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updateLinks="never" codeName="ThisWorkbook" defaultThemeVersion="124226"/>
  <mc:AlternateContent xmlns:mc="http://schemas.openxmlformats.org/markup-compatibility/2006">
    <mc:Choice Requires="x15">
      <x15ac:absPath xmlns:x15ac="http://schemas.microsoft.com/office/spreadsheetml/2010/11/ac" url="J:\SSL\SSL_DESIGN_FOLDERS\Klik\100W RGBW ACDC Driver\TI support upload\"/>
    </mc:Choice>
  </mc:AlternateContent>
  <xr:revisionPtr revIDLastSave="0" documentId="8_{59D1F137-74A0-42DA-A303-E91E15E74786}" xr6:coauthVersionLast="47" xr6:coauthVersionMax="47" xr10:uidLastSave="{00000000-0000-0000-0000-000000000000}"/>
  <workbookProtection workbookAlgorithmName="SHA-512" workbookHashValue="hui0Xiu8x7qXzsjqYkKi8tYxGjmkxhGA7b6px3sZGcG6cwsEovxz8A2yNJvwugIMxc5ulvoTwlNpHC6zifq/hg==" workbookSaltValue="6xKFJuh+r5i3KJry3YSOcw==" workbookSpinCount="100000" lockStructure="1"/>
  <bookViews>
    <workbookView xWindow="30120" yWindow="1245" windowWidth="26145" windowHeight="13140" tabRatio="696" activeTab="2" xr2:uid="{00000000-000D-0000-FFFF-FFFF00000000}"/>
  </bookViews>
  <sheets>
    <sheet name="SCHEMATIC" sheetId="3" r:id="rId1"/>
    <sheet name="Transformer Models" sheetId="15" r:id="rId2"/>
    <sheet name="DESIGN INPUTS AND CALCULATIONS" sheetId="1" r:id="rId3"/>
    <sheet name="tables and calculations" sheetId="2" state="hidden" r:id="rId4"/>
    <sheet name="Compensation" sheetId="4" state="hidden" r:id="rId5"/>
    <sheet name="Change Log" sheetId="5" state="hidden" r:id="rId6"/>
    <sheet name="ToDo" sheetId="6" state="hidden" r:id="rId7"/>
    <sheet name="Integrated Leakage" sheetId="11" state="hidden" r:id="rId8"/>
    <sheet name="Comepsation and Transient" sheetId="13" r:id="rId9"/>
    <sheet name="Data" sheetId="14" state="hidden" r:id="rId10"/>
    <sheet name="App Notes and Reference Designs" sheetId="12" r:id="rId11"/>
  </sheets>
  <externalReferences>
    <externalReference r:id="rId12"/>
    <externalReference r:id="rId13"/>
  </externalReferences>
  <definedNames>
    <definedName name="_xlnm._FilterDatabase" localSheetId="2" hidden="1">'DESIGN INPUTS AND CALCULATIONS'!$A$179:$E$197</definedName>
    <definedName name="µS">#REF!</definedName>
    <definedName name="a_cf_1">#REF!</definedName>
    <definedName name="alpha_Cf2">'Comepsation and Transient'!$Q$18</definedName>
    <definedName name="Bvdss">'DESIGN INPUTS AND CALCULATIONS'!#REF!</definedName>
    <definedName name="C_1initial">'tables and calculations'!$K$189</definedName>
    <definedName name="C_1llc_filter">'DESIGN INPUTS AND CALCULATIONS'!#REF!</definedName>
    <definedName name="C_1rec">'tables and calculations'!$K$190</definedName>
    <definedName name="C_f1">'tables and calculations'!$F$195</definedName>
    <definedName name="C_f2">'tables and calculations'!$E$197</definedName>
    <definedName name="C_s1">'tables and calculations'!$E$184</definedName>
    <definedName name="C_s2">'tables and calculations'!$F$203</definedName>
    <definedName name="Cblk">'DESIGN INPUTS AND CALCULATIONS'!#REF!</definedName>
    <definedName name="Cblk_initial">'tables and calculations'!$K$203</definedName>
    <definedName name="Cblk_rec">'tables and calculations'!$K$204</definedName>
    <definedName name="Cbulk_initial">'tables and calculations'!#REF!</definedName>
    <definedName name="ccomp">#REF!</definedName>
    <definedName name="CdivH">#REF!</definedName>
    <definedName name="CdivH1">#REF!</definedName>
    <definedName name="CdivH2">'Comepsation and Transient'!$I$6</definedName>
    <definedName name="Cdivision">#REF!</definedName>
    <definedName name="CdivL">#REF!</definedName>
    <definedName name="CdivL1">#REF!</definedName>
    <definedName name="CdivL2">'Comepsation and Transient'!$I$7</definedName>
    <definedName name="Cdivp">#REF!</definedName>
    <definedName name="Cdivp2">'Comepsation and Transient'!$I$8</definedName>
    <definedName name="Cdivs">#REF!</definedName>
    <definedName name="Cdivs2">'Comepsation and Transient'!$I$9</definedName>
    <definedName name="Ceq">'DESIGN INPUTS AND CALCULATIONS'!#REF!</definedName>
    <definedName name="Cf">#REF!</definedName>
    <definedName name="cfeedforward">#REF!</definedName>
    <definedName name="Cforward2">'Comepsation and Transient'!$P$15</definedName>
    <definedName name="Cin">'DESIGN INPUTS AND CALCULATIONS'!#REF!</definedName>
    <definedName name="Cin_initial">'tables and calculations'!$K$196</definedName>
    <definedName name="Cin_rec">'tables and calculations'!$K$197</definedName>
    <definedName name="Cj">#REF!</definedName>
    <definedName name="Co">#REF!</definedName>
    <definedName name="Coss">#REF!</definedName>
    <definedName name="Coss_LLC">'DESIGN INPUTS AND CALCULATIONS'!#REF!</definedName>
    <definedName name="Coss_pfc">'DESIGN INPUTS AND CALCULATIONS'!#REF!</definedName>
    <definedName name="cout">#REF!</definedName>
    <definedName name="Coutput2">'Comepsation and Transient'!$D$10</definedName>
    <definedName name="Cr">'DESIGN INPUTS AND CALCULATIONS'!$C$93</definedName>
    <definedName name="Cr_initial">'tables and calculations'!$K$182</definedName>
    <definedName name="Cr_rec">'tables and calculations'!$K$183</definedName>
    <definedName name="Cres">#REF!</definedName>
    <definedName name="Cs_1">'tables and calculations'!$E$184</definedName>
    <definedName name="CTR">#REF!</definedName>
    <definedName name="currentransferratio2">'Comepsation and Transient'!$P$8</definedName>
    <definedName name="currenttransferratio">#REF!</definedName>
    <definedName name="Cv">#REF!</definedName>
    <definedName name="Cvcc">'DESIGN INPUTS AND CALCULATIONS'!#REF!</definedName>
    <definedName name="Cvolt2">'Comepsation and Transient'!$P$14</definedName>
    <definedName name="Cz">#REF!</definedName>
    <definedName name="czero">#REF!</definedName>
    <definedName name="Czero2">'Comepsation and Transient'!$P$12</definedName>
    <definedName name="D_Step">#REF!</definedName>
    <definedName name="D_Step2">'Comepsation and Transient'!$N$34</definedName>
    <definedName name="dcgain">#REF!</definedName>
    <definedName name="deltaVin">'DESIGN INPUTS AND CALCULATIONS'!#REF!</definedName>
    <definedName name="Div_Nt_input">Data!$R$30</definedName>
    <definedName name="Div_Nt_load">#REF!</definedName>
    <definedName name="div_nt_load_1">#REF!</definedName>
    <definedName name="Div_Nt_load2">Data!$R$27</definedName>
    <definedName name="Dstep">#REF!</definedName>
    <definedName name="duty_step2">'Comepsation and Transient'!$I$14</definedName>
    <definedName name="dutystep">#REF!</definedName>
    <definedName name="dutystep1">#REF!</definedName>
    <definedName name="eff">'DESIGN INPUTS AND CALCULATIONS'!$C$29</definedName>
    <definedName name="effectiveL2">Data!$U$10</definedName>
    <definedName name="Energy_C">'DESIGN INPUTS AND CALCULATIONS'!#REF!</definedName>
    <definedName name="Energy_L">'DESIGN INPUTS AND CALCULATIONS'!#REF!</definedName>
    <definedName name="ESR">'DESIGN INPUTS AND CALCULATIONS'!$C$141</definedName>
    <definedName name="f_load">#REF!</definedName>
    <definedName name="f_load_1">#REF!</definedName>
    <definedName name="f_load_2">'Comepsation and Transient'!$N$35</definedName>
    <definedName name="f_pfc">'DESIGN INPUTS AND CALCULATIONS'!#REF!</definedName>
    <definedName name="f_roll">#REF!</definedName>
    <definedName name="F_roll2">'Comepsation and Transient'!$P$9</definedName>
    <definedName name="f_rolloff">#REF!</definedName>
    <definedName name="f0">'DESIGN INPUTS AND CALCULATIONS'!$C$98</definedName>
    <definedName name="feedselect">#REF!</definedName>
    <definedName name="feedtype">#REF!</definedName>
    <definedName name="feedtype2">'Comepsation and Transient'!$Q$20</definedName>
    <definedName name="Fline">'Comepsation and Transient'!$D$21</definedName>
    <definedName name="fline_max">'DESIGN INPUTS AND CALCULATIONS'!#REF!</definedName>
    <definedName name="fline_min">'DESIGN INPUTS AND CALCULATIONS'!#REF!</definedName>
    <definedName name="fllc">'DESIGN INPUTS AND CALCULATIONS'!$C$37</definedName>
    <definedName name="fload">#REF!</definedName>
    <definedName name="fn">#REF!</definedName>
    <definedName name="fn_Mgmax">'DESIGN INPUTS AND CALCULATIONS'!$C$103</definedName>
    <definedName name="fn_Mgmin">'DESIGN INPUTS AND CALCULATIONS'!$C$104</definedName>
    <definedName name="fNmax">'DESIGN INPUTS AND CALCULATIONS'!$C$58</definedName>
    <definedName name="Fo">#REF!</definedName>
    <definedName name="fout">#REF!</definedName>
    <definedName name="foutput2">'Comepsation and Transient'!$D$19</definedName>
    <definedName name="fratio">#REF!</definedName>
    <definedName name="freq_load2">'Comepsation and Transient'!$I$15</definedName>
    <definedName name="freq_ratio2">Data!$U$7</definedName>
    <definedName name="Fs">#REF!</definedName>
    <definedName name="fsw">#REF!</definedName>
    <definedName name="fsw_max">'DESIGN INPUTS AND CALCULATIONS'!$C$105</definedName>
    <definedName name="fsw_min">'DESIGN INPUTS AND CALCULATIONS'!$C$106</definedName>
    <definedName name="gain">#REF!</definedName>
    <definedName name="gain2">#REF!</definedName>
    <definedName name="GainDC2">Data!$U$23</definedName>
    <definedName name="Gdc">#REF!</definedName>
    <definedName name="Gdc_ccm">#REF!</definedName>
    <definedName name="Gdc_ccm2">Data!$U$15</definedName>
    <definedName name="Gdc_dcm">#REF!</definedName>
    <definedName name="Gdc_dcm2">Data!$U$16</definedName>
    <definedName name="I_step">#REF!</definedName>
    <definedName name="I_step2">'Comepsation and Transient'!$I$13</definedName>
    <definedName name="Ibridge">'DESIGN INPUTS AND CALCULATIONS'!#REF!</definedName>
    <definedName name="Ic_out">'DESIGN INPUTS AND CALCULATIONS'!$C$140</definedName>
    <definedName name="Icblk_ripple">'DESIGN INPUTS AND CALCULATIONS'!#REF!</definedName>
    <definedName name="Ihfr_pfc">'DESIGN INPUTS AND CALCULATIONS'!#REF!</definedName>
    <definedName name="Ihfr_pfctarget">'DESIGN INPUTS AND CALCULATIONS'!#REF!</definedName>
    <definedName name="Il_peak">'DESIGN INPUTS AND CALCULATIONS'!#REF!</definedName>
    <definedName name="Iline_avg">'DESIGN INPUTS AND CALCULATIONS'!#REF!</definedName>
    <definedName name="Iline_peak">'DESIGN INPUTS AND CALCULATIONS'!#REF!</definedName>
    <definedName name="Iline_rms">'DESIGN INPUTS AND CALCULATIONS'!#REF!</definedName>
    <definedName name="Iloadstep">#REF!</definedName>
    <definedName name="Im">'DESIGN INPUTS AND CALCULATIONS'!$C$109</definedName>
    <definedName name="Im_peak">'DESIGN INPUTS AND CALCULATIONS'!#REF!</definedName>
    <definedName name="ImageLookup">'tables and calculations'!$K$401:$M$401</definedName>
    <definedName name="Io">#REF!</definedName>
    <definedName name="Ioe">'DESIGN INPUTS AND CALCULATIONS'!$C$108</definedName>
    <definedName name="Iout">'DESIGN INPUTS AND CALCULATIONS'!$C$27</definedName>
    <definedName name="Iout_pfc">'DESIGN INPUTS AND CALCULATIONS'!#REF!</definedName>
    <definedName name="Ioutput">#REF!</definedName>
    <definedName name="Ioutput2">'Comepsation and Transient'!$D$9</definedName>
    <definedName name="Iq_LLC">'DESIGN INPUTS AND CALCULATIONS'!$C$131</definedName>
    <definedName name="Ir">'DESIGN INPUTS AND CALCULATIONS'!$C$110</definedName>
    <definedName name="Iramp">#REF!</definedName>
    <definedName name="Iramp2">Data!$R$25</definedName>
    <definedName name="Irect">'DESIGN INPUTS AND CALCULATIONS'!$C$138</definedName>
    <definedName name="Iripple_factor">'DESIGN INPUTS AND CALCULATIONS'!#REF!</definedName>
    <definedName name="Isav">'DESIGN INPUTS AND CALCULATIONS'!$C$135</definedName>
    <definedName name="Isetp_avg1">#REF!</definedName>
    <definedName name="Istep">#REF!</definedName>
    <definedName name="Istep_avg">#REF!</definedName>
    <definedName name="Istep_avg2">'Comepsation and Transient'!$I$20</definedName>
    <definedName name="Istep1">#REF!</definedName>
    <definedName name="Istep2">'Comepsation and Transient'!$N$33</definedName>
    <definedName name="junctioncap2">'Comepsation and Transient'!$I$11</definedName>
    <definedName name="k_slew">#REF!</definedName>
    <definedName name="k_slew1">#REF!</definedName>
    <definedName name="k_slew2">'Comepsation and Transient'!$N$36</definedName>
    <definedName name="Keq">#REF!</definedName>
    <definedName name="Kf">#REF!</definedName>
    <definedName name="Kfeed2">Data!$U$21</definedName>
    <definedName name="Kff">#REF!</definedName>
    <definedName name="kHz">'tables and calculations'!$B$184</definedName>
    <definedName name="kilihertz">#REF!</definedName>
    <definedName name="kilihertz2">Data!$R$6</definedName>
    <definedName name="kiliohm">#REF!</definedName>
    <definedName name="kiliOhm2">Data!$R$18</definedName>
    <definedName name="Kin">#REF!</definedName>
    <definedName name="Kin_1">#REF!</definedName>
    <definedName name="Kinput2">Data!$U$22</definedName>
    <definedName name="kOhm">'tables and calculations'!$B$195</definedName>
    <definedName name="kOhms">[1]data!$H$18</definedName>
    <definedName name="kslew">#REF!</definedName>
    <definedName name="kslewrate">#REF!</definedName>
    <definedName name="kslewrate2">'Comepsation and Transient'!$I$16</definedName>
    <definedName name="Kth">#REF!</definedName>
    <definedName name="Kth_2">Data!$U$20</definedName>
    <definedName name="Kv">#REF!</definedName>
    <definedName name="Kv_1">#REF!</definedName>
    <definedName name="Kv_2">Data!$U$19</definedName>
    <definedName name="kΩ">#REF!</definedName>
    <definedName name="lambda">#REF!</definedName>
    <definedName name="Le">#REF!</definedName>
    <definedName name="leeee">#REF!</definedName>
    <definedName name="Lm">'DESIGN INPUTS AND CALCULATIONS'!$C$97</definedName>
    <definedName name="Lm_rec">'DESIGN INPUTS AND CALCULATIONS'!$C$96</definedName>
    <definedName name="lmabda2">'Comepsation and Transient'!$I$10</definedName>
    <definedName name="lmag">#REF!</definedName>
    <definedName name="Ln">'DESIGN INPUTS AND CALCULATIONS'!$C$100</definedName>
    <definedName name="Ln_selected">'DESIGN INPUTS AND CALCULATIONS'!$C$55</definedName>
    <definedName name="Lnratio2">Data!$U$6</definedName>
    <definedName name="loadfreq">#REF!</definedName>
    <definedName name="loadresistance">#REF!</definedName>
    <definedName name="Lpfc">'DESIGN INPUTS AND CALCULATIONS'!#REF!</definedName>
    <definedName name="Lpfc_rec">'DESIGN INPUTS AND CALCULATIONS'!#REF!</definedName>
    <definedName name="Lr">'DESIGN INPUTS AND CALCULATIONS'!$C$95</definedName>
    <definedName name="Lr_rec">'DESIGN INPUTS AND CALCULATIONS'!$C$94</definedName>
    <definedName name="Lratio">#REF!</definedName>
    <definedName name="Ls">#REF!</definedName>
    <definedName name="Lseries2">'Comepsation and Transient'!$D$13</definedName>
    <definedName name="m_H">#REF!</definedName>
    <definedName name="M_Hz">#REF!</definedName>
    <definedName name="M_Ohm">#REF!</definedName>
    <definedName name="M_Ω">#REF!</definedName>
    <definedName name="mA">'tables and calculations'!$B$187</definedName>
    <definedName name="magL2">'Comepsation and Transient'!$D$12</definedName>
    <definedName name="megahertz2">Data!$R$16</definedName>
    <definedName name="megaohm2">Data!$R$22</definedName>
    <definedName name="MegOhm">[1]data!$H$22</definedName>
    <definedName name="Metccm2">Data!$U$17</definedName>
    <definedName name="Mg_max">'DESIGN INPUTS AND CALCULATIONS'!$C$47</definedName>
    <definedName name="Mg_min">'DESIGN INPUTS AND CALCULATIONS'!$C$46</definedName>
    <definedName name="Mg_noload">'DESIGN INPUTS AND CALCULATIONS'!$C$57</definedName>
    <definedName name="mH">#REF!</definedName>
    <definedName name="MHz">'tables and calculations'!$B$193</definedName>
    <definedName name="micro_second">#REF!</definedName>
    <definedName name="microA">#REF!</definedName>
    <definedName name="microampere2">Data!$R$17</definedName>
    <definedName name="microC">#REF!</definedName>
    <definedName name="microC2">Data!$R$21</definedName>
    <definedName name="microF2">Data!$R$5</definedName>
    <definedName name="microfarad">#REF!</definedName>
    <definedName name="microhenry">#REF!</definedName>
    <definedName name="microhenry2">Data!$R$12</definedName>
    <definedName name="microsecond">#REF!</definedName>
    <definedName name="microsecond2">Data!$R$10</definedName>
    <definedName name="miliampere">#REF!</definedName>
    <definedName name="miliampere2">Data!$R$9</definedName>
    <definedName name="milihenry2">Data!$R$23</definedName>
    <definedName name="miliohm">#REF!</definedName>
    <definedName name="miliOhm2">Data!$R$7</definedName>
    <definedName name="milisecond">#REF!</definedName>
    <definedName name="milisecond2">Data!$R$8</definedName>
    <definedName name="miliV">#REF!</definedName>
    <definedName name="milivolt2">Data!$R$4</definedName>
    <definedName name="miliW">#REF!</definedName>
    <definedName name="miliwatt2">Data!$R$14</definedName>
    <definedName name="mocroS2">Data!$R$11</definedName>
    <definedName name="mOhm">'tables and calculations'!$B$185</definedName>
    <definedName name="ms">'tables and calculations'!$B$186</definedName>
    <definedName name="Mstccm">#REF!</definedName>
    <definedName name="Mstccm1">#REF!</definedName>
    <definedName name="Mstdcm">#REF!</definedName>
    <definedName name="Mstdcm1">#REF!</definedName>
    <definedName name="Mstdcm2">Data!$U$18</definedName>
    <definedName name="mV">'tables and calculations'!$B$182</definedName>
    <definedName name="mW">'tables and calculations'!$B$191</definedName>
    <definedName name="mΩ">#REF!</definedName>
    <definedName name="N">#REF!</definedName>
    <definedName name="N_FFT">#REF!</definedName>
    <definedName name="N_FFT_1">#REF!</definedName>
    <definedName name="N_FFT2">Data!$R$28</definedName>
    <definedName name="N_t_load">#REF!</definedName>
    <definedName name="N_t_load1">#REF!</definedName>
    <definedName name="N_t_load2">'Comepsation and Transient'!$N$40</definedName>
    <definedName name="nanoC">#REF!</definedName>
    <definedName name="nanoC2">Data!$R$19</definedName>
    <definedName name="nanoF2">Data!$R$20</definedName>
    <definedName name="nanofarad">#REF!</definedName>
    <definedName name="nanoH">#REF!</definedName>
    <definedName name="nanoH2">Data!$R$24</definedName>
    <definedName name="nanoS">#REF!</definedName>
    <definedName name="nanos2">Data!$R$13</definedName>
    <definedName name="nC">'tables and calculations'!$B$196</definedName>
    <definedName name="nF">'tables and calculations'!$B$197</definedName>
    <definedName name="nH">#REF!</definedName>
    <definedName name="Nps">'DESIGN INPUTS AND CALCULATIONS'!$C$40</definedName>
    <definedName name="Nps_rec">'DESIGN INPUTS AND CALCULATIONS'!#REF!</definedName>
    <definedName name="ns">'tables and calculations'!$B$190</definedName>
    <definedName name="Nt_input">Data!$R$29</definedName>
    <definedName name="Nt_load">#REF!</definedName>
    <definedName name="nt_load1">#REF!</definedName>
    <definedName name="Nt_load2">Data!$R$26</definedName>
    <definedName name="ohm_second">Data!$U$4</definedName>
    <definedName name="ohm_second0">Data!$U$5</definedName>
    <definedName name="ohmo">#REF!</definedName>
    <definedName name="ohmsecond">#REF!</definedName>
    <definedName name="omega1">#REF!</definedName>
    <definedName name="omega1_2">Data!$U$26</definedName>
    <definedName name="omega2">#REF!</definedName>
    <definedName name="omega2_2">Data!$U$27</definedName>
    <definedName name="omega3">#REF!</definedName>
    <definedName name="omega3_2">Data!$U$28</definedName>
    <definedName name="omega4">#REF!</definedName>
    <definedName name="omega4_2">Data!$U$29</definedName>
    <definedName name="omega5">#REF!</definedName>
    <definedName name="omega5_2">Data!$U$30</definedName>
    <definedName name="omegap">#REF!</definedName>
    <definedName name="omegap2">Data!$U$12</definedName>
    <definedName name="omegapole0">Data!$U$13</definedName>
    <definedName name="omegat2">Data!$U$25</definedName>
    <definedName name="Pbridge">'DESIGN INPUTS AND CALCULATIONS'!#REF!</definedName>
    <definedName name="PF">'DESIGN INPUTS AND CALCULATIONS'!#REF!</definedName>
    <definedName name="picoF">'tables and calculations'!$B$192</definedName>
    <definedName name="picoF2">Data!$R$15</definedName>
    <definedName name="picofarad">#REF!</definedName>
    <definedName name="Pin">[2]CALCULATIONS!$C$30</definedName>
    <definedName name="pole0">#REF!</definedName>
    <definedName name="Pout">'DESIGN INPUTS AND CALCULATIONS'!$C$26</definedName>
    <definedName name="Ppfc_diode">'DESIGN INPUTS AND CALCULATIONS'!#REF!</definedName>
    <definedName name="Ppfc_diode_cond">'DESIGN INPUTS AND CALCULATIONS'!#REF!</definedName>
    <definedName name="Ppfcdiode_rr">'DESIGN INPUTS AND CALCULATIONS'!#REF!</definedName>
    <definedName name="Pqpfc">'DESIGN INPUTS AND CALCULATIONS'!#REF!</definedName>
    <definedName name="Pqpfc_cond">'DESIGN INPUTS AND CALCULATIONS'!#REF!</definedName>
    <definedName name="Pqpfc_sw">'DESIGN INPUTS AND CALCULATIONS'!#REF!</definedName>
    <definedName name="Prcs_llc">'DESIGN INPUTS AND CALCULATIONS'!#REF!</definedName>
    <definedName name="Q">#REF!</definedName>
    <definedName name="q_Rz_Cz_2">'Comepsation and Transient'!$Q$19</definedName>
    <definedName name="Qe">'DESIGN INPUTS AND CALCULATIONS'!$C$101</definedName>
    <definedName name="Qe_selected">'DESIGN INPUTS AND CALCULATIONS'!$C$56</definedName>
    <definedName name="Qfactor2">Data!$U$3</definedName>
    <definedName name="Qp">#REF!</definedName>
    <definedName name="Qp_1">#REF!</definedName>
    <definedName name="Qp_2">Data!$U$11</definedName>
    <definedName name="Qp1_">#REF!</definedName>
    <definedName name="qpole">#REF!</definedName>
    <definedName name="QpoleL2">Data!$U$14</definedName>
    <definedName name="Qrr">'DESIGN INPUTS AND CALCULATIONS'!#REF!</definedName>
    <definedName name="Qvalue">#REF!</definedName>
    <definedName name="Ramp">#REF!</definedName>
    <definedName name="ratio">#REF!</definedName>
    <definedName name="ratio2">'Comepsation and Transient'!$D$15</definedName>
    <definedName name="Rc_">#REF!</definedName>
    <definedName name="rc__">#REF!</definedName>
    <definedName name="Rc_2">'Comepsation and Transient'!$D$11</definedName>
    <definedName name="rcomp">#REF!</definedName>
    <definedName name="Rcs_LLC">'DESIGN INPUTS AND CALCULATIONS'!#REF!</definedName>
    <definedName name="Rdson">'DESIGN INPUTS AND CALCULATIONS'!#REF!</definedName>
    <definedName name="Re">'DESIGN INPUTS AND CALCULATIONS'!$C$43</definedName>
    <definedName name="Re_fl">'DESIGN INPUTS AND CALCULATIONS'!$C$44</definedName>
    <definedName name="Req">#REF!</definedName>
    <definedName name="requiv">#REF!</definedName>
    <definedName name="Requiv2">Data!$U$8</definedName>
    <definedName name="res_cap2">'Comepsation and Transient'!$D$14</definedName>
    <definedName name="Rf">#REF!</definedName>
    <definedName name="RFB">#REF!</definedName>
    <definedName name="RFB_2">'Comepsation and Transient'!$P$6</definedName>
    <definedName name="RFB_internal">#REF!</definedName>
    <definedName name="rfeedforward">#REF!</definedName>
    <definedName name="Rfeedforward2">'Comepsation and Transient'!$P$7</definedName>
    <definedName name="RL">#REF!</definedName>
    <definedName name="Rload">#REF!</definedName>
    <definedName name="Rload_2">'Comepsation and Transient'!$D$17</definedName>
    <definedName name="Rload1">#REF!</definedName>
    <definedName name="rload2">'Comepsation and Transient'!$D$17</definedName>
    <definedName name="Rupper">#REF!</definedName>
    <definedName name="Rupper1">#REF!</definedName>
    <definedName name="Rupper2">'Comepsation and Transient'!$P$16</definedName>
    <definedName name="Rv">#REF!</definedName>
    <definedName name="Rvolt2">'Comepsation and Transient'!$P$13</definedName>
    <definedName name="Rz">#REF!</definedName>
    <definedName name="rzcz">#REF!</definedName>
    <definedName name="rzero">#REF!</definedName>
    <definedName name="Rzero2">'Comepsation and Transient'!$P$10</definedName>
    <definedName name="seriesLr">#REF!</definedName>
    <definedName name="switchingf2">'Comepsation and Transient'!$D$16</definedName>
    <definedName name="t_dead_time">#REF!</definedName>
    <definedName name="t_dead_time1">#REF!</definedName>
    <definedName name="t_dead_time2">'Comepsation and Transient'!#REF!</definedName>
    <definedName name="t_load">#REF!</definedName>
    <definedName name="t_load_2">'Comepsation and Transient'!$N$39</definedName>
    <definedName name="t_r">#REF!</definedName>
    <definedName name="t_r_2">'Comepsation and Transient'!$N$37</definedName>
    <definedName name="t_r1">#REF!</definedName>
    <definedName name="t1_load">#REF!</definedName>
    <definedName name="tdead">'DESIGN INPUTS AND CALCULATIONS'!#REF!</definedName>
    <definedName name="tf">'DESIGN INPUTS AND CALCULATIONS'!#REF!</definedName>
    <definedName name="tH">'DESIGN INPUTS AND CALCULATIONS'!#REF!</definedName>
    <definedName name="th_2">'Comepsation and Transient'!$I$18</definedName>
    <definedName name="thev">#REF!</definedName>
    <definedName name="time_load2">'Comepsation and Transient'!$I$19</definedName>
    <definedName name="tload">#REF!</definedName>
    <definedName name="tr">'DESIGN INPUTS AND CALCULATIONS'!#REF!</definedName>
    <definedName name="transient2">'Comepsation and Transient'!$I$17</definedName>
    <definedName name="transientload">#REF!</definedName>
    <definedName name="trise">#REF!</definedName>
    <definedName name="TypeLookup">'tables and calculations'!$N$402</definedName>
    <definedName name="uA">'tables and calculations'!$B$194</definedName>
    <definedName name="uC">'tables and calculations'!$B$198</definedName>
    <definedName name="uF">'tables and calculations'!$B$183</definedName>
    <definedName name="uH">'tables and calculations'!$B$189</definedName>
    <definedName name="us">'tables and calculations'!$B$188</definedName>
    <definedName name="V_rect">#REF!</definedName>
    <definedName name="Vacin_max">'DESIGN INPUTS AND CALCULATIONS'!#REF!</definedName>
    <definedName name="Vacin_min">'DESIGN INPUTS AND CALCULATIONS'!#REF!</definedName>
    <definedName name="Vblk">'DESIGN INPUTS AND CALCULATIONS'!$C$32</definedName>
    <definedName name="Vblk_hu">'DESIGN INPUTS AND CALCULATIONS'!$C$34</definedName>
    <definedName name="Vblk_max">'DESIGN INPUTS AND CALCULATIONS'!$C$33</definedName>
    <definedName name="Vblk_min">'DESIGN INPUTS AND CALCULATIONS'!#REF!</definedName>
    <definedName name="Vblk_ripple">'DESIGN INPUTS AND CALCULATIONS'!#REF!</definedName>
    <definedName name="Vblk_ripple_target">'DESIGN INPUTS AND CALCULATIONS'!#REF!</definedName>
    <definedName name="Vblock_bridge">'DESIGN INPUTS AND CALCULATIONS'!#REF!</definedName>
    <definedName name="Vbulk_min">[2]CALCULATIONS!$C$10</definedName>
    <definedName name="Vbulk_valley_rcmd">[2]CALCULATIONS!$C$35</definedName>
    <definedName name="Vcr">'DESIGN INPUTS AND CALCULATIONS'!$C$121</definedName>
    <definedName name="VCR_para">#REF!</definedName>
    <definedName name="Vdb">'DESIGN INPUTS AND CALCULATIONS'!$C$134</definedName>
    <definedName name="Vf">#REF!</definedName>
    <definedName name="Vf_bridge">'DESIGN INPUTS AND CALCULATIONS'!#REF!</definedName>
    <definedName name="Vf_Dpfc">'DESIGN INPUTS AND CALCULATIONS'!#REF!</definedName>
    <definedName name="Vfeed2">'Comepsation and Transient'!$D$7</definedName>
    <definedName name="Vin">#REF!</definedName>
    <definedName name="Vin_peak_max">'DESIGN INPUTS AND CALCULATIONS'!#REF!</definedName>
    <definedName name="Vin_peak_min">'DESIGN INPUTS AND CALCULATIONS'!#REF!</definedName>
    <definedName name="Vinac">'Comepsation and Transient'!$D$20</definedName>
    <definedName name="Vinput">#REF!</definedName>
    <definedName name="Vinput2">'Comepsation and Transient'!$D$6</definedName>
    <definedName name="Vllc_cap">'DESIGN INPUTS AND CALCULATIONS'!$C$139</definedName>
    <definedName name="Vloss">'DESIGN INPUTS AND CALCULATIONS'!$C$48</definedName>
    <definedName name="Vo">#REF!</definedName>
    <definedName name="Vo_set">#REF!</definedName>
    <definedName name="Vo_set2">'Comepsation and Transient'!$D$8</definedName>
    <definedName name="Vout">'DESIGN INPUTS AND CALCULATIONS'!$C$25</definedName>
    <definedName name="Vout_max">'DESIGN INPUTS AND CALCULATIONS'!#REF!</definedName>
    <definedName name="Vout_min">'DESIGN INPUTS AND CALCULATIONS'!#REF!</definedName>
    <definedName name="Vout_pp">'DESIGN INPUTS AND CALCULATIONS'!$C$28</definedName>
    <definedName name="Vout_set">#REF!</definedName>
    <definedName name="Voutput1">#REF!</definedName>
    <definedName name="Voutput2">'Comepsation and Transient'!$D$18</definedName>
    <definedName name="Vq_LLC">'DESIGN INPUTS AND CALCULATIONS'!$C$130</definedName>
    <definedName name="wtran">#REF!</definedName>
    <definedName name="Xeq">#REF!</definedName>
    <definedName name="Xeq_1">#REF!</definedName>
    <definedName name="Xequiv2">Data!$U$9</definedName>
    <definedName name="α_Cf">#REF!</definedName>
    <definedName name="α_Rz_Cz">#REF!</definedName>
    <definedName name="λ">#REF!</definedName>
    <definedName name="ω1">#REF!</definedName>
    <definedName name="ω2">#REF!</definedName>
    <definedName name="ω3">#REF!</definedName>
    <definedName name="ω4">#REF!</definedName>
    <definedName name="ω5">#REF!</definedName>
    <definedName name="Ωo">#REF!</definedName>
    <definedName name="ωp">#REF!</definedName>
    <definedName name="ωp0">#REF!</definedName>
    <definedName name="Ωs">#REF!</definedName>
    <definedName name="ωt">#REF!</definedName>
  </definedNames>
  <calcPr calcId="181029"/>
</workbook>
</file>

<file path=xl/calcChain.xml><?xml version="1.0" encoding="utf-8"?>
<calcChain xmlns="http://schemas.openxmlformats.org/spreadsheetml/2006/main">
  <c r="E91" i="1" l="1"/>
  <c r="E97" i="1" l="1"/>
  <c r="E100" i="1" l="1"/>
  <c r="I7" i="13"/>
  <c r="I6" i="13"/>
  <c r="I8" i="13" s="1"/>
  <c r="D15" i="13"/>
  <c r="D14" i="13"/>
  <c r="D13" i="13"/>
  <c r="D12" i="13"/>
  <c r="D8" i="13"/>
  <c r="D17" i="13" s="1"/>
  <c r="D7" i="13"/>
  <c r="G762" i="14"/>
  <c r="P691" i="14"/>
  <c r="J689" i="14"/>
  <c r="CH689" i="14" s="1"/>
  <c r="J688" i="14"/>
  <c r="CH688" i="14" s="1"/>
  <c r="J687" i="14"/>
  <c r="CH687" i="14" s="1"/>
  <c r="J686" i="14"/>
  <c r="CH686" i="14" s="1"/>
  <c r="J685" i="14"/>
  <c r="CH685" i="14" s="1"/>
  <c r="J684" i="14"/>
  <c r="CH684" i="14" s="1"/>
  <c r="J683" i="14"/>
  <c r="CH683" i="14" s="1"/>
  <c r="J682" i="14"/>
  <c r="CH682" i="14" s="1"/>
  <c r="J681" i="14"/>
  <c r="CH681" i="14" s="1"/>
  <c r="CH680" i="14"/>
  <c r="J680" i="14"/>
  <c r="J679" i="14"/>
  <c r="CH679" i="14" s="1"/>
  <c r="J678" i="14"/>
  <c r="CH678" i="14" s="1"/>
  <c r="J677" i="14"/>
  <c r="CH677" i="14" s="1"/>
  <c r="J676" i="14"/>
  <c r="CH676" i="14" s="1"/>
  <c r="C626" i="14"/>
  <c r="D626" i="14" s="1"/>
  <c r="P620" i="14"/>
  <c r="K620" i="14"/>
  <c r="J619" i="14"/>
  <c r="JB616" i="14"/>
  <c r="JA616" i="14"/>
  <c r="IZ616" i="14"/>
  <c r="IY616" i="14"/>
  <c r="IX616" i="14"/>
  <c r="IW616" i="14"/>
  <c r="IV616" i="14"/>
  <c r="IU616" i="14"/>
  <c r="IT616" i="14"/>
  <c r="IS616" i="14"/>
  <c r="IR616" i="14"/>
  <c r="IQ616" i="14"/>
  <c r="IP616" i="14"/>
  <c r="IO616" i="14"/>
  <c r="IN616" i="14"/>
  <c r="IM616" i="14"/>
  <c r="IL616" i="14"/>
  <c r="IK616" i="14"/>
  <c r="IJ616" i="14"/>
  <c r="II616" i="14"/>
  <c r="IH616" i="14"/>
  <c r="IG616" i="14"/>
  <c r="IF616" i="14"/>
  <c r="IE616" i="14"/>
  <c r="ID616" i="14"/>
  <c r="IC616" i="14"/>
  <c r="IB616" i="14"/>
  <c r="IA616" i="14"/>
  <c r="HZ616" i="14"/>
  <c r="HY616" i="14"/>
  <c r="HX616" i="14"/>
  <c r="HW616" i="14"/>
  <c r="HV616" i="14"/>
  <c r="HU616" i="14"/>
  <c r="HT616" i="14"/>
  <c r="HS616" i="14"/>
  <c r="HR616" i="14"/>
  <c r="HQ616" i="14"/>
  <c r="HP616" i="14"/>
  <c r="HO616" i="14"/>
  <c r="HN616" i="14"/>
  <c r="HM616" i="14"/>
  <c r="HL616" i="14"/>
  <c r="HK616" i="14"/>
  <c r="HJ616" i="14"/>
  <c r="HI616" i="14"/>
  <c r="HH616" i="14"/>
  <c r="HG616" i="14"/>
  <c r="HF616" i="14"/>
  <c r="HE616" i="14"/>
  <c r="HD616" i="14"/>
  <c r="HC616" i="14"/>
  <c r="HB616" i="14"/>
  <c r="HA616" i="14"/>
  <c r="GZ616" i="14"/>
  <c r="GY616" i="14"/>
  <c r="GX616" i="14"/>
  <c r="GW616" i="14"/>
  <c r="GV616" i="14"/>
  <c r="GU616" i="14"/>
  <c r="GT616" i="14"/>
  <c r="GS616" i="14"/>
  <c r="GR616" i="14"/>
  <c r="GQ616" i="14"/>
  <c r="GP616" i="14"/>
  <c r="GO616" i="14"/>
  <c r="GN616" i="14"/>
  <c r="GM616" i="14"/>
  <c r="GL616" i="14"/>
  <c r="GK616" i="14"/>
  <c r="GJ616" i="14"/>
  <c r="GI616" i="14"/>
  <c r="GH616" i="14"/>
  <c r="GG616" i="14"/>
  <c r="GF616" i="14"/>
  <c r="GE616" i="14"/>
  <c r="GD616" i="14"/>
  <c r="GC616" i="14"/>
  <c r="GB616" i="14"/>
  <c r="GA616" i="14"/>
  <c r="FZ616" i="14"/>
  <c r="FY616" i="14"/>
  <c r="FX616" i="14"/>
  <c r="FW616" i="14"/>
  <c r="FV616" i="14"/>
  <c r="FU616" i="14"/>
  <c r="FT616" i="14"/>
  <c r="FS616" i="14"/>
  <c r="FR616" i="14"/>
  <c r="FQ616" i="14"/>
  <c r="FP616" i="14"/>
  <c r="FO616" i="14"/>
  <c r="FN616" i="14"/>
  <c r="FM616" i="14"/>
  <c r="FL616" i="14"/>
  <c r="FK616" i="14"/>
  <c r="FJ616" i="14"/>
  <c r="FI616" i="14"/>
  <c r="FH616" i="14"/>
  <c r="FG616" i="14"/>
  <c r="FF616" i="14"/>
  <c r="FE616" i="14"/>
  <c r="FD616" i="14"/>
  <c r="FC616" i="14"/>
  <c r="FB616" i="14"/>
  <c r="FA616" i="14"/>
  <c r="EZ616" i="14"/>
  <c r="EY616" i="14"/>
  <c r="EX616" i="14"/>
  <c r="EW616" i="14"/>
  <c r="EV616" i="14"/>
  <c r="EU616" i="14"/>
  <c r="ET616" i="14"/>
  <c r="ES616" i="14"/>
  <c r="ER616" i="14"/>
  <c r="EQ616" i="14"/>
  <c r="EP616" i="14"/>
  <c r="EO616" i="14"/>
  <c r="EN616" i="14"/>
  <c r="EM616" i="14"/>
  <c r="EL616" i="14"/>
  <c r="EK616" i="14"/>
  <c r="EJ616" i="14"/>
  <c r="EI616" i="14"/>
  <c r="EH616" i="14"/>
  <c r="EG616" i="14"/>
  <c r="EF616" i="14"/>
  <c r="EE616" i="14"/>
  <c r="ED616" i="14"/>
  <c r="EC616" i="14"/>
  <c r="EB616" i="14"/>
  <c r="EA616" i="14"/>
  <c r="DZ616" i="14"/>
  <c r="DY616" i="14"/>
  <c r="DX616" i="14"/>
  <c r="DW616" i="14"/>
  <c r="DV616" i="14"/>
  <c r="DU616" i="14"/>
  <c r="DT616" i="14"/>
  <c r="DS616" i="14"/>
  <c r="DR616" i="14"/>
  <c r="DQ616" i="14"/>
  <c r="DP616" i="14"/>
  <c r="DO616" i="14"/>
  <c r="DN616" i="14"/>
  <c r="DM616" i="14"/>
  <c r="DL616" i="14"/>
  <c r="DK616" i="14"/>
  <c r="DJ616" i="14"/>
  <c r="DI616" i="14"/>
  <c r="DH616" i="14"/>
  <c r="DG616" i="14"/>
  <c r="DF616" i="14"/>
  <c r="DE616" i="14"/>
  <c r="DD616" i="14"/>
  <c r="DC616" i="14"/>
  <c r="DB616" i="14"/>
  <c r="DA616" i="14"/>
  <c r="CZ616" i="14"/>
  <c r="CY616" i="14"/>
  <c r="CX616" i="14"/>
  <c r="CW616" i="14"/>
  <c r="CV616" i="14"/>
  <c r="CU616" i="14"/>
  <c r="CT616" i="14"/>
  <c r="CS616" i="14"/>
  <c r="CR616" i="14"/>
  <c r="CQ616" i="14"/>
  <c r="CP616" i="14"/>
  <c r="CO616" i="14"/>
  <c r="CN616" i="14"/>
  <c r="CM616" i="14"/>
  <c r="CL616" i="14"/>
  <c r="CK616" i="14"/>
  <c r="CJ616" i="14"/>
  <c r="CI616" i="14"/>
  <c r="CH616" i="14"/>
  <c r="CG616" i="14"/>
  <c r="CF616" i="14"/>
  <c r="CE616" i="14"/>
  <c r="CD616" i="14"/>
  <c r="CC616" i="14"/>
  <c r="CB616" i="14"/>
  <c r="CA616" i="14"/>
  <c r="BZ616" i="14"/>
  <c r="BY616" i="14"/>
  <c r="BX616" i="14"/>
  <c r="BW616" i="14"/>
  <c r="BV616" i="14"/>
  <c r="BU616" i="14"/>
  <c r="BT616" i="14"/>
  <c r="BS616" i="14"/>
  <c r="BR616" i="14"/>
  <c r="BQ616" i="14"/>
  <c r="BP616" i="14"/>
  <c r="BO616" i="14"/>
  <c r="BN616" i="14"/>
  <c r="BM616" i="14"/>
  <c r="BL616" i="14"/>
  <c r="BK616" i="14"/>
  <c r="BJ616" i="14"/>
  <c r="BI616" i="14"/>
  <c r="BH616" i="14"/>
  <c r="BG616" i="14"/>
  <c r="BF616" i="14"/>
  <c r="BE616" i="14"/>
  <c r="BD616" i="14"/>
  <c r="BC616" i="14"/>
  <c r="BB616" i="14"/>
  <c r="BA616" i="14"/>
  <c r="AZ616" i="14"/>
  <c r="AY616" i="14"/>
  <c r="AX616" i="14"/>
  <c r="AW616" i="14"/>
  <c r="AV616" i="14"/>
  <c r="AU616" i="14"/>
  <c r="AT616" i="14"/>
  <c r="AS616" i="14"/>
  <c r="AR616" i="14"/>
  <c r="AQ616" i="14"/>
  <c r="AP616" i="14"/>
  <c r="AO616" i="14"/>
  <c r="AN616" i="14"/>
  <c r="AM616" i="14"/>
  <c r="AL616" i="14"/>
  <c r="AK616" i="14"/>
  <c r="AJ616" i="14"/>
  <c r="AI616" i="14"/>
  <c r="AH616" i="14"/>
  <c r="AG616" i="14"/>
  <c r="AF616" i="14"/>
  <c r="AE616" i="14"/>
  <c r="AD616" i="14"/>
  <c r="AC616" i="14"/>
  <c r="AB616" i="14"/>
  <c r="AA616" i="14"/>
  <c r="Z616" i="14"/>
  <c r="Y616" i="14"/>
  <c r="X616" i="14"/>
  <c r="W616" i="14"/>
  <c r="V616" i="14"/>
  <c r="U616" i="14"/>
  <c r="T616" i="14"/>
  <c r="S616" i="14"/>
  <c r="R616" i="14"/>
  <c r="Q616" i="14"/>
  <c r="P616" i="14"/>
  <c r="O616" i="14"/>
  <c r="N616" i="14"/>
  <c r="M616" i="14"/>
  <c r="L616" i="14"/>
  <c r="K616" i="14"/>
  <c r="J616" i="14"/>
  <c r="I616" i="14"/>
  <c r="H616" i="14"/>
  <c r="G616" i="14"/>
  <c r="JB615" i="14"/>
  <c r="JA615" i="14"/>
  <c r="IZ615" i="14"/>
  <c r="IY615" i="14"/>
  <c r="IX615" i="14"/>
  <c r="IW615" i="14"/>
  <c r="IV615" i="14"/>
  <c r="IU615" i="14"/>
  <c r="IT615" i="14"/>
  <c r="IS615" i="14"/>
  <c r="IR615" i="14"/>
  <c r="IQ615" i="14"/>
  <c r="IP615" i="14"/>
  <c r="IO615" i="14"/>
  <c r="IN615" i="14"/>
  <c r="IM615" i="14"/>
  <c r="IL615" i="14"/>
  <c r="IK615" i="14"/>
  <c r="IJ615" i="14"/>
  <c r="II615" i="14"/>
  <c r="IH615" i="14"/>
  <c r="IG615" i="14"/>
  <c r="IF615" i="14"/>
  <c r="IE615" i="14"/>
  <c r="ID615" i="14"/>
  <c r="IC615" i="14"/>
  <c r="IB615" i="14"/>
  <c r="IA615" i="14"/>
  <c r="HZ615" i="14"/>
  <c r="HY615" i="14"/>
  <c r="HX615" i="14"/>
  <c r="HW615" i="14"/>
  <c r="HV615" i="14"/>
  <c r="HU615" i="14"/>
  <c r="HT615" i="14"/>
  <c r="HS615" i="14"/>
  <c r="HR615" i="14"/>
  <c r="HQ615" i="14"/>
  <c r="HP615" i="14"/>
  <c r="HO615" i="14"/>
  <c r="HN615" i="14"/>
  <c r="HM615" i="14"/>
  <c r="HL615" i="14"/>
  <c r="HK615" i="14"/>
  <c r="HJ615" i="14"/>
  <c r="HI615" i="14"/>
  <c r="HH615" i="14"/>
  <c r="HG615" i="14"/>
  <c r="HF615" i="14"/>
  <c r="HE615" i="14"/>
  <c r="HD615" i="14"/>
  <c r="HC615" i="14"/>
  <c r="HB615" i="14"/>
  <c r="HA615" i="14"/>
  <c r="GZ615" i="14"/>
  <c r="GY615" i="14"/>
  <c r="GX615" i="14"/>
  <c r="GW615" i="14"/>
  <c r="GV615" i="14"/>
  <c r="GU615" i="14"/>
  <c r="GT615" i="14"/>
  <c r="GS615" i="14"/>
  <c r="GR615" i="14"/>
  <c r="GQ615" i="14"/>
  <c r="GP615" i="14"/>
  <c r="GO615" i="14"/>
  <c r="GN615" i="14"/>
  <c r="GM615" i="14"/>
  <c r="GL615" i="14"/>
  <c r="GK615" i="14"/>
  <c r="GJ615" i="14"/>
  <c r="GI615" i="14"/>
  <c r="GH615" i="14"/>
  <c r="GG615" i="14"/>
  <c r="GF615" i="14"/>
  <c r="GE615" i="14"/>
  <c r="GD615" i="14"/>
  <c r="GC615" i="14"/>
  <c r="GB615" i="14"/>
  <c r="GA615" i="14"/>
  <c r="FZ615" i="14"/>
  <c r="FY615" i="14"/>
  <c r="FX615" i="14"/>
  <c r="FW615" i="14"/>
  <c r="FV615" i="14"/>
  <c r="FU615" i="14"/>
  <c r="FT615" i="14"/>
  <c r="FS615" i="14"/>
  <c r="FR615" i="14"/>
  <c r="FQ615" i="14"/>
  <c r="FP615" i="14"/>
  <c r="FO615" i="14"/>
  <c r="FN615" i="14"/>
  <c r="FM615" i="14"/>
  <c r="FL615" i="14"/>
  <c r="FK615" i="14"/>
  <c r="FJ615" i="14"/>
  <c r="FI615" i="14"/>
  <c r="FH615" i="14"/>
  <c r="FG615" i="14"/>
  <c r="FF615" i="14"/>
  <c r="FE615" i="14"/>
  <c r="FD615" i="14"/>
  <c r="FC615" i="14"/>
  <c r="FB615" i="14"/>
  <c r="FA615" i="14"/>
  <c r="EZ615" i="14"/>
  <c r="EY615" i="14"/>
  <c r="EX615" i="14"/>
  <c r="EW615" i="14"/>
  <c r="EV615" i="14"/>
  <c r="EU615" i="14"/>
  <c r="ET615" i="14"/>
  <c r="ES615" i="14"/>
  <c r="ER615" i="14"/>
  <c r="EQ615" i="14"/>
  <c r="EP615" i="14"/>
  <c r="EO615" i="14"/>
  <c r="EN615" i="14"/>
  <c r="EM615" i="14"/>
  <c r="EL615" i="14"/>
  <c r="EK615" i="14"/>
  <c r="EJ615" i="14"/>
  <c r="EI615" i="14"/>
  <c r="EH615" i="14"/>
  <c r="EG615" i="14"/>
  <c r="EF615" i="14"/>
  <c r="EE615" i="14"/>
  <c r="ED615" i="14"/>
  <c r="EC615" i="14"/>
  <c r="EB615" i="14"/>
  <c r="EA615" i="14"/>
  <c r="DZ615" i="14"/>
  <c r="DY615" i="14"/>
  <c r="DX615" i="14"/>
  <c r="DW615" i="14"/>
  <c r="DV615" i="14"/>
  <c r="DU615" i="14"/>
  <c r="DT615" i="14"/>
  <c r="DS615" i="14"/>
  <c r="DR615" i="14"/>
  <c r="DQ615" i="14"/>
  <c r="DP615" i="14"/>
  <c r="DO615" i="14"/>
  <c r="DN615" i="14"/>
  <c r="DM615" i="14"/>
  <c r="DL615" i="14"/>
  <c r="DK615" i="14"/>
  <c r="DJ615" i="14"/>
  <c r="DI615" i="14"/>
  <c r="DH615" i="14"/>
  <c r="DG615" i="14"/>
  <c r="DF615" i="14"/>
  <c r="DE615" i="14"/>
  <c r="DD615" i="14"/>
  <c r="DC615" i="14"/>
  <c r="DB615" i="14"/>
  <c r="DA615" i="14"/>
  <c r="CZ615" i="14"/>
  <c r="CY615" i="14"/>
  <c r="CX615" i="14"/>
  <c r="CW615" i="14"/>
  <c r="CV615" i="14"/>
  <c r="CU615" i="14"/>
  <c r="CT615" i="14"/>
  <c r="CS615" i="14"/>
  <c r="CR615" i="14"/>
  <c r="CQ615" i="14"/>
  <c r="CP615" i="14"/>
  <c r="CO615" i="14"/>
  <c r="CN615" i="14"/>
  <c r="CM615" i="14"/>
  <c r="CL615" i="14"/>
  <c r="CK615" i="14"/>
  <c r="CJ615" i="14"/>
  <c r="CI615" i="14"/>
  <c r="CH615" i="14"/>
  <c r="CG615" i="14"/>
  <c r="CF615" i="14"/>
  <c r="CE615" i="14"/>
  <c r="CD615" i="14"/>
  <c r="CC615" i="14"/>
  <c r="CB615" i="14"/>
  <c r="CA615" i="14"/>
  <c r="BZ615" i="14"/>
  <c r="BY615" i="14"/>
  <c r="BX615" i="14"/>
  <c r="BW615" i="14"/>
  <c r="BV615" i="14"/>
  <c r="BU615" i="14"/>
  <c r="BT615" i="14"/>
  <c r="BS615" i="14"/>
  <c r="BR615" i="14"/>
  <c r="BQ615" i="14"/>
  <c r="BP615" i="14"/>
  <c r="BO615" i="14"/>
  <c r="BN615" i="14"/>
  <c r="BM615" i="14"/>
  <c r="BL615" i="14"/>
  <c r="BK615" i="14"/>
  <c r="BJ615" i="14"/>
  <c r="BI615" i="14"/>
  <c r="BH615" i="14"/>
  <c r="BG615" i="14"/>
  <c r="BF615" i="14"/>
  <c r="BE615" i="14"/>
  <c r="BD615" i="14"/>
  <c r="BC615" i="14"/>
  <c r="BB615" i="14"/>
  <c r="BA615" i="14"/>
  <c r="AZ615" i="14"/>
  <c r="AY615" i="14"/>
  <c r="AX615" i="14"/>
  <c r="AW615" i="14"/>
  <c r="AV615" i="14"/>
  <c r="AU615" i="14"/>
  <c r="AT615" i="14"/>
  <c r="AS615" i="14"/>
  <c r="AR615" i="14"/>
  <c r="AQ615" i="14"/>
  <c r="AP615" i="14"/>
  <c r="AO615" i="14"/>
  <c r="AN615" i="14"/>
  <c r="AM615" i="14"/>
  <c r="AL615" i="14"/>
  <c r="AK615" i="14"/>
  <c r="AJ615" i="14"/>
  <c r="AI615" i="14"/>
  <c r="AH615" i="14"/>
  <c r="AG615" i="14"/>
  <c r="AF615" i="14"/>
  <c r="AE615" i="14"/>
  <c r="AD615" i="14"/>
  <c r="AC615" i="14"/>
  <c r="AB615" i="14"/>
  <c r="AA615" i="14"/>
  <c r="Z615" i="14"/>
  <c r="Y615" i="14"/>
  <c r="X615" i="14"/>
  <c r="W615" i="14"/>
  <c r="V615" i="14"/>
  <c r="U615" i="14"/>
  <c r="T615" i="14"/>
  <c r="S615" i="14"/>
  <c r="R615" i="14"/>
  <c r="Q615" i="14"/>
  <c r="P615" i="14"/>
  <c r="O615" i="14"/>
  <c r="N615" i="14"/>
  <c r="M615" i="14"/>
  <c r="L615" i="14"/>
  <c r="K615" i="14"/>
  <c r="J615" i="14"/>
  <c r="I615" i="14"/>
  <c r="H615" i="14"/>
  <c r="G615" i="14"/>
  <c r="JB614" i="14"/>
  <c r="JA614" i="14"/>
  <c r="IZ614" i="14"/>
  <c r="IY614" i="14"/>
  <c r="IX614" i="14"/>
  <c r="IW614" i="14"/>
  <c r="IV614" i="14"/>
  <c r="IU614" i="14"/>
  <c r="IT614" i="14"/>
  <c r="IS614" i="14"/>
  <c r="IR614" i="14"/>
  <c r="IQ614" i="14"/>
  <c r="IP614" i="14"/>
  <c r="IO614" i="14"/>
  <c r="IN614" i="14"/>
  <c r="IM614" i="14"/>
  <c r="IL614" i="14"/>
  <c r="IK614" i="14"/>
  <c r="IJ614" i="14"/>
  <c r="II614" i="14"/>
  <c r="IH614" i="14"/>
  <c r="IG614" i="14"/>
  <c r="IF614" i="14"/>
  <c r="IE614" i="14"/>
  <c r="ID614" i="14"/>
  <c r="IC614" i="14"/>
  <c r="IB614" i="14"/>
  <c r="IA614" i="14"/>
  <c r="HZ614" i="14"/>
  <c r="HY614" i="14"/>
  <c r="HX614" i="14"/>
  <c r="HW614" i="14"/>
  <c r="HV614" i="14"/>
  <c r="HU614" i="14"/>
  <c r="HT614" i="14"/>
  <c r="HS614" i="14"/>
  <c r="HR614" i="14"/>
  <c r="HQ614" i="14"/>
  <c r="HP614" i="14"/>
  <c r="HO614" i="14"/>
  <c r="HN614" i="14"/>
  <c r="HM614" i="14"/>
  <c r="HL614" i="14"/>
  <c r="HK614" i="14"/>
  <c r="HJ614" i="14"/>
  <c r="HI614" i="14"/>
  <c r="HH614" i="14"/>
  <c r="HG614" i="14"/>
  <c r="HF614" i="14"/>
  <c r="HE614" i="14"/>
  <c r="HD614" i="14"/>
  <c r="HC614" i="14"/>
  <c r="HB614" i="14"/>
  <c r="HA614" i="14"/>
  <c r="GZ614" i="14"/>
  <c r="GY614" i="14"/>
  <c r="GX614" i="14"/>
  <c r="GW614" i="14"/>
  <c r="GV614" i="14"/>
  <c r="GU614" i="14"/>
  <c r="GT614" i="14"/>
  <c r="GS614" i="14"/>
  <c r="GR614" i="14"/>
  <c r="GQ614" i="14"/>
  <c r="GP614" i="14"/>
  <c r="GO614" i="14"/>
  <c r="GN614" i="14"/>
  <c r="GM614" i="14"/>
  <c r="GL614" i="14"/>
  <c r="GK614" i="14"/>
  <c r="GJ614" i="14"/>
  <c r="GI614" i="14"/>
  <c r="GH614" i="14"/>
  <c r="GG614" i="14"/>
  <c r="GF614" i="14"/>
  <c r="GE614" i="14"/>
  <c r="GD614" i="14"/>
  <c r="GC614" i="14"/>
  <c r="GB614" i="14"/>
  <c r="GA614" i="14"/>
  <c r="FZ614" i="14"/>
  <c r="FY614" i="14"/>
  <c r="FX614" i="14"/>
  <c r="FW614" i="14"/>
  <c r="FV614" i="14"/>
  <c r="FU614" i="14"/>
  <c r="FT614" i="14"/>
  <c r="FS614" i="14"/>
  <c r="FR614" i="14"/>
  <c r="FQ614" i="14"/>
  <c r="FP614" i="14"/>
  <c r="FO614" i="14"/>
  <c r="FN614" i="14"/>
  <c r="FM614" i="14"/>
  <c r="FL614" i="14"/>
  <c r="FK614" i="14"/>
  <c r="FJ614" i="14"/>
  <c r="FI614" i="14"/>
  <c r="FH614" i="14"/>
  <c r="FG614" i="14"/>
  <c r="FF614" i="14"/>
  <c r="FE614" i="14"/>
  <c r="FD614" i="14"/>
  <c r="FC614" i="14"/>
  <c r="FB614" i="14"/>
  <c r="FA614" i="14"/>
  <c r="EZ614" i="14"/>
  <c r="EY614" i="14"/>
  <c r="EX614" i="14"/>
  <c r="EW614" i="14"/>
  <c r="EV614" i="14"/>
  <c r="EU614" i="14"/>
  <c r="ET614" i="14"/>
  <c r="ES614" i="14"/>
  <c r="ER614" i="14"/>
  <c r="EQ614" i="14"/>
  <c r="EP614" i="14"/>
  <c r="EO614" i="14"/>
  <c r="EN614" i="14"/>
  <c r="EM614" i="14"/>
  <c r="EL614" i="14"/>
  <c r="EK614" i="14"/>
  <c r="EJ614" i="14"/>
  <c r="EI614" i="14"/>
  <c r="EH614" i="14"/>
  <c r="EG614" i="14"/>
  <c r="EF614" i="14"/>
  <c r="EE614" i="14"/>
  <c r="ED614" i="14"/>
  <c r="EC614" i="14"/>
  <c r="EB614" i="14"/>
  <c r="EA614" i="14"/>
  <c r="DZ614" i="14"/>
  <c r="DY614" i="14"/>
  <c r="DX614" i="14"/>
  <c r="DW614" i="14"/>
  <c r="DV614" i="14"/>
  <c r="DU614" i="14"/>
  <c r="DT614" i="14"/>
  <c r="DS614" i="14"/>
  <c r="DR614" i="14"/>
  <c r="DQ614" i="14"/>
  <c r="DP614" i="14"/>
  <c r="DO614" i="14"/>
  <c r="DN614" i="14"/>
  <c r="DM614" i="14"/>
  <c r="DL614" i="14"/>
  <c r="DK614" i="14"/>
  <c r="DJ614" i="14"/>
  <c r="DI614" i="14"/>
  <c r="DH614" i="14"/>
  <c r="DG614" i="14"/>
  <c r="DF614" i="14"/>
  <c r="DE614" i="14"/>
  <c r="DD614" i="14"/>
  <c r="DC614" i="14"/>
  <c r="DB614" i="14"/>
  <c r="DA614" i="14"/>
  <c r="CZ614" i="14"/>
  <c r="CY614" i="14"/>
  <c r="CX614" i="14"/>
  <c r="CW614" i="14"/>
  <c r="CV614" i="14"/>
  <c r="CU614" i="14"/>
  <c r="CT614" i="14"/>
  <c r="CS614" i="14"/>
  <c r="CR614" i="14"/>
  <c r="CQ614" i="14"/>
  <c r="CP614" i="14"/>
  <c r="CO614" i="14"/>
  <c r="CN614" i="14"/>
  <c r="CM614" i="14"/>
  <c r="CL614" i="14"/>
  <c r="CK614" i="14"/>
  <c r="CJ614" i="14"/>
  <c r="CI614" i="14"/>
  <c r="CH614" i="14"/>
  <c r="CG614" i="14"/>
  <c r="CF614" i="14"/>
  <c r="CE614" i="14"/>
  <c r="CD614" i="14"/>
  <c r="CC614" i="14"/>
  <c r="CB614" i="14"/>
  <c r="CA614" i="14"/>
  <c r="BZ614" i="14"/>
  <c r="BY614" i="14"/>
  <c r="BX614" i="14"/>
  <c r="BW614" i="14"/>
  <c r="BV614" i="14"/>
  <c r="BU614" i="14"/>
  <c r="BT614" i="14"/>
  <c r="BS614" i="14"/>
  <c r="BR614" i="14"/>
  <c r="BQ614" i="14"/>
  <c r="BP614" i="14"/>
  <c r="BO614" i="14"/>
  <c r="BN614" i="14"/>
  <c r="BM614" i="14"/>
  <c r="BL614" i="14"/>
  <c r="BK614" i="14"/>
  <c r="BJ614" i="14"/>
  <c r="BI614" i="14"/>
  <c r="BH614" i="14"/>
  <c r="BG614" i="14"/>
  <c r="BF614" i="14"/>
  <c r="BE614" i="14"/>
  <c r="BD614" i="14"/>
  <c r="BC614" i="14"/>
  <c r="BB614" i="14"/>
  <c r="BA614" i="14"/>
  <c r="AZ614" i="14"/>
  <c r="AY614" i="14"/>
  <c r="AX614" i="14"/>
  <c r="AW614" i="14"/>
  <c r="AV614" i="14"/>
  <c r="AU614" i="14"/>
  <c r="AT614" i="14"/>
  <c r="AS614" i="14"/>
  <c r="AR614" i="14"/>
  <c r="AQ614" i="14"/>
  <c r="AP614" i="14"/>
  <c r="AO614" i="14"/>
  <c r="AN614" i="14"/>
  <c r="AM614" i="14"/>
  <c r="AL614" i="14"/>
  <c r="AK614" i="14"/>
  <c r="AJ614" i="14"/>
  <c r="AI614" i="14"/>
  <c r="AH614" i="14"/>
  <c r="AG614" i="14"/>
  <c r="AF614" i="14"/>
  <c r="AE614" i="14"/>
  <c r="AD614" i="14"/>
  <c r="AC614" i="14"/>
  <c r="AB614" i="14"/>
  <c r="AA614" i="14"/>
  <c r="Z614" i="14"/>
  <c r="Y614" i="14"/>
  <c r="X614" i="14"/>
  <c r="W614" i="14"/>
  <c r="V614" i="14"/>
  <c r="U614" i="14"/>
  <c r="T614" i="14"/>
  <c r="S614" i="14"/>
  <c r="R614" i="14"/>
  <c r="Q614" i="14"/>
  <c r="P614" i="14"/>
  <c r="O614" i="14"/>
  <c r="N614" i="14"/>
  <c r="M614" i="14"/>
  <c r="L614" i="14"/>
  <c r="K614" i="14"/>
  <c r="J614" i="14"/>
  <c r="I614" i="14"/>
  <c r="H614" i="14"/>
  <c r="G614" i="14"/>
  <c r="JB613" i="14"/>
  <c r="JA613" i="14"/>
  <c r="IZ613" i="14"/>
  <c r="IY613" i="14"/>
  <c r="IX613" i="14"/>
  <c r="IW613" i="14"/>
  <c r="IV613" i="14"/>
  <c r="IU613" i="14"/>
  <c r="IT613" i="14"/>
  <c r="IS613" i="14"/>
  <c r="IR613" i="14"/>
  <c r="IQ613" i="14"/>
  <c r="IP613" i="14"/>
  <c r="IO613" i="14"/>
  <c r="IN613" i="14"/>
  <c r="IM613" i="14"/>
  <c r="IL613" i="14"/>
  <c r="IK613" i="14"/>
  <c r="IJ613" i="14"/>
  <c r="II613" i="14"/>
  <c r="IH613" i="14"/>
  <c r="IG613" i="14"/>
  <c r="IF613" i="14"/>
  <c r="IE613" i="14"/>
  <c r="ID613" i="14"/>
  <c r="IC613" i="14"/>
  <c r="IB613" i="14"/>
  <c r="IA613" i="14"/>
  <c r="HZ613" i="14"/>
  <c r="HY613" i="14"/>
  <c r="HX613" i="14"/>
  <c r="HW613" i="14"/>
  <c r="HV613" i="14"/>
  <c r="HU613" i="14"/>
  <c r="HT613" i="14"/>
  <c r="HS613" i="14"/>
  <c r="HR613" i="14"/>
  <c r="HQ613" i="14"/>
  <c r="HP613" i="14"/>
  <c r="HO613" i="14"/>
  <c r="HN613" i="14"/>
  <c r="HM613" i="14"/>
  <c r="HL613" i="14"/>
  <c r="HK613" i="14"/>
  <c r="HJ613" i="14"/>
  <c r="HI613" i="14"/>
  <c r="HH613" i="14"/>
  <c r="HG613" i="14"/>
  <c r="HF613" i="14"/>
  <c r="HE613" i="14"/>
  <c r="HD613" i="14"/>
  <c r="HC613" i="14"/>
  <c r="HB613" i="14"/>
  <c r="HA613" i="14"/>
  <c r="GZ613" i="14"/>
  <c r="GY613" i="14"/>
  <c r="GX613" i="14"/>
  <c r="GW613" i="14"/>
  <c r="GV613" i="14"/>
  <c r="GU613" i="14"/>
  <c r="GT613" i="14"/>
  <c r="GS613" i="14"/>
  <c r="GR613" i="14"/>
  <c r="GQ613" i="14"/>
  <c r="GP613" i="14"/>
  <c r="GO613" i="14"/>
  <c r="GN613" i="14"/>
  <c r="GM613" i="14"/>
  <c r="GL613" i="14"/>
  <c r="GK613" i="14"/>
  <c r="GJ613" i="14"/>
  <c r="GI613" i="14"/>
  <c r="GH613" i="14"/>
  <c r="GG613" i="14"/>
  <c r="GF613" i="14"/>
  <c r="GE613" i="14"/>
  <c r="GD613" i="14"/>
  <c r="GC613" i="14"/>
  <c r="GB613" i="14"/>
  <c r="GA613" i="14"/>
  <c r="FZ613" i="14"/>
  <c r="FY613" i="14"/>
  <c r="FX613" i="14"/>
  <c r="FW613" i="14"/>
  <c r="FV613" i="14"/>
  <c r="FU613" i="14"/>
  <c r="FT613" i="14"/>
  <c r="FS613" i="14"/>
  <c r="FR613" i="14"/>
  <c r="FQ613" i="14"/>
  <c r="FP613" i="14"/>
  <c r="FO613" i="14"/>
  <c r="FN613" i="14"/>
  <c r="FM613" i="14"/>
  <c r="FL613" i="14"/>
  <c r="FK613" i="14"/>
  <c r="FJ613" i="14"/>
  <c r="FI613" i="14"/>
  <c r="FH613" i="14"/>
  <c r="FG613" i="14"/>
  <c r="FF613" i="14"/>
  <c r="FE613" i="14"/>
  <c r="FD613" i="14"/>
  <c r="FC613" i="14"/>
  <c r="FB613" i="14"/>
  <c r="FA613" i="14"/>
  <c r="EZ613" i="14"/>
  <c r="EY613" i="14"/>
  <c r="EX613" i="14"/>
  <c r="EW613" i="14"/>
  <c r="EV613" i="14"/>
  <c r="EU613" i="14"/>
  <c r="ET613" i="14"/>
  <c r="ES613" i="14"/>
  <c r="ER613" i="14"/>
  <c r="EQ613" i="14"/>
  <c r="EP613" i="14"/>
  <c r="EO613" i="14"/>
  <c r="EN613" i="14"/>
  <c r="EM613" i="14"/>
  <c r="EL613" i="14"/>
  <c r="EK613" i="14"/>
  <c r="EJ613" i="14"/>
  <c r="EI613" i="14"/>
  <c r="EH613" i="14"/>
  <c r="EG613" i="14"/>
  <c r="EF613" i="14"/>
  <c r="EE613" i="14"/>
  <c r="ED613" i="14"/>
  <c r="EC613" i="14"/>
  <c r="EB613" i="14"/>
  <c r="EA613" i="14"/>
  <c r="DZ613" i="14"/>
  <c r="DY613" i="14"/>
  <c r="DX613" i="14"/>
  <c r="DW613" i="14"/>
  <c r="DV613" i="14"/>
  <c r="DU613" i="14"/>
  <c r="DT613" i="14"/>
  <c r="DS613" i="14"/>
  <c r="DR613" i="14"/>
  <c r="DQ613" i="14"/>
  <c r="DP613" i="14"/>
  <c r="DO613" i="14"/>
  <c r="DN613" i="14"/>
  <c r="DM613" i="14"/>
  <c r="DL613" i="14"/>
  <c r="DK613" i="14"/>
  <c r="DJ613" i="14"/>
  <c r="DI613" i="14"/>
  <c r="DH613" i="14"/>
  <c r="DG613" i="14"/>
  <c r="DF613" i="14"/>
  <c r="DE613" i="14"/>
  <c r="DD613" i="14"/>
  <c r="DC613" i="14"/>
  <c r="DB613" i="14"/>
  <c r="DA613" i="14"/>
  <c r="CZ613" i="14"/>
  <c r="CY613" i="14"/>
  <c r="CX613" i="14"/>
  <c r="CW613" i="14"/>
  <c r="CV613" i="14"/>
  <c r="CU613" i="14"/>
  <c r="CT613" i="14"/>
  <c r="CS613" i="14"/>
  <c r="CR613" i="14"/>
  <c r="CQ613" i="14"/>
  <c r="CP613" i="14"/>
  <c r="CO613" i="14"/>
  <c r="CN613" i="14"/>
  <c r="CM613" i="14"/>
  <c r="CL613" i="14"/>
  <c r="CK613" i="14"/>
  <c r="CJ613" i="14"/>
  <c r="CI613" i="14"/>
  <c r="CH613" i="14"/>
  <c r="CG613" i="14"/>
  <c r="CF613" i="14"/>
  <c r="CE613" i="14"/>
  <c r="CD613" i="14"/>
  <c r="CC613" i="14"/>
  <c r="CB613" i="14"/>
  <c r="CA613" i="14"/>
  <c r="BZ613" i="14"/>
  <c r="BY613" i="14"/>
  <c r="BX613" i="14"/>
  <c r="BW613" i="14"/>
  <c r="BV613" i="14"/>
  <c r="BU613" i="14"/>
  <c r="BT613" i="14"/>
  <c r="BS613" i="14"/>
  <c r="BR613" i="14"/>
  <c r="BQ613" i="14"/>
  <c r="BP613" i="14"/>
  <c r="BO613" i="14"/>
  <c r="BN613" i="14"/>
  <c r="BM613" i="14"/>
  <c r="BL613" i="14"/>
  <c r="BK613" i="14"/>
  <c r="BJ613" i="14"/>
  <c r="BI613" i="14"/>
  <c r="BH613" i="14"/>
  <c r="BG613" i="14"/>
  <c r="BF613" i="14"/>
  <c r="BE613" i="14"/>
  <c r="BD613" i="14"/>
  <c r="BC613" i="14"/>
  <c r="BB613" i="14"/>
  <c r="BA613" i="14"/>
  <c r="AZ613" i="14"/>
  <c r="AY613" i="14"/>
  <c r="AX613" i="14"/>
  <c r="AW613" i="14"/>
  <c r="AV613" i="14"/>
  <c r="AU613" i="14"/>
  <c r="AT613" i="14"/>
  <c r="AS613" i="14"/>
  <c r="AR613" i="14"/>
  <c r="AQ613" i="14"/>
  <c r="AP613" i="14"/>
  <c r="AO613" i="14"/>
  <c r="AN613" i="14"/>
  <c r="AM613" i="14"/>
  <c r="AL613" i="14"/>
  <c r="AK613" i="14"/>
  <c r="AJ613" i="14"/>
  <c r="AI613" i="14"/>
  <c r="AH613" i="14"/>
  <c r="AG613" i="14"/>
  <c r="AF613" i="14"/>
  <c r="AE613" i="14"/>
  <c r="AD613" i="14"/>
  <c r="AC613" i="14"/>
  <c r="AB613" i="14"/>
  <c r="AA613" i="14"/>
  <c r="Z613" i="14"/>
  <c r="Y613" i="14"/>
  <c r="X613" i="14"/>
  <c r="W613" i="14"/>
  <c r="V613" i="14"/>
  <c r="U613" i="14"/>
  <c r="T613" i="14"/>
  <c r="S613" i="14"/>
  <c r="R613" i="14"/>
  <c r="Q613" i="14"/>
  <c r="P613" i="14"/>
  <c r="O613" i="14"/>
  <c r="N613" i="14"/>
  <c r="M613" i="14"/>
  <c r="L613" i="14"/>
  <c r="K613" i="14"/>
  <c r="J613" i="14"/>
  <c r="I613" i="14"/>
  <c r="H613" i="14"/>
  <c r="G613" i="14"/>
  <c r="JB612" i="14"/>
  <c r="JA612" i="14"/>
  <c r="IZ612" i="14"/>
  <c r="IY612" i="14"/>
  <c r="IX612" i="14"/>
  <c r="IW612" i="14"/>
  <c r="IV612" i="14"/>
  <c r="IU612" i="14"/>
  <c r="IT612" i="14"/>
  <c r="IS612" i="14"/>
  <c r="IR612" i="14"/>
  <c r="IQ612" i="14"/>
  <c r="IP612" i="14"/>
  <c r="IO612" i="14"/>
  <c r="IN612" i="14"/>
  <c r="IM612" i="14"/>
  <c r="IL612" i="14"/>
  <c r="IK612" i="14"/>
  <c r="IJ612" i="14"/>
  <c r="II612" i="14"/>
  <c r="IH612" i="14"/>
  <c r="IG612" i="14"/>
  <c r="IF612" i="14"/>
  <c r="IE612" i="14"/>
  <c r="ID612" i="14"/>
  <c r="IC612" i="14"/>
  <c r="IB612" i="14"/>
  <c r="IA612" i="14"/>
  <c r="HZ612" i="14"/>
  <c r="HY612" i="14"/>
  <c r="HX612" i="14"/>
  <c r="HW612" i="14"/>
  <c r="HV612" i="14"/>
  <c r="HU612" i="14"/>
  <c r="HT612" i="14"/>
  <c r="HS612" i="14"/>
  <c r="HR612" i="14"/>
  <c r="HQ612" i="14"/>
  <c r="HP612" i="14"/>
  <c r="HO612" i="14"/>
  <c r="HN612" i="14"/>
  <c r="HM612" i="14"/>
  <c r="HL612" i="14"/>
  <c r="HK612" i="14"/>
  <c r="HJ612" i="14"/>
  <c r="HI612" i="14"/>
  <c r="HH612" i="14"/>
  <c r="HG612" i="14"/>
  <c r="HF612" i="14"/>
  <c r="HE612" i="14"/>
  <c r="HD612" i="14"/>
  <c r="HC612" i="14"/>
  <c r="HB612" i="14"/>
  <c r="HA612" i="14"/>
  <c r="GZ612" i="14"/>
  <c r="GY612" i="14"/>
  <c r="GX612" i="14"/>
  <c r="GW612" i="14"/>
  <c r="GV612" i="14"/>
  <c r="GU612" i="14"/>
  <c r="GT612" i="14"/>
  <c r="GS612" i="14"/>
  <c r="GR612" i="14"/>
  <c r="GQ612" i="14"/>
  <c r="GP612" i="14"/>
  <c r="GO612" i="14"/>
  <c r="GN612" i="14"/>
  <c r="GM612" i="14"/>
  <c r="GL612" i="14"/>
  <c r="GK612" i="14"/>
  <c r="GJ612" i="14"/>
  <c r="GI612" i="14"/>
  <c r="GH612" i="14"/>
  <c r="GG612" i="14"/>
  <c r="GF612" i="14"/>
  <c r="GE612" i="14"/>
  <c r="GD612" i="14"/>
  <c r="GC612" i="14"/>
  <c r="GB612" i="14"/>
  <c r="GA612" i="14"/>
  <c r="FZ612" i="14"/>
  <c r="FY612" i="14"/>
  <c r="FX612" i="14"/>
  <c r="FW612" i="14"/>
  <c r="FV612" i="14"/>
  <c r="FU612" i="14"/>
  <c r="FT612" i="14"/>
  <c r="FS612" i="14"/>
  <c r="FR612" i="14"/>
  <c r="FQ612" i="14"/>
  <c r="FP612" i="14"/>
  <c r="FO612" i="14"/>
  <c r="FN612" i="14"/>
  <c r="FM612" i="14"/>
  <c r="FL612" i="14"/>
  <c r="FK612" i="14"/>
  <c r="FJ612" i="14"/>
  <c r="FI612" i="14"/>
  <c r="FH612" i="14"/>
  <c r="FG612" i="14"/>
  <c r="FF612" i="14"/>
  <c r="FE612" i="14"/>
  <c r="FD612" i="14"/>
  <c r="FC612" i="14"/>
  <c r="FB612" i="14"/>
  <c r="FA612" i="14"/>
  <c r="EZ612" i="14"/>
  <c r="EY612" i="14"/>
  <c r="EX612" i="14"/>
  <c r="EW612" i="14"/>
  <c r="EV612" i="14"/>
  <c r="EU612" i="14"/>
  <c r="ET612" i="14"/>
  <c r="ES612" i="14"/>
  <c r="ER612" i="14"/>
  <c r="EQ612" i="14"/>
  <c r="EP612" i="14"/>
  <c r="EO612" i="14"/>
  <c r="EN612" i="14"/>
  <c r="EM612" i="14"/>
  <c r="EL612" i="14"/>
  <c r="EK612" i="14"/>
  <c r="EJ612" i="14"/>
  <c r="EI612" i="14"/>
  <c r="EH612" i="14"/>
  <c r="EG612" i="14"/>
  <c r="EF612" i="14"/>
  <c r="EE612" i="14"/>
  <c r="ED612" i="14"/>
  <c r="EC612" i="14"/>
  <c r="EB612" i="14"/>
  <c r="EA612" i="14"/>
  <c r="DZ612" i="14"/>
  <c r="DY612" i="14"/>
  <c r="DX612" i="14"/>
  <c r="DW612" i="14"/>
  <c r="DV612" i="14"/>
  <c r="DU612" i="14"/>
  <c r="DT612" i="14"/>
  <c r="DS612" i="14"/>
  <c r="DR612" i="14"/>
  <c r="DQ612" i="14"/>
  <c r="DP612" i="14"/>
  <c r="DO612" i="14"/>
  <c r="DN612" i="14"/>
  <c r="DM612" i="14"/>
  <c r="DL612" i="14"/>
  <c r="DK612" i="14"/>
  <c r="DJ612" i="14"/>
  <c r="DI612" i="14"/>
  <c r="DH612" i="14"/>
  <c r="DG612" i="14"/>
  <c r="DF612" i="14"/>
  <c r="DE612" i="14"/>
  <c r="DD612" i="14"/>
  <c r="DC612" i="14"/>
  <c r="DB612" i="14"/>
  <c r="DA612" i="14"/>
  <c r="CZ612" i="14"/>
  <c r="CY612" i="14"/>
  <c r="CX612" i="14"/>
  <c r="CW612" i="14"/>
  <c r="CV612" i="14"/>
  <c r="CU612" i="14"/>
  <c r="CT612" i="14"/>
  <c r="CS612" i="14"/>
  <c r="CR612" i="14"/>
  <c r="CQ612" i="14"/>
  <c r="CP612" i="14"/>
  <c r="CO612" i="14"/>
  <c r="CN612" i="14"/>
  <c r="CM612" i="14"/>
  <c r="CL612" i="14"/>
  <c r="CK612" i="14"/>
  <c r="CJ612" i="14"/>
  <c r="CI612" i="14"/>
  <c r="CH612" i="14"/>
  <c r="CG612" i="14"/>
  <c r="CF612" i="14"/>
  <c r="CE612" i="14"/>
  <c r="CD612" i="14"/>
  <c r="CC612" i="14"/>
  <c r="CB612" i="14"/>
  <c r="CA612" i="14"/>
  <c r="BZ612" i="14"/>
  <c r="BY612" i="14"/>
  <c r="BX612" i="14"/>
  <c r="BW612" i="14"/>
  <c r="BV612" i="14"/>
  <c r="BU612" i="14"/>
  <c r="BT612" i="14"/>
  <c r="BS612" i="14"/>
  <c r="BR612" i="14"/>
  <c r="BQ612" i="14"/>
  <c r="BP612" i="14"/>
  <c r="BO612" i="14"/>
  <c r="BN612" i="14"/>
  <c r="BM612" i="14"/>
  <c r="BL612" i="14"/>
  <c r="BK612" i="14"/>
  <c r="BJ612" i="14"/>
  <c r="BI612" i="14"/>
  <c r="BH612" i="14"/>
  <c r="BG612" i="14"/>
  <c r="BF612" i="14"/>
  <c r="BE612" i="14"/>
  <c r="BD612" i="14"/>
  <c r="BC612" i="14"/>
  <c r="BB612" i="14"/>
  <c r="BA612" i="14"/>
  <c r="AZ612" i="14"/>
  <c r="AY612" i="14"/>
  <c r="AX612" i="14"/>
  <c r="AW612" i="14"/>
  <c r="AV612" i="14"/>
  <c r="AU612" i="14"/>
  <c r="AT612" i="14"/>
  <c r="AS612" i="14"/>
  <c r="AR612" i="14"/>
  <c r="AQ612" i="14"/>
  <c r="AP612" i="14"/>
  <c r="AO612" i="14"/>
  <c r="AN612" i="14"/>
  <c r="AM612" i="14"/>
  <c r="AL612" i="14"/>
  <c r="AK612" i="14"/>
  <c r="AJ612" i="14"/>
  <c r="AI612" i="14"/>
  <c r="AH612" i="14"/>
  <c r="AG612" i="14"/>
  <c r="AF612" i="14"/>
  <c r="AE612" i="14"/>
  <c r="AD612" i="14"/>
  <c r="AC612" i="14"/>
  <c r="AB612" i="14"/>
  <c r="AA612" i="14"/>
  <c r="Z612" i="14"/>
  <c r="Y612" i="14"/>
  <c r="X612" i="14"/>
  <c r="W612" i="14"/>
  <c r="V612" i="14"/>
  <c r="U612" i="14"/>
  <c r="T612" i="14"/>
  <c r="S612" i="14"/>
  <c r="R612" i="14"/>
  <c r="Q612" i="14"/>
  <c r="P612" i="14"/>
  <c r="O612" i="14"/>
  <c r="N612" i="14"/>
  <c r="M612" i="14"/>
  <c r="L612" i="14"/>
  <c r="K612" i="14"/>
  <c r="J612" i="14"/>
  <c r="I612" i="14"/>
  <c r="H612" i="14"/>
  <c r="G612" i="14"/>
  <c r="JB611" i="14"/>
  <c r="JA611" i="14"/>
  <c r="IZ611" i="14"/>
  <c r="IY611" i="14"/>
  <c r="IX611" i="14"/>
  <c r="IW611" i="14"/>
  <c r="IV611" i="14"/>
  <c r="IU611" i="14"/>
  <c r="IT611" i="14"/>
  <c r="IS611" i="14"/>
  <c r="IR611" i="14"/>
  <c r="IQ611" i="14"/>
  <c r="IP611" i="14"/>
  <c r="IO611" i="14"/>
  <c r="IN611" i="14"/>
  <c r="IM611" i="14"/>
  <c r="IL611" i="14"/>
  <c r="IK611" i="14"/>
  <c r="IJ611" i="14"/>
  <c r="II611" i="14"/>
  <c r="IH611" i="14"/>
  <c r="IG611" i="14"/>
  <c r="IF611" i="14"/>
  <c r="IE611" i="14"/>
  <c r="ID611" i="14"/>
  <c r="IC611" i="14"/>
  <c r="IB611" i="14"/>
  <c r="IA611" i="14"/>
  <c r="HZ611" i="14"/>
  <c r="HY611" i="14"/>
  <c r="HX611" i="14"/>
  <c r="HW611" i="14"/>
  <c r="HV611" i="14"/>
  <c r="HU611" i="14"/>
  <c r="HT611" i="14"/>
  <c r="HS611" i="14"/>
  <c r="HR611" i="14"/>
  <c r="HQ611" i="14"/>
  <c r="HP611" i="14"/>
  <c r="HO611" i="14"/>
  <c r="HN611" i="14"/>
  <c r="HM611" i="14"/>
  <c r="HL611" i="14"/>
  <c r="HK611" i="14"/>
  <c r="HJ611" i="14"/>
  <c r="HI611" i="14"/>
  <c r="HH611" i="14"/>
  <c r="HG611" i="14"/>
  <c r="HF611" i="14"/>
  <c r="HE611" i="14"/>
  <c r="HD611" i="14"/>
  <c r="HC611" i="14"/>
  <c r="HB611" i="14"/>
  <c r="HA611" i="14"/>
  <c r="GZ611" i="14"/>
  <c r="GY611" i="14"/>
  <c r="GX611" i="14"/>
  <c r="GW611" i="14"/>
  <c r="GV611" i="14"/>
  <c r="GU611" i="14"/>
  <c r="GT611" i="14"/>
  <c r="GS611" i="14"/>
  <c r="GR611" i="14"/>
  <c r="GQ611" i="14"/>
  <c r="GP611" i="14"/>
  <c r="GO611" i="14"/>
  <c r="GN611" i="14"/>
  <c r="GM611" i="14"/>
  <c r="GL611" i="14"/>
  <c r="GK611" i="14"/>
  <c r="GJ611" i="14"/>
  <c r="GI611" i="14"/>
  <c r="GH611" i="14"/>
  <c r="GG611" i="14"/>
  <c r="GF611" i="14"/>
  <c r="GE611" i="14"/>
  <c r="GD611" i="14"/>
  <c r="GC611" i="14"/>
  <c r="GB611" i="14"/>
  <c r="GA611" i="14"/>
  <c r="FZ611" i="14"/>
  <c r="FY611" i="14"/>
  <c r="FX611" i="14"/>
  <c r="FW611" i="14"/>
  <c r="FV611" i="14"/>
  <c r="FU611" i="14"/>
  <c r="FT611" i="14"/>
  <c r="FS611" i="14"/>
  <c r="FR611" i="14"/>
  <c r="FQ611" i="14"/>
  <c r="FP611" i="14"/>
  <c r="FO611" i="14"/>
  <c r="FN611" i="14"/>
  <c r="FM611" i="14"/>
  <c r="FL611" i="14"/>
  <c r="FK611" i="14"/>
  <c r="FJ611" i="14"/>
  <c r="FI611" i="14"/>
  <c r="FH611" i="14"/>
  <c r="FG611" i="14"/>
  <c r="FF611" i="14"/>
  <c r="FE611" i="14"/>
  <c r="FD611" i="14"/>
  <c r="FC611" i="14"/>
  <c r="FB611" i="14"/>
  <c r="FA611" i="14"/>
  <c r="EZ611" i="14"/>
  <c r="EY611" i="14"/>
  <c r="EX611" i="14"/>
  <c r="EW611" i="14"/>
  <c r="EV611" i="14"/>
  <c r="EU611" i="14"/>
  <c r="ET611" i="14"/>
  <c r="ES611" i="14"/>
  <c r="ER611" i="14"/>
  <c r="EQ611" i="14"/>
  <c r="EP611" i="14"/>
  <c r="EO611" i="14"/>
  <c r="EN611" i="14"/>
  <c r="EM611" i="14"/>
  <c r="EL611" i="14"/>
  <c r="EK611" i="14"/>
  <c r="EJ611" i="14"/>
  <c r="EI611" i="14"/>
  <c r="EH611" i="14"/>
  <c r="EG611" i="14"/>
  <c r="EF611" i="14"/>
  <c r="EE611" i="14"/>
  <c r="ED611" i="14"/>
  <c r="EC611" i="14"/>
  <c r="EB611" i="14"/>
  <c r="EA611" i="14"/>
  <c r="DZ611" i="14"/>
  <c r="DY611" i="14"/>
  <c r="DX611" i="14"/>
  <c r="DW611" i="14"/>
  <c r="DV611" i="14"/>
  <c r="DU611" i="14"/>
  <c r="DT611" i="14"/>
  <c r="DS611" i="14"/>
  <c r="DR611" i="14"/>
  <c r="DQ611" i="14"/>
  <c r="DP611" i="14"/>
  <c r="DO611" i="14"/>
  <c r="DN611" i="14"/>
  <c r="DM611" i="14"/>
  <c r="DL611" i="14"/>
  <c r="DK611" i="14"/>
  <c r="DJ611" i="14"/>
  <c r="DI611" i="14"/>
  <c r="DH611" i="14"/>
  <c r="DG611" i="14"/>
  <c r="DF611" i="14"/>
  <c r="DE611" i="14"/>
  <c r="DD611" i="14"/>
  <c r="DC611" i="14"/>
  <c r="DB611" i="14"/>
  <c r="DA611" i="14"/>
  <c r="CZ611" i="14"/>
  <c r="CY611" i="14"/>
  <c r="CX611" i="14"/>
  <c r="CW611" i="14"/>
  <c r="CV611" i="14"/>
  <c r="CU611" i="14"/>
  <c r="CT611" i="14"/>
  <c r="CS611" i="14"/>
  <c r="CR611" i="14"/>
  <c r="CQ611" i="14"/>
  <c r="CP611" i="14"/>
  <c r="CO611" i="14"/>
  <c r="CN611" i="14"/>
  <c r="CM611" i="14"/>
  <c r="CL611" i="14"/>
  <c r="CK611" i="14"/>
  <c r="CJ611" i="14"/>
  <c r="CI611" i="14"/>
  <c r="CH611" i="14"/>
  <c r="CG611" i="14"/>
  <c r="CF611" i="14"/>
  <c r="CE611" i="14"/>
  <c r="CD611" i="14"/>
  <c r="CC611" i="14"/>
  <c r="CB611" i="14"/>
  <c r="CA611" i="14"/>
  <c r="BZ611" i="14"/>
  <c r="BY611" i="14"/>
  <c r="BX611" i="14"/>
  <c r="BW611" i="14"/>
  <c r="BV611" i="14"/>
  <c r="BU611" i="14"/>
  <c r="BT611" i="14"/>
  <c r="BS611" i="14"/>
  <c r="BR611" i="14"/>
  <c r="BQ611" i="14"/>
  <c r="BP611" i="14"/>
  <c r="BO611" i="14"/>
  <c r="BN611" i="14"/>
  <c r="BM611" i="14"/>
  <c r="BL611" i="14"/>
  <c r="BK611" i="14"/>
  <c r="BJ611" i="14"/>
  <c r="BI611" i="14"/>
  <c r="BH611" i="14"/>
  <c r="BG611" i="14"/>
  <c r="BF611" i="14"/>
  <c r="BE611" i="14"/>
  <c r="BD611" i="14"/>
  <c r="BC611" i="14"/>
  <c r="BB611" i="14"/>
  <c r="BA611" i="14"/>
  <c r="AZ611" i="14"/>
  <c r="AY611" i="14"/>
  <c r="AX611" i="14"/>
  <c r="AW611" i="14"/>
  <c r="AV611" i="14"/>
  <c r="AU611" i="14"/>
  <c r="AT611" i="14"/>
  <c r="AS611" i="14"/>
  <c r="AR611" i="14"/>
  <c r="AQ611" i="14"/>
  <c r="AP611" i="14"/>
  <c r="AO611" i="14"/>
  <c r="AN611" i="14"/>
  <c r="AM611" i="14"/>
  <c r="AL611" i="14"/>
  <c r="AK611" i="14"/>
  <c r="AJ611" i="14"/>
  <c r="AI611" i="14"/>
  <c r="AH611" i="14"/>
  <c r="AG611" i="14"/>
  <c r="AF611" i="14"/>
  <c r="AE611" i="14"/>
  <c r="AD611" i="14"/>
  <c r="AC611" i="14"/>
  <c r="AB611" i="14"/>
  <c r="AA611" i="14"/>
  <c r="Z611" i="14"/>
  <c r="Y611" i="14"/>
  <c r="X611" i="14"/>
  <c r="W611" i="14"/>
  <c r="V611" i="14"/>
  <c r="U611" i="14"/>
  <c r="T611" i="14"/>
  <c r="S611" i="14"/>
  <c r="R611" i="14"/>
  <c r="Q611" i="14"/>
  <c r="P611" i="14"/>
  <c r="O611" i="14"/>
  <c r="N611" i="14"/>
  <c r="M611" i="14"/>
  <c r="L611" i="14"/>
  <c r="K611" i="14"/>
  <c r="J611" i="14"/>
  <c r="I611" i="14"/>
  <c r="H611" i="14"/>
  <c r="G611" i="14"/>
  <c r="JB610" i="14"/>
  <c r="JA610" i="14"/>
  <c r="IZ610" i="14"/>
  <c r="IY610" i="14"/>
  <c r="IX610" i="14"/>
  <c r="IW610" i="14"/>
  <c r="IV610" i="14"/>
  <c r="IU610" i="14"/>
  <c r="IT610" i="14"/>
  <c r="IS610" i="14"/>
  <c r="IR610" i="14"/>
  <c r="IQ610" i="14"/>
  <c r="IP610" i="14"/>
  <c r="IO610" i="14"/>
  <c r="IN610" i="14"/>
  <c r="IM610" i="14"/>
  <c r="IL610" i="14"/>
  <c r="IK610" i="14"/>
  <c r="IJ610" i="14"/>
  <c r="II610" i="14"/>
  <c r="IH610" i="14"/>
  <c r="IG610" i="14"/>
  <c r="IF610" i="14"/>
  <c r="IE610" i="14"/>
  <c r="ID610" i="14"/>
  <c r="IC610" i="14"/>
  <c r="IB610" i="14"/>
  <c r="IA610" i="14"/>
  <c r="HZ610" i="14"/>
  <c r="HY610" i="14"/>
  <c r="HX610" i="14"/>
  <c r="HW610" i="14"/>
  <c r="HV610" i="14"/>
  <c r="HU610" i="14"/>
  <c r="HT610" i="14"/>
  <c r="HS610" i="14"/>
  <c r="HR610" i="14"/>
  <c r="HQ610" i="14"/>
  <c r="HP610" i="14"/>
  <c r="HO610" i="14"/>
  <c r="HN610" i="14"/>
  <c r="HM610" i="14"/>
  <c r="HL610" i="14"/>
  <c r="HK610" i="14"/>
  <c r="HJ610" i="14"/>
  <c r="HI610" i="14"/>
  <c r="HH610" i="14"/>
  <c r="HG610" i="14"/>
  <c r="HF610" i="14"/>
  <c r="HE610" i="14"/>
  <c r="HD610" i="14"/>
  <c r="HC610" i="14"/>
  <c r="HB610" i="14"/>
  <c r="HA610" i="14"/>
  <c r="GZ610" i="14"/>
  <c r="GY610" i="14"/>
  <c r="GX610" i="14"/>
  <c r="GW610" i="14"/>
  <c r="GV610" i="14"/>
  <c r="GU610" i="14"/>
  <c r="GT610" i="14"/>
  <c r="GS610" i="14"/>
  <c r="GR610" i="14"/>
  <c r="GQ610" i="14"/>
  <c r="GP610" i="14"/>
  <c r="GO610" i="14"/>
  <c r="GN610" i="14"/>
  <c r="GM610" i="14"/>
  <c r="GL610" i="14"/>
  <c r="GK610" i="14"/>
  <c r="GJ610" i="14"/>
  <c r="GI610" i="14"/>
  <c r="GH610" i="14"/>
  <c r="GG610" i="14"/>
  <c r="GF610" i="14"/>
  <c r="GE610" i="14"/>
  <c r="GD610" i="14"/>
  <c r="GC610" i="14"/>
  <c r="GB610" i="14"/>
  <c r="GA610" i="14"/>
  <c r="FZ610" i="14"/>
  <c r="FY610" i="14"/>
  <c r="FX610" i="14"/>
  <c r="FW610" i="14"/>
  <c r="FV610" i="14"/>
  <c r="FU610" i="14"/>
  <c r="FT610" i="14"/>
  <c r="FS610" i="14"/>
  <c r="FR610" i="14"/>
  <c r="FQ610" i="14"/>
  <c r="FP610" i="14"/>
  <c r="FO610" i="14"/>
  <c r="FN610" i="14"/>
  <c r="FM610" i="14"/>
  <c r="FL610" i="14"/>
  <c r="FK610" i="14"/>
  <c r="FJ610" i="14"/>
  <c r="FI610" i="14"/>
  <c r="FH610" i="14"/>
  <c r="FG610" i="14"/>
  <c r="FF610" i="14"/>
  <c r="FE610" i="14"/>
  <c r="FD610" i="14"/>
  <c r="FC610" i="14"/>
  <c r="FB610" i="14"/>
  <c r="FA610" i="14"/>
  <c r="EZ610" i="14"/>
  <c r="EY610" i="14"/>
  <c r="EX610" i="14"/>
  <c r="EW610" i="14"/>
  <c r="EV610" i="14"/>
  <c r="EU610" i="14"/>
  <c r="ET610" i="14"/>
  <c r="ES610" i="14"/>
  <c r="ER610" i="14"/>
  <c r="EQ610" i="14"/>
  <c r="EP610" i="14"/>
  <c r="EO610" i="14"/>
  <c r="EN610" i="14"/>
  <c r="EM610" i="14"/>
  <c r="EL610" i="14"/>
  <c r="EK610" i="14"/>
  <c r="EJ610" i="14"/>
  <c r="EI610" i="14"/>
  <c r="EH610" i="14"/>
  <c r="EG610" i="14"/>
  <c r="EF610" i="14"/>
  <c r="EE610" i="14"/>
  <c r="ED610" i="14"/>
  <c r="EC610" i="14"/>
  <c r="EB610" i="14"/>
  <c r="EA610" i="14"/>
  <c r="DZ610" i="14"/>
  <c r="DY610" i="14"/>
  <c r="DX610" i="14"/>
  <c r="DW610" i="14"/>
  <c r="DV610" i="14"/>
  <c r="DU610" i="14"/>
  <c r="DT610" i="14"/>
  <c r="DS610" i="14"/>
  <c r="DR610" i="14"/>
  <c r="DQ610" i="14"/>
  <c r="DP610" i="14"/>
  <c r="DO610" i="14"/>
  <c r="DN610" i="14"/>
  <c r="DM610" i="14"/>
  <c r="DL610" i="14"/>
  <c r="DK610" i="14"/>
  <c r="DJ610" i="14"/>
  <c r="DI610" i="14"/>
  <c r="DH610" i="14"/>
  <c r="DG610" i="14"/>
  <c r="DF610" i="14"/>
  <c r="DE610" i="14"/>
  <c r="DD610" i="14"/>
  <c r="DC610" i="14"/>
  <c r="DB610" i="14"/>
  <c r="DA610" i="14"/>
  <c r="CZ610" i="14"/>
  <c r="CY610" i="14"/>
  <c r="CX610" i="14"/>
  <c r="CW610" i="14"/>
  <c r="CV610" i="14"/>
  <c r="CU610" i="14"/>
  <c r="CT610" i="14"/>
  <c r="CS610" i="14"/>
  <c r="CR610" i="14"/>
  <c r="CQ610" i="14"/>
  <c r="CP610" i="14"/>
  <c r="CO610" i="14"/>
  <c r="CN610" i="14"/>
  <c r="CM610" i="14"/>
  <c r="CL610" i="14"/>
  <c r="CK610" i="14"/>
  <c r="CJ610" i="14"/>
  <c r="CI610" i="14"/>
  <c r="CH610" i="14"/>
  <c r="CG610" i="14"/>
  <c r="CF610" i="14"/>
  <c r="CE610" i="14"/>
  <c r="CD610" i="14"/>
  <c r="CC610" i="14"/>
  <c r="CB610" i="14"/>
  <c r="CA610" i="14"/>
  <c r="BZ610" i="14"/>
  <c r="BY610" i="14"/>
  <c r="BX610" i="14"/>
  <c r="BW610" i="14"/>
  <c r="BV610" i="14"/>
  <c r="BU610" i="14"/>
  <c r="BT610" i="14"/>
  <c r="BS610" i="14"/>
  <c r="BR610" i="14"/>
  <c r="BQ610" i="14"/>
  <c r="BP610" i="14"/>
  <c r="BO610" i="14"/>
  <c r="BN610" i="14"/>
  <c r="BM610" i="14"/>
  <c r="BL610" i="14"/>
  <c r="BK610" i="14"/>
  <c r="BJ610" i="14"/>
  <c r="BI610" i="14"/>
  <c r="BH610" i="14"/>
  <c r="BG610" i="14"/>
  <c r="BF610" i="14"/>
  <c r="BE610" i="14"/>
  <c r="BD610" i="14"/>
  <c r="BC610" i="14"/>
  <c r="BB610" i="14"/>
  <c r="BA610" i="14"/>
  <c r="AZ610" i="14"/>
  <c r="AY610" i="14"/>
  <c r="AX610" i="14"/>
  <c r="AW610" i="14"/>
  <c r="AV610" i="14"/>
  <c r="AU610" i="14"/>
  <c r="AT610" i="14"/>
  <c r="AS610" i="14"/>
  <c r="AR610" i="14"/>
  <c r="AQ610" i="14"/>
  <c r="AP610" i="14"/>
  <c r="AO610" i="14"/>
  <c r="AN610" i="14"/>
  <c r="AM610" i="14"/>
  <c r="AL610" i="14"/>
  <c r="AK610" i="14"/>
  <c r="AJ610" i="14"/>
  <c r="AI610" i="14"/>
  <c r="AH610" i="14"/>
  <c r="AG610" i="14"/>
  <c r="AF610" i="14"/>
  <c r="AE610" i="14"/>
  <c r="AD610" i="14"/>
  <c r="AC610" i="14"/>
  <c r="AB610" i="14"/>
  <c r="AA610" i="14"/>
  <c r="Z610" i="14"/>
  <c r="Y610" i="14"/>
  <c r="X610" i="14"/>
  <c r="W610" i="14"/>
  <c r="V610" i="14"/>
  <c r="U610" i="14"/>
  <c r="T610" i="14"/>
  <c r="S610" i="14"/>
  <c r="R610" i="14"/>
  <c r="Q610" i="14"/>
  <c r="P610" i="14"/>
  <c r="O610" i="14"/>
  <c r="N610" i="14"/>
  <c r="M610" i="14"/>
  <c r="L610" i="14"/>
  <c r="K610" i="14"/>
  <c r="J610" i="14"/>
  <c r="I610" i="14"/>
  <c r="H610" i="14"/>
  <c r="G610" i="14"/>
  <c r="JB609" i="14"/>
  <c r="JA609" i="14"/>
  <c r="IZ609" i="14"/>
  <c r="IY609" i="14"/>
  <c r="IX609" i="14"/>
  <c r="IW609" i="14"/>
  <c r="IV609" i="14"/>
  <c r="IU609" i="14"/>
  <c r="IT609" i="14"/>
  <c r="IS609" i="14"/>
  <c r="IR609" i="14"/>
  <c r="IQ609" i="14"/>
  <c r="IP609" i="14"/>
  <c r="IO609" i="14"/>
  <c r="IN609" i="14"/>
  <c r="IM609" i="14"/>
  <c r="IL609" i="14"/>
  <c r="IK609" i="14"/>
  <c r="IJ609" i="14"/>
  <c r="II609" i="14"/>
  <c r="IH609" i="14"/>
  <c r="IG609" i="14"/>
  <c r="IF609" i="14"/>
  <c r="IE609" i="14"/>
  <c r="ID609" i="14"/>
  <c r="IC609" i="14"/>
  <c r="IB609" i="14"/>
  <c r="IA609" i="14"/>
  <c r="HZ609" i="14"/>
  <c r="HY609" i="14"/>
  <c r="HX609" i="14"/>
  <c r="HW609" i="14"/>
  <c r="HV609" i="14"/>
  <c r="HU609" i="14"/>
  <c r="HT609" i="14"/>
  <c r="HS609" i="14"/>
  <c r="HR609" i="14"/>
  <c r="HQ609" i="14"/>
  <c r="HP609" i="14"/>
  <c r="HO609" i="14"/>
  <c r="HN609" i="14"/>
  <c r="HM609" i="14"/>
  <c r="HL609" i="14"/>
  <c r="HK609" i="14"/>
  <c r="HJ609" i="14"/>
  <c r="HI609" i="14"/>
  <c r="HH609" i="14"/>
  <c r="HG609" i="14"/>
  <c r="HF609" i="14"/>
  <c r="HE609" i="14"/>
  <c r="HD609" i="14"/>
  <c r="HC609" i="14"/>
  <c r="HB609" i="14"/>
  <c r="HA609" i="14"/>
  <c r="GZ609" i="14"/>
  <c r="GY609" i="14"/>
  <c r="GX609" i="14"/>
  <c r="GW609" i="14"/>
  <c r="GV609" i="14"/>
  <c r="GU609" i="14"/>
  <c r="GT609" i="14"/>
  <c r="GS609" i="14"/>
  <c r="GR609" i="14"/>
  <c r="GQ609" i="14"/>
  <c r="GP609" i="14"/>
  <c r="GO609" i="14"/>
  <c r="GN609" i="14"/>
  <c r="GM609" i="14"/>
  <c r="GL609" i="14"/>
  <c r="GK609" i="14"/>
  <c r="GJ609" i="14"/>
  <c r="GI609" i="14"/>
  <c r="GH609" i="14"/>
  <c r="GG609" i="14"/>
  <c r="GF609" i="14"/>
  <c r="GE609" i="14"/>
  <c r="GD609" i="14"/>
  <c r="GC609" i="14"/>
  <c r="GB609" i="14"/>
  <c r="GA609" i="14"/>
  <c r="FZ609" i="14"/>
  <c r="FY609" i="14"/>
  <c r="FX609" i="14"/>
  <c r="FW609" i="14"/>
  <c r="FV609" i="14"/>
  <c r="FU609" i="14"/>
  <c r="FT609" i="14"/>
  <c r="FS609" i="14"/>
  <c r="FR609" i="14"/>
  <c r="FQ609" i="14"/>
  <c r="FP609" i="14"/>
  <c r="FO609" i="14"/>
  <c r="FN609" i="14"/>
  <c r="FM609" i="14"/>
  <c r="FL609" i="14"/>
  <c r="FK609" i="14"/>
  <c r="FJ609" i="14"/>
  <c r="FI609" i="14"/>
  <c r="FH609" i="14"/>
  <c r="FG609" i="14"/>
  <c r="FF609" i="14"/>
  <c r="FE609" i="14"/>
  <c r="FD609" i="14"/>
  <c r="FC609" i="14"/>
  <c r="FB609" i="14"/>
  <c r="FA609" i="14"/>
  <c r="EZ609" i="14"/>
  <c r="EY609" i="14"/>
  <c r="EX609" i="14"/>
  <c r="EW609" i="14"/>
  <c r="EV609" i="14"/>
  <c r="EU609" i="14"/>
  <c r="ET609" i="14"/>
  <c r="ES609" i="14"/>
  <c r="ER609" i="14"/>
  <c r="EQ609" i="14"/>
  <c r="EP609" i="14"/>
  <c r="EO609" i="14"/>
  <c r="EN609" i="14"/>
  <c r="EM609" i="14"/>
  <c r="EL609" i="14"/>
  <c r="EK609" i="14"/>
  <c r="EJ609" i="14"/>
  <c r="EI609" i="14"/>
  <c r="EH609" i="14"/>
  <c r="EG609" i="14"/>
  <c r="EF609" i="14"/>
  <c r="EE609" i="14"/>
  <c r="ED609" i="14"/>
  <c r="EC609" i="14"/>
  <c r="EB609" i="14"/>
  <c r="EA609" i="14"/>
  <c r="DZ609" i="14"/>
  <c r="DY609" i="14"/>
  <c r="DX609" i="14"/>
  <c r="DW609" i="14"/>
  <c r="DV609" i="14"/>
  <c r="DU609" i="14"/>
  <c r="DT609" i="14"/>
  <c r="DS609" i="14"/>
  <c r="DR609" i="14"/>
  <c r="DQ609" i="14"/>
  <c r="DP609" i="14"/>
  <c r="DO609" i="14"/>
  <c r="DN609" i="14"/>
  <c r="DM609" i="14"/>
  <c r="DL609" i="14"/>
  <c r="DK609" i="14"/>
  <c r="DJ609" i="14"/>
  <c r="DI609" i="14"/>
  <c r="DH609" i="14"/>
  <c r="DG609" i="14"/>
  <c r="DF609" i="14"/>
  <c r="DE609" i="14"/>
  <c r="DD609" i="14"/>
  <c r="DC609" i="14"/>
  <c r="DB609" i="14"/>
  <c r="DA609" i="14"/>
  <c r="CZ609" i="14"/>
  <c r="CY609" i="14"/>
  <c r="CX609" i="14"/>
  <c r="CW609" i="14"/>
  <c r="CV609" i="14"/>
  <c r="CU609" i="14"/>
  <c r="CT609" i="14"/>
  <c r="CS609" i="14"/>
  <c r="CR609" i="14"/>
  <c r="CQ609" i="14"/>
  <c r="CP609" i="14"/>
  <c r="CO609" i="14"/>
  <c r="CN609" i="14"/>
  <c r="CM609" i="14"/>
  <c r="CL609" i="14"/>
  <c r="CK609" i="14"/>
  <c r="CJ609" i="14"/>
  <c r="CI609" i="14"/>
  <c r="CH609" i="14"/>
  <c r="CG609" i="14"/>
  <c r="CF609" i="14"/>
  <c r="CE609" i="14"/>
  <c r="CD609" i="14"/>
  <c r="CC609" i="14"/>
  <c r="CB609" i="14"/>
  <c r="CA609" i="14"/>
  <c r="BZ609" i="14"/>
  <c r="BY609" i="14"/>
  <c r="BX609" i="14"/>
  <c r="BW609" i="14"/>
  <c r="BV609" i="14"/>
  <c r="BU609" i="14"/>
  <c r="BT609" i="14"/>
  <c r="BS609" i="14"/>
  <c r="BR609" i="14"/>
  <c r="BQ609" i="14"/>
  <c r="BP609" i="14"/>
  <c r="BO609" i="14"/>
  <c r="BN609" i="14"/>
  <c r="BM609" i="14"/>
  <c r="BL609" i="14"/>
  <c r="BK609" i="14"/>
  <c r="BJ609" i="14"/>
  <c r="BI609" i="14"/>
  <c r="BH609" i="14"/>
  <c r="BG609" i="14"/>
  <c r="BF609" i="14"/>
  <c r="BE609" i="14"/>
  <c r="BD609" i="14"/>
  <c r="BC609" i="14"/>
  <c r="BB609" i="14"/>
  <c r="BA609" i="14"/>
  <c r="AZ609" i="14"/>
  <c r="AY609" i="14"/>
  <c r="AX609" i="14"/>
  <c r="AW609" i="14"/>
  <c r="AV609" i="14"/>
  <c r="AU609" i="14"/>
  <c r="AT609" i="14"/>
  <c r="AS609" i="14"/>
  <c r="AR609" i="14"/>
  <c r="AQ609" i="14"/>
  <c r="AP609" i="14"/>
  <c r="AO609" i="14"/>
  <c r="AN609" i="14"/>
  <c r="AM609" i="14"/>
  <c r="AL609" i="14"/>
  <c r="AK609" i="14"/>
  <c r="AJ609" i="14"/>
  <c r="AI609" i="14"/>
  <c r="AH609" i="14"/>
  <c r="AG609" i="14"/>
  <c r="AF609" i="14"/>
  <c r="AE609" i="14"/>
  <c r="AD609" i="14"/>
  <c r="AC609" i="14"/>
  <c r="AB609" i="14"/>
  <c r="AA609" i="14"/>
  <c r="Z609" i="14"/>
  <c r="Y609" i="14"/>
  <c r="X609" i="14"/>
  <c r="W609" i="14"/>
  <c r="V609" i="14"/>
  <c r="U609" i="14"/>
  <c r="T609" i="14"/>
  <c r="S609" i="14"/>
  <c r="R609" i="14"/>
  <c r="Q609" i="14"/>
  <c r="P609" i="14"/>
  <c r="O609" i="14"/>
  <c r="N609" i="14"/>
  <c r="M609" i="14"/>
  <c r="L609" i="14"/>
  <c r="K609" i="14"/>
  <c r="J609" i="14"/>
  <c r="I609" i="14"/>
  <c r="H609" i="14"/>
  <c r="G609" i="14"/>
  <c r="JB608" i="14"/>
  <c r="JA608" i="14"/>
  <c r="IZ608" i="14"/>
  <c r="IY608" i="14"/>
  <c r="IX608" i="14"/>
  <c r="IW608" i="14"/>
  <c r="IV608" i="14"/>
  <c r="IU608" i="14"/>
  <c r="IT608" i="14"/>
  <c r="IS608" i="14"/>
  <c r="IR608" i="14"/>
  <c r="IQ608" i="14"/>
  <c r="IP608" i="14"/>
  <c r="IO608" i="14"/>
  <c r="IN608" i="14"/>
  <c r="IM608" i="14"/>
  <c r="IL608" i="14"/>
  <c r="IK608" i="14"/>
  <c r="IJ608" i="14"/>
  <c r="II608" i="14"/>
  <c r="IH608" i="14"/>
  <c r="IG608" i="14"/>
  <c r="IF608" i="14"/>
  <c r="IE608" i="14"/>
  <c r="ID608" i="14"/>
  <c r="IC608" i="14"/>
  <c r="IB608" i="14"/>
  <c r="IA608" i="14"/>
  <c r="HZ608" i="14"/>
  <c r="HY608" i="14"/>
  <c r="HX608" i="14"/>
  <c r="HW608" i="14"/>
  <c r="HV608" i="14"/>
  <c r="HU608" i="14"/>
  <c r="HT608" i="14"/>
  <c r="HS608" i="14"/>
  <c r="HR608" i="14"/>
  <c r="HQ608" i="14"/>
  <c r="HP608" i="14"/>
  <c r="HO608" i="14"/>
  <c r="HN608" i="14"/>
  <c r="HM608" i="14"/>
  <c r="HL608" i="14"/>
  <c r="HK608" i="14"/>
  <c r="HJ608" i="14"/>
  <c r="HI608" i="14"/>
  <c r="HH608" i="14"/>
  <c r="HG608" i="14"/>
  <c r="HF608" i="14"/>
  <c r="HE608" i="14"/>
  <c r="HD608" i="14"/>
  <c r="HC608" i="14"/>
  <c r="HB608" i="14"/>
  <c r="HA608" i="14"/>
  <c r="GZ608" i="14"/>
  <c r="GY608" i="14"/>
  <c r="GX608" i="14"/>
  <c r="GW608" i="14"/>
  <c r="GV608" i="14"/>
  <c r="GU608" i="14"/>
  <c r="GT608" i="14"/>
  <c r="GS608" i="14"/>
  <c r="GR608" i="14"/>
  <c r="GQ608" i="14"/>
  <c r="GP608" i="14"/>
  <c r="GO608" i="14"/>
  <c r="GN608" i="14"/>
  <c r="GM608" i="14"/>
  <c r="GL608" i="14"/>
  <c r="GK608" i="14"/>
  <c r="GJ608" i="14"/>
  <c r="GI608" i="14"/>
  <c r="GH608" i="14"/>
  <c r="GG608" i="14"/>
  <c r="GF608" i="14"/>
  <c r="GE608" i="14"/>
  <c r="GD608" i="14"/>
  <c r="GC608" i="14"/>
  <c r="GB608" i="14"/>
  <c r="GA608" i="14"/>
  <c r="FZ608" i="14"/>
  <c r="FY608" i="14"/>
  <c r="FX608" i="14"/>
  <c r="FW608" i="14"/>
  <c r="FV608" i="14"/>
  <c r="FU608" i="14"/>
  <c r="FT608" i="14"/>
  <c r="FS608" i="14"/>
  <c r="FR608" i="14"/>
  <c r="FQ608" i="14"/>
  <c r="FP608" i="14"/>
  <c r="FO608" i="14"/>
  <c r="FN608" i="14"/>
  <c r="FM608" i="14"/>
  <c r="FL608" i="14"/>
  <c r="FK608" i="14"/>
  <c r="FJ608" i="14"/>
  <c r="FI608" i="14"/>
  <c r="FH608" i="14"/>
  <c r="FG608" i="14"/>
  <c r="FF608" i="14"/>
  <c r="FE608" i="14"/>
  <c r="FD608" i="14"/>
  <c r="FC608" i="14"/>
  <c r="FB608" i="14"/>
  <c r="FA608" i="14"/>
  <c r="EZ608" i="14"/>
  <c r="EY608" i="14"/>
  <c r="EX608" i="14"/>
  <c r="EW608" i="14"/>
  <c r="EV608" i="14"/>
  <c r="EU608" i="14"/>
  <c r="ET608" i="14"/>
  <c r="ES608" i="14"/>
  <c r="ER608" i="14"/>
  <c r="EQ608" i="14"/>
  <c r="EP608" i="14"/>
  <c r="EO608" i="14"/>
  <c r="EN608" i="14"/>
  <c r="EM608" i="14"/>
  <c r="EL608" i="14"/>
  <c r="EK608" i="14"/>
  <c r="EJ608" i="14"/>
  <c r="EI608" i="14"/>
  <c r="EH608" i="14"/>
  <c r="EG608" i="14"/>
  <c r="EF608" i="14"/>
  <c r="EE608" i="14"/>
  <c r="ED608" i="14"/>
  <c r="EC608" i="14"/>
  <c r="EB608" i="14"/>
  <c r="EA608" i="14"/>
  <c r="DZ608" i="14"/>
  <c r="DY608" i="14"/>
  <c r="DX608" i="14"/>
  <c r="DW608" i="14"/>
  <c r="DV608" i="14"/>
  <c r="DU608" i="14"/>
  <c r="DT608" i="14"/>
  <c r="DS608" i="14"/>
  <c r="DR608" i="14"/>
  <c r="DQ608" i="14"/>
  <c r="DP608" i="14"/>
  <c r="DO608" i="14"/>
  <c r="DN608" i="14"/>
  <c r="DM608" i="14"/>
  <c r="DL608" i="14"/>
  <c r="DK608" i="14"/>
  <c r="DJ608" i="14"/>
  <c r="DI608" i="14"/>
  <c r="DH608" i="14"/>
  <c r="DG608" i="14"/>
  <c r="DF608" i="14"/>
  <c r="DE608" i="14"/>
  <c r="DD608" i="14"/>
  <c r="DC608" i="14"/>
  <c r="DB608" i="14"/>
  <c r="DA608" i="14"/>
  <c r="CZ608" i="14"/>
  <c r="CY608" i="14"/>
  <c r="CX608" i="14"/>
  <c r="CW608" i="14"/>
  <c r="CV608" i="14"/>
  <c r="CU608" i="14"/>
  <c r="CT608" i="14"/>
  <c r="CS608" i="14"/>
  <c r="CR608" i="14"/>
  <c r="CQ608" i="14"/>
  <c r="CP608" i="14"/>
  <c r="CO608" i="14"/>
  <c r="CN608" i="14"/>
  <c r="CM608" i="14"/>
  <c r="CL608" i="14"/>
  <c r="CK608" i="14"/>
  <c r="CJ608" i="14"/>
  <c r="CI608" i="14"/>
  <c r="CH608" i="14"/>
  <c r="CG608" i="14"/>
  <c r="CF608" i="14"/>
  <c r="CE608" i="14"/>
  <c r="CD608" i="14"/>
  <c r="CC608" i="14"/>
  <c r="CB608" i="14"/>
  <c r="CA608" i="14"/>
  <c r="BZ608" i="14"/>
  <c r="BY608" i="14"/>
  <c r="BX608" i="14"/>
  <c r="BW608" i="14"/>
  <c r="BV608" i="14"/>
  <c r="BU608" i="14"/>
  <c r="BT608" i="14"/>
  <c r="BS608" i="14"/>
  <c r="BR608" i="14"/>
  <c r="BQ608" i="14"/>
  <c r="BP608" i="14"/>
  <c r="BO608" i="14"/>
  <c r="BN608" i="14"/>
  <c r="BM608" i="14"/>
  <c r="BL608" i="14"/>
  <c r="BK608" i="14"/>
  <c r="BJ608" i="14"/>
  <c r="BI608" i="14"/>
  <c r="BH608" i="14"/>
  <c r="BG608" i="14"/>
  <c r="BF608" i="14"/>
  <c r="BE608" i="14"/>
  <c r="BD608" i="14"/>
  <c r="BC608" i="14"/>
  <c r="BB608" i="14"/>
  <c r="BA608" i="14"/>
  <c r="AZ608" i="14"/>
  <c r="AY608" i="14"/>
  <c r="AX608" i="14"/>
  <c r="AW608" i="14"/>
  <c r="AV608" i="14"/>
  <c r="AU608" i="14"/>
  <c r="AT608" i="14"/>
  <c r="AS608" i="14"/>
  <c r="AR608" i="14"/>
  <c r="AQ608" i="14"/>
  <c r="AP608" i="14"/>
  <c r="AO608" i="14"/>
  <c r="AN608" i="14"/>
  <c r="AM608" i="14"/>
  <c r="AL608" i="14"/>
  <c r="AK608" i="14"/>
  <c r="AJ608" i="14"/>
  <c r="AI608" i="14"/>
  <c r="AH608" i="14"/>
  <c r="AG608" i="14"/>
  <c r="AF608" i="14"/>
  <c r="AE608" i="14"/>
  <c r="AD608" i="14"/>
  <c r="AC608" i="14"/>
  <c r="AB608" i="14"/>
  <c r="AA608" i="14"/>
  <c r="Z608" i="14"/>
  <c r="Y608" i="14"/>
  <c r="X608" i="14"/>
  <c r="W608" i="14"/>
  <c r="V608" i="14"/>
  <c r="U608" i="14"/>
  <c r="T608" i="14"/>
  <c r="S608" i="14"/>
  <c r="R608" i="14"/>
  <c r="Q608" i="14"/>
  <c r="P608" i="14"/>
  <c r="O608" i="14"/>
  <c r="N608" i="14"/>
  <c r="M608" i="14"/>
  <c r="L608" i="14"/>
  <c r="K608" i="14"/>
  <c r="J608" i="14"/>
  <c r="I608" i="14"/>
  <c r="H608" i="14"/>
  <c r="G608" i="14"/>
  <c r="JB607" i="14"/>
  <c r="JA607" i="14"/>
  <c r="IZ607" i="14"/>
  <c r="IY607" i="14"/>
  <c r="IX607" i="14"/>
  <c r="IW607" i="14"/>
  <c r="IV607" i="14"/>
  <c r="IU607" i="14"/>
  <c r="IT607" i="14"/>
  <c r="IS607" i="14"/>
  <c r="IR607" i="14"/>
  <c r="IQ607" i="14"/>
  <c r="IP607" i="14"/>
  <c r="IO607" i="14"/>
  <c r="IN607" i="14"/>
  <c r="IM607" i="14"/>
  <c r="IL607" i="14"/>
  <c r="IK607" i="14"/>
  <c r="IJ607" i="14"/>
  <c r="II607" i="14"/>
  <c r="IH607" i="14"/>
  <c r="IG607" i="14"/>
  <c r="IF607" i="14"/>
  <c r="IE607" i="14"/>
  <c r="ID607" i="14"/>
  <c r="IC607" i="14"/>
  <c r="IB607" i="14"/>
  <c r="IA607" i="14"/>
  <c r="HZ607" i="14"/>
  <c r="HY607" i="14"/>
  <c r="HX607" i="14"/>
  <c r="HW607" i="14"/>
  <c r="HV607" i="14"/>
  <c r="HU607" i="14"/>
  <c r="HT607" i="14"/>
  <c r="HS607" i="14"/>
  <c r="HR607" i="14"/>
  <c r="HQ607" i="14"/>
  <c r="HP607" i="14"/>
  <c r="HO607" i="14"/>
  <c r="HN607" i="14"/>
  <c r="HM607" i="14"/>
  <c r="HL607" i="14"/>
  <c r="HK607" i="14"/>
  <c r="HJ607" i="14"/>
  <c r="HI607" i="14"/>
  <c r="HH607" i="14"/>
  <c r="HG607" i="14"/>
  <c r="HF607" i="14"/>
  <c r="HE607" i="14"/>
  <c r="HD607" i="14"/>
  <c r="HC607" i="14"/>
  <c r="HB607" i="14"/>
  <c r="HA607" i="14"/>
  <c r="GZ607" i="14"/>
  <c r="GY607" i="14"/>
  <c r="GX607" i="14"/>
  <c r="GW607" i="14"/>
  <c r="GV607" i="14"/>
  <c r="GU607" i="14"/>
  <c r="GT607" i="14"/>
  <c r="GS607" i="14"/>
  <c r="GR607" i="14"/>
  <c r="GQ607" i="14"/>
  <c r="GP607" i="14"/>
  <c r="GO607" i="14"/>
  <c r="GN607" i="14"/>
  <c r="GM607" i="14"/>
  <c r="GL607" i="14"/>
  <c r="GK607" i="14"/>
  <c r="GJ607" i="14"/>
  <c r="GI607" i="14"/>
  <c r="GH607" i="14"/>
  <c r="GG607" i="14"/>
  <c r="GF607" i="14"/>
  <c r="GE607" i="14"/>
  <c r="GD607" i="14"/>
  <c r="GC607" i="14"/>
  <c r="GB607" i="14"/>
  <c r="GA607" i="14"/>
  <c r="FZ607" i="14"/>
  <c r="FY607" i="14"/>
  <c r="FX607" i="14"/>
  <c r="FW607" i="14"/>
  <c r="FV607" i="14"/>
  <c r="FU607" i="14"/>
  <c r="FT607" i="14"/>
  <c r="FS607" i="14"/>
  <c r="FR607" i="14"/>
  <c r="FQ607" i="14"/>
  <c r="FP607" i="14"/>
  <c r="FO607" i="14"/>
  <c r="FN607" i="14"/>
  <c r="FM607" i="14"/>
  <c r="FL607" i="14"/>
  <c r="FK607" i="14"/>
  <c r="FJ607" i="14"/>
  <c r="FI607" i="14"/>
  <c r="FH607" i="14"/>
  <c r="FG607" i="14"/>
  <c r="FF607" i="14"/>
  <c r="FE607" i="14"/>
  <c r="FD607" i="14"/>
  <c r="FC607" i="14"/>
  <c r="FB607" i="14"/>
  <c r="FA607" i="14"/>
  <c r="EZ607" i="14"/>
  <c r="EY607" i="14"/>
  <c r="EX607" i="14"/>
  <c r="EW607" i="14"/>
  <c r="EV607" i="14"/>
  <c r="EU607" i="14"/>
  <c r="ET607" i="14"/>
  <c r="ES607" i="14"/>
  <c r="ER607" i="14"/>
  <c r="EQ607" i="14"/>
  <c r="EP607" i="14"/>
  <c r="EO607" i="14"/>
  <c r="EN607" i="14"/>
  <c r="EM607" i="14"/>
  <c r="EL607" i="14"/>
  <c r="EK607" i="14"/>
  <c r="EJ607" i="14"/>
  <c r="EI607" i="14"/>
  <c r="EH607" i="14"/>
  <c r="EG607" i="14"/>
  <c r="EF607" i="14"/>
  <c r="EE607" i="14"/>
  <c r="ED607" i="14"/>
  <c r="EC607" i="14"/>
  <c r="EB607" i="14"/>
  <c r="EA607" i="14"/>
  <c r="DZ607" i="14"/>
  <c r="DY607" i="14"/>
  <c r="DX607" i="14"/>
  <c r="DW607" i="14"/>
  <c r="DV607" i="14"/>
  <c r="DU607" i="14"/>
  <c r="DT607" i="14"/>
  <c r="DS607" i="14"/>
  <c r="DR607" i="14"/>
  <c r="DQ607" i="14"/>
  <c r="DP607" i="14"/>
  <c r="DO607" i="14"/>
  <c r="DN607" i="14"/>
  <c r="DM607" i="14"/>
  <c r="DL607" i="14"/>
  <c r="DK607" i="14"/>
  <c r="DJ607" i="14"/>
  <c r="DI607" i="14"/>
  <c r="DH607" i="14"/>
  <c r="DG607" i="14"/>
  <c r="DF607" i="14"/>
  <c r="DE607" i="14"/>
  <c r="DD607" i="14"/>
  <c r="DC607" i="14"/>
  <c r="DB607" i="14"/>
  <c r="DA607" i="14"/>
  <c r="CZ607" i="14"/>
  <c r="CY607" i="14"/>
  <c r="CX607" i="14"/>
  <c r="CW607" i="14"/>
  <c r="CV607" i="14"/>
  <c r="CU607" i="14"/>
  <c r="CT607" i="14"/>
  <c r="CS607" i="14"/>
  <c r="CR607" i="14"/>
  <c r="CQ607" i="14"/>
  <c r="CP607" i="14"/>
  <c r="CO607" i="14"/>
  <c r="CN607" i="14"/>
  <c r="CM607" i="14"/>
  <c r="CL607" i="14"/>
  <c r="CK607" i="14"/>
  <c r="CJ607" i="14"/>
  <c r="CI607" i="14"/>
  <c r="CH607" i="14"/>
  <c r="CG607" i="14"/>
  <c r="CF607" i="14"/>
  <c r="CE607" i="14"/>
  <c r="CD607" i="14"/>
  <c r="CC607" i="14"/>
  <c r="CB607" i="14"/>
  <c r="CA607" i="14"/>
  <c r="BZ607" i="14"/>
  <c r="BY607" i="14"/>
  <c r="BX607" i="14"/>
  <c r="BW607" i="14"/>
  <c r="BV607" i="14"/>
  <c r="BU607" i="14"/>
  <c r="BT607" i="14"/>
  <c r="BS607" i="14"/>
  <c r="BR607" i="14"/>
  <c r="BQ607" i="14"/>
  <c r="BP607" i="14"/>
  <c r="BO607" i="14"/>
  <c r="BN607" i="14"/>
  <c r="BM607" i="14"/>
  <c r="BL607" i="14"/>
  <c r="BK607" i="14"/>
  <c r="BJ607" i="14"/>
  <c r="BI607" i="14"/>
  <c r="BH607" i="14"/>
  <c r="BG607" i="14"/>
  <c r="BF607" i="14"/>
  <c r="BE607" i="14"/>
  <c r="BD607" i="14"/>
  <c r="BC607" i="14"/>
  <c r="BB607" i="14"/>
  <c r="BA607" i="14"/>
  <c r="AZ607" i="14"/>
  <c r="AY607" i="14"/>
  <c r="AX607" i="14"/>
  <c r="AW607" i="14"/>
  <c r="AV607" i="14"/>
  <c r="AU607" i="14"/>
  <c r="AT607" i="14"/>
  <c r="AS607" i="14"/>
  <c r="AR607" i="14"/>
  <c r="AQ607" i="14"/>
  <c r="AP607" i="14"/>
  <c r="AO607" i="14"/>
  <c r="AN607" i="14"/>
  <c r="AM607" i="14"/>
  <c r="AL607" i="14"/>
  <c r="AK607" i="14"/>
  <c r="AJ607" i="14"/>
  <c r="AI607" i="14"/>
  <c r="AH607" i="14"/>
  <c r="AG607" i="14"/>
  <c r="AF607" i="14"/>
  <c r="AE607" i="14"/>
  <c r="AD607" i="14"/>
  <c r="AC607" i="14"/>
  <c r="AB607" i="14"/>
  <c r="AA607" i="14"/>
  <c r="Z607" i="14"/>
  <c r="Y607" i="14"/>
  <c r="X607" i="14"/>
  <c r="W607" i="14"/>
  <c r="V607" i="14"/>
  <c r="U607" i="14"/>
  <c r="T607" i="14"/>
  <c r="S607" i="14"/>
  <c r="R607" i="14"/>
  <c r="Q607" i="14"/>
  <c r="P607" i="14"/>
  <c r="O607" i="14"/>
  <c r="N607" i="14"/>
  <c r="M607" i="14"/>
  <c r="L607" i="14"/>
  <c r="K607" i="14"/>
  <c r="J607" i="14"/>
  <c r="I607" i="14"/>
  <c r="H607" i="14"/>
  <c r="G607" i="14"/>
  <c r="JB606" i="14"/>
  <c r="JA606" i="14"/>
  <c r="IZ606" i="14"/>
  <c r="IY606" i="14"/>
  <c r="IX606" i="14"/>
  <c r="IW606" i="14"/>
  <c r="IV606" i="14"/>
  <c r="IU606" i="14"/>
  <c r="IT606" i="14"/>
  <c r="IS606" i="14"/>
  <c r="IR606" i="14"/>
  <c r="IQ606" i="14"/>
  <c r="IP606" i="14"/>
  <c r="IO606" i="14"/>
  <c r="IN606" i="14"/>
  <c r="IM606" i="14"/>
  <c r="IL606" i="14"/>
  <c r="IK606" i="14"/>
  <c r="IJ606" i="14"/>
  <c r="II606" i="14"/>
  <c r="IH606" i="14"/>
  <c r="IG606" i="14"/>
  <c r="IF606" i="14"/>
  <c r="IE606" i="14"/>
  <c r="ID606" i="14"/>
  <c r="IC606" i="14"/>
  <c r="IB606" i="14"/>
  <c r="IA606" i="14"/>
  <c r="HZ606" i="14"/>
  <c r="HY606" i="14"/>
  <c r="HX606" i="14"/>
  <c r="HW606" i="14"/>
  <c r="HV606" i="14"/>
  <c r="HU606" i="14"/>
  <c r="HT606" i="14"/>
  <c r="HS606" i="14"/>
  <c r="HR606" i="14"/>
  <c r="HQ606" i="14"/>
  <c r="HP606" i="14"/>
  <c r="HO606" i="14"/>
  <c r="HN606" i="14"/>
  <c r="HM606" i="14"/>
  <c r="HL606" i="14"/>
  <c r="HK606" i="14"/>
  <c r="HJ606" i="14"/>
  <c r="HI606" i="14"/>
  <c r="HH606" i="14"/>
  <c r="HG606" i="14"/>
  <c r="HF606" i="14"/>
  <c r="HE606" i="14"/>
  <c r="HD606" i="14"/>
  <c r="HC606" i="14"/>
  <c r="HB606" i="14"/>
  <c r="HA606" i="14"/>
  <c r="GZ606" i="14"/>
  <c r="GY606" i="14"/>
  <c r="GX606" i="14"/>
  <c r="GW606" i="14"/>
  <c r="GV606" i="14"/>
  <c r="GU606" i="14"/>
  <c r="GT606" i="14"/>
  <c r="GS606" i="14"/>
  <c r="GR606" i="14"/>
  <c r="GQ606" i="14"/>
  <c r="GP606" i="14"/>
  <c r="GO606" i="14"/>
  <c r="GN606" i="14"/>
  <c r="GM606" i="14"/>
  <c r="GL606" i="14"/>
  <c r="GK606" i="14"/>
  <c r="GJ606" i="14"/>
  <c r="GI606" i="14"/>
  <c r="GH606" i="14"/>
  <c r="GG606" i="14"/>
  <c r="GF606" i="14"/>
  <c r="GE606" i="14"/>
  <c r="GD606" i="14"/>
  <c r="GC606" i="14"/>
  <c r="GB606" i="14"/>
  <c r="GA606" i="14"/>
  <c r="FZ606" i="14"/>
  <c r="FY606" i="14"/>
  <c r="FX606" i="14"/>
  <c r="FW606" i="14"/>
  <c r="FV606" i="14"/>
  <c r="FU606" i="14"/>
  <c r="FT606" i="14"/>
  <c r="FS606" i="14"/>
  <c r="FR606" i="14"/>
  <c r="FQ606" i="14"/>
  <c r="FP606" i="14"/>
  <c r="FO606" i="14"/>
  <c r="FN606" i="14"/>
  <c r="FM606" i="14"/>
  <c r="FL606" i="14"/>
  <c r="FK606" i="14"/>
  <c r="FJ606" i="14"/>
  <c r="FI606" i="14"/>
  <c r="FH606" i="14"/>
  <c r="FG606" i="14"/>
  <c r="FF606" i="14"/>
  <c r="FE606" i="14"/>
  <c r="FD606" i="14"/>
  <c r="FC606" i="14"/>
  <c r="FB606" i="14"/>
  <c r="FA606" i="14"/>
  <c r="EZ606" i="14"/>
  <c r="EY606" i="14"/>
  <c r="EX606" i="14"/>
  <c r="EW606" i="14"/>
  <c r="EV606" i="14"/>
  <c r="EU606" i="14"/>
  <c r="ET606" i="14"/>
  <c r="ES606" i="14"/>
  <c r="ER606" i="14"/>
  <c r="EQ606" i="14"/>
  <c r="EP606" i="14"/>
  <c r="EO606" i="14"/>
  <c r="EN606" i="14"/>
  <c r="EM606" i="14"/>
  <c r="EL606" i="14"/>
  <c r="EK606" i="14"/>
  <c r="EJ606" i="14"/>
  <c r="EI606" i="14"/>
  <c r="EH606" i="14"/>
  <c r="EG606" i="14"/>
  <c r="EF606" i="14"/>
  <c r="EE606" i="14"/>
  <c r="ED606" i="14"/>
  <c r="EC606" i="14"/>
  <c r="EB606" i="14"/>
  <c r="EA606" i="14"/>
  <c r="DZ606" i="14"/>
  <c r="DY606" i="14"/>
  <c r="DX606" i="14"/>
  <c r="DW606" i="14"/>
  <c r="DV606" i="14"/>
  <c r="DU606" i="14"/>
  <c r="DT606" i="14"/>
  <c r="DS606" i="14"/>
  <c r="DR606" i="14"/>
  <c r="DQ606" i="14"/>
  <c r="DP606" i="14"/>
  <c r="DO606" i="14"/>
  <c r="DN606" i="14"/>
  <c r="DM606" i="14"/>
  <c r="DL606" i="14"/>
  <c r="DK606" i="14"/>
  <c r="DJ606" i="14"/>
  <c r="DI606" i="14"/>
  <c r="DH606" i="14"/>
  <c r="DG606" i="14"/>
  <c r="DF606" i="14"/>
  <c r="DE606" i="14"/>
  <c r="DD606" i="14"/>
  <c r="DC606" i="14"/>
  <c r="DB606" i="14"/>
  <c r="DA606" i="14"/>
  <c r="CZ606" i="14"/>
  <c r="CY606" i="14"/>
  <c r="CX606" i="14"/>
  <c r="CW606" i="14"/>
  <c r="CV606" i="14"/>
  <c r="CU606" i="14"/>
  <c r="CT606" i="14"/>
  <c r="CS606" i="14"/>
  <c r="CR606" i="14"/>
  <c r="CQ606" i="14"/>
  <c r="CP606" i="14"/>
  <c r="CO606" i="14"/>
  <c r="CN606" i="14"/>
  <c r="CM606" i="14"/>
  <c r="CL606" i="14"/>
  <c r="CK606" i="14"/>
  <c r="CJ606" i="14"/>
  <c r="CI606" i="14"/>
  <c r="CH606" i="14"/>
  <c r="CG606" i="14"/>
  <c r="CF606" i="14"/>
  <c r="CE606" i="14"/>
  <c r="CD606" i="14"/>
  <c r="CC606" i="14"/>
  <c r="CB606" i="14"/>
  <c r="CA606" i="14"/>
  <c r="BZ606" i="14"/>
  <c r="BY606" i="14"/>
  <c r="BX606" i="14"/>
  <c r="BW606" i="14"/>
  <c r="BV606" i="14"/>
  <c r="BU606" i="14"/>
  <c r="BT606" i="14"/>
  <c r="BS606" i="14"/>
  <c r="BR606" i="14"/>
  <c r="BQ606" i="14"/>
  <c r="BP606" i="14"/>
  <c r="BO606" i="14"/>
  <c r="BN606" i="14"/>
  <c r="BM606" i="14"/>
  <c r="BL606" i="14"/>
  <c r="BK606" i="14"/>
  <c r="BJ606" i="14"/>
  <c r="BI606" i="14"/>
  <c r="BH606" i="14"/>
  <c r="BG606" i="14"/>
  <c r="BF606" i="14"/>
  <c r="BE606" i="14"/>
  <c r="BD606" i="14"/>
  <c r="BC606" i="14"/>
  <c r="BB606" i="14"/>
  <c r="BA606" i="14"/>
  <c r="AZ606" i="14"/>
  <c r="AY606" i="14"/>
  <c r="AX606" i="14"/>
  <c r="AW606" i="14"/>
  <c r="AV606" i="14"/>
  <c r="AU606" i="14"/>
  <c r="AT606" i="14"/>
  <c r="AS606" i="14"/>
  <c r="AR606" i="14"/>
  <c r="AQ606" i="14"/>
  <c r="AP606" i="14"/>
  <c r="AO606" i="14"/>
  <c r="AN606" i="14"/>
  <c r="AM606" i="14"/>
  <c r="AL606" i="14"/>
  <c r="AK606" i="14"/>
  <c r="AJ606" i="14"/>
  <c r="AI606" i="14"/>
  <c r="AH606" i="14"/>
  <c r="AG606" i="14"/>
  <c r="AF606" i="14"/>
  <c r="AE606" i="14"/>
  <c r="AD606" i="14"/>
  <c r="AC606" i="14"/>
  <c r="AB606" i="14"/>
  <c r="AA606" i="14"/>
  <c r="Z606" i="14"/>
  <c r="Y606" i="14"/>
  <c r="X606" i="14"/>
  <c r="W606" i="14"/>
  <c r="V606" i="14"/>
  <c r="U606" i="14"/>
  <c r="T606" i="14"/>
  <c r="S606" i="14"/>
  <c r="R606" i="14"/>
  <c r="Q606" i="14"/>
  <c r="P606" i="14"/>
  <c r="O606" i="14"/>
  <c r="N606" i="14"/>
  <c r="M606" i="14"/>
  <c r="L606" i="14"/>
  <c r="K606" i="14"/>
  <c r="J606" i="14"/>
  <c r="I606" i="14"/>
  <c r="H606" i="14"/>
  <c r="G606" i="14"/>
  <c r="JB605" i="14"/>
  <c r="JA605" i="14"/>
  <c r="IZ605" i="14"/>
  <c r="IY605" i="14"/>
  <c r="IX605" i="14"/>
  <c r="IW605" i="14"/>
  <c r="IV605" i="14"/>
  <c r="IU605" i="14"/>
  <c r="IT605" i="14"/>
  <c r="IS605" i="14"/>
  <c r="IR605" i="14"/>
  <c r="IQ605" i="14"/>
  <c r="IP605" i="14"/>
  <c r="IO605" i="14"/>
  <c r="IN605" i="14"/>
  <c r="IM605" i="14"/>
  <c r="IL605" i="14"/>
  <c r="IK605" i="14"/>
  <c r="IJ605" i="14"/>
  <c r="II605" i="14"/>
  <c r="IH605" i="14"/>
  <c r="IG605" i="14"/>
  <c r="IF605" i="14"/>
  <c r="IE605" i="14"/>
  <c r="ID605" i="14"/>
  <c r="IC605" i="14"/>
  <c r="IB605" i="14"/>
  <c r="IA605" i="14"/>
  <c r="HZ605" i="14"/>
  <c r="HY605" i="14"/>
  <c r="HX605" i="14"/>
  <c r="HW605" i="14"/>
  <c r="HV605" i="14"/>
  <c r="HU605" i="14"/>
  <c r="HT605" i="14"/>
  <c r="HS605" i="14"/>
  <c r="HR605" i="14"/>
  <c r="HQ605" i="14"/>
  <c r="HP605" i="14"/>
  <c r="HO605" i="14"/>
  <c r="HN605" i="14"/>
  <c r="HM605" i="14"/>
  <c r="HL605" i="14"/>
  <c r="HK605" i="14"/>
  <c r="HJ605" i="14"/>
  <c r="HI605" i="14"/>
  <c r="HH605" i="14"/>
  <c r="HG605" i="14"/>
  <c r="HF605" i="14"/>
  <c r="HE605" i="14"/>
  <c r="HD605" i="14"/>
  <c r="HC605" i="14"/>
  <c r="HB605" i="14"/>
  <c r="HA605" i="14"/>
  <c r="GZ605" i="14"/>
  <c r="GY605" i="14"/>
  <c r="GX605" i="14"/>
  <c r="GW605" i="14"/>
  <c r="GV605" i="14"/>
  <c r="GU605" i="14"/>
  <c r="GT605" i="14"/>
  <c r="GS605" i="14"/>
  <c r="GR605" i="14"/>
  <c r="GQ605" i="14"/>
  <c r="GP605" i="14"/>
  <c r="GO605" i="14"/>
  <c r="GN605" i="14"/>
  <c r="GM605" i="14"/>
  <c r="GL605" i="14"/>
  <c r="GK605" i="14"/>
  <c r="GJ605" i="14"/>
  <c r="GI605" i="14"/>
  <c r="GH605" i="14"/>
  <c r="GG605" i="14"/>
  <c r="GF605" i="14"/>
  <c r="GE605" i="14"/>
  <c r="GD605" i="14"/>
  <c r="GC605" i="14"/>
  <c r="GB605" i="14"/>
  <c r="GA605" i="14"/>
  <c r="FZ605" i="14"/>
  <c r="FY605" i="14"/>
  <c r="FX605" i="14"/>
  <c r="FW605" i="14"/>
  <c r="FV605" i="14"/>
  <c r="FU605" i="14"/>
  <c r="FT605" i="14"/>
  <c r="FS605" i="14"/>
  <c r="FR605" i="14"/>
  <c r="FQ605" i="14"/>
  <c r="FP605" i="14"/>
  <c r="FO605" i="14"/>
  <c r="FN605" i="14"/>
  <c r="FM605" i="14"/>
  <c r="FL605" i="14"/>
  <c r="FK605" i="14"/>
  <c r="FJ605" i="14"/>
  <c r="FI605" i="14"/>
  <c r="FH605" i="14"/>
  <c r="FG605" i="14"/>
  <c r="FF605" i="14"/>
  <c r="FE605" i="14"/>
  <c r="FD605" i="14"/>
  <c r="FC605" i="14"/>
  <c r="FB605" i="14"/>
  <c r="FA605" i="14"/>
  <c r="EZ605" i="14"/>
  <c r="EY605" i="14"/>
  <c r="EX605" i="14"/>
  <c r="EW605" i="14"/>
  <c r="EV605" i="14"/>
  <c r="EU605" i="14"/>
  <c r="ET605" i="14"/>
  <c r="ES605" i="14"/>
  <c r="ER605" i="14"/>
  <c r="EQ605" i="14"/>
  <c r="EP605" i="14"/>
  <c r="EO605" i="14"/>
  <c r="EN605" i="14"/>
  <c r="EM605" i="14"/>
  <c r="EL605" i="14"/>
  <c r="EK605" i="14"/>
  <c r="EJ605" i="14"/>
  <c r="EI605" i="14"/>
  <c r="EH605" i="14"/>
  <c r="EG605" i="14"/>
  <c r="EF605" i="14"/>
  <c r="EE605" i="14"/>
  <c r="ED605" i="14"/>
  <c r="EC605" i="14"/>
  <c r="EB605" i="14"/>
  <c r="EA605" i="14"/>
  <c r="DZ605" i="14"/>
  <c r="DY605" i="14"/>
  <c r="DX605" i="14"/>
  <c r="DW605" i="14"/>
  <c r="DV605" i="14"/>
  <c r="DU605" i="14"/>
  <c r="DT605" i="14"/>
  <c r="DS605" i="14"/>
  <c r="DR605" i="14"/>
  <c r="DQ605" i="14"/>
  <c r="DP605" i="14"/>
  <c r="DO605" i="14"/>
  <c r="DN605" i="14"/>
  <c r="DM605" i="14"/>
  <c r="DL605" i="14"/>
  <c r="DK605" i="14"/>
  <c r="DJ605" i="14"/>
  <c r="DI605" i="14"/>
  <c r="DH605" i="14"/>
  <c r="DG605" i="14"/>
  <c r="DF605" i="14"/>
  <c r="DE605" i="14"/>
  <c r="DD605" i="14"/>
  <c r="DC605" i="14"/>
  <c r="DB605" i="14"/>
  <c r="DA605" i="14"/>
  <c r="CZ605" i="14"/>
  <c r="CY605" i="14"/>
  <c r="CX605" i="14"/>
  <c r="CW605" i="14"/>
  <c r="CV605" i="14"/>
  <c r="CU605" i="14"/>
  <c r="CT605" i="14"/>
  <c r="CS605" i="14"/>
  <c r="CR605" i="14"/>
  <c r="CQ605" i="14"/>
  <c r="CP605" i="14"/>
  <c r="CO605" i="14"/>
  <c r="CN605" i="14"/>
  <c r="CM605" i="14"/>
  <c r="CL605" i="14"/>
  <c r="CK605" i="14"/>
  <c r="CJ605" i="14"/>
  <c r="CI605" i="14"/>
  <c r="CH605" i="14"/>
  <c r="CG605" i="14"/>
  <c r="CF605" i="14"/>
  <c r="CE605" i="14"/>
  <c r="CD605" i="14"/>
  <c r="CC605" i="14"/>
  <c r="CB605" i="14"/>
  <c r="CA605" i="14"/>
  <c r="BZ605" i="14"/>
  <c r="BY605" i="14"/>
  <c r="BX605" i="14"/>
  <c r="BW605" i="14"/>
  <c r="BV605" i="14"/>
  <c r="BU605" i="14"/>
  <c r="BT605" i="14"/>
  <c r="BS605" i="14"/>
  <c r="BR605" i="14"/>
  <c r="BQ605" i="14"/>
  <c r="BP605" i="14"/>
  <c r="BO605" i="14"/>
  <c r="BN605" i="14"/>
  <c r="BM605" i="14"/>
  <c r="BL605" i="14"/>
  <c r="BK605" i="14"/>
  <c r="BJ605" i="14"/>
  <c r="BI605" i="14"/>
  <c r="BH605" i="14"/>
  <c r="BG605" i="14"/>
  <c r="BF605" i="14"/>
  <c r="BE605" i="14"/>
  <c r="BD605" i="14"/>
  <c r="BC605" i="14"/>
  <c r="BB605" i="14"/>
  <c r="BA605" i="14"/>
  <c r="AZ605" i="14"/>
  <c r="AY605" i="14"/>
  <c r="AX605" i="14"/>
  <c r="AW605" i="14"/>
  <c r="AV605" i="14"/>
  <c r="AU605" i="14"/>
  <c r="AT605" i="14"/>
  <c r="AS605" i="14"/>
  <c r="AR605" i="14"/>
  <c r="AQ605" i="14"/>
  <c r="AP605" i="14"/>
  <c r="AO605" i="14"/>
  <c r="AN605" i="14"/>
  <c r="AM605" i="14"/>
  <c r="AL605" i="14"/>
  <c r="AK605" i="14"/>
  <c r="AJ605" i="14"/>
  <c r="AI605" i="14"/>
  <c r="AH605" i="14"/>
  <c r="AG605" i="14"/>
  <c r="AF605" i="14"/>
  <c r="AE605" i="14"/>
  <c r="AD605" i="14"/>
  <c r="AC605" i="14"/>
  <c r="AB605" i="14"/>
  <c r="AA605" i="14"/>
  <c r="Z605" i="14"/>
  <c r="Y605" i="14"/>
  <c r="X605" i="14"/>
  <c r="W605" i="14"/>
  <c r="V605" i="14"/>
  <c r="U605" i="14"/>
  <c r="T605" i="14"/>
  <c r="S605" i="14"/>
  <c r="R605" i="14"/>
  <c r="Q605" i="14"/>
  <c r="P605" i="14"/>
  <c r="O605" i="14"/>
  <c r="N605" i="14"/>
  <c r="M605" i="14"/>
  <c r="L605" i="14"/>
  <c r="K605" i="14"/>
  <c r="J605" i="14"/>
  <c r="I605" i="14"/>
  <c r="H605" i="14"/>
  <c r="G605" i="14"/>
  <c r="JB604" i="14"/>
  <c r="JA604" i="14"/>
  <c r="IZ604" i="14"/>
  <c r="IY604" i="14"/>
  <c r="IX604" i="14"/>
  <c r="IW604" i="14"/>
  <c r="IV604" i="14"/>
  <c r="IU604" i="14"/>
  <c r="IT604" i="14"/>
  <c r="IS604" i="14"/>
  <c r="IR604" i="14"/>
  <c r="IQ604" i="14"/>
  <c r="IP604" i="14"/>
  <c r="IO604" i="14"/>
  <c r="IN604" i="14"/>
  <c r="IM604" i="14"/>
  <c r="IL604" i="14"/>
  <c r="IK604" i="14"/>
  <c r="IJ604" i="14"/>
  <c r="II604" i="14"/>
  <c r="IH604" i="14"/>
  <c r="IG604" i="14"/>
  <c r="IF604" i="14"/>
  <c r="IE604" i="14"/>
  <c r="ID604" i="14"/>
  <c r="IC604" i="14"/>
  <c r="IB604" i="14"/>
  <c r="IA604" i="14"/>
  <c r="HZ604" i="14"/>
  <c r="HY604" i="14"/>
  <c r="HX604" i="14"/>
  <c r="HW604" i="14"/>
  <c r="HV604" i="14"/>
  <c r="HU604" i="14"/>
  <c r="HT604" i="14"/>
  <c r="HS604" i="14"/>
  <c r="HR604" i="14"/>
  <c r="HQ604" i="14"/>
  <c r="HP604" i="14"/>
  <c r="HO604" i="14"/>
  <c r="HN604" i="14"/>
  <c r="HM604" i="14"/>
  <c r="HL604" i="14"/>
  <c r="HK604" i="14"/>
  <c r="HJ604" i="14"/>
  <c r="HI604" i="14"/>
  <c r="HH604" i="14"/>
  <c r="HG604" i="14"/>
  <c r="HF604" i="14"/>
  <c r="HE604" i="14"/>
  <c r="HD604" i="14"/>
  <c r="HC604" i="14"/>
  <c r="HB604" i="14"/>
  <c r="HA604" i="14"/>
  <c r="GZ604" i="14"/>
  <c r="GY604" i="14"/>
  <c r="GX604" i="14"/>
  <c r="GW604" i="14"/>
  <c r="GV604" i="14"/>
  <c r="GU604" i="14"/>
  <c r="GT604" i="14"/>
  <c r="GS604" i="14"/>
  <c r="GR604" i="14"/>
  <c r="GQ604" i="14"/>
  <c r="GP604" i="14"/>
  <c r="GO604" i="14"/>
  <c r="GN604" i="14"/>
  <c r="GM604" i="14"/>
  <c r="GL604" i="14"/>
  <c r="GK604" i="14"/>
  <c r="GJ604" i="14"/>
  <c r="GI604" i="14"/>
  <c r="GH604" i="14"/>
  <c r="GG604" i="14"/>
  <c r="GF604" i="14"/>
  <c r="GE604" i="14"/>
  <c r="GD604" i="14"/>
  <c r="GC604" i="14"/>
  <c r="GB604" i="14"/>
  <c r="GA604" i="14"/>
  <c r="FZ604" i="14"/>
  <c r="FY604" i="14"/>
  <c r="FX604" i="14"/>
  <c r="FW604" i="14"/>
  <c r="FV604" i="14"/>
  <c r="FU604" i="14"/>
  <c r="FT604" i="14"/>
  <c r="FS604" i="14"/>
  <c r="FR604" i="14"/>
  <c r="FQ604" i="14"/>
  <c r="FP604" i="14"/>
  <c r="FO604" i="14"/>
  <c r="FN604" i="14"/>
  <c r="FM604" i="14"/>
  <c r="FL604" i="14"/>
  <c r="FK604" i="14"/>
  <c r="FJ604" i="14"/>
  <c r="FI604" i="14"/>
  <c r="FH604" i="14"/>
  <c r="FG604" i="14"/>
  <c r="FF604" i="14"/>
  <c r="FE604" i="14"/>
  <c r="FD604" i="14"/>
  <c r="FC604" i="14"/>
  <c r="FB604" i="14"/>
  <c r="FA604" i="14"/>
  <c r="EZ604" i="14"/>
  <c r="EY604" i="14"/>
  <c r="EX604" i="14"/>
  <c r="EW604" i="14"/>
  <c r="EV604" i="14"/>
  <c r="EU604" i="14"/>
  <c r="ET604" i="14"/>
  <c r="ES604" i="14"/>
  <c r="ER604" i="14"/>
  <c r="EQ604" i="14"/>
  <c r="EP604" i="14"/>
  <c r="EO604" i="14"/>
  <c r="EN604" i="14"/>
  <c r="EM604" i="14"/>
  <c r="EL604" i="14"/>
  <c r="EK604" i="14"/>
  <c r="EJ604" i="14"/>
  <c r="EI604" i="14"/>
  <c r="EH604" i="14"/>
  <c r="EG604" i="14"/>
  <c r="EF604" i="14"/>
  <c r="EE604" i="14"/>
  <c r="ED604" i="14"/>
  <c r="EC604" i="14"/>
  <c r="EB604" i="14"/>
  <c r="EA604" i="14"/>
  <c r="DZ604" i="14"/>
  <c r="DY604" i="14"/>
  <c r="DX604" i="14"/>
  <c r="DW604" i="14"/>
  <c r="DV604" i="14"/>
  <c r="DU604" i="14"/>
  <c r="DT604" i="14"/>
  <c r="DS604" i="14"/>
  <c r="DR604" i="14"/>
  <c r="DQ604" i="14"/>
  <c r="DP604" i="14"/>
  <c r="DO604" i="14"/>
  <c r="DN604" i="14"/>
  <c r="DM604" i="14"/>
  <c r="DL604" i="14"/>
  <c r="DK604" i="14"/>
  <c r="DJ604" i="14"/>
  <c r="DI604" i="14"/>
  <c r="DH604" i="14"/>
  <c r="DG604" i="14"/>
  <c r="DF604" i="14"/>
  <c r="DE604" i="14"/>
  <c r="DD604" i="14"/>
  <c r="DC604" i="14"/>
  <c r="DB604" i="14"/>
  <c r="DA604" i="14"/>
  <c r="CZ604" i="14"/>
  <c r="CY604" i="14"/>
  <c r="CX604" i="14"/>
  <c r="CW604" i="14"/>
  <c r="CV604" i="14"/>
  <c r="CU604" i="14"/>
  <c r="CT604" i="14"/>
  <c r="CS604" i="14"/>
  <c r="CR604" i="14"/>
  <c r="CQ604" i="14"/>
  <c r="CP604" i="14"/>
  <c r="CO604" i="14"/>
  <c r="CN604" i="14"/>
  <c r="CM604" i="14"/>
  <c r="CL604" i="14"/>
  <c r="CK604" i="14"/>
  <c r="CJ604" i="14"/>
  <c r="CI604" i="14"/>
  <c r="CH604" i="14"/>
  <c r="CG604" i="14"/>
  <c r="CF604" i="14"/>
  <c r="CE604" i="14"/>
  <c r="CD604" i="14"/>
  <c r="CC604" i="14"/>
  <c r="CB604" i="14"/>
  <c r="CA604" i="14"/>
  <c r="BZ604" i="14"/>
  <c r="BY604" i="14"/>
  <c r="BX604" i="14"/>
  <c r="BW604" i="14"/>
  <c r="BV604" i="14"/>
  <c r="BU604" i="14"/>
  <c r="BT604" i="14"/>
  <c r="BS604" i="14"/>
  <c r="BR604" i="14"/>
  <c r="BQ604" i="14"/>
  <c r="BP604" i="14"/>
  <c r="BO604" i="14"/>
  <c r="BN604" i="14"/>
  <c r="BM604" i="14"/>
  <c r="BL604" i="14"/>
  <c r="BK604" i="14"/>
  <c r="BJ604" i="14"/>
  <c r="BI604" i="14"/>
  <c r="BH604" i="14"/>
  <c r="BG604" i="14"/>
  <c r="BF604" i="14"/>
  <c r="BE604" i="14"/>
  <c r="BD604" i="14"/>
  <c r="BC604" i="14"/>
  <c r="BB604" i="14"/>
  <c r="BA604" i="14"/>
  <c r="AZ604" i="14"/>
  <c r="AY604" i="14"/>
  <c r="AX604" i="14"/>
  <c r="AW604" i="14"/>
  <c r="AV604" i="14"/>
  <c r="AU604" i="14"/>
  <c r="AT604" i="14"/>
  <c r="AS604" i="14"/>
  <c r="AR604" i="14"/>
  <c r="AQ604" i="14"/>
  <c r="AP604" i="14"/>
  <c r="AO604" i="14"/>
  <c r="AN604" i="14"/>
  <c r="AM604" i="14"/>
  <c r="AL604" i="14"/>
  <c r="AK604" i="14"/>
  <c r="AJ604" i="14"/>
  <c r="AI604" i="14"/>
  <c r="AH604" i="14"/>
  <c r="AG604" i="14"/>
  <c r="AF604" i="14"/>
  <c r="AE604" i="14"/>
  <c r="AD604" i="14"/>
  <c r="AC604" i="14"/>
  <c r="AB604" i="14"/>
  <c r="AA604" i="14"/>
  <c r="Z604" i="14"/>
  <c r="Y604" i="14"/>
  <c r="X604" i="14"/>
  <c r="W604" i="14"/>
  <c r="V604" i="14"/>
  <c r="U604" i="14"/>
  <c r="T604" i="14"/>
  <c r="S604" i="14"/>
  <c r="R604" i="14"/>
  <c r="Q604" i="14"/>
  <c r="P604" i="14"/>
  <c r="O604" i="14"/>
  <c r="N604" i="14"/>
  <c r="M604" i="14"/>
  <c r="L604" i="14"/>
  <c r="K604" i="14"/>
  <c r="J604" i="14"/>
  <c r="I604" i="14"/>
  <c r="H604" i="14"/>
  <c r="G604" i="14"/>
  <c r="JB603" i="14"/>
  <c r="JA603" i="14"/>
  <c r="IZ603" i="14"/>
  <c r="IY603" i="14"/>
  <c r="IX603" i="14"/>
  <c r="IW603" i="14"/>
  <c r="IV603" i="14"/>
  <c r="IU603" i="14"/>
  <c r="IT603" i="14"/>
  <c r="IS603" i="14"/>
  <c r="IR603" i="14"/>
  <c r="IQ603" i="14"/>
  <c r="IP603" i="14"/>
  <c r="IO603" i="14"/>
  <c r="IN603" i="14"/>
  <c r="IM603" i="14"/>
  <c r="IL603" i="14"/>
  <c r="IK603" i="14"/>
  <c r="IJ603" i="14"/>
  <c r="II603" i="14"/>
  <c r="IH603" i="14"/>
  <c r="IG603" i="14"/>
  <c r="IF603" i="14"/>
  <c r="IE603" i="14"/>
  <c r="ID603" i="14"/>
  <c r="IC603" i="14"/>
  <c r="IB603" i="14"/>
  <c r="IA603" i="14"/>
  <c r="HZ603" i="14"/>
  <c r="HY603" i="14"/>
  <c r="HX603" i="14"/>
  <c r="HW603" i="14"/>
  <c r="HV603" i="14"/>
  <c r="HU603" i="14"/>
  <c r="HT603" i="14"/>
  <c r="HS603" i="14"/>
  <c r="HR603" i="14"/>
  <c r="HQ603" i="14"/>
  <c r="HP603" i="14"/>
  <c r="HO603" i="14"/>
  <c r="HN603" i="14"/>
  <c r="HM603" i="14"/>
  <c r="HL603" i="14"/>
  <c r="HK603" i="14"/>
  <c r="HJ603" i="14"/>
  <c r="HI603" i="14"/>
  <c r="HH603" i="14"/>
  <c r="HG603" i="14"/>
  <c r="HF603" i="14"/>
  <c r="HE603" i="14"/>
  <c r="HD603" i="14"/>
  <c r="HC603" i="14"/>
  <c r="HB603" i="14"/>
  <c r="HA603" i="14"/>
  <c r="GZ603" i="14"/>
  <c r="GY603" i="14"/>
  <c r="GX603" i="14"/>
  <c r="GW603" i="14"/>
  <c r="GV603" i="14"/>
  <c r="GU603" i="14"/>
  <c r="GT603" i="14"/>
  <c r="GS603" i="14"/>
  <c r="GR603" i="14"/>
  <c r="GQ603" i="14"/>
  <c r="GP603" i="14"/>
  <c r="GO603" i="14"/>
  <c r="GN603" i="14"/>
  <c r="GM603" i="14"/>
  <c r="GL603" i="14"/>
  <c r="GK603" i="14"/>
  <c r="GJ603" i="14"/>
  <c r="GI603" i="14"/>
  <c r="GH603" i="14"/>
  <c r="GG603" i="14"/>
  <c r="GF603" i="14"/>
  <c r="GE603" i="14"/>
  <c r="GD603" i="14"/>
  <c r="GC603" i="14"/>
  <c r="GB603" i="14"/>
  <c r="GA603" i="14"/>
  <c r="FZ603" i="14"/>
  <c r="FY603" i="14"/>
  <c r="FX603" i="14"/>
  <c r="FW603" i="14"/>
  <c r="FV603" i="14"/>
  <c r="FU603" i="14"/>
  <c r="FT603" i="14"/>
  <c r="FS603" i="14"/>
  <c r="FR603" i="14"/>
  <c r="FQ603" i="14"/>
  <c r="FP603" i="14"/>
  <c r="FO603" i="14"/>
  <c r="FN603" i="14"/>
  <c r="FM603" i="14"/>
  <c r="FL603" i="14"/>
  <c r="FK603" i="14"/>
  <c r="FJ603" i="14"/>
  <c r="FI603" i="14"/>
  <c r="FH603" i="14"/>
  <c r="FG603" i="14"/>
  <c r="FF603" i="14"/>
  <c r="FE603" i="14"/>
  <c r="FD603" i="14"/>
  <c r="FC603" i="14"/>
  <c r="FB603" i="14"/>
  <c r="FA603" i="14"/>
  <c r="EZ603" i="14"/>
  <c r="EY603" i="14"/>
  <c r="EX603" i="14"/>
  <c r="EW603" i="14"/>
  <c r="EV603" i="14"/>
  <c r="EU603" i="14"/>
  <c r="ET603" i="14"/>
  <c r="ES603" i="14"/>
  <c r="ER603" i="14"/>
  <c r="EQ603" i="14"/>
  <c r="EP603" i="14"/>
  <c r="EO603" i="14"/>
  <c r="EN603" i="14"/>
  <c r="EM603" i="14"/>
  <c r="EL603" i="14"/>
  <c r="EK603" i="14"/>
  <c r="EJ603" i="14"/>
  <c r="EI603" i="14"/>
  <c r="EH603" i="14"/>
  <c r="EG603" i="14"/>
  <c r="EF603" i="14"/>
  <c r="EE603" i="14"/>
  <c r="ED603" i="14"/>
  <c r="EC603" i="14"/>
  <c r="EB603" i="14"/>
  <c r="EA603" i="14"/>
  <c r="DZ603" i="14"/>
  <c r="DY603" i="14"/>
  <c r="DX603" i="14"/>
  <c r="DW603" i="14"/>
  <c r="DV603" i="14"/>
  <c r="DU603" i="14"/>
  <c r="DT603" i="14"/>
  <c r="DS603" i="14"/>
  <c r="DR603" i="14"/>
  <c r="DQ603" i="14"/>
  <c r="DP603" i="14"/>
  <c r="DO603" i="14"/>
  <c r="DN603" i="14"/>
  <c r="DM603" i="14"/>
  <c r="DL603" i="14"/>
  <c r="DK603" i="14"/>
  <c r="DJ603" i="14"/>
  <c r="DI603" i="14"/>
  <c r="DH603" i="14"/>
  <c r="DG603" i="14"/>
  <c r="DF603" i="14"/>
  <c r="DE603" i="14"/>
  <c r="DD603" i="14"/>
  <c r="DC603" i="14"/>
  <c r="DB603" i="14"/>
  <c r="DA603" i="14"/>
  <c r="CZ603" i="14"/>
  <c r="CY603" i="14"/>
  <c r="CX603" i="14"/>
  <c r="CW603" i="14"/>
  <c r="CV603" i="14"/>
  <c r="CU603" i="14"/>
  <c r="CT603" i="14"/>
  <c r="CS603" i="14"/>
  <c r="CR603" i="14"/>
  <c r="CQ603" i="14"/>
  <c r="CP603" i="14"/>
  <c r="CO603" i="14"/>
  <c r="CN603" i="14"/>
  <c r="CM603" i="14"/>
  <c r="CL603" i="14"/>
  <c r="CK603" i="14"/>
  <c r="CJ603" i="14"/>
  <c r="CI603" i="14"/>
  <c r="CH603" i="14"/>
  <c r="CG603" i="14"/>
  <c r="CF603" i="14"/>
  <c r="CE603" i="14"/>
  <c r="CD603" i="14"/>
  <c r="CC603" i="14"/>
  <c r="CB603" i="14"/>
  <c r="CA603" i="14"/>
  <c r="BZ603" i="14"/>
  <c r="BY603" i="14"/>
  <c r="BX603" i="14"/>
  <c r="BW603" i="14"/>
  <c r="BV603" i="14"/>
  <c r="BU603" i="14"/>
  <c r="BT603" i="14"/>
  <c r="BS603" i="14"/>
  <c r="BR603" i="14"/>
  <c r="BQ603" i="14"/>
  <c r="BP603" i="14"/>
  <c r="BO603" i="14"/>
  <c r="BN603" i="14"/>
  <c r="BM603" i="14"/>
  <c r="BL603" i="14"/>
  <c r="BK603" i="14"/>
  <c r="BJ603" i="14"/>
  <c r="BI603" i="14"/>
  <c r="BH603" i="14"/>
  <c r="BG603" i="14"/>
  <c r="BF603" i="14"/>
  <c r="BE603" i="14"/>
  <c r="BD603" i="14"/>
  <c r="BC603" i="14"/>
  <c r="BB603" i="14"/>
  <c r="BA603" i="14"/>
  <c r="AZ603" i="14"/>
  <c r="AY603" i="14"/>
  <c r="AX603" i="14"/>
  <c r="AW603" i="14"/>
  <c r="AV603" i="14"/>
  <c r="AU603" i="14"/>
  <c r="AT603" i="14"/>
  <c r="AS603" i="14"/>
  <c r="AR603" i="14"/>
  <c r="AQ603" i="14"/>
  <c r="AP603" i="14"/>
  <c r="AO603" i="14"/>
  <c r="AN603" i="14"/>
  <c r="AM603" i="14"/>
  <c r="AL603" i="14"/>
  <c r="AK603" i="14"/>
  <c r="AJ603" i="14"/>
  <c r="AI603" i="14"/>
  <c r="AH603" i="14"/>
  <c r="AG603" i="14"/>
  <c r="AF603" i="14"/>
  <c r="AE603" i="14"/>
  <c r="AD603" i="14"/>
  <c r="AC603" i="14"/>
  <c r="AB603" i="14"/>
  <c r="AA603" i="14"/>
  <c r="Z603" i="14"/>
  <c r="Y603" i="14"/>
  <c r="X603" i="14"/>
  <c r="W603" i="14"/>
  <c r="V603" i="14"/>
  <c r="U603" i="14"/>
  <c r="T603" i="14"/>
  <c r="S603" i="14"/>
  <c r="R603" i="14"/>
  <c r="Q603" i="14"/>
  <c r="P603" i="14"/>
  <c r="O603" i="14"/>
  <c r="N603" i="14"/>
  <c r="M603" i="14"/>
  <c r="L603" i="14"/>
  <c r="K603" i="14"/>
  <c r="J603" i="14"/>
  <c r="I603" i="14"/>
  <c r="H603" i="14"/>
  <c r="G603" i="14"/>
  <c r="JB602" i="14"/>
  <c r="JA602" i="14"/>
  <c r="IZ602" i="14"/>
  <c r="IY602" i="14"/>
  <c r="IX602" i="14"/>
  <c r="IW602" i="14"/>
  <c r="IV602" i="14"/>
  <c r="IU602" i="14"/>
  <c r="IT602" i="14"/>
  <c r="IS602" i="14"/>
  <c r="IR602" i="14"/>
  <c r="IQ602" i="14"/>
  <c r="IP602" i="14"/>
  <c r="IO602" i="14"/>
  <c r="IN602" i="14"/>
  <c r="IM602" i="14"/>
  <c r="IL602" i="14"/>
  <c r="IK602" i="14"/>
  <c r="IJ602" i="14"/>
  <c r="II602" i="14"/>
  <c r="IH602" i="14"/>
  <c r="IG602" i="14"/>
  <c r="IF602" i="14"/>
  <c r="IE602" i="14"/>
  <c r="ID602" i="14"/>
  <c r="IC602" i="14"/>
  <c r="IB602" i="14"/>
  <c r="IA602" i="14"/>
  <c r="HZ602" i="14"/>
  <c r="HY602" i="14"/>
  <c r="HX602" i="14"/>
  <c r="HW602" i="14"/>
  <c r="HV602" i="14"/>
  <c r="HU602" i="14"/>
  <c r="HT602" i="14"/>
  <c r="HS602" i="14"/>
  <c r="HR602" i="14"/>
  <c r="HQ602" i="14"/>
  <c r="HP602" i="14"/>
  <c r="HO602" i="14"/>
  <c r="HN602" i="14"/>
  <c r="HM602" i="14"/>
  <c r="HL602" i="14"/>
  <c r="HK602" i="14"/>
  <c r="HJ602" i="14"/>
  <c r="HI602" i="14"/>
  <c r="HH602" i="14"/>
  <c r="HG602" i="14"/>
  <c r="HF602" i="14"/>
  <c r="HE602" i="14"/>
  <c r="HD602" i="14"/>
  <c r="HC602" i="14"/>
  <c r="HB602" i="14"/>
  <c r="HA602" i="14"/>
  <c r="GZ602" i="14"/>
  <c r="GY602" i="14"/>
  <c r="GX602" i="14"/>
  <c r="GW602" i="14"/>
  <c r="GV602" i="14"/>
  <c r="GU602" i="14"/>
  <c r="GT602" i="14"/>
  <c r="GS602" i="14"/>
  <c r="GR602" i="14"/>
  <c r="GQ602" i="14"/>
  <c r="GP602" i="14"/>
  <c r="GO602" i="14"/>
  <c r="GN602" i="14"/>
  <c r="GM602" i="14"/>
  <c r="GL602" i="14"/>
  <c r="GK602" i="14"/>
  <c r="GJ602" i="14"/>
  <c r="GI602" i="14"/>
  <c r="GH602" i="14"/>
  <c r="GG602" i="14"/>
  <c r="GF602" i="14"/>
  <c r="GE602" i="14"/>
  <c r="GD602" i="14"/>
  <c r="GC602" i="14"/>
  <c r="GB602" i="14"/>
  <c r="GA602" i="14"/>
  <c r="FZ602" i="14"/>
  <c r="FY602" i="14"/>
  <c r="FX602" i="14"/>
  <c r="FW602" i="14"/>
  <c r="FV602" i="14"/>
  <c r="FU602" i="14"/>
  <c r="FT602" i="14"/>
  <c r="FS602" i="14"/>
  <c r="FR602" i="14"/>
  <c r="FQ602" i="14"/>
  <c r="FP602" i="14"/>
  <c r="FO602" i="14"/>
  <c r="FN602" i="14"/>
  <c r="FM602" i="14"/>
  <c r="FL602" i="14"/>
  <c r="FK602" i="14"/>
  <c r="FJ602" i="14"/>
  <c r="FI602" i="14"/>
  <c r="FH602" i="14"/>
  <c r="FG602" i="14"/>
  <c r="FF602" i="14"/>
  <c r="FE602" i="14"/>
  <c r="FD602" i="14"/>
  <c r="FC602" i="14"/>
  <c r="FB602" i="14"/>
  <c r="FA602" i="14"/>
  <c r="EZ602" i="14"/>
  <c r="EY602" i="14"/>
  <c r="EX602" i="14"/>
  <c r="EW602" i="14"/>
  <c r="EV602" i="14"/>
  <c r="EU602" i="14"/>
  <c r="ET602" i="14"/>
  <c r="ES602" i="14"/>
  <c r="ER602" i="14"/>
  <c r="EQ602" i="14"/>
  <c r="EP602" i="14"/>
  <c r="EO602" i="14"/>
  <c r="EN602" i="14"/>
  <c r="EM602" i="14"/>
  <c r="EL602" i="14"/>
  <c r="EK602" i="14"/>
  <c r="EJ602" i="14"/>
  <c r="EI602" i="14"/>
  <c r="EH602" i="14"/>
  <c r="EG602" i="14"/>
  <c r="EF602" i="14"/>
  <c r="EE602" i="14"/>
  <c r="ED602" i="14"/>
  <c r="EC602" i="14"/>
  <c r="EB602" i="14"/>
  <c r="EA602" i="14"/>
  <c r="DZ602" i="14"/>
  <c r="DY602" i="14"/>
  <c r="DX602" i="14"/>
  <c r="DW602" i="14"/>
  <c r="DV602" i="14"/>
  <c r="DU602" i="14"/>
  <c r="DT602" i="14"/>
  <c r="DS602" i="14"/>
  <c r="DR602" i="14"/>
  <c r="DQ602" i="14"/>
  <c r="DP602" i="14"/>
  <c r="DO602" i="14"/>
  <c r="DN602" i="14"/>
  <c r="DM602" i="14"/>
  <c r="DL602" i="14"/>
  <c r="DK602" i="14"/>
  <c r="DJ602" i="14"/>
  <c r="DI602" i="14"/>
  <c r="DH602" i="14"/>
  <c r="DG602" i="14"/>
  <c r="DF602" i="14"/>
  <c r="DE602" i="14"/>
  <c r="DD602" i="14"/>
  <c r="DC602" i="14"/>
  <c r="DB602" i="14"/>
  <c r="DA602" i="14"/>
  <c r="CZ602" i="14"/>
  <c r="CY602" i="14"/>
  <c r="CX602" i="14"/>
  <c r="CW602" i="14"/>
  <c r="CV602" i="14"/>
  <c r="CU602" i="14"/>
  <c r="CT602" i="14"/>
  <c r="CS602" i="14"/>
  <c r="CR602" i="14"/>
  <c r="CQ602" i="14"/>
  <c r="CP602" i="14"/>
  <c r="CO602" i="14"/>
  <c r="CN602" i="14"/>
  <c r="CM602" i="14"/>
  <c r="CL602" i="14"/>
  <c r="CK602" i="14"/>
  <c r="CJ602" i="14"/>
  <c r="CI602" i="14"/>
  <c r="CH602" i="14"/>
  <c r="CG602" i="14"/>
  <c r="CF602" i="14"/>
  <c r="CE602" i="14"/>
  <c r="CD602" i="14"/>
  <c r="CC602" i="14"/>
  <c r="CB602" i="14"/>
  <c r="CA602" i="14"/>
  <c r="BZ602" i="14"/>
  <c r="BY602" i="14"/>
  <c r="BX602" i="14"/>
  <c r="BW602" i="14"/>
  <c r="BV602" i="14"/>
  <c r="BU602" i="14"/>
  <c r="BT602" i="14"/>
  <c r="BS602" i="14"/>
  <c r="BR602" i="14"/>
  <c r="BQ602" i="14"/>
  <c r="BP602" i="14"/>
  <c r="BO602" i="14"/>
  <c r="BN602" i="14"/>
  <c r="BM602" i="14"/>
  <c r="BL602" i="14"/>
  <c r="BK602" i="14"/>
  <c r="BJ602" i="14"/>
  <c r="BI602" i="14"/>
  <c r="BH602" i="14"/>
  <c r="BG602" i="14"/>
  <c r="BF602" i="14"/>
  <c r="BE602" i="14"/>
  <c r="BD602" i="14"/>
  <c r="BC602" i="14"/>
  <c r="BB602" i="14"/>
  <c r="BA602" i="14"/>
  <c r="AZ602" i="14"/>
  <c r="AY602" i="14"/>
  <c r="AX602" i="14"/>
  <c r="AW602" i="14"/>
  <c r="AV602" i="14"/>
  <c r="AU602" i="14"/>
  <c r="AT602" i="14"/>
  <c r="AS602" i="14"/>
  <c r="AR602" i="14"/>
  <c r="AQ602" i="14"/>
  <c r="AP602" i="14"/>
  <c r="AO602" i="14"/>
  <c r="AN602" i="14"/>
  <c r="AM602" i="14"/>
  <c r="AL602" i="14"/>
  <c r="AK602" i="14"/>
  <c r="AJ602" i="14"/>
  <c r="AI602" i="14"/>
  <c r="AH602" i="14"/>
  <c r="AG602" i="14"/>
  <c r="AF602" i="14"/>
  <c r="AE602" i="14"/>
  <c r="AD602" i="14"/>
  <c r="AC602" i="14"/>
  <c r="AB602" i="14"/>
  <c r="AA602" i="14"/>
  <c r="Z602" i="14"/>
  <c r="Y602" i="14"/>
  <c r="X602" i="14"/>
  <c r="W602" i="14"/>
  <c r="V602" i="14"/>
  <c r="U602" i="14"/>
  <c r="T602" i="14"/>
  <c r="S602" i="14"/>
  <c r="R602" i="14"/>
  <c r="Q602" i="14"/>
  <c r="P602" i="14"/>
  <c r="O602" i="14"/>
  <c r="N602" i="14"/>
  <c r="M602" i="14"/>
  <c r="L602" i="14"/>
  <c r="K602" i="14"/>
  <c r="J602" i="14"/>
  <c r="I602" i="14"/>
  <c r="H602" i="14"/>
  <c r="G602" i="14"/>
  <c r="JB601" i="14"/>
  <c r="JA601" i="14"/>
  <c r="IZ601" i="14"/>
  <c r="IY601" i="14"/>
  <c r="IX601" i="14"/>
  <c r="IW601" i="14"/>
  <c r="IV601" i="14"/>
  <c r="IU601" i="14"/>
  <c r="IT601" i="14"/>
  <c r="IS601" i="14"/>
  <c r="IR601" i="14"/>
  <c r="IQ601" i="14"/>
  <c r="IP601" i="14"/>
  <c r="IO601" i="14"/>
  <c r="IN601" i="14"/>
  <c r="IM601" i="14"/>
  <c r="IL601" i="14"/>
  <c r="IK601" i="14"/>
  <c r="IJ601" i="14"/>
  <c r="II601" i="14"/>
  <c r="IH601" i="14"/>
  <c r="IG601" i="14"/>
  <c r="IF601" i="14"/>
  <c r="IE601" i="14"/>
  <c r="ID601" i="14"/>
  <c r="IC601" i="14"/>
  <c r="IB601" i="14"/>
  <c r="IA601" i="14"/>
  <c r="HZ601" i="14"/>
  <c r="HY601" i="14"/>
  <c r="HX601" i="14"/>
  <c r="HW601" i="14"/>
  <c r="HV601" i="14"/>
  <c r="HU601" i="14"/>
  <c r="HT601" i="14"/>
  <c r="HS601" i="14"/>
  <c r="HR601" i="14"/>
  <c r="HQ601" i="14"/>
  <c r="HP601" i="14"/>
  <c r="HO601" i="14"/>
  <c r="HN601" i="14"/>
  <c r="HM601" i="14"/>
  <c r="HL601" i="14"/>
  <c r="HK601" i="14"/>
  <c r="HJ601" i="14"/>
  <c r="HI601" i="14"/>
  <c r="HH601" i="14"/>
  <c r="HG601" i="14"/>
  <c r="HF601" i="14"/>
  <c r="HE601" i="14"/>
  <c r="HD601" i="14"/>
  <c r="HC601" i="14"/>
  <c r="HB601" i="14"/>
  <c r="HA601" i="14"/>
  <c r="GZ601" i="14"/>
  <c r="GY601" i="14"/>
  <c r="GX601" i="14"/>
  <c r="GW601" i="14"/>
  <c r="GV601" i="14"/>
  <c r="GU601" i="14"/>
  <c r="GT601" i="14"/>
  <c r="GS601" i="14"/>
  <c r="GR601" i="14"/>
  <c r="GQ601" i="14"/>
  <c r="GP601" i="14"/>
  <c r="GO601" i="14"/>
  <c r="GN601" i="14"/>
  <c r="GM601" i="14"/>
  <c r="GL601" i="14"/>
  <c r="GK601" i="14"/>
  <c r="GJ601" i="14"/>
  <c r="GI601" i="14"/>
  <c r="GH601" i="14"/>
  <c r="GG601" i="14"/>
  <c r="GF601" i="14"/>
  <c r="GE601" i="14"/>
  <c r="GD601" i="14"/>
  <c r="GC601" i="14"/>
  <c r="GB601" i="14"/>
  <c r="GA601" i="14"/>
  <c r="FZ601" i="14"/>
  <c r="FY601" i="14"/>
  <c r="FX601" i="14"/>
  <c r="FW601" i="14"/>
  <c r="FV601" i="14"/>
  <c r="FU601" i="14"/>
  <c r="FT601" i="14"/>
  <c r="FS601" i="14"/>
  <c r="FR601" i="14"/>
  <c r="FQ601" i="14"/>
  <c r="FP601" i="14"/>
  <c r="FO601" i="14"/>
  <c r="FN601" i="14"/>
  <c r="FM601" i="14"/>
  <c r="FL601" i="14"/>
  <c r="FK601" i="14"/>
  <c r="FJ601" i="14"/>
  <c r="FI601" i="14"/>
  <c r="FH601" i="14"/>
  <c r="FG601" i="14"/>
  <c r="FF601" i="14"/>
  <c r="FE601" i="14"/>
  <c r="FD601" i="14"/>
  <c r="FC601" i="14"/>
  <c r="FB601" i="14"/>
  <c r="FA601" i="14"/>
  <c r="EZ601" i="14"/>
  <c r="EY601" i="14"/>
  <c r="EX601" i="14"/>
  <c r="EW601" i="14"/>
  <c r="EV601" i="14"/>
  <c r="EU601" i="14"/>
  <c r="ET601" i="14"/>
  <c r="ES601" i="14"/>
  <c r="ER601" i="14"/>
  <c r="EQ601" i="14"/>
  <c r="EP601" i="14"/>
  <c r="EO601" i="14"/>
  <c r="EN601" i="14"/>
  <c r="EM601" i="14"/>
  <c r="EL601" i="14"/>
  <c r="EK601" i="14"/>
  <c r="EJ601" i="14"/>
  <c r="EI601" i="14"/>
  <c r="EH601" i="14"/>
  <c r="EG601" i="14"/>
  <c r="EF601" i="14"/>
  <c r="EE601" i="14"/>
  <c r="ED601" i="14"/>
  <c r="EC601" i="14"/>
  <c r="EB601" i="14"/>
  <c r="EA601" i="14"/>
  <c r="DZ601" i="14"/>
  <c r="DY601" i="14"/>
  <c r="DX601" i="14"/>
  <c r="DW601" i="14"/>
  <c r="DV601" i="14"/>
  <c r="DU601" i="14"/>
  <c r="DT601" i="14"/>
  <c r="DS601" i="14"/>
  <c r="DR601" i="14"/>
  <c r="DQ601" i="14"/>
  <c r="DP601" i="14"/>
  <c r="DO601" i="14"/>
  <c r="DN601" i="14"/>
  <c r="DM601" i="14"/>
  <c r="DL601" i="14"/>
  <c r="DK601" i="14"/>
  <c r="DJ601" i="14"/>
  <c r="DI601" i="14"/>
  <c r="DH601" i="14"/>
  <c r="DG601" i="14"/>
  <c r="DF601" i="14"/>
  <c r="DE601" i="14"/>
  <c r="DD601" i="14"/>
  <c r="DC601" i="14"/>
  <c r="DB601" i="14"/>
  <c r="DA601" i="14"/>
  <c r="CZ601" i="14"/>
  <c r="CY601" i="14"/>
  <c r="CX601" i="14"/>
  <c r="CW601" i="14"/>
  <c r="CV601" i="14"/>
  <c r="CU601" i="14"/>
  <c r="CT601" i="14"/>
  <c r="CS601" i="14"/>
  <c r="CR601" i="14"/>
  <c r="CQ601" i="14"/>
  <c r="CP601" i="14"/>
  <c r="CO601" i="14"/>
  <c r="CN601" i="14"/>
  <c r="CM601" i="14"/>
  <c r="CL601" i="14"/>
  <c r="CK601" i="14"/>
  <c r="CJ601" i="14"/>
  <c r="CI601" i="14"/>
  <c r="CH601" i="14"/>
  <c r="CG601" i="14"/>
  <c r="CF601" i="14"/>
  <c r="CE601" i="14"/>
  <c r="CD601" i="14"/>
  <c r="CC601" i="14"/>
  <c r="CB601" i="14"/>
  <c r="CA601" i="14"/>
  <c r="BZ601" i="14"/>
  <c r="BY601" i="14"/>
  <c r="BX601" i="14"/>
  <c r="BW601" i="14"/>
  <c r="BV601" i="14"/>
  <c r="BU601" i="14"/>
  <c r="BT601" i="14"/>
  <c r="BS601" i="14"/>
  <c r="BR601" i="14"/>
  <c r="BQ601" i="14"/>
  <c r="BP601" i="14"/>
  <c r="BO601" i="14"/>
  <c r="BN601" i="14"/>
  <c r="BM601" i="14"/>
  <c r="BL601" i="14"/>
  <c r="BK601" i="14"/>
  <c r="BJ601" i="14"/>
  <c r="BI601" i="14"/>
  <c r="BH601" i="14"/>
  <c r="BG601" i="14"/>
  <c r="BF601" i="14"/>
  <c r="BE601" i="14"/>
  <c r="BD601" i="14"/>
  <c r="BC601" i="14"/>
  <c r="BB601" i="14"/>
  <c r="BA601" i="14"/>
  <c r="AZ601" i="14"/>
  <c r="AY601" i="14"/>
  <c r="AX601" i="14"/>
  <c r="AW601" i="14"/>
  <c r="AV601" i="14"/>
  <c r="AU601" i="14"/>
  <c r="AT601" i="14"/>
  <c r="AS601" i="14"/>
  <c r="AR601" i="14"/>
  <c r="AQ601" i="14"/>
  <c r="AP601" i="14"/>
  <c r="AO601" i="14"/>
  <c r="AN601" i="14"/>
  <c r="AM601" i="14"/>
  <c r="AL601" i="14"/>
  <c r="AK601" i="14"/>
  <c r="AJ601" i="14"/>
  <c r="AI601" i="14"/>
  <c r="AH601" i="14"/>
  <c r="AG601" i="14"/>
  <c r="AF601" i="14"/>
  <c r="AE601" i="14"/>
  <c r="AD601" i="14"/>
  <c r="AC601" i="14"/>
  <c r="AB601" i="14"/>
  <c r="AA601" i="14"/>
  <c r="Z601" i="14"/>
  <c r="Y601" i="14"/>
  <c r="X601" i="14"/>
  <c r="W601" i="14"/>
  <c r="V601" i="14"/>
  <c r="U601" i="14"/>
  <c r="T601" i="14"/>
  <c r="S601" i="14"/>
  <c r="R601" i="14"/>
  <c r="Q601" i="14"/>
  <c r="P601" i="14"/>
  <c r="O601" i="14"/>
  <c r="N601" i="14"/>
  <c r="M601" i="14"/>
  <c r="L601" i="14"/>
  <c r="K601" i="14"/>
  <c r="J601" i="14"/>
  <c r="I601" i="14"/>
  <c r="H601" i="14"/>
  <c r="G601" i="14"/>
  <c r="JB600" i="14"/>
  <c r="JA600" i="14"/>
  <c r="IZ600" i="14"/>
  <c r="IY600" i="14"/>
  <c r="IX600" i="14"/>
  <c r="IW600" i="14"/>
  <c r="IV600" i="14"/>
  <c r="IU600" i="14"/>
  <c r="IT600" i="14"/>
  <c r="IS600" i="14"/>
  <c r="IR600" i="14"/>
  <c r="IQ600" i="14"/>
  <c r="IP600" i="14"/>
  <c r="IO600" i="14"/>
  <c r="IN600" i="14"/>
  <c r="IM600" i="14"/>
  <c r="IL600" i="14"/>
  <c r="IK600" i="14"/>
  <c r="IJ600" i="14"/>
  <c r="II600" i="14"/>
  <c r="IH600" i="14"/>
  <c r="IG600" i="14"/>
  <c r="IF600" i="14"/>
  <c r="IE600" i="14"/>
  <c r="ID600" i="14"/>
  <c r="IC600" i="14"/>
  <c r="IB600" i="14"/>
  <c r="IA600" i="14"/>
  <c r="HZ600" i="14"/>
  <c r="HY600" i="14"/>
  <c r="HX600" i="14"/>
  <c r="HW600" i="14"/>
  <c r="HV600" i="14"/>
  <c r="HU600" i="14"/>
  <c r="HT600" i="14"/>
  <c r="HS600" i="14"/>
  <c r="HR600" i="14"/>
  <c r="HQ600" i="14"/>
  <c r="HP600" i="14"/>
  <c r="HO600" i="14"/>
  <c r="HN600" i="14"/>
  <c r="HM600" i="14"/>
  <c r="HL600" i="14"/>
  <c r="HK600" i="14"/>
  <c r="HJ600" i="14"/>
  <c r="HI600" i="14"/>
  <c r="HH600" i="14"/>
  <c r="HG600" i="14"/>
  <c r="HF600" i="14"/>
  <c r="HE600" i="14"/>
  <c r="HD600" i="14"/>
  <c r="HC600" i="14"/>
  <c r="HB600" i="14"/>
  <c r="HA600" i="14"/>
  <c r="GZ600" i="14"/>
  <c r="GY600" i="14"/>
  <c r="GX600" i="14"/>
  <c r="GW600" i="14"/>
  <c r="GV600" i="14"/>
  <c r="GU600" i="14"/>
  <c r="GT600" i="14"/>
  <c r="GS600" i="14"/>
  <c r="GR600" i="14"/>
  <c r="GQ600" i="14"/>
  <c r="GP600" i="14"/>
  <c r="GO600" i="14"/>
  <c r="GN600" i="14"/>
  <c r="GM600" i="14"/>
  <c r="GL600" i="14"/>
  <c r="GK600" i="14"/>
  <c r="GJ600" i="14"/>
  <c r="GI600" i="14"/>
  <c r="GH600" i="14"/>
  <c r="GG600" i="14"/>
  <c r="GF600" i="14"/>
  <c r="GE600" i="14"/>
  <c r="GD600" i="14"/>
  <c r="GC600" i="14"/>
  <c r="GB600" i="14"/>
  <c r="GA600" i="14"/>
  <c r="FZ600" i="14"/>
  <c r="FY600" i="14"/>
  <c r="FX600" i="14"/>
  <c r="FW600" i="14"/>
  <c r="FV600" i="14"/>
  <c r="FU600" i="14"/>
  <c r="FT600" i="14"/>
  <c r="FS600" i="14"/>
  <c r="FR600" i="14"/>
  <c r="FQ600" i="14"/>
  <c r="FP600" i="14"/>
  <c r="FO600" i="14"/>
  <c r="FN600" i="14"/>
  <c r="FM600" i="14"/>
  <c r="FL600" i="14"/>
  <c r="FK600" i="14"/>
  <c r="FJ600" i="14"/>
  <c r="FI600" i="14"/>
  <c r="FH600" i="14"/>
  <c r="FG600" i="14"/>
  <c r="FF600" i="14"/>
  <c r="FE600" i="14"/>
  <c r="FD600" i="14"/>
  <c r="FC600" i="14"/>
  <c r="FB600" i="14"/>
  <c r="FA600" i="14"/>
  <c r="EZ600" i="14"/>
  <c r="EY600" i="14"/>
  <c r="EX600" i="14"/>
  <c r="EW600" i="14"/>
  <c r="EV600" i="14"/>
  <c r="EU600" i="14"/>
  <c r="ET600" i="14"/>
  <c r="ES600" i="14"/>
  <c r="ER600" i="14"/>
  <c r="EQ600" i="14"/>
  <c r="EP600" i="14"/>
  <c r="EO600" i="14"/>
  <c r="EN600" i="14"/>
  <c r="EM600" i="14"/>
  <c r="EL600" i="14"/>
  <c r="EK600" i="14"/>
  <c r="EJ600" i="14"/>
  <c r="EI600" i="14"/>
  <c r="EH600" i="14"/>
  <c r="EG600" i="14"/>
  <c r="EF600" i="14"/>
  <c r="EE600" i="14"/>
  <c r="ED600" i="14"/>
  <c r="EC600" i="14"/>
  <c r="EB600" i="14"/>
  <c r="EA600" i="14"/>
  <c r="DZ600" i="14"/>
  <c r="DY600" i="14"/>
  <c r="DX600" i="14"/>
  <c r="DW600" i="14"/>
  <c r="DV600" i="14"/>
  <c r="DU600" i="14"/>
  <c r="DT600" i="14"/>
  <c r="DS600" i="14"/>
  <c r="DR600" i="14"/>
  <c r="DQ600" i="14"/>
  <c r="DP600" i="14"/>
  <c r="DO600" i="14"/>
  <c r="DN600" i="14"/>
  <c r="DM600" i="14"/>
  <c r="DL600" i="14"/>
  <c r="DK600" i="14"/>
  <c r="DJ600" i="14"/>
  <c r="DI600" i="14"/>
  <c r="DH600" i="14"/>
  <c r="DG600" i="14"/>
  <c r="DF600" i="14"/>
  <c r="DE600" i="14"/>
  <c r="DD600" i="14"/>
  <c r="DC600" i="14"/>
  <c r="DB600" i="14"/>
  <c r="DA600" i="14"/>
  <c r="CZ600" i="14"/>
  <c r="CY600" i="14"/>
  <c r="CX600" i="14"/>
  <c r="CW600" i="14"/>
  <c r="CV600" i="14"/>
  <c r="CU600" i="14"/>
  <c r="CT600" i="14"/>
  <c r="CS600" i="14"/>
  <c r="CR600" i="14"/>
  <c r="CQ600" i="14"/>
  <c r="CP600" i="14"/>
  <c r="CO600" i="14"/>
  <c r="CN600" i="14"/>
  <c r="CM600" i="14"/>
  <c r="CL600" i="14"/>
  <c r="CK600" i="14"/>
  <c r="CJ600" i="14"/>
  <c r="CI600" i="14"/>
  <c r="CH600" i="14"/>
  <c r="CG600" i="14"/>
  <c r="CF600" i="14"/>
  <c r="CE600" i="14"/>
  <c r="CD600" i="14"/>
  <c r="CC600" i="14"/>
  <c r="CB600" i="14"/>
  <c r="CA600" i="14"/>
  <c r="BZ600" i="14"/>
  <c r="BY600" i="14"/>
  <c r="BX600" i="14"/>
  <c r="BW600" i="14"/>
  <c r="BV600" i="14"/>
  <c r="BU600" i="14"/>
  <c r="BT600" i="14"/>
  <c r="BS600" i="14"/>
  <c r="BR600" i="14"/>
  <c r="BQ600" i="14"/>
  <c r="BP600" i="14"/>
  <c r="BO600" i="14"/>
  <c r="BN600" i="14"/>
  <c r="BM600" i="14"/>
  <c r="BL600" i="14"/>
  <c r="BK600" i="14"/>
  <c r="BJ600" i="14"/>
  <c r="BI600" i="14"/>
  <c r="BH600" i="14"/>
  <c r="BG600" i="14"/>
  <c r="BF600" i="14"/>
  <c r="BE600" i="14"/>
  <c r="BD600" i="14"/>
  <c r="BC600" i="14"/>
  <c r="BB600" i="14"/>
  <c r="BA600" i="14"/>
  <c r="AZ600" i="14"/>
  <c r="AY600" i="14"/>
  <c r="AX600" i="14"/>
  <c r="AW600" i="14"/>
  <c r="AV600" i="14"/>
  <c r="AU600" i="14"/>
  <c r="AT600" i="14"/>
  <c r="AS600" i="14"/>
  <c r="AR600" i="14"/>
  <c r="AQ600" i="14"/>
  <c r="AP600" i="14"/>
  <c r="AO600" i="14"/>
  <c r="AN600" i="14"/>
  <c r="AM600" i="14"/>
  <c r="AL600" i="14"/>
  <c r="AK600" i="14"/>
  <c r="AJ600" i="14"/>
  <c r="AI600" i="14"/>
  <c r="AH600" i="14"/>
  <c r="AG600" i="14"/>
  <c r="AF600" i="14"/>
  <c r="AE600" i="14"/>
  <c r="AD600" i="14"/>
  <c r="AC600" i="14"/>
  <c r="AB600" i="14"/>
  <c r="AA600" i="14"/>
  <c r="Z600" i="14"/>
  <c r="Y600" i="14"/>
  <c r="X600" i="14"/>
  <c r="W600" i="14"/>
  <c r="V600" i="14"/>
  <c r="U600" i="14"/>
  <c r="T600" i="14"/>
  <c r="S600" i="14"/>
  <c r="R600" i="14"/>
  <c r="Q600" i="14"/>
  <c r="P600" i="14"/>
  <c r="O600" i="14"/>
  <c r="N600" i="14"/>
  <c r="M600" i="14"/>
  <c r="L600" i="14"/>
  <c r="K600" i="14"/>
  <c r="J600" i="14"/>
  <c r="I600" i="14"/>
  <c r="H600" i="14"/>
  <c r="G600" i="14"/>
  <c r="JB599" i="14"/>
  <c r="JA599" i="14"/>
  <c r="IZ599" i="14"/>
  <c r="IY599" i="14"/>
  <c r="IX599" i="14"/>
  <c r="IW599" i="14"/>
  <c r="IV599" i="14"/>
  <c r="IU599" i="14"/>
  <c r="IT599" i="14"/>
  <c r="IS599" i="14"/>
  <c r="IR599" i="14"/>
  <c r="IQ599" i="14"/>
  <c r="IP599" i="14"/>
  <c r="IO599" i="14"/>
  <c r="IN599" i="14"/>
  <c r="IM599" i="14"/>
  <c r="IL599" i="14"/>
  <c r="IK599" i="14"/>
  <c r="IJ599" i="14"/>
  <c r="II599" i="14"/>
  <c r="IH599" i="14"/>
  <c r="IG599" i="14"/>
  <c r="IF599" i="14"/>
  <c r="IE599" i="14"/>
  <c r="ID599" i="14"/>
  <c r="IC599" i="14"/>
  <c r="IB599" i="14"/>
  <c r="IA599" i="14"/>
  <c r="HZ599" i="14"/>
  <c r="HY599" i="14"/>
  <c r="HX599" i="14"/>
  <c r="HW599" i="14"/>
  <c r="HV599" i="14"/>
  <c r="HU599" i="14"/>
  <c r="HT599" i="14"/>
  <c r="HS599" i="14"/>
  <c r="HR599" i="14"/>
  <c r="HQ599" i="14"/>
  <c r="HP599" i="14"/>
  <c r="HO599" i="14"/>
  <c r="HN599" i="14"/>
  <c r="HM599" i="14"/>
  <c r="HL599" i="14"/>
  <c r="HK599" i="14"/>
  <c r="HJ599" i="14"/>
  <c r="HI599" i="14"/>
  <c r="HH599" i="14"/>
  <c r="HG599" i="14"/>
  <c r="HF599" i="14"/>
  <c r="HE599" i="14"/>
  <c r="HD599" i="14"/>
  <c r="HC599" i="14"/>
  <c r="HB599" i="14"/>
  <c r="HA599" i="14"/>
  <c r="GZ599" i="14"/>
  <c r="GY599" i="14"/>
  <c r="GX599" i="14"/>
  <c r="GW599" i="14"/>
  <c r="GV599" i="14"/>
  <c r="GU599" i="14"/>
  <c r="GT599" i="14"/>
  <c r="GS599" i="14"/>
  <c r="GR599" i="14"/>
  <c r="GQ599" i="14"/>
  <c r="GP599" i="14"/>
  <c r="GO599" i="14"/>
  <c r="GN599" i="14"/>
  <c r="GM599" i="14"/>
  <c r="GL599" i="14"/>
  <c r="GK599" i="14"/>
  <c r="GJ599" i="14"/>
  <c r="GI599" i="14"/>
  <c r="GH599" i="14"/>
  <c r="GG599" i="14"/>
  <c r="GF599" i="14"/>
  <c r="GE599" i="14"/>
  <c r="GD599" i="14"/>
  <c r="GC599" i="14"/>
  <c r="GB599" i="14"/>
  <c r="GA599" i="14"/>
  <c r="FZ599" i="14"/>
  <c r="FY599" i="14"/>
  <c r="FX599" i="14"/>
  <c r="FW599" i="14"/>
  <c r="FV599" i="14"/>
  <c r="FU599" i="14"/>
  <c r="FT599" i="14"/>
  <c r="FS599" i="14"/>
  <c r="FR599" i="14"/>
  <c r="FQ599" i="14"/>
  <c r="FP599" i="14"/>
  <c r="FO599" i="14"/>
  <c r="FN599" i="14"/>
  <c r="FM599" i="14"/>
  <c r="FL599" i="14"/>
  <c r="FK599" i="14"/>
  <c r="FJ599" i="14"/>
  <c r="FI599" i="14"/>
  <c r="FH599" i="14"/>
  <c r="FG599" i="14"/>
  <c r="FF599" i="14"/>
  <c r="FE599" i="14"/>
  <c r="FD599" i="14"/>
  <c r="FC599" i="14"/>
  <c r="FB599" i="14"/>
  <c r="FA599" i="14"/>
  <c r="EZ599" i="14"/>
  <c r="EY599" i="14"/>
  <c r="EX599" i="14"/>
  <c r="EW599" i="14"/>
  <c r="EV599" i="14"/>
  <c r="EU599" i="14"/>
  <c r="ET599" i="14"/>
  <c r="ES599" i="14"/>
  <c r="ER599" i="14"/>
  <c r="EQ599" i="14"/>
  <c r="EP599" i="14"/>
  <c r="EO599" i="14"/>
  <c r="EN599" i="14"/>
  <c r="EM599" i="14"/>
  <c r="EL599" i="14"/>
  <c r="EK599" i="14"/>
  <c r="EJ599" i="14"/>
  <c r="EI599" i="14"/>
  <c r="EH599" i="14"/>
  <c r="EG599" i="14"/>
  <c r="EF599" i="14"/>
  <c r="EE599" i="14"/>
  <c r="ED599" i="14"/>
  <c r="EC599" i="14"/>
  <c r="EB599" i="14"/>
  <c r="EA599" i="14"/>
  <c r="DZ599" i="14"/>
  <c r="DY599" i="14"/>
  <c r="DX599" i="14"/>
  <c r="DW599" i="14"/>
  <c r="DV599" i="14"/>
  <c r="DU599" i="14"/>
  <c r="DT599" i="14"/>
  <c r="DS599" i="14"/>
  <c r="DR599" i="14"/>
  <c r="DQ599" i="14"/>
  <c r="DP599" i="14"/>
  <c r="DO599" i="14"/>
  <c r="DN599" i="14"/>
  <c r="DM599" i="14"/>
  <c r="DL599" i="14"/>
  <c r="DK599" i="14"/>
  <c r="DJ599" i="14"/>
  <c r="DI599" i="14"/>
  <c r="DH599" i="14"/>
  <c r="DG599" i="14"/>
  <c r="DF599" i="14"/>
  <c r="DE599" i="14"/>
  <c r="DD599" i="14"/>
  <c r="DC599" i="14"/>
  <c r="DB599" i="14"/>
  <c r="DA599" i="14"/>
  <c r="CZ599" i="14"/>
  <c r="CY599" i="14"/>
  <c r="CX599" i="14"/>
  <c r="CW599" i="14"/>
  <c r="CV599" i="14"/>
  <c r="CU599" i="14"/>
  <c r="CT599" i="14"/>
  <c r="CS599" i="14"/>
  <c r="CR599" i="14"/>
  <c r="CQ599" i="14"/>
  <c r="CP599" i="14"/>
  <c r="CO599" i="14"/>
  <c r="CN599" i="14"/>
  <c r="CM599" i="14"/>
  <c r="CL599" i="14"/>
  <c r="CK599" i="14"/>
  <c r="CJ599" i="14"/>
  <c r="CI599" i="14"/>
  <c r="CH599" i="14"/>
  <c r="CG599" i="14"/>
  <c r="CF599" i="14"/>
  <c r="CE599" i="14"/>
  <c r="CD599" i="14"/>
  <c r="CC599" i="14"/>
  <c r="CB599" i="14"/>
  <c r="CA599" i="14"/>
  <c r="BZ599" i="14"/>
  <c r="BY599" i="14"/>
  <c r="BX599" i="14"/>
  <c r="BW599" i="14"/>
  <c r="BV599" i="14"/>
  <c r="BU599" i="14"/>
  <c r="BT599" i="14"/>
  <c r="BS599" i="14"/>
  <c r="BR599" i="14"/>
  <c r="BQ599" i="14"/>
  <c r="BP599" i="14"/>
  <c r="BO599" i="14"/>
  <c r="BN599" i="14"/>
  <c r="BM599" i="14"/>
  <c r="BL599" i="14"/>
  <c r="BK599" i="14"/>
  <c r="BJ599" i="14"/>
  <c r="BI599" i="14"/>
  <c r="BH599" i="14"/>
  <c r="BG599" i="14"/>
  <c r="BF599" i="14"/>
  <c r="BE599" i="14"/>
  <c r="BD599" i="14"/>
  <c r="BC599" i="14"/>
  <c r="BB599" i="14"/>
  <c r="BA599" i="14"/>
  <c r="AZ599" i="14"/>
  <c r="AY599" i="14"/>
  <c r="AX599" i="14"/>
  <c r="AW599" i="14"/>
  <c r="AV599" i="14"/>
  <c r="AU599" i="14"/>
  <c r="AT599" i="14"/>
  <c r="AS599" i="14"/>
  <c r="AR599" i="14"/>
  <c r="AQ599" i="14"/>
  <c r="AP599" i="14"/>
  <c r="AO599" i="14"/>
  <c r="AN599" i="14"/>
  <c r="AM599" i="14"/>
  <c r="AL599" i="14"/>
  <c r="AK599" i="14"/>
  <c r="AJ599" i="14"/>
  <c r="AI599" i="14"/>
  <c r="AH599" i="14"/>
  <c r="AG599" i="14"/>
  <c r="AF599" i="14"/>
  <c r="AE599" i="14"/>
  <c r="AD599" i="14"/>
  <c r="AC599" i="14"/>
  <c r="AB599" i="14"/>
  <c r="AA599" i="14"/>
  <c r="Z599" i="14"/>
  <c r="Y599" i="14"/>
  <c r="X599" i="14"/>
  <c r="W599" i="14"/>
  <c r="V599" i="14"/>
  <c r="U599" i="14"/>
  <c r="T599" i="14"/>
  <c r="S599" i="14"/>
  <c r="R599" i="14"/>
  <c r="Q599" i="14"/>
  <c r="P599" i="14"/>
  <c r="O599" i="14"/>
  <c r="N599" i="14"/>
  <c r="M599" i="14"/>
  <c r="L599" i="14"/>
  <c r="K599" i="14"/>
  <c r="J599" i="14"/>
  <c r="I599" i="14"/>
  <c r="H599" i="14"/>
  <c r="G599" i="14"/>
  <c r="JB598" i="14"/>
  <c r="JA598" i="14"/>
  <c r="IZ598" i="14"/>
  <c r="IY598" i="14"/>
  <c r="IX598" i="14"/>
  <c r="IW598" i="14"/>
  <c r="IV598" i="14"/>
  <c r="IU598" i="14"/>
  <c r="IT598" i="14"/>
  <c r="IS598" i="14"/>
  <c r="IR598" i="14"/>
  <c r="IQ598" i="14"/>
  <c r="IP598" i="14"/>
  <c r="IO598" i="14"/>
  <c r="IN598" i="14"/>
  <c r="IM598" i="14"/>
  <c r="IL598" i="14"/>
  <c r="IK598" i="14"/>
  <c r="IJ598" i="14"/>
  <c r="II598" i="14"/>
  <c r="IH598" i="14"/>
  <c r="IG598" i="14"/>
  <c r="IF598" i="14"/>
  <c r="IE598" i="14"/>
  <c r="ID598" i="14"/>
  <c r="IC598" i="14"/>
  <c r="IB598" i="14"/>
  <c r="IA598" i="14"/>
  <c r="HZ598" i="14"/>
  <c r="HY598" i="14"/>
  <c r="HX598" i="14"/>
  <c r="HW598" i="14"/>
  <c r="HV598" i="14"/>
  <c r="HU598" i="14"/>
  <c r="HT598" i="14"/>
  <c r="HS598" i="14"/>
  <c r="HR598" i="14"/>
  <c r="HQ598" i="14"/>
  <c r="HP598" i="14"/>
  <c r="HO598" i="14"/>
  <c r="HN598" i="14"/>
  <c r="HM598" i="14"/>
  <c r="HL598" i="14"/>
  <c r="HK598" i="14"/>
  <c r="HJ598" i="14"/>
  <c r="HI598" i="14"/>
  <c r="HH598" i="14"/>
  <c r="HG598" i="14"/>
  <c r="HF598" i="14"/>
  <c r="HE598" i="14"/>
  <c r="HD598" i="14"/>
  <c r="HC598" i="14"/>
  <c r="HB598" i="14"/>
  <c r="HA598" i="14"/>
  <c r="GZ598" i="14"/>
  <c r="GY598" i="14"/>
  <c r="GX598" i="14"/>
  <c r="GW598" i="14"/>
  <c r="GV598" i="14"/>
  <c r="GU598" i="14"/>
  <c r="GT598" i="14"/>
  <c r="GS598" i="14"/>
  <c r="GR598" i="14"/>
  <c r="GQ598" i="14"/>
  <c r="GP598" i="14"/>
  <c r="GO598" i="14"/>
  <c r="GN598" i="14"/>
  <c r="GM598" i="14"/>
  <c r="GL598" i="14"/>
  <c r="GK598" i="14"/>
  <c r="GJ598" i="14"/>
  <c r="GI598" i="14"/>
  <c r="GH598" i="14"/>
  <c r="GG598" i="14"/>
  <c r="GF598" i="14"/>
  <c r="GE598" i="14"/>
  <c r="GD598" i="14"/>
  <c r="GC598" i="14"/>
  <c r="GB598" i="14"/>
  <c r="GA598" i="14"/>
  <c r="FZ598" i="14"/>
  <c r="FY598" i="14"/>
  <c r="FX598" i="14"/>
  <c r="FW598" i="14"/>
  <c r="FV598" i="14"/>
  <c r="FU598" i="14"/>
  <c r="FT598" i="14"/>
  <c r="FS598" i="14"/>
  <c r="FR598" i="14"/>
  <c r="FQ598" i="14"/>
  <c r="FP598" i="14"/>
  <c r="FO598" i="14"/>
  <c r="FN598" i="14"/>
  <c r="FM598" i="14"/>
  <c r="FL598" i="14"/>
  <c r="FK598" i="14"/>
  <c r="FJ598" i="14"/>
  <c r="FI598" i="14"/>
  <c r="FH598" i="14"/>
  <c r="FG598" i="14"/>
  <c r="FF598" i="14"/>
  <c r="FE598" i="14"/>
  <c r="FD598" i="14"/>
  <c r="FC598" i="14"/>
  <c r="FB598" i="14"/>
  <c r="FA598" i="14"/>
  <c r="EZ598" i="14"/>
  <c r="EY598" i="14"/>
  <c r="EX598" i="14"/>
  <c r="EW598" i="14"/>
  <c r="EV598" i="14"/>
  <c r="EU598" i="14"/>
  <c r="ET598" i="14"/>
  <c r="ES598" i="14"/>
  <c r="ER598" i="14"/>
  <c r="EQ598" i="14"/>
  <c r="EP598" i="14"/>
  <c r="EO598" i="14"/>
  <c r="EN598" i="14"/>
  <c r="EM598" i="14"/>
  <c r="EL598" i="14"/>
  <c r="EK598" i="14"/>
  <c r="EJ598" i="14"/>
  <c r="EI598" i="14"/>
  <c r="EH598" i="14"/>
  <c r="EG598" i="14"/>
  <c r="EF598" i="14"/>
  <c r="EE598" i="14"/>
  <c r="ED598" i="14"/>
  <c r="EC598" i="14"/>
  <c r="EB598" i="14"/>
  <c r="EA598" i="14"/>
  <c r="DZ598" i="14"/>
  <c r="DY598" i="14"/>
  <c r="DX598" i="14"/>
  <c r="DW598" i="14"/>
  <c r="DV598" i="14"/>
  <c r="DU598" i="14"/>
  <c r="DT598" i="14"/>
  <c r="DS598" i="14"/>
  <c r="DR598" i="14"/>
  <c r="DQ598" i="14"/>
  <c r="DP598" i="14"/>
  <c r="DO598" i="14"/>
  <c r="DN598" i="14"/>
  <c r="DM598" i="14"/>
  <c r="DL598" i="14"/>
  <c r="DK598" i="14"/>
  <c r="DJ598" i="14"/>
  <c r="DI598" i="14"/>
  <c r="DH598" i="14"/>
  <c r="DG598" i="14"/>
  <c r="DF598" i="14"/>
  <c r="DE598" i="14"/>
  <c r="DD598" i="14"/>
  <c r="DC598" i="14"/>
  <c r="DB598" i="14"/>
  <c r="DA598" i="14"/>
  <c r="CZ598" i="14"/>
  <c r="CY598" i="14"/>
  <c r="CX598" i="14"/>
  <c r="CW598" i="14"/>
  <c r="CV598" i="14"/>
  <c r="CU598" i="14"/>
  <c r="CT598" i="14"/>
  <c r="CS598" i="14"/>
  <c r="CR598" i="14"/>
  <c r="CQ598" i="14"/>
  <c r="CP598" i="14"/>
  <c r="CO598" i="14"/>
  <c r="CN598" i="14"/>
  <c r="CM598" i="14"/>
  <c r="CL598" i="14"/>
  <c r="CK598" i="14"/>
  <c r="CJ598" i="14"/>
  <c r="CI598" i="14"/>
  <c r="CH598" i="14"/>
  <c r="CG598" i="14"/>
  <c r="CF598" i="14"/>
  <c r="CE598" i="14"/>
  <c r="CD598" i="14"/>
  <c r="CC598" i="14"/>
  <c r="CB598" i="14"/>
  <c r="CA598" i="14"/>
  <c r="BZ598" i="14"/>
  <c r="BY598" i="14"/>
  <c r="BX598" i="14"/>
  <c r="BW598" i="14"/>
  <c r="BV598" i="14"/>
  <c r="BU598" i="14"/>
  <c r="BT598" i="14"/>
  <c r="BS598" i="14"/>
  <c r="BR598" i="14"/>
  <c r="BQ598" i="14"/>
  <c r="BP598" i="14"/>
  <c r="BO598" i="14"/>
  <c r="BN598" i="14"/>
  <c r="BM598" i="14"/>
  <c r="BL598" i="14"/>
  <c r="BK598" i="14"/>
  <c r="BJ598" i="14"/>
  <c r="BI598" i="14"/>
  <c r="BH598" i="14"/>
  <c r="BG598" i="14"/>
  <c r="BF598" i="14"/>
  <c r="BE598" i="14"/>
  <c r="BD598" i="14"/>
  <c r="BC598" i="14"/>
  <c r="BB598" i="14"/>
  <c r="BA598" i="14"/>
  <c r="AZ598" i="14"/>
  <c r="AY598" i="14"/>
  <c r="AX598" i="14"/>
  <c r="AW598" i="14"/>
  <c r="AV598" i="14"/>
  <c r="AU598" i="14"/>
  <c r="AT598" i="14"/>
  <c r="AS598" i="14"/>
  <c r="AR598" i="14"/>
  <c r="AQ598" i="14"/>
  <c r="AP598" i="14"/>
  <c r="AO598" i="14"/>
  <c r="AN598" i="14"/>
  <c r="AM598" i="14"/>
  <c r="AL598" i="14"/>
  <c r="AK598" i="14"/>
  <c r="AJ598" i="14"/>
  <c r="AI598" i="14"/>
  <c r="AH598" i="14"/>
  <c r="AG598" i="14"/>
  <c r="AF598" i="14"/>
  <c r="AE598" i="14"/>
  <c r="AD598" i="14"/>
  <c r="AC598" i="14"/>
  <c r="AB598" i="14"/>
  <c r="AA598" i="14"/>
  <c r="Z598" i="14"/>
  <c r="Y598" i="14"/>
  <c r="X598" i="14"/>
  <c r="W598" i="14"/>
  <c r="V598" i="14"/>
  <c r="U598" i="14"/>
  <c r="T598" i="14"/>
  <c r="S598" i="14"/>
  <c r="R598" i="14"/>
  <c r="Q598" i="14"/>
  <c r="P598" i="14"/>
  <c r="O598" i="14"/>
  <c r="N598" i="14"/>
  <c r="M598" i="14"/>
  <c r="L598" i="14"/>
  <c r="K598" i="14"/>
  <c r="J598" i="14"/>
  <c r="I598" i="14"/>
  <c r="H598" i="14"/>
  <c r="G598" i="14"/>
  <c r="JB597" i="14"/>
  <c r="JA597" i="14"/>
  <c r="IZ597" i="14"/>
  <c r="IY597" i="14"/>
  <c r="IX597" i="14"/>
  <c r="IW597" i="14"/>
  <c r="IV597" i="14"/>
  <c r="IU597" i="14"/>
  <c r="IT597" i="14"/>
  <c r="IS597" i="14"/>
  <c r="IR597" i="14"/>
  <c r="IQ597" i="14"/>
  <c r="IP597" i="14"/>
  <c r="IO597" i="14"/>
  <c r="IN597" i="14"/>
  <c r="IM597" i="14"/>
  <c r="IL597" i="14"/>
  <c r="IK597" i="14"/>
  <c r="IJ597" i="14"/>
  <c r="II597" i="14"/>
  <c r="IH597" i="14"/>
  <c r="IG597" i="14"/>
  <c r="IF597" i="14"/>
  <c r="IE597" i="14"/>
  <c r="ID597" i="14"/>
  <c r="IC597" i="14"/>
  <c r="IB597" i="14"/>
  <c r="IA597" i="14"/>
  <c r="HZ597" i="14"/>
  <c r="HY597" i="14"/>
  <c r="HX597" i="14"/>
  <c r="HW597" i="14"/>
  <c r="HV597" i="14"/>
  <c r="HU597" i="14"/>
  <c r="HT597" i="14"/>
  <c r="HS597" i="14"/>
  <c r="HR597" i="14"/>
  <c r="HQ597" i="14"/>
  <c r="HP597" i="14"/>
  <c r="HO597" i="14"/>
  <c r="HN597" i="14"/>
  <c r="HM597" i="14"/>
  <c r="HL597" i="14"/>
  <c r="HK597" i="14"/>
  <c r="HJ597" i="14"/>
  <c r="HI597" i="14"/>
  <c r="HH597" i="14"/>
  <c r="HG597" i="14"/>
  <c r="HF597" i="14"/>
  <c r="HE597" i="14"/>
  <c r="HD597" i="14"/>
  <c r="HC597" i="14"/>
  <c r="HB597" i="14"/>
  <c r="HA597" i="14"/>
  <c r="GZ597" i="14"/>
  <c r="GY597" i="14"/>
  <c r="GX597" i="14"/>
  <c r="GW597" i="14"/>
  <c r="GV597" i="14"/>
  <c r="GU597" i="14"/>
  <c r="GT597" i="14"/>
  <c r="GS597" i="14"/>
  <c r="GR597" i="14"/>
  <c r="GQ597" i="14"/>
  <c r="GP597" i="14"/>
  <c r="GO597" i="14"/>
  <c r="GN597" i="14"/>
  <c r="GM597" i="14"/>
  <c r="GL597" i="14"/>
  <c r="GK597" i="14"/>
  <c r="GJ597" i="14"/>
  <c r="GI597" i="14"/>
  <c r="GH597" i="14"/>
  <c r="GG597" i="14"/>
  <c r="GF597" i="14"/>
  <c r="GE597" i="14"/>
  <c r="GD597" i="14"/>
  <c r="GC597" i="14"/>
  <c r="GB597" i="14"/>
  <c r="GA597" i="14"/>
  <c r="FZ597" i="14"/>
  <c r="FY597" i="14"/>
  <c r="FX597" i="14"/>
  <c r="FW597" i="14"/>
  <c r="FV597" i="14"/>
  <c r="FU597" i="14"/>
  <c r="FT597" i="14"/>
  <c r="FS597" i="14"/>
  <c r="FR597" i="14"/>
  <c r="FQ597" i="14"/>
  <c r="FP597" i="14"/>
  <c r="FO597" i="14"/>
  <c r="FN597" i="14"/>
  <c r="FM597" i="14"/>
  <c r="FL597" i="14"/>
  <c r="FK597" i="14"/>
  <c r="FJ597" i="14"/>
  <c r="FI597" i="14"/>
  <c r="FH597" i="14"/>
  <c r="FG597" i="14"/>
  <c r="FF597" i="14"/>
  <c r="FE597" i="14"/>
  <c r="FD597" i="14"/>
  <c r="FC597" i="14"/>
  <c r="FB597" i="14"/>
  <c r="FA597" i="14"/>
  <c r="EZ597" i="14"/>
  <c r="EY597" i="14"/>
  <c r="EX597" i="14"/>
  <c r="EW597" i="14"/>
  <c r="EV597" i="14"/>
  <c r="EU597" i="14"/>
  <c r="ET597" i="14"/>
  <c r="ES597" i="14"/>
  <c r="ER597" i="14"/>
  <c r="EQ597" i="14"/>
  <c r="EP597" i="14"/>
  <c r="EO597" i="14"/>
  <c r="EN597" i="14"/>
  <c r="EM597" i="14"/>
  <c r="EL597" i="14"/>
  <c r="EK597" i="14"/>
  <c r="EJ597" i="14"/>
  <c r="EI597" i="14"/>
  <c r="EH597" i="14"/>
  <c r="EG597" i="14"/>
  <c r="EF597" i="14"/>
  <c r="EE597" i="14"/>
  <c r="ED597" i="14"/>
  <c r="EC597" i="14"/>
  <c r="EB597" i="14"/>
  <c r="EA597" i="14"/>
  <c r="DZ597" i="14"/>
  <c r="DY597" i="14"/>
  <c r="DX597" i="14"/>
  <c r="DW597" i="14"/>
  <c r="DV597" i="14"/>
  <c r="DU597" i="14"/>
  <c r="DT597" i="14"/>
  <c r="DS597" i="14"/>
  <c r="DR597" i="14"/>
  <c r="DQ597" i="14"/>
  <c r="DP597" i="14"/>
  <c r="DO597" i="14"/>
  <c r="DN597" i="14"/>
  <c r="DM597" i="14"/>
  <c r="DL597" i="14"/>
  <c r="DK597" i="14"/>
  <c r="DJ597" i="14"/>
  <c r="DI597" i="14"/>
  <c r="DH597" i="14"/>
  <c r="DG597" i="14"/>
  <c r="DF597" i="14"/>
  <c r="DE597" i="14"/>
  <c r="DD597" i="14"/>
  <c r="DC597" i="14"/>
  <c r="DB597" i="14"/>
  <c r="DA597" i="14"/>
  <c r="CZ597" i="14"/>
  <c r="CY597" i="14"/>
  <c r="CX597" i="14"/>
  <c r="CW597" i="14"/>
  <c r="CV597" i="14"/>
  <c r="CU597" i="14"/>
  <c r="CT597" i="14"/>
  <c r="CS597" i="14"/>
  <c r="CR597" i="14"/>
  <c r="CQ597" i="14"/>
  <c r="CP597" i="14"/>
  <c r="CO597" i="14"/>
  <c r="CN597" i="14"/>
  <c r="CM597" i="14"/>
  <c r="CL597" i="14"/>
  <c r="CK597" i="14"/>
  <c r="CJ597" i="14"/>
  <c r="CI597" i="14"/>
  <c r="CH597" i="14"/>
  <c r="CG597" i="14"/>
  <c r="CF597" i="14"/>
  <c r="CE597" i="14"/>
  <c r="CD597" i="14"/>
  <c r="CC597" i="14"/>
  <c r="CB597" i="14"/>
  <c r="CA597" i="14"/>
  <c r="BZ597" i="14"/>
  <c r="BY597" i="14"/>
  <c r="BX597" i="14"/>
  <c r="BW597" i="14"/>
  <c r="BV597" i="14"/>
  <c r="BU597" i="14"/>
  <c r="BT597" i="14"/>
  <c r="BS597" i="14"/>
  <c r="BR597" i="14"/>
  <c r="BQ597" i="14"/>
  <c r="BP597" i="14"/>
  <c r="BO597" i="14"/>
  <c r="BN597" i="14"/>
  <c r="BM597" i="14"/>
  <c r="BL597" i="14"/>
  <c r="BK597" i="14"/>
  <c r="BJ597" i="14"/>
  <c r="BI597" i="14"/>
  <c r="BH597" i="14"/>
  <c r="BG597" i="14"/>
  <c r="BF597" i="14"/>
  <c r="BE597" i="14"/>
  <c r="BD597" i="14"/>
  <c r="BC597" i="14"/>
  <c r="BB597" i="14"/>
  <c r="BA597" i="14"/>
  <c r="AZ597" i="14"/>
  <c r="AY597" i="14"/>
  <c r="AX597" i="14"/>
  <c r="AW597" i="14"/>
  <c r="AV597" i="14"/>
  <c r="AU597" i="14"/>
  <c r="AT597" i="14"/>
  <c r="AS597" i="14"/>
  <c r="AR597" i="14"/>
  <c r="AQ597" i="14"/>
  <c r="AP597" i="14"/>
  <c r="AO597" i="14"/>
  <c r="AN597" i="14"/>
  <c r="AM597" i="14"/>
  <c r="AL597" i="14"/>
  <c r="AK597" i="14"/>
  <c r="AJ597" i="14"/>
  <c r="AI597" i="14"/>
  <c r="AH597" i="14"/>
  <c r="AG597" i="14"/>
  <c r="AF597" i="14"/>
  <c r="AE597" i="14"/>
  <c r="AD597" i="14"/>
  <c r="AC597" i="14"/>
  <c r="AB597" i="14"/>
  <c r="AA597" i="14"/>
  <c r="Z597" i="14"/>
  <c r="Y597" i="14"/>
  <c r="X597" i="14"/>
  <c r="W597" i="14"/>
  <c r="V597" i="14"/>
  <c r="U597" i="14"/>
  <c r="T597" i="14"/>
  <c r="S597" i="14"/>
  <c r="R597" i="14"/>
  <c r="Q597" i="14"/>
  <c r="P597" i="14"/>
  <c r="O597" i="14"/>
  <c r="N597" i="14"/>
  <c r="M597" i="14"/>
  <c r="L597" i="14"/>
  <c r="K597" i="14"/>
  <c r="J597" i="14"/>
  <c r="I597" i="14"/>
  <c r="H597" i="14"/>
  <c r="G597" i="14"/>
  <c r="JB596" i="14"/>
  <c r="JA596" i="14"/>
  <c r="IZ596" i="14"/>
  <c r="IY596" i="14"/>
  <c r="IX596" i="14"/>
  <c r="IW596" i="14"/>
  <c r="IV596" i="14"/>
  <c r="IU596" i="14"/>
  <c r="IT596" i="14"/>
  <c r="IS596" i="14"/>
  <c r="IR596" i="14"/>
  <c r="IQ596" i="14"/>
  <c r="IP596" i="14"/>
  <c r="IO596" i="14"/>
  <c r="IN596" i="14"/>
  <c r="IM596" i="14"/>
  <c r="IL596" i="14"/>
  <c r="IK596" i="14"/>
  <c r="IJ596" i="14"/>
  <c r="II596" i="14"/>
  <c r="IH596" i="14"/>
  <c r="IG596" i="14"/>
  <c r="IF596" i="14"/>
  <c r="IE596" i="14"/>
  <c r="ID596" i="14"/>
  <c r="IC596" i="14"/>
  <c r="IB596" i="14"/>
  <c r="IA596" i="14"/>
  <c r="HZ596" i="14"/>
  <c r="HY596" i="14"/>
  <c r="HX596" i="14"/>
  <c r="HW596" i="14"/>
  <c r="HV596" i="14"/>
  <c r="HU596" i="14"/>
  <c r="HT596" i="14"/>
  <c r="HS596" i="14"/>
  <c r="HR596" i="14"/>
  <c r="HQ596" i="14"/>
  <c r="HP596" i="14"/>
  <c r="HO596" i="14"/>
  <c r="HN596" i="14"/>
  <c r="HM596" i="14"/>
  <c r="HL596" i="14"/>
  <c r="HK596" i="14"/>
  <c r="HJ596" i="14"/>
  <c r="HI596" i="14"/>
  <c r="HH596" i="14"/>
  <c r="HG596" i="14"/>
  <c r="HF596" i="14"/>
  <c r="HE596" i="14"/>
  <c r="HD596" i="14"/>
  <c r="HC596" i="14"/>
  <c r="HB596" i="14"/>
  <c r="HA596" i="14"/>
  <c r="GZ596" i="14"/>
  <c r="GY596" i="14"/>
  <c r="GX596" i="14"/>
  <c r="GW596" i="14"/>
  <c r="GV596" i="14"/>
  <c r="GU596" i="14"/>
  <c r="GT596" i="14"/>
  <c r="GS596" i="14"/>
  <c r="GR596" i="14"/>
  <c r="GQ596" i="14"/>
  <c r="GP596" i="14"/>
  <c r="GO596" i="14"/>
  <c r="GN596" i="14"/>
  <c r="GM596" i="14"/>
  <c r="GL596" i="14"/>
  <c r="GK596" i="14"/>
  <c r="GJ596" i="14"/>
  <c r="GI596" i="14"/>
  <c r="GH596" i="14"/>
  <c r="GG596" i="14"/>
  <c r="GF596" i="14"/>
  <c r="GE596" i="14"/>
  <c r="GD596" i="14"/>
  <c r="GC596" i="14"/>
  <c r="GB596" i="14"/>
  <c r="GA596" i="14"/>
  <c r="FZ596" i="14"/>
  <c r="FY596" i="14"/>
  <c r="FX596" i="14"/>
  <c r="FW596" i="14"/>
  <c r="FV596" i="14"/>
  <c r="FU596" i="14"/>
  <c r="FT596" i="14"/>
  <c r="FS596" i="14"/>
  <c r="FR596" i="14"/>
  <c r="FQ596" i="14"/>
  <c r="FP596" i="14"/>
  <c r="FO596" i="14"/>
  <c r="FN596" i="14"/>
  <c r="FM596" i="14"/>
  <c r="FL596" i="14"/>
  <c r="FK596" i="14"/>
  <c r="FJ596" i="14"/>
  <c r="FI596" i="14"/>
  <c r="FH596" i="14"/>
  <c r="FG596" i="14"/>
  <c r="FF596" i="14"/>
  <c r="FE596" i="14"/>
  <c r="FD596" i="14"/>
  <c r="FC596" i="14"/>
  <c r="FB596" i="14"/>
  <c r="FA596" i="14"/>
  <c r="EZ596" i="14"/>
  <c r="EY596" i="14"/>
  <c r="EX596" i="14"/>
  <c r="EW596" i="14"/>
  <c r="EV596" i="14"/>
  <c r="EU596" i="14"/>
  <c r="ET596" i="14"/>
  <c r="ES596" i="14"/>
  <c r="ER596" i="14"/>
  <c r="EQ596" i="14"/>
  <c r="EP596" i="14"/>
  <c r="EO596" i="14"/>
  <c r="EN596" i="14"/>
  <c r="EM596" i="14"/>
  <c r="EL596" i="14"/>
  <c r="EK596" i="14"/>
  <c r="EJ596" i="14"/>
  <c r="EI596" i="14"/>
  <c r="EH596" i="14"/>
  <c r="EG596" i="14"/>
  <c r="EF596" i="14"/>
  <c r="EE596" i="14"/>
  <c r="ED596" i="14"/>
  <c r="EC596" i="14"/>
  <c r="EB596" i="14"/>
  <c r="EA596" i="14"/>
  <c r="DZ596" i="14"/>
  <c r="DY596" i="14"/>
  <c r="DX596" i="14"/>
  <c r="DW596" i="14"/>
  <c r="DV596" i="14"/>
  <c r="DU596" i="14"/>
  <c r="DT596" i="14"/>
  <c r="DS596" i="14"/>
  <c r="DR596" i="14"/>
  <c r="DQ596" i="14"/>
  <c r="DP596" i="14"/>
  <c r="DO596" i="14"/>
  <c r="DN596" i="14"/>
  <c r="DM596" i="14"/>
  <c r="DL596" i="14"/>
  <c r="DK596" i="14"/>
  <c r="DJ596" i="14"/>
  <c r="DI596" i="14"/>
  <c r="DH596" i="14"/>
  <c r="DG596" i="14"/>
  <c r="DF596" i="14"/>
  <c r="DE596" i="14"/>
  <c r="DD596" i="14"/>
  <c r="DC596" i="14"/>
  <c r="DB596" i="14"/>
  <c r="DA596" i="14"/>
  <c r="CZ596" i="14"/>
  <c r="CY596" i="14"/>
  <c r="CX596" i="14"/>
  <c r="CW596" i="14"/>
  <c r="CV596" i="14"/>
  <c r="CU596" i="14"/>
  <c r="CT596" i="14"/>
  <c r="CS596" i="14"/>
  <c r="CR596" i="14"/>
  <c r="CQ596" i="14"/>
  <c r="CP596" i="14"/>
  <c r="CO596" i="14"/>
  <c r="CN596" i="14"/>
  <c r="CM596" i="14"/>
  <c r="CL596" i="14"/>
  <c r="CK596" i="14"/>
  <c r="CJ596" i="14"/>
  <c r="CI596" i="14"/>
  <c r="CH596" i="14"/>
  <c r="CG596" i="14"/>
  <c r="CF596" i="14"/>
  <c r="CE596" i="14"/>
  <c r="CD596" i="14"/>
  <c r="CC596" i="14"/>
  <c r="CB596" i="14"/>
  <c r="CA596" i="14"/>
  <c r="BZ596" i="14"/>
  <c r="BY596" i="14"/>
  <c r="BX596" i="14"/>
  <c r="BW596" i="14"/>
  <c r="BV596" i="14"/>
  <c r="BU596" i="14"/>
  <c r="BT596" i="14"/>
  <c r="BS596" i="14"/>
  <c r="BR596" i="14"/>
  <c r="BQ596" i="14"/>
  <c r="BP596" i="14"/>
  <c r="BO596" i="14"/>
  <c r="BN596" i="14"/>
  <c r="BM596" i="14"/>
  <c r="BL596" i="14"/>
  <c r="BK596" i="14"/>
  <c r="BJ596" i="14"/>
  <c r="BI596" i="14"/>
  <c r="BH596" i="14"/>
  <c r="BG596" i="14"/>
  <c r="BF596" i="14"/>
  <c r="BE596" i="14"/>
  <c r="BD596" i="14"/>
  <c r="BC596" i="14"/>
  <c r="BB596" i="14"/>
  <c r="BA596" i="14"/>
  <c r="AZ596" i="14"/>
  <c r="AY596" i="14"/>
  <c r="AX596" i="14"/>
  <c r="AW596" i="14"/>
  <c r="AV596" i="14"/>
  <c r="AU596" i="14"/>
  <c r="AT596" i="14"/>
  <c r="AS596" i="14"/>
  <c r="AR596" i="14"/>
  <c r="AQ596" i="14"/>
  <c r="AP596" i="14"/>
  <c r="AO596" i="14"/>
  <c r="AN596" i="14"/>
  <c r="AM596" i="14"/>
  <c r="AL596" i="14"/>
  <c r="AK596" i="14"/>
  <c r="AJ596" i="14"/>
  <c r="AI596" i="14"/>
  <c r="AH596" i="14"/>
  <c r="AG596" i="14"/>
  <c r="AF596" i="14"/>
  <c r="AE596" i="14"/>
  <c r="AD596" i="14"/>
  <c r="AC596" i="14"/>
  <c r="AB596" i="14"/>
  <c r="AA596" i="14"/>
  <c r="Z596" i="14"/>
  <c r="Y596" i="14"/>
  <c r="X596" i="14"/>
  <c r="W596" i="14"/>
  <c r="V596" i="14"/>
  <c r="U596" i="14"/>
  <c r="T596" i="14"/>
  <c r="S596" i="14"/>
  <c r="R596" i="14"/>
  <c r="Q596" i="14"/>
  <c r="P596" i="14"/>
  <c r="O596" i="14"/>
  <c r="N596" i="14"/>
  <c r="M596" i="14"/>
  <c r="L596" i="14"/>
  <c r="K596" i="14"/>
  <c r="J596" i="14"/>
  <c r="I596" i="14"/>
  <c r="H596" i="14"/>
  <c r="G596" i="14"/>
  <c r="JB595" i="14"/>
  <c r="JA595" i="14"/>
  <c r="IZ595" i="14"/>
  <c r="IY595" i="14"/>
  <c r="IX595" i="14"/>
  <c r="IW595" i="14"/>
  <c r="IV595" i="14"/>
  <c r="IU595" i="14"/>
  <c r="IT595" i="14"/>
  <c r="IS595" i="14"/>
  <c r="IR595" i="14"/>
  <c r="IQ595" i="14"/>
  <c r="IP595" i="14"/>
  <c r="IO595" i="14"/>
  <c r="IN595" i="14"/>
  <c r="IM595" i="14"/>
  <c r="IL595" i="14"/>
  <c r="IK595" i="14"/>
  <c r="IJ595" i="14"/>
  <c r="II595" i="14"/>
  <c r="IH595" i="14"/>
  <c r="IG595" i="14"/>
  <c r="IF595" i="14"/>
  <c r="IE595" i="14"/>
  <c r="ID595" i="14"/>
  <c r="IC595" i="14"/>
  <c r="IB595" i="14"/>
  <c r="IA595" i="14"/>
  <c r="HZ595" i="14"/>
  <c r="HY595" i="14"/>
  <c r="HX595" i="14"/>
  <c r="HW595" i="14"/>
  <c r="HV595" i="14"/>
  <c r="HU595" i="14"/>
  <c r="HT595" i="14"/>
  <c r="HS595" i="14"/>
  <c r="HR595" i="14"/>
  <c r="HQ595" i="14"/>
  <c r="HP595" i="14"/>
  <c r="HO595" i="14"/>
  <c r="HN595" i="14"/>
  <c r="HM595" i="14"/>
  <c r="HL595" i="14"/>
  <c r="HK595" i="14"/>
  <c r="HJ595" i="14"/>
  <c r="HI595" i="14"/>
  <c r="HH595" i="14"/>
  <c r="HG595" i="14"/>
  <c r="HF595" i="14"/>
  <c r="HE595" i="14"/>
  <c r="HD595" i="14"/>
  <c r="HC595" i="14"/>
  <c r="HB595" i="14"/>
  <c r="HA595" i="14"/>
  <c r="GZ595" i="14"/>
  <c r="GY595" i="14"/>
  <c r="GX595" i="14"/>
  <c r="GW595" i="14"/>
  <c r="GV595" i="14"/>
  <c r="GU595" i="14"/>
  <c r="GT595" i="14"/>
  <c r="GS595" i="14"/>
  <c r="GR595" i="14"/>
  <c r="GQ595" i="14"/>
  <c r="GP595" i="14"/>
  <c r="GO595" i="14"/>
  <c r="GN595" i="14"/>
  <c r="GM595" i="14"/>
  <c r="GL595" i="14"/>
  <c r="GK595" i="14"/>
  <c r="GJ595" i="14"/>
  <c r="GI595" i="14"/>
  <c r="GH595" i="14"/>
  <c r="GG595" i="14"/>
  <c r="GF595" i="14"/>
  <c r="GE595" i="14"/>
  <c r="GD595" i="14"/>
  <c r="GC595" i="14"/>
  <c r="GB595" i="14"/>
  <c r="GA595" i="14"/>
  <c r="FZ595" i="14"/>
  <c r="FY595" i="14"/>
  <c r="FX595" i="14"/>
  <c r="FW595" i="14"/>
  <c r="FV595" i="14"/>
  <c r="FU595" i="14"/>
  <c r="FT595" i="14"/>
  <c r="FS595" i="14"/>
  <c r="FR595" i="14"/>
  <c r="FQ595" i="14"/>
  <c r="FP595" i="14"/>
  <c r="FO595" i="14"/>
  <c r="FN595" i="14"/>
  <c r="FM595" i="14"/>
  <c r="FL595" i="14"/>
  <c r="FK595" i="14"/>
  <c r="FJ595" i="14"/>
  <c r="FI595" i="14"/>
  <c r="FH595" i="14"/>
  <c r="FG595" i="14"/>
  <c r="FF595" i="14"/>
  <c r="FE595" i="14"/>
  <c r="FD595" i="14"/>
  <c r="FC595" i="14"/>
  <c r="FB595" i="14"/>
  <c r="FA595" i="14"/>
  <c r="EZ595" i="14"/>
  <c r="EY595" i="14"/>
  <c r="EX595" i="14"/>
  <c r="EW595" i="14"/>
  <c r="EV595" i="14"/>
  <c r="EU595" i="14"/>
  <c r="ET595" i="14"/>
  <c r="ES595" i="14"/>
  <c r="ER595" i="14"/>
  <c r="EQ595" i="14"/>
  <c r="EP595" i="14"/>
  <c r="EO595" i="14"/>
  <c r="EN595" i="14"/>
  <c r="EM595" i="14"/>
  <c r="EL595" i="14"/>
  <c r="EK595" i="14"/>
  <c r="EJ595" i="14"/>
  <c r="EI595" i="14"/>
  <c r="EH595" i="14"/>
  <c r="EG595" i="14"/>
  <c r="EF595" i="14"/>
  <c r="EE595" i="14"/>
  <c r="ED595" i="14"/>
  <c r="EC595" i="14"/>
  <c r="EB595" i="14"/>
  <c r="EA595" i="14"/>
  <c r="DZ595" i="14"/>
  <c r="DY595" i="14"/>
  <c r="DX595" i="14"/>
  <c r="DW595" i="14"/>
  <c r="DV595" i="14"/>
  <c r="DU595" i="14"/>
  <c r="DT595" i="14"/>
  <c r="DS595" i="14"/>
  <c r="DR595" i="14"/>
  <c r="DQ595" i="14"/>
  <c r="DP595" i="14"/>
  <c r="DO595" i="14"/>
  <c r="DN595" i="14"/>
  <c r="DM595" i="14"/>
  <c r="DL595" i="14"/>
  <c r="DK595" i="14"/>
  <c r="DJ595" i="14"/>
  <c r="DI595" i="14"/>
  <c r="DH595" i="14"/>
  <c r="DG595" i="14"/>
  <c r="DF595" i="14"/>
  <c r="DE595" i="14"/>
  <c r="DD595" i="14"/>
  <c r="DC595" i="14"/>
  <c r="DB595" i="14"/>
  <c r="DA595" i="14"/>
  <c r="CZ595" i="14"/>
  <c r="CY595" i="14"/>
  <c r="CX595" i="14"/>
  <c r="CW595" i="14"/>
  <c r="CV595" i="14"/>
  <c r="CU595" i="14"/>
  <c r="CT595" i="14"/>
  <c r="CS595" i="14"/>
  <c r="CR595" i="14"/>
  <c r="CQ595" i="14"/>
  <c r="CP595" i="14"/>
  <c r="CO595" i="14"/>
  <c r="CN595" i="14"/>
  <c r="CM595" i="14"/>
  <c r="CL595" i="14"/>
  <c r="CK595" i="14"/>
  <c r="CJ595" i="14"/>
  <c r="CI595" i="14"/>
  <c r="CH595" i="14"/>
  <c r="CG595" i="14"/>
  <c r="CF595" i="14"/>
  <c r="CE595" i="14"/>
  <c r="CD595" i="14"/>
  <c r="CC595" i="14"/>
  <c r="CB595" i="14"/>
  <c r="CA595" i="14"/>
  <c r="BZ595" i="14"/>
  <c r="BY595" i="14"/>
  <c r="BX595" i="14"/>
  <c r="BW595" i="14"/>
  <c r="BV595" i="14"/>
  <c r="BU595" i="14"/>
  <c r="BT595" i="14"/>
  <c r="BS595" i="14"/>
  <c r="BR595" i="14"/>
  <c r="BQ595" i="14"/>
  <c r="BP595" i="14"/>
  <c r="BO595" i="14"/>
  <c r="BN595" i="14"/>
  <c r="BM595" i="14"/>
  <c r="BL595" i="14"/>
  <c r="BK595" i="14"/>
  <c r="BJ595" i="14"/>
  <c r="BI595" i="14"/>
  <c r="BH595" i="14"/>
  <c r="BG595" i="14"/>
  <c r="BF595" i="14"/>
  <c r="BE595" i="14"/>
  <c r="BD595" i="14"/>
  <c r="BC595" i="14"/>
  <c r="BB595" i="14"/>
  <c r="BA595" i="14"/>
  <c r="AZ595" i="14"/>
  <c r="AY595" i="14"/>
  <c r="AX595" i="14"/>
  <c r="AW595" i="14"/>
  <c r="AV595" i="14"/>
  <c r="AU595" i="14"/>
  <c r="AT595" i="14"/>
  <c r="AS595" i="14"/>
  <c r="AR595" i="14"/>
  <c r="AQ595" i="14"/>
  <c r="AP595" i="14"/>
  <c r="AO595" i="14"/>
  <c r="AN595" i="14"/>
  <c r="AM595" i="14"/>
  <c r="AL595" i="14"/>
  <c r="AK595" i="14"/>
  <c r="AJ595" i="14"/>
  <c r="AI595" i="14"/>
  <c r="AH595" i="14"/>
  <c r="AG595" i="14"/>
  <c r="AF595" i="14"/>
  <c r="AE595" i="14"/>
  <c r="AD595" i="14"/>
  <c r="AC595" i="14"/>
  <c r="AB595" i="14"/>
  <c r="AA595" i="14"/>
  <c r="Z595" i="14"/>
  <c r="Y595" i="14"/>
  <c r="X595" i="14"/>
  <c r="W595" i="14"/>
  <c r="V595" i="14"/>
  <c r="U595" i="14"/>
  <c r="T595" i="14"/>
  <c r="S595" i="14"/>
  <c r="R595" i="14"/>
  <c r="Q595" i="14"/>
  <c r="P595" i="14"/>
  <c r="O595" i="14"/>
  <c r="N595" i="14"/>
  <c r="M595" i="14"/>
  <c r="L595" i="14"/>
  <c r="K595" i="14"/>
  <c r="J595" i="14"/>
  <c r="I595" i="14"/>
  <c r="H595" i="14"/>
  <c r="G595" i="14"/>
  <c r="JB594" i="14"/>
  <c r="JA594" i="14"/>
  <c r="IZ594" i="14"/>
  <c r="IY594" i="14"/>
  <c r="IX594" i="14"/>
  <c r="IW594" i="14"/>
  <c r="IV594" i="14"/>
  <c r="IU594" i="14"/>
  <c r="IT594" i="14"/>
  <c r="IS594" i="14"/>
  <c r="IR594" i="14"/>
  <c r="IQ594" i="14"/>
  <c r="IP594" i="14"/>
  <c r="IO594" i="14"/>
  <c r="IN594" i="14"/>
  <c r="IM594" i="14"/>
  <c r="IL594" i="14"/>
  <c r="IK594" i="14"/>
  <c r="IJ594" i="14"/>
  <c r="II594" i="14"/>
  <c r="IH594" i="14"/>
  <c r="IG594" i="14"/>
  <c r="IF594" i="14"/>
  <c r="IE594" i="14"/>
  <c r="ID594" i="14"/>
  <c r="IC594" i="14"/>
  <c r="IB594" i="14"/>
  <c r="IA594" i="14"/>
  <c r="HZ594" i="14"/>
  <c r="HY594" i="14"/>
  <c r="HX594" i="14"/>
  <c r="HW594" i="14"/>
  <c r="HV594" i="14"/>
  <c r="HU594" i="14"/>
  <c r="HT594" i="14"/>
  <c r="HS594" i="14"/>
  <c r="HR594" i="14"/>
  <c r="HQ594" i="14"/>
  <c r="HP594" i="14"/>
  <c r="HO594" i="14"/>
  <c r="HN594" i="14"/>
  <c r="HM594" i="14"/>
  <c r="HL594" i="14"/>
  <c r="HK594" i="14"/>
  <c r="HJ594" i="14"/>
  <c r="HI594" i="14"/>
  <c r="HH594" i="14"/>
  <c r="HG594" i="14"/>
  <c r="HF594" i="14"/>
  <c r="HE594" i="14"/>
  <c r="HD594" i="14"/>
  <c r="HC594" i="14"/>
  <c r="HB594" i="14"/>
  <c r="HA594" i="14"/>
  <c r="GZ594" i="14"/>
  <c r="GY594" i="14"/>
  <c r="GX594" i="14"/>
  <c r="GW594" i="14"/>
  <c r="GV594" i="14"/>
  <c r="GU594" i="14"/>
  <c r="GT594" i="14"/>
  <c r="GS594" i="14"/>
  <c r="GR594" i="14"/>
  <c r="GQ594" i="14"/>
  <c r="GP594" i="14"/>
  <c r="GO594" i="14"/>
  <c r="GN594" i="14"/>
  <c r="GM594" i="14"/>
  <c r="GL594" i="14"/>
  <c r="GK594" i="14"/>
  <c r="GJ594" i="14"/>
  <c r="GI594" i="14"/>
  <c r="GH594" i="14"/>
  <c r="GG594" i="14"/>
  <c r="GF594" i="14"/>
  <c r="GE594" i="14"/>
  <c r="GD594" i="14"/>
  <c r="GC594" i="14"/>
  <c r="GB594" i="14"/>
  <c r="GA594" i="14"/>
  <c r="FZ594" i="14"/>
  <c r="FY594" i="14"/>
  <c r="FX594" i="14"/>
  <c r="FW594" i="14"/>
  <c r="FV594" i="14"/>
  <c r="FU594" i="14"/>
  <c r="FT594" i="14"/>
  <c r="FS594" i="14"/>
  <c r="FR594" i="14"/>
  <c r="FQ594" i="14"/>
  <c r="FP594" i="14"/>
  <c r="FO594" i="14"/>
  <c r="FN594" i="14"/>
  <c r="FM594" i="14"/>
  <c r="FL594" i="14"/>
  <c r="FK594" i="14"/>
  <c r="FJ594" i="14"/>
  <c r="FI594" i="14"/>
  <c r="FH594" i="14"/>
  <c r="FG594" i="14"/>
  <c r="FF594" i="14"/>
  <c r="FE594" i="14"/>
  <c r="FD594" i="14"/>
  <c r="FC594" i="14"/>
  <c r="FB594" i="14"/>
  <c r="FA594" i="14"/>
  <c r="EZ594" i="14"/>
  <c r="EY594" i="14"/>
  <c r="EX594" i="14"/>
  <c r="EW594" i="14"/>
  <c r="EV594" i="14"/>
  <c r="EU594" i="14"/>
  <c r="ET594" i="14"/>
  <c r="ES594" i="14"/>
  <c r="ER594" i="14"/>
  <c r="EQ594" i="14"/>
  <c r="EP594" i="14"/>
  <c r="EO594" i="14"/>
  <c r="EN594" i="14"/>
  <c r="EM594" i="14"/>
  <c r="EL594" i="14"/>
  <c r="EK594" i="14"/>
  <c r="EJ594" i="14"/>
  <c r="EI594" i="14"/>
  <c r="EH594" i="14"/>
  <c r="EG594" i="14"/>
  <c r="EF594" i="14"/>
  <c r="EE594" i="14"/>
  <c r="ED594" i="14"/>
  <c r="EC594" i="14"/>
  <c r="EB594" i="14"/>
  <c r="EA594" i="14"/>
  <c r="DZ594" i="14"/>
  <c r="DY594" i="14"/>
  <c r="DX594" i="14"/>
  <c r="DW594" i="14"/>
  <c r="DV594" i="14"/>
  <c r="DU594" i="14"/>
  <c r="DT594" i="14"/>
  <c r="DS594" i="14"/>
  <c r="DR594" i="14"/>
  <c r="DQ594" i="14"/>
  <c r="DP594" i="14"/>
  <c r="DO594" i="14"/>
  <c r="DN594" i="14"/>
  <c r="DM594" i="14"/>
  <c r="DL594" i="14"/>
  <c r="DK594" i="14"/>
  <c r="DJ594" i="14"/>
  <c r="DI594" i="14"/>
  <c r="DH594" i="14"/>
  <c r="DG594" i="14"/>
  <c r="DF594" i="14"/>
  <c r="DE594" i="14"/>
  <c r="DD594" i="14"/>
  <c r="DC594" i="14"/>
  <c r="DB594" i="14"/>
  <c r="DA594" i="14"/>
  <c r="CZ594" i="14"/>
  <c r="CY594" i="14"/>
  <c r="CX594" i="14"/>
  <c r="CW594" i="14"/>
  <c r="CV594" i="14"/>
  <c r="CU594" i="14"/>
  <c r="CT594" i="14"/>
  <c r="CS594" i="14"/>
  <c r="CR594" i="14"/>
  <c r="CQ594" i="14"/>
  <c r="CP594" i="14"/>
  <c r="CO594" i="14"/>
  <c r="CN594" i="14"/>
  <c r="CM594" i="14"/>
  <c r="CL594" i="14"/>
  <c r="CK594" i="14"/>
  <c r="CJ594" i="14"/>
  <c r="CI594" i="14"/>
  <c r="CH594" i="14"/>
  <c r="CG594" i="14"/>
  <c r="CF594" i="14"/>
  <c r="CE594" i="14"/>
  <c r="CD594" i="14"/>
  <c r="CC594" i="14"/>
  <c r="CB594" i="14"/>
  <c r="CA594" i="14"/>
  <c r="BZ594" i="14"/>
  <c r="BY594" i="14"/>
  <c r="BX594" i="14"/>
  <c r="BW594" i="14"/>
  <c r="BV594" i="14"/>
  <c r="BU594" i="14"/>
  <c r="BT594" i="14"/>
  <c r="BS594" i="14"/>
  <c r="BR594" i="14"/>
  <c r="BQ594" i="14"/>
  <c r="BP594" i="14"/>
  <c r="BO594" i="14"/>
  <c r="BN594" i="14"/>
  <c r="BM594" i="14"/>
  <c r="BL594" i="14"/>
  <c r="BK594" i="14"/>
  <c r="BJ594" i="14"/>
  <c r="BI594" i="14"/>
  <c r="BH594" i="14"/>
  <c r="BG594" i="14"/>
  <c r="BF594" i="14"/>
  <c r="BE594" i="14"/>
  <c r="BD594" i="14"/>
  <c r="BC594" i="14"/>
  <c r="BB594" i="14"/>
  <c r="BA594" i="14"/>
  <c r="AZ594" i="14"/>
  <c r="AY594" i="14"/>
  <c r="AX594" i="14"/>
  <c r="AW594" i="14"/>
  <c r="AV594" i="14"/>
  <c r="AU594" i="14"/>
  <c r="AT594" i="14"/>
  <c r="AS594" i="14"/>
  <c r="AR594" i="14"/>
  <c r="AQ594" i="14"/>
  <c r="AP594" i="14"/>
  <c r="AO594" i="14"/>
  <c r="AN594" i="14"/>
  <c r="AM594" i="14"/>
  <c r="AL594" i="14"/>
  <c r="AK594" i="14"/>
  <c r="AJ594" i="14"/>
  <c r="AI594" i="14"/>
  <c r="AH594" i="14"/>
  <c r="AG594" i="14"/>
  <c r="AF594" i="14"/>
  <c r="AE594" i="14"/>
  <c r="AD594" i="14"/>
  <c r="AC594" i="14"/>
  <c r="AB594" i="14"/>
  <c r="AA594" i="14"/>
  <c r="Z594" i="14"/>
  <c r="Y594" i="14"/>
  <c r="X594" i="14"/>
  <c r="W594" i="14"/>
  <c r="V594" i="14"/>
  <c r="U594" i="14"/>
  <c r="T594" i="14"/>
  <c r="S594" i="14"/>
  <c r="R594" i="14"/>
  <c r="Q594" i="14"/>
  <c r="P594" i="14"/>
  <c r="O594" i="14"/>
  <c r="N594" i="14"/>
  <c r="M594" i="14"/>
  <c r="L594" i="14"/>
  <c r="K594" i="14"/>
  <c r="J594" i="14"/>
  <c r="I594" i="14"/>
  <c r="H594" i="14"/>
  <c r="G594" i="14"/>
  <c r="JB593" i="14"/>
  <c r="JA593" i="14"/>
  <c r="IZ593" i="14"/>
  <c r="IY593" i="14"/>
  <c r="IX593" i="14"/>
  <c r="IW593" i="14"/>
  <c r="IV593" i="14"/>
  <c r="IU593" i="14"/>
  <c r="IT593" i="14"/>
  <c r="IS593" i="14"/>
  <c r="IR593" i="14"/>
  <c r="IQ593" i="14"/>
  <c r="IP593" i="14"/>
  <c r="IO593" i="14"/>
  <c r="IN593" i="14"/>
  <c r="IM593" i="14"/>
  <c r="IL593" i="14"/>
  <c r="IK593" i="14"/>
  <c r="IJ593" i="14"/>
  <c r="II593" i="14"/>
  <c r="IH593" i="14"/>
  <c r="IG593" i="14"/>
  <c r="IF593" i="14"/>
  <c r="IE593" i="14"/>
  <c r="ID593" i="14"/>
  <c r="IC593" i="14"/>
  <c r="IB593" i="14"/>
  <c r="IA593" i="14"/>
  <c r="HZ593" i="14"/>
  <c r="HY593" i="14"/>
  <c r="HX593" i="14"/>
  <c r="HW593" i="14"/>
  <c r="HV593" i="14"/>
  <c r="HU593" i="14"/>
  <c r="HT593" i="14"/>
  <c r="HS593" i="14"/>
  <c r="HR593" i="14"/>
  <c r="HQ593" i="14"/>
  <c r="HP593" i="14"/>
  <c r="HO593" i="14"/>
  <c r="HN593" i="14"/>
  <c r="HM593" i="14"/>
  <c r="HL593" i="14"/>
  <c r="HK593" i="14"/>
  <c r="HJ593" i="14"/>
  <c r="HI593" i="14"/>
  <c r="HH593" i="14"/>
  <c r="HG593" i="14"/>
  <c r="HF593" i="14"/>
  <c r="HE593" i="14"/>
  <c r="HD593" i="14"/>
  <c r="HC593" i="14"/>
  <c r="HB593" i="14"/>
  <c r="HA593" i="14"/>
  <c r="GZ593" i="14"/>
  <c r="GY593" i="14"/>
  <c r="GX593" i="14"/>
  <c r="GW593" i="14"/>
  <c r="GV593" i="14"/>
  <c r="GU593" i="14"/>
  <c r="GT593" i="14"/>
  <c r="GS593" i="14"/>
  <c r="GR593" i="14"/>
  <c r="GQ593" i="14"/>
  <c r="GP593" i="14"/>
  <c r="GO593" i="14"/>
  <c r="GN593" i="14"/>
  <c r="GM593" i="14"/>
  <c r="GL593" i="14"/>
  <c r="GK593" i="14"/>
  <c r="GJ593" i="14"/>
  <c r="GI593" i="14"/>
  <c r="GH593" i="14"/>
  <c r="GG593" i="14"/>
  <c r="GF593" i="14"/>
  <c r="GE593" i="14"/>
  <c r="GD593" i="14"/>
  <c r="GC593" i="14"/>
  <c r="GB593" i="14"/>
  <c r="GA593" i="14"/>
  <c r="FZ593" i="14"/>
  <c r="FY593" i="14"/>
  <c r="FX593" i="14"/>
  <c r="FW593" i="14"/>
  <c r="FV593" i="14"/>
  <c r="FU593" i="14"/>
  <c r="FT593" i="14"/>
  <c r="FS593" i="14"/>
  <c r="FR593" i="14"/>
  <c r="FQ593" i="14"/>
  <c r="FP593" i="14"/>
  <c r="FO593" i="14"/>
  <c r="FN593" i="14"/>
  <c r="FM593" i="14"/>
  <c r="FL593" i="14"/>
  <c r="FK593" i="14"/>
  <c r="FJ593" i="14"/>
  <c r="FI593" i="14"/>
  <c r="FH593" i="14"/>
  <c r="FG593" i="14"/>
  <c r="FF593" i="14"/>
  <c r="FE593" i="14"/>
  <c r="FD593" i="14"/>
  <c r="FC593" i="14"/>
  <c r="FB593" i="14"/>
  <c r="FA593" i="14"/>
  <c r="EZ593" i="14"/>
  <c r="EY593" i="14"/>
  <c r="EX593" i="14"/>
  <c r="EW593" i="14"/>
  <c r="EV593" i="14"/>
  <c r="EU593" i="14"/>
  <c r="ET593" i="14"/>
  <c r="ES593" i="14"/>
  <c r="ER593" i="14"/>
  <c r="EQ593" i="14"/>
  <c r="EP593" i="14"/>
  <c r="EO593" i="14"/>
  <c r="EN593" i="14"/>
  <c r="EM593" i="14"/>
  <c r="EL593" i="14"/>
  <c r="EK593" i="14"/>
  <c r="EJ593" i="14"/>
  <c r="EI593" i="14"/>
  <c r="EH593" i="14"/>
  <c r="EG593" i="14"/>
  <c r="EF593" i="14"/>
  <c r="EE593" i="14"/>
  <c r="ED593" i="14"/>
  <c r="EC593" i="14"/>
  <c r="EB593" i="14"/>
  <c r="EA593" i="14"/>
  <c r="DZ593" i="14"/>
  <c r="DY593" i="14"/>
  <c r="DX593" i="14"/>
  <c r="DW593" i="14"/>
  <c r="DV593" i="14"/>
  <c r="DU593" i="14"/>
  <c r="DT593" i="14"/>
  <c r="DS593" i="14"/>
  <c r="DR593" i="14"/>
  <c r="DQ593" i="14"/>
  <c r="DP593" i="14"/>
  <c r="DO593" i="14"/>
  <c r="DN593" i="14"/>
  <c r="DM593" i="14"/>
  <c r="DL593" i="14"/>
  <c r="DK593" i="14"/>
  <c r="DJ593" i="14"/>
  <c r="DI593" i="14"/>
  <c r="DH593" i="14"/>
  <c r="DG593" i="14"/>
  <c r="DF593" i="14"/>
  <c r="DE593" i="14"/>
  <c r="DD593" i="14"/>
  <c r="DC593" i="14"/>
  <c r="DB593" i="14"/>
  <c r="DA593" i="14"/>
  <c r="CZ593" i="14"/>
  <c r="CY593" i="14"/>
  <c r="CX593" i="14"/>
  <c r="CW593" i="14"/>
  <c r="CV593" i="14"/>
  <c r="CU593" i="14"/>
  <c r="CT593" i="14"/>
  <c r="CS593" i="14"/>
  <c r="CR593" i="14"/>
  <c r="CQ593" i="14"/>
  <c r="CP593" i="14"/>
  <c r="CO593" i="14"/>
  <c r="CN593" i="14"/>
  <c r="CM593" i="14"/>
  <c r="CL593" i="14"/>
  <c r="CK593" i="14"/>
  <c r="CJ593" i="14"/>
  <c r="CI593" i="14"/>
  <c r="CH593" i="14"/>
  <c r="CG593" i="14"/>
  <c r="CF593" i="14"/>
  <c r="CE593" i="14"/>
  <c r="CD593" i="14"/>
  <c r="CC593" i="14"/>
  <c r="CB593" i="14"/>
  <c r="CA593" i="14"/>
  <c r="BZ593" i="14"/>
  <c r="BY593" i="14"/>
  <c r="BX593" i="14"/>
  <c r="BW593" i="14"/>
  <c r="BV593" i="14"/>
  <c r="BU593" i="14"/>
  <c r="BT593" i="14"/>
  <c r="BS593" i="14"/>
  <c r="BR593" i="14"/>
  <c r="BQ593" i="14"/>
  <c r="BP593" i="14"/>
  <c r="BO593" i="14"/>
  <c r="BN593" i="14"/>
  <c r="BM593" i="14"/>
  <c r="BL593" i="14"/>
  <c r="BK593" i="14"/>
  <c r="BJ593" i="14"/>
  <c r="BI593" i="14"/>
  <c r="BH593" i="14"/>
  <c r="BG593" i="14"/>
  <c r="BF593" i="14"/>
  <c r="BE593" i="14"/>
  <c r="BD593" i="14"/>
  <c r="BC593" i="14"/>
  <c r="BB593" i="14"/>
  <c r="BA593" i="14"/>
  <c r="AZ593" i="14"/>
  <c r="AY593" i="14"/>
  <c r="AX593" i="14"/>
  <c r="AW593" i="14"/>
  <c r="AV593" i="14"/>
  <c r="AU593" i="14"/>
  <c r="AT593" i="14"/>
  <c r="AS593" i="14"/>
  <c r="AR593" i="14"/>
  <c r="AQ593" i="14"/>
  <c r="AP593" i="14"/>
  <c r="AO593" i="14"/>
  <c r="AN593" i="14"/>
  <c r="AM593" i="14"/>
  <c r="AL593" i="14"/>
  <c r="AK593" i="14"/>
  <c r="AJ593" i="14"/>
  <c r="AI593" i="14"/>
  <c r="AH593" i="14"/>
  <c r="AG593" i="14"/>
  <c r="AF593" i="14"/>
  <c r="AE593" i="14"/>
  <c r="AD593" i="14"/>
  <c r="AC593" i="14"/>
  <c r="AB593" i="14"/>
  <c r="AA593" i="14"/>
  <c r="Z593" i="14"/>
  <c r="Y593" i="14"/>
  <c r="X593" i="14"/>
  <c r="W593" i="14"/>
  <c r="V593" i="14"/>
  <c r="U593" i="14"/>
  <c r="T593" i="14"/>
  <c r="S593" i="14"/>
  <c r="R593" i="14"/>
  <c r="Q593" i="14"/>
  <c r="P593" i="14"/>
  <c r="O593" i="14"/>
  <c r="N593" i="14"/>
  <c r="M593" i="14"/>
  <c r="L593" i="14"/>
  <c r="K593" i="14"/>
  <c r="J593" i="14"/>
  <c r="I593" i="14"/>
  <c r="H593" i="14"/>
  <c r="G593" i="14"/>
  <c r="JB592" i="14"/>
  <c r="JA592" i="14"/>
  <c r="IZ592" i="14"/>
  <c r="IY592" i="14"/>
  <c r="IX592" i="14"/>
  <c r="IW592" i="14"/>
  <c r="IV592" i="14"/>
  <c r="IU592" i="14"/>
  <c r="IT592" i="14"/>
  <c r="IS592" i="14"/>
  <c r="IR592" i="14"/>
  <c r="IQ592" i="14"/>
  <c r="IP592" i="14"/>
  <c r="IO592" i="14"/>
  <c r="IN592" i="14"/>
  <c r="IM592" i="14"/>
  <c r="IL592" i="14"/>
  <c r="IK592" i="14"/>
  <c r="IJ592" i="14"/>
  <c r="II592" i="14"/>
  <c r="IH592" i="14"/>
  <c r="IG592" i="14"/>
  <c r="IF592" i="14"/>
  <c r="IE592" i="14"/>
  <c r="ID592" i="14"/>
  <c r="IC592" i="14"/>
  <c r="IB592" i="14"/>
  <c r="IA592" i="14"/>
  <c r="HZ592" i="14"/>
  <c r="HY592" i="14"/>
  <c r="HX592" i="14"/>
  <c r="HW592" i="14"/>
  <c r="HV592" i="14"/>
  <c r="HU592" i="14"/>
  <c r="HT592" i="14"/>
  <c r="HS592" i="14"/>
  <c r="HR592" i="14"/>
  <c r="HQ592" i="14"/>
  <c r="HP592" i="14"/>
  <c r="HO592" i="14"/>
  <c r="HN592" i="14"/>
  <c r="HM592" i="14"/>
  <c r="HL592" i="14"/>
  <c r="HK592" i="14"/>
  <c r="HJ592" i="14"/>
  <c r="HI592" i="14"/>
  <c r="HH592" i="14"/>
  <c r="HG592" i="14"/>
  <c r="HF592" i="14"/>
  <c r="HE592" i="14"/>
  <c r="HD592" i="14"/>
  <c r="HC592" i="14"/>
  <c r="HB592" i="14"/>
  <c r="HA592" i="14"/>
  <c r="GZ592" i="14"/>
  <c r="GY592" i="14"/>
  <c r="GX592" i="14"/>
  <c r="GW592" i="14"/>
  <c r="GV592" i="14"/>
  <c r="GU592" i="14"/>
  <c r="GT592" i="14"/>
  <c r="GS592" i="14"/>
  <c r="GR592" i="14"/>
  <c r="GQ592" i="14"/>
  <c r="GP592" i="14"/>
  <c r="GO592" i="14"/>
  <c r="GN592" i="14"/>
  <c r="GM592" i="14"/>
  <c r="GL592" i="14"/>
  <c r="GK592" i="14"/>
  <c r="GJ592" i="14"/>
  <c r="GI592" i="14"/>
  <c r="GH592" i="14"/>
  <c r="GG592" i="14"/>
  <c r="GF592" i="14"/>
  <c r="GE592" i="14"/>
  <c r="GD592" i="14"/>
  <c r="GC592" i="14"/>
  <c r="GB592" i="14"/>
  <c r="GA592" i="14"/>
  <c r="FZ592" i="14"/>
  <c r="FY592" i="14"/>
  <c r="FX592" i="14"/>
  <c r="FW592" i="14"/>
  <c r="FV592" i="14"/>
  <c r="FU592" i="14"/>
  <c r="FT592" i="14"/>
  <c r="FS592" i="14"/>
  <c r="FR592" i="14"/>
  <c r="FQ592" i="14"/>
  <c r="FP592" i="14"/>
  <c r="FO592" i="14"/>
  <c r="FN592" i="14"/>
  <c r="FM592" i="14"/>
  <c r="FL592" i="14"/>
  <c r="FK592" i="14"/>
  <c r="FJ592" i="14"/>
  <c r="FI592" i="14"/>
  <c r="FH592" i="14"/>
  <c r="FG592" i="14"/>
  <c r="FF592" i="14"/>
  <c r="FE592" i="14"/>
  <c r="FD592" i="14"/>
  <c r="FC592" i="14"/>
  <c r="FB592" i="14"/>
  <c r="FA592" i="14"/>
  <c r="EZ592" i="14"/>
  <c r="EY592" i="14"/>
  <c r="EX592" i="14"/>
  <c r="EW592" i="14"/>
  <c r="EV592" i="14"/>
  <c r="EU592" i="14"/>
  <c r="ET592" i="14"/>
  <c r="ES592" i="14"/>
  <c r="ER592" i="14"/>
  <c r="EQ592" i="14"/>
  <c r="EP592" i="14"/>
  <c r="EO592" i="14"/>
  <c r="EN592" i="14"/>
  <c r="EM592" i="14"/>
  <c r="EL592" i="14"/>
  <c r="EK592" i="14"/>
  <c r="EJ592" i="14"/>
  <c r="EI592" i="14"/>
  <c r="EH592" i="14"/>
  <c r="EG592" i="14"/>
  <c r="EF592" i="14"/>
  <c r="EE592" i="14"/>
  <c r="ED592" i="14"/>
  <c r="EC592" i="14"/>
  <c r="EB592" i="14"/>
  <c r="EA592" i="14"/>
  <c r="DZ592" i="14"/>
  <c r="DY592" i="14"/>
  <c r="DX592" i="14"/>
  <c r="DW592" i="14"/>
  <c r="DV592" i="14"/>
  <c r="DU592" i="14"/>
  <c r="DT592" i="14"/>
  <c r="DS592" i="14"/>
  <c r="DR592" i="14"/>
  <c r="DQ592" i="14"/>
  <c r="DP592" i="14"/>
  <c r="DO592" i="14"/>
  <c r="DN592" i="14"/>
  <c r="DM592" i="14"/>
  <c r="DL592" i="14"/>
  <c r="DK592" i="14"/>
  <c r="DJ592" i="14"/>
  <c r="DI592" i="14"/>
  <c r="DH592" i="14"/>
  <c r="DG592" i="14"/>
  <c r="DF592" i="14"/>
  <c r="DE592" i="14"/>
  <c r="DD592" i="14"/>
  <c r="DC592" i="14"/>
  <c r="DB592" i="14"/>
  <c r="DA592" i="14"/>
  <c r="CZ592" i="14"/>
  <c r="CY592" i="14"/>
  <c r="CX592" i="14"/>
  <c r="CW592" i="14"/>
  <c r="CV592" i="14"/>
  <c r="CU592" i="14"/>
  <c r="CT592" i="14"/>
  <c r="CS592" i="14"/>
  <c r="CR592" i="14"/>
  <c r="CQ592" i="14"/>
  <c r="CP592" i="14"/>
  <c r="CO592" i="14"/>
  <c r="CN592" i="14"/>
  <c r="CM592" i="14"/>
  <c r="CL592" i="14"/>
  <c r="CK592" i="14"/>
  <c r="CJ592" i="14"/>
  <c r="CI592" i="14"/>
  <c r="CH592" i="14"/>
  <c r="CG592" i="14"/>
  <c r="CF592" i="14"/>
  <c r="CE592" i="14"/>
  <c r="CD592" i="14"/>
  <c r="CC592" i="14"/>
  <c r="CB592" i="14"/>
  <c r="CA592" i="14"/>
  <c r="BZ592" i="14"/>
  <c r="BY592" i="14"/>
  <c r="BX592" i="14"/>
  <c r="BW592" i="14"/>
  <c r="BV592" i="14"/>
  <c r="BU592" i="14"/>
  <c r="BT592" i="14"/>
  <c r="BS592" i="14"/>
  <c r="BR592" i="14"/>
  <c r="BQ592" i="14"/>
  <c r="BP592" i="14"/>
  <c r="BO592" i="14"/>
  <c r="BN592" i="14"/>
  <c r="BM592" i="14"/>
  <c r="BL592" i="14"/>
  <c r="BK592" i="14"/>
  <c r="BJ592" i="14"/>
  <c r="BI592" i="14"/>
  <c r="BH592" i="14"/>
  <c r="BG592" i="14"/>
  <c r="BF592" i="14"/>
  <c r="BE592" i="14"/>
  <c r="BD592" i="14"/>
  <c r="BC592" i="14"/>
  <c r="BB592" i="14"/>
  <c r="BA592" i="14"/>
  <c r="AZ592" i="14"/>
  <c r="AY592" i="14"/>
  <c r="AX592" i="14"/>
  <c r="AW592" i="14"/>
  <c r="AV592" i="14"/>
  <c r="AU592" i="14"/>
  <c r="AT592" i="14"/>
  <c r="AS592" i="14"/>
  <c r="AR592" i="14"/>
  <c r="AQ592" i="14"/>
  <c r="AP592" i="14"/>
  <c r="AO592" i="14"/>
  <c r="AN592" i="14"/>
  <c r="AM592" i="14"/>
  <c r="AL592" i="14"/>
  <c r="AK592" i="14"/>
  <c r="AJ592" i="14"/>
  <c r="AI592" i="14"/>
  <c r="AH592" i="14"/>
  <c r="AG592" i="14"/>
  <c r="AF592" i="14"/>
  <c r="AE592" i="14"/>
  <c r="AD592" i="14"/>
  <c r="AC592" i="14"/>
  <c r="AB592" i="14"/>
  <c r="AA592" i="14"/>
  <c r="Z592" i="14"/>
  <c r="Y592" i="14"/>
  <c r="X592" i="14"/>
  <c r="W592" i="14"/>
  <c r="V592" i="14"/>
  <c r="U592" i="14"/>
  <c r="T592" i="14"/>
  <c r="S592" i="14"/>
  <c r="R592" i="14"/>
  <c r="Q592" i="14"/>
  <c r="P592" i="14"/>
  <c r="O592" i="14"/>
  <c r="N592" i="14"/>
  <c r="M592" i="14"/>
  <c r="L592" i="14"/>
  <c r="K592" i="14"/>
  <c r="J592" i="14"/>
  <c r="I592" i="14"/>
  <c r="H592" i="14"/>
  <c r="G592" i="14"/>
  <c r="JB591" i="14"/>
  <c r="JA591" i="14"/>
  <c r="IZ591" i="14"/>
  <c r="IY591" i="14"/>
  <c r="IX591" i="14"/>
  <c r="IW591" i="14"/>
  <c r="IV591" i="14"/>
  <c r="IU591" i="14"/>
  <c r="IT591" i="14"/>
  <c r="IS591" i="14"/>
  <c r="IR591" i="14"/>
  <c r="IQ591" i="14"/>
  <c r="IP591" i="14"/>
  <c r="IO591" i="14"/>
  <c r="IN591" i="14"/>
  <c r="IM591" i="14"/>
  <c r="IL591" i="14"/>
  <c r="IK591" i="14"/>
  <c r="IJ591" i="14"/>
  <c r="II591" i="14"/>
  <c r="IH591" i="14"/>
  <c r="IG591" i="14"/>
  <c r="IF591" i="14"/>
  <c r="IE591" i="14"/>
  <c r="ID591" i="14"/>
  <c r="IC591" i="14"/>
  <c r="IB591" i="14"/>
  <c r="IA591" i="14"/>
  <c r="HZ591" i="14"/>
  <c r="HY591" i="14"/>
  <c r="HX591" i="14"/>
  <c r="HW591" i="14"/>
  <c r="HV591" i="14"/>
  <c r="HU591" i="14"/>
  <c r="HT591" i="14"/>
  <c r="HS591" i="14"/>
  <c r="HR591" i="14"/>
  <c r="HQ591" i="14"/>
  <c r="HP591" i="14"/>
  <c r="HO591" i="14"/>
  <c r="HN591" i="14"/>
  <c r="HM591" i="14"/>
  <c r="HL591" i="14"/>
  <c r="HK591" i="14"/>
  <c r="HJ591" i="14"/>
  <c r="HI591" i="14"/>
  <c r="HH591" i="14"/>
  <c r="HG591" i="14"/>
  <c r="HF591" i="14"/>
  <c r="HE591" i="14"/>
  <c r="HD591" i="14"/>
  <c r="HC591" i="14"/>
  <c r="HB591" i="14"/>
  <c r="HA591" i="14"/>
  <c r="GZ591" i="14"/>
  <c r="GY591" i="14"/>
  <c r="GX591" i="14"/>
  <c r="GW591" i="14"/>
  <c r="GV591" i="14"/>
  <c r="GU591" i="14"/>
  <c r="GT591" i="14"/>
  <c r="GS591" i="14"/>
  <c r="GR591" i="14"/>
  <c r="GQ591" i="14"/>
  <c r="GP591" i="14"/>
  <c r="GO591" i="14"/>
  <c r="GN591" i="14"/>
  <c r="GM591" i="14"/>
  <c r="GL591" i="14"/>
  <c r="GK591" i="14"/>
  <c r="GJ591" i="14"/>
  <c r="GI591" i="14"/>
  <c r="GH591" i="14"/>
  <c r="GG591" i="14"/>
  <c r="GF591" i="14"/>
  <c r="GE591" i="14"/>
  <c r="GD591" i="14"/>
  <c r="GC591" i="14"/>
  <c r="GB591" i="14"/>
  <c r="GA591" i="14"/>
  <c r="FZ591" i="14"/>
  <c r="FY591" i="14"/>
  <c r="FX591" i="14"/>
  <c r="FW591" i="14"/>
  <c r="FV591" i="14"/>
  <c r="FU591" i="14"/>
  <c r="FT591" i="14"/>
  <c r="FS591" i="14"/>
  <c r="FR591" i="14"/>
  <c r="FQ591" i="14"/>
  <c r="FP591" i="14"/>
  <c r="FO591" i="14"/>
  <c r="FN591" i="14"/>
  <c r="FM591" i="14"/>
  <c r="FL591" i="14"/>
  <c r="FK591" i="14"/>
  <c r="FJ591" i="14"/>
  <c r="FI591" i="14"/>
  <c r="FH591" i="14"/>
  <c r="FG591" i="14"/>
  <c r="FF591" i="14"/>
  <c r="FE591" i="14"/>
  <c r="FD591" i="14"/>
  <c r="FC591" i="14"/>
  <c r="FB591" i="14"/>
  <c r="FA591" i="14"/>
  <c r="EZ591" i="14"/>
  <c r="EY591" i="14"/>
  <c r="EX591" i="14"/>
  <c r="EW591" i="14"/>
  <c r="EV591" i="14"/>
  <c r="EU591" i="14"/>
  <c r="ET591" i="14"/>
  <c r="ES591" i="14"/>
  <c r="ER591" i="14"/>
  <c r="EQ591" i="14"/>
  <c r="EP591" i="14"/>
  <c r="EO591" i="14"/>
  <c r="EN591" i="14"/>
  <c r="EM591" i="14"/>
  <c r="EL591" i="14"/>
  <c r="EK591" i="14"/>
  <c r="EJ591" i="14"/>
  <c r="EI591" i="14"/>
  <c r="EH591" i="14"/>
  <c r="EG591" i="14"/>
  <c r="EF591" i="14"/>
  <c r="EE591" i="14"/>
  <c r="ED591" i="14"/>
  <c r="EC591" i="14"/>
  <c r="EB591" i="14"/>
  <c r="EA591" i="14"/>
  <c r="DZ591" i="14"/>
  <c r="DY591" i="14"/>
  <c r="DX591" i="14"/>
  <c r="DW591" i="14"/>
  <c r="DV591" i="14"/>
  <c r="DU591" i="14"/>
  <c r="DT591" i="14"/>
  <c r="DS591" i="14"/>
  <c r="DR591" i="14"/>
  <c r="DQ591" i="14"/>
  <c r="DP591" i="14"/>
  <c r="DO591" i="14"/>
  <c r="DN591" i="14"/>
  <c r="DM591" i="14"/>
  <c r="DL591" i="14"/>
  <c r="DK591" i="14"/>
  <c r="DJ591" i="14"/>
  <c r="DI591" i="14"/>
  <c r="DH591" i="14"/>
  <c r="DG591" i="14"/>
  <c r="DF591" i="14"/>
  <c r="DE591" i="14"/>
  <c r="DD591" i="14"/>
  <c r="DC591" i="14"/>
  <c r="DB591" i="14"/>
  <c r="DA591" i="14"/>
  <c r="CZ591" i="14"/>
  <c r="CY591" i="14"/>
  <c r="CX591" i="14"/>
  <c r="CW591" i="14"/>
  <c r="CV591" i="14"/>
  <c r="CU591" i="14"/>
  <c r="CT591" i="14"/>
  <c r="CS591" i="14"/>
  <c r="CR591" i="14"/>
  <c r="CQ591" i="14"/>
  <c r="CP591" i="14"/>
  <c r="CO591" i="14"/>
  <c r="CN591" i="14"/>
  <c r="CM591" i="14"/>
  <c r="CL591" i="14"/>
  <c r="CK591" i="14"/>
  <c r="CJ591" i="14"/>
  <c r="CI591" i="14"/>
  <c r="CH591" i="14"/>
  <c r="CG591" i="14"/>
  <c r="CF591" i="14"/>
  <c r="CE591" i="14"/>
  <c r="CD591" i="14"/>
  <c r="CC591" i="14"/>
  <c r="CB591" i="14"/>
  <c r="CA591" i="14"/>
  <c r="BZ591" i="14"/>
  <c r="BY591" i="14"/>
  <c r="BX591" i="14"/>
  <c r="BW591" i="14"/>
  <c r="BV591" i="14"/>
  <c r="BU591" i="14"/>
  <c r="BT591" i="14"/>
  <c r="BS591" i="14"/>
  <c r="BR591" i="14"/>
  <c r="BQ591" i="14"/>
  <c r="BP591" i="14"/>
  <c r="BO591" i="14"/>
  <c r="BN591" i="14"/>
  <c r="BM591" i="14"/>
  <c r="BL591" i="14"/>
  <c r="BK591" i="14"/>
  <c r="BJ591" i="14"/>
  <c r="BI591" i="14"/>
  <c r="BH591" i="14"/>
  <c r="BG591" i="14"/>
  <c r="BF591" i="14"/>
  <c r="BE591" i="14"/>
  <c r="BD591" i="14"/>
  <c r="BC591" i="14"/>
  <c r="BB591" i="14"/>
  <c r="BA591" i="14"/>
  <c r="AZ591" i="14"/>
  <c r="AY591" i="14"/>
  <c r="AX591" i="14"/>
  <c r="AW591" i="14"/>
  <c r="AV591" i="14"/>
  <c r="AU591" i="14"/>
  <c r="AT591" i="14"/>
  <c r="AS591" i="14"/>
  <c r="AR591" i="14"/>
  <c r="AQ591" i="14"/>
  <c r="AP591" i="14"/>
  <c r="AO591" i="14"/>
  <c r="AN591" i="14"/>
  <c r="AM591" i="14"/>
  <c r="AL591" i="14"/>
  <c r="AK591" i="14"/>
  <c r="AJ591" i="14"/>
  <c r="AI591" i="14"/>
  <c r="AH591" i="14"/>
  <c r="AG591" i="14"/>
  <c r="AF591" i="14"/>
  <c r="AE591" i="14"/>
  <c r="AD591" i="14"/>
  <c r="AC591" i="14"/>
  <c r="AB591" i="14"/>
  <c r="AA591" i="14"/>
  <c r="Z591" i="14"/>
  <c r="Y591" i="14"/>
  <c r="X591" i="14"/>
  <c r="W591" i="14"/>
  <c r="V591" i="14"/>
  <c r="U591" i="14"/>
  <c r="T591" i="14"/>
  <c r="S591" i="14"/>
  <c r="R591" i="14"/>
  <c r="Q591" i="14"/>
  <c r="P591" i="14"/>
  <c r="O591" i="14"/>
  <c r="N591" i="14"/>
  <c r="M591" i="14"/>
  <c r="L591" i="14"/>
  <c r="K591" i="14"/>
  <c r="J591" i="14"/>
  <c r="I591" i="14"/>
  <c r="H591" i="14"/>
  <c r="G591" i="14"/>
  <c r="JB590" i="14"/>
  <c r="JA590" i="14"/>
  <c r="IZ590" i="14"/>
  <c r="IY590" i="14"/>
  <c r="IX590" i="14"/>
  <c r="IW590" i="14"/>
  <c r="IV590" i="14"/>
  <c r="IU590" i="14"/>
  <c r="IT590" i="14"/>
  <c r="IS590" i="14"/>
  <c r="IR590" i="14"/>
  <c r="IQ590" i="14"/>
  <c r="IP590" i="14"/>
  <c r="IO590" i="14"/>
  <c r="IN590" i="14"/>
  <c r="IM590" i="14"/>
  <c r="IL590" i="14"/>
  <c r="IK590" i="14"/>
  <c r="IJ590" i="14"/>
  <c r="II590" i="14"/>
  <c r="IH590" i="14"/>
  <c r="IG590" i="14"/>
  <c r="IF590" i="14"/>
  <c r="IE590" i="14"/>
  <c r="ID590" i="14"/>
  <c r="IC590" i="14"/>
  <c r="IB590" i="14"/>
  <c r="IA590" i="14"/>
  <c r="HZ590" i="14"/>
  <c r="HY590" i="14"/>
  <c r="HX590" i="14"/>
  <c r="HW590" i="14"/>
  <c r="HV590" i="14"/>
  <c r="HU590" i="14"/>
  <c r="HT590" i="14"/>
  <c r="HS590" i="14"/>
  <c r="HR590" i="14"/>
  <c r="HQ590" i="14"/>
  <c r="HP590" i="14"/>
  <c r="HO590" i="14"/>
  <c r="HN590" i="14"/>
  <c r="HM590" i="14"/>
  <c r="HL590" i="14"/>
  <c r="HK590" i="14"/>
  <c r="HJ590" i="14"/>
  <c r="HI590" i="14"/>
  <c r="HH590" i="14"/>
  <c r="HG590" i="14"/>
  <c r="HF590" i="14"/>
  <c r="HE590" i="14"/>
  <c r="HD590" i="14"/>
  <c r="HC590" i="14"/>
  <c r="HB590" i="14"/>
  <c r="HA590" i="14"/>
  <c r="GZ590" i="14"/>
  <c r="GY590" i="14"/>
  <c r="GX590" i="14"/>
  <c r="GW590" i="14"/>
  <c r="GV590" i="14"/>
  <c r="GU590" i="14"/>
  <c r="GT590" i="14"/>
  <c r="GS590" i="14"/>
  <c r="GR590" i="14"/>
  <c r="GQ590" i="14"/>
  <c r="GP590" i="14"/>
  <c r="GO590" i="14"/>
  <c r="GN590" i="14"/>
  <c r="GM590" i="14"/>
  <c r="GL590" i="14"/>
  <c r="GK590" i="14"/>
  <c r="GJ590" i="14"/>
  <c r="GI590" i="14"/>
  <c r="GH590" i="14"/>
  <c r="GG590" i="14"/>
  <c r="GF590" i="14"/>
  <c r="GE590" i="14"/>
  <c r="GD590" i="14"/>
  <c r="GC590" i="14"/>
  <c r="GB590" i="14"/>
  <c r="GA590" i="14"/>
  <c r="FZ590" i="14"/>
  <c r="FY590" i="14"/>
  <c r="FX590" i="14"/>
  <c r="FW590" i="14"/>
  <c r="FV590" i="14"/>
  <c r="FU590" i="14"/>
  <c r="FT590" i="14"/>
  <c r="FS590" i="14"/>
  <c r="FR590" i="14"/>
  <c r="FQ590" i="14"/>
  <c r="FP590" i="14"/>
  <c r="FO590" i="14"/>
  <c r="FN590" i="14"/>
  <c r="FM590" i="14"/>
  <c r="FL590" i="14"/>
  <c r="FK590" i="14"/>
  <c r="FJ590" i="14"/>
  <c r="FI590" i="14"/>
  <c r="FH590" i="14"/>
  <c r="FG590" i="14"/>
  <c r="FF590" i="14"/>
  <c r="FE590" i="14"/>
  <c r="FD590" i="14"/>
  <c r="FC590" i="14"/>
  <c r="FB590" i="14"/>
  <c r="FA590" i="14"/>
  <c r="EZ590" i="14"/>
  <c r="EY590" i="14"/>
  <c r="EX590" i="14"/>
  <c r="EW590" i="14"/>
  <c r="EV590" i="14"/>
  <c r="EU590" i="14"/>
  <c r="ET590" i="14"/>
  <c r="ES590" i="14"/>
  <c r="ER590" i="14"/>
  <c r="EQ590" i="14"/>
  <c r="EP590" i="14"/>
  <c r="EO590" i="14"/>
  <c r="EN590" i="14"/>
  <c r="EM590" i="14"/>
  <c r="EL590" i="14"/>
  <c r="EK590" i="14"/>
  <c r="EJ590" i="14"/>
  <c r="EI590" i="14"/>
  <c r="EH590" i="14"/>
  <c r="EG590" i="14"/>
  <c r="EF590" i="14"/>
  <c r="EE590" i="14"/>
  <c r="ED590" i="14"/>
  <c r="EC590" i="14"/>
  <c r="EB590" i="14"/>
  <c r="EA590" i="14"/>
  <c r="DZ590" i="14"/>
  <c r="DY590" i="14"/>
  <c r="DX590" i="14"/>
  <c r="DW590" i="14"/>
  <c r="DV590" i="14"/>
  <c r="DU590" i="14"/>
  <c r="DT590" i="14"/>
  <c r="DS590" i="14"/>
  <c r="DR590" i="14"/>
  <c r="DQ590" i="14"/>
  <c r="DP590" i="14"/>
  <c r="DO590" i="14"/>
  <c r="DN590" i="14"/>
  <c r="DM590" i="14"/>
  <c r="DL590" i="14"/>
  <c r="DK590" i="14"/>
  <c r="DJ590" i="14"/>
  <c r="DI590" i="14"/>
  <c r="DH590" i="14"/>
  <c r="DG590" i="14"/>
  <c r="DF590" i="14"/>
  <c r="DE590" i="14"/>
  <c r="DD590" i="14"/>
  <c r="DC590" i="14"/>
  <c r="DB590" i="14"/>
  <c r="DA590" i="14"/>
  <c r="CZ590" i="14"/>
  <c r="CY590" i="14"/>
  <c r="CX590" i="14"/>
  <c r="CW590" i="14"/>
  <c r="CV590" i="14"/>
  <c r="CU590" i="14"/>
  <c r="CT590" i="14"/>
  <c r="CS590" i="14"/>
  <c r="CR590" i="14"/>
  <c r="CQ590" i="14"/>
  <c r="CP590" i="14"/>
  <c r="CO590" i="14"/>
  <c r="CN590" i="14"/>
  <c r="CM590" i="14"/>
  <c r="CL590" i="14"/>
  <c r="CK590" i="14"/>
  <c r="CJ590" i="14"/>
  <c r="CI590" i="14"/>
  <c r="CH590" i="14"/>
  <c r="CG590" i="14"/>
  <c r="CF590" i="14"/>
  <c r="CE590" i="14"/>
  <c r="CD590" i="14"/>
  <c r="CC590" i="14"/>
  <c r="CB590" i="14"/>
  <c r="CA590" i="14"/>
  <c r="BZ590" i="14"/>
  <c r="BY590" i="14"/>
  <c r="BX590" i="14"/>
  <c r="BW590" i="14"/>
  <c r="BV590" i="14"/>
  <c r="BU590" i="14"/>
  <c r="BT590" i="14"/>
  <c r="BS590" i="14"/>
  <c r="BR590" i="14"/>
  <c r="BQ590" i="14"/>
  <c r="BP590" i="14"/>
  <c r="BO590" i="14"/>
  <c r="BN590" i="14"/>
  <c r="BM590" i="14"/>
  <c r="BL590" i="14"/>
  <c r="BK590" i="14"/>
  <c r="BJ590" i="14"/>
  <c r="BI590" i="14"/>
  <c r="BH590" i="14"/>
  <c r="BG590" i="14"/>
  <c r="BF590" i="14"/>
  <c r="BE590" i="14"/>
  <c r="BD590" i="14"/>
  <c r="BC590" i="14"/>
  <c r="BB590" i="14"/>
  <c r="BA590" i="14"/>
  <c r="AZ590" i="14"/>
  <c r="AY590" i="14"/>
  <c r="AX590" i="14"/>
  <c r="AW590" i="14"/>
  <c r="AV590" i="14"/>
  <c r="AU590" i="14"/>
  <c r="AT590" i="14"/>
  <c r="AS590" i="14"/>
  <c r="AR590" i="14"/>
  <c r="AQ590" i="14"/>
  <c r="AP590" i="14"/>
  <c r="AO590" i="14"/>
  <c r="AN590" i="14"/>
  <c r="AM590" i="14"/>
  <c r="AL590" i="14"/>
  <c r="AK590" i="14"/>
  <c r="AJ590" i="14"/>
  <c r="AI590" i="14"/>
  <c r="AH590" i="14"/>
  <c r="AG590" i="14"/>
  <c r="AF590" i="14"/>
  <c r="AE590" i="14"/>
  <c r="AD590" i="14"/>
  <c r="AC590" i="14"/>
  <c r="AB590" i="14"/>
  <c r="AA590" i="14"/>
  <c r="Z590" i="14"/>
  <c r="Y590" i="14"/>
  <c r="X590" i="14"/>
  <c r="W590" i="14"/>
  <c r="V590" i="14"/>
  <c r="U590" i="14"/>
  <c r="T590" i="14"/>
  <c r="S590" i="14"/>
  <c r="R590" i="14"/>
  <c r="Q590" i="14"/>
  <c r="P590" i="14"/>
  <c r="O590" i="14"/>
  <c r="N590" i="14"/>
  <c r="M590" i="14"/>
  <c r="L590" i="14"/>
  <c r="K590" i="14"/>
  <c r="J590" i="14"/>
  <c r="I590" i="14"/>
  <c r="H590" i="14"/>
  <c r="G590" i="14"/>
  <c r="JB589" i="14"/>
  <c r="JA589" i="14"/>
  <c r="IZ589" i="14"/>
  <c r="IY589" i="14"/>
  <c r="IX589" i="14"/>
  <c r="IW589" i="14"/>
  <c r="IV589" i="14"/>
  <c r="IU589" i="14"/>
  <c r="IT589" i="14"/>
  <c r="IS589" i="14"/>
  <c r="IR589" i="14"/>
  <c r="IQ589" i="14"/>
  <c r="IP589" i="14"/>
  <c r="IO589" i="14"/>
  <c r="IN589" i="14"/>
  <c r="IM589" i="14"/>
  <c r="IL589" i="14"/>
  <c r="IK589" i="14"/>
  <c r="IJ589" i="14"/>
  <c r="II589" i="14"/>
  <c r="IH589" i="14"/>
  <c r="IG589" i="14"/>
  <c r="IF589" i="14"/>
  <c r="IE589" i="14"/>
  <c r="ID589" i="14"/>
  <c r="IC589" i="14"/>
  <c r="IB589" i="14"/>
  <c r="IA589" i="14"/>
  <c r="HZ589" i="14"/>
  <c r="HY589" i="14"/>
  <c r="HX589" i="14"/>
  <c r="HW589" i="14"/>
  <c r="HV589" i="14"/>
  <c r="HU589" i="14"/>
  <c r="HT589" i="14"/>
  <c r="HS589" i="14"/>
  <c r="HR589" i="14"/>
  <c r="HQ589" i="14"/>
  <c r="HP589" i="14"/>
  <c r="HO589" i="14"/>
  <c r="HN589" i="14"/>
  <c r="HM589" i="14"/>
  <c r="HL589" i="14"/>
  <c r="HK589" i="14"/>
  <c r="HJ589" i="14"/>
  <c r="HI589" i="14"/>
  <c r="HH589" i="14"/>
  <c r="HG589" i="14"/>
  <c r="HF589" i="14"/>
  <c r="HE589" i="14"/>
  <c r="HD589" i="14"/>
  <c r="HC589" i="14"/>
  <c r="HB589" i="14"/>
  <c r="HA589" i="14"/>
  <c r="GZ589" i="14"/>
  <c r="GY589" i="14"/>
  <c r="GX589" i="14"/>
  <c r="GW589" i="14"/>
  <c r="GV589" i="14"/>
  <c r="GU589" i="14"/>
  <c r="GT589" i="14"/>
  <c r="GS589" i="14"/>
  <c r="GR589" i="14"/>
  <c r="GQ589" i="14"/>
  <c r="GP589" i="14"/>
  <c r="GO589" i="14"/>
  <c r="GN589" i="14"/>
  <c r="GM589" i="14"/>
  <c r="GL589" i="14"/>
  <c r="GK589" i="14"/>
  <c r="GJ589" i="14"/>
  <c r="GI589" i="14"/>
  <c r="GH589" i="14"/>
  <c r="GG589" i="14"/>
  <c r="GF589" i="14"/>
  <c r="GE589" i="14"/>
  <c r="GD589" i="14"/>
  <c r="GC589" i="14"/>
  <c r="GB589" i="14"/>
  <c r="GA589" i="14"/>
  <c r="FZ589" i="14"/>
  <c r="FY589" i="14"/>
  <c r="FX589" i="14"/>
  <c r="FW589" i="14"/>
  <c r="FV589" i="14"/>
  <c r="FU589" i="14"/>
  <c r="FT589" i="14"/>
  <c r="FS589" i="14"/>
  <c r="FR589" i="14"/>
  <c r="FQ589" i="14"/>
  <c r="FP589" i="14"/>
  <c r="FO589" i="14"/>
  <c r="FN589" i="14"/>
  <c r="FM589" i="14"/>
  <c r="FL589" i="14"/>
  <c r="FK589" i="14"/>
  <c r="FJ589" i="14"/>
  <c r="FI589" i="14"/>
  <c r="FH589" i="14"/>
  <c r="FG589" i="14"/>
  <c r="FF589" i="14"/>
  <c r="FE589" i="14"/>
  <c r="FD589" i="14"/>
  <c r="FC589" i="14"/>
  <c r="FB589" i="14"/>
  <c r="FA589" i="14"/>
  <c r="EZ589" i="14"/>
  <c r="EY589" i="14"/>
  <c r="EX589" i="14"/>
  <c r="EW589" i="14"/>
  <c r="EV589" i="14"/>
  <c r="EU589" i="14"/>
  <c r="ET589" i="14"/>
  <c r="ES589" i="14"/>
  <c r="ER589" i="14"/>
  <c r="EQ589" i="14"/>
  <c r="EP589" i="14"/>
  <c r="EO589" i="14"/>
  <c r="EN589" i="14"/>
  <c r="EM589" i="14"/>
  <c r="EL589" i="14"/>
  <c r="EK589" i="14"/>
  <c r="EJ589" i="14"/>
  <c r="EI589" i="14"/>
  <c r="EH589" i="14"/>
  <c r="EG589" i="14"/>
  <c r="EF589" i="14"/>
  <c r="EE589" i="14"/>
  <c r="ED589" i="14"/>
  <c r="EC589" i="14"/>
  <c r="EB589" i="14"/>
  <c r="EA589" i="14"/>
  <c r="DZ589" i="14"/>
  <c r="DY589" i="14"/>
  <c r="DX589" i="14"/>
  <c r="DW589" i="14"/>
  <c r="DV589" i="14"/>
  <c r="DU589" i="14"/>
  <c r="DT589" i="14"/>
  <c r="DS589" i="14"/>
  <c r="DR589" i="14"/>
  <c r="DQ589" i="14"/>
  <c r="DP589" i="14"/>
  <c r="DO589" i="14"/>
  <c r="DN589" i="14"/>
  <c r="DM589" i="14"/>
  <c r="DL589" i="14"/>
  <c r="DK589" i="14"/>
  <c r="DJ589" i="14"/>
  <c r="DI589" i="14"/>
  <c r="DH589" i="14"/>
  <c r="DG589" i="14"/>
  <c r="DF589" i="14"/>
  <c r="DE589" i="14"/>
  <c r="DD589" i="14"/>
  <c r="DC589" i="14"/>
  <c r="DB589" i="14"/>
  <c r="DA589" i="14"/>
  <c r="CZ589" i="14"/>
  <c r="CY589" i="14"/>
  <c r="CX589" i="14"/>
  <c r="CW589" i="14"/>
  <c r="CV589" i="14"/>
  <c r="CU589" i="14"/>
  <c r="CT589" i="14"/>
  <c r="CS589" i="14"/>
  <c r="CR589" i="14"/>
  <c r="CQ589" i="14"/>
  <c r="CP589" i="14"/>
  <c r="CO589" i="14"/>
  <c r="CN589" i="14"/>
  <c r="CM589" i="14"/>
  <c r="CL589" i="14"/>
  <c r="CK589" i="14"/>
  <c r="CJ589" i="14"/>
  <c r="CI589" i="14"/>
  <c r="CH589" i="14"/>
  <c r="CG589" i="14"/>
  <c r="CF589" i="14"/>
  <c r="CE589" i="14"/>
  <c r="CD589" i="14"/>
  <c r="CC589" i="14"/>
  <c r="CB589" i="14"/>
  <c r="CA589" i="14"/>
  <c r="BZ589" i="14"/>
  <c r="BY589" i="14"/>
  <c r="BX589" i="14"/>
  <c r="BW589" i="14"/>
  <c r="BV589" i="14"/>
  <c r="BU589" i="14"/>
  <c r="BT589" i="14"/>
  <c r="BS589" i="14"/>
  <c r="BR589" i="14"/>
  <c r="BQ589" i="14"/>
  <c r="BP589" i="14"/>
  <c r="BO589" i="14"/>
  <c r="BN589" i="14"/>
  <c r="BM589" i="14"/>
  <c r="BL589" i="14"/>
  <c r="BK589" i="14"/>
  <c r="BJ589" i="14"/>
  <c r="BI589" i="14"/>
  <c r="BH589" i="14"/>
  <c r="BG589" i="14"/>
  <c r="BF589" i="14"/>
  <c r="BE589" i="14"/>
  <c r="BD589" i="14"/>
  <c r="BC589" i="14"/>
  <c r="BB589" i="14"/>
  <c r="BA589" i="14"/>
  <c r="AZ589" i="14"/>
  <c r="AY589" i="14"/>
  <c r="AX589" i="14"/>
  <c r="AW589" i="14"/>
  <c r="AV589" i="14"/>
  <c r="AU589" i="14"/>
  <c r="AT589" i="14"/>
  <c r="AS589" i="14"/>
  <c r="AR589" i="14"/>
  <c r="AQ589" i="14"/>
  <c r="AP589" i="14"/>
  <c r="AO589" i="14"/>
  <c r="AN589" i="14"/>
  <c r="AM589" i="14"/>
  <c r="AL589" i="14"/>
  <c r="AK589" i="14"/>
  <c r="AJ589" i="14"/>
  <c r="AI589" i="14"/>
  <c r="AH589" i="14"/>
  <c r="AG589" i="14"/>
  <c r="AF589" i="14"/>
  <c r="AE589" i="14"/>
  <c r="AD589" i="14"/>
  <c r="AC589" i="14"/>
  <c r="AB589" i="14"/>
  <c r="AA589" i="14"/>
  <c r="Z589" i="14"/>
  <c r="Y589" i="14"/>
  <c r="X589" i="14"/>
  <c r="W589" i="14"/>
  <c r="V589" i="14"/>
  <c r="U589" i="14"/>
  <c r="T589" i="14"/>
  <c r="S589" i="14"/>
  <c r="R589" i="14"/>
  <c r="Q589" i="14"/>
  <c r="P589" i="14"/>
  <c r="O589" i="14"/>
  <c r="N589" i="14"/>
  <c r="M589" i="14"/>
  <c r="L589" i="14"/>
  <c r="K589" i="14"/>
  <c r="J589" i="14"/>
  <c r="I589" i="14"/>
  <c r="H589" i="14"/>
  <c r="G589" i="14"/>
  <c r="JB588" i="14"/>
  <c r="JA588" i="14"/>
  <c r="IZ588" i="14"/>
  <c r="IY588" i="14"/>
  <c r="IX588" i="14"/>
  <c r="IW588" i="14"/>
  <c r="IV588" i="14"/>
  <c r="IU588" i="14"/>
  <c r="IT588" i="14"/>
  <c r="IS588" i="14"/>
  <c r="IR588" i="14"/>
  <c r="IQ588" i="14"/>
  <c r="IP588" i="14"/>
  <c r="IO588" i="14"/>
  <c r="IN588" i="14"/>
  <c r="IM588" i="14"/>
  <c r="IL588" i="14"/>
  <c r="IK588" i="14"/>
  <c r="IJ588" i="14"/>
  <c r="II588" i="14"/>
  <c r="IH588" i="14"/>
  <c r="IG588" i="14"/>
  <c r="IF588" i="14"/>
  <c r="IE588" i="14"/>
  <c r="ID588" i="14"/>
  <c r="IC588" i="14"/>
  <c r="IB588" i="14"/>
  <c r="IA588" i="14"/>
  <c r="HZ588" i="14"/>
  <c r="HY588" i="14"/>
  <c r="HX588" i="14"/>
  <c r="HW588" i="14"/>
  <c r="HV588" i="14"/>
  <c r="HU588" i="14"/>
  <c r="HT588" i="14"/>
  <c r="HS588" i="14"/>
  <c r="HR588" i="14"/>
  <c r="HQ588" i="14"/>
  <c r="HP588" i="14"/>
  <c r="HO588" i="14"/>
  <c r="HN588" i="14"/>
  <c r="HM588" i="14"/>
  <c r="HL588" i="14"/>
  <c r="HK588" i="14"/>
  <c r="HJ588" i="14"/>
  <c r="HI588" i="14"/>
  <c r="HH588" i="14"/>
  <c r="HG588" i="14"/>
  <c r="HF588" i="14"/>
  <c r="HE588" i="14"/>
  <c r="HD588" i="14"/>
  <c r="HC588" i="14"/>
  <c r="HB588" i="14"/>
  <c r="HA588" i="14"/>
  <c r="GZ588" i="14"/>
  <c r="GY588" i="14"/>
  <c r="GX588" i="14"/>
  <c r="GW588" i="14"/>
  <c r="GV588" i="14"/>
  <c r="GU588" i="14"/>
  <c r="GT588" i="14"/>
  <c r="GS588" i="14"/>
  <c r="GR588" i="14"/>
  <c r="GQ588" i="14"/>
  <c r="GP588" i="14"/>
  <c r="GO588" i="14"/>
  <c r="GN588" i="14"/>
  <c r="GM588" i="14"/>
  <c r="GL588" i="14"/>
  <c r="GK588" i="14"/>
  <c r="GJ588" i="14"/>
  <c r="GI588" i="14"/>
  <c r="GH588" i="14"/>
  <c r="GG588" i="14"/>
  <c r="GF588" i="14"/>
  <c r="GE588" i="14"/>
  <c r="GD588" i="14"/>
  <c r="GC588" i="14"/>
  <c r="GB588" i="14"/>
  <c r="GA588" i="14"/>
  <c r="FZ588" i="14"/>
  <c r="FY588" i="14"/>
  <c r="FX588" i="14"/>
  <c r="FW588" i="14"/>
  <c r="FV588" i="14"/>
  <c r="FU588" i="14"/>
  <c r="FT588" i="14"/>
  <c r="FS588" i="14"/>
  <c r="FR588" i="14"/>
  <c r="FQ588" i="14"/>
  <c r="FP588" i="14"/>
  <c r="FO588" i="14"/>
  <c r="FN588" i="14"/>
  <c r="FM588" i="14"/>
  <c r="FL588" i="14"/>
  <c r="FK588" i="14"/>
  <c r="FJ588" i="14"/>
  <c r="FI588" i="14"/>
  <c r="FH588" i="14"/>
  <c r="FG588" i="14"/>
  <c r="FF588" i="14"/>
  <c r="FE588" i="14"/>
  <c r="FD588" i="14"/>
  <c r="FC588" i="14"/>
  <c r="FB588" i="14"/>
  <c r="FA588" i="14"/>
  <c r="EZ588" i="14"/>
  <c r="EY588" i="14"/>
  <c r="EX588" i="14"/>
  <c r="EW588" i="14"/>
  <c r="EV588" i="14"/>
  <c r="EU588" i="14"/>
  <c r="ET588" i="14"/>
  <c r="ES588" i="14"/>
  <c r="ER588" i="14"/>
  <c r="EQ588" i="14"/>
  <c r="EP588" i="14"/>
  <c r="EO588" i="14"/>
  <c r="EN588" i="14"/>
  <c r="EM588" i="14"/>
  <c r="EL588" i="14"/>
  <c r="EK588" i="14"/>
  <c r="EJ588" i="14"/>
  <c r="EI588" i="14"/>
  <c r="EH588" i="14"/>
  <c r="EG588" i="14"/>
  <c r="EF588" i="14"/>
  <c r="EE588" i="14"/>
  <c r="ED588" i="14"/>
  <c r="EC588" i="14"/>
  <c r="EB588" i="14"/>
  <c r="EA588" i="14"/>
  <c r="DZ588" i="14"/>
  <c r="DY588" i="14"/>
  <c r="DX588" i="14"/>
  <c r="DW588" i="14"/>
  <c r="DV588" i="14"/>
  <c r="DU588" i="14"/>
  <c r="DT588" i="14"/>
  <c r="DS588" i="14"/>
  <c r="DR588" i="14"/>
  <c r="DQ588" i="14"/>
  <c r="DP588" i="14"/>
  <c r="DO588" i="14"/>
  <c r="DN588" i="14"/>
  <c r="DM588" i="14"/>
  <c r="DL588" i="14"/>
  <c r="DK588" i="14"/>
  <c r="DJ588" i="14"/>
  <c r="DI588" i="14"/>
  <c r="DH588" i="14"/>
  <c r="DG588" i="14"/>
  <c r="DF588" i="14"/>
  <c r="DE588" i="14"/>
  <c r="DD588" i="14"/>
  <c r="DC588" i="14"/>
  <c r="DB588" i="14"/>
  <c r="DA588" i="14"/>
  <c r="CZ588" i="14"/>
  <c r="CY588" i="14"/>
  <c r="CX588" i="14"/>
  <c r="CW588" i="14"/>
  <c r="CV588" i="14"/>
  <c r="CU588" i="14"/>
  <c r="CT588" i="14"/>
  <c r="CS588" i="14"/>
  <c r="CR588" i="14"/>
  <c r="CQ588" i="14"/>
  <c r="CP588" i="14"/>
  <c r="CO588" i="14"/>
  <c r="CN588" i="14"/>
  <c r="CM588" i="14"/>
  <c r="CL588" i="14"/>
  <c r="CK588" i="14"/>
  <c r="CJ588" i="14"/>
  <c r="CI588" i="14"/>
  <c r="CH588" i="14"/>
  <c r="CG588" i="14"/>
  <c r="CF588" i="14"/>
  <c r="CE588" i="14"/>
  <c r="CD588" i="14"/>
  <c r="CC588" i="14"/>
  <c r="CB588" i="14"/>
  <c r="CA588" i="14"/>
  <c r="BZ588" i="14"/>
  <c r="BY588" i="14"/>
  <c r="BX588" i="14"/>
  <c r="BW588" i="14"/>
  <c r="BV588" i="14"/>
  <c r="BU588" i="14"/>
  <c r="BT588" i="14"/>
  <c r="BS588" i="14"/>
  <c r="BR588" i="14"/>
  <c r="BQ588" i="14"/>
  <c r="BP588" i="14"/>
  <c r="BO588" i="14"/>
  <c r="BN588" i="14"/>
  <c r="BM588" i="14"/>
  <c r="BL588" i="14"/>
  <c r="BK588" i="14"/>
  <c r="BJ588" i="14"/>
  <c r="BI588" i="14"/>
  <c r="BH588" i="14"/>
  <c r="BG588" i="14"/>
  <c r="BF588" i="14"/>
  <c r="BE588" i="14"/>
  <c r="BD588" i="14"/>
  <c r="BC588" i="14"/>
  <c r="BB588" i="14"/>
  <c r="BA588" i="14"/>
  <c r="AZ588" i="14"/>
  <c r="AY588" i="14"/>
  <c r="AX588" i="14"/>
  <c r="AW588" i="14"/>
  <c r="AV588" i="14"/>
  <c r="AU588" i="14"/>
  <c r="AT588" i="14"/>
  <c r="AS588" i="14"/>
  <c r="AR588" i="14"/>
  <c r="AQ588" i="14"/>
  <c r="AP588" i="14"/>
  <c r="AO588" i="14"/>
  <c r="AN588" i="14"/>
  <c r="AM588" i="14"/>
  <c r="AL588" i="14"/>
  <c r="AK588" i="14"/>
  <c r="AJ588" i="14"/>
  <c r="AI588" i="14"/>
  <c r="AH588" i="14"/>
  <c r="AG588" i="14"/>
  <c r="AF588" i="14"/>
  <c r="AE588" i="14"/>
  <c r="AD588" i="14"/>
  <c r="AC588" i="14"/>
  <c r="AB588" i="14"/>
  <c r="AA588" i="14"/>
  <c r="Z588" i="14"/>
  <c r="Y588" i="14"/>
  <c r="X588" i="14"/>
  <c r="W588" i="14"/>
  <c r="V588" i="14"/>
  <c r="U588" i="14"/>
  <c r="T588" i="14"/>
  <c r="S588" i="14"/>
  <c r="R588" i="14"/>
  <c r="Q588" i="14"/>
  <c r="P588" i="14"/>
  <c r="O588" i="14"/>
  <c r="N588" i="14"/>
  <c r="M588" i="14"/>
  <c r="L588" i="14"/>
  <c r="K588" i="14"/>
  <c r="J588" i="14"/>
  <c r="I588" i="14"/>
  <c r="H588" i="14"/>
  <c r="G588" i="14"/>
  <c r="JB587" i="14"/>
  <c r="JA587" i="14"/>
  <c r="IZ587" i="14"/>
  <c r="IY587" i="14"/>
  <c r="IX587" i="14"/>
  <c r="IW587" i="14"/>
  <c r="IV587" i="14"/>
  <c r="IU587" i="14"/>
  <c r="IT587" i="14"/>
  <c r="IS587" i="14"/>
  <c r="IR587" i="14"/>
  <c r="IQ587" i="14"/>
  <c r="IP587" i="14"/>
  <c r="IO587" i="14"/>
  <c r="IN587" i="14"/>
  <c r="IM587" i="14"/>
  <c r="IL587" i="14"/>
  <c r="IK587" i="14"/>
  <c r="IJ587" i="14"/>
  <c r="II587" i="14"/>
  <c r="IH587" i="14"/>
  <c r="IG587" i="14"/>
  <c r="IF587" i="14"/>
  <c r="IE587" i="14"/>
  <c r="ID587" i="14"/>
  <c r="IC587" i="14"/>
  <c r="IB587" i="14"/>
  <c r="IA587" i="14"/>
  <c r="HZ587" i="14"/>
  <c r="HY587" i="14"/>
  <c r="HX587" i="14"/>
  <c r="HW587" i="14"/>
  <c r="HV587" i="14"/>
  <c r="HU587" i="14"/>
  <c r="HT587" i="14"/>
  <c r="HS587" i="14"/>
  <c r="HR587" i="14"/>
  <c r="HQ587" i="14"/>
  <c r="HP587" i="14"/>
  <c r="HO587" i="14"/>
  <c r="HN587" i="14"/>
  <c r="HM587" i="14"/>
  <c r="HL587" i="14"/>
  <c r="HK587" i="14"/>
  <c r="HJ587" i="14"/>
  <c r="HI587" i="14"/>
  <c r="HH587" i="14"/>
  <c r="HG587" i="14"/>
  <c r="HF587" i="14"/>
  <c r="HE587" i="14"/>
  <c r="HD587" i="14"/>
  <c r="HC587" i="14"/>
  <c r="HB587" i="14"/>
  <c r="HA587" i="14"/>
  <c r="GZ587" i="14"/>
  <c r="GY587" i="14"/>
  <c r="GX587" i="14"/>
  <c r="GW587" i="14"/>
  <c r="GV587" i="14"/>
  <c r="GU587" i="14"/>
  <c r="GT587" i="14"/>
  <c r="GS587" i="14"/>
  <c r="GR587" i="14"/>
  <c r="GQ587" i="14"/>
  <c r="GP587" i="14"/>
  <c r="GO587" i="14"/>
  <c r="GN587" i="14"/>
  <c r="GM587" i="14"/>
  <c r="GL587" i="14"/>
  <c r="GK587" i="14"/>
  <c r="GJ587" i="14"/>
  <c r="GI587" i="14"/>
  <c r="GH587" i="14"/>
  <c r="GG587" i="14"/>
  <c r="GF587" i="14"/>
  <c r="GE587" i="14"/>
  <c r="GD587" i="14"/>
  <c r="GC587" i="14"/>
  <c r="GB587" i="14"/>
  <c r="GA587" i="14"/>
  <c r="FZ587" i="14"/>
  <c r="FY587" i="14"/>
  <c r="FX587" i="14"/>
  <c r="FW587" i="14"/>
  <c r="FV587" i="14"/>
  <c r="FU587" i="14"/>
  <c r="FT587" i="14"/>
  <c r="FS587" i="14"/>
  <c r="FR587" i="14"/>
  <c r="FQ587" i="14"/>
  <c r="FP587" i="14"/>
  <c r="FO587" i="14"/>
  <c r="FN587" i="14"/>
  <c r="FM587" i="14"/>
  <c r="FL587" i="14"/>
  <c r="FK587" i="14"/>
  <c r="FJ587" i="14"/>
  <c r="FI587" i="14"/>
  <c r="FH587" i="14"/>
  <c r="FG587" i="14"/>
  <c r="FF587" i="14"/>
  <c r="FE587" i="14"/>
  <c r="FD587" i="14"/>
  <c r="FC587" i="14"/>
  <c r="FB587" i="14"/>
  <c r="FA587" i="14"/>
  <c r="EZ587" i="14"/>
  <c r="EY587" i="14"/>
  <c r="EX587" i="14"/>
  <c r="EW587" i="14"/>
  <c r="EV587" i="14"/>
  <c r="EU587" i="14"/>
  <c r="ET587" i="14"/>
  <c r="ES587" i="14"/>
  <c r="ER587" i="14"/>
  <c r="EQ587" i="14"/>
  <c r="EP587" i="14"/>
  <c r="EO587" i="14"/>
  <c r="EN587" i="14"/>
  <c r="EM587" i="14"/>
  <c r="EL587" i="14"/>
  <c r="EK587" i="14"/>
  <c r="EJ587" i="14"/>
  <c r="EI587" i="14"/>
  <c r="EH587" i="14"/>
  <c r="EG587" i="14"/>
  <c r="EF587" i="14"/>
  <c r="EE587" i="14"/>
  <c r="ED587" i="14"/>
  <c r="EC587" i="14"/>
  <c r="EB587" i="14"/>
  <c r="EA587" i="14"/>
  <c r="DZ587" i="14"/>
  <c r="DY587" i="14"/>
  <c r="DX587" i="14"/>
  <c r="DW587" i="14"/>
  <c r="DV587" i="14"/>
  <c r="DU587" i="14"/>
  <c r="DT587" i="14"/>
  <c r="DS587" i="14"/>
  <c r="DR587" i="14"/>
  <c r="DQ587" i="14"/>
  <c r="DP587" i="14"/>
  <c r="DO587" i="14"/>
  <c r="DN587" i="14"/>
  <c r="DM587" i="14"/>
  <c r="DL587" i="14"/>
  <c r="DK587" i="14"/>
  <c r="DJ587" i="14"/>
  <c r="DI587" i="14"/>
  <c r="DH587" i="14"/>
  <c r="DG587" i="14"/>
  <c r="DF587" i="14"/>
  <c r="DE587" i="14"/>
  <c r="DD587" i="14"/>
  <c r="DC587" i="14"/>
  <c r="DB587" i="14"/>
  <c r="DA587" i="14"/>
  <c r="CZ587" i="14"/>
  <c r="CY587" i="14"/>
  <c r="CX587" i="14"/>
  <c r="CW587" i="14"/>
  <c r="CV587" i="14"/>
  <c r="CU587" i="14"/>
  <c r="CT587" i="14"/>
  <c r="CS587" i="14"/>
  <c r="CR587" i="14"/>
  <c r="CQ587" i="14"/>
  <c r="CP587" i="14"/>
  <c r="CO587" i="14"/>
  <c r="CN587" i="14"/>
  <c r="CM587" i="14"/>
  <c r="CL587" i="14"/>
  <c r="CK587" i="14"/>
  <c r="CJ587" i="14"/>
  <c r="CI587" i="14"/>
  <c r="CH587" i="14"/>
  <c r="CG587" i="14"/>
  <c r="CF587" i="14"/>
  <c r="CE587" i="14"/>
  <c r="CD587" i="14"/>
  <c r="CC587" i="14"/>
  <c r="CB587" i="14"/>
  <c r="CA587" i="14"/>
  <c r="BZ587" i="14"/>
  <c r="BY587" i="14"/>
  <c r="BX587" i="14"/>
  <c r="BW587" i="14"/>
  <c r="BV587" i="14"/>
  <c r="BU587" i="14"/>
  <c r="BT587" i="14"/>
  <c r="BS587" i="14"/>
  <c r="BR587" i="14"/>
  <c r="BQ587" i="14"/>
  <c r="BP587" i="14"/>
  <c r="BO587" i="14"/>
  <c r="BN587" i="14"/>
  <c r="BM587" i="14"/>
  <c r="BL587" i="14"/>
  <c r="BK587" i="14"/>
  <c r="BJ587" i="14"/>
  <c r="BI587" i="14"/>
  <c r="BH587" i="14"/>
  <c r="BG587" i="14"/>
  <c r="BF587" i="14"/>
  <c r="BE587" i="14"/>
  <c r="BD587" i="14"/>
  <c r="BC587" i="14"/>
  <c r="BB587" i="14"/>
  <c r="BA587" i="14"/>
  <c r="AZ587" i="14"/>
  <c r="AY587" i="14"/>
  <c r="AX587" i="14"/>
  <c r="AW587" i="14"/>
  <c r="AV587" i="14"/>
  <c r="AU587" i="14"/>
  <c r="AT587" i="14"/>
  <c r="AS587" i="14"/>
  <c r="AR587" i="14"/>
  <c r="AQ587" i="14"/>
  <c r="AP587" i="14"/>
  <c r="AO587" i="14"/>
  <c r="AN587" i="14"/>
  <c r="AM587" i="14"/>
  <c r="AL587" i="14"/>
  <c r="AK587" i="14"/>
  <c r="AJ587" i="14"/>
  <c r="AI587" i="14"/>
  <c r="AH587" i="14"/>
  <c r="AG587" i="14"/>
  <c r="AF587" i="14"/>
  <c r="AE587" i="14"/>
  <c r="AD587" i="14"/>
  <c r="AC587" i="14"/>
  <c r="AB587" i="14"/>
  <c r="AA587" i="14"/>
  <c r="Z587" i="14"/>
  <c r="Y587" i="14"/>
  <c r="X587" i="14"/>
  <c r="W587" i="14"/>
  <c r="V587" i="14"/>
  <c r="U587" i="14"/>
  <c r="T587" i="14"/>
  <c r="S587" i="14"/>
  <c r="R587" i="14"/>
  <c r="Q587" i="14"/>
  <c r="P587" i="14"/>
  <c r="O587" i="14"/>
  <c r="N587" i="14"/>
  <c r="M587" i="14"/>
  <c r="L587" i="14"/>
  <c r="K587" i="14"/>
  <c r="J587" i="14"/>
  <c r="I587" i="14"/>
  <c r="H587" i="14"/>
  <c r="G587" i="14"/>
  <c r="JB586" i="14"/>
  <c r="JA586" i="14"/>
  <c r="IZ586" i="14"/>
  <c r="IY586" i="14"/>
  <c r="IX586" i="14"/>
  <c r="IW586" i="14"/>
  <c r="IV586" i="14"/>
  <c r="IU586" i="14"/>
  <c r="IT586" i="14"/>
  <c r="IS586" i="14"/>
  <c r="IR586" i="14"/>
  <c r="IQ586" i="14"/>
  <c r="IP586" i="14"/>
  <c r="IO586" i="14"/>
  <c r="IN586" i="14"/>
  <c r="IM586" i="14"/>
  <c r="IL586" i="14"/>
  <c r="IK586" i="14"/>
  <c r="IJ586" i="14"/>
  <c r="II586" i="14"/>
  <c r="IH586" i="14"/>
  <c r="IG586" i="14"/>
  <c r="IF586" i="14"/>
  <c r="IE586" i="14"/>
  <c r="ID586" i="14"/>
  <c r="IC586" i="14"/>
  <c r="IB586" i="14"/>
  <c r="IA586" i="14"/>
  <c r="HZ586" i="14"/>
  <c r="HY586" i="14"/>
  <c r="HX586" i="14"/>
  <c r="HW586" i="14"/>
  <c r="HV586" i="14"/>
  <c r="HU586" i="14"/>
  <c r="HT586" i="14"/>
  <c r="HS586" i="14"/>
  <c r="HR586" i="14"/>
  <c r="HQ586" i="14"/>
  <c r="HP586" i="14"/>
  <c r="HO586" i="14"/>
  <c r="HN586" i="14"/>
  <c r="HM586" i="14"/>
  <c r="HL586" i="14"/>
  <c r="HK586" i="14"/>
  <c r="HJ586" i="14"/>
  <c r="HI586" i="14"/>
  <c r="HH586" i="14"/>
  <c r="HG586" i="14"/>
  <c r="HF586" i="14"/>
  <c r="HE586" i="14"/>
  <c r="HD586" i="14"/>
  <c r="HC586" i="14"/>
  <c r="HB586" i="14"/>
  <c r="HA586" i="14"/>
  <c r="GZ586" i="14"/>
  <c r="GY586" i="14"/>
  <c r="GX586" i="14"/>
  <c r="GW586" i="14"/>
  <c r="GV586" i="14"/>
  <c r="GU586" i="14"/>
  <c r="GT586" i="14"/>
  <c r="GS586" i="14"/>
  <c r="GR586" i="14"/>
  <c r="GQ586" i="14"/>
  <c r="GP586" i="14"/>
  <c r="GO586" i="14"/>
  <c r="GN586" i="14"/>
  <c r="GM586" i="14"/>
  <c r="GL586" i="14"/>
  <c r="GK586" i="14"/>
  <c r="GJ586" i="14"/>
  <c r="GI586" i="14"/>
  <c r="GH586" i="14"/>
  <c r="GG586" i="14"/>
  <c r="GF586" i="14"/>
  <c r="GE586" i="14"/>
  <c r="GD586" i="14"/>
  <c r="GC586" i="14"/>
  <c r="GB586" i="14"/>
  <c r="GA586" i="14"/>
  <c r="FZ586" i="14"/>
  <c r="FY586" i="14"/>
  <c r="FX586" i="14"/>
  <c r="FW586" i="14"/>
  <c r="FV586" i="14"/>
  <c r="FU586" i="14"/>
  <c r="FT586" i="14"/>
  <c r="FS586" i="14"/>
  <c r="FR586" i="14"/>
  <c r="FQ586" i="14"/>
  <c r="FP586" i="14"/>
  <c r="FO586" i="14"/>
  <c r="FN586" i="14"/>
  <c r="FM586" i="14"/>
  <c r="FL586" i="14"/>
  <c r="FK586" i="14"/>
  <c r="FJ586" i="14"/>
  <c r="FI586" i="14"/>
  <c r="FH586" i="14"/>
  <c r="FG586" i="14"/>
  <c r="FF586" i="14"/>
  <c r="FE586" i="14"/>
  <c r="FD586" i="14"/>
  <c r="FC586" i="14"/>
  <c r="FB586" i="14"/>
  <c r="FA586" i="14"/>
  <c r="EZ586" i="14"/>
  <c r="EY586" i="14"/>
  <c r="EX586" i="14"/>
  <c r="EW586" i="14"/>
  <c r="EV586" i="14"/>
  <c r="EU586" i="14"/>
  <c r="ET586" i="14"/>
  <c r="ES586" i="14"/>
  <c r="ER586" i="14"/>
  <c r="EQ586" i="14"/>
  <c r="EP586" i="14"/>
  <c r="EO586" i="14"/>
  <c r="EN586" i="14"/>
  <c r="EM586" i="14"/>
  <c r="EL586" i="14"/>
  <c r="EK586" i="14"/>
  <c r="EJ586" i="14"/>
  <c r="EI586" i="14"/>
  <c r="EH586" i="14"/>
  <c r="EG586" i="14"/>
  <c r="EF586" i="14"/>
  <c r="EE586" i="14"/>
  <c r="ED586" i="14"/>
  <c r="EC586" i="14"/>
  <c r="EB586" i="14"/>
  <c r="EA586" i="14"/>
  <c r="DZ586" i="14"/>
  <c r="DY586" i="14"/>
  <c r="DX586" i="14"/>
  <c r="DW586" i="14"/>
  <c r="DV586" i="14"/>
  <c r="DU586" i="14"/>
  <c r="DT586" i="14"/>
  <c r="DS586" i="14"/>
  <c r="DR586" i="14"/>
  <c r="DQ586" i="14"/>
  <c r="DP586" i="14"/>
  <c r="DO586" i="14"/>
  <c r="DN586" i="14"/>
  <c r="DM586" i="14"/>
  <c r="DL586" i="14"/>
  <c r="DK586" i="14"/>
  <c r="DJ586" i="14"/>
  <c r="DI586" i="14"/>
  <c r="DH586" i="14"/>
  <c r="DG586" i="14"/>
  <c r="DF586" i="14"/>
  <c r="DE586" i="14"/>
  <c r="DD586" i="14"/>
  <c r="DC586" i="14"/>
  <c r="DB586" i="14"/>
  <c r="DA586" i="14"/>
  <c r="CZ586" i="14"/>
  <c r="CY586" i="14"/>
  <c r="CX586" i="14"/>
  <c r="CW586" i="14"/>
  <c r="CV586" i="14"/>
  <c r="CU586" i="14"/>
  <c r="CT586" i="14"/>
  <c r="CS586" i="14"/>
  <c r="CR586" i="14"/>
  <c r="CQ586" i="14"/>
  <c r="CP586" i="14"/>
  <c r="CO586" i="14"/>
  <c r="CN586" i="14"/>
  <c r="CM586" i="14"/>
  <c r="CL586" i="14"/>
  <c r="CK586" i="14"/>
  <c r="CJ586" i="14"/>
  <c r="CI586" i="14"/>
  <c r="CH586" i="14"/>
  <c r="CG586" i="14"/>
  <c r="CF586" i="14"/>
  <c r="CE586" i="14"/>
  <c r="CD586" i="14"/>
  <c r="CC586" i="14"/>
  <c r="CB586" i="14"/>
  <c r="CA586" i="14"/>
  <c r="BZ586" i="14"/>
  <c r="BY586" i="14"/>
  <c r="BX586" i="14"/>
  <c r="BW586" i="14"/>
  <c r="BV586" i="14"/>
  <c r="BU586" i="14"/>
  <c r="BT586" i="14"/>
  <c r="BS586" i="14"/>
  <c r="BR586" i="14"/>
  <c r="BQ586" i="14"/>
  <c r="BP586" i="14"/>
  <c r="BO586" i="14"/>
  <c r="BN586" i="14"/>
  <c r="BM586" i="14"/>
  <c r="BL586" i="14"/>
  <c r="BK586" i="14"/>
  <c r="BJ586" i="14"/>
  <c r="BI586" i="14"/>
  <c r="BH586" i="14"/>
  <c r="BG586" i="14"/>
  <c r="BF586" i="14"/>
  <c r="BE586" i="14"/>
  <c r="BD586" i="14"/>
  <c r="BC586" i="14"/>
  <c r="BB586" i="14"/>
  <c r="BA586" i="14"/>
  <c r="AZ586" i="14"/>
  <c r="AY586" i="14"/>
  <c r="AX586" i="14"/>
  <c r="AW586" i="14"/>
  <c r="AV586" i="14"/>
  <c r="AU586" i="14"/>
  <c r="AT586" i="14"/>
  <c r="AS586" i="14"/>
  <c r="AR586" i="14"/>
  <c r="AQ586" i="14"/>
  <c r="AP586" i="14"/>
  <c r="AO586" i="14"/>
  <c r="AN586" i="14"/>
  <c r="AM586" i="14"/>
  <c r="AL586" i="14"/>
  <c r="AK586" i="14"/>
  <c r="AJ586" i="14"/>
  <c r="AI586" i="14"/>
  <c r="AH586" i="14"/>
  <c r="AG586" i="14"/>
  <c r="AF586" i="14"/>
  <c r="AE586" i="14"/>
  <c r="AD586" i="14"/>
  <c r="AC586" i="14"/>
  <c r="AB586" i="14"/>
  <c r="AA586" i="14"/>
  <c r="Z586" i="14"/>
  <c r="Y586" i="14"/>
  <c r="X586" i="14"/>
  <c r="W586" i="14"/>
  <c r="V586" i="14"/>
  <c r="U586" i="14"/>
  <c r="T586" i="14"/>
  <c r="S586" i="14"/>
  <c r="R586" i="14"/>
  <c r="Q586" i="14"/>
  <c r="P586" i="14"/>
  <c r="O586" i="14"/>
  <c r="N586" i="14"/>
  <c r="M586" i="14"/>
  <c r="L586" i="14"/>
  <c r="K586" i="14"/>
  <c r="J586" i="14"/>
  <c r="I586" i="14"/>
  <c r="H586" i="14"/>
  <c r="G586" i="14"/>
  <c r="JB585" i="14"/>
  <c r="JA585" i="14"/>
  <c r="IZ585" i="14"/>
  <c r="IY585" i="14"/>
  <c r="IX585" i="14"/>
  <c r="IW585" i="14"/>
  <c r="IV585" i="14"/>
  <c r="IU585" i="14"/>
  <c r="IT585" i="14"/>
  <c r="IS585" i="14"/>
  <c r="IR585" i="14"/>
  <c r="IQ585" i="14"/>
  <c r="IP585" i="14"/>
  <c r="IO585" i="14"/>
  <c r="IN585" i="14"/>
  <c r="IM585" i="14"/>
  <c r="IL585" i="14"/>
  <c r="IK585" i="14"/>
  <c r="IJ585" i="14"/>
  <c r="II585" i="14"/>
  <c r="IH585" i="14"/>
  <c r="IG585" i="14"/>
  <c r="IF585" i="14"/>
  <c r="IE585" i="14"/>
  <c r="ID585" i="14"/>
  <c r="IC585" i="14"/>
  <c r="IB585" i="14"/>
  <c r="IA585" i="14"/>
  <c r="HZ585" i="14"/>
  <c r="HY585" i="14"/>
  <c r="HX585" i="14"/>
  <c r="HW585" i="14"/>
  <c r="HV585" i="14"/>
  <c r="HU585" i="14"/>
  <c r="HT585" i="14"/>
  <c r="HS585" i="14"/>
  <c r="HR585" i="14"/>
  <c r="HQ585" i="14"/>
  <c r="HP585" i="14"/>
  <c r="HO585" i="14"/>
  <c r="HN585" i="14"/>
  <c r="HM585" i="14"/>
  <c r="HL585" i="14"/>
  <c r="HK585" i="14"/>
  <c r="HJ585" i="14"/>
  <c r="HI585" i="14"/>
  <c r="HH585" i="14"/>
  <c r="HG585" i="14"/>
  <c r="HF585" i="14"/>
  <c r="HE585" i="14"/>
  <c r="HD585" i="14"/>
  <c r="HC585" i="14"/>
  <c r="HB585" i="14"/>
  <c r="HA585" i="14"/>
  <c r="GZ585" i="14"/>
  <c r="GY585" i="14"/>
  <c r="GX585" i="14"/>
  <c r="GW585" i="14"/>
  <c r="GV585" i="14"/>
  <c r="GU585" i="14"/>
  <c r="GT585" i="14"/>
  <c r="GS585" i="14"/>
  <c r="GR585" i="14"/>
  <c r="GQ585" i="14"/>
  <c r="GP585" i="14"/>
  <c r="GO585" i="14"/>
  <c r="GN585" i="14"/>
  <c r="GM585" i="14"/>
  <c r="GL585" i="14"/>
  <c r="GK585" i="14"/>
  <c r="GJ585" i="14"/>
  <c r="GI585" i="14"/>
  <c r="GH585" i="14"/>
  <c r="GG585" i="14"/>
  <c r="GF585" i="14"/>
  <c r="GE585" i="14"/>
  <c r="GD585" i="14"/>
  <c r="GC585" i="14"/>
  <c r="GB585" i="14"/>
  <c r="GA585" i="14"/>
  <c r="FZ585" i="14"/>
  <c r="FY585" i="14"/>
  <c r="FX585" i="14"/>
  <c r="FW585" i="14"/>
  <c r="FV585" i="14"/>
  <c r="FU585" i="14"/>
  <c r="FT585" i="14"/>
  <c r="FS585" i="14"/>
  <c r="FR585" i="14"/>
  <c r="FQ585" i="14"/>
  <c r="FP585" i="14"/>
  <c r="FO585" i="14"/>
  <c r="FN585" i="14"/>
  <c r="FM585" i="14"/>
  <c r="FL585" i="14"/>
  <c r="FK585" i="14"/>
  <c r="FJ585" i="14"/>
  <c r="FI585" i="14"/>
  <c r="FH585" i="14"/>
  <c r="FG585" i="14"/>
  <c r="FF585" i="14"/>
  <c r="FE585" i="14"/>
  <c r="FD585" i="14"/>
  <c r="FC585" i="14"/>
  <c r="FB585" i="14"/>
  <c r="FA585" i="14"/>
  <c r="EZ585" i="14"/>
  <c r="EY585" i="14"/>
  <c r="EX585" i="14"/>
  <c r="EW585" i="14"/>
  <c r="EV585" i="14"/>
  <c r="EU585" i="14"/>
  <c r="ET585" i="14"/>
  <c r="ES585" i="14"/>
  <c r="ER585" i="14"/>
  <c r="EQ585" i="14"/>
  <c r="EP585" i="14"/>
  <c r="EO585" i="14"/>
  <c r="EN585" i="14"/>
  <c r="EM585" i="14"/>
  <c r="EL585" i="14"/>
  <c r="EK585" i="14"/>
  <c r="EJ585" i="14"/>
  <c r="EI585" i="14"/>
  <c r="EH585" i="14"/>
  <c r="EG585" i="14"/>
  <c r="EF585" i="14"/>
  <c r="EE585" i="14"/>
  <c r="ED585" i="14"/>
  <c r="EC585" i="14"/>
  <c r="EB585" i="14"/>
  <c r="EA585" i="14"/>
  <c r="DZ585" i="14"/>
  <c r="DY585" i="14"/>
  <c r="DX585" i="14"/>
  <c r="DW585" i="14"/>
  <c r="DV585" i="14"/>
  <c r="DU585" i="14"/>
  <c r="DT585" i="14"/>
  <c r="DS585" i="14"/>
  <c r="DR585" i="14"/>
  <c r="DQ585" i="14"/>
  <c r="DP585" i="14"/>
  <c r="DO585" i="14"/>
  <c r="DN585" i="14"/>
  <c r="DM585" i="14"/>
  <c r="DL585" i="14"/>
  <c r="DK585" i="14"/>
  <c r="DJ585" i="14"/>
  <c r="DI585" i="14"/>
  <c r="DH585" i="14"/>
  <c r="DG585" i="14"/>
  <c r="DF585" i="14"/>
  <c r="DE585" i="14"/>
  <c r="DD585" i="14"/>
  <c r="DC585" i="14"/>
  <c r="DB585" i="14"/>
  <c r="DA585" i="14"/>
  <c r="CZ585" i="14"/>
  <c r="CY585" i="14"/>
  <c r="CX585" i="14"/>
  <c r="CW585" i="14"/>
  <c r="CV585" i="14"/>
  <c r="CU585" i="14"/>
  <c r="CT585" i="14"/>
  <c r="CS585" i="14"/>
  <c r="CR585" i="14"/>
  <c r="CQ585" i="14"/>
  <c r="CP585" i="14"/>
  <c r="CO585" i="14"/>
  <c r="CN585" i="14"/>
  <c r="CM585" i="14"/>
  <c r="CL585" i="14"/>
  <c r="CK585" i="14"/>
  <c r="CJ585" i="14"/>
  <c r="CI585" i="14"/>
  <c r="CH585" i="14"/>
  <c r="CG585" i="14"/>
  <c r="CF585" i="14"/>
  <c r="CE585" i="14"/>
  <c r="CD585" i="14"/>
  <c r="CC585" i="14"/>
  <c r="CB585" i="14"/>
  <c r="CA585" i="14"/>
  <c r="BZ585" i="14"/>
  <c r="BY585" i="14"/>
  <c r="BX585" i="14"/>
  <c r="BW585" i="14"/>
  <c r="BV585" i="14"/>
  <c r="BU585" i="14"/>
  <c r="BT585" i="14"/>
  <c r="BS585" i="14"/>
  <c r="BR585" i="14"/>
  <c r="BQ585" i="14"/>
  <c r="BP585" i="14"/>
  <c r="BO585" i="14"/>
  <c r="BN585" i="14"/>
  <c r="BM585" i="14"/>
  <c r="BL585" i="14"/>
  <c r="BK585" i="14"/>
  <c r="BJ585" i="14"/>
  <c r="BI585" i="14"/>
  <c r="BH585" i="14"/>
  <c r="BG585" i="14"/>
  <c r="BF585" i="14"/>
  <c r="BE585" i="14"/>
  <c r="BD585" i="14"/>
  <c r="BC585" i="14"/>
  <c r="BB585" i="14"/>
  <c r="BA585" i="14"/>
  <c r="AZ585" i="14"/>
  <c r="AY585" i="14"/>
  <c r="AX585" i="14"/>
  <c r="AW585" i="14"/>
  <c r="AV585" i="14"/>
  <c r="AU585" i="14"/>
  <c r="AT585" i="14"/>
  <c r="AS585" i="14"/>
  <c r="AR585" i="14"/>
  <c r="AQ585" i="14"/>
  <c r="AP585" i="14"/>
  <c r="AO585" i="14"/>
  <c r="AN585" i="14"/>
  <c r="AM585" i="14"/>
  <c r="AL585" i="14"/>
  <c r="AK585" i="14"/>
  <c r="AJ585" i="14"/>
  <c r="AI585" i="14"/>
  <c r="AH585" i="14"/>
  <c r="AG585" i="14"/>
  <c r="AF585" i="14"/>
  <c r="AE585" i="14"/>
  <c r="AD585" i="14"/>
  <c r="AC585" i="14"/>
  <c r="AB585" i="14"/>
  <c r="AA585" i="14"/>
  <c r="Z585" i="14"/>
  <c r="Y585" i="14"/>
  <c r="X585" i="14"/>
  <c r="W585" i="14"/>
  <c r="V585" i="14"/>
  <c r="U585" i="14"/>
  <c r="T585" i="14"/>
  <c r="S585" i="14"/>
  <c r="R585" i="14"/>
  <c r="Q585" i="14"/>
  <c r="P585" i="14"/>
  <c r="O585" i="14"/>
  <c r="N585" i="14"/>
  <c r="M585" i="14"/>
  <c r="L585" i="14"/>
  <c r="K585" i="14"/>
  <c r="J585" i="14"/>
  <c r="I585" i="14"/>
  <c r="H585" i="14"/>
  <c r="G585" i="14"/>
  <c r="JB584" i="14"/>
  <c r="JA584" i="14"/>
  <c r="IZ584" i="14"/>
  <c r="IY584" i="14"/>
  <c r="IX584" i="14"/>
  <c r="IW584" i="14"/>
  <c r="IV584" i="14"/>
  <c r="IU584" i="14"/>
  <c r="IT584" i="14"/>
  <c r="IS584" i="14"/>
  <c r="IR584" i="14"/>
  <c r="IQ584" i="14"/>
  <c r="IP584" i="14"/>
  <c r="IO584" i="14"/>
  <c r="IN584" i="14"/>
  <c r="IM584" i="14"/>
  <c r="IL584" i="14"/>
  <c r="IK584" i="14"/>
  <c r="IJ584" i="14"/>
  <c r="II584" i="14"/>
  <c r="IH584" i="14"/>
  <c r="IG584" i="14"/>
  <c r="IF584" i="14"/>
  <c r="IE584" i="14"/>
  <c r="ID584" i="14"/>
  <c r="IC584" i="14"/>
  <c r="IB584" i="14"/>
  <c r="IA584" i="14"/>
  <c r="HZ584" i="14"/>
  <c r="HY584" i="14"/>
  <c r="HX584" i="14"/>
  <c r="HW584" i="14"/>
  <c r="HV584" i="14"/>
  <c r="HU584" i="14"/>
  <c r="HT584" i="14"/>
  <c r="HS584" i="14"/>
  <c r="HR584" i="14"/>
  <c r="HQ584" i="14"/>
  <c r="HP584" i="14"/>
  <c r="HO584" i="14"/>
  <c r="HN584" i="14"/>
  <c r="HM584" i="14"/>
  <c r="HL584" i="14"/>
  <c r="HK584" i="14"/>
  <c r="HJ584" i="14"/>
  <c r="HI584" i="14"/>
  <c r="HH584" i="14"/>
  <c r="HG584" i="14"/>
  <c r="HF584" i="14"/>
  <c r="HE584" i="14"/>
  <c r="HD584" i="14"/>
  <c r="HC584" i="14"/>
  <c r="HB584" i="14"/>
  <c r="HA584" i="14"/>
  <c r="GZ584" i="14"/>
  <c r="GY584" i="14"/>
  <c r="GX584" i="14"/>
  <c r="GW584" i="14"/>
  <c r="GV584" i="14"/>
  <c r="GU584" i="14"/>
  <c r="GT584" i="14"/>
  <c r="GS584" i="14"/>
  <c r="GR584" i="14"/>
  <c r="GQ584" i="14"/>
  <c r="GP584" i="14"/>
  <c r="GO584" i="14"/>
  <c r="GN584" i="14"/>
  <c r="GM584" i="14"/>
  <c r="GL584" i="14"/>
  <c r="GK584" i="14"/>
  <c r="GJ584" i="14"/>
  <c r="GI584" i="14"/>
  <c r="GH584" i="14"/>
  <c r="GG584" i="14"/>
  <c r="GF584" i="14"/>
  <c r="GE584" i="14"/>
  <c r="GD584" i="14"/>
  <c r="GC584" i="14"/>
  <c r="GB584" i="14"/>
  <c r="GA584" i="14"/>
  <c r="FZ584" i="14"/>
  <c r="FY584" i="14"/>
  <c r="FX584" i="14"/>
  <c r="FW584" i="14"/>
  <c r="FV584" i="14"/>
  <c r="FU584" i="14"/>
  <c r="FT584" i="14"/>
  <c r="FS584" i="14"/>
  <c r="FR584" i="14"/>
  <c r="FQ584" i="14"/>
  <c r="FP584" i="14"/>
  <c r="FO584" i="14"/>
  <c r="FN584" i="14"/>
  <c r="FM584" i="14"/>
  <c r="FL584" i="14"/>
  <c r="FK584" i="14"/>
  <c r="FJ584" i="14"/>
  <c r="FI584" i="14"/>
  <c r="FH584" i="14"/>
  <c r="FG584" i="14"/>
  <c r="FF584" i="14"/>
  <c r="FE584" i="14"/>
  <c r="FD584" i="14"/>
  <c r="FC584" i="14"/>
  <c r="FB584" i="14"/>
  <c r="FA584" i="14"/>
  <c r="EZ584" i="14"/>
  <c r="EY584" i="14"/>
  <c r="EX584" i="14"/>
  <c r="EW584" i="14"/>
  <c r="EV584" i="14"/>
  <c r="EU584" i="14"/>
  <c r="ET584" i="14"/>
  <c r="ES584" i="14"/>
  <c r="ER584" i="14"/>
  <c r="EQ584" i="14"/>
  <c r="EP584" i="14"/>
  <c r="EO584" i="14"/>
  <c r="EN584" i="14"/>
  <c r="EM584" i="14"/>
  <c r="EL584" i="14"/>
  <c r="EK584" i="14"/>
  <c r="EJ584" i="14"/>
  <c r="EI584" i="14"/>
  <c r="EH584" i="14"/>
  <c r="EG584" i="14"/>
  <c r="EF584" i="14"/>
  <c r="EE584" i="14"/>
  <c r="ED584" i="14"/>
  <c r="EC584" i="14"/>
  <c r="EB584" i="14"/>
  <c r="EA584" i="14"/>
  <c r="DZ584" i="14"/>
  <c r="DY584" i="14"/>
  <c r="DX584" i="14"/>
  <c r="DW584" i="14"/>
  <c r="DV584" i="14"/>
  <c r="DU584" i="14"/>
  <c r="DT584" i="14"/>
  <c r="DS584" i="14"/>
  <c r="DR584" i="14"/>
  <c r="DQ584" i="14"/>
  <c r="DP584" i="14"/>
  <c r="DO584" i="14"/>
  <c r="DN584" i="14"/>
  <c r="DM584" i="14"/>
  <c r="DL584" i="14"/>
  <c r="DK584" i="14"/>
  <c r="DJ584" i="14"/>
  <c r="DI584" i="14"/>
  <c r="DH584" i="14"/>
  <c r="DG584" i="14"/>
  <c r="DF584" i="14"/>
  <c r="DE584" i="14"/>
  <c r="DD584" i="14"/>
  <c r="DC584" i="14"/>
  <c r="DB584" i="14"/>
  <c r="DA584" i="14"/>
  <c r="CZ584" i="14"/>
  <c r="CY584" i="14"/>
  <c r="CX584" i="14"/>
  <c r="CW584" i="14"/>
  <c r="CV584" i="14"/>
  <c r="CU584" i="14"/>
  <c r="CT584" i="14"/>
  <c r="CS584" i="14"/>
  <c r="CR584" i="14"/>
  <c r="CQ584" i="14"/>
  <c r="CP584" i="14"/>
  <c r="CO584" i="14"/>
  <c r="CN584" i="14"/>
  <c r="CM584" i="14"/>
  <c r="CL584" i="14"/>
  <c r="CK584" i="14"/>
  <c r="CJ584" i="14"/>
  <c r="CI584" i="14"/>
  <c r="CH584" i="14"/>
  <c r="CG584" i="14"/>
  <c r="CF584" i="14"/>
  <c r="CE584" i="14"/>
  <c r="CD584" i="14"/>
  <c r="CC584" i="14"/>
  <c r="CB584" i="14"/>
  <c r="CA584" i="14"/>
  <c r="BZ584" i="14"/>
  <c r="BY584" i="14"/>
  <c r="BX584" i="14"/>
  <c r="BW584" i="14"/>
  <c r="BV584" i="14"/>
  <c r="BU584" i="14"/>
  <c r="BT584" i="14"/>
  <c r="BS584" i="14"/>
  <c r="BR584" i="14"/>
  <c r="BQ584" i="14"/>
  <c r="BP584" i="14"/>
  <c r="BO584" i="14"/>
  <c r="BN584" i="14"/>
  <c r="BM584" i="14"/>
  <c r="BL584" i="14"/>
  <c r="BK584" i="14"/>
  <c r="BJ584" i="14"/>
  <c r="BI584" i="14"/>
  <c r="BH584" i="14"/>
  <c r="BG584" i="14"/>
  <c r="BF584" i="14"/>
  <c r="BE584" i="14"/>
  <c r="BD584" i="14"/>
  <c r="BC584" i="14"/>
  <c r="BB584" i="14"/>
  <c r="BA584" i="14"/>
  <c r="AZ584" i="14"/>
  <c r="AY584" i="14"/>
  <c r="AX584" i="14"/>
  <c r="AW584" i="14"/>
  <c r="AV584" i="14"/>
  <c r="AU584" i="14"/>
  <c r="AT584" i="14"/>
  <c r="AS584" i="14"/>
  <c r="AR584" i="14"/>
  <c r="AQ584" i="14"/>
  <c r="AP584" i="14"/>
  <c r="AO584" i="14"/>
  <c r="AN584" i="14"/>
  <c r="AM584" i="14"/>
  <c r="AL584" i="14"/>
  <c r="AK584" i="14"/>
  <c r="AJ584" i="14"/>
  <c r="AI584" i="14"/>
  <c r="AH584" i="14"/>
  <c r="AG584" i="14"/>
  <c r="AF584" i="14"/>
  <c r="AE584" i="14"/>
  <c r="AD584" i="14"/>
  <c r="AC584" i="14"/>
  <c r="AB584" i="14"/>
  <c r="AA584" i="14"/>
  <c r="Z584" i="14"/>
  <c r="Y584" i="14"/>
  <c r="X584" i="14"/>
  <c r="W584" i="14"/>
  <c r="V584" i="14"/>
  <c r="U584" i="14"/>
  <c r="T584" i="14"/>
  <c r="S584" i="14"/>
  <c r="R584" i="14"/>
  <c r="Q584" i="14"/>
  <c r="P584" i="14"/>
  <c r="O584" i="14"/>
  <c r="N584" i="14"/>
  <c r="M584" i="14"/>
  <c r="L584" i="14"/>
  <c r="K584" i="14"/>
  <c r="J584" i="14"/>
  <c r="I584" i="14"/>
  <c r="H584" i="14"/>
  <c r="G584" i="14"/>
  <c r="JB583" i="14"/>
  <c r="JA583" i="14"/>
  <c r="IZ583" i="14"/>
  <c r="IY583" i="14"/>
  <c r="IX583" i="14"/>
  <c r="IW583" i="14"/>
  <c r="IV583" i="14"/>
  <c r="IU583" i="14"/>
  <c r="IT583" i="14"/>
  <c r="IS583" i="14"/>
  <c r="IR583" i="14"/>
  <c r="IQ583" i="14"/>
  <c r="IP583" i="14"/>
  <c r="IO583" i="14"/>
  <c r="IN583" i="14"/>
  <c r="IM583" i="14"/>
  <c r="IL583" i="14"/>
  <c r="IK583" i="14"/>
  <c r="IJ583" i="14"/>
  <c r="II583" i="14"/>
  <c r="IH583" i="14"/>
  <c r="IG583" i="14"/>
  <c r="IF583" i="14"/>
  <c r="IE583" i="14"/>
  <c r="ID583" i="14"/>
  <c r="IC583" i="14"/>
  <c r="IB583" i="14"/>
  <c r="IA583" i="14"/>
  <c r="HZ583" i="14"/>
  <c r="HY583" i="14"/>
  <c r="HX583" i="14"/>
  <c r="HW583" i="14"/>
  <c r="HV583" i="14"/>
  <c r="HU583" i="14"/>
  <c r="HT583" i="14"/>
  <c r="HS583" i="14"/>
  <c r="HR583" i="14"/>
  <c r="HQ583" i="14"/>
  <c r="HP583" i="14"/>
  <c r="HO583" i="14"/>
  <c r="HN583" i="14"/>
  <c r="HM583" i="14"/>
  <c r="HL583" i="14"/>
  <c r="HK583" i="14"/>
  <c r="HJ583" i="14"/>
  <c r="HI583" i="14"/>
  <c r="HH583" i="14"/>
  <c r="HG583" i="14"/>
  <c r="HF583" i="14"/>
  <c r="HE583" i="14"/>
  <c r="HD583" i="14"/>
  <c r="HC583" i="14"/>
  <c r="HB583" i="14"/>
  <c r="HA583" i="14"/>
  <c r="GZ583" i="14"/>
  <c r="GY583" i="14"/>
  <c r="GX583" i="14"/>
  <c r="GW583" i="14"/>
  <c r="GV583" i="14"/>
  <c r="GU583" i="14"/>
  <c r="GT583" i="14"/>
  <c r="GS583" i="14"/>
  <c r="GR583" i="14"/>
  <c r="GQ583" i="14"/>
  <c r="GP583" i="14"/>
  <c r="GO583" i="14"/>
  <c r="GN583" i="14"/>
  <c r="GM583" i="14"/>
  <c r="GL583" i="14"/>
  <c r="GK583" i="14"/>
  <c r="GJ583" i="14"/>
  <c r="GI583" i="14"/>
  <c r="GH583" i="14"/>
  <c r="GG583" i="14"/>
  <c r="GF583" i="14"/>
  <c r="GE583" i="14"/>
  <c r="GD583" i="14"/>
  <c r="GC583" i="14"/>
  <c r="GB583" i="14"/>
  <c r="GA583" i="14"/>
  <c r="FZ583" i="14"/>
  <c r="FY583" i="14"/>
  <c r="FX583" i="14"/>
  <c r="FW583" i="14"/>
  <c r="FV583" i="14"/>
  <c r="FU583" i="14"/>
  <c r="FT583" i="14"/>
  <c r="FS583" i="14"/>
  <c r="FR583" i="14"/>
  <c r="FQ583" i="14"/>
  <c r="FP583" i="14"/>
  <c r="FO583" i="14"/>
  <c r="FN583" i="14"/>
  <c r="FM583" i="14"/>
  <c r="FL583" i="14"/>
  <c r="FK583" i="14"/>
  <c r="FJ583" i="14"/>
  <c r="FI583" i="14"/>
  <c r="FH583" i="14"/>
  <c r="FG583" i="14"/>
  <c r="FF583" i="14"/>
  <c r="FE583" i="14"/>
  <c r="FD583" i="14"/>
  <c r="FC583" i="14"/>
  <c r="FB583" i="14"/>
  <c r="FA583" i="14"/>
  <c r="EZ583" i="14"/>
  <c r="EY583" i="14"/>
  <c r="EX583" i="14"/>
  <c r="EW583" i="14"/>
  <c r="EV583" i="14"/>
  <c r="EU583" i="14"/>
  <c r="ET583" i="14"/>
  <c r="ES583" i="14"/>
  <c r="ER583" i="14"/>
  <c r="EQ583" i="14"/>
  <c r="EP583" i="14"/>
  <c r="EO583" i="14"/>
  <c r="EN583" i="14"/>
  <c r="EM583" i="14"/>
  <c r="EL583" i="14"/>
  <c r="EK583" i="14"/>
  <c r="EJ583" i="14"/>
  <c r="EI583" i="14"/>
  <c r="EH583" i="14"/>
  <c r="EG583" i="14"/>
  <c r="EF583" i="14"/>
  <c r="EE583" i="14"/>
  <c r="ED583" i="14"/>
  <c r="EC583" i="14"/>
  <c r="EB583" i="14"/>
  <c r="EA583" i="14"/>
  <c r="DZ583" i="14"/>
  <c r="DY583" i="14"/>
  <c r="DX583" i="14"/>
  <c r="DW583" i="14"/>
  <c r="DV583" i="14"/>
  <c r="DU583" i="14"/>
  <c r="DT583" i="14"/>
  <c r="DS583" i="14"/>
  <c r="DR583" i="14"/>
  <c r="DQ583" i="14"/>
  <c r="DP583" i="14"/>
  <c r="DO583" i="14"/>
  <c r="DN583" i="14"/>
  <c r="DM583" i="14"/>
  <c r="DL583" i="14"/>
  <c r="DK583" i="14"/>
  <c r="DJ583" i="14"/>
  <c r="DI583" i="14"/>
  <c r="DH583" i="14"/>
  <c r="DG583" i="14"/>
  <c r="DF583" i="14"/>
  <c r="DE583" i="14"/>
  <c r="DD583" i="14"/>
  <c r="DC583" i="14"/>
  <c r="DB583" i="14"/>
  <c r="DA583" i="14"/>
  <c r="CZ583" i="14"/>
  <c r="CY583" i="14"/>
  <c r="CX583" i="14"/>
  <c r="CW583" i="14"/>
  <c r="CV583" i="14"/>
  <c r="CU583" i="14"/>
  <c r="CT583" i="14"/>
  <c r="CS583" i="14"/>
  <c r="CR583" i="14"/>
  <c r="CQ583" i="14"/>
  <c r="CP583" i="14"/>
  <c r="CO583" i="14"/>
  <c r="CN583" i="14"/>
  <c r="CM583" i="14"/>
  <c r="CL583" i="14"/>
  <c r="CK583" i="14"/>
  <c r="CJ583" i="14"/>
  <c r="CI583" i="14"/>
  <c r="CH583" i="14"/>
  <c r="CG583" i="14"/>
  <c r="CF583" i="14"/>
  <c r="CE583" i="14"/>
  <c r="CD583" i="14"/>
  <c r="CC583" i="14"/>
  <c r="CB583" i="14"/>
  <c r="CA583" i="14"/>
  <c r="BZ583" i="14"/>
  <c r="BY583" i="14"/>
  <c r="BX583" i="14"/>
  <c r="BW583" i="14"/>
  <c r="BV583" i="14"/>
  <c r="BU583" i="14"/>
  <c r="BT583" i="14"/>
  <c r="BS583" i="14"/>
  <c r="BR583" i="14"/>
  <c r="BQ583" i="14"/>
  <c r="BP583" i="14"/>
  <c r="BO583" i="14"/>
  <c r="BN583" i="14"/>
  <c r="BM583" i="14"/>
  <c r="BL583" i="14"/>
  <c r="BK583" i="14"/>
  <c r="BJ583" i="14"/>
  <c r="BI583" i="14"/>
  <c r="BH583" i="14"/>
  <c r="BG583" i="14"/>
  <c r="BF583" i="14"/>
  <c r="BE583" i="14"/>
  <c r="BD583" i="14"/>
  <c r="BC583" i="14"/>
  <c r="BB583" i="14"/>
  <c r="BA583" i="14"/>
  <c r="AZ583" i="14"/>
  <c r="AY583" i="14"/>
  <c r="AX583" i="14"/>
  <c r="AW583" i="14"/>
  <c r="AV583" i="14"/>
  <c r="AU583" i="14"/>
  <c r="AT583" i="14"/>
  <c r="AS583" i="14"/>
  <c r="AR583" i="14"/>
  <c r="AQ583" i="14"/>
  <c r="AP583" i="14"/>
  <c r="AO583" i="14"/>
  <c r="AN583" i="14"/>
  <c r="AM583" i="14"/>
  <c r="AL583" i="14"/>
  <c r="AK583" i="14"/>
  <c r="AJ583" i="14"/>
  <c r="AI583" i="14"/>
  <c r="AH583" i="14"/>
  <c r="AG583" i="14"/>
  <c r="AF583" i="14"/>
  <c r="AE583" i="14"/>
  <c r="AD583" i="14"/>
  <c r="AC583" i="14"/>
  <c r="AB583" i="14"/>
  <c r="AA583" i="14"/>
  <c r="Z583" i="14"/>
  <c r="Y583" i="14"/>
  <c r="X583" i="14"/>
  <c r="W583" i="14"/>
  <c r="V583" i="14"/>
  <c r="U583" i="14"/>
  <c r="T583" i="14"/>
  <c r="S583" i="14"/>
  <c r="R583" i="14"/>
  <c r="Q583" i="14"/>
  <c r="P583" i="14"/>
  <c r="O583" i="14"/>
  <c r="N583" i="14"/>
  <c r="M583" i="14"/>
  <c r="L583" i="14"/>
  <c r="K583" i="14"/>
  <c r="J583" i="14"/>
  <c r="I583" i="14"/>
  <c r="H583" i="14"/>
  <c r="G583" i="14"/>
  <c r="JB582" i="14"/>
  <c r="JA582" i="14"/>
  <c r="IZ582" i="14"/>
  <c r="IY582" i="14"/>
  <c r="IX582" i="14"/>
  <c r="IW582" i="14"/>
  <c r="IV582" i="14"/>
  <c r="IU582" i="14"/>
  <c r="IT582" i="14"/>
  <c r="IS582" i="14"/>
  <c r="IR582" i="14"/>
  <c r="IQ582" i="14"/>
  <c r="IP582" i="14"/>
  <c r="IO582" i="14"/>
  <c r="IN582" i="14"/>
  <c r="IM582" i="14"/>
  <c r="IL582" i="14"/>
  <c r="IK582" i="14"/>
  <c r="IJ582" i="14"/>
  <c r="II582" i="14"/>
  <c r="IH582" i="14"/>
  <c r="IG582" i="14"/>
  <c r="IF582" i="14"/>
  <c r="IE582" i="14"/>
  <c r="ID582" i="14"/>
  <c r="IC582" i="14"/>
  <c r="IB582" i="14"/>
  <c r="IA582" i="14"/>
  <c r="HZ582" i="14"/>
  <c r="HY582" i="14"/>
  <c r="HX582" i="14"/>
  <c r="HW582" i="14"/>
  <c r="HV582" i="14"/>
  <c r="HU582" i="14"/>
  <c r="HT582" i="14"/>
  <c r="HS582" i="14"/>
  <c r="HR582" i="14"/>
  <c r="HQ582" i="14"/>
  <c r="HP582" i="14"/>
  <c r="HO582" i="14"/>
  <c r="HN582" i="14"/>
  <c r="HM582" i="14"/>
  <c r="HL582" i="14"/>
  <c r="HK582" i="14"/>
  <c r="HJ582" i="14"/>
  <c r="HI582" i="14"/>
  <c r="HH582" i="14"/>
  <c r="HG582" i="14"/>
  <c r="HF582" i="14"/>
  <c r="HE582" i="14"/>
  <c r="HD582" i="14"/>
  <c r="HC582" i="14"/>
  <c r="HB582" i="14"/>
  <c r="HA582" i="14"/>
  <c r="GZ582" i="14"/>
  <c r="GY582" i="14"/>
  <c r="GX582" i="14"/>
  <c r="GW582" i="14"/>
  <c r="GV582" i="14"/>
  <c r="GU582" i="14"/>
  <c r="GT582" i="14"/>
  <c r="GS582" i="14"/>
  <c r="GR582" i="14"/>
  <c r="GQ582" i="14"/>
  <c r="GP582" i="14"/>
  <c r="GO582" i="14"/>
  <c r="GN582" i="14"/>
  <c r="GM582" i="14"/>
  <c r="GL582" i="14"/>
  <c r="GK582" i="14"/>
  <c r="GJ582" i="14"/>
  <c r="GI582" i="14"/>
  <c r="GH582" i="14"/>
  <c r="GG582" i="14"/>
  <c r="GF582" i="14"/>
  <c r="GE582" i="14"/>
  <c r="GD582" i="14"/>
  <c r="GC582" i="14"/>
  <c r="GB582" i="14"/>
  <c r="GA582" i="14"/>
  <c r="FZ582" i="14"/>
  <c r="FY582" i="14"/>
  <c r="FX582" i="14"/>
  <c r="FW582" i="14"/>
  <c r="FV582" i="14"/>
  <c r="FU582" i="14"/>
  <c r="FT582" i="14"/>
  <c r="FS582" i="14"/>
  <c r="FR582" i="14"/>
  <c r="FQ582" i="14"/>
  <c r="FP582" i="14"/>
  <c r="FO582" i="14"/>
  <c r="FN582" i="14"/>
  <c r="FM582" i="14"/>
  <c r="FL582" i="14"/>
  <c r="FK582" i="14"/>
  <c r="FJ582" i="14"/>
  <c r="FI582" i="14"/>
  <c r="FH582" i="14"/>
  <c r="FG582" i="14"/>
  <c r="FF582" i="14"/>
  <c r="FE582" i="14"/>
  <c r="FD582" i="14"/>
  <c r="FC582" i="14"/>
  <c r="FB582" i="14"/>
  <c r="FA582" i="14"/>
  <c r="EZ582" i="14"/>
  <c r="EY582" i="14"/>
  <c r="EX582" i="14"/>
  <c r="EW582" i="14"/>
  <c r="EV582" i="14"/>
  <c r="EU582" i="14"/>
  <c r="ET582" i="14"/>
  <c r="ES582" i="14"/>
  <c r="ER582" i="14"/>
  <c r="EQ582" i="14"/>
  <c r="EP582" i="14"/>
  <c r="EO582" i="14"/>
  <c r="EN582" i="14"/>
  <c r="EM582" i="14"/>
  <c r="EL582" i="14"/>
  <c r="EK582" i="14"/>
  <c r="EJ582" i="14"/>
  <c r="EI582" i="14"/>
  <c r="EH582" i="14"/>
  <c r="EG582" i="14"/>
  <c r="EF582" i="14"/>
  <c r="EE582" i="14"/>
  <c r="ED582" i="14"/>
  <c r="EC582" i="14"/>
  <c r="EB582" i="14"/>
  <c r="EA582" i="14"/>
  <c r="DZ582" i="14"/>
  <c r="DY582" i="14"/>
  <c r="DX582" i="14"/>
  <c r="DW582" i="14"/>
  <c r="DV582" i="14"/>
  <c r="DU582" i="14"/>
  <c r="DT582" i="14"/>
  <c r="DS582" i="14"/>
  <c r="DR582" i="14"/>
  <c r="DQ582" i="14"/>
  <c r="DP582" i="14"/>
  <c r="DO582" i="14"/>
  <c r="DN582" i="14"/>
  <c r="DM582" i="14"/>
  <c r="DL582" i="14"/>
  <c r="DK582" i="14"/>
  <c r="DJ582" i="14"/>
  <c r="DI582" i="14"/>
  <c r="DH582" i="14"/>
  <c r="DG582" i="14"/>
  <c r="DF582" i="14"/>
  <c r="DE582" i="14"/>
  <c r="DD582" i="14"/>
  <c r="DC582" i="14"/>
  <c r="DB582" i="14"/>
  <c r="DA582" i="14"/>
  <c r="CZ582" i="14"/>
  <c r="CY582" i="14"/>
  <c r="CX582" i="14"/>
  <c r="CW582" i="14"/>
  <c r="CV582" i="14"/>
  <c r="CU582" i="14"/>
  <c r="CT582" i="14"/>
  <c r="CS582" i="14"/>
  <c r="CR582" i="14"/>
  <c r="CQ582" i="14"/>
  <c r="CP582" i="14"/>
  <c r="CO582" i="14"/>
  <c r="CN582" i="14"/>
  <c r="CM582" i="14"/>
  <c r="CL582" i="14"/>
  <c r="CK582" i="14"/>
  <c r="CJ582" i="14"/>
  <c r="CI582" i="14"/>
  <c r="CH582" i="14"/>
  <c r="CG582" i="14"/>
  <c r="CF582" i="14"/>
  <c r="CE582" i="14"/>
  <c r="CD582" i="14"/>
  <c r="CC582" i="14"/>
  <c r="CB582" i="14"/>
  <c r="CA582" i="14"/>
  <c r="BZ582" i="14"/>
  <c r="BY582" i="14"/>
  <c r="BX582" i="14"/>
  <c r="BW582" i="14"/>
  <c r="BV582" i="14"/>
  <c r="BU582" i="14"/>
  <c r="BT582" i="14"/>
  <c r="BS582" i="14"/>
  <c r="BR582" i="14"/>
  <c r="BQ582" i="14"/>
  <c r="BP582" i="14"/>
  <c r="BO582" i="14"/>
  <c r="BN582" i="14"/>
  <c r="BM582" i="14"/>
  <c r="BL582" i="14"/>
  <c r="BK582" i="14"/>
  <c r="BJ582" i="14"/>
  <c r="BI582" i="14"/>
  <c r="BH582" i="14"/>
  <c r="BG582" i="14"/>
  <c r="BF582" i="14"/>
  <c r="BE582" i="14"/>
  <c r="BD582" i="14"/>
  <c r="BC582" i="14"/>
  <c r="BB582" i="14"/>
  <c r="BA582" i="14"/>
  <c r="AZ582" i="14"/>
  <c r="AY582" i="14"/>
  <c r="AX582" i="14"/>
  <c r="AW582" i="14"/>
  <c r="AV582" i="14"/>
  <c r="AU582" i="14"/>
  <c r="AT582" i="14"/>
  <c r="AS582" i="14"/>
  <c r="AR582" i="14"/>
  <c r="AQ582" i="14"/>
  <c r="AP582" i="14"/>
  <c r="AO582" i="14"/>
  <c r="AN582" i="14"/>
  <c r="AM582" i="14"/>
  <c r="AL582" i="14"/>
  <c r="AK582" i="14"/>
  <c r="AJ582" i="14"/>
  <c r="AI582" i="14"/>
  <c r="AH582" i="14"/>
  <c r="AG582" i="14"/>
  <c r="AF582" i="14"/>
  <c r="AE582" i="14"/>
  <c r="AD582" i="14"/>
  <c r="AC582" i="14"/>
  <c r="AB582" i="14"/>
  <c r="AA582" i="14"/>
  <c r="Z582" i="14"/>
  <c r="Y582" i="14"/>
  <c r="X582" i="14"/>
  <c r="W582" i="14"/>
  <c r="V582" i="14"/>
  <c r="U582" i="14"/>
  <c r="T582" i="14"/>
  <c r="S582" i="14"/>
  <c r="R582" i="14"/>
  <c r="Q582" i="14"/>
  <c r="P582" i="14"/>
  <c r="O582" i="14"/>
  <c r="N582" i="14"/>
  <c r="M582" i="14"/>
  <c r="L582" i="14"/>
  <c r="K582" i="14"/>
  <c r="J582" i="14"/>
  <c r="I582" i="14"/>
  <c r="H582" i="14"/>
  <c r="G582" i="14"/>
  <c r="JB581" i="14"/>
  <c r="JA581" i="14"/>
  <c r="IZ581" i="14"/>
  <c r="IY581" i="14"/>
  <c r="IX581" i="14"/>
  <c r="IW581" i="14"/>
  <c r="IV581" i="14"/>
  <c r="IU581" i="14"/>
  <c r="IT581" i="14"/>
  <c r="IS581" i="14"/>
  <c r="IR581" i="14"/>
  <c r="IQ581" i="14"/>
  <c r="IP581" i="14"/>
  <c r="IO581" i="14"/>
  <c r="IN581" i="14"/>
  <c r="IM581" i="14"/>
  <c r="IL581" i="14"/>
  <c r="IK581" i="14"/>
  <c r="IJ581" i="14"/>
  <c r="II581" i="14"/>
  <c r="IH581" i="14"/>
  <c r="IG581" i="14"/>
  <c r="IF581" i="14"/>
  <c r="IE581" i="14"/>
  <c r="ID581" i="14"/>
  <c r="IC581" i="14"/>
  <c r="IB581" i="14"/>
  <c r="IA581" i="14"/>
  <c r="HZ581" i="14"/>
  <c r="HY581" i="14"/>
  <c r="HX581" i="14"/>
  <c r="HW581" i="14"/>
  <c r="HV581" i="14"/>
  <c r="HU581" i="14"/>
  <c r="HT581" i="14"/>
  <c r="HS581" i="14"/>
  <c r="HR581" i="14"/>
  <c r="HQ581" i="14"/>
  <c r="HP581" i="14"/>
  <c r="HO581" i="14"/>
  <c r="HN581" i="14"/>
  <c r="HM581" i="14"/>
  <c r="HL581" i="14"/>
  <c r="HK581" i="14"/>
  <c r="HJ581" i="14"/>
  <c r="HI581" i="14"/>
  <c r="HH581" i="14"/>
  <c r="HG581" i="14"/>
  <c r="HF581" i="14"/>
  <c r="HE581" i="14"/>
  <c r="HD581" i="14"/>
  <c r="HC581" i="14"/>
  <c r="HB581" i="14"/>
  <c r="HA581" i="14"/>
  <c r="GZ581" i="14"/>
  <c r="GY581" i="14"/>
  <c r="GX581" i="14"/>
  <c r="GW581" i="14"/>
  <c r="GV581" i="14"/>
  <c r="GU581" i="14"/>
  <c r="GT581" i="14"/>
  <c r="GS581" i="14"/>
  <c r="GR581" i="14"/>
  <c r="GQ581" i="14"/>
  <c r="GP581" i="14"/>
  <c r="GO581" i="14"/>
  <c r="GN581" i="14"/>
  <c r="GM581" i="14"/>
  <c r="GL581" i="14"/>
  <c r="GK581" i="14"/>
  <c r="GJ581" i="14"/>
  <c r="GI581" i="14"/>
  <c r="GH581" i="14"/>
  <c r="GG581" i="14"/>
  <c r="GF581" i="14"/>
  <c r="GE581" i="14"/>
  <c r="GD581" i="14"/>
  <c r="GC581" i="14"/>
  <c r="GB581" i="14"/>
  <c r="GA581" i="14"/>
  <c r="FZ581" i="14"/>
  <c r="FY581" i="14"/>
  <c r="FX581" i="14"/>
  <c r="FW581" i="14"/>
  <c r="FV581" i="14"/>
  <c r="FU581" i="14"/>
  <c r="FT581" i="14"/>
  <c r="FS581" i="14"/>
  <c r="FR581" i="14"/>
  <c r="FQ581" i="14"/>
  <c r="FP581" i="14"/>
  <c r="FO581" i="14"/>
  <c r="FN581" i="14"/>
  <c r="FM581" i="14"/>
  <c r="FL581" i="14"/>
  <c r="FK581" i="14"/>
  <c r="FJ581" i="14"/>
  <c r="FI581" i="14"/>
  <c r="FH581" i="14"/>
  <c r="FG581" i="14"/>
  <c r="FF581" i="14"/>
  <c r="FE581" i="14"/>
  <c r="FD581" i="14"/>
  <c r="FC581" i="14"/>
  <c r="FB581" i="14"/>
  <c r="FA581" i="14"/>
  <c r="EZ581" i="14"/>
  <c r="EY581" i="14"/>
  <c r="EX581" i="14"/>
  <c r="EW581" i="14"/>
  <c r="EV581" i="14"/>
  <c r="EU581" i="14"/>
  <c r="ET581" i="14"/>
  <c r="ES581" i="14"/>
  <c r="ER581" i="14"/>
  <c r="EQ581" i="14"/>
  <c r="EP581" i="14"/>
  <c r="EO581" i="14"/>
  <c r="EN581" i="14"/>
  <c r="EM581" i="14"/>
  <c r="EL581" i="14"/>
  <c r="EK581" i="14"/>
  <c r="EJ581" i="14"/>
  <c r="EI581" i="14"/>
  <c r="EH581" i="14"/>
  <c r="EG581" i="14"/>
  <c r="EF581" i="14"/>
  <c r="EE581" i="14"/>
  <c r="ED581" i="14"/>
  <c r="EC581" i="14"/>
  <c r="EB581" i="14"/>
  <c r="EA581" i="14"/>
  <c r="DZ581" i="14"/>
  <c r="DY581" i="14"/>
  <c r="DX581" i="14"/>
  <c r="DW581" i="14"/>
  <c r="DV581" i="14"/>
  <c r="DU581" i="14"/>
  <c r="DT581" i="14"/>
  <c r="DS581" i="14"/>
  <c r="DR581" i="14"/>
  <c r="DQ581" i="14"/>
  <c r="DP581" i="14"/>
  <c r="DO581" i="14"/>
  <c r="DN581" i="14"/>
  <c r="DM581" i="14"/>
  <c r="DL581" i="14"/>
  <c r="DK581" i="14"/>
  <c r="DJ581" i="14"/>
  <c r="DI581" i="14"/>
  <c r="DH581" i="14"/>
  <c r="DG581" i="14"/>
  <c r="DF581" i="14"/>
  <c r="DE581" i="14"/>
  <c r="DD581" i="14"/>
  <c r="DC581" i="14"/>
  <c r="DB581" i="14"/>
  <c r="DA581" i="14"/>
  <c r="CZ581" i="14"/>
  <c r="CY581" i="14"/>
  <c r="CX581" i="14"/>
  <c r="CW581" i="14"/>
  <c r="CV581" i="14"/>
  <c r="CU581" i="14"/>
  <c r="CT581" i="14"/>
  <c r="CS581" i="14"/>
  <c r="CR581" i="14"/>
  <c r="CQ581" i="14"/>
  <c r="CP581" i="14"/>
  <c r="CO581" i="14"/>
  <c r="CN581" i="14"/>
  <c r="CM581" i="14"/>
  <c r="CL581" i="14"/>
  <c r="CK581" i="14"/>
  <c r="CJ581" i="14"/>
  <c r="CI581" i="14"/>
  <c r="CH581" i="14"/>
  <c r="CG581" i="14"/>
  <c r="CF581" i="14"/>
  <c r="CE581" i="14"/>
  <c r="CD581" i="14"/>
  <c r="CC581" i="14"/>
  <c r="CB581" i="14"/>
  <c r="CA581" i="14"/>
  <c r="BZ581" i="14"/>
  <c r="BY581" i="14"/>
  <c r="BX581" i="14"/>
  <c r="BW581" i="14"/>
  <c r="BV581" i="14"/>
  <c r="BU581" i="14"/>
  <c r="BT581" i="14"/>
  <c r="BS581" i="14"/>
  <c r="BR581" i="14"/>
  <c r="BQ581" i="14"/>
  <c r="BP581" i="14"/>
  <c r="BO581" i="14"/>
  <c r="BN581" i="14"/>
  <c r="BM581" i="14"/>
  <c r="BL581" i="14"/>
  <c r="BK581" i="14"/>
  <c r="BJ581" i="14"/>
  <c r="BI581" i="14"/>
  <c r="BH581" i="14"/>
  <c r="BG581" i="14"/>
  <c r="BF581" i="14"/>
  <c r="BE581" i="14"/>
  <c r="BD581" i="14"/>
  <c r="BC581" i="14"/>
  <c r="BB581" i="14"/>
  <c r="BA581" i="14"/>
  <c r="AZ581" i="14"/>
  <c r="AY581" i="14"/>
  <c r="AX581" i="14"/>
  <c r="AW581" i="14"/>
  <c r="AV581" i="14"/>
  <c r="AU581" i="14"/>
  <c r="AT581" i="14"/>
  <c r="AS581" i="14"/>
  <c r="AR581" i="14"/>
  <c r="AQ581" i="14"/>
  <c r="AP581" i="14"/>
  <c r="AO581" i="14"/>
  <c r="AN581" i="14"/>
  <c r="AM581" i="14"/>
  <c r="AL581" i="14"/>
  <c r="AK581" i="14"/>
  <c r="AJ581" i="14"/>
  <c r="AI581" i="14"/>
  <c r="AH581" i="14"/>
  <c r="AG581" i="14"/>
  <c r="AF581" i="14"/>
  <c r="AE581" i="14"/>
  <c r="AD581" i="14"/>
  <c r="AC581" i="14"/>
  <c r="AB581" i="14"/>
  <c r="AA581" i="14"/>
  <c r="Z581" i="14"/>
  <c r="Y581" i="14"/>
  <c r="X581" i="14"/>
  <c r="W581" i="14"/>
  <c r="V581" i="14"/>
  <c r="U581" i="14"/>
  <c r="T581" i="14"/>
  <c r="S581" i="14"/>
  <c r="R581" i="14"/>
  <c r="Q581" i="14"/>
  <c r="P581" i="14"/>
  <c r="O581" i="14"/>
  <c r="N581" i="14"/>
  <c r="M581" i="14"/>
  <c r="L581" i="14"/>
  <c r="K581" i="14"/>
  <c r="J581" i="14"/>
  <c r="I581" i="14"/>
  <c r="H581" i="14"/>
  <c r="G581" i="14"/>
  <c r="JB580" i="14"/>
  <c r="JA580" i="14"/>
  <c r="IZ580" i="14"/>
  <c r="IY580" i="14"/>
  <c r="IX580" i="14"/>
  <c r="IW580" i="14"/>
  <c r="IV580" i="14"/>
  <c r="IU580" i="14"/>
  <c r="IT580" i="14"/>
  <c r="IS580" i="14"/>
  <c r="IR580" i="14"/>
  <c r="IQ580" i="14"/>
  <c r="IP580" i="14"/>
  <c r="IO580" i="14"/>
  <c r="IN580" i="14"/>
  <c r="IM580" i="14"/>
  <c r="IL580" i="14"/>
  <c r="IK580" i="14"/>
  <c r="IJ580" i="14"/>
  <c r="II580" i="14"/>
  <c r="IH580" i="14"/>
  <c r="IG580" i="14"/>
  <c r="IF580" i="14"/>
  <c r="IE580" i="14"/>
  <c r="ID580" i="14"/>
  <c r="IC580" i="14"/>
  <c r="IB580" i="14"/>
  <c r="IA580" i="14"/>
  <c r="HZ580" i="14"/>
  <c r="HY580" i="14"/>
  <c r="HX580" i="14"/>
  <c r="HW580" i="14"/>
  <c r="HV580" i="14"/>
  <c r="HU580" i="14"/>
  <c r="HT580" i="14"/>
  <c r="HS580" i="14"/>
  <c r="HR580" i="14"/>
  <c r="HQ580" i="14"/>
  <c r="HP580" i="14"/>
  <c r="HO580" i="14"/>
  <c r="HN580" i="14"/>
  <c r="HM580" i="14"/>
  <c r="HL580" i="14"/>
  <c r="HK580" i="14"/>
  <c r="HJ580" i="14"/>
  <c r="HI580" i="14"/>
  <c r="HH580" i="14"/>
  <c r="HG580" i="14"/>
  <c r="HF580" i="14"/>
  <c r="HE580" i="14"/>
  <c r="HD580" i="14"/>
  <c r="HC580" i="14"/>
  <c r="HB580" i="14"/>
  <c r="HA580" i="14"/>
  <c r="GZ580" i="14"/>
  <c r="GY580" i="14"/>
  <c r="GX580" i="14"/>
  <c r="GW580" i="14"/>
  <c r="GV580" i="14"/>
  <c r="GU580" i="14"/>
  <c r="GT580" i="14"/>
  <c r="GS580" i="14"/>
  <c r="GR580" i="14"/>
  <c r="GQ580" i="14"/>
  <c r="GP580" i="14"/>
  <c r="GO580" i="14"/>
  <c r="GN580" i="14"/>
  <c r="GM580" i="14"/>
  <c r="GL580" i="14"/>
  <c r="GK580" i="14"/>
  <c r="GJ580" i="14"/>
  <c r="GI580" i="14"/>
  <c r="GH580" i="14"/>
  <c r="GG580" i="14"/>
  <c r="GF580" i="14"/>
  <c r="GE580" i="14"/>
  <c r="GD580" i="14"/>
  <c r="GC580" i="14"/>
  <c r="GB580" i="14"/>
  <c r="GA580" i="14"/>
  <c r="FZ580" i="14"/>
  <c r="FY580" i="14"/>
  <c r="FX580" i="14"/>
  <c r="FW580" i="14"/>
  <c r="FV580" i="14"/>
  <c r="FU580" i="14"/>
  <c r="FT580" i="14"/>
  <c r="FS580" i="14"/>
  <c r="FR580" i="14"/>
  <c r="FQ580" i="14"/>
  <c r="FP580" i="14"/>
  <c r="FO580" i="14"/>
  <c r="FN580" i="14"/>
  <c r="FM580" i="14"/>
  <c r="FL580" i="14"/>
  <c r="FK580" i="14"/>
  <c r="FJ580" i="14"/>
  <c r="FI580" i="14"/>
  <c r="FH580" i="14"/>
  <c r="FG580" i="14"/>
  <c r="FF580" i="14"/>
  <c r="FE580" i="14"/>
  <c r="FD580" i="14"/>
  <c r="FC580" i="14"/>
  <c r="FB580" i="14"/>
  <c r="FA580" i="14"/>
  <c r="EZ580" i="14"/>
  <c r="EY580" i="14"/>
  <c r="EX580" i="14"/>
  <c r="EW580" i="14"/>
  <c r="EV580" i="14"/>
  <c r="EU580" i="14"/>
  <c r="ET580" i="14"/>
  <c r="ES580" i="14"/>
  <c r="ER580" i="14"/>
  <c r="EQ580" i="14"/>
  <c r="EP580" i="14"/>
  <c r="EO580" i="14"/>
  <c r="EN580" i="14"/>
  <c r="EM580" i="14"/>
  <c r="EL580" i="14"/>
  <c r="EK580" i="14"/>
  <c r="EJ580" i="14"/>
  <c r="EI580" i="14"/>
  <c r="EH580" i="14"/>
  <c r="EG580" i="14"/>
  <c r="EF580" i="14"/>
  <c r="EE580" i="14"/>
  <c r="ED580" i="14"/>
  <c r="EC580" i="14"/>
  <c r="EB580" i="14"/>
  <c r="EA580" i="14"/>
  <c r="DZ580" i="14"/>
  <c r="DY580" i="14"/>
  <c r="DX580" i="14"/>
  <c r="DW580" i="14"/>
  <c r="DV580" i="14"/>
  <c r="DU580" i="14"/>
  <c r="DT580" i="14"/>
  <c r="DS580" i="14"/>
  <c r="DR580" i="14"/>
  <c r="DQ580" i="14"/>
  <c r="DP580" i="14"/>
  <c r="DO580" i="14"/>
  <c r="DN580" i="14"/>
  <c r="DM580" i="14"/>
  <c r="DL580" i="14"/>
  <c r="DK580" i="14"/>
  <c r="DJ580" i="14"/>
  <c r="DI580" i="14"/>
  <c r="DH580" i="14"/>
  <c r="DG580" i="14"/>
  <c r="DF580" i="14"/>
  <c r="DE580" i="14"/>
  <c r="DD580" i="14"/>
  <c r="DC580" i="14"/>
  <c r="DB580" i="14"/>
  <c r="DA580" i="14"/>
  <c r="CZ580" i="14"/>
  <c r="CY580" i="14"/>
  <c r="CX580" i="14"/>
  <c r="CW580" i="14"/>
  <c r="CV580" i="14"/>
  <c r="CU580" i="14"/>
  <c r="CT580" i="14"/>
  <c r="CS580" i="14"/>
  <c r="CR580" i="14"/>
  <c r="CQ580" i="14"/>
  <c r="CP580" i="14"/>
  <c r="CO580" i="14"/>
  <c r="CN580" i="14"/>
  <c r="CM580" i="14"/>
  <c r="CL580" i="14"/>
  <c r="CK580" i="14"/>
  <c r="CJ580" i="14"/>
  <c r="CI580" i="14"/>
  <c r="CH580" i="14"/>
  <c r="CG580" i="14"/>
  <c r="CF580" i="14"/>
  <c r="CE580" i="14"/>
  <c r="CD580" i="14"/>
  <c r="CC580" i="14"/>
  <c r="CB580" i="14"/>
  <c r="CA580" i="14"/>
  <c r="BZ580" i="14"/>
  <c r="BY580" i="14"/>
  <c r="BX580" i="14"/>
  <c r="BW580" i="14"/>
  <c r="BV580" i="14"/>
  <c r="BU580" i="14"/>
  <c r="BT580" i="14"/>
  <c r="BS580" i="14"/>
  <c r="BR580" i="14"/>
  <c r="BQ580" i="14"/>
  <c r="BP580" i="14"/>
  <c r="BO580" i="14"/>
  <c r="BN580" i="14"/>
  <c r="BM580" i="14"/>
  <c r="BL580" i="14"/>
  <c r="BK580" i="14"/>
  <c r="BJ580" i="14"/>
  <c r="BI580" i="14"/>
  <c r="BH580" i="14"/>
  <c r="BG580" i="14"/>
  <c r="BF580" i="14"/>
  <c r="BE580" i="14"/>
  <c r="BD580" i="14"/>
  <c r="BC580" i="14"/>
  <c r="BB580" i="14"/>
  <c r="BA580" i="14"/>
  <c r="AZ580" i="14"/>
  <c r="AY580" i="14"/>
  <c r="AX580" i="14"/>
  <c r="AW580" i="14"/>
  <c r="AV580" i="14"/>
  <c r="AU580" i="14"/>
  <c r="AT580" i="14"/>
  <c r="AS580" i="14"/>
  <c r="AR580" i="14"/>
  <c r="AQ580" i="14"/>
  <c r="AP580" i="14"/>
  <c r="AO580" i="14"/>
  <c r="AN580" i="14"/>
  <c r="AM580" i="14"/>
  <c r="AL580" i="14"/>
  <c r="AK580" i="14"/>
  <c r="AJ580" i="14"/>
  <c r="AI580" i="14"/>
  <c r="AH580" i="14"/>
  <c r="AG580" i="14"/>
  <c r="AF580" i="14"/>
  <c r="AE580" i="14"/>
  <c r="AD580" i="14"/>
  <c r="AC580" i="14"/>
  <c r="AB580" i="14"/>
  <c r="AA580" i="14"/>
  <c r="Z580" i="14"/>
  <c r="Y580" i="14"/>
  <c r="X580" i="14"/>
  <c r="W580" i="14"/>
  <c r="V580" i="14"/>
  <c r="U580" i="14"/>
  <c r="T580" i="14"/>
  <c r="S580" i="14"/>
  <c r="R580" i="14"/>
  <c r="Q580" i="14"/>
  <c r="P580" i="14"/>
  <c r="O580" i="14"/>
  <c r="N580" i="14"/>
  <c r="M580" i="14"/>
  <c r="L580" i="14"/>
  <c r="K580" i="14"/>
  <c r="J580" i="14"/>
  <c r="I580" i="14"/>
  <c r="H580" i="14"/>
  <c r="G580" i="14"/>
  <c r="JB579" i="14"/>
  <c r="JA579" i="14"/>
  <c r="IZ579" i="14"/>
  <c r="IY579" i="14"/>
  <c r="IX579" i="14"/>
  <c r="IW579" i="14"/>
  <c r="IV579" i="14"/>
  <c r="IU579" i="14"/>
  <c r="IT579" i="14"/>
  <c r="IS579" i="14"/>
  <c r="IR579" i="14"/>
  <c r="IQ579" i="14"/>
  <c r="IP579" i="14"/>
  <c r="IO579" i="14"/>
  <c r="IN579" i="14"/>
  <c r="IM579" i="14"/>
  <c r="IL579" i="14"/>
  <c r="IK579" i="14"/>
  <c r="IJ579" i="14"/>
  <c r="II579" i="14"/>
  <c r="IH579" i="14"/>
  <c r="IG579" i="14"/>
  <c r="IF579" i="14"/>
  <c r="IE579" i="14"/>
  <c r="ID579" i="14"/>
  <c r="IC579" i="14"/>
  <c r="IB579" i="14"/>
  <c r="IA579" i="14"/>
  <c r="HZ579" i="14"/>
  <c r="HY579" i="14"/>
  <c r="HX579" i="14"/>
  <c r="HW579" i="14"/>
  <c r="HV579" i="14"/>
  <c r="HU579" i="14"/>
  <c r="HT579" i="14"/>
  <c r="HS579" i="14"/>
  <c r="HR579" i="14"/>
  <c r="HQ579" i="14"/>
  <c r="HP579" i="14"/>
  <c r="HO579" i="14"/>
  <c r="HN579" i="14"/>
  <c r="HM579" i="14"/>
  <c r="HL579" i="14"/>
  <c r="HK579" i="14"/>
  <c r="HJ579" i="14"/>
  <c r="HI579" i="14"/>
  <c r="HH579" i="14"/>
  <c r="HG579" i="14"/>
  <c r="HF579" i="14"/>
  <c r="HE579" i="14"/>
  <c r="HD579" i="14"/>
  <c r="HC579" i="14"/>
  <c r="HB579" i="14"/>
  <c r="HA579" i="14"/>
  <c r="GZ579" i="14"/>
  <c r="GY579" i="14"/>
  <c r="GX579" i="14"/>
  <c r="GW579" i="14"/>
  <c r="GV579" i="14"/>
  <c r="GU579" i="14"/>
  <c r="GT579" i="14"/>
  <c r="GS579" i="14"/>
  <c r="GR579" i="14"/>
  <c r="GQ579" i="14"/>
  <c r="GP579" i="14"/>
  <c r="GO579" i="14"/>
  <c r="GN579" i="14"/>
  <c r="GM579" i="14"/>
  <c r="GL579" i="14"/>
  <c r="GK579" i="14"/>
  <c r="GJ579" i="14"/>
  <c r="GI579" i="14"/>
  <c r="GH579" i="14"/>
  <c r="GG579" i="14"/>
  <c r="GF579" i="14"/>
  <c r="GE579" i="14"/>
  <c r="GD579" i="14"/>
  <c r="GC579" i="14"/>
  <c r="GB579" i="14"/>
  <c r="GA579" i="14"/>
  <c r="FZ579" i="14"/>
  <c r="FY579" i="14"/>
  <c r="FX579" i="14"/>
  <c r="FW579" i="14"/>
  <c r="FV579" i="14"/>
  <c r="FU579" i="14"/>
  <c r="FT579" i="14"/>
  <c r="FS579" i="14"/>
  <c r="FR579" i="14"/>
  <c r="FQ579" i="14"/>
  <c r="FP579" i="14"/>
  <c r="FO579" i="14"/>
  <c r="FN579" i="14"/>
  <c r="FM579" i="14"/>
  <c r="FL579" i="14"/>
  <c r="FK579" i="14"/>
  <c r="FJ579" i="14"/>
  <c r="FI579" i="14"/>
  <c r="FH579" i="14"/>
  <c r="FG579" i="14"/>
  <c r="FF579" i="14"/>
  <c r="FE579" i="14"/>
  <c r="FD579" i="14"/>
  <c r="FC579" i="14"/>
  <c r="FB579" i="14"/>
  <c r="FA579" i="14"/>
  <c r="EZ579" i="14"/>
  <c r="EY579" i="14"/>
  <c r="EX579" i="14"/>
  <c r="EW579" i="14"/>
  <c r="EV579" i="14"/>
  <c r="EU579" i="14"/>
  <c r="ET579" i="14"/>
  <c r="ES579" i="14"/>
  <c r="ER579" i="14"/>
  <c r="EQ579" i="14"/>
  <c r="EP579" i="14"/>
  <c r="EO579" i="14"/>
  <c r="EN579" i="14"/>
  <c r="EM579" i="14"/>
  <c r="EL579" i="14"/>
  <c r="EK579" i="14"/>
  <c r="EJ579" i="14"/>
  <c r="EI579" i="14"/>
  <c r="EH579" i="14"/>
  <c r="EG579" i="14"/>
  <c r="EF579" i="14"/>
  <c r="EE579" i="14"/>
  <c r="ED579" i="14"/>
  <c r="EC579" i="14"/>
  <c r="EB579" i="14"/>
  <c r="EA579" i="14"/>
  <c r="DZ579" i="14"/>
  <c r="DY579" i="14"/>
  <c r="DX579" i="14"/>
  <c r="DW579" i="14"/>
  <c r="DV579" i="14"/>
  <c r="DU579" i="14"/>
  <c r="DT579" i="14"/>
  <c r="DS579" i="14"/>
  <c r="DR579" i="14"/>
  <c r="DQ579" i="14"/>
  <c r="DP579" i="14"/>
  <c r="DO579" i="14"/>
  <c r="DN579" i="14"/>
  <c r="DM579" i="14"/>
  <c r="DL579" i="14"/>
  <c r="DK579" i="14"/>
  <c r="DJ579" i="14"/>
  <c r="DI579" i="14"/>
  <c r="DH579" i="14"/>
  <c r="DG579" i="14"/>
  <c r="DF579" i="14"/>
  <c r="DE579" i="14"/>
  <c r="DD579" i="14"/>
  <c r="DC579" i="14"/>
  <c r="DB579" i="14"/>
  <c r="DA579" i="14"/>
  <c r="CZ579" i="14"/>
  <c r="CY579" i="14"/>
  <c r="CX579" i="14"/>
  <c r="CW579" i="14"/>
  <c r="CV579" i="14"/>
  <c r="CU579" i="14"/>
  <c r="CT579" i="14"/>
  <c r="CS579" i="14"/>
  <c r="CR579" i="14"/>
  <c r="CQ579" i="14"/>
  <c r="CP579" i="14"/>
  <c r="CO579" i="14"/>
  <c r="CN579" i="14"/>
  <c r="CM579" i="14"/>
  <c r="CL579" i="14"/>
  <c r="CK579" i="14"/>
  <c r="CJ579" i="14"/>
  <c r="CI579" i="14"/>
  <c r="CH579" i="14"/>
  <c r="CG579" i="14"/>
  <c r="CF579" i="14"/>
  <c r="CE579" i="14"/>
  <c r="CD579" i="14"/>
  <c r="CC579" i="14"/>
  <c r="CB579" i="14"/>
  <c r="CA579" i="14"/>
  <c r="BZ579" i="14"/>
  <c r="BY579" i="14"/>
  <c r="BX579" i="14"/>
  <c r="BW579" i="14"/>
  <c r="BV579" i="14"/>
  <c r="BU579" i="14"/>
  <c r="BT579" i="14"/>
  <c r="BS579" i="14"/>
  <c r="BR579" i="14"/>
  <c r="BQ579" i="14"/>
  <c r="BP579" i="14"/>
  <c r="BO579" i="14"/>
  <c r="BN579" i="14"/>
  <c r="BM579" i="14"/>
  <c r="BL579" i="14"/>
  <c r="BK579" i="14"/>
  <c r="BJ579" i="14"/>
  <c r="BI579" i="14"/>
  <c r="BH579" i="14"/>
  <c r="BG579" i="14"/>
  <c r="BF579" i="14"/>
  <c r="BE579" i="14"/>
  <c r="BD579" i="14"/>
  <c r="BC579" i="14"/>
  <c r="BB579" i="14"/>
  <c r="BA579" i="14"/>
  <c r="AZ579" i="14"/>
  <c r="AY579" i="14"/>
  <c r="AX579" i="14"/>
  <c r="AW579" i="14"/>
  <c r="AV579" i="14"/>
  <c r="AU579" i="14"/>
  <c r="AT579" i="14"/>
  <c r="AS579" i="14"/>
  <c r="AR579" i="14"/>
  <c r="AQ579" i="14"/>
  <c r="AP579" i="14"/>
  <c r="AO579" i="14"/>
  <c r="AN579" i="14"/>
  <c r="AM579" i="14"/>
  <c r="AL579" i="14"/>
  <c r="AK579" i="14"/>
  <c r="AJ579" i="14"/>
  <c r="AI579" i="14"/>
  <c r="AH579" i="14"/>
  <c r="AG579" i="14"/>
  <c r="AF579" i="14"/>
  <c r="AE579" i="14"/>
  <c r="AD579" i="14"/>
  <c r="AC579" i="14"/>
  <c r="AB579" i="14"/>
  <c r="AA579" i="14"/>
  <c r="Z579" i="14"/>
  <c r="Y579" i="14"/>
  <c r="X579" i="14"/>
  <c r="W579" i="14"/>
  <c r="V579" i="14"/>
  <c r="U579" i="14"/>
  <c r="T579" i="14"/>
  <c r="S579" i="14"/>
  <c r="R579" i="14"/>
  <c r="Q579" i="14"/>
  <c r="P579" i="14"/>
  <c r="O579" i="14"/>
  <c r="N579" i="14"/>
  <c r="M579" i="14"/>
  <c r="L579" i="14"/>
  <c r="K579" i="14"/>
  <c r="J579" i="14"/>
  <c r="I579" i="14"/>
  <c r="H579" i="14"/>
  <c r="G579" i="14"/>
  <c r="JB578" i="14"/>
  <c r="JA578" i="14"/>
  <c r="IZ578" i="14"/>
  <c r="IY578" i="14"/>
  <c r="IX578" i="14"/>
  <c r="IW578" i="14"/>
  <c r="IV578" i="14"/>
  <c r="IU578" i="14"/>
  <c r="IT578" i="14"/>
  <c r="IS578" i="14"/>
  <c r="IR578" i="14"/>
  <c r="IQ578" i="14"/>
  <c r="IP578" i="14"/>
  <c r="IO578" i="14"/>
  <c r="IN578" i="14"/>
  <c r="IM578" i="14"/>
  <c r="IL578" i="14"/>
  <c r="IK578" i="14"/>
  <c r="IJ578" i="14"/>
  <c r="II578" i="14"/>
  <c r="IH578" i="14"/>
  <c r="IG578" i="14"/>
  <c r="IF578" i="14"/>
  <c r="IE578" i="14"/>
  <c r="ID578" i="14"/>
  <c r="IC578" i="14"/>
  <c r="IB578" i="14"/>
  <c r="IA578" i="14"/>
  <c r="HZ578" i="14"/>
  <c r="HY578" i="14"/>
  <c r="HX578" i="14"/>
  <c r="HW578" i="14"/>
  <c r="HV578" i="14"/>
  <c r="HU578" i="14"/>
  <c r="HT578" i="14"/>
  <c r="HS578" i="14"/>
  <c r="HR578" i="14"/>
  <c r="HQ578" i="14"/>
  <c r="HP578" i="14"/>
  <c r="HO578" i="14"/>
  <c r="HN578" i="14"/>
  <c r="HM578" i="14"/>
  <c r="HL578" i="14"/>
  <c r="HK578" i="14"/>
  <c r="HJ578" i="14"/>
  <c r="HI578" i="14"/>
  <c r="HH578" i="14"/>
  <c r="HG578" i="14"/>
  <c r="HF578" i="14"/>
  <c r="HE578" i="14"/>
  <c r="HD578" i="14"/>
  <c r="HC578" i="14"/>
  <c r="HB578" i="14"/>
  <c r="HA578" i="14"/>
  <c r="GZ578" i="14"/>
  <c r="GY578" i="14"/>
  <c r="GX578" i="14"/>
  <c r="GW578" i="14"/>
  <c r="GV578" i="14"/>
  <c r="GU578" i="14"/>
  <c r="GT578" i="14"/>
  <c r="GS578" i="14"/>
  <c r="GR578" i="14"/>
  <c r="GQ578" i="14"/>
  <c r="GP578" i="14"/>
  <c r="GO578" i="14"/>
  <c r="GN578" i="14"/>
  <c r="GM578" i="14"/>
  <c r="GL578" i="14"/>
  <c r="GK578" i="14"/>
  <c r="GJ578" i="14"/>
  <c r="GI578" i="14"/>
  <c r="GH578" i="14"/>
  <c r="GG578" i="14"/>
  <c r="GF578" i="14"/>
  <c r="GE578" i="14"/>
  <c r="GD578" i="14"/>
  <c r="GC578" i="14"/>
  <c r="GB578" i="14"/>
  <c r="GA578" i="14"/>
  <c r="FZ578" i="14"/>
  <c r="FY578" i="14"/>
  <c r="FX578" i="14"/>
  <c r="FW578" i="14"/>
  <c r="FV578" i="14"/>
  <c r="FU578" i="14"/>
  <c r="FT578" i="14"/>
  <c r="FS578" i="14"/>
  <c r="FR578" i="14"/>
  <c r="FQ578" i="14"/>
  <c r="FP578" i="14"/>
  <c r="FO578" i="14"/>
  <c r="FN578" i="14"/>
  <c r="FM578" i="14"/>
  <c r="FL578" i="14"/>
  <c r="FK578" i="14"/>
  <c r="FJ578" i="14"/>
  <c r="FI578" i="14"/>
  <c r="FH578" i="14"/>
  <c r="FG578" i="14"/>
  <c r="FF578" i="14"/>
  <c r="FE578" i="14"/>
  <c r="FD578" i="14"/>
  <c r="FC578" i="14"/>
  <c r="FB578" i="14"/>
  <c r="FA578" i="14"/>
  <c r="EZ578" i="14"/>
  <c r="EY578" i="14"/>
  <c r="EX578" i="14"/>
  <c r="EW578" i="14"/>
  <c r="EV578" i="14"/>
  <c r="EU578" i="14"/>
  <c r="ET578" i="14"/>
  <c r="ES578" i="14"/>
  <c r="ER578" i="14"/>
  <c r="EQ578" i="14"/>
  <c r="EP578" i="14"/>
  <c r="EO578" i="14"/>
  <c r="EN578" i="14"/>
  <c r="EM578" i="14"/>
  <c r="EL578" i="14"/>
  <c r="EK578" i="14"/>
  <c r="EJ578" i="14"/>
  <c r="EI578" i="14"/>
  <c r="EH578" i="14"/>
  <c r="EG578" i="14"/>
  <c r="EF578" i="14"/>
  <c r="EE578" i="14"/>
  <c r="ED578" i="14"/>
  <c r="EC578" i="14"/>
  <c r="EB578" i="14"/>
  <c r="EA578" i="14"/>
  <c r="DZ578" i="14"/>
  <c r="DY578" i="14"/>
  <c r="DX578" i="14"/>
  <c r="DW578" i="14"/>
  <c r="DV578" i="14"/>
  <c r="DU578" i="14"/>
  <c r="DT578" i="14"/>
  <c r="DS578" i="14"/>
  <c r="DR578" i="14"/>
  <c r="DQ578" i="14"/>
  <c r="DP578" i="14"/>
  <c r="DO578" i="14"/>
  <c r="DN578" i="14"/>
  <c r="DM578" i="14"/>
  <c r="DL578" i="14"/>
  <c r="DK578" i="14"/>
  <c r="DJ578" i="14"/>
  <c r="DI578" i="14"/>
  <c r="DH578" i="14"/>
  <c r="DG578" i="14"/>
  <c r="DF578" i="14"/>
  <c r="DE578" i="14"/>
  <c r="DD578" i="14"/>
  <c r="DC578" i="14"/>
  <c r="DB578" i="14"/>
  <c r="DA578" i="14"/>
  <c r="CZ578" i="14"/>
  <c r="CY578" i="14"/>
  <c r="CX578" i="14"/>
  <c r="CW578" i="14"/>
  <c r="CV578" i="14"/>
  <c r="CU578" i="14"/>
  <c r="CT578" i="14"/>
  <c r="CS578" i="14"/>
  <c r="CR578" i="14"/>
  <c r="CQ578" i="14"/>
  <c r="CP578" i="14"/>
  <c r="CO578" i="14"/>
  <c r="CN578" i="14"/>
  <c r="CM578" i="14"/>
  <c r="CL578" i="14"/>
  <c r="CK578" i="14"/>
  <c r="CJ578" i="14"/>
  <c r="CI578" i="14"/>
  <c r="CH578" i="14"/>
  <c r="CG578" i="14"/>
  <c r="CF578" i="14"/>
  <c r="CE578" i="14"/>
  <c r="CD578" i="14"/>
  <c r="CC578" i="14"/>
  <c r="CB578" i="14"/>
  <c r="CA578" i="14"/>
  <c r="BZ578" i="14"/>
  <c r="BY578" i="14"/>
  <c r="BX578" i="14"/>
  <c r="BW578" i="14"/>
  <c r="BV578" i="14"/>
  <c r="BU578" i="14"/>
  <c r="BT578" i="14"/>
  <c r="BS578" i="14"/>
  <c r="BR578" i="14"/>
  <c r="BQ578" i="14"/>
  <c r="BP578" i="14"/>
  <c r="BO578" i="14"/>
  <c r="BN578" i="14"/>
  <c r="BM578" i="14"/>
  <c r="BL578" i="14"/>
  <c r="BK578" i="14"/>
  <c r="BJ578" i="14"/>
  <c r="BI578" i="14"/>
  <c r="BH578" i="14"/>
  <c r="BG578" i="14"/>
  <c r="BF578" i="14"/>
  <c r="BE578" i="14"/>
  <c r="BD578" i="14"/>
  <c r="BC578" i="14"/>
  <c r="BB578" i="14"/>
  <c r="BA578" i="14"/>
  <c r="AZ578" i="14"/>
  <c r="AY578" i="14"/>
  <c r="AX578" i="14"/>
  <c r="AW578" i="14"/>
  <c r="AV578" i="14"/>
  <c r="AU578" i="14"/>
  <c r="AT578" i="14"/>
  <c r="AS578" i="14"/>
  <c r="AR578" i="14"/>
  <c r="AQ578" i="14"/>
  <c r="AP578" i="14"/>
  <c r="AO578" i="14"/>
  <c r="AN578" i="14"/>
  <c r="AM578" i="14"/>
  <c r="AL578" i="14"/>
  <c r="AK578" i="14"/>
  <c r="AJ578" i="14"/>
  <c r="AI578" i="14"/>
  <c r="AH578" i="14"/>
  <c r="AG578" i="14"/>
  <c r="AF578" i="14"/>
  <c r="AE578" i="14"/>
  <c r="AD578" i="14"/>
  <c r="AC578" i="14"/>
  <c r="AB578" i="14"/>
  <c r="AA578" i="14"/>
  <c r="Z578" i="14"/>
  <c r="Y578" i="14"/>
  <c r="X578" i="14"/>
  <c r="W578" i="14"/>
  <c r="V578" i="14"/>
  <c r="U578" i="14"/>
  <c r="T578" i="14"/>
  <c r="S578" i="14"/>
  <c r="R578" i="14"/>
  <c r="Q578" i="14"/>
  <c r="P578" i="14"/>
  <c r="O578" i="14"/>
  <c r="N578" i="14"/>
  <c r="M578" i="14"/>
  <c r="L578" i="14"/>
  <c r="K578" i="14"/>
  <c r="J578" i="14"/>
  <c r="I578" i="14"/>
  <c r="H578" i="14"/>
  <c r="G578" i="14"/>
  <c r="JB577" i="14"/>
  <c r="JA577" i="14"/>
  <c r="IZ577" i="14"/>
  <c r="IY577" i="14"/>
  <c r="IX577" i="14"/>
  <c r="IW577" i="14"/>
  <c r="IV577" i="14"/>
  <c r="IU577" i="14"/>
  <c r="IT577" i="14"/>
  <c r="IS577" i="14"/>
  <c r="IR577" i="14"/>
  <c r="IQ577" i="14"/>
  <c r="IP577" i="14"/>
  <c r="IO577" i="14"/>
  <c r="IN577" i="14"/>
  <c r="IM577" i="14"/>
  <c r="IL577" i="14"/>
  <c r="IK577" i="14"/>
  <c r="IJ577" i="14"/>
  <c r="II577" i="14"/>
  <c r="IH577" i="14"/>
  <c r="IG577" i="14"/>
  <c r="IF577" i="14"/>
  <c r="IE577" i="14"/>
  <c r="ID577" i="14"/>
  <c r="IC577" i="14"/>
  <c r="IB577" i="14"/>
  <c r="IA577" i="14"/>
  <c r="HZ577" i="14"/>
  <c r="HY577" i="14"/>
  <c r="HX577" i="14"/>
  <c r="HW577" i="14"/>
  <c r="HV577" i="14"/>
  <c r="HU577" i="14"/>
  <c r="HT577" i="14"/>
  <c r="HS577" i="14"/>
  <c r="HR577" i="14"/>
  <c r="HQ577" i="14"/>
  <c r="HP577" i="14"/>
  <c r="HO577" i="14"/>
  <c r="HN577" i="14"/>
  <c r="HM577" i="14"/>
  <c r="HL577" i="14"/>
  <c r="HK577" i="14"/>
  <c r="HJ577" i="14"/>
  <c r="HI577" i="14"/>
  <c r="HH577" i="14"/>
  <c r="HG577" i="14"/>
  <c r="HF577" i="14"/>
  <c r="HE577" i="14"/>
  <c r="HD577" i="14"/>
  <c r="HC577" i="14"/>
  <c r="HB577" i="14"/>
  <c r="HA577" i="14"/>
  <c r="GZ577" i="14"/>
  <c r="GY577" i="14"/>
  <c r="GX577" i="14"/>
  <c r="GW577" i="14"/>
  <c r="GV577" i="14"/>
  <c r="GU577" i="14"/>
  <c r="GT577" i="14"/>
  <c r="GS577" i="14"/>
  <c r="GR577" i="14"/>
  <c r="GQ577" i="14"/>
  <c r="GP577" i="14"/>
  <c r="GO577" i="14"/>
  <c r="GN577" i="14"/>
  <c r="GM577" i="14"/>
  <c r="GL577" i="14"/>
  <c r="GK577" i="14"/>
  <c r="GJ577" i="14"/>
  <c r="GI577" i="14"/>
  <c r="GH577" i="14"/>
  <c r="GG577" i="14"/>
  <c r="GF577" i="14"/>
  <c r="GE577" i="14"/>
  <c r="GD577" i="14"/>
  <c r="GC577" i="14"/>
  <c r="GB577" i="14"/>
  <c r="GA577" i="14"/>
  <c r="FZ577" i="14"/>
  <c r="FY577" i="14"/>
  <c r="FX577" i="14"/>
  <c r="FW577" i="14"/>
  <c r="FV577" i="14"/>
  <c r="FU577" i="14"/>
  <c r="FT577" i="14"/>
  <c r="FS577" i="14"/>
  <c r="FR577" i="14"/>
  <c r="FQ577" i="14"/>
  <c r="FP577" i="14"/>
  <c r="FO577" i="14"/>
  <c r="FN577" i="14"/>
  <c r="FM577" i="14"/>
  <c r="FL577" i="14"/>
  <c r="FK577" i="14"/>
  <c r="FJ577" i="14"/>
  <c r="FI577" i="14"/>
  <c r="FH577" i="14"/>
  <c r="FG577" i="14"/>
  <c r="FF577" i="14"/>
  <c r="FE577" i="14"/>
  <c r="FD577" i="14"/>
  <c r="FC577" i="14"/>
  <c r="FB577" i="14"/>
  <c r="FA577" i="14"/>
  <c r="EZ577" i="14"/>
  <c r="EY577" i="14"/>
  <c r="EX577" i="14"/>
  <c r="EW577" i="14"/>
  <c r="EV577" i="14"/>
  <c r="EU577" i="14"/>
  <c r="ET577" i="14"/>
  <c r="ES577" i="14"/>
  <c r="ER577" i="14"/>
  <c r="EQ577" i="14"/>
  <c r="EP577" i="14"/>
  <c r="EO577" i="14"/>
  <c r="EN577" i="14"/>
  <c r="EM577" i="14"/>
  <c r="EL577" i="14"/>
  <c r="EK577" i="14"/>
  <c r="EJ577" i="14"/>
  <c r="EI577" i="14"/>
  <c r="EH577" i="14"/>
  <c r="EG577" i="14"/>
  <c r="EF577" i="14"/>
  <c r="EE577" i="14"/>
  <c r="ED577" i="14"/>
  <c r="EC577" i="14"/>
  <c r="EB577" i="14"/>
  <c r="EA577" i="14"/>
  <c r="DZ577" i="14"/>
  <c r="DY577" i="14"/>
  <c r="DX577" i="14"/>
  <c r="DW577" i="14"/>
  <c r="DV577" i="14"/>
  <c r="DU577" i="14"/>
  <c r="DT577" i="14"/>
  <c r="DS577" i="14"/>
  <c r="DR577" i="14"/>
  <c r="DQ577" i="14"/>
  <c r="DP577" i="14"/>
  <c r="DO577" i="14"/>
  <c r="DN577" i="14"/>
  <c r="DM577" i="14"/>
  <c r="DL577" i="14"/>
  <c r="DK577" i="14"/>
  <c r="DJ577" i="14"/>
  <c r="DI577" i="14"/>
  <c r="DH577" i="14"/>
  <c r="DG577" i="14"/>
  <c r="DF577" i="14"/>
  <c r="DE577" i="14"/>
  <c r="DD577" i="14"/>
  <c r="DC577" i="14"/>
  <c r="DB577" i="14"/>
  <c r="DA577" i="14"/>
  <c r="CZ577" i="14"/>
  <c r="CY577" i="14"/>
  <c r="CX577" i="14"/>
  <c r="CW577" i="14"/>
  <c r="CV577" i="14"/>
  <c r="CU577" i="14"/>
  <c r="CT577" i="14"/>
  <c r="CS577" i="14"/>
  <c r="CR577" i="14"/>
  <c r="CQ577" i="14"/>
  <c r="CP577" i="14"/>
  <c r="CO577" i="14"/>
  <c r="CN577" i="14"/>
  <c r="CM577" i="14"/>
  <c r="CL577" i="14"/>
  <c r="CK577" i="14"/>
  <c r="CJ577" i="14"/>
  <c r="CI577" i="14"/>
  <c r="CH577" i="14"/>
  <c r="CG577" i="14"/>
  <c r="CF577" i="14"/>
  <c r="CE577" i="14"/>
  <c r="CD577" i="14"/>
  <c r="CC577" i="14"/>
  <c r="CB577" i="14"/>
  <c r="CA577" i="14"/>
  <c r="BZ577" i="14"/>
  <c r="BY577" i="14"/>
  <c r="BX577" i="14"/>
  <c r="BW577" i="14"/>
  <c r="BV577" i="14"/>
  <c r="BU577" i="14"/>
  <c r="BT577" i="14"/>
  <c r="BS577" i="14"/>
  <c r="BR577" i="14"/>
  <c r="BQ577" i="14"/>
  <c r="BP577" i="14"/>
  <c r="BO577" i="14"/>
  <c r="BN577" i="14"/>
  <c r="BM577" i="14"/>
  <c r="BL577" i="14"/>
  <c r="BK577" i="14"/>
  <c r="BJ577" i="14"/>
  <c r="BI577" i="14"/>
  <c r="BH577" i="14"/>
  <c r="BG577" i="14"/>
  <c r="BF577" i="14"/>
  <c r="BE577" i="14"/>
  <c r="BD577" i="14"/>
  <c r="BC577" i="14"/>
  <c r="BB577" i="14"/>
  <c r="BA577" i="14"/>
  <c r="AZ577" i="14"/>
  <c r="AY577" i="14"/>
  <c r="AX577" i="14"/>
  <c r="AW577" i="14"/>
  <c r="AV577" i="14"/>
  <c r="AU577" i="14"/>
  <c r="AT577" i="14"/>
  <c r="AS577" i="14"/>
  <c r="AR577" i="14"/>
  <c r="AQ577" i="14"/>
  <c r="AP577" i="14"/>
  <c r="AO577" i="14"/>
  <c r="AN577" i="14"/>
  <c r="AM577" i="14"/>
  <c r="AL577" i="14"/>
  <c r="AK577" i="14"/>
  <c r="AJ577" i="14"/>
  <c r="AI577" i="14"/>
  <c r="AH577" i="14"/>
  <c r="AG577" i="14"/>
  <c r="AF577" i="14"/>
  <c r="AE577" i="14"/>
  <c r="AD577" i="14"/>
  <c r="AC577" i="14"/>
  <c r="AB577" i="14"/>
  <c r="AA577" i="14"/>
  <c r="Z577" i="14"/>
  <c r="Y577" i="14"/>
  <c r="X577" i="14"/>
  <c r="W577" i="14"/>
  <c r="V577" i="14"/>
  <c r="U577" i="14"/>
  <c r="T577" i="14"/>
  <c r="S577" i="14"/>
  <c r="R577" i="14"/>
  <c r="Q577" i="14"/>
  <c r="P577" i="14"/>
  <c r="O577" i="14"/>
  <c r="N577" i="14"/>
  <c r="M577" i="14"/>
  <c r="L577" i="14"/>
  <c r="K577" i="14"/>
  <c r="J577" i="14"/>
  <c r="I577" i="14"/>
  <c r="H577" i="14"/>
  <c r="G577" i="14"/>
  <c r="JB576" i="14"/>
  <c r="JA576" i="14"/>
  <c r="IZ576" i="14"/>
  <c r="IY576" i="14"/>
  <c r="IX576" i="14"/>
  <c r="IW576" i="14"/>
  <c r="IV576" i="14"/>
  <c r="IU576" i="14"/>
  <c r="IT576" i="14"/>
  <c r="IS576" i="14"/>
  <c r="IR576" i="14"/>
  <c r="IQ576" i="14"/>
  <c r="IP576" i="14"/>
  <c r="IO576" i="14"/>
  <c r="IN576" i="14"/>
  <c r="IM576" i="14"/>
  <c r="IL576" i="14"/>
  <c r="IK576" i="14"/>
  <c r="IJ576" i="14"/>
  <c r="II576" i="14"/>
  <c r="IH576" i="14"/>
  <c r="IG576" i="14"/>
  <c r="IF576" i="14"/>
  <c r="IE576" i="14"/>
  <c r="ID576" i="14"/>
  <c r="IC576" i="14"/>
  <c r="IB576" i="14"/>
  <c r="IA576" i="14"/>
  <c r="HZ576" i="14"/>
  <c r="HY576" i="14"/>
  <c r="HX576" i="14"/>
  <c r="HW576" i="14"/>
  <c r="HV576" i="14"/>
  <c r="HU576" i="14"/>
  <c r="HT576" i="14"/>
  <c r="HS576" i="14"/>
  <c r="HR576" i="14"/>
  <c r="HQ576" i="14"/>
  <c r="HP576" i="14"/>
  <c r="HO576" i="14"/>
  <c r="HN576" i="14"/>
  <c r="HM576" i="14"/>
  <c r="HL576" i="14"/>
  <c r="HK576" i="14"/>
  <c r="HJ576" i="14"/>
  <c r="HI576" i="14"/>
  <c r="HH576" i="14"/>
  <c r="HG576" i="14"/>
  <c r="HF576" i="14"/>
  <c r="HE576" i="14"/>
  <c r="HD576" i="14"/>
  <c r="HC576" i="14"/>
  <c r="HB576" i="14"/>
  <c r="HA576" i="14"/>
  <c r="GZ576" i="14"/>
  <c r="GY576" i="14"/>
  <c r="GX576" i="14"/>
  <c r="GW576" i="14"/>
  <c r="GV576" i="14"/>
  <c r="GU576" i="14"/>
  <c r="GT576" i="14"/>
  <c r="GS576" i="14"/>
  <c r="GR576" i="14"/>
  <c r="GQ576" i="14"/>
  <c r="GP576" i="14"/>
  <c r="GO576" i="14"/>
  <c r="GN576" i="14"/>
  <c r="GM576" i="14"/>
  <c r="GL576" i="14"/>
  <c r="GK576" i="14"/>
  <c r="GJ576" i="14"/>
  <c r="GI576" i="14"/>
  <c r="GH576" i="14"/>
  <c r="GG576" i="14"/>
  <c r="GF576" i="14"/>
  <c r="GE576" i="14"/>
  <c r="GD576" i="14"/>
  <c r="GC576" i="14"/>
  <c r="GB576" i="14"/>
  <c r="GA576" i="14"/>
  <c r="FZ576" i="14"/>
  <c r="FY576" i="14"/>
  <c r="FX576" i="14"/>
  <c r="FW576" i="14"/>
  <c r="FV576" i="14"/>
  <c r="FU576" i="14"/>
  <c r="FT576" i="14"/>
  <c r="FS576" i="14"/>
  <c r="FR576" i="14"/>
  <c r="FQ576" i="14"/>
  <c r="FP576" i="14"/>
  <c r="FO576" i="14"/>
  <c r="FN576" i="14"/>
  <c r="FM576" i="14"/>
  <c r="FL576" i="14"/>
  <c r="FK576" i="14"/>
  <c r="FJ576" i="14"/>
  <c r="FI576" i="14"/>
  <c r="FH576" i="14"/>
  <c r="FG576" i="14"/>
  <c r="FF576" i="14"/>
  <c r="FE576" i="14"/>
  <c r="FD576" i="14"/>
  <c r="FC576" i="14"/>
  <c r="FB576" i="14"/>
  <c r="FA576" i="14"/>
  <c r="EZ576" i="14"/>
  <c r="EY576" i="14"/>
  <c r="EX576" i="14"/>
  <c r="EW576" i="14"/>
  <c r="EV576" i="14"/>
  <c r="EU576" i="14"/>
  <c r="ET576" i="14"/>
  <c r="ES576" i="14"/>
  <c r="ER576" i="14"/>
  <c r="EQ576" i="14"/>
  <c r="EP576" i="14"/>
  <c r="EO576" i="14"/>
  <c r="EN576" i="14"/>
  <c r="EM576" i="14"/>
  <c r="EL576" i="14"/>
  <c r="EK576" i="14"/>
  <c r="EJ576" i="14"/>
  <c r="EI576" i="14"/>
  <c r="EH576" i="14"/>
  <c r="EG576" i="14"/>
  <c r="EF576" i="14"/>
  <c r="EE576" i="14"/>
  <c r="ED576" i="14"/>
  <c r="EC576" i="14"/>
  <c r="EB576" i="14"/>
  <c r="EA576" i="14"/>
  <c r="DZ576" i="14"/>
  <c r="DY576" i="14"/>
  <c r="DX576" i="14"/>
  <c r="DW576" i="14"/>
  <c r="DV576" i="14"/>
  <c r="DU576" i="14"/>
  <c r="DT576" i="14"/>
  <c r="DS576" i="14"/>
  <c r="DR576" i="14"/>
  <c r="DQ576" i="14"/>
  <c r="DP576" i="14"/>
  <c r="DO576" i="14"/>
  <c r="DN576" i="14"/>
  <c r="DM576" i="14"/>
  <c r="DL576" i="14"/>
  <c r="DK576" i="14"/>
  <c r="DJ576" i="14"/>
  <c r="DI576" i="14"/>
  <c r="DH576" i="14"/>
  <c r="DG576" i="14"/>
  <c r="DF576" i="14"/>
  <c r="DE576" i="14"/>
  <c r="DD576" i="14"/>
  <c r="DC576" i="14"/>
  <c r="DB576" i="14"/>
  <c r="DA576" i="14"/>
  <c r="CZ576" i="14"/>
  <c r="CY576" i="14"/>
  <c r="CX576" i="14"/>
  <c r="CW576" i="14"/>
  <c r="CV576" i="14"/>
  <c r="CU576" i="14"/>
  <c r="CT576" i="14"/>
  <c r="CS576" i="14"/>
  <c r="CR576" i="14"/>
  <c r="CQ576" i="14"/>
  <c r="CP576" i="14"/>
  <c r="CO576" i="14"/>
  <c r="CN576" i="14"/>
  <c r="CM576" i="14"/>
  <c r="CL576" i="14"/>
  <c r="CK576" i="14"/>
  <c r="CJ576" i="14"/>
  <c r="CI576" i="14"/>
  <c r="CH576" i="14"/>
  <c r="CG576" i="14"/>
  <c r="CF576" i="14"/>
  <c r="CE576" i="14"/>
  <c r="CD576" i="14"/>
  <c r="CC576" i="14"/>
  <c r="CB576" i="14"/>
  <c r="CA576" i="14"/>
  <c r="BZ576" i="14"/>
  <c r="BY576" i="14"/>
  <c r="BX576" i="14"/>
  <c r="BW576" i="14"/>
  <c r="BV576" i="14"/>
  <c r="BU576" i="14"/>
  <c r="BT576" i="14"/>
  <c r="BS576" i="14"/>
  <c r="BR576" i="14"/>
  <c r="BQ576" i="14"/>
  <c r="BP576" i="14"/>
  <c r="BO576" i="14"/>
  <c r="BN576" i="14"/>
  <c r="BM576" i="14"/>
  <c r="BL576" i="14"/>
  <c r="BK576" i="14"/>
  <c r="BJ576" i="14"/>
  <c r="BI576" i="14"/>
  <c r="BH576" i="14"/>
  <c r="BG576" i="14"/>
  <c r="BF576" i="14"/>
  <c r="BE576" i="14"/>
  <c r="BD576" i="14"/>
  <c r="BC576" i="14"/>
  <c r="BB576" i="14"/>
  <c r="BA576" i="14"/>
  <c r="AZ576" i="14"/>
  <c r="AY576" i="14"/>
  <c r="AX576" i="14"/>
  <c r="AW576" i="14"/>
  <c r="AV576" i="14"/>
  <c r="AU576" i="14"/>
  <c r="AT576" i="14"/>
  <c r="AS576" i="14"/>
  <c r="AR576" i="14"/>
  <c r="AQ576" i="14"/>
  <c r="AP576" i="14"/>
  <c r="AO576" i="14"/>
  <c r="AN576" i="14"/>
  <c r="AM576" i="14"/>
  <c r="AL576" i="14"/>
  <c r="AK576" i="14"/>
  <c r="AJ576" i="14"/>
  <c r="AI576" i="14"/>
  <c r="AH576" i="14"/>
  <c r="AG576" i="14"/>
  <c r="AF576" i="14"/>
  <c r="AE576" i="14"/>
  <c r="AD576" i="14"/>
  <c r="AC576" i="14"/>
  <c r="AB576" i="14"/>
  <c r="AA576" i="14"/>
  <c r="Z576" i="14"/>
  <c r="Y576" i="14"/>
  <c r="X576" i="14"/>
  <c r="W576" i="14"/>
  <c r="V576" i="14"/>
  <c r="U576" i="14"/>
  <c r="T576" i="14"/>
  <c r="S576" i="14"/>
  <c r="R576" i="14"/>
  <c r="Q576" i="14"/>
  <c r="P576" i="14"/>
  <c r="O576" i="14"/>
  <c r="N576" i="14"/>
  <c r="M576" i="14"/>
  <c r="L576" i="14"/>
  <c r="K576" i="14"/>
  <c r="J576" i="14"/>
  <c r="I576" i="14"/>
  <c r="H576" i="14"/>
  <c r="G576" i="14"/>
  <c r="JB575" i="14"/>
  <c r="JA575" i="14"/>
  <c r="IZ575" i="14"/>
  <c r="IY575" i="14"/>
  <c r="IX575" i="14"/>
  <c r="IW575" i="14"/>
  <c r="IV575" i="14"/>
  <c r="IU575" i="14"/>
  <c r="IT575" i="14"/>
  <c r="IS575" i="14"/>
  <c r="IR575" i="14"/>
  <c r="IQ575" i="14"/>
  <c r="IP575" i="14"/>
  <c r="IO575" i="14"/>
  <c r="IN575" i="14"/>
  <c r="IM575" i="14"/>
  <c r="IL575" i="14"/>
  <c r="IK575" i="14"/>
  <c r="IJ575" i="14"/>
  <c r="II575" i="14"/>
  <c r="IH575" i="14"/>
  <c r="IG575" i="14"/>
  <c r="IF575" i="14"/>
  <c r="IE575" i="14"/>
  <c r="ID575" i="14"/>
  <c r="IC575" i="14"/>
  <c r="IB575" i="14"/>
  <c r="IA575" i="14"/>
  <c r="HZ575" i="14"/>
  <c r="HY575" i="14"/>
  <c r="HX575" i="14"/>
  <c r="HW575" i="14"/>
  <c r="HV575" i="14"/>
  <c r="HU575" i="14"/>
  <c r="HT575" i="14"/>
  <c r="HS575" i="14"/>
  <c r="HR575" i="14"/>
  <c r="HQ575" i="14"/>
  <c r="HP575" i="14"/>
  <c r="HO575" i="14"/>
  <c r="HN575" i="14"/>
  <c r="HM575" i="14"/>
  <c r="HL575" i="14"/>
  <c r="HK575" i="14"/>
  <c r="HJ575" i="14"/>
  <c r="HI575" i="14"/>
  <c r="HH575" i="14"/>
  <c r="HG575" i="14"/>
  <c r="HF575" i="14"/>
  <c r="HE575" i="14"/>
  <c r="HD575" i="14"/>
  <c r="HC575" i="14"/>
  <c r="HB575" i="14"/>
  <c r="HA575" i="14"/>
  <c r="GZ575" i="14"/>
  <c r="GY575" i="14"/>
  <c r="GX575" i="14"/>
  <c r="GW575" i="14"/>
  <c r="GV575" i="14"/>
  <c r="GU575" i="14"/>
  <c r="GT575" i="14"/>
  <c r="GS575" i="14"/>
  <c r="GR575" i="14"/>
  <c r="GQ575" i="14"/>
  <c r="GP575" i="14"/>
  <c r="GO575" i="14"/>
  <c r="GN575" i="14"/>
  <c r="GM575" i="14"/>
  <c r="GL575" i="14"/>
  <c r="GK575" i="14"/>
  <c r="GJ575" i="14"/>
  <c r="GI575" i="14"/>
  <c r="GH575" i="14"/>
  <c r="GG575" i="14"/>
  <c r="GF575" i="14"/>
  <c r="GE575" i="14"/>
  <c r="GD575" i="14"/>
  <c r="GC575" i="14"/>
  <c r="GB575" i="14"/>
  <c r="GA575" i="14"/>
  <c r="FZ575" i="14"/>
  <c r="FY575" i="14"/>
  <c r="FX575" i="14"/>
  <c r="FW575" i="14"/>
  <c r="FV575" i="14"/>
  <c r="FU575" i="14"/>
  <c r="FT575" i="14"/>
  <c r="FS575" i="14"/>
  <c r="FR575" i="14"/>
  <c r="FQ575" i="14"/>
  <c r="FP575" i="14"/>
  <c r="FO575" i="14"/>
  <c r="FN575" i="14"/>
  <c r="FM575" i="14"/>
  <c r="FL575" i="14"/>
  <c r="FK575" i="14"/>
  <c r="FJ575" i="14"/>
  <c r="FI575" i="14"/>
  <c r="FH575" i="14"/>
  <c r="FG575" i="14"/>
  <c r="FF575" i="14"/>
  <c r="FE575" i="14"/>
  <c r="FD575" i="14"/>
  <c r="FC575" i="14"/>
  <c r="FB575" i="14"/>
  <c r="FA575" i="14"/>
  <c r="EZ575" i="14"/>
  <c r="EY575" i="14"/>
  <c r="EX575" i="14"/>
  <c r="EW575" i="14"/>
  <c r="EV575" i="14"/>
  <c r="EU575" i="14"/>
  <c r="ET575" i="14"/>
  <c r="ES575" i="14"/>
  <c r="ER575" i="14"/>
  <c r="EQ575" i="14"/>
  <c r="EP575" i="14"/>
  <c r="EO575" i="14"/>
  <c r="EN575" i="14"/>
  <c r="EM575" i="14"/>
  <c r="EL575" i="14"/>
  <c r="EK575" i="14"/>
  <c r="EJ575" i="14"/>
  <c r="EI575" i="14"/>
  <c r="EH575" i="14"/>
  <c r="EG575" i="14"/>
  <c r="EF575" i="14"/>
  <c r="EE575" i="14"/>
  <c r="ED575" i="14"/>
  <c r="EC575" i="14"/>
  <c r="EB575" i="14"/>
  <c r="EA575" i="14"/>
  <c r="DZ575" i="14"/>
  <c r="DY575" i="14"/>
  <c r="DX575" i="14"/>
  <c r="DW575" i="14"/>
  <c r="DV575" i="14"/>
  <c r="DU575" i="14"/>
  <c r="DT575" i="14"/>
  <c r="DS575" i="14"/>
  <c r="DR575" i="14"/>
  <c r="DQ575" i="14"/>
  <c r="DP575" i="14"/>
  <c r="DO575" i="14"/>
  <c r="DN575" i="14"/>
  <c r="DM575" i="14"/>
  <c r="DL575" i="14"/>
  <c r="DK575" i="14"/>
  <c r="DJ575" i="14"/>
  <c r="DI575" i="14"/>
  <c r="DH575" i="14"/>
  <c r="DG575" i="14"/>
  <c r="DF575" i="14"/>
  <c r="DE575" i="14"/>
  <c r="DD575" i="14"/>
  <c r="DC575" i="14"/>
  <c r="DB575" i="14"/>
  <c r="DA575" i="14"/>
  <c r="CZ575" i="14"/>
  <c r="CY575" i="14"/>
  <c r="CX575" i="14"/>
  <c r="CW575" i="14"/>
  <c r="CV575" i="14"/>
  <c r="CU575" i="14"/>
  <c r="CT575" i="14"/>
  <c r="CS575" i="14"/>
  <c r="CR575" i="14"/>
  <c r="CQ575" i="14"/>
  <c r="CP575" i="14"/>
  <c r="CO575" i="14"/>
  <c r="CN575" i="14"/>
  <c r="CM575" i="14"/>
  <c r="CL575" i="14"/>
  <c r="CK575" i="14"/>
  <c r="CJ575" i="14"/>
  <c r="CI575" i="14"/>
  <c r="CH575" i="14"/>
  <c r="CG575" i="14"/>
  <c r="CF575" i="14"/>
  <c r="CE575" i="14"/>
  <c r="CD575" i="14"/>
  <c r="CC575" i="14"/>
  <c r="CB575" i="14"/>
  <c r="CA575" i="14"/>
  <c r="BZ575" i="14"/>
  <c r="BY575" i="14"/>
  <c r="BX575" i="14"/>
  <c r="BW575" i="14"/>
  <c r="BV575" i="14"/>
  <c r="BU575" i="14"/>
  <c r="BT575" i="14"/>
  <c r="BS575" i="14"/>
  <c r="BR575" i="14"/>
  <c r="BQ575" i="14"/>
  <c r="BP575" i="14"/>
  <c r="BO575" i="14"/>
  <c r="BN575" i="14"/>
  <c r="BM575" i="14"/>
  <c r="BL575" i="14"/>
  <c r="BK575" i="14"/>
  <c r="BJ575" i="14"/>
  <c r="BI575" i="14"/>
  <c r="BH575" i="14"/>
  <c r="BG575" i="14"/>
  <c r="BF575" i="14"/>
  <c r="BE575" i="14"/>
  <c r="BD575" i="14"/>
  <c r="BC575" i="14"/>
  <c r="BB575" i="14"/>
  <c r="BA575" i="14"/>
  <c r="AZ575" i="14"/>
  <c r="AY575" i="14"/>
  <c r="AX575" i="14"/>
  <c r="AW575" i="14"/>
  <c r="AV575" i="14"/>
  <c r="AU575" i="14"/>
  <c r="AT575" i="14"/>
  <c r="AS575" i="14"/>
  <c r="AR575" i="14"/>
  <c r="AQ575" i="14"/>
  <c r="AP575" i="14"/>
  <c r="AO575" i="14"/>
  <c r="AN575" i="14"/>
  <c r="AM575" i="14"/>
  <c r="AL575" i="14"/>
  <c r="AK575" i="14"/>
  <c r="AJ575" i="14"/>
  <c r="AI575" i="14"/>
  <c r="AH575" i="14"/>
  <c r="AG575" i="14"/>
  <c r="AF575" i="14"/>
  <c r="AE575" i="14"/>
  <c r="AD575" i="14"/>
  <c r="AC575" i="14"/>
  <c r="AB575" i="14"/>
  <c r="AA575" i="14"/>
  <c r="Z575" i="14"/>
  <c r="Y575" i="14"/>
  <c r="X575" i="14"/>
  <c r="W575" i="14"/>
  <c r="V575" i="14"/>
  <c r="U575" i="14"/>
  <c r="T575" i="14"/>
  <c r="S575" i="14"/>
  <c r="R575" i="14"/>
  <c r="Q575" i="14"/>
  <c r="P575" i="14"/>
  <c r="O575" i="14"/>
  <c r="N575" i="14"/>
  <c r="M575" i="14"/>
  <c r="L575" i="14"/>
  <c r="K575" i="14"/>
  <c r="J575" i="14"/>
  <c r="I575" i="14"/>
  <c r="H575" i="14"/>
  <c r="G575" i="14"/>
  <c r="JB574" i="14"/>
  <c r="JA574" i="14"/>
  <c r="IZ574" i="14"/>
  <c r="IY574" i="14"/>
  <c r="IX574" i="14"/>
  <c r="IW574" i="14"/>
  <c r="IV574" i="14"/>
  <c r="IU574" i="14"/>
  <c r="IT574" i="14"/>
  <c r="IS574" i="14"/>
  <c r="IR574" i="14"/>
  <c r="IQ574" i="14"/>
  <c r="IP574" i="14"/>
  <c r="IO574" i="14"/>
  <c r="IN574" i="14"/>
  <c r="IM574" i="14"/>
  <c r="IL574" i="14"/>
  <c r="IK574" i="14"/>
  <c r="IJ574" i="14"/>
  <c r="II574" i="14"/>
  <c r="IH574" i="14"/>
  <c r="IG574" i="14"/>
  <c r="IF574" i="14"/>
  <c r="IE574" i="14"/>
  <c r="ID574" i="14"/>
  <c r="IC574" i="14"/>
  <c r="IB574" i="14"/>
  <c r="IA574" i="14"/>
  <c r="HZ574" i="14"/>
  <c r="HY574" i="14"/>
  <c r="HX574" i="14"/>
  <c r="HW574" i="14"/>
  <c r="HV574" i="14"/>
  <c r="HU574" i="14"/>
  <c r="HT574" i="14"/>
  <c r="HS574" i="14"/>
  <c r="HR574" i="14"/>
  <c r="HQ574" i="14"/>
  <c r="HP574" i="14"/>
  <c r="HO574" i="14"/>
  <c r="HN574" i="14"/>
  <c r="HM574" i="14"/>
  <c r="HL574" i="14"/>
  <c r="HK574" i="14"/>
  <c r="HJ574" i="14"/>
  <c r="HI574" i="14"/>
  <c r="HH574" i="14"/>
  <c r="HG574" i="14"/>
  <c r="HF574" i="14"/>
  <c r="HE574" i="14"/>
  <c r="HD574" i="14"/>
  <c r="HC574" i="14"/>
  <c r="HB574" i="14"/>
  <c r="HA574" i="14"/>
  <c r="GZ574" i="14"/>
  <c r="GY574" i="14"/>
  <c r="GX574" i="14"/>
  <c r="GW574" i="14"/>
  <c r="GV574" i="14"/>
  <c r="GU574" i="14"/>
  <c r="GT574" i="14"/>
  <c r="GS574" i="14"/>
  <c r="GR574" i="14"/>
  <c r="GQ574" i="14"/>
  <c r="GP574" i="14"/>
  <c r="GO574" i="14"/>
  <c r="GN574" i="14"/>
  <c r="GM574" i="14"/>
  <c r="GL574" i="14"/>
  <c r="GK574" i="14"/>
  <c r="GJ574" i="14"/>
  <c r="GI574" i="14"/>
  <c r="GH574" i="14"/>
  <c r="GG574" i="14"/>
  <c r="GF574" i="14"/>
  <c r="GE574" i="14"/>
  <c r="GD574" i="14"/>
  <c r="GC574" i="14"/>
  <c r="GB574" i="14"/>
  <c r="GA574" i="14"/>
  <c r="FZ574" i="14"/>
  <c r="FY574" i="14"/>
  <c r="FX574" i="14"/>
  <c r="FW574" i="14"/>
  <c r="FV574" i="14"/>
  <c r="FU574" i="14"/>
  <c r="FT574" i="14"/>
  <c r="FS574" i="14"/>
  <c r="FR574" i="14"/>
  <c r="FQ574" i="14"/>
  <c r="FP574" i="14"/>
  <c r="FO574" i="14"/>
  <c r="FN574" i="14"/>
  <c r="FM574" i="14"/>
  <c r="FL574" i="14"/>
  <c r="FK574" i="14"/>
  <c r="FJ574" i="14"/>
  <c r="FI574" i="14"/>
  <c r="FH574" i="14"/>
  <c r="FG574" i="14"/>
  <c r="FF574" i="14"/>
  <c r="FE574" i="14"/>
  <c r="FD574" i="14"/>
  <c r="FC574" i="14"/>
  <c r="FB574" i="14"/>
  <c r="FA574" i="14"/>
  <c r="EZ574" i="14"/>
  <c r="EY574" i="14"/>
  <c r="EX574" i="14"/>
  <c r="EW574" i="14"/>
  <c r="EV574" i="14"/>
  <c r="EU574" i="14"/>
  <c r="ET574" i="14"/>
  <c r="ES574" i="14"/>
  <c r="ER574" i="14"/>
  <c r="EQ574" i="14"/>
  <c r="EP574" i="14"/>
  <c r="EO574" i="14"/>
  <c r="EN574" i="14"/>
  <c r="EM574" i="14"/>
  <c r="EL574" i="14"/>
  <c r="EK574" i="14"/>
  <c r="EJ574" i="14"/>
  <c r="EI574" i="14"/>
  <c r="EH574" i="14"/>
  <c r="EG574" i="14"/>
  <c r="EF574" i="14"/>
  <c r="EE574" i="14"/>
  <c r="ED574" i="14"/>
  <c r="EC574" i="14"/>
  <c r="EB574" i="14"/>
  <c r="EA574" i="14"/>
  <c r="DZ574" i="14"/>
  <c r="DY574" i="14"/>
  <c r="DX574" i="14"/>
  <c r="DW574" i="14"/>
  <c r="DV574" i="14"/>
  <c r="DU574" i="14"/>
  <c r="DT574" i="14"/>
  <c r="DS574" i="14"/>
  <c r="DR574" i="14"/>
  <c r="DQ574" i="14"/>
  <c r="DP574" i="14"/>
  <c r="DO574" i="14"/>
  <c r="DN574" i="14"/>
  <c r="DM574" i="14"/>
  <c r="DL574" i="14"/>
  <c r="DK574" i="14"/>
  <c r="DJ574" i="14"/>
  <c r="DI574" i="14"/>
  <c r="DH574" i="14"/>
  <c r="DG574" i="14"/>
  <c r="DF574" i="14"/>
  <c r="DE574" i="14"/>
  <c r="DD574" i="14"/>
  <c r="DC574" i="14"/>
  <c r="DB574" i="14"/>
  <c r="DA574" i="14"/>
  <c r="CZ574" i="14"/>
  <c r="CY574" i="14"/>
  <c r="CX574" i="14"/>
  <c r="CW574" i="14"/>
  <c r="CV574" i="14"/>
  <c r="CU574" i="14"/>
  <c r="CT574" i="14"/>
  <c r="CS574" i="14"/>
  <c r="CR574" i="14"/>
  <c r="CQ574" i="14"/>
  <c r="CP574" i="14"/>
  <c r="CO574" i="14"/>
  <c r="CN574" i="14"/>
  <c r="CM574" i="14"/>
  <c r="CL574" i="14"/>
  <c r="CK574" i="14"/>
  <c r="CJ574" i="14"/>
  <c r="CI574" i="14"/>
  <c r="CH574" i="14"/>
  <c r="CG574" i="14"/>
  <c r="CF574" i="14"/>
  <c r="CE574" i="14"/>
  <c r="CD574" i="14"/>
  <c r="CC574" i="14"/>
  <c r="CB574" i="14"/>
  <c r="CA574" i="14"/>
  <c r="BZ574" i="14"/>
  <c r="BY574" i="14"/>
  <c r="BX574" i="14"/>
  <c r="BW574" i="14"/>
  <c r="BV574" i="14"/>
  <c r="BU574" i="14"/>
  <c r="BT574" i="14"/>
  <c r="BS574" i="14"/>
  <c r="BR574" i="14"/>
  <c r="BQ574" i="14"/>
  <c r="BP574" i="14"/>
  <c r="BO574" i="14"/>
  <c r="BN574" i="14"/>
  <c r="BM574" i="14"/>
  <c r="BL574" i="14"/>
  <c r="BK574" i="14"/>
  <c r="BJ574" i="14"/>
  <c r="BI574" i="14"/>
  <c r="BH574" i="14"/>
  <c r="BG574" i="14"/>
  <c r="BF574" i="14"/>
  <c r="BE574" i="14"/>
  <c r="BD574" i="14"/>
  <c r="BC574" i="14"/>
  <c r="BB574" i="14"/>
  <c r="BA574" i="14"/>
  <c r="AZ574" i="14"/>
  <c r="AY574" i="14"/>
  <c r="AX574" i="14"/>
  <c r="AW574" i="14"/>
  <c r="AV574" i="14"/>
  <c r="AU574" i="14"/>
  <c r="AT574" i="14"/>
  <c r="AS574" i="14"/>
  <c r="AR574" i="14"/>
  <c r="AQ574" i="14"/>
  <c r="AP574" i="14"/>
  <c r="AO574" i="14"/>
  <c r="AN574" i="14"/>
  <c r="AM574" i="14"/>
  <c r="AL574" i="14"/>
  <c r="AK574" i="14"/>
  <c r="AJ574" i="14"/>
  <c r="AI574" i="14"/>
  <c r="AH574" i="14"/>
  <c r="AG574" i="14"/>
  <c r="AF574" i="14"/>
  <c r="AE574" i="14"/>
  <c r="AD574" i="14"/>
  <c r="AC574" i="14"/>
  <c r="AB574" i="14"/>
  <c r="AA574" i="14"/>
  <c r="Z574" i="14"/>
  <c r="Y574" i="14"/>
  <c r="X574" i="14"/>
  <c r="W574" i="14"/>
  <c r="V574" i="14"/>
  <c r="U574" i="14"/>
  <c r="T574" i="14"/>
  <c r="S574" i="14"/>
  <c r="R574" i="14"/>
  <c r="Q574" i="14"/>
  <c r="P574" i="14"/>
  <c r="O574" i="14"/>
  <c r="N574" i="14"/>
  <c r="M574" i="14"/>
  <c r="L574" i="14"/>
  <c r="K574" i="14"/>
  <c r="J574" i="14"/>
  <c r="I574" i="14"/>
  <c r="H574" i="14"/>
  <c r="G574" i="14"/>
  <c r="JB573" i="14"/>
  <c r="JA573" i="14"/>
  <c r="IZ573" i="14"/>
  <c r="IY573" i="14"/>
  <c r="IX573" i="14"/>
  <c r="IW573" i="14"/>
  <c r="IV573" i="14"/>
  <c r="IU573" i="14"/>
  <c r="IT573" i="14"/>
  <c r="IS573" i="14"/>
  <c r="IR573" i="14"/>
  <c r="IQ573" i="14"/>
  <c r="IP573" i="14"/>
  <c r="IO573" i="14"/>
  <c r="IN573" i="14"/>
  <c r="IM573" i="14"/>
  <c r="IL573" i="14"/>
  <c r="IK573" i="14"/>
  <c r="IJ573" i="14"/>
  <c r="II573" i="14"/>
  <c r="IH573" i="14"/>
  <c r="IG573" i="14"/>
  <c r="IF573" i="14"/>
  <c r="IE573" i="14"/>
  <c r="ID573" i="14"/>
  <c r="IC573" i="14"/>
  <c r="IB573" i="14"/>
  <c r="IA573" i="14"/>
  <c r="HZ573" i="14"/>
  <c r="HY573" i="14"/>
  <c r="HX573" i="14"/>
  <c r="HW573" i="14"/>
  <c r="HV573" i="14"/>
  <c r="HU573" i="14"/>
  <c r="HT573" i="14"/>
  <c r="HS573" i="14"/>
  <c r="HR573" i="14"/>
  <c r="HQ573" i="14"/>
  <c r="HP573" i="14"/>
  <c r="HO573" i="14"/>
  <c r="HN573" i="14"/>
  <c r="HM573" i="14"/>
  <c r="HL573" i="14"/>
  <c r="HK573" i="14"/>
  <c r="HJ573" i="14"/>
  <c r="HI573" i="14"/>
  <c r="HH573" i="14"/>
  <c r="HG573" i="14"/>
  <c r="HF573" i="14"/>
  <c r="HE573" i="14"/>
  <c r="HD573" i="14"/>
  <c r="HC573" i="14"/>
  <c r="HB573" i="14"/>
  <c r="HA573" i="14"/>
  <c r="GZ573" i="14"/>
  <c r="GY573" i="14"/>
  <c r="GX573" i="14"/>
  <c r="GW573" i="14"/>
  <c r="GV573" i="14"/>
  <c r="GU573" i="14"/>
  <c r="GT573" i="14"/>
  <c r="GS573" i="14"/>
  <c r="GR573" i="14"/>
  <c r="GQ573" i="14"/>
  <c r="GP573" i="14"/>
  <c r="GO573" i="14"/>
  <c r="GN573" i="14"/>
  <c r="GM573" i="14"/>
  <c r="GL573" i="14"/>
  <c r="GK573" i="14"/>
  <c r="GJ573" i="14"/>
  <c r="GI573" i="14"/>
  <c r="GH573" i="14"/>
  <c r="GG573" i="14"/>
  <c r="GF573" i="14"/>
  <c r="GE573" i="14"/>
  <c r="GD573" i="14"/>
  <c r="GC573" i="14"/>
  <c r="GB573" i="14"/>
  <c r="GA573" i="14"/>
  <c r="FZ573" i="14"/>
  <c r="FY573" i="14"/>
  <c r="FX573" i="14"/>
  <c r="FW573" i="14"/>
  <c r="FV573" i="14"/>
  <c r="FU573" i="14"/>
  <c r="FT573" i="14"/>
  <c r="FS573" i="14"/>
  <c r="FR573" i="14"/>
  <c r="FQ573" i="14"/>
  <c r="FP573" i="14"/>
  <c r="FO573" i="14"/>
  <c r="FN573" i="14"/>
  <c r="FM573" i="14"/>
  <c r="FL573" i="14"/>
  <c r="FK573" i="14"/>
  <c r="FJ573" i="14"/>
  <c r="FI573" i="14"/>
  <c r="FH573" i="14"/>
  <c r="FG573" i="14"/>
  <c r="FF573" i="14"/>
  <c r="FE573" i="14"/>
  <c r="FD573" i="14"/>
  <c r="FC573" i="14"/>
  <c r="FB573" i="14"/>
  <c r="FA573" i="14"/>
  <c r="EZ573" i="14"/>
  <c r="EY573" i="14"/>
  <c r="EX573" i="14"/>
  <c r="EW573" i="14"/>
  <c r="EV573" i="14"/>
  <c r="EU573" i="14"/>
  <c r="ET573" i="14"/>
  <c r="ES573" i="14"/>
  <c r="ER573" i="14"/>
  <c r="EQ573" i="14"/>
  <c r="EP573" i="14"/>
  <c r="EO573" i="14"/>
  <c r="EN573" i="14"/>
  <c r="EM573" i="14"/>
  <c r="EL573" i="14"/>
  <c r="EK573" i="14"/>
  <c r="EJ573" i="14"/>
  <c r="EI573" i="14"/>
  <c r="EH573" i="14"/>
  <c r="EG573" i="14"/>
  <c r="EF573" i="14"/>
  <c r="EE573" i="14"/>
  <c r="ED573" i="14"/>
  <c r="EC573" i="14"/>
  <c r="EB573" i="14"/>
  <c r="EA573" i="14"/>
  <c r="DZ573" i="14"/>
  <c r="DY573" i="14"/>
  <c r="DX573" i="14"/>
  <c r="DW573" i="14"/>
  <c r="DV573" i="14"/>
  <c r="DU573" i="14"/>
  <c r="DT573" i="14"/>
  <c r="DS573" i="14"/>
  <c r="DR573" i="14"/>
  <c r="DQ573" i="14"/>
  <c r="DP573" i="14"/>
  <c r="DO573" i="14"/>
  <c r="DN573" i="14"/>
  <c r="DM573" i="14"/>
  <c r="DL573" i="14"/>
  <c r="DK573" i="14"/>
  <c r="DJ573" i="14"/>
  <c r="DI573" i="14"/>
  <c r="DH573" i="14"/>
  <c r="DG573" i="14"/>
  <c r="DF573" i="14"/>
  <c r="DE573" i="14"/>
  <c r="DD573" i="14"/>
  <c r="DC573" i="14"/>
  <c r="DB573" i="14"/>
  <c r="DA573" i="14"/>
  <c r="CZ573" i="14"/>
  <c r="CY573" i="14"/>
  <c r="CX573" i="14"/>
  <c r="CW573" i="14"/>
  <c r="CV573" i="14"/>
  <c r="CU573" i="14"/>
  <c r="CT573" i="14"/>
  <c r="CS573" i="14"/>
  <c r="CR573" i="14"/>
  <c r="CQ573" i="14"/>
  <c r="CP573" i="14"/>
  <c r="CO573" i="14"/>
  <c r="CN573" i="14"/>
  <c r="CM573" i="14"/>
  <c r="CL573" i="14"/>
  <c r="CK573" i="14"/>
  <c r="CJ573" i="14"/>
  <c r="CI573" i="14"/>
  <c r="CH573" i="14"/>
  <c r="CG573" i="14"/>
  <c r="CF573" i="14"/>
  <c r="CE573" i="14"/>
  <c r="CD573" i="14"/>
  <c r="CC573" i="14"/>
  <c r="CB573" i="14"/>
  <c r="CA573" i="14"/>
  <c r="BZ573" i="14"/>
  <c r="BY573" i="14"/>
  <c r="BX573" i="14"/>
  <c r="BW573" i="14"/>
  <c r="BV573" i="14"/>
  <c r="BU573" i="14"/>
  <c r="BT573" i="14"/>
  <c r="BS573" i="14"/>
  <c r="BR573" i="14"/>
  <c r="BQ573" i="14"/>
  <c r="BP573" i="14"/>
  <c r="BO573" i="14"/>
  <c r="BN573" i="14"/>
  <c r="BM573" i="14"/>
  <c r="BL573" i="14"/>
  <c r="BK573" i="14"/>
  <c r="BJ573" i="14"/>
  <c r="BI573" i="14"/>
  <c r="BH573" i="14"/>
  <c r="BG573" i="14"/>
  <c r="BF573" i="14"/>
  <c r="BE573" i="14"/>
  <c r="BD573" i="14"/>
  <c r="BC573" i="14"/>
  <c r="BB573" i="14"/>
  <c r="BA573" i="14"/>
  <c r="AZ573" i="14"/>
  <c r="AY573" i="14"/>
  <c r="AX573" i="14"/>
  <c r="AW573" i="14"/>
  <c r="AV573" i="14"/>
  <c r="AU573" i="14"/>
  <c r="AT573" i="14"/>
  <c r="AS573" i="14"/>
  <c r="AR573" i="14"/>
  <c r="AQ573" i="14"/>
  <c r="AP573" i="14"/>
  <c r="AO573" i="14"/>
  <c r="AN573" i="14"/>
  <c r="AM573" i="14"/>
  <c r="AL573" i="14"/>
  <c r="AK573" i="14"/>
  <c r="AJ573" i="14"/>
  <c r="AI573" i="14"/>
  <c r="AH573" i="14"/>
  <c r="AG573" i="14"/>
  <c r="AF573" i="14"/>
  <c r="AE573" i="14"/>
  <c r="AD573" i="14"/>
  <c r="AC573" i="14"/>
  <c r="AB573" i="14"/>
  <c r="AA573" i="14"/>
  <c r="Z573" i="14"/>
  <c r="Y573" i="14"/>
  <c r="X573" i="14"/>
  <c r="W573" i="14"/>
  <c r="V573" i="14"/>
  <c r="U573" i="14"/>
  <c r="T573" i="14"/>
  <c r="S573" i="14"/>
  <c r="R573" i="14"/>
  <c r="Q573" i="14"/>
  <c r="P573" i="14"/>
  <c r="O573" i="14"/>
  <c r="N573" i="14"/>
  <c r="M573" i="14"/>
  <c r="L573" i="14"/>
  <c r="K573" i="14"/>
  <c r="J573" i="14"/>
  <c r="I573" i="14"/>
  <c r="H573" i="14"/>
  <c r="G573" i="14"/>
  <c r="JB572" i="14"/>
  <c r="JA572" i="14"/>
  <c r="IZ572" i="14"/>
  <c r="IY572" i="14"/>
  <c r="IX572" i="14"/>
  <c r="IW572" i="14"/>
  <c r="IV572" i="14"/>
  <c r="IU572" i="14"/>
  <c r="IT572" i="14"/>
  <c r="IS572" i="14"/>
  <c r="IR572" i="14"/>
  <c r="IQ572" i="14"/>
  <c r="IP572" i="14"/>
  <c r="IO572" i="14"/>
  <c r="IN572" i="14"/>
  <c r="IM572" i="14"/>
  <c r="IL572" i="14"/>
  <c r="IK572" i="14"/>
  <c r="IJ572" i="14"/>
  <c r="II572" i="14"/>
  <c r="IH572" i="14"/>
  <c r="IG572" i="14"/>
  <c r="IF572" i="14"/>
  <c r="IE572" i="14"/>
  <c r="ID572" i="14"/>
  <c r="IC572" i="14"/>
  <c r="IB572" i="14"/>
  <c r="IA572" i="14"/>
  <c r="HZ572" i="14"/>
  <c r="HY572" i="14"/>
  <c r="HX572" i="14"/>
  <c r="HW572" i="14"/>
  <c r="HV572" i="14"/>
  <c r="HU572" i="14"/>
  <c r="HT572" i="14"/>
  <c r="HS572" i="14"/>
  <c r="HR572" i="14"/>
  <c r="HQ572" i="14"/>
  <c r="HP572" i="14"/>
  <c r="HO572" i="14"/>
  <c r="HN572" i="14"/>
  <c r="HM572" i="14"/>
  <c r="HL572" i="14"/>
  <c r="HK572" i="14"/>
  <c r="HJ572" i="14"/>
  <c r="HI572" i="14"/>
  <c r="HH572" i="14"/>
  <c r="HG572" i="14"/>
  <c r="HF572" i="14"/>
  <c r="HE572" i="14"/>
  <c r="HD572" i="14"/>
  <c r="HC572" i="14"/>
  <c r="HB572" i="14"/>
  <c r="HA572" i="14"/>
  <c r="GZ572" i="14"/>
  <c r="GY572" i="14"/>
  <c r="GX572" i="14"/>
  <c r="GW572" i="14"/>
  <c r="GV572" i="14"/>
  <c r="GU572" i="14"/>
  <c r="GT572" i="14"/>
  <c r="GS572" i="14"/>
  <c r="GR572" i="14"/>
  <c r="GQ572" i="14"/>
  <c r="GP572" i="14"/>
  <c r="GO572" i="14"/>
  <c r="GN572" i="14"/>
  <c r="GM572" i="14"/>
  <c r="GL572" i="14"/>
  <c r="GK572" i="14"/>
  <c r="GJ572" i="14"/>
  <c r="GI572" i="14"/>
  <c r="GH572" i="14"/>
  <c r="GG572" i="14"/>
  <c r="GF572" i="14"/>
  <c r="GE572" i="14"/>
  <c r="GD572" i="14"/>
  <c r="GC572" i="14"/>
  <c r="GB572" i="14"/>
  <c r="GA572" i="14"/>
  <c r="FZ572" i="14"/>
  <c r="FY572" i="14"/>
  <c r="FX572" i="14"/>
  <c r="FW572" i="14"/>
  <c r="FV572" i="14"/>
  <c r="FU572" i="14"/>
  <c r="FT572" i="14"/>
  <c r="FS572" i="14"/>
  <c r="FR572" i="14"/>
  <c r="FQ572" i="14"/>
  <c r="FP572" i="14"/>
  <c r="FO572" i="14"/>
  <c r="FN572" i="14"/>
  <c r="FM572" i="14"/>
  <c r="FL572" i="14"/>
  <c r="FK572" i="14"/>
  <c r="FJ572" i="14"/>
  <c r="FI572" i="14"/>
  <c r="FH572" i="14"/>
  <c r="FG572" i="14"/>
  <c r="FF572" i="14"/>
  <c r="FE572" i="14"/>
  <c r="FD572" i="14"/>
  <c r="FC572" i="14"/>
  <c r="FB572" i="14"/>
  <c r="FA572" i="14"/>
  <c r="EZ572" i="14"/>
  <c r="EY572" i="14"/>
  <c r="EX572" i="14"/>
  <c r="EW572" i="14"/>
  <c r="EV572" i="14"/>
  <c r="EU572" i="14"/>
  <c r="ET572" i="14"/>
  <c r="ES572" i="14"/>
  <c r="ER572" i="14"/>
  <c r="EQ572" i="14"/>
  <c r="EP572" i="14"/>
  <c r="EO572" i="14"/>
  <c r="EN572" i="14"/>
  <c r="EM572" i="14"/>
  <c r="EL572" i="14"/>
  <c r="EK572" i="14"/>
  <c r="EJ572" i="14"/>
  <c r="EI572" i="14"/>
  <c r="EH572" i="14"/>
  <c r="EG572" i="14"/>
  <c r="EF572" i="14"/>
  <c r="EE572" i="14"/>
  <c r="ED572" i="14"/>
  <c r="EC572" i="14"/>
  <c r="EB572" i="14"/>
  <c r="EA572" i="14"/>
  <c r="DZ572" i="14"/>
  <c r="DY572" i="14"/>
  <c r="DX572" i="14"/>
  <c r="DW572" i="14"/>
  <c r="DV572" i="14"/>
  <c r="DU572" i="14"/>
  <c r="DT572" i="14"/>
  <c r="DS572" i="14"/>
  <c r="DR572" i="14"/>
  <c r="DQ572" i="14"/>
  <c r="DP572" i="14"/>
  <c r="DO572" i="14"/>
  <c r="DN572" i="14"/>
  <c r="DM572" i="14"/>
  <c r="DL572" i="14"/>
  <c r="DK572" i="14"/>
  <c r="DJ572" i="14"/>
  <c r="DI572" i="14"/>
  <c r="DH572" i="14"/>
  <c r="DG572" i="14"/>
  <c r="DF572" i="14"/>
  <c r="DE572" i="14"/>
  <c r="DD572" i="14"/>
  <c r="DC572" i="14"/>
  <c r="DB572" i="14"/>
  <c r="DA572" i="14"/>
  <c r="CZ572" i="14"/>
  <c r="CY572" i="14"/>
  <c r="CX572" i="14"/>
  <c r="CW572" i="14"/>
  <c r="CV572" i="14"/>
  <c r="CU572" i="14"/>
  <c r="CT572" i="14"/>
  <c r="CS572" i="14"/>
  <c r="CR572" i="14"/>
  <c r="CQ572" i="14"/>
  <c r="CP572" i="14"/>
  <c r="CO572" i="14"/>
  <c r="CN572" i="14"/>
  <c r="CM572" i="14"/>
  <c r="CL572" i="14"/>
  <c r="CK572" i="14"/>
  <c r="CJ572" i="14"/>
  <c r="CI572" i="14"/>
  <c r="CH572" i="14"/>
  <c r="CG572" i="14"/>
  <c r="CF572" i="14"/>
  <c r="CE572" i="14"/>
  <c r="CD572" i="14"/>
  <c r="CC572" i="14"/>
  <c r="CB572" i="14"/>
  <c r="CA572" i="14"/>
  <c r="BZ572" i="14"/>
  <c r="BY572" i="14"/>
  <c r="BX572" i="14"/>
  <c r="BW572" i="14"/>
  <c r="BV572" i="14"/>
  <c r="BU572" i="14"/>
  <c r="BT572" i="14"/>
  <c r="BS572" i="14"/>
  <c r="BR572" i="14"/>
  <c r="BQ572" i="14"/>
  <c r="BP572" i="14"/>
  <c r="BO572" i="14"/>
  <c r="BN572" i="14"/>
  <c r="BM572" i="14"/>
  <c r="BL572" i="14"/>
  <c r="BK572" i="14"/>
  <c r="BJ572" i="14"/>
  <c r="BI572" i="14"/>
  <c r="BH572" i="14"/>
  <c r="BG572" i="14"/>
  <c r="BF572" i="14"/>
  <c r="BE572" i="14"/>
  <c r="BD572" i="14"/>
  <c r="BC572" i="14"/>
  <c r="BB572" i="14"/>
  <c r="BA572" i="14"/>
  <c r="AZ572" i="14"/>
  <c r="AY572" i="14"/>
  <c r="AX572" i="14"/>
  <c r="AW572" i="14"/>
  <c r="AV572" i="14"/>
  <c r="AU572" i="14"/>
  <c r="AT572" i="14"/>
  <c r="AS572" i="14"/>
  <c r="AR572" i="14"/>
  <c r="AQ572" i="14"/>
  <c r="AP572" i="14"/>
  <c r="AO572" i="14"/>
  <c r="AN572" i="14"/>
  <c r="AM572" i="14"/>
  <c r="AL572" i="14"/>
  <c r="AK572" i="14"/>
  <c r="AJ572" i="14"/>
  <c r="AI572" i="14"/>
  <c r="AH572" i="14"/>
  <c r="AG572" i="14"/>
  <c r="AF572" i="14"/>
  <c r="AE572" i="14"/>
  <c r="AD572" i="14"/>
  <c r="AC572" i="14"/>
  <c r="AB572" i="14"/>
  <c r="AA572" i="14"/>
  <c r="Z572" i="14"/>
  <c r="Y572" i="14"/>
  <c r="X572" i="14"/>
  <c r="W572" i="14"/>
  <c r="V572" i="14"/>
  <c r="U572" i="14"/>
  <c r="T572" i="14"/>
  <c r="S572" i="14"/>
  <c r="R572" i="14"/>
  <c r="Q572" i="14"/>
  <c r="P572" i="14"/>
  <c r="O572" i="14"/>
  <c r="N572" i="14"/>
  <c r="M572" i="14"/>
  <c r="L572" i="14"/>
  <c r="K572" i="14"/>
  <c r="J572" i="14"/>
  <c r="I572" i="14"/>
  <c r="H572" i="14"/>
  <c r="G572" i="14"/>
  <c r="JB571" i="14"/>
  <c r="JA571" i="14"/>
  <c r="IZ571" i="14"/>
  <c r="IY571" i="14"/>
  <c r="IX571" i="14"/>
  <c r="IW571" i="14"/>
  <c r="IV571" i="14"/>
  <c r="IU571" i="14"/>
  <c r="IT571" i="14"/>
  <c r="IS571" i="14"/>
  <c r="IR571" i="14"/>
  <c r="IQ571" i="14"/>
  <c r="IP571" i="14"/>
  <c r="IO571" i="14"/>
  <c r="IN571" i="14"/>
  <c r="IM571" i="14"/>
  <c r="IL571" i="14"/>
  <c r="IK571" i="14"/>
  <c r="IJ571" i="14"/>
  <c r="II571" i="14"/>
  <c r="IH571" i="14"/>
  <c r="IG571" i="14"/>
  <c r="IF571" i="14"/>
  <c r="IE571" i="14"/>
  <c r="ID571" i="14"/>
  <c r="IC571" i="14"/>
  <c r="IB571" i="14"/>
  <c r="IA571" i="14"/>
  <c r="HZ571" i="14"/>
  <c r="HY571" i="14"/>
  <c r="HX571" i="14"/>
  <c r="HW571" i="14"/>
  <c r="HV571" i="14"/>
  <c r="HU571" i="14"/>
  <c r="HT571" i="14"/>
  <c r="HS571" i="14"/>
  <c r="HR571" i="14"/>
  <c r="HQ571" i="14"/>
  <c r="HP571" i="14"/>
  <c r="HO571" i="14"/>
  <c r="HN571" i="14"/>
  <c r="HM571" i="14"/>
  <c r="HL571" i="14"/>
  <c r="HK571" i="14"/>
  <c r="HJ571" i="14"/>
  <c r="HI571" i="14"/>
  <c r="HH571" i="14"/>
  <c r="HG571" i="14"/>
  <c r="HF571" i="14"/>
  <c r="HE571" i="14"/>
  <c r="HD571" i="14"/>
  <c r="HC571" i="14"/>
  <c r="HB571" i="14"/>
  <c r="HA571" i="14"/>
  <c r="GZ571" i="14"/>
  <c r="GY571" i="14"/>
  <c r="GX571" i="14"/>
  <c r="GW571" i="14"/>
  <c r="GV571" i="14"/>
  <c r="GU571" i="14"/>
  <c r="GT571" i="14"/>
  <c r="GS571" i="14"/>
  <c r="GR571" i="14"/>
  <c r="GQ571" i="14"/>
  <c r="GP571" i="14"/>
  <c r="GO571" i="14"/>
  <c r="GN571" i="14"/>
  <c r="GM571" i="14"/>
  <c r="GL571" i="14"/>
  <c r="GK571" i="14"/>
  <c r="GJ571" i="14"/>
  <c r="GI571" i="14"/>
  <c r="GH571" i="14"/>
  <c r="GG571" i="14"/>
  <c r="GF571" i="14"/>
  <c r="GE571" i="14"/>
  <c r="GD571" i="14"/>
  <c r="GC571" i="14"/>
  <c r="GB571" i="14"/>
  <c r="GA571" i="14"/>
  <c r="FZ571" i="14"/>
  <c r="FY571" i="14"/>
  <c r="FX571" i="14"/>
  <c r="FW571" i="14"/>
  <c r="FV571" i="14"/>
  <c r="FU571" i="14"/>
  <c r="FT571" i="14"/>
  <c r="FS571" i="14"/>
  <c r="FR571" i="14"/>
  <c r="FQ571" i="14"/>
  <c r="FP571" i="14"/>
  <c r="FO571" i="14"/>
  <c r="FN571" i="14"/>
  <c r="FM571" i="14"/>
  <c r="FL571" i="14"/>
  <c r="FK571" i="14"/>
  <c r="FJ571" i="14"/>
  <c r="FI571" i="14"/>
  <c r="FH571" i="14"/>
  <c r="FG571" i="14"/>
  <c r="FF571" i="14"/>
  <c r="FE571" i="14"/>
  <c r="FD571" i="14"/>
  <c r="FC571" i="14"/>
  <c r="FB571" i="14"/>
  <c r="FA571" i="14"/>
  <c r="EZ571" i="14"/>
  <c r="EY571" i="14"/>
  <c r="EX571" i="14"/>
  <c r="EW571" i="14"/>
  <c r="EV571" i="14"/>
  <c r="EU571" i="14"/>
  <c r="ET571" i="14"/>
  <c r="ES571" i="14"/>
  <c r="ER571" i="14"/>
  <c r="EQ571" i="14"/>
  <c r="EP571" i="14"/>
  <c r="EO571" i="14"/>
  <c r="EN571" i="14"/>
  <c r="EM571" i="14"/>
  <c r="EL571" i="14"/>
  <c r="EK571" i="14"/>
  <c r="EJ571" i="14"/>
  <c r="EI571" i="14"/>
  <c r="EH571" i="14"/>
  <c r="EG571" i="14"/>
  <c r="EF571" i="14"/>
  <c r="EE571" i="14"/>
  <c r="ED571" i="14"/>
  <c r="EC571" i="14"/>
  <c r="EB571" i="14"/>
  <c r="EA571" i="14"/>
  <c r="DZ571" i="14"/>
  <c r="DY571" i="14"/>
  <c r="DX571" i="14"/>
  <c r="DW571" i="14"/>
  <c r="DV571" i="14"/>
  <c r="DU571" i="14"/>
  <c r="DT571" i="14"/>
  <c r="DS571" i="14"/>
  <c r="DR571" i="14"/>
  <c r="DQ571" i="14"/>
  <c r="DP571" i="14"/>
  <c r="DO571" i="14"/>
  <c r="DN571" i="14"/>
  <c r="DM571" i="14"/>
  <c r="DL571" i="14"/>
  <c r="DK571" i="14"/>
  <c r="DJ571" i="14"/>
  <c r="DI571" i="14"/>
  <c r="DH571" i="14"/>
  <c r="DG571" i="14"/>
  <c r="DF571" i="14"/>
  <c r="DE571" i="14"/>
  <c r="DD571" i="14"/>
  <c r="DC571" i="14"/>
  <c r="DB571" i="14"/>
  <c r="DA571" i="14"/>
  <c r="CZ571" i="14"/>
  <c r="CY571" i="14"/>
  <c r="CX571" i="14"/>
  <c r="CW571" i="14"/>
  <c r="CV571" i="14"/>
  <c r="CU571" i="14"/>
  <c r="CT571" i="14"/>
  <c r="CS571" i="14"/>
  <c r="CR571" i="14"/>
  <c r="CQ571" i="14"/>
  <c r="CP571" i="14"/>
  <c r="CO571" i="14"/>
  <c r="CN571" i="14"/>
  <c r="CM571" i="14"/>
  <c r="CL571" i="14"/>
  <c r="CK571" i="14"/>
  <c r="CJ571" i="14"/>
  <c r="CI571" i="14"/>
  <c r="CH571" i="14"/>
  <c r="CG571" i="14"/>
  <c r="CF571" i="14"/>
  <c r="CE571" i="14"/>
  <c r="CD571" i="14"/>
  <c r="CC571" i="14"/>
  <c r="CB571" i="14"/>
  <c r="CA571" i="14"/>
  <c r="BZ571" i="14"/>
  <c r="BY571" i="14"/>
  <c r="BX571" i="14"/>
  <c r="BW571" i="14"/>
  <c r="BV571" i="14"/>
  <c r="BU571" i="14"/>
  <c r="BT571" i="14"/>
  <c r="BS571" i="14"/>
  <c r="BR571" i="14"/>
  <c r="BQ571" i="14"/>
  <c r="BP571" i="14"/>
  <c r="BO571" i="14"/>
  <c r="BN571" i="14"/>
  <c r="BM571" i="14"/>
  <c r="BL571" i="14"/>
  <c r="BK571" i="14"/>
  <c r="BJ571" i="14"/>
  <c r="BI571" i="14"/>
  <c r="BH571" i="14"/>
  <c r="BG571" i="14"/>
  <c r="BF571" i="14"/>
  <c r="BE571" i="14"/>
  <c r="BD571" i="14"/>
  <c r="BC571" i="14"/>
  <c r="BB571" i="14"/>
  <c r="BA571" i="14"/>
  <c r="AZ571" i="14"/>
  <c r="AY571" i="14"/>
  <c r="AX571" i="14"/>
  <c r="AW571" i="14"/>
  <c r="AV571" i="14"/>
  <c r="AU571" i="14"/>
  <c r="AT571" i="14"/>
  <c r="AS571" i="14"/>
  <c r="AR571" i="14"/>
  <c r="AQ571" i="14"/>
  <c r="AP571" i="14"/>
  <c r="AO571" i="14"/>
  <c r="AN571" i="14"/>
  <c r="AM571" i="14"/>
  <c r="AL571" i="14"/>
  <c r="AK571" i="14"/>
  <c r="AJ571" i="14"/>
  <c r="AI571" i="14"/>
  <c r="AH571" i="14"/>
  <c r="AG571" i="14"/>
  <c r="AF571" i="14"/>
  <c r="AE571" i="14"/>
  <c r="AD571" i="14"/>
  <c r="AC571" i="14"/>
  <c r="AB571" i="14"/>
  <c r="AA571" i="14"/>
  <c r="Z571" i="14"/>
  <c r="Y571" i="14"/>
  <c r="X571" i="14"/>
  <c r="W571" i="14"/>
  <c r="V571" i="14"/>
  <c r="U571" i="14"/>
  <c r="T571" i="14"/>
  <c r="S571" i="14"/>
  <c r="R571" i="14"/>
  <c r="Q571" i="14"/>
  <c r="P571" i="14"/>
  <c r="O571" i="14"/>
  <c r="N571" i="14"/>
  <c r="M571" i="14"/>
  <c r="L571" i="14"/>
  <c r="K571" i="14"/>
  <c r="J571" i="14"/>
  <c r="I571" i="14"/>
  <c r="H571" i="14"/>
  <c r="G571" i="14"/>
  <c r="JB570" i="14"/>
  <c r="JA570" i="14"/>
  <c r="IZ570" i="14"/>
  <c r="IY570" i="14"/>
  <c r="IX570" i="14"/>
  <c r="IW570" i="14"/>
  <c r="IV570" i="14"/>
  <c r="IU570" i="14"/>
  <c r="IT570" i="14"/>
  <c r="IS570" i="14"/>
  <c r="IR570" i="14"/>
  <c r="IQ570" i="14"/>
  <c r="IP570" i="14"/>
  <c r="IO570" i="14"/>
  <c r="IN570" i="14"/>
  <c r="IM570" i="14"/>
  <c r="IL570" i="14"/>
  <c r="IK570" i="14"/>
  <c r="IJ570" i="14"/>
  <c r="II570" i="14"/>
  <c r="IH570" i="14"/>
  <c r="IG570" i="14"/>
  <c r="IF570" i="14"/>
  <c r="IE570" i="14"/>
  <c r="ID570" i="14"/>
  <c r="IC570" i="14"/>
  <c r="IB570" i="14"/>
  <c r="IA570" i="14"/>
  <c r="HZ570" i="14"/>
  <c r="HY570" i="14"/>
  <c r="HX570" i="14"/>
  <c r="HW570" i="14"/>
  <c r="HV570" i="14"/>
  <c r="HU570" i="14"/>
  <c r="HT570" i="14"/>
  <c r="HS570" i="14"/>
  <c r="HR570" i="14"/>
  <c r="HQ570" i="14"/>
  <c r="HP570" i="14"/>
  <c r="HO570" i="14"/>
  <c r="HN570" i="14"/>
  <c r="HM570" i="14"/>
  <c r="HL570" i="14"/>
  <c r="HK570" i="14"/>
  <c r="HJ570" i="14"/>
  <c r="HI570" i="14"/>
  <c r="HH570" i="14"/>
  <c r="HG570" i="14"/>
  <c r="HF570" i="14"/>
  <c r="HE570" i="14"/>
  <c r="HD570" i="14"/>
  <c r="HC570" i="14"/>
  <c r="HB570" i="14"/>
  <c r="HA570" i="14"/>
  <c r="GZ570" i="14"/>
  <c r="GY570" i="14"/>
  <c r="GX570" i="14"/>
  <c r="GW570" i="14"/>
  <c r="GV570" i="14"/>
  <c r="GU570" i="14"/>
  <c r="GT570" i="14"/>
  <c r="GS570" i="14"/>
  <c r="GR570" i="14"/>
  <c r="GQ570" i="14"/>
  <c r="GP570" i="14"/>
  <c r="GO570" i="14"/>
  <c r="GN570" i="14"/>
  <c r="GM570" i="14"/>
  <c r="GL570" i="14"/>
  <c r="GK570" i="14"/>
  <c r="GJ570" i="14"/>
  <c r="GI570" i="14"/>
  <c r="GH570" i="14"/>
  <c r="GG570" i="14"/>
  <c r="GF570" i="14"/>
  <c r="GE570" i="14"/>
  <c r="GD570" i="14"/>
  <c r="GC570" i="14"/>
  <c r="GB570" i="14"/>
  <c r="GA570" i="14"/>
  <c r="FZ570" i="14"/>
  <c r="FY570" i="14"/>
  <c r="FX570" i="14"/>
  <c r="FW570" i="14"/>
  <c r="FV570" i="14"/>
  <c r="FU570" i="14"/>
  <c r="FT570" i="14"/>
  <c r="FS570" i="14"/>
  <c r="FR570" i="14"/>
  <c r="FQ570" i="14"/>
  <c r="FP570" i="14"/>
  <c r="FO570" i="14"/>
  <c r="FN570" i="14"/>
  <c r="FM570" i="14"/>
  <c r="FL570" i="14"/>
  <c r="FK570" i="14"/>
  <c r="FJ570" i="14"/>
  <c r="FI570" i="14"/>
  <c r="FH570" i="14"/>
  <c r="FG570" i="14"/>
  <c r="FF570" i="14"/>
  <c r="FE570" i="14"/>
  <c r="FD570" i="14"/>
  <c r="FC570" i="14"/>
  <c r="FB570" i="14"/>
  <c r="FA570" i="14"/>
  <c r="EZ570" i="14"/>
  <c r="EY570" i="14"/>
  <c r="EX570" i="14"/>
  <c r="EW570" i="14"/>
  <c r="EV570" i="14"/>
  <c r="EU570" i="14"/>
  <c r="ET570" i="14"/>
  <c r="ES570" i="14"/>
  <c r="ER570" i="14"/>
  <c r="EQ570" i="14"/>
  <c r="EP570" i="14"/>
  <c r="EO570" i="14"/>
  <c r="EN570" i="14"/>
  <c r="EM570" i="14"/>
  <c r="EL570" i="14"/>
  <c r="EK570" i="14"/>
  <c r="EJ570" i="14"/>
  <c r="EI570" i="14"/>
  <c r="EH570" i="14"/>
  <c r="EG570" i="14"/>
  <c r="EF570" i="14"/>
  <c r="EE570" i="14"/>
  <c r="ED570" i="14"/>
  <c r="EC570" i="14"/>
  <c r="EB570" i="14"/>
  <c r="EA570" i="14"/>
  <c r="DZ570" i="14"/>
  <c r="DY570" i="14"/>
  <c r="DX570" i="14"/>
  <c r="DW570" i="14"/>
  <c r="DV570" i="14"/>
  <c r="DU570" i="14"/>
  <c r="DT570" i="14"/>
  <c r="DS570" i="14"/>
  <c r="DR570" i="14"/>
  <c r="DQ570" i="14"/>
  <c r="DP570" i="14"/>
  <c r="DO570" i="14"/>
  <c r="DN570" i="14"/>
  <c r="DM570" i="14"/>
  <c r="DL570" i="14"/>
  <c r="DK570" i="14"/>
  <c r="DJ570" i="14"/>
  <c r="DI570" i="14"/>
  <c r="DH570" i="14"/>
  <c r="DG570" i="14"/>
  <c r="DF570" i="14"/>
  <c r="DE570" i="14"/>
  <c r="DD570" i="14"/>
  <c r="DC570" i="14"/>
  <c r="DB570" i="14"/>
  <c r="DA570" i="14"/>
  <c r="CZ570" i="14"/>
  <c r="CY570" i="14"/>
  <c r="CX570" i="14"/>
  <c r="CW570" i="14"/>
  <c r="CV570" i="14"/>
  <c r="CU570" i="14"/>
  <c r="CT570" i="14"/>
  <c r="CS570" i="14"/>
  <c r="CR570" i="14"/>
  <c r="CQ570" i="14"/>
  <c r="CP570" i="14"/>
  <c r="CO570" i="14"/>
  <c r="CN570" i="14"/>
  <c r="CM570" i="14"/>
  <c r="CL570" i="14"/>
  <c r="CK570" i="14"/>
  <c r="CJ570" i="14"/>
  <c r="CI570" i="14"/>
  <c r="CH570" i="14"/>
  <c r="CG570" i="14"/>
  <c r="CF570" i="14"/>
  <c r="CE570" i="14"/>
  <c r="CD570" i="14"/>
  <c r="CC570" i="14"/>
  <c r="CB570" i="14"/>
  <c r="CA570" i="14"/>
  <c r="BZ570" i="14"/>
  <c r="BY570" i="14"/>
  <c r="BX570" i="14"/>
  <c r="BW570" i="14"/>
  <c r="BV570" i="14"/>
  <c r="BU570" i="14"/>
  <c r="BT570" i="14"/>
  <c r="BS570" i="14"/>
  <c r="BR570" i="14"/>
  <c r="BQ570" i="14"/>
  <c r="BP570" i="14"/>
  <c r="BO570" i="14"/>
  <c r="BN570" i="14"/>
  <c r="BM570" i="14"/>
  <c r="BL570" i="14"/>
  <c r="BK570" i="14"/>
  <c r="BJ570" i="14"/>
  <c r="BI570" i="14"/>
  <c r="BH570" i="14"/>
  <c r="BG570" i="14"/>
  <c r="BF570" i="14"/>
  <c r="BE570" i="14"/>
  <c r="BD570" i="14"/>
  <c r="BC570" i="14"/>
  <c r="BB570" i="14"/>
  <c r="BA570" i="14"/>
  <c r="AZ570" i="14"/>
  <c r="AY570" i="14"/>
  <c r="AX570" i="14"/>
  <c r="AW570" i="14"/>
  <c r="AV570" i="14"/>
  <c r="AU570" i="14"/>
  <c r="AT570" i="14"/>
  <c r="AS570" i="14"/>
  <c r="AR570" i="14"/>
  <c r="AQ570" i="14"/>
  <c r="AP570" i="14"/>
  <c r="AO570" i="14"/>
  <c r="AN570" i="14"/>
  <c r="AM570" i="14"/>
  <c r="AL570" i="14"/>
  <c r="AK570" i="14"/>
  <c r="AJ570" i="14"/>
  <c r="AI570" i="14"/>
  <c r="AH570" i="14"/>
  <c r="AG570" i="14"/>
  <c r="AF570" i="14"/>
  <c r="AE570" i="14"/>
  <c r="AD570" i="14"/>
  <c r="AC570" i="14"/>
  <c r="AB570" i="14"/>
  <c r="AA570" i="14"/>
  <c r="Z570" i="14"/>
  <c r="Y570" i="14"/>
  <c r="X570" i="14"/>
  <c r="W570" i="14"/>
  <c r="V570" i="14"/>
  <c r="U570" i="14"/>
  <c r="T570" i="14"/>
  <c r="S570" i="14"/>
  <c r="R570" i="14"/>
  <c r="Q570" i="14"/>
  <c r="P570" i="14"/>
  <c r="O570" i="14"/>
  <c r="N570" i="14"/>
  <c r="M570" i="14"/>
  <c r="L570" i="14"/>
  <c r="K570" i="14"/>
  <c r="J570" i="14"/>
  <c r="I570" i="14"/>
  <c r="H570" i="14"/>
  <c r="G570" i="14"/>
  <c r="JB569" i="14"/>
  <c r="JA569" i="14"/>
  <c r="IZ569" i="14"/>
  <c r="IY569" i="14"/>
  <c r="IX569" i="14"/>
  <c r="IW569" i="14"/>
  <c r="IV569" i="14"/>
  <c r="IU569" i="14"/>
  <c r="IT569" i="14"/>
  <c r="IS569" i="14"/>
  <c r="IR569" i="14"/>
  <c r="IQ569" i="14"/>
  <c r="IP569" i="14"/>
  <c r="IO569" i="14"/>
  <c r="IN569" i="14"/>
  <c r="IM569" i="14"/>
  <c r="IL569" i="14"/>
  <c r="IK569" i="14"/>
  <c r="IJ569" i="14"/>
  <c r="II569" i="14"/>
  <c r="IH569" i="14"/>
  <c r="IG569" i="14"/>
  <c r="IF569" i="14"/>
  <c r="IE569" i="14"/>
  <c r="ID569" i="14"/>
  <c r="IC569" i="14"/>
  <c r="IB569" i="14"/>
  <c r="IA569" i="14"/>
  <c r="HZ569" i="14"/>
  <c r="HY569" i="14"/>
  <c r="HX569" i="14"/>
  <c r="HW569" i="14"/>
  <c r="HV569" i="14"/>
  <c r="HU569" i="14"/>
  <c r="HT569" i="14"/>
  <c r="HS569" i="14"/>
  <c r="HR569" i="14"/>
  <c r="HQ569" i="14"/>
  <c r="HP569" i="14"/>
  <c r="HO569" i="14"/>
  <c r="HN569" i="14"/>
  <c r="HM569" i="14"/>
  <c r="HL569" i="14"/>
  <c r="HK569" i="14"/>
  <c r="HJ569" i="14"/>
  <c r="HI569" i="14"/>
  <c r="HH569" i="14"/>
  <c r="HG569" i="14"/>
  <c r="HF569" i="14"/>
  <c r="HE569" i="14"/>
  <c r="HD569" i="14"/>
  <c r="HC569" i="14"/>
  <c r="HB569" i="14"/>
  <c r="HA569" i="14"/>
  <c r="GZ569" i="14"/>
  <c r="GY569" i="14"/>
  <c r="GX569" i="14"/>
  <c r="GW569" i="14"/>
  <c r="GV569" i="14"/>
  <c r="GU569" i="14"/>
  <c r="GT569" i="14"/>
  <c r="GS569" i="14"/>
  <c r="GR569" i="14"/>
  <c r="GQ569" i="14"/>
  <c r="GP569" i="14"/>
  <c r="GO569" i="14"/>
  <c r="GN569" i="14"/>
  <c r="GM569" i="14"/>
  <c r="GL569" i="14"/>
  <c r="GK569" i="14"/>
  <c r="GJ569" i="14"/>
  <c r="GI569" i="14"/>
  <c r="GH569" i="14"/>
  <c r="GG569" i="14"/>
  <c r="GF569" i="14"/>
  <c r="GE569" i="14"/>
  <c r="GD569" i="14"/>
  <c r="GC569" i="14"/>
  <c r="GB569" i="14"/>
  <c r="GA569" i="14"/>
  <c r="FZ569" i="14"/>
  <c r="FY569" i="14"/>
  <c r="FX569" i="14"/>
  <c r="FW569" i="14"/>
  <c r="FV569" i="14"/>
  <c r="FU569" i="14"/>
  <c r="FT569" i="14"/>
  <c r="FS569" i="14"/>
  <c r="FR569" i="14"/>
  <c r="FQ569" i="14"/>
  <c r="FP569" i="14"/>
  <c r="FO569" i="14"/>
  <c r="FN569" i="14"/>
  <c r="FM569" i="14"/>
  <c r="FL569" i="14"/>
  <c r="FK569" i="14"/>
  <c r="FJ569" i="14"/>
  <c r="FI569" i="14"/>
  <c r="FH569" i="14"/>
  <c r="FG569" i="14"/>
  <c r="FF569" i="14"/>
  <c r="FE569" i="14"/>
  <c r="FD569" i="14"/>
  <c r="FC569" i="14"/>
  <c r="FB569" i="14"/>
  <c r="FA569" i="14"/>
  <c r="EZ569" i="14"/>
  <c r="EY569" i="14"/>
  <c r="EX569" i="14"/>
  <c r="EW569" i="14"/>
  <c r="EV569" i="14"/>
  <c r="EU569" i="14"/>
  <c r="ET569" i="14"/>
  <c r="ES569" i="14"/>
  <c r="ER569" i="14"/>
  <c r="EQ569" i="14"/>
  <c r="EP569" i="14"/>
  <c r="EO569" i="14"/>
  <c r="EN569" i="14"/>
  <c r="EM569" i="14"/>
  <c r="EL569" i="14"/>
  <c r="EK569" i="14"/>
  <c r="EJ569" i="14"/>
  <c r="EI569" i="14"/>
  <c r="EH569" i="14"/>
  <c r="EG569" i="14"/>
  <c r="EF569" i="14"/>
  <c r="EE569" i="14"/>
  <c r="ED569" i="14"/>
  <c r="EC569" i="14"/>
  <c r="EB569" i="14"/>
  <c r="EA569" i="14"/>
  <c r="DZ569" i="14"/>
  <c r="DY569" i="14"/>
  <c r="DX569" i="14"/>
  <c r="DW569" i="14"/>
  <c r="DV569" i="14"/>
  <c r="DU569" i="14"/>
  <c r="DT569" i="14"/>
  <c r="DS569" i="14"/>
  <c r="DR569" i="14"/>
  <c r="DQ569" i="14"/>
  <c r="DP569" i="14"/>
  <c r="DO569" i="14"/>
  <c r="DN569" i="14"/>
  <c r="DM569" i="14"/>
  <c r="DL569" i="14"/>
  <c r="DK569" i="14"/>
  <c r="DJ569" i="14"/>
  <c r="DI569" i="14"/>
  <c r="DH569" i="14"/>
  <c r="DG569" i="14"/>
  <c r="DF569" i="14"/>
  <c r="DE569" i="14"/>
  <c r="DD569" i="14"/>
  <c r="DC569" i="14"/>
  <c r="DB569" i="14"/>
  <c r="DA569" i="14"/>
  <c r="CZ569" i="14"/>
  <c r="CY569" i="14"/>
  <c r="CX569" i="14"/>
  <c r="CW569" i="14"/>
  <c r="CV569" i="14"/>
  <c r="CU569" i="14"/>
  <c r="CT569" i="14"/>
  <c r="CS569" i="14"/>
  <c r="CR569" i="14"/>
  <c r="CQ569" i="14"/>
  <c r="CP569" i="14"/>
  <c r="CO569" i="14"/>
  <c r="CN569" i="14"/>
  <c r="CM569" i="14"/>
  <c r="CL569" i="14"/>
  <c r="CK569" i="14"/>
  <c r="CJ569" i="14"/>
  <c r="CI569" i="14"/>
  <c r="CH569" i="14"/>
  <c r="CG569" i="14"/>
  <c r="CF569" i="14"/>
  <c r="CE569" i="14"/>
  <c r="CD569" i="14"/>
  <c r="CC569" i="14"/>
  <c r="CB569" i="14"/>
  <c r="CA569" i="14"/>
  <c r="BZ569" i="14"/>
  <c r="BY569" i="14"/>
  <c r="BX569" i="14"/>
  <c r="BW569" i="14"/>
  <c r="BV569" i="14"/>
  <c r="BU569" i="14"/>
  <c r="BT569" i="14"/>
  <c r="BS569" i="14"/>
  <c r="BR569" i="14"/>
  <c r="BQ569" i="14"/>
  <c r="BP569" i="14"/>
  <c r="BO569" i="14"/>
  <c r="BN569" i="14"/>
  <c r="BM569" i="14"/>
  <c r="BL569" i="14"/>
  <c r="BK569" i="14"/>
  <c r="BJ569" i="14"/>
  <c r="BI569" i="14"/>
  <c r="BH569" i="14"/>
  <c r="BG569" i="14"/>
  <c r="BF569" i="14"/>
  <c r="BE569" i="14"/>
  <c r="BD569" i="14"/>
  <c r="BC569" i="14"/>
  <c r="BB569" i="14"/>
  <c r="BA569" i="14"/>
  <c r="AZ569" i="14"/>
  <c r="AY569" i="14"/>
  <c r="AX569" i="14"/>
  <c r="AW569" i="14"/>
  <c r="AV569" i="14"/>
  <c r="AU569" i="14"/>
  <c r="AT569" i="14"/>
  <c r="AS569" i="14"/>
  <c r="AR569" i="14"/>
  <c r="AQ569" i="14"/>
  <c r="AP569" i="14"/>
  <c r="AO569" i="14"/>
  <c r="AN569" i="14"/>
  <c r="AM569" i="14"/>
  <c r="AL569" i="14"/>
  <c r="AK569" i="14"/>
  <c r="AJ569" i="14"/>
  <c r="AI569" i="14"/>
  <c r="AH569" i="14"/>
  <c r="AG569" i="14"/>
  <c r="AF569" i="14"/>
  <c r="AE569" i="14"/>
  <c r="AD569" i="14"/>
  <c r="AC569" i="14"/>
  <c r="AB569" i="14"/>
  <c r="AA569" i="14"/>
  <c r="Z569" i="14"/>
  <c r="Y569" i="14"/>
  <c r="X569" i="14"/>
  <c r="W569" i="14"/>
  <c r="V569" i="14"/>
  <c r="U569" i="14"/>
  <c r="T569" i="14"/>
  <c r="S569" i="14"/>
  <c r="R569" i="14"/>
  <c r="Q569" i="14"/>
  <c r="P569" i="14"/>
  <c r="O569" i="14"/>
  <c r="N569" i="14"/>
  <c r="M569" i="14"/>
  <c r="L569" i="14"/>
  <c r="K569" i="14"/>
  <c r="J569" i="14"/>
  <c r="I569" i="14"/>
  <c r="H569" i="14"/>
  <c r="G569" i="14"/>
  <c r="JB568" i="14"/>
  <c r="JA568" i="14"/>
  <c r="IZ568" i="14"/>
  <c r="IY568" i="14"/>
  <c r="IX568" i="14"/>
  <c r="IW568" i="14"/>
  <c r="IV568" i="14"/>
  <c r="IU568" i="14"/>
  <c r="IT568" i="14"/>
  <c r="IS568" i="14"/>
  <c r="IR568" i="14"/>
  <c r="IQ568" i="14"/>
  <c r="IP568" i="14"/>
  <c r="IO568" i="14"/>
  <c r="IN568" i="14"/>
  <c r="IM568" i="14"/>
  <c r="IL568" i="14"/>
  <c r="IK568" i="14"/>
  <c r="IJ568" i="14"/>
  <c r="II568" i="14"/>
  <c r="IH568" i="14"/>
  <c r="IG568" i="14"/>
  <c r="IF568" i="14"/>
  <c r="IE568" i="14"/>
  <c r="ID568" i="14"/>
  <c r="IC568" i="14"/>
  <c r="IB568" i="14"/>
  <c r="IA568" i="14"/>
  <c r="HZ568" i="14"/>
  <c r="HY568" i="14"/>
  <c r="HX568" i="14"/>
  <c r="HW568" i="14"/>
  <c r="HV568" i="14"/>
  <c r="HU568" i="14"/>
  <c r="HT568" i="14"/>
  <c r="HS568" i="14"/>
  <c r="HR568" i="14"/>
  <c r="HQ568" i="14"/>
  <c r="HP568" i="14"/>
  <c r="HO568" i="14"/>
  <c r="HN568" i="14"/>
  <c r="HM568" i="14"/>
  <c r="HL568" i="14"/>
  <c r="HK568" i="14"/>
  <c r="HJ568" i="14"/>
  <c r="HI568" i="14"/>
  <c r="HH568" i="14"/>
  <c r="HG568" i="14"/>
  <c r="HF568" i="14"/>
  <c r="HE568" i="14"/>
  <c r="HD568" i="14"/>
  <c r="HC568" i="14"/>
  <c r="HB568" i="14"/>
  <c r="HA568" i="14"/>
  <c r="GZ568" i="14"/>
  <c r="GY568" i="14"/>
  <c r="GX568" i="14"/>
  <c r="GW568" i="14"/>
  <c r="GV568" i="14"/>
  <c r="GU568" i="14"/>
  <c r="GT568" i="14"/>
  <c r="GS568" i="14"/>
  <c r="GR568" i="14"/>
  <c r="GQ568" i="14"/>
  <c r="GP568" i="14"/>
  <c r="GO568" i="14"/>
  <c r="GN568" i="14"/>
  <c r="GM568" i="14"/>
  <c r="GL568" i="14"/>
  <c r="GK568" i="14"/>
  <c r="GJ568" i="14"/>
  <c r="GI568" i="14"/>
  <c r="GH568" i="14"/>
  <c r="GG568" i="14"/>
  <c r="GF568" i="14"/>
  <c r="GE568" i="14"/>
  <c r="GD568" i="14"/>
  <c r="GC568" i="14"/>
  <c r="GB568" i="14"/>
  <c r="GA568" i="14"/>
  <c r="FZ568" i="14"/>
  <c r="FY568" i="14"/>
  <c r="FX568" i="14"/>
  <c r="FW568" i="14"/>
  <c r="FV568" i="14"/>
  <c r="FU568" i="14"/>
  <c r="FT568" i="14"/>
  <c r="FS568" i="14"/>
  <c r="FR568" i="14"/>
  <c r="FQ568" i="14"/>
  <c r="FP568" i="14"/>
  <c r="FO568" i="14"/>
  <c r="FN568" i="14"/>
  <c r="FM568" i="14"/>
  <c r="FL568" i="14"/>
  <c r="FK568" i="14"/>
  <c r="FJ568" i="14"/>
  <c r="FI568" i="14"/>
  <c r="FH568" i="14"/>
  <c r="FG568" i="14"/>
  <c r="FF568" i="14"/>
  <c r="FE568" i="14"/>
  <c r="FD568" i="14"/>
  <c r="FC568" i="14"/>
  <c r="FB568" i="14"/>
  <c r="FA568" i="14"/>
  <c r="EZ568" i="14"/>
  <c r="EY568" i="14"/>
  <c r="EX568" i="14"/>
  <c r="EW568" i="14"/>
  <c r="EV568" i="14"/>
  <c r="EU568" i="14"/>
  <c r="ET568" i="14"/>
  <c r="ES568" i="14"/>
  <c r="ER568" i="14"/>
  <c r="EQ568" i="14"/>
  <c r="EP568" i="14"/>
  <c r="EO568" i="14"/>
  <c r="EN568" i="14"/>
  <c r="EM568" i="14"/>
  <c r="EL568" i="14"/>
  <c r="EK568" i="14"/>
  <c r="EJ568" i="14"/>
  <c r="EI568" i="14"/>
  <c r="EH568" i="14"/>
  <c r="EG568" i="14"/>
  <c r="EF568" i="14"/>
  <c r="EE568" i="14"/>
  <c r="ED568" i="14"/>
  <c r="EC568" i="14"/>
  <c r="EB568" i="14"/>
  <c r="EA568" i="14"/>
  <c r="DZ568" i="14"/>
  <c r="DY568" i="14"/>
  <c r="DX568" i="14"/>
  <c r="DW568" i="14"/>
  <c r="DV568" i="14"/>
  <c r="DU568" i="14"/>
  <c r="DT568" i="14"/>
  <c r="DS568" i="14"/>
  <c r="DR568" i="14"/>
  <c r="DQ568" i="14"/>
  <c r="DP568" i="14"/>
  <c r="DO568" i="14"/>
  <c r="DN568" i="14"/>
  <c r="DM568" i="14"/>
  <c r="DL568" i="14"/>
  <c r="DK568" i="14"/>
  <c r="DJ568" i="14"/>
  <c r="DI568" i="14"/>
  <c r="DH568" i="14"/>
  <c r="DG568" i="14"/>
  <c r="DF568" i="14"/>
  <c r="DE568" i="14"/>
  <c r="DD568" i="14"/>
  <c r="DC568" i="14"/>
  <c r="DB568" i="14"/>
  <c r="DA568" i="14"/>
  <c r="CZ568" i="14"/>
  <c r="CY568" i="14"/>
  <c r="CX568" i="14"/>
  <c r="CW568" i="14"/>
  <c r="CV568" i="14"/>
  <c r="CU568" i="14"/>
  <c r="CT568" i="14"/>
  <c r="CS568" i="14"/>
  <c r="CR568" i="14"/>
  <c r="CQ568" i="14"/>
  <c r="CP568" i="14"/>
  <c r="CO568" i="14"/>
  <c r="CN568" i="14"/>
  <c r="CM568" i="14"/>
  <c r="CL568" i="14"/>
  <c r="CK568" i="14"/>
  <c r="CJ568" i="14"/>
  <c r="CI568" i="14"/>
  <c r="CH568" i="14"/>
  <c r="CG568" i="14"/>
  <c r="CF568" i="14"/>
  <c r="CE568" i="14"/>
  <c r="CD568" i="14"/>
  <c r="CC568" i="14"/>
  <c r="CB568" i="14"/>
  <c r="CA568" i="14"/>
  <c r="BZ568" i="14"/>
  <c r="BY568" i="14"/>
  <c r="BX568" i="14"/>
  <c r="BW568" i="14"/>
  <c r="BV568" i="14"/>
  <c r="BU568" i="14"/>
  <c r="BT568" i="14"/>
  <c r="BS568" i="14"/>
  <c r="BR568" i="14"/>
  <c r="BQ568" i="14"/>
  <c r="BP568" i="14"/>
  <c r="BO568" i="14"/>
  <c r="BN568" i="14"/>
  <c r="BM568" i="14"/>
  <c r="BL568" i="14"/>
  <c r="BK568" i="14"/>
  <c r="BJ568" i="14"/>
  <c r="BI568" i="14"/>
  <c r="BH568" i="14"/>
  <c r="BG568" i="14"/>
  <c r="BF568" i="14"/>
  <c r="BE568" i="14"/>
  <c r="BD568" i="14"/>
  <c r="BC568" i="14"/>
  <c r="BB568" i="14"/>
  <c r="BA568" i="14"/>
  <c r="AZ568" i="14"/>
  <c r="AY568" i="14"/>
  <c r="AX568" i="14"/>
  <c r="AW568" i="14"/>
  <c r="AV568" i="14"/>
  <c r="AU568" i="14"/>
  <c r="AT568" i="14"/>
  <c r="AS568" i="14"/>
  <c r="AR568" i="14"/>
  <c r="AQ568" i="14"/>
  <c r="AP568" i="14"/>
  <c r="AO568" i="14"/>
  <c r="AN568" i="14"/>
  <c r="AM568" i="14"/>
  <c r="AL568" i="14"/>
  <c r="AK568" i="14"/>
  <c r="AJ568" i="14"/>
  <c r="AI568" i="14"/>
  <c r="AH568" i="14"/>
  <c r="AG568" i="14"/>
  <c r="AF568" i="14"/>
  <c r="AE568" i="14"/>
  <c r="AD568" i="14"/>
  <c r="AC568" i="14"/>
  <c r="AB568" i="14"/>
  <c r="AA568" i="14"/>
  <c r="Z568" i="14"/>
  <c r="Y568" i="14"/>
  <c r="X568" i="14"/>
  <c r="W568" i="14"/>
  <c r="V568" i="14"/>
  <c r="U568" i="14"/>
  <c r="T568" i="14"/>
  <c r="S568" i="14"/>
  <c r="R568" i="14"/>
  <c r="Q568" i="14"/>
  <c r="P568" i="14"/>
  <c r="O568" i="14"/>
  <c r="N568" i="14"/>
  <c r="M568" i="14"/>
  <c r="L568" i="14"/>
  <c r="K568" i="14"/>
  <c r="J568" i="14"/>
  <c r="I568" i="14"/>
  <c r="H568" i="14"/>
  <c r="G568" i="14"/>
  <c r="JB567" i="14"/>
  <c r="JA567" i="14"/>
  <c r="IZ567" i="14"/>
  <c r="IY567" i="14"/>
  <c r="IX567" i="14"/>
  <c r="IW567" i="14"/>
  <c r="IV567" i="14"/>
  <c r="IU567" i="14"/>
  <c r="IT567" i="14"/>
  <c r="IS567" i="14"/>
  <c r="IR567" i="14"/>
  <c r="IQ567" i="14"/>
  <c r="IP567" i="14"/>
  <c r="IO567" i="14"/>
  <c r="IN567" i="14"/>
  <c r="IM567" i="14"/>
  <c r="IL567" i="14"/>
  <c r="IK567" i="14"/>
  <c r="IJ567" i="14"/>
  <c r="II567" i="14"/>
  <c r="IH567" i="14"/>
  <c r="IG567" i="14"/>
  <c r="IF567" i="14"/>
  <c r="IE567" i="14"/>
  <c r="ID567" i="14"/>
  <c r="IC567" i="14"/>
  <c r="IB567" i="14"/>
  <c r="IA567" i="14"/>
  <c r="HZ567" i="14"/>
  <c r="HY567" i="14"/>
  <c r="HX567" i="14"/>
  <c r="HW567" i="14"/>
  <c r="HV567" i="14"/>
  <c r="HU567" i="14"/>
  <c r="HT567" i="14"/>
  <c r="HS567" i="14"/>
  <c r="HR567" i="14"/>
  <c r="HQ567" i="14"/>
  <c r="HP567" i="14"/>
  <c r="HO567" i="14"/>
  <c r="HN567" i="14"/>
  <c r="HM567" i="14"/>
  <c r="HL567" i="14"/>
  <c r="HK567" i="14"/>
  <c r="HJ567" i="14"/>
  <c r="HI567" i="14"/>
  <c r="HH567" i="14"/>
  <c r="HG567" i="14"/>
  <c r="HF567" i="14"/>
  <c r="HE567" i="14"/>
  <c r="HD567" i="14"/>
  <c r="HC567" i="14"/>
  <c r="HB567" i="14"/>
  <c r="HA567" i="14"/>
  <c r="GZ567" i="14"/>
  <c r="GY567" i="14"/>
  <c r="GX567" i="14"/>
  <c r="GW567" i="14"/>
  <c r="GV567" i="14"/>
  <c r="GU567" i="14"/>
  <c r="GT567" i="14"/>
  <c r="GS567" i="14"/>
  <c r="GR567" i="14"/>
  <c r="GQ567" i="14"/>
  <c r="GP567" i="14"/>
  <c r="GO567" i="14"/>
  <c r="GN567" i="14"/>
  <c r="GM567" i="14"/>
  <c r="GL567" i="14"/>
  <c r="GK567" i="14"/>
  <c r="GJ567" i="14"/>
  <c r="GI567" i="14"/>
  <c r="GH567" i="14"/>
  <c r="GG567" i="14"/>
  <c r="GF567" i="14"/>
  <c r="GE567" i="14"/>
  <c r="GD567" i="14"/>
  <c r="GC567" i="14"/>
  <c r="GB567" i="14"/>
  <c r="GA567" i="14"/>
  <c r="FZ567" i="14"/>
  <c r="FY567" i="14"/>
  <c r="FX567" i="14"/>
  <c r="FW567" i="14"/>
  <c r="FV567" i="14"/>
  <c r="FU567" i="14"/>
  <c r="FT567" i="14"/>
  <c r="FS567" i="14"/>
  <c r="FR567" i="14"/>
  <c r="FQ567" i="14"/>
  <c r="FP567" i="14"/>
  <c r="FO567" i="14"/>
  <c r="FN567" i="14"/>
  <c r="FM567" i="14"/>
  <c r="FL567" i="14"/>
  <c r="FK567" i="14"/>
  <c r="FJ567" i="14"/>
  <c r="FI567" i="14"/>
  <c r="FH567" i="14"/>
  <c r="FG567" i="14"/>
  <c r="FF567" i="14"/>
  <c r="FE567" i="14"/>
  <c r="FD567" i="14"/>
  <c r="FC567" i="14"/>
  <c r="FB567" i="14"/>
  <c r="FA567" i="14"/>
  <c r="EZ567" i="14"/>
  <c r="EY567" i="14"/>
  <c r="EX567" i="14"/>
  <c r="EW567" i="14"/>
  <c r="EV567" i="14"/>
  <c r="EU567" i="14"/>
  <c r="ET567" i="14"/>
  <c r="ES567" i="14"/>
  <c r="ER567" i="14"/>
  <c r="EQ567" i="14"/>
  <c r="EP567" i="14"/>
  <c r="EO567" i="14"/>
  <c r="EN567" i="14"/>
  <c r="EM567" i="14"/>
  <c r="EL567" i="14"/>
  <c r="EK567" i="14"/>
  <c r="EJ567" i="14"/>
  <c r="EI567" i="14"/>
  <c r="EH567" i="14"/>
  <c r="EG567" i="14"/>
  <c r="EF567" i="14"/>
  <c r="EE567" i="14"/>
  <c r="ED567" i="14"/>
  <c r="EC567" i="14"/>
  <c r="EB567" i="14"/>
  <c r="EA567" i="14"/>
  <c r="DZ567" i="14"/>
  <c r="DY567" i="14"/>
  <c r="DX567" i="14"/>
  <c r="DW567" i="14"/>
  <c r="DV567" i="14"/>
  <c r="DU567" i="14"/>
  <c r="DT567" i="14"/>
  <c r="DS567" i="14"/>
  <c r="DR567" i="14"/>
  <c r="DQ567" i="14"/>
  <c r="DP567" i="14"/>
  <c r="DO567" i="14"/>
  <c r="DN567" i="14"/>
  <c r="DM567" i="14"/>
  <c r="DL567" i="14"/>
  <c r="DK567" i="14"/>
  <c r="DJ567" i="14"/>
  <c r="DI567" i="14"/>
  <c r="DH567" i="14"/>
  <c r="DG567" i="14"/>
  <c r="DF567" i="14"/>
  <c r="DE567" i="14"/>
  <c r="DD567" i="14"/>
  <c r="DC567" i="14"/>
  <c r="DB567" i="14"/>
  <c r="DA567" i="14"/>
  <c r="CZ567" i="14"/>
  <c r="CY567" i="14"/>
  <c r="CX567" i="14"/>
  <c r="CW567" i="14"/>
  <c r="CV567" i="14"/>
  <c r="CU567" i="14"/>
  <c r="CT567" i="14"/>
  <c r="CS567" i="14"/>
  <c r="CR567" i="14"/>
  <c r="CQ567" i="14"/>
  <c r="CP567" i="14"/>
  <c r="CO567" i="14"/>
  <c r="CN567" i="14"/>
  <c r="CM567" i="14"/>
  <c r="CL567" i="14"/>
  <c r="CK567" i="14"/>
  <c r="CJ567" i="14"/>
  <c r="CI567" i="14"/>
  <c r="CH567" i="14"/>
  <c r="CG567" i="14"/>
  <c r="CF567" i="14"/>
  <c r="CE567" i="14"/>
  <c r="CD567" i="14"/>
  <c r="CC567" i="14"/>
  <c r="CB567" i="14"/>
  <c r="CA567" i="14"/>
  <c r="BZ567" i="14"/>
  <c r="BY567" i="14"/>
  <c r="BX567" i="14"/>
  <c r="BW567" i="14"/>
  <c r="BV567" i="14"/>
  <c r="BU567" i="14"/>
  <c r="BT567" i="14"/>
  <c r="BS567" i="14"/>
  <c r="BR567" i="14"/>
  <c r="BQ567" i="14"/>
  <c r="BP567" i="14"/>
  <c r="BO567" i="14"/>
  <c r="BN567" i="14"/>
  <c r="BM567" i="14"/>
  <c r="BL567" i="14"/>
  <c r="BK567" i="14"/>
  <c r="BJ567" i="14"/>
  <c r="BI567" i="14"/>
  <c r="BH567" i="14"/>
  <c r="BG567" i="14"/>
  <c r="BF567" i="14"/>
  <c r="BE567" i="14"/>
  <c r="BD567" i="14"/>
  <c r="BC567" i="14"/>
  <c r="BB567" i="14"/>
  <c r="BA567" i="14"/>
  <c r="AZ567" i="14"/>
  <c r="AY567" i="14"/>
  <c r="AX567" i="14"/>
  <c r="AW567" i="14"/>
  <c r="AV567" i="14"/>
  <c r="AU567" i="14"/>
  <c r="AT567" i="14"/>
  <c r="AS567" i="14"/>
  <c r="AR567" i="14"/>
  <c r="AQ567" i="14"/>
  <c r="AP567" i="14"/>
  <c r="AO567" i="14"/>
  <c r="AN567" i="14"/>
  <c r="AM567" i="14"/>
  <c r="AL567" i="14"/>
  <c r="AK567" i="14"/>
  <c r="AJ567" i="14"/>
  <c r="AI567" i="14"/>
  <c r="AH567" i="14"/>
  <c r="AG567" i="14"/>
  <c r="AF567" i="14"/>
  <c r="AE567" i="14"/>
  <c r="AD567" i="14"/>
  <c r="AC567" i="14"/>
  <c r="AB567" i="14"/>
  <c r="AA567" i="14"/>
  <c r="Z567" i="14"/>
  <c r="Y567" i="14"/>
  <c r="X567" i="14"/>
  <c r="W567" i="14"/>
  <c r="V567" i="14"/>
  <c r="U567" i="14"/>
  <c r="T567" i="14"/>
  <c r="S567" i="14"/>
  <c r="R567" i="14"/>
  <c r="Q567" i="14"/>
  <c r="P567" i="14"/>
  <c r="O567" i="14"/>
  <c r="N567" i="14"/>
  <c r="M567" i="14"/>
  <c r="L567" i="14"/>
  <c r="K567" i="14"/>
  <c r="J567" i="14"/>
  <c r="I567" i="14"/>
  <c r="H567" i="14"/>
  <c r="G567" i="14"/>
  <c r="JB566" i="14"/>
  <c r="JA566" i="14"/>
  <c r="IZ566" i="14"/>
  <c r="IY566" i="14"/>
  <c r="IX566" i="14"/>
  <c r="IW566" i="14"/>
  <c r="IV566" i="14"/>
  <c r="IU566" i="14"/>
  <c r="IT566" i="14"/>
  <c r="IS566" i="14"/>
  <c r="IR566" i="14"/>
  <c r="IQ566" i="14"/>
  <c r="IP566" i="14"/>
  <c r="IO566" i="14"/>
  <c r="IN566" i="14"/>
  <c r="IM566" i="14"/>
  <c r="IL566" i="14"/>
  <c r="IK566" i="14"/>
  <c r="IJ566" i="14"/>
  <c r="II566" i="14"/>
  <c r="IH566" i="14"/>
  <c r="IG566" i="14"/>
  <c r="IF566" i="14"/>
  <c r="IE566" i="14"/>
  <c r="ID566" i="14"/>
  <c r="IC566" i="14"/>
  <c r="IB566" i="14"/>
  <c r="IA566" i="14"/>
  <c r="HZ566" i="14"/>
  <c r="HY566" i="14"/>
  <c r="HX566" i="14"/>
  <c r="HW566" i="14"/>
  <c r="HV566" i="14"/>
  <c r="HU566" i="14"/>
  <c r="HT566" i="14"/>
  <c r="HS566" i="14"/>
  <c r="HR566" i="14"/>
  <c r="HQ566" i="14"/>
  <c r="HP566" i="14"/>
  <c r="HO566" i="14"/>
  <c r="HN566" i="14"/>
  <c r="HM566" i="14"/>
  <c r="HL566" i="14"/>
  <c r="HK566" i="14"/>
  <c r="HJ566" i="14"/>
  <c r="HI566" i="14"/>
  <c r="HH566" i="14"/>
  <c r="HG566" i="14"/>
  <c r="HF566" i="14"/>
  <c r="HE566" i="14"/>
  <c r="HD566" i="14"/>
  <c r="HC566" i="14"/>
  <c r="HB566" i="14"/>
  <c r="HA566" i="14"/>
  <c r="GZ566" i="14"/>
  <c r="GY566" i="14"/>
  <c r="GX566" i="14"/>
  <c r="GW566" i="14"/>
  <c r="GV566" i="14"/>
  <c r="GU566" i="14"/>
  <c r="GT566" i="14"/>
  <c r="GS566" i="14"/>
  <c r="GR566" i="14"/>
  <c r="GQ566" i="14"/>
  <c r="GP566" i="14"/>
  <c r="GO566" i="14"/>
  <c r="GN566" i="14"/>
  <c r="GM566" i="14"/>
  <c r="GL566" i="14"/>
  <c r="GK566" i="14"/>
  <c r="GJ566" i="14"/>
  <c r="GI566" i="14"/>
  <c r="GH566" i="14"/>
  <c r="GG566" i="14"/>
  <c r="GF566" i="14"/>
  <c r="GE566" i="14"/>
  <c r="GD566" i="14"/>
  <c r="GC566" i="14"/>
  <c r="GB566" i="14"/>
  <c r="GA566" i="14"/>
  <c r="FZ566" i="14"/>
  <c r="FY566" i="14"/>
  <c r="FX566" i="14"/>
  <c r="FW566" i="14"/>
  <c r="FV566" i="14"/>
  <c r="FU566" i="14"/>
  <c r="FT566" i="14"/>
  <c r="FS566" i="14"/>
  <c r="FR566" i="14"/>
  <c r="FQ566" i="14"/>
  <c r="FP566" i="14"/>
  <c r="FO566" i="14"/>
  <c r="FN566" i="14"/>
  <c r="FM566" i="14"/>
  <c r="FL566" i="14"/>
  <c r="FK566" i="14"/>
  <c r="FJ566" i="14"/>
  <c r="FI566" i="14"/>
  <c r="FH566" i="14"/>
  <c r="FG566" i="14"/>
  <c r="FF566" i="14"/>
  <c r="FE566" i="14"/>
  <c r="FD566" i="14"/>
  <c r="FC566" i="14"/>
  <c r="FB566" i="14"/>
  <c r="FA566" i="14"/>
  <c r="EZ566" i="14"/>
  <c r="EY566" i="14"/>
  <c r="EX566" i="14"/>
  <c r="EW566" i="14"/>
  <c r="EV566" i="14"/>
  <c r="EU566" i="14"/>
  <c r="ET566" i="14"/>
  <c r="ES566" i="14"/>
  <c r="ER566" i="14"/>
  <c r="EQ566" i="14"/>
  <c r="EP566" i="14"/>
  <c r="EO566" i="14"/>
  <c r="EN566" i="14"/>
  <c r="EM566" i="14"/>
  <c r="EL566" i="14"/>
  <c r="EK566" i="14"/>
  <c r="EJ566" i="14"/>
  <c r="EI566" i="14"/>
  <c r="EH566" i="14"/>
  <c r="EG566" i="14"/>
  <c r="EF566" i="14"/>
  <c r="EE566" i="14"/>
  <c r="ED566" i="14"/>
  <c r="EC566" i="14"/>
  <c r="EB566" i="14"/>
  <c r="EA566" i="14"/>
  <c r="DZ566" i="14"/>
  <c r="DY566" i="14"/>
  <c r="DX566" i="14"/>
  <c r="DW566" i="14"/>
  <c r="DV566" i="14"/>
  <c r="DU566" i="14"/>
  <c r="DT566" i="14"/>
  <c r="DS566" i="14"/>
  <c r="DR566" i="14"/>
  <c r="DQ566" i="14"/>
  <c r="DP566" i="14"/>
  <c r="DO566" i="14"/>
  <c r="DN566" i="14"/>
  <c r="DM566" i="14"/>
  <c r="DL566" i="14"/>
  <c r="DK566" i="14"/>
  <c r="DJ566" i="14"/>
  <c r="DI566" i="14"/>
  <c r="DH566" i="14"/>
  <c r="DG566" i="14"/>
  <c r="DF566" i="14"/>
  <c r="DE566" i="14"/>
  <c r="DD566" i="14"/>
  <c r="DC566" i="14"/>
  <c r="DB566" i="14"/>
  <c r="DA566" i="14"/>
  <c r="CZ566" i="14"/>
  <c r="CY566" i="14"/>
  <c r="CX566" i="14"/>
  <c r="CW566" i="14"/>
  <c r="CV566" i="14"/>
  <c r="CU566" i="14"/>
  <c r="CT566" i="14"/>
  <c r="CS566" i="14"/>
  <c r="CR566" i="14"/>
  <c r="CQ566" i="14"/>
  <c r="CP566" i="14"/>
  <c r="CO566" i="14"/>
  <c r="CN566" i="14"/>
  <c r="CM566" i="14"/>
  <c r="CL566" i="14"/>
  <c r="CK566" i="14"/>
  <c r="CJ566" i="14"/>
  <c r="CI566" i="14"/>
  <c r="CH566" i="14"/>
  <c r="CG566" i="14"/>
  <c r="CF566" i="14"/>
  <c r="CE566" i="14"/>
  <c r="CD566" i="14"/>
  <c r="CC566" i="14"/>
  <c r="CB566" i="14"/>
  <c r="CA566" i="14"/>
  <c r="BZ566" i="14"/>
  <c r="BY566" i="14"/>
  <c r="BX566" i="14"/>
  <c r="BW566" i="14"/>
  <c r="BV566" i="14"/>
  <c r="BU566" i="14"/>
  <c r="BT566" i="14"/>
  <c r="BS566" i="14"/>
  <c r="BR566" i="14"/>
  <c r="BQ566" i="14"/>
  <c r="BP566" i="14"/>
  <c r="BO566" i="14"/>
  <c r="BN566" i="14"/>
  <c r="BM566" i="14"/>
  <c r="BL566" i="14"/>
  <c r="BK566" i="14"/>
  <c r="BJ566" i="14"/>
  <c r="BI566" i="14"/>
  <c r="BH566" i="14"/>
  <c r="BG566" i="14"/>
  <c r="BF566" i="14"/>
  <c r="BE566" i="14"/>
  <c r="BD566" i="14"/>
  <c r="BC566" i="14"/>
  <c r="BB566" i="14"/>
  <c r="BA566" i="14"/>
  <c r="AZ566" i="14"/>
  <c r="AY566" i="14"/>
  <c r="AX566" i="14"/>
  <c r="AW566" i="14"/>
  <c r="AV566" i="14"/>
  <c r="AU566" i="14"/>
  <c r="AT566" i="14"/>
  <c r="AS566" i="14"/>
  <c r="AR566" i="14"/>
  <c r="AQ566" i="14"/>
  <c r="AP566" i="14"/>
  <c r="AO566" i="14"/>
  <c r="AN566" i="14"/>
  <c r="AM566" i="14"/>
  <c r="AL566" i="14"/>
  <c r="AK566" i="14"/>
  <c r="AJ566" i="14"/>
  <c r="AI566" i="14"/>
  <c r="AH566" i="14"/>
  <c r="AG566" i="14"/>
  <c r="AF566" i="14"/>
  <c r="AE566" i="14"/>
  <c r="AD566" i="14"/>
  <c r="AC566" i="14"/>
  <c r="AB566" i="14"/>
  <c r="AA566" i="14"/>
  <c r="Z566" i="14"/>
  <c r="Y566" i="14"/>
  <c r="X566" i="14"/>
  <c r="W566" i="14"/>
  <c r="V566" i="14"/>
  <c r="U566" i="14"/>
  <c r="T566" i="14"/>
  <c r="S566" i="14"/>
  <c r="R566" i="14"/>
  <c r="Q566" i="14"/>
  <c r="P566" i="14"/>
  <c r="O566" i="14"/>
  <c r="N566" i="14"/>
  <c r="M566" i="14"/>
  <c r="L566" i="14"/>
  <c r="K566" i="14"/>
  <c r="J566" i="14"/>
  <c r="I566" i="14"/>
  <c r="H566" i="14"/>
  <c r="G566" i="14"/>
  <c r="JB565" i="14"/>
  <c r="JA565" i="14"/>
  <c r="IZ565" i="14"/>
  <c r="IY565" i="14"/>
  <c r="IX565" i="14"/>
  <c r="IW565" i="14"/>
  <c r="IV565" i="14"/>
  <c r="IU565" i="14"/>
  <c r="IT565" i="14"/>
  <c r="IS565" i="14"/>
  <c r="IR565" i="14"/>
  <c r="IQ565" i="14"/>
  <c r="IP565" i="14"/>
  <c r="IO565" i="14"/>
  <c r="IN565" i="14"/>
  <c r="IM565" i="14"/>
  <c r="IL565" i="14"/>
  <c r="IK565" i="14"/>
  <c r="IJ565" i="14"/>
  <c r="II565" i="14"/>
  <c r="IH565" i="14"/>
  <c r="IG565" i="14"/>
  <c r="IF565" i="14"/>
  <c r="IE565" i="14"/>
  <c r="ID565" i="14"/>
  <c r="IC565" i="14"/>
  <c r="IB565" i="14"/>
  <c r="IA565" i="14"/>
  <c r="HZ565" i="14"/>
  <c r="HY565" i="14"/>
  <c r="HX565" i="14"/>
  <c r="HW565" i="14"/>
  <c r="HV565" i="14"/>
  <c r="HU565" i="14"/>
  <c r="HT565" i="14"/>
  <c r="HS565" i="14"/>
  <c r="HR565" i="14"/>
  <c r="HQ565" i="14"/>
  <c r="HP565" i="14"/>
  <c r="HO565" i="14"/>
  <c r="HN565" i="14"/>
  <c r="HM565" i="14"/>
  <c r="HL565" i="14"/>
  <c r="HK565" i="14"/>
  <c r="HJ565" i="14"/>
  <c r="HI565" i="14"/>
  <c r="HH565" i="14"/>
  <c r="HG565" i="14"/>
  <c r="HF565" i="14"/>
  <c r="HE565" i="14"/>
  <c r="HD565" i="14"/>
  <c r="HC565" i="14"/>
  <c r="HB565" i="14"/>
  <c r="HA565" i="14"/>
  <c r="GZ565" i="14"/>
  <c r="GY565" i="14"/>
  <c r="GX565" i="14"/>
  <c r="GW565" i="14"/>
  <c r="GV565" i="14"/>
  <c r="GU565" i="14"/>
  <c r="GT565" i="14"/>
  <c r="GS565" i="14"/>
  <c r="GR565" i="14"/>
  <c r="GQ565" i="14"/>
  <c r="GP565" i="14"/>
  <c r="GO565" i="14"/>
  <c r="GN565" i="14"/>
  <c r="GM565" i="14"/>
  <c r="GL565" i="14"/>
  <c r="GK565" i="14"/>
  <c r="GJ565" i="14"/>
  <c r="GI565" i="14"/>
  <c r="GH565" i="14"/>
  <c r="GG565" i="14"/>
  <c r="GF565" i="14"/>
  <c r="GE565" i="14"/>
  <c r="GD565" i="14"/>
  <c r="GC565" i="14"/>
  <c r="GB565" i="14"/>
  <c r="GA565" i="14"/>
  <c r="FZ565" i="14"/>
  <c r="FY565" i="14"/>
  <c r="FX565" i="14"/>
  <c r="FW565" i="14"/>
  <c r="FV565" i="14"/>
  <c r="FU565" i="14"/>
  <c r="FT565" i="14"/>
  <c r="FS565" i="14"/>
  <c r="FR565" i="14"/>
  <c r="FQ565" i="14"/>
  <c r="FP565" i="14"/>
  <c r="FO565" i="14"/>
  <c r="FN565" i="14"/>
  <c r="FM565" i="14"/>
  <c r="FL565" i="14"/>
  <c r="FK565" i="14"/>
  <c r="FJ565" i="14"/>
  <c r="FI565" i="14"/>
  <c r="FH565" i="14"/>
  <c r="FG565" i="14"/>
  <c r="FF565" i="14"/>
  <c r="FE565" i="14"/>
  <c r="FD565" i="14"/>
  <c r="FC565" i="14"/>
  <c r="FB565" i="14"/>
  <c r="FA565" i="14"/>
  <c r="EZ565" i="14"/>
  <c r="EY565" i="14"/>
  <c r="EX565" i="14"/>
  <c r="EW565" i="14"/>
  <c r="EV565" i="14"/>
  <c r="EU565" i="14"/>
  <c r="ET565" i="14"/>
  <c r="ES565" i="14"/>
  <c r="ER565" i="14"/>
  <c r="EQ565" i="14"/>
  <c r="EP565" i="14"/>
  <c r="EO565" i="14"/>
  <c r="EN565" i="14"/>
  <c r="EM565" i="14"/>
  <c r="EL565" i="14"/>
  <c r="EK565" i="14"/>
  <c r="EJ565" i="14"/>
  <c r="EI565" i="14"/>
  <c r="EH565" i="14"/>
  <c r="EG565" i="14"/>
  <c r="EF565" i="14"/>
  <c r="EE565" i="14"/>
  <c r="ED565" i="14"/>
  <c r="EC565" i="14"/>
  <c r="EB565" i="14"/>
  <c r="EA565" i="14"/>
  <c r="DZ565" i="14"/>
  <c r="DY565" i="14"/>
  <c r="DX565" i="14"/>
  <c r="DW565" i="14"/>
  <c r="DV565" i="14"/>
  <c r="DU565" i="14"/>
  <c r="DT565" i="14"/>
  <c r="DS565" i="14"/>
  <c r="DR565" i="14"/>
  <c r="DQ565" i="14"/>
  <c r="DP565" i="14"/>
  <c r="DO565" i="14"/>
  <c r="DN565" i="14"/>
  <c r="DM565" i="14"/>
  <c r="DL565" i="14"/>
  <c r="DK565" i="14"/>
  <c r="DJ565" i="14"/>
  <c r="DI565" i="14"/>
  <c r="DH565" i="14"/>
  <c r="DG565" i="14"/>
  <c r="DF565" i="14"/>
  <c r="DE565" i="14"/>
  <c r="DD565" i="14"/>
  <c r="DC565" i="14"/>
  <c r="DB565" i="14"/>
  <c r="DA565" i="14"/>
  <c r="CZ565" i="14"/>
  <c r="CY565" i="14"/>
  <c r="CX565" i="14"/>
  <c r="CW565" i="14"/>
  <c r="CV565" i="14"/>
  <c r="CU565" i="14"/>
  <c r="CT565" i="14"/>
  <c r="CS565" i="14"/>
  <c r="CR565" i="14"/>
  <c r="CQ565" i="14"/>
  <c r="CP565" i="14"/>
  <c r="CO565" i="14"/>
  <c r="CN565" i="14"/>
  <c r="CM565" i="14"/>
  <c r="CL565" i="14"/>
  <c r="CK565" i="14"/>
  <c r="CJ565" i="14"/>
  <c r="CI565" i="14"/>
  <c r="CH565" i="14"/>
  <c r="CG565" i="14"/>
  <c r="CF565" i="14"/>
  <c r="CE565" i="14"/>
  <c r="CD565" i="14"/>
  <c r="CC565" i="14"/>
  <c r="CB565" i="14"/>
  <c r="CA565" i="14"/>
  <c r="BZ565" i="14"/>
  <c r="BY565" i="14"/>
  <c r="BX565" i="14"/>
  <c r="BW565" i="14"/>
  <c r="BV565" i="14"/>
  <c r="BU565" i="14"/>
  <c r="BT565" i="14"/>
  <c r="BS565" i="14"/>
  <c r="BR565" i="14"/>
  <c r="BQ565" i="14"/>
  <c r="BP565" i="14"/>
  <c r="BO565" i="14"/>
  <c r="BN565" i="14"/>
  <c r="BM565" i="14"/>
  <c r="BL565" i="14"/>
  <c r="BK565" i="14"/>
  <c r="BJ565" i="14"/>
  <c r="BI565" i="14"/>
  <c r="BH565" i="14"/>
  <c r="BG565" i="14"/>
  <c r="BF565" i="14"/>
  <c r="BE565" i="14"/>
  <c r="BD565" i="14"/>
  <c r="BC565" i="14"/>
  <c r="BB565" i="14"/>
  <c r="BA565" i="14"/>
  <c r="AZ565" i="14"/>
  <c r="AY565" i="14"/>
  <c r="AX565" i="14"/>
  <c r="AW565" i="14"/>
  <c r="AV565" i="14"/>
  <c r="AU565" i="14"/>
  <c r="AT565" i="14"/>
  <c r="AS565" i="14"/>
  <c r="AR565" i="14"/>
  <c r="AQ565" i="14"/>
  <c r="AP565" i="14"/>
  <c r="AO565" i="14"/>
  <c r="AN565" i="14"/>
  <c r="AM565" i="14"/>
  <c r="AL565" i="14"/>
  <c r="AK565" i="14"/>
  <c r="AJ565" i="14"/>
  <c r="AI565" i="14"/>
  <c r="AH565" i="14"/>
  <c r="AG565" i="14"/>
  <c r="AF565" i="14"/>
  <c r="AE565" i="14"/>
  <c r="AD565" i="14"/>
  <c r="AC565" i="14"/>
  <c r="AB565" i="14"/>
  <c r="AA565" i="14"/>
  <c r="Z565" i="14"/>
  <c r="Y565" i="14"/>
  <c r="X565" i="14"/>
  <c r="W565" i="14"/>
  <c r="V565" i="14"/>
  <c r="U565" i="14"/>
  <c r="T565" i="14"/>
  <c r="S565" i="14"/>
  <c r="R565" i="14"/>
  <c r="Q565" i="14"/>
  <c r="P565" i="14"/>
  <c r="O565" i="14"/>
  <c r="N565" i="14"/>
  <c r="M565" i="14"/>
  <c r="L565" i="14"/>
  <c r="K565" i="14"/>
  <c r="J565" i="14"/>
  <c r="I565" i="14"/>
  <c r="H565" i="14"/>
  <c r="G565" i="14"/>
  <c r="JB564" i="14"/>
  <c r="JA564" i="14"/>
  <c r="IZ564" i="14"/>
  <c r="IY564" i="14"/>
  <c r="IX564" i="14"/>
  <c r="IW564" i="14"/>
  <c r="IV564" i="14"/>
  <c r="IU564" i="14"/>
  <c r="IT564" i="14"/>
  <c r="IS564" i="14"/>
  <c r="IR564" i="14"/>
  <c r="IQ564" i="14"/>
  <c r="IP564" i="14"/>
  <c r="IO564" i="14"/>
  <c r="IN564" i="14"/>
  <c r="IM564" i="14"/>
  <c r="IL564" i="14"/>
  <c r="IK564" i="14"/>
  <c r="IJ564" i="14"/>
  <c r="II564" i="14"/>
  <c r="IH564" i="14"/>
  <c r="IG564" i="14"/>
  <c r="IF564" i="14"/>
  <c r="IE564" i="14"/>
  <c r="ID564" i="14"/>
  <c r="IC564" i="14"/>
  <c r="IB564" i="14"/>
  <c r="IA564" i="14"/>
  <c r="HZ564" i="14"/>
  <c r="HY564" i="14"/>
  <c r="HX564" i="14"/>
  <c r="HW564" i="14"/>
  <c r="HV564" i="14"/>
  <c r="HU564" i="14"/>
  <c r="HT564" i="14"/>
  <c r="HS564" i="14"/>
  <c r="HR564" i="14"/>
  <c r="HQ564" i="14"/>
  <c r="HP564" i="14"/>
  <c r="HO564" i="14"/>
  <c r="HN564" i="14"/>
  <c r="HM564" i="14"/>
  <c r="HL564" i="14"/>
  <c r="HK564" i="14"/>
  <c r="HJ564" i="14"/>
  <c r="HI564" i="14"/>
  <c r="HH564" i="14"/>
  <c r="HG564" i="14"/>
  <c r="HF564" i="14"/>
  <c r="HE564" i="14"/>
  <c r="HD564" i="14"/>
  <c r="HC564" i="14"/>
  <c r="HB564" i="14"/>
  <c r="HA564" i="14"/>
  <c r="GZ564" i="14"/>
  <c r="GY564" i="14"/>
  <c r="GX564" i="14"/>
  <c r="GW564" i="14"/>
  <c r="GV564" i="14"/>
  <c r="GU564" i="14"/>
  <c r="GT564" i="14"/>
  <c r="GS564" i="14"/>
  <c r="GR564" i="14"/>
  <c r="GQ564" i="14"/>
  <c r="GP564" i="14"/>
  <c r="GO564" i="14"/>
  <c r="GN564" i="14"/>
  <c r="GM564" i="14"/>
  <c r="GL564" i="14"/>
  <c r="GK564" i="14"/>
  <c r="GJ564" i="14"/>
  <c r="GI564" i="14"/>
  <c r="GH564" i="14"/>
  <c r="GG564" i="14"/>
  <c r="GF564" i="14"/>
  <c r="GE564" i="14"/>
  <c r="GD564" i="14"/>
  <c r="GC564" i="14"/>
  <c r="GB564" i="14"/>
  <c r="GA564" i="14"/>
  <c r="FZ564" i="14"/>
  <c r="FY564" i="14"/>
  <c r="FX564" i="14"/>
  <c r="FW564" i="14"/>
  <c r="FV564" i="14"/>
  <c r="FU564" i="14"/>
  <c r="FT564" i="14"/>
  <c r="FS564" i="14"/>
  <c r="FR564" i="14"/>
  <c r="FQ564" i="14"/>
  <c r="FP564" i="14"/>
  <c r="FO564" i="14"/>
  <c r="FN564" i="14"/>
  <c r="FM564" i="14"/>
  <c r="FL564" i="14"/>
  <c r="FK564" i="14"/>
  <c r="FJ564" i="14"/>
  <c r="FI564" i="14"/>
  <c r="FH564" i="14"/>
  <c r="FG564" i="14"/>
  <c r="FF564" i="14"/>
  <c r="FE564" i="14"/>
  <c r="FD564" i="14"/>
  <c r="FC564" i="14"/>
  <c r="FB564" i="14"/>
  <c r="FA564" i="14"/>
  <c r="EZ564" i="14"/>
  <c r="EY564" i="14"/>
  <c r="EX564" i="14"/>
  <c r="EW564" i="14"/>
  <c r="EV564" i="14"/>
  <c r="EU564" i="14"/>
  <c r="ET564" i="14"/>
  <c r="ES564" i="14"/>
  <c r="ER564" i="14"/>
  <c r="EQ564" i="14"/>
  <c r="EP564" i="14"/>
  <c r="EO564" i="14"/>
  <c r="EN564" i="14"/>
  <c r="EM564" i="14"/>
  <c r="EL564" i="14"/>
  <c r="EK564" i="14"/>
  <c r="EJ564" i="14"/>
  <c r="EI564" i="14"/>
  <c r="EH564" i="14"/>
  <c r="EG564" i="14"/>
  <c r="EF564" i="14"/>
  <c r="EE564" i="14"/>
  <c r="ED564" i="14"/>
  <c r="EC564" i="14"/>
  <c r="EB564" i="14"/>
  <c r="EA564" i="14"/>
  <c r="DZ564" i="14"/>
  <c r="DY564" i="14"/>
  <c r="DX564" i="14"/>
  <c r="DW564" i="14"/>
  <c r="DV564" i="14"/>
  <c r="DU564" i="14"/>
  <c r="DT564" i="14"/>
  <c r="DS564" i="14"/>
  <c r="DR564" i="14"/>
  <c r="DQ564" i="14"/>
  <c r="DP564" i="14"/>
  <c r="DO564" i="14"/>
  <c r="DN564" i="14"/>
  <c r="DM564" i="14"/>
  <c r="DL564" i="14"/>
  <c r="DK564" i="14"/>
  <c r="DJ564" i="14"/>
  <c r="DI564" i="14"/>
  <c r="DH564" i="14"/>
  <c r="DG564" i="14"/>
  <c r="DF564" i="14"/>
  <c r="DE564" i="14"/>
  <c r="DD564" i="14"/>
  <c r="DC564" i="14"/>
  <c r="DB564" i="14"/>
  <c r="DA564" i="14"/>
  <c r="CZ564" i="14"/>
  <c r="CY564" i="14"/>
  <c r="CX564" i="14"/>
  <c r="CW564" i="14"/>
  <c r="CV564" i="14"/>
  <c r="CU564" i="14"/>
  <c r="CT564" i="14"/>
  <c r="CS564" i="14"/>
  <c r="CR564" i="14"/>
  <c r="CQ564" i="14"/>
  <c r="CP564" i="14"/>
  <c r="CO564" i="14"/>
  <c r="CN564" i="14"/>
  <c r="CM564" i="14"/>
  <c r="CL564" i="14"/>
  <c r="CK564" i="14"/>
  <c r="CJ564" i="14"/>
  <c r="CI564" i="14"/>
  <c r="CH564" i="14"/>
  <c r="CG564" i="14"/>
  <c r="CF564" i="14"/>
  <c r="CE564" i="14"/>
  <c r="CD564" i="14"/>
  <c r="CC564" i="14"/>
  <c r="CB564" i="14"/>
  <c r="CA564" i="14"/>
  <c r="BZ564" i="14"/>
  <c r="BY564" i="14"/>
  <c r="BX564" i="14"/>
  <c r="BW564" i="14"/>
  <c r="BV564" i="14"/>
  <c r="BU564" i="14"/>
  <c r="BT564" i="14"/>
  <c r="BS564" i="14"/>
  <c r="BR564" i="14"/>
  <c r="BQ564" i="14"/>
  <c r="BP564" i="14"/>
  <c r="BO564" i="14"/>
  <c r="BN564" i="14"/>
  <c r="BM564" i="14"/>
  <c r="BL564" i="14"/>
  <c r="BK564" i="14"/>
  <c r="BJ564" i="14"/>
  <c r="BI564" i="14"/>
  <c r="BH564" i="14"/>
  <c r="BG564" i="14"/>
  <c r="BF564" i="14"/>
  <c r="BE564" i="14"/>
  <c r="BD564" i="14"/>
  <c r="BC564" i="14"/>
  <c r="BB564" i="14"/>
  <c r="BA564" i="14"/>
  <c r="AZ564" i="14"/>
  <c r="AY564" i="14"/>
  <c r="AX564" i="14"/>
  <c r="AW564" i="14"/>
  <c r="AV564" i="14"/>
  <c r="AU564" i="14"/>
  <c r="AT564" i="14"/>
  <c r="AS564" i="14"/>
  <c r="AR564" i="14"/>
  <c r="AQ564" i="14"/>
  <c r="AP564" i="14"/>
  <c r="AO564" i="14"/>
  <c r="AN564" i="14"/>
  <c r="AM564" i="14"/>
  <c r="AL564" i="14"/>
  <c r="AK564" i="14"/>
  <c r="AJ564" i="14"/>
  <c r="AI564" i="14"/>
  <c r="AH564" i="14"/>
  <c r="AG564" i="14"/>
  <c r="AF564" i="14"/>
  <c r="AE564" i="14"/>
  <c r="AD564" i="14"/>
  <c r="AC564" i="14"/>
  <c r="AB564" i="14"/>
  <c r="AA564" i="14"/>
  <c r="Z564" i="14"/>
  <c r="Y564" i="14"/>
  <c r="X564" i="14"/>
  <c r="W564" i="14"/>
  <c r="V564" i="14"/>
  <c r="U564" i="14"/>
  <c r="T564" i="14"/>
  <c r="S564" i="14"/>
  <c r="R564" i="14"/>
  <c r="Q564" i="14"/>
  <c r="P564" i="14"/>
  <c r="O564" i="14"/>
  <c r="N564" i="14"/>
  <c r="M564" i="14"/>
  <c r="L564" i="14"/>
  <c r="K564" i="14"/>
  <c r="J564" i="14"/>
  <c r="I564" i="14"/>
  <c r="H564" i="14"/>
  <c r="G564" i="14"/>
  <c r="JB563" i="14"/>
  <c r="JA563" i="14"/>
  <c r="IZ563" i="14"/>
  <c r="IY563" i="14"/>
  <c r="IX563" i="14"/>
  <c r="IW563" i="14"/>
  <c r="IV563" i="14"/>
  <c r="IU563" i="14"/>
  <c r="IT563" i="14"/>
  <c r="IS563" i="14"/>
  <c r="IR563" i="14"/>
  <c r="IQ563" i="14"/>
  <c r="IP563" i="14"/>
  <c r="IO563" i="14"/>
  <c r="IN563" i="14"/>
  <c r="IM563" i="14"/>
  <c r="IL563" i="14"/>
  <c r="IK563" i="14"/>
  <c r="IJ563" i="14"/>
  <c r="II563" i="14"/>
  <c r="IH563" i="14"/>
  <c r="IG563" i="14"/>
  <c r="IF563" i="14"/>
  <c r="IE563" i="14"/>
  <c r="ID563" i="14"/>
  <c r="IC563" i="14"/>
  <c r="IB563" i="14"/>
  <c r="IA563" i="14"/>
  <c r="HZ563" i="14"/>
  <c r="HY563" i="14"/>
  <c r="HX563" i="14"/>
  <c r="HW563" i="14"/>
  <c r="HV563" i="14"/>
  <c r="HU563" i="14"/>
  <c r="HT563" i="14"/>
  <c r="HS563" i="14"/>
  <c r="HR563" i="14"/>
  <c r="HQ563" i="14"/>
  <c r="HP563" i="14"/>
  <c r="HO563" i="14"/>
  <c r="HN563" i="14"/>
  <c r="HM563" i="14"/>
  <c r="HL563" i="14"/>
  <c r="HK563" i="14"/>
  <c r="HJ563" i="14"/>
  <c r="HI563" i="14"/>
  <c r="HH563" i="14"/>
  <c r="HG563" i="14"/>
  <c r="HF563" i="14"/>
  <c r="HE563" i="14"/>
  <c r="HD563" i="14"/>
  <c r="HC563" i="14"/>
  <c r="HB563" i="14"/>
  <c r="HA563" i="14"/>
  <c r="GZ563" i="14"/>
  <c r="GY563" i="14"/>
  <c r="GX563" i="14"/>
  <c r="GW563" i="14"/>
  <c r="GV563" i="14"/>
  <c r="GU563" i="14"/>
  <c r="GT563" i="14"/>
  <c r="GS563" i="14"/>
  <c r="GR563" i="14"/>
  <c r="GQ563" i="14"/>
  <c r="GP563" i="14"/>
  <c r="GO563" i="14"/>
  <c r="GN563" i="14"/>
  <c r="GM563" i="14"/>
  <c r="GL563" i="14"/>
  <c r="GK563" i="14"/>
  <c r="GJ563" i="14"/>
  <c r="GI563" i="14"/>
  <c r="GH563" i="14"/>
  <c r="GG563" i="14"/>
  <c r="GF563" i="14"/>
  <c r="GE563" i="14"/>
  <c r="GD563" i="14"/>
  <c r="GC563" i="14"/>
  <c r="GB563" i="14"/>
  <c r="GA563" i="14"/>
  <c r="FZ563" i="14"/>
  <c r="FY563" i="14"/>
  <c r="FX563" i="14"/>
  <c r="FW563" i="14"/>
  <c r="FV563" i="14"/>
  <c r="FU563" i="14"/>
  <c r="FT563" i="14"/>
  <c r="FS563" i="14"/>
  <c r="FR563" i="14"/>
  <c r="FQ563" i="14"/>
  <c r="FP563" i="14"/>
  <c r="FO563" i="14"/>
  <c r="FN563" i="14"/>
  <c r="FM563" i="14"/>
  <c r="FL563" i="14"/>
  <c r="FK563" i="14"/>
  <c r="FJ563" i="14"/>
  <c r="FI563" i="14"/>
  <c r="FH563" i="14"/>
  <c r="FG563" i="14"/>
  <c r="FF563" i="14"/>
  <c r="FE563" i="14"/>
  <c r="FD563" i="14"/>
  <c r="FC563" i="14"/>
  <c r="FB563" i="14"/>
  <c r="FA563" i="14"/>
  <c r="EZ563" i="14"/>
  <c r="EY563" i="14"/>
  <c r="EX563" i="14"/>
  <c r="EW563" i="14"/>
  <c r="EV563" i="14"/>
  <c r="EU563" i="14"/>
  <c r="ET563" i="14"/>
  <c r="ES563" i="14"/>
  <c r="ER563" i="14"/>
  <c r="EQ563" i="14"/>
  <c r="EP563" i="14"/>
  <c r="EO563" i="14"/>
  <c r="EN563" i="14"/>
  <c r="EM563" i="14"/>
  <c r="EL563" i="14"/>
  <c r="EK563" i="14"/>
  <c r="EJ563" i="14"/>
  <c r="EI563" i="14"/>
  <c r="EH563" i="14"/>
  <c r="EG563" i="14"/>
  <c r="EF563" i="14"/>
  <c r="EE563" i="14"/>
  <c r="ED563" i="14"/>
  <c r="EC563" i="14"/>
  <c r="EB563" i="14"/>
  <c r="EA563" i="14"/>
  <c r="DZ563" i="14"/>
  <c r="DY563" i="14"/>
  <c r="DX563" i="14"/>
  <c r="DW563" i="14"/>
  <c r="DV563" i="14"/>
  <c r="DU563" i="14"/>
  <c r="DT563" i="14"/>
  <c r="DS563" i="14"/>
  <c r="DR563" i="14"/>
  <c r="DQ563" i="14"/>
  <c r="DP563" i="14"/>
  <c r="DO563" i="14"/>
  <c r="DN563" i="14"/>
  <c r="DM563" i="14"/>
  <c r="DL563" i="14"/>
  <c r="DK563" i="14"/>
  <c r="DJ563" i="14"/>
  <c r="DI563" i="14"/>
  <c r="DH563" i="14"/>
  <c r="DG563" i="14"/>
  <c r="DF563" i="14"/>
  <c r="DE563" i="14"/>
  <c r="DD563" i="14"/>
  <c r="DC563" i="14"/>
  <c r="DB563" i="14"/>
  <c r="DA563" i="14"/>
  <c r="CZ563" i="14"/>
  <c r="CY563" i="14"/>
  <c r="CX563" i="14"/>
  <c r="CW563" i="14"/>
  <c r="CV563" i="14"/>
  <c r="CU563" i="14"/>
  <c r="CT563" i="14"/>
  <c r="CS563" i="14"/>
  <c r="CR563" i="14"/>
  <c r="CQ563" i="14"/>
  <c r="CP563" i="14"/>
  <c r="CO563" i="14"/>
  <c r="CN563" i="14"/>
  <c r="CM563" i="14"/>
  <c r="CL563" i="14"/>
  <c r="CK563" i="14"/>
  <c r="CJ563" i="14"/>
  <c r="CI563" i="14"/>
  <c r="CH563" i="14"/>
  <c r="CG563" i="14"/>
  <c r="CF563" i="14"/>
  <c r="CE563" i="14"/>
  <c r="CD563" i="14"/>
  <c r="CC563" i="14"/>
  <c r="CB563" i="14"/>
  <c r="CA563" i="14"/>
  <c r="BZ563" i="14"/>
  <c r="BY563" i="14"/>
  <c r="BX563" i="14"/>
  <c r="BW563" i="14"/>
  <c r="BV563" i="14"/>
  <c r="BU563" i="14"/>
  <c r="BT563" i="14"/>
  <c r="BS563" i="14"/>
  <c r="BR563" i="14"/>
  <c r="BQ563" i="14"/>
  <c r="BP563" i="14"/>
  <c r="BO563" i="14"/>
  <c r="BN563" i="14"/>
  <c r="BM563" i="14"/>
  <c r="BL563" i="14"/>
  <c r="BK563" i="14"/>
  <c r="BJ563" i="14"/>
  <c r="BI563" i="14"/>
  <c r="BH563" i="14"/>
  <c r="BG563" i="14"/>
  <c r="BF563" i="14"/>
  <c r="BE563" i="14"/>
  <c r="BD563" i="14"/>
  <c r="BC563" i="14"/>
  <c r="BB563" i="14"/>
  <c r="BA563" i="14"/>
  <c r="AZ563" i="14"/>
  <c r="AY563" i="14"/>
  <c r="AX563" i="14"/>
  <c r="AW563" i="14"/>
  <c r="AV563" i="14"/>
  <c r="AU563" i="14"/>
  <c r="AT563" i="14"/>
  <c r="AS563" i="14"/>
  <c r="AR563" i="14"/>
  <c r="AQ563" i="14"/>
  <c r="AP563" i="14"/>
  <c r="AO563" i="14"/>
  <c r="AN563" i="14"/>
  <c r="AM563" i="14"/>
  <c r="AL563" i="14"/>
  <c r="AK563" i="14"/>
  <c r="AJ563" i="14"/>
  <c r="AI563" i="14"/>
  <c r="AH563" i="14"/>
  <c r="AG563" i="14"/>
  <c r="AF563" i="14"/>
  <c r="AE563" i="14"/>
  <c r="AD563" i="14"/>
  <c r="AC563" i="14"/>
  <c r="AB563" i="14"/>
  <c r="AA563" i="14"/>
  <c r="Z563" i="14"/>
  <c r="Y563" i="14"/>
  <c r="X563" i="14"/>
  <c r="W563" i="14"/>
  <c r="V563" i="14"/>
  <c r="U563" i="14"/>
  <c r="T563" i="14"/>
  <c r="S563" i="14"/>
  <c r="R563" i="14"/>
  <c r="Q563" i="14"/>
  <c r="P563" i="14"/>
  <c r="O563" i="14"/>
  <c r="N563" i="14"/>
  <c r="M563" i="14"/>
  <c r="L563" i="14"/>
  <c r="K563" i="14"/>
  <c r="J563" i="14"/>
  <c r="I563" i="14"/>
  <c r="H563" i="14"/>
  <c r="G563" i="14"/>
  <c r="JB562" i="14"/>
  <c r="JA562" i="14"/>
  <c r="IZ562" i="14"/>
  <c r="IY562" i="14"/>
  <c r="IX562" i="14"/>
  <c r="IW562" i="14"/>
  <c r="IV562" i="14"/>
  <c r="IU562" i="14"/>
  <c r="IT562" i="14"/>
  <c r="IS562" i="14"/>
  <c r="IR562" i="14"/>
  <c r="IQ562" i="14"/>
  <c r="IP562" i="14"/>
  <c r="IO562" i="14"/>
  <c r="IN562" i="14"/>
  <c r="IM562" i="14"/>
  <c r="IL562" i="14"/>
  <c r="IK562" i="14"/>
  <c r="IJ562" i="14"/>
  <c r="II562" i="14"/>
  <c r="IH562" i="14"/>
  <c r="IG562" i="14"/>
  <c r="IF562" i="14"/>
  <c r="IE562" i="14"/>
  <c r="ID562" i="14"/>
  <c r="IC562" i="14"/>
  <c r="IB562" i="14"/>
  <c r="IA562" i="14"/>
  <c r="HZ562" i="14"/>
  <c r="HY562" i="14"/>
  <c r="HX562" i="14"/>
  <c r="HW562" i="14"/>
  <c r="HV562" i="14"/>
  <c r="HU562" i="14"/>
  <c r="HT562" i="14"/>
  <c r="HS562" i="14"/>
  <c r="HR562" i="14"/>
  <c r="HQ562" i="14"/>
  <c r="HP562" i="14"/>
  <c r="HO562" i="14"/>
  <c r="HN562" i="14"/>
  <c r="HM562" i="14"/>
  <c r="HL562" i="14"/>
  <c r="HK562" i="14"/>
  <c r="HJ562" i="14"/>
  <c r="HI562" i="14"/>
  <c r="HH562" i="14"/>
  <c r="HG562" i="14"/>
  <c r="HF562" i="14"/>
  <c r="HE562" i="14"/>
  <c r="HD562" i="14"/>
  <c r="HC562" i="14"/>
  <c r="HB562" i="14"/>
  <c r="HA562" i="14"/>
  <c r="GZ562" i="14"/>
  <c r="GY562" i="14"/>
  <c r="GX562" i="14"/>
  <c r="GW562" i="14"/>
  <c r="GV562" i="14"/>
  <c r="GU562" i="14"/>
  <c r="GT562" i="14"/>
  <c r="GS562" i="14"/>
  <c r="GR562" i="14"/>
  <c r="GQ562" i="14"/>
  <c r="GP562" i="14"/>
  <c r="GO562" i="14"/>
  <c r="GN562" i="14"/>
  <c r="GM562" i="14"/>
  <c r="GL562" i="14"/>
  <c r="GK562" i="14"/>
  <c r="GJ562" i="14"/>
  <c r="GI562" i="14"/>
  <c r="GH562" i="14"/>
  <c r="GG562" i="14"/>
  <c r="GF562" i="14"/>
  <c r="GE562" i="14"/>
  <c r="GD562" i="14"/>
  <c r="GC562" i="14"/>
  <c r="GB562" i="14"/>
  <c r="GA562" i="14"/>
  <c r="FZ562" i="14"/>
  <c r="FY562" i="14"/>
  <c r="FX562" i="14"/>
  <c r="FW562" i="14"/>
  <c r="FV562" i="14"/>
  <c r="FU562" i="14"/>
  <c r="FT562" i="14"/>
  <c r="FS562" i="14"/>
  <c r="FR562" i="14"/>
  <c r="FQ562" i="14"/>
  <c r="FP562" i="14"/>
  <c r="FO562" i="14"/>
  <c r="FN562" i="14"/>
  <c r="FM562" i="14"/>
  <c r="FL562" i="14"/>
  <c r="FK562" i="14"/>
  <c r="FJ562" i="14"/>
  <c r="FI562" i="14"/>
  <c r="FH562" i="14"/>
  <c r="FG562" i="14"/>
  <c r="FF562" i="14"/>
  <c r="FE562" i="14"/>
  <c r="FD562" i="14"/>
  <c r="FC562" i="14"/>
  <c r="FB562" i="14"/>
  <c r="FA562" i="14"/>
  <c r="EZ562" i="14"/>
  <c r="EY562" i="14"/>
  <c r="EX562" i="14"/>
  <c r="EW562" i="14"/>
  <c r="EV562" i="14"/>
  <c r="EU562" i="14"/>
  <c r="ET562" i="14"/>
  <c r="ES562" i="14"/>
  <c r="ER562" i="14"/>
  <c r="EQ562" i="14"/>
  <c r="EP562" i="14"/>
  <c r="EO562" i="14"/>
  <c r="EN562" i="14"/>
  <c r="EM562" i="14"/>
  <c r="EL562" i="14"/>
  <c r="EK562" i="14"/>
  <c r="EJ562" i="14"/>
  <c r="EI562" i="14"/>
  <c r="EH562" i="14"/>
  <c r="EG562" i="14"/>
  <c r="EF562" i="14"/>
  <c r="EE562" i="14"/>
  <c r="ED562" i="14"/>
  <c r="EC562" i="14"/>
  <c r="EB562" i="14"/>
  <c r="EA562" i="14"/>
  <c r="DZ562" i="14"/>
  <c r="DY562" i="14"/>
  <c r="DX562" i="14"/>
  <c r="DW562" i="14"/>
  <c r="DV562" i="14"/>
  <c r="DU562" i="14"/>
  <c r="DT562" i="14"/>
  <c r="DS562" i="14"/>
  <c r="DR562" i="14"/>
  <c r="DQ562" i="14"/>
  <c r="DP562" i="14"/>
  <c r="DO562" i="14"/>
  <c r="DN562" i="14"/>
  <c r="DM562" i="14"/>
  <c r="DL562" i="14"/>
  <c r="DK562" i="14"/>
  <c r="DJ562" i="14"/>
  <c r="DI562" i="14"/>
  <c r="DH562" i="14"/>
  <c r="DG562" i="14"/>
  <c r="DF562" i="14"/>
  <c r="DE562" i="14"/>
  <c r="DD562" i="14"/>
  <c r="DC562" i="14"/>
  <c r="DB562" i="14"/>
  <c r="DA562" i="14"/>
  <c r="CZ562" i="14"/>
  <c r="CY562" i="14"/>
  <c r="CX562" i="14"/>
  <c r="CW562" i="14"/>
  <c r="CV562" i="14"/>
  <c r="CU562" i="14"/>
  <c r="CT562" i="14"/>
  <c r="CS562" i="14"/>
  <c r="CR562" i="14"/>
  <c r="CQ562" i="14"/>
  <c r="CP562" i="14"/>
  <c r="CO562" i="14"/>
  <c r="CN562" i="14"/>
  <c r="CM562" i="14"/>
  <c r="CL562" i="14"/>
  <c r="CK562" i="14"/>
  <c r="CJ562" i="14"/>
  <c r="CI562" i="14"/>
  <c r="CH562" i="14"/>
  <c r="CG562" i="14"/>
  <c r="CF562" i="14"/>
  <c r="CE562" i="14"/>
  <c r="CD562" i="14"/>
  <c r="CC562" i="14"/>
  <c r="CB562" i="14"/>
  <c r="CA562" i="14"/>
  <c r="BZ562" i="14"/>
  <c r="BY562" i="14"/>
  <c r="BX562" i="14"/>
  <c r="BW562" i="14"/>
  <c r="BV562" i="14"/>
  <c r="BU562" i="14"/>
  <c r="BT562" i="14"/>
  <c r="BS562" i="14"/>
  <c r="BR562" i="14"/>
  <c r="BQ562" i="14"/>
  <c r="BP562" i="14"/>
  <c r="BO562" i="14"/>
  <c r="BN562" i="14"/>
  <c r="BM562" i="14"/>
  <c r="BL562" i="14"/>
  <c r="BK562" i="14"/>
  <c r="BJ562" i="14"/>
  <c r="BI562" i="14"/>
  <c r="BH562" i="14"/>
  <c r="BG562" i="14"/>
  <c r="BF562" i="14"/>
  <c r="BE562" i="14"/>
  <c r="BD562" i="14"/>
  <c r="BC562" i="14"/>
  <c r="BB562" i="14"/>
  <c r="BA562" i="14"/>
  <c r="AZ562" i="14"/>
  <c r="AY562" i="14"/>
  <c r="AX562" i="14"/>
  <c r="AW562" i="14"/>
  <c r="AV562" i="14"/>
  <c r="AU562" i="14"/>
  <c r="AT562" i="14"/>
  <c r="AS562" i="14"/>
  <c r="AR562" i="14"/>
  <c r="AQ562" i="14"/>
  <c r="AP562" i="14"/>
  <c r="AO562" i="14"/>
  <c r="AN562" i="14"/>
  <c r="AM562" i="14"/>
  <c r="AL562" i="14"/>
  <c r="AK562" i="14"/>
  <c r="AJ562" i="14"/>
  <c r="AI562" i="14"/>
  <c r="AH562" i="14"/>
  <c r="AG562" i="14"/>
  <c r="AF562" i="14"/>
  <c r="AE562" i="14"/>
  <c r="AD562" i="14"/>
  <c r="AC562" i="14"/>
  <c r="AB562" i="14"/>
  <c r="AA562" i="14"/>
  <c r="Z562" i="14"/>
  <c r="Y562" i="14"/>
  <c r="X562" i="14"/>
  <c r="W562" i="14"/>
  <c r="V562" i="14"/>
  <c r="U562" i="14"/>
  <c r="T562" i="14"/>
  <c r="S562" i="14"/>
  <c r="R562" i="14"/>
  <c r="Q562" i="14"/>
  <c r="P562" i="14"/>
  <c r="O562" i="14"/>
  <c r="N562" i="14"/>
  <c r="M562" i="14"/>
  <c r="L562" i="14"/>
  <c r="K562" i="14"/>
  <c r="J562" i="14"/>
  <c r="I562" i="14"/>
  <c r="H562" i="14"/>
  <c r="G562" i="14"/>
  <c r="JB561" i="14"/>
  <c r="JA561" i="14"/>
  <c r="IZ561" i="14"/>
  <c r="IY561" i="14"/>
  <c r="IX561" i="14"/>
  <c r="IW561" i="14"/>
  <c r="IV561" i="14"/>
  <c r="IU561" i="14"/>
  <c r="IT561" i="14"/>
  <c r="IS561" i="14"/>
  <c r="IR561" i="14"/>
  <c r="IQ561" i="14"/>
  <c r="IP561" i="14"/>
  <c r="IO561" i="14"/>
  <c r="IN561" i="14"/>
  <c r="IM561" i="14"/>
  <c r="IL561" i="14"/>
  <c r="IK561" i="14"/>
  <c r="IJ561" i="14"/>
  <c r="II561" i="14"/>
  <c r="IH561" i="14"/>
  <c r="IG561" i="14"/>
  <c r="IF561" i="14"/>
  <c r="IE561" i="14"/>
  <c r="ID561" i="14"/>
  <c r="IC561" i="14"/>
  <c r="IB561" i="14"/>
  <c r="IA561" i="14"/>
  <c r="HZ561" i="14"/>
  <c r="HY561" i="14"/>
  <c r="HX561" i="14"/>
  <c r="HW561" i="14"/>
  <c r="HV561" i="14"/>
  <c r="HU561" i="14"/>
  <c r="HT561" i="14"/>
  <c r="HS561" i="14"/>
  <c r="HR561" i="14"/>
  <c r="HQ561" i="14"/>
  <c r="HP561" i="14"/>
  <c r="HO561" i="14"/>
  <c r="HN561" i="14"/>
  <c r="HM561" i="14"/>
  <c r="HL561" i="14"/>
  <c r="HK561" i="14"/>
  <c r="HJ561" i="14"/>
  <c r="HI561" i="14"/>
  <c r="HH561" i="14"/>
  <c r="HG561" i="14"/>
  <c r="HF561" i="14"/>
  <c r="HE561" i="14"/>
  <c r="HD561" i="14"/>
  <c r="HC561" i="14"/>
  <c r="HB561" i="14"/>
  <c r="HA561" i="14"/>
  <c r="GZ561" i="14"/>
  <c r="GY561" i="14"/>
  <c r="GX561" i="14"/>
  <c r="GW561" i="14"/>
  <c r="GV561" i="14"/>
  <c r="GU561" i="14"/>
  <c r="GT561" i="14"/>
  <c r="GS561" i="14"/>
  <c r="GR561" i="14"/>
  <c r="GQ561" i="14"/>
  <c r="GP561" i="14"/>
  <c r="GO561" i="14"/>
  <c r="GN561" i="14"/>
  <c r="GM561" i="14"/>
  <c r="GL561" i="14"/>
  <c r="GK561" i="14"/>
  <c r="GJ561" i="14"/>
  <c r="GI561" i="14"/>
  <c r="GH561" i="14"/>
  <c r="GG561" i="14"/>
  <c r="GF561" i="14"/>
  <c r="GE561" i="14"/>
  <c r="GD561" i="14"/>
  <c r="GC561" i="14"/>
  <c r="GB561" i="14"/>
  <c r="GA561" i="14"/>
  <c r="FZ561" i="14"/>
  <c r="FY561" i="14"/>
  <c r="FX561" i="14"/>
  <c r="FW561" i="14"/>
  <c r="FV561" i="14"/>
  <c r="FU561" i="14"/>
  <c r="FT561" i="14"/>
  <c r="FS561" i="14"/>
  <c r="FR561" i="14"/>
  <c r="FQ561" i="14"/>
  <c r="FP561" i="14"/>
  <c r="FO561" i="14"/>
  <c r="FN561" i="14"/>
  <c r="FM561" i="14"/>
  <c r="FL561" i="14"/>
  <c r="FK561" i="14"/>
  <c r="FJ561" i="14"/>
  <c r="FI561" i="14"/>
  <c r="FH561" i="14"/>
  <c r="FG561" i="14"/>
  <c r="FF561" i="14"/>
  <c r="FE561" i="14"/>
  <c r="FD561" i="14"/>
  <c r="FC561" i="14"/>
  <c r="FB561" i="14"/>
  <c r="FA561" i="14"/>
  <c r="EZ561" i="14"/>
  <c r="EY561" i="14"/>
  <c r="EX561" i="14"/>
  <c r="EW561" i="14"/>
  <c r="EV561" i="14"/>
  <c r="EU561" i="14"/>
  <c r="ET561" i="14"/>
  <c r="ES561" i="14"/>
  <c r="ER561" i="14"/>
  <c r="EQ561" i="14"/>
  <c r="EP561" i="14"/>
  <c r="EO561" i="14"/>
  <c r="EN561" i="14"/>
  <c r="EM561" i="14"/>
  <c r="EL561" i="14"/>
  <c r="EK561" i="14"/>
  <c r="EJ561" i="14"/>
  <c r="EI561" i="14"/>
  <c r="EH561" i="14"/>
  <c r="EG561" i="14"/>
  <c r="EF561" i="14"/>
  <c r="EE561" i="14"/>
  <c r="ED561" i="14"/>
  <c r="EC561" i="14"/>
  <c r="EB561" i="14"/>
  <c r="EA561" i="14"/>
  <c r="DZ561" i="14"/>
  <c r="DY561" i="14"/>
  <c r="DX561" i="14"/>
  <c r="DW561" i="14"/>
  <c r="DV561" i="14"/>
  <c r="DU561" i="14"/>
  <c r="DT561" i="14"/>
  <c r="DS561" i="14"/>
  <c r="DR561" i="14"/>
  <c r="DQ561" i="14"/>
  <c r="DP561" i="14"/>
  <c r="DO561" i="14"/>
  <c r="DN561" i="14"/>
  <c r="DM561" i="14"/>
  <c r="DL561" i="14"/>
  <c r="DK561" i="14"/>
  <c r="DJ561" i="14"/>
  <c r="DI561" i="14"/>
  <c r="DH561" i="14"/>
  <c r="DG561" i="14"/>
  <c r="DF561" i="14"/>
  <c r="DE561" i="14"/>
  <c r="DD561" i="14"/>
  <c r="DC561" i="14"/>
  <c r="DB561" i="14"/>
  <c r="DA561" i="14"/>
  <c r="CZ561" i="14"/>
  <c r="CY561" i="14"/>
  <c r="CX561" i="14"/>
  <c r="CW561" i="14"/>
  <c r="CV561" i="14"/>
  <c r="CU561" i="14"/>
  <c r="CT561" i="14"/>
  <c r="CS561" i="14"/>
  <c r="CR561" i="14"/>
  <c r="CQ561" i="14"/>
  <c r="CP561" i="14"/>
  <c r="CO561" i="14"/>
  <c r="CN561" i="14"/>
  <c r="CM561" i="14"/>
  <c r="CL561" i="14"/>
  <c r="CK561" i="14"/>
  <c r="CJ561" i="14"/>
  <c r="CI561" i="14"/>
  <c r="CH561" i="14"/>
  <c r="CG561" i="14"/>
  <c r="CF561" i="14"/>
  <c r="CE561" i="14"/>
  <c r="CD561" i="14"/>
  <c r="CC561" i="14"/>
  <c r="CB561" i="14"/>
  <c r="CA561" i="14"/>
  <c r="BZ561" i="14"/>
  <c r="BY561" i="14"/>
  <c r="BX561" i="14"/>
  <c r="BW561" i="14"/>
  <c r="BV561" i="14"/>
  <c r="BU561" i="14"/>
  <c r="BT561" i="14"/>
  <c r="BS561" i="14"/>
  <c r="BR561" i="14"/>
  <c r="BQ561" i="14"/>
  <c r="BP561" i="14"/>
  <c r="BO561" i="14"/>
  <c r="BN561" i="14"/>
  <c r="BM561" i="14"/>
  <c r="BL561" i="14"/>
  <c r="BK561" i="14"/>
  <c r="BJ561" i="14"/>
  <c r="BI561" i="14"/>
  <c r="BH561" i="14"/>
  <c r="BG561" i="14"/>
  <c r="BF561" i="14"/>
  <c r="BE561" i="14"/>
  <c r="BD561" i="14"/>
  <c r="BC561" i="14"/>
  <c r="BB561" i="14"/>
  <c r="BA561" i="14"/>
  <c r="AZ561" i="14"/>
  <c r="AY561" i="14"/>
  <c r="AX561" i="14"/>
  <c r="AW561" i="14"/>
  <c r="AV561" i="14"/>
  <c r="AU561" i="14"/>
  <c r="AT561" i="14"/>
  <c r="AS561" i="14"/>
  <c r="AR561" i="14"/>
  <c r="AQ561" i="14"/>
  <c r="AP561" i="14"/>
  <c r="AO561" i="14"/>
  <c r="AN561" i="14"/>
  <c r="AM561" i="14"/>
  <c r="AL561" i="14"/>
  <c r="AK561" i="14"/>
  <c r="AJ561" i="14"/>
  <c r="AI561" i="14"/>
  <c r="AH561" i="14"/>
  <c r="AG561" i="14"/>
  <c r="AF561" i="14"/>
  <c r="AE561" i="14"/>
  <c r="AD561" i="14"/>
  <c r="AC561" i="14"/>
  <c r="AB561" i="14"/>
  <c r="AA561" i="14"/>
  <c r="Z561" i="14"/>
  <c r="Y561" i="14"/>
  <c r="X561" i="14"/>
  <c r="W561" i="14"/>
  <c r="V561" i="14"/>
  <c r="U561" i="14"/>
  <c r="T561" i="14"/>
  <c r="S561" i="14"/>
  <c r="R561" i="14"/>
  <c r="Q561" i="14"/>
  <c r="P561" i="14"/>
  <c r="O561" i="14"/>
  <c r="N561" i="14"/>
  <c r="M561" i="14"/>
  <c r="L561" i="14"/>
  <c r="K561" i="14"/>
  <c r="J561" i="14"/>
  <c r="I561" i="14"/>
  <c r="H561" i="14"/>
  <c r="G561" i="14"/>
  <c r="JB560" i="14"/>
  <c r="JA560" i="14"/>
  <c r="IZ560" i="14"/>
  <c r="IY560" i="14"/>
  <c r="IX560" i="14"/>
  <c r="IW560" i="14"/>
  <c r="IV560" i="14"/>
  <c r="IU560" i="14"/>
  <c r="IT560" i="14"/>
  <c r="IS560" i="14"/>
  <c r="IR560" i="14"/>
  <c r="IQ560" i="14"/>
  <c r="IP560" i="14"/>
  <c r="IO560" i="14"/>
  <c r="IN560" i="14"/>
  <c r="IM560" i="14"/>
  <c r="IL560" i="14"/>
  <c r="IK560" i="14"/>
  <c r="IJ560" i="14"/>
  <c r="II560" i="14"/>
  <c r="IH560" i="14"/>
  <c r="IG560" i="14"/>
  <c r="IF560" i="14"/>
  <c r="IE560" i="14"/>
  <c r="ID560" i="14"/>
  <c r="IC560" i="14"/>
  <c r="IB560" i="14"/>
  <c r="IA560" i="14"/>
  <c r="HZ560" i="14"/>
  <c r="HY560" i="14"/>
  <c r="HX560" i="14"/>
  <c r="HW560" i="14"/>
  <c r="HV560" i="14"/>
  <c r="HU560" i="14"/>
  <c r="HT560" i="14"/>
  <c r="HS560" i="14"/>
  <c r="HR560" i="14"/>
  <c r="HQ560" i="14"/>
  <c r="HP560" i="14"/>
  <c r="HO560" i="14"/>
  <c r="HN560" i="14"/>
  <c r="HM560" i="14"/>
  <c r="HL560" i="14"/>
  <c r="HK560" i="14"/>
  <c r="HJ560" i="14"/>
  <c r="HI560" i="14"/>
  <c r="HH560" i="14"/>
  <c r="HG560" i="14"/>
  <c r="HF560" i="14"/>
  <c r="HE560" i="14"/>
  <c r="HD560" i="14"/>
  <c r="HC560" i="14"/>
  <c r="HB560" i="14"/>
  <c r="HA560" i="14"/>
  <c r="GZ560" i="14"/>
  <c r="GY560" i="14"/>
  <c r="GX560" i="14"/>
  <c r="GW560" i="14"/>
  <c r="GV560" i="14"/>
  <c r="GU560" i="14"/>
  <c r="GT560" i="14"/>
  <c r="GS560" i="14"/>
  <c r="GR560" i="14"/>
  <c r="GQ560" i="14"/>
  <c r="GP560" i="14"/>
  <c r="GO560" i="14"/>
  <c r="GN560" i="14"/>
  <c r="GM560" i="14"/>
  <c r="GL560" i="14"/>
  <c r="GK560" i="14"/>
  <c r="GJ560" i="14"/>
  <c r="GI560" i="14"/>
  <c r="GH560" i="14"/>
  <c r="GG560" i="14"/>
  <c r="GF560" i="14"/>
  <c r="GE560" i="14"/>
  <c r="GD560" i="14"/>
  <c r="GC560" i="14"/>
  <c r="GB560" i="14"/>
  <c r="GA560" i="14"/>
  <c r="FZ560" i="14"/>
  <c r="FY560" i="14"/>
  <c r="FX560" i="14"/>
  <c r="FW560" i="14"/>
  <c r="FV560" i="14"/>
  <c r="FU560" i="14"/>
  <c r="FT560" i="14"/>
  <c r="FS560" i="14"/>
  <c r="FR560" i="14"/>
  <c r="FQ560" i="14"/>
  <c r="FP560" i="14"/>
  <c r="FO560" i="14"/>
  <c r="FN560" i="14"/>
  <c r="FM560" i="14"/>
  <c r="FL560" i="14"/>
  <c r="FK560" i="14"/>
  <c r="FJ560" i="14"/>
  <c r="FI560" i="14"/>
  <c r="FH560" i="14"/>
  <c r="FG560" i="14"/>
  <c r="FF560" i="14"/>
  <c r="FE560" i="14"/>
  <c r="FD560" i="14"/>
  <c r="FC560" i="14"/>
  <c r="FB560" i="14"/>
  <c r="FA560" i="14"/>
  <c r="EZ560" i="14"/>
  <c r="EY560" i="14"/>
  <c r="EX560" i="14"/>
  <c r="EW560" i="14"/>
  <c r="EV560" i="14"/>
  <c r="EU560" i="14"/>
  <c r="ET560" i="14"/>
  <c r="ES560" i="14"/>
  <c r="ER560" i="14"/>
  <c r="EQ560" i="14"/>
  <c r="EP560" i="14"/>
  <c r="EO560" i="14"/>
  <c r="EN560" i="14"/>
  <c r="EM560" i="14"/>
  <c r="EL560" i="14"/>
  <c r="EK560" i="14"/>
  <c r="EJ560" i="14"/>
  <c r="EI560" i="14"/>
  <c r="EH560" i="14"/>
  <c r="EG560" i="14"/>
  <c r="EF560" i="14"/>
  <c r="EE560" i="14"/>
  <c r="ED560" i="14"/>
  <c r="EC560" i="14"/>
  <c r="EB560" i="14"/>
  <c r="EA560" i="14"/>
  <c r="DZ560" i="14"/>
  <c r="DY560" i="14"/>
  <c r="DX560" i="14"/>
  <c r="DW560" i="14"/>
  <c r="DV560" i="14"/>
  <c r="DU560" i="14"/>
  <c r="DT560" i="14"/>
  <c r="DS560" i="14"/>
  <c r="DR560" i="14"/>
  <c r="DQ560" i="14"/>
  <c r="DP560" i="14"/>
  <c r="DO560" i="14"/>
  <c r="DN560" i="14"/>
  <c r="DM560" i="14"/>
  <c r="DL560" i="14"/>
  <c r="DK560" i="14"/>
  <c r="DJ560" i="14"/>
  <c r="DI560" i="14"/>
  <c r="DH560" i="14"/>
  <c r="DG560" i="14"/>
  <c r="DF560" i="14"/>
  <c r="DE560" i="14"/>
  <c r="DD560" i="14"/>
  <c r="DC560" i="14"/>
  <c r="DB560" i="14"/>
  <c r="DA560" i="14"/>
  <c r="CZ560" i="14"/>
  <c r="CY560" i="14"/>
  <c r="CX560" i="14"/>
  <c r="CW560" i="14"/>
  <c r="CV560" i="14"/>
  <c r="CU560" i="14"/>
  <c r="CT560" i="14"/>
  <c r="CS560" i="14"/>
  <c r="CR560" i="14"/>
  <c r="CQ560" i="14"/>
  <c r="CP560" i="14"/>
  <c r="CO560" i="14"/>
  <c r="CN560" i="14"/>
  <c r="CM560" i="14"/>
  <c r="CL560" i="14"/>
  <c r="CK560" i="14"/>
  <c r="CJ560" i="14"/>
  <c r="CI560" i="14"/>
  <c r="CH560" i="14"/>
  <c r="CG560" i="14"/>
  <c r="CF560" i="14"/>
  <c r="CE560" i="14"/>
  <c r="CD560" i="14"/>
  <c r="CC560" i="14"/>
  <c r="CB560" i="14"/>
  <c r="CA560" i="14"/>
  <c r="BZ560" i="14"/>
  <c r="BY560" i="14"/>
  <c r="BX560" i="14"/>
  <c r="BW560" i="14"/>
  <c r="BV560" i="14"/>
  <c r="BU560" i="14"/>
  <c r="BT560" i="14"/>
  <c r="BS560" i="14"/>
  <c r="BR560" i="14"/>
  <c r="BQ560" i="14"/>
  <c r="BP560" i="14"/>
  <c r="BO560" i="14"/>
  <c r="BN560" i="14"/>
  <c r="BM560" i="14"/>
  <c r="BL560" i="14"/>
  <c r="BK560" i="14"/>
  <c r="BJ560" i="14"/>
  <c r="BI560" i="14"/>
  <c r="BH560" i="14"/>
  <c r="BG560" i="14"/>
  <c r="BF560" i="14"/>
  <c r="BE560" i="14"/>
  <c r="BD560" i="14"/>
  <c r="BC560" i="14"/>
  <c r="BB560" i="14"/>
  <c r="BA560" i="14"/>
  <c r="AZ560" i="14"/>
  <c r="AY560" i="14"/>
  <c r="AX560" i="14"/>
  <c r="AW560" i="14"/>
  <c r="AV560" i="14"/>
  <c r="AU560" i="14"/>
  <c r="AT560" i="14"/>
  <c r="AS560" i="14"/>
  <c r="AR560" i="14"/>
  <c r="AQ560" i="14"/>
  <c r="AP560" i="14"/>
  <c r="AO560" i="14"/>
  <c r="AN560" i="14"/>
  <c r="AM560" i="14"/>
  <c r="AL560" i="14"/>
  <c r="AK560" i="14"/>
  <c r="AJ560" i="14"/>
  <c r="AI560" i="14"/>
  <c r="AH560" i="14"/>
  <c r="AG560" i="14"/>
  <c r="AF560" i="14"/>
  <c r="AE560" i="14"/>
  <c r="AD560" i="14"/>
  <c r="AC560" i="14"/>
  <c r="AB560" i="14"/>
  <c r="AA560" i="14"/>
  <c r="Z560" i="14"/>
  <c r="Y560" i="14"/>
  <c r="X560" i="14"/>
  <c r="W560" i="14"/>
  <c r="V560" i="14"/>
  <c r="U560" i="14"/>
  <c r="T560" i="14"/>
  <c r="S560" i="14"/>
  <c r="R560" i="14"/>
  <c r="Q560" i="14"/>
  <c r="P560" i="14"/>
  <c r="O560" i="14"/>
  <c r="N560" i="14"/>
  <c r="M560" i="14"/>
  <c r="L560" i="14"/>
  <c r="K560" i="14"/>
  <c r="J560" i="14"/>
  <c r="I560" i="14"/>
  <c r="H560" i="14"/>
  <c r="G560" i="14"/>
  <c r="JB559" i="14"/>
  <c r="JA559" i="14"/>
  <c r="IZ559" i="14"/>
  <c r="IY559" i="14"/>
  <c r="IX559" i="14"/>
  <c r="IW559" i="14"/>
  <c r="IV559" i="14"/>
  <c r="IU559" i="14"/>
  <c r="IT559" i="14"/>
  <c r="IS559" i="14"/>
  <c r="IR559" i="14"/>
  <c r="IQ559" i="14"/>
  <c r="IP559" i="14"/>
  <c r="IO559" i="14"/>
  <c r="IN559" i="14"/>
  <c r="IM559" i="14"/>
  <c r="IL559" i="14"/>
  <c r="IK559" i="14"/>
  <c r="IJ559" i="14"/>
  <c r="II559" i="14"/>
  <c r="IH559" i="14"/>
  <c r="IG559" i="14"/>
  <c r="IF559" i="14"/>
  <c r="IE559" i="14"/>
  <c r="ID559" i="14"/>
  <c r="IC559" i="14"/>
  <c r="IB559" i="14"/>
  <c r="IA559" i="14"/>
  <c r="HZ559" i="14"/>
  <c r="HY559" i="14"/>
  <c r="HX559" i="14"/>
  <c r="HW559" i="14"/>
  <c r="HV559" i="14"/>
  <c r="HU559" i="14"/>
  <c r="HT559" i="14"/>
  <c r="HS559" i="14"/>
  <c r="HR559" i="14"/>
  <c r="HQ559" i="14"/>
  <c r="HP559" i="14"/>
  <c r="HO559" i="14"/>
  <c r="HN559" i="14"/>
  <c r="HM559" i="14"/>
  <c r="HL559" i="14"/>
  <c r="HK559" i="14"/>
  <c r="HJ559" i="14"/>
  <c r="HI559" i="14"/>
  <c r="HH559" i="14"/>
  <c r="HG559" i="14"/>
  <c r="HF559" i="14"/>
  <c r="HE559" i="14"/>
  <c r="HD559" i="14"/>
  <c r="HC559" i="14"/>
  <c r="HB559" i="14"/>
  <c r="HA559" i="14"/>
  <c r="GZ559" i="14"/>
  <c r="GY559" i="14"/>
  <c r="GX559" i="14"/>
  <c r="GW559" i="14"/>
  <c r="GV559" i="14"/>
  <c r="GU559" i="14"/>
  <c r="GT559" i="14"/>
  <c r="GS559" i="14"/>
  <c r="GR559" i="14"/>
  <c r="GQ559" i="14"/>
  <c r="GP559" i="14"/>
  <c r="GO559" i="14"/>
  <c r="GN559" i="14"/>
  <c r="GM559" i="14"/>
  <c r="GL559" i="14"/>
  <c r="GK559" i="14"/>
  <c r="GJ559" i="14"/>
  <c r="GI559" i="14"/>
  <c r="GH559" i="14"/>
  <c r="GG559" i="14"/>
  <c r="GF559" i="14"/>
  <c r="GE559" i="14"/>
  <c r="GD559" i="14"/>
  <c r="GC559" i="14"/>
  <c r="GB559" i="14"/>
  <c r="GA559" i="14"/>
  <c r="FZ559" i="14"/>
  <c r="FY559" i="14"/>
  <c r="FX559" i="14"/>
  <c r="FW559" i="14"/>
  <c r="FV559" i="14"/>
  <c r="FU559" i="14"/>
  <c r="FT559" i="14"/>
  <c r="FS559" i="14"/>
  <c r="FR559" i="14"/>
  <c r="FQ559" i="14"/>
  <c r="FP559" i="14"/>
  <c r="FO559" i="14"/>
  <c r="FN559" i="14"/>
  <c r="FM559" i="14"/>
  <c r="FL559" i="14"/>
  <c r="FK559" i="14"/>
  <c r="FJ559" i="14"/>
  <c r="FI559" i="14"/>
  <c r="FH559" i="14"/>
  <c r="FG559" i="14"/>
  <c r="FF559" i="14"/>
  <c r="FE559" i="14"/>
  <c r="FD559" i="14"/>
  <c r="FC559" i="14"/>
  <c r="FB559" i="14"/>
  <c r="FA559" i="14"/>
  <c r="EZ559" i="14"/>
  <c r="EY559" i="14"/>
  <c r="EX559" i="14"/>
  <c r="EW559" i="14"/>
  <c r="EV559" i="14"/>
  <c r="EU559" i="14"/>
  <c r="ET559" i="14"/>
  <c r="ES559" i="14"/>
  <c r="ER559" i="14"/>
  <c r="EQ559" i="14"/>
  <c r="EP559" i="14"/>
  <c r="EO559" i="14"/>
  <c r="EN559" i="14"/>
  <c r="EM559" i="14"/>
  <c r="EL559" i="14"/>
  <c r="EK559" i="14"/>
  <c r="EJ559" i="14"/>
  <c r="EI559" i="14"/>
  <c r="EH559" i="14"/>
  <c r="EG559" i="14"/>
  <c r="EF559" i="14"/>
  <c r="EE559" i="14"/>
  <c r="ED559" i="14"/>
  <c r="EC559" i="14"/>
  <c r="EB559" i="14"/>
  <c r="EA559" i="14"/>
  <c r="DZ559" i="14"/>
  <c r="DY559" i="14"/>
  <c r="DX559" i="14"/>
  <c r="DW559" i="14"/>
  <c r="DV559" i="14"/>
  <c r="DU559" i="14"/>
  <c r="DT559" i="14"/>
  <c r="DS559" i="14"/>
  <c r="DR559" i="14"/>
  <c r="DQ559" i="14"/>
  <c r="DP559" i="14"/>
  <c r="DO559" i="14"/>
  <c r="DN559" i="14"/>
  <c r="DM559" i="14"/>
  <c r="DL559" i="14"/>
  <c r="DK559" i="14"/>
  <c r="DJ559" i="14"/>
  <c r="DI559" i="14"/>
  <c r="DH559" i="14"/>
  <c r="DG559" i="14"/>
  <c r="DF559" i="14"/>
  <c r="DE559" i="14"/>
  <c r="DD559" i="14"/>
  <c r="DC559" i="14"/>
  <c r="DB559" i="14"/>
  <c r="DA559" i="14"/>
  <c r="CZ559" i="14"/>
  <c r="CY559" i="14"/>
  <c r="CX559" i="14"/>
  <c r="CW559" i="14"/>
  <c r="CV559" i="14"/>
  <c r="CU559" i="14"/>
  <c r="CT559" i="14"/>
  <c r="CS559" i="14"/>
  <c r="CR559" i="14"/>
  <c r="CQ559" i="14"/>
  <c r="CP559" i="14"/>
  <c r="CO559" i="14"/>
  <c r="CN559" i="14"/>
  <c r="CM559" i="14"/>
  <c r="CL559" i="14"/>
  <c r="CK559" i="14"/>
  <c r="CJ559" i="14"/>
  <c r="CI559" i="14"/>
  <c r="CH559" i="14"/>
  <c r="CG559" i="14"/>
  <c r="CF559" i="14"/>
  <c r="CE559" i="14"/>
  <c r="CD559" i="14"/>
  <c r="CC559" i="14"/>
  <c r="CB559" i="14"/>
  <c r="CA559" i="14"/>
  <c r="BZ559" i="14"/>
  <c r="BY559" i="14"/>
  <c r="BX559" i="14"/>
  <c r="BW559" i="14"/>
  <c r="BV559" i="14"/>
  <c r="BU559" i="14"/>
  <c r="BT559" i="14"/>
  <c r="BS559" i="14"/>
  <c r="BR559" i="14"/>
  <c r="BQ559" i="14"/>
  <c r="BP559" i="14"/>
  <c r="BO559" i="14"/>
  <c r="BN559" i="14"/>
  <c r="BM559" i="14"/>
  <c r="BL559" i="14"/>
  <c r="BK559" i="14"/>
  <c r="BJ559" i="14"/>
  <c r="BI559" i="14"/>
  <c r="BH559" i="14"/>
  <c r="BG559" i="14"/>
  <c r="BF559" i="14"/>
  <c r="BE559" i="14"/>
  <c r="BD559" i="14"/>
  <c r="BC559" i="14"/>
  <c r="BB559" i="14"/>
  <c r="BA559" i="14"/>
  <c r="AZ559" i="14"/>
  <c r="AY559" i="14"/>
  <c r="AX559" i="14"/>
  <c r="AW559" i="14"/>
  <c r="AV559" i="14"/>
  <c r="AU559" i="14"/>
  <c r="AT559" i="14"/>
  <c r="AS559" i="14"/>
  <c r="AR559" i="14"/>
  <c r="AQ559" i="14"/>
  <c r="AP559" i="14"/>
  <c r="AO559" i="14"/>
  <c r="AN559" i="14"/>
  <c r="AM559" i="14"/>
  <c r="AL559" i="14"/>
  <c r="AK559" i="14"/>
  <c r="AJ559" i="14"/>
  <c r="AI559" i="14"/>
  <c r="AH559" i="14"/>
  <c r="AG559" i="14"/>
  <c r="AF559" i="14"/>
  <c r="AE559" i="14"/>
  <c r="AD559" i="14"/>
  <c r="AC559" i="14"/>
  <c r="AB559" i="14"/>
  <c r="AA559" i="14"/>
  <c r="Z559" i="14"/>
  <c r="Y559" i="14"/>
  <c r="X559" i="14"/>
  <c r="W559" i="14"/>
  <c r="V559" i="14"/>
  <c r="U559" i="14"/>
  <c r="T559" i="14"/>
  <c r="S559" i="14"/>
  <c r="R559" i="14"/>
  <c r="Q559" i="14"/>
  <c r="P559" i="14"/>
  <c r="O559" i="14"/>
  <c r="N559" i="14"/>
  <c r="M559" i="14"/>
  <c r="L559" i="14"/>
  <c r="K559" i="14"/>
  <c r="J559" i="14"/>
  <c r="I559" i="14"/>
  <c r="H559" i="14"/>
  <c r="G559" i="14"/>
  <c r="JB558" i="14"/>
  <c r="JA558" i="14"/>
  <c r="IZ558" i="14"/>
  <c r="IY558" i="14"/>
  <c r="IX558" i="14"/>
  <c r="IW558" i="14"/>
  <c r="IV558" i="14"/>
  <c r="IU558" i="14"/>
  <c r="IT558" i="14"/>
  <c r="IS558" i="14"/>
  <c r="IR558" i="14"/>
  <c r="IQ558" i="14"/>
  <c r="IP558" i="14"/>
  <c r="IO558" i="14"/>
  <c r="IN558" i="14"/>
  <c r="IM558" i="14"/>
  <c r="IL558" i="14"/>
  <c r="IK558" i="14"/>
  <c r="IJ558" i="14"/>
  <c r="II558" i="14"/>
  <c r="IH558" i="14"/>
  <c r="IG558" i="14"/>
  <c r="IF558" i="14"/>
  <c r="IE558" i="14"/>
  <c r="ID558" i="14"/>
  <c r="IC558" i="14"/>
  <c r="IB558" i="14"/>
  <c r="IA558" i="14"/>
  <c r="HZ558" i="14"/>
  <c r="HY558" i="14"/>
  <c r="HX558" i="14"/>
  <c r="HW558" i="14"/>
  <c r="HV558" i="14"/>
  <c r="HU558" i="14"/>
  <c r="HT558" i="14"/>
  <c r="HS558" i="14"/>
  <c r="HR558" i="14"/>
  <c r="HQ558" i="14"/>
  <c r="HP558" i="14"/>
  <c r="HO558" i="14"/>
  <c r="HN558" i="14"/>
  <c r="HM558" i="14"/>
  <c r="HL558" i="14"/>
  <c r="HK558" i="14"/>
  <c r="HJ558" i="14"/>
  <c r="HI558" i="14"/>
  <c r="HH558" i="14"/>
  <c r="HG558" i="14"/>
  <c r="HF558" i="14"/>
  <c r="HE558" i="14"/>
  <c r="HD558" i="14"/>
  <c r="HC558" i="14"/>
  <c r="HB558" i="14"/>
  <c r="HA558" i="14"/>
  <c r="GZ558" i="14"/>
  <c r="GY558" i="14"/>
  <c r="GX558" i="14"/>
  <c r="GW558" i="14"/>
  <c r="GV558" i="14"/>
  <c r="GU558" i="14"/>
  <c r="GT558" i="14"/>
  <c r="GS558" i="14"/>
  <c r="GR558" i="14"/>
  <c r="GQ558" i="14"/>
  <c r="GP558" i="14"/>
  <c r="GO558" i="14"/>
  <c r="GN558" i="14"/>
  <c r="GM558" i="14"/>
  <c r="GL558" i="14"/>
  <c r="GK558" i="14"/>
  <c r="GJ558" i="14"/>
  <c r="GI558" i="14"/>
  <c r="GH558" i="14"/>
  <c r="GG558" i="14"/>
  <c r="GF558" i="14"/>
  <c r="GE558" i="14"/>
  <c r="GD558" i="14"/>
  <c r="GC558" i="14"/>
  <c r="GB558" i="14"/>
  <c r="GA558" i="14"/>
  <c r="FZ558" i="14"/>
  <c r="FY558" i="14"/>
  <c r="FX558" i="14"/>
  <c r="FW558" i="14"/>
  <c r="FV558" i="14"/>
  <c r="FU558" i="14"/>
  <c r="FT558" i="14"/>
  <c r="FS558" i="14"/>
  <c r="FR558" i="14"/>
  <c r="FQ558" i="14"/>
  <c r="FP558" i="14"/>
  <c r="FO558" i="14"/>
  <c r="FN558" i="14"/>
  <c r="FM558" i="14"/>
  <c r="FL558" i="14"/>
  <c r="FK558" i="14"/>
  <c r="FJ558" i="14"/>
  <c r="FI558" i="14"/>
  <c r="FH558" i="14"/>
  <c r="FG558" i="14"/>
  <c r="FF558" i="14"/>
  <c r="FE558" i="14"/>
  <c r="FD558" i="14"/>
  <c r="FC558" i="14"/>
  <c r="FB558" i="14"/>
  <c r="FA558" i="14"/>
  <c r="EZ558" i="14"/>
  <c r="EY558" i="14"/>
  <c r="EX558" i="14"/>
  <c r="EW558" i="14"/>
  <c r="EV558" i="14"/>
  <c r="EU558" i="14"/>
  <c r="ET558" i="14"/>
  <c r="ES558" i="14"/>
  <c r="ER558" i="14"/>
  <c r="EQ558" i="14"/>
  <c r="EP558" i="14"/>
  <c r="EO558" i="14"/>
  <c r="EN558" i="14"/>
  <c r="EM558" i="14"/>
  <c r="EL558" i="14"/>
  <c r="EK558" i="14"/>
  <c r="EJ558" i="14"/>
  <c r="EI558" i="14"/>
  <c r="EH558" i="14"/>
  <c r="EG558" i="14"/>
  <c r="EF558" i="14"/>
  <c r="EE558" i="14"/>
  <c r="ED558" i="14"/>
  <c r="EC558" i="14"/>
  <c r="EB558" i="14"/>
  <c r="EA558" i="14"/>
  <c r="DZ558" i="14"/>
  <c r="DY558" i="14"/>
  <c r="DX558" i="14"/>
  <c r="DW558" i="14"/>
  <c r="DV558" i="14"/>
  <c r="DU558" i="14"/>
  <c r="DT558" i="14"/>
  <c r="DS558" i="14"/>
  <c r="DR558" i="14"/>
  <c r="DQ558" i="14"/>
  <c r="DP558" i="14"/>
  <c r="DO558" i="14"/>
  <c r="DN558" i="14"/>
  <c r="DM558" i="14"/>
  <c r="DL558" i="14"/>
  <c r="DK558" i="14"/>
  <c r="DJ558" i="14"/>
  <c r="DI558" i="14"/>
  <c r="DH558" i="14"/>
  <c r="DG558" i="14"/>
  <c r="DF558" i="14"/>
  <c r="DE558" i="14"/>
  <c r="DD558" i="14"/>
  <c r="DC558" i="14"/>
  <c r="DB558" i="14"/>
  <c r="DA558" i="14"/>
  <c r="CZ558" i="14"/>
  <c r="CY558" i="14"/>
  <c r="CX558" i="14"/>
  <c r="CW558" i="14"/>
  <c r="CV558" i="14"/>
  <c r="CU558" i="14"/>
  <c r="CT558" i="14"/>
  <c r="CS558" i="14"/>
  <c r="CR558" i="14"/>
  <c r="CQ558" i="14"/>
  <c r="CP558" i="14"/>
  <c r="CO558" i="14"/>
  <c r="CN558" i="14"/>
  <c r="CM558" i="14"/>
  <c r="CL558" i="14"/>
  <c r="CK558" i="14"/>
  <c r="CJ558" i="14"/>
  <c r="CI558" i="14"/>
  <c r="CH558" i="14"/>
  <c r="CG558" i="14"/>
  <c r="CF558" i="14"/>
  <c r="CE558" i="14"/>
  <c r="CD558" i="14"/>
  <c r="CC558" i="14"/>
  <c r="CB558" i="14"/>
  <c r="CA558" i="14"/>
  <c r="BZ558" i="14"/>
  <c r="BY558" i="14"/>
  <c r="BX558" i="14"/>
  <c r="BW558" i="14"/>
  <c r="BV558" i="14"/>
  <c r="BU558" i="14"/>
  <c r="BT558" i="14"/>
  <c r="BS558" i="14"/>
  <c r="BR558" i="14"/>
  <c r="BQ558" i="14"/>
  <c r="BP558" i="14"/>
  <c r="BO558" i="14"/>
  <c r="BN558" i="14"/>
  <c r="BM558" i="14"/>
  <c r="BL558" i="14"/>
  <c r="BK558" i="14"/>
  <c r="BJ558" i="14"/>
  <c r="BI558" i="14"/>
  <c r="BH558" i="14"/>
  <c r="BG558" i="14"/>
  <c r="BF558" i="14"/>
  <c r="BE558" i="14"/>
  <c r="BD558" i="14"/>
  <c r="BC558" i="14"/>
  <c r="BB558" i="14"/>
  <c r="BA558" i="14"/>
  <c r="AZ558" i="14"/>
  <c r="AY558" i="14"/>
  <c r="AX558" i="14"/>
  <c r="AW558" i="14"/>
  <c r="AV558" i="14"/>
  <c r="AU558" i="14"/>
  <c r="AT558" i="14"/>
  <c r="AS558" i="14"/>
  <c r="AR558" i="14"/>
  <c r="AQ558" i="14"/>
  <c r="AP558" i="14"/>
  <c r="AO558" i="14"/>
  <c r="AN558" i="14"/>
  <c r="AM558" i="14"/>
  <c r="AL558" i="14"/>
  <c r="AK558" i="14"/>
  <c r="AJ558" i="14"/>
  <c r="AI558" i="14"/>
  <c r="AH558" i="14"/>
  <c r="AG558" i="14"/>
  <c r="AF558" i="14"/>
  <c r="AE558" i="14"/>
  <c r="AD558" i="14"/>
  <c r="AC558" i="14"/>
  <c r="AB558" i="14"/>
  <c r="AA558" i="14"/>
  <c r="Z558" i="14"/>
  <c r="Y558" i="14"/>
  <c r="X558" i="14"/>
  <c r="W558" i="14"/>
  <c r="V558" i="14"/>
  <c r="U558" i="14"/>
  <c r="T558" i="14"/>
  <c r="S558" i="14"/>
  <c r="R558" i="14"/>
  <c r="Q558" i="14"/>
  <c r="P558" i="14"/>
  <c r="O558" i="14"/>
  <c r="N558" i="14"/>
  <c r="M558" i="14"/>
  <c r="L558" i="14"/>
  <c r="K558" i="14"/>
  <c r="J558" i="14"/>
  <c r="I558" i="14"/>
  <c r="H558" i="14"/>
  <c r="G558" i="14"/>
  <c r="JB557" i="14"/>
  <c r="JA557" i="14"/>
  <c r="IZ557" i="14"/>
  <c r="IY557" i="14"/>
  <c r="IX557" i="14"/>
  <c r="IW557" i="14"/>
  <c r="IV557" i="14"/>
  <c r="IU557" i="14"/>
  <c r="IT557" i="14"/>
  <c r="IS557" i="14"/>
  <c r="IR557" i="14"/>
  <c r="IQ557" i="14"/>
  <c r="IP557" i="14"/>
  <c r="IO557" i="14"/>
  <c r="IN557" i="14"/>
  <c r="IM557" i="14"/>
  <c r="IL557" i="14"/>
  <c r="IK557" i="14"/>
  <c r="IJ557" i="14"/>
  <c r="II557" i="14"/>
  <c r="IH557" i="14"/>
  <c r="IG557" i="14"/>
  <c r="IF557" i="14"/>
  <c r="IE557" i="14"/>
  <c r="ID557" i="14"/>
  <c r="IC557" i="14"/>
  <c r="IB557" i="14"/>
  <c r="IA557" i="14"/>
  <c r="HZ557" i="14"/>
  <c r="HY557" i="14"/>
  <c r="HX557" i="14"/>
  <c r="HW557" i="14"/>
  <c r="HV557" i="14"/>
  <c r="HU557" i="14"/>
  <c r="HT557" i="14"/>
  <c r="HS557" i="14"/>
  <c r="HR557" i="14"/>
  <c r="HQ557" i="14"/>
  <c r="HP557" i="14"/>
  <c r="HO557" i="14"/>
  <c r="HN557" i="14"/>
  <c r="HM557" i="14"/>
  <c r="HL557" i="14"/>
  <c r="HK557" i="14"/>
  <c r="HJ557" i="14"/>
  <c r="HI557" i="14"/>
  <c r="HH557" i="14"/>
  <c r="HG557" i="14"/>
  <c r="HF557" i="14"/>
  <c r="HE557" i="14"/>
  <c r="HD557" i="14"/>
  <c r="HC557" i="14"/>
  <c r="HB557" i="14"/>
  <c r="HA557" i="14"/>
  <c r="GZ557" i="14"/>
  <c r="GY557" i="14"/>
  <c r="GX557" i="14"/>
  <c r="GW557" i="14"/>
  <c r="GV557" i="14"/>
  <c r="GU557" i="14"/>
  <c r="GT557" i="14"/>
  <c r="GS557" i="14"/>
  <c r="GR557" i="14"/>
  <c r="GQ557" i="14"/>
  <c r="GP557" i="14"/>
  <c r="GO557" i="14"/>
  <c r="GN557" i="14"/>
  <c r="GM557" i="14"/>
  <c r="GL557" i="14"/>
  <c r="GK557" i="14"/>
  <c r="GJ557" i="14"/>
  <c r="GI557" i="14"/>
  <c r="GH557" i="14"/>
  <c r="GG557" i="14"/>
  <c r="GF557" i="14"/>
  <c r="GE557" i="14"/>
  <c r="GD557" i="14"/>
  <c r="GC557" i="14"/>
  <c r="GB557" i="14"/>
  <c r="GA557" i="14"/>
  <c r="FZ557" i="14"/>
  <c r="FY557" i="14"/>
  <c r="FX557" i="14"/>
  <c r="FW557" i="14"/>
  <c r="FV557" i="14"/>
  <c r="FU557" i="14"/>
  <c r="FT557" i="14"/>
  <c r="FS557" i="14"/>
  <c r="FR557" i="14"/>
  <c r="FQ557" i="14"/>
  <c r="FP557" i="14"/>
  <c r="FO557" i="14"/>
  <c r="FN557" i="14"/>
  <c r="FM557" i="14"/>
  <c r="FL557" i="14"/>
  <c r="FK557" i="14"/>
  <c r="FJ557" i="14"/>
  <c r="FI557" i="14"/>
  <c r="FH557" i="14"/>
  <c r="FG557" i="14"/>
  <c r="FF557" i="14"/>
  <c r="FE557" i="14"/>
  <c r="FD557" i="14"/>
  <c r="FC557" i="14"/>
  <c r="FB557" i="14"/>
  <c r="FA557" i="14"/>
  <c r="EZ557" i="14"/>
  <c r="EY557" i="14"/>
  <c r="EX557" i="14"/>
  <c r="EW557" i="14"/>
  <c r="EV557" i="14"/>
  <c r="EU557" i="14"/>
  <c r="ET557" i="14"/>
  <c r="ES557" i="14"/>
  <c r="ER557" i="14"/>
  <c r="EQ557" i="14"/>
  <c r="EP557" i="14"/>
  <c r="EO557" i="14"/>
  <c r="EN557" i="14"/>
  <c r="EM557" i="14"/>
  <c r="EL557" i="14"/>
  <c r="EK557" i="14"/>
  <c r="EJ557" i="14"/>
  <c r="EI557" i="14"/>
  <c r="EH557" i="14"/>
  <c r="EG557" i="14"/>
  <c r="EF557" i="14"/>
  <c r="EE557" i="14"/>
  <c r="ED557" i="14"/>
  <c r="EC557" i="14"/>
  <c r="EB557" i="14"/>
  <c r="EA557" i="14"/>
  <c r="DZ557" i="14"/>
  <c r="DY557" i="14"/>
  <c r="DX557" i="14"/>
  <c r="DW557" i="14"/>
  <c r="DV557" i="14"/>
  <c r="DU557" i="14"/>
  <c r="DT557" i="14"/>
  <c r="DS557" i="14"/>
  <c r="DR557" i="14"/>
  <c r="DQ557" i="14"/>
  <c r="DP557" i="14"/>
  <c r="DO557" i="14"/>
  <c r="DN557" i="14"/>
  <c r="DM557" i="14"/>
  <c r="DL557" i="14"/>
  <c r="DK557" i="14"/>
  <c r="DJ557" i="14"/>
  <c r="DI557" i="14"/>
  <c r="DH557" i="14"/>
  <c r="DG557" i="14"/>
  <c r="DF557" i="14"/>
  <c r="DE557" i="14"/>
  <c r="DD557" i="14"/>
  <c r="DC557" i="14"/>
  <c r="DB557" i="14"/>
  <c r="DA557" i="14"/>
  <c r="CZ557" i="14"/>
  <c r="CY557" i="14"/>
  <c r="CX557" i="14"/>
  <c r="CW557" i="14"/>
  <c r="CV557" i="14"/>
  <c r="CU557" i="14"/>
  <c r="CT557" i="14"/>
  <c r="CS557" i="14"/>
  <c r="CR557" i="14"/>
  <c r="CQ557" i="14"/>
  <c r="CP557" i="14"/>
  <c r="CO557" i="14"/>
  <c r="CN557" i="14"/>
  <c r="CM557" i="14"/>
  <c r="CL557" i="14"/>
  <c r="CK557" i="14"/>
  <c r="CJ557" i="14"/>
  <c r="CI557" i="14"/>
  <c r="CH557" i="14"/>
  <c r="CG557" i="14"/>
  <c r="CF557" i="14"/>
  <c r="CE557" i="14"/>
  <c r="CD557" i="14"/>
  <c r="CC557" i="14"/>
  <c r="CB557" i="14"/>
  <c r="CA557" i="14"/>
  <c r="BZ557" i="14"/>
  <c r="BY557" i="14"/>
  <c r="BX557" i="14"/>
  <c r="BW557" i="14"/>
  <c r="BV557" i="14"/>
  <c r="BU557" i="14"/>
  <c r="BT557" i="14"/>
  <c r="BS557" i="14"/>
  <c r="BR557" i="14"/>
  <c r="BQ557" i="14"/>
  <c r="BP557" i="14"/>
  <c r="BO557" i="14"/>
  <c r="BN557" i="14"/>
  <c r="BM557" i="14"/>
  <c r="BL557" i="14"/>
  <c r="BK557" i="14"/>
  <c r="BJ557" i="14"/>
  <c r="BI557" i="14"/>
  <c r="BH557" i="14"/>
  <c r="BG557" i="14"/>
  <c r="BF557" i="14"/>
  <c r="BE557" i="14"/>
  <c r="BD557" i="14"/>
  <c r="BC557" i="14"/>
  <c r="BB557" i="14"/>
  <c r="BA557" i="14"/>
  <c r="AZ557" i="14"/>
  <c r="AY557" i="14"/>
  <c r="AX557" i="14"/>
  <c r="AW557" i="14"/>
  <c r="AV557" i="14"/>
  <c r="AU557" i="14"/>
  <c r="AT557" i="14"/>
  <c r="AS557" i="14"/>
  <c r="AR557" i="14"/>
  <c r="AQ557" i="14"/>
  <c r="AP557" i="14"/>
  <c r="AO557" i="14"/>
  <c r="AN557" i="14"/>
  <c r="AM557" i="14"/>
  <c r="AL557" i="14"/>
  <c r="AK557" i="14"/>
  <c r="AJ557" i="14"/>
  <c r="AI557" i="14"/>
  <c r="AH557" i="14"/>
  <c r="AG557" i="14"/>
  <c r="AF557" i="14"/>
  <c r="AE557" i="14"/>
  <c r="AD557" i="14"/>
  <c r="AC557" i="14"/>
  <c r="AB557" i="14"/>
  <c r="AA557" i="14"/>
  <c r="Z557" i="14"/>
  <c r="Y557" i="14"/>
  <c r="X557" i="14"/>
  <c r="W557" i="14"/>
  <c r="V557" i="14"/>
  <c r="U557" i="14"/>
  <c r="T557" i="14"/>
  <c r="S557" i="14"/>
  <c r="R557" i="14"/>
  <c r="Q557" i="14"/>
  <c r="P557" i="14"/>
  <c r="O557" i="14"/>
  <c r="N557" i="14"/>
  <c r="M557" i="14"/>
  <c r="L557" i="14"/>
  <c r="K557" i="14"/>
  <c r="J557" i="14"/>
  <c r="I557" i="14"/>
  <c r="H557" i="14"/>
  <c r="G557" i="14"/>
  <c r="JB556" i="14"/>
  <c r="JA556" i="14"/>
  <c r="IZ556" i="14"/>
  <c r="IY556" i="14"/>
  <c r="IX556" i="14"/>
  <c r="IW556" i="14"/>
  <c r="IV556" i="14"/>
  <c r="IU556" i="14"/>
  <c r="IT556" i="14"/>
  <c r="IS556" i="14"/>
  <c r="IR556" i="14"/>
  <c r="IQ556" i="14"/>
  <c r="IP556" i="14"/>
  <c r="IO556" i="14"/>
  <c r="IN556" i="14"/>
  <c r="IM556" i="14"/>
  <c r="IL556" i="14"/>
  <c r="IK556" i="14"/>
  <c r="IJ556" i="14"/>
  <c r="II556" i="14"/>
  <c r="IH556" i="14"/>
  <c r="IG556" i="14"/>
  <c r="IF556" i="14"/>
  <c r="IE556" i="14"/>
  <c r="ID556" i="14"/>
  <c r="IC556" i="14"/>
  <c r="IB556" i="14"/>
  <c r="IA556" i="14"/>
  <c r="HZ556" i="14"/>
  <c r="HY556" i="14"/>
  <c r="HX556" i="14"/>
  <c r="HW556" i="14"/>
  <c r="HV556" i="14"/>
  <c r="HU556" i="14"/>
  <c r="HT556" i="14"/>
  <c r="HS556" i="14"/>
  <c r="HR556" i="14"/>
  <c r="HQ556" i="14"/>
  <c r="HP556" i="14"/>
  <c r="HO556" i="14"/>
  <c r="HN556" i="14"/>
  <c r="HM556" i="14"/>
  <c r="HL556" i="14"/>
  <c r="HK556" i="14"/>
  <c r="HJ556" i="14"/>
  <c r="HI556" i="14"/>
  <c r="HH556" i="14"/>
  <c r="HG556" i="14"/>
  <c r="HF556" i="14"/>
  <c r="HE556" i="14"/>
  <c r="HD556" i="14"/>
  <c r="HC556" i="14"/>
  <c r="HB556" i="14"/>
  <c r="HA556" i="14"/>
  <c r="GZ556" i="14"/>
  <c r="GY556" i="14"/>
  <c r="GX556" i="14"/>
  <c r="GW556" i="14"/>
  <c r="GV556" i="14"/>
  <c r="GU556" i="14"/>
  <c r="GT556" i="14"/>
  <c r="GS556" i="14"/>
  <c r="GR556" i="14"/>
  <c r="GQ556" i="14"/>
  <c r="GP556" i="14"/>
  <c r="GO556" i="14"/>
  <c r="GN556" i="14"/>
  <c r="GM556" i="14"/>
  <c r="GL556" i="14"/>
  <c r="GK556" i="14"/>
  <c r="GJ556" i="14"/>
  <c r="GI556" i="14"/>
  <c r="GH556" i="14"/>
  <c r="GG556" i="14"/>
  <c r="GF556" i="14"/>
  <c r="GE556" i="14"/>
  <c r="GD556" i="14"/>
  <c r="GC556" i="14"/>
  <c r="GB556" i="14"/>
  <c r="GA556" i="14"/>
  <c r="FZ556" i="14"/>
  <c r="FY556" i="14"/>
  <c r="FX556" i="14"/>
  <c r="FW556" i="14"/>
  <c r="FV556" i="14"/>
  <c r="FU556" i="14"/>
  <c r="FT556" i="14"/>
  <c r="FS556" i="14"/>
  <c r="FR556" i="14"/>
  <c r="FQ556" i="14"/>
  <c r="FP556" i="14"/>
  <c r="FO556" i="14"/>
  <c r="FN556" i="14"/>
  <c r="FM556" i="14"/>
  <c r="FL556" i="14"/>
  <c r="FK556" i="14"/>
  <c r="FJ556" i="14"/>
  <c r="FI556" i="14"/>
  <c r="FH556" i="14"/>
  <c r="FG556" i="14"/>
  <c r="FF556" i="14"/>
  <c r="FE556" i="14"/>
  <c r="FD556" i="14"/>
  <c r="FC556" i="14"/>
  <c r="FB556" i="14"/>
  <c r="FA556" i="14"/>
  <c r="EZ556" i="14"/>
  <c r="EY556" i="14"/>
  <c r="EX556" i="14"/>
  <c r="EW556" i="14"/>
  <c r="EV556" i="14"/>
  <c r="EU556" i="14"/>
  <c r="ET556" i="14"/>
  <c r="ES556" i="14"/>
  <c r="ER556" i="14"/>
  <c r="EQ556" i="14"/>
  <c r="EP556" i="14"/>
  <c r="EO556" i="14"/>
  <c r="EN556" i="14"/>
  <c r="EM556" i="14"/>
  <c r="EL556" i="14"/>
  <c r="EK556" i="14"/>
  <c r="EJ556" i="14"/>
  <c r="EI556" i="14"/>
  <c r="EH556" i="14"/>
  <c r="EG556" i="14"/>
  <c r="EF556" i="14"/>
  <c r="EE556" i="14"/>
  <c r="ED556" i="14"/>
  <c r="EC556" i="14"/>
  <c r="EB556" i="14"/>
  <c r="EA556" i="14"/>
  <c r="DZ556" i="14"/>
  <c r="DY556" i="14"/>
  <c r="DX556" i="14"/>
  <c r="DW556" i="14"/>
  <c r="DV556" i="14"/>
  <c r="DU556" i="14"/>
  <c r="DT556" i="14"/>
  <c r="DS556" i="14"/>
  <c r="DR556" i="14"/>
  <c r="DQ556" i="14"/>
  <c r="DP556" i="14"/>
  <c r="DO556" i="14"/>
  <c r="DN556" i="14"/>
  <c r="DM556" i="14"/>
  <c r="DL556" i="14"/>
  <c r="DK556" i="14"/>
  <c r="DJ556" i="14"/>
  <c r="DI556" i="14"/>
  <c r="DH556" i="14"/>
  <c r="DG556" i="14"/>
  <c r="DF556" i="14"/>
  <c r="DE556" i="14"/>
  <c r="DD556" i="14"/>
  <c r="DC556" i="14"/>
  <c r="DB556" i="14"/>
  <c r="DA556" i="14"/>
  <c r="CZ556" i="14"/>
  <c r="CY556" i="14"/>
  <c r="CX556" i="14"/>
  <c r="CW556" i="14"/>
  <c r="CV556" i="14"/>
  <c r="CU556" i="14"/>
  <c r="CT556" i="14"/>
  <c r="CS556" i="14"/>
  <c r="CR556" i="14"/>
  <c r="CQ556" i="14"/>
  <c r="CP556" i="14"/>
  <c r="CO556" i="14"/>
  <c r="CN556" i="14"/>
  <c r="CM556" i="14"/>
  <c r="CL556" i="14"/>
  <c r="CK556" i="14"/>
  <c r="CJ556" i="14"/>
  <c r="CI556" i="14"/>
  <c r="CH556" i="14"/>
  <c r="CG556" i="14"/>
  <c r="CF556" i="14"/>
  <c r="CE556" i="14"/>
  <c r="CD556" i="14"/>
  <c r="CC556" i="14"/>
  <c r="CB556" i="14"/>
  <c r="CA556" i="14"/>
  <c r="BZ556" i="14"/>
  <c r="BY556" i="14"/>
  <c r="BX556" i="14"/>
  <c r="BW556" i="14"/>
  <c r="BV556" i="14"/>
  <c r="BU556" i="14"/>
  <c r="BT556" i="14"/>
  <c r="BS556" i="14"/>
  <c r="BR556" i="14"/>
  <c r="BQ556" i="14"/>
  <c r="BP556" i="14"/>
  <c r="BO556" i="14"/>
  <c r="BN556" i="14"/>
  <c r="BM556" i="14"/>
  <c r="BL556" i="14"/>
  <c r="BK556" i="14"/>
  <c r="BJ556" i="14"/>
  <c r="BI556" i="14"/>
  <c r="BH556" i="14"/>
  <c r="BG556" i="14"/>
  <c r="BF556" i="14"/>
  <c r="BE556" i="14"/>
  <c r="BD556" i="14"/>
  <c r="BC556" i="14"/>
  <c r="BB556" i="14"/>
  <c r="BA556" i="14"/>
  <c r="AZ556" i="14"/>
  <c r="AY556" i="14"/>
  <c r="AX556" i="14"/>
  <c r="AW556" i="14"/>
  <c r="AV556" i="14"/>
  <c r="AU556" i="14"/>
  <c r="AT556" i="14"/>
  <c r="AS556" i="14"/>
  <c r="AR556" i="14"/>
  <c r="AQ556" i="14"/>
  <c r="AP556" i="14"/>
  <c r="AO556" i="14"/>
  <c r="AN556" i="14"/>
  <c r="AM556" i="14"/>
  <c r="AL556" i="14"/>
  <c r="AK556" i="14"/>
  <c r="AJ556" i="14"/>
  <c r="AI556" i="14"/>
  <c r="AH556" i="14"/>
  <c r="AG556" i="14"/>
  <c r="AF556" i="14"/>
  <c r="AE556" i="14"/>
  <c r="AD556" i="14"/>
  <c r="AC556" i="14"/>
  <c r="AB556" i="14"/>
  <c r="AA556" i="14"/>
  <c r="Z556" i="14"/>
  <c r="Y556" i="14"/>
  <c r="X556" i="14"/>
  <c r="W556" i="14"/>
  <c r="V556" i="14"/>
  <c r="U556" i="14"/>
  <c r="T556" i="14"/>
  <c r="S556" i="14"/>
  <c r="R556" i="14"/>
  <c r="Q556" i="14"/>
  <c r="P556" i="14"/>
  <c r="O556" i="14"/>
  <c r="N556" i="14"/>
  <c r="M556" i="14"/>
  <c r="L556" i="14"/>
  <c r="K556" i="14"/>
  <c r="J556" i="14"/>
  <c r="I556" i="14"/>
  <c r="H556" i="14"/>
  <c r="G556" i="14"/>
  <c r="JB555" i="14"/>
  <c r="JA555" i="14"/>
  <c r="IZ555" i="14"/>
  <c r="IY555" i="14"/>
  <c r="IX555" i="14"/>
  <c r="IW555" i="14"/>
  <c r="IV555" i="14"/>
  <c r="IU555" i="14"/>
  <c r="IT555" i="14"/>
  <c r="IS555" i="14"/>
  <c r="IR555" i="14"/>
  <c r="IQ555" i="14"/>
  <c r="IP555" i="14"/>
  <c r="IO555" i="14"/>
  <c r="IN555" i="14"/>
  <c r="IM555" i="14"/>
  <c r="IL555" i="14"/>
  <c r="IK555" i="14"/>
  <c r="IJ555" i="14"/>
  <c r="II555" i="14"/>
  <c r="IH555" i="14"/>
  <c r="IG555" i="14"/>
  <c r="IF555" i="14"/>
  <c r="IE555" i="14"/>
  <c r="ID555" i="14"/>
  <c r="IC555" i="14"/>
  <c r="IB555" i="14"/>
  <c r="IA555" i="14"/>
  <c r="HZ555" i="14"/>
  <c r="HY555" i="14"/>
  <c r="HX555" i="14"/>
  <c r="HW555" i="14"/>
  <c r="HV555" i="14"/>
  <c r="HU555" i="14"/>
  <c r="HT555" i="14"/>
  <c r="HS555" i="14"/>
  <c r="HR555" i="14"/>
  <c r="HQ555" i="14"/>
  <c r="HP555" i="14"/>
  <c r="HO555" i="14"/>
  <c r="HN555" i="14"/>
  <c r="HM555" i="14"/>
  <c r="HL555" i="14"/>
  <c r="HK555" i="14"/>
  <c r="HJ555" i="14"/>
  <c r="HI555" i="14"/>
  <c r="HH555" i="14"/>
  <c r="HG555" i="14"/>
  <c r="HF555" i="14"/>
  <c r="HE555" i="14"/>
  <c r="HD555" i="14"/>
  <c r="HC555" i="14"/>
  <c r="HB555" i="14"/>
  <c r="HA555" i="14"/>
  <c r="GZ555" i="14"/>
  <c r="GY555" i="14"/>
  <c r="GX555" i="14"/>
  <c r="GW555" i="14"/>
  <c r="GV555" i="14"/>
  <c r="GU555" i="14"/>
  <c r="GT555" i="14"/>
  <c r="GS555" i="14"/>
  <c r="GR555" i="14"/>
  <c r="GQ555" i="14"/>
  <c r="GP555" i="14"/>
  <c r="GO555" i="14"/>
  <c r="GN555" i="14"/>
  <c r="GM555" i="14"/>
  <c r="GL555" i="14"/>
  <c r="GK555" i="14"/>
  <c r="GJ555" i="14"/>
  <c r="GI555" i="14"/>
  <c r="GH555" i="14"/>
  <c r="GG555" i="14"/>
  <c r="GF555" i="14"/>
  <c r="GE555" i="14"/>
  <c r="GD555" i="14"/>
  <c r="GC555" i="14"/>
  <c r="GB555" i="14"/>
  <c r="GA555" i="14"/>
  <c r="FZ555" i="14"/>
  <c r="FY555" i="14"/>
  <c r="FX555" i="14"/>
  <c r="FW555" i="14"/>
  <c r="FV555" i="14"/>
  <c r="FU555" i="14"/>
  <c r="FT555" i="14"/>
  <c r="FS555" i="14"/>
  <c r="FR555" i="14"/>
  <c r="FQ555" i="14"/>
  <c r="FP555" i="14"/>
  <c r="FO555" i="14"/>
  <c r="FN555" i="14"/>
  <c r="FM555" i="14"/>
  <c r="FL555" i="14"/>
  <c r="FK555" i="14"/>
  <c r="FJ555" i="14"/>
  <c r="FI555" i="14"/>
  <c r="FH555" i="14"/>
  <c r="FG555" i="14"/>
  <c r="FF555" i="14"/>
  <c r="FE555" i="14"/>
  <c r="FD555" i="14"/>
  <c r="FC555" i="14"/>
  <c r="FB555" i="14"/>
  <c r="FA555" i="14"/>
  <c r="EZ555" i="14"/>
  <c r="EY555" i="14"/>
  <c r="EX555" i="14"/>
  <c r="EW555" i="14"/>
  <c r="EV555" i="14"/>
  <c r="EU555" i="14"/>
  <c r="ET555" i="14"/>
  <c r="ES555" i="14"/>
  <c r="ER555" i="14"/>
  <c r="EQ555" i="14"/>
  <c r="EP555" i="14"/>
  <c r="EO555" i="14"/>
  <c r="EN555" i="14"/>
  <c r="EM555" i="14"/>
  <c r="EL555" i="14"/>
  <c r="EK555" i="14"/>
  <c r="EJ555" i="14"/>
  <c r="EI555" i="14"/>
  <c r="EH555" i="14"/>
  <c r="EG555" i="14"/>
  <c r="EF555" i="14"/>
  <c r="EE555" i="14"/>
  <c r="ED555" i="14"/>
  <c r="EC555" i="14"/>
  <c r="EB555" i="14"/>
  <c r="EA555" i="14"/>
  <c r="DZ555" i="14"/>
  <c r="DY555" i="14"/>
  <c r="DX555" i="14"/>
  <c r="DW555" i="14"/>
  <c r="DV555" i="14"/>
  <c r="DU555" i="14"/>
  <c r="DT555" i="14"/>
  <c r="DS555" i="14"/>
  <c r="DR555" i="14"/>
  <c r="DQ555" i="14"/>
  <c r="DP555" i="14"/>
  <c r="DO555" i="14"/>
  <c r="DN555" i="14"/>
  <c r="DM555" i="14"/>
  <c r="DL555" i="14"/>
  <c r="DK555" i="14"/>
  <c r="DJ555" i="14"/>
  <c r="DI555" i="14"/>
  <c r="DH555" i="14"/>
  <c r="DG555" i="14"/>
  <c r="DF555" i="14"/>
  <c r="DE555" i="14"/>
  <c r="DD555" i="14"/>
  <c r="DC555" i="14"/>
  <c r="DB555" i="14"/>
  <c r="DA555" i="14"/>
  <c r="CZ555" i="14"/>
  <c r="CY555" i="14"/>
  <c r="CX555" i="14"/>
  <c r="CW555" i="14"/>
  <c r="CV555" i="14"/>
  <c r="CU555" i="14"/>
  <c r="CT555" i="14"/>
  <c r="CS555" i="14"/>
  <c r="CR555" i="14"/>
  <c r="CQ555" i="14"/>
  <c r="CP555" i="14"/>
  <c r="CO555" i="14"/>
  <c r="CN555" i="14"/>
  <c r="CM555" i="14"/>
  <c r="CL555" i="14"/>
  <c r="CK555" i="14"/>
  <c r="CJ555" i="14"/>
  <c r="CI555" i="14"/>
  <c r="CH555" i="14"/>
  <c r="CG555" i="14"/>
  <c r="CF555" i="14"/>
  <c r="CE555" i="14"/>
  <c r="CD555" i="14"/>
  <c r="CC555" i="14"/>
  <c r="CB555" i="14"/>
  <c r="CA555" i="14"/>
  <c r="BZ555" i="14"/>
  <c r="BY555" i="14"/>
  <c r="BX555" i="14"/>
  <c r="BW555" i="14"/>
  <c r="BV555" i="14"/>
  <c r="BU555" i="14"/>
  <c r="BT555" i="14"/>
  <c r="BS555" i="14"/>
  <c r="BR555" i="14"/>
  <c r="BQ555" i="14"/>
  <c r="BP555" i="14"/>
  <c r="BO555" i="14"/>
  <c r="BN555" i="14"/>
  <c r="BM555" i="14"/>
  <c r="BL555" i="14"/>
  <c r="BK555" i="14"/>
  <c r="BJ555" i="14"/>
  <c r="BI555" i="14"/>
  <c r="BH555" i="14"/>
  <c r="BG555" i="14"/>
  <c r="BF555" i="14"/>
  <c r="BE555" i="14"/>
  <c r="BD555" i="14"/>
  <c r="BC555" i="14"/>
  <c r="BB555" i="14"/>
  <c r="BA555" i="14"/>
  <c r="AZ555" i="14"/>
  <c r="AY555" i="14"/>
  <c r="AX555" i="14"/>
  <c r="AW555" i="14"/>
  <c r="AV555" i="14"/>
  <c r="AU555" i="14"/>
  <c r="AT555" i="14"/>
  <c r="AS555" i="14"/>
  <c r="AR555" i="14"/>
  <c r="AQ555" i="14"/>
  <c r="AP555" i="14"/>
  <c r="AO555" i="14"/>
  <c r="AN555" i="14"/>
  <c r="AM555" i="14"/>
  <c r="AL555" i="14"/>
  <c r="AK555" i="14"/>
  <c r="AJ555" i="14"/>
  <c r="AI555" i="14"/>
  <c r="AH555" i="14"/>
  <c r="AG555" i="14"/>
  <c r="AF555" i="14"/>
  <c r="AE555" i="14"/>
  <c r="AD555" i="14"/>
  <c r="AC555" i="14"/>
  <c r="AB555" i="14"/>
  <c r="AA555" i="14"/>
  <c r="Z555" i="14"/>
  <c r="Y555" i="14"/>
  <c r="X555" i="14"/>
  <c r="W555" i="14"/>
  <c r="V555" i="14"/>
  <c r="U555" i="14"/>
  <c r="T555" i="14"/>
  <c r="S555" i="14"/>
  <c r="R555" i="14"/>
  <c r="Q555" i="14"/>
  <c r="P555" i="14"/>
  <c r="O555" i="14"/>
  <c r="N555" i="14"/>
  <c r="M555" i="14"/>
  <c r="L555" i="14"/>
  <c r="K555" i="14"/>
  <c r="J555" i="14"/>
  <c r="I555" i="14"/>
  <c r="H555" i="14"/>
  <c r="G555" i="14"/>
  <c r="JB554" i="14"/>
  <c r="JA554" i="14"/>
  <c r="IZ554" i="14"/>
  <c r="IY554" i="14"/>
  <c r="IX554" i="14"/>
  <c r="IW554" i="14"/>
  <c r="IV554" i="14"/>
  <c r="IU554" i="14"/>
  <c r="IT554" i="14"/>
  <c r="IS554" i="14"/>
  <c r="IR554" i="14"/>
  <c r="IQ554" i="14"/>
  <c r="IP554" i="14"/>
  <c r="IO554" i="14"/>
  <c r="IN554" i="14"/>
  <c r="IM554" i="14"/>
  <c r="IL554" i="14"/>
  <c r="IK554" i="14"/>
  <c r="IJ554" i="14"/>
  <c r="II554" i="14"/>
  <c r="IH554" i="14"/>
  <c r="IG554" i="14"/>
  <c r="IF554" i="14"/>
  <c r="IE554" i="14"/>
  <c r="ID554" i="14"/>
  <c r="IC554" i="14"/>
  <c r="IB554" i="14"/>
  <c r="IA554" i="14"/>
  <c r="HZ554" i="14"/>
  <c r="HY554" i="14"/>
  <c r="HX554" i="14"/>
  <c r="HW554" i="14"/>
  <c r="HV554" i="14"/>
  <c r="HU554" i="14"/>
  <c r="HT554" i="14"/>
  <c r="HS554" i="14"/>
  <c r="HR554" i="14"/>
  <c r="HQ554" i="14"/>
  <c r="HP554" i="14"/>
  <c r="HO554" i="14"/>
  <c r="HN554" i="14"/>
  <c r="HM554" i="14"/>
  <c r="HL554" i="14"/>
  <c r="HK554" i="14"/>
  <c r="HJ554" i="14"/>
  <c r="HI554" i="14"/>
  <c r="HH554" i="14"/>
  <c r="HG554" i="14"/>
  <c r="HF554" i="14"/>
  <c r="HE554" i="14"/>
  <c r="HD554" i="14"/>
  <c r="HC554" i="14"/>
  <c r="HB554" i="14"/>
  <c r="HA554" i="14"/>
  <c r="GZ554" i="14"/>
  <c r="GY554" i="14"/>
  <c r="GX554" i="14"/>
  <c r="GW554" i="14"/>
  <c r="GV554" i="14"/>
  <c r="GU554" i="14"/>
  <c r="GT554" i="14"/>
  <c r="GS554" i="14"/>
  <c r="GR554" i="14"/>
  <c r="GQ554" i="14"/>
  <c r="GP554" i="14"/>
  <c r="GO554" i="14"/>
  <c r="GN554" i="14"/>
  <c r="GM554" i="14"/>
  <c r="GL554" i="14"/>
  <c r="GK554" i="14"/>
  <c r="GJ554" i="14"/>
  <c r="GI554" i="14"/>
  <c r="GH554" i="14"/>
  <c r="GG554" i="14"/>
  <c r="GF554" i="14"/>
  <c r="GE554" i="14"/>
  <c r="GD554" i="14"/>
  <c r="GC554" i="14"/>
  <c r="GB554" i="14"/>
  <c r="GA554" i="14"/>
  <c r="FZ554" i="14"/>
  <c r="FY554" i="14"/>
  <c r="FX554" i="14"/>
  <c r="FW554" i="14"/>
  <c r="FV554" i="14"/>
  <c r="FU554" i="14"/>
  <c r="FT554" i="14"/>
  <c r="FS554" i="14"/>
  <c r="FR554" i="14"/>
  <c r="FQ554" i="14"/>
  <c r="FP554" i="14"/>
  <c r="FO554" i="14"/>
  <c r="FN554" i="14"/>
  <c r="FM554" i="14"/>
  <c r="FL554" i="14"/>
  <c r="FK554" i="14"/>
  <c r="FJ554" i="14"/>
  <c r="FI554" i="14"/>
  <c r="FH554" i="14"/>
  <c r="FG554" i="14"/>
  <c r="FF554" i="14"/>
  <c r="FE554" i="14"/>
  <c r="FD554" i="14"/>
  <c r="FC554" i="14"/>
  <c r="FB554" i="14"/>
  <c r="FA554" i="14"/>
  <c r="EZ554" i="14"/>
  <c r="EY554" i="14"/>
  <c r="EX554" i="14"/>
  <c r="EW554" i="14"/>
  <c r="EV554" i="14"/>
  <c r="EU554" i="14"/>
  <c r="ET554" i="14"/>
  <c r="ES554" i="14"/>
  <c r="ER554" i="14"/>
  <c r="EQ554" i="14"/>
  <c r="EP554" i="14"/>
  <c r="EO554" i="14"/>
  <c r="EN554" i="14"/>
  <c r="EM554" i="14"/>
  <c r="EL554" i="14"/>
  <c r="EK554" i="14"/>
  <c r="EJ554" i="14"/>
  <c r="EI554" i="14"/>
  <c r="EH554" i="14"/>
  <c r="EG554" i="14"/>
  <c r="EF554" i="14"/>
  <c r="EE554" i="14"/>
  <c r="ED554" i="14"/>
  <c r="EC554" i="14"/>
  <c r="EB554" i="14"/>
  <c r="EA554" i="14"/>
  <c r="DZ554" i="14"/>
  <c r="DY554" i="14"/>
  <c r="DX554" i="14"/>
  <c r="DW554" i="14"/>
  <c r="DV554" i="14"/>
  <c r="DU554" i="14"/>
  <c r="DT554" i="14"/>
  <c r="DS554" i="14"/>
  <c r="DR554" i="14"/>
  <c r="DQ554" i="14"/>
  <c r="DP554" i="14"/>
  <c r="DO554" i="14"/>
  <c r="DN554" i="14"/>
  <c r="DM554" i="14"/>
  <c r="DL554" i="14"/>
  <c r="DK554" i="14"/>
  <c r="DJ554" i="14"/>
  <c r="DI554" i="14"/>
  <c r="DH554" i="14"/>
  <c r="DG554" i="14"/>
  <c r="DF554" i="14"/>
  <c r="DE554" i="14"/>
  <c r="DD554" i="14"/>
  <c r="DC554" i="14"/>
  <c r="DB554" i="14"/>
  <c r="DA554" i="14"/>
  <c r="CZ554" i="14"/>
  <c r="CY554" i="14"/>
  <c r="CX554" i="14"/>
  <c r="CW554" i="14"/>
  <c r="CV554" i="14"/>
  <c r="CU554" i="14"/>
  <c r="CT554" i="14"/>
  <c r="CS554" i="14"/>
  <c r="CR554" i="14"/>
  <c r="CQ554" i="14"/>
  <c r="CP554" i="14"/>
  <c r="CO554" i="14"/>
  <c r="CN554" i="14"/>
  <c r="CM554" i="14"/>
  <c r="CL554" i="14"/>
  <c r="CK554" i="14"/>
  <c r="CJ554" i="14"/>
  <c r="CI554" i="14"/>
  <c r="CH554" i="14"/>
  <c r="CG554" i="14"/>
  <c r="CF554" i="14"/>
  <c r="CE554" i="14"/>
  <c r="CD554" i="14"/>
  <c r="CC554" i="14"/>
  <c r="CB554" i="14"/>
  <c r="CA554" i="14"/>
  <c r="BZ554" i="14"/>
  <c r="BY554" i="14"/>
  <c r="BX554" i="14"/>
  <c r="BW554" i="14"/>
  <c r="BV554" i="14"/>
  <c r="BU554" i="14"/>
  <c r="BT554" i="14"/>
  <c r="BS554" i="14"/>
  <c r="BR554" i="14"/>
  <c r="BQ554" i="14"/>
  <c r="BP554" i="14"/>
  <c r="BO554" i="14"/>
  <c r="BN554" i="14"/>
  <c r="BM554" i="14"/>
  <c r="BL554" i="14"/>
  <c r="BK554" i="14"/>
  <c r="BJ554" i="14"/>
  <c r="BI554" i="14"/>
  <c r="BH554" i="14"/>
  <c r="BG554" i="14"/>
  <c r="BF554" i="14"/>
  <c r="BE554" i="14"/>
  <c r="BD554" i="14"/>
  <c r="BC554" i="14"/>
  <c r="BB554" i="14"/>
  <c r="BA554" i="14"/>
  <c r="AZ554" i="14"/>
  <c r="AY554" i="14"/>
  <c r="AX554" i="14"/>
  <c r="AW554" i="14"/>
  <c r="AV554" i="14"/>
  <c r="AU554" i="14"/>
  <c r="AT554" i="14"/>
  <c r="AS554" i="14"/>
  <c r="AR554" i="14"/>
  <c r="AQ554" i="14"/>
  <c r="AP554" i="14"/>
  <c r="AO554" i="14"/>
  <c r="AN554" i="14"/>
  <c r="AM554" i="14"/>
  <c r="AL554" i="14"/>
  <c r="AK554" i="14"/>
  <c r="AJ554" i="14"/>
  <c r="AI554" i="14"/>
  <c r="AH554" i="14"/>
  <c r="AG554" i="14"/>
  <c r="AF554" i="14"/>
  <c r="AE554" i="14"/>
  <c r="AD554" i="14"/>
  <c r="AC554" i="14"/>
  <c r="AB554" i="14"/>
  <c r="AA554" i="14"/>
  <c r="Z554" i="14"/>
  <c r="Y554" i="14"/>
  <c r="X554" i="14"/>
  <c r="W554" i="14"/>
  <c r="V554" i="14"/>
  <c r="U554" i="14"/>
  <c r="T554" i="14"/>
  <c r="S554" i="14"/>
  <c r="R554" i="14"/>
  <c r="Q554" i="14"/>
  <c r="P554" i="14"/>
  <c r="O554" i="14"/>
  <c r="N554" i="14"/>
  <c r="M554" i="14"/>
  <c r="L554" i="14"/>
  <c r="K554" i="14"/>
  <c r="J554" i="14"/>
  <c r="I554" i="14"/>
  <c r="H554" i="14"/>
  <c r="G554" i="14"/>
  <c r="JB553" i="14"/>
  <c r="JA553" i="14"/>
  <c r="IZ553" i="14"/>
  <c r="IY553" i="14"/>
  <c r="IX553" i="14"/>
  <c r="IW553" i="14"/>
  <c r="IV553" i="14"/>
  <c r="IU553" i="14"/>
  <c r="IT553" i="14"/>
  <c r="IS553" i="14"/>
  <c r="IR553" i="14"/>
  <c r="IQ553" i="14"/>
  <c r="IP553" i="14"/>
  <c r="IO553" i="14"/>
  <c r="IN553" i="14"/>
  <c r="IM553" i="14"/>
  <c r="IL553" i="14"/>
  <c r="IK553" i="14"/>
  <c r="IJ553" i="14"/>
  <c r="II553" i="14"/>
  <c r="IH553" i="14"/>
  <c r="IG553" i="14"/>
  <c r="IF553" i="14"/>
  <c r="IE553" i="14"/>
  <c r="ID553" i="14"/>
  <c r="IC553" i="14"/>
  <c r="IB553" i="14"/>
  <c r="IA553" i="14"/>
  <c r="HZ553" i="14"/>
  <c r="HY553" i="14"/>
  <c r="HX553" i="14"/>
  <c r="HW553" i="14"/>
  <c r="HV553" i="14"/>
  <c r="HU553" i="14"/>
  <c r="HT553" i="14"/>
  <c r="HS553" i="14"/>
  <c r="HR553" i="14"/>
  <c r="HQ553" i="14"/>
  <c r="HP553" i="14"/>
  <c r="HO553" i="14"/>
  <c r="HN553" i="14"/>
  <c r="HM553" i="14"/>
  <c r="HL553" i="14"/>
  <c r="HK553" i="14"/>
  <c r="HJ553" i="14"/>
  <c r="HI553" i="14"/>
  <c r="HH553" i="14"/>
  <c r="HG553" i="14"/>
  <c r="HF553" i="14"/>
  <c r="HE553" i="14"/>
  <c r="HD553" i="14"/>
  <c r="HC553" i="14"/>
  <c r="HB553" i="14"/>
  <c r="HA553" i="14"/>
  <c r="GZ553" i="14"/>
  <c r="GY553" i="14"/>
  <c r="GX553" i="14"/>
  <c r="GW553" i="14"/>
  <c r="GV553" i="14"/>
  <c r="GU553" i="14"/>
  <c r="GT553" i="14"/>
  <c r="GS553" i="14"/>
  <c r="GR553" i="14"/>
  <c r="GQ553" i="14"/>
  <c r="GP553" i="14"/>
  <c r="GO553" i="14"/>
  <c r="GN553" i="14"/>
  <c r="GM553" i="14"/>
  <c r="GL553" i="14"/>
  <c r="GK553" i="14"/>
  <c r="GJ553" i="14"/>
  <c r="GI553" i="14"/>
  <c r="GH553" i="14"/>
  <c r="GG553" i="14"/>
  <c r="GF553" i="14"/>
  <c r="GE553" i="14"/>
  <c r="GD553" i="14"/>
  <c r="GC553" i="14"/>
  <c r="GB553" i="14"/>
  <c r="GA553" i="14"/>
  <c r="FZ553" i="14"/>
  <c r="FY553" i="14"/>
  <c r="FX553" i="14"/>
  <c r="FW553" i="14"/>
  <c r="FV553" i="14"/>
  <c r="FU553" i="14"/>
  <c r="FT553" i="14"/>
  <c r="FS553" i="14"/>
  <c r="FR553" i="14"/>
  <c r="FQ553" i="14"/>
  <c r="FP553" i="14"/>
  <c r="FO553" i="14"/>
  <c r="FN553" i="14"/>
  <c r="FM553" i="14"/>
  <c r="FL553" i="14"/>
  <c r="FK553" i="14"/>
  <c r="FJ553" i="14"/>
  <c r="FI553" i="14"/>
  <c r="FH553" i="14"/>
  <c r="FG553" i="14"/>
  <c r="FF553" i="14"/>
  <c r="FE553" i="14"/>
  <c r="FD553" i="14"/>
  <c r="FC553" i="14"/>
  <c r="FB553" i="14"/>
  <c r="FA553" i="14"/>
  <c r="EZ553" i="14"/>
  <c r="EY553" i="14"/>
  <c r="EX553" i="14"/>
  <c r="EW553" i="14"/>
  <c r="EV553" i="14"/>
  <c r="EU553" i="14"/>
  <c r="ET553" i="14"/>
  <c r="ES553" i="14"/>
  <c r="ER553" i="14"/>
  <c r="EQ553" i="14"/>
  <c r="EP553" i="14"/>
  <c r="EO553" i="14"/>
  <c r="EN553" i="14"/>
  <c r="EM553" i="14"/>
  <c r="EL553" i="14"/>
  <c r="EK553" i="14"/>
  <c r="EJ553" i="14"/>
  <c r="EI553" i="14"/>
  <c r="EH553" i="14"/>
  <c r="EG553" i="14"/>
  <c r="EF553" i="14"/>
  <c r="EE553" i="14"/>
  <c r="ED553" i="14"/>
  <c r="EC553" i="14"/>
  <c r="EB553" i="14"/>
  <c r="EA553" i="14"/>
  <c r="DZ553" i="14"/>
  <c r="DY553" i="14"/>
  <c r="DX553" i="14"/>
  <c r="DW553" i="14"/>
  <c r="DV553" i="14"/>
  <c r="DU553" i="14"/>
  <c r="DT553" i="14"/>
  <c r="DS553" i="14"/>
  <c r="DR553" i="14"/>
  <c r="DQ553" i="14"/>
  <c r="DP553" i="14"/>
  <c r="DO553" i="14"/>
  <c r="DN553" i="14"/>
  <c r="DM553" i="14"/>
  <c r="DL553" i="14"/>
  <c r="DK553" i="14"/>
  <c r="DJ553" i="14"/>
  <c r="DI553" i="14"/>
  <c r="DH553" i="14"/>
  <c r="DG553" i="14"/>
  <c r="DF553" i="14"/>
  <c r="DE553" i="14"/>
  <c r="DD553" i="14"/>
  <c r="DC553" i="14"/>
  <c r="DB553" i="14"/>
  <c r="DA553" i="14"/>
  <c r="CZ553" i="14"/>
  <c r="CY553" i="14"/>
  <c r="CX553" i="14"/>
  <c r="CW553" i="14"/>
  <c r="CV553" i="14"/>
  <c r="CU553" i="14"/>
  <c r="CT553" i="14"/>
  <c r="CS553" i="14"/>
  <c r="CR553" i="14"/>
  <c r="CQ553" i="14"/>
  <c r="CP553" i="14"/>
  <c r="CO553" i="14"/>
  <c r="CN553" i="14"/>
  <c r="CM553" i="14"/>
  <c r="CL553" i="14"/>
  <c r="CK553" i="14"/>
  <c r="CJ553" i="14"/>
  <c r="CI553" i="14"/>
  <c r="CH553" i="14"/>
  <c r="CG553" i="14"/>
  <c r="CF553" i="14"/>
  <c r="CE553" i="14"/>
  <c r="CD553" i="14"/>
  <c r="CC553" i="14"/>
  <c r="CB553" i="14"/>
  <c r="CA553" i="14"/>
  <c r="BZ553" i="14"/>
  <c r="BY553" i="14"/>
  <c r="BX553" i="14"/>
  <c r="BW553" i="14"/>
  <c r="BV553" i="14"/>
  <c r="BU553" i="14"/>
  <c r="BT553" i="14"/>
  <c r="BS553" i="14"/>
  <c r="BR553" i="14"/>
  <c r="BQ553" i="14"/>
  <c r="BP553" i="14"/>
  <c r="BO553" i="14"/>
  <c r="BN553" i="14"/>
  <c r="BM553" i="14"/>
  <c r="BL553" i="14"/>
  <c r="BK553" i="14"/>
  <c r="BJ553" i="14"/>
  <c r="BI553" i="14"/>
  <c r="BH553" i="14"/>
  <c r="BG553" i="14"/>
  <c r="BF553" i="14"/>
  <c r="BE553" i="14"/>
  <c r="BD553" i="14"/>
  <c r="BC553" i="14"/>
  <c r="BB553" i="14"/>
  <c r="BA553" i="14"/>
  <c r="AZ553" i="14"/>
  <c r="AY553" i="14"/>
  <c r="AX553" i="14"/>
  <c r="AW553" i="14"/>
  <c r="AV553" i="14"/>
  <c r="AU553" i="14"/>
  <c r="AT553" i="14"/>
  <c r="AS553" i="14"/>
  <c r="AR553" i="14"/>
  <c r="AQ553" i="14"/>
  <c r="AP553" i="14"/>
  <c r="AO553" i="14"/>
  <c r="AN553" i="14"/>
  <c r="AM553" i="14"/>
  <c r="AL553" i="14"/>
  <c r="AK553" i="14"/>
  <c r="AJ553" i="14"/>
  <c r="AI553" i="14"/>
  <c r="AH553" i="14"/>
  <c r="AG553" i="14"/>
  <c r="AF553" i="14"/>
  <c r="AE553" i="14"/>
  <c r="AD553" i="14"/>
  <c r="AC553" i="14"/>
  <c r="AB553" i="14"/>
  <c r="AA553" i="14"/>
  <c r="Z553" i="14"/>
  <c r="Y553" i="14"/>
  <c r="X553" i="14"/>
  <c r="W553" i="14"/>
  <c r="V553" i="14"/>
  <c r="U553" i="14"/>
  <c r="T553" i="14"/>
  <c r="S553" i="14"/>
  <c r="R553" i="14"/>
  <c r="Q553" i="14"/>
  <c r="P553" i="14"/>
  <c r="O553" i="14"/>
  <c r="N553" i="14"/>
  <c r="M553" i="14"/>
  <c r="L553" i="14"/>
  <c r="K553" i="14"/>
  <c r="J553" i="14"/>
  <c r="I553" i="14"/>
  <c r="H553" i="14"/>
  <c r="G553" i="14"/>
  <c r="JB552" i="14"/>
  <c r="JA552" i="14"/>
  <c r="IZ552" i="14"/>
  <c r="IY552" i="14"/>
  <c r="IX552" i="14"/>
  <c r="IW552" i="14"/>
  <c r="IV552" i="14"/>
  <c r="IU552" i="14"/>
  <c r="IT552" i="14"/>
  <c r="IS552" i="14"/>
  <c r="IR552" i="14"/>
  <c r="IQ552" i="14"/>
  <c r="IP552" i="14"/>
  <c r="IO552" i="14"/>
  <c r="IN552" i="14"/>
  <c r="IM552" i="14"/>
  <c r="IL552" i="14"/>
  <c r="IK552" i="14"/>
  <c r="IJ552" i="14"/>
  <c r="II552" i="14"/>
  <c r="IH552" i="14"/>
  <c r="IG552" i="14"/>
  <c r="IF552" i="14"/>
  <c r="IE552" i="14"/>
  <c r="ID552" i="14"/>
  <c r="IC552" i="14"/>
  <c r="IB552" i="14"/>
  <c r="IA552" i="14"/>
  <c r="HZ552" i="14"/>
  <c r="HY552" i="14"/>
  <c r="HX552" i="14"/>
  <c r="HW552" i="14"/>
  <c r="HV552" i="14"/>
  <c r="HU552" i="14"/>
  <c r="HT552" i="14"/>
  <c r="HS552" i="14"/>
  <c r="HR552" i="14"/>
  <c r="HQ552" i="14"/>
  <c r="HP552" i="14"/>
  <c r="HO552" i="14"/>
  <c r="HN552" i="14"/>
  <c r="HM552" i="14"/>
  <c r="HL552" i="14"/>
  <c r="HK552" i="14"/>
  <c r="HJ552" i="14"/>
  <c r="HI552" i="14"/>
  <c r="HH552" i="14"/>
  <c r="HG552" i="14"/>
  <c r="HF552" i="14"/>
  <c r="HE552" i="14"/>
  <c r="HD552" i="14"/>
  <c r="HC552" i="14"/>
  <c r="HB552" i="14"/>
  <c r="HA552" i="14"/>
  <c r="GZ552" i="14"/>
  <c r="GY552" i="14"/>
  <c r="GX552" i="14"/>
  <c r="GW552" i="14"/>
  <c r="GV552" i="14"/>
  <c r="GU552" i="14"/>
  <c r="GT552" i="14"/>
  <c r="GS552" i="14"/>
  <c r="GR552" i="14"/>
  <c r="GQ552" i="14"/>
  <c r="GP552" i="14"/>
  <c r="GO552" i="14"/>
  <c r="GN552" i="14"/>
  <c r="GM552" i="14"/>
  <c r="GL552" i="14"/>
  <c r="GK552" i="14"/>
  <c r="GJ552" i="14"/>
  <c r="GI552" i="14"/>
  <c r="GH552" i="14"/>
  <c r="GG552" i="14"/>
  <c r="GF552" i="14"/>
  <c r="GE552" i="14"/>
  <c r="GD552" i="14"/>
  <c r="GC552" i="14"/>
  <c r="GB552" i="14"/>
  <c r="GA552" i="14"/>
  <c r="FZ552" i="14"/>
  <c r="FY552" i="14"/>
  <c r="FX552" i="14"/>
  <c r="FW552" i="14"/>
  <c r="FV552" i="14"/>
  <c r="FU552" i="14"/>
  <c r="FT552" i="14"/>
  <c r="FS552" i="14"/>
  <c r="FR552" i="14"/>
  <c r="FQ552" i="14"/>
  <c r="FP552" i="14"/>
  <c r="FO552" i="14"/>
  <c r="FN552" i="14"/>
  <c r="FM552" i="14"/>
  <c r="FL552" i="14"/>
  <c r="FK552" i="14"/>
  <c r="FJ552" i="14"/>
  <c r="FI552" i="14"/>
  <c r="FH552" i="14"/>
  <c r="FG552" i="14"/>
  <c r="FF552" i="14"/>
  <c r="FE552" i="14"/>
  <c r="FD552" i="14"/>
  <c r="FC552" i="14"/>
  <c r="FB552" i="14"/>
  <c r="FA552" i="14"/>
  <c r="EZ552" i="14"/>
  <c r="EY552" i="14"/>
  <c r="EX552" i="14"/>
  <c r="EW552" i="14"/>
  <c r="EV552" i="14"/>
  <c r="EU552" i="14"/>
  <c r="ET552" i="14"/>
  <c r="ES552" i="14"/>
  <c r="ER552" i="14"/>
  <c r="EQ552" i="14"/>
  <c r="EP552" i="14"/>
  <c r="EO552" i="14"/>
  <c r="EN552" i="14"/>
  <c r="EM552" i="14"/>
  <c r="EL552" i="14"/>
  <c r="EK552" i="14"/>
  <c r="EJ552" i="14"/>
  <c r="EI552" i="14"/>
  <c r="EH552" i="14"/>
  <c r="EG552" i="14"/>
  <c r="EF552" i="14"/>
  <c r="EE552" i="14"/>
  <c r="ED552" i="14"/>
  <c r="EC552" i="14"/>
  <c r="EB552" i="14"/>
  <c r="EA552" i="14"/>
  <c r="DZ552" i="14"/>
  <c r="DY552" i="14"/>
  <c r="DX552" i="14"/>
  <c r="DW552" i="14"/>
  <c r="DV552" i="14"/>
  <c r="DU552" i="14"/>
  <c r="DT552" i="14"/>
  <c r="DS552" i="14"/>
  <c r="DR552" i="14"/>
  <c r="DQ552" i="14"/>
  <c r="DP552" i="14"/>
  <c r="DO552" i="14"/>
  <c r="DN552" i="14"/>
  <c r="DM552" i="14"/>
  <c r="DL552" i="14"/>
  <c r="DK552" i="14"/>
  <c r="DJ552" i="14"/>
  <c r="DI552" i="14"/>
  <c r="DH552" i="14"/>
  <c r="DG552" i="14"/>
  <c r="DF552" i="14"/>
  <c r="DE552" i="14"/>
  <c r="DD552" i="14"/>
  <c r="DC552" i="14"/>
  <c r="DB552" i="14"/>
  <c r="DA552" i="14"/>
  <c r="CZ552" i="14"/>
  <c r="CY552" i="14"/>
  <c r="CX552" i="14"/>
  <c r="CW552" i="14"/>
  <c r="CV552" i="14"/>
  <c r="CU552" i="14"/>
  <c r="CT552" i="14"/>
  <c r="CS552" i="14"/>
  <c r="CR552" i="14"/>
  <c r="CQ552" i="14"/>
  <c r="CP552" i="14"/>
  <c r="CO552" i="14"/>
  <c r="CN552" i="14"/>
  <c r="CM552" i="14"/>
  <c r="CL552" i="14"/>
  <c r="CK552" i="14"/>
  <c r="CJ552" i="14"/>
  <c r="CI552" i="14"/>
  <c r="CH552" i="14"/>
  <c r="CG552" i="14"/>
  <c r="CF552" i="14"/>
  <c r="CE552" i="14"/>
  <c r="CD552" i="14"/>
  <c r="CC552" i="14"/>
  <c r="CB552" i="14"/>
  <c r="CA552" i="14"/>
  <c r="BZ552" i="14"/>
  <c r="BY552" i="14"/>
  <c r="BX552" i="14"/>
  <c r="BW552" i="14"/>
  <c r="BV552" i="14"/>
  <c r="BU552" i="14"/>
  <c r="BT552" i="14"/>
  <c r="BS552" i="14"/>
  <c r="BR552" i="14"/>
  <c r="BQ552" i="14"/>
  <c r="BP552" i="14"/>
  <c r="BO552" i="14"/>
  <c r="BN552" i="14"/>
  <c r="BM552" i="14"/>
  <c r="BL552" i="14"/>
  <c r="BK552" i="14"/>
  <c r="BJ552" i="14"/>
  <c r="BI552" i="14"/>
  <c r="BH552" i="14"/>
  <c r="BG552" i="14"/>
  <c r="BF552" i="14"/>
  <c r="BE552" i="14"/>
  <c r="BD552" i="14"/>
  <c r="BC552" i="14"/>
  <c r="BB552" i="14"/>
  <c r="BA552" i="14"/>
  <c r="AZ552" i="14"/>
  <c r="AY552" i="14"/>
  <c r="AX552" i="14"/>
  <c r="AW552" i="14"/>
  <c r="AV552" i="14"/>
  <c r="AU552" i="14"/>
  <c r="AT552" i="14"/>
  <c r="AS552" i="14"/>
  <c r="AR552" i="14"/>
  <c r="AQ552" i="14"/>
  <c r="AP552" i="14"/>
  <c r="AO552" i="14"/>
  <c r="AN552" i="14"/>
  <c r="AM552" i="14"/>
  <c r="AL552" i="14"/>
  <c r="AK552" i="14"/>
  <c r="AJ552" i="14"/>
  <c r="AI552" i="14"/>
  <c r="AH552" i="14"/>
  <c r="AG552" i="14"/>
  <c r="AF552" i="14"/>
  <c r="AE552" i="14"/>
  <c r="AD552" i="14"/>
  <c r="AC552" i="14"/>
  <c r="AB552" i="14"/>
  <c r="AA552" i="14"/>
  <c r="Z552" i="14"/>
  <c r="Y552" i="14"/>
  <c r="X552" i="14"/>
  <c r="W552" i="14"/>
  <c r="V552" i="14"/>
  <c r="U552" i="14"/>
  <c r="T552" i="14"/>
  <c r="S552" i="14"/>
  <c r="R552" i="14"/>
  <c r="Q552" i="14"/>
  <c r="P552" i="14"/>
  <c r="O552" i="14"/>
  <c r="N552" i="14"/>
  <c r="M552" i="14"/>
  <c r="L552" i="14"/>
  <c r="K552" i="14"/>
  <c r="J552" i="14"/>
  <c r="I552" i="14"/>
  <c r="H552" i="14"/>
  <c r="G552" i="14"/>
  <c r="JB551" i="14"/>
  <c r="JA551" i="14"/>
  <c r="IZ551" i="14"/>
  <c r="IY551" i="14"/>
  <c r="IX551" i="14"/>
  <c r="IW551" i="14"/>
  <c r="IV551" i="14"/>
  <c r="IU551" i="14"/>
  <c r="IT551" i="14"/>
  <c r="IS551" i="14"/>
  <c r="IR551" i="14"/>
  <c r="IQ551" i="14"/>
  <c r="IP551" i="14"/>
  <c r="IO551" i="14"/>
  <c r="IN551" i="14"/>
  <c r="IM551" i="14"/>
  <c r="IL551" i="14"/>
  <c r="IK551" i="14"/>
  <c r="IJ551" i="14"/>
  <c r="II551" i="14"/>
  <c r="IH551" i="14"/>
  <c r="IG551" i="14"/>
  <c r="IF551" i="14"/>
  <c r="IE551" i="14"/>
  <c r="ID551" i="14"/>
  <c r="IC551" i="14"/>
  <c r="IB551" i="14"/>
  <c r="IA551" i="14"/>
  <c r="HZ551" i="14"/>
  <c r="HY551" i="14"/>
  <c r="HX551" i="14"/>
  <c r="HW551" i="14"/>
  <c r="HV551" i="14"/>
  <c r="HU551" i="14"/>
  <c r="HT551" i="14"/>
  <c r="HS551" i="14"/>
  <c r="HR551" i="14"/>
  <c r="HQ551" i="14"/>
  <c r="HP551" i="14"/>
  <c r="HO551" i="14"/>
  <c r="HN551" i="14"/>
  <c r="HM551" i="14"/>
  <c r="HL551" i="14"/>
  <c r="HK551" i="14"/>
  <c r="HJ551" i="14"/>
  <c r="HI551" i="14"/>
  <c r="HH551" i="14"/>
  <c r="HG551" i="14"/>
  <c r="HF551" i="14"/>
  <c r="HE551" i="14"/>
  <c r="HD551" i="14"/>
  <c r="HC551" i="14"/>
  <c r="HB551" i="14"/>
  <c r="HA551" i="14"/>
  <c r="GZ551" i="14"/>
  <c r="GY551" i="14"/>
  <c r="GX551" i="14"/>
  <c r="GW551" i="14"/>
  <c r="GV551" i="14"/>
  <c r="GU551" i="14"/>
  <c r="GT551" i="14"/>
  <c r="GS551" i="14"/>
  <c r="GR551" i="14"/>
  <c r="GQ551" i="14"/>
  <c r="GP551" i="14"/>
  <c r="GO551" i="14"/>
  <c r="GN551" i="14"/>
  <c r="GM551" i="14"/>
  <c r="GL551" i="14"/>
  <c r="GK551" i="14"/>
  <c r="GJ551" i="14"/>
  <c r="GI551" i="14"/>
  <c r="GH551" i="14"/>
  <c r="GG551" i="14"/>
  <c r="GF551" i="14"/>
  <c r="GE551" i="14"/>
  <c r="GD551" i="14"/>
  <c r="GC551" i="14"/>
  <c r="GB551" i="14"/>
  <c r="GA551" i="14"/>
  <c r="FZ551" i="14"/>
  <c r="FY551" i="14"/>
  <c r="FX551" i="14"/>
  <c r="FW551" i="14"/>
  <c r="FV551" i="14"/>
  <c r="FU551" i="14"/>
  <c r="FT551" i="14"/>
  <c r="FS551" i="14"/>
  <c r="FR551" i="14"/>
  <c r="FQ551" i="14"/>
  <c r="FP551" i="14"/>
  <c r="FO551" i="14"/>
  <c r="FN551" i="14"/>
  <c r="FM551" i="14"/>
  <c r="FL551" i="14"/>
  <c r="FK551" i="14"/>
  <c r="FJ551" i="14"/>
  <c r="FI551" i="14"/>
  <c r="FH551" i="14"/>
  <c r="FG551" i="14"/>
  <c r="FF551" i="14"/>
  <c r="FE551" i="14"/>
  <c r="FD551" i="14"/>
  <c r="FC551" i="14"/>
  <c r="FB551" i="14"/>
  <c r="FA551" i="14"/>
  <c r="EZ551" i="14"/>
  <c r="EY551" i="14"/>
  <c r="EX551" i="14"/>
  <c r="EW551" i="14"/>
  <c r="EV551" i="14"/>
  <c r="EU551" i="14"/>
  <c r="ET551" i="14"/>
  <c r="ES551" i="14"/>
  <c r="ER551" i="14"/>
  <c r="EQ551" i="14"/>
  <c r="EP551" i="14"/>
  <c r="EO551" i="14"/>
  <c r="EN551" i="14"/>
  <c r="EM551" i="14"/>
  <c r="EL551" i="14"/>
  <c r="EK551" i="14"/>
  <c r="EJ551" i="14"/>
  <c r="EI551" i="14"/>
  <c r="EH551" i="14"/>
  <c r="EG551" i="14"/>
  <c r="EF551" i="14"/>
  <c r="EE551" i="14"/>
  <c r="ED551" i="14"/>
  <c r="EC551" i="14"/>
  <c r="EB551" i="14"/>
  <c r="EA551" i="14"/>
  <c r="DZ551" i="14"/>
  <c r="DY551" i="14"/>
  <c r="DX551" i="14"/>
  <c r="DW551" i="14"/>
  <c r="DV551" i="14"/>
  <c r="DU551" i="14"/>
  <c r="DT551" i="14"/>
  <c r="DS551" i="14"/>
  <c r="DR551" i="14"/>
  <c r="DQ551" i="14"/>
  <c r="DP551" i="14"/>
  <c r="DO551" i="14"/>
  <c r="DN551" i="14"/>
  <c r="DM551" i="14"/>
  <c r="DL551" i="14"/>
  <c r="DK551" i="14"/>
  <c r="DJ551" i="14"/>
  <c r="DI551" i="14"/>
  <c r="DH551" i="14"/>
  <c r="DG551" i="14"/>
  <c r="DF551" i="14"/>
  <c r="DE551" i="14"/>
  <c r="DD551" i="14"/>
  <c r="DC551" i="14"/>
  <c r="DB551" i="14"/>
  <c r="DA551" i="14"/>
  <c r="CZ551" i="14"/>
  <c r="CY551" i="14"/>
  <c r="CX551" i="14"/>
  <c r="CW551" i="14"/>
  <c r="CV551" i="14"/>
  <c r="CU551" i="14"/>
  <c r="CT551" i="14"/>
  <c r="CS551" i="14"/>
  <c r="CR551" i="14"/>
  <c r="CQ551" i="14"/>
  <c r="CP551" i="14"/>
  <c r="CO551" i="14"/>
  <c r="CN551" i="14"/>
  <c r="CM551" i="14"/>
  <c r="CL551" i="14"/>
  <c r="CK551" i="14"/>
  <c r="CJ551" i="14"/>
  <c r="CI551" i="14"/>
  <c r="CH551" i="14"/>
  <c r="CG551" i="14"/>
  <c r="CF551" i="14"/>
  <c r="CE551" i="14"/>
  <c r="CD551" i="14"/>
  <c r="CC551" i="14"/>
  <c r="CB551" i="14"/>
  <c r="CA551" i="14"/>
  <c r="BZ551" i="14"/>
  <c r="BY551" i="14"/>
  <c r="BX551" i="14"/>
  <c r="BW551" i="14"/>
  <c r="BV551" i="14"/>
  <c r="BU551" i="14"/>
  <c r="BT551" i="14"/>
  <c r="BS551" i="14"/>
  <c r="BR551" i="14"/>
  <c r="BQ551" i="14"/>
  <c r="BP551" i="14"/>
  <c r="BO551" i="14"/>
  <c r="BN551" i="14"/>
  <c r="BM551" i="14"/>
  <c r="BL551" i="14"/>
  <c r="BK551" i="14"/>
  <c r="BJ551" i="14"/>
  <c r="BI551" i="14"/>
  <c r="BH551" i="14"/>
  <c r="BG551" i="14"/>
  <c r="BF551" i="14"/>
  <c r="BE551" i="14"/>
  <c r="BD551" i="14"/>
  <c r="BC551" i="14"/>
  <c r="BB551" i="14"/>
  <c r="BA551" i="14"/>
  <c r="AZ551" i="14"/>
  <c r="AY551" i="14"/>
  <c r="AX551" i="14"/>
  <c r="AW551" i="14"/>
  <c r="AV551" i="14"/>
  <c r="AU551" i="14"/>
  <c r="AT551" i="14"/>
  <c r="AS551" i="14"/>
  <c r="AR551" i="14"/>
  <c r="AQ551" i="14"/>
  <c r="AP551" i="14"/>
  <c r="AO551" i="14"/>
  <c r="AN551" i="14"/>
  <c r="AM551" i="14"/>
  <c r="AL551" i="14"/>
  <c r="AK551" i="14"/>
  <c r="AJ551" i="14"/>
  <c r="AI551" i="14"/>
  <c r="AH551" i="14"/>
  <c r="AG551" i="14"/>
  <c r="AF551" i="14"/>
  <c r="AE551" i="14"/>
  <c r="AD551" i="14"/>
  <c r="AC551" i="14"/>
  <c r="AB551" i="14"/>
  <c r="AA551" i="14"/>
  <c r="Z551" i="14"/>
  <c r="Y551" i="14"/>
  <c r="X551" i="14"/>
  <c r="W551" i="14"/>
  <c r="V551" i="14"/>
  <c r="U551" i="14"/>
  <c r="T551" i="14"/>
  <c r="S551" i="14"/>
  <c r="R551" i="14"/>
  <c r="Q551" i="14"/>
  <c r="P551" i="14"/>
  <c r="O551" i="14"/>
  <c r="N551" i="14"/>
  <c r="M551" i="14"/>
  <c r="L551" i="14"/>
  <c r="K551" i="14"/>
  <c r="J551" i="14"/>
  <c r="I551" i="14"/>
  <c r="H551" i="14"/>
  <c r="G551" i="14"/>
  <c r="JB550" i="14"/>
  <c r="JA550" i="14"/>
  <c r="IZ550" i="14"/>
  <c r="IY550" i="14"/>
  <c r="IX550" i="14"/>
  <c r="IW550" i="14"/>
  <c r="IV550" i="14"/>
  <c r="IU550" i="14"/>
  <c r="IT550" i="14"/>
  <c r="IS550" i="14"/>
  <c r="IR550" i="14"/>
  <c r="IQ550" i="14"/>
  <c r="IP550" i="14"/>
  <c r="IO550" i="14"/>
  <c r="IN550" i="14"/>
  <c r="IM550" i="14"/>
  <c r="IL550" i="14"/>
  <c r="IK550" i="14"/>
  <c r="IJ550" i="14"/>
  <c r="II550" i="14"/>
  <c r="IH550" i="14"/>
  <c r="IG550" i="14"/>
  <c r="IF550" i="14"/>
  <c r="IE550" i="14"/>
  <c r="ID550" i="14"/>
  <c r="IC550" i="14"/>
  <c r="IB550" i="14"/>
  <c r="IA550" i="14"/>
  <c r="HZ550" i="14"/>
  <c r="HY550" i="14"/>
  <c r="HX550" i="14"/>
  <c r="HW550" i="14"/>
  <c r="HV550" i="14"/>
  <c r="HU550" i="14"/>
  <c r="HT550" i="14"/>
  <c r="HS550" i="14"/>
  <c r="HR550" i="14"/>
  <c r="HQ550" i="14"/>
  <c r="HP550" i="14"/>
  <c r="HO550" i="14"/>
  <c r="HN550" i="14"/>
  <c r="HM550" i="14"/>
  <c r="HL550" i="14"/>
  <c r="HK550" i="14"/>
  <c r="HJ550" i="14"/>
  <c r="HI550" i="14"/>
  <c r="HH550" i="14"/>
  <c r="HG550" i="14"/>
  <c r="HF550" i="14"/>
  <c r="HE550" i="14"/>
  <c r="HD550" i="14"/>
  <c r="HC550" i="14"/>
  <c r="HB550" i="14"/>
  <c r="HA550" i="14"/>
  <c r="GZ550" i="14"/>
  <c r="GY550" i="14"/>
  <c r="GX550" i="14"/>
  <c r="GW550" i="14"/>
  <c r="GV550" i="14"/>
  <c r="GU550" i="14"/>
  <c r="GT550" i="14"/>
  <c r="GS550" i="14"/>
  <c r="GR550" i="14"/>
  <c r="GQ550" i="14"/>
  <c r="GP550" i="14"/>
  <c r="GO550" i="14"/>
  <c r="GN550" i="14"/>
  <c r="GM550" i="14"/>
  <c r="GL550" i="14"/>
  <c r="GK550" i="14"/>
  <c r="GJ550" i="14"/>
  <c r="GI550" i="14"/>
  <c r="GH550" i="14"/>
  <c r="GG550" i="14"/>
  <c r="GF550" i="14"/>
  <c r="GE550" i="14"/>
  <c r="GD550" i="14"/>
  <c r="GC550" i="14"/>
  <c r="GB550" i="14"/>
  <c r="GA550" i="14"/>
  <c r="FZ550" i="14"/>
  <c r="FY550" i="14"/>
  <c r="FX550" i="14"/>
  <c r="FW550" i="14"/>
  <c r="FV550" i="14"/>
  <c r="FU550" i="14"/>
  <c r="FT550" i="14"/>
  <c r="FS550" i="14"/>
  <c r="FR550" i="14"/>
  <c r="FQ550" i="14"/>
  <c r="FP550" i="14"/>
  <c r="FO550" i="14"/>
  <c r="FN550" i="14"/>
  <c r="FM550" i="14"/>
  <c r="FL550" i="14"/>
  <c r="FK550" i="14"/>
  <c r="FJ550" i="14"/>
  <c r="FI550" i="14"/>
  <c r="FH550" i="14"/>
  <c r="FG550" i="14"/>
  <c r="FF550" i="14"/>
  <c r="FE550" i="14"/>
  <c r="FD550" i="14"/>
  <c r="FC550" i="14"/>
  <c r="FB550" i="14"/>
  <c r="FA550" i="14"/>
  <c r="EZ550" i="14"/>
  <c r="EY550" i="14"/>
  <c r="EX550" i="14"/>
  <c r="EW550" i="14"/>
  <c r="EV550" i="14"/>
  <c r="EU550" i="14"/>
  <c r="ET550" i="14"/>
  <c r="ES550" i="14"/>
  <c r="ER550" i="14"/>
  <c r="EQ550" i="14"/>
  <c r="EP550" i="14"/>
  <c r="EO550" i="14"/>
  <c r="EN550" i="14"/>
  <c r="EM550" i="14"/>
  <c r="EL550" i="14"/>
  <c r="EK550" i="14"/>
  <c r="EJ550" i="14"/>
  <c r="EI550" i="14"/>
  <c r="EH550" i="14"/>
  <c r="EG550" i="14"/>
  <c r="EF550" i="14"/>
  <c r="EE550" i="14"/>
  <c r="ED550" i="14"/>
  <c r="EC550" i="14"/>
  <c r="EB550" i="14"/>
  <c r="EA550" i="14"/>
  <c r="DZ550" i="14"/>
  <c r="DY550" i="14"/>
  <c r="DX550" i="14"/>
  <c r="DW550" i="14"/>
  <c r="DV550" i="14"/>
  <c r="DU550" i="14"/>
  <c r="DT550" i="14"/>
  <c r="DS550" i="14"/>
  <c r="DR550" i="14"/>
  <c r="DQ550" i="14"/>
  <c r="DP550" i="14"/>
  <c r="DO550" i="14"/>
  <c r="DN550" i="14"/>
  <c r="DM550" i="14"/>
  <c r="DL550" i="14"/>
  <c r="DK550" i="14"/>
  <c r="DJ550" i="14"/>
  <c r="DI550" i="14"/>
  <c r="DH550" i="14"/>
  <c r="DG550" i="14"/>
  <c r="DF550" i="14"/>
  <c r="DE550" i="14"/>
  <c r="DD550" i="14"/>
  <c r="DC550" i="14"/>
  <c r="DB550" i="14"/>
  <c r="DA550" i="14"/>
  <c r="CZ550" i="14"/>
  <c r="CY550" i="14"/>
  <c r="CX550" i="14"/>
  <c r="CW550" i="14"/>
  <c r="CV550" i="14"/>
  <c r="CU550" i="14"/>
  <c r="CT550" i="14"/>
  <c r="CS550" i="14"/>
  <c r="CR550" i="14"/>
  <c r="CQ550" i="14"/>
  <c r="CP550" i="14"/>
  <c r="CO550" i="14"/>
  <c r="CN550" i="14"/>
  <c r="CM550" i="14"/>
  <c r="CL550" i="14"/>
  <c r="CK550" i="14"/>
  <c r="CJ550" i="14"/>
  <c r="CI550" i="14"/>
  <c r="CH550" i="14"/>
  <c r="CG550" i="14"/>
  <c r="CF550" i="14"/>
  <c r="CE550" i="14"/>
  <c r="CD550" i="14"/>
  <c r="CC550" i="14"/>
  <c r="CB550" i="14"/>
  <c r="CA550" i="14"/>
  <c r="BZ550" i="14"/>
  <c r="BY550" i="14"/>
  <c r="BX550" i="14"/>
  <c r="BW550" i="14"/>
  <c r="BV550" i="14"/>
  <c r="BU550" i="14"/>
  <c r="BT550" i="14"/>
  <c r="BS550" i="14"/>
  <c r="BR550" i="14"/>
  <c r="BQ550" i="14"/>
  <c r="BP550" i="14"/>
  <c r="BO550" i="14"/>
  <c r="BN550" i="14"/>
  <c r="BM550" i="14"/>
  <c r="BL550" i="14"/>
  <c r="BK550" i="14"/>
  <c r="BJ550" i="14"/>
  <c r="BI550" i="14"/>
  <c r="BH550" i="14"/>
  <c r="BG550" i="14"/>
  <c r="BF550" i="14"/>
  <c r="BE550" i="14"/>
  <c r="BD550" i="14"/>
  <c r="BC550" i="14"/>
  <c r="BB550" i="14"/>
  <c r="BA550" i="14"/>
  <c r="AZ550" i="14"/>
  <c r="AY550" i="14"/>
  <c r="AX550" i="14"/>
  <c r="AW550" i="14"/>
  <c r="AV550" i="14"/>
  <c r="AU550" i="14"/>
  <c r="AT550" i="14"/>
  <c r="AS550" i="14"/>
  <c r="AR550" i="14"/>
  <c r="AQ550" i="14"/>
  <c r="AP550" i="14"/>
  <c r="AO550" i="14"/>
  <c r="AN550" i="14"/>
  <c r="AM550" i="14"/>
  <c r="AL550" i="14"/>
  <c r="AK550" i="14"/>
  <c r="AJ550" i="14"/>
  <c r="AI550" i="14"/>
  <c r="AH550" i="14"/>
  <c r="AG550" i="14"/>
  <c r="AF550" i="14"/>
  <c r="AE550" i="14"/>
  <c r="AD550" i="14"/>
  <c r="AC550" i="14"/>
  <c r="AB550" i="14"/>
  <c r="AA550" i="14"/>
  <c r="Z550" i="14"/>
  <c r="Y550" i="14"/>
  <c r="X550" i="14"/>
  <c r="W550" i="14"/>
  <c r="V550" i="14"/>
  <c r="U550" i="14"/>
  <c r="T550" i="14"/>
  <c r="S550" i="14"/>
  <c r="R550" i="14"/>
  <c r="Q550" i="14"/>
  <c r="P550" i="14"/>
  <c r="O550" i="14"/>
  <c r="N550" i="14"/>
  <c r="M550" i="14"/>
  <c r="L550" i="14"/>
  <c r="K550" i="14"/>
  <c r="J550" i="14"/>
  <c r="I550" i="14"/>
  <c r="H550" i="14"/>
  <c r="G550" i="14"/>
  <c r="JB549" i="14"/>
  <c r="JA549" i="14"/>
  <c r="IZ549" i="14"/>
  <c r="IY549" i="14"/>
  <c r="IX549" i="14"/>
  <c r="IW549" i="14"/>
  <c r="IV549" i="14"/>
  <c r="IU549" i="14"/>
  <c r="IT549" i="14"/>
  <c r="IS549" i="14"/>
  <c r="IR549" i="14"/>
  <c r="IQ549" i="14"/>
  <c r="IP549" i="14"/>
  <c r="IO549" i="14"/>
  <c r="IN549" i="14"/>
  <c r="IM549" i="14"/>
  <c r="IL549" i="14"/>
  <c r="IK549" i="14"/>
  <c r="IJ549" i="14"/>
  <c r="II549" i="14"/>
  <c r="IH549" i="14"/>
  <c r="IG549" i="14"/>
  <c r="IF549" i="14"/>
  <c r="IE549" i="14"/>
  <c r="ID549" i="14"/>
  <c r="IC549" i="14"/>
  <c r="IB549" i="14"/>
  <c r="IA549" i="14"/>
  <c r="HZ549" i="14"/>
  <c r="HY549" i="14"/>
  <c r="HX549" i="14"/>
  <c r="HW549" i="14"/>
  <c r="HV549" i="14"/>
  <c r="HU549" i="14"/>
  <c r="HT549" i="14"/>
  <c r="HS549" i="14"/>
  <c r="HR549" i="14"/>
  <c r="HQ549" i="14"/>
  <c r="HP549" i="14"/>
  <c r="HO549" i="14"/>
  <c r="HN549" i="14"/>
  <c r="HM549" i="14"/>
  <c r="HL549" i="14"/>
  <c r="HK549" i="14"/>
  <c r="HJ549" i="14"/>
  <c r="HI549" i="14"/>
  <c r="HH549" i="14"/>
  <c r="HG549" i="14"/>
  <c r="HF549" i="14"/>
  <c r="HE549" i="14"/>
  <c r="HD549" i="14"/>
  <c r="HC549" i="14"/>
  <c r="HB549" i="14"/>
  <c r="HA549" i="14"/>
  <c r="GZ549" i="14"/>
  <c r="GY549" i="14"/>
  <c r="GX549" i="14"/>
  <c r="GW549" i="14"/>
  <c r="GV549" i="14"/>
  <c r="GU549" i="14"/>
  <c r="GT549" i="14"/>
  <c r="GS549" i="14"/>
  <c r="GR549" i="14"/>
  <c r="GQ549" i="14"/>
  <c r="GP549" i="14"/>
  <c r="GO549" i="14"/>
  <c r="GN549" i="14"/>
  <c r="GM549" i="14"/>
  <c r="GL549" i="14"/>
  <c r="GK549" i="14"/>
  <c r="GJ549" i="14"/>
  <c r="GI549" i="14"/>
  <c r="GH549" i="14"/>
  <c r="GG549" i="14"/>
  <c r="GF549" i="14"/>
  <c r="GE549" i="14"/>
  <c r="GD549" i="14"/>
  <c r="GC549" i="14"/>
  <c r="GB549" i="14"/>
  <c r="GA549" i="14"/>
  <c r="FZ549" i="14"/>
  <c r="FY549" i="14"/>
  <c r="FX549" i="14"/>
  <c r="FW549" i="14"/>
  <c r="FV549" i="14"/>
  <c r="FU549" i="14"/>
  <c r="FT549" i="14"/>
  <c r="FS549" i="14"/>
  <c r="FR549" i="14"/>
  <c r="FQ549" i="14"/>
  <c r="FP549" i="14"/>
  <c r="FO549" i="14"/>
  <c r="FN549" i="14"/>
  <c r="FM549" i="14"/>
  <c r="FL549" i="14"/>
  <c r="FK549" i="14"/>
  <c r="FJ549" i="14"/>
  <c r="FI549" i="14"/>
  <c r="FH549" i="14"/>
  <c r="FG549" i="14"/>
  <c r="FF549" i="14"/>
  <c r="FE549" i="14"/>
  <c r="FD549" i="14"/>
  <c r="FC549" i="14"/>
  <c r="FB549" i="14"/>
  <c r="FA549" i="14"/>
  <c r="EZ549" i="14"/>
  <c r="EY549" i="14"/>
  <c r="EX549" i="14"/>
  <c r="EW549" i="14"/>
  <c r="EV549" i="14"/>
  <c r="EU549" i="14"/>
  <c r="ET549" i="14"/>
  <c r="ES549" i="14"/>
  <c r="ER549" i="14"/>
  <c r="EQ549" i="14"/>
  <c r="EP549" i="14"/>
  <c r="EO549" i="14"/>
  <c r="EN549" i="14"/>
  <c r="EM549" i="14"/>
  <c r="EL549" i="14"/>
  <c r="EK549" i="14"/>
  <c r="EJ549" i="14"/>
  <c r="EI549" i="14"/>
  <c r="EH549" i="14"/>
  <c r="EG549" i="14"/>
  <c r="EF549" i="14"/>
  <c r="EE549" i="14"/>
  <c r="ED549" i="14"/>
  <c r="EC549" i="14"/>
  <c r="EB549" i="14"/>
  <c r="EA549" i="14"/>
  <c r="DZ549" i="14"/>
  <c r="DY549" i="14"/>
  <c r="DX549" i="14"/>
  <c r="DW549" i="14"/>
  <c r="DV549" i="14"/>
  <c r="DU549" i="14"/>
  <c r="DT549" i="14"/>
  <c r="DS549" i="14"/>
  <c r="DR549" i="14"/>
  <c r="DQ549" i="14"/>
  <c r="DP549" i="14"/>
  <c r="DO549" i="14"/>
  <c r="DN549" i="14"/>
  <c r="DM549" i="14"/>
  <c r="DL549" i="14"/>
  <c r="DK549" i="14"/>
  <c r="DJ549" i="14"/>
  <c r="DI549" i="14"/>
  <c r="DH549" i="14"/>
  <c r="DG549" i="14"/>
  <c r="DF549" i="14"/>
  <c r="DE549" i="14"/>
  <c r="DD549" i="14"/>
  <c r="DC549" i="14"/>
  <c r="DB549" i="14"/>
  <c r="DA549" i="14"/>
  <c r="CZ549" i="14"/>
  <c r="CY549" i="14"/>
  <c r="CX549" i="14"/>
  <c r="CW549" i="14"/>
  <c r="CV549" i="14"/>
  <c r="CU549" i="14"/>
  <c r="CT549" i="14"/>
  <c r="CS549" i="14"/>
  <c r="CR549" i="14"/>
  <c r="CQ549" i="14"/>
  <c r="CP549" i="14"/>
  <c r="CO549" i="14"/>
  <c r="CN549" i="14"/>
  <c r="CM549" i="14"/>
  <c r="CL549" i="14"/>
  <c r="CK549" i="14"/>
  <c r="CJ549" i="14"/>
  <c r="CI549" i="14"/>
  <c r="CH549" i="14"/>
  <c r="CG549" i="14"/>
  <c r="CF549" i="14"/>
  <c r="CE549" i="14"/>
  <c r="CD549" i="14"/>
  <c r="CC549" i="14"/>
  <c r="CB549" i="14"/>
  <c r="CA549" i="14"/>
  <c r="BZ549" i="14"/>
  <c r="BY549" i="14"/>
  <c r="BX549" i="14"/>
  <c r="BW549" i="14"/>
  <c r="BV549" i="14"/>
  <c r="BU549" i="14"/>
  <c r="BT549" i="14"/>
  <c r="BS549" i="14"/>
  <c r="BR549" i="14"/>
  <c r="BQ549" i="14"/>
  <c r="BP549" i="14"/>
  <c r="BO549" i="14"/>
  <c r="BN549" i="14"/>
  <c r="BM549" i="14"/>
  <c r="BL549" i="14"/>
  <c r="BK549" i="14"/>
  <c r="BJ549" i="14"/>
  <c r="BI549" i="14"/>
  <c r="BH549" i="14"/>
  <c r="BG549" i="14"/>
  <c r="BF549" i="14"/>
  <c r="BE549" i="14"/>
  <c r="BD549" i="14"/>
  <c r="BC549" i="14"/>
  <c r="BB549" i="14"/>
  <c r="BA549" i="14"/>
  <c r="AZ549" i="14"/>
  <c r="AY549" i="14"/>
  <c r="AX549" i="14"/>
  <c r="AW549" i="14"/>
  <c r="AV549" i="14"/>
  <c r="AU549" i="14"/>
  <c r="AT549" i="14"/>
  <c r="AS549" i="14"/>
  <c r="AR549" i="14"/>
  <c r="AQ549" i="14"/>
  <c r="AP549" i="14"/>
  <c r="AO549" i="14"/>
  <c r="AN549" i="14"/>
  <c r="AM549" i="14"/>
  <c r="AL549" i="14"/>
  <c r="AK549" i="14"/>
  <c r="AJ549" i="14"/>
  <c r="AI549" i="14"/>
  <c r="AH549" i="14"/>
  <c r="AG549" i="14"/>
  <c r="AF549" i="14"/>
  <c r="AE549" i="14"/>
  <c r="AD549" i="14"/>
  <c r="AC549" i="14"/>
  <c r="AB549" i="14"/>
  <c r="AA549" i="14"/>
  <c r="Z549" i="14"/>
  <c r="Y549" i="14"/>
  <c r="X549" i="14"/>
  <c r="W549" i="14"/>
  <c r="V549" i="14"/>
  <c r="U549" i="14"/>
  <c r="T549" i="14"/>
  <c r="S549" i="14"/>
  <c r="R549" i="14"/>
  <c r="Q549" i="14"/>
  <c r="P549" i="14"/>
  <c r="O549" i="14"/>
  <c r="N549" i="14"/>
  <c r="M549" i="14"/>
  <c r="L549" i="14"/>
  <c r="K549" i="14"/>
  <c r="J549" i="14"/>
  <c r="I549" i="14"/>
  <c r="H549" i="14"/>
  <c r="G549" i="14"/>
  <c r="JB548" i="14"/>
  <c r="JA548" i="14"/>
  <c r="IZ548" i="14"/>
  <c r="IY548" i="14"/>
  <c r="IX548" i="14"/>
  <c r="IW548" i="14"/>
  <c r="IV548" i="14"/>
  <c r="IU548" i="14"/>
  <c r="IT548" i="14"/>
  <c r="IS548" i="14"/>
  <c r="IR548" i="14"/>
  <c r="IQ548" i="14"/>
  <c r="IP548" i="14"/>
  <c r="IO548" i="14"/>
  <c r="IN548" i="14"/>
  <c r="IM548" i="14"/>
  <c r="IL548" i="14"/>
  <c r="IK548" i="14"/>
  <c r="IJ548" i="14"/>
  <c r="II548" i="14"/>
  <c r="IH548" i="14"/>
  <c r="IG548" i="14"/>
  <c r="IF548" i="14"/>
  <c r="IE548" i="14"/>
  <c r="ID548" i="14"/>
  <c r="IC548" i="14"/>
  <c r="IB548" i="14"/>
  <c r="IA548" i="14"/>
  <c r="HZ548" i="14"/>
  <c r="HY548" i="14"/>
  <c r="HX548" i="14"/>
  <c r="HW548" i="14"/>
  <c r="HV548" i="14"/>
  <c r="HU548" i="14"/>
  <c r="HT548" i="14"/>
  <c r="HS548" i="14"/>
  <c r="HR548" i="14"/>
  <c r="HQ548" i="14"/>
  <c r="HP548" i="14"/>
  <c r="HO548" i="14"/>
  <c r="HN548" i="14"/>
  <c r="HM548" i="14"/>
  <c r="HL548" i="14"/>
  <c r="HK548" i="14"/>
  <c r="HJ548" i="14"/>
  <c r="HI548" i="14"/>
  <c r="HH548" i="14"/>
  <c r="HG548" i="14"/>
  <c r="HF548" i="14"/>
  <c r="HE548" i="14"/>
  <c r="HD548" i="14"/>
  <c r="HC548" i="14"/>
  <c r="HB548" i="14"/>
  <c r="HA548" i="14"/>
  <c r="GZ548" i="14"/>
  <c r="GY548" i="14"/>
  <c r="GX548" i="14"/>
  <c r="GW548" i="14"/>
  <c r="GV548" i="14"/>
  <c r="GU548" i="14"/>
  <c r="GT548" i="14"/>
  <c r="GS548" i="14"/>
  <c r="GR548" i="14"/>
  <c r="GQ548" i="14"/>
  <c r="GP548" i="14"/>
  <c r="GO548" i="14"/>
  <c r="GN548" i="14"/>
  <c r="GM548" i="14"/>
  <c r="GL548" i="14"/>
  <c r="GK548" i="14"/>
  <c r="GJ548" i="14"/>
  <c r="GI548" i="14"/>
  <c r="GH548" i="14"/>
  <c r="GG548" i="14"/>
  <c r="GF548" i="14"/>
  <c r="GE548" i="14"/>
  <c r="GD548" i="14"/>
  <c r="GC548" i="14"/>
  <c r="GB548" i="14"/>
  <c r="GA548" i="14"/>
  <c r="FZ548" i="14"/>
  <c r="FY548" i="14"/>
  <c r="FX548" i="14"/>
  <c r="FW548" i="14"/>
  <c r="FV548" i="14"/>
  <c r="FU548" i="14"/>
  <c r="FT548" i="14"/>
  <c r="FS548" i="14"/>
  <c r="FR548" i="14"/>
  <c r="FQ548" i="14"/>
  <c r="FP548" i="14"/>
  <c r="FO548" i="14"/>
  <c r="FN548" i="14"/>
  <c r="FM548" i="14"/>
  <c r="FL548" i="14"/>
  <c r="FK548" i="14"/>
  <c r="FJ548" i="14"/>
  <c r="FI548" i="14"/>
  <c r="FH548" i="14"/>
  <c r="FG548" i="14"/>
  <c r="FF548" i="14"/>
  <c r="FE548" i="14"/>
  <c r="FD548" i="14"/>
  <c r="FC548" i="14"/>
  <c r="FB548" i="14"/>
  <c r="FA548" i="14"/>
  <c r="EZ548" i="14"/>
  <c r="EY548" i="14"/>
  <c r="EX548" i="14"/>
  <c r="EW548" i="14"/>
  <c r="EV548" i="14"/>
  <c r="EU548" i="14"/>
  <c r="ET548" i="14"/>
  <c r="ES548" i="14"/>
  <c r="ER548" i="14"/>
  <c r="EQ548" i="14"/>
  <c r="EP548" i="14"/>
  <c r="EO548" i="14"/>
  <c r="EN548" i="14"/>
  <c r="EM548" i="14"/>
  <c r="EL548" i="14"/>
  <c r="EK548" i="14"/>
  <c r="EJ548" i="14"/>
  <c r="EI548" i="14"/>
  <c r="EH548" i="14"/>
  <c r="EG548" i="14"/>
  <c r="EF548" i="14"/>
  <c r="EE548" i="14"/>
  <c r="ED548" i="14"/>
  <c r="EC548" i="14"/>
  <c r="EB548" i="14"/>
  <c r="EA548" i="14"/>
  <c r="DZ548" i="14"/>
  <c r="DY548" i="14"/>
  <c r="DX548" i="14"/>
  <c r="DW548" i="14"/>
  <c r="DV548" i="14"/>
  <c r="DU548" i="14"/>
  <c r="DT548" i="14"/>
  <c r="DS548" i="14"/>
  <c r="DR548" i="14"/>
  <c r="DQ548" i="14"/>
  <c r="DP548" i="14"/>
  <c r="DO548" i="14"/>
  <c r="DN548" i="14"/>
  <c r="DM548" i="14"/>
  <c r="DL548" i="14"/>
  <c r="DK548" i="14"/>
  <c r="DJ548" i="14"/>
  <c r="DI548" i="14"/>
  <c r="DH548" i="14"/>
  <c r="DG548" i="14"/>
  <c r="DF548" i="14"/>
  <c r="DE548" i="14"/>
  <c r="DD548" i="14"/>
  <c r="DC548" i="14"/>
  <c r="DB548" i="14"/>
  <c r="DA548" i="14"/>
  <c r="CZ548" i="14"/>
  <c r="CY548" i="14"/>
  <c r="CX548" i="14"/>
  <c r="CW548" i="14"/>
  <c r="CV548" i="14"/>
  <c r="CU548" i="14"/>
  <c r="CT548" i="14"/>
  <c r="CS548" i="14"/>
  <c r="CR548" i="14"/>
  <c r="CQ548" i="14"/>
  <c r="CP548" i="14"/>
  <c r="CO548" i="14"/>
  <c r="CN548" i="14"/>
  <c r="CM548" i="14"/>
  <c r="CL548" i="14"/>
  <c r="CK548" i="14"/>
  <c r="CJ548" i="14"/>
  <c r="CI548" i="14"/>
  <c r="CH548" i="14"/>
  <c r="CG548" i="14"/>
  <c r="CF548" i="14"/>
  <c r="CE548" i="14"/>
  <c r="CD548" i="14"/>
  <c r="CC548" i="14"/>
  <c r="CB548" i="14"/>
  <c r="CA548" i="14"/>
  <c r="BZ548" i="14"/>
  <c r="BY548" i="14"/>
  <c r="BX548" i="14"/>
  <c r="BW548" i="14"/>
  <c r="BV548" i="14"/>
  <c r="BU548" i="14"/>
  <c r="BT548" i="14"/>
  <c r="BS548" i="14"/>
  <c r="BR548" i="14"/>
  <c r="BQ548" i="14"/>
  <c r="BP548" i="14"/>
  <c r="BO548" i="14"/>
  <c r="BN548" i="14"/>
  <c r="BM548" i="14"/>
  <c r="BL548" i="14"/>
  <c r="BK548" i="14"/>
  <c r="BJ548" i="14"/>
  <c r="BI548" i="14"/>
  <c r="BH548" i="14"/>
  <c r="BG548" i="14"/>
  <c r="BF548" i="14"/>
  <c r="BE548" i="14"/>
  <c r="BD548" i="14"/>
  <c r="BC548" i="14"/>
  <c r="BB548" i="14"/>
  <c r="BA548" i="14"/>
  <c r="AZ548" i="14"/>
  <c r="AY548" i="14"/>
  <c r="AX548" i="14"/>
  <c r="AW548" i="14"/>
  <c r="AV548" i="14"/>
  <c r="AU548" i="14"/>
  <c r="AT548" i="14"/>
  <c r="AS548" i="14"/>
  <c r="AR548" i="14"/>
  <c r="AQ548" i="14"/>
  <c r="AP548" i="14"/>
  <c r="AO548" i="14"/>
  <c r="AN548" i="14"/>
  <c r="AM548" i="14"/>
  <c r="AL548" i="14"/>
  <c r="AK548" i="14"/>
  <c r="AJ548" i="14"/>
  <c r="AI548" i="14"/>
  <c r="AH548" i="14"/>
  <c r="AG548" i="14"/>
  <c r="AF548" i="14"/>
  <c r="AE548" i="14"/>
  <c r="AD548" i="14"/>
  <c r="AC548" i="14"/>
  <c r="AB548" i="14"/>
  <c r="AA548" i="14"/>
  <c r="Z548" i="14"/>
  <c r="Y548" i="14"/>
  <c r="X548" i="14"/>
  <c r="W548" i="14"/>
  <c r="V548" i="14"/>
  <c r="U548" i="14"/>
  <c r="T548" i="14"/>
  <c r="S548" i="14"/>
  <c r="R548" i="14"/>
  <c r="Q548" i="14"/>
  <c r="P548" i="14"/>
  <c r="O548" i="14"/>
  <c r="N548" i="14"/>
  <c r="M548" i="14"/>
  <c r="L548" i="14"/>
  <c r="K548" i="14"/>
  <c r="J548" i="14"/>
  <c r="I548" i="14"/>
  <c r="H548" i="14"/>
  <c r="G548" i="14"/>
  <c r="JB547" i="14"/>
  <c r="JA547" i="14"/>
  <c r="IZ547" i="14"/>
  <c r="IY547" i="14"/>
  <c r="IX547" i="14"/>
  <c r="IW547" i="14"/>
  <c r="IV547" i="14"/>
  <c r="IU547" i="14"/>
  <c r="IT547" i="14"/>
  <c r="IS547" i="14"/>
  <c r="IR547" i="14"/>
  <c r="IQ547" i="14"/>
  <c r="IP547" i="14"/>
  <c r="IO547" i="14"/>
  <c r="IN547" i="14"/>
  <c r="IM547" i="14"/>
  <c r="IL547" i="14"/>
  <c r="IK547" i="14"/>
  <c r="IJ547" i="14"/>
  <c r="II547" i="14"/>
  <c r="IH547" i="14"/>
  <c r="IG547" i="14"/>
  <c r="IF547" i="14"/>
  <c r="IE547" i="14"/>
  <c r="ID547" i="14"/>
  <c r="IC547" i="14"/>
  <c r="IB547" i="14"/>
  <c r="IA547" i="14"/>
  <c r="HZ547" i="14"/>
  <c r="HY547" i="14"/>
  <c r="HX547" i="14"/>
  <c r="HW547" i="14"/>
  <c r="HV547" i="14"/>
  <c r="HU547" i="14"/>
  <c r="HT547" i="14"/>
  <c r="HS547" i="14"/>
  <c r="HR547" i="14"/>
  <c r="HQ547" i="14"/>
  <c r="HP547" i="14"/>
  <c r="HO547" i="14"/>
  <c r="HN547" i="14"/>
  <c r="HM547" i="14"/>
  <c r="HL547" i="14"/>
  <c r="HK547" i="14"/>
  <c r="HJ547" i="14"/>
  <c r="HI547" i="14"/>
  <c r="HH547" i="14"/>
  <c r="HG547" i="14"/>
  <c r="HF547" i="14"/>
  <c r="HE547" i="14"/>
  <c r="HD547" i="14"/>
  <c r="HC547" i="14"/>
  <c r="HB547" i="14"/>
  <c r="HA547" i="14"/>
  <c r="GZ547" i="14"/>
  <c r="GY547" i="14"/>
  <c r="GX547" i="14"/>
  <c r="GW547" i="14"/>
  <c r="GV547" i="14"/>
  <c r="GU547" i="14"/>
  <c r="GT547" i="14"/>
  <c r="GS547" i="14"/>
  <c r="GR547" i="14"/>
  <c r="GQ547" i="14"/>
  <c r="GP547" i="14"/>
  <c r="GO547" i="14"/>
  <c r="GN547" i="14"/>
  <c r="GM547" i="14"/>
  <c r="GL547" i="14"/>
  <c r="GK547" i="14"/>
  <c r="GJ547" i="14"/>
  <c r="GI547" i="14"/>
  <c r="GH547" i="14"/>
  <c r="GG547" i="14"/>
  <c r="GF547" i="14"/>
  <c r="GE547" i="14"/>
  <c r="GD547" i="14"/>
  <c r="GC547" i="14"/>
  <c r="GB547" i="14"/>
  <c r="GA547" i="14"/>
  <c r="FZ547" i="14"/>
  <c r="FY547" i="14"/>
  <c r="FX547" i="14"/>
  <c r="FW547" i="14"/>
  <c r="FV547" i="14"/>
  <c r="FU547" i="14"/>
  <c r="FT547" i="14"/>
  <c r="FS547" i="14"/>
  <c r="FR547" i="14"/>
  <c r="FQ547" i="14"/>
  <c r="FP547" i="14"/>
  <c r="FO547" i="14"/>
  <c r="FN547" i="14"/>
  <c r="FM547" i="14"/>
  <c r="FL547" i="14"/>
  <c r="FK547" i="14"/>
  <c r="FJ547" i="14"/>
  <c r="FI547" i="14"/>
  <c r="FH547" i="14"/>
  <c r="FG547" i="14"/>
  <c r="FF547" i="14"/>
  <c r="FE547" i="14"/>
  <c r="FD547" i="14"/>
  <c r="FC547" i="14"/>
  <c r="FB547" i="14"/>
  <c r="FA547" i="14"/>
  <c r="EZ547" i="14"/>
  <c r="EY547" i="14"/>
  <c r="EX547" i="14"/>
  <c r="EW547" i="14"/>
  <c r="EV547" i="14"/>
  <c r="EU547" i="14"/>
  <c r="ET547" i="14"/>
  <c r="ES547" i="14"/>
  <c r="ER547" i="14"/>
  <c r="EQ547" i="14"/>
  <c r="EP547" i="14"/>
  <c r="EO547" i="14"/>
  <c r="EN547" i="14"/>
  <c r="EM547" i="14"/>
  <c r="EL547" i="14"/>
  <c r="EK547" i="14"/>
  <c r="EJ547" i="14"/>
  <c r="EI547" i="14"/>
  <c r="EH547" i="14"/>
  <c r="EG547" i="14"/>
  <c r="EF547" i="14"/>
  <c r="EE547" i="14"/>
  <c r="ED547" i="14"/>
  <c r="EC547" i="14"/>
  <c r="EB547" i="14"/>
  <c r="EA547" i="14"/>
  <c r="DZ547" i="14"/>
  <c r="DY547" i="14"/>
  <c r="DX547" i="14"/>
  <c r="DW547" i="14"/>
  <c r="DV547" i="14"/>
  <c r="DU547" i="14"/>
  <c r="DT547" i="14"/>
  <c r="DS547" i="14"/>
  <c r="DR547" i="14"/>
  <c r="DQ547" i="14"/>
  <c r="DP547" i="14"/>
  <c r="DO547" i="14"/>
  <c r="DN547" i="14"/>
  <c r="DM547" i="14"/>
  <c r="DL547" i="14"/>
  <c r="DK547" i="14"/>
  <c r="DJ547" i="14"/>
  <c r="DI547" i="14"/>
  <c r="DH547" i="14"/>
  <c r="DG547" i="14"/>
  <c r="DF547" i="14"/>
  <c r="DE547" i="14"/>
  <c r="DD547" i="14"/>
  <c r="DC547" i="14"/>
  <c r="DB547" i="14"/>
  <c r="DA547" i="14"/>
  <c r="CZ547" i="14"/>
  <c r="CY547" i="14"/>
  <c r="CX547" i="14"/>
  <c r="CW547" i="14"/>
  <c r="CV547" i="14"/>
  <c r="CU547" i="14"/>
  <c r="CT547" i="14"/>
  <c r="CS547" i="14"/>
  <c r="CR547" i="14"/>
  <c r="CQ547" i="14"/>
  <c r="CP547" i="14"/>
  <c r="CO547" i="14"/>
  <c r="CN547" i="14"/>
  <c r="CM547" i="14"/>
  <c r="CL547" i="14"/>
  <c r="CK547" i="14"/>
  <c r="CJ547" i="14"/>
  <c r="CI547" i="14"/>
  <c r="CH547" i="14"/>
  <c r="CG547" i="14"/>
  <c r="CF547" i="14"/>
  <c r="CE547" i="14"/>
  <c r="CD547" i="14"/>
  <c r="CC547" i="14"/>
  <c r="CB547" i="14"/>
  <c r="CA547" i="14"/>
  <c r="BZ547" i="14"/>
  <c r="BY547" i="14"/>
  <c r="BX547" i="14"/>
  <c r="BW547" i="14"/>
  <c r="BV547" i="14"/>
  <c r="BU547" i="14"/>
  <c r="BT547" i="14"/>
  <c r="BS547" i="14"/>
  <c r="BR547" i="14"/>
  <c r="BQ547" i="14"/>
  <c r="BP547" i="14"/>
  <c r="BO547" i="14"/>
  <c r="BN547" i="14"/>
  <c r="BM547" i="14"/>
  <c r="BL547" i="14"/>
  <c r="BK547" i="14"/>
  <c r="BJ547" i="14"/>
  <c r="BI547" i="14"/>
  <c r="BH547" i="14"/>
  <c r="BG547" i="14"/>
  <c r="BF547" i="14"/>
  <c r="BE547" i="14"/>
  <c r="BD547" i="14"/>
  <c r="BC547" i="14"/>
  <c r="BB547" i="14"/>
  <c r="BA547" i="14"/>
  <c r="AZ547" i="14"/>
  <c r="AY547" i="14"/>
  <c r="AX547" i="14"/>
  <c r="AW547" i="14"/>
  <c r="AV547" i="14"/>
  <c r="AU547" i="14"/>
  <c r="AT547" i="14"/>
  <c r="AS547" i="14"/>
  <c r="AR547" i="14"/>
  <c r="AQ547" i="14"/>
  <c r="AP547" i="14"/>
  <c r="AO547" i="14"/>
  <c r="AN547" i="14"/>
  <c r="AM547" i="14"/>
  <c r="AL547" i="14"/>
  <c r="AK547" i="14"/>
  <c r="AJ547" i="14"/>
  <c r="AI547" i="14"/>
  <c r="AH547" i="14"/>
  <c r="AG547" i="14"/>
  <c r="AF547" i="14"/>
  <c r="AE547" i="14"/>
  <c r="AD547" i="14"/>
  <c r="AC547" i="14"/>
  <c r="AB547" i="14"/>
  <c r="AA547" i="14"/>
  <c r="Z547" i="14"/>
  <c r="Y547" i="14"/>
  <c r="X547" i="14"/>
  <c r="W547" i="14"/>
  <c r="V547" i="14"/>
  <c r="U547" i="14"/>
  <c r="T547" i="14"/>
  <c r="S547" i="14"/>
  <c r="R547" i="14"/>
  <c r="Q547" i="14"/>
  <c r="P547" i="14"/>
  <c r="O547" i="14"/>
  <c r="N547" i="14"/>
  <c r="M547" i="14"/>
  <c r="L547" i="14"/>
  <c r="K547" i="14"/>
  <c r="J547" i="14"/>
  <c r="I547" i="14"/>
  <c r="H547" i="14"/>
  <c r="G547" i="14"/>
  <c r="JB546" i="14"/>
  <c r="JA546" i="14"/>
  <c r="IZ546" i="14"/>
  <c r="IY546" i="14"/>
  <c r="IX546" i="14"/>
  <c r="IW546" i="14"/>
  <c r="IV546" i="14"/>
  <c r="IU546" i="14"/>
  <c r="IT546" i="14"/>
  <c r="IS546" i="14"/>
  <c r="IR546" i="14"/>
  <c r="IQ546" i="14"/>
  <c r="IP546" i="14"/>
  <c r="IO546" i="14"/>
  <c r="IN546" i="14"/>
  <c r="IM546" i="14"/>
  <c r="IL546" i="14"/>
  <c r="IK546" i="14"/>
  <c r="IJ546" i="14"/>
  <c r="II546" i="14"/>
  <c r="IH546" i="14"/>
  <c r="IG546" i="14"/>
  <c r="IF546" i="14"/>
  <c r="IE546" i="14"/>
  <c r="ID546" i="14"/>
  <c r="IC546" i="14"/>
  <c r="IB546" i="14"/>
  <c r="IA546" i="14"/>
  <c r="HZ546" i="14"/>
  <c r="HY546" i="14"/>
  <c r="HX546" i="14"/>
  <c r="HW546" i="14"/>
  <c r="HV546" i="14"/>
  <c r="HU546" i="14"/>
  <c r="HT546" i="14"/>
  <c r="HS546" i="14"/>
  <c r="HR546" i="14"/>
  <c r="HQ546" i="14"/>
  <c r="HP546" i="14"/>
  <c r="HO546" i="14"/>
  <c r="HN546" i="14"/>
  <c r="HM546" i="14"/>
  <c r="HL546" i="14"/>
  <c r="HK546" i="14"/>
  <c r="HJ546" i="14"/>
  <c r="HI546" i="14"/>
  <c r="HH546" i="14"/>
  <c r="HG546" i="14"/>
  <c r="HF546" i="14"/>
  <c r="HE546" i="14"/>
  <c r="HD546" i="14"/>
  <c r="HC546" i="14"/>
  <c r="HB546" i="14"/>
  <c r="HA546" i="14"/>
  <c r="GZ546" i="14"/>
  <c r="GY546" i="14"/>
  <c r="GX546" i="14"/>
  <c r="GW546" i="14"/>
  <c r="GV546" i="14"/>
  <c r="GU546" i="14"/>
  <c r="GT546" i="14"/>
  <c r="GS546" i="14"/>
  <c r="GR546" i="14"/>
  <c r="GQ546" i="14"/>
  <c r="GP546" i="14"/>
  <c r="GO546" i="14"/>
  <c r="GN546" i="14"/>
  <c r="GM546" i="14"/>
  <c r="GL546" i="14"/>
  <c r="GK546" i="14"/>
  <c r="GJ546" i="14"/>
  <c r="GI546" i="14"/>
  <c r="GH546" i="14"/>
  <c r="GG546" i="14"/>
  <c r="GF546" i="14"/>
  <c r="GE546" i="14"/>
  <c r="GD546" i="14"/>
  <c r="GC546" i="14"/>
  <c r="GB546" i="14"/>
  <c r="GA546" i="14"/>
  <c r="FZ546" i="14"/>
  <c r="FY546" i="14"/>
  <c r="FX546" i="14"/>
  <c r="FW546" i="14"/>
  <c r="FV546" i="14"/>
  <c r="FU546" i="14"/>
  <c r="FT546" i="14"/>
  <c r="FS546" i="14"/>
  <c r="FR546" i="14"/>
  <c r="FQ546" i="14"/>
  <c r="FP546" i="14"/>
  <c r="FO546" i="14"/>
  <c r="FN546" i="14"/>
  <c r="FM546" i="14"/>
  <c r="FL546" i="14"/>
  <c r="FK546" i="14"/>
  <c r="FJ546" i="14"/>
  <c r="FI546" i="14"/>
  <c r="FH546" i="14"/>
  <c r="FG546" i="14"/>
  <c r="FF546" i="14"/>
  <c r="FE546" i="14"/>
  <c r="FD546" i="14"/>
  <c r="FC546" i="14"/>
  <c r="FB546" i="14"/>
  <c r="FA546" i="14"/>
  <c r="EZ546" i="14"/>
  <c r="EY546" i="14"/>
  <c r="EX546" i="14"/>
  <c r="EW546" i="14"/>
  <c r="EV546" i="14"/>
  <c r="EU546" i="14"/>
  <c r="ET546" i="14"/>
  <c r="ES546" i="14"/>
  <c r="ER546" i="14"/>
  <c r="EQ546" i="14"/>
  <c r="EP546" i="14"/>
  <c r="EO546" i="14"/>
  <c r="EN546" i="14"/>
  <c r="EM546" i="14"/>
  <c r="EL546" i="14"/>
  <c r="EK546" i="14"/>
  <c r="EJ546" i="14"/>
  <c r="EI546" i="14"/>
  <c r="EH546" i="14"/>
  <c r="EG546" i="14"/>
  <c r="EF546" i="14"/>
  <c r="EE546" i="14"/>
  <c r="ED546" i="14"/>
  <c r="EC546" i="14"/>
  <c r="EB546" i="14"/>
  <c r="EA546" i="14"/>
  <c r="DZ546" i="14"/>
  <c r="DY546" i="14"/>
  <c r="DX546" i="14"/>
  <c r="DW546" i="14"/>
  <c r="DV546" i="14"/>
  <c r="DU546" i="14"/>
  <c r="DT546" i="14"/>
  <c r="DS546" i="14"/>
  <c r="DR546" i="14"/>
  <c r="DQ546" i="14"/>
  <c r="DP546" i="14"/>
  <c r="DO546" i="14"/>
  <c r="DN546" i="14"/>
  <c r="DM546" i="14"/>
  <c r="DL546" i="14"/>
  <c r="DK546" i="14"/>
  <c r="DJ546" i="14"/>
  <c r="DI546" i="14"/>
  <c r="DH546" i="14"/>
  <c r="DG546" i="14"/>
  <c r="DF546" i="14"/>
  <c r="DE546" i="14"/>
  <c r="DD546" i="14"/>
  <c r="DC546" i="14"/>
  <c r="DB546" i="14"/>
  <c r="DA546" i="14"/>
  <c r="CZ546" i="14"/>
  <c r="CY546" i="14"/>
  <c r="CX546" i="14"/>
  <c r="CW546" i="14"/>
  <c r="CV546" i="14"/>
  <c r="CU546" i="14"/>
  <c r="CT546" i="14"/>
  <c r="CS546" i="14"/>
  <c r="CR546" i="14"/>
  <c r="CQ546" i="14"/>
  <c r="CP546" i="14"/>
  <c r="CO546" i="14"/>
  <c r="CN546" i="14"/>
  <c r="CM546" i="14"/>
  <c r="CL546" i="14"/>
  <c r="CK546" i="14"/>
  <c r="CJ546" i="14"/>
  <c r="CI546" i="14"/>
  <c r="CH546" i="14"/>
  <c r="CG546" i="14"/>
  <c r="CF546" i="14"/>
  <c r="CE546" i="14"/>
  <c r="CD546" i="14"/>
  <c r="CC546" i="14"/>
  <c r="CB546" i="14"/>
  <c r="CA546" i="14"/>
  <c r="BZ546" i="14"/>
  <c r="BY546" i="14"/>
  <c r="BX546" i="14"/>
  <c r="BW546" i="14"/>
  <c r="BV546" i="14"/>
  <c r="BU546" i="14"/>
  <c r="BT546" i="14"/>
  <c r="BS546" i="14"/>
  <c r="BR546" i="14"/>
  <c r="BQ546" i="14"/>
  <c r="BP546" i="14"/>
  <c r="BO546" i="14"/>
  <c r="BN546" i="14"/>
  <c r="BM546" i="14"/>
  <c r="BL546" i="14"/>
  <c r="BK546" i="14"/>
  <c r="BJ546" i="14"/>
  <c r="BI546" i="14"/>
  <c r="BH546" i="14"/>
  <c r="BG546" i="14"/>
  <c r="BF546" i="14"/>
  <c r="BE546" i="14"/>
  <c r="BD546" i="14"/>
  <c r="BC546" i="14"/>
  <c r="BB546" i="14"/>
  <c r="BA546" i="14"/>
  <c r="AZ546" i="14"/>
  <c r="AY546" i="14"/>
  <c r="AX546" i="14"/>
  <c r="AW546" i="14"/>
  <c r="AV546" i="14"/>
  <c r="AU546" i="14"/>
  <c r="AT546" i="14"/>
  <c r="AS546" i="14"/>
  <c r="AR546" i="14"/>
  <c r="AQ546" i="14"/>
  <c r="AP546" i="14"/>
  <c r="AO546" i="14"/>
  <c r="AN546" i="14"/>
  <c r="AM546" i="14"/>
  <c r="AL546" i="14"/>
  <c r="AK546" i="14"/>
  <c r="AJ546" i="14"/>
  <c r="AI546" i="14"/>
  <c r="AH546" i="14"/>
  <c r="AG546" i="14"/>
  <c r="AF546" i="14"/>
  <c r="AE546" i="14"/>
  <c r="AD546" i="14"/>
  <c r="AC546" i="14"/>
  <c r="AB546" i="14"/>
  <c r="AA546" i="14"/>
  <c r="Z546" i="14"/>
  <c r="Y546" i="14"/>
  <c r="X546" i="14"/>
  <c r="W546" i="14"/>
  <c r="V546" i="14"/>
  <c r="U546" i="14"/>
  <c r="T546" i="14"/>
  <c r="S546" i="14"/>
  <c r="R546" i="14"/>
  <c r="Q546" i="14"/>
  <c r="P546" i="14"/>
  <c r="O546" i="14"/>
  <c r="N546" i="14"/>
  <c r="M546" i="14"/>
  <c r="L546" i="14"/>
  <c r="K546" i="14"/>
  <c r="J546" i="14"/>
  <c r="I546" i="14"/>
  <c r="H546" i="14"/>
  <c r="G546" i="14"/>
  <c r="JB545" i="14"/>
  <c r="JA545" i="14"/>
  <c r="IZ545" i="14"/>
  <c r="IY545" i="14"/>
  <c r="IX545" i="14"/>
  <c r="IW545" i="14"/>
  <c r="IV545" i="14"/>
  <c r="IU545" i="14"/>
  <c r="IT545" i="14"/>
  <c r="IS545" i="14"/>
  <c r="IR545" i="14"/>
  <c r="IQ545" i="14"/>
  <c r="IP545" i="14"/>
  <c r="IO545" i="14"/>
  <c r="IN545" i="14"/>
  <c r="IM545" i="14"/>
  <c r="IL545" i="14"/>
  <c r="IK545" i="14"/>
  <c r="IJ545" i="14"/>
  <c r="II545" i="14"/>
  <c r="IH545" i="14"/>
  <c r="IG545" i="14"/>
  <c r="IF545" i="14"/>
  <c r="IE545" i="14"/>
  <c r="ID545" i="14"/>
  <c r="IC545" i="14"/>
  <c r="IB545" i="14"/>
  <c r="IA545" i="14"/>
  <c r="HZ545" i="14"/>
  <c r="HY545" i="14"/>
  <c r="HX545" i="14"/>
  <c r="HW545" i="14"/>
  <c r="HV545" i="14"/>
  <c r="HU545" i="14"/>
  <c r="HT545" i="14"/>
  <c r="HS545" i="14"/>
  <c r="HR545" i="14"/>
  <c r="HQ545" i="14"/>
  <c r="HP545" i="14"/>
  <c r="HO545" i="14"/>
  <c r="HN545" i="14"/>
  <c r="HM545" i="14"/>
  <c r="HL545" i="14"/>
  <c r="HK545" i="14"/>
  <c r="HJ545" i="14"/>
  <c r="HI545" i="14"/>
  <c r="HH545" i="14"/>
  <c r="HG545" i="14"/>
  <c r="HF545" i="14"/>
  <c r="HE545" i="14"/>
  <c r="HD545" i="14"/>
  <c r="HC545" i="14"/>
  <c r="HB545" i="14"/>
  <c r="HA545" i="14"/>
  <c r="GZ545" i="14"/>
  <c r="GY545" i="14"/>
  <c r="GX545" i="14"/>
  <c r="GW545" i="14"/>
  <c r="GV545" i="14"/>
  <c r="GU545" i="14"/>
  <c r="GT545" i="14"/>
  <c r="GS545" i="14"/>
  <c r="GR545" i="14"/>
  <c r="GQ545" i="14"/>
  <c r="GP545" i="14"/>
  <c r="GO545" i="14"/>
  <c r="GN545" i="14"/>
  <c r="GM545" i="14"/>
  <c r="GL545" i="14"/>
  <c r="GK545" i="14"/>
  <c r="GJ545" i="14"/>
  <c r="GI545" i="14"/>
  <c r="GH545" i="14"/>
  <c r="GG545" i="14"/>
  <c r="GF545" i="14"/>
  <c r="GE545" i="14"/>
  <c r="GD545" i="14"/>
  <c r="GC545" i="14"/>
  <c r="GB545" i="14"/>
  <c r="GA545" i="14"/>
  <c r="FZ545" i="14"/>
  <c r="FY545" i="14"/>
  <c r="FX545" i="14"/>
  <c r="FW545" i="14"/>
  <c r="FV545" i="14"/>
  <c r="FU545" i="14"/>
  <c r="FT545" i="14"/>
  <c r="FS545" i="14"/>
  <c r="FR545" i="14"/>
  <c r="FQ545" i="14"/>
  <c r="FP545" i="14"/>
  <c r="FO545" i="14"/>
  <c r="FN545" i="14"/>
  <c r="FM545" i="14"/>
  <c r="FL545" i="14"/>
  <c r="FK545" i="14"/>
  <c r="FJ545" i="14"/>
  <c r="FI545" i="14"/>
  <c r="FH545" i="14"/>
  <c r="FG545" i="14"/>
  <c r="FF545" i="14"/>
  <c r="FE545" i="14"/>
  <c r="FD545" i="14"/>
  <c r="FC545" i="14"/>
  <c r="FB545" i="14"/>
  <c r="FA545" i="14"/>
  <c r="EZ545" i="14"/>
  <c r="EY545" i="14"/>
  <c r="EX545" i="14"/>
  <c r="EW545" i="14"/>
  <c r="EV545" i="14"/>
  <c r="EU545" i="14"/>
  <c r="ET545" i="14"/>
  <c r="ES545" i="14"/>
  <c r="ER545" i="14"/>
  <c r="EQ545" i="14"/>
  <c r="EP545" i="14"/>
  <c r="EO545" i="14"/>
  <c r="EN545" i="14"/>
  <c r="EM545" i="14"/>
  <c r="EL545" i="14"/>
  <c r="EK545" i="14"/>
  <c r="EJ545" i="14"/>
  <c r="EI545" i="14"/>
  <c r="EH545" i="14"/>
  <c r="EG545" i="14"/>
  <c r="EF545" i="14"/>
  <c r="EE545" i="14"/>
  <c r="ED545" i="14"/>
  <c r="EC545" i="14"/>
  <c r="EB545" i="14"/>
  <c r="EA545" i="14"/>
  <c r="DZ545" i="14"/>
  <c r="DY545" i="14"/>
  <c r="DX545" i="14"/>
  <c r="DW545" i="14"/>
  <c r="DV545" i="14"/>
  <c r="DU545" i="14"/>
  <c r="DT545" i="14"/>
  <c r="DS545" i="14"/>
  <c r="DR545" i="14"/>
  <c r="DQ545" i="14"/>
  <c r="DP545" i="14"/>
  <c r="DO545" i="14"/>
  <c r="DN545" i="14"/>
  <c r="DM545" i="14"/>
  <c r="DL545" i="14"/>
  <c r="DK545" i="14"/>
  <c r="DJ545" i="14"/>
  <c r="DI545" i="14"/>
  <c r="DH545" i="14"/>
  <c r="DG545" i="14"/>
  <c r="DF545" i="14"/>
  <c r="DE545" i="14"/>
  <c r="DD545" i="14"/>
  <c r="DC545" i="14"/>
  <c r="DB545" i="14"/>
  <c r="DA545" i="14"/>
  <c r="CZ545" i="14"/>
  <c r="CY545" i="14"/>
  <c r="CX545" i="14"/>
  <c r="CW545" i="14"/>
  <c r="CV545" i="14"/>
  <c r="CU545" i="14"/>
  <c r="CT545" i="14"/>
  <c r="CS545" i="14"/>
  <c r="CR545" i="14"/>
  <c r="CQ545" i="14"/>
  <c r="CP545" i="14"/>
  <c r="CO545" i="14"/>
  <c r="CN545" i="14"/>
  <c r="CM545" i="14"/>
  <c r="CL545" i="14"/>
  <c r="CK545" i="14"/>
  <c r="CJ545" i="14"/>
  <c r="CI545" i="14"/>
  <c r="CH545" i="14"/>
  <c r="CG545" i="14"/>
  <c r="CF545" i="14"/>
  <c r="CE545" i="14"/>
  <c r="CD545" i="14"/>
  <c r="CC545" i="14"/>
  <c r="CB545" i="14"/>
  <c r="CA545" i="14"/>
  <c r="BZ545" i="14"/>
  <c r="BY545" i="14"/>
  <c r="BX545" i="14"/>
  <c r="BW545" i="14"/>
  <c r="BV545" i="14"/>
  <c r="BU545" i="14"/>
  <c r="BT545" i="14"/>
  <c r="BS545" i="14"/>
  <c r="BR545" i="14"/>
  <c r="BQ545" i="14"/>
  <c r="BP545" i="14"/>
  <c r="BO545" i="14"/>
  <c r="BN545" i="14"/>
  <c r="BM545" i="14"/>
  <c r="BL545" i="14"/>
  <c r="BK545" i="14"/>
  <c r="BJ545" i="14"/>
  <c r="BI545" i="14"/>
  <c r="BH545" i="14"/>
  <c r="BG545" i="14"/>
  <c r="BF545" i="14"/>
  <c r="BE545" i="14"/>
  <c r="BD545" i="14"/>
  <c r="BC545" i="14"/>
  <c r="BB545" i="14"/>
  <c r="BA545" i="14"/>
  <c r="AZ545" i="14"/>
  <c r="AY545" i="14"/>
  <c r="AX545" i="14"/>
  <c r="AW545" i="14"/>
  <c r="AV545" i="14"/>
  <c r="AU545" i="14"/>
  <c r="AT545" i="14"/>
  <c r="AS545" i="14"/>
  <c r="AR545" i="14"/>
  <c r="AQ545" i="14"/>
  <c r="AP545" i="14"/>
  <c r="AO545" i="14"/>
  <c r="AN545" i="14"/>
  <c r="AM545" i="14"/>
  <c r="AL545" i="14"/>
  <c r="AK545" i="14"/>
  <c r="AJ545" i="14"/>
  <c r="AI545" i="14"/>
  <c r="AH545" i="14"/>
  <c r="AG545" i="14"/>
  <c r="AF545" i="14"/>
  <c r="AE545" i="14"/>
  <c r="AD545" i="14"/>
  <c r="AC545" i="14"/>
  <c r="AB545" i="14"/>
  <c r="AA545" i="14"/>
  <c r="Z545" i="14"/>
  <c r="Y545" i="14"/>
  <c r="X545" i="14"/>
  <c r="W545" i="14"/>
  <c r="V545" i="14"/>
  <c r="U545" i="14"/>
  <c r="T545" i="14"/>
  <c r="S545" i="14"/>
  <c r="R545" i="14"/>
  <c r="Q545" i="14"/>
  <c r="P545" i="14"/>
  <c r="O545" i="14"/>
  <c r="N545" i="14"/>
  <c r="M545" i="14"/>
  <c r="L545" i="14"/>
  <c r="K545" i="14"/>
  <c r="J545" i="14"/>
  <c r="I545" i="14"/>
  <c r="H545" i="14"/>
  <c r="G545" i="14"/>
  <c r="JB544" i="14"/>
  <c r="JA544" i="14"/>
  <c r="IZ544" i="14"/>
  <c r="IY544" i="14"/>
  <c r="IX544" i="14"/>
  <c r="IW544" i="14"/>
  <c r="IV544" i="14"/>
  <c r="IU544" i="14"/>
  <c r="IT544" i="14"/>
  <c r="IS544" i="14"/>
  <c r="IR544" i="14"/>
  <c r="IQ544" i="14"/>
  <c r="IP544" i="14"/>
  <c r="IO544" i="14"/>
  <c r="IN544" i="14"/>
  <c r="IM544" i="14"/>
  <c r="IL544" i="14"/>
  <c r="IK544" i="14"/>
  <c r="IJ544" i="14"/>
  <c r="II544" i="14"/>
  <c r="IH544" i="14"/>
  <c r="IG544" i="14"/>
  <c r="IF544" i="14"/>
  <c r="IE544" i="14"/>
  <c r="ID544" i="14"/>
  <c r="IC544" i="14"/>
  <c r="IB544" i="14"/>
  <c r="IA544" i="14"/>
  <c r="HZ544" i="14"/>
  <c r="HY544" i="14"/>
  <c r="HX544" i="14"/>
  <c r="HW544" i="14"/>
  <c r="HV544" i="14"/>
  <c r="HU544" i="14"/>
  <c r="HT544" i="14"/>
  <c r="HS544" i="14"/>
  <c r="HR544" i="14"/>
  <c r="HQ544" i="14"/>
  <c r="HP544" i="14"/>
  <c r="HO544" i="14"/>
  <c r="HN544" i="14"/>
  <c r="HM544" i="14"/>
  <c r="HL544" i="14"/>
  <c r="HK544" i="14"/>
  <c r="HJ544" i="14"/>
  <c r="HI544" i="14"/>
  <c r="HH544" i="14"/>
  <c r="HG544" i="14"/>
  <c r="HF544" i="14"/>
  <c r="HE544" i="14"/>
  <c r="HD544" i="14"/>
  <c r="HC544" i="14"/>
  <c r="HB544" i="14"/>
  <c r="HA544" i="14"/>
  <c r="GZ544" i="14"/>
  <c r="GY544" i="14"/>
  <c r="GX544" i="14"/>
  <c r="GW544" i="14"/>
  <c r="GV544" i="14"/>
  <c r="GU544" i="14"/>
  <c r="GT544" i="14"/>
  <c r="GS544" i="14"/>
  <c r="GR544" i="14"/>
  <c r="GQ544" i="14"/>
  <c r="GP544" i="14"/>
  <c r="GO544" i="14"/>
  <c r="GN544" i="14"/>
  <c r="GM544" i="14"/>
  <c r="GL544" i="14"/>
  <c r="GK544" i="14"/>
  <c r="GJ544" i="14"/>
  <c r="GI544" i="14"/>
  <c r="GH544" i="14"/>
  <c r="GG544" i="14"/>
  <c r="GF544" i="14"/>
  <c r="GE544" i="14"/>
  <c r="GD544" i="14"/>
  <c r="GC544" i="14"/>
  <c r="GB544" i="14"/>
  <c r="GA544" i="14"/>
  <c r="FZ544" i="14"/>
  <c r="FY544" i="14"/>
  <c r="FX544" i="14"/>
  <c r="FW544" i="14"/>
  <c r="FV544" i="14"/>
  <c r="FU544" i="14"/>
  <c r="FT544" i="14"/>
  <c r="FS544" i="14"/>
  <c r="FR544" i="14"/>
  <c r="FQ544" i="14"/>
  <c r="FP544" i="14"/>
  <c r="FO544" i="14"/>
  <c r="FN544" i="14"/>
  <c r="FM544" i="14"/>
  <c r="FL544" i="14"/>
  <c r="FK544" i="14"/>
  <c r="FJ544" i="14"/>
  <c r="FI544" i="14"/>
  <c r="FH544" i="14"/>
  <c r="FG544" i="14"/>
  <c r="FF544" i="14"/>
  <c r="FE544" i="14"/>
  <c r="FD544" i="14"/>
  <c r="FC544" i="14"/>
  <c r="FB544" i="14"/>
  <c r="FA544" i="14"/>
  <c r="EZ544" i="14"/>
  <c r="EY544" i="14"/>
  <c r="EX544" i="14"/>
  <c r="EW544" i="14"/>
  <c r="EV544" i="14"/>
  <c r="EU544" i="14"/>
  <c r="ET544" i="14"/>
  <c r="ES544" i="14"/>
  <c r="ER544" i="14"/>
  <c r="EQ544" i="14"/>
  <c r="EP544" i="14"/>
  <c r="EO544" i="14"/>
  <c r="EN544" i="14"/>
  <c r="EM544" i="14"/>
  <c r="EL544" i="14"/>
  <c r="EK544" i="14"/>
  <c r="EJ544" i="14"/>
  <c r="EI544" i="14"/>
  <c r="EH544" i="14"/>
  <c r="EG544" i="14"/>
  <c r="EF544" i="14"/>
  <c r="EE544" i="14"/>
  <c r="ED544" i="14"/>
  <c r="EC544" i="14"/>
  <c r="EB544" i="14"/>
  <c r="EA544" i="14"/>
  <c r="DZ544" i="14"/>
  <c r="DY544" i="14"/>
  <c r="DX544" i="14"/>
  <c r="DW544" i="14"/>
  <c r="DV544" i="14"/>
  <c r="DU544" i="14"/>
  <c r="DT544" i="14"/>
  <c r="DS544" i="14"/>
  <c r="DR544" i="14"/>
  <c r="DQ544" i="14"/>
  <c r="DP544" i="14"/>
  <c r="DO544" i="14"/>
  <c r="DN544" i="14"/>
  <c r="DM544" i="14"/>
  <c r="DL544" i="14"/>
  <c r="DK544" i="14"/>
  <c r="DJ544" i="14"/>
  <c r="DI544" i="14"/>
  <c r="DH544" i="14"/>
  <c r="DG544" i="14"/>
  <c r="DF544" i="14"/>
  <c r="DE544" i="14"/>
  <c r="DD544" i="14"/>
  <c r="DC544" i="14"/>
  <c r="DB544" i="14"/>
  <c r="DA544" i="14"/>
  <c r="CZ544" i="14"/>
  <c r="CY544" i="14"/>
  <c r="CX544" i="14"/>
  <c r="CW544" i="14"/>
  <c r="CV544" i="14"/>
  <c r="CU544" i="14"/>
  <c r="CT544" i="14"/>
  <c r="CS544" i="14"/>
  <c r="CR544" i="14"/>
  <c r="CQ544" i="14"/>
  <c r="CP544" i="14"/>
  <c r="CO544" i="14"/>
  <c r="CN544" i="14"/>
  <c r="CM544" i="14"/>
  <c r="CL544" i="14"/>
  <c r="CK544" i="14"/>
  <c r="CJ544" i="14"/>
  <c r="CI544" i="14"/>
  <c r="CH544" i="14"/>
  <c r="CG544" i="14"/>
  <c r="CF544" i="14"/>
  <c r="CE544" i="14"/>
  <c r="CD544" i="14"/>
  <c r="CC544" i="14"/>
  <c r="CB544" i="14"/>
  <c r="CA544" i="14"/>
  <c r="BZ544" i="14"/>
  <c r="BY544" i="14"/>
  <c r="BX544" i="14"/>
  <c r="BW544" i="14"/>
  <c r="BV544" i="14"/>
  <c r="BU544" i="14"/>
  <c r="BT544" i="14"/>
  <c r="BS544" i="14"/>
  <c r="BR544" i="14"/>
  <c r="BQ544" i="14"/>
  <c r="BP544" i="14"/>
  <c r="BO544" i="14"/>
  <c r="BN544" i="14"/>
  <c r="BM544" i="14"/>
  <c r="BL544" i="14"/>
  <c r="BK544" i="14"/>
  <c r="BJ544" i="14"/>
  <c r="BI544" i="14"/>
  <c r="BH544" i="14"/>
  <c r="BG544" i="14"/>
  <c r="BF544" i="14"/>
  <c r="BE544" i="14"/>
  <c r="BD544" i="14"/>
  <c r="BC544" i="14"/>
  <c r="BB544" i="14"/>
  <c r="BA544" i="14"/>
  <c r="AZ544" i="14"/>
  <c r="AY544" i="14"/>
  <c r="AX544" i="14"/>
  <c r="AW544" i="14"/>
  <c r="AV544" i="14"/>
  <c r="AU544" i="14"/>
  <c r="AT544" i="14"/>
  <c r="AS544" i="14"/>
  <c r="AR544" i="14"/>
  <c r="AQ544" i="14"/>
  <c r="AP544" i="14"/>
  <c r="AO544" i="14"/>
  <c r="AN544" i="14"/>
  <c r="AM544" i="14"/>
  <c r="AL544" i="14"/>
  <c r="AK544" i="14"/>
  <c r="AJ544" i="14"/>
  <c r="AI544" i="14"/>
  <c r="AH544" i="14"/>
  <c r="AG544" i="14"/>
  <c r="AF544" i="14"/>
  <c r="AE544" i="14"/>
  <c r="AD544" i="14"/>
  <c r="AC544" i="14"/>
  <c r="AB544" i="14"/>
  <c r="AA544" i="14"/>
  <c r="Z544" i="14"/>
  <c r="Y544" i="14"/>
  <c r="X544" i="14"/>
  <c r="W544" i="14"/>
  <c r="V544" i="14"/>
  <c r="U544" i="14"/>
  <c r="T544" i="14"/>
  <c r="S544" i="14"/>
  <c r="R544" i="14"/>
  <c r="Q544" i="14"/>
  <c r="P544" i="14"/>
  <c r="O544" i="14"/>
  <c r="N544" i="14"/>
  <c r="M544" i="14"/>
  <c r="L544" i="14"/>
  <c r="K544" i="14"/>
  <c r="J544" i="14"/>
  <c r="I544" i="14"/>
  <c r="H544" i="14"/>
  <c r="G544" i="14"/>
  <c r="JB543" i="14"/>
  <c r="JA543" i="14"/>
  <c r="IZ543" i="14"/>
  <c r="IY543" i="14"/>
  <c r="IX543" i="14"/>
  <c r="IW543" i="14"/>
  <c r="IV543" i="14"/>
  <c r="IU543" i="14"/>
  <c r="IT543" i="14"/>
  <c r="IS543" i="14"/>
  <c r="IR543" i="14"/>
  <c r="IQ543" i="14"/>
  <c r="IP543" i="14"/>
  <c r="IO543" i="14"/>
  <c r="IN543" i="14"/>
  <c r="IM543" i="14"/>
  <c r="IL543" i="14"/>
  <c r="IK543" i="14"/>
  <c r="IJ543" i="14"/>
  <c r="II543" i="14"/>
  <c r="IH543" i="14"/>
  <c r="IG543" i="14"/>
  <c r="IF543" i="14"/>
  <c r="IE543" i="14"/>
  <c r="ID543" i="14"/>
  <c r="IC543" i="14"/>
  <c r="IB543" i="14"/>
  <c r="IA543" i="14"/>
  <c r="HZ543" i="14"/>
  <c r="HY543" i="14"/>
  <c r="HX543" i="14"/>
  <c r="HW543" i="14"/>
  <c r="HV543" i="14"/>
  <c r="HU543" i="14"/>
  <c r="HT543" i="14"/>
  <c r="HS543" i="14"/>
  <c r="HR543" i="14"/>
  <c r="HQ543" i="14"/>
  <c r="HP543" i="14"/>
  <c r="HO543" i="14"/>
  <c r="HN543" i="14"/>
  <c r="HM543" i="14"/>
  <c r="HL543" i="14"/>
  <c r="HK543" i="14"/>
  <c r="HJ543" i="14"/>
  <c r="HI543" i="14"/>
  <c r="HH543" i="14"/>
  <c r="HG543" i="14"/>
  <c r="HF543" i="14"/>
  <c r="HE543" i="14"/>
  <c r="HD543" i="14"/>
  <c r="HC543" i="14"/>
  <c r="HB543" i="14"/>
  <c r="HA543" i="14"/>
  <c r="GZ543" i="14"/>
  <c r="GY543" i="14"/>
  <c r="GX543" i="14"/>
  <c r="GW543" i="14"/>
  <c r="GV543" i="14"/>
  <c r="GU543" i="14"/>
  <c r="GT543" i="14"/>
  <c r="GS543" i="14"/>
  <c r="GR543" i="14"/>
  <c r="GQ543" i="14"/>
  <c r="GP543" i="14"/>
  <c r="GO543" i="14"/>
  <c r="GN543" i="14"/>
  <c r="GM543" i="14"/>
  <c r="GL543" i="14"/>
  <c r="GK543" i="14"/>
  <c r="GJ543" i="14"/>
  <c r="GI543" i="14"/>
  <c r="GH543" i="14"/>
  <c r="GG543" i="14"/>
  <c r="GF543" i="14"/>
  <c r="GE543" i="14"/>
  <c r="GD543" i="14"/>
  <c r="GC543" i="14"/>
  <c r="GB543" i="14"/>
  <c r="GA543" i="14"/>
  <c r="FZ543" i="14"/>
  <c r="FY543" i="14"/>
  <c r="FX543" i="14"/>
  <c r="FW543" i="14"/>
  <c r="FV543" i="14"/>
  <c r="FU543" i="14"/>
  <c r="FT543" i="14"/>
  <c r="FS543" i="14"/>
  <c r="FR543" i="14"/>
  <c r="FQ543" i="14"/>
  <c r="FP543" i="14"/>
  <c r="FO543" i="14"/>
  <c r="FN543" i="14"/>
  <c r="FM543" i="14"/>
  <c r="FL543" i="14"/>
  <c r="FK543" i="14"/>
  <c r="FJ543" i="14"/>
  <c r="FI543" i="14"/>
  <c r="FH543" i="14"/>
  <c r="FG543" i="14"/>
  <c r="FF543" i="14"/>
  <c r="FE543" i="14"/>
  <c r="FD543" i="14"/>
  <c r="FC543" i="14"/>
  <c r="FB543" i="14"/>
  <c r="FA543" i="14"/>
  <c r="EZ543" i="14"/>
  <c r="EY543" i="14"/>
  <c r="EX543" i="14"/>
  <c r="EW543" i="14"/>
  <c r="EV543" i="14"/>
  <c r="EU543" i="14"/>
  <c r="ET543" i="14"/>
  <c r="ES543" i="14"/>
  <c r="ER543" i="14"/>
  <c r="EQ543" i="14"/>
  <c r="EP543" i="14"/>
  <c r="EO543" i="14"/>
  <c r="EN543" i="14"/>
  <c r="EM543" i="14"/>
  <c r="EL543" i="14"/>
  <c r="EK543" i="14"/>
  <c r="EJ543" i="14"/>
  <c r="EI543" i="14"/>
  <c r="EH543" i="14"/>
  <c r="EG543" i="14"/>
  <c r="EF543" i="14"/>
  <c r="EE543" i="14"/>
  <c r="ED543" i="14"/>
  <c r="EC543" i="14"/>
  <c r="EB543" i="14"/>
  <c r="EA543" i="14"/>
  <c r="DZ543" i="14"/>
  <c r="DY543" i="14"/>
  <c r="DX543" i="14"/>
  <c r="DW543" i="14"/>
  <c r="DV543" i="14"/>
  <c r="DU543" i="14"/>
  <c r="DT543" i="14"/>
  <c r="DS543" i="14"/>
  <c r="DR543" i="14"/>
  <c r="DQ543" i="14"/>
  <c r="DP543" i="14"/>
  <c r="DO543" i="14"/>
  <c r="DN543" i="14"/>
  <c r="DM543" i="14"/>
  <c r="DL543" i="14"/>
  <c r="DK543" i="14"/>
  <c r="DJ543" i="14"/>
  <c r="DI543" i="14"/>
  <c r="DH543" i="14"/>
  <c r="DG543" i="14"/>
  <c r="DF543" i="14"/>
  <c r="DE543" i="14"/>
  <c r="DD543" i="14"/>
  <c r="DC543" i="14"/>
  <c r="DB543" i="14"/>
  <c r="DA543" i="14"/>
  <c r="CZ543" i="14"/>
  <c r="CY543" i="14"/>
  <c r="CX543" i="14"/>
  <c r="CW543" i="14"/>
  <c r="CV543" i="14"/>
  <c r="CU543" i="14"/>
  <c r="CT543" i="14"/>
  <c r="CS543" i="14"/>
  <c r="CR543" i="14"/>
  <c r="CQ543" i="14"/>
  <c r="CP543" i="14"/>
  <c r="CO543" i="14"/>
  <c r="CN543" i="14"/>
  <c r="CM543" i="14"/>
  <c r="CL543" i="14"/>
  <c r="CK543" i="14"/>
  <c r="CJ543" i="14"/>
  <c r="CI543" i="14"/>
  <c r="CH543" i="14"/>
  <c r="CG543" i="14"/>
  <c r="CF543" i="14"/>
  <c r="CE543" i="14"/>
  <c r="CD543" i="14"/>
  <c r="CC543" i="14"/>
  <c r="CB543" i="14"/>
  <c r="CA543" i="14"/>
  <c r="BZ543" i="14"/>
  <c r="BY543" i="14"/>
  <c r="BX543" i="14"/>
  <c r="BW543" i="14"/>
  <c r="BV543" i="14"/>
  <c r="BU543" i="14"/>
  <c r="BT543" i="14"/>
  <c r="BS543" i="14"/>
  <c r="BR543" i="14"/>
  <c r="BQ543" i="14"/>
  <c r="BP543" i="14"/>
  <c r="BO543" i="14"/>
  <c r="BN543" i="14"/>
  <c r="BM543" i="14"/>
  <c r="BL543" i="14"/>
  <c r="BK543" i="14"/>
  <c r="BJ543" i="14"/>
  <c r="BI543" i="14"/>
  <c r="BH543" i="14"/>
  <c r="BG543" i="14"/>
  <c r="BF543" i="14"/>
  <c r="BE543" i="14"/>
  <c r="BD543" i="14"/>
  <c r="BC543" i="14"/>
  <c r="BB543" i="14"/>
  <c r="BA543" i="14"/>
  <c r="AZ543" i="14"/>
  <c r="AY543" i="14"/>
  <c r="AX543" i="14"/>
  <c r="AW543" i="14"/>
  <c r="AV543" i="14"/>
  <c r="AU543" i="14"/>
  <c r="AT543" i="14"/>
  <c r="AS543" i="14"/>
  <c r="AR543" i="14"/>
  <c r="AQ543" i="14"/>
  <c r="AP543" i="14"/>
  <c r="AO543" i="14"/>
  <c r="AN543" i="14"/>
  <c r="AM543" i="14"/>
  <c r="AL543" i="14"/>
  <c r="AK543" i="14"/>
  <c r="AJ543" i="14"/>
  <c r="AI543" i="14"/>
  <c r="AH543" i="14"/>
  <c r="AG543" i="14"/>
  <c r="AF543" i="14"/>
  <c r="AE543" i="14"/>
  <c r="AD543" i="14"/>
  <c r="AC543" i="14"/>
  <c r="AB543" i="14"/>
  <c r="AA543" i="14"/>
  <c r="Z543" i="14"/>
  <c r="Y543" i="14"/>
  <c r="X543" i="14"/>
  <c r="W543" i="14"/>
  <c r="V543" i="14"/>
  <c r="U543" i="14"/>
  <c r="T543" i="14"/>
  <c r="S543" i="14"/>
  <c r="R543" i="14"/>
  <c r="Q543" i="14"/>
  <c r="P543" i="14"/>
  <c r="O543" i="14"/>
  <c r="N543" i="14"/>
  <c r="M543" i="14"/>
  <c r="L543" i="14"/>
  <c r="K543" i="14"/>
  <c r="J543" i="14"/>
  <c r="I543" i="14"/>
  <c r="H543" i="14"/>
  <c r="G543" i="14"/>
  <c r="JB542" i="14"/>
  <c r="JA542" i="14"/>
  <c r="IZ542" i="14"/>
  <c r="IY542" i="14"/>
  <c r="IX542" i="14"/>
  <c r="IW542" i="14"/>
  <c r="IV542" i="14"/>
  <c r="IU542" i="14"/>
  <c r="IT542" i="14"/>
  <c r="IS542" i="14"/>
  <c r="IR542" i="14"/>
  <c r="IQ542" i="14"/>
  <c r="IP542" i="14"/>
  <c r="IO542" i="14"/>
  <c r="IN542" i="14"/>
  <c r="IM542" i="14"/>
  <c r="IL542" i="14"/>
  <c r="IK542" i="14"/>
  <c r="IJ542" i="14"/>
  <c r="II542" i="14"/>
  <c r="IH542" i="14"/>
  <c r="IG542" i="14"/>
  <c r="IF542" i="14"/>
  <c r="IE542" i="14"/>
  <c r="ID542" i="14"/>
  <c r="IC542" i="14"/>
  <c r="IB542" i="14"/>
  <c r="IA542" i="14"/>
  <c r="HZ542" i="14"/>
  <c r="HY542" i="14"/>
  <c r="HX542" i="14"/>
  <c r="HW542" i="14"/>
  <c r="HV542" i="14"/>
  <c r="HU542" i="14"/>
  <c r="HT542" i="14"/>
  <c r="HS542" i="14"/>
  <c r="HR542" i="14"/>
  <c r="HQ542" i="14"/>
  <c r="HP542" i="14"/>
  <c r="HO542" i="14"/>
  <c r="HN542" i="14"/>
  <c r="HM542" i="14"/>
  <c r="HL542" i="14"/>
  <c r="HK542" i="14"/>
  <c r="HJ542" i="14"/>
  <c r="HI542" i="14"/>
  <c r="HH542" i="14"/>
  <c r="HG542" i="14"/>
  <c r="HF542" i="14"/>
  <c r="HE542" i="14"/>
  <c r="HD542" i="14"/>
  <c r="HC542" i="14"/>
  <c r="HB542" i="14"/>
  <c r="HA542" i="14"/>
  <c r="GZ542" i="14"/>
  <c r="GY542" i="14"/>
  <c r="GX542" i="14"/>
  <c r="GW542" i="14"/>
  <c r="GV542" i="14"/>
  <c r="GU542" i="14"/>
  <c r="GT542" i="14"/>
  <c r="GS542" i="14"/>
  <c r="GR542" i="14"/>
  <c r="GQ542" i="14"/>
  <c r="GP542" i="14"/>
  <c r="GO542" i="14"/>
  <c r="GN542" i="14"/>
  <c r="GM542" i="14"/>
  <c r="GL542" i="14"/>
  <c r="GK542" i="14"/>
  <c r="GJ542" i="14"/>
  <c r="GI542" i="14"/>
  <c r="GH542" i="14"/>
  <c r="GG542" i="14"/>
  <c r="GF542" i="14"/>
  <c r="GE542" i="14"/>
  <c r="GD542" i="14"/>
  <c r="GC542" i="14"/>
  <c r="GB542" i="14"/>
  <c r="GA542" i="14"/>
  <c r="FZ542" i="14"/>
  <c r="FY542" i="14"/>
  <c r="FX542" i="14"/>
  <c r="FW542" i="14"/>
  <c r="FV542" i="14"/>
  <c r="FU542" i="14"/>
  <c r="FT542" i="14"/>
  <c r="FS542" i="14"/>
  <c r="FR542" i="14"/>
  <c r="FQ542" i="14"/>
  <c r="FP542" i="14"/>
  <c r="FO542" i="14"/>
  <c r="FN542" i="14"/>
  <c r="FM542" i="14"/>
  <c r="FL542" i="14"/>
  <c r="FK542" i="14"/>
  <c r="FJ542" i="14"/>
  <c r="FI542" i="14"/>
  <c r="FH542" i="14"/>
  <c r="FG542" i="14"/>
  <c r="FF542" i="14"/>
  <c r="FE542" i="14"/>
  <c r="FD542" i="14"/>
  <c r="FC542" i="14"/>
  <c r="FB542" i="14"/>
  <c r="FA542" i="14"/>
  <c r="EZ542" i="14"/>
  <c r="EY542" i="14"/>
  <c r="EX542" i="14"/>
  <c r="EW542" i="14"/>
  <c r="EV542" i="14"/>
  <c r="EU542" i="14"/>
  <c r="ET542" i="14"/>
  <c r="ES542" i="14"/>
  <c r="ER542" i="14"/>
  <c r="EQ542" i="14"/>
  <c r="EP542" i="14"/>
  <c r="EO542" i="14"/>
  <c r="EN542" i="14"/>
  <c r="EM542" i="14"/>
  <c r="EL542" i="14"/>
  <c r="EK542" i="14"/>
  <c r="EJ542" i="14"/>
  <c r="EI542" i="14"/>
  <c r="EH542" i="14"/>
  <c r="EG542" i="14"/>
  <c r="EF542" i="14"/>
  <c r="EE542" i="14"/>
  <c r="ED542" i="14"/>
  <c r="EC542" i="14"/>
  <c r="EB542" i="14"/>
  <c r="EA542" i="14"/>
  <c r="DZ542" i="14"/>
  <c r="DY542" i="14"/>
  <c r="DX542" i="14"/>
  <c r="DW542" i="14"/>
  <c r="DV542" i="14"/>
  <c r="DU542" i="14"/>
  <c r="DT542" i="14"/>
  <c r="DS542" i="14"/>
  <c r="DR542" i="14"/>
  <c r="DQ542" i="14"/>
  <c r="DP542" i="14"/>
  <c r="DO542" i="14"/>
  <c r="DN542" i="14"/>
  <c r="DM542" i="14"/>
  <c r="DL542" i="14"/>
  <c r="DK542" i="14"/>
  <c r="DJ542" i="14"/>
  <c r="DI542" i="14"/>
  <c r="DH542" i="14"/>
  <c r="DG542" i="14"/>
  <c r="DF542" i="14"/>
  <c r="DE542" i="14"/>
  <c r="DD542" i="14"/>
  <c r="DC542" i="14"/>
  <c r="DB542" i="14"/>
  <c r="DA542" i="14"/>
  <c r="CZ542" i="14"/>
  <c r="CY542" i="14"/>
  <c r="CX542" i="14"/>
  <c r="CW542" i="14"/>
  <c r="CV542" i="14"/>
  <c r="CU542" i="14"/>
  <c r="CT542" i="14"/>
  <c r="CS542" i="14"/>
  <c r="CR542" i="14"/>
  <c r="CQ542" i="14"/>
  <c r="CP542" i="14"/>
  <c r="CO542" i="14"/>
  <c r="CN542" i="14"/>
  <c r="CM542" i="14"/>
  <c r="CL542" i="14"/>
  <c r="CK542" i="14"/>
  <c r="CJ542" i="14"/>
  <c r="CI542" i="14"/>
  <c r="CH542" i="14"/>
  <c r="CG542" i="14"/>
  <c r="CF542" i="14"/>
  <c r="CE542" i="14"/>
  <c r="CD542" i="14"/>
  <c r="CC542" i="14"/>
  <c r="CB542" i="14"/>
  <c r="CA542" i="14"/>
  <c r="BZ542" i="14"/>
  <c r="BY542" i="14"/>
  <c r="BX542" i="14"/>
  <c r="BW542" i="14"/>
  <c r="BV542" i="14"/>
  <c r="BU542" i="14"/>
  <c r="BT542" i="14"/>
  <c r="BS542" i="14"/>
  <c r="BR542" i="14"/>
  <c r="BQ542" i="14"/>
  <c r="BP542" i="14"/>
  <c r="BO542" i="14"/>
  <c r="BN542" i="14"/>
  <c r="BM542" i="14"/>
  <c r="BL542" i="14"/>
  <c r="BK542" i="14"/>
  <c r="BJ542" i="14"/>
  <c r="BI542" i="14"/>
  <c r="BH542" i="14"/>
  <c r="BG542" i="14"/>
  <c r="BF542" i="14"/>
  <c r="BE542" i="14"/>
  <c r="BD542" i="14"/>
  <c r="BC542" i="14"/>
  <c r="BB542" i="14"/>
  <c r="BA542" i="14"/>
  <c r="AZ542" i="14"/>
  <c r="AY542" i="14"/>
  <c r="AX542" i="14"/>
  <c r="AW542" i="14"/>
  <c r="AV542" i="14"/>
  <c r="AU542" i="14"/>
  <c r="AT542" i="14"/>
  <c r="AS542" i="14"/>
  <c r="AR542" i="14"/>
  <c r="AQ542" i="14"/>
  <c r="AP542" i="14"/>
  <c r="AO542" i="14"/>
  <c r="AN542" i="14"/>
  <c r="AM542" i="14"/>
  <c r="AL542" i="14"/>
  <c r="AK542" i="14"/>
  <c r="AJ542" i="14"/>
  <c r="AI542" i="14"/>
  <c r="AH542" i="14"/>
  <c r="AG542" i="14"/>
  <c r="AF542" i="14"/>
  <c r="AE542" i="14"/>
  <c r="AD542" i="14"/>
  <c r="AC542" i="14"/>
  <c r="AB542" i="14"/>
  <c r="AA542" i="14"/>
  <c r="Z542" i="14"/>
  <c r="Y542" i="14"/>
  <c r="X542" i="14"/>
  <c r="W542" i="14"/>
  <c r="V542" i="14"/>
  <c r="U542" i="14"/>
  <c r="T542" i="14"/>
  <c r="S542" i="14"/>
  <c r="R542" i="14"/>
  <c r="Q542" i="14"/>
  <c r="P542" i="14"/>
  <c r="O542" i="14"/>
  <c r="N542" i="14"/>
  <c r="M542" i="14"/>
  <c r="L542" i="14"/>
  <c r="K542" i="14"/>
  <c r="J542" i="14"/>
  <c r="I542" i="14"/>
  <c r="H542" i="14"/>
  <c r="G542" i="14"/>
  <c r="JB541" i="14"/>
  <c r="JA541" i="14"/>
  <c r="IZ541" i="14"/>
  <c r="IY541" i="14"/>
  <c r="IX541" i="14"/>
  <c r="IW541" i="14"/>
  <c r="IV541" i="14"/>
  <c r="IU541" i="14"/>
  <c r="IT541" i="14"/>
  <c r="IS541" i="14"/>
  <c r="IR541" i="14"/>
  <c r="IQ541" i="14"/>
  <c r="IP541" i="14"/>
  <c r="IO541" i="14"/>
  <c r="IN541" i="14"/>
  <c r="IM541" i="14"/>
  <c r="IL541" i="14"/>
  <c r="IK541" i="14"/>
  <c r="IJ541" i="14"/>
  <c r="II541" i="14"/>
  <c r="IH541" i="14"/>
  <c r="IG541" i="14"/>
  <c r="IF541" i="14"/>
  <c r="IE541" i="14"/>
  <c r="ID541" i="14"/>
  <c r="IC541" i="14"/>
  <c r="IB541" i="14"/>
  <c r="IA541" i="14"/>
  <c r="HZ541" i="14"/>
  <c r="HY541" i="14"/>
  <c r="HX541" i="14"/>
  <c r="HW541" i="14"/>
  <c r="HV541" i="14"/>
  <c r="HU541" i="14"/>
  <c r="HT541" i="14"/>
  <c r="HS541" i="14"/>
  <c r="HR541" i="14"/>
  <c r="HQ541" i="14"/>
  <c r="HP541" i="14"/>
  <c r="HO541" i="14"/>
  <c r="HN541" i="14"/>
  <c r="HM541" i="14"/>
  <c r="HL541" i="14"/>
  <c r="HK541" i="14"/>
  <c r="HJ541" i="14"/>
  <c r="HI541" i="14"/>
  <c r="HH541" i="14"/>
  <c r="HG541" i="14"/>
  <c r="HF541" i="14"/>
  <c r="HE541" i="14"/>
  <c r="HD541" i="14"/>
  <c r="HC541" i="14"/>
  <c r="HB541" i="14"/>
  <c r="HA541" i="14"/>
  <c r="GZ541" i="14"/>
  <c r="GY541" i="14"/>
  <c r="GX541" i="14"/>
  <c r="GW541" i="14"/>
  <c r="GV541" i="14"/>
  <c r="GU541" i="14"/>
  <c r="GT541" i="14"/>
  <c r="GS541" i="14"/>
  <c r="GR541" i="14"/>
  <c r="GQ541" i="14"/>
  <c r="GP541" i="14"/>
  <c r="GO541" i="14"/>
  <c r="GN541" i="14"/>
  <c r="GM541" i="14"/>
  <c r="GL541" i="14"/>
  <c r="GK541" i="14"/>
  <c r="GJ541" i="14"/>
  <c r="GI541" i="14"/>
  <c r="GH541" i="14"/>
  <c r="GG541" i="14"/>
  <c r="GF541" i="14"/>
  <c r="GE541" i="14"/>
  <c r="GD541" i="14"/>
  <c r="GC541" i="14"/>
  <c r="GB541" i="14"/>
  <c r="GA541" i="14"/>
  <c r="FZ541" i="14"/>
  <c r="FY541" i="14"/>
  <c r="FX541" i="14"/>
  <c r="FW541" i="14"/>
  <c r="FV541" i="14"/>
  <c r="FU541" i="14"/>
  <c r="FT541" i="14"/>
  <c r="FS541" i="14"/>
  <c r="FR541" i="14"/>
  <c r="FQ541" i="14"/>
  <c r="FP541" i="14"/>
  <c r="FO541" i="14"/>
  <c r="FN541" i="14"/>
  <c r="FM541" i="14"/>
  <c r="FL541" i="14"/>
  <c r="FK541" i="14"/>
  <c r="FJ541" i="14"/>
  <c r="FI541" i="14"/>
  <c r="FH541" i="14"/>
  <c r="FG541" i="14"/>
  <c r="FF541" i="14"/>
  <c r="FE541" i="14"/>
  <c r="FD541" i="14"/>
  <c r="FC541" i="14"/>
  <c r="FB541" i="14"/>
  <c r="FA541" i="14"/>
  <c r="EZ541" i="14"/>
  <c r="EY541" i="14"/>
  <c r="EX541" i="14"/>
  <c r="EW541" i="14"/>
  <c r="EV541" i="14"/>
  <c r="EU541" i="14"/>
  <c r="ET541" i="14"/>
  <c r="ES541" i="14"/>
  <c r="ER541" i="14"/>
  <c r="EQ541" i="14"/>
  <c r="EP541" i="14"/>
  <c r="EO541" i="14"/>
  <c r="EN541" i="14"/>
  <c r="EM541" i="14"/>
  <c r="EL541" i="14"/>
  <c r="EK541" i="14"/>
  <c r="EJ541" i="14"/>
  <c r="EI541" i="14"/>
  <c r="EH541" i="14"/>
  <c r="EG541" i="14"/>
  <c r="EF541" i="14"/>
  <c r="EE541" i="14"/>
  <c r="ED541" i="14"/>
  <c r="EC541" i="14"/>
  <c r="EB541" i="14"/>
  <c r="EA541" i="14"/>
  <c r="DZ541" i="14"/>
  <c r="DY541" i="14"/>
  <c r="DX541" i="14"/>
  <c r="DW541" i="14"/>
  <c r="DV541" i="14"/>
  <c r="DU541" i="14"/>
  <c r="DT541" i="14"/>
  <c r="DS541" i="14"/>
  <c r="DR541" i="14"/>
  <c r="DQ541" i="14"/>
  <c r="DP541" i="14"/>
  <c r="DO541" i="14"/>
  <c r="DN541" i="14"/>
  <c r="DM541" i="14"/>
  <c r="DL541" i="14"/>
  <c r="DK541" i="14"/>
  <c r="DJ541" i="14"/>
  <c r="DI541" i="14"/>
  <c r="DH541" i="14"/>
  <c r="DG541" i="14"/>
  <c r="DF541" i="14"/>
  <c r="DE541" i="14"/>
  <c r="DD541" i="14"/>
  <c r="DC541" i="14"/>
  <c r="DB541" i="14"/>
  <c r="DA541" i="14"/>
  <c r="CZ541" i="14"/>
  <c r="CY541" i="14"/>
  <c r="CX541" i="14"/>
  <c r="CW541" i="14"/>
  <c r="CV541" i="14"/>
  <c r="CU541" i="14"/>
  <c r="CT541" i="14"/>
  <c r="CS541" i="14"/>
  <c r="CR541" i="14"/>
  <c r="CQ541" i="14"/>
  <c r="CP541" i="14"/>
  <c r="CO541" i="14"/>
  <c r="CN541" i="14"/>
  <c r="CM541" i="14"/>
  <c r="CL541" i="14"/>
  <c r="CK541" i="14"/>
  <c r="CJ541" i="14"/>
  <c r="CI541" i="14"/>
  <c r="CH541" i="14"/>
  <c r="CG541" i="14"/>
  <c r="CF541" i="14"/>
  <c r="CE541" i="14"/>
  <c r="CD541" i="14"/>
  <c r="CC541" i="14"/>
  <c r="CB541" i="14"/>
  <c r="CA541" i="14"/>
  <c r="BZ541" i="14"/>
  <c r="BY541" i="14"/>
  <c r="BX541" i="14"/>
  <c r="BW541" i="14"/>
  <c r="BV541" i="14"/>
  <c r="BU541" i="14"/>
  <c r="BT541" i="14"/>
  <c r="BS541" i="14"/>
  <c r="BR541" i="14"/>
  <c r="BQ541" i="14"/>
  <c r="BP541" i="14"/>
  <c r="BO541" i="14"/>
  <c r="BN541" i="14"/>
  <c r="BM541" i="14"/>
  <c r="BL541" i="14"/>
  <c r="BK541" i="14"/>
  <c r="BJ541" i="14"/>
  <c r="BI541" i="14"/>
  <c r="BH541" i="14"/>
  <c r="BG541" i="14"/>
  <c r="BF541" i="14"/>
  <c r="BE541" i="14"/>
  <c r="BD541" i="14"/>
  <c r="BC541" i="14"/>
  <c r="BB541" i="14"/>
  <c r="BA541" i="14"/>
  <c r="AZ541" i="14"/>
  <c r="AY541" i="14"/>
  <c r="AX541" i="14"/>
  <c r="AW541" i="14"/>
  <c r="AV541" i="14"/>
  <c r="AU541" i="14"/>
  <c r="AT541" i="14"/>
  <c r="AS541" i="14"/>
  <c r="AR541" i="14"/>
  <c r="AQ541" i="14"/>
  <c r="AP541" i="14"/>
  <c r="AO541" i="14"/>
  <c r="AN541" i="14"/>
  <c r="AM541" i="14"/>
  <c r="AL541" i="14"/>
  <c r="AK541" i="14"/>
  <c r="AJ541" i="14"/>
  <c r="AI541" i="14"/>
  <c r="AH541" i="14"/>
  <c r="AG541" i="14"/>
  <c r="AF541" i="14"/>
  <c r="AE541" i="14"/>
  <c r="AD541" i="14"/>
  <c r="AC541" i="14"/>
  <c r="AB541" i="14"/>
  <c r="AA541" i="14"/>
  <c r="Z541" i="14"/>
  <c r="Y541" i="14"/>
  <c r="X541" i="14"/>
  <c r="W541" i="14"/>
  <c r="V541" i="14"/>
  <c r="U541" i="14"/>
  <c r="T541" i="14"/>
  <c r="S541" i="14"/>
  <c r="R541" i="14"/>
  <c r="Q541" i="14"/>
  <c r="P541" i="14"/>
  <c r="O541" i="14"/>
  <c r="N541" i="14"/>
  <c r="M541" i="14"/>
  <c r="L541" i="14"/>
  <c r="K541" i="14"/>
  <c r="J541" i="14"/>
  <c r="I541" i="14"/>
  <c r="H541" i="14"/>
  <c r="G541" i="14"/>
  <c r="JB540" i="14"/>
  <c r="JA540" i="14"/>
  <c r="IZ540" i="14"/>
  <c r="IY540" i="14"/>
  <c r="IX540" i="14"/>
  <c r="IW540" i="14"/>
  <c r="IV540" i="14"/>
  <c r="IU540" i="14"/>
  <c r="IT540" i="14"/>
  <c r="IS540" i="14"/>
  <c r="IR540" i="14"/>
  <c r="IQ540" i="14"/>
  <c r="IP540" i="14"/>
  <c r="IO540" i="14"/>
  <c r="IN540" i="14"/>
  <c r="IM540" i="14"/>
  <c r="IL540" i="14"/>
  <c r="IK540" i="14"/>
  <c r="IJ540" i="14"/>
  <c r="II540" i="14"/>
  <c r="IH540" i="14"/>
  <c r="IG540" i="14"/>
  <c r="IF540" i="14"/>
  <c r="IE540" i="14"/>
  <c r="ID540" i="14"/>
  <c r="IC540" i="14"/>
  <c r="IB540" i="14"/>
  <c r="IA540" i="14"/>
  <c r="HZ540" i="14"/>
  <c r="HY540" i="14"/>
  <c r="HX540" i="14"/>
  <c r="HW540" i="14"/>
  <c r="HV540" i="14"/>
  <c r="HU540" i="14"/>
  <c r="HT540" i="14"/>
  <c r="HS540" i="14"/>
  <c r="HR540" i="14"/>
  <c r="HQ540" i="14"/>
  <c r="HP540" i="14"/>
  <c r="HO540" i="14"/>
  <c r="HN540" i="14"/>
  <c r="HM540" i="14"/>
  <c r="HL540" i="14"/>
  <c r="HK540" i="14"/>
  <c r="HJ540" i="14"/>
  <c r="HI540" i="14"/>
  <c r="HH540" i="14"/>
  <c r="HG540" i="14"/>
  <c r="HF540" i="14"/>
  <c r="HE540" i="14"/>
  <c r="HD540" i="14"/>
  <c r="HC540" i="14"/>
  <c r="HB540" i="14"/>
  <c r="HA540" i="14"/>
  <c r="GZ540" i="14"/>
  <c r="GY540" i="14"/>
  <c r="GX540" i="14"/>
  <c r="GW540" i="14"/>
  <c r="GV540" i="14"/>
  <c r="GU540" i="14"/>
  <c r="GT540" i="14"/>
  <c r="GS540" i="14"/>
  <c r="GR540" i="14"/>
  <c r="GQ540" i="14"/>
  <c r="GP540" i="14"/>
  <c r="GO540" i="14"/>
  <c r="GN540" i="14"/>
  <c r="GM540" i="14"/>
  <c r="GL540" i="14"/>
  <c r="GK540" i="14"/>
  <c r="GJ540" i="14"/>
  <c r="GI540" i="14"/>
  <c r="GH540" i="14"/>
  <c r="GG540" i="14"/>
  <c r="GF540" i="14"/>
  <c r="GE540" i="14"/>
  <c r="GD540" i="14"/>
  <c r="GC540" i="14"/>
  <c r="GB540" i="14"/>
  <c r="GA540" i="14"/>
  <c r="FZ540" i="14"/>
  <c r="FY540" i="14"/>
  <c r="FX540" i="14"/>
  <c r="FW540" i="14"/>
  <c r="FV540" i="14"/>
  <c r="FU540" i="14"/>
  <c r="FT540" i="14"/>
  <c r="FS540" i="14"/>
  <c r="FR540" i="14"/>
  <c r="FQ540" i="14"/>
  <c r="FP540" i="14"/>
  <c r="FO540" i="14"/>
  <c r="FN540" i="14"/>
  <c r="FM540" i="14"/>
  <c r="FL540" i="14"/>
  <c r="FK540" i="14"/>
  <c r="FJ540" i="14"/>
  <c r="FI540" i="14"/>
  <c r="FH540" i="14"/>
  <c r="FG540" i="14"/>
  <c r="FF540" i="14"/>
  <c r="FE540" i="14"/>
  <c r="FD540" i="14"/>
  <c r="FC540" i="14"/>
  <c r="FB540" i="14"/>
  <c r="FA540" i="14"/>
  <c r="EZ540" i="14"/>
  <c r="EY540" i="14"/>
  <c r="EX540" i="14"/>
  <c r="EW540" i="14"/>
  <c r="EV540" i="14"/>
  <c r="EU540" i="14"/>
  <c r="ET540" i="14"/>
  <c r="ES540" i="14"/>
  <c r="ER540" i="14"/>
  <c r="EQ540" i="14"/>
  <c r="EP540" i="14"/>
  <c r="EO540" i="14"/>
  <c r="EN540" i="14"/>
  <c r="EM540" i="14"/>
  <c r="EL540" i="14"/>
  <c r="EK540" i="14"/>
  <c r="EJ540" i="14"/>
  <c r="EI540" i="14"/>
  <c r="EH540" i="14"/>
  <c r="EG540" i="14"/>
  <c r="EF540" i="14"/>
  <c r="EE540" i="14"/>
  <c r="ED540" i="14"/>
  <c r="EC540" i="14"/>
  <c r="EB540" i="14"/>
  <c r="EA540" i="14"/>
  <c r="DZ540" i="14"/>
  <c r="DY540" i="14"/>
  <c r="DX540" i="14"/>
  <c r="DW540" i="14"/>
  <c r="DV540" i="14"/>
  <c r="DU540" i="14"/>
  <c r="DT540" i="14"/>
  <c r="DS540" i="14"/>
  <c r="DR540" i="14"/>
  <c r="DQ540" i="14"/>
  <c r="DP540" i="14"/>
  <c r="DO540" i="14"/>
  <c r="DN540" i="14"/>
  <c r="DM540" i="14"/>
  <c r="DL540" i="14"/>
  <c r="DK540" i="14"/>
  <c r="DJ540" i="14"/>
  <c r="DI540" i="14"/>
  <c r="DH540" i="14"/>
  <c r="DG540" i="14"/>
  <c r="DF540" i="14"/>
  <c r="DE540" i="14"/>
  <c r="DD540" i="14"/>
  <c r="DC540" i="14"/>
  <c r="DB540" i="14"/>
  <c r="DA540" i="14"/>
  <c r="CZ540" i="14"/>
  <c r="CY540" i="14"/>
  <c r="CX540" i="14"/>
  <c r="CW540" i="14"/>
  <c r="CV540" i="14"/>
  <c r="CU540" i="14"/>
  <c r="CT540" i="14"/>
  <c r="CS540" i="14"/>
  <c r="CR540" i="14"/>
  <c r="CQ540" i="14"/>
  <c r="CP540" i="14"/>
  <c r="CO540" i="14"/>
  <c r="CN540" i="14"/>
  <c r="CM540" i="14"/>
  <c r="CL540" i="14"/>
  <c r="CK540" i="14"/>
  <c r="CJ540" i="14"/>
  <c r="CI540" i="14"/>
  <c r="CH540" i="14"/>
  <c r="CG540" i="14"/>
  <c r="CF540" i="14"/>
  <c r="CE540" i="14"/>
  <c r="CD540" i="14"/>
  <c r="CC540" i="14"/>
  <c r="CB540" i="14"/>
  <c r="CA540" i="14"/>
  <c r="BZ540" i="14"/>
  <c r="BY540" i="14"/>
  <c r="BX540" i="14"/>
  <c r="BW540" i="14"/>
  <c r="BV540" i="14"/>
  <c r="BU540" i="14"/>
  <c r="BT540" i="14"/>
  <c r="BS540" i="14"/>
  <c r="BR540" i="14"/>
  <c r="BQ540" i="14"/>
  <c r="BP540" i="14"/>
  <c r="BO540" i="14"/>
  <c r="BN540" i="14"/>
  <c r="BM540" i="14"/>
  <c r="BL540" i="14"/>
  <c r="BK540" i="14"/>
  <c r="BJ540" i="14"/>
  <c r="BI540" i="14"/>
  <c r="BH540" i="14"/>
  <c r="BG540" i="14"/>
  <c r="BF540" i="14"/>
  <c r="BE540" i="14"/>
  <c r="BD540" i="14"/>
  <c r="BC540" i="14"/>
  <c r="BB540" i="14"/>
  <c r="BA540" i="14"/>
  <c r="AZ540" i="14"/>
  <c r="AY540" i="14"/>
  <c r="AX540" i="14"/>
  <c r="AW540" i="14"/>
  <c r="AV540" i="14"/>
  <c r="AU540" i="14"/>
  <c r="AT540" i="14"/>
  <c r="AS540" i="14"/>
  <c r="AR540" i="14"/>
  <c r="AQ540" i="14"/>
  <c r="AP540" i="14"/>
  <c r="AO540" i="14"/>
  <c r="AN540" i="14"/>
  <c r="AM540" i="14"/>
  <c r="AL540" i="14"/>
  <c r="AK540" i="14"/>
  <c r="AJ540" i="14"/>
  <c r="AI540" i="14"/>
  <c r="AH540" i="14"/>
  <c r="AG540" i="14"/>
  <c r="AF540" i="14"/>
  <c r="AE540" i="14"/>
  <c r="AD540" i="14"/>
  <c r="AC540" i="14"/>
  <c r="AB540" i="14"/>
  <c r="AA540" i="14"/>
  <c r="Z540" i="14"/>
  <c r="Y540" i="14"/>
  <c r="X540" i="14"/>
  <c r="W540" i="14"/>
  <c r="V540" i="14"/>
  <c r="U540" i="14"/>
  <c r="T540" i="14"/>
  <c r="S540" i="14"/>
  <c r="R540" i="14"/>
  <c r="Q540" i="14"/>
  <c r="P540" i="14"/>
  <c r="O540" i="14"/>
  <c r="N540" i="14"/>
  <c r="M540" i="14"/>
  <c r="L540" i="14"/>
  <c r="K540" i="14"/>
  <c r="J540" i="14"/>
  <c r="I540" i="14"/>
  <c r="H540" i="14"/>
  <c r="G540" i="14"/>
  <c r="JB539" i="14"/>
  <c r="JA539" i="14"/>
  <c r="IZ539" i="14"/>
  <c r="IY539" i="14"/>
  <c r="IX539" i="14"/>
  <c r="IW539" i="14"/>
  <c r="IV539" i="14"/>
  <c r="IU539" i="14"/>
  <c r="IT539" i="14"/>
  <c r="IS539" i="14"/>
  <c r="IR539" i="14"/>
  <c r="IQ539" i="14"/>
  <c r="IP539" i="14"/>
  <c r="IO539" i="14"/>
  <c r="IN539" i="14"/>
  <c r="IM539" i="14"/>
  <c r="IL539" i="14"/>
  <c r="IK539" i="14"/>
  <c r="IJ539" i="14"/>
  <c r="II539" i="14"/>
  <c r="IH539" i="14"/>
  <c r="IG539" i="14"/>
  <c r="IF539" i="14"/>
  <c r="IE539" i="14"/>
  <c r="ID539" i="14"/>
  <c r="IC539" i="14"/>
  <c r="IB539" i="14"/>
  <c r="IA539" i="14"/>
  <c r="HZ539" i="14"/>
  <c r="HY539" i="14"/>
  <c r="HX539" i="14"/>
  <c r="HW539" i="14"/>
  <c r="HV539" i="14"/>
  <c r="HU539" i="14"/>
  <c r="HT539" i="14"/>
  <c r="HS539" i="14"/>
  <c r="HR539" i="14"/>
  <c r="HQ539" i="14"/>
  <c r="HP539" i="14"/>
  <c r="HO539" i="14"/>
  <c r="HN539" i="14"/>
  <c r="HM539" i="14"/>
  <c r="HL539" i="14"/>
  <c r="HK539" i="14"/>
  <c r="HJ539" i="14"/>
  <c r="HI539" i="14"/>
  <c r="HH539" i="14"/>
  <c r="HG539" i="14"/>
  <c r="HF539" i="14"/>
  <c r="HE539" i="14"/>
  <c r="HD539" i="14"/>
  <c r="HC539" i="14"/>
  <c r="HB539" i="14"/>
  <c r="HA539" i="14"/>
  <c r="GZ539" i="14"/>
  <c r="GY539" i="14"/>
  <c r="GX539" i="14"/>
  <c r="GW539" i="14"/>
  <c r="GV539" i="14"/>
  <c r="GU539" i="14"/>
  <c r="GT539" i="14"/>
  <c r="GS539" i="14"/>
  <c r="GR539" i="14"/>
  <c r="GQ539" i="14"/>
  <c r="GP539" i="14"/>
  <c r="GO539" i="14"/>
  <c r="GN539" i="14"/>
  <c r="GM539" i="14"/>
  <c r="GL539" i="14"/>
  <c r="GK539" i="14"/>
  <c r="GJ539" i="14"/>
  <c r="GI539" i="14"/>
  <c r="GH539" i="14"/>
  <c r="GG539" i="14"/>
  <c r="GF539" i="14"/>
  <c r="GE539" i="14"/>
  <c r="GD539" i="14"/>
  <c r="GC539" i="14"/>
  <c r="GB539" i="14"/>
  <c r="GA539" i="14"/>
  <c r="FZ539" i="14"/>
  <c r="FY539" i="14"/>
  <c r="FX539" i="14"/>
  <c r="FW539" i="14"/>
  <c r="FV539" i="14"/>
  <c r="FU539" i="14"/>
  <c r="FT539" i="14"/>
  <c r="FS539" i="14"/>
  <c r="FR539" i="14"/>
  <c r="FQ539" i="14"/>
  <c r="FP539" i="14"/>
  <c r="FO539" i="14"/>
  <c r="FN539" i="14"/>
  <c r="FM539" i="14"/>
  <c r="FL539" i="14"/>
  <c r="FK539" i="14"/>
  <c r="FJ539" i="14"/>
  <c r="FI539" i="14"/>
  <c r="FH539" i="14"/>
  <c r="FG539" i="14"/>
  <c r="FF539" i="14"/>
  <c r="FE539" i="14"/>
  <c r="FD539" i="14"/>
  <c r="FC539" i="14"/>
  <c r="FB539" i="14"/>
  <c r="FA539" i="14"/>
  <c r="EZ539" i="14"/>
  <c r="EY539" i="14"/>
  <c r="EX539" i="14"/>
  <c r="EW539" i="14"/>
  <c r="EV539" i="14"/>
  <c r="EU539" i="14"/>
  <c r="ET539" i="14"/>
  <c r="ES539" i="14"/>
  <c r="ER539" i="14"/>
  <c r="EQ539" i="14"/>
  <c r="EP539" i="14"/>
  <c r="EO539" i="14"/>
  <c r="EN539" i="14"/>
  <c r="EM539" i="14"/>
  <c r="EL539" i="14"/>
  <c r="EK539" i="14"/>
  <c r="EJ539" i="14"/>
  <c r="EI539" i="14"/>
  <c r="EH539" i="14"/>
  <c r="EG539" i="14"/>
  <c r="EF539" i="14"/>
  <c r="EE539" i="14"/>
  <c r="ED539" i="14"/>
  <c r="EC539" i="14"/>
  <c r="EB539" i="14"/>
  <c r="EA539" i="14"/>
  <c r="DZ539" i="14"/>
  <c r="DY539" i="14"/>
  <c r="DX539" i="14"/>
  <c r="DW539" i="14"/>
  <c r="DV539" i="14"/>
  <c r="DU539" i="14"/>
  <c r="DT539" i="14"/>
  <c r="DS539" i="14"/>
  <c r="DR539" i="14"/>
  <c r="DQ539" i="14"/>
  <c r="DP539" i="14"/>
  <c r="DO539" i="14"/>
  <c r="DN539" i="14"/>
  <c r="DM539" i="14"/>
  <c r="DL539" i="14"/>
  <c r="DK539" i="14"/>
  <c r="DJ539" i="14"/>
  <c r="DI539" i="14"/>
  <c r="DH539" i="14"/>
  <c r="DG539" i="14"/>
  <c r="DF539" i="14"/>
  <c r="DE539" i="14"/>
  <c r="DD539" i="14"/>
  <c r="DC539" i="14"/>
  <c r="DB539" i="14"/>
  <c r="DA539" i="14"/>
  <c r="CZ539" i="14"/>
  <c r="CY539" i="14"/>
  <c r="CX539" i="14"/>
  <c r="CW539" i="14"/>
  <c r="CV539" i="14"/>
  <c r="CU539" i="14"/>
  <c r="CT539" i="14"/>
  <c r="CS539" i="14"/>
  <c r="CR539" i="14"/>
  <c r="CQ539" i="14"/>
  <c r="CP539" i="14"/>
  <c r="CO539" i="14"/>
  <c r="CN539" i="14"/>
  <c r="CM539" i="14"/>
  <c r="CL539" i="14"/>
  <c r="CK539" i="14"/>
  <c r="CJ539" i="14"/>
  <c r="CI539" i="14"/>
  <c r="CH539" i="14"/>
  <c r="CG539" i="14"/>
  <c r="CF539" i="14"/>
  <c r="CE539" i="14"/>
  <c r="CD539" i="14"/>
  <c r="CC539" i="14"/>
  <c r="CB539" i="14"/>
  <c r="CA539" i="14"/>
  <c r="BZ539" i="14"/>
  <c r="BY539" i="14"/>
  <c r="BX539" i="14"/>
  <c r="BW539" i="14"/>
  <c r="BV539" i="14"/>
  <c r="BU539" i="14"/>
  <c r="BT539" i="14"/>
  <c r="BS539" i="14"/>
  <c r="BR539" i="14"/>
  <c r="BQ539" i="14"/>
  <c r="BP539" i="14"/>
  <c r="BO539" i="14"/>
  <c r="BN539" i="14"/>
  <c r="BM539" i="14"/>
  <c r="BL539" i="14"/>
  <c r="BK539" i="14"/>
  <c r="BJ539" i="14"/>
  <c r="BI539" i="14"/>
  <c r="BH539" i="14"/>
  <c r="BG539" i="14"/>
  <c r="BF539" i="14"/>
  <c r="BE539" i="14"/>
  <c r="BD539" i="14"/>
  <c r="BC539" i="14"/>
  <c r="BB539" i="14"/>
  <c r="BA539" i="14"/>
  <c r="AZ539" i="14"/>
  <c r="AY539" i="14"/>
  <c r="AX539" i="14"/>
  <c r="AW539" i="14"/>
  <c r="AV539" i="14"/>
  <c r="AU539" i="14"/>
  <c r="AT539" i="14"/>
  <c r="AS539" i="14"/>
  <c r="AR539" i="14"/>
  <c r="AQ539" i="14"/>
  <c r="AP539" i="14"/>
  <c r="AO539" i="14"/>
  <c r="AN539" i="14"/>
  <c r="AM539" i="14"/>
  <c r="AL539" i="14"/>
  <c r="AK539" i="14"/>
  <c r="AJ539" i="14"/>
  <c r="AI539" i="14"/>
  <c r="AH539" i="14"/>
  <c r="AG539" i="14"/>
  <c r="AF539" i="14"/>
  <c r="AE539" i="14"/>
  <c r="AD539" i="14"/>
  <c r="AC539" i="14"/>
  <c r="AB539" i="14"/>
  <c r="AA539" i="14"/>
  <c r="Z539" i="14"/>
  <c r="Y539" i="14"/>
  <c r="X539" i="14"/>
  <c r="W539" i="14"/>
  <c r="V539" i="14"/>
  <c r="U539" i="14"/>
  <c r="T539" i="14"/>
  <c r="S539" i="14"/>
  <c r="R539" i="14"/>
  <c r="Q539" i="14"/>
  <c r="P539" i="14"/>
  <c r="O539" i="14"/>
  <c r="N539" i="14"/>
  <c r="M539" i="14"/>
  <c r="L539" i="14"/>
  <c r="K539" i="14"/>
  <c r="J539" i="14"/>
  <c r="I539" i="14"/>
  <c r="H539" i="14"/>
  <c r="G539" i="14"/>
  <c r="JB538" i="14"/>
  <c r="JA538" i="14"/>
  <c r="IZ538" i="14"/>
  <c r="IY538" i="14"/>
  <c r="IX538" i="14"/>
  <c r="IW538" i="14"/>
  <c r="IV538" i="14"/>
  <c r="IU538" i="14"/>
  <c r="IT538" i="14"/>
  <c r="IS538" i="14"/>
  <c r="IR538" i="14"/>
  <c r="IQ538" i="14"/>
  <c r="IP538" i="14"/>
  <c r="IO538" i="14"/>
  <c r="IN538" i="14"/>
  <c r="IM538" i="14"/>
  <c r="IL538" i="14"/>
  <c r="IK538" i="14"/>
  <c r="IJ538" i="14"/>
  <c r="II538" i="14"/>
  <c r="IH538" i="14"/>
  <c r="IG538" i="14"/>
  <c r="IF538" i="14"/>
  <c r="IE538" i="14"/>
  <c r="ID538" i="14"/>
  <c r="IC538" i="14"/>
  <c r="IB538" i="14"/>
  <c r="IA538" i="14"/>
  <c r="HZ538" i="14"/>
  <c r="HY538" i="14"/>
  <c r="HX538" i="14"/>
  <c r="HW538" i="14"/>
  <c r="HV538" i="14"/>
  <c r="HU538" i="14"/>
  <c r="HT538" i="14"/>
  <c r="HS538" i="14"/>
  <c r="HR538" i="14"/>
  <c r="HQ538" i="14"/>
  <c r="HP538" i="14"/>
  <c r="HO538" i="14"/>
  <c r="HN538" i="14"/>
  <c r="HM538" i="14"/>
  <c r="HL538" i="14"/>
  <c r="HK538" i="14"/>
  <c r="HJ538" i="14"/>
  <c r="HI538" i="14"/>
  <c r="HH538" i="14"/>
  <c r="HG538" i="14"/>
  <c r="HF538" i="14"/>
  <c r="HE538" i="14"/>
  <c r="HD538" i="14"/>
  <c r="HC538" i="14"/>
  <c r="HB538" i="14"/>
  <c r="HA538" i="14"/>
  <c r="GZ538" i="14"/>
  <c r="GY538" i="14"/>
  <c r="GX538" i="14"/>
  <c r="GW538" i="14"/>
  <c r="GV538" i="14"/>
  <c r="GU538" i="14"/>
  <c r="GT538" i="14"/>
  <c r="GS538" i="14"/>
  <c r="GR538" i="14"/>
  <c r="GQ538" i="14"/>
  <c r="GP538" i="14"/>
  <c r="GO538" i="14"/>
  <c r="GN538" i="14"/>
  <c r="GM538" i="14"/>
  <c r="GL538" i="14"/>
  <c r="GK538" i="14"/>
  <c r="GJ538" i="14"/>
  <c r="GI538" i="14"/>
  <c r="GH538" i="14"/>
  <c r="GG538" i="14"/>
  <c r="GF538" i="14"/>
  <c r="GE538" i="14"/>
  <c r="GD538" i="14"/>
  <c r="GC538" i="14"/>
  <c r="GB538" i="14"/>
  <c r="GA538" i="14"/>
  <c r="FZ538" i="14"/>
  <c r="FY538" i="14"/>
  <c r="FX538" i="14"/>
  <c r="FW538" i="14"/>
  <c r="FV538" i="14"/>
  <c r="FU538" i="14"/>
  <c r="FT538" i="14"/>
  <c r="FS538" i="14"/>
  <c r="FR538" i="14"/>
  <c r="FQ538" i="14"/>
  <c r="FP538" i="14"/>
  <c r="FO538" i="14"/>
  <c r="FN538" i="14"/>
  <c r="FM538" i="14"/>
  <c r="FL538" i="14"/>
  <c r="FK538" i="14"/>
  <c r="FJ538" i="14"/>
  <c r="FI538" i="14"/>
  <c r="FH538" i="14"/>
  <c r="FG538" i="14"/>
  <c r="FF538" i="14"/>
  <c r="FE538" i="14"/>
  <c r="FD538" i="14"/>
  <c r="FC538" i="14"/>
  <c r="FB538" i="14"/>
  <c r="FA538" i="14"/>
  <c r="EZ538" i="14"/>
  <c r="EY538" i="14"/>
  <c r="EX538" i="14"/>
  <c r="EW538" i="14"/>
  <c r="EV538" i="14"/>
  <c r="EU538" i="14"/>
  <c r="ET538" i="14"/>
  <c r="ES538" i="14"/>
  <c r="ER538" i="14"/>
  <c r="EQ538" i="14"/>
  <c r="EP538" i="14"/>
  <c r="EO538" i="14"/>
  <c r="EN538" i="14"/>
  <c r="EM538" i="14"/>
  <c r="EL538" i="14"/>
  <c r="EK538" i="14"/>
  <c r="EJ538" i="14"/>
  <c r="EI538" i="14"/>
  <c r="EH538" i="14"/>
  <c r="EG538" i="14"/>
  <c r="EF538" i="14"/>
  <c r="EE538" i="14"/>
  <c r="ED538" i="14"/>
  <c r="EC538" i="14"/>
  <c r="EB538" i="14"/>
  <c r="EA538" i="14"/>
  <c r="DZ538" i="14"/>
  <c r="DY538" i="14"/>
  <c r="DX538" i="14"/>
  <c r="DW538" i="14"/>
  <c r="DV538" i="14"/>
  <c r="DU538" i="14"/>
  <c r="DT538" i="14"/>
  <c r="DS538" i="14"/>
  <c r="DR538" i="14"/>
  <c r="DQ538" i="14"/>
  <c r="DP538" i="14"/>
  <c r="DO538" i="14"/>
  <c r="DN538" i="14"/>
  <c r="DM538" i="14"/>
  <c r="DL538" i="14"/>
  <c r="DK538" i="14"/>
  <c r="DJ538" i="14"/>
  <c r="DI538" i="14"/>
  <c r="DH538" i="14"/>
  <c r="DG538" i="14"/>
  <c r="DF538" i="14"/>
  <c r="DE538" i="14"/>
  <c r="DD538" i="14"/>
  <c r="DC538" i="14"/>
  <c r="DB538" i="14"/>
  <c r="DA538" i="14"/>
  <c r="CZ538" i="14"/>
  <c r="CY538" i="14"/>
  <c r="CX538" i="14"/>
  <c r="CW538" i="14"/>
  <c r="CV538" i="14"/>
  <c r="CU538" i="14"/>
  <c r="CT538" i="14"/>
  <c r="CS538" i="14"/>
  <c r="CR538" i="14"/>
  <c r="CQ538" i="14"/>
  <c r="CP538" i="14"/>
  <c r="CO538" i="14"/>
  <c r="CN538" i="14"/>
  <c r="CM538" i="14"/>
  <c r="CL538" i="14"/>
  <c r="CK538" i="14"/>
  <c r="CJ538" i="14"/>
  <c r="CI538" i="14"/>
  <c r="CH538" i="14"/>
  <c r="CG538" i="14"/>
  <c r="CF538" i="14"/>
  <c r="CE538" i="14"/>
  <c r="CD538" i="14"/>
  <c r="CC538" i="14"/>
  <c r="CB538" i="14"/>
  <c r="CA538" i="14"/>
  <c r="BZ538" i="14"/>
  <c r="BY538" i="14"/>
  <c r="BX538" i="14"/>
  <c r="BW538" i="14"/>
  <c r="BV538" i="14"/>
  <c r="BU538" i="14"/>
  <c r="BT538" i="14"/>
  <c r="BS538" i="14"/>
  <c r="BR538" i="14"/>
  <c r="BQ538" i="14"/>
  <c r="BP538" i="14"/>
  <c r="BO538" i="14"/>
  <c r="BN538" i="14"/>
  <c r="BM538" i="14"/>
  <c r="BL538" i="14"/>
  <c r="BK538" i="14"/>
  <c r="BJ538" i="14"/>
  <c r="BI538" i="14"/>
  <c r="BH538" i="14"/>
  <c r="BG538" i="14"/>
  <c r="BF538" i="14"/>
  <c r="BE538" i="14"/>
  <c r="BD538" i="14"/>
  <c r="BC538" i="14"/>
  <c r="BB538" i="14"/>
  <c r="BA538" i="14"/>
  <c r="AZ538" i="14"/>
  <c r="AY538" i="14"/>
  <c r="AX538" i="14"/>
  <c r="AW538" i="14"/>
  <c r="AV538" i="14"/>
  <c r="AU538" i="14"/>
  <c r="AT538" i="14"/>
  <c r="AS538" i="14"/>
  <c r="AR538" i="14"/>
  <c r="AQ538" i="14"/>
  <c r="AP538" i="14"/>
  <c r="AO538" i="14"/>
  <c r="AN538" i="14"/>
  <c r="AM538" i="14"/>
  <c r="AL538" i="14"/>
  <c r="AK538" i="14"/>
  <c r="AJ538" i="14"/>
  <c r="AI538" i="14"/>
  <c r="AH538" i="14"/>
  <c r="AG538" i="14"/>
  <c r="AF538" i="14"/>
  <c r="AE538" i="14"/>
  <c r="AD538" i="14"/>
  <c r="AC538" i="14"/>
  <c r="AB538" i="14"/>
  <c r="AA538" i="14"/>
  <c r="Z538" i="14"/>
  <c r="Y538" i="14"/>
  <c r="X538" i="14"/>
  <c r="W538" i="14"/>
  <c r="V538" i="14"/>
  <c r="U538" i="14"/>
  <c r="T538" i="14"/>
  <c r="S538" i="14"/>
  <c r="R538" i="14"/>
  <c r="Q538" i="14"/>
  <c r="P538" i="14"/>
  <c r="O538" i="14"/>
  <c r="N538" i="14"/>
  <c r="M538" i="14"/>
  <c r="L538" i="14"/>
  <c r="K538" i="14"/>
  <c r="J538" i="14"/>
  <c r="I538" i="14"/>
  <c r="H538" i="14"/>
  <c r="G538" i="14"/>
  <c r="JB537" i="14"/>
  <c r="JA537" i="14"/>
  <c r="IZ537" i="14"/>
  <c r="IY537" i="14"/>
  <c r="IX537" i="14"/>
  <c r="IW537" i="14"/>
  <c r="IV537" i="14"/>
  <c r="IU537" i="14"/>
  <c r="IT537" i="14"/>
  <c r="IS537" i="14"/>
  <c r="IR537" i="14"/>
  <c r="IQ537" i="14"/>
  <c r="IP537" i="14"/>
  <c r="IO537" i="14"/>
  <c r="IN537" i="14"/>
  <c r="IM537" i="14"/>
  <c r="IL537" i="14"/>
  <c r="IK537" i="14"/>
  <c r="IJ537" i="14"/>
  <c r="II537" i="14"/>
  <c r="IH537" i="14"/>
  <c r="IG537" i="14"/>
  <c r="IF537" i="14"/>
  <c r="IE537" i="14"/>
  <c r="ID537" i="14"/>
  <c r="IC537" i="14"/>
  <c r="IB537" i="14"/>
  <c r="IA537" i="14"/>
  <c r="HZ537" i="14"/>
  <c r="HY537" i="14"/>
  <c r="HX537" i="14"/>
  <c r="HW537" i="14"/>
  <c r="HV537" i="14"/>
  <c r="HU537" i="14"/>
  <c r="HT537" i="14"/>
  <c r="HS537" i="14"/>
  <c r="HR537" i="14"/>
  <c r="HQ537" i="14"/>
  <c r="HP537" i="14"/>
  <c r="HO537" i="14"/>
  <c r="HN537" i="14"/>
  <c r="HM537" i="14"/>
  <c r="HL537" i="14"/>
  <c r="HK537" i="14"/>
  <c r="HJ537" i="14"/>
  <c r="HI537" i="14"/>
  <c r="HH537" i="14"/>
  <c r="HG537" i="14"/>
  <c r="HF537" i="14"/>
  <c r="HE537" i="14"/>
  <c r="HD537" i="14"/>
  <c r="HC537" i="14"/>
  <c r="HB537" i="14"/>
  <c r="HA537" i="14"/>
  <c r="GZ537" i="14"/>
  <c r="GY537" i="14"/>
  <c r="GX537" i="14"/>
  <c r="GW537" i="14"/>
  <c r="GV537" i="14"/>
  <c r="GU537" i="14"/>
  <c r="GT537" i="14"/>
  <c r="GS537" i="14"/>
  <c r="GR537" i="14"/>
  <c r="GQ537" i="14"/>
  <c r="GP537" i="14"/>
  <c r="GO537" i="14"/>
  <c r="GN537" i="14"/>
  <c r="GM537" i="14"/>
  <c r="GL537" i="14"/>
  <c r="GK537" i="14"/>
  <c r="GJ537" i="14"/>
  <c r="GI537" i="14"/>
  <c r="GH537" i="14"/>
  <c r="GG537" i="14"/>
  <c r="GF537" i="14"/>
  <c r="GE537" i="14"/>
  <c r="GD537" i="14"/>
  <c r="GC537" i="14"/>
  <c r="GB537" i="14"/>
  <c r="GA537" i="14"/>
  <c r="FZ537" i="14"/>
  <c r="FY537" i="14"/>
  <c r="FX537" i="14"/>
  <c r="FW537" i="14"/>
  <c r="FV537" i="14"/>
  <c r="FU537" i="14"/>
  <c r="FT537" i="14"/>
  <c r="FS537" i="14"/>
  <c r="FR537" i="14"/>
  <c r="FQ537" i="14"/>
  <c r="FP537" i="14"/>
  <c r="FO537" i="14"/>
  <c r="FN537" i="14"/>
  <c r="FM537" i="14"/>
  <c r="FL537" i="14"/>
  <c r="FK537" i="14"/>
  <c r="FJ537" i="14"/>
  <c r="FI537" i="14"/>
  <c r="FH537" i="14"/>
  <c r="FG537" i="14"/>
  <c r="FF537" i="14"/>
  <c r="FE537" i="14"/>
  <c r="FD537" i="14"/>
  <c r="FC537" i="14"/>
  <c r="FB537" i="14"/>
  <c r="FA537" i="14"/>
  <c r="EZ537" i="14"/>
  <c r="EY537" i="14"/>
  <c r="EX537" i="14"/>
  <c r="EW537" i="14"/>
  <c r="EV537" i="14"/>
  <c r="EU537" i="14"/>
  <c r="ET537" i="14"/>
  <c r="ES537" i="14"/>
  <c r="ER537" i="14"/>
  <c r="EQ537" i="14"/>
  <c r="EP537" i="14"/>
  <c r="EO537" i="14"/>
  <c r="EN537" i="14"/>
  <c r="EM537" i="14"/>
  <c r="EL537" i="14"/>
  <c r="EK537" i="14"/>
  <c r="EJ537" i="14"/>
  <c r="EI537" i="14"/>
  <c r="EH537" i="14"/>
  <c r="EG537" i="14"/>
  <c r="EF537" i="14"/>
  <c r="EE537" i="14"/>
  <c r="ED537" i="14"/>
  <c r="EC537" i="14"/>
  <c r="EB537" i="14"/>
  <c r="EA537" i="14"/>
  <c r="DZ537" i="14"/>
  <c r="DY537" i="14"/>
  <c r="DX537" i="14"/>
  <c r="DW537" i="14"/>
  <c r="DV537" i="14"/>
  <c r="DU537" i="14"/>
  <c r="DT537" i="14"/>
  <c r="DS537" i="14"/>
  <c r="DR537" i="14"/>
  <c r="DQ537" i="14"/>
  <c r="DP537" i="14"/>
  <c r="DO537" i="14"/>
  <c r="DN537" i="14"/>
  <c r="DM537" i="14"/>
  <c r="DL537" i="14"/>
  <c r="DK537" i="14"/>
  <c r="DJ537" i="14"/>
  <c r="DI537" i="14"/>
  <c r="DH537" i="14"/>
  <c r="DG537" i="14"/>
  <c r="DF537" i="14"/>
  <c r="DE537" i="14"/>
  <c r="DD537" i="14"/>
  <c r="DC537" i="14"/>
  <c r="DB537" i="14"/>
  <c r="DA537" i="14"/>
  <c r="CZ537" i="14"/>
  <c r="CY537" i="14"/>
  <c r="CX537" i="14"/>
  <c r="CW537" i="14"/>
  <c r="CV537" i="14"/>
  <c r="CU537" i="14"/>
  <c r="CT537" i="14"/>
  <c r="CS537" i="14"/>
  <c r="CR537" i="14"/>
  <c r="CQ537" i="14"/>
  <c r="CP537" i="14"/>
  <c r="CO537" i="14"/>
  <c r="CN537" i="14"/>
  <c r="CM537" i="14"/>
  <c r="CL537" i="14"/>
  <c r="CK537" i="14"/>
  <c r="CJ537" i="14"/>
  <c r="CI537" i="14"/>
  <c r="CH537" i="14"/>
  <c r="CG537" i="14"/>
  <c r="CF537" i="14"/>
  <c r="CE537" i="14"/>
  <c r="CD537" i="14"/>
  <c r="CC537" i="14"/>
  <c r="CB537" i="14"/>
  <c r="CA537" i="14"/>
  <c r="BZ537" i="14"/>
  <c r="BY537" i="14"/>
  <c r="BX537" i="14"/>
  <c r="BW537" i="14"/>
  <c r="BV537" i="14"/>
  <c r="BU537" i="14"/>
  <c r="BT537" i="14"/>
  <c r="BS537" i="14"/>
  <c r="BR537" i="14"/>
  <c r="BQ537" i="14"/>
  <c r="BP537" i="14"/>
  <c r="BO537" i="14"/>
  <c r="BN537" i="14"/>
  <c r="BM537" i="14"/>
  <c r="BL537" i="14"/>
  <c r="BK537" i="14"/>
  <c r="BJ537" i="14"/>
  <c r="BI537" i="14"/>
  <c r="BH537" i="14"/>
  <c r="BG537" i="14"/>
  <c r="BF537" i="14"/>
  <c r="BE537" i="14"/>
  <c r="BD537" i="14"/>
  <c r="BC537" i="14"/>
  <c r="BB537" i="14"/>
  <c r="BA537" i="14"/>
  <c r="AZ537" i="14"/>
  <c r="AY537" i="14"/>
  <c r="AX537" i="14"/>
  <c r="AW537" i="14"/>
  <c r="AV537" i="14"/>
  <c r="AU537" i="14"/>
  <c r="AT537" i="14"/>
  <c r="AS537" i="14"/>
  <c r="AR537" i="14"/>
  <c r="AQ537" i="14"/>
  <c r="AP537" i="14"/>
  <c r="AO537" i="14"/>
  <c r="AN537" i="14"/>
  <c r="AM537" i="14"/>
  <c r="AL537" i="14"/>
  <c r="AK537" i="14"/>
  <c r="AJ537" i="14"/>
  <c r="AI537" i="14"/>
  <c r="AH537" i="14"/>
  <c r="AG537" i="14"/>
  <c r="AF537" i="14"/>
  <c r="AE537" i="14"/>
  <c r="AD537" i="14"/>
  <c r="AC537" i="14"/>
  <c r="AB537" i="14"/>
  <c r="AA537" i="14"/>
  <c r="Z537" i="14"/>
  <c r="Y537" i="14"/>
  <c r="X537" i="14"/>
  <c r="W537" i="14"/>
  <c r="V537" i="14"/>
  <c r="U537" i="14"/>
  <c r="T537" i="14"/>
  <c r="S537" i="14"/>
  <c r="R537" i="14"/>
  <c r="Q537" i="14"/>
  <c r="P537" i="14"/>
  <c r="O537" i="14"/>
  <c r="N537" i="14"/>
  <c r="M537" i="14"/>
  <c r="L537" i="14"/>
  <c r="K537" i="14"/>
  <c r="J537" i="14"/>
  <c r="I537" i="14"/>
  <c r="H537" i="14"/>
  <c r="G537" i="14"/>
  <c r="JB536" i="14"/>
  <c r="JA536" i="14"/>
  <c r="IZ536" i="14"/>
  <c r="IY536" i="14"/>
  <c r="IX536" i="14"/>
  <c r="IW536" i="14"/>
  <c r="IV536" i="14"/>
  <c r="IU536" i="14"/>
  <c r="IT536" i="14"/>
  <c r="IS536" i="14"/>
  <c r="IR536" i="14"/>
  <c r="IQ536" i="14"/>
  <c r="IP536" i="14"/>
  <c r="IO536" i="14"/>
  <c r="IN536" i="14"/>
  <c r="IM536" i="14"/>
  <c r="IL536" i="14"/>
  <c r="IK536" i="14"/>
  <c r="IJ536" i="14"/>
  <c r="II536" i="14"/>
  <c r="IH536" i="14"/>
  <c r="IG536" i="14"/>
  <c r="IF536" i="14"/>
  <c r="IE536" i="14"/>
  <c r="ID536" i="14"/>
  <c r="IC536" i="14"/>
  <c r="IB536" i="14"/>
  <c r="IA536" i="14"/>
  <c r="HZ536" i="14"/>
  <c r="HY536" i="14"/>
  <c r="HX536" i="14"/>
  <c r="HW536" i="14"/>
  <c r="HV536" i="14"/>
  <c r="HU536" i="14"/>
  <c r="HT536" i="14"/>
  <c r="HS536" i="14"/>
  <c r="HR536" i="14"/>
  <c r="HQ536" i="14"/>
  <c r="HP536" i="14"/>
  <c r="HO536" i="14"/>
  <c r="HN536" i="14"/>
  <c r="HM536" i="14"/>
  <c r="HL536" i="14"/>
  <c r="HK536" i="14"/>
  <c r="HJ536" i="14"/>
  <c r="HI536" i="14"/>
  <c r="HH536" i="14"/>
  <c r="HG536" i="14"/>
  <c r="HF536" i="14"/>
  <c r="HE536" i="14"/>
  <c r="HD536" i="14"/>
  <c r="HC536" i="14"/>
  <c r="HB536" i="14"/>
  <c r="HA536" i="14"/>
  <c r="GZ536" i="14"/>
  <c r="GY536" i="14"/>
  <c r="GX536" i="14"/>
  <c r="GW536" i="14"/>
  <c r="GV536" i="14"/>
  <c r="GU536" i="14"/>
  <c r="GT536" i="14"/>
  <c r="GS536" i="14"/>
  <c r="GR536" i="14"/>
  <c r="GQ536" i="14"/>
  <c r="GP536" i="14"/>
  <c r="GO536" i="14"/>
  <c r="GN536" i="14"/>
  <c r="GM536" i="14"/>
  <c r="GL536" i="14"/>
  <c r="GK536" i="14"/>
  <c r="GJ536" i="14"/>
  <c r="GI536" i="14"/>
  <c r="GH536" i="14"/>
  <c r="GG536" i="14"/>
  <c r="GF536" i="14"/>
  <c r="GE536" i="14"/>
  <c r="GD536" i="14"/>
  <c r="GC536" i="14"/>
  <c r="GB536" i="14"/>
  <c r="GA536" i="14"/>
  <c r="FZ536" i="14"/>
  <c r="FY536" i="14"/>
  <c r="FX536" i="14"/>
  <c r="FW536" i="14"/>
  <c r="FV536" i="14"/>
  <c r="FU536" i="14"/>
  <c r="FT536" i="14"/>
  <c r="FS536" i="14"/>
  <c r="FR536" i="14"/>
  <c r="FQ536" i="14"/>
  <c r="FP536" i="14"/>
  <c r="FO536" i="14"/>
  <c r="FN536" i="14"/>
  <c r="FM536" i="14"/>
  <c r="FL536" i="14"/>
  <c r="FK536" i="14"/>
  <c r="FJ536" i="14"/>
  <c r="FI536" i="14"/>
  <c r="FH536" i="14"/>
  <c r="FG536" i="14"/>
  <c r="FF536" i="14"/>
  <c r="FE536" i="14"/>
  <c r="FD536" i="14"/>
  <c r="FC536" i="14"/>
  <c r="FB536" i="14"/>
  <c r="FA536" i="14"/>
  <c r="EZ536" i="14"/>
  <c r="EY536" i="14"/>
  <c r="EX536" i="14"/>
  <c r="EW536" i="14"/>
  <c r="EV536" i="14"/>
  <c r="EU536" i="14"/>
  <c r="ET536" i="14"/>
  <c r="ES536" i="14"/>
  <c r="ER536" i="14"/>
  <c r="EQ536" i="14"/>
  <c r="EP536" i="14"/>
  <c r="EO536" i="14"/>
  <c r="EN536" i="14"/>
  <c r="EM536" i="14"/>
  <c r="EL536" i="14"/>
  <c r="EK536" i="14"/>
  <c r="EJ536" i="14"/>
  <c r="EI536" i="14"/>
  <c r="EH536" i="14"/>
  <c r="EG536" i="14"/>
  <c r="EF536" i="14"/>
  <c r="EE536" i="14"/>
  <c r="ED536" i="14"/>
  <c r="EC536" i="14"/>
  <c r="EB536" i="14"/>
  <c r="EA536" i="14"/>
  <c r="DZ536" i="14"/>
  <c r="DY536" i="14"/>
  <c r="DX536" i="14"/>
  <c r="DW536" i="14"/>
  <c r="DV536" i="14"/>
  <c r="DU536" i="14"/>
  <c r="DT536" i="14"/>
  <c r="DS536" i="14"/>
  <c r="DR536" i="14"/>
  <c r="DQ536" i="14"/>
  <c r="DP536" i="14"/>
  <c r="DO536" i="14"/>
  <c r="DN536" i="14"/>
  <c r="DM536" i="14"/>
  <c r="DL536" i="14"/>
  <c r="DK536" i="14"/>
  <c r="DJ536" i="14"/>
  <c r="DI536" i="14"/>
  <c r="DH536" i="14"/>
  <c r="DG536" i="14"/>
  <c r="DF536" i="14"/>
  <c r="DE536" i="14"/>
  <c r="DD536" i="14"/>
  <c r="DC536" i="14"/>
  <c r="DB536" i="14"/>
  <c r="DA536" i="14"/>
  <c r="CZ536" i="14"/>
  <c r="CY536" i="14"/>
  <c r="CX536" i="14"/>
  <c r="CW536" i="14"/>
  <c r="CV536" i="14"/>
  <c r="CU536" i="14"/>
  <c r="CT536" i="14"/>
  <c r="CS536" i="14"/>
  <c r="CR536" i="14"/>
  <c r="CQ536" i="14"/>
  <c r="CP536" i="14"/>
  <c r="CO536" i="14"/>
  <c r="CN536" i="14"/>
  <c r="CM536" i="14"/>
  <c r="CL536" i="14"/>
  <c r="CK536" i="14"/>
  <c r="CJ536" i="14"/>
  <c r="CI536" i="14"/>
  <c r="CH536" i="14"/>
  <c r="CG536" i="14"/>
  <c r="CF536" i="14"/>
  <c r="CE536" i="14"/>
  <c r="CD536" i="14"/>
  <c r="CC536" i="14"/>
  <c r="CB536" i="14"/>
  <c r="CA536" i="14"/>
  <c r="BZ536" i="14"/>
  <c r="BY536" i="14"/>
  <c r="BX536" i="14"/>
  <c r="BW536" i="14"/>
  <c r="BV536" i="14"/>
  <c r="BU536" i="14"/>
  <c r="BT536" i="14"/>
  <c r="BS536" i="14"/>
  <c r="BR536" i="14"/>
  <c r="BQ536" i="14"/>
  <c r="BP536" i="14"/>
  <c r="BO536" i="14"/>
  <c r="BN536" i="14"/>
  <c r="BM536" i="14"/>
  <c r="BL536" i="14"/>
  <c r="BK536" i="14"/>
  <c r="BJ536" i="14"/>
  <c r="BI536" i="14"/>
  <c r="BH536" i="14"/>
  <c r="BG536" i="14"/>
  <c r="BF536" i="14"/>
  <c r="BE536" i="14"/>
  <c r="BD536" i="14"/>
  <c r="BC536" i="14"/>
  <c r="BB536" i="14"/>
  <c r="BA536" i="14"/>
  <c r="AZ536" i="14"/>
  <c r="AY536" i="14"/>
  <c r="AX536" i="14"/>
  <c r="AW536" i="14"/>
  <c r="AV536" i="14"/>
  <c r="AU536" i="14"/>
  <c r="AT536" i="14"/>
  <c r="AS536" i="14"/>
  <c r="AR536" i="14"/>
  <c r="AQ536" i="14"/>
  <c r="AP536" i="14"/>
  <c r="AO536" i="14"/>
  <c r="AN536" i="14"/>
  <c r="AM536" i="14"/>
  <c r="AL536" i="14"/>
  <c r="AK536" i="14"/>
  <c r="AJ536" i="14"/>
  <c r="AI536" i="14"/>
  <c r="AH536" i="14"/>
  <c r="AG536" i="14"/>
  <c r="AF536" i="14"/>
  <c r="AE536" i="14"/>
  <c r="AD536" i="14"/>
  <c r="AC536" i="14"/>
  <c r="AB536" i="14"/>
  <c r="AA536" i="14"/>
  <c r="Z536" i="14"/>
  <c r="Y536" i="14"/>
  <c r="X536" i="14"/>
  <c r="W536" i="14"/>
  <c r="V536" i="14"/>
  <c r="U536" i="14"/>
  <c r="T536" i="14"/>
  <c r="S536" i="14"/>
  <c r="R536" i="14"/>
  <c r="Q536" i="14"/>
  <c r="P536" i="14"/>
  <c r="O536" i="14"/>
  <c r="N536" i="14"/>
  <c r="M536" i="14"/>
  <c r="L536" i="14"/>
  <c r="K536" i="14"/>
  <c r="J536" i="14"/>
  <c r="I536" i="14"/>
  <c r="H536" i="14"/>
  <c r="G536" i="14"/>
  <c r="JB535" i="14"/>
  <c r="JA535" i="14"/>
  <c r="IZ535" i="14"/>
  <c r="IY535" i="14"/>
  <c r="IX535" i="14"/>
  <c r="IW535" i="14"/>
  <c r="IV535" i="14"/>
  <c r="IU535" i="14"/>
  <c r="IT535" i="14"/>
  <c r="IS535" i="14"/>
  <c r="IR535" i="14"/>
  <c r="IQ535" i="14"/>
  <c r="IP535" i="14"/>
  <c r="IO535" i="14"/>
  <c r="IN535" i="14"/>
  <c r="IM535" i="14"/>
  <c r="IL535" i="14"/>
  <c r="IK535" i="14"/>
  <c r="IJ535" i="14"/>
  <c r="II535" i="14"/>
  <c r="IH535" i="14"/>
  <c r="IG535" i="14"/>
  <c r="IF535" i="14"/>
  <c r="IE535" i="14"/>
  <c r="ID535" i="14"/>
  <c r="IC535" i="14"/>
  <c r="IB535" i="14"/>
  <c r="IA535" i="14"/>
  <c r="HZ535" i="14"/>
  <c r="HY535" i="14"/>
  <c r="HX535" i="14"/>
  <c r="HW535" i="14"/>
  <c r="HV535" i="14"/>
  <c r="HU535" i="14"/>
  <c r="HT535" i="14"/>
  <c r="HS535" i="14"/>
  <c r="HR535" i="14"/>
  <c r="HQ535" i="14"/>
  <c r="HP535" i="14"/>
  <c r="HO535" i="14"/>
  <c r="HN535" i="14"/>
  <c r="HM535" i="14"/>
  <c r="HL535" i="14"/>
  <c r="HK535" i="14"/>
  <c r="HJ535" i="14"/>
  <c r="HI535" i="14"/>
  <c r="HH535" i="14"/>
  <c r="HG535" i="14"/>
  <c r="HF535" i="14"/>
  <c r="HE535" i="14"/>
  <c r="HD535" i="14"/>
  <c r="HC535" i="14"/>
  <c r="HB535" i="14"/>
  <c r="HA535" i="14"/>
  <c r="GZ535" i="14"/>
  <c r="GY535" i="14"/>
  <c r="GX535" i="14"/>
  <c r="GW535" i="14"/>
  <c r="GV535" i="14"/>
  <c r="GU535" i="14"/>
  <c r="GT535" i="14"/>
  <c r="GS535" i="14"/>
  <c r="GR535" i="14"/>
  <c r="GQ535" i="14"/>
  <c r="GP535" i="14"/>
  <c r="GO535" i="14"/>
  <c r="GN535" i="14"/>
  <c r="GM535" i="14"/>
  <c r="GL535" i="14"/>
  <c r="GK535" i="14"/>
  <c r="GJ535" i="14"/>
  <c r="GI535" i="14"/>
  <c r="GH535" i="14"/>
  <c r="GG535" i="14"/>
  <c r="GF535" i="14"/>
  <c r="GE535" i="14"/>
  <c r="GD535" i="14"/>
  <c r="GC535" i="14"/>
  <c r="GB535" i="14"/>
  <c r="GA535" i="14"/>
  <c r="FZ535" i="14"/>
  <c r="FY535" i="14"/>
  <c r="FX535" i="14"/>
  <c r="FW535" i="14"/>
  <c r="FV535" i="14"/>
  <c r="FU535" i="14"/>
  <c r="FT535" i="14"/>
  <c r="FS535" i="14"/>
  <c r="FR535" i="14"/>
  <c r="FQ535" i="14"/>
  <c r="FP535" i="14"/>
  <c r="FO535" i="14"/>
  <c r="FN535" i="14"/>
  <c r="FM535" i="14"/>
  <c r="FL535" i="14"/>
  <c r="FK535" i="14"/>
  <c r="FJ535" i="14"/>
  <c r="FI535" i="14"/>
  <c r="FH535" i="14"/>
  <c r="FG535" i="14"/>
  <c r="FF535" i="14"/>
  <c r="FE535" i="14"/>
  <c r="FD535" i="14"/>
  <c r="FC535" i="14"/>
  <c r="FB535" i="14"/>
  <c r="FA535" i="14"/>
  <c r="EZ535" i="14"/>
  <c r="EY535" i="14"/>
  <c r="EX535" i="14"/>
  <c r="EW535" i="14"/>
  <c r="EV535" i="14"/>
  <c r="EU535" i="14"/>
  <c r="ET535" i="14"/>
  <c r="ES535" i="14"/>
  <c r="ER535" i="14"/>
  <c r="EQ535" i="14"/>
  <c r="EP535" i="14"/>
  <c r="EO535" i="14"/>
  <c r="EN535" i="14"/>
  <c r="EM535" i="14"/>
  <c r="EL535" i="14"/>
  <c r="EK535" i="14"/>
  <c r="EJ535" i="14"/>
  <c r="EI535" i="14"/>
  <c r="EH535" i="14"/>
  <c r="EG535" i="14"/>
  <c r="EF535" i="14"/>
  <c r="EE535" i="14"/>
  <c r="ED535" i="14"/>
  <c r="EC535" i="14"/>
  <c r="EB535" i="14"/>
  <c r="EA535" i="14"/>
  <c r="DZ535" i="14"/>
  <c r="DY535" i="14"/>
  <c r="DX535" i="14"/>
  <c r="DW535" i="14"/>
  <c r="DV535" i="14"/>
  <c r="DU535" i="14"/>
  <c r="DT535" i="14"/>
  <c r="DS535" i="14"/>
  <c r="DR535" i="14"/>
  <c r="DQ535" i="14"/>
  <c r="DP535" i="14"/>
  <c r="DO535" i="14"/>
  <c r="DN535" i="14"/>
  <c r="DM535" i="14"/>
  <c r="DL535" i="14"/>
  <c r="DK535" i="14"/>
  <c r="DJ535" i="14"/>
  <c r="DI535" i="14"/>
  <c r="DH535" i="14"/>
  <c r="DG535" i="14"/>
  <c r="DF535" i="14"/>
  <c r="DE535" i="14"/>
  <c r="DD535" i="14"/>
  <c r="DC535" i="14"/>
  <c r="DB535" i="14"/>
  <c r="DA535" i="14"/>
  <c r="CZ535" i="14"/>
  <c r="CY535" i="14"/>
  <c r="CX535" i="14"/>
  <c r="CW535" i="14"/>
  <c r="CV535" i="14"/>
  <c r="CU535" i="14"/>
  <c r="CT535" i="14"/>
  <c r="CS535" i="14"/>
  <c r="CR535" i="14"/>
  <c r="CQ535" i="14"/>
  <c r="CP535" i="14"/>
  <c r="CO535" i="14"/>
  <c r="CN535" i="14"/>
  <c r="CM535" i="14"/>
  <c r="CL535" i="14"/>
  <c r="CK535" i="14"/>
  <c r="CJ535" i="14"/>
  <c r="CI535" i="14"/>
  <c r="CH535" i="14"/>
  <c r="CG535" i="14"/>
  <c r="CF535" i="14"/>
  <c r="CE535" i="14"/>
  <c r="CD535" i="14"/>
  <c r="CC535" i="14"/>
  <c r="CB535" i="14"/>
  <c r="CA535" i="14"/>
  <c r="BZ535" i="14"/>
  <c r="BY535" i="14"/>
  <c r="BX535" i="14"/>
  <c r="BW535" i="14"/>
  <c r="BV535" i="14"/>
  <c r="BU535" i="14"/>
  <c r="BT535" i="14"/>
  <c r="BS535" i="14"/>
  <c r="BR535" i="14"/>
  <c r="BQ535" i="14"/>
  <c r="BP535" i="14"/>
  <c r="BO535" i="14"/>
  <c r="BN535" i="14"/>
  <c r="BM535" i="14"/>
  <c r="BL535" i="14"/>
  <c r="BK535" i="14"/>
  <c r="BJ535" i="14"/>
  <c r="BI535" i="14"/>
  <c r="BH535" i="14"/>
  <c r="BG535" i="14"/>
  <c r="BF535" i="14"/>
  <c r="BE535" i="14"/>
  <c r="BD535" i="14"/>
  <c r="BC535" i="14"/>
  <c r="BB535" i="14"/>
  <c r="BA535" i="14"/>
  <c r="AZ535" i="14"/>
  <c r="AY535" i="14"/>
  <c r="AX535" i="14"/>
  <c r="AW535" i="14"/>
  <c r="AV535" i="14"/>
  <c r="AU535" i="14"/>
  <c r="AT535" i="14"/>
  <c r="AS535" i="14"/>
  <c r="AR535" i="14"/>
  <c r="AQ535" i="14"/>
  <c r="AP535" i="14"/>
  <c r="AO535" i="14"/>
  <c r="AN535" i="14"/>
  <c r="AM535" i="14"/>
  <c r="AL535" i="14"/>
  <c r="AK535" i="14"/>
  <c r="AJ535" i="14"/>
  <c r="AI535" i="14"/>
  <c r="AH535" i="14"/>
  <c r="AG535" i="14"/>
  <c r="AF535" i="14"/>
  <c r="AE535" i="14"/>
  <c r="AD535" i="14"/>
  <c r="AC535" i="14"/>
  <c r="AB535" i="14"/>
  <c r="AA535" i="14"/>
  <c r="Z535" i="14"/>
  <c r="Y535" i="14"/>
  <c r="X535" i="14"/>
  <c r="W535" i="14"/>
  <c r="V535" i="14"/>
  <c r="U535" i="14"/>
  <c r="T535" i="14"/>
  <c r="S535" i="14"/>
  <c r="R535" i="14"/>
  <c r="Q535" i="14"/>
  <c r="P535" i="14"/>
  <c r="O535" i="14"/>
  <c r="N535" i="14"/>
  <c r="M535" i="14"/>
  <c r="L535" i="14"/>
  <c r="K535" i="14"/>
  <c r="J535" i="14"/>
  <c r="I535" i="14"/>
  <c r="H535" i="14"/>
  <c r="G535" i="14"/>
  <c r="JB534" i="14"/>
  <c r="JA534" i="14"/>
  <c r="IZ534" i="14"/>
  <c r="IY534" i="14"/>
  <c r="IX534" i="14"/>
  <c r="IW534" i="14"/>
  <c r="IV534" i="14"/>
  <c r="IU534" i="14"/>
  <c r="IT534" i="14"/>
  <c r="IS534" i="14"/>
  <c r="IR534" i="14"/>
  <c r="IQ534" i="14"/>
  <c r="IP534" i="14"/>
  <c r="IO534" i="14"/>
  <c r="IN534" i="14"/>
  <c r="IM534" i="14"/>
  <c r="IL534" i="14"/>
  <c r="IK534" i="14"/>
  <c r="IJ534" i="14"/>
  <c r="II534" i="14"/>
  <c r="IH534" i="14"/>
  <c r="IG534" i="14"/>
  <c r="IF534" i="14"/>
  <c r="IE534" i="14"/>
  <c r="ID534" i="14"/>
  <c r="IC534" i="14"/>
  <c r="IB534" i="14"/>
  <c r="IA534" i="14"/>
  <c r="HZ534" i="14"/>
  <c r="HY534" i="14"/>
  <c r="HX534" i="14"/>
  <c r="HW534" i="14"/>
  <c r="HV534" i="14"/>
  <c r="HU534" i="14"/>
  <c r="HT534" i="14"/>
  <c r="HS534" i="14"/>
  <c r="HR534" i="14"/>
  <c r="HQ534" i="14"/>
  <c r="HP534" i="14"/>
  <c r="HO534" i="14"/>
  <c r="HN534" i="14"/>
  <c r="HM534" i="14"/>
  <c r="HL534" i="14"/>
  <c r="HK534" i="14"/>
  <c r="HJ534" i="14"/>
  <c r="HI534" i="14"/>
  <c r="HH534" i="14"/>
  <c r="HG534" i="14"/>
  <c r="HF534" i="14"/>
  <c r="HE534" i="14"/>
  <c r="HD534" i="14"/>
  <c r="HC534" i="14"/>
  <c r="HB534" i="14"/>
  <c r="HA534" i="14"/>
  <c r="GZ534" i="14"/>
  <c r="GY534" i="14"/>
  <c r="GX534" i="14"/>
  <c r="GW534" i="14"/>
  <c r="GV534" i="14"/>
  <c r="GU534" i="14"/>
  <c r="GT534" i="14"/>
  <c r="GS534" i="14"/>
  <c r="GR534" i="14"/>
  <c r="GQ534" i="14"/>
  <c r="GP534" i="14"/>
  <c r="GO534" i="14"/>
  <c r="GN534" i="14"/>
  <c r="GM534" i="14"/>
  <c r="GL534" i="14"/>
  <c r="GK534" i="14"/>
  <c r="GJ534" i="14"/>
  <c r="GI534" i="14"/>
  <c r="GH534" i="14"/>
  <c r="GG534" i="14"/>
  <c r="GF534" i="14"/>
  <c r="GE534" i="14"/>
  <c r="GD534" i="14"/>
  <c r="GC534" i="14"/>
  <c r="GB534" i="14"/>
  <c r="GA534" i="14"/>
  <c r="FZ534" i="14"/>
  <c r="FY534" i="14"/>
  <c r="FX534" i="14"/>
  <c r="FW534" i="14"/>
  <c r="FV534" i="14"/>
  <c r="FU534" i="14"/>
  <c r="FT534" i="14"/>
  <c r="FS534" i="14"/>
  <c r="FR534" i="14"/>
  <c r="FQ534" i="14"/>
  <c r="FP534" i="14"/>
  <c r="FO534" i="14"/>
  <c r="FN534" i="14"/>
  <c r="FM534" i="14"/>
  <c r="FL534" i="14"/>
  <c r="FK534" i="14"/>
  <c r="FJ534" i="14"/>
  <c r="FI534" i="14"/>
  <c r="FH534" i="14"/>
  <c r="FG534" i="14"/>
  <c r="FF534" i="14"/>
  <c r="FE534" i="14"/>
  <c r="FD534" i="14"/>
  <c r="FC534" i="14"/>
  <c r="FB534" i="14"/>
  <c r="FA534" i="14"/>
  <c r="EZ534" i="14"/>
  <c r="EY534" i="14"/>
  <c r="EX534" i="14"/>
  <c r="EW534" i="14"/>
  <c r="EV534" i="14"/>
  <c r="EU534" i="14"/>
  <c r="ET534" i="14"/>
  <c r="ES534" i="14"/>
  <c r="ER534" i="14"/>
  <c r="EQ534" i="14"/>
  <c r="EP534" i="14"/>
  <c r="EO534" i="14"/>
  <c r="EN534" i="14"/>
  <c r="EM534" i="14"/>
  <c r="EL534" i="14"/>
  <c r="EK534" i="14"/>
  <c r="EJ534" i="14"/>
  <c r="EI534" i="14"/>
  <c r="EH534" i="14"/>
  <c r="EG534" i="14"/>
  <c r="EF534" i="14"/>
  <c r="EE534" i="14"/>
  <c r="ED534" i="14"/>
  <c r="EC534" i="14"/>
  <c r="EB534" i="14"/>
  <c r="EA534" i="14"/>
  <c r="DZ534" i="14"/>
  <c r="DY534" i="14"/>
  <c r="DX534" i="14"/>
  <c r="DW534" i="14"/>
  <c r="DV534" i="14"/>
  <c r="DU534" i="14"/>
  <c r="DT534" i="14"/>
  <c r="DS534" i="14"/>
  <c r="DR534" i="14"/>
  <c r="DQ534" i="14"/>
  <c r="DP534" i="14"/>
  <c r="DO534" i="14"/>
  <c r="DN534" i="14"/>
  <c r="DM534" i="14"/>
  <c r="DL534" i="14"/>
  <c r="DK534" i="14"/>
  <c r="DJ534" i="14"/>
  <c r="DI534" i="14"/>
  <c r="DH534" i="14"/>
  <c r="DG534" i="14"/>
  <c r="DF534" i="14"/>
  <c r="DE534" i="14"/>
  <c r="DD534" i="14"/>
  <c r="DC534" i="14"/>
  <c r="DB534" i="14"/>
  <c r="DA534" i="14"/>
  <c r="CZ534" i="14"/>
  <c r="CY534" i="14"/>
  <c r="CX534" i="14"/>
  <c r="CW534" i="14"/>
  <c r="CV534" i="14"/>
  <c r="CU534" i="14"/>
  <c r="CT534" i="14"/>
  <c r="CS534" i="14"/>
  <c r="CR534" i="14"/>
  <c r="CQ534" i="14"/>
  <c r="CP534" i="14"/>
  <c r="CO534" i="14"/>
  <c r="CN534" i="14"/>
  <c r="CM534" i="14"/>
  <c r="CL534" i="14"/>
  <c r="CK534" i="14"/>
  <c r="CJ534" i="14"/>
  <c r="CI534" i="14"/>
  <c r="CH534" i="14"/>
  <c r="CG534" i="14"/>
  <c r="CF534" i="14"/>
  <c r="CE534" i="14"/>
  <c r="CD534" i="14"/>
  <c r="CC534" i="14"/>
  <c r="CB534" i="14"/>
  <c r="CA534" i="14"/>
  <c r="BZ534" i="14"/>
  <c r="BY534" i="14"/>
  <c r="BX534" i="14"/>
  <c r="BW534" i="14"/>
  <c r="BV534" i="14"/>
  <c r="BU534" i="14"/>
  <c r="BT534" i="14"/>
  <c r="BS534" i="14"/>
  <c r="BR534" i="14"/>
  <c r="BQ534" i="14"/>
  <c r="BP534" i="14"/>
  <c r="BO534" i="14"/>
  <c r="BN534" i="14"/>
  <c r="BM534" i="14"/>
  <c r="BL534" i="14"/>
  <c r="BK534" i="14"/>
  <c r="BJ534" i="14"/>
  <c r="BI534" i="14"/>
  <c r="BH534" i="14"/>
  <c r="BG534" i="14"/>
  <c r="BF534" i="14"/>
  <c r="BE534" i="14"/>
  <c r="BD534" i="14"/>
  <c r="BC534" i="14"/>
  <c r="BB534" i="14"/>
  <c r="BA534" i="14"/>
  <c r="AZ534" i="14"/>
  <c r="AY534" i="14"/>
  <c r="AX534" i="14"/>
  <c r="AW534" i="14"/>
  <c r="AV534" i="14"/>
  <c r="AU534" i="14"/>
  <c r="AT534" i="14"/>
  <c r="AS534" i="14"/>
  <c r="AR534" i="14"/>
  <c r="AQ534" i="14"/>
  <c r="AP534" i="14"/>
  <c r="AO534" i="14"/>
  <c r="AN534" i="14"/>
  <c r="AM534" i="14"/>
  <c r="AL534" i="14"/>
  <c r="AK534" i="14"/>
  <c r="AJ534" i="14"/>
  <c r="AI534" i="14"/>
  <c r="AH534" i="14"/>
  <c r="AG534" i="14"/>
  <c r="AF534" i="14"/>
  <c r="AE534" i="14"/>
  <c r="AD534" i="14"/>
  <c r="AC534" i="14"/>
  <c r="AB534" i="14"/>
  <c r="AA534" i="14"/>
  <c r="Z534" i="14"/>
  <c r="Y534" i="14"/>
  <c r="X534" i="14"/>
  <c r="W534" i="14"/>
  <c r="V534" i="14"/>
  <c r="U534" i="14"/>
  <c r="T534" i="14"/>
  <c r="S534" i="14"/>
  <c r="R534" i="14"/>
  <c r="Q534" i="14"/>
  <c r="P534" i="14"/>
  <c r="O534" i="14"/>
  <c r="N534" i="14"/>
  <c r="M534" i="14"/>
  <c r="L534" i="14"/>
  <c r="K534" i="14"/>
  <c r="J534" i="14"/>
  <c r="I534" i="14"/>
  <c r="H534" i="14"/>
  <c r="G534" i="14"/>
  <c r="JB533" i="14"/>
  <c r="JA533" i="14"/>
  <c r="IZ533" i="14"/>
  <c r="IY533" i="14"/>
  <c r="IX533" i="14"/>
  <c r="IW533" i="14"/>
  <c r="IV533" i="14"/>
  <c r="IU533" i="14"/>
  <c r="IT533" i="14"/>
  <c r="IS533" i="14"/>
  <c r="IR533" i="14"/>
  <c r="IQ533" i="14"/>
  <c r="IP533" i="14"/>
  <c r="IO533" i="14"/>
  <c r="IN533" i="14"/>
  <c r="IM533" i="14"/>
  <c r="IL533" i="14"/>
  <c r="IK533" i="14"/>
  <c r="IJ533" i="14"/>
  <c r="II533" i="14"/>
  <c r="IH533" i="14"/>
  <c r="IG533" i="14"/>
  <c r="IF533" i="14"/>
  <c r="IE533" i="14"/>
  <c r="ID533" i="14"/>
  <c r="IC533" i="14"/>
  <c r="IB533" i="14"/>
  <c r="IA533" i="14"/>
  <c r="HZ533" i="14"/>
  <c r="HY533" i="14"/>
  <c r="HX533" i="14"/>
  <c r="HW533" i="14"/>
  <c r="HV533" i="14"/>
  <c r="HU533" i="14"/>
  <c r="HT533" i="14"/>
  <c r="HS533" i="14"/>
  <c r="HR533" i="14"/>
  <c r="HQ533" i="14"/>
  <c r="HP533" i="14"/>
  <c r="HO533" i="14"/>
  <c r="HN533" i="14"/>
  <c r="HM533" i="14"/>
  <c r="HL533" i="14"/>
  <c r="HK533" i="14"/>
  <c r="HJ533" i="14"/>
  <c r="HI533" i="14"/>
  <c r="HH533" i="14"/>
  <c r="HG533" i="14"/>
  <c r="HF533" i="14"/>
  <c r="HE533" i="14"/>
  <c r="HD533" i="14"/>
  <c r="HC533" i="14"/>
  <c r="HB533" i="14"/>
  <c r="HA533" i="14"/>
  <c r="GZ533" i="14"/>
  <c r="GY533" i="14"/>
  <c r="GX533" i="14"/>
  <c r="GW533" i="14"/>
  <c r="GV533" i="14"/>
  <c r="GU533" i="14"/>
  <c r="GT533" i="14"/>
  <c r="GS533" i="14"/>
  <c r="GR533" i="14"/>
  <c r="GQ533" i="14"/>
  <c r="GP533" i="14"/>
  <c r="GO533" i="14"/>
  <c r="GN533" i="14"/>
  <c r="GM533" i="14"/>
  <c r="GL533" i="14"/>
  <c r="GK533" i="14"/>
  <c r="GJ533" i="14"/>
  <c r="GI533" i="14"/>
  <c r="GH533" i="14"/>
  <c r="GG533" i="14"/>
  <c r="GF533" i="14"/>
  <c r="GE533" i="14"/>
  <c r="GD533" i="14"/>
  <c r="GC533" i="14"/>
  <c r="GB533" i="14"/>
  <c r="GA533" i="14"/>
  <c r="FZ533" i="14"/>
  <c r="FY533" i="14"/>
  <c r="FX533" i="14"/>
  <c r="FW533" i="14"/>
  <c r="FV533" i="14"/>
  <c r="FU533" i="14"/>
  <c r="FT533" i="14"/>
  <c r="FS533" i="14"/>
  <c r="FR533" i="14"/>
  <c r="FQ533" i="14"/>
  <c r="FP533" i="14"/>
  <c r="FO533" i="14"/>
  <c r="FN533" i="14"/>
  <c r="FM533" i="14"/>
  <c r="FL533" i="14"/>
  <c r="FK533" i="14"/>
  <c r="FJ533" i="14"/>
  <c r="FI533" i="14"/>
  <c r="FH533" i="14"/>
  <c r="FG533" i="14"/>
  <c r="FF533" i="14"/>
  <c r="FE533" i="14"/>
  <c r="FD533" i="14"/>
  <c r="FC533" i="14"/>
  <c r="FB533" i="14"/>
  <c r="FA533" i="14"/>
  <c r="EZ533" i="14"/>
  <c r="EY533" i="14"/>
  <c r="EX533" i="14"/>
  <c r="EW533" i="14"/>
  <c r="EV533" i="14"/>
  <c r="EU533" i="14"/>
  <c r="ET533" i="14"/>
  <c r="ES533" i="14"/>
  <c r="ER533" i="14"/>
  <c r="EQ533" i="14"/>
  <c r="EP533" i="14"/>
  <c r="EO533" i="14"/>
  <c r="EN533" i="14"/>
  <c r="EM533" i="14"/>
  <c r="EL533" i="14"/>
  <c r="EK533" i="14"/>
  <c r="EJ533" i="14"/>
  <c r="EI533" i="14"/>
  <c r="EH533" i="14"/>
  <c r="EG533" i="14"/>
  <c r="EF533" i="14"/>
  <c r="EE533" i="14"/>
  <c r="ED533" i="14"/>
  <c r="EC533" i="14"/>
  <c r="EB533" i="14"/>
  <c r="EA533" i="14"/>
  <c r="DZ533" i="14"/>
  <c r="DY533" i="14"/>
  <c r="DX533" i="14"/>
  <c r="DW533" i="14"/>
  <c r="DV533" i="14"/>
  <c r="DU533" i="14"/>
  <c r="DT533" i="14"/>
  <c r="DS533" i="14"/>
  <c r="DR533" i="14"/>
  <c r="DQ533" i="14"/>
  <c r="DP533" i="14"/>
  <c r="DO533" i="14"/>
  <c r="DN533" i="14"/>
  <c r="DM533" i="14"/>
  <c r="DL533" i="14"/>
  <c r="DK533" i="14"/>
  <c r="DJ533" i="14"/>
  <c r="DI533" i="14"/>
  <c r="DH533" i="14"/>
  <c r="DG533" i="14"/>
  <c r="DF533" i="14"/>
  <c r="DE533" i="14"/>
  <c r="DD533" i="14"/>
  <c r="DC533" i="14"/>
  <c r="DB533" i="14"/>
  <c r="DA533" i="14"/>
  <c r="CZ533" i="14"/>
  <c r="CY533" i="14"/>
  <c r="CX533" i="14"/>
  <c r="CW533" i="14"/>
  <c r="CV533" i="14"/>
  <c r="CU533" i="14"/>
  <c r="CT533" i="14"/>
  <c r="CS533" i="14"/>
  <c r="CR533" i="14"/>
  <c r="CQ533" i="14"/>
  <c r="CP533" i="14"/>
  <c r="CO533" i="14"/>
  <c r="CN533" i="14"/>
  <c r="CM533" i="14"/>
  <c r="CL533" i="14"/>
  <c r="CK533" i="14"/>
  <c r="CJ533" i="14"/>
  <c r="CI533" i="14"/>
  <c r="CH533" i="14"/>
  <c r="CG533" i="14"/>
  <c r="CF533" i="14"/>
  <c r="CE533" i="14"/>
  <c r="CD533" i="14"/>
  <c r="CC533" i="14"/>
  <c r="CB533" i="14"/>
  <c r="CA533" i="14"/>
  <c r="BZ533" i="14"/>
  <c r="BY533" i="14"/>
  <c r="BX533" i="14"/>
  <c r="BW533" i="14"/>
  <c r="BV533" i="14"/>
  <c r="BU533" i="14"/>
  <c r="BT533" i="14"/>
  <c r="BS533" i="14"/>
  <c r="BR533" i="14"/>
  <c r="BQ533" i="14"/>
  <c r="BP533" i="14"/>
  <c r="BO533" i="14"/>
  <c r="BN533" i="14"/>
  <c r="BM533" i="14"/>
  <c r="BL533" i="14"/>
  <c r="BK533" i="14"/>
  <c r="BJ533" i="14"/>
  <c r="BI533" i="14"/>
  <c r="BH533" i="14"/>
  <c r="BG533" i="14"/>
  <c r="BF533" i="14"/>
  <c r="BE533" i="14"/>
  <c r="BD533" i="14"/>
  <c r="BC533" i="14"/>
  <c r="BB533" i="14"/>
  <c r="BA533" i="14"/>
  <c r="AZ533" i="14"/>
  <c r="AY533" i="14"/>
  <c r="AX533" i="14"/>
  <c r="AW533" i="14"/>
  <c r="AV533" i="14"/>
  <c r="AU533" i="14"/>
  <c r="AT533" i="14"/>
  <c r="AS533" i="14"/>
  <c r="AR533" i="14"/>
  <c r="AQ533" i="14"/>
  <c r="AP533" i="14"/>
  <c r="AO533" i="14"/>
  <c r="AN533" i="14"/>
  <c r="AM533" i="14"/>
  <c r="AL533" i="14"/>
  <c r="AK533" i="14"/>
  <c r="AJ533" i="14"/>
  <c r="AI533" i="14"/>
  <c r="AH533" i="14"/>
  <c r="AG533" i="14"/>
  <c r="AF533" i="14"/>
  <c r="AE533" i="14"/>
  <c r="AD533" i="14"/>
  <c r="AC533" i="14"/>
  <c r="AB533" i="14"/>
  <c r="AA533" i="14"/>
  <c r="Z533" i="14"/>
  <c r="Y533" i="14"/>
  <c r="X533" i="14"/>
  <c r="W533" i="14"/>
  <c r="V533" i="14"/>
  <c r="U533" i="14"/>
  <c r="T533" i="14"/>
  <c r="S533" i="14"/>
  <c r="R533" i="14"/>
  <c r="Q533" i="14"/>
  <c r="P533" i="14"/>
  <c r="O533" i="14"/>
  <c r="N533" i="14"/>
  <c r="M533" i="14"/>
  <c r="L533" i="14"/>
  <c r="K533" i="14"/>
  <c r="J533" i="14"/>
  <c r="I533" i="14"/>
  <c r="H533" i="14"/>
  <c r="G533" i="14"/>
  <c r="JB532" i="14"/>
  <c r="JA532" i="14"/>
  <c r="IZ532" i="14"/>
  <c r="IY532" i="14"/>
  <c r="IX532" i="14"/>
  <c r="IW532" i="14"/>
  <c r="IV532" i="14"/>
  <c r="IU532" i="14"/>
  <c r="IT532" i="14"/>
  <c r="IS532" i="14"/>
  <c r="IR532" i="14"/>
  <c r="IQ532" i="14"/>
  <c r="IP532" i="14"/>
  <c r="IO532" i="14"/>
  <c r="IN532" i="14"/>
  <c r="IM532" i="14"/>
  <c r="IL532" i="14"/>
  <c r="IK532" i="14"/>
  <c r="IJ532" i="14"/>
  <c r="II532" i="14"/>
  <c r="IH532" i="14"/>
  <c r="IG532" i="14"/>
  <c r="IF532" i="14"/>
  <c r="IE532" i="14"/>
  <c r="ID532" i="14"/>
  <c r="IC532" i="14"/>
  <c r="IB532" i="14"/>
  <c r="IA532" i="14"/>
  <c r="HZ532" i="14"/>
  <c r="HY532" i="14"/>
  <c r="HX532" i="14"/>
  <c r="HW532" i="14"/>
  <c r="HV532" i="14"/>
  <c r="HU532" i="14"/>
  <c r="HT532" i="14"/>
  <c r="HS532" i="14"/>
  <c r="HR532" i="14"/>
  <c r="HQ532" i="14"/>
  <c r="HP532" i="14"/>
  <c r="HO532" i="14"/>
  <c r="HN532" i="14"/>
  <c r="HM532" i="14"/>
  <c r="HL532" i="14"/>
  <c r="HK532" i="14"/>
  <c r="HJ532" i="14"/>
  <c r="HI532" i="14"/>
  <c r="HH532" i="14"/>
  <c r="HG532" i="14"/>
  <c r="HF532" i="14"/>
  <c r="HE532" i="14"/>
  <c r="HD532" i="14"/>
  <c r="HC532" i="14"/>
  <c r="HB532" i="14"/>
  <c r="HA532" i="14"/>
  <c r="GZ532" i="14"/>
  <c r="GY532" i="14"/>
  <c r="GX532" i="14"/>
  <c r="GW532" i="14"/>
  <c r="GV532" i="14"/>
  <c r="GU532" i="14"/>
  <c r="GT532" i="14"/>
  <c r="GS532" i="14"/>
  <c r="GR532" i="14"/>
  <c r="GQ532" i="14"/>
  <c r="GP532" i="14"/>
  <c r="GO532" i="14"/>
  <c r="GN532" i="14"/>
  <c r="GM532" i="14"/>
  <c r="GL532" i="14"/>
  <c r="GK532" i="14"/>
  <c r="GJ532" i="14"/>
  <c r="GI532" i="14"/>
  <c r="GH532" i="14"/>
  <c r="GG532" i="14"/>
  <c r="GF532" i="14"/>
  <c r="GE532" i="14"/>
  <c r="GD532" i="14"/>
  <c r="GC532" i="14"/>
  <c r="GB532" i="14"/>
  <c r="GA532" i="14"/>
  <c r="FZ532" i="14"/>
  <c r="FY532" i="14"/>
  <c r="FX532" i="14"/>
  <c r="FW532" i="14"/>
  <c r="FV532" i="14"/>
  <c r="FU532" i="14"/>
  <c r="FT532" i="14"/>
  <c r="FS532" i="14"/>
  <c r="FR532" i="14"/>
  <c r="FQ532" i="14"/>
  <c r="FP532" i="14"/>
  <c r="FO532" i="14"/>
  <c r="FN532" i="14"/>
  <c r="FM532" i="14"/>
  <c r="FL532" i="14"/>
  <c r="FK532" i="14"/>
  <c r="FJ532" i="14"/>
  <c r="FI532" i="14"/>
  <c r="FH532" i="14"/>
  <c r="FG532" i="14"/>
  <c r="FF532" i="14"/>
  <c r="FE532" i="14"/>
  <c r="FD532" i="14"/>
  <c r="FC532" i="14"/>
  <c r="FB532" i="14"/>
  <c r="FA532" i="14"/>
  <c r="EZ532" i="14"/>
  <c r="EY532" i="14"/>
  <c r="EX532" i="14"/>
  <c r="EW532" i="14"/>
  <c r="EV532" i="14"/>
  <c r="EU532" i="14"/>
  <c r="ET532" i="14"/>
  <c r="ES532" i="14"/>
  <c r="ER532" i="14"/>
  <c r="EQ532" i="14"/>
  <c r="EP532" i="14"/>
  <c r="EO532" i="14"/>
  <c r="EN532" i="14"/>
  <c r="EM532" i="14"/>
  <c r="EL532" i="14"/>
  <c r="EK532" i="14"/>
  <c r="EJ532" i="14"/>
  <c r="EI532" i="14"/>
  <c r="EH532" i="14"/>
  <c r="EG532" i="14"/>
  <c r="EF532" i="14"/>
  <c r="EE532" i="14"/>
  <c r="ED532" i="14"/>
  <c r="EC532" i="14"/>
  <c r="EB532" i="14"/>
  <c r="EA532" i="14"/>
  <c r="DZ532" i="14"/>
  <c r="DY532" i="14"/>
  <c r="DX532" i="14"/>
  <c r="DW532" i="14"/>
  <c r="DV532" i="14"/>
  <c r="DU532" i="14"/>
  <c r="DT532" i="14"/>
  <c r="DS532" i="14"/>
  <c r="DR532" i="14"/>
  <c r="DQ532" i="14"/>
  <c r="DP532" i="14"/>
  <c r="DO532" i="14"/>
  <c r="DN532" i="14"/>
  <c r="DM532" i="14"/>
  <c r="DL532" i="14"/>
  <c r="DK532" i="14"/>
  <c r="DJ532" i="14"/>
  <c r="DI532" i="14"/>
  <c r="DH532" i="14"/>
  <c r="DG532" i="14"/>
  <c r="DF532" i="14"/>
  <c r="DE532" i="14"/>
  <c r="DD532" i="14"/>
  <c r="DC532" i="14"/>
  <c r="DB532" i="14"/>
  <c r="DA532" i="14"/>
  <c r="CZ532" i="14"/>
  <c r="CY532" i="14"/>
  <c r="CX532" i="14"/>
  <c r="CW532" i="14"/>
  <c r="CV532" i="14"/>
  <c r="CU532" i="14"/>
  <c r="CT532" i="14"/>
  <c r="CS532" i="14"/>
  <c r="CR532" i="14"/>
  <c r="CQ532" i="14"/>
  <c r="CP532" i="14"/>
  <c r="CO532" i="14"/>
  <c r="CN532" i="14"/>
  <c r="CM532" i="14"/>
  <c r="CL532" i="14"/>
  <c r="CK532" i="14"/>
  <c r="CJ532" i="14"/>
  <c r="CI532" i="14"/>
  <c r="CH532" i="14"/>
  <c r="CG532" i="14"/>
  <c r="CF532" i="14"/>
  <c r="CE532" i="14"/>
  <c r="CD532" i="14"/>
  <c r="CC532" i="14"/>
  <c r="CB532" i="14"/>
  <c r="CA532" i="14"/>
  <c r="BZ532" i="14"/>
  <c r="BY532" i="14"/>
  <c r="BX532" i="14"/>
  <c r="BW532" i="14"/>
  <c r="BV532" i="14"/>
  <c r="BU532" i="14"/>
  <c r="BT532" i="14"/>
  <c r="BS532" i="14"/>
  <c r="BR532" i="14"/>
  <c r="BQ532" i="14"/>
  <c r="BP532" i="14"/>
  <c r="BO532" i="14"/>
  <c r="BN532" i="14"/>
  <c r="BM532" i="14"/>
  <c r="BL532" i="14"/>
  <c r="BK532" i="14"/>
  <c r="BJ532" i="14"/>
  <c r="BI532" i="14"/>
  <c r="BH532" i="14"/>
  <c r="BG532" i="14"/>
  <c r="BF532" i="14"/>
  <c r="BE532" i="14"/>
  <c r="BD532" i="14"/>
  <c r="BC532" i="14"/>
  <c r="BB532" i="14"/>
  <c r="BA532" i="14"/>
  <c r="AZ532" i="14"/>
  <c r="AY532" i="14"/>
  <c r="AX532" i="14"/>
  <c r="AW532" i="14"/>
  <c r="AV532" i="14"/>
  <c r="AU532" i="14"/>
  <c r="AT532" i="14"/>
  <c r="AS532" i="14"/>
  <c r="AR532" i="14"/>
  <c r="AQ532" i="14"/>
  <c r="AP532" i="14"/>
  <c r="AO532" i="14"/>
  <c r="AN532" i="14"/>
  <c r="AM532" i="14"/>
  <c r="AL532" i="14"/>
  <c r="AK532" i="14"/>
  <c r="AJ532" i="14"/>
  <c r="AI532" i="14"/>
  <c r="AH532" i="14"/>
  <c r="AG532" i="14"/>
  <c r="AF532" i="14"/>
  <c r="AE532" i="14"/>
  <c r="AD532" i="14"/>
  <c r="AC532" i="14"/>
  <c r="AB532" i="14"/>
  <c r="AA532" i="14"/>
  <c r="Z532" i="14"/>
  <c r="Y532" i="14"/>
  <c r="X532" i="14"/>
  <c r="W532" i="14"/>
  <c r="V532" i="14"/>
  <c r="U532" i="14"/>
  <c r="T532" i="14"/>
  <c r="S532" i="14"/>
  <c r="R532" i="14"/>
  <c r="Q532" i="14"/>
  <c r="P532" i="14"/>
  <c r="O532" i="14"/>
  <c r="N532" i="14"/>
  <c r="M532" i="14"/>
  <c r="L532" i="14"/>
  <c r="K532" i="14"/>
  <c r="J532" i="14"/>
  <c r="I532" i="14"/>
  <c r="H532" i="14"/>
  <c r="G532" i="14"/>
  <c r="JB531" i="14"/>
  <c r="JA531" i="14"/>
  <c r="IZ531" i="14"/>
  <c r="IY531" i="14"/>
  <c r="IX531" i="14"/>
  <c r="IW531" i="14"/>
  <c r="IV531" i="14"/>
  <c r="IU531" i="14"/>
  <c r="IT531" i="14"/>
  <c r="IS531" i="14"/>
  <c r="IR531" i="14"/>
  <c r="IQ531" i="14"/>
  <c r="IP531" i="14"/>
  <c r="IO531" i="14"/>
  <c r="IN531" i="14"/>
  <c r="IM531" i="14"/>
  <c r="IL531" i="14"/>
  <c r="IK531" i="14"/>
  <c r="IJ531" i="14"/>
  <c r="II531" i="14"/>
  <c r="IH531" i="14"/>
  <c r="IG531" i="14"/>
  <c r="IF531" i="14"/>
  <c r="IE531" i="14"/>
  <c r="ID531" i="14"/>
  <c r="IC531" i="14"/>
  <c r="IB531" i="14"/>
  <c r="IA531" i="14"/>
  <c r="HZ531" i="14"/>
  <c r="HY531" i="14"/>
  <c r="HX531" i="14"/>
  <c r="HW531" i="14"/>
  <c r="HV531" i="14"/>
  <c r="HU531" i="14"/>
  <c r="HT531" i="14"/>
  <c r="HS531" i="14"/>
  <c r="HR531" i="14"/>
  <c r="HQ531" i="14"/>
  <c r="HP531" i="14"/>
  <c r="HO531" i="14"/>
  <c r="HN531" i="14"/>
  <c r="HM531" i="14"/>
  <c r="HL531" i="14"/>
  <c r="HK531" i="14"/>
  <c r="HJ531" i="14"/>
  <c r="HI531" i="14"/>
  <c r="HH531" i="14"/>
  <c r="HG531" i="14"/>
  <c r="HF531" i="14"/>
  <c r="HE531" i="14"/>
  <c r="HD531" i="14"/>
  <c r="HC531" i="14"/>
  <c r="HB531" i="14"/>
  <c r="HA531" i="14"/>
  <c r="GZ531" i="14"/>
  <c r="GY531" i="14"/>
  <c r="GX531" i="14"/>
  <c r="GW531" i="14"/>
  <c r="GV531" i="14"/>
  <c r="GU531" i="14"/>
  <c r="GT531" i="14"/>
  <c r="GS531" i="14"/>
  <c r="GR531" i="14"/>
  <c r="GQ531" i="14"/>
  <c r="GP531" i="14"/>
  <c r="GO531" i="14"/>
  <c r="GN531" i="14"/>
  <c r="GM531" i="14"/>
  <c r="GL531" i="14"/>
  <c r="GK531" i="14"/>
  <c r="GJ531" i="14"/>
  <c r="GI531" i="14"/>
  <c r="GH531" i="14"/>
  <c r="GG531" i="14"/>
  <c r="GF531" i="14"/>
  <c r="GE531" i="14"/>
  <c r="GD531" i="14"/>
  <c r="GC531" i="14"/>
  <c r="GB531" i="14"/>
  <c r="GA531" i="14"/>
  <c r="FZ531" i="14"/>
  <c r="FY531" i="14"/>
  <c r="FX531" i="14"/>
  <c r="FW531" i="14"/>
  <c r="FV531" i="14"/>
  <c r="FU531" i="14"/>
  <c r="FT531" i="14"/>
  <c r="FS531" i="14"/>
  <c r="FR531" i="14"/>
  <c r="FQ531" i="14"/>
  <c r="FP531" i="14"/>
  <c r="FO531" i="14"/>
  <c r="FN531" i="14"/>
  <c r="FM531" i="14"/>
  <c r="FL531" i="14"/>
  <c r="FK531" i="14"/>
  <c r="FJ531" i="14"/>
  <c r="FI531" i="14"/>
  <c r="FH531" i="14"/>
  <c r="FG531" i="14"/>
  <c r="FF531" i="14"/>
  <c r="FE531" i="14"/>
  <c r="FD531" i="14"/>
  <c r="FC531" i="14"/>
  <c r="FB531" i="14"/>
  <c r="FA531" i="14"/>
  <c r="EZ531" i="14"/>
  <c r="EY531" i="14"/>
  <c r="EX531" i="14"/>
  <c r="EW531" i="14"/>
  <c r="EV531" i="14"/>
  <c r="EU531" i="14"/>
  <c r="ET531" i="14"/>
  <c r="ES531" i="14"/>
  <c r="ER531" i="14"/>
  <c r="EQ531" i="14"/>
  <c r="EP531" i="14"/>
  <c r="EO531" i="14"/>
  <c r="EN531" i="14"/>
  <c r="EM531" i="14"/>
  <c r="EL531" i="14"/>
  <c r="EK531" i="14"/>
  <c r="EJ531" i="14"/>
  <c r="EI531" i="14"/>
  <c r="EH531" i="14"/>
  <c r="EG531" i="14"/>
  <c r="EF531" i="14"/>
  <c r="EE531" i="14"/>
  <c r="ED531" i="14"/>
  <c r="EC531" i="14"/>
  <c r="EB531" i="14"/>
  <c r="EA531" i="14"/>
  <c r="DZ531" i="14"/>
  <c r="DY531" i="14"/>
  <c r="DX531" i="14"/>
  <c r="DW531" i="14"/>
  <c r="DV531" i="14"/>
  <c r="DU531" i="14"/>
  <c r="DT531" i="14"/>
  <c r="DS531" i="14"/>
  <c r="DR531" i="14"/>
  <c r="DQ531" i="14"/>
  <c r="DP531" i="14"/>
  <c r="DO531" i="14"/>
  <c r="DN531" i="14"/>
  <c r="DM531" i="14"/>
  <c r="DL531" i="14"/>
  <c r="DK531" i="14"/>
  <c r="DJ531" i="14"/>
  <c r="DI531" i="14"/>
  <c r="DH531" i="14"/>
  <c r="DG531" i="14"/>
  <c r="DF531" i="14"/>
  <c r="DE531" i="14"/>
  <c r="DD531" i="14"/>
  <c r="DC531" i="14"/>
  <c r="DB531" i="14"/>
  <c r="DA531" i="14"/>
  <c r="CZ531" i="14"/>
  <c r="CY531" i="14"/>
  <c r="CX531" i="14"/>
  <c r="CW531" i="14"/>
  <c r="CV531" i="14"/>
  <c r="CU531" i="14"/>
  <c r="CT531" i="14"/>
  <c r="CS531" i="14"/>
  <c r="CR531" i="14"/>
  <c r="CQ531" i="14"/>
  <c r="CP531" i="14"/>
  <c r="CO531" i="14"/>
  <c r="CN531" i="14"/>
  <c r="CM531" i="14"/>
  <c r="CL531" i="14"/>
  <c r="CK531" i="14"/>
  <c r="CJ531" i="14"/>
  <c r="CI531" i="14"/>
  <c r="CH531" i="14"/>
  <c r="CG531" i="14"/>
  <c r="CF531" i="14"/>
  <c r="CE531" i="14"/>
  <c r="CD531" i="14"/>
  <c r="CC531" i="14"/>
  <c r="CB531" i="14"/>
  <c r="CA531" i="14"/>
  <c r="BZ531" i="14"/>
  <c r="BY531" i="14"/>
  <c r="BX531" i="14"/>
  <c r="BW531" i="14"/>
  <c r="BV531" i="14"/>
  <c r="BU531" i="14"/>
  <c r="BT531" i="14"/>
  <c r="BS531" i="14"/>
  <c r="BR531" i="14"/>
  <c r="BQ531" i="14"/>
  <c r="BP531" i="14"/>
  <c r="BO531" i="14"/>
  <c r="BN531" i="14"/>
  <c r="BM531" i="14"/>
  <c r="BL531" i="14"/>
  <c r="BK531" i="14"/>
  <c r="BJ531" i="14"/>
  <c r="BI531" i="14"/>
  <c r="BH531" i="14"/>
  <c r="BG531" i="14"/>
  <c r="BF531" i="14"/>
  <c r="BE531" i="14"/>
  <c r="BD531" i="14"/>
  <c r="BC531" i="14"/>
  <c r="BB531" i="14"/>
  <c r="BA531" i="14"/>
  <c r="AZ531" i="14"/>
  <c r="AY531" i="14"/>
  <c r="AX531" i="14"/>
  <c r="AW531" i="14"/>
  <c r="AV531" i="14"/>
  <c r="AU531" i="14"/>
  <c r="AT531" i="14"/>
  <c r="AS531" i="14"/>
  <c r="AR531" i="14"/>
  <c r="AQ531" i="14"/>
  <c r="AP531" i="14"/>
  <c r="AO531" i="14"/>
  <c r="AN531" i="14"/>
  <c r="AM531" i="14"/>
  <c r="AL531" i="14"/>
  <c r="AK531" i="14"/>
  <c r="AJ531" i="14"/>
  <c r="AI531" i="14"/>
  <c r="AH531" i="14"/>
  <c r="AG531" i="14"/>
  <c r="AF531" i="14"/>
  <c r="AE531" i="14"/>
  <c r="AD531" i="14"/>
  <c r="AC531" i="14"/>
  <c r="AB531" i="14"/>
  <c r="AA531" i="14"/>
  <c r="Z531" i="14"/>
  <c r="Y531" i="14"/>
  <c r="X531" i="14"/>
  <c r="W531" i="14"/>
  <c r="V531" i="14"/>
  <c r="U531" i="14"/>
  <c r="T531" i="14"/>
  <c r="S531" i="14"/>
  <c r="R531" i="14"/>
  <c r="Q531" i="14"/>
  <c r="P531" i="14"/>
  <c r="O531" i="14"/>
  <c r="N531" i="14"/>
  <c r="M531" i="14"/>
  <c r="L531" i="14"/>
  <c r="K531" i="14"/>
  <c r="J531" i="14"/>
  <c r="I531" i="14"/>
  <c r="H531" i="14"/>
  <c r="G531" i="14"/>
  <c r="JB530" i="14"/>
  <c r="JA530" i="14"/>
  <c r="IZ530" i="14"/>
  <c r="IY530" i="14"/>
  <c r="IX530" i="14"/>
  <c r="IW530" i="14"/>
  <c r="IV530" i="14"/>
  <c r="IU530" i="14"/>
  <c r="IT530" i="14"/>
  <c r="IS530" i="14"/>
  <c r="IR530" i="14"/>
  <c r="IQ530" i="14"/>
  <c r="IP530" i="14"/>
  <c r="IO530" i="14"/>
  <c r="IN530" i="14"/>
  <c r="IM530" i="14"/>
  <c r="IL530" i="14"/>
  <c r="IK530" i="14"/>
  <c r="IJ530" i="14"/>
  <c r="II530" i="14"/>
  <c r="IH530" i="14"/>
  <c r="IG530" i="14"/>
  <c r="IF530" i="14"/>
  <c r="IE530" i="14"/>
  <c r="ID530" i="14"/>
  <c r="IC530" i="14"/>
  <c r="IB530" i="14"/>
  <c r="IA530" i="14"/>
  <c r="HZ530" i="14"/>
  <c r="HY530" i="14"/>
  <c r="HX530" i="14"/>
  <c r="HW530" i="14"/>
  <c r="HV530" i="14"/>
  <c r="HU530" i="14"/>
  <c r="HT530" i="14"/>
  <c r="HS530" i="14"/>
  <c r="HR530" i="14"/>
  <c r="HQ530" i="14"/>
  <c r="HP530" i="14"/>
  <c r="HO530" i="14"/>
  <c r="HN530" i="14"/>
  <c r="HM530" i="14"/>
  <c r="HL530" i="14"/>
  <c r="HK530" i="14"/>
  <c r="HJ530" i="14"/>
  <c r="HI530" i="14"/>
  <c r="HH530" i="14"/>
  <c r="HG530" i="14"/>
  <c r="HF530" i="14"/>
  <c r="HE530" i="14"/>
  <c r="HD530" i="14"/>
  <c r="HC530" i="14"/>
  <c r="HB530" i="14"/>
  <c r="HA530" i="14"/>
  <c r="GZ530" i="14"/>
  <c r="GY530" i="14"/>
  <c r="GX530" i="14"/>
  <c r="GW530" i="14"/>
  <c r="GV530" i="14"/>
  <c r="GU530" i="14"/>
  <c r="GT530" i="14"/>
  <c r="GS530" i="14"/>
  <c r="GR530" i="14"/>
  <c r="GQ530" i="14"/>
  <c r="GP530" i="14"/>
  <c r="GO530" i="14"/>
  <c r="GN530" i="14"/>
  <c r="GM530" i="14"/>
  <c r="GL530" i="14"/>
  <c r="GK530" i="14"/>
  <c r="GJ530" i="14"/>
  <c r="GI530" i="14"/>
  <c r="GH530" i="14"/>
  <c r="GG530" i="14"/>
  <c r="GF530" i="14"/>
  <c r="GE530" i="14"/>
  <c r="GD530" i="14"/>
  <c r="GC530" i="14"/>
  <c r="GB530" i="14"/>
  <c r="GA530" i="14"/>
  <c r="FZ530" i="14"/>
  <c r="FY530" i="14"/>
  <c r="FX530" i="14"/>
  <c r="FW530" i="14"/>
  <c r="FV530" i="14"/>
  <c r="FU530" i="14"/>
  <c r="FT530" i="14"/>
  <c r="FS530" i="14"/>
  <c r="FR530" i="14"/>
  <c r="FQ530" i="14"/>
  <c r="FP530" i="14"/>
  <c r="FO530" i="14"/>
  <c r="FN530" i="14"/>
  <c r="FM530" i="14"/>
  <c r="FL530" i="14"/>
  <c r="FK530" i="14"/>
  <c r="FJ530" i="14"/>
  <c r="FI530" i="14"/>
  <c r="FH530" i="14"/>
  <c r="FG530" i="14"/>
  <c r="FF530" i="14"/>
  <c r="FE530" i="14"/>
  <c r="FD530" i="14"/>
  <c r="FC530" i="14"/>
  <c r="FB530" i="14"/>
  <c r="FA530" i="14"/>
  <c r="EZ530" i="14"/>
  <c r="EY530" i="14"/>
  <c r="EX530" i="14"/>
  <c r="EW530" i="14"/>
  <c r="EV530" i="14"/>
  <c r="EU530" i="14"/>
  <c r="ET530" i="14"/>
  <c r="ES530" i="14"/>
  <c r="ER530" i="14"/>
  <c r="EQ530" i="14"/>
  <c r="EP530" i="14"/>
  <c r="EO530" i="14"/>
  <c r="EN530" i="14"/>
  <c r="EM530" i="14"/>
  <c r="EL530" i="14"/>
  <c r="EK530" i="14"/>
  <c r="EJ530" i="14"/>
  <c r="EI530" i="14"/>
  <c r="EH530" i="14"/>
  <c r="EG530" i="14"/>
  <c r="EF530" i="14"/>
  <c r="EE530" i="14"/>
  <c r="ED530" i="14"/>
  <c r="EC530" i="14"/>
  <c r="EB530" i="14"/>
  <c r="EA530" i="14"/>
  <c r="DZ530" i="14"/>
  <c r="DY530" i="14"/>
  <c r="DX530" i="14"/>
  <c r="DW530" i="14"/>
  <c r="DV530" i="14"/>
  <c r="DU530" i="14"/>
  <c r="DT530" i="14"/>
  <c r="DS530" i="14"/>
  <c r="DR530" i="14"/>
  <c r="DQ530" i="14"/>
  <c r="DP530" i="14"/>
  <c r="DO530" i="14"/>
  <c r="DN530" i="14"/>
  <c r="DM530" i="14"/>
  <c r="DL530" i="14"/>
  <c r="DK530" i="14"/>
  <c r="DJ530" i="14"/>
  <c r="DI530" i="14"/>
  <c r="DH530" i="14"/>
  <c r="DG530" i="14"/>
  <c r="DF530" i="14"/>
  <c r="DE530" i="14"/>
  <c r="DD530" i="14"/>
  <c r="DC530" i="14"/>
  <c r="DB530" i="14"/>
  <c r="DA530" i="14"/>
  <c r="CZ530" i="14"/>
  <c r="CY530" i="14"/>
  <c r="CX530" i="14"/>
  <c r="CW530" i="14"/>
  <c r="CV530" i="14"/>
  <c r="CU530" i="14"/>
  <c r="CT530" i="14"/>
  <c r="CS530" i="14"/>
  <c r="CR530" i="14"/>
  <c r="CQ530" i="14"/>
  <c r="CP530" i="14"/>
  <c r="CO530" i="14"/>
  <c r="CN530" i="14"/>
  <c r="CM530" i="14"/>
  <c r="CL530" i="14"/>
  <c r="CK530" i="14"/>
  <c r="CJ530" i="14"/>
  <c r="CI530" i="14"/>
  <c r="CH530" i="14"/>
  <c r="CG530" i="14"/>
  <c r="CF530" i="14"/>
  <c r="CE530" i="14"/>
  <c r="CD530" i="14"/>
  <c r="CC530" i="14"/>
  <c r="CB530" i="14"/>
  <c r="CA530" i="14"/>
  <c r="BZ530" i="14"/>
  <c r="BY530" i="14"/>
  <c r="BX530" i="14"/>
  <c r="BW530" i="14"/>
  <c r="BV530" i="14"/>
  <c r="BU530" i="14"/>
  <c r="BT530" i="14"/>
  <c r="BS530" i="14"/>
  <c r="BR530" i="14"/>
  <c r="BQ530" i="14"/>
  <c r="BP530" i="14"/>
  <c r="BO530" i="14"/>
  <c r="BN530" i="14"/>
  <c r="BM530" i="14"/>
  <c r="BL530" i="14"/>
  <c r="BK530" i="14"/>
  <c r="BJ530" i="14"/>
  <c r="BI530" i="14"/>
  <c r="BH530" i="14"/>
  <c r="BG530" i="14"/>
  <c r="BF530" i="14"/>
  <c r="BE530" i="14"/>
  <c r="BD530" i="14"/>
  <c r="BC530" i="14"/>
  <c r="BB530" i="14"/>
  <c r="BA530" i="14"/>
  <c r="AZ530" i="14"/>
  <c r="AY530" i="14"/>
  <c r="AX530" i="14"/>
  <c r="AW530" i="14"/>
  <c r="AV530" i="14"/>
  <c r="AU530" i="14"/>
  <c r="AT530" i="14"/>
  <c r="AS530" i="14"/>
  <c r="AR530" i="14"/>
  <c r="AQ530" i="14"/>
  <c r="AP530" i="14"/>
  <c r="AO530" i="14"/>
  <c r="AN530" i="14"/>
  <c r="AM530" i="14"/>
  <c r="AL530" i="14"/>
  <c r="AK530" i="14"/>
  <c r="AJ530" i="14"/>
  <c r="AI530" i="14"/>
  <c r="AH530" i="14"/>
  <c r="AG530" i="14"/>
  <c r="AF530" i="14"/>
  <c r="AE530" i="14"/>
  <c r="AD530" i="14"/>
  <c r="AC530" i="14"/>
  <c r="AB530" i="14"/>
  <c r="AA530" i="14"/>
  <c r="Z530" i="14"/>
  <c r="Y530" i="14"/>
  <c r="X530" i="14"/>
  <c r="W530" i="14"/>
  <c r="V530" i="14"/>
  <c r="U530" i="14"/>
  <c r="T530" i="14"/>
  <c r="S530" i="14"/>
  <c r="R530" i="14"/>
  <c r="Q530" i="14"/>
  <c r="P530" i="14"/>
  <c r="O530" i="14"/>
  <c r="N530" i="14"/>
  <c r="M530" i="14"/>
  <c r="L530" i="14"/>
  <c r="K530" i="14"/>
  <c r="J530" i="14"/>
  <c r="I530" i="14"/>
  <c r="H530" i="14"/>
  <c r="G530" i="14"/>
  <c r="JB529" i="14"/>
  <c r="JA529" i="14"/>
  <c r="IZ529" i="14"/>
  <c r="IY529" i="14"/>
  <c r="IX529" i="14"/>
  <c r="IW529" i="14"/>
  <c r="IV529" i="14"/>
  <c r="IU529" i="14"/>
  <c r="IT529" i="14"/>
  <c r="IS529" i="14"/>
  <c r="IR529" i="14"/>
  <c r="IQ529" i="14"/>
  <c r="IP529" i="14"/>
  <c r="IO529" i="14"/>
  <c r="IN529" i="14"/>
  <c r="IM529" i="14"/>
  <c r="IL529" i="14"/>
  <c r="IK529" i="14"/>
  <c r="IJ529" i="14"/>
  <c r="II529" i="14"/>
  <c r="IH529" i="14"/>
  <c r="IG529" i="14"/>
  <c r="IF529" i="14"/>
  <c r="IE529" i="14"/>
  <c r="ID529" i="14"/>
  <c r="IC529" i="14"/>
  <c r="IB529" i="14"/>
  <c r="IA529" i="14"/>
  <c r="HZ529" i="14"/>
  <c r="HY529" i="14"/>
  <c r="HX529" i="14"/>
  <c r="HW529" i="14"/>
  <c r="HV529" i="14"/>
  <c r="HU529" i="14"/>
  <c r="HT529" i="14"/>
  <c r="HS529" i="14"/>
  <c r="HR529" i="14"/>
  <c r="HQ529" i="14"/>
  <c r="HP529" i="14"/>
  <c r="HO529" i="14"/>
  <c r="HN529" i="14"/>
  <c r="HM529" i="14"/>
  <c r="HL529" i="14"/>
  <c r="HK529" i="14"/>
  <c r="HJ529" i="14"/>
  <c r="HI529" i="14"/>
  <c r="HH529" i="14"/>
  <c r="HG529" i="14"/>
  <c r="HF529" i="14"/>
  <c r="HE529" i="14"/>
  <c r="HD529" i="14"/>
  <c r="HC529" i="14"/>
  <c r="HB529" i="14"/>
  <c r="HA529" i="14"/>
  <c r="GZ529" i="14"/>
  <c r="GY529" i="14"/>
  <c r="GX529" i="14"/>
  <c r="GW529" i="14"/>
  <c r="GV529" i="14"/>
  <c r="GU529" i="14"/>
  <c r="GT529" i="14"/>
  <c r="GS529" i="14"/>
  <c r="GR529" i="14"/>
  <c r="GQ529" i="14"/>
  <c r="GP529" i="14"/>
  <c r="GO529" i="14"/>
  <c r="GN529" i="14"/>
  <c r="GM529" i="14"/>
  <c r="GL529" i="14"/>
  <c r="GK529" i="14"/>
  <c r="GJ529" i="14"/>
  <c r="GI529" i="14"/>
  <c r="GH529" i="14"/>
  <c r="GG529" i="14"/>
  <c r="GF529" i="14"/>
  <c r="GE529" i="14"/>
  <c r="GD529" i="14"/>
  <c r="GC529" i="14"/>
  <c r="GB529" i="14"/>
  <c r="GA529" i="14"/>
  <c r="FZ529" i="14"/>
  <c r="FY529" i="14"/>
  <c r="FX529" i="14"/>
  <c r="FW529" i="14"/>
  <c r="FV529" i="14"/>
  <c r="FU529" i="14"/>
  <c r="FT529" i="14"/>
  <c r="FS529" i="14"/>
  <c r="FR529" i="14"/>
  <c r="FQ529" i="14"/>
  <c r="FP529" i="14"/>
  <c r="FO529" i="14"/>
  <c r="FN529" i="14"/>
  <c r="FM529" i="14"/>
  <c r="FL529" i="14"/>
  <c r="FK529" i="14"/>
  <c r="FJ529" i="14"/>
  <c r="FI529" i="14"/>
  <c r="FH529" i="14"/>
  <c r="FG529" i="14"/>
  <c r="FF529" i="14"/>
  <c r="FE529" i="14"/>
  <c r="FD529" i="14"/>
  <c r="FC529" i="14"/>
  <c r="FB529" i="14"/>
  <c r="FA529" i="14"/>
  <c r="EZ529" i="14"/>
  <c r="EY529" i="14"/>
  <c r="EX529" i="14"/>
  <c r="EW529" i="14"/>
  <c r="EV529" i="14"/>
  <c r="EU529" i="14"/>
  <c r="ET529" i="14"/>
  <c r="ES529" i="14"/>
  <c r="ER529" i="14"/>
  <c r="EQ529" i="14"/>
  <c r="EP529" i="14"/>
  <c r="EO529" i="14"/>
  <c r="EN529" i="14"/>
  <c r="EM529" i="14"/>
  <c r="EL529" i="14"/>
  <c r="EK529" i="14"/>
  <c r="EJ529" i="14"/>
  <c r="EI529" i="14"/>
  <c r="EH529" i="14"/>
  <c r="EG529" i="14"/>
  <c r="EF529" i="14"/>
  <c r="EE529" i="14"/>
  <c r="ED529" i="14"/>
  <c r="EC529" i="14"/>
  <c r="EB529" i="14"/>
  <c r="EA529" i="14"/>
  <c r="DZ529" i="14"/>
  <c r="DY529" i="14"/>
  <c r="DX529" i="14"/>
  <c r="DW529" i="14"/>
  <c r="DV529" i="14"/>
  <c r="DU529" i="14"/>
  <c r="DT529" i="14"/>
  <c r="DS529" i="14"/>
  <c r="DR529" i="14"/>
  <c r="DQ529" i="14"/>
  <c r="DP529" i="14"/>
  <c r="DO529" i="14"/>
  <c r="DN529" i="14"/>
  <c r="DM529" i="14"/>
  <c r="DL529" i="14"/>
  <c r="DK529" i="14"/>
  <c r="DJ529" i="14"/>
  <c r="DI529" i="14"/>
  <c r="DH529" i="14"/>
  <c r="DG529" i="14"/>
  <c r="DF529" i="14"/>
  <c r="DE529" i="14"/>
  <c r="DD529" i="14"/>
  <c r="DC529" i="14"/>
  <c r="DB529" i="14"/>
  <c r="DA529" i="14"/>
  <c r="CZ529" i="14"/>
  <c r="CY529" i="14"/>
  <c r="CX529" i="14"/>
  <c r="CW529" i="14"/>
  <c r="CV529" i="14"/>
  <c r="CU529" i="14"/>
  <c r="CT529" i="14"/>
  <c r="CS529" i="14"/>
  <c r="CR529" i="14"/>
  <c r="CQ529" i="14"/>
  <c r="CP529" i="14"/>
  <c r="CO529" i="14"/>
  <c r="CN529" i="14"/>
  <c r="CM529" i="14"/>
  <c r="CL529" i="14"/>
  <c r="CK529" i="14"/>
  <c r="CJ529" i="14"/>
  <c r="CI529" i="14"/>
  <c r="CH529" i="14"/>
  <c r="CG529" i="14"/>
  <c r="CF529" i="14"/>
  <c r="CE529" i="14"/>
  <c r="CD529" i="14"/>
  <c r="CC529" i="14"/>
  <c r="CB529" i="14"/>
  <c r="CA529" i="14"/>
  <c r="BZ529" i="14"/>
  <c r="BY529" i="14"/>
  <c r="BX529" i="14"/>
  <c r="BW529" i="14"/>
  <c r="BV529" i="14"/>
  <c r="BU529" i="14"/>
  <c r="BT529" i="14"/>
  <c r="BS529" i="14"/>
  <c r="BR529" i="14"/>
  <c r="BQ529" i="14"/>
  <c r="BP529" i="14"/>
  <c r="BO529" i="14"/>
  <c r="BN529" i="14"/>
  <c r="BM529" i="14"/>
  <c r="BL529" i="14"/>
  <c r="BK529" i="14"/>
  <c r="BJ529" i="14"/>
  <c r="BI529" i="14"/>
  <c r="BH529" i="14"/>
  <c r="BG529" i="14"/>
  <c r="BF529" i="14"/>
  <c r="BE529" i="14"/>
  <c r="BD529" i="14"/>
  <c r="BC529" i="14"/>
  <c r="BB529" i="14"/>
  <c r="BA529" i="14"/>
  <c r="AZ529" i="14"/>
  <c r="AY529" i="14"/>
  <c r="AX529" i="14"/>
  <c r="AW529" i="14"/>
  <c r="AV529" i="14"/>
  <c r="AU529" i="14"/>
  <c r="AT529" i="14"/>
  <c r="AS529" i="14"/>
  <c r="AR529" i="14"/>
  <c r="AQ529" i="14"/>
  <c r="AP529" i="14"/>
  <c r="AO529" i="14"/>
  <c r="AN529" i="14"/>
  <c r="AM529" i="14"/>
  <c r="AL529" i="14"/>
  <c r="AK529" i="14"/>
  <c r="AJ529" i="14"/>
  <c r="AI529" i="14"/>
  <c r="AH529" i="14"/>
  <c r="AG529" i="14"/>
  <c r="AF529" i="14"/>
  <c r="AE529" i="14"/>
  <c r="AD529" i="14"/>
  <c r="AC529" i="14"/>
  <c r="AB529" i="14"/>
  <c r="AA529" i="14"/>
  <c r="Z529" i="14"/>
  <c r="Y529" i="14"/>
  <c r="X529" i="14"/>
  <c r="W529" i="14"/>
  <c r="V529" i="14"/>
  <c r="U529" i="14"/>
  <c r="T529" i="14"/>
  <c r="S529" i="14"/>
  <c r="R529" i="14"/>
  <c r="Q529" i="14"/>
  <c r="P529" i="14"/>
  <c r="O529" i="14"/>
  <c r="N529" i="14"/>
  <c r="M529" i="14"/>
  <c r="L529" i="14"/>
  <c r="K529" i="14"/>
  <c r="J529" i="14"/>
  <c r="I529" i="14"/>
  <c r="H529" i="14"/>
  <c r="G529" i="14"/>
  <c r="JB528" i="14"/>
  <c r="JA528" i="14"/>
  <c r="IZ528" i="14"/>
  <c r="IY528" i="14"/>
  <c r="IX528" i="14"/>
  <c r="IW528" i="14"/>
  <c r="IV528" i="14"/>
  <c r="IU528" i="14"/>
  <c r="IT528" i="14"/>
  <c r="IS528" i="14"/>
  <c r="IR528" i="14"/>
  <c r="IQ528" i="14"/>
  <c r="IP528" i="14"/>
  <c r="IO528" i="14"/>
  <c r="IN528" i="14"/>
  <c r="IM528" i="14"/>
  <c r="IL528" i="14"/>
  <c r="IK528" i="14"/>
  <c r="IJ528" i="14"/>
  <c r="II528" i="14"/>
  <c r="IH528" i="14"/>
  <c r="IG528" i="14"/>
  <c r="IF528" i="14"/>
  <c r="IE528" i="14"/>
  <c r="ID528" i="14"/>
  <c r="IC528" i="14"/>
  <c r="IB528" i="14"/>
  <c r="IA528" i="14"/>
  <c r="HZ528" i="14"/>
  <c r="HY528" i="14"/>
  <c r="HX528" i="14"/>
  <c r="HW528" i="14"/>
  <c r="HV528" i="14"/>
  <c r="HU528" i="14"/>
  <c r="HT528" i="14"/>
  <c r="HS528" i="14"/>
  <c r="HR528" i="14"/>
  <c r="HQ528" i="14"/>
  <c r="HP528" i="14"/>
  <c r="HO528" i="14"/>
  <c r="HN528" i="14"/>
  <c r="HM528" i="14"/>
  <c r="HL528" i="14"/>
  <c r="HK528" i="14"/>
  <c r="HJ528" i="14"/>
  <c r="HI528" i="14"/>
  <c r="HH528" i="14"/>
  <c r="HG528" i="14"/>
  <c r="HF528" i="14"/>
  <c r="HE528" i="14"/>
  <c r="HD528" i="14"/>
  <c r="HC528" i="14"/>
  <c r="HB528" i="14"/>
  <c r="HA528" i="14"/>
  <c r="GZ528" i="14"/>
  <c r="GY528" i="14"/>
  <c r="GX528" i="14"/>
  <c r="GW528" i="14"/>
  <c r="GV528" i="14"/>
  <c r="GU528" i="14"/>
  <c r="GT528" i="14"/>
  <c r="GS528" i="14"/>
  <c r="GR528" i="14"/>
  <c r="GQ528" i="14"/>
  <c r="GP528" i="14"/>
  <c r="GO528" i="14"/>
  <c r="GN528" i="14"/>
  <c r="GM528" i="14"/>
  <c r="GL528" i="14"/>
  <c r="GK528" i="14"/>
  <c r="GJ528" i="14"/>
  <c r="GI528" i="14"/>
  <c r="GH528" i="14"/>
  <c r="GG528" i="14"/>
  <c r="GF528" i="14"/>
  <c r="GE528" i="14"/>
  <c r="GD528" i="14"/>
  <c r="GC528" i="14"/>
  <c r="GB528" i="14"/>
  <c r="GA528" i="14"/>
  <c r="FZ528" i="14"/>
  <c r="FY528" i="14"/>
  <c r="FX528" i="14"/>
  <c r="FW528" i="14"/>
  <c r="FV528" i="14"/>
  <c r="FU528" i="14"/>
  <c r="FT528" i="14"/>
  <c r="FS528" i="14"/>
  <c r="FR528" i="14"/>
  <c r="FQ528" i="14"/>
  <c r="FP528" i="14"/>
  <c r="FO528" i="14"/>
  <c r="FN528" i="14"/>
  <c r="FM528" i="14"/>
  <c r="FL528" i="14"/>
  <c r="FK528" i="14"/>
  <c r="FJ528" i="14"/>
  <c r="FI528" i="14"/>
  <c r="FH528" i="14"/>
  <c r="FG528" i="14"/>
  <c r="FF528" i="14"/>
  <c r="FE528" i="14"/>
  <c r="FD528" i="14"/>
  <c r="FC528" i="14"/>
  <c r="FB528" i="14"/>
  <c r="FA528" i="14"/>
  <c r="EZ528" i="14"/>
  <c r="EY528" i="14"/>
  <c r="EX528" i="14"/>
  <c r="EW528" i="14"/>
  <c r="EV528" i="14"/>
  <c r="EU528" i="14"/>
  <c r="ET528" i="14"/>
  <c r="ES528" i="14"/>
  <c r="ER528" i="14"/>
  <c r="EQ528" i="14"/>
  <c r="EP528" i="14"/>
  <c r="EO528" i="14"/>
  <c r="EN528" i="14"/>
  <c r="EM528" i="14"/>
  <c r="EL528" i="14"/>
  <c r="EK528" i="14"/>
  <c r="EJ528" i="14"/>
  <c r="EI528" i="14"/>
  <c r="EH528" i="14"/>
  <c r="EG528" i="14"/>
  <c r="EF528" i="14"/>
  <c r="EE528" i="14"/>
  <c r="ED528" i="14"/>
  <c r="EC528" i="14"/>
  <c r="EB528" i="14"/>
  <c r="EA528" i="14"/>
  <c r="DZ528" i="14"/>
  <c r="DY528" i="14"/>
  <c r="DX528" i="14"/>
  <c r="DW528" i="14"/>
  <c r="DV528" i="14"/>
  <c r="DU528" i="14"/>
  <c r="DT528" i="14"/>
  <c r="DS528" i="14"/>
  <c r="DR528" i="14"/>
  <c r="DQ528" i="14"/>
  <c r="DP528" i="14"/>
  <c r="DO528" i="14"/>
  <c r="DN528" i="14"/>
  <c r="DM528" i="14"/>
  <c r="DL528" i="14"/>
  <c r="DK528" i="14"/>
  <c r="DJ528" i="14"/>
  <c r="DI528" i="14"/>
  <c r="DH528" i="14"/>
  <c r="DG528" i="14"/>
  <c r="DF528" i="14"/>
  <c r="DE528" i="14"/>
  <c r="DD528" i="14"/>
  <c r="DC528" i="14"/>
  <c r="DB528" i="14"/>
  <c r="DA528" i="14"/>
  <c r="CZ528" i="14"/>
  <c r="CY528" i="14"/>
  <c r="CX528" i="14"/>
  <c r="CW528" i="14"/>
  <c r="CV528" i="14"/>
  <c r="CU528" i="14"/>
  <c r="CT528" i="14"/>
  <c r="CS528" i="14"/>
  <c r="CR528" i="14"/>
  <c r="CQ528" i="14"/>
  <c r="CP528" i="14"/>
  <c r="CO528" i="14"/>
  <c r="CN528" i="14"/>
  <c r="CM528" i="14"/>
  <c r="CL528" i="14"/>
  <c r="CK528" i="14"/>
  <c r="CJ528" i="14"/>
  <c r="CI528" i="14"/>
  <c r="CH528" i="14"/>
  <c r="CG528" i="14"/>
  <c r="CF528" i="14"/>
  <c r="CE528" i="14"/>
  <c r="CD528" i="14"/>
  <c r="CC528" i="14"/>
  <c r="CB528" i="14"/>
  <c r="CA528" i="14"/>
  <c r="BZ528" i="14"/>
  <c r="BY528" i="14"/>
  <c r="BX528" i="14"/>
  <c r="BW528" i="14"/>
  <c r="BV528" i="14"/>
  <c r="BU528" i="14"/>
  <c r="BT528" i="14"/>
  <c r="BS528" i="14"/>
  <c r="BR528" i="14"/>
  <c r="BQ528" i="14"/>
  <c r="BP528" i="14"/>
  <c r="BO528" i="14"/>
  <c r="BN528" i="14"/>
  <c r="BM528" i="14"/>
  <c r="BL528" i="14"/>
  <c r="BK528" i="14"/>
  <c r="BJ528" i="14"/>
  <c r="BI528" i="14"/>
  <c r="BH528" i="14"/>
  <c r="BG528" i="14"/>
  <c r="BF528" i="14"/>
  <c r="BE528" i="14"/>
  <c r="BD528" i="14"/>
  <c r="BC528" i="14"/>
  <c r="BB528" i="14"/>
  <c r="BA528" i="14"/>
  <c r="AZ528" i="14"/>
  <c r="AY528" i="14"/>
  <c r="AX528" i="14"/>
  <c r="AW528" i="14"/>
  <c r="AV528" i="14"/>
  <c r="AU528" i="14"/>
  <c r="AT528" i="14"/>
  <c r="AS528" i="14"/>
  <c r="AR528" i="14"/>
  <c r="AQ528" i="14"/>
  <c r="AP528" i="14"/>
  <c r="AO528" i="14"/>
  <c r="AN528" i="14"/>
  <c r="AM528" i="14"/>
  <c r="AL528" i="14"/>
  <c r="AK528" i="14"/>
  <c r="AJ528" i="14"/>
  <c r="AI528" i="14"/>
  <c r="AH528" i="14"/>
  <c r="AG528" i="14"/>
  <c r="AF528" i="14"/>
  <c r="AE528" i="14"/>
  <c r="AD528" i="14"/>
  <c r="AC528" i="14"/>
  <c r="AB528" i="14"/>
  <c r="AA528" i="14"/>
  <c r="Z528" i="14"/>
  <c r="Y528" i="14"/>
  <c r="X528" i="14"/>
  <c r="W528" i="14"/>
  <c r="V528" i="14"/>
  <c r="U528" i="14"/>
  <c r="T528" i="14"/>
  <c r="S528" i="14"/>
  <c r="R528" i="14"/>
  <c r="Q528" i="14"/>
  <c r="P528" i="14"/>
  <c r="O528" i="14"/>
  <c r="N528" i="14"/>
  <c r="M528" i="14"/>
  <c r="L528" i="14"/>
  <c r="K528" i="14"/>
  <c r="J528" i="14"/>
  <c r="I528" i="14"/>
  <c r="H528" i="14"/>
  <c r="G528" i="14"/>
  <c r="JB527" i="14"/>
  <c r="JA527" i="14"/>
  <c r="IZ527" i="14"/>
  <c r="IY527" i="14"/>
  <c r="IX527" i="14"/>
  <c r="IW527" i="14"/>
  <c r="IV527" i="14"/>
  <c r="IU527" i="14"/>
  <c r="IT527" i="14"/>
  <c r="IS527" i="14"/>
  <c r="IR527" i="14"/>
  <c r="IQ527" i="14"/>
  <c r="IP527" i="14"/>
  <c r="IO527" i="14"/>
  <c r="IN527" i="14"/>
  <c r="IM527" i="14"/>
  <c r="IL527" i="14"/>
  <c r="IK527" i="14"/>
  <c r="IJ527" i="14"/>
  <c r="II527" i="14"/>
  <c r="IH527" i="14"/>
  <c r="IG527" i="14"/>
  <c r="IF527" i="14"/>
  <c r="IE527" i="14"/>
  <c r="ID527" i="14"/>
  <c r="IC527" i="14"/>
  <c r="IB527" i="14"/>
  <c r="IA527" i="14"/>
  <c r="HZ527" i="14"/>
  <c r="HY527" i="14"/>
  <c r="HX527" i="14"/>
  <c r="HW527" i="14"/>
  <c r="HV527" i="14"/>
  <c r="HU527" i="14"/>
  <c r="HT527" i="14"/>
  <c r="HS527" i="14"/>
  <c r="HR527" i="14"/>
  <c r="HQ527" i="14"/>
  <c r="HP527" i="14"/>
  <c r="HO527" i="14"/>
  <c r="HN527" i="14"/>
  <c r="HM527" i="14"/>
  <c r="HL527" i="14"/>
  <c r="HK527" i="14"/>
  <c r="HJ527" i="14"/>
  <c r="HI527" i="14"/>
  <c r="HH527" i="14"/>
  <c r="HG527" i="14"/>
  <c r="HF527" i="14"/>
  <c r="HE527" i="14"/>
  <c r="HD527" i="14"/>
  <c r="HC527" i="14"/>
  <c r="HB527" i="14"/>
  <c r="HA527" i="14"/>
  <c r="GZ527" i="14"/>
  <c r="GY527" i="14"/>
  <c r="GX527" i="14"/>
  <c r="GW527" i="14"/>
  <c r="GV527" i="14"/>
  <c r="GU527" i="14"/>
  <c r="GT527" i="14"/>
  <c r="GS527" i="14"/>
  <c r="GR527" i="14"/>
  <c r="GQ527" i="14"/>
  <c r="GP527" i="14"/>
  <c r="GO527" i="14"/>
  <c r="GN527" i="14"/>
  <c r="GM527" i="14"/>
  <c r="GL527" i="14"/>
  <c r="GK527" i="14"/>
  <c r="GJ527" i="14"/>
  <c r="GI527" i="14"/>
  <c r="GH527" i="14"/>
  <c r="GG527" i="14"/>
  <c r="GF527" i="14"/>
  <c r="GE527" i="14"/>
  <c r="GD527" i="14"/>
  <c r="GC527" i="14"/>
  <c r="GB527" i="14"/>
  <c r="GA527" i="14"/>
  <c r="FZ527" i="14"/>
  <c r="FY527" i="14"/>
  <c r="FX527" i="14"/>
  <c r="FW527" i="14"/>
  <c r="FV527" i="14"/>
  <c r="FU527" i="14"/>
  <c r="FT527" i="14"/>
  <c r="FS527" i="14"/>
  <c r="FR527" i="14"/>
  <c r="FQ527" i="14"/>
  <c r="FP527" i="14"/>
  <c r="FO527" i="14"/>
  <c r="FN527" i="14"/>
  <c r="FM527" i="14"/>
  <c r="FL527" i="14"/>
  <c r="FK527" i="14"/>
  <c r="FJ527" i="14"/>
  <c r="FI527" i="14"/>
  <c r="FH527" i="14"/>
  <c r="FG527" i="14"/>
  <c r="FF527" i="14"/>
  <c r="FE527" i="14"/>
  <c r="FD527" i="14"/>
  <c r="FC527" i="14"/>
  <c r="FB527" i="14"/>
  <c r="FA527" i="14"/>
  <c r="EZ527" i="14"/>
  <c r="EY527" i="14"/>
  <c r="EX527" i="14"/>
  <c r="EW527" i="14"/>
  <c r="EV527" i="14"/>
  <c r="EU527" i="14"/>
  <c r="ET527" i="14"/>
  <c r="ES527" i="14"/>
  <c r="ER527" i="14"/>
  <c r="EQ527" i="14"/>
  <c r="EP527" i="14"/>
  <c r="EO527" i="14"/>
  <c r="EN527" i="14"/>
  <c r="EM527" i="14"/>
  <c r="EL527" i="14"/>
  <c r="EK527" i="14"/>
  <c r="EJ527" i="14"/>
  <c r="EI527" i="14"/>
  <c r="EH527" i="14"/>
  <c r="EG527" i="14"/>
  <c r="EF527" i="14"/>
  <c r="EE527" i="14"/>
  <c r="ED527" i="14"/>
  <c r="EC527" i="14"/>
  <c r="EB527" i="14"/>
  <c r="EA527" i="14"/>
  <c r="DZ527" i="14"/>
  <c r="DY527" i="14"/>
  <c r="DX527" i="14"/>
  <c r="DW527" i="14"/>
  <c r="DV527" i="14"/>
  <c r="DU527" i="14"/>
  <c r="DT527" i="14"/>
  <c r="DS527" i="14"/>
  <c r="DR527" i="14"/>
  <c r="DQ527" i="14"/>
  <c r="DP527" i="14"/>
  <c r="DO527" i="14"/>
  <c r="DN527" i="14"/>
  <c r="DM527" i="14"/>
  <c r="DL527" i="14"/>
  <c r="DK527" i="14"/>
  <c r="DJ527" i="14"/>
  <c r="DI527" i="14"/>
  <c r="DH527" i="14"/>
  <c r="DG527" i="14"/>
  <c r="DF527" i="14"/>
  <c r="DE527" i="14"/>
  <c r="DD527" i="14"/>
  <c r="DC527" i="14"/>
  <c r="DB527" i="14"/>
  <c r="DA527" i="14"/>
  <c r="CZ527" i="14"/>
  <c r="CY527" i="14"/>
  <c r="CX527" i="14"/>
  <c r="CW527" i="14"/>
  <c r="CV527" i="14"/>
  <c r="CU527" i="14"/>
  <c r="CT527" i="14"/>
  <c r="CS527" i="14"/>
  <c r="CR527" i="14"/>
  <c r="CQ527" i="14"/>
  <c r="CP527" i="14"/>
  <c r="CO527" i="14"/>
  <c r="CN527" i="14"/>
  <c r="CM527" i="14"/>
  <c r="CL527" i="14"/>
  <c r="CK527" i="14"/>
  <c r="CJ527" i="14"/>
  <c r="CI527" i="14"/>
  <c r="CH527" i="14"/>
  <c r="CG527" i="14"/>
  <c r="CF527" i="14"/>
  <c r="CE527" i="14"/>
  <c r="CD527" i="14"/>
  <c r="CC527" i="14"/>
  <c r="CB527" i="14"/>
  <c r="CA527" i="14"/>
  <c r="BZ527" i="14"/>
  <c r="BY527" i="14"/>
  <c r="BX527" i="14"/>
  <c r="BW527" i="14"/>
  <c r="BV527" i="14"/>
  <c r="BU527" i="14"/>
  <c r="BT527" i="14"/>
  <c r="BS527" i="14"/>
  <c r="BR527" i="14"/>
  <c r="BQ527" i="14"/>
  <c r="BP527" i="14"/>
  <c r="BO527" i="14"/>
  <c r="BN527" i="14"/>
  <c r="BM527" i="14"/>
  <c r="BL527" i="14"/>
  <c r="BK527" i="14"/>
  <c r="BJ527" i="14"/>
  <c r="BI527" i="14"/>
  <c r="BH527" i="14"/>
  <c r="BG527" i="14"/>
  <c r="BF527" i="14"/>
  <c r="BE527" i="14"/>
  <c r="BD527" i="14"/>
  <c r="BC527" i="14"/>
  <c r="BB527" i="14"/>
  <c r="BA527" i="14"/>
  <c r="AZ527" i="14"/>
  <c r="AY527" i="14"/>
  <c r="AX527" i="14"/>
  <c r="AW527" i="14"/>
  <c r="AV527" i="14"/>
  <c r="AU527" i="14"/>
  <c r="AT527" i="14"/>
  <c r="AS527" i="14"/>
  <c r="AR527" i="14"/>
  <c r="AQ527" i="14"/>
  <c r="AP527" i="14"/>
  <c r="AO527" i="14"/>
  <c r="AN527" i="14"/>
  <c r="AM527" i="14"/>
  <c r="AL527" i="14"/>
  <c r="AK527" i="14"/>
  <c r="AJ527" i="14"/>
  <c r="AI527" i="14"/>
  <c r="AH527" i="14"/>
  <c r="AG527" i="14"/>
  <c r="AF527" i="14"/>
  <c r="AE527" i="14"/>
  <c r="AD527" i="14"/>
  <c r="AC527" i="14"/>
  <c r="AB527" i="14"/>
  <c r="AA527" i="14"/>
  <c r="Z527" i="14"/>
  <c r="Y527" i="14"/>
  <c r="X527" i="14"/>
  <c r="W527" i="14"/>
  <c r="V527" i="14"/>
  <c r="U527" i="14"/>
  <c r="T527" i="14"/>
  <c r="S527" i="14"/>
  <c r="R527" i="14"/>
  <c r="Q527" i="14"/>
  <c r="P527" i="14"/>
  <c r="O527" i="14"/>
  <c r="N527" i="14"/>
  <c r="M527" i="14"/>
  <c r="L527" i="14"/>
  <c r="K527" i="14"/>
  <c r="J527" i="14"/>
  <c r="I527" i="14"/>
  <c r="H527" i="14"/>
  <c r="G527" i="14"/>
  <c r="JB526" i="14"/>
  <c r="JA526" i="14"/>
  <c r="IZ526" i="14"/>
  <c r="IY526" i="14"/>
  <c r="IX526" i="14"/>
  <c r="IW526" i="14"/>
  <c r="IV526" i="14"/>
  <c r="IU526" i="14"/>
  <c r="IT526" i="14"/>
  <c r="IS526" i="14"/>
  <c r="IR526" i="14"/>
  <c r="IQ526" i="14"/>
  <c r="IP526" i="14"/>
  <c r="IO526" i="14"/>
  <c r="IN526" i="14"/>
  <c r="IM526" i="14"/>
  <c r="IL526" i="14"/>
  <c r="IK526" i="14"/>
  <c r="IJ526" i="14"/>
  <c r="II526" i="14"/>
  <c r="IH526" i="14"/>
  <c r="IG526" i="14"/>
  <c r="IF526" i="14"/>
  <c r="IE526" i="14"/>
  <c r="ID526" i="14"/>
  <c r="IC526" i="14"/>
  <c r="IB526" i="14"/>
  <c r="IA526" i="14"/>
  <c r="HZ526" i="14"/>
  <c r="HY526" i="14"/>
  <c r="HX526" i="14"/>
  <c r="HW526" i="14"/>
  <c r="HV526" i="14"/>
  <c r="HU526" i="14"/>
  <c r="HT526" i="14"/>
  <c r="HS526" i="14"/>
  <c r="HR526" i="14"/>
  <c r="HQ526" i="14"/>
  <c r="HP526" i="14"/>
  <c r="HO526" i="14"/>
  <c r="HN526" i="14"/>
  <c r="HM526" i="14"/>
  <c r="HL526" i="14"/>
  <c r="HK526" i="14"/>
  <c r="HJ526" i="14"/>
  <c r="HI526" i="14"/>
  <c r="HH526" i="14"/>
  <c r="HG526" i="14"/>
  <c r="HF526" i="14"/>
  <c r="HE526" i="14"/>
  <c r="HD526" i="14"/>
  <c r="HC526" i="14"/>
  <c r="HB526" i="14"/>
  <c r="HA526" i="14"/>
  <c r="GZ526" i="14"/>
  <c r="GY526" i="14"/>
  <c r="GX526" i="14"/>
  <c r="GW526" i="14"/>
  <c r="GV526" i="14"/>
  <c r="GU526" i="14"/>
  <c r="GT526" i="14"/>
  <c r="GS526" i="14"/>
  <c r="GR526" i="14"/>
  <c r="GQ526" i="14"/>
  <c r="GP526" i="14"/>
  <c r="GO526" i="14"/>
  <c r="GN526" i="14"/>
  <c r="GM526" i="14"/>
  <c r="GL526" i="14"/>
  <c r="GK526" i="14"/>
  <c r="GJ526" i="14"/>
  <c r="GI526" i="14"/>
  <c r="GH526" i="14"/>
  <c r="GG526" i="14"/>
  <c r="GF526" i="14"/>
  <c r="GE526" i="14"/>
  <c r="GD526" i="14"/>
  <c r="GC526" i="14"/>
  <c r="GB526" i="14"/>
  <c r="GA526" i="14"/>
  <c r="FZ526" i="14"/>
  <c r="FY526" i="14"/>
  <c r="FX526" i="14"/>
  <c r="FW526" i="14"/>
  <c r="FV526" i="14"/>
  <c r="FU526" i="14"/>
  <c r="FT526" i="14"/>
  <c r="FS526" i="14"/>
  <c r="FR526" i="14"/>
  <c r="FQ526" i="14"/>
  <c r="FP526" i="14"/>
  <c r="FO526" i="14"/>
  <c r="FN526" i="14"/>
  <c r="FM526" i="14"/>
  <c r="FL526" i="14"/>
  <c r="FK526" i="14"/>
  <c r="FJ526" i="14"/>
  <c r="FI526" i="14"/>
  <c r="FH526" i="14"/>
  <c r="FG526" i="14"/>
  <c r="FF526" i="14"/>
  <c r="FE526" i="14"/>
  <c r="FD526" i="14"/>
  <c r="FC526" i="14"/>
  <c r="FB526" i="14"/>
  <c r="FA526" i="14"/>
  <c r="EZ526" i="14"/>
  <c r="EY526" i="14"/>
  <c r="EX526" i="14"/>
  <c r="EW526" i="14"/>
  <c r="EV526" i="14"/>
  <c r="EU526" i="14"/>
  <c r="ET526" i="14"/>
  <c r="ES526" i="14"/>
  <c r="ER526" i="14"/>
  <c r="EQ526" i="14"/>
  <c r="EP526" i="14"/>
  <c r="EO526" i="14"/>
  <c r="EN526" i="14"/>
  <c r="EM526" i="14"/>
  <c r="EL526" i="14"/>
  <c r="EK526" i="14"/>
  <c r="EJ526" i="14"/>
  <c r="EI526" i="14"/>
  <c r="EH526" i="14"/>
  <c r="EG526" i="14"/>
  <c r="EF526" i="14"/>
  <c r="EE526" i="14"/>
  <c r="ED526" i="14"/>
  <c r="EC526" i="14"/>
  <c r="EB526" i="14"/>
  <c r="EA526" i="14"/>
  <c r="DZ526" i="14"/>
  <c r="DY526" i="14"/>
  <c r="DX526" i="14"/>
  <c r="DW526" i="14"/>
  <c r="DV526" i="14"/>
  <c r="DU526" i="14"/>
  <c r="DT526" i="14"/>
  <c r="DS526" i="14"/>
  <c r="DR526" i="14"/>
  <c r="DQ526" i="14"/>
  <c r="DP526" i="14"/>
  <c r="DO526" i="14"/>
  <c r="DN526" i="14"/>
  <c r="DM526" i="14"/>
  <c r="DL526" i="14"/>
  <c r="DK526" i="14"/>
  <c r="DJ526" i="14"/>
  <c r="DI526" i="14"/>
  <c r="DH526" i="14"/>
  <c r="DG526" i="14"/>
  <c r="DF526" i="14"/>
  <c r="DE526" i="14"/>
  <c r="DD526" i="14"/>
  <c r="DC526" i="14"/>
  <c r="DB526" i="14"/>
  <c r="DA526" i="14"/>
  <c r="CZ526" i="14"/>
  <c r="CY526" i="14"/>
  <c r="CX526" i="14"/>
  <c r="CW526" i="14"/>
  <c r="CV526" i="14"/>
  <c r="CU526" i="14"/>
  <c r="CT526" i="14"/>
  <c r="CS526" i="14"/>
  <c r="CR526" i="14"/>
  <c r="CQ526" i="14"/>
  <c r="CP526" i="14"/>
  <c r="CO526" i="14"/>
  <c r="CN526" i="14"/>
  <c r="CM526" i="14"/>
  <c r="CL526" i="14"/>
  <c r="CK526" i="14"/>
  <c r="CJ526" i="14"/>
  <c r="CI526" i="14"/>
  <c r="CH526" i="14"/>
  <c r="CG526" i="14"/>
  <c r="CF526" i="14"/>
  <c r="CE526" i="14"/>
  <c r="CD526" i="14"/>
  <c r="CC526" i="14"/>
  <c r="CB526" i="14"/>
  <c r="CA526" i="14"/>
  <c r="BZ526" i="14"/>
  <c r="BY526" i="14"/>
  <c r="BX526" i="14"/>
  <c r="BW526" i="14"/>
  <c r="BV526" i="14"/>
  <c r="BU526" i="14"/>
  <c r="BT526" i="14"/>
  <c r="BS526" i="14"/>
  <c r="BR526" i="14"/>
  <c r="BQ526" i="14"/>
  <c r="BP526" i="14"/>
  <c r="BO526" i="14"/>
  <c r="BN526" i="14"/>
  <c r="BM526" i="14"/>
  <c r="BL526" i="14"/>
  <c r="BK526" i="14"/>
  <c r="BJ526" i="14"/>
  <c r="BI526" i="14"/>
  <c r="BH526" i="14"/>
  <c r="BG526" i="14"/>
  <c r="BF526" i="14"/>
  <c r="BE526" i="14"/>
  <c r="BD526" i="14"/>
  <c r="BC526" i="14"/>
  <c r="BB526" i="14"/>
  <c r="BA526" i="14"/>
  <c r="AZ526" i="14"/>
  <c r="AY526" i="14"/>
  <c r="AX526" i="14"/>
  <c r="AW526" i="14"/>
  <c r="AV526" i="14"/>
  <c r="AU526" i="14"/>
  <c r="AT526" i="14"/>
  <c r="AS526" i="14"/>
  <c r="AR526" i="14"/>
  <c r="AQ526" i="14"/>
  <c r="AP526" i="14"/>
  <c r="AO526" i="14"/>
  <c r="AN526" i="14"/>
  <c r="AM526" i="14"/>
  <c r="AL526" i="14"/>
  <c r="AK526" i="14"/>
  <c r="AJ526" i="14"/>
  <c r="AI526" i="14"/>
  <c r="AH526" i="14"/>
  <c r="AG526" i="14"/>
  <c r="AF526" i="14"/>
  <c r="AE526" i="14"/>
  <c r="AD526" i="14"/>
  <c r="AC526" i="14"/>
  <c r="AB526" i="14"/>
  <c r="AA526" i="14"/>
  <c r="Z526" i="14"/>
  <c r="Y526" i="14"/>
  <c r="X526" i="14"/>
  <c r="W526" i="14"/>
  <c r="V526" i="14"/>
  <c r="U526" i="14"/>
  <c r="T526" i="14"/>
  <c r="S526" i="14"/>
  <c r="R526" i="14"/>
  <c r="Q526" i="14"/>
  <c r="P526" i="14"/>
  <c r="O526" i="14"/>
  <c r="N526" i="14"/>
  <c r="M526" i="14"/>
  <c r="L526" i="14"/>
  <c r="K526" i="14"/>
  <c r="J526" i="14"/>
  <c r="I526" i="14"/>
  <c r="H526" i="14"/>
  <c r="G526" i="14"/>
  <c r="JB525" i="14"/>
  <c r="JA525" i="14"/>
  <c r="IZ525" i="14"/>
  <c r="IY525" i="14"/>
  <c r="IX525" i="14"/>
  <c r="IW525" i="14"/>
  <c r="IV525" i="14"/>
  <c r="IU525" i="14"/>
  <c r="IT525" i="14"/>
  <c r="IS525" i="14"/>
  <c r="IR525" i="14"/>
  <c r="IQ525" i="14"/>
  <c r="IP525" i="14"/>
  <c r="IO525" i="14"/>
  <c r="IN525" i="14"/>
  <c r="IM525" i="14"/>
  <c r="IL525" i="14"/>
  <c r="IK525" i="14"/>
  <c r="IJ525" i="14"/>
  <c r="II525" i="14"/>
  <c r="IH525" i="14"/>
  <c r="IG525" i="14"/>
  <c r="IF525" i="14"/>
  <c r="IE525" i="14"/>
  <c r="ID525" i="14"/>
  <c r="IC525" i="14"/>
  <c r="IB525" i="14"/>
  <c r="IA525" i="14"/>
  <c r="HZ525" i="14"/>
  <c r="HY525" i="14"/>
  <c r="HX525" i="14"/>
  <c r="HW525" i="14"/>
  <c r="HV525" i="14"/>
  <c r="HU525" i="14"/>
  <c r="HT525" i="14"/>
  <c r="HS525" i="14"/>
  <c r="HR525" i="14"/>
  <c r="HQ525" i="14"/>
  <c r="HP525" i="14"/>
  <c r="HO525" i="14"/>
  <c r="HN525" i="14"/>
  <c r="HM525" i="14"/>
  <c r="HL525" i="14"/>
  <c r="HK525" i="14"/>
  <c r="HJ525" i="14"/>
  <c r="HI525" i="14"/>
  <c r="HH525" i="14"/>
  <c r="HG525" i="14"/>
  <c r="HF525" i="14"/>
  <c r="HE525" i="14"/>
  <c r="HD525" i="14"/>
  <c r="HC525" i="14"/>
  <c r="HB525" i="14"/>
  <c r="HA525" i="14"/>
  <c r="GZ525" i="14"/>
  <c r="GY525" i="14"/>
  <c r="GX525" i="14"/>
  <c r="GW525" i="14"/>
  <c r="GV525" i="14"/>
  <c r="GU525" i="14"/>
  <c r="GT525" i="14"/>
  <c r="GS525" i="14"/>
  <c r="GR525" i="14"/>
  <c r="GQ525" i="14"/>
  <c r="GP525" i="14"/>
  <c r="GO525" i="14"/>
  <c r="GN525" i="14"/>
  <c r="GM525" i="14"/>
  <c r="GL525" i="14"/>
  <c r="GK525" i="14"/>
  <c r="GJ525" i="14"/>
  <c r="GI525" i="14"/>
  <c r="GH525" i="14"/>
  <c r="GG525" i="14"/>
  <c r="GF525" i="14"/>
  <c r="GE525" i="14"/>
  <c r="GD525" i="14"/>
  <c r="GC525" i="14"/>
  <c r="GB525" i="14"/>
  <c r="GA525" i="14"/>
  <c r="FZ525" i="14"/>
  <c r="FY525" i="14"/>
  <c r="FX525" i="14"/>
  <c r="FW525" i="14"/>
  <c r="FV525" i="14"/>
  <c r="FU525" i="14"/>
  <c r="FT525" i="14"/>
  <c r="FS525" i="14"/>
  <c r="FR525" i="14"/>
  <c r="FQ525" i="14"/>
  <c r="FP525" i="14"/>
  <c r="FO525" i="14"/>
  <c r="FN525" i="14"/>
  <c r="FM525" i="14"/>
  <c r="FL525" i="14"/>
  <c r="FK525" i="14"/>
  <c r="FJ525" i="14"/>
  <c r="FI525" i="14"/>
  <c r="FH525" i="14"/>
  <c r="FG525" i="14"/>
  <c r="FF525" i="14"/>
  <c r="FE525" i="14"/>
  <c r="FD525" i="14"/>
  <c r="FC525" i="14"/>
  <c r="FB525" i="14"/>
  <c r="FA525" i="14"/>
  <c r="EZ525" i="14"/>
  <c r="EY525" i="14"/>
  <c r="EX525" i="14"/>
  <c r="EW525" i="14"/>
  <c r="EV525" i="14"/>
  <c r="EU525" i="14"/>
  <c r="ET525" i="14"/>
  <c r="ES525" i="14"/>
  <c r="ER525" i="14"/>
  <c r="EQ525" i="14"/>
  <c r="EP525" i="14"/>
  <c r="EO525" i="14"/>
  <c r="EN525" i="14"/>
  <c r="EM525" i="14"/>
  <c r="EL525" i="14"/>
  <c r="EK525" i="14"/>
  <c r="EJ525" i="14"/>
  <c r="EI525" i="14"/>
  <c r="EH525" i="14"/>
  <c r="EG525" i="14"/>
  <c r="EF525" i="14"/>
  <c r="EE525" i="14"/>
  <c r="ED525" i="14"/>
  <c r="EC525" i="14"/>
  <c r="EB525" i="14"/>
  <c r="EA525" i="14"/>
  <c r="DZ525" i="14"/>
  <c r="DY525" i="14"/>
  <c r="DX525" i="14"/>
  <c r="DW525" i="14"/>
  <c r="DV525" i="14"/>
  <c r="DU525" i="14"/>
  <c r="DT525" i="14"/>
  <c r="DS525" i="14"/>
  <c r="DR525" i="14"/>
  <c r="DQ525" i="14"/>
  <c r="DP525" i="14"/>
  <c r="DO525" i="14"/>
  <c r="DN525" i="14"/>
  <c r="DM525" i="14"/>
  <c r="DL525" i="14"/>
  <c r="DK525" i="14"/>
  <c r="DJ525" i="14"/>
  <c r="DI525" i="14"/>
  <c r="DH525" i="14"/>
  <c r="DG525" i="14"/>
  <c r="DF525" i="14"/>
  <c r="DE525" i="14"/>
  <c r="DD525" i="14"/>
  <c r="DC525" i="14"/>
  <c r="DB525" i="14"/>
  <c r="DA525" i="14"/>
  <c r="CZ525" i="14"/>
  <c r="CY525" i="14"/>
  <c r="CX525" i="14"/>
  <c r="CW525" i="14"/>
  <c r="CV525" i="14"/>
  <c r="CU525" i="14"/>
  <c r="CT525" i="14"/>
  <c r="CS525" i="14"/>
  <c r="CR525" i="14"/>
  <c r="CQ525" i="14"/>
  <c r="CP525" i="14"/>
  <c r="CO525" i="14"/>
  <c r="CN525" i="14"/>
  <c r="CM525" i="14"/>
  <c r="CL525" i="14"/>
  <c r="CK525" i="14"/>
  <c r="CJ525" i="14"/>
  <c r="CI525" i="14"/>
  <c r="CH525" i="14"/>
  <c r="CG525" i="14"/>
  <c r="CF525" i="14"/>
  <c r="CE525" i="14"/>
  <c r="CD525" i="14"/>
  <c r="CC525" i="14"/>
  <c r="CB525" i="14"/>
  <c r="CA525" i="14"/>
  <c r="BZ525" i="14"/>
  <c r="BY525" i="14"/>
  <c r="BX525" i="14"/>
  <c r="BW525" i="14"/>
  <c r="BV525" i="14"/>
  <c r="BU525" i="14"/>
  <c r="BT525" i="14"/>
  <c r="BS525" i="14"/>
  <c r="BR525" i="14"/>
  <c r="BQ525" i="14"/>
  <c r="BP525" i="14"/>
  <c r="BO525" i="14"/>
  <c r="BN525" i="14"/>
  <c r="BM525" i="14"/>
  <c r="BL525" i="14"/>
  <c r="BK525" i="14"/>
  <c r="BJ525" i="14"/>
  <c r="BI525" i="14"/>
  <c r="BH525" i="14"/>
  <c r="BG525" i="14"/>
  <c r="BF525" i="14"/>
  <c r="BE525" i="14"/>
  <c r="BD525" i="14"/>
  <c r="BC525" i="14"/>
  <c r="BB525" i="14"/>
  <c r="BA525" i="14"/>
  <c r="AZ525" i="14"/>
  <c r="AY525" i="14"/>
  <c r="AX525" i="14"/>
  <c r="AW525" i="14"/>
  <c r="AV525" i="14"/>
  <c r="AU525" i="14"/>
  <c r="AT525" i="14"/>
  <c r="AS525" i="14"/>
  <c r="AR525" i="14"/>
  <c r="AQ525" i="14"/>
  <c r="AP525" i="14"/>
  <c r="AO525" i="14"/>
  <c r="AN525" i="14"/>
  <c r="AM525" i="14"/>
  <c r="AL525" i="14"/>
  <c r="AK525" i="14"/>
  <c r="AJ525" i="14"/>
  <c r="AI525" i="14"/>
  <c r="AH525" i="14"/>
  <c r="AG525" i="14"/>
  <c r="AF525" i="14"/>
  <c r="AE525" i="14"/>
  <c r="AD525" i="14"/>
  <c r="AC525" i="14"/>
  <c r="AB525" i="14"/>
  <c r="AA525" i="14"/>
  <c r="Z525" i="14"/>
  <c r="Y525" i="14"/>
  <c r="X525" i="14"/>
  <c r="W525" i="14"/>
  <c r="V525" i="14"/>
  <c r="U525" i="14"/>
  <c r="T525" i="14"/>
  <c r="S525" i="14"/>
  <c r="R525" i="14"/>
  <c r="Q525" i="14"/>
  <c r="P525" i="14"/>
  <c r="O525" i="14"/>
  <c r="N525" i="14"/>
  <c r="M525" i="14"/>
  <c r="L525" i="14"/>
  <c r="K525" i="14"/>
  <c r="J525" i="14"/>
  <c r="I525" i="14"/>
  <c r="H525" i="14"/>
  <c r="G525" i="14"/>
  <c r="JB524" i="14"/>
  <c r="JA524" i="14"/>
  <c r="IZ524" i="14"/>
  <c r="IY524" i="14"/>
  <c r="IX524" i="14"/>
  <c r="IW524" i="14"/>
  <c r="IV524" i="14"/>
  <c r="IU524" i="14"/>
  <c r="IT524" i="14"/>
  <c r="IS524" i="14"/>
  <c r="IR524" i="14"/>
  <c r="IQ524" i="14"/>
  <c r="IP524" i="14"/>
  <c r="IO524" i="14"/>
  <c r="IN524" i="14"/>
  <c r="IM524" i="14"/>
  <c r="IL524" i="14"/>
  <c r="IK524" i="14"/>
  <c r="IJ524" i="14"/>
  <c r="II524" i="14"/>
  <c r="IH524" i="14"/>
  <c r="IG524" i="14"/>
  <c r="IF524" i="14"/>
  <c r="IE524" i="14"/>
  <c r="ID524" i="14"/>
  <c r="IC524" i="14"/>
  <c r="IB524" i="14"/>
  <c r="IA524" i="14"/>
  <c r="HZ524" i="14"/>
  <c r="HY524" i="14"/>
  <c r="HX524" i="14"/>
  <c r="HW524" i="14"/>
  <c r="HV524" i="14"/>
  <c r="HU524" i="14"/>
  <c r="HT524" i="14"/>
  <c r="HS524" i="14"/>
  <c r="HR524" i="14"/>
  <c r="HQ524" i="14"/>
  <c r="HP524" i="14"/>
  <c r="HO524" i="14"/>
  <c r="HN524" i="14"/>
  <c r="HM524" i="14"/>
  <c r="HL524" i="14"/>
  <c r="HK524" i="14"/>
  <c r="HJ524" i="14"/>
  <c r="HI524" i="14"/>
  <c r="HH524" i="14"/>
  <c r="HG524" i="14"/>
  <c r="HF524" i="14"/>
  <c r="HE524" i="14"/>
  <c r="HD524" i="14"/>
  <c r="HC524" i="14"/>
  <c r="HB524" i="14"/>
  <c r="HA524" i="14"/>
  <c r="GZ524" i="14"/>
  <c r="GY524" i="14"/>
  <c r="GX524" i="14"/>
  <c r="GW524" i="14"/>
  <c r="GV524" i="14"/>
  <c r="GU524" i="14"/>
  <c r="GT524" i="14"/>
  <c r="GS524" i="14"/>
  <c r="GR524" i="14"/>
  <c r="GQ524" i="14"/>
  <c r="GP524" i="14"/>
  <c r="GO524" i="14"/>
  <c r="GN524" i="14"/>
  <c r="GM524" i="14"/>
  <c r="GL524" i="14"/>
  <c r="GK524" i="14"/>
  <c r="GJ524" i="14"/>
  <c r="GI524" i="14"/>
  <c r="GH524" i="14"/>
  <c r="GG524" i="14"/>
  <c r="GF524" i="14"/>
  <c r="GE524" i="14"/>
  <c r="GD524" i="14"/>
  <c r="GC524" i="14"/>
  <c r="GB524" i="14"/>
  <c r="GA524" i="14"/>
  <c r="FZ524" i="14"/>
  <c r="FY524" i="14"/>
  <c r="FX524" i="14"/>
  <c r="FW524" i="14"/>
  <c r="FV524" i="14"/>
  <c r="FU524" i="14"/>
  <c r="FT524" i="14"/>
  <c r="FS524" i="14"/>
  <c r="FR524" i="14"/>
  <c r="FQ524" i="14"/>
  <c r="FP524" i="14"/>
  <c r="FO524" i="14"/>
  <c r="FN524" i="14"/>
  <c r="FM524" i="14"/>
  <c r="FL524" i="14"/>
  <c r="FK524" i="14"/>
  <c r="FJ524" i="14"/>
  <c r="FI524" i="14"/>
  <c r="FH524" i="14"/>
  <c r="FG524" i="14"/>
  <c r="FF524" i="14"/>
  <c r="FE524" i="14"/>
  <c r="FD524" i="14"/>
  <c r="FC524" i="14"/>
  <c r="FB524" i="14"/>
  <c r="FA524" i="14"/>
  <c r="EZ524" i="14"/>
  <c r="EY524" i="14"/>
  <c r="EX524" i="14"/>
  <c r="EW524" i="14"/>
  <c r="EV524" i="14"/>
  <c r="EU524" i="14"/>
  <c r="ET524" i="14"/>
  <c r="ES524" i="14"/>
  <c r="ER524" i="14"/>
  <c r="EQ524" i="14"/>
  <c r="EP524" i="14"/>
  <c r="EO524" i="14"/>
  <c r="EN524" i="14"/>
  <c r="EM524" i="14"/>
  <c r="EL524" i="14"/>
  <c r="EK524" i="14"/>
  <c r="EJ524" i="14"/>
  <c r="EI524" i="14"/>
  <c r="EH524" i="14"/>
  <c r="EG524" i="14"/>
  <c r="EF524" i="14"/>
  <c r="EE524" i="14"/>
  <c r="ED524" i="14"/>
  <c r="EC524" i="14"/>
  <c r="EB524" i="14"/>
  <c r="EA524" i="14"/>
  <c r="DZ524" i="14"/>
  <c r="DY524" i="14"/>
  <c r="DX524" i="14"/>
  <c r="DW524" i="14"/>
  <c r="DV524" i="14"/>
  <c r="DU524" i="14"/>
  <c r="DT524" i="14"/>
  <c r="DS524" i="14"/>
  <c r="DR524" i="14"/>
  <c r="DQ524" i="14"/>
  <c r="DP524" i="14"/>
  <c r="DO524" i="14"/>
  <c r="DN524" i="14"/>
  <c r="DM524" i="14"/>
  <c r="DL524" i="14"/>
  <c r="DK524" i="14"/>
  <c r="DJ524" i="14"/>
  <c r="DI524" i="14"/>
  <c r="DH524" i="14"/>
  <c r="DG524" i="14"/>
  <c r="DF524" i="14"/>
  <c r="DE524" i="14"/>
  <c r="DD524" i="14"/>
  <c r="DC524" i="14"/>
  <c r="DB524" i="14"/>
  <c r="DA524" i="14"/>
  <c r="CZ524" i="14"/>
  <c r="CY524" i="14"/>
  <c r="CX524" i="14"/>
  <c r="CW524" i="14"/>
  <c r="CV524" i="14"/>
  <c r="CU524" i="14"/>
  <c r="CT524" i="14"/>
  <c r="CS524" i="14"/>
  <c r="CR524" i="14"/>
  <c r="CQ524" i="14"/>
  <c r="CP524" i="14"/>
  <c r="CO524" i="14"/>
  <c r="CN524" i="14"/>
  <c r="CM524" i="14"/>
  <c r="CL524" i="14"/>
  <c r="CK524" i="14"/>
  <c r="CJ524" i="14"/>
  <c r="CI524" i="14"/>
  <c r="CH524" i="14"/>
  <c r="CG524" i="14"/>
  <c r="CF524" i="14"/>
  <c r="CE524" i="14"/>
  <c r="CD524" i="14"/>
  <c r="CC524" i="14"/>
  <c r="CB524" i="14"/>
  <c r="CA524" i="14"/>
  <c r="BZ524" i="14"/>
  <c r="BY524" i="14"/>
  <c r="BX524" i="14"/>
  <c r="BW524" i="14"/>
  <c r="BV524" i="14"/>
  <c r="BU524" i="14"/>
  <c r="BT524" i="14"/>
  <c r="BS524" i="14"/>
  <c r="BR524" i="14"/>
  <c r="BQ524" i="14"/>
  <c r="BP524" i="14"/>
  <c r="BO524" i="14"/>
  <c r="BN524" i="14"/>
  <c r="BM524" i="14"/>
  <c r="BL524" i="14"/>
  <c r="BK524" i="14"/>
  <c r="BJ524" i="14"/>
  <c r="BI524" i="14"/>
  <c r="BH524" i="14"/>
  <c r="BG524" i="14"/>
  <c r="BF524" i="14"/>
  <c r="BE524" i="14"/>
  <c r="BD524" i="14"/>
  <c r="BC524" i="14"/>
  <c r="BB524" i="14"/>
  <c r="BA524" i="14"/>
  <c r="AZ524" i="14"/>
  <c r="AY524" i="14"/>
  <c r="AX524" i="14"/>
  <c r="AW524" i="14"/>
  <c r="AV524" i="14"/>
  <c r="AU524" i="14"/>
  <c r="AT524" i="14"/>
  <c r="AS524" i="14"/>
  <c r="AR524" i="14"/>
  <c r="AQ524" i="14"/>
  <c r="AP524" i="14"/>
  <c r="AO524" i="14"/>
  <c r="AN524" i="14"/>
  <c r="AM524" i="14"/>
  <c r="AL524" i="14"/>
  <c r="AK524" i="14"/>
  <c r="AJ524" i="14"/>
  <c r="AI524" i="14"/>
  <c r="AH524" i="14"/>
  <c r="AG524" i="14"/>
  <c r="AF524" i="14"/>
  <c r="AE524" i="14"/>
  <c r="AD524" i="14"/>
  <c r="AC524" i="14"/>
  <c r="AB524" i="14"/>
  <c r="AA524" i="14"/>
  <c r="Z524" i="14"/>
  <c r="Y524" i="14"/>
  <c r="X524" i="14"/>
  <c r="W524" i="14"/>
  <c r="V524" i="14"/>
  <c r="U524" i="14"/>
  <c r="T524" i="14"/>
  <c r="S524" i="14"/>
  <c r="R524" i="14"/>
  <c r="Q524" i="14"/>
  <c r="P524" i="14"/>
  <c r="O524" i="14"/>
  <c r="N524" i="14"/>
  <c r="M524" i="14"/>
  <c r="L524" i="14"/>
  <c r="K524" i="14"/>
  <c r="J524" i="14"/>
  <c r="I524" i="14"/>
  <c r="H524" i="14"/>
  <c r="G524" i="14"/>
  <c r="JB523" i="14"/>
  <c r="JA523" i="14"/>
  <c r="IZ523" i="14"/>
  <c r="IY523" i="14"/>
  <c r="IX523" i="14"/>
  <c r="IW523" i="14"/>
  <c r="IV523" i="14"/>
  <c r="IU523" i="14"/>
  <c r="IT523" i="14"/>
  <c r="IS523" i="14"/>
  <c r="IR523" i="14"/>
  <c r="IQ523" i="14"/>
  <c r="IP523" i="14"/>
  <c r="IO523" i="14"/>
  <c r="IN523" i="14"/>
  <c r="IM523" i="14"/>
  <c r="IL523" i="14"/>
  <c r="IK523" i="14"/>
  <c r="IJ523" i="14"/>
  <c r="II523" i="14"/>
  <c r="IH523" i="14"/>
  <c r="IG523" i="14"/>
  <c r="IF523" i="14"/>
  <c r="IE523" i="14"/>
  <c r="ID523" i="14"/>
  <c r="IC523" i="14"/>
  <c r="IB523" i="14"/>
  <c r="IA523" i="14"/>
  <c r="HZ523" i="14"/>
  <c r="HY523" i="14"/>
  <c r="HX523" i="14"/>
  <c r="HW523" i="14"/>
  <c r="HV523" i="14"/>
  <c r="HU523" i="14"/>
  <c r="HT523" i="14"/>
  <c r="HS523" i="14"/>
  <c r="HR523" i="14"/>
  <c r="HQ523" i="14"/>
  <c r="HP523" i="14"/>
  <c r="HO523" i="14"/>
  <c r="HN523" i="14"/>
  <c r="HM523" i="14"/>
  <c r="HL523" i="14"/>
  <c r="HK523" i="14"/>
  <c r="HJ523" i="14"/>
  <c r="HI523" i="14"/>
  <c r="HH523" i="14"/>
  <c r="HG523" i="14"/>
  <c r="HF523" i="14"/>
  <c r="HE523" i="14"/>
  <c r="HD523" i="14"/>
  <c r="HC523" i="14"/>
  <c r="HB523" i="14"/>
  <c r="HA523" i="14"/>
  <c r="GZ523" i="14"/>
  <c r="GY523" i="14"/>
  <c r="GX523" i="14"/>
  <c r="GW523" i="14"/>
  <c r="GV523" i="14"/>
  <c r="GU523" i="14"/>
  <c r="GT523" i="14"/>
  <c r="GS523" i="14"/>
  <c r="GR523" i="14"/>
  <c r="GQ523" i="14"/>
  <c r="GP523" i="14"/>
  <c r="GO523" i="14"/>
  <c r="GN523" i="14"/>
  <c r="GM523" i="14"/>
  <c r="GL523" i="14"/>
  <c r="GK523" i="14"/>
  <c r="GJ523" i="14"/>
  <c r="GI523" i="14"/>
  <c r="GH523" i="14"/>
  <c r="GG523" i="14"/>
  <c r="GF523" i="14"/>
  <c r="GE523" i="14"/>
  <c r="GD523" i="14"/>
  <c r="GC523" i="14"/>
  <c r="GB523" i="14"/>
  <c r="GA523" i="14"/>
  <c r="FZ523" i="14"/>
  <c r="FY523" i="14"/>
  <c r="FX523" i="14"/>
  <c r="FW523" i="14"/>
  <c r="FV523" i="14"/>
  <c r="FU523" i="14"/>
  <c r="FT523" i="14"/>
  <c r="FS523" i="14"/>
  <c r="FR523" i="14"/>
  <c r="FQ523" i="14"/>
  <c r="FP523" i="14"/>
  <c r="FO523" i="14"/>
  <c r="FN523" i="14"/>
  <c r="FM523" i="14"/>
  <c r="FL523" i="14"/>
  <c r="FK523" i="14"/>
  <c r="FJ523" i="14"/>
  <c r="FI523" i="14"/>
  <c r="FH523" i="14"/>
  <c r="FG523" i="14"/>
  <c r="FF523" i="14"/>
  <c r="FE523" i="14"/>
  <c r="FD523" i="14"/>
  <c r="FC523" i="14"/>
  <c r="FB523" i="14"/>
  <c r="FA523" i="14"/>
  <c r="EZ523" i="14"/>
  <c r="EY523" i="14"/>
  <c r="EX523" i="14"/>
  <c r="EW523" i="14"/>
  <c r="EV523" i="14"/>
  <c r="EU523" i="14"/>
  <c r="ET523" i="14"/>
  <c r="ES523" i="14"/>
  <c r="ER523" i="14"/>
  <c r="EQ523" i="14"/>
  <c r="EP523" i="14"/>
  <c r="EO523" i="14"/>
  <c r="EN523" i="14"/>
  <c r="EM523" i="14"/>
  <c r="EL523" i="14"/>
  <c r="EK523" i="14"/>
  <c r="EJ523" i="14"/>
  <c r="EI523" i="14"/>
  <c r="EH523" i="14"/>
  <c r="EG523" i="14"/>
  <c r="EF523" i="14"/>
  <c r="EE523" i="14"/>
  <c r="ED523" i="14"/>
  <c r="EC523" i="14"/>
  <c r="EB523" i="14"/>
  <c r="EA523" i="14"/>
  <c r="DZ523" i="14"/>
  <c r="DY523" i="14"/>
  <c r="DX523" i="14"/>
  <c r="DW523" i="14"/>
  <c r="DV523" i="14"/>
  <c r="DU523" i="14"/>
  <c r="DT523" i="14"/>
  <c r="DS523" i="14"/>
  <c r="DR523" i="14"/>
  <c r="DQ523" i="14"/>
  <c r="DP523" i="14"/>
  <c r="DO523" i="14"/>
  <c r="DN523" i="14"/>
  <c r="DM523" i="14"/>
  <c r="DL523" i="14"/>
  <c r="DK523" i="14"/>
  <c r="DJ523" i="14"/>
  <c r="DI523" i="14"/>
  <c r="DH523" i="14"/>
  <c r="DG523" i="14"/>
  <c r="DF523" i="14"/>
  <c r="DE523" i="14"/>
  <c r="DD523" i="14"/>
  <c r="DC523" i="14"/>
  <c r="DB523" i="14"/>
  <c r="DA523" i="14"/>
  <c r="CZ523" i="14"/>
  <c r="CY523" i="14"/>
  <c r="CX523" i="14"/>
  <c r="CW523" i="14"/>
  <c r="CV523" i="14"/>
  <c r="CU523" i="14"/>
  <c r="CT523" i="14"/>
  <c r="CS523" i="14"/>
  <c r="CR523" i="14"/>
  <c r="CQ523" i="14"/>
  <c r="CP523" i="14"/>
  <c r="CO523" i="14"/>
  <c r="CN523" i="14"/>
  <c r="CM523" i="14"/>
  <c r="CL523" i="14"/>
  <c r="CK523" i="14"/>
  <c r="CJ523" i="14"/>
  <c r="CI523" i="14"/>
  <c r="CH523" i="14"/>
  <c r="CG523" i="14"/>
  <c r="CF523" i="14"/>
  <c r="CE523" i="14"/>
  <c r="CD523" i="14"/>
  <c r="CC523" i="14"/>
  <c r="CB523" i="14"/>
  <c r="CA523" i="14"/>
  <c r="BZ523" i="14"/>
  <c r="BY523" i="14"/>
  <c r="BX523" i="14"/>
  <c r="BW523" i="14"/>
  <c r="BV523" i="14"/>
  <c r="BU523" i="14"/>
  <c r="BT523" i="14"/>
  <c r="BS523" i="14"/>
  <c r="BR523" i="14"/>
  <c r="BQ523" i="14"/>
  <c r="BP523" i="14"/>
  <c r="BO523" i="14"/>
  <c r="BN523" i="14"/>
  <c r="BM523" i="14"/>
  <c r="BL523" i="14"/>
  <c r="BK523" i="14"/>
  <c r="BJ523" i="14"/>
  <c r="BI523" i="14"/>
  <c r="BH523" i="14"/>
  <c r="BG523" i="14"/>
  <c r="BF523" i="14"/>
  <c r="BE523" i="14"/>
  <c r="BD523" i="14"/>
  <c r="BC523" i="14"/>
  <c r="BB523" i="14"/>
  <c r="BA523" i="14"/>
  <c r="AZ523" i="14"/>
  <c r="AY523" i="14"/>
  <c r="AX523" i="14"/>
  <c r="AW523" i="14"/>
  <c r="AV523" i="14"/>
  <c r="AU523" i="14"/>
  <c r="AT523" i="14"/>
  <c r="AS523" i="14"/>
  <c r="AR523" i="14"/>
  <c r="AQ523" i="14"/>
  <c r="AP523" i="14"/>
  <c r="AO523" i="14"/>
  <c r="AN523" i="14"/>
  <c r="AM523" i="14"/>
  <c r="AL523" i="14"/>
  <c r="AK523" i="14"/>
  <c r="AJ523" i="14"/>
  <c r="AI523" i="14"/>
  <c r="AH523" i="14"/>
  <c r="AG523" i="14"/>
  <c r="AF523" i="14"/>
  <c r="AE523" i="14"/>
  <c r="AD523" i="14"/>
  <c r="AC523" i="14"/>
  <c r="AB523" i="14"/>
  <c r="AA523" i="14"/>
  <c r="Z523" i="14"/>
  <c r="Y523" i="14"/>
  <c r="X523" i="14"/>
  <c r="W523" i="14"/>
  <c r="V523" i="14"/>
  <c r="U523" i="14"/>
  <c r="T523" i="14"/>
  <c r="S523" i="14"/>
  <c r="R523" i="14"/>
  <c r="Q523" i="14"/>
  <c r="P523" i="14"/>
  <c r="O523" i="14"/>
  <c r="N523" i="14"/>
  <c r="M523" i="14"/>
  <c r="L523" i="14"/>
  <c r="K523" i="14"/>
  <c r="J523" i="14"/>
  <c r="I523" i="14"/>
  <c r="H523" i="14"/>
  <c r="G523" i="14"/>
  <c r="JB522" i="14"/>
  <c r="JA522" i="14"/>
  <c r="IZ522" i="14"/>
  <c r="IY522" i="14"/>
  <c r="IX522" i="14"/>
  <c r="IW522" i="14"/>
  <c r="IV522" i="14"/>
  <c r="IU522" i="14"/>
  <c r="IT522" i="14"/>
  <c r="IS522" i="14"/>
  <c r="IR522" i="14"/>
  <c r="IQ522" i="14"/>
  <c r="IP522" i="14"/>
  <c r="IO522" i="14"/>
  <c r="IN522" i="14"/>
  <c r="IM522" i="14"/>
  <c r="IL522" i="14"/>
  <c r="IK522" i="14"/>
  <c r="IJ522" i="14"/>
  <c r="II522" i="14"/>
  <c r="IH522" i="14"/>
  <c r="IG522" i="14"/>
  <c r="IF522" i="14"/>
  <c r="IE522" i="14"/>
  <c r="ID522" i="14"/>
  <c r="IC522" i="14"/>
  <c r="IB522" i="14"/>
  <c r="IA522" i="14"/>
  <c r="HZ522" i="14"/>
  <c r="HY522" i="14"/>
  <c r="HX522" i="14"/>
  <c r="HW522" i="14"/>
  <c r="HV522" i="14"/>
  <c r="HU522" i="14"/>
  <c r="HT522" i="14"/>
  <c r="HS522" i="14"/>
  <c r="HR522" i="14"/>
  <c r="HQ522" i="14"/>
  <c r="HP522" i="14"/>
  <c r="HO522" i="14"/>
  <c r="HN522" i="14"/>
  <c r="HM522" i="14"/>
  <c r="HL522" i="14"/>
  <c r="HK522" i="14"/>
  <c r="HJ522" i="14"/>
  <c r="HI522" i="14"/>
  <c r="HH522" i="14"/>
  <c r="HG522" i="14"/>
  <c r="HF522" i="14"/>
  <c r="HE522" i="14"/>
  <c r="HD522" i="14"/>
  <c r="HC522" i="14"/>
  <c r="HB522" i="14"/>
  <c r="HA522" i="14"/>
  <c r="GZ522" i="14"/>
  <c r="GY522" i="14"/>
  <c r="GX522" i="14"/>
  <c r="GW522" i="14"/>
  <c r="GV522" i="14"/>
  <c r="GU522" i="14"/>
  <c r="GT522" i="14"/>
  <c r="GS522" i="14"/>
  <c r="GR522" i="14"/>
  <c r="GQ522" i="14"/>
  <c r="GP522" i="14"/>
  <c r="GO522" i="14"/>
  <c r="GN522" i="14"/>
  <c r="GM522" i="14"/>
  <c r="GL522" i="14"/>
  <c r="GK522" i="14"/>
  <c r="GJ522" i="14"/>
  <c r="GI522" i="14"/>
  <c r="GH522" i="14"/>
  <c r="GG522" i="14"/>
  <c r="GF522" i="14"/>
  <c r="GE522" i="14"/>
  <c r="GD522" i="14"/>
  <c r="GC522" i="14"/>
  <c r="GB522" i="14"/>
  <c r="GA522" i="14"/>
  <c r="FZ522" i="14"/>
  <c r="FY522" i="14"/>
  <c r="FX522" i="14"/>
  <c r="FW522" i="14"/>
  <c r="FV522" i="14"/>
  <c r="FU522" i="14"/>
  <c r="FT522" i="14"/>
  <c r="FS522" i="14"/>
  <c r="FR522" i="14"/>
  <c r="FQ522" i="14"/>
  <c r="FP522" i="14"/>
  <c r="FO522" i="14"/>
  <c r="FN522" i="14"/>
  <c r="FM522" i="14"/>
  <c r="FL522" i="14"/>
  <c r="FK522" i="14"/>
  <c r="FJ522" i="14"/>
  <c r="FI522" i="14"/>
  <c r="FH522" i="14"/>
  <c r="FG522" i="14"/>
  <c r="FF522" i="14"/>
  <c r="FE522" i="14"/>
  <c r="FD522" i="14"/>
  <c r="FC522" i="14"/>
  <c r="FB522" i="14"/>
  <c r="FA522" i="14"/>
  <c r="EZ522" i="14"/>
  <c r="EY522" i="14"/>
  <c r="EX522" i="14"/>
  <c r="EW522" i="14"/>
  <c r="EV522" i="14"/>
  <c r="EU522" i="14"/>
  <c r="ET522" i="14"/>
  <c r="ES522" i="14"/>
  <c r="ER522" i="14"/>
  <c r="EQ522" i="14"/>
  <c r="EP522" i="14"/>
  <c r="EO522" i="14"/>
  <c r="EN522" i="14"/>
  <c r="EM522" i="14"/>
  <c r="EL522" i="14"/>
  <c r="EK522" i="14"/>
  <c r="EJ522" i="14"/>
  <c r="EI522" i="14"/>
  <c r="EH522" i="14"/>
  <c r="EG522" i="14"/>
  <c r="EF522" i="14"/>
  <c r="EE522" i="14"/>
  <c r="ED522" i="14"/>
  <c r="EC522" i="14"/>
  <c r="EB522" i="14"/>
  <c r="EA522" i="14"/>
  <c r="DZ522" i="14"/>
  <c r="DY522" i="14"/>
  <c r="DX522" i="14"/>
  <c r="DW522" i="14"/>
  <c r="DV522" i="14"/>
  <c r="DU522" i="14"/>
  <c r="DT522" i="14"/>
  <c r="DS522" i="14"/>
  <c r="DR522" i="14"/>
  <c r="DQ522" i="14"/>
  <c r="DP522" i="14"/>
  <c r="DO522" i="14"/>
  <c r="DN522" i="14"/>
  <c r="DM522" i="14"/>
  <c r="DL522" i="14"/>
  <c r="DK522" i="14"/>
  <c r="DJ522" i="14"/>
  <c r="DI522" i="14"/>
  <c r="DH522" i="14"/>
  <c r="DG522" i="14"/>
  <c r="DF522" i="14"/>
  <c r="DE522" i="14"/>
  <c r="DD522" i="14"/>
  <c r="DC522" i="14"/>
  <c r="DB522" i="14"/>
  <c r="DA522" i="14"/>
  <c r="CZ522" i="14"/>
  <c r="CY522" i="14"/>
  <c r="CX522" i="14"/>
  <c r="CW522" i="14"/>
  <c r="CV522" i="14"/>
  <c r="CU522" i="14"/>
  <c r="CT522" i="14"/>
  <c r="CS522" i="14"/>
  <c r="CR522" i="14"/>
  <c r="CQ522" i="14"/>
  <c r="CP522" i="14"/>
  <c r="CO522" i="14"/>
  <c r="CN522" i="14"/>
  <c r="CM522" i="14"/>
  <c r="CL522" i="14"/>
  <c r="CK522" i="14"/>
  <c r="CJ522" i="14"/>
  <c r="CI522" i="14"/>
  <c r="CH522" i="14"/>
  <c r="CG522" i="14"/>
  <c r="CF522" i="14"/>
  <c r="CE522" i="14"/>
  <c r="CD522" i="14"/>
  <c r="CC522" i="14"/>
  <c r="CB522" i="14"/>
  <c r="CA522" i="14"/>
  <c r="BZ522" i="14"/>
  <c r="BY522" i="14"/>
  <c r="BX522" i="14"/>
  <c r="BW522" i="14"/>
  <c r="BV522" i="14"/>
  <c r="BU522" i="14"/>
  <c r="BT522" i="14"/>
  <c r="BS522" i="14"/>
  <c r="BR522" i="14"/>
  <c r="BQ522" i="14"/>
  <c r="BP522" i="14"/>
  <c r="BO522" i="14"/>
  <c r="BN522" i="14"/>
  <c r="BM522" i="14"/>
  <c r="BL522" i="14"/>
  <c r="BK522" i="14"/>
  <c r="BJ522" i="14"/>
  <c r="BI522" i="14"/>
  <c r="BH522" i="14"/>
  <c r="BG522" i="14"/>
  <c r="BF522" i="14"/>
  <c r="BE522" i="14"/>
  <c r="BD522" i="14"/>
  <c r="BC522" i="14"/>
  <c r="BB522" i="14"/>
  <c r="BA522" i="14"/>
  <c r="AZ522" i="14"/>
  <c r="AY522" i="14"/>
  <c r="AX522" i="14"/>
  <c r="AW522" i="14"/>
  <c r="AV522" i="14"/>
  <c r="AU522" i="14"/>
  <c r="AT522" i="14"/>
  <c r="AS522" i="14"/>
  <c r="AR522" i="14"/>
  <c r="AQ522" i="14"/>
  <c r="AP522" i="14"/>
  <c r="AO522" i="14"/>
  <c r="AN522" i="14"/>
  <c r="AM522" i="14"/>
  <c r="AL522" i="14"/>
  <c r="AK522" i="14"/>
  <c r="AJ522" i="14"/>
  <c r="AI522" i="14"/>
  <c r="AH522" i="14"/>
  <c r="AG522" i="14"/>
  <c r="AF522" i="14"/>
  <c r="AE522" i="14"/>
  <c r="AD522" i="14"/>
  <c r="AC522" i="14"/>
  <c r="AB522" i="14"/>
  <c r="AA522" i="14"/>
  <c r="Z522" i="14"/>
  <c r="Y522" i="14"/>
  <c r="X522" i="14"/>
  <c r="W522" i="14"/>
  <c r="V522" i="14"/>
  <c r="U522" i="14"/>
  <c r="T522" i="14"/>
  <c r="S522" i="14"/>
  <c r="R522" i="14"/>
  <c r="Q522" i="14"/>
  <c r="P522" i="14"/>
  <c r="O522" i="14"/>
  <c r="N522" i="14"/>
  <c r="M522" i="14"/>
  <c r="L522" i="14"/>
  <c r="K522" i="14"/>
  <c r="J522" i="14"/>
  <c r="I522" i="14"/>
  <c r="H522" i="14"/>
  <c r="G522" i="14"/>
  <c r="JB521" i="14"/>
  <c r="JA521" i="14"/>
  <c r="IZ521" i="14"/>
  <c r="IY521" i="14"/>
  <c r="IX521" i="14"/>
  <c r="IW521" i="14"/>
  <c r="IV521" i="14"/>
  <c r="IU521" i="14"/>
  <c r="IT521" i="14"/>
  <c r="IS521" i="14"/>
  <c r="IR521" i="14"/>
  <c r="IQ521" i="14"/>
  <c r="IP521" i="14"/>
  <c r="IO521" i="14"/>
  <c r="IN521" i="14"/>
  <c r="IM521" i="14"/>
  <c r="IL521" i="14"/>
  <c r="IK521" i="14"/>
  <c r="IJ521" i="14"/>
  <c r="II521" i="14"/>
  <c r="IH521" i="14"/>
  <c r="IG521" i="14"/>
  <c r="IF521" i="14"/>
  <c r="IE521" i="14"/>
  <c r="ID521" i="14"/>
  <c r="IC521" i="14"/>
  <c r="IB521" i="14"/>
  <c r="IA521" i="14"/>
  <c r="HZ521" i="14"/>
  <c r="HY521" i="14"/>
  <c r="HX521" i="14"/>
  <c r="HW521" i="14"/>
  <c r="HV521" i="14"/>
  <c r="HU521" i="14"/>
  <c r="HT521" i="14"/>
  <c r="HS521" i="14"/>
  <c r="HR521" i="14"/>
  <c r="HQ521" i="14"/>
  <c r="HP521" i="14"/>
  <c r="HO521" i="14"/>
  <c r="HN521" i="14"/>
  <c r="HM521" i="14"/>
  <c r="HL521" i="14"/>
  <c r="HK521" i="14"/>
  <c r="HJ521" i="14"/>
  <c r="HI521" i="14"/>
  <c r="HH521" i="14"/>
  <c r="HG521" i="14"/>
  <c r="HF521" i="14"/>
  <c r="HE521" i="14"/>
  <c r="HD521" i="14"/>
  <c r="HC521" i="14"/>
  <c r="HB521" i="14"/>
  <c r="HA521" i="14"/>
  <c r="GZ521" i="14"/>
  <c r="GY521" i="14"/>
  <c r="GX521" i="14"/>
  <c r="GW521" i="14"/>
  <c r="GV521" i="14"/>
  <c r="GU521" i="14"/>
  <c r="GT521" i="14"/>
  <c r="GS521" i="14"/>
  <c r="GR521" i="14"/>
  <c r="GQ521" i="14"/>
  <c r="GP521" i="14"/>
  <c r="GO521" i="14"/>
  <c r="GN521" i="14"/>
  <c r="GM521" i="14"/>
  <c r="GL521" i="14"/>
  <c r="GK521" i="14"/>
  <c r="GJ521" i="14"/>
  <c r="GI521" i="14"/>
  <c r="GH521" i="14"/>
  <c r="GG521" i="14"/>
  <c r="GF521" i="14"/>
  <c r="GE521" i="14"/>
  <c r="GD521" i="14"/>
  <c r="GC521" i="14"/>
  <c r="GB521" i="14"/>
  <c r="GA521" i="14"/>
  <c r="FZ521" i="14"/>
  <c r="FY521" i="14"/>
  <c r="FX521" i="14"/>
  <c r="FW521" i="14"/>
  <c r="FV521" i="14"/>
  <c r="FU521" i="14"/>
  <c r="FT521" i="14"/>
  <c r="FS521" i="14"/>
  <c r="FR521" i="14"/>
  <c r="FQ521" i="14"/>
  <c r="FP521" i="14"/>
  <c r="FO521" i="14"/>
  <c r="FN521" i="14"/>
  <c r="FM521" i="14"/>
  <c r="FL521" i="14"/>
  <c r="FK521" i="14"/>
  <c r="FJ521" i="14"/>
  <c r="FI521" i="14"/>
  <c r="FH521" i="14"/>
  <c r="FG521" i="14"/>
  <c r="FF521" i="14"/>
  <c r="FE521" i="14"/>
  <c r="FD521" i="14"/>
  <c r="FC521" i="14"/>
  <c r="FB521" i="14"/>
  <c r="FA521" i="14"/>
  <c r="EZ521" i="14"/>
  <c r="EY521" i="14"/>
  <c r="EX521" i="14"/>
  <c r="EW521" i="14"/>
  <c r="EV521" i="14"/>
  <c r="EU521" i="14"/>
  <c r="ET521" i="14"/>
  <c r="ES521" i="14"/>
  <c r="ER521" i="14"/>
  <c r="EQ521" i="14"/>
  <c r="EP521" i="14"/>
  <c r="EO521" i="14"/>
  <c r="EN521" i="14"/>
  <c r="EM521" i="14"/>
  <c r="EL521" i="14"/>
  <c r="EK521" i="14"/>
  <c r="EJ521" i="14"/>
  <c r="EI521" i="14"/>
  <c r="EH521" i="14"/>
  <c r="EG521" i="14"/>
  <c r="EF521" i="14"/>
  <c r="EE521" i="14"/>
  <c r="ED521" i="14"/>
  <c r="EC521" i="14"/>
  <c r="EB521" i="14"/>
  <c r="EA521" i="14"/>
  <c r="DZ521" i="14"/>
  <c r="DY521" i="14"/>
  <c r="DX521" i="14"/>
  <c r="DW521" i="14"/>
  <c r="DV521" i="14"/>
  <c r="DU521" i="14"/>
  <c r="DT521" i="14"/>
  <c r="DS521" i="14"/>
  <c r="DR521" i="14"/>
  <c r="DQ521" i="14"/>
  <c r="DP521" i="14"/>
  <c r="DO521" i="14"/>
  <c r="DN521" i="14"/>
  <c r="DM521" i="14"/>
  <c r="DL521" i="14"/>
  <c r="DK521" i="14"/>
  <c r="DJ521" i="14"/>
  <c r="DI521" i="14"/>
  <c r="DH521" i="14"/>
  <c r="DG521" i="14"/>
  <c r="DF521" i="14"/>
  <c r="DE521" i="14"/>
  <c r="DD521" i="14"/>
  <c r="DC521" i="14"/>
  <c r="DB521" i="14"/>
  <c r="DA521" i="14"/>
  <c r="CZ521" i="14"/>
  <c r="CY521" i="14"/>
  <c r="CX521" i="14"/>
  <c r="CW521" i="14"/>
  <c r="CV521" i="14"/>
  <c r="CU521" i="14"/>
  <c r="CT521" i="14"/>
  <c r="CS521" i="14"/>
  <c r="CR521" i="14"/>
  <c r="CQ521" i="14"/>
  <c r="CP521" i="14"/>
  <c r="CO521" i="14"/>
  <c r="CN521" i="14"/>
  <c r="CM521" i="14"/>
  <c r="CL521" i="14"/>
  <c r="CK521" i="14"/>
  <c r="CJ521" i="14"/>
  <c r="CI521" i="14"/>
  <c r="CH521" i="14"/>
  <c r="CG521" i="14"/>
  <c r="CF521" i="14"/>
  <c r="CE521" i="14"/>
  <c r="CD521" i="14"/>
  <c r="CC521" i="14"/>
  <c r="CB521" i="14"/>
  <c r="CA521" i="14"/>
  <c r="BZ521" i="14"/>
  <c r="BY521" i="14"/>
  <c r="BX521" i="14"/>
  <c r="BW521" i="14"/>
  <c r="BV521" i="14"/>
  <c r="BU521" i="14"/>
  <c r="BT521" i="14"/>
  <c r="BS521" i="14"/>
  <c r="BR521" i="14"/>
  <c r="BQ521" i="14"/>
  <c r="BP521" i="14"/>
  <c r="BO521" i="14"/>
  <c r="BN521" i="14"/>
  <c r="BM521" i="14"/>
  <c r="BL521" i="14"/>
  <c r="BK521" i="14"/>
  <c r="BJ521" i="14"/>
  <c r="BI521" i="14"/>
  <c r="BH521" i="14"/>
  <c r="BG521" i="14"/>
  <c r="BF521" i="14"/>
  <c r="BE521" i="14"/>
  <c r="BD521" i="14"/>
  <c r="BC521" i="14"/>
  <c r="BB521" i="14"/>
  <c r="BA521" i="14"/>
  <c r="AZ521" i="14"/>
  <c r="AY521" i="14"/>
  <c r="AX521" i="14"/>
  <c r="AW521" i="14"/>
  <c r="AV521" i="14"/>
  <c r="AU521" i="14"/>
  <c r="AT521" i="14"/>
  <c r="AS521" i="14"/>
  <c r="AR521" i="14"/>
  <c r="AQ521" i="14"/>
  <c r="AP521" i="14"/>
  <c r="AO521" i="14"/>
  <c r="AN521" i="14"/>
  <c r="AM521" i="14"/>
  <c r="AL521" i="14"/>
  <c r="AK521" i="14"/>
  <c r="AJ521" i="14"/>
  <c r="AI521" i="14"/>
  <c r="AH521" i="14"/>
  <c r="AG521" i="14"/>
  <c r="AF521" i="14"/>
  <c r="AE521" i="14"/>
  <c r="AD521" i="14"/>
  <c r="AC521" i="14"/>
  <c r="AB521" i="14"/>
  <c r="AA521" i="14"/>
  <c r="Z521" i="14"/>
  <c r="Y521" i="14"/>
  <c r="X521" i="14"/>
  <c r="W521" i="14"/>
  <c r="V521" i="14"/>
  <c r="U521" i="14"/>
  <c r="T521" i="14"/>
  <c r="S521" i="14"/>
  <c r="R521" i="14"/>
  <c r="Q521" i="14"/>
  <c r="P521" i="14"/>
  <c r="O521" i="14"/>
  <c r="N521" i="14"/>
  <c r="M521" i="14"/>
  <c r="L521" i="14"/>
  <c r="K521" i="14"/>
  <c r="J521" i="14"/>
  <c r="I521" i="14"/>
  <c r="H521" i="14"/>
  <c r="G521" i="14"/>
  <c r="JB520" i="14"/>
  <c r="JA520" i="14"/>
  <c r="IZ520" i="14"/>
  <c r="IY520" i="14"/>
  <c r="IX520" i="14"/>
  <c r="IW520" i="14"/>
  <c r="IV520" i="14"/>
  <c r="IU520" i="14"/>
  <c r="IT520" i="14"/>
  <c r="IS520" i="14"/>
  <c r="IR520" i="14"/>
  <c r="IQ520" i="14"/>
  <c r="IP520" i="14"/>
  <c r="IO520" i="14"/>
  <c r="IN520" i="14"/>
  <c r="IM520" i="14"/>
  <c r="IL520" i="14"/>
  <c r="IK520" i="14"/>
  <c r="IJ520" i="14"/>
  <c r="II520" i="14"/>
  <c r="IH520" i="14"/>
  <c r="IG520" i="14"/>
  <c r="IF520" i="14"/>
  <c r="IE520" i="14"/>
  <c r="ID520" i="14"/>
  <c r="IC520" i="14"/>
  <c r="IB520" i="14"/>
  <c r="IA520" i="14"/>
  <c r="HZ520" i="14"/>
  <c r="HY520" i="14"/>
  <c r="HX520" i="14"/>
  <c r="HW520" i="14"/>
  <c r="HV520" i="14"/>
  <c r="HU520" i="14"/>
  <c r="HT520" i="14"/>
  <c r="HS520" i="14"/>
  <c r="HR520" i="14"/>
  <c r="HQ520" i="14"/>
  <c r="HP520" i="14"/>
  <c r="HO520" i="14"/>
  <c r="HN520" i="14"/>
  <c r="HM520" i="14"/>
  <c r="HL520" i="14"/>
  <c r="HK520" i="14"/>
  <c r="HJ520" i="14"/>
  <c r="HI520" i="14"/>
  <c r="HH520" i="14"/>
  <c r="HG520" i="14"/>
  <c r="HF520" i="14"/>
  <c r="HE520" i="14"/>
  <c r="HD520" i="14"/>
  <c r="HC520" i="14"/>
  <c r="HB520" i="14"/>
  <c r="HA520" i="14"/>
  <c r="GZ520" i="14"/>
  <c r="GY520" i="14"/>
  <c r="GX520" i="14"/>
  <c r="GW520" i="14"/>
  <c r="GV520" i="14"/>
  <c r="GU520" i="14"/>
  <c r="GT520" i="14"/>
  <c r="GS520" i="14"/>
  <c r="GR520" i="14"/>
  <c r="GQ520" i="14"/>
  <c r="GP520" i="14"/>
  <c r="GO520" i="14"/>
  <c r="GN520" i="14"/>
  <c r="GM520" i="14"/>
  <c r="GL520" i="14"/>
  <c r="GK520" i="14"/>
  <c r="GJ520" i="14"/>
  <c r="GI520" i="14"/>
  <c r="GH520" i="14"/>
  <c r="GG520" i="14"/>
  <c r="GF520" i="14"/>
  <c r="GE520" i="14"/>
  <c r="GD520" i="14"/>
  <c r="GC520" i="14"/>
  <c r="GB520" i="14"/>
  <c r="GA520" i="14"/>
  <c r="FZ520" i="14"/>
  <c r="FY520" i="14"/>
  <c r="FX520" i="14"/>
  <c r="FW520" i="14"/>
  <c r="FV520" i="14"/>
  <c r="FU520" i="14"/>
  <c r="FT520" i="14"/>
  <c r="FS520" i="14"/>
  <c r="FR520" i="14"/>
  <c r="FQ520" i="14"/>
  <c r="FP520" i="14"/>
  <c r="FO520" i="14"/>
  <c r="FN520" i="14"/>
  <c r="FM520" i="14"/>
  <c r="FL520" i="14"/>
  <c r="FK520" i="14"/>
  <c r="FJ520" i="14"/>
  <c r="FI520" i="14"/>
  <c r="FH520" i="14"/>
  <c r="FG520" i="14"/>
  <c r="FF520" i="14"/>
  <c r="FE520" i="14"/>
  <c r="FD520" i="14"/>
  <c r="FC520" i="14"/>
  <c r="FB520" i="14"/>
  <c r="FA520" i="14"/>
  <c r="EZ520" i="14"/>
  <c r="EY520" i="14"/>
  <c r="EX520" i="14"/>
  <c r="EW520" i="14"/>
  <c r="EV520" i="14"/>
  <c r="EU520" i="14"/>
  <c r="ET520" i="14"/>
  <c r="ES520" i="14"/>
  <c r="ER520" i="14"/>
  <c r="EQ520" i="14"/>
  <c r="EP520" i="14"/>
  <c r="EO520" i="14"/>
  <c r="EN520" i="14"/>
  <c r="EM520" i="14"/>
  <c r="EL520" i="14"/>
  <c r="EK520" i="14"/>
  <c r="EJ520" i="14"/>
  <c r="EI520" i="14"/>
  <c r="EH520" i="14"/>
  <c r="EG520" i="14"/>
  <c r="EF520" i="14"/>
  <c r="EE520" i="14"/>
  <c r="ED520" i="14"/>
  <c r="EC520" i="14"/>
  <c r="EB520" i="14"/>
  <c r="EA520" i="14"/>
  <c r="DZ520" i="14"/>
  <c r="DY520" i="14"/>
  <c r="DX520" i="14"/>
  <c r="DW520" i="14"/>
  <c r="DV520" i="14"/>
  <c r="DU520" i="14"/>
  <c r="DT520" i="14"/>
  <c r="DS520" i="14"/>
  <c r="DR520" i="14"/>
  <c r="DQ520" i="14"/>
  <c r="DP520" i="14"/>
  <c r="DO520" i="14"/>
  <c r="DN520" i="14"/>
  <c r="DM520" i="14"/>
  <c r="DL520" i="14"/>
  <c r="DK520" i="14"/>
  <c r="DJ520" i="14"/>
  <c r="DI520" i="14"/>
  <c r="DH520" i="14"/>
  <c r="DG520" i="14"/>
  <c r="DF520" i="14"/>
  <c r="DE520" i="14"/>
  <c r="DD520" i="14"/>
  <c r="DC520" i="14"/>
  <c r="DB520" i="14"/>
  <c r="DA520" i="14"/>
  <c r="CZ520" i="14"/>
  <c r="CY520" i="14"/>
  <c r="CX520" i="14"/>
  <c r="CW520" i="14"/>
  <c r="CV520" i="14"/>
  <c r="CU520" i="14"/>
  <c r="CT520" i="14"/>
  <c r="CS520" i="14"/>
  <c r="CR520" i="14"/>
  <c r="CQ520" i="14"/>
  <c r="CP520" i="14"/>
  <c r="CO520" i="14"/>
  <c r="CN520" i="14"/>
  <c r="CM520" i="14"/>
  <c r="CL520" i="14"/>
  <c r="CK520" i="14"/>
  <c r="CJ520" i="14"/>
  <c r="CI520" i="14"/>
  <c r="CH520" i="14"/>
  <c r="CG520" i="14"/>
  <c r="CF520" i="14"/>
  <c r="CE520" i="14"/>
  <c r="CD520" i="14"/>
  <c r="CC520" i="14"/>
  <c r="CB520" i="14"/>
  <c r="CA520" i="14"/>
  <c r="BZ520" i="14"/>
  <c r="BY520" i="14"/>
  <c r="BX520" i="14"/>
  <c r="BW520" i="14"/>
  <c r="BV520" i="14"/>
  <c r="BU520" i="14"/>
  <c r="BT520" i="14"/>
  <c r="BS520" i="14"/>
  <c r="BR520" i="14"/>
  <c r="BQ520" i="14"/>
  <c r="BP520" i="14"/>
  <c r="BO520" i="14"/>
  <c r="BN520" i="14"/>
  <c r="BM520" i="14"/>
  <c r="BL520" i="14"/>
  <c r="BK520" i="14"/>
  <c r="BJ520" i="14"/>
  <c r="BI520" i="14"/>
  <c r="BH520" i="14"/>
  <c r="BG520" i="14"/>
  <c r="BF520" i="14"/>
  <c r="BE520" i="14"/>
  <c r="BD520" i="14"/>
  <c r="BC520" i="14"/>
  <c r="BB520" i="14"/>
  <c r="BA520" i="14"/>
  <c r="AZ520" i="14"/>
  <c r="AY520" i="14"/>
  <c r="AX520" i="14"/>
  <c r="AW520" i="14"/>
  <c r="AV520" i="14"/>
  <c r="AU520" i="14"/>
  <c r="AT520" i="14"/>
  <c r="AS520" i="14"/>
  <c r="AR520" i="14"/>
  <c r="AQ520" i="14"/>
  <c r="AP520" i="14"/>
  <c r="AO520" i="14"/>
  <c r="AN520" i="14"/>
  <c r="AM520" i="14"/>
  <c r="AL520" i="14"/>
  <c r="AK520" i="14"/>
  <c r="AJ520" i="14"/>
  <c r="AI520" i="14"/>
  <c r="AH520" i="14"/>
  <c r="AG520" i="14"/>
  <c r="AF520" i="14"/>
  <c r="AE520" i="14"/>
  <c r="AD520" i="14"/>
  <c r="AC520" i="14"/>
  <c r="AB520" i="14"/>
  <c r="AA520" i="14"/>
  <c r="Z520" i="14"/>
  <c r="Y520" i="14"/>
  <c r="X520" i="14"/>
  <c r="W520" i="14"/>
  <c r="V520" i="14"/>
  <c r="U520" i="14"/>
  <c r="T520" i="14"/>
  <c r="S520" i="14"/>
  <c r="R520" i="14"/>
  <c r="Q520" i="14"/>
  <c r="P520" i="14"/>
  <c r="O520" i="14"/>
  <c r="N520" i="14"/>
  <c r="M520" i="14"/>
  <c r="L520" i="14"/>
  <c r="K520" i="14"/>
  <c r="J520" i="14"/>
  <c r="I520" i="14"/>
  <c r="H520" i="14"/>
  <c r="G520" i="14"/>
  <c r="JB519" i="14"/>
  <c r="JA519" i="14"/>
  <c r="IZ519" i="14"/>
  <c r="IY519" i="14"/>
  <c r="IX519" i="14"/>
  <c r="IW519" i="14"/>
  <c r="IV519" i="14"/>
  <c r="IU519" i="14"/>
  <c r="IT519" i="14"/>
  <c r="IS519" i="14"/>
  <c r="IR519" i="14"/>
  <c r="IQ519" i="14"/>
  <c r="IP519" i="14"/>
  <c r="IO519" i="14"/>
  <c r="IN519" i="14"/>
  <c r="IM519" i="14"/>
  <c r="IL519" i="14"/>
  <c r="IK519" i="14"/>
  <c r="IJ519" i="14"/>
  <c r="II519" i="14"/>
  <c r="IH519" i="14"/>
  <c r="IG519" i="14"/>
  <c r="IF519" i="14"/>
  <c r="IE519" i="14"/>
  <c r="ID519" i="14"/>
  <c r="IC519" i="14"/>
  <c r="IB519" i="14"/>
  <c r="IA519" i="14"/>
  <c r="HZ519" i="14"/>
  <c r="HY519" i="14"/>
  <c r="HX519" i="14"/>
  <c r="HW519" i="14"/>
  <c r="HV519" i="14"/>
  <c r="HU519" i="14"/>
  <c r="HT519" i="14"/>
  <c r="HS519" i="14"/>
  <c r="HR519" i="14"/>
  <c r="HQ519" i="14"/>
  <c r="HP519" i="14"/>
  <c r="HO519" i="14"/>
  <c r="HN519" i="14"/>
  <c r="HM519" i="14"/>
  <c r="HL519" i="14"/>
  <c r="HK519" i="14"/>
  <c r="HJ519" i="14"/>
  <c r="HI519" i="14"/>
  <c r="HH519" i="14"/>
  <c r="HG519" i="14"/>
  <c r="HF519" i="14"/>
  <c r="HE519" i="14"/>
  <c r="HD519" i="14"/>
  <c r="HC519" i="14"/>
  <c r="HB519" i="14"/>
  <c r="HA519" i="14"/>
  <c r="GZ519" i="14"/>
  <c r="GY519" i="14"/>
  <c r="GX519" i="14"/>
  <c r="GW519" i="14"/>
  <c r="GV519" i="14"/>
  <c r="GU519" i="14"/>
  <c r="GT519" i="14"/>
  <c r="GS519" i="14"/>
  <c r="GR519" i="14"/>
  <c r="GQ519" i="14"/>
  <c r="GP519" i="14"/>
  <c r="GO519" i="14"/>
  <c r="GN519" i="14"/>
  <c r="GM519" i="14"/>
  <c r="GL519" i="14"/>
  <c r="GK519" i="14"/>
  <c r="GJ519" i="14"/>
  <c r="GI519" i="14"/>
  <c r="GH519" i="14"/>
  <c r="GG519" i="14"/>
  <c r="GF519" i="14"/>
  <c r="GE519" i="14"/>
  <c r="GD519" i="14"/>
  <c r="GC519" i="14"/>
  <c r="GB519" i="14"/>
  <c r="GA519" i="14"/>
  <c r="FZ519" i="14"/>
  <c r="FY519" i="14"/>
  <c r="FX519" i="14"/>
  <c r="FW519" i="14"/>
  <c r="FV519" i="14"/>
  <c r="FU519" i="14"/>
  <c r="FT519" i="14"/>
  <c r="FS519" i="14"/>
  <c r="FR519" i="14"/>
  <c r="FQ519" i="14"/>
  <c r="FP519" i="14"/>
  <c r="FO519" i="14"/>
  <c r="FN519" i="14"/>
  <c r="FM519" i="14"/>
  <c r="FL519" i="14"/>
  <c r="FK519" i="14"/>
  <c r="FJ519" i="14"/>
  <c r="FI519" i="14"/>
  <c r="FH519" i="14"/>
  <c r="FG519" i="14"/>
  <c r="FF519" i="14"/>
  <c r="FE519" i="14"/>
  <c r="FD519" i="14"/>
  <c r="FC519" i="14"/>
  <c r="FB519" i="14"/>
  <c r="FA519" i="14"/>
  <c r="EZ519" i="14"/>
  <c r="EY519" i="14"/>
  <c r="EX519" i="14"/>
  <c r="EW519" i="14"/>
  <c r="EV519" i="14"/>
  <c r="EU519" i="14"/>
  <c r="ET519" i="14"/>
  <c r="ES519" i="14"/>
  <c r="ER519" i="14"/>
  <c r="EQ519" i="14"/>
  <c r="EP519" i="14"/>
  <c r="EO519" i="14"/>
  <c r="EN519" i="14"/>
  <c r="EM519" i="14"/>
  <c r="EL519" i="14"/>
  <c r="EK519" i="14"/>
  <c r="EJ519" i="14"/>
  <c r="EI519" i="14"/>
  <c r="EH519" i="14"/>
  <c r="EG519" i="14"/>
  <c r="EF519" i="14"/>
  <c r="EE519" i="14"/>
  <c r="ED519" i="14"/>
  <c r="EC519" i="14"/>
  <c r="EB519" i="14"/>
  <c r="EA519" i="14"/>
  <c r="DZ519" i="14"/>
  <c r="DY519" i="14"/>
  <c r="DX519" i="14"/>
  <c r="DW519" i="14"/>
  <c r="DV519" i="14"/>
  <c r="DU519" i="14"/>
  <c r="DT519" i="14"/>
  <c r="DS519" i="14"/>
  <c r="DR519" i="14"/>
  <c r="DQ519" i="14"/>
  <c r="DP519" i="14"/>
  <c r="DO519" i="14"/>
  <c r="DN519" i="14"/>
  <c r="DM519" i="14"/>
  <c r="DL519" i="14"/>
  <c r="DK519" i="14"/>
  <c r="DJ519" i="14"/>
  <c r="DI519" i="14"/>
  <c r="DH519" i="14"/>
  <c r="DG519" i="14"/>
  <c r="DF519" i="14"/>
  <c r="DE519" i="14"/>
  <c r="DD519" i="14"/>
  <c r="DC519" i="14"/>
  <c r="DB519" i="14"/>
  <c r="DA519" i="14"/>
  <c r="CZ519" i="14"/>
  <c r="CY519" i="14"/>
  <c r="CX519" i="14"/>
  <c r="CW519" i="14"/>
  <c r="CV519" i="14"/>
  <c r="CU519" i="14"/>
  <c r="CT519" i="14"/>
  <c r="CS519" i="14"/>
  <c r="CR519" i="14"/>
  <c r="CQ519" i="14"/>
  <c r="CP519" i="14"/>
  <c r="CO519" i="14"/>
  <c r="CN519" i="14"/>
  <c r="CM519" i="14"/>
  <c r="CL519" i="14"/>
  <c r="CK519" i="14"/>
  <c r="CJ519" i="14"/>
  <c r="CI519" i="14"/>
  <c r="CH519" i="14"/>
  <c r="CG519" i="14"/>
  <c r="CF519" i="14"/>
  <c r="CE519" i="14"/>
  <c r="CD519" i="14"/>
  <c r="CC519" i="14"/>
  <c r="CB519" i="14"/>
  <c r="CA519" i="14"/>
  <c r="BZ519" i="14"/>
  <c r="BY519" i="14"/>
  <c r="BX519" i="14"/>
  <c r="BW519" i="14"/>
  <c r="BV519" i="14"/>
  <c r="BU519" i="14"/>
  <c r="BT519" i="14"/>
  <c r="BS519" i="14"/>
  <c r="BR519" i="14"/>
  <c r="BQ519" i="14"/>
  <c r="BP519" i="14"/>
  <c r="BO519" i="14"/>
  <c r="BN519" i="14"/>
  <c r="BM519" i="14"/>
  <c r="BL519" i="14"/>
  <c r="BK519" i="14"/>
  <c r="BJ519" i="14"/>
  <c r="BI519" i="14"/>
  <c r="BH519" i="14"/>
  <c r="BG519" i="14"/>
  <c r="BF519" i="14"/>
  <c r="BE519" i="14"/>
  <c r="BD519" i="14"/>
  <c r="BC519" i="14"/>
  <c r="BB519" i="14"/>
  <c r="BA519" i="14"/>
  <c r="AZ519" i="14"/>
  <c r="AY519" i="14"/>
  <c r="AX519" i="14"/>
  <c r="AW519" i="14"/>
  <c r="AV519" i="14"/>
  <c r="AU519" i="14"/>
  <c r="AT519" i="14"/>
  <c r="AS519" i="14"/>
  <c r="AR519" i="14"/>
  <c r="AQ519" i="14"/>
  <c r="AP519" i="14"/>
  <c r="AO519" i="14"/>
  <c r="AN519" i="14"/>
  <c r="AM519" i="14"/>
  <c r="AL519" i="14"/>
  <c r="AK519" i="14"/>
  <c r="AJ519" i="14"/>
  <c r="AI519" i="14"/>
  <c r="AH519" i="14"/>
  <c r="AG519" i="14"/>
  <c r="AF519" i="14"/>
  <c r="AE519" i="14"/>
  <c r="AD519" i="14"/>
  <c r="AC519" i="14"/>
  <c r="AB519" i="14"/>
  <c r="AA519" i="14"/>
  <c r="Z519" i="14"/>
  <c r="Y519" i="14"/>
  <c r="X519" i="14"/>
  <c r="W519" i="14"/>
  <c r="V519" i="14"/>
  <c r="U519" i="14"/>
  <c r="T519" i="14"/>
  <c r="S519" i="14"/>
  <c r="R519" i="14"/>
  <c r="Q519" i="14"/>
  <c r="P519" i="14"/>
  <c r="O519" i="14"/>
  <c r="N519" i="14"/>
  <c r="M519" i="14"/>
  <c r="L519" i="14"/>
  <c r="K519" i="14"/>
  <c r="J519" i="14"/>
  <c r="I519" i="14"/>
  <c r="H519" i="14"/>
  <c r="G519" i="14"/>
  <c r="JB518" i="14"/>
  <c r="JA518" i="14"/>
  <c r="IZ518" i="14"/>
  <c r="IY518" i="14"/>
  <c r="IX518" i="14"/>
  <c r="IW518" i="14"/>
  <c r="IV518" i="14"/>
  <c r="IU518" i="14"/>
  <c r="IT518" i="14"/>
  <c r="IS518" i="14"/>
  <c r="IR518" i="14"/>
  <c r="IQ518" i="14"/>
  <c r="IP518" i="14"/>
  <c r="IO518" i="14"/>
  <c r="IN518" i="14"/>
  <c r="IM518" i="14"/>
  <c r="IL518" i="14"/>
  <c r="IK518" i="14"/>
  <c r="IJ518" i="14"/>
  <c r="II518" i="14"/>
  <c r="IH518" i="14"/>
  <c r="IG518" i="14"/>
  <c r="IF518" i="14"/>
  <c r="IE518" i="14"/>
  <c r="ID518" i="14"/>
  <c r="IC518" i="14"/>
  <c r="IB518" i="14"/>
  <c r="IA518" i="14"/>
  <c r="HZ518" i="14"/>
  <c r="HY518" i="14"/>
  <c r="HX518" i="14"/>
  <c r="HW518" i="14"/>
  <c r="HV518" i="14"/>
  <c r="HU518" i="14"/>
  <c r="HT518" i="14"/>
  <c r="HS518" i="14"/>
  <c r="HR518" i="14"/>
  <c r="HQ518" i="14"/>
  <c r="HP518" i="14"/>
  <c r="HO518" i="14"/>
  <c r="HN518" i="14"/>
  <c r="HM518" i="14"/>
  <c r="HL518" i="14"/>
  <c r="HK518" i="14"/>
  <c r="HJ518" i="14"/>
  <c r="HI518" i="14"/>
  <c r="HH518" i="14"/>
  <c r="HG518" i="14"/>
  <c r="HF518" i="14"/>
  <c r="HE518" i="14"/>
  <c r="HD518" i="14"/>
  <c r="HC518" i="14"/>
  <c r="HB518" i="14"/>
  <c r="HA518" i="14"/>
  <c r="GZ518" i="14"/>
  <c r="GY518" i="14"/>
  <c r="GX518" i="14"/>
  <c r="GW518" i="14"/>
  <c r="GV518" i="14"/>
  <c r="GU518" i="14"/>
  <c r="GT518" i="14"/>
  <c r="GS518" i="14"/>
  <c r="GR518" i="14"/>
  <c r="GQ518" i="14"/>
  <c r="GP518" i="14"/>
  <c r="GO518" i="14"/>
  <c r="GN518" i="14"/>
  <c r="GM518" i="14"/>
  <c r="GL518" i="14"/>
  <c r="GK518" i="14"/>
  <c r="GJ518" i="14"/>
  <c r="GI518" i="14"/>
  <c r="GH518" i="14"/>
  <c r="GG518" i="14"/>
  <c r="GF518" i="14"/>
  <c r="GE518" i="14"/>
  <c r="GD518" i="14"/>
  <c r="GC518" i="14"/>
  <c r="GB518" i="14"/>
  <c r="GA518" i="14"/>
  <c r="FZ518" i="14"/>
  <c r="FY518" i="14"/>
  <c r="FX518" i="14"/>
  <c r="FW518" i="14"/>
  <c r="FV518" i="14"/>
  <c r="FU518" i="14"/>
  <c r="FT518" i="14"/>
  <c r="FS518" i="14"/>
  <c r="FR518" i="14"/>
  <c r="FQ518" i="14"/>
  <c r="FP518" i="14"/>
  <c r="FO518" i="14"/>
  <c r="FN518" i="14"/>
  <c r="FM518" i="14"/>
  <c r="FL518" i="14"/>
  <c r="FK518" i="14"/>
  <c r="FJ518" i="14"/>
  <c r="FI518" i="14"/>
  <c r="FH518" i="14"/>
  <c r="FG518" i="14"/>
  <c r="FF518" i="14"/>
  <c r="FE518" i="14"/>
  <c r="FD518" i="14"/>
  <c r="FC518" i="14"/>
  <c r="FB518" i="14"/>
  <c r="FA518" i="14"/>
  <c r="EZ518" i="14"/>
  <c r="EY518" i="14"/>
  <c r="EX518" i="14"/>
  <c r="EW518" i="14"/>
  <c r="EV518" i="14"/>
  <c r="EU518" i="14"/>
  <c r="ET518" i="14"/>
  <c r="ES518" i="14"/>
  <c r="ER518" i="14"/>
  <c r="EQ518" i="14"/>
  <c r="EP518" i="14"/>
  <c r="EO518" i="14"/>
  <c r="EN518" i="14"/>
  <c r="EM518" i="14"/>
  <c r="EL518" i="14"/>
  <c r="EK518" i="14"/>
  <c r="EJ518" i="14"/>
  <c r="EI518" i="14"/>
  <c r="EH518" i="14"/>
  <c r="EG518" i="14"/>
  <c r="EF518" i="14"/>
  <c r="EE518" i="14"/>
  <c r="ED518" i="14"/>
  <c r="EC518" i="14"/>
  <c r="EB518" i="14"/>
  <c r="EA518" i="14"/>
  <c r="DZ518" i="14"/>
  <c r="DY518" i="14"/>
  <c r="DX518" i="14"/>
  <c r="DW518" i="14"/>
  <c r="DV518" i="14"/>
  <c r="DU518" i="14"/>
  <c r="DT518" i="14"/>
  <c r="DS518" i="14"/>
  <c r="DR518" i="14"/>
  <c r="DQ518" i="14"/>
  <c r="DP518" i="14"/>
  <c r="DO518" i="14"/>
  <c r="DN518" i="14"/>
  <c r="DM518" i="14"/>
  <c r="DL518" i="14"/>
  <c r="DK518" i="14"/>
  <c r="DJ518" i="14"/>
  <c r="DI518" i="14"/>
  <c r="DH518" i="14"/>
  <c r="DG518" i="14"/>
  <c r="DF518" i="14"/>
  <c r="DE518" i="14"/>
  <c r="DD518" i="14"/>
  <c r="DC518" i="14"/>
  <c r="DB518" i="14"/>
  <c r="DA518" i="14"/>
  <c r="CZ518" i="14"/>
  <c r="CY518" i="14"/>
  <c r="CX518" i="14"/>
  <c r="CW518" i="14"/>
  <c r="CV518" i="14"/>
  <c r="CU518" i="14"/>
  <c r="CT518" i="14"/>
  <c r="CS518" i="14"/>
  <c r="CR518" i="14"/>
  <c r="CQ518" i="14"/>
  <c r="CP518" i="14"/>
  <c r="CO518" i="14"/>
  <c r="CN518" i="14"/>
  <c r="CM518" i="14"/>
  <c r="CL518" i="14"/>
  <c r="CK518" i="14"/>
  <c r="CJ518" i="14"/>
  <c r="CI518" i="14"/>
  <c r="CH518" i="14"/>
  <c r="CG518" i="14"/>
  <c r="CF518" i="14"/>
  <c r="CE518" i="14"/>
  <c r="CD518" i="14"/>
  <c r="CC518" i="14"/>
  <c r="CB518" i="14"/>
  <c r="CA518" i="14"/>
  <c r="BZ518" i="14"/>
  <c r="BY518" i="14"/>
  <c r="BX518" i="14"/>
  <c r="BW518" i="14"/>
  <c r="BV518" i="14"/>
  <c r="BU518" i="14"/>
  <c r="BT518" i="14"/>
  <c r="BS518" i="14"/>
  <c r="BR518" i="14"/>
  <c r="BQ518" i="14"/>
  <c r="BP518" i="14"/>
  <c r="BO518" i="14"/>
  <c r="BN518" i="14"/>
  <c r="BM518" i="14"/>
  <c r="BL518" i="14"/>
  <c r="BK518" i="14"/>
  <c r="BJ518" i="14"/>
  <c r="BI518" i="14"/>
  <c r="BH518" i="14"/>
  <c r="BG518" i="14"/>
  <c r="BF518" i="14"/>
  <c r="BE518" i="14"/>
  <c r="BD518" i="14"/>
  <c r="BC518" i="14"/>
  <c r="BB518" i="14"/>
  <c r="BA518" i="14"/>
  <c r="AZ518" i="14"/>
  <c r="AY518" i="14"/>
  <c r="AX518" i="14"/>
  <c r="AW518" i="14"/>
  <c r="AV518" i="14"/>
  <c r="AU518" i="14"/>
  <c r="AT518" i="14"/>
  <c r="AS518" i="14"/>
  <c r="AR518" i="14"/>
  <c r="AQ518" i="14"/>
  <c r="AP518" i="14"/>
  <c r="AO518" i="14"/>
  <c r="AN518" i="14"/>
  <c r="AM518" i="14"/>
  <c r="AL518" i="14"/>
  <c r="AK518" i="14"/>
  <c r="AJ518" i="14"/>
  <c r="AI518" i="14"/>
  <c r="AH518" i="14"/>
  <c r="AG518" i="14"/>
  <c r="AF518" i="14"/>
  <c r="AE518" i="14"/>
  <c r="AD518" i="14"/>
  <c r="AC518" i="14"/>
  <c r="AB518" i="14"/>
  <c r="AA518" i="14"/>
  <c r="Z518" i="14"/>
  <c r="Y518" i="14"/>
  <c r="X518" i="14"/>
  <c r="W518" i="14"/>
  <c r="V518" i="14"/>
  <c r="U518" i="14"/>
  <c r="T518" i="14"/>
  <c r="S518" i="14"/>
  <c r="R518" i="14"/>
  <c r="Q518" i="14"/>
  <c r="P518" i="14"/>
  <c r="O518" i="14"/>
  <c r="N518" i="14"/>
  <c r="M518" i="14"/>
  <c r="L518" i="14"/>
  <c r="K518" i="14"/>
  <c r="J518" i="14"/>
  <c r="I518" i="14"/>
  <c r="H518" i="14"/>
  <c r="G518" i="14"/>
  <c r="JB517" i="14"/>
  <c r="JA517" i="14"/>
  <c r="IZ517" i="14"/>
  <c r="IY517" i="14"/>
  <c r="IX517" i="14"/>
  <c r="IW517" i="14"/>
  <c r="IV517" i="14"/>
  <c r="IU517" i="14"/>
  <c r="IT517" i="14"/>
  <c r="IS517" i="14"/>
  <c r="IR517" i="14"/>
  <c r="IQ517" i="14"/>
  <c r="IP517" i="14"/>
  <c r="IO517" i="14"/>
  <c r="IN517" i="14"/>
  <c r="IM517" i="14"/>
  <c r="IL517" i="14"/>
  <c r="IK517" i="14"/>
  <c r="IJ517" i="14"/>
  <c r="II517" i="14"/>
  <c r="IH517" i="14"/>
  <c r="IG517" i="14"/>
  <c r="IF517" i="14"/>
  <c r="IE517" i="14"/>
  <c r="ID517" i="14"/>
  <c r="IC517" i="14"/>
  <c r="IB517" i="14"/>
  <c r="IA517" i="14"/>
  <c r="HZ517" i="14"/>
  <c r="HY517" i="14"/>
  <c r="HX517" i="14"/>
  <c r="HW517" i="14"/>
  <c r="HV517" i="14"/>
  <c r="HU517" i="14"/>
  <c r="HT517" i="14"/>
  <c r="HS517" i="14"/>
  <c r="HR517" i="14"/>
  <c r="HQ517" i="14"/>
  <c r="HP517" i="14"/>
  <c r="HO517" i="14"/>
  <c r="HN517" i="14"/>
  <c r="HM517" i="14"/>
  <c r="HL517" i="14"/>
  <c r="HK517" i="14"/>
  <c r="HJ517" i="14"/>
  <c r="HI517" i="14"/>
  <c r="HH517" i="14"/>
  <c r="HG517" i="14"/>
  <c r="HF517" i="14"/>
  <c r="HE517" i="14"/>
  <c r="HD517" i="14"/>
  <c r="HC517" i="14"/>
  <c r="HB517" i="14"/>
  <c r="HA517" i="14"/>
  <c r="GZ517" i="14"/>
  <c r="GY517" i="14"/>
  <c r="GX517" i="14"/>
  <c r="GW517" i="14"/>
  <c r="GV517" i="14"/>
  <c r="GU517" i="14"/>
  <c r="GT517" i="14"/>
  <c r="GS517" i="14"/>
  <c r="GR517" i="14"/>
  <c r="GQ517" i="14"/>
  <c r="GP517" i="14"/>
  <c r="GO517" i="14"/>
  <c r="GN517" i="14"/>
  <c r="GM517" i="14"/>
  <c r="GL517" i="14"/>
  <c r="GK517" i="14"/>
  <c r="GJ517" i="14"/>
  <c r="GI517" i="14"/>
  <c r="GH517" i="14"/>
  <c r="GG517" i="14"/>
  <c r="GF517" i="14"/>
  <c r="GE517" i="14"/>
  <c r="GD517" i="14"/>
  <c r="GC517" i="14"/>
  <c r="GB517" i="14"/>
  <c r="GA517" i="14"/>
  <c r="FZ517" i="14"/>
  <c r="FY517" i="14"/>
  <c r="FX517" i="14"/>
  <c r="FW517" i="14"/>
  <c r="FV517" i="14"/>
  <c r="FU517" i="14"/>
  <c r="FT517" i="14"/>
  <c r="FS517" i="14"/>
  <c r="FR517" i="14"/>
  <c r="FQ517" i="14"/>
  <c r="FP517" i="14"/>
  <c r="FO517" i="14"/>
  <c r="FN517" i="14"/>
  <c r="FM517" i="14"/>
  <c r="FL517" i="14"/>
  <c r="FK517" i="14"/>
  <c r="FJ517" i="14"/>
  <c r="FI517" i="14"/>
  <c r="FH517" i="14"/>
  <c r="FG517" i="14"/>
  <c r="FF517" i="14"/>
  <c r="FE517" i="14"/>
  <c r="FD517" i="14"/>
  <c r="FC517" i="14"/>
  <c r="FB517" i="14"/>
  <c r="FA517" i="14"/>
  <c r="EZ517" i="14"/>
  <c r="EY517" i="14"/>
  <c r="EX517" i="14"/>
  <c r="EW517" i="14"/>
  <c r="EV517" i="14"/>
  <c r="EU517" i="14"/>
  <c r="ET517" i="14"/>
  <c r="ES517" i="14"/>
  <c r="ER517" i="14"/>
  <c r="EQ517" i="14"/>
  <c r="EP517" i="14"/>
  <c r="EO517" i="14"/>
  <c r="EN517" i="14"/>
  <c r="EM517" i="14"/>
  <c r="EL517" i="14"/>
  <c r="EK517" i="14"/>
  <c r="EJ517" i="14"/>
  <c r="EI517" i="14"/>
  <c r="EH517" i="14"/>
  <c r="EG517" i="14"/>
  <c r="EF517" i="14"/>
  <c r="EE517" i="14"/>
  <c r="ED517" i="14"/>
  <c r="EC517" i="14"/>
  <c r="EB517" i="14"/>
  <c r="EA517" i="14"/>
  <c r="DZ517" i="14"/>
  <c r="DY517" i="14"/>
  <c r="DX517" i="14"/>
  <c r="DW517" i="14"/>
  <c r="DV517" i="14"/>
  <c r="DU517" i="14"/>
  <c r="DT517" i="14"/>
  <c r="DS517" i="14"/>
  <c r="DR517" i="14"/>
  <c r="DQ517" i="14"/>
  <c r="DP517" i="14"/>
  <c r="DO517" i="14"/>
  <c r="DN517" i="14"/>
  <c r="DM517" i="14"/>
  <c r="DL517" i="14"/>
  <c r="DK517" i="14"/>
  <c r="DJ517" i="14"/>
  <c r="DI517" i="14"/>
  <c r="DH517" i="14"/>
  <c r="DG517" i="14"/>
  <c r="DF517" i="14"/>
  <c r="DE517" i="14"/>
  <c r="DD517" i="14"/>
  <c r="DC517" i="14"/>
  <c r="DB517" i="14"/>
  <c r="DA517" i="14"/>
  <c r="CZ517" i="14"/>
  <c r="CY517" i="14"/>
  <c r="CX517" i="14"/>
  <c r="CW517" i="14"/>
  <c r="CV517" i="14"/>
  <c r="CU517" i="14"/>
  <c r="CT517" i="14"/>
  <c r="CS517" i="14"/>
  <c r="CR517" i="14"/>
  <c r="CQ517" i="14"/>
  <c r="CP517" i="14"/>
  <c r="CO517" i="14"/>
  <c r="CN517" i="14"/>
  <c r="CM517" i="14"/>
  <c r="CL517" i="14"/>
  <c r="CK517" i="14"/>
  <c r="CJ517" i="14"/>
  <c r="CI517" i="14"/>
  <c r="CH517" i="14"/>
  <c r="CG517" i="14"/>
  <c r="CF517" i="14"/>
  <c r="CE517" i="14"/>
  <c r="CD517" i="14"/>
  <c r="CC517" i="14"/>
  <c r="CB517" i="14"/>
  <c r="CA517" i="14"/>
  <c r="BZ517" i="14"/>
  <c r="BY517" i="14"/>
  <c r="BX517" i="14"/>
  <c r="BW517" i="14"/>
  <c r="BV517" i="14"/>
  <c r="BU517" i="14"/>
  <c r="BT517" i="14"/>
  <c r="BS517" i="14"/>
  <c r="BR517" i="14"/>
  <c r="BQ517" i="14"/>
  <c r="BP517" i="14"/>
  <c r="BO517" i="14"/>
  <c r="BN517" i="14"/>
  <c r="BM517" i="14"/>
  <c r="BL517" i="14"/>
  <c r="BK517" i="14"/>
  <c r="BJ517" i="14"/>
  <c r="BI517" i="14"/>
  <c r="BH517" i="14"/>
  <c r="BG517" i="14"/>
  <c r="BF517" i="14"/>
  <c r="BE517" i="14"/>
  <c r="BD517" i="14"/>
  <c r="BC517" i="14"/>
  <c r="BB517" i="14"/>
  <c r="BA517" i="14"/>
  <c r="AZ517" i="14"/>
  <c r="AY517" i="14"/>
  <c r="AX517" i="14"/>
  <c r="AW517" i="14"/>
  <c r="AV517" i="14"/>
  <c r="AU517" i="14"/>
  <c r="AT517" i="14"/>
  <c r="AS517" i="14"/>
  <c r="AR517" i="14"/>
  <c r="AQ517" i="14"/>
  <c r="AP517" i="14"/>
  <c r="AO517" i="14"/>
  <c r="AN517" i="14"/>
  <c r="AM517" i="14"/>
  <c r="AL517" i="14"/>
  <c r="AK517" i="14"/>
  <c r="AJ517" i="14"/>
  <c r="AI517" i="14"/>
  <c r="AH517" i="14"/>
  <c r="AG517" i="14"/>
  <c r="AF517" i="14"/>
  <c r="AE517" i="14"/>
  <c r="AD517" i="14"/>
  <c r="AC517" i="14"/>
  <c r="AB517" i="14"/>
  <c r="AA517" i="14"/>
  <c r="Z517" i="14"/>
  <c r="Y517" i="14"/>
  <c r="X517" i="14"/>
  <c r="W517" i="14"/>
  <c r="V517" i="14"/>
  <c r="U517" i="14"/>
  <c r="T517" i="14"/>
  <c r="S517" i="14"/>
  <c r="R517" i="14"/>
  <c r="Q517" i="14"/>
  <c r="P517" i="14"/>
  <c r="O517" i="14"/>
  <c r="N517" i="14"/>
  <c r="M517" i="14"/>
  <c r="L517" i="14"/>
  <c r="K517" i="14"/>
  <c r="J517" i="14"/>
  <c r="I517" i="14"/>
  <c r="H517" i="14"/>
  <c r="G517" i="14"/>
  <c r="JB516" i="14"/>
  <c r="JA516" i="14"/>
  <c r="IZ516" i="14"/>
  <c r="IY516" i="14"/>
  <c r="IX516" i="14"/>
  <c r="IW516" i="14"/>
  <c r="IV516" i="14"/>
  <c r="IU516" i="14"/>
  <c r="IT516" i="14"/>
  <c r="IS516" i="14"/>
  <c r="IR516" i="14"/>
  <c r="IQ516" i="14"/>
  <c r="IP516" i="14"/>
  <c r="IO516" i="14"/>
  <c r="IN516" i="14"/>
  <c r="IM516" i="14"/>
  <c r="IL516" i="14"/>
  <c r="IK516" i="14"/>
  <c r="IJ516" i="14"/>
  <c r="II516" i="14"/>
  <c r="IH516" i="14"/>
  <c r="IG516" i="14"/>
  <c r="IF516" i="14"/>
  <c r="IE516" i="14"/>
  <c r="ID516" i="14"/>
  <c r="IC516" i="14"/>
  <c r="IB516" i="14"/>
  <c r="IA516" i="14"/>
  <c r="HZ516" i="14"/>
  <c r="HY516" i="14"/>
  <c r="HX516" i="14"/>
  <c r="HW516" i="14"/>
  <c r="HV516" i="14"/>
  <c r="HU516" i="14"/>
  <c r="HT516" i="14"/>
  <c r="HS516" i="14"/>
  <c r="HR516" i="14"/>
  <c r="HQ516" i="14"/>
  <c r="HP516" i="14"/>
  <c r="HO516" i="14"/>
  <c r="HN516" i="14"/>
  <c r="HM516" i="14"/>
  <c r="HL516" i="14"/>
  <c r="HK516" i="14"/>
  <c r="HJ516" i="14"/>
  <c r="HI516" i="14"/>
  <c r="HH516" i="14"/>
  <c r="HG516" i="14"/>
  <c r="HF516" i="14"/>
  <c r="HE516" i="14"/>
  <c r="HD516" i="14"/>
  <c r="HC516" i="14"/>
  <c r="HB516" i="14"/>
  <c r="HA516" i="14"/>
  <c r="GZ516" i="14"/>
  <c r="GY516" i="14"/>
  <c r="GX516" i="14"/>
  <c r="GW516" i="14"/>
  <c r="GV516" i="14"/>
  <c r="GU516" i="14"/>
  <c r="GT516" i="14"/>
  <c r="GS516" i="14"/>
  <c r="GR516" i="14"/>
  <c r="GQ516" i="14"/>
  <c r="GP516" i="14"/>
  <c r="GO516" i="14"/>
  <c r="GN516" i="14"/>
  <c r="GM516" i="14"/>
  <c r="GL516" i="14"/>
  <c r="GK516" i="14"/>
  <c r="GJ516" i="14"/>
  <c r="GI516" i="14"/>
  <c r="GH516" i="14"/>
  <c r="GG516" i="14"/>
  <c r="GF516" i="14"/>
  <c r="GE516" i="14"/>
  <c r="GD516" i="14"/>
  <c r="GC516" i="14"/>
  <c r="GB516" i="14"/>
  <c r="GA516" i="14"/>
  <c r="FZ516" i="14"/>
  <c r="FY516" i="14"/>
  <c r="FX516" i="14"/>
  <c r="FW516" i="14"/>
  <c r="FV516" i="14"/>
  <c r="FU516" i="14"/>
  <c r="FT516" i="14"/>
  <c r="FS516" i="14"/>
  <c r="FR516" i="14"/>
  <c r="FQ516" i="14"/>
  <c r="FP516" i="14"/>
  <c r="FO516" i="14"/>
  <c r="FN516" i="14"/>
  <c r="FM516" i="14"/>
  <c r="FL516" i="14"/>
  <c r="FK516" i="14"/>
  <c r="FJ516" i="14"/>
  <c r="FI516" i="14"/>
  <c r="FH516" i="14"/>
  <c r="FG516" i="14"/>
  <c r="FF516" i="14"/>
  <c r="FE516" i="14"/>
  <c r="FD516" i="14"/>
  <c r="FC516" i="14"/>
  <c r="FB516" i="14"/>
  <c r="FA516" i="14"/>
  <c r="EZ516" i="14"/>
  <c r="EY516" i="14"/>
  <c r="EX516" i="14"/>
  <c r="EW516" i="14"/>
  <c r="EV516" i="14"/>
  <c r="EU516" i="14"/>
  <c r="ET516" i="14"/>
  <c r="ES516" i="14"/>
  <c r="ER516" i="14"/>
  <c r="EQ516" i="14"/>
  <c r="EP516" i="14"/>
  <c r="EO516" i="14"/>
  <c r="EN516" i="14"/>
  <c r="EM516" i="14"/>
  <c r="EL516" i="14"/>
  <c r="EK516" i="14"/>
  <c r="EJ516" i="14"/>
  <c r="EI516" i="14"/>
  <c r="EH516" i="14"/>
  <c r="EG516" i="14"/>
  <c r="EF516" i="14"/>
  <c r="EE516" i="14"/>
  <c r="ED516" i="14"/>
  <c r="EC516" i="14"/>
  <c r="EB516" i="14"/>
  <c r="EA516" i="14"/>
  <c r="DZ516" i="14"/>
  <c r="DY516" i="14"/>
  <c r="DX516" i="14"/>
  <c r="DW516" i="14"/>
  <c r="DV516" i="14"/>
  <c r="DU516" i="14"/>
  <c r="DT516" i="14"/>
  <c r="DS516" i="14"/>
  <c r="DR516" i="14"/>
  <c r="DQ516" i="14"/>
  <c r="DP516" i="14"/>
  <c r="DO516" i="14"/>
  <c r="DN516" i="14"/>
  <c r="DM516" i="14"/>
  <c r="DL516" i="14"/>
  <c r="DK516" i="14"/>
  <c r="DJ516" i="14"/>
  <c r="DI516" i="14"/>
  <c r="DH516" i="14"/>
  <c r="DG516" i="14"/>
  <c r="DF516" i="14"/>
  <c r="DE516" i="14"/>
  <c r="DD516" i="14"/>
  <c r="DC516" i="14"/>
  <c r="DB516" i="14"/>
  <c r="DA516" i="14"/>
  <c r="CZ516" i="14"/>
  <c r="CY516" i="14"/>
  <c r="CX516" i="14"/>
  <c r="CW516" i="14"/>
  <c r="CV516" i="14"/>
  <c r="CU516" i="14"/>
  <c r="CT516" i="14"/>
  <c r="CS516" i="14"/>
  <c r="CR516" i="14"/>
  <c r="CQ516" i="14"/>
  <c r="CP516" i="14"/>
  <c r="CO516" i="14"/>
  <c r="CN516" i="14"/>
  <c r="CM516" i="14"/>
  <c r="CL516" i="14"/>
  <c r="CK516" i="14"/>
  <c r="CJ516" i="14"/>
  <c r="CI516" i="14"/>
  <c r="CH516" i="14"/>
  <c r="CG516" i="14"/>
  <c r="CF516" i="14"/>
  <c r="CE516" i="14"/>
  <c r="CD516" i="14"/>
  <c r="CC516" i="14"/>
  <c r="CB516" i="14"/>
  <c r="CA516" i="14"/>
  <c r="BZ516" i="14"/>
  <c r="BY516" i="14"/>
  <c r="BX516" i="14"/>
  <c r="BW516" i="14"/>
  <c r="BV516" i="14"/>
  <c r="BU516" i="14"/>
  <c r="BT516" i="14"/>
  <c r="BS516" i="14"/>
  <c r="BR516" i="14"/>
  <c r="BQ516" i="14"/>
  <c r="BP516" i="14"/>
  <c r="BO516" i="14"/>
  <c r="BN516" i="14"/>
  <c r="BM516" i="14"/>
  <c r="BL516" i="14"/>
  <c r="BK516" i="14"/>
  <c r="BJ516" i="14"/>
  <c r="BI516" i="14"/>
  <c r="BH516" i="14"/>
  <c r="BG516" i="14"/>
  <c r="BF516" i="14"/>
  <c r="BE516" i="14"/>
  <c r="BD516" i="14"/>
  <c r="BC516" i="14"/>
  <c r="BB516" i="14"/>
  <c r="BA516" i="14"/>
  <c r="AZ516" i="14"/>
  <c r="AY516" i="14"/>
  <c r="AX516" i="14"/>
  <c r="AW516" i="14"/>
  <c r="AV516" i="14"/>
  <c r="AU516" i="14"/>
  <c r="AT516" i="14"/>
  <c r="AS516" i="14"/>
  <c r="AR516" i="14"/>
  <c r="AQ516" i="14"/>
  <c r="AP516" i="14"/>
  <c r="AO516" i="14"/>
  <c r="AN516" i="14"/>
  <c r="AM516" i="14"/>
  <c r="AL516" i="14"/>
  <c r="AK516" i="14"/>
  <c r="AJ516" i="14"/>
  <c r="AI516" i="14"/>
  <c r="AH516" i="14"/>
  <c r="AG516" i="14"/>
  <c r="AF516" i="14"/>
  <c r="AE516" i="14"/>
  <c r="AD516" i="14"/>
  <c r="AC516" i="14"/>
  <c r="AB516" i="14"/>
  <c r="AA516" i="14"/>
  <c r="Z516" i="14"/>
  <c r="Y516" i="14"/>
  <c r="X516" i="14"/>
  <c r="W516" i="14"/>
  <c r="V516" i="14"/>
  <c r="U516" i="14"/>
  <c r="T516" i="14"/>
  <c r="S516" i="14"/>
  <c r="R516" i="14"/>
  <c r="Q516" i="14"/>
  <c r="P516" i="14"/>
  <c r="O516" i="14"/>
  <c r="N516" i="14"/>
  <c r="M516" i="14"/>
  <c r="L516" i="14"/>
  <c r="K516" i="14"/>
  <c r="J516" i="14"/>
  <c r="I516" i="14"/>
  <c r="H516" i="14"/>
  <c r="G516" i="14"/>
  <c r="JB515" i="14"/>
  <c r="JA515" i="14"/>
  <c r="IZ515" i="14"/>
  <c r="IY515" i="14"/>
  <c r="IX515" i="14"/>
  <c r="IW515" i="14"/>
  <c r="IV515" i="14"/>
  <c r="IU515" i="14"/>
  <c r="IT515" i="14"/>
  <c r="IS515" i="14"/>
  <c r="IR515" i="14"/>
  <c r="IQ515" i="14"/>
  <c r="IP515" i="14"/>
  <c r="IO515" i="14"/>
  <c r="IN515" i="14"/>
  <c r="IM515" i="14"/>
  <c r="IL515" i="14"/>
  <c r="IK515" i="14"/>
  <c r="IJ515" i="14"/>
  <c r="II515" i="14"/>
  <c r="IH515" i="14"/>
  <c r="IG515" i="14"/>
  <c r="IF515" i="14"/>
  <c r="IE515" i="14"/>
  <c r="ID515" i="14"/>
  <c r="IC515" i="14"/>
  <c r="IB515" i="14"/>
  <c r="IA515" i="14"/>
  <c r="HZ515" i="14"/>
  <c r="HY515" i="14"/>
  <c r="HX515" i="14"/>
  <c r="HW515" i="14"/>
  <c r="HV515" i="14"/>
  <c r="HU515" i="14"/>
  <c r="HT515" i="14"/>
  <c r="HS515" i="14"/>
  <c r="HR515" i="14"/>
  <c r="HQ515" i="14"/>
  <c r="HP515" i="14"/>
  <c r="HO515" i="14"/>
  <c r="HN515" i="14"/>
  <c r="HM515" i="14"/>
  <c r="HL515" i="14"/>
  <c r="HK515" i="14"/>
  <c r="HJ515" i="14"/>
  <c r="HI515" i="14"/>
  <c r="HH515" i="14"/>
  <c r="HG515" i="14"/>
  <c r="HF515" i="14"/>
  <c r="HE515" i="14"/>
  <c r="HD515" i="14"/>
  <c r="HC515" i="14"/>
  <c r="HB515" i="14"/>
  <c r="HA515" i="14"/>
  <c r="GZ515" i="14"/>
  <c r="GY515" i="14"/>
  <c r="GX515" i="14"/>
  <c r="GW515" i="14"/>
  <c r="GV515" i="14"/>
  <c r="GU515" i="14"/>
  <c r="GT515" i="14"/>
  <c r="GS515" i="14"/>
  <c r="GR515" i="14"/>
  <c r="GQ515" i="14"/>
  <c r="GP515" i="14"/>
  <c r="GO515" i="14"/>
  <c r="GN515" i="14"/>
  <c r="GM515" i="14"/>
  <c r="GL515" i="14"/>
  <c r="GK515" i="14"/>
  <c r="GJ515" i="14"/>
  <c r="GI515" i="14"/>
  <c r="GH515" i="14"/>
  <c r="GG515" i="14"/>
  <c r="GF515" i="14"/>
  <c r="GE515" i="14"/>
  <c r="GD515" i="14"/>
  <c r="GC515" i="14"/>
  <c r="GB515" i="14"/>
  <c r="GA515" i="14"/>
  <c r="FZ515" i="14"/>
  <c r="FY515" i="14"/>
  <c r="FX515" i="14"/>
  <c r="FW515" i="14"/>
  <c r="FV515" i="14"/>
  <c r="FU515" i="14"/>
  <c r="FT515" i="14"/>
  <c r="FS515" i="14"/>
  <c r="FR515" i="14"/>
  <c r="FQ515" i="14"/>
  <c r="FP515" i="14"/>
  <c r="FO515" i="14"/>
  <c r="FN515" i="14"/>
  <c r="FM515" i="14"/>
  <c r="FL515" i="14"/>
  <c r="FK515" i="14"/>
  <c r="FJ515" i="14"/>
  <c r="FI515" i="14"/>
  <c r="FH515" i="14"/>
  <c r="FG515" i="14"/>
  <c r="FF515" i="14"/>
  <c r="FE515" i="14"/>
  <c r="FD515" i="14"/>
  <c r="FC515" i="14"/>
  <c r="FB515" i="14"/>
  <c r="FA515" i="14"/>
  <c r="EZ515" i="14"/>
  <c r="EY515" i="14"/>
  <c r="EX515" i="14"/>
  <c r="EW515" i="14"/>
  <c r="EV515" i="14"/>
  <c r="EU515" i="14"/>
  <c r="ET515" i="14"/>
  <c r="ES515" i="14"/>
  <c r="ER515" i="14"/>
  <c r="EQ515" i="14"/>
  <c r="EP515" i="14"/>
  <c r="EO515" i="14"/>
  <c r="EN515" i="14"/>
  <c r="EM515" i="14"/>
  <c r="EL515" i="14"/>
  <c r="EK515" i="14"/>
  <c r="EJ515" i="14"/>
  <c r="EI515" i="14"/>
  <c r="EH515" i="14"/>
  <c r="EG515" i="14"/>
  <c r="EF515" i="14"/>
  <c r="EE515" i="14"/>
  <c r="ED515" i="14"/>
  <c r="EC515" i="14"/>
  <c r="EB515" i="14"/>
  <c r="EA515" i="14"/>
  <c r="DZ515" i="14"/>
  <c r="DY515" i="14"/>
  <c r="DX515" i="14"/>
  <c r="DW515" i="14"/>
  <c r="DV515" i="14"/>
  <c r="DU515" i="14"/>
  <c r="DT515" i="14"/>
  <c r="DS515" i="14"/>
  <c r="DR515" i="14"/>
  <c r="DQ515" i="14"/>
  <c r="DP515" i="14"/>
  <c r="DO515" i="14"/>
  <c r="DN515" i="14"/>
  <c r="DM515" i="14"/>
  <c r="DL515" i="14"/>
  <c r="DK515" i="14"/>
  <c r="DJ515" i="14"/>
  <c r="DI515" i="14"/>
  <c r="DH515" i="14"/>
  <c r="DG515" i="14"/>
  <c r="DF515" i="14"/>
  <c r="DE515" i="14"/>
  <c r="DD515" i="14"/>
  <c r="DC515" i="14"/>
  <c r="DB515" i="14"/>
  <c r="DA515" i="14"/>
  <c r="CZ515" i="14"/>
  <c r="CY515" i="14"/>
  <c r="CX515" i="14"/>
  <c r="CW515" i="14"/>
  <c r="CV515" i="14"/>
  <c r="CU515" i="14"/>
  <c r="CT515" i="14"/>
  <c r="CS515" i="14"/>
  <c r="CR515" i="14"/>
  <c r="CQ515" i="14"/>
  <c r="CP515" i="14"/>
  <c r="CO515" i="14"/>
  <c r="CN515" i="14"/>
  <c r="CM515" i="14"/>
  <c r="CL515" i="14"/>
  <c r="CK515" i="14"/>
  <c r="CJ515" i="14"/>
  <c r="CI515" i="14"/>
  <c r="CH515" i="14"/>
  <c r="CG515" i="14"/>
  <c r="CF515" i="14"/>
  <c r="CE515" i="14"/>
  <c r="CD515" i="14"/>
  <c r="CC515" i="14"/>
  <c r="CB515" i="14"/>
  <c r="CA515" i="14"/>
  <c r="BZ515" i="14"/>
  <c r="BY515" i="14"/>
  <c r="BX515" i="14"/>
  <c r="BW515" i="14"/>
  <c r="BV515" i="14"/>
  <c r="BU515" i="14"/>
  <c r="BT515" i="14"/>
  <c r="BS515" i="14"/>
  <c r="BR515" i="14"/>
  <c r="BQ515" i="14"/>
  <c r="BP515" i="14"/>
  <c r="BO515" i="14"/>
  <c r="BN515" i="14"/>
  <c r="BM515" i="14"/>
  <c r="BL515" i="14"/>
  <c r="BK515" i="14"/>
  <c r="BJ515" i="14"/>
  <c r="BI515" i="14"/>
  <c r="BH515" i="14"/>
  <c r="BG515" i="14"/>
  <c r="BF515" i="14"/>
  <c r="BE515" i="14"/>
  <c r="BD515" i="14"/>
  <c r="BC515" i="14"/>
  <c r="BB515" i="14"/>
  <c r="BA515" i="14"/>
  <c r="AZ515" i="14"/>
  <c r="AY515" i="14"/>
  <c r="AX515" i="14"/>
  <c r="AW515" i="14"/>
  <c r="AV515" i="14"/>
  <c r="AU515" i="14"/>
  <c r="AT515" i="14"/>
  <c r="AS515" i="14"/>
  <c r="AR515" i="14"/>
  <c r="AQ515" i="14"/>
  <c r="AP515" i="14"/>
  <c r="AO515" i="14"/>
  <c r="AN515" i="14"/>
  <c r="AM515" i="14"/>
  <c r="AL515" i="14"/>
  <c r="AK515" i="14"/>
  <c r="AJ515" i="14"/>
  <c r="AI515" i="14"/>
  <c r="AH515" i="14"/>
  <c r="AG515" i="14"/>
  <c r="AF515" i="14"/>
  <c r="AE515" i="14"/>
  <c r="AD515" i="14"/>
  <c r="AC515" i="14"/>
  <c r="AB515" i="14"/>
  <c r="AA515" i="14"/>
  <c r="Z515" i="14"/>
  <c r="Y515" i="14"/>
  <c r="X515" i="14"/>
  <c r="W515" i="14"/>
  <c r="V515" i="14"/>
  <c r="U515" i="14"/>
  <c r="T515" i="14"/>
  <c r="S515" i="14"/>
  <c r="R515" i="14"/>
  <c r="Q515" i="14"/>
  <c r="P515" i="14"/>
  <c r="O515" i="14"/>
  <c r="N515" i="14"/>
  <c r="M515" i="14"/>
  <c r="L515" i="14"/>
  <c r="K515" i="14"/>
  <c r="J515" i="14"/>
  <c r="I515" i="14"/>
  <c r="H515" i="14"/>
  <c r="G515" i="14"/>
  <c r="JB514" i="14"/>
  <c r="JA514" i="14"/>
  <c r="IZ514" i="14"/>
  <c r="IY514" i="14"/>
  <c r="IX514" i="14"/>
  <c r="IW514" i="14"/>
  <c r="IV514" i="14"/>
  <c r="IU514" i="14"/>
  <c r="IT514" i="14"/>
  <c r="IS514" i="14"/>
  <c r="IR514" i="14"/>
  <c r="IQ514" i="14"/>
  <c r="IP514" i="14"/>
  <c r="IO514" i="14"/>
  <c r="IN514" i="14"/>
  <c r="IM514" i="14"/>
  <c r="IL514" i="14"/>
  <c r="IK514" i="14"/>
  <c r="IJ514" i="14"/>
  <c r="II514" i="14"/>
  <c r="IH514" i="14"/>
  <c r="IG514" i="14"/>
  <c r="IF514" i="14"/>
  <c r="IE514" i="14"/>
  <c r="ID514" i="14"/>
  <c r="IC514" i="14"/>
  <c r="IB514" i="14"/>
  <c r="IA514" i="14"/>
  <c r="HZ514" i="14"/>
  <c r="HY514" i="14"/>
  <c r="HX514" i="14"/>
  <c r="HW514" i="14"/>
  <c r="HV514" i="14"/>
  <c r="HU514" i="14"/>
  <c r="HT514" i="14"/>
  <c r="HS514" i="14"/>
  <c r="HR514" i="14"/>
  <c r="HQ514" i="14"/>
  <c r="HP514" i="14"/>
  <c r="HO514" i="14"/>
  <c r="HN514" i="14"/>
  <c r="HM514" i="14"/>
  <c r="HL514" i="14"/>
  <c r="HK514" i="14"/>
  <c r="HJ514" i="14"/>
  <c r="HI514" i="14"/>
  <c r="HH514" i="14"/>
  <c r="HG514" i="14"/>
  <c r="HF514" i="14"/>
  <c r="HE514" i="14"/>
  <c r="HD514" i="14"/>
  <c r="HC514" i="14"/>
  <c r="HB514" i="14"/>
  <c r="HA514" i="14"/>
  <c r="GZ514" i="14"/>
  <c r="GY514" i="14"/>
  <c r="GX514" i="14"/>
  <c r="GW514" i="14"/>
  <c r="GV514" i="14"/>
  <c r="GU514" i="14"/>
  <c r="GT514" i="14"/>
  <c r="GS514" i="14"/>
  <c r="GR514" i="14"/>
  <c r="GQ514" i="14"/>
  <c r="GP514" i="14"/>
  <c r="GO514" i="14"/>
  <c r="GN514" i="14"/>
  <c r="GM514" i="14"/>
  <c r="GL514" i="14"/>
  <c r="GK514" i="14"/>
  <c r="GJ514" i="14"/>
  <c r="GI514" i="14"/>
  <c r="GH514" i="14"/>
  <c r="GG514" i="14"/>
  <c r="GF514" i="14"/>
  <c r="GE514" i="14"/>
  <c r="GD514" i="14"/>
  <c r="GC514" i="14"/>
  <c r="GB514" i="14"/>
  <c r="GA514" i="14"/>
  <c r="FZ514" i="14"/>
  <c r="FY514" i="14"/>
  <c r="FX514" i="14"/>
  <c r="FW514" i="14"/>
  <c r="FV514" i="14"/>
  <c r="FU514" i="14"/>
  <c r="FT514" i="14"/>
  <c r="FS514" i="14"/>
  <c r="FR514" i="14"/>
  <c r="FQ514" i="14"/>
  <c r="FP514" i="14"/>
  <c r="FO514" i="14"/>
  <c r="FN514" i="14"/>
  <c r="FM514" i="14"/>
  <c r="FL514" i="14"/>
  <c r="FK514" i="14"/>
  <c r="FJ514" i="14"/>
  <c r="FI514" i="14"/>
  <c r="FH514" i="14"/>
  <c r="FG514" i="14"/>
  <c r="FF514" i="14"/>
  <c r="FE514" i="14"/>
  <c r="FD514" i="14"/>
  <c r="FC514" i="14"/>
  <c r="FB514" i="14"/>
  <c r="FA514" i="14"/>
  <c r="EZ514" i="14"/>
  <c r="EY514" i="14"/>
  <c r="EX514" i="14"/>
  <c r="EW514" i="14"/>
  <c r="EV514" i="14"/>
  <c r="EU514" i="14"/>
  <c r="ET514" i="14"/>
  <c r="ES514" i="14"/>
  <c r="ER514" i="14"/>
  <c r="EQ514" i="14"/>
  <c r="EP514" i="14"/>
  <c r="EO514" i="14"/>
  <c r="EN514" i="14"/>
  <c r="EM514" i="14"/>
  <c r="EL514" i="14"/>
  <c r="EK514" i="14"/>
  <c r="EJ514" i="14"/>
  <c r="EI514" i="14"/>
  <c r="EH514" i="14"/>
  <c r="EG514" i="14"/>
  <c r="EF514" i="14"/>
  <c r="EE514" i="14"/>
  <c r="ED514" i="14"/>
  <c r="EC514" i="14"/>
  <c r="EB514" i="14"/>
  <c r="EA514" i="14"/>
  <c r="DZ514" i="14"/>
  <c r="DY514" i="14"/>
  <c r="DX514" i="14"/>
  <c r="DW514" i="14"/>
  <c r="DV514" i="14"/>
  <c r="DU514" i="14"/>
  <c r="DT514" i="14"/>
  <c r="DS514" i="14"/>
  <c r="DR514" i="14"/>
  <c r="DQ514" i="14"/>
  <c r="DP514" i="14"/>
  <c r="DO514" i="14"/>
  <c r="DN514" i="14"/>
  <c r="DM514" i="14"/>
  <c r="DL514" i="14"/>
  <c r="DK514" i="14"/>
  <c r="DJ514" i="14"/>
  <c r="DI514" i="14"/>
  <c r="DH514" i="14"/>
  <c r="DG514" i="14"/>
  <c r="DF514" i="14"/>
  <c r="DE514" i="14"/>
  <c r="DD514" i="14"/>
  <c r="DC514" i="14"/>
  <c r="DB514" i="14"/>
  <c r="DA514" i="14"/>
  <c r="CZ514" i="14"/>
  <c r="CY514" i="14"/>
  <c r="CX514" i="14"/>
  <c r="CW514" i="14"/>
  <c r="CV514" i="14"/>
  <c r="CU514" i="14"/>
  <c r="CT514" i="14"/>
  <c r="CS514" i="14"/>
  <c r="CR514" i="14"/>
  <c r="CQ514" i="14"/>
  <c r="CP514" i="14"/>
  <c r="CO514" i="14"/>
  <c r="CN514" i="14"/>
  <c r="CM514" i="14"/>
  <c r="CL514" i="14"/>
  <c r="CK514" i="14"/>
  <c r="CJ514" i="14"/>
  <c r="CI514" i="14"/>
  <c r="CH514" i="14"/>
  <c r="CG514" i="14"/>
  <c r="CF514" i="14"/>
  <c r="CE514" i="14"/>
  <c r="CD514" i="14"/>
  <c r="CC514" i="14"/>
  <c r="CB514" i="14"/>
  <c r="CA514" i="14"/>
  <c r="BZ514" i="14"/>
  <c r="BY514" i="14"/>
  <c r="BX514" i="14"/>
  <c r="BW514" i="14"/>
  <c r="BV514" i="14"/>
  <c r="BU514" i="14"/>
  <c r="BT514" i="14"/>
  <c r="BS514" i="14"/>
  <c r="BR514" i="14"/>
  <c r="BQ514" i="14"/>
  <c r="BP514" i="14"/>
  <c r="BO514" i="14"/>
  <c r="BN514" i="14"/>
  <c r="BM514" i="14"/>
  <c r="BL514" i="14"/>
  <c r="BK514" i="14"/>
  <c r="BJ514" i="14"/>
  <c r="BI514" i="14"/>
  <c r="BH514" i="14"/>
  <c r="BG514" i="14"/>
  <c r="BF514" i="14"/>
  <c r="BE514" i="14"/>
  <c r="BD514" i="14"/>
  <c r="BC514" i="14"/>
  <c r="BB514" i="14"/>
  <c r="BA514" i="14"/>
  <c r="AZ514" i="14"/>
  <c r="AY514" i="14"/>
  <c r="AX514" i="14"/>
  <c r="AW514" i="14"/>
  <c r="AV514" i="14"/>
  <c r="AU514" i="14"/>
  <c r="AT514" i="14"/>
  <c r="AS514" i="14"/>
  <c r="AR514" i="14"/>
  <c r="AQ514" i="14"/>
  <c r="AP514" i="14"/>
  <c r="AO514" i="14"/>
  <c r="AN514" i="14"/>
  <c r="AM514" i="14"/>
  <c r="AL514" i="14"/>
  <c r="AK514" i="14"/>
  <c r="AJ514" i="14"/>
  <c r="AI514" i="14"/>
  <c r="AH514" i="14"/>
  <c r="AG514" i="14"/>
  <c r="AF514" i="14"/>
  <c r="AE514" i="14"/>
  <c r="AD514" i="14"/>
  <c r="AC514" i="14"/>
  <c r="AB514" i="14"/>
  <c r="AA514" i="14"/>
  <c r="Z514" i="14"/>
  <c r="Y514" i="14"/>
  <c r="X514" i="14"/>
  <c r="W514" i="14"/>
  <c r="V514" i="14"/>
  <c r="U514" i="14"/>
  <c r="T514" i="14"/>
  <c r="S514" i="14"/>
  <c r="R514" i="14"/>
  <c r="Q514" i="14"/>
  <c r="P514" i="14"/>
  <c r="O514" i="14"/>
  <c r="N514" i="14"/>
  <c r="M514" i="14"/>
  <c r="L514" i="14"/>
  <c r="K514" i="14"/>
  <c r="J514" i="14"/>
  <c r="I514" i="14"/>
  <c r="H514" i="14"/>
  <c r="G514" i="14"/>
  <c r="JB513" i="14"/>
  <c r="JA513" i="14"/>
  <c r="IZ513" i="14"/>
  <c r="IY513" i="14"/>
  <c r="IX513" i="14"/>
  <c r="IW513" i="14"/>
  <c r="IV513" i="14"/>
  <c r="IU513" i="14"/>
  <c r="IT513" i="14"/>
  <c r="IS513" i="14"/>
  <c r="IR513" i="14"/>
  <c r="IQ513" i="14"/>
  <c r="IP513" i="14"/>
  <c r="IO513" i="14"/>
  <c r="IN513" i="14"/>
  <c r="IM513" i="14"/>
  <c r="IL513" i="14"/>
  <c r="IK513" i="14"/>
  <c r="IJ513" i="14"/>
  <c r="II513" i="14"/>
  <c r="IH513" i="14"/>
  <c r="IG513" i="14"/>
  <c r="IF513" i="14"/>
  <c r="IE513" i="14"/>
  <c r="ID513" i="14"/>
  <c r="IC513" i="14"/>
  <c r="IB513" i="14"/>
  <c r="IA513" i="14"/>
  <c r="HZ513" i="14"/>
  <c r="HY513" i="14"/>
  <c r="HX513" i="14"/>
  <c r="HW513" i="14"/>
  <c r="HV513" i="14"/>
  <c r="HU513" i="14"/>
  <c r="HT513" i="14"/>
  <c r="HS513" i="14"/>
  <c r="HR513" i="14"/>
  <c r="HQ513" i="14"/>
  <c r="HP513" i="14"/>
  <c r="HO513" i="14"/>
  <c r="HN513" i="14"/>
  <c r="HM513" i="14"/>
  <c r="HL513" i="14"/>
  <c r="HK513" i="14"/>
  <c r="HJ513" i="14"/>
  <c r="HI513" i="14"/>
  <c r="HH513" i="14"/>
  <c r="HG513" i="14"/>
  <c r="HF513" i="14"/>
  <c r="HE513" i="14"/>
  <c r="HD513" i="14"/>
  <c r="HC513" i="14"/>
  <c r="HB513" i="14"/>
  <c r="HA513" i="14"/>
  <c r="GZ513" i="14"/>
  <c r="GY513" i="14"/>
  <c r="GX513" i="14"/>
  <c r="GW513" i="14"/>
  <c r="GV513" i="14"/>
  <c r="GU513" i="14"/>
  <c r="GT513" i="14"/>
  <c r="GS513" i="14"/>
  <c r="GR513" i="14"/>
  <c r="GQ513" i="14"/>
  <c r="GP513" i="14"/>
  <c r="GO513" i="14"/>
  <c r="GN513" i="14"/>
  <c r="GM513" i="14"/>
  <c r="GL513" i="14"/>
  <c r="GK513" i="14"/>
  <c r="GJ513" i="14"/>
  <c r="GI513" i="14"/>
  <c r="GH513" i="14"/>
  <c r="GG513" i="14"/>
  <c r="GF513" i="14"/>
  <c r="GE513" i="14"/>
  <c r="GD513" i="14"/>
  <c r="GC513" i="14"/>
  <c r="GB513" i="14"/>
  <c r="GA513" i="14"/>
  <c r="FZ513" i="14"/>
  <c r="FY513" i="14"/>
  <c r="FX513" i="14"/>
  <c r="FW513" i="14"/>
  <c r="FV513" i="14"/>
  <c r="FU513" i="14"/>
  <c r="FT513" i="14"/>
  <c r="FS513" i="14"/>
  <c r="FR513" i="14"/>
  <c r="FQ513" i="14"/>
  <c r="FP513" i="14"/>
  <c r="FO513" i="14"/>
  <c r="FN513" i="14"/>
  <c r="FM513" i="14"/>
  <c r="FL513" i="14"/>
  <c r="FK513" i="14"/>
  <c r="FJ513" i="14"/>
  <c r="FI513" i="14"/>
  <c r="FH513" i="14"/>
  <c r="FG513" i="14"/>
  <c r="FF513" i="14"/>
  <c r="FE513" i="14"/>
  <c r="FD513" i="14"/>
  <c r="FC513" i="14"/>
  <c r="FB513" i="14"/>
  <c r="FA513" i="14"/>
  <c r="EZ513" i="14"/>
  <c r="EY513" i="14"/>
  <c r="EX513" i="14"/>
  <c r="EW513" i="14"/>
  <c r="EV513" i="14"/>
  <c r="EU513" i="14"/>
  <c r="ET513" i="14"/>
  <c r="ES513" i="14"/>
  <c r="ER513" i="14"/>
  <c r="EQ513" i="14"/>
  <c r="EP513" i="14"/>
  <c r="EO513" i="14"/>
  <c r="EN513" i="14"/>
  <c r="EM513" i="14"/>
  <c r="EL513" i="14"/>
  <c r="EK513" i="14"/>
  <c r="EJ513" i="14"/>
  <c r="EI513" i="14"/>
  <c r="EH513" i="14"/>
  <c r="EG513" i="14"/>
  <c r="EF513" i="14"/>
  <c r="EE513" i="14"/>
  <c r="ED513" i="14"/>
  <c r="EC513" i="14"/>
  <c r="EB513" i="14"/>
  <c r="EA513" i="14"/>
  <c r="DZ513" i="14"/>
  <c r="DY513" i="14"/>
  <c r="DX513" i="14"/>
  <c r="DW513" i="14"/>
  <c r="DV513" i="14"/>
  <c r="DU513" i="14"/>
  <c r="DT513" i="14"/>
  <c r="DS513" i="14"/>
  <c r="DR513" i="14"/>
  <c r="DQ513" i="14"/>
  <c r="DP513" i="14"/>
  <c r="DO513" i="14"/>
  <c r="DN513" i="14"/>
  <c r="DM513" i="14"/>
  <c r="DL513" i="14"/>
  <c r="DK513" i="14"/>
  <c r="DJ513" i="14"/>
  <c r="DI513" i="14"/>
  <c r="DH513" i="14"/>
  <c r="DG513" i="14"/>
  <c r="DF513" i="14"/>
  <c r="DE513" i="14"/>
  <c r="DD513" i="14"/>
  <c r="DC513" i="14"/>
  <c r="DB513" i="14"/>
  <c r="DA513" i="14"/>
  <c r="CZ513" i="14"/>
  <c r="CY513" i="14"/>
  <c r="CX513" i="14"/>
  <c r="CW513" i="14"/>
  <c r="CV513" i="14"/>
  <c r="CU513" i="14"/>
  <c r="CT513" i="14"/>
  <c r="CS513" i="14"/>
  <c r="CR513" i="14"/>
  <c r="CQ513" i="14"/>
  <c r="CP513" i="14"/>
  <c r="CO513" i="14"/>
  <c r="CN513" i="14"/>
  <c r="CM513" i="14"/>
  <c r="CL513" i="14"/>
  <c r="CK513" i="14"/>
  <c r="CJ513" i="14"/>
  <c r="CI513" i="14"/>
  <c r="CH513" i="14"/>
  <c r="CG513" i="14"/>
  <c r="CF513" i="14"/>
  <c r="CE513" i="14"/>
  <c r="CD513" i="14"/>
  <c r="CC513" i="14"/>
  <c r="CB513" i="14"/>
  <c r="CA513" i="14"/>
  <c r="BZ513" i="14"/>
  <c r="BY513" i="14"/>
  <c r="BX513" i="14"/>
  <c r="BW513" i="14"/>
  <c r="BV513" i="14"/>
  <c r="BU513" i="14"/>
  <c r="BT513" i="14"/>
  <c r="BS513" i="14"/>
  <c r="BR513" i="14"/>
  <c r="BQ513" i="14"/>
  <c r="BP513" i="14"/>
  <c r="BO513" i="14"/>
  <c r="BN513" i="14"/>
  <c r="BM513" i="14"/>
  <c r="BL513" i="14"/>
  <c r="BK513" i="14"/>
  <c r="BJ513" i="14"/>
  <c r="BI513" i="14"/>
  <c r="BH513" i="14"/>
  <c r="BG513" i="14"/>
  <c r="BF513" i="14"/>
  <c r="BE513" i="14"/>
  <c r="BD513" i="14"/>
  <c r="BC513" i="14"/>
  <c r="BB513" i="14"/>
  <c r="BA513" i="14"/>
  <c r="AZ513" i="14"/>
  <c r="AY513" i="14"/>
  <c r="AX513" i="14"/>
  <c r="AW513" i="14"/>
  <c r="AV513" i="14"/>
  <c r="AU513" i="14"/>
  <c r="AT513" i="14"/>
  <c r="AS513" i="14"/>
  <c r="AR513" i="14"/>
  <c r="AQ513" i="14"/>
  <c r="AP513" i="14"/>
  <c r="AO513" i="14"/>
  <c r="AN513" i="14"/>
  <c r="AM513" i="14"/>
  <c r="AL513" i="14"/>
  <c r="AK513" i="14"/>
  <c r="AJ513" i="14"/>
  <c r="AI513" i="14"/>
  <c r="AH513" i="14"/>
  <c r="AG513" i="14"/>
  <c r="AF513" i="14"/>
  <c r="AE513" i="14"/>
  <c r="AD513" i="14"/>
  <c r="AC513" i="14"/>
  <c r="AB513" i="14"/>
  <c r="AA513" i="14"/>
  <c r="Z513" i="14"/>
  <c r="Y513" i="14"/>
  <c r="X513" i="14"/>
  <c r="W513" i="14"/>
  <c r="V513" i="14"/>
  <c r="U513" i="14"/>
  <c r="T513" i="14"/>
  <c r="S513" i="14"/>
  <c r="R513" i="14"/>
  <c r="Q513" i="14"/>
  <c r="P513" i="14"/>
  <c r="O513" i="14"/>
  <c r="N513" i="14"/>
  <c r="M513" i="14"/>
  <c r="L513" i="14"/>
  <c r="K513" i="14"/>
  <c r="J513" i="14"/>
  <c r="I513" i="14"/>
  <c r="H513" i="14"/>
  <c r="G513" i="14"/>
  <c r="JB512" i="14"/>
  <c r="JA512" i="14"/>
  <c r="IZ512" i="14"/>
  <c r="IY512" i="14"/>
  <c r="IX512" i="14"/>
  <c r="IW512" i="14"/>
  <c r="IV512" i="14"/>
  <c r="IU512" i="14"/>
  <c r="IT512" i="14"/>
  <c r="IS512" i="14"/>
  <c r="IR512" i="14"/>
  <c r="IQ512" i="14"/>
  <c r="IP512" i="14"/>
  <c r="IO512" i="14"/>
  <c r="IN512" i="14"/>
  <c r="IM512" i="14"/>
  <c r="IL512" i="14"/>
  <c r="IK512" i="14"/>
  <c r="IJ512" i="14"/>
  <c r="II512" i="14"/>
  <c r="IH512" i="14"/>
  <c r="IG512" i="14"/>
  <c r="IF512" i="14"/>
  <c r="IE512" i="14"/>
  <c r="ID512" i="14"/>
  <c r="IC512" i="14"/>
  <c r="IB512" i="14"/>
  <c r="IA512" i="14"/>
  <c r="HZ512" i="14"/>
  <c r="HY512" i="14"/>
  <c r="HX512" i="14"/>
  <c r="HW512" i="14"/>
  <c r="HV512" i="14"/>
  <c r="HU512" i="14"/>
  <c r="HT512" i="14"/>
  <c r="HS512" i="14"/>
  <c r="HR512" i="14"/>
  <c r="HQ512" i="14"/>
  <c r="HP512" i="14"/>
  <c r="HO512" i="14"/>
  <c r="HN512" i="14"/>
  <c r="HM512" i="14"/>
  <c r="HL512" i="14"/>
  <c r="HK512" i="14"/>
  <c r="HJ512" i="14"/>
  <c r="HI512" i="14"/>
  <c r="HH512" i="14"/>
  <c r="HG512" i="14"/>
  <c r="HF512" i="14"/>
  <c r="HE512" i="14"/>
  <c r="HD512" i="14"/>
  <c r="HC512" i="14"/>
  <c r="HB512" i="14"/>
  <c r="HA512" i="14"/>
  <c r="GZ512" i="14"/>
  <c r="GY512" i="14"/>
  <c r="GX512" i="14"/>
  <c r="GW512" i="14"/>
  <c r="GV512" i="14"/>
  <c r="GU512" i="14"/>
  <c r="GT512" i="14"/>
  <c r="GS512" i="14"/>
  <c r="GR512" i="14"/>
  <c r="GQ512" i="14"/>
  <c r="GP512" i="14"/>
  <c r="GO512" i="14"/>
  <c r="GN512" i="14"/>
  <c r="GM512" i="14"/>
  <c r="GL512" i="14"/>
  <c r="GK512" i="14"/>
  <c r="GJ512" i="14"/>
  <c r="GI512" i="14"/>
  <c r="GH512" i="14"/>
  <c r="GG512" i="14"/>
  <c r="GF512" i="14"/>
  <c r="GE512" i="14"/>
  <c r="GD512" i="14"/>
  <c r="GC512" i="14"/>
  <c r="GB512" i="14"/>
  <c r="GA512" i="14"/>
  <c r="FZ512" i="14"/>
  <c r="FY512" i="14"/>
  <c r="FX512" i="14"/>
  <c r="FW512" i="14"/>
  <c r="FV512" i="14"/>
  <c r="FU512" i="14"/>
  <c r="FT512" i="14"/>
  <c r="FS512" i="14"/>
  <c r="FR512" i="14"/>
  <c r="FQ512" i="14"/>
  <c r="FP512" i="14"/>
  <c r="FO512" i="14"/>
  <c r="FN512" i="14"/>
  <c r="FM512" i="14"/>
  <c r="FL512" i="14"/>
  <c r="FK512" i="14"/>
  <c r="FJ512" i="14"/>
  <c r="FI512" i="14"/>
  <c r="FH512" i="14"/>
  <c r="FG512" i="14"/>
  <c r="FF512" i="14"/>
  <c r="FE512" i="14"/>
  <c r="FD512" i="14"/>
  <c r="FC512" i="14"/>
  <c r="FB512" i="14"/>
  <c r="FA512" i="14"/>
  <c r="EZ512" i="14"/>
  <c r="EY512" i="14"/>
  <c r="EX512" i="14"/>
  <c r="EW512" i="14"/>
  <c r="EV512" i="14"/>
  <c r="EU512" i="14"/>
  <c r="ET512" i="14"/>
  <c r="ES512" i="14"/>
  <c r="ER512" i="14"/>
  <c r="EQ512" i="14"/>
  <c r="EP512" i="14"/>
  <c r="EO512" i="14"/>
  <c r="EN512" i="14"/>
  <c r="EM512" i="14"/>
  <c r="EL512" i="14"/>
  <c r="EK512" i="14"/>
  <c r="EJ512" i="14"/>
  <c r="EI512" i="14"/>
  <c r="EH512" i="14"/>
  <c r="EG512" i="14"/>
  <c r="EF512" i="14"/>
  <c r="EE512" i="14"/>
  <c r="ED512" i="14"/>
  <c r="EC512" i="14"/>
  <c r="EB512" i="14"/>
  <c r="EA512" i="14"/>
  <c r="DZ512" i="14"/>
  <c r="DY512" i="14"/>
  <c r="DX512" i="14"/>
  <c r="DW512" i="14"/>
  <c r="DV512" i="14"/>
  <c r="DU512" i="14"/>
  <c r="DT512" i="14"/>
  <c r="DS512" i="14"/>
  <c r="DR512" i="14"/>
  <c r="DQ512" i="14"/>
  <c r="DP512" i="14"/>
  <c r="DO512" i="14"/>
  <c r="DN512" i="14"/>
  <c r="DM512" i="14"/>
  <c r="DL512" i="14"/>
  <c r="DK512" i="14"/>
  <c r="DJ512" i="14"/>
  <c r="DI512" i="14"/>
  <c r="DH512" i="14"/>
  <c r="DG512" i="14"/>
  <c r="DF512" i="14"/>
  <c r="DE512" i="14"/>
  <c r="DD512" i="14"/>
  <c r="DC512" i="14"/>
  <c r="DB512" i="14"/>
  <c r="DA512" i="14"/>
  <c r="CZ512" i="14"/>
  <c r="CY512" i="14"/>
  <c r="CX512" i="14"/>
  <c r="CW512" i="14"/>
  <c r="CV512" i="14"/>
  <c r="CU512" i="14"/>
  <c r="CT512" i="14"/>
  <c r="CS512" i="14"/>
  <c r="CR512" i="14"/>
  <c r="CQ512" i="14"/>
  <c r="CP512" i="14"/>
  <c r="CO512" i="14"/>
  <c r="CN512" i="14"/>
  <c r="CM512" i="14"/>
  <c r="CL512" i="14"/>
  <c r="CK512" i="14"/>
  <c r="CJ512" i="14"/>
  <c r="CI512" i="14"/>
  <c r="CH512" i="14"/>
  <c r="CG512" i="14"/>
  <c r="CF512" i="14"/>
  <c r="CE512" i="14"/>
  <c r="CD512" i="14"/>
  <c r="CC512" i="14"/>
  <c r="CB512" i="14"/>
  <c r="CA512" i="14"/>
  <c r="BZ512" i="14"/>
  <c r="BY512" i="14"/>
  <c r="BX512" i="14"/>
  <c r="BW512" i="14"/>
  <c r="BV512" i="14"/>
  <c r="BU512" i="14"/>
  <c r="BT512" i="14"/>
  <c r="BS512" i="14"/>
  <c r="BR512" i="14"/>
  <c r="BQ512" i="14"/>
  <c r="BP512" i="14"/>
  <c r="BO512" i="14"/>
  <c r="BN512" i="14"/>
  <c r="BM512" i="14"/>
  <c r="BL512" i="14"/>
  <c r="BK512" i="14"/>
  <c r="BJ512" i="14"/>
  <c r="BI512" i="14"/>
  <c r="BH512" i="14"/>
  <c r="BG512" i="14"/>
  <c r="BF512" i="14"/>
  <c r="BE512" i="14"/>
  <c r="BD512" i="14"/>
  <c r="BC512" i="14"/>
  <c r="BB512" i="14"/>
  <c r="BA512" i="14"/>
  <c r="AZ512" i="14"/>
  <c r="AY512" i="14"/>
  <c r="AX512" i="14"/>
  <c r="AW512" i="14"/>
  <c r="AV512" i="14"/>
  <c r="AU512" i="14"/>
  <c r="AT512" i="14"/>
  <c r="AS512" i="14"/>
  <c r="AR512" i="14"/>
  <c r="AQ512" i="14"/>
  <c r="AP512" i="14"/>
  <c r="AO512" i="14"/>
  <c r="AN512" i="14"/>
  <c r="AM512" i="14"/>
  <c r="AL512" i="14"/>
  <c r="AK512" i="14"/>
  <c r="AJ512" i="14"/>
  <c r="AI512" i="14"/>
  <c r="AH512" i="14"/>
  <c r="AG512" i="14"/>
  <c r="AF512" i="14"/>
  <c r="AE512" i="14"/>
  <c r="AD512" i="14"/>
  <c r="AC512" i="14"/>
  <c r="AB512" i="14"/>
  <c r="AA512" i="14"/>
  <c r="Z512" i="14"/>
  <c r="Y512" i="14"/>
  <c r="X512" i="14"/>
  <c r="W512" i="14"/>
  <c r="V512" i="14"/>
  <c r="U512" i="14"/>
  <c r="T512" i="14"/>
  <c r="S512" i="14"/>
  <c r="R512" i="14"/>
  <c r="Q512" i="14"/>
  <c r="P512" i="14"/>
  <c r="O512" i="14"/>
  <c r="N512" i="14"/>
  <c r="M512" i="14"/>
  <c r="L512" i="14"/>
  <c r="K512" i="14"/>
  <c r="J512" i="14"/>
  <c r="I512" i="14"/>
  <c r="H512" i="14"/>
  <c r="G512" i="14"/>
  <c r="JB511" i="14"/>
  <c r="JA511" i="14"/>
  <c r="IZ511" i="14"/>
  <c r="IY511" i="14"/>
  <c r="IX511" i="14"/>
  <c r="IW511" i="14"/>
  <c r="IV511" i="14"/>
  <c r="IU511" i="14"/>
  <c r="IT511" i="14"/>
  <c r="IS511" i="14"/>
  <c r="IR511" i="14"/>
  <c r="IQ511" i="14"/>
  <c r="IP511" i="14"/>
  <c r="IO511" i="14"/>
  <c r="IN511" i="14"/>
  <c r="IM511" i="14"/>
  <c r="IL511" i="14"/>
  <c r="IK511" i="14"/>
  <c r="IJ511" i="14"/>
  <c r="II511" i="14"/>
  <c r="IH511" i="14"/>
  <c r="IG511" i="14"/>
  <c r="IF511" i="14"/>
  <c r="IE511" i="14"/>
  <c r="ID511" i="14"/>
  <c r="IC511" i="14"/>
  <c r="IB511" i="14"/>
  <c r="IA511" i="14"/>
  <c r="HZ511" i="14"/>
  <c r="HY511" i="14"/>
  <c r="HX511" i="14"/>
  <c r="HW511" i="14"/>
  <c r="HV511" i="14"/>
  <c r="HU511" i="14"/>
  <c r="HT511" i="14"/>
  <c r="HS511" i="14"/>
  <c r="HR511" i="14"/>
  <c r="HQ511" i="14"/>
  <c r="HP511" i="14"/>
  <c r="HO511" i="14"/>
  <c r="HN511" i="14"/>
  <c r="HM511" i="14"/>
  <c r="HL511" i="14"/>
  <c r="HK511" i="14"/>
  <c r="HJ511" i="14"/>
  <c r="HI511" i="14"/>
  <c r="HH511" i="14"/>
  <c r="HG511" i="14"/>
  <c r="HF511" i="14"/>
  <c r="HE511" i="14"/>
  <c r="HD511" i="14"/>
  <c r="HC511" i="14"/>
  <c r="HB511" i="14"/>
  <c r="HA511" i="14"/>
  <c r="GZ511" i="14"/>
  <c r="GY511" i="14"/>
  <c r="GX511" i="14"/>
  <c r="GW511" i="14"/>
  <c r="GV511" i="14"/>
  <c r="GU511" i="14"/>
  <c r="GT511" i="14"/>
  <c r="GS511" i="14"/>
  <c r="GR511" i="14"/>
  <c r="GQ511" i="14"/>
  <c r="GP511" i="14"/>
  <c r="GO511" i="14"/>
  <c r="GN511" i="14"/>
  <c r="GM511" i="14"/>
  <c r="GL511" i="14"/>
  <c r="GK511" i="14"/>
  <c r="GJ511" i="14"/>
  <c r="GI511" i="14"/>
  <c r="GH511" i="14"/>
  <c r="GG511" i="14"/>
  <c r="GF511" i="14"/>
  <c r="GE511" i="14"/>
  <c r="GD511" i="14"/>
  <c r="GC511" i="14"/>
  <c r="GB511" i="14"/>
  <c r="GA511" i="14"/>
  <c r="FZ511" i="14"/>
  <c r="FY511" i="14"/>
  <c r="FX511" i="14"/>
  <c r="FW511" i="14"/>
  <c r="FV511" i="14"/>
  <c r="FU511" i="14"/>
  <c r="FT511" i="14"/>
  <c r="FS511" i="14"/>
  <c r="FR511" i="14"/>
  <c r="FQ511" i="14"/>
  <c r="FP511" i="14"/>
  <c r="FO511" i="14"/>
  <c r="FN511" i="14"/>
  <c r="FM511" i="14"/>
  <c r="FL511" i="14"/>
  <c r="FK511" i="14"/>
  <c r="FJ511" i="14"/>
  <c r="FI511" i="14"/>
  <c r="FH511" i="14"/>
  <c r="FG511" i="14"/>
  <c r="FF511" i="14"/>
  <c r="FE511" i="14"/>
  <c r="FD511" i="14"/>
  <c r="FC511" i="14"/>
  <c r="FB511" i="14"/>
  <c r="FA511" i="14"/>
  <c r="EZ511" i="14"/>
  <c r="EY511" i="14"/>
  <c r="EX511" i="14"/>
  <c r="EW511" i="14"/>
  <c r="EV511" i="14"/>
  <c r="EU511" i="14"/>
  <c r="ET511" i="14"/>
  <c r="ES511" i="14"/>
  <c r="ER511" i="14"/>
  <c r="EQ511" i="14"/>
  <c r="EP511" i="14"/>
  <c r="EO511" i="14"/>
  <c r="EN511" i="14"/>
  <c r="EM511" i="14"/>
  <c r="EL511" i="14"/>
  <c r="EK511" i="14"/>
  <c r="EJ511" i="14"/>
  <c r="EI511" i="14"/>
  <c r="EH511" i="14"/>
  <c r="EG511" i="14"/>
  <c r="EF511" i="14"/>
  <c r="EE511" i="14"/>
  <c r="ED511" i="14"/>
  <c r="EC511" i="14"/>
  <c r="EB511" i="14"/>
  <c r="EA511" i="14"/>
  <c r="DZ511" i="14"/>
  <c r="DY511" i="14"/>
  <c r="DX511" i="14"/>
  <c r="DW511" i="14"/>
  <c r="DV511" i="14"/>
  <c r="DU511" i="14"/>
  <c r="DT511" i="14"/>
  <c r="DS511" i="14"/>
  <c r="DR511" i="14"/>
  <c r="DQ511" i="14"/>
  <c r="DP511" i="14"/>
  <c r="DO511" i="14"/>
  <c r="DN511" i="14"/>
  <c r="DM511" i="14"/>
  <c r="DL511" i="14"/>
  <c r="DK511" i="14"/>
  <c r="DJ511" i="14"/>
  <c r="DI511" i="14"/>
  <c r="DH511" i="14"/>
  <c r="DG511" i="14"/>
  <c r="DF511" i="14"/>
  <c r="DE511" i="14"/>
  <c r="DD511" i="14"/>
  <c r="DC511" i="14"/>
  <c r="DB511" i="14"/>
  <c r="DA511" i="14"/>
  <c r="CZ511" i="14"/>
  <c r="CY511" i="14"/>
  <c r="CX511" i="14"/>
  <c r="CW511" i="14"/>
  <c r="CV511" i="14"/>
  <c r="CU511" i="14"/>
  <c r="CT511" i="14"/>
  <c r="CS511" i="14"/>
  <c r="CR511" i="14"/>
  <c r="CQ511" i="14"/>
  <c r="CP511" i="14"/>
  <c r="CO511" i="14"/>
  <c r="CN511" i="14"/>
  <c r="CM511" i="14"/>
  <c r="CL511" i="14"/>
  <c r="CK511" i="14"/>
  <c r="CJ511" i="14"/>
  <c r="CI511" i="14"/>
  <c r="CH511" i="14"/>
  <c r="CG511" i="14"/>
  <c r="CF511" i="14"/>
  <c r="CE511" i="14"/>
  <c r="CD511" i="14"/>
  <c r="CC511" i="14"/>
  <c r="CB511" i="14"/>
  <c r="CA511" i="14"/>
  <c r="BZ511" i="14"/>
  <c r="BY511" i="14"/>
  <c r="BX511" i="14"/>
  <c r="BW511" i="14"/>
  <c r="BV511" i="14"/>
  <c r="BU511" i="14"/>
  <c r="BT511" i="14"/>
  <c r="BS511" i="14"/>
  <c r="BR511" i="14"/>
  <c r="BQ511" i="14"/>
  <c r="BP511" i="14"/>
  <c r="BO511" i="14"/>
  <c r="BN511" i="14"/>
  <c r="BM511" i="14"/>
  <c r="BL511" i="14"/>
  <c r="BK511" i="14"/>
  <c r="BJ511" i="14"/>
  <c r="BI511" i="14"/>
  <c r="BH511" i="14"/>
  <c r="BG511" i="14"/>
  <c r="BF511" i="14"/>
  <c r="BE511" i="14"/>
  <c r="BD511" i="14"/>
  <c r="BC511" i="14"/>
  <c r="BB511" i="14"/>
  <c r="BA511" i="14"/>
  <c r="AZ511" i="14"/>
  <c r="AY511" i="14"/>
  <c r="AX511" i="14"/>
  <c r="AW511" i="14"/>
  <c r="AV511" i="14"/>
  <c r="AU511" i="14"/>
  <c r="AT511" i="14"/>
  <c r="AS511" i="14"/>
  <c r="AR511" i="14"/>
  <c r="AQ511" i="14"/>
  <c r="AP511" i="14"/>
  <c r="AO511" i="14"/>
  <c r="AN511" i="14"/>
  <c r="AM511" i="14"/>
  <c r="AL511" i="14"/>
  <c r="AK511" i="14"/>
  <c r="AJ511" i="14"/>
  <c r="AI511" i="14"/>
  <c r="AH511" i="14"/>
  <c r="AG511" i="14"/>
  <c r="AF511" i="14"/>
  <c r="AE511" i="14"/>
  <c r="AD511" i="14"/>
  <c r="AC511" i="14"/>
  <c r="AB511" i="14"/>
  <c r="AA511" i="14"/>
  <c r="Z511" i="14"/>
  <c r="Y511" i="14"/>
  <c r="X511" i="14"/>
  <c r="W511" i="14"/>
  <c r="V511" i="14"/>
  <c r="U511" i="14"/>
  <c r="T511" i="14"/>
  <c r="S511" i="14"/>
  <c r="R511" i="14"/>
  <c r="Q511" i="14"/>
  <c r="P511" i="14"/>
  <c r="O511" i="14"/>
  <c r="N511" i="14"/>
  <c r="M511" i="14"/>
  <c r="L511" i="14"/>
  <c r="K511" i="14"/>
  <c r="J511" i="14"/>
  <c r="I511" i="14"/>
  <c r="H511" i="14"/>
  <c r="G511" i="14"/>
  <c r="JB510" i="14"/>
  <c r="JA510" i="14"/>
  <c r="IZ510" i="14"/>
  <c r="IY510" i="14"/>
  <c r="IX510" i="14"/>
  <c r="IW510" i="14"/>
  <c r="IV510" i="14"/>
  <c r="IU510" i="14"/>
  <c r="IT510" i="14"/>
  <c r="IS510" i="14"/>
  <c r="IR510" i="14"/>
  <c r="IQ510" i="14"/>
  <c r="IP510" i="14"/>
  <c r="IO510" i="14"/>
  <c r="IN510" i="14"/>
  <c r="IM510" i="14"/>
  <c r="IL510" i="14"/>
  <c r="IK510" i="14"/>
  <c r="IJ510" i="14"/>
  <c r="II510" i="14"/>
  <c r="IH510" i="14"/>
  <c r="IG510" i="14"/>
  <c r="IF510" i="14"/>
  <c r="IE510" i="14"/>
  <c r="ID510" i="14"/>
  <c r="IC510" i="14"/>
  <c r="IB510" i="14"/>
  <c r="IA510" i="14"/>
  <c r="HZ510" i="14"/>
  <c r="HY510" i="14"/>
  <c r="HX510" i="14"/>
  <c r="HW510" i="14"/>
  <c r="HV510" i="14"/>
  <c r="HU510" i="14"/>
  <c r="HT510" i="14"/>
  <c r="HS510" i="14"/>
  <c r="HR510" i="14"/>
  <c r="HQ510" i="14"/>
  <c r="HP510" i="14"/>
  <c r="HO510" i="14"/>
  <c r="HN510" i="14"/>
  <c r="HM510" i="14"/>
  <c r="HL510" i="14"/>
  <c r="HK510" i="14"/>
  <c r="HJ510" i="14"/>
  <c r="HI510" i="14"/>
  <c r="HH510" i="14"/>
  <c r="HG510" i="14"/>
  <c r="HF510" i="14"/>
  <c r="HE510" i="14"/>
  <c r="HD510" i="14"/>
  <c r="HC510" i="14"/>
  <c r="HB510" i="14"/>
  <c r="HA510" i="14"/>
  <c r="GZ510" i="14"/>
  <c r="GY510" i="14"/>
  <c r="GX510" i="14"/>
  <c r="GW510" i="14"/>
  <c r="GV510" i="14"/>
  <c r="GU510" i="14"/>
  <c r="GT510" i="14"/>
  <c r="GS510" i="14"/>
  <c r="GR510" i="14"/>
  <c r="GQ510" i="14"/>
  <c r="GP510" i="14"/>
  <c r="GO510" i="14"/>
  <c r="GN510" i="14"/>
  <c r="GM510" i="14"/>
  <c r="GL510" i="14"/>
  <c r="GK510" i="14"/>
  <c r="GJ510" i="14"/>
  <c r="GI510" i="14"/>
  <c r="GH510" i="14"/>
  <c r="GG510" i="14"/>
  <c r="GF510" i="14"/>
  <c r="GE510" i="14"/>
  <c r="GD510" i="14"/>
  <c r="GC510" i="14"/>
  <c r="GB510" i="14"/>
  <c r="GA510" i="14"/>
  <c r="FZ510" i="14"/>
  <c r="FY510" i="14"/>
  <c r="FX510" i="14"/>
  <c r="FW510" i="14"/>
  <c r="FV510" i="14"/>
  <c r="FU510" i="14"/>
  <c r="FT510" i="14"/>
  <c r="FS510" i="14"/>
  <c r="FR510" i="14"/>
  <c r="FQ510" i="14"/>
  <c r="FP510" i="14"/>
  <c r="FO510" i="14"/>
  <c r="FN510" i="14"/>
  <c r="FM510" i="14"/>
  <c r="FL510" i="14"/>
  <c r="FK510" i="14"/>
  <c r="FJ510" i="14"/>
  <c r="FI510" i="14"/>
  <c r="FH510" i="14"/>
  <c r="FG510" i="14"/>
  <c r="FF510" i="14"/>
  <c r="FE510" i="14"/>
  <c r="FD510" i="14"/>
  <c r="FC510" i="14"/>
  <c r="FB510" i="14"/>
  <c r="FA510" i="14"/>
  <c r="EZ510" i="14"/>
  <c r="EY510" i="14"/>
  <c r="EX510" i="14"/>
  <c r="EW510" i="14"/>
  <c r="EV510" i="14"/>
  <c r="EU510" i="14"/>
  <c r="ET510" i="14"/>
  <c r="ES510" i="14"/>
  <c r="ER510" i="14"/>
  <c r="EQ510" i="14"/>
  <c r="EP510" i="14"/>
  <c r="EO510" i="14"/>
  <c r="EN510" i="14"/>
  <c r="EM510" i="14"/>
  <c r="EL510" i="14"/>
  <c r="EK510" i="14"/>
  <c r="EJ510" i="14"/>
  <c r="EI510" i="14"/>
  <c r="EH510" i="14"/>
  <c r="EG510" i="14"/>
  <c r="EF510" i="14"/>
  <c r="EE510" i="14"/>
  <c r="ED510" i="14"/>
  <c r="EC510" i="14"/>
  <c r="EB510" i="14"/>
  <c r="EA510" i="14"/>
  <c r="DZ510" i="14"/>
  <c r="DY510" i="14"/>
  <c r="DX510" i="14"/>
  <c r="DW510" i="14"/>
  <c r="DV510" i="14"/>
  <c r="DU510" i="14"/>
  <c r="DT510" i="14"/>
  <c r="DS510" i="14"/>
  <c r="DR510" i="14"/>
  <c r="DQ510" i="14"/>
  <c r="DP510" i="14"/>
  <c r="DO510" i="14"/>
  <c r="DN510" i="14"/>
  <c r="DM510" i="14"/>
  <c r="DL510" i="14"/>
  <c r="DK510" i="14"/>
  <c r="DJ510" i="14"/>
  <c r="DI510" i="14"/>
  <c r="DH510" i="14"/>
  <c r="DG510" i="14"/>
  <c r="DF510" i="14"/>
  <c r="DE510" i="14"/>
  <c r="DD510" i="14"/>
  <c r="DC510" i="14"/>
  <c r="DB510" i="14"/>
  <c r="DA510" i="14"/>
  <c r="CZ510" i="14"/>
  <c r="CY510" i="14"/>
  <c r="CX510" i="14"/>
  <c r="CW510" i="14"/>
  <c r="CV510" i="14"/>
  <c r="CU510" i="14"/>
  <c r="CT510" i="14"/>
  <c r="CS510" i="14"/>
  <c r="CR510" i="14"/>
  <c r="CQ510" i="14"/>
  <c r="CP510" i="14"/>
  <c r="CO510" i="14"/>
  <c r="CN510" i="14"/>
  <c r="CM510" i="14"/>
  <c r="CL510" i="14"/>
  <c r="CK510" i="14"/>
  <c r="CJ510" i="14"/>
  <c r="CI510" i="14"/>
  <c r="CH510" i="14"/>
  <c r="CG510" i="14"/>
  <c r="CF510" i="14"/>
  <c r="CE510" i="14"/>
  <c r="CD510" i="14"/>
  <c r="CC510" i="14"/>
  <c r="CB510" i="14"/>
  <c r="CA510" i="14"/>
  <c r="BZ510" i="14"/>
  <c r="BY510" i="14"/>
  <c r="BX510" i="14"/>
  <c r="BW510" i="14"/>
  <c r="BV510" i="14"/>
  <c r="BU510" i="14"/>
  <c r="BT510" i="14"/>
  <c r="BS510" i="14"/>
  <c r="BR510" i="14"/>
  <c r="BQ510" i="14"/>
  <c r="BP510" i="14"/>
  <c r="BO510" i="14"/>
  <c r="BN510" i="14"/>
  <c r="BM510" i="14"/>
  <c r="BL510" i="14"/>
  <c r="BK510" i="14"/>
  <c r="BJ510" i="14"/>
  <c r="BI510" i="14"/>
  <c r="BH510" i="14"/>
  <c r="BG510" i="14"/>
  <c r="BF510" i="14"/>
  <c r="BE510" i="14"/>
  <c r="BD510" i="14"/>
  <c r="BC510" i="14"/>
  <c r="BB510" i="14"/>
  <c r="BA510" i="14"/>
  <c r="AZ510" i="14"/>
  <c r="AY510" i="14"/>
  <c r="AX510" i="14"/>
  <c r="AW510" i="14"/>
  <c r="AV510" i="14"/>
  <c r="AU510" i="14"/>
  <c r="AT510" i="14"/>
  <c r="AS510" i="14"/>
  <c r="AR510" i="14"/>
  <c r="AQ510" i="14"/>
  <c r="AP510" i="14"/>
  <c r="AO510" i="14"/>
  <c r="AN510" i="14"/>
  <c r="AM510" i="14"/>
  <c r="AL510" i="14"/>
  <c r="AK510" i="14"/>
  <c r="AJ510" i="14"/>
  <c r="AI510" i="14"/>
  <c r="AH510" i="14"/>
  <c r="AG510" i="14"/>
  <c r="AF510" i="14"/>
  <c r="AE510" i="14"/>
  <c r="AD510" i="14"/>
  <c r="AC510" i="14"/>
  <c r="AB510" i="14"/>
  <c r="AA510" i="14"/>
  <c r="Z510" i="14"/>
  <c r="Y510" i="14"/>
  <c r="X510" i="14"/>
  <c r="W510" i="14"/>
  <c r="V510" i="14"/>
  <c r="U510" i="14"/>
  <c r="T510" i="14"/>
  <c r="S510" i="14"/>
  <c r="R510" i="14"/>
  <c r="Q510" i="14"/>
  <c r="P510" i="14"/>
  <c r="O510" i="14"/>
  <c r="N510" i="14"/>
  <c r="M510" i="14"/>
  <c r="L510" i="14"/>
  <c r="K510" i="14"/>
  <c r="J510" i="14"/>
  <c r="I510" i="14"/>
  <c r="H510" i="14"/>
  <c r="G510" i="14"/>
  <c r="JB509" i="14"/>
  <c r="JA509" i="14"/>
  <c r="IZ509" i="14"/>
  <c r="IY509" i="14"/>
  <c r="IX509" i="14"/>
  <c r="IW509" i="14"/>
  <c r="IV509" i="14"/>
  <c r="IU509" i="14"/>
  <c r="IT509" i="14"/>
  <c r="IS509" i="14"/>
  <c r="IR509" i="14"/>
  <c r="IQ509" i="14"/>
  <c r="IP509" i="14"/>
  <c r="IO509" i="14"/>
  <c r="IN509" i="14"/>
  <c r="IM509" i="14"/>
  <c r="IL509" i="14"/>
  <c r="IK509" i="14"/>
  <c r="IJ509" i="14"/>
  <c r="II509" i="14"/>
  <c r="IH509" i="14"/>
  <c r="IG509" i="14"/>
  <c r="IF509" i="14"/>
  <c r="IE509" i="14"/>
  <c r="ID509" i="14"/>
  <c r="IC509" i="14"/>
  <c r="IB509" i="14"/>
  <c r="IA509" i="14"/>
  <c r="HZ509" i="14"/>
  <c r="HY509" i="14"/>
  <c r="HX509" i="14"/>
  <c r="HW509" i="14"/>
  <c r="HV509" i="14"/>
  <c r="HU509" i="14"/>
  <c r="HT509" i="14"/>
  <c r="HS509" i="14"/>
  <c r="HR509" i="14"/>
  <c r="HQ509" i="14"/>
  <c r="HP509" i="14"/>
  <c r="HO509" i="14"/>
  <c r="HN509" i="14"/>
  <c r="HM509" i="14"/>
  <c r="HL509" i="14"/>
  <c r="HK509" i="14"/>
  <c r="HJ509" i="14"/>
  <c r="HI509" i="14"/>
  <c r="HH509" i="14"/>
  <c r="HG509" i="14"/>
  <c r="HF509" i="14"/>
  <c r="HE509" i="14"/>
  <c r="HD509" i="14"/>
  <c r="HC509" i="14"/>
  <c r="HB509" i="14"/>
  <c r="HA509" i="14"/>
  <c r="GZ509" i="14"/>
  <c r="GY509" i="14"/>
  <c r="GX509" i="14"/>
  <c r="GW509" i="14"/>
  <c r="GV509" i="14"/>
  <c r="GU509" i="14"/>
  <c r="GT509" i="14"/>
  <c r="GS509" i="14"/>
  <c r="GR509" i="14"/>
  <c r="GQ509" i="14"/>
  <c r="GP509" i="14"/>
  <c r="GO509" i="14"/>
  <c r="GN509" i="14"/>
  <c r="GM509" i="14"/>
  <c r="GL509" i="14"/>
  <c r="GK509" i="14"/>
  <c r="GJ509" i="14"/>
  <c r="GI509" i="14"/>
  <c r="GH509" i="14"/>
  <c r="GG509" i="14"/>
  <c r="GF509" i="14"/>
  <c r="GE509" i="14"/>
  <c r="GD509" i="14"/>
  <c r="GC509" i="14"/>
  <c r="GB509" i="14"/>
  <c r="GA509" i="14"/>
  <c r="FZ509" i="14"/>
  <c r="FY509" i="14"/>
  <c r="FX509" i="14"/>
  <c r="FW509" i="14"/>
  <c r="FV509" i="14"/>
  <c r="FU509" i="14"/>
  <c r="FT509" i="14"/>
  <c r="FS509" i="14"/>
  <c r="FR509" i="14"/>
  <c r="FQ509" i="14"/>
  <c r="FP509" i="14"/>
  <c r="FO509" i="14"/>
  <c r="FN509" i="14"/>
  <c r="FM509" i="14"/>
  <c r="FL509" i="14"/>
  <c r="FK509" i="14"/>
  <c r="FJ509" i="14"/>
  <c r="FI509" i="14"/>
  <c r="FH509" i="14"/>
  <c r="FG509" i="14"/>
  <c r="FF509" i="14"/>
  <c r="FE509" i="14"/>
  <c r="FD509" i="14"/>
  <c r="FC509" i="14"/>
  <c r="FB509" i="14"/>
  <c r="FA509" i="14"/>
  <c r="EZ509" i="14"/>
  <c r="EY509" i="14"/>
  <c r="EX509" i="14"/>
  <c r="EW509" i="14"/>
  <c r="EV509" i="14"/>
  <c r="EU509" i="14"/>
  <c r="ET509" i="14"/>
  <c r="ES509" i="14"/>
  <c r="ER509" i="14"/>
  <c r="EQ509" i="14"/>
  <c r="EP509" i="14"/>
  <c r="EO509" i="14"/>
  <c r="EN509" i="14"/>
  <c r="EM509" i="14"/>
  <c r="EL509" i="14"/>
  <c r="EK509" i="14"/>
  <c r="EJ509" i="14"/>
  <c r="EI509" i="14"/>
  <c r="EH509" i="14"/>
  <c r="EG509" i="14"/>
  <c r="EF509" i="14"/>
  <c r="EE509" i="14"/>
  <c r="ED509" i="14"/>
  <c r="EC509" i="14"/>
  <c r="EB509" i="14"/>
  <c r="EA509" i="14"/>
  <c r="DZ509" i="14"/>
  <c r="DY509" i="14"/>
  <c r="DX509" i="14"/>
  <c r="DW509" i="14"/>
  <c r="DV509" i="14"/>
  <c r="DU509" i="14"/>
  <c r="DT509" i="14"/>
  <c r="DS509" i="14"/>
  <c r="DR509" i="14"/>
  <c r="DQ509" i="14"/>
  <c r="DP509" i="14"/>
  <c r="DO509" i="14"/>
  <c r="DN509" i="14"/>
  <c r="DM509" i="14"/>
  <c r="DL509" i="14"/>
  <c r="DK509" i="14"/>
  <c r="DJ509" i="14"/>
  <c r="DI509" i="14"/>
  <c r="DH509" i="14"/>
  <c r="DG509" i="14"/>
  <c r="DF509" i="14"/>
  <c r="DE509" i="14"/>
  <c r="DD509" i="14"/>
  <c r="DC509" i="14"/>
  <c r="DB509" i="14"/>
  <c r="DA509" i="14"/>
  <c r="CZ509" i="14"/>
  <c r="CY509" i="14"/>
  <c r="CX509" i="14"/>
  <c r="CW509" i="14"/>
  <c r="CV509" i="14"/>
  <c r="CU509" i="14"/>
  <c r="CT509" i="14"/>
  <c r="CS509" i="14"/>
  <c r="CR509" i="14"/>
  <c r="CQ509" i="14"/>
  <c r="CP509" i="14"/>
  <c r="CO509" i="14"/>
  <c r="CN509" i="14"/>
  <c r="CM509" i="14"/>
  <c r="CL509" i="14"/>
  <c r="CK509" i="14"/>
  <c r="CJ509" i="14"/>
  <c r="CI509" i="14"/>
  <c r="CH509" i="14"/>
  <c r="CG509" i="14"/>
  <c r="CF509" i="14"/>
  <c r="CE509" i="14"/>
  <c r="CD509" i="14"/>
  <c r="CC509" i="14"/>
  <c r="CB509" i="14"/>
  <c r="CA509" i="14"/>
  <c r="BZ509" i="14"/>
  <c r="BY509" i="14"/>
  <c r="BX509" i="14"/>
  <c r="BW509" i="14"/>
  <c r="BV509" i="14"/>
  <c r="BU509" i="14"/>
  <c r="BT509" i="14"/>
  <c r="BS509" i="14"/>
  <c r="BR509" i="14"/>
  <c r="BQ509" i="14"/>
  <c r="BP509" i="14"/>
  <c r="BO509" i="14"/>
  <c r="BN509" i="14"/>
  <c r="BM509" i="14"/>
  <c r="BL509" i="14"/>
  <c r="BK509" i="14"/>
  <c r="BJ509" i="14"/>
  <c r="BI509" i="14"/>
  <c r="BH509" i="14"/>
  <c r="BG509" i="14"/>
  <c r="BF509" i="14"/>
  <c r="BE509" i="14"/>
  <c r="BD509" i="14"/>
  <c r="BC509" i="14"/>
  <c r="BB509" i="14"/>
  <c r="BA509" i="14"/>
  <c r="AZ509" i="14"/>
  <c r="AY509" i="14"/>
  <c r="AX509" i="14"/>
  <c r="AW509" i="14"/>
  <c r="AV509" i="14"/>
  <c r="AU509" i="14"/>
  <c r="AT509" i="14"/>
  <c r="AS509" i="14"/>
  <c r="AR509" i="14"/>
  <c r="AQ509" i="14"/>
  <c r="AP509" i="14"/>
  <c r="AO509" i="14"/>
  <c r="AN509" i="14"/>
  <c r="AM509" i="14"/>
  <c r="AL509" i="14"/>
  <c r="AK509" i="14"/>
  <c r="AJ509" i="14"/>
  <c r="AI509" i="14"/>
  <c r="AH509" i="14"/>
  <c r="AG509" i="14"/>
  <c r="AF509" i="14"/>
  <c r="AE509" i="14"/>
  <c r="AD509" i="14"/>
  <c r="AC509" i="14"/>
  <c r="AB509" i="14"/>
  <c r="AA509" i="14"/>
  <c r="Z509" i="14"/>
  <c r="Y509" i="14"/>
  <c r="X509" i="14"/>
  <c r="W509" i="14"/>
  <c r="V509" i="14"/>
  <c r="U509" i="14"/>
  <c r="T509" i="14"/>
  <c r="S509" i="14"/>
  <c r="R509" i="14"/>
  <c r="Q509" i="14"/>
  <c r="P509" i="14"/>
  <c r="O509" i="14"/>
  <c r="N509" i="14"/>
  <c r="M509" i="14"/>
  <c r="L509" i="14"/>
  <c r="K509" i="14"/>
  <c r="J509" i="14"/>
  <c r="I509" i="14"/>
  <c r="H509" i="14"/>
  <c r="G509" i="14"/>
  <c r="JB508" i="14"/>
  <c r="JA508" i="14"/>
  <c r="IZ508" i="14"/>
  <c r="IY508" i="14"/>
  <c r="IX508" i="14"/>
  <c r="IW508" i="14"/>
  <c r="IV508" i="14"/>
  <c r="IU508" i="14"/>
  <c r="IT508" i="14"/>
  <c r="IS508" i="14"/>
  <c r="IR508" i="14"/>
  <c r="IQ508" i="14"/>
  <c r="IP508" i="14"/>
  <c r="IO508" i="14"/>
  <c r="IN508" i="14"/>
  <c r="IM508" i="14"/>
  <c r="IL508" i="14"/>
  <c r="IK508" i="14"/>
  <c r="IJ508" i="14"/>
  <c r="II508" i="14"/>
  <c r="IH508" i="14"/>
  <c r="IG508" i="14"/>
  <c r="IF508" i="14"/>
  <c r="IE508" i="14"/>
  <c r="ID508" i="14"/>
  <c r="IC508" i="14"/>
  <c r="IB508" i="14"/>
  <c r="IA508" i="14"/>
  <c r="HZ508" i="14"/>
  <c r="HY508" i="14"/>
  <c r="HX508" i="14"/>
  <c r="HW508" i="14"/>
  <c r="HV508" i="14"/>
  <c r="HU508" i="14"/>
  <c r="HT508" i="14"/>
  <c r="HS508" i="14"/>
  <c r="HR508" i="14"/>
  <c r="HQ508" i="14"/>
  <c r="HP508" i="14"/>
  <c r="HO508" i="14"/>
  <c r="HN508" i="14"/>
  <c r="HM508" i="14"/>
  <c r="HL508" i="14"/>
  <c r="HK508" i="14"/>
  <c r="HJ508" i="14"/>
  <c r="HI508" i="14"/>
  <c r="HH508" i="14"/>
  <c r="HG508" i="14"/>
  <c r="HF508" i="14"/>
  <c r="HE508" i="14"/>
  <c r="HD508" i="14"/>
  <c r="HC508" i="14"/>
  <c r="HB508" i="14"/>
  <c r="HA508" i="14"/>
  <c r="GZ508" i="14"/>
  <c r="GY508" i="14"/>
  <c r="GX508" i="14"/>
  <c r="GW508" i="14"/>
  <c r="GV508" i="14"/>
  <c r="GU508" i="14"/>
  <c r="GT508" i="14"/>
  <c r="GS508" i="14"/>
  <c r="GR508" i="14"/>
  <c r="GQ508" i="14"/>
  <c r="GP508" i="14"/>
  <c r="GO508" i="14"/>
  <c r="GN508" i="14"/>
  <c r="GM508" i="14"/>
  <c r="GL508" i="14"/>
  <c r="GK508" i="14"/>
  <c r="GJ508" i="14"/>
  <c r="GI508" i="14"/>
  <c r="GH508" i="14"/>
  <c r="GG508" i="14"/>
  <c r="GF508" i="14"/>
  <c r="GE508" i="14"/>
  <c r="GD508" i="14"/>
  <c r="GC508" i="14"/>
  <c r="GB508" i="14"/>
  <c r="GA508" i="14"/>
  <c r="FZ508" i="14"/>
  <c r="FY508" i="14"/>
  <c r="FX508" i="14"/>
  <c r="FW508" i="14"/>
  <c r="FV508" i="14"/>
  <c r="FU508" i="14"/>
  <c r="FT508" i="14"/>
  <c r="FS508" i="14"/>
  <c r="FR508" i="14"/>
  <c r="FQ508" i="14"/>
  <c r="FP508" i="14"/>
  <c r="FO508" i="14"/>
  <c r="FN508" i="14"/>
  <c r="FM508" i="14"/>
  <c r="FL508" i="14"/>
  <c r="FK508" i="14"/>
  <c r="FJ508" i="14"/>
  <c r="FI508" i="14"/>
  <c r="FH508" i="14"/>
  <c r="FG508" i="14"/>
  <c r="FF508" i="14"/>
  <c r="FE508" i="14"/>
  <c r="FD508" i="14"/>
  <c r="FC508" i="14"/>
  <c r="FB508" i="14"/>
  <c r="FA508" i="14"/>
  <c r="EZ508" i="14"/>
  <c r="EY508" i="14"/>
  <c r="EX508" i="14"/>
  <c r="EW508" i="14"/>
  <c r="EV508" i="14"/>
  <c r="EU508" i="14"/>
  <c r="ET508" i="14"/>
  <c r="ES508" i="14"/>
  <c r="ER508" i="14"/>
  <c r="EQ508" i="14"/>
  <c r="EP508" i="14"/>
  <c r="EO508" i="14"/>
  <c r="EN508" i="14"/>
  <c r="EM508" i="14"/>
  <c r="EL508" i="14"/>
  <c r="EK508" i="14"/>
  <c r="EJ508" i="14"/>
  <c r="EI508" i="14"/>
  <c r="EH508" i="14"/>
  <c r="EG508" i="14"/>
  <c r="EF508" i="14"/>
  <c r="EE508" i="14"/>
  <c r="ED508" i="14"/>
  <c r="EC508" i="14"/>
  <c r="EB508" i="14"/>
  <c r="EA508" i="14"/>
  <c r="DZ508" i="14"/>
  <c r="DY508" i="14"/>
  <c r="DX508" i="14"/>
  <c r="DW508" i="14"/>
  <c r="DV508" i="14"/>
  <c r="DU508" i="14"/>
  <c r="DT508" i="14"/>
  <c r="DS508" i="14"/>
  <c r="DR508" i="14"/>
  <c r="DQ508" i="14"/>
  <c r="DP508" i="14"/>
  <c r="DO508" i="14"/>
  <c r="DN508" i="14"/>
  <c r="DM508" i="14"/>
  <c r="DL508" i="14"/>
  <c r="DK508" i="14"/>
  <c r="DJ508" i="14"/>
  <c r="DI508" i="14"/>
  <c r="DH508" i="14"/>
  <c r="DG508" i="14"/>
  <c r="DF508" i="14"/>
  <c r="DE508" i="14"/>
  <c r="DD508" i="14"/>
  <c r="DC508" i="14"/>
  <c r="DB508" i="14"/>
  <c r="DA508" i="14"/>
  <c r="CZ508" i="14"/>
  <c r="CY508" i="14"/>
  <c r="CX508" i="14"/>
  <c r="CW508" i="14"/>
  <c r="CV508" i="14"/>
  <c r="CU508" i="14"/>
  <c r="CT508" i="14"/>
  <c r="CS508" i="14"/>
  <c r="CR508" i="14"/>
  <c r="CQ508" i="14"/>
  <c r="CP508" i="14"/>
  <c r="CO508" i="14"/>
  <c r="CN508" i="14"/>
  <c r="CM508" i="14"/>
  <c r="CL508" i="14"/>
  <c r="CK508" i="14"/>
  <c r="CJ508" i="14"/>
  <c r="CI508" i="14"/>
  <c r="CH508" i="14"/>
  <c r="CG508" i="14"/>
  <c r="CF508" i="14"/>
  <c r="CE508" i="14"/>
  <c r="CD508" i="14"/>
  <c r="CC508" i="14"/>
  <c r="CB508" i="14"/>
  <c r="CA508" i="14"/>
  <c r="BZ508" i="14"/>
  <c r="BY508" i="14"/>
  <c r="BX508" i="14"/>
  <c r="BW508" i="14"/>
  <c r="BV508" i="14"/>
  <c r="BU508" i="14"/>
  <c r="BT508" i="14"/>
  <c r="BS508" i="14"/>
  <c r="BR508" i="14"/>
  <c r="BQ508" i="14"/>
  <c r="BP508" i="14"/>
  <c r="BO508" i="14"/>
  <c r="BN508" i="14"/>
  <c r="BM508" i="14"/>
  <c r="BL508" i="14"/>
  <c r="BK508" i="14"/>
  <c r="BJ508" i="14"/>
  <c r="BI508" i="14"/>
  <c r="BH508" i="14"/>
  <c r="BG508" i="14"/>
  <c r="BF508" i="14"/>
  <c r="BE508" i="14"/>
  <c r="BD508" i="14"/>
  <c r="BC508" i="14"/>
  <c r="BB508" i="14"/>
  <c r="BA508" i="14"/>
  <c r="AZ508" i="14"/>
  <c r="AY508" i="14"/>
  <c r="AX508" i="14"/>
  <c r="AW508" i="14"/>
  <c r="AV508" i="14"/>
  <c r="AU508" i="14"/>
  <c r="AT508" i="14"/>
  <c r="AS508" i="14"/>
  <c r="AR508" i="14"/>
  <c r="AQ508" i="14"/>
  <c r="AP508" i="14"/>
  <c r="AO508" i="14"/>
  <c r="AN508" i="14"/>
  <c r="AM508" i="14"/>
  <c r="AL508" i="14"/>
  <c r="AK508" i="14"/>
  <c r="AJ508" i="14"/>
  <c r="AI508" i="14"/>
  <c r="AH508" i="14"/>
  <c r="AG508" i="14"/>
  <c r="AF508" i="14"/>
  <c r="AE508" i="14"/>
  <c r="AD508" i="14"/>
  <c r="AC508" i="14"/>
  <c r="AB508" i="14"/>
  <c r="AA508" i="14"/>
  <c r="Z508" i="14"/>
  <c r="Y508" i="14"/>
  <c r="X508" i="14"/>
  <c r="W508" i="14"/>
  <c r="V508" i="14"/>
  <c r="U508" i="14"/>
  <c r="T508" i="14"/>
  <c r="S508" i="14"/>
  <c r="R508" i="14"/>
  <c r="Q508" i="14"/>
  <c r="P508" i="14"/>
  <c r="O508" i="14"/>
  <c r="N508" i="14"/>
  <c r="M508" i="14"/>
  <c r="L508" i="14"/>
  <c r="K508" i="14"/>
  <c r="J508" i="14"/>
  <c r="I508" i="14"/>
  <c r="H508" i="14"/>
  <c r="G508" i="14"/>
  <c r="JB507" i="14"/>
  <c r="JA507" i="14"/>
  <c r="IZ507" i="14"/>
  <c r="IY507" i="14"/>
  <c r="IX507" i="14"/>
  <c r="IW507" i="14"/>
  <c r="IV507" i="14"/>
  <c r="IU507" i="14"/>
  <c r="IT507" i="14"/>
  <c r="IS507" i="14"/>
  <c r="IR507" i="14"/>
  <c r="IQ507" i="14"/>
  <c r="IP507" i="14"/>
  <c r="IO507" i="14"/>
  <c r="IN507" i="14"/>
  <c r="IM507" i="14"/>
  <c r="IL507" i="14"/>
  <c r="IK507" i="14"/>
  <c r="IJ507" i="14"/>
  <c r="II507" i="14"/>
  <c r="IH507" i="14"/>
  <c r="IG507" i="14"/>
  <c r="IF507" i="14"/>
  <c r="IE507" i="14"/>
  <c r="ID507" i="14"/>
  <c r="IC507" i="14"/>
  <c r="IB507" i="14"/>
  <c r="IA507" i="14"/>
  <c r="HZ507" i="14"/>
  <c r="HY507" i="14"/>
  <c r="HX507" i="14"/>
  <c r="HW507" i="14"/>
  <c r="HV507" i="14"/>
  <c r="HU507" i="14"/>
  <c r="HT507" i="14"/>
  <c r="HS507" i="14"/>
  <c r="HR507" i="14"/>
  <c r="HQ507" i="14"/>
  <c r="HP507" i="14"/>
  <c r="HO507" i="14"/>
  <c r="HN507" i="14"/>
  <c r="HM507" i="14"/>
  <c r="HL507" i="14"/>
  <c r="HK507" i="14"/>
  <c r="HJ507" i="14"/>
  <c r="HI507" i="14"/>
  <c r="HH507" i="14"/>
  <c r="HG507" i="14"/>
  <c r="HF507" i="14"/>
  <c r="HE507" i="14"/>
  <c r="HD507" i="14"/>
  <c r="HC507" i="14"/>
  <c r="HB507" i="14"/>
  <c r="HA507" i="14"/>
  <c r="GZ507" i="14"/>
  <c r="GY507" i="14"/>
  <c r="GX507" i="14"/>
  <c r="GW507" i="14"/>
  <c r="GV507" i="14"/>
  <c r="GU507" i="14"/>
  <c r="GT507" i="14"/>
  <c r="GS507" i="14"/>
  <c r="GR507" i="14"/>
  <c r="GQ507" i="14"/>
  <c r="GP507" i="14"/>
  <c r="GO507" i="14"/>
  <c r="GN507" i="14"/>
  <c r="GM507" i="14"/>
  <c r="GL507" i="14"/>
  <c r="GK507" i="14"/>
  <c r="GJ507" i="14"/>
  <c r="GI507" i="14"/>
  <c r="GH507" i="14"/>
  <c r="GG507" i="14"/>
  <c r="GF507" i="14"/>
  <c r="GE507" i="14"/>
  <c r="GD507" i="14"/>
  <c r="GC507" i="14"/>
  <c r="GB507" i="14"/>
  <c r="GA507" i="14"/>
  <c r="FZ507" i="14"/>
  <c r="FY507" i="14"/>
  <c r="FX507" i="14"/>
  <c r="FW507" i="14"/>
  <c r="FV507" i="14"/>
  <c r="FU507" i="14"/>
  <c r="FT507" i="14"/>
  <c r="FS507" i="14"/>
  <c r="FR507" i="14"/>
  <c r="FQ507" i="14"/>
  <c r="FP507" i="14"/>
  <c r="FO507" i="14"/>
  <c r="FN507" i="14"/>
  <c r="FM507" i="14"/>
  <c r="FL507" i="14"/>
  <c r="FK507" i="14"/>
  <c r="FJ507" i="14"/>
  <c r="FI507" i="14"/>
  <c r="FH507" i="14"/>
  <c r="FG507" i="14"/>
  <c r="FF507" i="14"/>
  <c r="FE507" i="14"/>
  <c r="FD507" i="14"/>
  <c r="FC507" i="14"/>
  <c r="FB507" i="14"/>
  <c r="FA507" i="14"/>
  <c r="EZ507" i="14"/>
  <c r="EY507" i="14"/>
  <c r="EX507" i="14"/>
  <c r="EW507" i="14"/>
  <c r="EV507" i="14"/>
  <c r="EU507" i="14"/>
  <c r="ET507" i="14"/>
  <c r="ES507" i="14"/>
  <c r="ER507" i="14"/>
  <c r="EQ507" i="14"/>
  <c r="EP507" i="14"/>
  <c r="EO507" i="14"/>
  <c r="EN507" i="14"/>
  <c r="EM507" i="14"/>
  <c r="EL507" i="14"/>
  <c r="EK507" i="14"/>
  <c r="EJ507" i="14"/>
  <c r="EI507" i="14"/>
  <c r="EH507" i="14"/>
  <c r="EG507" i="14"/>
  <c r="EF507" i="14"/>
  <c r="EE507" i="14"/>
  <c r="ED507" i="14"/>
  <c r="EC507" i="14"/>
  <c r="EB507" i="14"/>
  <c r="EA507" i="14"/>
  <c r="DZ507" i="14"/>
  <c r="DY507" i="14"/>
  <c r="DX507" i="14"/>
  <c r="DW507" i="14"/>
  <c r="DV507" i="14"/>
  <c r="DU507" i="14"/>
  <c r="DT507" i="14"/>
  <c r="DS507" i="14"/>
  <c r="DR507" i="14"/>
  <c r="DQ507" i="14"/>
  <c r="DP507" i="14"/>
  <c r="DO507" i="14"/>
  <c r="DN507" i="14"/>
  <c r="DM507" i="14"/>
  <c r="DL507" i="14"/>
  <c r="DK507" i="14"/>
  <c r="DJ507" i="14"/>
  <c r="DI507" i="14"/>
  <c r="DH507" i="14"/>
  <c r="DG507" i="14"/>
  <c r="DF507" i="14"/>
  <c r="DE507" i="14"/>
  <c r="DD507" i="14"/>
  <c r="DC507" i="14"/>
  <c r="DB507" i="14"/>
  <c r="DA507" i="14"/>
  <c r="CZ507" i="14"/>
  <c r="CY507" i="14"/>
  <c r="CX507" i="14"/>
  <c r="CW507" i="14"/>
  <c r="CV507" i="14"/>
  <c r="CU507" i="14"/>
  <c r="CT507" i="14"/>
  <c r="CS507" i="14"/>
  <c r="CR507" i="14"/>
  <c r="CQ507" i="14"/>
  <c r="CP507" i="14"/>
  <c r="CO507" i="14"/>
  <c r="CN507" i="14"/>
  <c r="CM507" i="14"/>
  <c r="CL507" i="14"/>
  <c r="CK507" i="14"/>
  <c r="CJ507" i="14"/>
  <c r="CI507" i="14"/>
  <c r="CH507" i="14"/>
  <c r="CG507" i="14"/>
  <c r="CF507" i="14"/>
  <c r="CE507" i="14"/>
  <c r="CD507" i="14"/>
  <c r="CC507" i="14"/>
  <c r="CB507" i="14"/>
  <c r="CA507" i="14"/>
  <c r="BZ507" i="14"/>
  <c r="BY507" i="14"/>
  <c r="BX507" i="14"/>
  <c r="BW507" i="14"/>
  <c r="BV507" i="14"/>
  <c r="BU507" i="14"/>
  <c r="BT507" i="14"/>
  <c r="BS507" i="14"/>
  <c r="BR507" i="14"/>
  <c r="BQ507" i="14"/>
  <c r="BP507" i="14"/>
  <c r="BO507" i="14"/>
  <c r="BN507" i="14"/>
  <c r="BM507" i="14"/>
  <c r="BL507" i="14"/>
  <c r="BK507" i="14"/>
  <c r="BJ507" i="14"/>
  <c r="BI507" i="14"/>
  <c r="BH507" i="14"/>
  <c r="BG507" i="14"/>
  <c r="BF507" i="14"/>
  <c r="BE507" i="14"/>
  <c r="BD507" i="14"/>
  <c r="BC507" i="14"/>
  <c r="BB507" i="14"/>
  <c r="BA507" i="14"/>
  <c r="AZ507" i="14"/>
  <c r="AY507" i="14"/>
  <c r="AX507" i="14"/>
  <c r="AW507" i="14"/>
  <c r="AV507" i="14"/>
  <c r="AU507" i="14"/>
  <c r="AT507" i="14"/>
  <c r="AS507" i="14"/>
  <c r="AR507" i="14"/>
  <c r="AQ507" i="14"/>
  <c r="AP507" i="14"/>
  <c r="AO507" i="14"/>
  <c r="AN507" i="14"/>
  <c r="AM507" i="14"/>
  <c r="AL507" i="14"/>
  <c r="AK507" i="14"/>
  <c r="AJ507" i="14"/>
  <c r="AI507" i="14"/>
  <c r="AH507" i="14"/>
  <c r="AG507" i="14"/>
  <c r="AF507" i="14"/>
  <c r="AE507" i="14"/>
  <c r="AD507" i="14"/>
  <c r="AC507" i="14"/>
  <c r="AB507" i="14"/>
  <c r="AA507" i="14"/>
  <c r="Z507" i="14"/>
  <c r="Y507" i="14"/>
  <c r="X507" i="14"/>
  <c r="W507" i="14"/>
  <c r="V507" i="14"/>
  <c r="U507" i="14"/>
  <c r="T507" i="14"/>
  <c r="S507" i="14"/>
  <c r="R507" i="14"/>
  <c r="Q507" i="14"/>
  <c r="P507" i="14"/>
  <c r="O507" i="14"/>
  <c r="N507" i="14"/>
  <c r="M507" i="14"/>
  <c r="L507" i="14"/>
  <c r="K507" i="14"/>
  <c r="J507" i="14"/>
  <c r="I507" i="14"/>
  <c r="H507" i="14"/>
  <c r="G507" i="14"/>
  <c r="JB506" i="14"/>
  <c r="JA506" i="14"/>
  <c r="IZ506" i="14"/>
  <c r="IY506" i="14"/>
  <c r="IX506" i="14"/>
  <c r="IW506" i="14"/>
  <c r="IV506" i="14"/>
  <c r="IU506" i="14"/>
  <c r="IT506" i="14"/>
  <c r="IS506" i="14"/>
  <c r="IR506" i="14"/>
  <c r="IQ506" i="14"/>
  <c r="IP506" i="14"/>
  <c r="IO506" i="14"/>
  <c r="IN506" i="14"/>
  <c r="IM506" i="14"/>
  <c r="IL506" i="14"/>
  <c r="IK506" i="14"/>
  <c r="IJ506" i="14"/>
  <c r="II506" i="14"/>
  <c r="IH506" i="14"/>
  <c r="IG506" i="14"/>
  <c r="IF506" i="14"/>
  <c r="IE506" i="14"/>
  <c r="ID506" i="14"/>
  <c r="IC506" i="14"/>
  <c r="IB506" i="14"/>
  <c r="IA506" i="14"/>
  <c r="HZ506" i="14"/>
  <c r="HY506" i="14"/>
  <c r="HX506" i="14"/>
  <c r="HW506" i="14"/>
  <c r="HV506" i="14"/>
  <c r="HU506" i="14"/>
  <c r="HT506" i="14"/>
  <c r="HS506" i="14"/>
  <c r="HR506" i="14"/>
  <c r="HQ506" i="14"/>
  <c r="HP506" i="14"/>
  <c r="HO506" i="14"/>
  <c r="HN506" i="14"/>
  <c r="HM506" i="14"/>
  <c r="HL506" i="14"/>
  <c r="HK506" i="14"/>
  <c r="HJ506" i="14"/>
  <c r="HI506" i="14"/>
  <c r="HH506" i="14"/>
  <c r="HG506" i="14"/>
  <c r="HF506" i="14"/>
  <c r="HE506" i="14"/>
  <c r="HD506" i="14"/>
  <c r="HC506" i="14"/>
  <c r="HB506" i="14"/>
  <c r="HA506" i="14"/>
  <c r="GZ506" i="14"/>
  <c r="GY506" i="14"/>
  <c r="GX506" i="14"/>
  <c r="GW506" i="14"/>
  <c r="GV506" i="14"/>
  <c r="GU506" i="14"/>
  <c r="GT506" i="14"/>
  <c r="GS506" i="14"/>
  <c r="GR506" i="14"/>
  <c r="GQ506" i="14"/>
  <c r="GP506" i="14"/>
  <c r="GO506" i="14"/>
  <c r="GN506" i="14"/>
  <c r="GM506" i="14"/>
  <c r="GL506" i="14"/>
  <c r="GK506" i="14"/>
  <c r="GJ506" i="14"/>
  <c r="GI506" i="14"/>
  <c r="GH506" i="14"/>
  <c r="GG506" i="14"/>
  <c r="GF506" i="14"/>
  <c r="GE506" i="14"/>
  <c r="GD506" i="14"/>
  <c r="GC506" i="14"/>
  <c r="GB506" i="14"/>
  <c r="GA506" i="14"/>
  <c r="FZ506" i="14"/>
  <c r="FY506" i="14"/>
  <c r="FX506" i="14"/>
  <c r="FW506" i="14"/>
  <c r="FV506" i="14"/>
  <c r="FU506" i="14"/>
  <c r="FT506" i="14"/>
  <c r="FS506" i="14"/>
  <c r="FR506" i="14"/>
  <c r="FQ506" i="14"/>
  <c r="FP506" i="14"/>
  <c r="FO506" i="14"/>
  <c r="FN506" i="14"/>
  <c r="FM506" i="14"/>
  <c r="FL506" i="14"/>
  <c r="FK506" i="14"/>
  <c r="FJ506" i="14"/>
  <c r="FI506" i="14"/>
  <c r="FH506" i="14"/>
  <c r="FG506" i="14"/>
  <c r="FF506" i="14"/>
  <c r="FE506" i="14"/>
  <c r="FD506" i="14"/>
  <c r="FC506" i="14"/>
  <c r="FB506" i="14"/>
  <c r="FA506" i="14"/>
  <c r="EZ506" i="14"/>
  <c r="EY506" i="14"/>
  <c r="EX506" i="14"/>
  <c r="EW506" i="14"/>
  <c r="EV506" i="14"/>
  <c r="EU506" i="14"/>
  <c r="ET506" i="14"/>
  <c r="ES506" i="14"/>
  <c r="ER506" i="14"/>
  <c r="EQ506" i="14"/>
  <c r="EP506" i="14"/>
  <c r="EO506" i="14"/>
  <c r="EN506" i="14"/>
  <c r="EM506" i="14"/>
  <c r="EL506" i="14"/>
  <c r="EK506" i="14"/>
  <c r="EJ506" i="14"/>
  <c r="EI506" i="14"/>
  <c r="EH506" i="14"/>
  <c r="EG506" i="14"/>
  <c r="EF506" i="14"/>
  <c r="EE506" i="14"/>
  <c r="ED506" i="14"/>
  <c r="EC506" i="14"/>
  <c r="EB506" i="14"/>
  <c r="EA506" i="14"/>
  <c r="DZ506" i="14"/>
  <c r="DY506" i="14"/>
  <c r="DX506" i="14"/>
  <c r="DW506" i="14"/>
  <c r="DV506" i="14"/>
  <c r="DU506" i="14"/>
  <c r="DT506" i="14"/>
  <c r="DS506" i="14"/>
  <c r="DR506" i="14"/>
  <c r="DQ506" i="14"/>
  <c r="DP506" i="14"/>
  <c r="DO506" i="14"/>
  <c r="DN506" i="14"/>
  <c r="DM506" i="14"/>
  <c r="DL506" i="14"/>
  <c r="DK506" i="14"/>
  <c r="DJ506" i="14"/>
  <c r="DI506" i="14"/>
  <c r="DH506" i="14"/>
  <c r="DG506" i="14"/>
  <c r="DF506" i="14"/>
  <c r="DE506" i="14"/>
  <c r="DD506" i="14"/>
  <c r="DC506" i="14"/>
  <c r="DB506" i="14"/>
  <c r="DA506" i="14"/>
  <c r="CZ506" i="14"/>
  <c r="CY506" i="14"/>
  <c r="CX506" i="14"/>
  <c r="CW506" i="14"/>
  <c r="CV506" i="14"/>
  <c r="CU506" i="14"/>
  <c r="CT506" i="14"/>
  <c r="CS506" i="14"/>
  <c r="CR506" i="14"/>
  <c r="CQ506" i="14"/>
  <c r="CP506" i="14"/>
  <c r="CO506" i="14"/>
  <c r="CN506" i="14"/>
  <c r="CM506" i="14"/>
  <c r="CL506" i="14"/>
  <c r="CK506" i="14"/>
  <c r="CJ506" i="14"/>
  <c r="CI506" i="14"/>
  <c r="CH506" i="14"/>
  <c r="CG506" i="14"/>
  <c r="CF506" i="14"/>
  <c r="CE506" i="14"/>
  <c r="CD506" i="14"/>
  <c r="CC506" i="14"/>
  <c r="CB506" i="14"/>
  <c r="CA506" i="14"/>
  <c r="BZ506" i="14"/>
  <c r="BY506" i="14"/>
  <c r="BX506" i="14"/>
  <c r="BW506" i="14"/>
  <c r="BV506" i="14"/>
  <c r="BU506" i="14"/>
  <c r="BT506" i="14"/>
  <c r="BS506" i="14"/>
  <c r="BR506" i="14"/>
  <c r="BQ506" i="14"/>
  <c r="BP506" i="14"/>
  <c r="BO506" i="14"/>
  <c r="BN506" i="14"/>
  <c r="BM506" i="14"/>
  <c r="BL506" i="14"/>
  <c r="BK506" i="14"/>
  <c r="BJ506" i="14"/>
  <c r="BI506" i="14"/>
  <c r="BH506" i="14"/>
  <c r="BG506" i="14"/>
  <c r="BF506" i="14"/>
  <c r="BE506" i="14"/>
  <c r="BD506" i="14"/>
  <c r="BC506" i="14"/>
  <c r="BB506" i="14"/>
  <c r="BA506" i="14"/>
  <c r="AZ506" i="14"/>
  <c r="AY506" i="14"/>
  <c r="AX506" i="14"/>
  <c r="AW506" i="14"/>
  <c r="AV506" i="14"/>
  <c r="AU506" i="14"/>
  <c r="AT506" i="14"/>
  <c r="AS506" i="14"/>
  <c r="AR506" i="14"/>
  <c r="AQ506" i="14"/>
  <c r="AP506" i="14"/>
  <c r="AO506" i="14"/>
  <c r="AN506" i="14"/>
  <c r="AM506" i="14"/>
  <c r="AL506" i="14"/>
  <c r="AK506" i="14"/>
  <c r="AJ506" i="14"/>
  <c r="AI506" i="14"/>
  <c r="AH506" i="14"/>
  <c r="AG506" i="14"/>
  <c r="AF506" i="14"/>
  <c r="AE506" i="14"/>
  <c r="AD506" i="14"/>
  <c r="AC506" i="14"/>
  <c r="AB506" i="14"/>
  <c r="AA506" i="14"/>
  <c r="Z506" i="14"/>
  <c r="Y506" i="14"/>
  <c r="X506" i="14"/>
  <c r="W506" i="14"/>
  <c r="V506" i="14"/>
  <c r="U506" i="14"/>
  <c r="T506" i="14"/>
  <c r="S506" i="14"/>
  <c r="R506" i="14"/>
  <c r="Q506" i="14"/>
  <c r="P506" i="14"/>
  <c r="O506" i="14"/>
  <c r="N506" i="14"/>
  <c r="M506" i="14"/>
  <c r="L506" i="14"/>
  <c r="K506" i="14"/>
  <c r="J506" i="14"/>
  <c r="I506" i="14"/>
  <c r="H506" i="14"/>
  <c r="G506" i="14"/>
  <c r="JB505" i="14"/>
  <c r="JA505" i="14"/>
  <c r="IZ505" i="14"/>
  <c r="IY505" i="14"/>
  <c r="IX505" i="14"/>
  <c r="IW505" i="14"/>
  <c r="IV505" i="14"/>
  <c r="IU505" i="14"/>
  <c r="IT505" i="14"/>
  <c r="IS505" i="14"/>
  <c r="IR505" i="14"/>
  <c r="IQ505" i="14"/>
  <c r="IP505" i="14"/>
  <c r="IO505" i="14"/>
  <c r="IN505" i="14"/>
  <c r="IM505" i="14"/>
  <c r="IL505" i="14"/>
  <c r="IK505" i="14"/>
  <c r="IJ505" i="14"/>
  <c r="II505" i="14"/>
  <c r="IH505" i="14"/>
  <c r="IG505" i="14"/>
  <c r="IF505" i="14"/>
  <c r="IE505" i="14"/>
  <c r="ID505" i="14"/>
  <c r="IC505" i="14"/>
  <c r="IB505" i="14"/>
  <c r="IA505" i="14"/>
  <c r="HZ505" i="14"/>
  <c r="HY505" i="14"/>
  <c r="HX505" i="14"/>
  <c r="HW505" i="14"/>
  <c r="HV505" i="14"/>
  <c r="HU505" i="14"/>
  <c r="HT505" i="14"/>
  <c r="HS505" i="14"/>
  <c r="HR505" i="14"/>
  <c r="HQ505" i="14"/>
  <c r="HP505" i="14"/>
  <c r="HO505" i="14"/>
  <c r="HN505" i="14"/>
  <c r="HM505" i="14"/>
  <c r="HL505" i="14"/>
  <c r="HK505" i="14"/>
  <c r="HJ505" i="14"/>
  <c r="HI505" i="14"/>
  <c r="HH505" i="14"/>
  <c r="HG505" i="14"/>
  <c r="HF505" i="14"/>
  <c r="HE505" i="14"/>
  <c r="HD505" i="14"/>
  <c r="HC505" i="14"/>
  <c r="HB505" i="14"/>
  <c r="HA505" i="14"/>
  <c r="GZ505" i="14"/>
  <c r="GY505" i="14"/>
  <c r="GX505" i="14"/>
  <c r="GW505" i="14"/>
  <c r="GV505" i="14"/>
  <c r="GU505" i="14"/>
  <c r="GT505" i="14"/>
  <c r="GS505" i="14"/>
  <c r="GR505" i="14"/>
  <c r="GQ505" i="14"/>
  <c r="GP505" i="14"/>
  <c r="GO505" i="14"/>
  <c r="GN505" i="14"/>
  <c r="GM505" i="14"/>
  <c r="GL505" i="14"/>
  <c r="GK505" i="14"/>
  <c r="GJ505" i="14"/>
  <c r="GI505" i="14"/>
  <c r="GH505" i="14"/>
  <c r="GG505" i="14"/>
  <c r="GF505" i="14"/>
  <c r="GE505" i="14"/>
  <c r="GD505" i="14"/>
  <c r="GC505" i="14"/>
  <c r="GB505" i="14"/>
  <c r="GA505" i="14"/>
  <c r="FZ505" i="14"/>
  <c r="FY505" i="14"/>
  <c r="FX505" i="14"/>
  <c r="FW505" i="14"/>
  <c r="FV505" i="14"/>
  <c r="FU505" i="14"/>
  <c r="FT505" i="14"/>
  <c r="FS505" i="14"/>
  <c r="FR505" i="14"/>
  <c r="FQ505" i="14"/>
  <c r="FP505" i="14"/>
  <c r="FO505" i="14"/>
  <c r="FN505" i="14"/>
  <c r="FM505" i="14"/>
  <c r="FL505" i="14"/>
  <c r="FK505" i="14"/>
  <c r="FJ505" i="14"/>
  <c r="FI505" i="14"/>
  <c r="FH505" i="14"/>
  <c r="FG505" i="14"/>
  <c r="FF505" i="14"/>
  <c r="FE505" i="14"/>
  <c r="FD505" i="14"/>
  <c r="FC505" i="14"/>
  <c r="FB505" i="14"/>
  <c r="FA505" i="14"/>
  <c r="EZ505" i="14"/>
  <c r="EY505" i="14"/>
  <c r="EX505" i="14"/>
  <c r="EW505" i="14"/>
  <c r="EV505" i="14"/>
  <c r="EU505" i="14"/>
  <c r="ET505" i="14"/>
  <c r="ES505" i="14"/>
  <c r="ER505" i="14"/>
  <c r="EQ505" i="14"/>
  <c r="EP505" i="14"/>
  <c r="EO505" i="14"/>
  <c r="EN505" i="14"/>
  <c r="EM505" i="14"/>
  <c r="EL505" i="14"/>
  <c r="EK505" i="14"/>
  <c r="EJ505" i="14"/>
  <c r="EI505" i="14"/>
  <c r="EH505" i="14"/>
  <c r="EG505" i="14"/>
  <c r="EF505" i="14"/>
  <c r="EE505" i="14"/>
  <c r="ED505" i="14"/>
  <c r="EC505" i="14"/>
  <c r="EB505" i="14"/>
  <c r="EA505" i="14"/>
  <c r="DZ505" i="14"/>
  <c r="DY505" i="14"/>
  <c r="DX505" i="14"/>
  <c r="DW505" i="14"/>
  <c r="DV505" i="14"/>
  <c r="DU505" i="14"/>
  <c r="DT505" i="14"/>
  <c r="DS505" i="14"/>
  <c r="DR505" i="14"/>
  <c r="DQ505" i="14"/>
  <c r="DP505" i="14"/>
  <c r="DO505" i="14"/>
  <c r="DN505" i="14"/>
  <c r="DM505" i="14"/>
  <c r="DL505" i="14"/>
  <c r="DK505" i="14"/>
  <c r="DJ505" i="14"/>
  <c r="DI505" i="14"/>
  <c r="DH505" i="14"/>
  <c r="DG505" i="14"/>
  <c r="DF505" i="14"/>
  <c r="DE505" i="14"/>
  <c r="DD505" i="14"/>
  <c r="DC505" i="14"/>
  <c r="DB505" i="14"/>
  <c r="DA505" i="14"/>
  <c r="CZ505" i="14"/>
  <c r="CY505" i="14"/>
  <c r="CX505" i="14"/>
  <c r="CW505" i="14"/>
  <c r="CV505" i="14"/>
  <c r="CU505" i="14"/>
  <c r="CT505" i="14"/>
  <c r="CS505" i="14"/>
  <c r="CR505" i="14"/>
  <c r="CQ505" i="14"/>
  <c r="CP505" i="14"/>
  <c r="CO505" i="14"/>
  <c r="CN505" i="14"/>
  <c r="CM505" i="14"/>
  <c r="CL505" i="14"/>
  <c r="CK505" i="14"/>
  <c r="CJ505" i="14"/>
  <c r="CI505" i="14"/>
  <c r="CH505" i="14"/>
  <c r="CG505" i="14"/>
  <c r="CF505" i="14"/>
  <c r="CE505" i="14"/>
  <c r="CD505" i="14"/>
  <c r="CC505" i="14"/>
  <c r="CB505" i="14"/>
  <c r="CA505" i="14"/>
  <c r="BZ505" i="14"/>
  <c r="BY505" i="14"/>
  <c r="BX505" i="14"/>
  <c r="BW505" i="14"/>
  <c r="BV505" i="14"/>
  <c r="BU505" i="14"/>
  <c r="BT505" i="14"/>
  <c r="BS505" i="14"/>
  <c r="BR505" i="14"/>
  <c r="BQ505" i="14"/>
  <c r="BP505" i="14"/>
  <c r="BO505" i="14"/>
  <c r="BN505" i="14"/>
  <c r="BM505" i="14"/>
  <c r="BL505" i="14"/>
  <c r="BK505" i="14"/>
  <c r="BJ505" i="14"/>
  <c r="BI505" i="14"/>
  <c r="BH505" i="14"/>
  <c r="BG505" i="14"/>
  <c r="BF505" i="14"/>
  <c r="BE505" i="14"/>
  <c r="BD505" i="14"/>
  <c r="BC505" i="14"/>
  <c r="BB505" i="14"/>
  <c r="BA505" i="14"/>
  <c r="AZ505" i="14"/>
  <c r="AY505" i="14"/>
  <c r="AX505" i="14"/>
  <c r="AW505" i="14"/>
  <c r="AV505" i="14"/>
  <c r="AU505" i="14"/>
  <c r="AT505" i="14"/>
  <c r="AS505" i="14"/>
  <c r="AR505" i="14"/>
  <c r="AQ505" i="14"/>
  <c r="AP505" i="14"/>
  <c r="AO505" i="14"/>
  <c r="AN505" i="14"/>
  <c r="AM505" i="14"/>
  <c r="AL505" i="14"/>
  <c r="AK505" i="14"/>
  <c r="AJ505" i="14"/>
  <c r="AI505" i="14"/>
  <c r="AH505" i="14"/>
  <c r="AG505" i="14"/>
  <c r="AF505" i="14"/>
  <c r="AE505" i="14"/>
  <c r="AD505" i="14"/>
  <c r="AC505" i="14"/>
  <c r="AB505" i="14"/>
  <c r="AA505" i="14"/>
  <c r="Z505" i="14"/>
  <c r="Y505" i="14"/>
  <c r="X505" i="14"/>
  <c r="W505" i="14"/>
  <c r="V505" i="14"/>
  <c r="U505" i="14"/>
  <c r="T505" i="14"/>
  <c r="S505" i="14"/>
  <c r="R505" i="14"/>
  <c r="Q505" i="14"/>
  <c r="P505" i="14"/>
  <c r="O505" i="14"/>
  <c r="N505" i="14"/>
  <c r="M505" i="14"/>
  <c r="L505" i="14"/>
  <c r="K505" i="14"/>
  <c r="J505" i="14"/>
  <c r="I505" i="14"/>
  <c r="H505" i="14"/>
  <c r="G505" i="14"/>
  <c r="JB504" i="14"/>
  <c r="JA504" i="14"/>
  <c r="IZ504" i="14"/>
  <c r="IY504" i="14"/>
  <c r="IX504" i="14"/>
  <c r="IW504" i="14"/>
  <c r="IV504" i="14"/>
  <c r="IU504" i="14"/>
  <c r="IT504" i="14"/>
  <c r="IS504" i="14"/>
  <c r="IR504" i="14"/>
  <c r="IQ504" i="14"/>
  <c r="IP504" i="14"/>
  <c r="IO504" i="14"/>
  <c r="IN504" i="14"/>
  <c r="IM504" i="14"/>
  <c r="IL504" i="14"/>
  <c r="IK504" i="14"/>
  <c r="IJ504" i="14"/>
  <c r="II504" i="14"/>
  <c r="IH504" i="14"/>
  <c r="IG504" i="14"/>
  <c r="IF504" i="14"/>
  <c r="IE504" i="14"/>
  <c r="ID504" i="14"/>
  <c r="IC504" i="14"/>
  <c r="IB504" i="14"/>
  <c r="IA504" i="14"/>
  <c r="HZ504" i="14"/>
  <c r="HY504" i="14"/>
  <c r="HX504" i="14"/>
  <c r="HW504" i="14"/>
  <c r="HV504" i="14"/>
  <c r="HU504" i="14"/>
  <c r="HT504" i="14"/>
  <c r="HS504" i="14"/>
  <c r="HR504" i="14"/>
  <c r="HQ504" i="14"/>
  <c r="HP504" i="14"/>
  <c r="HO504" i="14"/>
  <c r="HN504" i="14"/>
  <c r="HM504" i="14"/>
  <c r="HL504" i="14"/>
  <c r="HK504" i="14"/>
  <c r="HJ504" i="14"/>
  <c r="HI504" i="14"/>
  <c r="HH504" i="14"/>
  <c r="HG504" i="14"/>
  <c r="HF504" i="14"/>
  <c r="HE504" i="14"/>
  <c r="HD504" i="14"/>
  <c r="HC504" i="14"/>
  <c r="HB504" i="14"/>
  <c r="HA504" i="14"/>
  <c r="GZ504" i="14"/>
  <c r="GY504" i="14"/>
  <c r="GX504" i="14"/>
  <c r="GW504" i="14"/>
  <c r="GV504" i="14"/>
  <c r="GU504" i="14"/>
  <c r="GT504" i="14"/>
  <c r="GS504" i="14"/>
  <c r="GR504" i="14"/>
  <c r="GQ504" i="14"/>
  <c r="GP504" i="14"/>
  <c r="GO504" i="14"/>
  <c r="GN504" i="14"/>
  <c r="GM504" i="14"/>
  <c r="GL504" i="14"/>
  <c r="GK504" i="14"/>
  <c r="GJ504" i="14"/>
  <c r="GI504" i="14"/>
  <c r="GH504" i="14"/>
  <c r="GG504" i="14"/>
  <c r="GF504" i="14"/>
  <c r="GE504" i="14"/>
  <c r="GD504" i="14"/>
  <c r="GC504" i="14"/>
  <c r="GB504" i="14"/>
  <c r="GA504" i="14"/>
  <c r="FZ504" i="14"/>
  <c r="FY504" i="14"/>
  <c r="FX504" i="14"/>
  <c r="FW504" i="14"/>
  <c r="FV504" i="14"/>
  <c r="FU504" i="14"/>
  <c r="FT504" i="14"/>
  <c r="FS504" i="14"/>
  <c r="FR504" i="14"/>
  <c r="FQ504" i="14"/>
  <c r="FP504" i="14"/>
  <c r="FO504" i="14"/>
  <c r="FN504" i="14"/>
  <c r="FM504" i="14"/>
  <c r="FL504" i="14"/>
  <c r="FK504" i="14"/>
  <c r="FJ504" i="14"/>
  <c r="FI504" i="14"/>
  <c r="FH504" i="14"/>
  <c r="FG504" i="14"/>
  <c r="FF504" i="14"/>
  <c r="FE504" i="14"/>
  <c r="FD504" i="14"/>
  <c r="FC504" i="14"/>
  <c r="FB504" i="14"/>
  <c r="FA504" i="14"/>
  <c r="EZ504" i="14"/>
  <c r="EY504" i="14"/>
  <c r="EX504" i="14"/>
  <c r="EW504" i="14"/>
  <c r="EV504" i="14"/>
  <c r="EU504" i="14"/>
  <c r="ET504" i="14"/>
  <c r="ES504" i="14"/>
  <c r="ER504" i="14"/>
  <c r="EQ504" i="14"/>
  <c r="EP504" i="14"/>
  <c r="EO504" i="14"/>
  <c r="EN504" i="14"/>
  <c r="EM504" i="14"/>
  <c r="EL504" i="14"/>
  <c r="EK504" i="14"/>
  <c r="EJ504" i="14"/>
  <c r="EI504" i="14"/>
  <c r="EH504" i="14"/>
  <c r="EG504" i="14"/>
  <c r="EF504" i="14"/>
  <c r="EE504" i="14"/>
  <c r="ED504" i="14"/>
  <c r="EC504" i="14"/>
  <c r="EB504" i="14"/>
  <c r="EA504" i="14"/>
  <c r="DZ504" i="14"/>
  <c r="DY504" i="14"/>
  <c r="DX504" i="14"/>
  <c r="DW504" i="14"/>
  <c r="DV504" i="14"/>
  <c r="DU504" i="14"/>
  <c r="DT504" i="14"/>
  <c r="DS504" i="14"/>
  <c r="DR504" i="14"/>
  <c r="DQ504" i="14"/>
  <c r="DP504" i="14"/>
  <c r="DO504" i="14"/>
  <c r="DN504" i="14"/>
  <c r="DM504" i="14"/>
  <c r="DL504" i="14"/>
  <c r="DK504" i="14"/>
  <c r="DJ504" i="14"/>
  <c r="DI504" i="14"/>
  <c r="DH504" i="14"/>
  <c r="DG504" i="14"/>
  <c r="DF504" i="14"/>
  <c r="DE504" i="14"/>
  <c r="DD504" i="14"/>
  <c r="DC504" i="14"/>
  <c r="DB504" i="14"/>
  <c r="DA504" i="14"/>
  <c r="CZ504" i="14"/>
  <c r="CY504" i="14"/>
  <c r="CX504" i="14"/>
  <c r="CW504" i="14"/>
  <c r="CV504" i="14"/>
  <c r="CU504" i="14"/>
  <c r="CT504" i="14"/>
  <c r="CS504" i="14"/>
  <c r="CR504" i="14"/>
  <c r="CQ504" i="14"/>
  <c r="CP504" i="14"/>
  <c r="CO504" i="14"/>
  <c r="CN504" i="14"/>
  <c r="CM504" i="14"/>
  <c r="CL504" i="14"/>
  <c r="CK504" i="14"/>
  <c r="CJ504" i="14"/>
  <c r="CI504" i="14"/>
  <c r="CH504" i="14"/>
  <c r="CG504" i="14"/>
  <c r="CF504" i="14"/>
  <c r="CE504" i="14"/>
  <c r="CD504" i="14"/>
  <c r="CC504" i="14"/>
  <c r="CB504" i="14"/>
  <c r="CA504" i="14"/>
  <c r="BZ504" i="14"/>
  <c r="BY504" i="14"/>
  <c r="BX504" i="14"/>
  <c r="BW504" i="14"/>
  <c r="BV504" i="14"/>
  <c r="BU504" i="14"/>
  <c r="BT504" i="14"/>
  <c r="BS504" i="14"/>
  <c r="BR504" i="14"/>
  <c r="BQ504" i="14"/>
  <c r="BP504" i="14"/>
  <c r="BO504" i="14"/>
  <c r="BN504" i="14"/>
  <c r="BM504" i="14"/>
  <c r="BL504" i="14"/>
  <c r="BK504" i="14"/>
  <c r="BJ504" i="14"/>
  <c r="BI504" i="14"/>
  <c r="BH504" i="14"/>
  <c r="BG504" i="14"/>
  <c r="BF504" i="14"/>
  <c r="BE504" i="14"/>
  <c r="BD504" i="14"/>
  <c r="BC504" i="14"/>
  <c r="BB504" i="14"/>
  <c r="BA504" i="14"/>
  <c r="AZ504" i="14"/>
  <c r="AY504" i="14"/>
  <c r="AX504" i="14"/>
  <c r="AW504" i="14"/>
  <c r="AV504" i="14"/>
  <c r="AU504" i="14"/>
  <c r="AT504" i="14"/>
  <c r="AS504" i="14"/>
  <c r="AR504" i="14"/>
  <c r="AQ504" i="14"/>
  <c r="AP504" i="14"/>
  <c r="AO504" i="14"/>
  <c r="AN504" i="14"/>
  <c r="AM504" i="14"/>
  <c r="AL504" i="14"/>
  <c r="AK504" i="14"/>
  <c r="AJ504" i="14"/>
  <c r="AI504" i="14"/>
  <c r="AH504" i="14"/>
  <c r="AG504" i="14"/>
  <c r="AF504" i="14"/>
  <c r="AE504" i="14"/>
  <c r="AD504" i="14"/>
  <c r="AC504" i="14"/>
  <c r="AB504" i="14"/>
  <c r="AA504" i="14"/>
  <c r="Z504" i="14"/>
  <c r="Y504" i="14"/>
  <c r="X504" i="14"/>
  <c r="W504" i="14"/>
  <c r="V504" i="14"/>
  <c r="U504" i="14"/>
  <c r="T504" i="14"/>
  <c r="S504" i="14"/>
  <c r="R504" i="14"/>
  <c r="Q504" i="14"/>
  <c r="P504" i="14"/>
  <c r="O504" i="14"/>
  <c r="N504" i="14"/>
  <c r="M504" i="14"/>
  <c r="L504" i="14"/>
  <c r="K504" i="14"/>
  <c r="J504" i="14"/>
  <c r="I504" i="14"/>
  <c r="H504" i="14"/>
  <c r="G504" i="14"/>
  <c r="JB503" i="14"/>
  <c r="JA503" i="14"/>
  <c r="IZ503" i="14"/>
  <c r="IY503" i="14"/>
  <c r="IX503" i="14"/>
  <c r="IW503" i="14"/>
  <c r="IV503" i="14"/>
  <c r="IU503" i="14"/>
  <c r="IT503" i="14"/>
  <c r="IS503" i="14"/>
  <c r="IR503" i="14"/>
  <c r="IQ503" i="14"/>
  <c r="IP503" i="14"/>
  <c r="IO503" i="14"/>
  <c r="IN503" i="14"/>
  <c r="IM503" i="14"/>
  <c r="IL503" i="14"/>
  <c r="IK503" i="14"/>
  <c r="IJ503" i="14"/>
  <c r="II503" i="14"/>
  <c r="IH503" i="14"/>
  <c r="IG503" i="14"/>
  <c r="IF503" i="14"/>
  <c r="IE503" i="14"/>
  <c r="ID503" i="14"/>
  <c r="IC503" i="14"/>
  <c r="IB503" i="14"/>
  <c r="IA503" i="14"/>
  <c r="HZ503" i="14"/>
  <c r="HY503" i="14"/>
  <c r="HX503" i="14"/>
  <c r="HW503" i="14"/>
  <c r="HV503" i="14"/>
  <c r="HU503" i="14"/>
  <c r="HT503" i="14"/>
  <c r="HS503" i="14"/>
  <c r="HR503" i="14"/>
  <c r="HQ503" i="14"/>
  <c r="HP503" i="14"/>
  <c r="HO503" i="14"/>
  <c r="HN503" i="14"/>
  <c r="HM503" i="14"/>
  <c r="HL503" i="14"/>
  <c r="HK503" i="14"/>
  <c r="HJ503" i="14"/>
  <c r="HI503" i="14"/>
  <c r="HH503" i="14"/>
  <c r="HG503" i="14"/>
  <c r="HF503" i="14"/>
  <c r="HE503" i="14"/>
  <c r="HD503" i="14"/>
  <c r="HC503" i="14"/>
  <c r="HB503" i="14"/>
  <c r="HA503" i="14"/>
  <c r="GZ503" i="14"/>
  <c r="GY503" i="14"/>
  <c r="GX503" i="14"/>
  <c r="GW503" i="14"/>
  <c r="GV503" i="14"/>
  <c r="GU503" i="14"/>
  <c r="GT503" i="14"/>
  <c r="GS503" i="14"/>
  <c r="GR503" i="14"/>
  <c r="GQ503" i="14"/>
  <c r="GP503" i="14"/>
  <c r="GO503" i="14"/>
  <c r="GN503" i="14"/>
  <c r="GM503" i="14"/>
  <c r="GL503" i="14"/>
  <c r="GK503" i="14"/>
  <c r="GJ503" i="14"/>
  <c r="GI503" i="14"/>
  <c r="GH503" i="14"/>
  <c r="GG503" i="14"/>
  <c r="GF503" i="14"/>
  <c r="GE503" i="14"/>
  <c r="GD503" i="14"/>
  <c r="GC503" i="14"/>
  <c r="GB503" i="14"/>
  <c r="GA503" i="14"/>
  <c r="FZ503" i="14"/>
  <c r="FY503" i="14"/>
  <c r="FX503" i="14"/>
  <c r="FW503" i="14"/>
  <c r="FV503" i="14"/>
  <c r="FU503" i="14"/>
  <c r="FT503" i="14"/>
  <c r="FS503" i="14"/>
  <c r="FR503" i="14"/>
  <c r="FQ503" i="14"/>
  <c r="FP503" i="14"/>
  <c r="FO503" i="14"/>
  <c r="FN503" i="14"/>
  <c r="FM503" i="14"/>
  <c r="FL503" i="14"/>
  <c r="FK503" i="14"/>
  <c r="FJ503" i="14"/>
  <c r="FI503" i="14"/>
  <c r="FH503" i="14"/>
  <c r="FG503" i="14"/>
  <c r="FF503" i="14"/>
  <c r="FE503" i="14"/>
  <c r="FD503" i="14"/>
  <c r="FC503" i="14"/>
  <c r="FB503" i="14"/>
  <c r="FA503" i="14"/>
  <c r="EZ503" i="14"/>
  <c r="EY503" i="14"/>
  <c r="EX503" i="14"/>
  <c r="EW503" i="14"/>
  <c r="EV503" i="14"/>
  <c r="EU503" i="14"/>
  <c r="ET503" i="14"/>
  <c r="ES503" i="14"/>
  <c r="ER503" i="14"/>
  <c r="EQ503" i="14"/>
  <c r="EP503" i="14"/>
  <c r="EO503" i="14"/>
  <c r="EN503" i="14"/>
  <c r="EM503" i="14"/>
  <c r="EL503" i="14"/>
  <c r="EK503" i="14"/>
  <c r="EJ503" i="14"/>
  <c r="EI503" i="14"/>
  <c r="EH503" i="14"/>
  <c r="EG503" i="14"/>
  <c r="EF503" i="14"/>
  <c r="EE503" i="14"/>
  <c r="ED503" i="14"/>
  <c r="EC503" i="14"/>
  <c r="EB503" i="14"/>
  <c r="EA503" i="14"/>
  <c r="DZ503" i="14"/>
  <c r="DY503" i="14"/>
  <c r="DX503" i="14"/>
  <c r="DW503" i="14"/>
  <c r="DV503" i="14"/>
  <c r="DU503" i="14"/>
  <c r="DT503" i="14"/>
  <c r="DS503" i="14"/>
  <c r="DR503" i="14"/>
  <c r="DQ503" i="14"/>
  <c r="DP503" i="14"/>
  <c r="DO503" i="14"/>
  <c r="DN503" i="14"/>
  <c r="DM503" i="14"/>
  <c r="DL503" i="14"/>
  <c r="DK503" i="14"/>
  <c r="DJ503" i="14"/>
  <c r="DI503" i="14"/>
  <c r="DH503" i="14"/>
  <c r="DG503" i="14"/>
  <c r="DF503" i="14"/>
  <c r="DE503" i="14"/>
  <c r="DD503" i="14"/>
  <c r="DC503" i="14"/>
  <c r="DB503" i="14"/>
  <c r="DA503" i="14"/>
  <c r="CZ503" i="14"/>
  <c r="CY503" i="14"/>
  <c r="CX503" i="14"/>
  <c r="CW503" i="14"/>
  <c r="CV503" i="14"/>
  <c r="CU503" i="14"/>
  <c r="CT503" i="14"/>
  <c r="CS503" i="14"/>
  <c r="CR503" i="14"/>
  <c r="CQ503" i="14"/>
  <c r="CP503" i="14"/>
  <c r="CO503" i="14"/>
  <c r="CN503" i="14"/>
  <c r="CM503" i="14"/>
  <c r="CL503" i="14"/>
  <c r="CK503" i="14"/>
  <c r="CJ503" i="14"/>
  <c r="CI503" i="14"/>
  <c r="CH503" i="14"/>
  <c r="CG503" i="14"/>
  <c r="CF503" i="14"/>
  <c r="CE503" i="14"/>
  <c r="CD503" i="14"/>
  <c r="CC503" i="14"/>
  <c r="CB503" i="14"/>
  <c r="CA503" i="14"/>
  <c r="BZ503" i="14"/>
  <c r="BY503" i="14"/>
  <c r="BX503" i="14"/>
  <c r="BW503" i="14"/>
  <c r="BV503" i="14"/>
  <c r="BU503" i="14"/>
  <c r="BT503" i="14"/>
  <c r="BS503" i="14"/>
  <c r="BR503" i="14"/>
  <c r="BQ503" i="14"/>
  <c r="BP503" i="14"/>
  <c r="BO503" i="14"/>
  <c r="BN503" i="14"/>
  <c r="BM503" i="14"/>
  <c r="BL503" i="14"/>
  <c r="BK503" i="14"/>
  <c r="BJ503" i="14"/>
  <c r="BI503" i="14"/>
  <c r="BH503" i="14"/>
  <c r="BG503" i="14"/>
  <c r="BF503" i="14"/>
  <c r="BE503" i="14"/>
  <c r="BD503" i="14"/>
  <c r="BC503" i="14"/>
  <c r="BB503" i="14"/>
  <c r="BA503" i="14"/>
  <c r="AZ503" i="14"/>
  <c r="AY503" i="14"/>
  <c r="AX503" i="14"/>
  <c r="AW503" i="14"/>
  <c r="AV503" i="14"/>
  <c r="AU503" i="14"/>
  <c r="AT503" i="14"/>
  <c r="AS503" i="14"/>
  <c r="AR503" i="14"/>
  <c r="AQ503" i="14"/>
  <c r="AP503" i="14"/>
  <c r="AO503" i="14"/>
  <c r="AN503" i="14"/>
  <c r="AM503" i="14"/>
  <c r="AL503" i="14"/>
  <c r="AK503" i="14"/>
  <c r="AJ503" i="14"/>
  <c r="AI503" i="14"/>
  <c r="AH503" i="14"/>
  <c r="AG503" i="14"/>
  <c r="AF503" i="14"/>
  <c r="AE503" i="14"/>
  <c r="AD503" i="14"/>
  <c r="AC503" i="14"/>
  <c r="AB503" i="14"/>
  <c r="AA503" i="14"/>
  <c r="Z503" i="14"/>
  <c r="Y503" i="14"/>
  <c r="X503" i="14"/>
  <c r="W503" i="14"/>
  <c r="V503" i="14"/>
  <c r="U503" i="14"/>
  <c r="T503" i="14"/>
  <c r="S503" i="14"/>
  <c r="R503" i="14"/>
  <c r="Q503" i="14"/>
  <c r="P503" i="14"/>
  <c r="O503" i="14"/>
  <c r="N503" i="14"/>
  <c r="M503" i="14"/>
  <c r="L503" i="14"/>
  <c r="K503" i="14"/>
  <c r="J503" i="14"/>
  <c r="I503" i="14"/>
  <c r="H503" i="14"/>
  <c r="G503" i="14"/>
  <c r="JB502" i="14"/>
  <c r="JA502" i="14"/>
  <c r="IZ502" i="14"/>
  <c r="IY502" i="14"/>
  <c r="IX502" i="14"/>
  <c r="IW502" i="14"/>
  <c r="IV502" i="14"/>
  <c r="IU502" i="14"/>
  <c r="IT502" i="14"/>
  <c r="IS502" i="14"/>
  <c r="IR502" i="14"/>
  <c r="IQ502" i="14"/>
  <c r="IP502" i="14"/>
  <c r="IO502" i="14"/>
  <c r="IN502" i="14"/>
  <c r="IM502" i="14"/>
  <c r="IL502" i="14"/>
  <c r="IK502" i="14"/>
  <c r="IJ502" i="14"/>
  <c r="II502" i="14"/>
  <c r="IH502" i="14"/>
  <c r="IG502" i="14"/>
  <c r="IF502" i="14"/>
  <c r="IE502" i="14"/>
  <c r="ID502" i="14"/>
  <c r="IC502" i="14"/>
  <c r="IB502" i="14"/>
  <c r="IA502" i="14"/>
  <c r="HZ502" i="14"/>
  <c r="HY502" i="14"/>
  <c r="HX502" i="14"/>
  <c r="HW502" i="14"/>
  <c r="HV502" i="14"/>
  <c r="HU502" i="14"/>
  <c r="HT502" i="14"/>
  <c r="HS502" i="14"/>
  <c r="HR502" i="14"/>
  <c r="HQ502" i="14"/>
  <c r="HP502" i="14"/>
  <c r="HO502" i="14"/>
  <c r="HN502" i="14"/>
  <c r="HM502" i="14"/>
  <c r="HL502" i="14"/>
  <c r="HK502" i="14"/>
  <c r="HJ502" i="14"/>
  <c r="HI502" i="14"/>
  <c r="HH502" i="14"/>
  <c r="HG502" i="14"/>
  <c r="HF502" i="14"/>
  <c r="HE502" i="14"/>
  <c r="HD502" i="14"/>
  <c r="HC502" i="14"/>
  <c r="HB502" i="14"/>
  <c r="HA502" i="14"/>
  <c r="GZ502" i="14"/>
  <c r="GY502" i="14"/>
  <c r="GX502" i="14"/>
  <c r="GW502" i="14"/>
  <c r="GV502" i="14"/>
  <c r="GU502" i="14"/>
  <c r="GT502" i="14"/>
  <c r="GS502" i="14"/>
  <c r="GR502" i="14"/>
  <c r="GQ502" i="14"/>
  <c r="GP502" i="14"/>
  <c r="GO502" i="14"/>
  <c r="GN502" i="14"/>
  <c r="GM502" i="14"/>
  <c r="GL502" i="14"/>
  <c r="GK502" i="14"/>
  <c r="GJ502" i="14"/>
  <c r="GI502" i="14"/>
  <c r="GH502" i="14"/>
  <c r="GG502" i="14"/>
  <c r="GF502" i="14"/>
  <c r="GE502" i="14"/>
  <c r="GD502" i="14"/>
  <c r="GC502" i="14"/>
  <c r="GB502" i="14"/>
  <c r="GA502" i="14"/>
  <c r="FZ502" i="14"/>
  <c r="FY502" i="14"/>
  <c r="FX502" i="14"/>
  <c r="FW502" i="14"/>
  <c r="FV502" i="14"/>
  <c r="FU502" i="14"/>
  <c r="FT502" i="14"/>
  <c r="FS502" i="14"/>
  <c r="FR502" i="14"/>
  <c r="FQ502" i="14"/>
  <c r="FP502" i="14"/>
  <c r="FO502" i="14"/>
  <c r="FN502" i="14"/>
  <c r="FM502" i="14"/>
  <c r="FL502" i="14"/>
  <c r="FK502" i="14"/>
  <c r="FJ502" i="14"/>
  <c r="FI502" i="14"/>
  <c r="FH502" i="14"/>
  <c r="FG502" i="14"/>
  <c r="FF502" i="14"/>
  <c r="FE502" i="14"/>
  <c r="FD502" i="14"/>
  <c r="FC502" i="14"/>
  <c r="FB502" i="14"/>
  <c r="FA502" i="14"/>
  <c r="EZ502" i="14"/>
  <c r="EY502" i="14"/>
  <c r="EX502" i="14"/>
  <c r="EW502" i="14"/>
  <c r="EV502" i="14"/>
  <c r="EU502" i="14"/>
  <c r="ET502" i="14"/>
  <c r="ES502" i="14"/>
  <c r="ER502" i="14"/>
  <c r="EQ502" i="14"/>
  <c r="EP502" i="14"/>
  <c r="EO502" i="14"/>
  <c r="EN502" i="14"/>
  <c r="EM502" i="14"/>
  <c r="EL502" i="14"/>
  <c r="EK502" i="14"/>
  <c r="EJ502" i="14"/>
  <c r="EI502" i="14"/>
  <c r="EH502" i="14"/>
  <c r="EG502" i="14"/>
  <c r="EF502" i="14"/>
  <c r="EE502" i="14"/>
  <c r="ED502" i="14"/>
  <c r="EC502" i="14"/>
  <c r="EB502" i="14"/>
  <c r="EA502" i="14"/>
  <c r="DZ502" i="14"/>
  <c r="DY502" i="14"/>
  <c r="DX502" i="14"/>
  <c r="DW502" i="14"/>
  <c r="DV502" i="14"/>
  <c r="DU502" i="14"/>
  <c r="DT502" i="14"/>
  <c r="DS502" i="14"/>
  <c r="DR502" i="14"/>
  <c r="DQ502" i="14"/>
  <c r="DP502" i="14"/>
  <c r="DO502" i="14"/>
  <c r="DN502" i="14"/>
  <c r="DM502" i="14"/>
  <c r="DL502" i="14"/>
  <c r="DK502" i="14"/>
  <c r="DJ502" i="14"/>
  <c r="DI502" i="14"/>
  <c r="DH502" i="14"/>
  <c r="DG502" i="14"/>
  <c r="DF502" i="14"/>
  <c r="DE502" i="14"/>
  <c r="DD502" i="14"/>
  <c r="DC502" i="14"/>
  <c r="DB502" i="14"/>
  <c r="DA502" i="14"/>
  <c r="CZ502" i="14"/>
  <c r="CY502" i="14"/>
  <c r="CX502" i="14"/>
  <c r="CW502" i="14"/>
  <c r="CV502" i="14"/>
  <c r="CU502" i="14"/>
  <c r="CT502" i="14"/>
  <c r="CS502" i="14"/>
  <c r="CR502" i="14"/>
  <c r="CQ502" i="14"/>
  <c r="CP502" i="14"/>
  <c r="CO502" i="14"/>
  <c r="CN502" i="14"/>
  <c r="CM502" i="14"/>
  <c r="CL502" i="14"/>
  <c r="CK502" i="14"/>
  <c r="CJ502" i="14"/>
  <c r="CI502" i="14"/>
  <c r="CH502" i="14"/>
  <c r="CG502" i="14"/>
  <c r="CF502" i="14"/>
  <c r="CE502" i="14"/>
  <c r="CD502" i="14"/>
  <c r="CC502" i="14"/>
  <c r="CB502" i="14"/>
  <c r="CA502" i="14"/>
  <c r="BZ502" i="14"/>
  <c r="BY502" i="14"/>
  <c r="BX502" i="14"/>
  <c r="BW502" i="14"/>
  <c r="BV502" i="14"/>
  <c r="BU502" i="14"/>
  <c r="BT502" i="14"/>
  <c r="BS502" i="14"/>
  <c r="BR502" i="14"/>
  <c r="BQ502" i="14"/>
  <c r="BP502" i="14"/>
  <c r="BO502" i="14"/>
  <c r="BN502" i="14"/>
  <c r="BM502" i="14"/>
  <c r="BL502" i="14"/>
  <c r="BK502" i="14"/>
  <c r="BJ502" i="14"/>
  <c r="BI502" i="14"/>
  <c r="BH502" i="14"/>
  <c r="BG502" i="14"/>
  <c r="BF502" i="14"/>
  <c r="BE502" i="14"/>
  <c r="BD502" i="14"/>
  <c r="BC502" i="14"/>
  <c r="BB502" i="14"/>
  <c r="BA502" i="14"/>
  <c r="AZ502" i="14"/>
  <c r="AY502" i="14"/>
  <c r="AX502" i="14"/>
  <c r="AW502" i="14"/>
  <c r="AV502" i="14"/>
  <c r="AU502" i="14"/>
  <c r="AT502" i="14"/>
  <c r="AS502" i="14"/>
  <c r="AR502" i="14"/>
  <c r="AQ502" i="14"/>
  <c r="AP502" i="14"/>
  <c r="AO502" i="14"/>
  <c r="AN502" i="14"/>
  <c r="AM502" i="14"/>
  <c r="AL502" i="14"/>
  <c r="AK502" i="14"/>
  <c r="AJ502" i="14"/>
  <c r="AI502" i="14"/>
  <c r="AH502" i="14"/>
  <c r="AG502" i="14"/>
  <c r="AF502" i="14"/>
  <c r="AE502" i="14"/>
  <c r="AD502" i="14"/>
  <c r="AC502" i="14"/>
  <c r="AB502" i="14"/>
  <c r="AA502" i="14"/>
  <c r="Z502" i="14"/>
  <c r="Y502" i="14"/>
  <c r="X502" i="14"/>
  <c r="W502" i="14"/>
  <c r="V502" i="14"/>
  <c r="U502" i="14"/>
  <c r="T502" i="14"/>
  <c r="S502" i="14"/>
  <c r="R502" i="14"/>
  <c r="Q502" i="14"/>
  <c r="P502" i="14"/>
  <c r="O502" i="14"/>
  <c r="N502" i="14"/>
  <c r="M502" i="14"/>
  <c r="L502" i="14"/>
  <c r="K502" i="14"/>
  <c r="J502" i="14"/>
  <c r="I502" i="14"/>
  <c r="H502" i="14"/>
  <c r="G502" i="14"/>
  <c r="JB501" i="14"/>
  <c r="JA501" i="14"/>
  <c r="IZ501" i="14"/>
  <c r="IY501" i="14"/>
  <c r="IX501" i="14"/>
  <c r="IW501" i="14"/>
  <c r="IV501" i="14"/>
  <c r="IU501" i="14"/>
  <c r="IT501" i="14"/>
  <c r="IS501" i="14"/>
  <c r="IR501" i="14"/>
  <c r="IQ501" i="14"/>
  <c r="IP501" i="14"/>
  <c r="IO501" i="14"/>
  <c r="IN501" i="14"/>
  <c r="IM501" i="14"/>
  <c r="IL501" i="14"/>
  <c r="IK501" i="14"/>
  <c r="IJ501" i="14"/>
  <c r="II501" i="14"/>
  <c r="IH501" i="14"/>
  <c r="IG501" i="14"/>
  <c r="IF501" i="14"/>
  <c r="IE501" i="14"/>
  <c r="ID501" i="14"/>
  <c r="IC501" i="14"/>
  <c r="IB501" i="14"/>
  <c r="IA501" i="14"/>
  <c r="HZ501" i="14"/>
  <c r="HY501" i="14"/>
  <c r="HX501" i="14"/>
  <c r="HW501" i="14"/>
  <c r="HV501" i="14"/>
  <c r="HU501" i="14"/>
  <c r="HT501" i="14"/>
  <c r="HS501" i="14"/>
  <c r="HR501" i="14"/>
  <c r="HQ501" i="14"/>
  <c r="HP501" i="14"/>
  <c r="HO501" i="14"/>
  <c r="HN501" i="14"/>
  <c r="HM501" i="14"/>
  <c r="HL501" i="14"/>
  <c r="HK501" i="14"/>
  <c r="HJ501" i="14"/>
  <c r="HI501" i="14"/>
  <c r="HH501" i="14"/>
  <c r="HG501" i="14"/>
  <c r="HF501" i="14"/>
  <c r="HE501" i="14"/>
  <c r="HD501" i="14"/>
  <c r="HC501" i="14"/>
  <c r="HB501" i="14"/>
  <c r="HA501" i="14"/>
  <c r="GZ501" i="14"/>
  <c r="GY501" i="14"/>
  <c r="GX501" i="14"/>
  <c r="GW501" i="14"/>
  <c r="GV501" i="14"/>
  <c r="GU501" i="14"/>
  <c r="GT501" i="14"/>
  <c r="GS501" i="14"/>
  <c r="GR501" i="14"/>
  <c r="GQ501" i="14"/>
  <c r="GP501" i="14"/>
  <c r="GO501" i="14"/>
  <c r="GN501" i="14"/>
  <c r="GM501" i="14"/>
  <c r="GL501" i="14"/>
  <c r="GK501" i="14"/>
  <c r="GJ501" i="14"/>
  <c r="GI501" i="14"/>
  <c r="GH501" i="14"/>
  <c r="GG501" i="14"/>
  <c r="GF501" i="14"/>
  <c r="GE501" i="14"/>
  <c r="GD501" i="14"/>
  <c r="GC501" i="14"/>
  <c r="GB501" i="14"/>
  <c r="GA501" i="14"/>
  <c r="FZ501" i="14"/>
  <c r="FY501" i="14"/>
  <c r="FX501" i="14"/>
  <c r="FW501" i="14"/>
  <c r="FV501" i="14"/>
  <c r="FU501" i="14"/>
  <c r="FT501" i="14"/>
  <c r="FS501" i="14"/>
  <c r="FR501" i="14"/>
  <c r="FQ501" i="14"/>
  <c r="FP501" i="14"/>
  <c r="FO501" i="14"/>
  <c r="FN501" i="14"/>
  <c r="FM501" i="14"/>
  <c r="FL501" i="14"/>
  <c r="FK501" i="14"/>
  <c r="FJ501" i="14"/>
  <c r="FI501" i="14"/>
  <c r="FH501" i="14"/>
  <c r="FG501" i="14"/>
  <c r="FF501" i="14"/>
  <c r="FE501" i="14"/>
  <c r="FD501" i="14"/>
  <c r="FC501" i="14"/>
  <c r="FB501" i="14"/>
  <c r="FA501" i="14"/>
  <c r="EZ501" i="14"/>
  <c r="EY501" i="14"/>
  <c r="EX501" i="14"/>
  <c r="EW501" i="14"/>
  <c r="EV501" i="14"/>
  <c r="EU501" i="14"/>
  <c r="ET501" i="14"/>
  <c r="ES501" i="14"/>
  <c r="ER501" i="14"/>
  <c r="EQ501" i="14"/>
  <c r="EP501" i="14"/>
  <c r="EO501" i="14"/>
  <c r="EN501" i="14"/>
  <c r="EM501" i="14"/>
  <c r="EL501" i="14"/>
  <c r="EK501" i="14"/>
  <c r="EJ501" i="14"/>
  <c r="EI501" i="14"/>
  <c r="EH501" i="14"/>
  <c r="EG501" i="14"/>
  <c r="EF501" i="14"/>
  <c r="EE501" i="14"/>
  <c r="ED501" i="14"/>
  <c r="EC501" i="14"/>
  <c r="EB501" i="14"/>
  <c r="EA501" i="14"/>
  <c r="DZ501" i="14"/>
  <c r="DY501" i="14"/>
  <c r="DX501" i="14"/>
  <c r="DW501" i="14"/>
  <c r="DV501" i="14"/>
  <c r="DU501" i="14"/>
  <c r="DT501" i="14"/>
  <c r="DS501" i="14"/>
  <c r="DR501" i="14"/>
  <c r="DQ501" i="14"/>
  <c r="DP501" i="14"/>
  <c r="DO501" i="14"/>
  <c r="DN501" i="14"/>
  <c r="DM501" i="14"/>
  <c r="DL501" i="14"/>
  <c r="DK501" i="14"/>
  <c r="DJ501" i="14"/>
  <c r="DI501" i="14"/>
  <c r="DH501" i="14"/>
  <c r="DG501" i="14"/>
  <c r="DF501" i="14"/>
  <c r="DE501" i="14"/>
  <c r="DD501" i="14"/>
  <c r="DC501" i="14"/>
  <c r="DB501" i="14"/>
  <c r="DA501" i="14"/>
  <c r="CZ501" i="14"/>
  <c r="CY501" i="14"/>
  <c r="CX501" i="14"/>
  <c r="CW501" i="14"/>
  <c r="CV501" i="14"/>
  <c r="CU501" i="14"/>
  <c r="CT501" i="14"/>
  <c r="CS501" i="14"/>
  <c r="CR501" i="14"/>
  <c r="CQ501" i="14"/>
  <c r="CP501" i="14"/>
  <c r="CO501" i="14"/>
  <c r="CN501" i="14"/>
  <c r="CM501" i="14"/>
  <c r="CL501" i="14"/>
  <c r="CK501" i="14"/>
  <c r="CJ501" i="14"/>
  <c r="CI501" i="14"/>
  <c r="CH501" i="14"/>
  <c r="CG501" i="14"/>
  <c r="CF501" i="14"/>
  <c r="CE501" i="14"/>
  <c r="CD501" i="14"/>
  <c r="CC501" i="14"/>
  <c r="CB501" i="14"/>
  <c r="CA501" i="14"/>
  <c r="BZ501" i="14"/>
  <c r="BY501" i="14"/>
  <c r="BX501" i="14"/>
  <c r="BW501" i="14"/>
  <c r="BV501" i="14"/>
  <c r="BU501" i="14"/>
  <c r="BT501" i="14"/>
  <c r="BS501" i="14"/>
  <c r="BR501" i="14"/>
  <c r="BQ501" i="14"/>
  <c r="BP501" i="14"/>
  <c r="BO501" i="14"/>
  <c r="BN501" i="14"/>
  <c r="BM501" i="14"/>
  <c r="BL501" i="14"/>
  <c r="BK501" i="14"/>
  <c r="BJ501" i="14"/>
  <c r="BI501" i="14"/>
  <c r="BH501" i="14"/>
  <c r="BG501" i="14"/>
  <c r="BF501" i="14"/>
  <c r="BE501" i="14"/>
  <c r="BD501" i="14"/>
  <c r="BC501" i="14"/>
  <c r="BB501" i="14"/>
  <c r="BA501" i="14"/>
  <c r="AZ501" i="14"/>
  <c r="AY501" i="14"/>
  <c r="AX501" i="14"/>
  <c r="AW501" i="14"/>
  <c r="AV501" i="14"/>
  <c r="AU501" i="14"/>
  <c r="AT501" i="14"/>
  <c r="AS501" i="14"/>
  <c r="AR501" i="14"/>
  <c r="AQ501" i="14"/>
  <c r="AP501" i="14"/>
  <c r="AO501" i="14"/>
  <c r="AN501" i="14"/>
  <c r="AM501" i="14"/>
  <c r="AL501" i="14"/>
  <c r="AK501" i="14"/>
  <c r="AJ501" i="14"/>
  <c r="AI501" i="14"/>
  <c r="AH501" i="14"/>
  <c r="AG501" i="14"/>
  <c r="AF501" i="14"/>
  <c r="AE501" i="14"/>
  <c r="AD501" i="14"/>
  <c r="AC501" i="14"/>
  <c r="AB501" i="14"/>
  <c r="AA501" i="14"/>
  <c r="Z501" i="14"/>
  <c r="Y501" i="14"/>
  <c r="X501" i="14"/>
  <c r="W501" i="14"/>
  <c r="V501" i="14"/>
  <c r="U501" i="14"/>
  <c r="T501" i="14"/>
  <c r="S501" i="14"/>
  <c r="R501" i="14"/>
  <c r="Q501" i="14"/>
  <c r="P501" i="14"/>
  <c r="O501" i="14"/>
  <c r="N501" i="14"/>
  <c r="M501" i="14"/>
  <c r="L501" i="14"/>
  <c r="K501" i="14"/>
  <c r="J501" i="14"/>
  <c r="I501" i="14"/>
  <c r="H501" i="14"/>
  <c r="G501" i="14"/>
  <c r="JB500" i="14"/>
  <c r="JA500" i="14"/>
  <c r="IZ500" i="14"/>
  <c r="IY500" i="14"/>
  <c r="IX500" i="14"/>
  <c r="IW500" i="14"/>
  <c r="IV500" i="14"/>
  <c r="IU500" i="14"/>
  <c r="IT500" i="14"/>
  <c r="IS500" i="14"/>
  <c r="IR500" i="14"/>
  <c r="IQ500" i="14"/>
  <c r="IP500" i="14"/>
  <c r="IO500" i="14"/>
  <c r="IN500" i="14"/>
  <c r="IM500" i="14"/>
  <c r="IL500" i="14"/>
  <c r="IK500" i="14"/>
  <c r="IJ500" i="14"/>
  <c r="II500" i="14"/>
  <c r="IH500" i="14"/>
  <c r="IG500" i="14"/>
  <c r="IF500" i="14"/>
  <c r="IE500" i="14"/>
  <c r="ID500" i="14"/>
  <c r="IC500" i="14"/>
  <c r="IB500" i="14"/>
  <c r="IA500" i="14"/>
  <c r="HZ500" i="14"/>
  <c r="HY500" i="14"/>
  <c r="HX500" i="14"/>
  <c r="HW500" i="14"/>
  <c r="HV500" i="14"/>
  <c r="HU500" i="14"/>
  <c r="HT500" i="14"/>
  <c r="HS500" i="14"/>
  <c r="HR500" i="14"/>
  <c r="HQ500" i="14"/>
  <c r="HP500" i="14"/>
  <c r="HO500" i="14"/>
  <c r="HN500" i="14"/>
  <c r="HM500" i="14"/>
  <c r="HL500" i="14"/>
  <c r="HK500" i="14"/>
  <c r="HJ500" i="14"/>
  <c r="HI500" i="14"/>
  <c r="HH500" i="14"/>
  <c r="HG500" i="14"/>
  <c r="HF500" i="14"/>
  <c r="HE500" i="14"/>
  <c r="HD500" i="14"/>
  <c r="HC500" i="14"/>
  <c r="HB500" i="14"/>
  <c r="HA500" i="14"/>
  <c r="GZ500" i="14"/>
  <c r="GY500" i="14"/>
  <c r="GX500" i="14"/>
  <c r="GW500" i="14"/>
  <c r="GV500" i="14"/>
  <c r="GU500" i="14"/>
  <c r="GT500" i="14"/>
  <c r="GS500" i="14"/>
  <c r="GR500" i="14"/>
  <c r="GQ500" i="14"/>
  <c r="GP500" i="14"/>
  <c r="GO500" i="14"/>
  <c r="GN500" i="14"/>
  <c r="GM500" i="14"/>
  <c r="GL500" i="14"/>
  <c r="GK500" i="14"/>
  <c r="GJ500" i="14"/>
  <c r="GI500" i="14"/>
  <c r="GH500" i="14"/>
  <c r="GG500" i="14"/>
  <c r="GF500" i="14"/>
  <c r="GE500" i="14"/>
  <c r="GD500" i="14"/>
  <c r="GC500" i="14"/>
  <c r="GB500" i="14"/>
  <c r="GA500" i="14"/>
  <c r="FZ500" i="14"/>
  <c r="FY500" i="14"/>
  <c r="FX500" i="14"/>
  <c r="FW500" i="14"/>
  <c r="FV500" i="14"/>
  <c r="FU500" i="14"/>
  <c r="FT500" i="14"/>
  <c r="FS500" i="14"/>
  <c r="FR500" i="14"/>
  <c r="FQ500" i="14"/>
  <c r="FP500" i="14"/>
  <c r="FO500" i="14"/>
  <c r="FN500" i="14"/>
  <c r="FM500" i="14"/>
  <c r="FL500" i="14"/>
  <c r="FK500" i="14"/>
  <c r="FJ500" i="14"/>
  <c r="FI500" i="14"/>
  <c r="FH500" i="14"/>
  <c r="FG500" i="14"/>
  <c r="FF500" i="14"/>
  <c r="FE500" i="14"/>
  <c r="FD500" i="14"/>
  <c r="FC500" i="14"/>
  <c r="FB500" i="14"/>
  <c r="FA500" i="14"/>
  <c r="EZ500" i="14"/>
  <c r="EY500" i="14"/>
  <c r="EX500" i="14"/>
  <c r="EW500" i="14"/>
  <c r="EV500" i="14"/>
  <c r="EU500" i="14"/>
  <c r="ET500" i="14"/>
  <c r="ES500" i="14"/>
  <c r="ER500" i="14"/>
  <c r="EQ500" i="14"/>
  <c r="EP500" i="14"/>
  <c r="EO500" i="14"/>
  <c r="EN500" i="14"/>
  <c r="EM500" i="14"/>
  <c r="EL500" i="14"/>
  <c r="EK500" i="14"/>
  <c r="EJ500" i="14"/>
  <c r="EI500" i="14"/>
  <c r="EH500" i="14"/>
  <c r="EG500" i="14"/>
  <c r="EF500" i="14"/>
  <c r="EE500" i="14"/>
  <c r="ED500" i="14"/>
  <c r="EC500" i="14"/>
  <c r="EB500" i="14"/>
  <c r="EA500" i="14"/>
  <c r="DZ500" i="14"/>
  <c r="DY500" i="14"/>
  <c r="DX500" i="14"/>
  <c r="DW500" i="14"/>
  <c r="DV500" i="14"/>
  <c r="DU500" i="14"/>
  <c r="DT500" i="14"/>
  <c r="DS500" i="14"/>
  <c r="DR500" i="14"/>
  <c r="DQ500" i="14"/>
  <c r="DP500" i="14"/>
  <c r="DO500" i="14"/>
  <c r="DN500" i="14"/>
  <c r="DM500" i="14"/>
  <c r="DL500" i="14"/>
  <c r="DK500" i="14"/>
  <c r="DJ500" i="14"/>
  <c r="DI500" i="14"/>
  <c r="DH500" i="14"/>
  <c r="DG500" i="14"/>
  <c r="DF500" i="14"/>
  <c r="DE500" i="14"/>
  <c r="DD500" i="14"/>
  <c r="DC500" i="14"/>
  <c r="DB500" i="14"/>
  <c r="DA500" i="14"/>
  <c r="CZ500" i="14"/>
  <c r="CY500" i="14"/>
  <c r="CX500" i="14"/>
  <c r="CW500" i="14"/>
  <c r="CV500" i="14"/>
  <c r="CU500" i="14"/>
  <c r="CT500" i="14"/>
  <c r="CS500" i="14"/>
  <c r="CR500" i="14"/>
  <c r="CQ500" i="14"/>
  <c r="CP500" i="14"/>
  <c r="CO500" i="14"/>
  <c r="CN500" i="14"/>
  <c r="CM500" i="14"/>
  <c r="CL500" i="14"/>
  <c r="CK500" i="14"/>
  <c r="CJ500" i="14"/>
  <c r="CI500" i="14"/>
  <c r="CH500" i="14"/>
  <c r="CG500" i="14"/>
  <c r="CF500" i="14"/>
  <c r="CE500" i="14"/>
  <c r="CD500" i="14"/>
  <c r="CC500" i="14"/>
  <c r="CB500" i="14"/>
  <c r="CA500" i="14"/>
  <c r="BZ500" i="14"/>
  <c r="BY500" i="14"/>
  <c r="BX500" i="14"/>
  <c r="BW500" i="14"/>
  <c r="BV500" i="14"/>
  <c r="BU500" i="14"/>
  <c r="BT500" i="14"/>
  <c r="BS500" i="14"/>
  <c r="BR500" i="14"/>
  <c r="BQ500" i="14"/>
  <c r="BP500" i="14"/>
  <c r="BO500" i="14"/>
  <c r="BN500" i="14"/>
  <c r="BM500" i="14"/>
  <c r="BL500" i="14"/>
  <c r="BK500" i="14"/>
  <c r="BJ500" i="14"/>
  <c r="BI500" i="14"/>
  <c r="BH500" i="14"/>
  <c r="BG500" i="14"/>
  <c r="BF500" i="14"/>
  <c r="BE500" i="14"/>
  <c r="BD500" i="14"/>
  <c r="BC500" i="14"/>
  <c r="BB500" i="14"/>
  <c r="BA500" i="14"/>
  <c r="AZ500" i="14"/>
  <c r="AY500" i="14"/>
  <c r="AX500" i="14"/>
  <c r="AW500" i="14"/>
  <c r="AV500" i="14"/>
  <c r="AU500" i="14"/>
  <c r="AT500" i="14"/>
  <c r="AS500" i="14"/>
  <c r="AR500" i="14"/>
  <c r="AQ500" i="14"/>
  <c r="AP500" i="14"/>
  <c r="AO500" i="14"/>
  <c r="AN500" i="14"/>
  <c r="AM500" i="14"/>
  <c r="AL500" i="14"/>
  <c r="AK500" i="14"/>
  <c r="AJ500" i="14"/>
  <c r="AI500" i="14"/>
  <c r="AH500" i="14"/>
  <c r="AG500" i="14"/>
  <c r="AF500" i="14"/>
  <c r="AE500" i="14"/>
  <c r="AD500" i="14"/>
  <c r="AC500" i="14"/>
  <c r="AB500" i="14"/>
  <c r="AA500" i="14"/>
  <c r="Z500" i="14"/>
  <c r="Y500" i="14"/>
  <c r="X500" i="14"/>
  <c r="W500" i="14"/>
  <c r="V500" i="14"/>
  <c r="U500" i="14"/>
  <c r="T500" i="14"/>
  <c r="S500" i="14"/>
  <c r="R500" i="14"/>
  <c r="Q500" i="14"/>
  <c r="P500" i="14"/>
  <c r="O500" i="14"/>
  <c r="N500" i="14"/>
  <c r="M500" i="14"/>
  <c r="L500" i="14"/>
  <c r="K500" i="14"/>
  <c r="J500" i="14"/>
  <c r="I500" i="14"/>
  <c r="H500" i="14"/>
  <c r="G500" i="14"/>
  <c r="JB499" i="14"/>
  <c r="JA499" i="14"/>
  <c r="IZ499" i="14"/>
  <c r="IY499" i="14"/>
  <c r="IX499" i="14"/>
  <c r="IW499" i="14"/>
  <c r="IV499" i="14"/>
  <c r="IU499" i="14"/>
  <c r="IT499" i="14"/>
  <c r="IS499" i="14"/>
  <c r="IR499" i="14"/>
  <c r="IQ499" i="14"/>
  <c r="IP499" i="14"/>
  <c r="IO499" i="14"/>
  <c r="IN499" i="14"/>
  <c r="IM499" i="14"/>
  <c r="IL499" i="14"/>
  <c r="IK499" i="14"/>
  <c r="IJ499" i="14"/>
  <c r="II499" i="14"/>
  <c r="IH499" i="14"/>
  <c r="IG499" i="14"/>
  <c r="IF499" i="14"/>
  <c r="IE499" i="14"/>
  <c r="ID499" i="14"/>
  <c r="IC499" i="14"/>
  <c r="IB499" i="14"/>
  <c r="IA499" i="14"/>
  <c r="HZ499" i="14"/>
  <c r="HY499" i="14"/>
  <c r="HX499" i="14"/>
  <c r="HW499" i="14"/>
  <c r="HV499" i="14"/>
  <c r="HU499" i="14"/>
  <c r="HT499" i="14"/>
  <c r="HS499" i="14"/>
  <c r="HR499" i="14"/>
  <c r="HQ499" i="14"/>
  <c r="HP499" i="14"/>
  <c r="HO499" i="14"/>
  <c r="HN499" i="14"/>
  <c r="HM499" i="14"/>
  <c r="HL499" i="14"/>
  <c r="HK499" i="14"/>
  <c r="HJ499" i="14"/>
  <c r="HI499" i="14"/>
  <c r="HH499" i="14"/>
  <c r="HG499" i="14"/>
  <c r="HF499" i="14"/>
  <c r="HE499" i="14"/>
  <c r="HD499" i="14"/>
  <c r="HC499" i="14"/>
  <c r="HB499" i="14"/>
  <c r="HA499" i="14"/>
  <c r="GZ499" i="14"/>
  <c r="GY499" i="14"/>
  <c r="GX499" i="14"/>
  <c r="GW499" i="14"/>
  <c r="GV499" i="14"/>
  <c r="GU499" i="14"/>
  <c r="GT499" i="14"/>
  <c r="GS499" i="14"/>
  <c r="GR499" i="14"/>
  <c r="GQ499" i="14"/>
  <c r="GP499" i="14"/>
  <c r="GO499" i="14"/>
  <c r="GN499" i="14"/>
  <c r="GM499" i="14"/>
  <c r="GL499" i="14"/>
  <c r="GK499" i="14"/>
  <c r="GJ499" i="14"/>
  <c r="GI499" i="14"/>
  <c r="GH499" i="14"/>
  <c r="GG499" i="14"/>
  <c r="GF499" i="14"/>
  <c r="GE499" i="14"/>
  <c r="GD499" i="14"/>
  <c r="GC499" i="14"/>
  <c r="GB499" i="14"/>
  <c r="GA499" i="14"/>
  <c r="FZ499" i="14"/>
  <c r="FY499" i="14"/>
  <c r="FX499" i="14"/>
  <c r="FW499" i="14"/>
  <c r="FV499" i="14"/>
  <c r="FU499" i="14"/>
  <c r="FT499" i="14"/>
  <c r="FS499" i="14"/>
  <c r="FR499" i="14"/>
  <c r="FQ499" i="14"/>
  <c r="FP499" i="14"/>
  <c r="FO499" i="14"/>
  <c r="FN499" i="14"/>
  <c r="FM499" i="14"/>
  <c r="FL499" i="14"/>
  <c r="FK499" i="14"/>
  <c r="FJ499" i="14"/>
  <c r="FI499" i="14"/>
  <c r="FH499" i="14"/>
  <c r="FG499" i="14"/>
  <c r="FF499" i="14"/>
  <c r="FE499" i="14"/>
  <c r="FD499" i="14"/>
  <c r="FC499" i="14"/>
  <c r="FB499" i="14"/>
  <c r="FA499" i="14"/>
  <c r="EZ499" i="14"/>
  <c r="EY499" i="14"/>
  <c r="EX499" i="14"/>
  <c r="EW499" i="14"/>
  <c r="EV499" i="14"/>
  <c r="EU499" i="14"/>
  <c r="ET499" i="14"/>
  <c r="ES499" i="14"/>
  <c r="ER499" i="14"/>
  <c r="EQ499" i="14"/>
  <c r="EP499" i="14"/>
  <c r="EO499" i="14"/>
  <c r="EN499" i="14"/>
  <c r="EM499" i="14"/>
  <c r="EL499" i="14"/>
  <c r="EK499" i="14"/>
  <c r="EJ499" i="14"/>
  <c r="EI499" i="14"/>
  <c r="EH499" i="14"/>
  <c r="EG499" i="14"/>
  <c r="EF499" i="14"/>
  <c r="EE499" i="14"/>
  <c r="ED499" i="14"/>
  <c r="EC499" i="14"/>
  <c r="EB499" i="14"/>
  <c r="EA499" i="14"/>
  <c r="DZ499" i="14"/>
  <c r="DY499" i="14"/>
  <c r="DX499" i="14"/>
  <c r="DW499" i="14"/>
  <c r="DV499" i="14"/>
  <c r="DU499" i="14"/>
  <c r="DT499" i="14"/>
  <c r="DS499" i="14"/>
  <c r="DR499" i="14"/>
  <c r="DQ499" i="14"/>
  <c r="DP499" i="14"/>
  <c r="DO499" i="14"/>
  <c r="DN499" i="14"/>
  <c r="DM499" i="14"/>
  <c r="DL499" i="14"/>
  <c r="DK499" i="14"/>
  <c r="DJ499" i="14"/>
  <c r="DI499" i="14"/>
  <c r="DH499" i="14"/>
  <c r="DG499" i="14"/>
  <c r="DF499" i="14"/>
  <c r="DE499" i="14"/>
  <c r="DD499" i="14"/>
  <c r="DC499" i="14"/>
  <c r="DB499" i="14"/>
  <c r="DA499" i="14"/>
  <c r="CZ499" i="14"/>
  <c r="CY499" i="14"/>
  <c r="CX499" i="14"/>
  <c r="CW499" i="14"/>
  <c r="CV499" i="14"/>
  <c r="CU499" i="14"/>
  <c r="CT499" i="14"/>
  <c r="CS499" i="14"/>
  <c r="CR499" i="14"/>
  <c r="CQ499" i="14"/>
  <c r="CP499" i="14"/>
  <c r="CO499" i="14"/>
  <c r="CN499" i="14"/>
  <c r="CM499" i="14"/>
  <c r="CL499" i="14"/>
  <c r="CK499" i="14"/>
  <c r="CJ499" i="14"/>
  <c r="CI499" i="14"/>
  <c r="CH499" i="14"/>
  <c r="CG499" i="14"/>
  <c r="CF499" i="14"/>
  <c r="CE499" i="14"/>
  <c r="CD499" i="14"/>
  <c r="CC499" i="14"/>
  <c r="CB499" i="14"/>
  <c r="CA499" i="14"/>
  <c r="BZ499" i="14"/>
  <c r="BY499" i="14"/>
  <c r="BX499" i="14"/>
  <c r="BW499" i="14"/>
  <c r="BV499" i="14"/>
  <c r="BU499" i="14"/>
  <c r="BT499" i="14"/>
  <c r="BS499" i="14"/>
  <c r="BR499" i="14"/>
  <c r="BQ499" i="14"/>
  <c r="BP499" i="14"/>
  <c r="BO499" i="14"/>
  <c r="BN499" i="14"/>
  <c r="BM499" i="14"/>
  <c r="BL499" i="14"/>
  <c r="BK499" i="14"/>
  <c r="BJ499" i="14"/>
  <c r="BI499" i="14"/>
  <c r="BH499" i="14"/>
  <c r="BG499" i="14"/>
  <c r="BF499" i="14"/>
  <c r="BE499" i="14"/>
  <c r="BD499" i="14"/>
  <c r="BC499" i="14"/>
  <c r="BB499" i="14"/>
  <c r="BA499" i="14"/>
  <c r="AZ499" i="14"/>
  <c r="AY499" i="14"/>
  <c r="AX499" i="14"/>
  <c r="AW499" i="14"/>
  <c r="AV499" i="14"/>
  <c r="AU499" i="14"/>
  <c r="AT499" i="14"/>
  <c r="AS499" i="14"/>
  <c r="AR499" i="14"/>
  <c r="AQ499" i="14"/>
  <c r="AP499" i="14"/>
  <c r="AO499" i="14"/>
  <c r="AN499" i="14"/>
  <c r="AM499" i="14"/>
  <c r="AL499" i="14"/>
  <c r="AK499" i="14"/>
  <c r="AJ499" i="14"/>
  <c r="AI499" i="14"/>
  <c r="AH499" i="14"/>
  <c r="AG499" i="14"/>
  <c r="AF499" i="14"/>
  <c r="AE499" i="14"/>
  <c r="AD499" i="14"/>
  <c r="AC499" i="14"/>
  <c r="AB499" i="14"/>
  <c r="AA499" i="14"/>
  <c r="Z499" i="14"/>
  <c r="Y499" i="14"/>
  <c r="X499" i="14"/>
  <c r="W499" i="14"/>
  <c r="V499" i="14"/>
  <c r="U499" i="14"/>
  <c r="T499" i="14"/>
  <c r="S499" i="14"/>
  <c r="R499" i="14"/>
  <c r="Q499" i="14"/>
  <c r="P499" i="14"/>
  <c r="O499" i="14"/>
  <c r="N499" i="14"/>
  <c r="M499" i="14"/>
  <c r="L499" i="14"/>
  <c r="K499" i="14"/>
  <c r="J499" i="14"/>
  <c r="I499" i="14"/>
  <c r="H499" i="14"/>
  <c r="G499" i="14"/>
  <c r="Q95" i="14"/>
  <c r="B95" i="14"/>
  <c r="C95" i="14" s="1"/>
  <c r="D95" i="14" s="1"/>
  <c r="Q94" i="14"/>
  <c r="B94" i="14"/>
  <c r="C94" i="14" s="1"/>
  <c r="Q93" i="14"/>
  <c r="B93" i="14"/>
  <c r="C93" i="14" s="1"/>
  <c r="D93" i="14" s="1"/>
  <c r="Q92" i="14"/>
  <c r="B92" i="14"/>
  <c r="C92" i="14" s="1"/>
  <c r="Q91" i="14"/>
  <c r="B91" i="14"/>
  <c r="C91" i="14" s="1"/>
  <c r="D91" i="14" s="1"/>
  <c r="Q90" i="14"/>
  <c r="B90" i="14"/>
  <c r="C90" i="14" s="1"/>
  <c r="Q89" i="14"/>
  <c r="C89" i="14"/>
  <c r="D89" i="14" s="1"/>
  <c r="B89" i="14"/>
  <c r="Q88" i="14"/>
  <c r="B88" i="14"/>
  <c r="C88" i="14" s="1"/>
  <c r="Q87" i="14"/>
  <c r="B87" i="14"/>
  <c r="C87" i="14" s="1"/>
  <c r="D87" i="14" s="1"/>
  <c r="Q86" i="14"/>
  <c r="B86" i="14"/>
  <c r="C86" i="14" s="1"/>
  <c r="Q85" i="14"/>
  <c r="B85" i="14"/>
  <c r="C85" i="14" s="1"/>
  <c r="D85" i="14" s="1"/>
  <c r="Q84" i="14"/>
  <c r="B84" i="14"/>
  <c r="C84" i="14" s="1"/>
  <c r="Q83" i="14"/>
  <c r="C83" i="14"/>
  <c r="D83" i="14" s="1"/>
  <c r="B83" i="14"/>
  <c r="Q82" i="14"/>
  <c r="B82" i="14"/>
  <c r="C82" i="14" s="1"/>
  <c r="Q81" i="14"/>
  <c r="B81" i="14"/>
  <c r="C81" i="14" s="1"/>
  <c r="D81" i="14" s="1"/>
  <c r="Q80" i="14"/>
  <c r="B80" i="14"/>
  <c r="C80" i="14" s="1"/>
  <c r="Q79" i="14"/>
  <c r="B79" i="14"/>
  <c r="C79" i="14" s="1"/>
  <c r="D79" i="14" s="1"/>
  <c r="Q78" i="14"/>
  <c r="B78" i="14"/>
  <c r="C78" i="14" s="1"/>
  <c r="Q77" i="14"/>
  <c r="C77" i="14"/>
  <c r="D77" i="14" s="1"/>
  <c r="B77" i="14"/>
  <c r="Q76" i="14"/>
  <c r="D76" i="14"/>
  <c r="C76" i="14"/>
  <c r="B76" i="14"/>
  <c r="Q75" i="14"/>
  <c r="B75" i="14"/>
  <c r="C75" i="14" s="1"/>
  <c r="D75" i="14" s="1"/>
  <c r="Q74" i="14"/>
  <c r="C74" i="14"/>
  <c r="D74" i="14" s="1"/>
  <c r="B74" i="14"/>
  <c r="Q73" i="14"/>
  <c r="B73" i="14"/>
  <c r="C73" i="14" s="1"/>
  <c r="D73" i="14" s="1"/>
  <c r="Q72" i="14"/>
  <c r="B72" i="14"/>
  <c r="C72" i="14" s="1"/>
  <c r="Q71" i="14"/>
  <c r="B71" i="14"/>
  <c r="C71" i="14" s="1"/>
  <c r="D71" i="14" s="1"/>
  <c r="Q70" i="14"/>
  <c r="B70" i="14"/>
  <c r="C70" i="14" s="1"/>
  <c r="Q69" i="14"/>
  <c r="C69" i="14"/>
  <c r="D69" i="14" s="1"/>
  <c r="B69" i="14"/>
  <c r="Q68" i="14"/>
  <c r="C68" i="14"/>
  <c r="D68" i="14" s="1"/>
  <c r="B68" i="14"/>
  <c r="Q67" i="14"/>
  <c r="C67" i="14"/>
  <c r="D67" i="14" s="1"/>
  <c r="B67" i="14"/>
  <c r="Q66" i="14"/>
  <c r="B66" i="14"/>
  <c r="C66" i="14" s="1"/>
  <c r="Q65" i="14"/>
  <c r="B65" i="14"/>
  <c r="C65" i="14" s="1"/>
  <c r="D65" i="14" s="1"/>
  <c r="Q64" i="14"/>
  <c r="B64" i="14"/>
  <c r="C64" i="14" s="1"/>
  <c r="Q63" i="14"/>
  <c r="B63" i="14"/>
  <c r="C63" i="14" s="1"/>
  <c r="D63" i="14" s="1"/>
  <c r="Q62" i="14"/>
  <c r="B62" i="14"/>
  <c r="C62" i="14" s="1"/>
  <c r="Q61" i="14"/>
  <c r="C61" i="14"/>
  <c r="D61" i="14" s="1"/>
  <c r="B61" i="14"/>
  <c r="Q60" i="14"/>
  <c r="D60" i="14"/>
  <c r="C60" i="14"/>
  <c r="B60" i="14"/>
  <c r="Q59" i="14"/>
  <c r="B59" i="14"/>
  <c r="C59" i="14" s="1"/>
  <c r="D59" i="14" s="1"/>
  <c r="Q58" i="14"/>
  <c r="C58" i="14"/>
  <c r="B58" i="14"/>
  <c r="Q57" i="14"/>
  <c r="B57" i="14"/>
  <c r="C57" i="14" s="1"/>
  <c r="D57" i="14" s="1"/>
  <c r="Q56" i="14"/>
  <c r="B56" i="14"/>
  <c r="C56" i="14" s="1"/>
  <c r="Q55" i="14"/>
  <c r="B55" i="14"/>
  <c r="C55" i="14" s="1"/>
  <c r="D55" i="14" s="1"/>
  <c r="Q54" i="14"/>
  <c r="B54" i="14"/>
  <c r="C54" i="14" s="1"/>
  <c r="Q53" i="14"/>
  <c r="C53" i="14"/>
  <c r="D53" i="14" s="1"/>
  <c r="B53" i="14"/>
  <c r="Q52" i="14"/>
  <c r="C52" i="14"/>
  <c r="B52" i="14"/>
  <c r="Q51" i="14"/>
  <c r="C51" i="14"/>
  <c r="D51" i="14" s="1"/>
  <c r="B51" i="14"/>
  <c r="Q50" i="14"/>
  <c r="B50" i="14"/>
  <c r="C50" i="14" s="1"/>
  <c r="Q49" i="14"/>
  <c r="B49" i="14"/>
  <c r="C49" i="14" s="1"/>
  <c r="D49" i="14" s="1"/>
  <c r="Q48" i="14"/>
  <c r="B48" i="14"/>
  <c r="C48" i="14" s="1"/>
  <c r="Q47" i="14"/>
  <c r="B47" i="14"/>
  <c r="C47" i="14" s="1"/>
  <c r="D47" i="14" s="1"/>
  <c r="Q46" i="14"/>
  <c r="B46" i="14"/>
  <c r="C46" i="14" s="1"/>
  <c r="Q45" i="14"/>
  <c r="C45" i="14"/>
  <c r="D45" i="14" s="1"/>
  <c r="B45" i="14"/>
  <c r="Q44" i="14"/>
  <c r="D44" i="14"/>
  <c r="C44" i="14"/>
  <c r="B44" i="14"/>
  <c r="Q43" i="14"/>
  <c r="B43" i="14"/>
  <c r="C43" i="14" s="1"/>
  <c r="D43" i="14" s="1"/>
  <c r="Q42" i="14"/>
  <c r="C42" i="14"/>
  <c r="D42" i="14" s="1"/>
  <c r="B42" i="14"/>
  <c r="Q41" i="14"/>
  <c r="B41" i="14"/>
  <c r="C41" i="14" s="1"/>
  <c r="D41" i="14" s="1"/>
  <c r="Q40" i="14"/>
  <c r="B40" i="14"/>
  <c r="C40" i="14" s="1"/>
  <c r="Q39" i="14"/>
  <c r="B39" i="14"/>
  <c r="C39" i="14" s="1"/>
  <c r="D39" i="14" s="1"/>
  <c r="Q38" i="14"/>
  <c r="B38" i="14"/>
  <c r="C38" i="14" s="1"/>
  <c r="Q37" i="14"/>
  <c r="C37" i="14"/>
  <c r="D37" i="14" s="1"/>
  <c r="B37" i="14"/>
  <c r="Q36" i="14"/>
  <c r="C36" i="14"/>
  <c r="B36" i="14"/>
  <c r="Q35" i="14"/>
  <c r="C35" i="14"/>
  <c r="D35" i="14" s="1"/>
  <c r="N23" i="14" s="1"/>
  <c r="B35" i="14"/>
  <c r="R30" i="14"/>
  <c r="F30" i="14"/>
  <c r="R25" i="14"/>
  <c r="U4" i="14"/>
  <c r="I19" i="13"/>
  <c r="C101" i="14" s="1"/>
  <c r="I17" i="13"/>
  <c r="I18" i="13" s="1"/>
  <c r="P11" i="13"/>
  <c r="I10" i="13"/>
  <c r="I9" i="13" l="1"/>
  <c r="D18" i="13"/>
  <c r="U20" i="14" s="1"/>
  <c r="R64" i="14"/>
  <c r="T64" i="14" s="1"/>
  <c r="D64" i="14"/>
  <c r="R70" i="14"/>
  <c r="T70" i="14" s="1"/>
  <c r="D70" i="14"/>
  <c r="D80" i="14"/>
  <c r="R80" i="14" s="1"/>
  <c r="R38" i="14"/>
  <c r="S38" i="14" s="1"/>
  <c r="D38" i="14"/>
  <c r="R48" i="14"/>
  <c r="T48" i="14" s="1"/>
  <c r="D48" i="14"/>
  <c r="R54" i="14"/>
  <c r="T54" i="14" s="1"/>
  <c r="D54" i="14"/>
  <c r="D72" i="14"/>
  <c r="R72" i="14" s="1"/>
  <c r="R78" i="14"/>
  <c r="T78" i="14" s="1"/>
  <c r="D78" i="14"/>
  <c r="R82" i="14"/>
  <c r="T82" i="14" s="1"/>
  <c r="D82" i="14"/>
  <c r="R56" i="14"/>
  <c r="S56" i="14" s="1"/>
  <c r="D56" i="14"/>
  <c r="D62" i="14"/>
  <c r="R62" i="14" s="1"/>
  <c r="R66" i="14"/>
  <c r="T66" i="14" s="1"/>
  <c r="D66" i="14"/>
  <c r="R40" i="14"/>
  <c r="T40" i="14" s="1"/>
  <c r="D40" i="14"/>
  <c r="R46" i="14"/>
  <c r="T46" i="14" s="1"/>
  <c r="D46" i="14"/>
  <c r="D50" i="14"/>
  <c r="R50" i="14" s="1"/>
  <c r="R58" i="14"/>
  <c r="S58" i="14" s="1"/>
  <c r="D58" i="14"/>
  <c r="N24" i="14"/>
  <c r="R42" i="14"/>
  <c r="S42" i="14" s="1"/>
  <c r="D36" i="14"/>
  <c r="R36" i="14" s="1"/>
  <c r="D52" i="14"/>
  <c r="R52" i="14" s="1"/>
  <c r="R74" i="14"/>
  <c r="T74" i="14" s="1"/>
  <c r="R68" i="14"/>
  <c r="S68" i="14" s="1"/>
  <c r="R44" i="14"/>
  <c r="S44" i="14" s="1"/>
  <c r="R60" i="14"/>
  <c r="S60" i="14" s="1"/>
  <c r="R76" i="14"/>
  <c r="T76" i="14" s="1"/>
  <c r="U6" i="14"/>
  <c r="D19" i="13"/>
  <c r="U5" i="14" s="1"/>
  <c r="U7" i="14" s="1"/>
  <c r="U8" i="14"/>
  <c r="U9" i="14"/>
  <c r="D90" i="14"/>
  <c r="R90" i="14" s="1"/>
  <c r="D84" i="14"/>
  <c r="R84" i="14"/>
  <c r="D94" i="14"/>
  <c r="R94" i="14"/>
  <c r="D88" i="14"/>
  <c r="R88" i="14"/>
  <c r="D92" i="14"/>
  <c r="R92" i="14"/>
  <c r="D101" i="14"/>
  <c r="C102" i="14"/>
  <c r="D86" i="14"/>
  <c r="R86" i="14"/>
  <c r="R27" i="14"/>
  <c r="R35" i="14"/>
  <c r="R37" i="14"/>
  <c r="R39" i="14"/>
  <c r="R41" i="14"/>
  <c r="R43" i="14"/>
  <c r="R45" i="14"/>
  <c r="R47" i="14"/>
  <c r="R49" i="14"/>
  <c r="R51" i="14"/>
  <c r="R53" i="14"/>
  <c r="R55" i="14"/>
  <c r="R57" i="14"/>
  <c r="R59" i="14"/>
  <c r="R61" i="14"/>
  <c r="R63" i="14"/>
  <c r="R65" i="14"/>
  <c r="R67" i="14"/>
  <c r="R69" i="14"/>
  <c r="R71" i="14"/>
  <c r="R73" i="14"/>
  <c r="R75" i="14"/>
  <c r="R77" i="14"/>
  <c r="R79" i="14"/>
  <c r="R81" i="14"/>
  <c r="R83" i="14"/>
  <c r="R85" i="14"/>
  <c r="R87" i="14"/>
  <c r="R89" i="14"/>
  <c r="R91" i="14"/>
  <c r="R93" i="14"/>
  <c r="R95" i="14"/>
  <c r="U3" i="14"/>
  <c r="U19" i="14"/>
  <c r="C695" i="14"/>
  <c r="C696" i="14" s="1"/>
  <c r="C697" i="14" s="1"/>
  <c r="C698" i="14" s="1"/>
  <c r="C699" i="14" s="1"/>
  <c r="C700" i="14" s="1"/>
  <c r="C701" i="14" s="1"/>
  <c r="C702" i="14" s="1"/>
  <c r="C703" i="14" s="1"/>
  <c r="C704" i="14" s="1"/>
  <c r="C705" i="14" s="1"/>
  <c r="C706" i="14" s="1"/>
  <c r="C707" i="14" s="1"/>
  <c r="C708" i="14" s="1"/>
  <c r="C709" i="14" s="1"/>
  <c r="C710" i="14" s="1"/>
  <c r="C711" i="14" s="1"/>
  <c r="C712" i="14" s="1"/>
  <c r="C713" i="14" s="1"/>
  <c r="C714" i="14" s="1"/>
  <c r="C715" i="14" s="1"/>
  <c r="C716" i="14" s="1"/>
  <c r="C717" i="14" s="1"/>
  <c r="C718" i="14" s="1"/>
  <c r="C719" i="14" s="1"/>
  <c r="C720" i="14" s="1"/>
  <c r="C721" i="14" s="1"/>
  <c r="C722" i="14" s="1"/>
  <c r="C723" i="14" s="1"/>
  <c r="C724" i="14" s="1"/>
  <c r="C725" i="14" s="1"/>
  <c r="C726" i="14" s="1"/>
  <c r="C727" i="14" s="1"/>
  <c r="C728" i="14" s="1"/>
  <c r="C729" i="14" s="1"/>
  <c r="C730" i="14" s="1"/>
  <c r="C731" i="14" s="1"/>
  <c r="C732" i="14" s="1"/>
  <c r="C733" i="14" s="1"/>
  <c r="C734" i="14" s="1"/>
  <c r="C735" i="14" s="1"/>
  <c r="C736" i="14" s="1"/>
  <c r="C737" i="14" s="1"/>
  <c r="C738" i="14" s="1"/>
  <c r="C739" i="14" s="1"/>
  <c r="C740" i="14" s="1"/>
  <c r="C741" i="14" s="1"/>
  <c r="C742" i="14" s="1"/>
  <c r="C743" i="14" s="1"/>
  <c r="C744" i="14" s="1"/>
  <c r="C745" i="14" s="1"/>
  <c r="C746" i="14" s="1"/>
  <c r="C747" i="14" s="1"/>
  <c r="C748" i="14" s="1"/>
  <c r="C749" i="14" s="1"/>
  <c r="C750" i="14" s="1"/>
  <c r="C751" i="14" s="1"/>
  <c r="C752" i="14" s="1"/>
  <c r="C753" i="14" s="1"/>
  <c r="C754" i="14" s="1"/>
  <c r="C755" i="14" s="1"/>
  <c r="C756" i="14" s="1"/>
  <c r="C757" i="14" s="1"/>
  <c r="C758" i="14" s="1"/>
  <c r="A626" i="14"/>
  <c r="E626" i="14"/>
  <c r="G626" i="14" s="1"/>
  <c r="C627" i="14"/>
  <c r="G19" i="11"/>
  <c r="E95" i="1"/>
  <c r="A96" i="1"/>
  <c r="A95" i="1"/>
  <c r="A94" i="1"/>
  <c r="B97" i="1"/>
  <c r="B96" i="1"/>
  <c r="B95" i="1"/>
  <c r="B94" i="1"/>
  <c r="B91" i="1"/>
  <c r="A91" i="1"/>
  <c r="C17" i="11"/>
  <c r="C18" i="11" s="1"/>
  <c r="L19" i="11"/>
  <c r="C95" i="11"/>
  <c r="B95" i="11"/>
  <c r="C94" i="11"/>
  <c r="B94" i="11"/>
  <c r="C93" i="11"/>
  <c r="B93" i="11"/>
  <c r="C92" i="11"/>
  <c r="B92" i="11"/>
  <c r="C91" i="11"/>
  <c r="B91" i="11"/>
  <c r="C90" i="11"/>
  <c r="B90" i="11"/>
  <c r="C89" i="11"/>
  <c r="B89" i="11"/>
  <c r="C88" i="11"/>
  <c r="B88" i="11"/>
  <c r="C87" i="11"/>
  <c r="B87" i="11"/>
  <c r="C86" i="11"/>
  <c r="B86" i="11"/>
  <c r="C85" i="11"/>
  <c r="B85" i="11"/>
  <c r="C84" i="11"/>
  <c r="B84" i="11"/>
  <c r="C83" i="11"/>
  <c r="B83" i="11"/>
  <c r="C82" i="11"/>
  <c r="B82" i="11"/>
  <c r="C81" i="11"/>
  <c r="B81" i="11"/>
  <c r="C80" i="11"/>
  <c r="B80" i="11"/>
  <c r="C79" i="11"/>
  <c r="B79" i="11"/>
  <c r="C78" i="11"/>
  <c r="B78" i="11"/>
  <c r="C77" i="11"/>
  <c r="B77" i="11"/>
  <c r="C76" i="11"/>
  <c r="B76" i="11"/>
  <c r="C75" i="11"/>
  <c r="B75" i="11"/>
  <c r="C74" i="11"/>
  <c r="B74" i="11"/>
  <c r="C73" i="11"/>
  <c r="B73" i="11"/>
  <c r="C72" i="11"/>
  <c r="B72" i="11"/>
  <c r="C71" i="11"/>
  <c r="B71" i="11"/>
  <c r="C70" i="11"/>
  <c r="B70" i="11"/>
  <c r="C69" i="11"/>
  <c r="B69" i="11"/>
  <c r="C68" i="11"/>
  <c r="B68" i="11"/>
  <c r="C67" i="11"/>
  <c r="B67" i="11"/>
  <c r="C66" i="11"/>
  <c r="B66" i="11"/>
  <c r="C65" i="11"/>
  <c r="B65" i="11"/>
  <c r="C64" i="11"/>
  <c r="B64" i="11"/>
  <c r="C63" i="11"/>
  <c r="B63" i="11"/>
  <c r="C62" i="11"/>
  <c r="B62" i="11"/>
  <c r="C61" i="11"/>
  <c r="B61" i="11"/>
  <c r="C60" i="11"/>
  <c r="B60" i="11"/>
  <c r="C59" i="11"/>
  <c r="B59" i="11"/>
  <c r="C58" i="11"/>
  <c r="B58" i="11"/>
  <c r="C57" i="11"/>
  <c r="B57" i="11"/>
  <c r="C56" i="11"/>
  <c r="B56" i="11"/>
  <c r="C55" i="11"/>
  <c r="B55" i="11"/>
  <c r="C54" i="11"/>
  <c r="B54" i="11"/>
  <c r="C53" i="11"/>
  <c r="B53" i="11"/>
  <c r="C52" i="11"/>
  <c r="B52" i="11"/>
  <c r="C51" i="11"/>
  <c r="B51" i="11"/>
  <c r="C50" i="11"/>
  <c r="B50" i="11"/>
  <c r="C49" i="11"/>
  <c r="B49" i="11"/>
  <c r="C48" i="11"/>
  <c r="B48" i="11"/>
  <c r="C47" i="11"/>
  <c r="B47" i="11"/>
  <c r="C46" i="11"/>
  <c r="B46" i="11"/>
  <c r="C45" i="11"/>
  <c r="B45" i="11"/>
  <c r="C44" i="11"/>
  <c r="B44" i="11"/>
  <c r="C43" i="11"/>
  <c r="B43" i="11"/>
  <c r="C42" i="11"/>
  <c r="B42" i="11"/>
  <c r="C41" i="11"/>
  <c r="B41" i="11"/>
  <c r="C40" i="11"/>
  <c r="B40" i="11"/>
  <c r="C39" i="11"/>
  <c r="B39" i="11"/>
  <c r="C38" i="11"/>
  <c r="B38" i="11"/>
  <c r="C37" i="11"/>
  <c r="B37" i="11"/>
  <c r="C36" i="11"/>
  <c r="B36" i="11"/>
  <c r="C35" i="11"/>
  <c r="B35" i="11"/>
  <c r="C34" i="11"/>
  <c r="B34" i="11"/>
  <c r="C33" i="11"/>
  <c r="B33" i="11"/>
  <c r="C32" i="11"/>
  <c r="B32" i="11"/>
  <c r="C31" i="11"/>
  <c r="B31" i="11"/>
  <c r="C30" i="11"/>
  <c r="B30" i="11"/>
  <c r="C29" i="11"/>
  <c r="B29" i="11"/>
  <c r="C28" i="11"/>
  <c r="B28" i="11"/>
  <c r="C27" i="11"/>
  <c r="B27" i="11"/>
  <c r="C26" i="11"/>
  <c r="B26" i="11"/>
  <c r="E25" i="11"/>
  <c r="D25" i="11"/>
  <c r="C25" i="11"/>
  <c r="B25" i="11"/>
  <c r="E24" i="11"/>
  <c r="C24" i="11"/>
  <c r="B24" i="11"/>
  <c r="O169" i="14"/>
  <c r="O129" i="14"/>
  <c r="O243" i="14"/>
  <c r="O176" i="14"/>
  <c r="O146" i="14"/>
  <c r="O315" i="14"/>
  <c r="O156" i="14"/>
  <c r="O155" i="14"/>
  <c r="O103" i="14"/>
  <c r="O314" i="14"/>
  <c r="O215" i="14"/>
  <c r="O250" i="14"/>
  <c r="O142" i="14"/>
  <c r="O220" i="14"/>
  <c r="O111" i="14"/>
  <c r="O179" i="14"/>
  <c r="O307" i="14"/>
  <c r="O195" i="14"/>
  <c r="O343" i="14"/>
  <c r="O192" i="14"/>
  <c r="O327" i="14"/>
  <c r="O256" i="14"/>
  <c r="O138" i="14"/>
  <c r="O200" i="14"/>
  <c r="O295" i="14"/>
  <c r="O338" i="14"/>
  <c r="O239" i="14"/>
  <c r="O199" i="14"/>
  <c r="U21" i="14" l="1"/>
  <c r="S70" i="14"/>
  <c r="S66" i="14"/>
  <c r="S48" i="14"/>
  <c r="S54" i="14"/>
  <c r="S46" i="14"/>
  <c r="S64" i="14"/>
  <c r="T60" i="14"/>
  <c r="T68" i="14"/>
  <c r="S78" i="14"/>
  <c r="T56" i="14"/>
  <c r="T38" i="14"/>
  <c r="T44" i="14"/>
  <c r="T58" i="14"/>
  <c r="S74" i="14"/>
  <c r="S76" i="14"/>
  <c r="S82" i="14"/>
  <c r="T42" i="14"/>
  <c r="U22" i="14"/>
  <c r="S52" i="14"/>
  <c r="T52" i="14"/>
  <c r="T80" i="14"/>
  <c r="S80" i="14"/>
  <c r="T72" i="14"/>
  <c r="S72" i="14"/>
  <c r="T62" i="14"/>
  <c r="S62" i="14"/>
  <c r="T36" i="14"/>
  <c r="S36" i="14"/>
  <c r="T50" i="14"/>
  <c r="S50" i="14"/>
  <c r="S40" i="14"/>
  <c r="I25" i="14"/>
  <c r="K27" i="14"/>
  <c r="U15" i="14"/>
  <c r="G16" i="11"/>
  <c r="C96" i="1" s="1"/>
  <c r="U10" i="14"/>
  <c r="U14" i="14" s="1"/>
  <c r="EL103" i="14"/>
  <c r="ED103" i="14"/>
  <c r="DV103" i="14"/>
  <c r="DN103" i="14"/>
  <c r="DF103" i="14"/>
  <c r="CX103" i="14"/>
  <c r="CP103" i="14"/>
  <c r="CH103" i="14"/>
  <c r="BZ103" i="14"/>
  <c r="BR103" i="14"/>
  <c r="BJ103" i="14"/>
  <c r="BB103" i="14"/>
  <c r="AT103" i="14"/>
  <c r="AL103" i="14"/>
  <c r="AD103" i="14"/>
  <c r="V103" i="14"/>
  <c r="N103" i="14"/>
  <c r="EK103" i="14"/>
  <c r="EC103" i="14"/>
  <c r="DU103" i="14"/>
  <c r="DM103" i="14"/>
  <c r="DE103" i="14"/>
  <c r="CW103" i="14"/>
  <c r="CO103" i="14"/>
  <c r="CG103" i="14"/>
  <c r="BY103" i="14"/>
  <c r="BQ103" i="14"/>
  <c r="BI103" i="14"/>
  <c r="BA103" i="14"/>
  <c r="AS103" i="14"/>
  <c r="AK103" i="14"/>
  <c r="AC103" i="14"/>
  <c r="U103" i="14"/>
  <c r="EJ103" i="14"/>
  <c r="EB103" i="14"/>
  <c r="DT103" i="14"/>
  <c r="DL103" i="14"/>
  <c r="DD103" i="14"/>
  <c r="CV103" i="14"/>
  <c r="CN103" i="14"/>
  <c r="CF103" i="14"/>
  <c r="BX103" i="14"/>
  <c r="BP103" i="14"/>
  <c r="BH103" i="14"/>
  <c r="AZ103" i="14"/>
  <c r="AR103" i="14"/>
  <c r="AJ103" i="14"/>
  <c r="AB103" i="14"/>
  <c r="T103" i="14"/>
  <c r="EI103" i="14"/>
  <c r="EA103" i="14"/>
  <c r="DS103" i="14"/>
  <c r="DK103" i="14"/>
  <c r="DC103" i="14"/>
  <c r="CU103" i="14"/>
  <c r="CM103" i="14"/>
  <c r="CE103" i="14"/>
  <c r="BW103" i="14"/>
  <c r="BO103" i="14"/>
  <c r="BG103" i="14"/>
  <c r="AY103" i="14"/>
  <c r="AQ103" i="14"/>
  <c r="AI103" i="14"/>
  <c r="AA103" i="14"/>
  <c r="S103" i="14"/>
  <c r="EH103" i="14"/>
  <c r="DZ103" i="14"/>
  <c r="DR103" i="14"/>
  <c r="DJ103" i="14"/>
  <c r="DB103" i="14"/>
  <c r="CT103" i="14"/>
  <c r="CL103" i="14"/>
  <c r="CD103" i="14"/>
  <c r="BV103" i="14"/>
  <c r="BN103" i="14"/>
  <c r="BF103" i="14"/>
  <c r="AX103" i="14"/>
  <c r="AP103" i="14"/>
  <c r="AH103" i="14"/>
  <c r="Z103" i="14"/>
  <c r="R103" i="14"/>
  <c r="EG103" i="14"/>
  <c r="DY103" i="14"/>
  <c r="DQ103" i="14"/>
  <c r="DI103" i="14"/>
  <c r="DA103" i="14"/>
  <c r="CS103" i="14"/>
  <c r="CK103" i="14"/>
  <c r="CC103" i="14"/>
  <c r="BU103" i="14"/>
  <c r="BM103" i="14"/>
  <c r="BE103" i="14"/>
  <c r="AW103" i="14"/>
  <c r="AO103" i="14"/>
  <c r="AG103" i="14"/>
  <c r="Y103" i="14"/>
  <c r="Q103" i="14"/>
  <c r="EF103" i="14"/>
  <c r="DX103" i="14"/>
  <c r="DP103" i="14"/>
  <c r="DH103" i="14"/>
  <c r="CZ103" i="14"/>
  <c r="CR103" i="14"/>
  <c r="CJ103" i="14"/>
  <c r="CB103" i="14"/>
  <c r="BT103" i="14"/>
  <c r="BL103" i="14"/>
  <c r="BD103" i="14"/>
  <c r="AV103" i="14"/>
  <c r="AN103" i="14"/>
  <c r="AF103" i="14"/>
  <c r="X103" i="14"/>
  <c r="P103" i="14"/>
  <c r="EM103" i="14"/>
  <c r="EE103" i="14"/>
  <c r="DW103" i="14"/>
  <c r="DO103" i="14"/>
  <c r="DG103" i="14"/>
  <c r="CY103" i="14"/>
  <c r="CQ103" i="14"/>
  <c r="CI103" i="14"/>
  <c r="CA103" i="14"/>
  <c r="BS103" i="14"/>
  <c r="BK103" i="14"/>
  <c r="BC103" i="14"/>
  <c r="AU103" i="14"/>
  <c r="AM103" i="14"/>
  <c r="AE103" i="14"/>
  <c r="W103" i="14"/>
  <c r="EF179" i="14"/>
  <c r="DX179" i="14"/>
  <c r="DP179" i="14"/>
  <c r="DH179" i="14"/>
  <c r="CZ179" i="14"/>
  <c r="CR179" i="14"/>
  <c r="CJ179" i="14"/>
  <c r="CB179" i="14"/>
  <c r="BT179" i="14"/>
  <c r="BL179" i="14"/>
  <c r="BD179" i="14"/>
  <c r="AV179" i="14"/>
  <c r="AN179" i="14"/>
  <c r="AF179" i="14"/>
  <c r="X179" i="14"/>
  <c r="P179" i="14"/>
  <c r="EM179" i="14"/>
  <c r="EE179" i="14"/>
  <c r="DW179" i="14"/>
  <c r="DO179" i="14"/>
  <c r="DG179" i="14"/>
  <c r="CY179" i="14"/>
  <c r="CQ179" i="14"/>
  <c r="CI179" i="14"/>
  <c r="CA179" i="14"/>
  <c r="BS179" i="14"/>
  <c r="BK179" i="14"/>
  <c r="BC179" i="14"/>
  <c r="AU179" i="14"/>
  <c r="AM179" i="14"/>
  <c r="AE179" i="14"/>
  <c r="W179" i="14"/>
  <c r="EL179" i="14"/>
  <c r="ED179" i="14"/>
  <c r="DV179" i="14"/>
  <c r="DN179" i="14"/>
  <c r="DF179" i="14"/>
  <c r="CX179" i="14"/>
  <c r="CP179" i="14"/>
  <c r="CH179" i="14"/>
  <c r="BZ179" i="14"/>
  <c r="BR179" i="14"/>
  <c r="BJ179" i="14"/>
  <c r="BB179" i="14"/>
  <c r="AT179" i="14"/>
  <c r="AL179" i="14"/>
  <c r="AD179" i="14"/>
  <c r="V179" i="14"/>
  <c r="N179" i="14"/>
  <c r="EK179" i="14"/>
  <c r="EC179" i="14"/>
  <c r="DU179" i="14"/>
  <c r="DM179" i="14"/>
  <c r="DE179" i="14"/>
  <c r="CW179" i="14"/>
  <c r="CO179" i="14"/>
  <c r="CG179" i="14"/>
  <c r="BY179" i="14"/>
  <c r="BQ179" i="14"/>
  <c r="BI179" i="14"/>
  <c r="BA179" i="14"/>
  <c r="AS179" i="14"/>
  <c r="AK179" i="14"/>
  <c r="AC179" i="14"/>
  <c r="U179" i="14"/>
  <c r="EJ179" i="14"/>
  <c r="EB179" i="14"/>
  <c r="DT179" i="14"/>
  <c r="DL179" i="14"/>
  <c r="DD179" i="14"/>
  <c r="CV179" i="14"/>
  <c r="CN179" i="14"/>
  <c r="CF179" i="14"/>
  <c r="BX179" i="14"/>
  <c r="BP179" i="14"/>
  <c r="BH179" i="14"/>
  <c r="AZ179" i="14"/>
  <c r="AR179" i="14"/>
  <c r="AJ179" i="14"/>
  <c r="AB179" i="14"/>
  <c r="T179" i="14"/>
  <c r="EI179" i="14"/>
  <c r="EA179" i="14"/>
  <c r="DS179" i="14"/>
  <c r="DK179" i="14"/>
  <c r="DC179" i="14"/>
  <c r="CU179" i="14"/>
  <c r="CM179" i="14"/>
  <c r="CE179" i="14"/>
  <c r="BW179" i="14"/>
  <c r="BO179" i="14"/>
  <c r="BG179" i="14"/>
  <c r="AY179" i="14"/>
  <c r="AQ179" i="14"/>
  <c r="AI179" i="14"/>
  <c r="AA179" i="14"/>
  <c r="S179" i="14"/>
  <c r="EH179" i="14"/>
  <c r="DZ179" i="14"/>
  <c r="DR179" i="14"/>
  <c r="DJ179" i="14"/>
  <c r="DB179" i="14"/>
  <c r="CT179" i="14"/>
  <c r="CL179" i="14"/>
  <c r="CD179" i="14"/>
  <c r="BV179" i="14"/>
  <c r="BN179" i="14"/>
  <c r="BF179" i="14"/>
  <c r="AX179" i="14"/>
  <c r="AP179" i="14"/>
  <c r="AH179" i="14"/>
  <c r="Z179" i="14"/>
  <c r="R179" i="14"/>
  <c r="EG179" i="14"/>
  <c r="DY179" i="14"/>
  <c r="DQ179" i="14"/>
  <c r="DI179" i="14"/>
  <c r="DA179" i="14"/>
  <c r="CS179" i="14"/>
  <c r="CK179" i="14"/>
  <c r="CC179" i="14"/>
  <c r="BU179" i="14"/>
  <c r="BM179" i="14"/>
  <c r="BE179" i="14"/>
  <c r="AW179" i="14"/>
  <c r="AO179" i="14"/>
  <c r="AG179" i="14"/>
  <c r="Y179" i="14"/>
  <c r="Q179" i="14"/>
  <c r="EH250" i="14"/>
  <c r="DZ250" i="14"/>
  <c r="DR250" i="14"/>
  <c r="DJ250" i="14"/>
  <c r="DB250" i="14"/>
  <c r="CT250" i="14"/>
  <c r="CL250" i="14"/>
  <c r="CD250" i="14"/>
  <c r="BV250" i="14"/>
  <c r="BN250" i="14"/>
  <c r="BF250" i="14"/>
  <c r="AX250" i="14"/>
  <c r="AP250" i="14"/>
  <c r="AH250" i="14"/>
  <c r="Z250" i="14"/>
  <c r="R250" i="14"/>
  <c r="EG250" i="14"/>
  <c r="DY250" i="14"/>
  <c r="DQ250" i="14"/>
  <c r="DI250" i="14"/>
  <c r="DA250" i="14"/>
  <c r="CS250" i="14"/>
  <c r="CK250" i="14"/>
  <c r="CC250" i="14"/>
  <c r="BU250" i="14"/>
  <c r="BM250" i="14"/>
  <c r="BE250" i="14"/>
  <c r="AW250" i="14"/>
  <c r="AO250" i="14"/>
  <c r="AG250" i="14"/>
  <c r="Y250" i="14"/>
  <c r="Q250" i="14"/>
  <c r="EF250" i="14"/>
  <c r="DX250" i="14"/>
  <c r="DP250" i="14"/>
  <c r="DH250" i="14"/>
  <c r="CZ250" i="14"/>
  <c r="CR250" i="14"/>
  <c r="CJ250" i="14"/>
  <c r="CB250" i="14"/>
  <c r="BT250" i="14"/>
  <c r="BL250" i="14"/>
  <c r="BD250" i="14"/>
  <c r="AV250" i="14"/>
  <c r="AN250" i="14"/>
  <c r="AF250" i="14"/>
  <c r="X250" i="14"/>
  <c r="P250" i="14"/>
  <c r="EM250" i="14"/>
  <c r="EE250" i="14"/>
  <c r="DW250" i="14"/>
  <c r="DO250" i="14"/>
  <c r="DG250" i="14"/>
  <c r="CY250" i="14"/>
  <c r="CQ250" i="14"/>
  <c r="CI250" i="14"/>
  <c r="CA250" i="14"/>
  <c r="BS250" i="14"/>
  <c r="BK250" i="14"/>
  <c r="BC250" i="14"/>
  <c r="AU250" i="14"/>
  <c r="AM250" i="14"/>
  <c r="AE250" i="14"/>
  <c r="W250" i="14"/>
  <c r="EL250" i="14"/>
  <c r="ED250" i="14"/>
  <c r="DV250" i="14"/>
  <c r="DN250" i="14"/>
  <c r="DF250" i="14"/>
  <c r="CX250" i="14"/>
  <c r="CP250" i="14"/>
  <c r="CH250" i="14"/>
  <c r="BZ250" i="14"/>
  <c r="BR250" i="14"/>
  <c r="BJ250" i="14"/>
  <c r="BB250" i="14"/>
  <c r="AT250" i="14"/>
  <c r="AL250" i="14"/>
  <c r="AD250" i="14"/>
  <c r="V250" i="14"/>
  <c r="N250" i="14"/>
  <c r="EK250" i="14"/>
  <c r="EC250" i="14"/>
  <c r="DU250" i="14"/>
  <c r="DM250" i="14"/>
  <c r="DE250" i="14"/>
  <c r="CW250" i="14"/>
  <c r="CO250" i="14"/>
  <c r="CG250" i="14"/>
  <c r="BY250" i="14"/>
  <c r="BQ250" i="14"/>
  <c r="BI250" i="14"/>
  <c r="BA250" i="14"/>
  <c r="AS250" i="14"/>
  <c r="AK250" i="14"/>
  <c r="AC250" i="14"/>
  <c r="U250" i="14"/>
  <c r="EJ250" i="14"/>
  <c r="EB250" i="14"/>
  <c r="DT250" i="14"/>
  <c r="DL250" i="14"/>
  <c r="DD250" i="14"/>
  <c r="CV250" i="14"/>
  <c r="CN250" i="14"/>
  <c r="CF250" i="14"/>
  <c r="BX250" i="14"/>
  <c r="BP250" i="14"/>
  <c r="BH250" i="14"/>
  <c r="AZ250" i="14"/>
  <c r="AR250" i="14"/>
  <c r="AJ250" i="14"/>
  <c r="AB250" i="14"/>
  <c r="T250" i="14"/>
  <c r="EI250" i="14"/>
  <c r="EA250" i="14"/>
  <c r="DS250" i="14"/>
  <c r="DK250" i="14"/>
  <c r="DC250" i="14"/>
  <c r="CU250" i="14"/>
  <c r="CM250" i="14"/>
  <c r="CE250" i="14"/>
  <c r="BW250" i="14"/>
  <c r="BO250" i="14"/>
  <c r="BG250" i="14"/>
  <c r="AY250" i="14"/>
  <c r="AQ250" i="14"/>
  <c r="AI250" i="14"/>
  <c r="AA250" i="14"/>
  <c r="S250" i="14"/>
  <c r="EI295" i="14"/>
  <c r="EA295" i="14"/>
  <c r="DS295" i="14"/>
  <c r="DK295" i="14"/>
  <c r="DC295" i="14"/>
  <c r="CU295" i="14"/>
  <c r="CM295" i="14"/>
  <c r="CE295" i="14"/>
  <c r="BW295" i="14"/>
  <c r="BO295" i="14"/>
  <c r="BG295" i="14"/>
  <c r="AY295" i="14"/>
  <c r="AQ295" i="14"/>
  <c r="AI295" i="14"/>
  <c r="AA295" i="14"/>
  <c r="S295" i="14"/>
  <c r="EH295" i="14"/>
  <c r="DZ295" i="14"/>
  <c r="DR295" i="14"/>
  <c r="DJ295" i="14"/>
  <c r="DB295" i="14"/>
  <c r="CT295" i="14"/>
  <c r="CL295" i="14"/>
  <c r="CD295" i="14"/>
  <c r="BV295" i="14"/>
  <c r="BN295" i="14"/>
  <c r="BF295" i="14"/>
  <c r="AX295" i="14"/>
  <c r="AP295" i="14"/>
  <c r="AH295" i="14"/>
  <c r="Z295" i="14"/>
  <c r="R295" i="14"/>
  <c r="EG295" i="14"/>
  <c r="DY295" i="14"/>
  <c r="DQ295" i="14"/>
  <c r="DI295" i="14"/>
  <c r="DA295" i="14"/>
  <c r="CS295" i="14"/>
  <c r="CK295" i="14"/>
  <c r="CC295" i="14"/>
  <c r="BU295" i="14"/>
  <c r="BM295" i="14"/>
  <c r="BE295" i="14"/>
  <c r="AW295" i="14"/>
  <c r="AO295" i="14"/>
  <c r="AG295" i="14"/>
  <c r="Y295" i="14"/>
  <c r="Q295" i="14"/>
  <c r="EF295" i="14"/>
  <c r="DX295" i="14"/>
  <c r="DP295" i="14"/>
  <c r="DH295" i="14"/>
  <c r="CZ295" i="14"/>
  <c r="CR295" i="14"/>
  <c r="CJ295" i="14"/>
  <c r="CB295" i="14"/>
  <c r="BT295" i="14"/>
  <c r="BL295" i="14"/>
  <c r="BD295" i="14"/>
  <c r="AV295" i="14"/>
  <c r="AN295" i="14"/>
  <c r="AF295" i="14"/>
  <c r="X295" i="14"/>
  <c r="P295" i="14"/>
  <c r="EM295" i="14"/>
  <c r="EE295" i="14"/>
  <c r="DW295" i="14"/>
  <c r="DO295" i="14"/>
  <c r="DG295" i="14"/>
  <c r="CY295" i="14"/>
  <c r="CQ295" i="14"/>
  <c r="CI295" i="14"/>
  <c r="CA295" i="14"/>
  <c r="BS295" i="14"/>
  <c r="BK295" i="14"/>
  <c r="BC295" i="14"/>
  <c r="AU295" i="14"/>
  <c r="AM295" i="14"/>
  <c r="AE295" i="14"/>
  <c r="W295" i="14"/>
  <c r="EL295" i="14"/>
  <c r="ED295" i="14"/>
  <c r="DV295" i="14"/>
  <c r="DN295" i="14"/>
  <c r="DF295" i="14"/>
  <c r="CX295" i="14"/>
  <c r="CP295" i="14"/>
  <c r="CH295" i="14"/>
  <c r="BZ295" i="14"/>
  <c r="BR295" i="14"/>
  <c r="BJ295" i="14"/>
  <c r="BB295" i="14"/>
  <c r="AT295" i="14"/>
  <c r="AL295" i="14"/>
  <c r="AD295" i="14"/>
  <c r="V295" i="14"/>
  <c r="N295" i="14"/>
  <c r="EJ295" i="14"/>
  <c r="EB295" i="14"/>
  <c r="DT295" i="14"/>
  <c r="DL295" i="14"/>
  <c r="DD295" i="14"/>
  <c r="CV295" i="14"/>
  <c r="CN295" i="14"/>
  <c r="CF295" i="14"/>
  <c r="BX295" i="14"/>
  <c r="BP295" i="14"/>
  <c r="BH295" i="14"/>
  <c r="AZ295" i="14"/>
  <c r="AR295" i="14"/>
  <c r="AJ295" i="14"/>
  <c r="AB295" i="14"/>
  <c r="T295" i="14"/>
  <c r="DU295" i="14"/>
  <c r="BI295" i="14"/>
  <c r="DM295" i="14"/>
  <c r="BA295" i="14"/>
  <c r="DE295" i="14"/>
  <c r="AS295" i="14"/>
  <c r="CW295" i="14"/>
  <c r="AK295" i="14"/>
  <c r="CO295" i="14"/>
  <c r="AC295" i="14"/>
  <c r="CG295" i="14"/>
  <c r="U295" i="14"/>
  <c r="EK295" i="14"/>
  <c r="BY295" i="14"/>
  <c r="EC295" i="14"/>
  <c r="BQ295" i="14"/>
  <c r="EH307" i="14"/>
  <c r="DZ307" i="14"/>
  <c r="DR307" i="14"/>
  <c r="DJ307" i="14"/>
  <c r="DB307" i="14"/>
  <c r="CT307" i="14"/>
  <c r="CL307" i="14"/>
  <c r="CD307" i="14"/>
  <c r="BV307" i="14"/>
  <c r="BN307" i="14"/>
  <c r="BF307" i="14"/>
  <c r="AX307" i="14"/>
  <c r="AP307" i="14"/>
  <c r="AH307" i="14"/>
  <c r="Z307" i="14"/>
  <c r="R307" i="14"/>
  <c r="EG307" i="14"/>
  <c r="DY307" i="14"/>
  <c r="DQ307" i="14"/>
  <c r="DI307" i="14"/>
  <c r="DA307" i="14"/>
  <c r="CS307" i="14"/>
  <c r="CK307" i="14"/>
  <c r="CC307" i="14"/>
  <c r="BU307" i="14"/>
  <c r="BM307" i="14"/>
  <c r="BE307" i="14"/>
  <c r="AW307" i="14"/>
  <c r="AO307" i="14"/>
  <c r="AG307" i="14"/>
  <c r="Y307" i="14"/>
  <c r="Q307" i="14"/>
  <c r="EF307" i="14"/>
  <c r="DX307" i="14"/>
  <c r="DP307" i="14"/>
  <c r="DH307" i="14"/>
  <c r="CZ307" i="14"/>
  <c r="CR307" i="14"/>
  <c r="CJ307" i="14"/>
  <c r="CB307" i="14"/>
  <c r="BT307" i="14"/>
  <c r="BL307" i="14"/>
  <c r="BD307" i="14"/>
  <c r="AV307" i="14"/>
  <c r="AN307" i="14"/>
  <c r="AF307" i="14"/>
  <c r="X307" i="14"/>
  <c r="P307" i="14"/>
  <c r="EM307" i="14"/>
  <c r="EE307" i="14"/>
  <c r="DW307" i="14"/>
  <c r="DO307" i="14"/>
  <c r="DG307" i="14"/>
  <c r="CY307" i="14"/>
  <c r="CQ307" i="14"/>
  <c r="CI307" i="14"/>
  <c r="CA307" i="14"/>
  <c r="BS307" i="14"/>
  <c r="BK307" i="14"/>
  <c r="BC307" i="14"/>
  <c r="AU307" i="14"/>
  <c r="AM307" i="14"/>
  <c r="AE307" i="14"/>
  <c r="W307" i="14"/>
  <c r="EL307" i="14"/>
  <c r="ED307" i="14"/>
  <c r="DV307" i="14"/>
  <c r="DN307" i="14"/>
  <c r="DF307" i="14"/>
  <c r="CX307" i="14"/>
  <c r="CP307" i="14"/>
  <c r="CH307" i="14"/>
  <c r="BZ307" i="14"/>
  <c r="BR307" i="14"/>
  <c r="BJ307" i="14"/>
  <c r="BB307" i="14"/>
  <c r="AT307" i="14"/>
  <c r="AL307" i="14"/>
  <c r="AD307" i="14"/>
  <c r="V307" i="14"/>
  <c r="N307" i="14"/>
  <c r="EK307" i="14"/>
  <c r="EC307" i="14"/>
  <c r="DU307" i="14"/>
  <c r="DM307" i="14"/>
  <c r="DE307" i="14"/>
  <c r="CW307" i="14"/>
  <c r="CO307" i="14"/>
  <c r="CG307" i="14"/>
  <c r="BY307" i="14"/>
  <c r="BQ307" i="14"/>
  <c r="BI307" i="14"/>
  <c r="BA307" i="14"/>
  <c r="AS307" i="14"/>
  <c r="AK307" i="14"/>
  <c r="AC307" i="14"/>
  <c r="U307" i="14"/>
  <c r="EI307" i="14"/>
  <c r="EA307" i="14"/>
  <c r="DS307" i="14"/>
  <c r="DK307" i="14"/>
  <c r="DC307" i="14"/>
  <c r="CU307" i="14"/>
  <c r="CM307" i="14"/>
  <c r="CE307" i="14"/>
  <c r="BW307" i="14"/>
  <c r="BO307" i="14"/>
  <c r="BG307" i="14"/>
  <c r="AY307" i="14"/>
  <c r="AQ307" i="14"/>
  <c r="AI307" i="14"/>
  <c r="AA307" i="14"/>
  <c r="EB307" i="14"/>
  <c r="BP307" i="14"/>
  <c r="DT307" i="14"/>
  <c r="BH307" i="14"/>
  <c r="DL307" i="14"/>
  <c r="AZ307" i="14"/>
  <c r="DD307" i="14"/>
  <c r="AR307" i="14"/>
  <c r="CV307" i="14"/>
  <c r="AJ307" i="14"/>
  <c r="CN307" i="14"/>
  <c r="AB307" i="14"/>
  <c r="EJ307" i="14"/>
  <c r="BX307" i="14"/>
  <c r="S307" i="14"/>
  <c r="CF307" i="14"/>
  <c r="T307" i="14"/>
  <c r="EM338" i="14"/>
  <c r="EE338" i="14"/>
  <c r="DW338" i="14"/>
  <c r="DO338" i="14"/>
  <c r="DG338" i="14"/>
  <c r="CY338" i="14"/>
  <c r="CQ338" i="14"/>
  <c r="CI338" i="14"/>
  <c r="CA338" i="14"/>
  <c r="BS338" i="14"/>
  <c r="BK338" i="14"/>
  <c r="BC338" i="14"/>
  <c r="EL338" i="14"/>
  <c r="ED338" i="14"/>
  <c r="DV338" i="14"/>
  <c r="DN338" i="14"/>
  <c r="DF338" i="14"/>
  <c r="CX338" i="14"/>
  <c r="CP338" i="14"/>
  <c r="CH338" i="14"/>
  <c r="BZ338" i="14"/>
  <c r="BR338" i="14"/>
  <c r="BJ338" i="14"/>
  <c r="BB338" i="14"/>
  <c r="AT338" i="14"/>
  <c r="AL338" i="14"/>
  <c r="AD338" i="14"/>
  <c r="V338" i="14"/>
  <c r="N338" i="14"/>
  <c r="EK338" i="14"/>
  <c r="EC338" i="14"/>
  <c r="DU338" i="14"/>
  <c r="DM338" i="14"/>
  <c r="DE338" i="14"/>
  <c r="CW338" i="14"/>
  <c r="CO338" i="14"/>
  <c r="CG338" i="14"/>
  <c r="BY338" i="14"/>
  <c r="BQ338" i="14"/>
  <c r="BI338" i="14"/>
  <c r="EJ338" i="14"/>
  <c r="EB338" i="14"/>
  <c r="DT338" i="14"/>
  <c r="DL338" i="14"/>
  <c r="DD338" i="14"/>
  <c r="CV338" i="14"/>
  <c r="CN338" i="14"/>
  <c r="EI338" i="14"/>
  <c r="EA338" i="14"/>
  <c r="DS338" i="14"/>
  <c r="DK338" i="14"/>
  <c r="DC338" i="14"/>
  <c r="CU338" i="14"/>
  <c r="CM338" i="14"/>
  <c r="CE338" i="14"/>
  <c r="BW338" i="14"/>
  <c r="BO338" i="14"/>
  <c r="BG338" i="14"/>
  <c r="AY338" i="14"/>
  <c r="AQ338" i="14"/>
  <c r="AI338" i="14"/>
  <c r="AA338" i="14"/>
  <c r="S338" i="14"/>
  <c r="EH338" i="14"/>
  <c r="DZ338" i="14"/>
  <c r="DR338" i="14"/>
  <c r="DJ338" i="14"/>
  <c r="DB338" i="14"/>
  <c r="CT338" i="14"/>
  <c r="CL338" i="14"/>
  <c r="CD338" i="14"/>
  <c r="BV338" i="14"/>
  <c r="BN338" i="14"/>
  <c r="BF338" i="14"/>
  <c r="AX338" i="14"/>
  <c r="AP338" i="14"/>
  <c r="AH338" i="14"/>
  <c r="Z338" i="14"/>
  <c r="R338" i="14"/>
  <c r="EG338" i="14"/>
  <c r="DY338" i="14"/>
  <c r="DQ338" i="14"/>
  <c r="DI338" i="14"/>
  <c r="DA338" i="14"/>
  <c r="CS338" i="14"/>
  <c r="CK338" i="14"/>
  <c r="CC338" i="14"/>
  <c r="DX338" i="14"/>
  <c r="BX338" i="14"/>
  <c r="BD338" i="14"/>
  <c r="AO338" i="14"/>
  <c r="AC338" i="14"/>
  <c r="P338" i="14"/>
  <c r="DP338" i="14"/>
  <c r="BU338" i="14"/>
  <c r="BA338" i="14"/>
  <c r="AN338" i="14"/>
  <c r="AB338" i="14"/>
  <c r="DH338" i="14"/>
  <c r="BT338" i="14"/>
  <c r="AZ338" i="14"/>
  <c r="AM338" i="14"/>
  <c r="Y338" i="14"/>
  <c r="CZ338" i="14"/>
  <c r="BP338" i="14"/>
  <c r="AW338" i="14"/>
  <c r="AK338" i="14"/>
  <c r="X338" i="14"/>
  <c r="CR338" i="14"/>
  <c r="BM338" i="14"/>
  <c r="AV338" i="14"/>
  <c r="AJ338" i="14"/>
  <c r="W338" i="14"/>
  <c r="CJ338" i="14"/>
  <c r="BL338" i="14"/>
  <c r="AU338" i="14"/>
  <c r="AG338" i="14"/>
  <c r="U338" i="14"/>
  <c r="EF338" i="14"/>
  <c r="CB338" i="14"/>
  <c r="BE338" i="14"/>
  <c r="AR338" i="14"/>
  <c r="AE338" i="14"/>
  <c r="Q338" i="14"/>
  <c r="AS338" i="14"/>
  <c r="AF338" i="14"/>
  <c r="T338" i="14"/>
  <c r="CF338" i="14"/>
  <c r="BH338" i="14"/>
  <c r="EH138" i="14"/>
  <c r="DZ138" i="14"/>
  <c r="DR138" i="14"/>
  <c r="DJ138" i="14"/>
  <c r="DB138" i="14"/>
  <c r="CT138" i="14"/>
  <c r="CL138" i="14"/>
  <c r="CD138" i="14"/>
  <c r="BV138" i="14"/>
  <c r="BN138" i="14"/>
  <c r="BF138" i="14"/>
  <c r="AX138" i="14"/>
  <c r="AP138" i="14"/>
  <c r="AH138" i="14"/>
  <c r="Z138" i="14"/>
  <c r="R138" i="14"/>
  <c r="EG138" i="14"/>
  <c r="DY138" i="14"/>
  <c r="DQ138" i="14"/>
  <c r="DI138" i="14"/>
  <c r="DA138" i="14"/>
  <c r="CS138" i="14"/>
  <c r="CK138" i="14"/>
  <c r="CC138" i="14"/>
  <c r="BU138" i="14"/>
  <c r="BM138" i="14"/>
  <c r="BE138" i="14"/>
  <c r="AW138" i="14"/>
  <c r="AO138" i="14"/>
  <c r="AG138" i="14"/>
  <c r="Y138" i="14"/>
  <c r="Q138" i="14"/>
  <c r="EF138" i="14"/>
  <c r="DX138" i="14"/>
  <c r="DP138" i="14"/>
  <c r="DH138" i="14"/>
  <c r="CZ138" i="14"/>
  <c r="CR138" i="14"/>
  <c r="CJ138" i="14"/>
  <c r="CB138" i="14"/>
  <c r="BT138" i="14"/>
  <c r="BL138" i="14"/>
  <c r="BD138" i="14"/>
  <c r="AV138" i="14"/>
  <c r="AN138" i="14"/>
  <c r="AF138" i="14"/>
  <c r="X138" i="14"/>
  <c r="P138" i="14"/>
  <c r="EM138" i="14"/>
  <c r="EE138" i="14"/>
  <c r="DW138" i="14"/>
  <c r="DO138" i="14"/>
  <c r="DG138" i="14"/>
  <c r="CY138" i="14"/>
  <c r="CQ138" i="14"/>
  <c r="CI138" i="14"/>
  <c r="CA138" i="14"/>
  <c r="BS138" i="14"/>
  <c r="BK138" i="14"/>
  <c r="BC138" i="14"/>
  <c r="AU138" i="14"/>
  <c r="AM138" i="14"/>
  <c r="AE138" i="14"/>
  <c r="W138" i="14"/>
  <c r="EL138" i="14"/>
  <c r="ED138" i="14"/>
  <c r="DV138" i="14"/>
  <c r="DN138" i="14"/>
  <c r="DF138" i="14"/>
  <c r="CX138" i="14"/>
  <c r="CP138" i="14"/>
  <c r="CH138" i="14"/>
  <c r="BZ138" i="14"/>
  <c r="BR138" i="14"/>
  <c r="BJ138" i="14"/>
  <c r="BB138" i="14"/>
  <c r="AT138" i="14"/>
  <c r="AL138" i="14"/>
  <c r="AD138" i="14"/>
  <c r="V138" i="14"/>
  <c r="N138" i="14"/>
  <c r="EK138" i="14"/>
  <c r="EC138" i="14"/>
  <c r="DU138" i="14"/>
  <c r="DM138" i="14"/>
  <c r="DE138" i="14"/>
  <c r="CW138" i="14"/>
  <c r="CO138" i="14"/>
  <c r="CG138" i="14"/>
  <c r="BY138" i="14"/>
  <c r="BQ138" i="14"/>
  <c r="BI138" i="14"/>
  <c r="BA138" i="14"/>
  <c r="AS138" i="14"/>
  <c r="AK138" i="14"/>
  <c r="AC138" i="14"/>
  <c r="U138" i="14"/>
  <c r="EJ138" i="14"/>
  <c r="EB138" i="14"/>
  <c r="DT138" i="14"/>
  <c r="DL138" i="14"/>
  <c r="DD138" i="14"/>
  <c r="CV138" i="14"/>
  <c r="CN138" i="14"/>
  <c r="CF138" i="14"/>
  <c r="BX138" i="14"/>
  <c r="BP138" i="14"/>
  <c r="BH138" i="14"/>
  <c r="AZ138" i="14"/>
  <c r="AR138" i="14"/>
  <c r="AJ138" i="14"/>
  <c r="AB138" i="14"/>
  <c r="T138" i="14"/>
  <c r="EI138" i="14"/>
  <c r="EA138" i="14"/>
  <c r="DS138" i="14"/>
  <c r="DK138" i="14"/>
  <c r="DC138" i="14"/>
  <c r="CU138" i="14"/>
  <c r="CM138" i="14"/>
  <c r="CE138" i="14"/>
  <c r="BW138" i="14"/>
  <c r="BO138" i="14"/>
  <c r="BG138" i="14"/>
  <c r="AY138" i="14"/>
  <c r="AQ138" i="14"/>
  <c r="AI138" i="14"/>
  <c r="AA138" i="14"/>
  <c r="S138" i="14"/>
  <c r="EI156" i="14"/>
  <c r="EA156" i="14"/>
  <c r="DS156" i="14"/>
  <c r="DK156" i="14"/>
  <c r="DC156" i="14"/>
  <c r="CU156" i="14"/>
  <c r="CM156" i="14"/>
  <c r="CE156" i="14"/>
  <c r="BW156" i="14"/>
  <c r="BO156" i="14"/>
  <c r="BG156" i="14"/>
  <c r="AY156" i="14"/>
  <c r="AQ156" i="14"/>
  <c r="AI156" i="14"/>
  <c r="AA156" i="14"/>
  <c r="S156" i="14"/>
  <c r="EH156" i="14"/>
  <c r="DZ156" i="14"/>
  <c r="DR156" i="14"/>
  <c r="DJ156" i="14"/>
  <c r="DB156" i="14"/>
  <c r="CT156" i="14"/>
  <c r="CL156" i="14"/>
  <c r="CD156" i="14"/>
  <c r="BV156" i="14"/>
  <c r="BN156" i="14"/>
  <c r="BF156" i="14"/>
  <c r="AX156" i="14"/>
  <c r="AP156" i="14"/>
  <c r="AH156" i="14"/>
  <c r="Z156" i="14"/>
  <c r="R156" i="14"/>
  <c r="EG156" i="14"/>
  <c r="DY156" i="14"/>
  <c r="DQ156" i="14"/>
  <c r="DI156" i="14"/>
  <c r="DA156" i="14"/>
  <c r="CS156" i="14"/>
  <c r="CK156" i="14"/>
  <c r="CC156" i="14"/>
  <c r="BU156" i="14"/>
  <c r="BM156" i="14"/>
  <c r="BE156" i="14"/>
  <c r="AW156" i="14"/>
  <c r="AO156" i="14"/>
  <c r="AG156" i="14"/>
  <c r="Y156" i="14"/>
  <c r="Q156" i="14"/>
  <c r="EF156" i="14"/>
  <c r="DX156" i="14"/>
  <c r="DP156" i="14"/>
  <c r="DH156" i="14"/>
  <c r="CZ156" i="14"/>
  <c r="CR156" i="14"/>
  <c r="CJ156" i="14"/>
  <c r="CB156" i="14"/>
  <c r="EM156" i="14"/>
  <c r="EE156" i="14"/>
  <c r="DW156" i="14"/>
  <c r="DO156" i="14"/>
  <c r="DG156" i="14"/>
  <c r="CY156" i="14"/>
  <c r="CQ156" i="14"/>
  <c r="CI156" i="14"/>
  <c r="CA156" i="14"/>
  <c r="BS156" i="14"/>
  <c r="BK156" i="14"/>
  <c r="BC156" i="14"/>
  <c r="AU156" i="14"/>
  <c r="AM156" i="14"/>
  <c r="AE156" i="14"/>
  <c r="W156" i="14"/>
  <c r="EL156" i="14"/>
  <c r="ED156" i="14"/>
  <c r="DV156" i="14"/>
  <c r="DN156" i="14"/>
  <c r="DF156" i="14"/>
  <c r="CX156" i="14"/>
  <c r="CP156" i="14"/>
  <c r="CH156" i="14"/>
  <c r="BZ156" i="14"/>
  <c r="BR156" i="14"/>
  <c r="BJ156" i="14"/>
  <c r="BB156" i="14"/>
  <c r="AT156" i="14"/>
  <c r="AL156" i="14"/>
  <c r="AD156" i="14"/>
  <c r="V156" i="14"/>
  <c r="N156" i="14"/>
  <c r="EK156" i="14"/>
  <c r="EC156" i="14"/>
  <c r="DU156" i="14"/>
  <c r="DM156" i="14"/>
  <c r="DE156" i="14"/>
  <c r="CW156" i="14"/>
  <c r="CO156" i="14"/>
  <c r="CG156" i="14"/>
  <c r="BY156" i="14"/>
  <c r="BQ156" i="14"/>
  <c r="BI156" i="14"/>
  <c r="BA156" i="14"/>
  <c r="AS156" i="14"/>
  <c r="AK156" i="14"/>
  <c r="AC156" i="14"/>
  <c r="CV156" i="14"/>
  <c r="BD156" i="14"/>
  <c r="X156" i="14"/>
  <c r="CN156" i="14"/>
  <c r="AZ156" i="14"/>
  <c r="U156" i="14"/>
  <c r="CF156" i="14"/>
  <c r="AV156" i="14"/>
  <c r="T156" i="14"/>
  <c r="EJ156" i="14"/>
  <c r="BX156" i="14"/>
  <c r="AR156" i="14"/>
  <c r="P156" i="14"/>
  <c r="EB156" i="14"/>
  <c r="BT156" i="14"/>
  <c r="AN156" i="14"/>
  <c r="DT156" i="14"/>
  <c r="BP156" i="14"/>
  <c r="AJ156" i="14"/>
  <c r="DL156" i="14"/>
  <c r="BL156" i="14"/>
  <c r="AF156" i="14"/>
  <c r="DD156" i="14"/>
  <c r="BH156" i="14"/>
  <c r="AB156" i="14"/>
  <c r="EJ200" i="14"/>
  <c r="EB200" i="14"/>
  <c r="DT200" i="14"/>
  <c r="DL200" i="14"/>
  <c r="DD200" i="14"/>
  <c r="CV200" i="14"/>
  <c r="CN200" i="14"/>
  <c r="CF200" i="14"/>
  <c r="BX200" i="14"/>
  <c r="BP200" i="14"/>
  <c r="BH200" i="14"/>
  <c r="AZ200" i="14"/>
  <c r="AR200" i="14"/>
  <c r="AJ200" i="14"/>
  <c r="AB200" i="14"/>
  <c r="T200" i="14"/>
  <c r="EI200" i="14"/>
  <c r="EA200" i="14"/>
  <c r="DS200" i="14"/>
  <c r="DK200" i="14"/>
  <c r="DC200" i="14"/>
  <c r="CU200" i="14"/>
  <c r="CM200" i="14"/>
  <c r="CE200" i="14"/>
  <c r="BW200" i="14"/>
  <c r="BO200" i="14"/>
  <c r="BG200" i="14"/>
  <c r="AY200" i="14"/>
  <c r="AQ200" i="14"/>
  <c r="AI200" i="14"/>
  <c r="AA200" i="14"/>
  <c r="S200" i="14"/>
  <c r="EH200" i="14"/>
  <c r="DZ200" i="14"/>
  <c r="DR200" i="14"/>
  <c r="DJ200" i="14"/>
  <c r="DB200" i="14"/>
  <c r="CT200" i="14"/>
  <c r="CL200" i="14"/>
  <c r="CD200" i="14"/>
  <c r="BV200" i="14"/>
  <c r="BN200" i="14"/>
  <c r="BF200" i="14"/>
  <c r="AX200" i="14"/>
  <c r="AP200" i="14"/>
  <c r="AH200" i="14"/>
  <c r="Z200" i="14"/>
  <c r="R200" i="14"/>
  <c r="EG200" i="14"/>
  <c r="DY200" i="14"/>
  <c r="DQ200" i="14"/>
  <c r="DI200" i="14"/>
  <c r="DA200" i="14"/>
  <c r="CS200" i="14"/>
  <c r="CK200" i="14"/>
  <c r="CC200" i="14"/>
  <c r="BU200" i="14"/>
  <c r="BM200" i="14"/>
  <c r="BE200" i="14"/>
  <c r="AW200" i="14"/>
  <c r="AO200" i="14"/>
  <c r="AG200" i="14"/>
  <c r="Y200" i="14"/>
  <c r="Q200" i="14"/>
  <c r="EF200" i="14"/>
  <c r="DX200" i="14"/>
  <c r="DP200" i="14"/>
  <c r="DH200" i="14"/>
  <c r="CZ200" i="14"/>
  <c r="CR200" i="14"/>
  <c r="CJ200" i="14"/>
  <c r="CB200" i="14"/>
  <c r="BT200" i="14"/>
  <c r="BL200" i="14"/>
  <c r="BD200" i="14"/>
  <c r="AV200" i="14"/>
  <c r="AN200" i="14"/>
  <c r="AF200" i="14"/>
  <c r="X200" i="14"/>
  <c r="P200" i="14"/>
  <c r="EM200" i="14"/>
  <c r="EE200" i="14"/>
  <c r="DW200" i="14"/>
  <c r="DO200" i="14"/>
  <c r="DG200" i="14"/>
  <c r="CY200" i="14"/>
  <c r="CQ200" i="14"/>
  <c r="CI200" i="14"/>
  <c r="CA200" i="14"/>
  <c r="BS200" i="14"/>
  <c r="BK200" i="14"/>
  <c r="BC200" i="14"/>
  <c r="AU200" i="14"/>
  <c r="AM200" i="14"/>
  <c r="AE200" i="14"/>
  <c r="W200" i="14"/>
  <c r="EL200" i="14"/>
  <c r="ED200" i="14"/>
  <c r="DV200" i="14"/>
  <c r="DN200" i="14"/>
  <c r="DF200" i="14"/>
  <c r="CX200" i="14"/>
  <c r="CP200" i="14"/>
  <c r="CH200" i="14"/>
  <c r="BZ200" i="14"/>
  <c r="BR200" i="14"/>
  <c r="BJ200" i="14"/>
  <c r="BB200" i="14"/>
  <c r="AT200" i="14"/>
  <c r="AL200" i="14"/>
  <c r="AD200" i="14"/>
  <c r="V200" i="14"/>
  <c r="N200" i="14"/>
  <c r="EC200" i="14"/>
  <c r="BQ200" i="14"/>
  <c r="DU200" i="14"/>
  <c r="BI200" i="14"/>
  <c r="DM200" i="14"/>
  <c r="BA200" i="14"/>
  <c r="DE200" i="14"/>
  <c r="AS200" i="14"/>
  <c r="CW200" i="14"/>
  <c r="AK200" i="14"/>
  <c r="CO200" i="14"/>
  <c r="AC200" i="14"/>
  <c r="CG200" i="14"/>
  <c r="U200" i="14"/>
  <c r="EK200" i="14"/>
  <c r="BY200" i="14"/>
  <c r="EL239" i="14"/>
  <c r="ED239" i="14"/>
  <c r="DV239" i="14"/>
  <c r="DN239" i="14"/>
  <c r="DF239" i="14"/>
  <c r="CX239" i="14"/>
  <c r="CP239" i="14"/>
  <c r="CH239" i="14"/>
  <c r="BZ239" i="14"/>
  <c r="BR239" i="14"/>
  <c r="BJ239" i="14"/>
  <c r="BB239" i="14"/>
  <c r="AT239" i="14"/>
  <c r="AL239" i="14"/>
  <c r="AD239" i="14"/>
  <c r="V239" i="14"/>
  <c r="N239" i="14"/>
  <c r="EK239" i="14"/>
  <c r="EC239" i="14"/>
  <c r="DU239" i="14"/>
  <c r="DM239" i="14"/>
  <c r="DE239" i="14"/>
  <c r="CW239" i="14"/>
  <c r="CO239" i="14"/>
  <c r="CG239" i="14"/>
  <c r="BY239" i="14"/>
  <c r="BQ239" i="14"/>
  <c r="BI239" i="14"/>
  <c r="BA239" i="14"/>
  <c r="AS239" i="14"/>
  <c r="AK239" i="14"/>
  <c r="AC239" i="14"/>
  <c r="U239" i="14"/>
  <c r="EJ239" i="14"/>
  <c r="EB239" i="14"/>
  <c r="DT239" i="14"/>
  <c r="DL239" i="14"/>
  <c r="DD239" i="14"/>
  <c r="CV239" i="14"/>
  <c r="CN239" i="14"/>
  <c r="CF239" i="14"/>
  <c r="BX239" i="14"/>
  <c r="BP239" i="14"/>
  <c r="BH239" i="14"/>
  <c r="AZ239" i="14"/>
  <c r="AR239" i="14"/>
  <c r="AJ239" i="14"/>
  <c r="AB239" i="14"/>
  <c r="T239" i="14"/>
  <c r="EI239" i="14"/>
  <c r="EA239" i="14"/>
  <c r="DS239" i="14"/>
  <c r="DK239" i="14"/>
  <c r="DC239" i="14"/>
  <c r="CU239" i="14"/>
  <c r="CM239" i="14"/>
  <c r="CE239" i="14"/>
  <c r="BW239" i="14"/>
  <c r="BO239" i="14"/>
  <c r="BG239" i="14"/>
  <c r="AY239" i="14"/>
  <c r="AQ239" i="14"/>
  <c r="AI239" i="14"/>
  <c r="AA239" i="14"/>
  <c r="S239" i="14"/>
  <c r="EH239" i="14"/>
  <c r="DZ239" i="14"/>
  <c r="DR239" i="14"/>
  <c r="DJ239" i="14"/>
  <c r="DB239" i="14"/>
  <c r="CT239" i="14"/>
  <c r="CL239" i="14"/>
  <c r="CD239" i="14"/>
  <c r="BV239" i="14"/>
  <c r="BN239" i="14"/>
  <c r="BF239" i="14"/>
  <c r="AX239" i="14"/>
  <c r="AP239" i="14"/>
  <c r="AH239" i="14"/>
  <c r="Z239" i="14"/>
  <c r="R239" i="14"/>
  <c r="EG239" i="14"/>
  <c r="DY239" i="14"/>
  <c r="DQ239" i="14"/>
  <c r="DI239" i="14"/>
  <c r="DA239" i="14"/>
  <c r="CS239" i="14"/>
  <c r="CK239" i="14"/>
  <c r="CC239" i="14"/>
  <c r="BU239" i="14"/>
  <c r="BM239" i="14"/>
  <c r="BE239" i="14"/>
  <c r="AW239" i="14"/>
  <c r="AO239" i="14"/>
  <c r="AG239" i="14"/>
  <c r="Y239" i="14"/>
  <c r="Q239" i="14"/>
  <c r="EF239" i="14"/>
  <c r="DX239" i="14"/>
  <c r="DP239" i="14"/>
  <c r="DH239" i="14"/>
  <c r="CZ239" i="14"/>
  <c r="CR239" i="14"/>
  <c r="CJ239" i="14"/>
  <c r="CB239" i="14"/>
  <c r="BT239" i="14"/>
  <c r="BL239" i="14"/>
  <c r="BD239" i="14"/>
  <c r="AV239" i="14"/>
  <c r="AN239" i="14"/>
  <c r="AF239" i="14"/>
  <c r="X239" i="14"/>
  <c r="P239" i="14"/>
  <c r="EM239" i="14"/>
  <c r="EE239" i="14"/>
  <c r="DW239" i="14"/>
  <c r="DO239" i="14"/>
  <c r="DG239" i="14"/>
  <c r="CY239" i="14"/>
  <c r="CQ239" i="14"/>
  <c r="CI239" i="14"/>
  <c r="CA239" i="14"/>
  <c r="BS239" i="14"/>
  <c r="BK239" i="14"/>
  <c r="BC239" i="14"/>
  <c r="AU239" i="14"/>
  <c r="AM239" i="14"/>
  <c r="AE239" i="14"/>
  <c r="W239" i="14"/>
  <c r="EL314" i="14"/>
  <c r="ED314" i="14"/>
  <c r="DV314" i="14"/>
  <c r="DN314" i="14"/>
  <c r="DF314" i="14"/>
  <c r="CX314" i="14"/>
  <c r="CP314" i="14"/>
  <c r="CH314" i="14"/>
  <c r="BZ314" i="14"/>
  <c r="BR314" i="14"/>
  <c r="BJ314" i="14"/>
  <c r="BB314" i="14"/>
  <c r="AT314" i="14"/>
  <c r="AL314" i="14"/>
  <c r="AD314" i="14"/>
  <c r="V314" i="14"/>
  <c r="N314" i="14"/>
  <c r="EK314" i="14"/>
  <c r="EC314" i="14"/>
  <c r="DU314" i="14"/>
  <c r="DM314" i="14"/>
  <c r="DE314" i="14"/>
  <c r="CW314" i="14"/>
  <c r="CO314" i="14"/>
  <c r="CG314" i="14"/>
  <c r="BY314" i="14"/>
  <c r="BQ314" i="14"/>
  <c r="BI314" i="14"/>
  <c r="BA314" i="14"/>
  <c r="AS314" i="14"/>
  <c r="AK314" i="14"/>
  <c r="AC314" i="14"/>
  <c r="U314" i="14"/>
  <c r="EJ314" i="14"/>
  <c r="EB314" i="14"/>
  <c r="DT314" i="14"/>
  <c r="DL314" i="14"/>
  <c r="DD314" i="14"/>
  <c r="CV314" i="14"/>
  <c r="CN314" i="14"/>
  <c r="CF314" i="14"/>
  <c r="BX314" i="14"/>
  <c r="BP314" i="14"/>
  <c r="BH314" i="14"/>
  <c r="AZ314" i="14"/>
  <c r="AR314" i="14"/>
  <c r="AJ314" i="14"/>
  <c r="AB314" i="14"/>
  <c r="T314" i="14"/>
  <c r="EI314" i="14"/>
  <c r="EA314" i="14"/>
  <c r="DS314" i="14"/>
  <c r="DK314" i="14"/>
  <c r="DC314" i="14"/>
  <c r="CU314" i="14"/>
  <c r="CM314" i="14"/>
  <c r="CE314" i="14"/>
  <c r="BW314" i="14"/>
  <c r="BO314" i="14"/>
  <c r="BG314" i="14"/>
  <c r="AY314" i="14"/>
  <c r="AQ314" i="14"/>
  <c r="AI314" i="14"/>
  <c r="AA314" i="14"/>
  <c r="S314" i="14"/>
  <c r="EH314" i="14"/>
  <c r="DZ314" i="14"/>
  <c r="DR314" i="14"/>
  <c r="DJ314" i="14"/>
  <c r="DB314" i="14"/>
  <c r="CT314" i="14"/>
  <c r="CL314" i="14"/>
  <c r="CD314" i="14"/>
  <c r="BV314" i="14"/>
  <c r="BN314" i="14"/>
  <c r="BF314" i="14"/>
  <c r="AX314" i="14"/>
  <c r="AP314" i="14"/>
  <c r="AH314" i="14"/>
  <c r="Z314" i="14"/>
  <c r="R314" i="14"/>
  <c r="EG314" i="14"/>
  <c r="DY314" i="14"/>
  <c r="DQ314" i="14"/>
  <c r="DI314" i="14"/>
  <c r="DA314" i="14"/>
  <c r="CS314" i="14"/>
  <c r="CK314" i="14"/>
  <c r="CC314" i="14"/>
  <c r="BU314" i="14"/>
  <c r="BM314" i="14"/>
  <c r="BE314" i="14"/>
  <c r="AW314" i="14"/>
  <c r="AO314" i="14"/>
  <c r="AG314" i="14"/>
  <c r="Y314" i="14"/>
  <c r="Q314" i="14"/>
  <c r="EM314" i="14"/>
  <c r="EE314" i="14"/>
  <c r="DW314" i="14"/>
  <c r="DO314" i="14"/>
  <c r="DG314" i="14"/>
  <c r="CY314" i="14"/>
  <c r="CQ314" i="14"/>
  <c r="CI314" i="14"/>
  <c r="CA314" i="14"/>
  <c r="BS314" i="14"/>
  <c r="BK314" i="14"/>
  <c r="BC314" i="14"/>
  <c r="AU314" i="14"/>
  <c r="AM314" i="14"/>
  <c r="AE314" i="14"/>
  <c r="W314" i="14"/>
  <c r="CZ314" i="14"/>
  <c r="AN314" i="14"/>
  <c r="CR314" i="14"/>
  <c r="AF314" i="14"/>
  <c r="CJ314" i="14"/>
  <c r="X314" i="14"/>
  <c r="CB314" i="14"/>
  <c r="P314" i="14"/>
  <c r="EF314" i="14"/>
  <c r="BT314" i="14"/>
  <c r="DX314" i="14"/>
  <c r="BL314" i="14"/>
  <c r="DH314" i="14"/>
  <c r="AV314" i="14"/>
  <c r="DP314" i="14"/>
  <c r="BD314" i="14"/>
  <c r="EH327" i="14"/>
  <c r="DZ327" i="14"/>
  <c r="DR327" i="14"/>
  <c r="DJ327" i="14"/>
  <c r="DB327" i="14"/>
  <c r="CT327" i="14"/>
  <c r="CL327" i="14"/>
  <c r="CD327" i="14"/>
  <c r="BV327" i="14"/>
  <c r="BN327" i="14"/>
  <c r="BF327" i="14"/>
  <c r="AX327" i="14"/>
  <c r="AP327" i="14"/>
  <c r="AH327" i="14"/>
  <c r="Z327" i="14"/>
  <c r="R327" i="14"/>
  <c r="EG327" i="14"/>
  <c r="DY327" i="14"/>
  <c r="DQ327" i="14"/>
  <c r="DI327" i="14"/>
  <c r="DA327" i="14"/>
  <c r="CS327" i="14"/>
  <c r="CK327" i="14"/>
  <c r="CC327" i="14"/>
  <c r="BU327" i="14"/>
  <c r="BM327" i="14"/>
  <c r="BE327" i="14"/>
  <c r="AW327" i="14"/>
  <c r="AO327" i="14"/>
  <c r="AG327" i="14"/>
  <c r="Y327" i="14"/>
  <c r="Q327" i="14"/>
  <c r="EF327" i="14"/>
  <c r="DX327" i="14"/>
  <c r="DP327" i="14"/>
  <c r="DH327" i="14"/>
  <c r="CZ327" i="14"/>
  <c r="CR327" i="14"/>
  <c r="CJ327" i="14"/>
  <c r="CB327" i="14"/>
  <c r="BT327" i="14"/>
  <c r="BL327" i="14"/>
  <c r="BD327" i="14"/>
  <c r="AV327" i="14"/>
  <c r="AN327" i="14"/>
  <c r="AF327" i="14"/>
  <c r="X327" i="14"/>
  <c r="P327" i="14"/>
  <c r="EM327" i="14"/>
  <c r="EE327" i="14"/>
  <c r="DW327" i="14"/>
  <c r="DO327" i="14"/>
  <c r="DG327" i="14"/>
  <c r="CY327" i="14"/>
  <c r="CQ327" i="14"/>
  <c r="CI327" i="14"/>
  <c r="CA327" i="14"/>
  <c r="BS327" i="14"/>
  <c r="BK327" i="14"/>
  <c r="BC327" i="14"/>
  <c r="AU327" i="14"/>
  <c r="AM327" i="14"/>
  <c r="AE327" i="14"/>
  <c r="W327" i="14"/>
  <c r="EL327" i="14"/>
  <c r="ED327" i="14"/>
  <c r="DV327" i="14"/>
  <c r="DN327" i="14"/>
  <c r="DF327" i="14"/>
  <c r="CX327" i="14"/>
  <c r="CP327" i="14"/>
  <c r="CH327" i="14"/>
  <c r="BZ327" i="14"/>
  <c r="BR327" i="14"/>
  <c r="BJ327" i="14"/>
  <c r="BB327" i="14"/>
  <c r="AT327" i="14"/>
  <c r="AL327" i="14"/>
  <c r="AD327" i="14"/>
  <c r="V327" i="14"/>
  <c r="N327" i="14"/>
  <c r="EK327" i="14"/>
  <c r="EC327" i="14"/>
  <c r="DU327" i="14"/>
  <c r="DM327" i="14"/>
  <c r="DE327" i="14"/>
  <c r="CW327" i="14"/>
  <c r="CO327" i="14"/>
  <c r="CG327" i="14"/>
  <c r="BY327" i="14"/>
  <c r="BQ327" i="14"/>
  <c r="BI327" i="14"/>
  <c r="BA327" i="14"/>
  <c r="AS327" i="14"/>
  <c r="AK327" i="14"/>
  <c r="AC327" i="14"/>
  <c r="U327" i="14"/>
  <c r="EI327" i="14"/>
  <c r="EA327" i="14"/>
  <c r="DS327" i="14"/>
  <c r="DK327" i="14"/>
  <c r="DC327" i="14"/>
  <c r="CU327" i="14"/>
  <c r="CM327" i="14"/>
  <c r="CE327" i="14"/>
  <c r="BW327" i="14"/>
  <c r="BO327" i="14"/>
  <c r="BG327" i="14"/>
  <c r="AY327" i="14"/>
  <c r="AQ327" i="14"/>
  <c r="AI327" i="14"/>
  <c r="AA327" i="14"/>
  <c r="S327" i="14"/>
  <c r="DL327" i="14"/>
  <c r="AZ327" i="14"/>
  <c r="DD327" i="14"/>
  <c r="AR327" i="14"/>
  <c r="CV327" i="14"/>
  <c r="AJ327" i="14"/>
  <c r="CN327" i="14"/>
  <c r="AB327" i="14"/>
  <c r="CF327" i="14"/>
  <c r="T327" i="14"/>
  <c r="EJ327" i="14"/>
  <c r="BX327" i="14"/>
  <c r="EB327" i="14"/>
  <c r="BP327" i="14"/>
  <c r="DT327" i="14"/>
  <c r="BH327" i="14"/>
  <c r="EL129" i="14"/>
  <c r="ED129" i="14"/>
  <c r="DV129" i="14"/>
  <c r="DN129" i="14"/>
  <c r="DF129" i="14"/>
  <c r="CX129" i="14"/>
  <c r="CP129" i="14"/>
  <c r="CH129" i="14"/>
  <c r="BZ129" i="14"/>
  <c r="BR129" i="14"/>
  <c r="BJ129" i="14"/>
  <c r="BB129" i="14"/>
  <c r="AT129" i="14"/>
  <c r="AL129" i="14"/>
  <c r="AD129" i="14"/>
  <c r="V129" i="14"/>
  <c r="N129" i="14"/>
  <c r="EK129" i="14"/>
  <c r="EC129" i="14"/>
  <c r="DU129" i="14"/>
  <c r="DM129" i="14"/>
  <c r="DE129" i="14"/>
  <c r="CW129" i="14"/>
  <c r="CO129" i="14"/>
  <c r="CG129" i="14"/>
  <c r="BY129" i="14"/>
  <c r="BQ129" i="14"/>
  <c r="BI129" i="14"/>
  <c r="BA129" i="14"/>
  <c r="AS129" i="14"/>
  <c r="AK129" i="14"/>
  <c r="AC129" i="14"/>
  <c r="U129" i="14"/>
  <c r="EJ129" i="14"/>
  <c r="EB129" i="14"/>
  <c r="DT129" i="14"/>
  <c r="DL129" i="14"/>
  <c r="DD129" i="14"/>
  <c r="CV129" i="14"/>
  <c r="CN129" i="14"/>
  <c r="CF129" i="14"/>
  <c r="BX129" i="14"/>
  <c r="BP129" i="14"/>
  <c r="BH129" i="14"/>
  <c r="AZ129" i="14"/>
  <c r="AR129" i="14"/>
  <c r="AJ129" i="14"/>
  <c r="AB129" i="14"/>
  <c r="T129" i="14"/>
  <c r="EI129" i="14"/>
  <c r="EA129" i="14"/>
  <c r="DS129" i="14"/>
  <c r="DK129" i="14"/>
  <c r="DC129" i="14"/>
  <c r="CU129" i="14"/>
  <c r="CM129" i="14"/>
  <c r="CE129" i="14"/>
  <c r="BW129" i="14"/>
  <c r="BO129" i="14"/>
  <c r="BG129" i="14"/>
  <c r="AY129" i="14"/>
  <c r="AQ129" i="14"/>
  <c r="AI129" i="14"/>
  <c r="AA129" i="14"/>
  <c r="S129" i="14"/>
  <c r="EH129" i="14"/>
  <c r="DZ129" i="14"/>
  <c r="DR129" i="14"/>
  <c r="DJ129" i="14"/>
  <c r="DB129" i="14"/>
  <c r="CT129" i="14"/>
  <c r="CL129" i="14"/>
  <c r="CD129" i="14"/>
  <c r="BV129" i="14"/>
  <c r="BN129" i="14"/>
  <c r="BF129" i="14"/>
  <c r="AX129" i="14"/>
  <c r="AP129" i="14"/>
  <c r="AH129" i="14"/>
  <c r="Z129" i="14"/>
  <c r="R129" i="14"/>
  <c r="EG129" i="14"/>
  <c r="DY129" i="14"/>
  <c r="DQ129" i="14"/>
  <c r="DI129" i="14"/>
  <c r="DA129" i="14"/>
  <c r="CS129" i="14"/>
  <c r="CK129" i="14"/>
  <c r="CC129" i="14"/>
  <c r="BU129" i="14"/>
  <c r="BM129" i="14"/>
  <c r="BE129" i="14"/>
  <c r="AW129" i="14"/>
  <c r="AO129" i="14"/>
  <c r="AG129" i="14"/>
  <c r="Y129" i="14"/>
  <c r="Q129" i="14"/>
  <c r="EF129" i="14"/>
  <c r="DX129" i="14"/>
  <c r="DP129" i="14"/>
  <c r="DH129" i="14"/>
  <c r="CZ129" i="14"/>
  <c r="CR129" i="14"/>
  <c r="CJ129" i="14"/>
  <c r="CB129" i="14"/>
  <c r="BT129" i="14"/>
  <c r="BL129" i="14"/>
  <c r="BD129" i="14"/>
  <c r="AV129" i="14"/>
  <c r="AN129" i="14"/>
  <c r="AF129" i="14"/>
  <c r="X129" i="14"/>
  <c r="P129" i="14"/>
  <c r="EM129" i="14"/>
  <c r="EE129" i="14"/>
  <c r="DW129" i="14"/>
  <c r="DO129" i="14"/>
  <c r="DG129" i="14"/>
  <c r="CY129" i="14"/>
  <c r="CQ129" i="14"/>
  <c r="CI129" i="14"/>
  <c r="CA129" i="14"/>
  <c r="BS129" i="14"/>
  <c r="BK129" i="14"/>
  <c r="BC129" i="14"/>
  <c r="AU129" i="14"/>
  <c r="AM129" i="14"/>
  <c r="AE129" i="14"/>
  <c r="W129" i="14"/>
  <c r="EF169" i="14"/>
  <c r="DX169" i="14"/>
  <c r="DP169" i="14"/>
  <c r="DH169" i="14"/>
  <c r="CZ169" i="14"/>
  <c r="CR169" i="14"/>
  <c r="CJ169" i="14"/>
  <c r="CB169" i="14"/>
  <c r="BT169" i="14"/>
  <c r="BL169" i="14"/>
  <c r="BD169" i="14"/>
  <c r="AV169" i="14"/>
  <c r="AN169" i="14"/>
  <c r="AF169" i="14"/>
  <c r="X169" i="14"/>
  <c r="P169" i="14"/>
  <c r="EM169" i="14"/>
  <c r="EE169" i="14"/>
  <c r="DW169" i="14"/>
  <c r="DO169" i="14"/>
  <c r="DG169" i="14"/>
  <c r="CY169" i="14"/>
  <c r="CQ169" i="14"/>
  <c r="CI169" i="14"/>
  <c r="CA169" i="14"/>
  <c r="BS169" i="14"/>
  <c r="BK169" i="14"/>
  <c r="BC169" i="14"/>
  <c r="AU169" i="14"/>
  <c r="AM169" i="14"/>
  <c r="AE169" i="14"/>
  <c r="W169" i="14"/>
  <c r="EL169" i="14"/>
  <c r="ED169" i="14"/>
  <c r="DV169" i="14"/>
  <c r="DN169" i="14"/>
  <c r="DF169" i="14"/>
  <c r="CX169" i="14"/>
  <c r="CP169" i="14"/>
  <c r="CH169" i="14"/>
  <c r="BZ169" i="14"/>
  <c r="BR169" i="14"/>
  <c r="BJ169" i="14"/>
  <c r="BB169" i="14"/>
  <c r="AT169" i="14"/>
  <c r="AL169" i="14"/>
  <c r="AD169" i="14"/>
  <c r="V169" i="14"/>
  <c r="N169" i="14"/>
  <c r="EK169" i="14"/>
  <c r="EC169" i="14"/>
  <c r="DU169" i="14"/>
  <c r="DM169" i="14"/>
  <c r="DE169" i="14"/>
  <c r="CW169" i="14"/>
  <c r="CO169" i="14"/>
  <c r="CG169" i="14"/>
  <c r="BY169" i="14"/>
  <c r="BQ169" i="14"/>
  <c r="BI169" i="14"/>
  <c r="BA169" i="14"/>
  <c r="AS169" i="14"/>
  <c r="AK169" i="14"/>
  <c r="AC169" i="14"/>
  <c r="U169" i="14"/>
  <c r="EJ169" i="14"/>
  <c r="EB169" i="14"/>
  <c r="DT169" i="14"/>
  <c r="DL169" i="14"/>
  <c r="DD169" i="14"/>
  <c r="CV169" i="14"/>
  <c r="CN169" i="14"/>
  <c r="CF169" i="14"/>
  <c r="BX169" i="14"/>
  <c r="BP169" i="14"/>
  <c r="BH169" i="14"/>
  <c r="AZ169" i="14"/>
  <c r="AR169" i="14"/>
  <c r="AJ169" i="14"/>
  <c r="AB169" i="14"/>
  <c r="T169" i="14"/>
  <c r="EI169" i="14"/>
  <c r="EA169" i="14"/>
  <c r="DS169" i="14"/>
  <c r="DK169" i="14"/>
  <c r="DC169" i="14"/>
  <c r="CU169" i="14"/>
  <c r="CM169" i="14"/>
  <c r="CE169" i="14"/>
  <c r="BW169" i="14"/>
  <c r="BO169" i="14"/>
  <c r="BG169" i="14"/>
  <c r="AY169" i="14"/>
  <c r="AQ169" i="14"/>
  <c r="AI169" i="14"/>
  <c r="AA169" i="14"/>
  <c r="S169" i="14"/>
  <c r="EH169" i="14"/>
  <c r="DZ169" i="14"/>
  <c r="DR169" i="14"/>
  <c r="DJ169" i="14"/>
  <c r="DB169" i="14"/>
  <c r="CT169" i="14"/>
  <c r="CL169" i="14"/>
  <c r="CD169" i="14"/>
  <c r="BV169" i="14"/>
  <c r="BN169" i="14"/>
  <c r="BF169" i="14"/>
  <c r="AX169" i="14"/>
  <c r="AP169" i="14"/>
  <c r="AH169" i="14"/>
  <c r="Z169" i="14"/>
  <c r="R169" i="14"/>
  <c r="EG169" i="14"/>
  <c r="DY169" i="14"/>
  <c r="DQ169" i="14"/>
  <c r="DI169" i="14"/>
  <c r="DA169" i="14"/>
  <c r="CS169" i="14"/>
  <c r="CK169" i="14"/>
  <c r="CC169" i="14"/>
  <c r="BU169" i="14"/>
  <c r="BM169" i="14"/>
  <c r="BE169" i="14"/>
  <c r="AW169" i="14"/>
  <c r="AO169" i="14"/>
  <c r="AG169" i="14"/>
  <c r="Y169" i="14"/>
  <c r="Q169" i="14"/>
  <c r="EH256" i="14"/>
  <c r="DZ256" i="14"/>
  <c r="DR256" i="14"/>
  <c r="DJ256" i="14"/>
  <c r="DB256" i="14"/>
  <c r="CT256" i="14"/>
  <c r="CL256" i="14"/>
  <c r="CD256" i="14"/>
  <c r="BV256" i="14"/>
  <c r="BN256" i="14"/>
  <c r="BF256" i="14"/>
  <c r="AX256" i="14"/>
  <c r="AP256" i="14"/>
  <c r="AH256" i="14"/>
  <c r="Z256" i="14"/>
  <c r="R256" i="14"/>
  <c r="EG256" i="14"/>
  <c r="DY256" i="14"/>
  <c r="DQ256" i="14"/>
  <c r="DI256" i="14"/>
  <c r="DA256" i="14"/>
  <c r="CS256" i="14"/>
  <c r="CK256" i="14"/>
  <c r="CC256" i="14"/>
  <c r="BU256" i="14"/>
  <c r="BM256" i="14"/>
  <c r="BE256" i="14"/>
  <c r="AW256" i="14"/>
  <c r="AO256" i="14"/>
  <c r="AG256" i="14"/>
  <c r="Y256" i="14"/>
  <c r="Q256" i="14"/>
  <c r="EF256" i="14"/>
  <c r="DX256" i="14"/>
  <c r="DP256" i="14"/>
  <c r="DH256" i="14"/>
  <c r="CZ256" i="14"/>
  <c r="CR256" i="14"/>
  <c r="CJ256" i="14"/>
  <c r="CB256" i="14"/>
  <c r="BT256" i="14"/>
  <c r="BL256" i="14"/>
  <c r="BD256" i="14"/>
  <c r="AV256" i="14"/>
  <c r="AN256" i="14"/>
  <c r="AF256" i="14"/>
  <c r="X256" i="14"/>
  <c r="P256" i="14"/>
  <c r="EM256" i="14"/>
  <c r="EE256" i="14"/>
  <c r="DW256" i="14"/>
  <c r="DO256" i="14"/>
  <c r="DG256" i="14"/>
  <c r="CY256" i="14"/>
  <c r="CQ256" i="14"/>
  <c r="CI256" i="14"/>
  <c r="CA256" i="14"/>
  <c r="BS256" i="14"/>
  <c r="BK256" i="14"/>
  <c r="BC256" i="14"/>
  <c r="AU256" i="14"/>
  <c r="AM256" i="14"/>
  <c r="AE256" i="14"/>
  <c r="W256" i="14"/>
  <c r="EL256" i="14"/>
  <c r="ED256" i="14"/>
  <c r="DV256" i="14"/>
  <c r="DN256" i="14"/>
  <c r="DF256" i="14"/>
  <c r="CX256" i="14"/>
  <c r="CP256" i="14"/>
  <c r="CH256" i="14"/>
  <c r="BZ256" i="14"/>
  <c r="BR256" i="14"/>
  <c r="BJ256" i="14"/>
  <c r="BB256" i="14"/>
  <c r="AT256" i="14"/>
  <c r="AL256" i="14"/>
  <c r="AD256" i="14"/>
  <c r="V256" i="14"/>
  <c r="N256" i="14"/>
  <c r="EK256" i="14"/>
  <c r="EC256" i="14"/>
  <c r="DU256" i="14"/>
  <c r="DM256" i="14"/>
  <c r="DE256" i="14"/>
  <c r="CW256" i="14"/>
  <c r="CO256" i="14"/>
  <c r="CG256" i="14"/>
  <c r="BY256" i="14"/>
  <c r="BQ256" i="14"/>
  <c r="BI256" i="14"/>
  <c r="BA256" i="14"/>
  <c r="AS256" i="14"/>
  <c r="AK256" i="14"/>
  <c r="AC256" i="14"/>
  <c r="U256" i="14"/>
  <c r="EJ256" i="14"/>
  <c r="EB256" i="14"/>
  <c r="DT256" i="14"/>
  <c r="DL256" i="14"/>
  <c r="DD256" i="14"/>
  <c r="CV256" i="14"/>
  <c r="CN256" i="14"/>
  <c r="CF256" i="14"/>
  <c r="BX256" i="14"/>
  <c r="BP256" i="14"/>
  <c r="BH256" i="14"/>
  <c r="AZ256" i="14"/>
  <c r="AR256" i="14"/>
  <c r="AJ256" i="14"/>
  <c r="AB256" i="14"/>
  <c r="T256" i="14"/>
  <c r="EI256" i="14"/>
  <c r="EA256" i="14"/>
  <c r="DS256" i="14"/>
  <c r="DK256" i="14"/>
  <c r="DC256" i="14"/>
  <c r="CU256" i="14"/>
  <c r="CM256" i="14"/>
  <c r="CE256" i="14"/>
  <c r="BW256" i="14"/>
  <c r="BO256" i="14"/>
  <c r="BG256" i="14"/>
  <c r="AY256" i="14"/>
  <c r="AQ256" i="14"/>
  <c r="AI256" i="14"/>
  <c r="AA256" i="14"/>
  <c r="S256" i="14"/>
  <c r="EI343" i="14"/>
  <c r="EA343" i="14"/>
  <c r="DS343" i="14"/>
  <c r="DK343" i="14"/>
  <c r="DC343" i="14"/>
  <c r="CU343" i="14"/>
  <c r="CM343" i="14"/>
  <c r="CE343" i="14"/>
  <c r="BW343" i="14"/>
  <c r="BO343" i="14"/>
  <c r="BG343" i="14"/>
  <c r="AY343" i="14"/>
  <c r="AQ343" i="14"/>
  <c r="AI343" i="14"/>
  <c r="AA343" i="14"/>
  <c r="S343" i="14"/>
  <c r="EH343" i="14"/>
  <c r="DZ343" i="14"/>
  <c r="DR343" i="14"/>
  <c r="DJ343" i="14"/>
  <c r="DB343" i="14"/>
  <c r="CT343" i="14"/>
  <c r="CL343" i="14"/>
  <c r="CD343" i="14"/>
  <c r="BV343" i="14"/>
  <c r="BN343" i="14"/>
  <c r="BF343" i="14"/>
  <c r="AX343" i="14"/>
  <c r="AP343" i="14"/>
  <c r="AH343" i="14"/>
  <c r="Z343" i="14"/>
  <c r="R343" i="14"/>
  <c r="EG343" i="14"/>
  <c r="DY343" i="14"/>
  <c r="DQ343" i="14"/>
  <c r="DI343" i="14"/>
  <c r="DA343" i="14"/>
  <c r="CS343" i="14"/>
  <c r="CK343" i="14"/>
  <c r="CC343" i="14"/>
  <c r="BU343" i="14"/>
  <c r="BM343" i="14"/>
  <c r="BE343" i="14"/>
  <c r="AW343" i="14"/>
  <c r="AO343" i="14"/>
  <c r="AG343" i="14"/>
  <c r="Y343" i="14"/>
  <c r="Q343" i="14"/>
  <c r="EF343" i="14"/>
  <c r="DX343" i="14"/>
  <c r="DP343" i="14"/>
  <c r="DH343" i="14"/>
  <c r="CZ343" i="14"/>
  <c r="CR343" i="14"/>
  <c r="CJ343" i="14"/>
  <c r="CB343" i="14"/>
  <c r="BT343" i="14"/>
  <c r="BL343" i="14"/>
  <c r="BD343" i="14"/>
  <c r="AV343" i="14"/>
  <c r="AN343" i="14"/>
  <c r="AF343" i="14"/>
  <c r="X343" i="14"/>
  <c r="P343" i="14"/>
  <c r="EM343" i="14"/>
  <c r="EE343" i="14"/>
  <c r="DW343" i="14"/>
  <c r="DO343" i="14"/>
  <c r="DG343" i="14"/>
  <c r="CY343" i="14"/>
  <c r="CQ343" i="14"/>
  <c r="CI343" i="14"/>
  <c r="CA343" i="14"/>
  <c r="BS343" i="14"/>
  <c r="BK343" i="14"/>
  <c r="BC343" i="14"/>
  <c r="AU343" i="14"/>
  <c r="AM343" i="14"/>
  <c r="AE343" i="14"/>
  <c r="W343" i="14"/>
  <c r="EL343" i="14"/>
  <c r="ED343" i="14"/>
  <c r="DV343" i="14"/>
  <c r="DN343" i="14"/>
  <c r="DF343" i="14"/>
  <c r="CX343" i="14"/>
  <c r="CP343" i="14"/>
  <c r="CH343" i="14"/>
  <c r="BZ343" i="14"/>
  <c r="BR343" i="14"/>
  <c r="BJ343" i="14"/>
  <c r="BB343" i="14"/>
  <c r="AT343" i="14"/>
  <c r="AL343" i="14"/>
  <c r="AD343" i="14"/>
  <c r="V343" i="14"/>
  <c r="N343" i="14"/>
  <c r="EK343" i="14"/>
  <c r="EC343" i="14"/>
  <c r="DU343" i="14"/>
  <c r="DM343" i="14"/>
  <c r="DE343" i="14"/>
  <c r="CW343" i="14"/>
  <c r="CO343" i="14"/>
  <c r="CG343" i="14"/>
  <c r="BY343" i="14"/>
  <c r="BQ343" i="14"/>
  <c r="BI343" i="14"/>
  <c r="BA343" i="14"/>
  <c r="AS343" i="14"/>
  <c r="AK343" i="14"/>
  <c r="AC343" i="14"/>
  <c r="U343" i="14"/>
  <c r="DD343" i="14"/>
  <c r="AR343" i="14"/>
  <c r="CV343" i="14"/>
  <c r="AJ343" i="14"/>
  <c r="CN343" i="14"/>
  <c r="AB343" i="14"/>
  <c r="CF343" i="14"/>
  <c r="T343" i="14"/>
  <c r="EJ343" i="14"/>
  <c r="BX343" i="14"/>
  <c r="EB343" i="14"/>
  <c r="BP343" i="14"/>
  <c r="DL343" i="14"/>
  <c r="AZ343" i="14"/>
  <c r="DT343" i="14"/>
  <c r="BH343" i="14"/>
  <c r="EH146" i="14"/>
  <c r="DZ146" i="14"/>
  <c r="DR146" i="14"/>
  <c r="DJ146" i="14"/>
  <c r="DB146" i="14"/>
  <c r="CT146" i="14"/>
  <c r="CL146" i="14"/>
  <c r="CD146" i="14"/>
  <c r="BV146" i="14"/>
  <c r="BN146" i="14"/>
  <c r="BF146" i="14"/>
  <c r="AX146" i="14"/>
  <c r="AP146" i="14"/>
  <c r="AH146" i="14"/>
  <c r="Z146" i="14"/>
  <c r="R146" i="14"/>
  <c r="EG146" i="14"/>
  <c r="DY146" i="14"/>
  <c r="DQ146" i="14"/>
  <c r="DI146" i="14"/>
  <c r="DA146" i="14"/>
  <c r="CS146" i="14"/>
  <c r="CK146" i="14"/>
  <c r="CC146" i="14"/>
  <c r="BU146" i="14"/>
  <c r="BM146" i="14"/>
  <c r="BE146" i="14"/>
  <c r="AW146" i="14"/>
  <c r="AO146" i="14"/>
  <c r="AG146" i="14"/>
  <c r="Y146" i="14"/>
  <c r="Q146" i="14"/>
  <c r="EF146" i="14"/>
  <c r="DX146" i="14"/>
  <c r="DP146" i="14"/>
  <c r="DH146" i="14"/>
  <c r="CZ146" i="14"/>
  <c r="CR146" i="14"/>
  <c r="CJ146" i="14"/>
  <c r="CB146" i="14"/>
  <c r="BT146" i="14"/>
  <c r="BL146" i="14"/>
  <c r="BD146" i="14"/>
  <c r="AV146" i="14"/>
  <c r="AN146" i="14"/>
  <c r="AF146" i="14"/>
  <c r="X146" i="14"/>
  <c r="P146" i="14"/>
  <c r="EM146" i="14"/>
  <c r="EE146" i="14"/>
  <c r="DW146" i="14"/>
  <c r="DO146" i="14"/>
  <c r="DG146" i="14"/>
  <c r="CY146" i="14"/>
  <c r="CQ146" i="14"/>
  <c r="CI146" i="14"/>
  <c r="CA146" i="14"/>
  <c r="BS146" i="14"/>
  <c r="BK146" i="14"/>
  <c r="BC146" i="14"/>
  <c r="AU146" i="14"/>
  <c r="AM146" i="14"/>
  <c r="AE146" i="14"/>
  <c r="W146" i="14"/>
  <c r="EL146" i="14"/>
  <c r="ED146" i="14"/>
  <c r="DV146" i="14"/>
  <c r="DN146" i="14"/>
  <c r="DF146" i="14"/>
  <c r="CX146" i="14"/>
  <c r="CP146" i="14"/>
  <c r="CH146" i="14"/>
  <c r="BZ146" i="14"/>
  <c r="BR146" i="14"/>
  <c r="BJ146" i="14"/>
  <c r="BB146" i="14"/>
  <c r="AT146" i="14"/>
  <c r="AL146" i="14"/>
  <c r="AD146" i="14"/>
  <c r="V146" i="14"/>
  <c r="N146" i="14"/>
  <c r="EK146" i="14"/>
  <c r="EC146" i="14"/>
  <c r="DU146" i="14"/>
  <c r="DM146" i="14"/>
  <c r="DE146" i="14"/>
  <c r="CW146" i="14"/>
  <c r="CO146" i="14"/>
  <c r="CG146" i="14"/>
  <c r="BY146" i="14"/>
  <c r="BQ146" i="14"/>
  <c r="BI146" i="14"/>
  <c r="BA146" i="14"/>
  <c r="AS146" i="14"/>
  <c r="AK146" i="14"/>
  <c r="AC146" i="14"/>
  <c r="U146" i="14"/>
  <c r="EJ146" i="14"/>
  <c r="EB146" i="14"/>
  <c r="DT146" i="14"/>
  <c r="DL146" i="14"/>
  <c r="DD146" i="14"/>
  <c r="CV146" i="14"/>
  <c r="CN146" i="14"/>
  <c r="CF146" i="14"/>
  <c r="BX146" i="14"/>
  <c r="BP146" i="14"/>
  <c r="BH146" i="14"/>
  <c r="AZ146" i="14"/>
  <c r="AR146" i="14"/>
  <c r="AJ146" i="14"/>
  <c r="AB146" i="14"/>
  <c r="T146" i="14"/>
  <c r="EI146" i="14"/>
  <c r="EA146" i="14"/>
  <c r="DS146" i="14"/>
  <c r="DK146" i="14"/>
  <c r="DC146" i="14"/>
  <c r="CU146" i="14"/>
  <c r="CM146" i="14"/>
  <c r="CE146" i="14"/>
  <c r="BW146" i="14"/>
  <c r="BO146" i="14"/>
  <c r="BG146" i="14"/>
  <c r="AY146" i="14"/>
  <c r="AQ146" i="14"/>
  <c r="AI146" i="14"/>
  <c r="AA146" i="14"/>
  <c r="S146" i="14"/>
  <c r="EL111" i="14"/>
  <c r="ED111" i="14"/>
  <c r="DV111" i="14"/>
  <c r="DN111" i="14"/>
  <c r="DF111" i="14"/>
  <c r="CX111" i="14"/>
  <c r="CP111" i="14"/>
  <c r="CH111" i="14"/>
  <c r="BZ111" i="14"/>
  <c r="BR111" i="14"/>
  <c r="BJ111" i="14"/>
  <c r="BB111" i="14"/>
  <c r="AT111" i="14"/>
  <c r="AL111" i="14"/>
  <c r="AD111" i="14"/>
  <c r="V111" i="14"/>
  <c r="N111" i="14"/>
  <c r="EK111" i="14"/>
  <c r="EC111" i="14"/>
  <c r="DU111" i="14"/>
  <c r="DM111" i="14"/>
  <c r="DE111" i="14"/>
  <c r="CW111" i="14"/>
  <c r="CO111" i="14"/>
  <c r="CG111" i="14"/>
  <c r="BY111" i="14"/>
  <c r="BQ111" i="14"/>
  <c r="BI111" i="14"/>
  <c r="BA111" i="14"/>
  <c r="AS111" i="14"/>
  <c r="AK111" i="14"/>
  <c r="AC111" i="14"/>
  <c r="U111" i="14"/>
  <c r="EJ111" i="14"/>
  <c r="EB111" i="14"/>
  <c r="DT111" i="14"/>
  <c r="DL111" i="14"/>
  <c r="DD111" i="14"/>
  <c r="CV111" i="14"/>
  <c r="CN111" i="14"/>
  <c r="CF111" i="14"/>
  <c r="BX111" i="14"/>
  <c r="BP111" i="14"/>
  <c r="BH111" i="14"/>
  <c r="AZ111" i="14"/>
  <c r="AR111" i="14"/>
  <c r="AJ111" i="14"/>
  <c r="AB111" i="14"/>
  <c r="T111" i="14"/>
  <c r="EI111" i="14"/>
  <c r="EA111" i="14"/>
  <c r="DS111" i="14"/>
  <c r="DK111" i="14"/>
  <c r="DC111" i="14"/>
  <c r="CU111" i="14"/>
  <c r="CM111" i="14"/>
  <c r="CE111" i="14"/>
  <c r="BW111" i="14"/>
  <c r="BO111" i="14"/>
  <c r="BG111" i="14"/>
  <c r="AY111" i="14"/>
  <c r="AQ111" i="14"/>
  <c r="AI111" i="14"/>
  <c r="AA111" i="14"/>
  <c r="S111" i="14"/>
  <c r="EH111" i="14"/>
  <c r="DZ111" i="14"/>
  <c r="DR111" i="14"/>
  <c r="DJ111" i="14"/>
  <c r="DB111" i="14"/>
  <c r="CT111" i="14"/>
  <c r="CL111" i="14"/>
  <c r="CD111" i="14"/>
  <c r="BV111" i="14"/>
  <c r="BN111" i="14"/>
  <c r="BF111" i="14"/>
  <c r="AX111" i="14"/>
  <c r="AP111" i="14"/>
  <c r="AH111" i="14"/>
  <c r="Z111" i="14"/>
  <c r="R111" i="14"/>
  <c r="EG111" i="14"/>
  <c r="DY111" i="14"/>
  <c r="DQ111" i="14"/>
  <c r="DI111" i="14"/>
  <c r="DA111" i="14"/>
  <c r="CS111" i="14"/>
  <c r="CK111" i="14"/>
  <c r="CC111" i="14"/>
  <c r="BU111" i="14"/>
  <c r="BM111" i="14"/>
  <c r="BE111" i="14"/>
  <c r="AW111" i="14"/>
  <c r="AO111" i="14"/>
  <c r="AG111" i="14"/>
  <c r="Y111" i="14"/>
  <c r="Q111" i="14"/>
  <c r="EF111" i="14"/>
  <c r="DX111" i="14"/>
  <c r="DP111" i="14"/>
  <c r="DH111" i="14"/>
  <c r="CZ111" i="14"/>
  <c r="CR111" i="14"/>
  <c r="CJ111" i="14"/>
  <c r="CB111" i="14"/>
  <c r="BT111" i="14"/>
  <c r="BL111" i="14"/>
  <c r="BD111" i="14"/>
  <c r="AV111" i="14"/>
  <c r="AN111" i="14"/>
  <c r="AF111" i="14"/>
  <c r="X111" i="14"/>
  <c r="P111" i="14"/>
  <c r="EM111" i="14"/>
  <c r="EE111" i="14"/>
  <c r="DW111" i="14"/>
  <c r="DO111" i="14"/>
  <c r="DG111" i="14"/>
  <c r="CY111" i="14"/>
  <c r="CQ111" i="14"/>
  <c r="CI111" i="14"/>
  <c r="CA111" i="14"/>
  <c r="BS111" i="14"/>
  <c r="BK111" i="14"/>
  <c r="BC111" i="14"/>
  <c r="AU111" i="14"/>
  <c r="AM111" i="14"/>
  <c r="AE111" i="14"/>
  <c r="W111" i="14"/>
  <c r="EJ176" i="14"/>
  <c r="EB176" i="14"/>
  <c r="DT176" i="14"/>
  <c r="DL176" i="14"/>
  <c r="DD176" i="14"/>
  <c r="CV176" i="14"/>
  <c r="CN176" i="14"/>
  <c r="CF176" i="14"/>
  <c r="BX176" i="14"/>
  <c r="BP176" i="14"/>
  <c r="BH176" i="14"/>
  <c r="AZ176" i="14"/>
  <c r="AR176" i="14"/>
  <c r="AJ176" i="14"/>
  <c r="AB176" i="14"/>
  <c r="T176" i="14"/>
  <c r="EI176" i="14"/>
  <c r="EA176" i="14"/>
  <c r="DS176" i="14"/>
  <c r="DK176" i="14"/>
  <c r="DC176" i="14"/>
  <c r="CU176" i="14"/>
  <c r="CM176" i="14"/>
  <c r="CE176" i="14"/>
  <c r="BW176" i="14"/>
  <c r="BO176" i="14"/>
  <c r="BG176" i="14"/>
  <c r="AY176" i="14"/>
  <c r="AQ176" i="14"/>
  <c r="AI176" i="14"/>
  <c r="AA176" i="14"/>
  <c r="S176" i="14"/>
  <c r="EH176" i="14"/>
  <c r="DZ176" i="14"/>
  <c r="DR176" i="14"/>
  <c r="DJ176" i="14"/>
  <c r="DB176" i="14"/>
  <c r="CT176" i="14"/>
  <c r="CL176" i="14"/>
  <c r="CD176" i="14"/>
  <c r="BV176" i="14"/>
  <c r="BN176" i="14"/>
  <c r="BF176" i="14"/>
  <c r="AX176" i="14"/>
  <c r="AP176" i="14"/>
  <c r="AH176" i="14"/>
  <c r="Z176" i="14"/>
  <c r="R176" i="14"/>
  <c r="EG176" i="14"/>
  <c r="DY176" i="14"/>
  <c r="DQ176" i="14"/>
  <c r="DI176" i="14"/>
  <c r="DA176" i="14"/>
  <c r="CS176" i="14"/>
  <c r="CK176" i="14"/>
  <c r="CC176" i="14"/>
  <c r="BU176" i="14"/>
  <c r="BM176" i="14"/>
  <c r="BE176" i="14"/>
  <c r="AW176" i="14"/>
  <c r="AO176" i="14"/>
  <c r="AG176" i="14"/>
  <c r="Y176" i="14"/>
  <c r="Q176" i="14"/>
  <c r="EF176" i="14"/>
  <c r="DX176" i="14"/>
  <c r="DP176" i="14"/>
  <c r="DH176" i="14"/>
  <c r="CZ176" i="14"/>
  <c r="CR176" i="14"/>
  <c r="CJ176" i="14"/>
  <c r="CB176" i="14"/>
  <c r="BT176" i="14"/>
  <c r="BL176" i="14"/>
  <c r="BD176" i="14"/>
  <c r="AV176" i="14"/>
  <c r="AN176" i="14"/>
  <c r="AF176" i="14"/>
  <c r="X176" i="14"/>
  <c r="P176" i="14"/>
  <c r="EM176" i="14"/>
  <c r="EE176" i="14"/>
  <c r="DW176" i="14"/>
  <c r="DO176" i="14"/>
  <c r="DG176" i="14"/>
  <c r="CY176" i="14"/>
  <c r="CQ176" i="14"/>
  <c r="CI176" i="14"/>
  <c r="CA176" i="14"/>
  <c r="BS176" i="14"/>
  <c r="BK176" i="14"/>
  <c r="BC176" i="14"/>
  <c r="AU176" i="14"/>
  <c r="AM176" i="14"/>
  <c r="AE176" i="14"/>
  <c r="W176" i="14"/>
  <c r="EL176" i="14"/>
  <c r="ED176" i="14"/>
  <c r="DV176" i="14"/>
  <c r="DN176" i="14"/>
  <c r="DF176" i="14"/>
  <c r="CX176" i="14"/>
  <c r="CP176" i="14"/>
  <c r="CH176" i="14"/>
  <c r="BZ176" i="14"/>
  <c r="BR176" i="14"/>
  <c r="BJ176" i="14"/>
  <c r="BB176" i="14"/>
  <c r="AT176" i="14"/>
  <c r="AL176" i="14"/>
  <c r="AD176" i="14"/>
  <c r="V176" i="14"/>
  <c r="N176" i="14"/>
  <c r="EK176" i="14"/>
  <c r="EC176" i="14"/>
  <c r="DU176" i="14"/>
  <c r="DM176" i="14"/>
  <c r="DE176" i="14"/>
  <c r="CW176" i="14"/>
  <c r="CO176" i="14"/>
  <c r="CG176" i="14"/>
  <c r="BY176" i="14"/>
  <c r="BQ176" i="14"/>
  <c r="BI176" i="14"/>
  <c r="BA176" i="14"/>
  <c r="AS176" i="14"/>
  <c r="AK176" i="14"/>
  <c r="AC176" i="14"/>
  <c r="U176" i="14"/>
  <c r="EI192" i="14"/>
  <c r="EH192" i="14"/>
  <c r="EL192" i="14"/>
  <c r="ED192" i="14"/>
  <c r="DV192" i="14"/>
  <c r="EC192" i="14"/>
  <c r="DT192" i="14"/>
  <c r="DL192" i="14"/>
  <c r="DD192" i="14"/>
  <c r="CV192" i="14"/>
  <c r="CN192" i="14"/>
  <c r="CF192" i="14"/>
  <c r="BX192" i="14"/>
  <c r="BP192" i="14"/>
  <c r="BH192" i="14"/>
  <c r="AZ192" i="14"/>
  <c r="AR192" i="14"/>
  <c r="AJ192" i="14"/>
  <c r="AB192" i="14"/>
  <c r="T192" i="14"/>
  <c r="EB192" i="14"/>
  <c r="DS192" i="14"/>
  <c r="DK192" i="14"/>
  <c r="DC192" i="14"/>
  <c r="CU192" i="14"/>
  <c r="CM192" i="14"/>
  <c r="CE192" i="14"/>
  <c r="BW192" i="14"/>
  <c r="BO192" i="14"/>
  <c r="BG192" i="14"/>
  <c r="AY192" i="14"/>
  <c r="AQ192" i="14"/>
  <c r="AI192" i="14"/>
  <c r="AA192" i="14"/>
  <c r="S192" i="14"/>
  <c r="EM192" i="14"/>
  <c r="EA192" i="14"/>
  <c r="DR192" i="14"/>
  <c r="DJ192" i="14"/>
  <c r="DB192" i="14"/>
  <c r="CT192" i="14"/>
  <c r="CL192" i="14"/>
  <c r="CD192" i="14"/>
  <c r="BV192" i="14"/>
  <c r="BN192" i="14"/>
  <c r="BF192" i="14"/>
  <c r="AX192" i="14"/>
  <c r="AP192" i="14"/>
  <c r="AH192" i="14"/>
  <c r="Z192" i="14"/>
  <c r="R192" i="14"/>
  <c r="EK192" i="14"/>
  <c r="DZ192" i="14"/>
  <c r="DQ192" i="14"/>
  <c r="DI192" i="14"/>
  <c r="DA192" i="14"/>
  <c r="CS192" i="14"/>
  <c r="CK192" i="14"/>
  <c r="CC192" i="14"/>
  <c r="BU192" i="14"/>
  <c r="BM192" i="14"/>
  <c r="BE192" i="14"/>
  <c r="AW192" i="14"/>
  <c r="AO192" i="14"/>
  <c r="AG192" i="14"/>
  <c r="Y192" i="14"/>
  <c r="Q192" i="14"/>
  <c r="EJ192" i="14"/>
  <c r="DY192" i="14"/>
  <c r="DP192" i="14"/>
  <c r="DH192" i="14"/>
  <c r="CZ192" i="14"/>
  <c r="CR192" i="14"/>
  <c r="CJ192" i="14"/>
  <c r="CB192" i="14"/>
  <c r="BT192" i="14"/>
  <c r="BL192" i="14"/>
  <c r="BD192" i="14"/>
  <c r="AV192" i="14"/>
  <c r="AN192" i="14"/>
  <c r="AF192" i="14"/>
  <c r="X192" i="14"/>
  <c r="P192" i="14"/>
  <c r="EG192" i="14"/>
  <c r="DX192" i="14"/>
  <c r="DO192" i="14"/>
  <c r="DG192" i="14"/>
  <c r="CY192" i="14"/>
  <c r="CQ192" i="14"/>
  <c r="CI192" i="14"/>
  <c r="CA192" i="14"/>
  <c r="BS192" i="14"/>
  <c r="BK192" i="14"/>
  <c r="BC192" i="14"/>
  <c r="AU192" i="14"/>
  <c r="AM192" i="14"/>
  <c r="AE192" i="14"/>
  <c r="W192" i="14"/>
  <c r="EF192" i="14"/>
  <c r="DW192" i="14"/>
  <c r="DN192" i="14"/>
  <c r="DF192" i="14"/>
  <c r="CX192" i="14"/>
  <c r="CP192" i="14"/>
  <c r="CH192" i="14"/>
  <c r="BZ192" i="14"/>
  <c r="BR192" i="14"/>
  <c r="BJ192" i="14"/>
  <c r="BB192" i="14"/>
  <c r="AT192" i="14"/>
  <c r="AL192" i="14"/>
  <c r="AD192" i="14"/>
  <c r="V192" i="14"/>
  <c r="N192" i="14"/>
  <c r="EE192" i="14"/>
  <c r="DU192" i="14"/>
  <c r="DM192" i="14"/>
  <c r="DE192" i="14"/>
  <c r="CW192" i="14"/>
  <c r="CO192" i="14"/>
  <c r="CG192" i="14"/>
  <c r="BY192" i="14"/>
  <c r="BQ192" i="14"/>
  <c r="BI192" i="14"/>
  <c r="BA192" i="14"/>
  <c r="AS192" i="14"/>
  <c r="AK192" i="14"/>
  <c r="AC192" i="14"/>
  <c r="U192" i="14"/>
  <c r="EJ220" i="14"/>
  <c r="EB220" i="14"/>
  <c r="DT220" i="14"/>
  <c r="DL220" i="14"/>
  <c r="DD220" i="14"/>
  <c r="CV220" i="14"/>
  <c r="CN220" i="14"/>
  <c r="CF220" i="14"/>
  <c r="BX220" i="14"/>
  <c r="BP220" i="14"/>
  <c r="BH220" i="14"/>
  <c r="AZ220" i="14"/>
  <c r="AR220" i="14"/>
  <c r="AJ220" i="14"/>
  <c r="AB220" i="14"/>
  <c r="T220" i="14"/>
  <c r="EI220" i="14"/>
  <c r="EA220" i="14"/>
  <c r="DS220" i="14"/>
  <c r="DK220" i="14"/>
  <c r="DC220" i="14"/>
  <c r="CU220" i="14"/>
  <c r="CM220" i="14"/>
  <c r="CE220" i="14"/>
  <c r="BW220" i="14"/>
  <c r="BO220" i="14"/>
  <c r="BG220" i="14"/>
  <c r="AY220" i="14"/>
  <c r="AQ220" i="14"/>
  <c r="AI220" i="14"/>
  <c r="AA220" i="14"/>
  <c r="S220" i="14"/>
  <c r="EH220" i="14"/>
  <c r="DZ220" i="14"/>
  <c r="DR220" i="14"/>
  <c r="DJ220" i="14"/>
  <c r="DB220" i="14"/>
  <c r="CT220" i="14"/>
  <c r="CL220" i="14"/>
  <c r="CD220" i="14"/>
  <c r="BV220" i="14"/>
  <c r="BN220" i="14"/>
  <c r="BF220" i="14"/>
  <c r="AX220" i="14"/>
  <c r="AP220" i="14"/>
  <c r="AH220" i="14"/>
  <c r="Z220" i="14"/>
  <c r="R220" i="14"/>
  <c r="EG220" i="14"/>
  <c r="DY220" i="14"/>
  <c r="DQ220" i="14"/>
  <c r="DI220" i="14"/>
  <c r="DA220" i="14"/>
  <c r="CS220" i="14"/>
  <c r="CK220" i="14"/>
  <c r="CC220" i="14"/>
  <c r="BU220" i="14"/>
  <c r="BM220" i="14"/>
  <c r="BE220" i="14"/>
  <c r="AW220" i="14"/>
  <c r="AO220" i="14"/>
  <c r="AG220" i="14"/>
  <c r="Y220" i="14"/>
  <c r="Q220" i="14"/>
  <c r="EF220" i="14"/>
  <c r="DX220" i="14"/>
  <c r="DP220" i="14"/>
  <c r="DH220" i="14"/>
  <c r="CZ220" i="14"/>
  <c r="CR220" i="14"/>
  <c r="CJ220" i="14"/>
  <c r="CB220" i="14"/>
  <c r="BT220" i="14"/>
  <c r="BL220" i="14"/>
  <c r="BD220" i="14"/>
  <c r="AV220" i="14"/>
  <c r="AN220" i="14"/>
  <c r="AF220" i="14"/>
  <c r="X220" i="14"/>
  <c r="P220" i="14"/>
  <c r="EM220" i="14"/>
  <c r="EE220" i="14"/>
  <c r="DW220" i="14"/>
  <c r="DO220" i="14"/>
  <c r="DG220" i="14"/>
  <c r="CY220" i="14"/>
  <c r="CQ220" i="14"/>
  <c r="CI220" i="14"/>
  <c r="CA220" i="14"/>
  <c r="BS220" i="14"/>
  <c r="BK220" i="14"/>
  <c r="BC220" i="14"/>
  <c r="AU220" i="14"/>
  <c r="AM220" i="14"/>
  <c r="AE220" i="14"/>
  <c r="W220" i="14"/>
  <c r="EL220" i="14"/>
  <c r="ED220" i="14"/>
  <c r="DV220" i="14"/>
  <c r="DN220" i="14"/>
  <c r="DF220" i="14"/>
  <c r="CX220" i="14"/>
  <c r="CP220" i="14"/>
  <c r="CH220" i="14"/>
  <c r="BZ220" i="14"/>
  <c r="BR220" i="14"/>
  <c r="BJ220" i="14"/>
  <c r="BB220" i="14"/>
  <c r="AT220" i="14"/>
  <c r="AL220" i="14"/>
  <c r="AD220" i="14"/>
  <c r="V220" i="14"/>
  <c r="N220" i="14"/>
  <c r="EK220" i="14"/>
  <c r="EC220" i="14"/>
  <c r="DU220" i="14"/>
  <c r="DM220" i="14"/>
  <c r="DE220" i="14"/>
  <c r="CW220" i="14"/>
  <c r="CO220" i="14"/>
  <c r="CG220" i="14"/>
  <c r="BY220" i="14"/>
  <c r="BQ220" i="14"/>
  <c r="BI220" i="14"/>
  <c r="BA220" i="14"/>
  <c r="AS220" i="14"/>
  <c r="AK220" i="14"/>
  <c r="AC220" i="14"/>
  <c r="U220" i="14"/>
  <c r="EF195" i="14"/>
  <c r="DX195" i="14"/>
  <c r="DP195" i="14"/>
  <c r="DH195" i="14"/>
  <c r="CZ195" i="14"/>
  <c r="CR195" i="14"/>
  <c r="CJ195" i="14"/>
  <c r="CB195" i="14"/>
  <c r="BT195" i="14"/>
  <c r="BL195" i="14"/>
  <c r="BD195" i="14"/>
  <c r="AV195" i="14"/>
  <c r="AN195" i="14"/>
  <c r="AF195" i="14"/>
  <c r="X195" i="14"/>
  <c r="P195" i="14"/>
  <c r="EM195" i="14"/>
  <c r="EE195" i="14"/>
  <c r="DW195" i="14"/>
  <c r="DO195" i="14"/>
  <c r="DG195" i="14"/>
  <c r="CY195" i="14"/>
  <c r="CQ195" i="14"/>
  <c r="CI195" i="14"/>
  <c r="CA195" i="14"/>
  <c r="BS195" i="14"/>
  <c r="BK195" i="14"/>
  <c r="BC195" i="14"/>
  <c r="AU195" i="14"/>
  <c r="AM195" i="14"/>
  <c r="AE195" i="14"/>
  <c r="W195" i="14"/>
  <c r="EL195" i="14"/>
  <c r="ED195" i="14"/>
  <c r="DV195" i="14"/>
  <c r="DN195" i="14"/>
  <c r="DF195" i="14"/>
  <c r="CX195" i="14"/>
  <c r="CP195" i="14"/>
  <c r="CH195" i="14"/>
  <c r="BZ195" i="14"/>
  <c r="BR195" i="14"/>
  <c r="BJ195" i="14"/>
  <c r="BB195" i="14"/>
  <c r="AT195" i="14"/>
  <c r="AL195" i="14"/>
  <c r="AD195" i="14"/>
  <c r="V195" i="14"/>
  <c r="N195" i="14"/>
  <c r="EK195" i="14"/>
  <c r="EC195" i="14"/>
  <c r="DU195" i="14"/>
  <c r="DM195" i="14"/>
  <c r="DE195" i="14"/>
  <c r="CW195" i="14"/>
  <c r="CO195" i="14"/>
  <c r="CG195" i="14"/>
  <c r="BY195" i="14"/>
  <c r="BQ195" i="14"/>
  <c r="BI195" i="14"/>
  <c r="BA195" i="14"/>
  <c r="AS195" i="14"/>
  <c r="AK195" i="14"/>
  <c r="AC195" i="14"/>
  <c r="U195" i="14"/>
  <c r="EJ195" i="14"/>
  <c r="EB195" i="14"/>
  <c r="DT195" i="14"/>
  <c r="DL195" i="14"/>
  <c r="DD195" i="14"/>
  <c r="CV195" i="14"/>
  <c r="CN195" i="14"/>
  <c r="CF195" i="14"/>
  <c r="BX195" i="14"/>
  <c r="BP195" i="14"/>
  <c r="BH195" i="14"/>
  <c r="AZ195" i="14"/>
  <c r="AR195" i="14"/>
  <c r="AJ195" i="14"/>
  <c r="AB195" i="14"/>
  <c r="T195" i="14"/>
  <c r="EI195" i="14"/>
  <c r="EA195" i="14"/>
  <c r="DS195" i="14"/>
  <c r="DK195" i="14"/>
  <c r="DC195" i="14"/>
  <c r="CU195" i="14"/>
  <c r="CM195" i="14"/>
  <c r="CE195" i="14"/>
  <c r="BW195" i="14"/>
  <c r="BO195" i="14"/>
  <c r="BG195" i="14"/>
  <c r="AY195" i="14"/>
  <c r="AQ195" i="14"/>
  <c r="AI195" i="14"/>
  <c r="AA195" i="14"/>
  <c r="S195" i="14"/>
  <c r="EH195" i="14"/>
  <c r="DZ195" i="14"/>
  <c r="DR195" i="14"/>
  <c r="DJ195" i="14"/>
  <c r="DB195" i="14"/>
  <c r="CT195" i="14"/>
  <c r="CL195" i="14"/>
  <c r="CD195" i="14"/>
  <c r="BV195" i="14"/>
  <c r="BN195" i="14"/>
  <c r="BF195" i="14"/>
  <c r="AX195" i="14"/>
  <c r="AP195" i="14"/>
  <c r="AH195" i="14"/>
  <c r="Z195" i="14"/>
  <c r="R195" i="14"/>
  <c r="DY195" i="14"/>
  <c r="BM195" i="14"/>
  <c r="DQ195" i="14"/>
  <c r="BE195" i="14"/>
  <c r="DI195" i="14"/>
  <c r="AW195" i="14"/>
  <c r="DA195" i="14"/>
  <c r="AO195" i="14"/>
  <c r="CS195" i="14"/>
  <c r="AG195" i="14"/>
  <c r="CK195" i="14"/>
  <c r="Y195" i="14"/>
  <c r="CC195" i="14"/>
  <c r="Q195" i="14"/>
  <c r="EG195" i="14"/>
  <c r="BU195" i="14"/>
  <c r="EL243" i="14"/>
  <c r="ED243" i="14"/>
  <c r="DV243" i="14"/>
  <c r="DN243" i="14"/>
  <c r="DF243" i="14"/>
  <c r="CX243" i="14"/>
  <c r="CP243" i="14"/>
  <c r="CH243" i="14"/>
  <c r="BZ243" i="14"/>
  <c r="BR243" i="14"/>
  <c r="BJ243" i="14"/>
  <c r="BB243" i="14"/>
  <c r="AT243" i="14"/>
  <c r="AL243" i="14"/>
  <c r="AD243" i="14"/>
  <c r="V243" i="14"/>
  <c r="N243" i="14"/>
  <c r="EK243" i="14"/>
  <c r="EC243" i="14"/>
  <c r="DU243" i="14"/>
  <c r="DM243" i="14"/>
  <c r="DE243" i="14"/>
  <c r="CW243" i="14"/>
  <c r="CO243" i="14"/>
  <c r="CG243" i="14"/>
  <c r="BY243" i="14"/>
  <c r="BQ243" i="14"/>
  <c r="BI243" i="14"/>
  <c r="BA243" i="14"/>
  <c r="AS243" i="14"/>
  <c r="AK243" i="14"/>
  <c r="AC243" i="14"/>
  <c r="U243" i="14"/>
  <c r="EJ243" i="14"/>
  <c r="EB243" i="14"/>
  <c r="DT243" i="14"/>
  <c r="DL243" i="14"/>
  <c r="DD243" i="14"/>
  <c r="CV243" i="14"/>
  <c r="CN243" i="14"/>
  <c r="CF243" i="14"/>
  <c r="BX243" i="14"/>
  <c r="BP243" i="14"/>
  <c r="BH243" i="14"/>
  <c r="AZ243" i="14"/>
  <c r="AR243" i="14"/>
  <c r="AJ243" i="14"/>
  <c r="AB243" i="14"/>
  <c r="T243" i="14"/>
  <c r="EI243" i="14"/>
  <c r="EA243" i="14"/>
  <c r="DS243" i="14"/>
  <c r="DK243" i="14"/>
  <c r="DC243" i="14"/>
  <c r="CU243" i="14"/>
  <c r="CM243" i="14"/>
  <c r="CE243" i="14"/>
  <c r="BW243" i="14"/>
  <c r="BO243" i="14"/>
  <c r="BG243" i="14"/>
  <c r="AY243" i="14"/>
  <c r="AQ243" i="14"/>
  <c r="AI243" i="14"/>
  <c r="AA243" i="14"/>
  <c r="S243" i="14"/>
  <c r="EH243" i="14"/>
  <c r="DZ243" i="14"/>
  <c r="DR243" i="14"/>
  <c r="DJ243" i="14"/>
  <c r="DB243" i="14"/>
  <c r="CT243" i="14"/>
  <c r="CL243" i="14"/>
  <c r="CD243" i="14"/>
  <c r="BV243" i="14"/>
  <c r="BN243" i="14"/>
  <c r="BF243" i="14"/>
  <c r="AX243" i="14"/>
  <c r="AP243" i="14"/>
  <c r="AH243" i="14"/>
  <c r="Z243" i="14"/>
  <c r="R243" i="14"/>
  <c r="EG243" i="14"/>
  <c r="DY243" i="14"/>
  <c r="DQ243" i="14"/>
  <c r="DI243" i="14"/>
  <c r="DA243" i="14"/>
  <c r="CS243" i="14"/>
  <c r="CK243" i="14"/>
  <c r="CC243" i="14"/>
  <c r="BU243" i="14"/>
  <c r="BM243" i="14"/>
  <c r="BE243" i="14"/>
  <c r="AW243" i="14"/>
  <c r="AO243" i="14"/>
  <c r="AG243" i="14"/>
  <c r="Y243" i="14"/>
  <c r="Q243" i="14"/>
  <c r="EF243" i="14"/>
  <c r="DX243" i="14"/>
  <c r="DP243" i="14"/>
  <c r="DH243" i="14"/>
  <c r="CZ243" i="14"/>
  <c r="CR243" i="14"/>
  <c r="CJ243" i="14"/>
  <c r="CB243" i="14"/>
  <c r="BT243" i="14"/>
  <c r="BL243" i="14"/>
  <c r="BD243" i="14"/>
  <c r="AV243" i="14"/>
  <c r="AN243" i="14"/>
  <c r="AF243" i="14"/>
  <c r="X243" i="14"/>
  <c r="P243" i="14"/>
  <c r="EM243" i="14"/>
  <c r="EE243" i="14"/>
  <c r="DW243" i="14"/>
  <c r="DO243" i="14"/>
  <c r="DG243" i="14"/>
  <c r="CY243" i="14"/>
  <c r="CQ243" i="14"/>
  <c r="CI243" i="14"/>
  <c r="CA243" i="14"/>
  <c r="BS243" i="14"/>
  <c r="BK243" i="14"/>
  <c r="BC243" i="14"/>
  <c r="AU243" i="14"/>
  <c r="AM243" i="14"/>
  <c r="AE243" i="14"/>
  <c r="W243" i="14"/>
  <c r="EH315" i="14"/>
  <c r="DZ315" i="14"/>
  <c r="DR315" i="14"/>
  <c r="DJ315" i="14"/>
  <c r="DB315" i="14"/>
  <c r="CT315" i="14"/>
  <c r="CL315" i="14"/>
  <c r="CD315" i="14"/>
  <c r="BV315" i="14"/>
  <c r="BN315" i="14"/>
  <c r="BF315" i="14"/>
  <c r="AX315" i="14"/>
  <c r="AP315" i="14"/>
  <c r="AH315" i="14"/>
  <c r="Z315" i="14"/>
  <c r="R315" i="14"/>
  <c r="EG315" i="14"/>
  <c r="DY315" i="14"/>
  <c r="DQ315" i="14"/>
  <c r="DI315" i="14"/>
  <c r="DA315" i="14"/>
  <c r="CS315" i="14"/>
  <c r="CK315" i="14"/>
  <c r="CC315" i="14"/>
  <c r="BU315" i="14"/>
  <c r="BM315" i="14"/>
  <c r="BE315" i="14"/>
  <c r="AW315" i="14"/>
  <c r="AO315" i="14"/>
  <c r="AG315" i="14"/>
  <c r="Y315" i="14"/>
  <c r="Q315" i="14"/>
  <c r="EF315" i="14"/>
  <c r="DX315" i="14"/>
  <c r="DP315" i="14"/>
  <c r="DH315" i="14"/>
  <c r="CZ315" i="14"/>
  <c r="CR315" i="14"/>
  <c r="CJ315" i="14"/>
  <c r="CB315" i="14"/>
  <c r="BT315" i="14"/>
  <c r="BL315" i="14"/>
  <c r="BD315" i="14"/>
  <c r="AV315" i="14"/>
  <c r="AN315" i="14"/>
  <c r="AF315" i="14"/>
  <c r="X315" i="14"/>
  <c r="P315" i="14"/>
  <c r="EM315" i="14"/>
  <c r="EE315" i="14"/>
  <c r="DW315" i="14"/>
  <c r="DO315" i="14"/>
  <c r="DG315" i="14"/>
  <c r="CY315" i="14"/>
  <c r="CQ315" i="14"/>
  <c r="CI315" i="14"/>
  <c r="CA315" i="14"/>
  <c r="BS315" i="14"/>
  <c r="BK315" i="14"/>
  <c r="BC315" i="14"/>
  <c r="AU315" i="14"/>
  <c r="AM315" i="14"/>
  <c r="AE315" i="14"/>
  <c r="W315" i="14"/>
  <c r="EL315" i="14"/>
  <c r="ED315" i="14"/>
  <c r="DV315" i="14"/>
  <c r="DN315" i="14"/>
  <c r="DF315" i="14"/>
  <c r="CX315" i="14"/>
  <c r="CP315" i="14"/>
  <c r="CH315" i="14"/>
  <c r="BZ315" i="14"/>
  <c r="BR315" i="14"/>
  <c r="BJ315" i="14"/>
  <c r="BB315" i="14"/>
  <c r="AT315" i="14"/>
  <c r="AL315" i="14"/>
  <c r="AD315" i="14"/>
  <c r="V315" i="14"/>
  <c r="N315" i="14"/>
  <c r="EK315" i="14"/>
  <c r="EC315" i="14"/>
  <c r="DU315" i="14"/>
  <c r="DM315" i="14"/>
  <c r="DE315" i="14"/>
  <c r="CW315" i="14"/>
  <c r="CO315" i="14"/>
  <c r="CG315" i="14"/>
  <c r="BY315" i="14"/>
  <c r="BQ315" i="14"/>
  <c r="BI315" i="14"/>
  <c r="BA315" i="14"/>
  <c r="AS315" i="14"/>
  <c r="AK315" i="14"/>
  <c r="AC315" i="14"/>
  <c r="U315" i="14"/>
  <c r="EI315" i="14"/>
  <c r="EA315" i="14"/>
  <c r="DS315" i="14"/>
  <c r="DK315" i="14"/>
  <c r="DC315" i="14"/>
  <c r="CU315" i="14"/>
  <c r="CM315" i="14"/>
  <c r="CE315" i="14"/>
  <c r="BW315" i="14"/>
  <c r="BO315" i="14"/>
  <c r="BG315" i="14"/>
  <c r="AY315" i="14"/>
  <c r="AQ315" i="14"/>
  <c r="AI315" i="14"/>
  <c r="AA315" i="14"/>
  <c r="S315" i="14"/>
  <c r="CV315" i="14"/>
  <c r="AJ315" i="14"/>
  <c r="CN315" i="14"/>
  <c r="AB315" i="14"/>
  <c r="CF315" i="14"/>
  <c r="T315" i="14"/>
  <c r="EJ315" i="14"/>
  <c r="BX315" i="14"/>
  <c r="EB315" i="14"/>
  <c r="BP315" i="14"/>
  <c r="DT315" i="14"/>
  <c r="BH315" i="14"/>
  <c r="DD315" i="14"/>
  <c r="AR315" i="14"/>
  <c r="DL315" i="14"/>
  <c r="AZ315" i="14"/>
  <c r="EH142" i="14"/>
  <c r="DZ142" i="14"/>
  <c r="DR142" i="14"/>
  <c r="DJ142" i="14"/>
  <c r="DB142" i="14"/>
  <c r="CT142" i="14"/>
  <c r="CL142" i="14"/>
  <c r="CD142" i="14"/>
  <c r="BV142" i="14"/>
  <c r="BN142" i="14"/>
  <c r="BF142" i="14"/>
  <c r="AX142" i="14"/>
  <c r="AP142" i="14"/>
  <c r="AH142" i="14"/>
  <c r="Z142" i="14"/>
  <c r="R142" i="14"/>
  <c r="EG142" i="14"/>
  <c r="DY142" i="14"/>
  <c r="DQ142" i="14"/>
  <c r="DI142" i="14"/>
  <c r="DA142" i="14"/>
  <c r="CS142" i="14"/>
  <c r="CK142" i="14"/>
  <c r="CC142" i="14"/>
  <c r="BU142" i="14"/>
  <c r="BM142" i="14"/>
  <c r="BE142" i="14"/>
  <c r="AW142" i="14"/>
  <c r="AO142" i="14"/>
  <c r="AG142" i="14"/>
  <c r="Y142" i="14"/>
  <c r="Q142" i="14"/>
  <c r="EF142" i="14"/>
  <c r="DX142" i="14"/>
  <c r="DP142" i="14"/>
  <c r="DH142" i="14"/>
  <c r="CZ142" i="14"/>
  <c r="CR142" i="14"/>
  <c r="CJ142" i="14"/>
  <c r="CB142" i="14"/>
  <c r="BT142" i="14"/>
  <c r="BL142" i="14"/>
  <c r="BD142" i="14"/>
  <c r="AV142" i="14"/>
  <c r="AN142" i="14"/>
  <c r="AF142" i="14"/>
  <c r="X142" i="14"/>
  <c r="P142" i="14"/>
  <c r="EM142" i="14"/>
  <c r="EE142" i="14"/>
  <c r="DW142" i="14"/>
  <c r="DO142" i="14"/>
  <c r="DG142" i="14"/>
  <c r="CY142" i="14"/>
  <c r="CQ142" i="14"/>
  <c r="CI142" i="14"/>
  <c r="CA142" i="14"/>
  <c r="BS142" i="14"/>
  <c r="BK142" i="14"/>
  <c r="BC142" i="14"/>
  <c r="AU142" i="14"/>
  <c r="AM142" i="14"/>
  <c r="AE142" i="14"/>
  <c r="W142" i="14"/>
  <c r="EL142" i="14"/>
  <c r="ED142" i="14"/>
  <c r="DV142" i="14"/>
  <c r="DN142" i="14"/>
  <c r="DF142" i="14"/>
  <c r="CX142" i="14"/>
  <c r="CP142" i="14"/>
  <c r="CH142" i="14"/>
  <c r="BZ142" i="14"/>
  <c r="BR142" i="14"/>
  <c r="BJ142" i="14"/>
  <c r="BB142" i="14"/>
  <c r="AT142" i="14"/>
  <c r="AL142" i="14"/>
  <c r="AD142" i="14"/>
  <c r="V142" i="14"/>
  <c r="N142" i="14"/>
  <c r="EK142" i="14"/>
  <c r="EC142" i="14"/>
  <c r="DU142" i="14"/>
  <c r="DM142" i="14"/>
  <c r="DE142" i="14"/>
  <c r="CW142" i="14"/>
  <c r="CO142" i="14"/>
  <c r="CG142" i="14"/>
  <c r="BY142" i="14"/>
  <c r="BQ142" i="14"/>
  <c r="BI142" i="14"/>
  <c r="BA142" i="14"/>
  <c r="AS142" i="14"/>
  <c r="AK142" i="14"/>
  <c r="AC142" i="14"/>
  <c r="U142" i="14"/>
  <c r="EJ142" i="14"/>
  <c r="EB142" i="14"/>
  <c r="DT142" i="14"/>
  <c r="DL142" i="14"/>
  <c r="DD142" i="14"/>
  <c r="CV142" i="14"/>
  <c r="CN142" i="14"/>
  <c r="CF142" i="14"/>
  <c r="BX142" i="14"/>
  <c r="BP142" i="14"/>
  <c r="BH142" i="14"/>
  <c r="AZ142" i="14"/>
  <c r="AR142" i="14"/>
  <c r="AJ142" i="14"/>
  <c r="AB142" i="14"/>
  <c r="T142" i="14"/>
  <c r="EI142" i="14"/>
  <c r="EA142" i="14"/>
  <c r="DS142" i="14"/>
  <c r="DK142" i="14"/>
  <c r="DC142" i="14"/>
  <c r="CU142" i="14"/>
  <c r="CM142" i="14"/>
  <c r="CE142" i="14"/>
  <c r="BW142" i="14"/>
  <c r="BO142" i="14"/>
  <c r="BG142" i="14"/>
  <c r="AY142" i="14"/>
  <c r="AQ142" i="14"/>
  <c r="AI142" i="14"/>
  <c r="AA142" i="14"/>
  <c r="S142" i="14"/>
  <c r="EM155" i="14"/>
  <c r="EE155" i="14"/>
  <c r="DW155" i="14"/>
  <c r="DO155" i="14"/>
  <c r="DG155" i="14"/>
  <c r="CY155" i="14"/>
  <c r="CQ155" i="14"/>
  <c r="EL155" i="14"/>
  <c r="ED155" i="14"/>
  <c r="DV155" i="14"/>
  <c r="DN155" i="14"/>
  <c r="DF155" i="14"/>
  <c r="CX155" i="14"/>
  <c r="CP155" i="14"/>
  <c r="EI155" i="14"/>
  <c r="EA155" i="14"/>
  <c r="DS155" i="14"/>
  <c r="DK155" i="14"/>
  <c r="DC155" i="14"/>
  <c r="CU155" i="14"/>
  <c r="EH155" i="14"/>
  <c r="DZ155" i="14"/>
  <c r="DR155" i="14"/>
  <c r="DJ155" i="14"/>
  <c r="DB155" i="14"/>
  <c r="CT155" i="14"/>
  <c r="DX155" i="14"/>
  <c r="DH155" i="14"/>
  <c r="CR155" i="14"/>
  <c r="CH155" i="14"/>
  <c r="BZ155" i="14"/>
  <c r="BR155" i="14"/>
  <c r="BJ155" i="14"/>
  <c r="BB155" i="14"/>
  <c r="AT155" i="14"/>
  <c r="AL155" i="14"/>
  <c r="AD155" i="14"/>
  <c r="V155" i="14"/>
  <c r="N155" i="14"/>
  <c r="EK155" i="14"/>
  <c r="DU155" i="14"/>
  <c r="DE155" i="14"/>
  <c r="CO155" i="14"/>
  <c r="CG155" i="14"/>
  <c r="BY155" i="14"/>
  <c r="BQ155" i="14"/>
  <c r="BI155" i="14"/>
  <c r="BA155" i="14"/>
  <c r="AS155" i="14"/>
  <c r="AK155" i="14"/>
  <c r="AC155" i="14"/>
  <c r="U155" i="14"/>
  <c r="EJ155" i="14"/>
  <c r="DT155" i="14"/>
  <c r="DD155" i="14"/>
  <c r="CN155" i="14"/>
  <c r="CF155" i="14"/>
  <c r="BX155" i="14"/>
  <c r="BP155" i="14"/>
  <c r="BH155" i="14"/>
  <c r="AZ155" i="14"/>
  <c r="AR155" i="14"/>
  <c r="AJ155" i="14"/>
  <c r="AB155" i="14"/>
  <c r="T155" i="14"/>
  <c r="EG155" i="14"/>
  <c r="DQ155" i="14"/>
  <c r="DA155" i="14"/>
  <c r="CM155" i="14"/>
  <c r="CE155" i="14"/>
  <c r="BW155" i="14"/>
  <c r="BO155" i="14"/>
  <c r="BG155" i="14"/>
  <c r="AY155" i="14"/>
  <c r="AQ155" i="14"/>
  <c r="AI155" i="14"/>
  <c r="AA155" i="14"/>
  <c r="S155" i="14"/>
  <c r="EF155" i="14"/>
  <c r="DP155" i="14"/>
  <c r="CZ155" i="14"/>
  <c r="CL155" i="14"/>
  <c r="CD155" i="14"/>
  <c r="BV155" i="14"/>
  <c r="BN155" i="14"/>
  <c r="BF155" i="14"/>
  <c r="AX155" i="14"/>
  <c r="AP155" i="14"/>
  <c r="AH155" i="14"/>
  <c r="Z155" i="14"/>
  <c r="R155" i="14"/>
  <c r="EC155" i="14"/>
  <c r="DM155" i="14"/>
  <c r="CW155" i="14"/>
  <c r="CK155" i="14"/>
  <c r="CC155" i="14"/>
  <c r="BU155" i="14"/>
  <c r="BM155" i="14"/>
  <c r="BE155" i="14"/>
  <c r="AW155" i="14"/>
  <c r="AO155" i="14"/>
  <c r="AG155" i="14"/>
  <c r="Y155" i="14"/>
  <c r="Q155" i="14"/>
  <c r="EB155" i="14"/>
  <c r="DL155" i="14"/>
  <c r="CV155" i="14"/>
  <c r="CJ155" i="14"/>
  <c r="CB155" i="14"/>
  <c r="BT155" i="14"/>
  <c r="BL155" i="14"/>
  <c r="BD155" i="14"/>
  <c r="AV155" i="14"/>
  <c r="AN155" i="14"/>
  <c r="AF155" i="14"/>
  <c r="X155" i="14"/>
  <c r="P155" i="14"/>
  <c r="DY155" i="14"/>
  <c r="DI155" i="14"/>
  <c r="CS155" i="14"/>
  <c r="CI155" i="14"/>
  <c r="CA155" i="14"/>
  <c r="BS155" i="14"/>
  <c r="BK155" i="14"/>
  <c r="BC155" i="14"/>
  <c r="AU155" i="14"/>
  <c r="AM155" i="14"/>
  <c r="AE155" i="14"/>
  <c r="W155" i="14"/>
  <c r="EF199" i="14"/>
  <c r="DX199" i="14"/>
  <c r="DP199" i="14"/>
  <c r="DH199" i="14"/>
  <c r="CZ199" i="14"/>
  <c r="CR199" i="14"/>
  <c r="CJ199" i="14"/>
  <c r="CB199" i="14"/>
  <c r="BT199" i="14"/>
  <c r="BL199" i="14"/>
  <c r="BD199" i="14"/>
  <c r="AV199" i="14"/>
  <c r="AN199" i="14"/>
  <c r="AF199" i="14"/>
  <c r="X199" i="14"/>
  <c r="P199" i="14"/>
  <c r="EM199" i="14"/>
  <c r="EE199" i="14"/>
  <c r="DW199" i="14"/>
  <c r="DO199" i="14"/>
  <c r="DG199" i="14"/>
  <c r="CY199" i="14"/>
  <c r="CQ199" i="14"/>
  <c r="CI199" i="14"/>
  <c r="CA199" i="14"/>
  <c r="BS199" i="14"/>
  <c r="BK199" i="14"/>
  <c r="BC199" i="14"/>
  <c r="AU199" i="14"/>
  <c r="AM199" i="14"/>
  <c r="AE199" i="14"/>
  <c r="W199" i="14"/>
  <c r="EL199" i="14"/>
  <c r="ED199" i="14"/>
  <c r="DV199" i="14"/>
  <c r="DN199" i="14"/>
  <c r="DF199" i="14"/>
  <c r="CX199" i="14"/>
  <c r="CP199" i="14"/>
  <c r="CH199" i="14"/>
  <c r="BZ199" i="14"/>
  <c r="BR199" i="14"/>
  <c r="BJ199" i="14"/>
  <c r="BB199" i="14"/>
  <c r="AT199" i="14"/>
  <c r="AL199" i="14"/>
  <c r="AD199" i="14"/>
  <c r="V199" i="14"/>
  <c r="N199" i="14"/>
  <c r="EK199" i="14"/>
  <c r="EC199" i="14"/>
  <c r="DU199" i="14"/>
  <c r="DM199" i="14"/>
  <c r="DE199" i="14"/>
  <c r="CW199" i="14"/>
  <c r="CO199" i="14"/>
  <c r="CG199" i="14"/>
  <c r="BY199" i="14"/>
  <c r="BQ199" i="14"/>
  <c r="BI199" i="14"/>
  <c r="BA199" i="14"/>
  <c r="AS199" i="14"/>
  <c r="AK199" i="14"/>
  <c r="AC199" i="14"/>
  <c r="U199" i="14"/>
  <c r="EJ199" i="14"/>
  <c r="EB199" i="14"/>
  <c r="DT199" i="14"/>
  <c r="DL199" i="14"/>
  <c r="DD199" i="14"/>
  <c r="CV199" i="14"/>
  <c r="CN199" i="14"/>
  <c r="CF199" i="14"/>
  <c r="BX199" i="14"/>
  <c r="BP199" i="14"/>
  <c r="BH199" i="14"/>
  <c r="AZ199" i="14"/>
  <c r="AR199" i="14"/>
  <c r="AJ199" i="14"/>
  <c r="AB199" i="14"/>
  <c r="T199" i="14"/>
  <c r="EI199" i="14"/>
  <c r="EA199" i="14"/>
  <c r="DS199" i="14"/>
  <c r="DK199" i="14"/>
  <c r="DC199" i="14"/>
  <c r="CU199" i="14"/>
  <c r="CM199" i="14"/>
  <c r="CE199" i="14"/>
  <c r="BW199" i="14"/>
  <c r="BO199" i="14"/>
  <c r="BG199" i="14"/>
  <c r="AY199" i="14"/>
  <c r="AQ199" i="14"/>
  <c r="AI199" i="14"/>
  <c r="AA199" i="14"/>
  <c r="S199" i="14"/>
  <c r="EH199" i="14"/>
  <c r="DZ199" i="14"/>
  <c r="DR199" i="14"/>
  <c r="DJ199" i="14"/>
  <c r="DB199" i="14"/>
  <c r="CT199" i="14"/>
  <c r="CL199" i="14"/>
  <c r="CD199" i="14"/>
  <c r="BV199" i="14"/>
  <c r="BN199" i="14"/>
  <c r="BF199" i="14"/>
  <c r="AX199" i="14"/>
  <c r="AP199" i="14"/>
  <c r="AH199" i="14"/>
  <c r="Z199" i="14"/>
  <c r="R199" i="14"/>
  <c r="CC199" i="14"/>
  <c r="Q199" i="14"/>
  <c r="EG199" i="14"/>
  <c r="BU199" i="14"/>
  <c r="DY199" i="14"/>
  <c r="BM199" i="14"/>
  <c r="DQ199" i="14"/>
  <c r="BE199" i="14"/>
  <c r="DI199" i="14"/>
  <c r="AW199" i="14"/>
  <c r="DA199" i="14"/>
  <c r="AO199" i="14"/>
  <c r="CS199" i="14"/>
  <c r="AG199" i="14"/>
  <c r="CK199" i="14"/>
  <c r="Y199" i="14"/>
  <c r="EF215" i="14"/>
  <c r="DX215" i="14"/>
  <c r="DP215" i="14"/>
  <c r="DH215" i="14"/>
  <c r="CZ215" i="14"/>
  <c r="CR215" i="14"/>
  <c r="CJ215" i="14"/>
  <c r="CB215" i="14"/>
  <c r="BT215" i="14"/>
  <c r="BL215" i="14"/>
  <c r="BD215" i="14"/>
  <c r="AV215" i="14"/>
  <c r="AN215" i="14"/>
  <c r="AF215" i="14"/>
  <c r="X215" i="14"/>
  <c r="P215" i="14"/>
  <c r="EM215" i="14"/>
  <c r="EE215" i="14"/>
  <c r="DW215" i="14"/>
  <c r="DO215" i="14"/>
  <c r="DG215" i="14"/>
  <c r="CY215" i="14"/>
  <c r="CQ215" i="14"/>
  <c r="CI215" i="14"/>
  <c r="CA215" i="14"/>
  <c r="BS215" i="14"/>
  <c r="BK215" i="14"/>
  <c r="BC215" i="14"/>
  <c r="AU215" i="14"/>
  <c r="AM215" i="14"/>
  <c r="AE215" i="14"/>
  <c r="W215" i="14"/>
  <c r="EL215" i="14"/>
  <c r="ED215" i="14"/>
  <c r="DV215" i="14"/>
  <c r="DN215" i="14"/>
  <c r="DF215" i="14"/>
  <c r="CX215" i="14"/>
  <c r="CP215" i="14"/>
  <c r="CH215" i="14"/>
  <c r="BZ215" i="14"/>
  <c r="BR215" i="14"/>
  <c r="BJ215" i="14"/>
  <c r="BB215" i="14"/>
  <c r="AT215" i="14"/>
  <c r="AL215" i="14"/>
  <c r="AD215" i="14"/>
  <c r="V215" i="14"/>
  <c r="N215" i="14"/>
  <c r="EK215" i="14"/>
  <c r="EC215" i="14"/>
  <c r="DU215" i="14"/>
  <c r="DM215" i="14"/>
  <c r="DE215" i="14"/>
  <c r="CW215" i="14"/>
  <c r="CO215" i="14"/>
  <c r="CG215" i="14"/>
  <c r="BY215" i="14"/>
  <c r="BQ215" i="14"/>
  <c r="BI215" i="14"/>
  <c r="BA215" i="14"/>
  <c r="AS215" i="14"/>
  <c r="AK215" i="14"/>
  <c r="AC215" i="14"/>
  <c r="U215" i="14"/>
  <c r="EJ215" i="14"/>
  <c r="EB215" i="14"/>
  <c r="DT215" i="14"/>
  <c r="DL215" i="14"/>
  <c r="DD215" i="14"/>
  <c r="CV215" i="14"/>
  <c r="CN215" i="14"/>
  <c r="CF215" i="14"/>
  <c r="BX215" i="14"/>
  <c r="BP215" i="14"/>
  <c r="BH215" i="14"/>
  <c r="AZ215" i="14"/>
  <c r="AR215" i="14"/>
  <c r="AJ215" i="14"/>
  <c r="AB215" i="14"/>
  <c r="T215" i="14"/>
  <c r="EI215" i="14"/>
  <c r="EA215" i="14"/>
  <c r="DS215" i="14"/>
  <c r="DK215" i="14"/>
  <c r="DC215" i="14"/>
  <c r="CU215" i="14"/>
  <c r="CM215" i="14"/>
  <c r="CE215" i="14"/>
  <c r="BW215" i="14"/>
  <c r="BO215" i="14"/>
  <c r="BG215" i="14"/>
  <c r="AY215" i="14"/>
  <c r="AQ215" i="14"/>
  <c r="AI215" i="14"/>
  <c r="AA215" i="14"/>
  <c r="S215" i="14"/>
  <c r="EH215" i="14"/>
  <c r="DZ215" i="14"/>
  <c r="DR215" i="14"/>
  <c r="DJ215" i="14"/>
  <c r="DB215" i="14"/>
  <c r="CT215" i="14"/>
  <c r="CL215" i="14"/>
  <c r="CD215" i="14"/>
  <c r="BV215" i="14"/>
  <c r="BN215" i="14"/>
  <c r="BF215" i="14"/>
  <c r="AX215" i="14"/>
  <c r="AP215" i="14"/>
  <c r="AH215" i="14"/>
  <c r="Z215" i="14"/>
  <c r="R215" i="14"/>
  <c r="EG215" i="14"/>
  <c r="DY215" i="14"/>
  <c r="DQ215" i="14"/>
  <c r="DI215" i="14"/>
  <c r="DA215" i="14"/>
  <c r="CS215" i="14"/>
  <c r="CK215" i="14"/>
  <c r="CC215" i="14"/>
  <c r="BU215" i="14"/>
  <c r="BM215" i="14"/>
  <c r="BE215" i="14"/>
  <c r="AW215" i="14"/>
  <c r="AO215" i="14"/>
  <c r="AG215" i="14"/>
  <c r="Y215" i="14"/>
  <c r="Q215" i="14"/>
  <c r="T90" i="14"/>
  <c r="S90" i="14"/>
  <c r="D627" i="14"/>
  <c r="C628" i="14"/>
  <c r="T75" i="14"/>
  <c r="S75" i="14"/>
  <c r="T43" i="14"/>
  <c r="S43" i="14"/>
  <c r="T94" i="14"/>
  <c r="S94" i="14"/>
  <c r="T84" i="14"/>
  <c r="S84" i="14"/>
  <c r="T91" i="14"/>
  <c r="S91" i="14"/>
  <c r="T59" i="14"/>
  <c r="S59" i="14"/>
  <c r="T89" i="14"/>
  <c r="S89" i="14"/>
  <c r="T73" i="14"/>
  <c r="S73" i="14"/>
  <c r="S57" i="14"/>
  <c r="T57" i="14"/>
  <c r="T41" i="14"/>
  <c r="S41" i="14"/>
  <c r="U16" i="14"/>
  <c r="M82" i="14" s="1"/>
  <c r="U18" i="14"/>
  <c r="U17" i="14"/>
  <c r="T71" i="14"/>
  <c r="S71" i="14"/>
  <c r="T55" i="14"/>
  <c r="S55" i="14"/>
  <c r="T39" i="14"/>
  <c r="S39" i="14"/>
  <c r="T86" i="14"/>
  <c r="S86" i="14"/>
  <c r="C103" i="14"/>
  <c r="D102" i="14"/>
  <c r="T85" i="14"/>
  <c r="S85" i="14"/>
  <c r="T69" i="14"/>
  <c r="S69" i="14"/>
  <c r="S53" i="14"/>
  <c r="T53" i="14"/>
  <c r="S37" i="14"/>
  <c r="T37" i="14"/>
  <c r="E101" i="14"/>
  <c r="G101" i="14" s="1"/>
  <c r="T88" i="14"/>
  <c r="S88" i="14"/>
  <c r="T87" i="14"/>
  <c r="S87" i="14"/>
  <c r="T67" i="14"/>
  <c r="S67" i="14"/>
  <c r="S35" i="14"/>
  <c r="T35" i="14"/>
  <c r="T92" i="14"/>
  <c r="S92" i="14"/>
  <c r="T83" i="14"/>
  <c r="S83" i="14"/>
  <c r="T51" i="14"/>
  <c r="S51" i="14"/>
  <c r="T81" i="14"/>
  <c r="S81" i="14"/>
  <c r="T65" i="14"/>
  <c r="S65" i="14"/>
  <c r="S49" i="14"/>
  <c r="T49" i="14"/>
  <c r="C362" i="14"/>
  <c r="C363" i="14" s="1"/>
  <c r="C364" i="14" s="1"/>
  <c r="C365" i="14" s="1"/>
  <c r="C366" i="14" s="1"/>
  <c r="C367" i="14" s="1"/>
  <c r="C368" i="14" s="1"/>
  <c r="C369" i="14" s="1"/>
  <c r="C370" i="14" s="1"/>
  <c r="C371" i="14" s="1"/>
  <c r="C372" i="14" s="1"/>
  <c r="C373" i="14" s="1"/>
  <c r="C374" i="14" s="1"/>
  <c r="C375" i="14" s="1"/>
  <c r="C376" i="14" s="1"/>
  <c r="C377" i="14" s="1"/>
  <c r="C378" i="14" s="1"/>
  <c r="C379" i="14" s="1"/>
  <c r="C380" i="14" s="1"/>
  <c r="C381" i="14" s="1"/>
  <c r="C382" i="14" s="1"/>
  <c r="C383" i="14" s="1"/>
  <c r="C384" i="14" s="1"/>
  <c r="C385" i="14" s="1"/>
  <c r="C386" i="14" s="1"/>
  <c r="C387" i="14" s="1"/>
  <c r="C388" i="14" s="1"/>
  <c r="C389" i="14" s="1"/>
  <c r="C390" i="14" s="1"/>
  <c r="C391" i="14" s="1"/>
  <c r="C392" i="14" s="1"/>
  <c r="C393" i="14" s="1"/>
  <c r="C394" i="14" s="1"/>
  <c r="C395" i="14" s="1"/>
  <c r="C396" i="14" s="1"/>
  <c r="C397" i="14" s="1"/>
  <c r="C398" i="14" s="1"/>
  <c r="C399" i="14" s="1"/>
  <c r="C400" i="14" s="1"/>
  <c r="C401" i="14" s="1"/>
  <c r="C402" i="14" s="1"/>
  <c r="C403" i="14" s="1"/>
  <c r="C404" i="14" s="1"/>
  <c r="C405" i="14" s="1"/>
  <c r="C406" i="14" s="1"/>
  <c r="C407" i="14" s="1"/>
  <c r="C408" i="14" s="1"/>
  <c r="C409" i="14" s="1"/>
  <c r="C410" i="14" s="1"/>
  <c r="C411" i="14" s="1"/>
  <c r="C412" i="14" s="1"/>
  <c r="C413" i="14" s="1"/>
  <c r="C414" i="14" s="1"/>
  <c r="C415" i="14" s="1"/>
  <c r="C416" i="14" s="1"/>
  <c r="C417" i="14" s="1"/>
  <c r="C418" i="14" s="1"/>
  <c r="C419" i="14" s="1"/>
  <c r="C420" i="14" s="1"/>
  <c r="C421" i="14" s="1"/>
  <c r="C422" i="14" s="1"/>
  <c r="C423" i="14" s="1"/>
  <c r="C424" i="14" s="1"/>
  <c r="C425" i="14" s="1"/>
  <c r="C426" i="14" s="1"/>
  <c r="C427" i="14" s="1"/>
  <c r="C428" i="14" s="1"/>
  <c r="C429" i="14" s="1"/>
  <c r="C430" i="14" s="1"/>
  <c r="C431" i="14" s="1"/>
  <c r="C432" i="14" s="1"/>
  <c r="C433" i="14" s="1"/>
  <c r="C434" i="14" s="1"/>
  <c r="C435" i="14" s="1"/>
  <c r="C436" i="14" s="1"/>
  <c r="C437" i="14" s="1"/>
  <c r="C438" i="14" s="1"/>
  <c r="C439" i="14" s="1"/>
  <c r="C440" i="14" s="1"/>
  <c r="C441" i="14" s="1"/>
  <c r="C442" i="14" s="1"/>
  <c r="C443" i="14" s="1"/>
  <c r="C444" i="14" s="1"/>
  <c r="C445" i="14" s="1"/>
  <c r="C446" i="14" s="1"/>
  <c r="C447" i="14" s="1"/>
  <c r="C448" i="14" s="1"/>
  <c r="C449" i="14" s="1"/>
  <c r="C450" i="14" s="1"/>
  <c r="C451" i="14" s="1"/>
  <c r="C452" i="14" s="1"/>
  <c r="C453" i="14" s="1"/>
  <c r="C454" i="14" s="1"/>
  <c r="C455" i="14" s="1"/>
  <c r="C456" i="14" s="1"/>
  <c r="C457" i="14" s="1"/>
  <c r="C458" i="14" s="1"/>
  <c r="C459" i="14" s="1"/>
  <c r="C460" i="14" s="1"/>
  <c r="C461" i="14" s="1"/>
  <c r="C462" i="14" s="1"/>
  <c r="C463" i="14" s="1"/>
  <c r="C464" i="14" s="1"/>
  <c r="C465" i="14" s="1"/>
  <c r="C466" i="14" s="1"/>
  <c r="C467" i="14" s="1"/>
  <c r="C468" i="14" s="1"/>
  <c r="C469" i="14" s="1"/>
  <c r="C470" i="14" s="1"/>
  <c r="C471" i="14" s="1"/>
  <c r="C472" i="14" s="1"/>
  <c r="C473" i="14" s="1"/>
  <c r="C474" i="14" s="1"/>
  <c r="C475" i="14" s="1"/>
  <c r="C476" i="14" s="1"/>
  <c r="C477" i="14" s="1"/>
  <c r="C478" i="14" s="1"/>
  <c r="C479" i="14" s="1"/>
  <c r="C480" i="14" s="1"/>
  <c r="C481" i="14" s="1"/>
  <c r="C482" i="14" s="1"/>
  <c r="C483" i="14" s="1"/>
  <c r="C484" i="14" s="1"/>
  <c r="C485" i="14" s="1"/>
  <c r="C486" i="14" s="1"/>
  <c r="C487" i="14" s="1"/>
  <c r="C488" i="14" s="1"/>
  <c r="C489" i="14" s="1"/>
  <c r="C490" i="14" s="1"/>
  <c r="C491" i="14" s="1"/>
  <c r="C492" i="14" s="1"/>
  <c r="C493" i="14" s="1"/>
  <c r="C494" i="14" s="1"/>
  <c r="C495" i="14" s="1"/>
  <c r="C496" i="14" s="1"/>
  <c r="C497" i="14" s="1"/>
  <c r="C498" i="14" s="1"/>
  <c r="C499" i="14" s="1"/>
  <c r="C500" i="14" s="1"/>
  <c r="C501" i="14" s="1"/>
  <c r="C502" i="14" s="1"/>
  <c r="C503" i="14" s="1"/>
  <c r="C504" i="14" s="1"/>
  <c r="C505" i="14" s="1"/>
  <c r="C506" i="14" s="1"/>
  <c r="C507" i="14" s="1"/>
  <c r="C508" i="14" s="1"/>
  <c r="C509" i="14" s="1"/>
  <c r="C510" i="14" s="1"/>
  <c r="C511" i="14" s="1"/>
  <c r="C512" i="14" s="1"/>
  <c r="C513" i="14" s="1"/>
  <c r="C514" i="14" s="1"/>
  <c r="C515" i="14" s="1"/>
  <c r="C516" i="14" s="1"/>
  <c r="C517" i="14" s="1"/>
  <c r="C518" i="14" s="1"/>
  <c r="C519" i="14" s="1"/>
  <c r="C520" i="14" s="1"/>
  <c r="C521" i="14" s="1"/>
  <c r="C522" i="14" s="1"/>
  <c r="C523" i="14" s="1"/>
  <c r="C524" i="14" s="1"/>
  <c r="C525" i="14" s="1"/>
  <c r="C526" i="14" s="1"/>
  <c r="C527" i="14" s="1"/>
  <c r="C528" i="14" s="1"/>
  <c r="C529" i="14" s="1"/>
  <c r="C530" i="14" s="1"/>
  <c r="C531" i="14" s="1"/>
  <c r="C532" i="14" s="1"/>
  <c r="C533" i="14" s="1"/>
  <c r="C534" i="14" s="1"/>
  <c r="C535" i="14" s="1"/>
  <c r="C536" i="14" s="1"/>
  <c r="C537" i="14" s="1"/>
  <c r="C538" i="14" s="1"/>
  <c r="C539" i="14" s="1"/>
  <c r="C540" i="14" s="1"/>
  <c r="C541" i="14" s="1"/>
  <c r="C542" i="14" s="1"/>
  <c r="C543" i="14" s="1"/>
  <c r="C544" i="14" s="1"/>
  <c r="C545" i="14" s="1"/>
  <c r="C546" i="14" s="1"/>
  <c r="C547" i="14" s="1"/>
  <c r="C548" i="14" s="1"/>
  <c r="C549" i="14" s="1"/>
  <c r="C550" i="14" s="1"/>
  <c r="C551" i="14" s="1"/>
  <c r="C552" i="14" s="1"/>
  <c r="C553" i="14" s="1"/>
  <c r="C554" i="14" s="1"/>
  <c r="C555" i="14" s="1"/>
  <c r="C556" i="14" s="1"/>
  <c r="C557" i="14" s="1"/>
  <c r="C558" i="14" s="1"/>
  <c r="C559" i="14" s="1"/>
  <c r="C560" i="14" s="1"/>
  <c r="C561" i="14" s="1"/>
  <c r="C562" i="14" s="1"/>
  <c r="C563" i="14" s="1"/>
  <c r="C564" i="14" s="1"/>
  <c r="C565" i="14" s="1"/>
  <c r="C566" i="14" s="1"/>
  <c r="C567" i="14" s="1"/>
  <c r="C568" i="14" s="1"/>
  <c r="C569" i="14" s="1"/>
  <c r="C570" i="14" s="1"/>
  <c r="C571" i="14" s="1"/>
  <c r="C572" i="14" s="1"/>
  <c r="C573" i="14" s="1"/>
  <c r="C574" i="14" s="1"/>
  <c r="C575" i="14" s="1"/>
  <c r="C576" i="14" s="1"/>
  <c r="C577" i="14" s="1"/>
  <c r="C578" i="14" s="1"/>
  <c r="C579" i="14" s="1"/>
  <c r="C580" i="14" s="1"/>
  <c r="C581" i="14" s="1"/>
  <c r="C582" i="14" s="1"/>
  <c r="C583" i="14" s="1"/>
  <c r="C584" i="14" s="1"/>
  <c r="C585" i="14" s="1"/>
  <c r="C586" i="14" s="1"/>
  <c r="C587" i="14" s="1"/>
  <c r="C588" i="14" s="1"/>
  <c r="C589" i="14" s="1"/>
  <c r="C590" i="14" s="1"/>
  <c r="C591" i="14" s="1"/>
  <c r="C592" i="14" s="1"/>
  <c r="C593" i="14" s="1"/>
  <c r="C594" i="14" s="1"/>
  <c r="C595" i="14" s="1"/>
  <c r="C596" i="14" s="1"/>
  <c r="C597" i="14" s="1"/>
  <c r="C598" i="14" s="1"/>
  <c r="C599" i="14" s="1"/>
  <c r="C600" i="14" s="1"/>
  <c r="C601" i="14" s="1"/>
  <c r="C602" i="14" s="1"/>
  <c r="C603" i="14" s="1"/>
  <c r="C604" i="14" s="1"/>
  <c r="C605" i="14" s="1"/>
  <c r="C606" i="14" s="1"/>
  <c r="C607" i="14" s="1"/>
  <c r="C608" i="14" s="1"/>
  <c r="C609" i="14" s="1"/>
  <c r="C610" i="14" s="1"/>
  <c r="C611" i="14" s="1"/>
  <c r="C612" i="14" s="1"/>
  <c r="C613" i="14" s="1"/>
  <c r="C614" i="14" s="1"/>
  <c r="C615" i="14" s="1"/>
  <c r="C616" i="14" s="1"/>
  <c r="C617" i="14" s="1"/>
  <c r="A101" i="14"/>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N626" i="14"/>
  <c r="A627" i="14"/>
  <c r="T79" i="14"/>
  <c r="S79" i="14"/>
  <c r="S63" i="14"/>
  <c r="T63" i="14"/>
  <c r="T47" i="14"/>
  <c r="S47" i="14"/>
  <c r="T95" i="14"/>
  <c r="S95" i="14"/>
  <c r="T93" i="14"/>
  <c r="S93" i="14"/>
  <c r="T77" i="14"/>
  <c r="S77" i="14"/>
  <c r="S61" i="14"/>
  <c r="T61" i="14"/>
  <c r="T45" i="14"/>
  <c r="S45" i="14"/>
  <c r="U13" i="14"/>
  <c r="U12" i="14"/>
  <c r="F25" i="11"/>
  <c r="J25" i="11" s="1"/>
  <c r="K25" i="11" s="1"/>
  <c r="G25" i="11"/>
  <c r="F24" i="11"/>
  <c r="J24" i="11" s="1"/>
  <c r="K24" i="11" s="1"/>
  <c r="G24" i="11"/>
  <c r="D26" i="11"/>
  <c r="G26" i="11" s="1"/>
  <c r="O154" i="14"/>
  <c r="O149" i="14"/>
  <c r="O210" i="14"/>
  <c r="O326" i="14"/>
  <c r="O139" i="14"/>
  <c r="O238" i="14"/>
  <c r="O276" i="14"/>
  <c r="O205" i="14"/>
  <c r="O168" i="14"/>
  <c r="O345" i="14"/>
  <c r="O130" i="14"/>
  <c r="O300" i="14"/>
  <c r="O321" i="14"/>
  <c r="O283" i="14"/>
  <c r="O284" i="14"/>
  <c r="O317" i="14"/>
  <c r="O201" i="14"/>
  <c r="O285" i="14"/>
  <c r="O127" i="14"/>
  <c r="O175" i="14"/>
  <c r="O266" i="14"/>
  <c r="O347" i="14"/>
  <c r="O121" i="14"/>
  <c r="O244" i="14"/>
  <c r="O191" i="14"/>
  <c r="O319" i="14"/>
  <c r="O308" i="14"/>
  <c r="O107" i="14"/>
  <c r="O316" i="14"/>
  <c r="O177" i="14"/>
  <c r="O273" i="14"/>
  <c r="O187" i="14"/>
  <c r="O181" i="14"/>
  <c r="O161" i="14"/>
  <c r="O217" i="14"/>
  <c r="O264" i="14"/>
  <c r="O350" i="14"/>
  <c r="O318" i="14"/>
  <c r="O332" i="14"/>
  <c r="O297" i="14"/>
  <c r="O159" i="14"/>
  <c r="O173" i="14"/>
  <c r="O253" i="14"/>
  <c r="O313" i="14"/>
  <c r="O281" i="14"/>
  <c r="O267" i="14"/>
  <c r="O144" i="14"/>
  <c r="O305" i="14"/>
  <c r="O337" i="14"/>
  <c r="O312" i="14"/>
  <c r="O148" i="14"/>
  <c r="O157" i="14"/>
  <c r="O302" i="14"/>
  <c r="O335" i="14"/>
  <c r="O126" i="14"/>
  <c r="O166" i="14"/>
  <c r="O114" i="14"/>
  <c r="O236" i="14"/>
  <c r="O237" i="14"/>
  <c r="O227" i="14"/>
  <c r="O184" i="14"/>
  <c r="O324" i="14"/>
  <c r="O206" i="14"/>
  <c r="O242" i="14"/>
  <c r="O293" i="14"/>
  <c r="O197" i="14"/>
  <c r="O202" i="14"/>
  <c r="O106" i="14"/>
  <c r="O352" i="14"/>
  <c r="O272" i="14"/>
  <c r="O279" i="14"/>
  <c r="O172" i="14"/>
  <c r="O354" i="14"/>
  <c r="O265" i="14"/>
  <c r="O213" i="14"/>
  <c r="O277" i="14"/>
  <c r="O252" i="14"/>
  <c r="O203" i="14"/>
  <c r="O263" i="14"/>
  <c r="O233" i="14"/>
  <c r="O320" i="14"/>
  <c r="O245" i="14"/>
  <c r="O231" i="14"/>
  <c r="O178" i="14"/>
  <c r="O183" i="14"/>
  <c r="O349" i="14"/>
  <c r="O188" i="14"/>
  <c r="O340" i="14"/>
  <c r="O141" i="14"/>
  <c r="O328" i="14"/>
  <c r="O292" i="14"/>
  <c r="O116" i="14"/>
  <c r="O278" i="14"/>
  <c r="O346" i="14"/>
  <c r="O310" i="14"/>
  <c r="O163" i="14"/>
  <c r="O270" i="14"/>
  <c r="O301" i="14"/>
  <c r="O329" i="14"/>
  <c r="O226" i="14"/>
  <c r="O164" i="14"/>
  <c r="O251" i="14"/>
  <c r="O171" i="14"/>
  <c r="O134" i="14"/>
  <c r="O150" i="14"/>
  <c r="O261" i="14"/>
  <c r="O229" i="14"/>
  <c r="O296" i="14"/>
  <c r="O185" i="14"/>
  <c r="O323" i="14"/>
  <c r="O207" i="14"/>
  <c r="O196" i="14"/>
  <c r="O113" i="14"/>
  <c r="O298" i="14"/>
  <c r="O120" i="14"/>
  <c r="O225" i="14"/>
  <c r="O246" i="14"/>
  <c r="O303" i="14"/>
  <c r="O165" i="14"/>
  <c r="O221" i="14"/>
  <c r="O190" i="14"/>
  <c r="O125" i="14"/>
  <c r="O288" i="14"/>
  <c r="O322" i="14"/>
  <c r="O101" i="14"/>
  <c r="O247" i="14"/>
  <c r="O311" i="14"/>
  <c r="O228" i="14"/>
  <c r="O147" i="14"/>
  <c r="O304" i="14"/>
  <c r="O255" i="14"/>
  <c r="O140" i="14"/>
  <c r="O162" i="14"/>
  <c r="O158" i="14"/>
  <c r="O218" i="14"/>
  <c r="O182" i="14"/>
  <c r="O342" i="14"/>
  <c r="O132" i="14"/>
  <c r="O351" i="14"/>
  <c r="O152" i="14"/>
  <c r="O291" i="14"/>
  <c r="O282" i="14"/>
  <c r="O115" i="14"/>
  <c r="O216" i="14"/>
  <c r="O204" i="14"/>
  <c r="O269" i="14"/>
  <c r="O258" i="14"/>
  <c r="O180" i="14"/>
  <c r="O123" i="14"/>
  <c r="O241" i="14"/>
  <c r="O211" i="14"/>
  <c r="O254" i="14"/>
  <c r="O186" i="14"/>
  <c r="O344" i="14"/>
  <c r="O117" i="14"/>
  <c r="O248" i="14"/>
  <c r="O268" i="14"/>
  <c r="O355" i="14"/>
  <c r="O289" i="14"/>
  <c r="O230" i="14"/>
  <c r="O167" i="14"/>
  <c r="O257" i="14"/>
  <c r="O290" i="14"/>
  <c r="O160" i="14"/>
  <c r="O145" i="14"/>
  <c r="O325" i="14"/>
  <c r="O193" i="14"/>
  <c r="O209" i="14"/>
  <c r="O133" i="14"/>
  <c r="O219" i="14"/>
  <c r="O348" i="14"/>
  <c r="O280" i="14"/>
  <c r="O194" i="14"/>
  <c r="O112" i="14"/>
  <c r="O353" i="14"/>
  <c r="O122" i="14"/>
  <c r="O135" i="14"/>
  <c r="O208" i="14"/>
  <c r="O262" i="14"/>
  <c r="O170" i="14"/>
  <c r="O153" i="14"/>
  <c r="O249" i="14"/>
  <c r="O105" i="14"/>
  <c r="O287" i="14"/>
  <c r="O118" i="14"/>
  <c r="O110" i="14"/>
  <c r="O143" i="14"/>
  <c r="O119" i="14"/>
  <c r="O341" i="14"/>
  <c r="O260" i="14"/>
  <c r="O223" i="14"/>
  <c r="O189" i="14"/>
  <c r="O174" i="14"/>
  <c r="O136" i="14"/>
  <c r="O286" i="14"/>
  <c r="O240" i="14"/>
  <c r="O124" i="14"/>
  <c r="O334" i="14"/>
  <c r="O234" i="14"/>
  <c r="O222" i="14"/>
  <c r="O137" i="14"/>
  <c r="O275" i="14"/>
  <c r="O128" i="14"/>
  <c r="O214" i="14"/>
  <c r="O224" i="14"/>
  <c r="O104" i="14"/>
  <c r="O232" i="14"/>
  <c r="O235" i="14"/>
  <c r="O271" i="14"/>
  <c r="O306" i="14"/>
  <c r="O109" i="14"/>
  <c r="O108" i="14"/>
  <c r="O330" i="14"/>
  <c r="O198" i="14"/>
  <c r="O102" i="14"/>
  <c r="O331" i="14"/>
  <c r="O274" i="14"/>
  <c r="O333" i="14"/>
  <c r="O299" i="14"/>
  <c r="O151" i="14"/>
  <c r="O339" i="14"/>
  <c r="O259" i="14"/>
  <c r="O294" i="14"/>
  <c r="O212" i="14"/>
  <c r="O336" i="14"/>
  <c r="O309" i="14"/>
  <c r="O131" i="14"/>
  <c r="U30" i="14" l="1"/>
  <c r="U26" i="14"/>
  <c r="U27" i="14"/>
  <c r="U28" i="14"/>
  <c r="U29" i="14"/>
  <c r="CD258" i="14"/>
  <c r="R258" i="14"/>
  <c r="CC258" i="14"/>
  <c r="Q258" i="14"/>
  <c r="CB258" i="14"/>
  <c r="P258" i="14"/>
  <c r="CI258" i="14"/>
  <c r="W258" i="14"/>
  <c r="CH258" i="14"/>
  <c r="V258" i="14"/>
  <c r="CO258" i="14"/>
  <c r="AC258" i="14"/>
  <c r="CN258" i="14"/>
  <c r="AB258" i="14"/>
  <c r="CM258" i="14"/>
  <c r="AA258" i="14"/>
  <c r="DZ258" i="14"/>
  <c r="BN258" i="14"/>
  <c r="DY258" i="14"/>
  <c r="BM258" i="14"/>
  <c r="DX258" i="14"/>
  <c r="BL258" i="14"/>
  <c r="EE258" i="14"/>
  <c r="BS258" i="14"/>
  <c r="ED258" i="14"/>
  <c r="BR258" i="14"/>
  <c r="EK258" i="14"/>
  <c r="BY258" i="14"/>
  <c r="EJ258" i="14"/>
  <c r="BX258" i="14"/>
  <c r="EI258" i="14"/>
  <c r="BW258" i="14"/>
  <c r="DR258" i="14"/>
  <c r="BF258" i="14"/>
  <c r="DQ258" i="14"/>
  <c r="BE258" i="14"/>
  <c r="DP258" i="14"/>
  <c r="BD258" i="14"/>
  <c r="DW258" i="14"/>
  <c r="BK258" i="14"/>
  <c r="DV258" i="14"/>
  <c r="BJ258" i="14"/>
  <c r="EC258" i="14"/>
  <c r="BQ258" i="14"/>
  <c r="EB258" i="14"/>
  <c r="BP258" i="14"/>
  <c r="EA258" i="14"/>
  <c r="BO258" i="14"/>
  <c r="DJ258" i="14"/>
  <c r="AX258" i="14"/>
  <c r="DI258" i="14"/>
  <c r="AW258" i="14"/>
  <c r="DH258" i="14"/>
  <c r="AV258" i="14"/>
  <c r="DO258" i="14"/>
  <c r="BC258" i="14"/>
  <c r="DN258" i="14"/>
  <c r="BB258" i="14"/>
  <c r="DU258" i="14"/>
  <c r="BI258" i="14"/>
  <c r="DT258" i="14"/>
  <c r="BH258" i="14"/>
  <c r="DS258" i="14"/>
  <c r="BG258" i="14"/>
  <c r="DB258" i="14"/>
  <c r="AP258" i="14"/>
  <c r="DA258" i="14"/>
  <c r="AO258" i="14"/>
  <c r="CZ258" i="14"/>
  <c r="AN258" i="14"/>
  <c r="DG258" i="14"/>
  <c r="AU258" i="14"/>
  <c r="DF258" i="14"/>
  <c r="AT258" i="14"/>
  <c r="DM258" i="14"/>
  <c r="BA258" i="14"/>
  <c r="CT258" i="14"/>
  <c r="AH258" i="14"/>
  <c r="CS258" i="14"/>
  <c r="AG258" i="14"/>
  <c r="CR258" i="14"/>
  <c r="AF258" i="14"/>
  <c r="CY258" i="14"/>
  <c r="AM258" i="14"/>
  <c r="CX258" i="14"/>
  <c r="AL258" i="14"/>
  <c r="DE258" i="14"/>
  <c r="AS258" i="14"/>
  <c r="DD258" i="14"/>
  <c r="AR258" i="14"/>
  <c r="DC258" i="14"/>
  <c r="AQ258" i="14"/>
  <c r="CK258" i="14"/>
  <c r="CQ258" i="14"/>
  <c r="CW258" i="14"/>
  <c r="AJ258" i="14"/>
  <c r="BU258" i="14"/>
  <c r="CA258" i="14"/>
  <c r="CG258" i="14"/>
  <c r="T258" i="14"/>
  <c r="Y258" i="14"/>
  <c r="AE258" i="14"/>
  <c r="AK258" i="14"/>
  <c r="DK258" i="14"/>
  <c r="EH258" i="14"/>
  <c r="EF258" i="14"/>
  <c r="EL258" i="14"/>
  <c r="U258" i="14"/>
  <c r="CU258" i="14"/>
  <c r="CL258" i="14"/>
  <c r="CJ258" i="14"/>
  <c r="CP258" i="14"/>
  <c r="DL258" i="14"/>
  <c r="CE258" i="14"/>
  <c r="BV258" i="14"/>
  <c r="BT258" i="14"/>
  <c r="BZ258" i="14"/>
  <c r="CV258" i="14"/>
  <c r="AY258" i="14"/>
  <c r="EG258" i="14"/>
  <c r="EM258" i="14"/>
  <c r="N258" i="14"/>
  <c r="AZ258" i="14"/>
  <c r="S258" i="14"/>
  <c r="Z258" i="14"/>
  <c r="X258" i="14"/>
  <c r="AD258" i="14"/>
  <c r="CF258" i="14"/>
  <c r="AI258" i="14"/>
  <c r="DR311" i="14"/>
  <c r="BF311" i="14"/>
  <c r="DQ311" i="14"/>
  <c r="BE311" i="14"/>
  <c r="DP311" i="14"/>
  <c r="BD311" i="14"/>
  <c r="DW311" i="14"/>
  <c r="BK311" i="14"/>
  <c r="DV311" i="14"/>
  <c r="BJ311" i="14"/>
  <c r="EC311" i="14"/>
  <c r="BQ311" i="14"/>
  <c r="EA311" i="14"/>
  <c r="BO311" i="14"/>
  <c r="AZ311" i="14"/>
  <c r="T311" i="14"/>
  <c r="DJ311" i="14"/>
  <c r="AX311" i="14"/>
  <c r="DI311" i="14"/>
  <c r="AW311" i="14"/>
  <c r="DH311" i="14"/>
  <c r="AV311" i="14"/>
  <c r="DO311" i="14"/>
  <c r="BC311" i="14"/>
  <c r="DN311" i="14"/>
  <c r="BB311" i="14"/>
  <c r="DU311" i="14"/>
  <c r="BI311" i="14"/>
  <c r="DS311" i="14"/>
  <c r="BG311" i="14"/>
  <c r="DD311" i="14"/>
  <c r="EJ311" i="14"/>
  <c r="DB311" i="14"/>
  <c r="AP311" i="14"/>
  <c r="DA311" i="14"/>
  <c r="AO311" i="14"/>
  <c r="CZ311" i="14"/>
  <c r="AN311" i="14"/>
  <c r="DG311" i="14"/>
  <c r="AU311" i="14"/>
  <c r="DF311" i="14"/>
  <c r="AT311" i="14"/>
  <c r="DM311" i="14"/>
  <c r="BA311" i="14"/>
  <c r="DK311" i="14"/>
  <c r="AY311" i="14"/>
  <c r="AR311" i="14"/>
  <c r="BX311" i="14"/>
  <c r="CT311" i="14"/>
  <c r="AH311" i="14"/>
  <c r="CS311" i="14"/>
  <c r="AG311" i="14"/>
  <c r="CR311" i="14"/>
  <c r="AF311" i="14"/>
  <c r="CY311" i="14"/>
  <c r="AM311" i="14"/>
  <c r="CX311" i="14"/>
  <c r="AL311" i="14"/>
  <c r="DE311" i="14"/>
  <c r="AS311" i="14"/>
  <c r="DC311" i="14"/>
  <c r="AQ311" i="14"/>
  <c r="CV311" i="14"/>
  <c r="DT311" i="14"/>
  <c r="CL311" i="14"/>
  <c r="Z311" i="14"/>
  <c r="CK311" i="14"/>
  <c r="Y311" i="14"/>
  <c r="CJ311" i="14"/>
  <c r="X311" i="14"/>
  <c r="CQ311" i="14"/>
  <c r="AE311" i="14"/>
  <c r="CP311" i="14"/>
  <c r="AD311" i="14"/>
  <c r="CW311" i="14"/>
  <c r="AK311" i="14"/>
  <c r="CU311" i="14"/>
  <c r="AI311" i="14"/>
  <c r="AJ311" i="14"/>
  <c r="BH311" i="14"/>
  <c r="CD311" i="14"/>
  <c r="R311" i="14"/>
  <c r="CC311" i="14"/>
  <c r="Q311" i="14"/>
  <c r="CB311" i="14"/>
  <c r="P311" i="14"/>
  <c r="CI311" i="14"/>
  <c r="W311" i="14"/>
  <c r="CH311" i="14"/>
  <c r="V311" i="14"/>
  <c r="CO311" i="14"/>
  <c r="AC311" i="14"/>
  <c r="CM311" i="14"/>
  <c r="AA311" i="14"/>
  <c r="CN311" i="14"/>
  <c r="EB311" i="14"/>
  <c r="BN311" i="14"/>
  <c r="BL311" i="14"/>
  <c r="BR311" i="14"/>
  <c r="BW311" i="14"/>
  <c r="EG311" i="14"/>
  <c r="EM311" i="14"/>
  <c r="N311" i="14"/>
  <c r="S311" i="14"/>
  <c r="DY311" i="14"/>
  <c r="EE311" i="14"/>
  <c r="EK311" i="14"/>
  <c r="DL311" i="14"/>
  <c r="BU311" i="14"/>
  <c r="CA311" i="14"/>
  <c r="CG311" i="14"/>
  <c r="AB311" i="14"/>
  <c r="BM311" i="14"/>
  <c r="BS311" i="14"/>
  <c r="BY311" i="14"/>
  <c r="CF311" i="14"/>
  <c r="EH311" i="14"/>
  <c r="EF311" i="14"/>
  <c r="EL311" i="14"/>
  <c r="U311" i="14"/>
  <c r="BP311" i="14"/>
  <c r="DZ311" i="14"/>
  <c r="DX311" i="14"/>
  <c r="ED311" i="14"/>
  <c r="EI311" i="14"/>
  <c r="BV311" i="14"/>
  <c r="BT311" i="14"/>
  <c r="BZ311" i="14"/>
  <c r="CE311" i="14"/>
  <c r="EH242" i="14"/>
  <c r="BV242" i="14"/>
  <c r="EG242" i="14"/>
  <c r="BU242" i="14"/>
  <c r="EF242" i="14"/>
  <c r="BT242" i="14"/>
  <c r="EM242" i="14"/>
  <c r="CA242" i="14"/>
  <c r="EL242" i="14"/>
  <c r="BZ242" i="14"/>
  <c r="N242" i="14"/>
  <c r="CG242" i="14"/>
  <c r="U242" i="14"/>
  <c r="CF242" i="14"/>
  <c r="T242" i="14"/>
  <c r="CE242" i="14"/>
  <c r="S242" i="14"/>
  <c r="DZ242" i="14"/>
  <c r="BN242" i="14"/>
  <c r="DY242" i="14"/>
  <c r="BM242" i="14"/>
  <c r="DX242" i="14"/>
  <c r="BL242" i="14"/>
  <c r="EE242" i="14"/>
  <c r="BS242" i="14"/>
  <c r="ED242" i="14"/>
  <c r="BR242" i="14"/>
  <c r="EK242" i="14"/>
  <c r="DR242" i="14"/>
  <c r="BF242" i="14"/>
  <c r="DQ242" i="14"/>
  <c r="BE242" i="14"/>
  <c r="DP242" i="14"/>
  <c r="BD242" i="14"/>
  <c r="DW242" i="14"/>
  <c r="BK242" i="14"/>
  <c r="DV242" i="14"/>
  <c r="BJ242" i="14"/>
  <c r="EC242" i="14"/>
  <c r="BQ242" i="14"/>
  <c r="EB242" i="14"/>
  <c r="BP242" i="14"/>
  <c r="EA242" i="14"/>
  <c r="BO242" i="14"/>
  <c r="DJ242" i="14"/>
  <c r="AX242" i="14"/>
  <c r="DI242" i="14"/>
  <c r="AW242" i="14"/>
  <c r="DH242" i="14"/>
  <c r="AV242" i="14"/>
  <c r="DO242" i="14"/>
  <c r="BC242" i="14"/>
  <c r="DN242" i="14"/>
  <c r="BB242" i="14"/>
  <c r="DU242" i="14"/>
  <c r="BI242" i="14"/>
  <c r="DT242" i="14"/>
  <c r="BH242" i="14"/>
  <c r="DS242" i="14"/>
  <c r="BG242" i="14"/>
  <c r="DB242" i="14"/>
  <c r="AP242" i="14"/>
  <c r="DA242" i="14"/>
  <c r="AO242" i="14"/>
  <c r="CZ242" i="14"/>
  <c r="AN242" i="14"/>
  <c r="DG242" i="14"/>
  <c r="AU242" i="14"/>
  <c r="DF242" i="14"/>
  <c r="AT242" i="14"/>
  <c r="DM242" i="14"/>
  <c r="BA242" i="14"/>
  <c r="DL242" i="14"/>
  <c r="AZ242" i="14"/>
  <c r="DK242" i="14"/>
  <c r="AY242" i="14"/>
  <c r="CT242" i="14"/>
  <c r="AH242" i="14"/>
  <c r="CS242" i="14"/>
  <c r="AG242" i="14"/>
  <c r="CR242" i="14"/>
  <c r="AF242" i="14"/>
  <c r="CY242" i="14"/>
  <c r="AM242" i="14"/>
  <c r="CX242" i="14"/>
  <c r="AL242" i="14"/>
  <c r="DE242" i="14"/>
  <c r="AS242" i="14"/>
  <c r="DD242" i="14"/>
  <c r="AR242" i="14"/>
  <c r="DC242" i="14"/>
  <c r="AQ242" i="14"/>
  <c r="CL242" i="14"/>
  <c r="Z242" i="14"/>
  <c r="CK242" i="14"/>
  <c r="Y242" i="14"/>
  <c r="CJ242" i="14"/>
  <c r="X242" i="14"/>
  <c r="CQ242" i="14"/>
  <c r="AE242" i="14"/>
  <c r="CP242" i="14"/>
  <c r="AD242" i="14"/>
  <c r="CW242" i="14"/>
  <c r="AK242" i="14"/>
  <c r="CV242" i="14"/>
  <c r="AJ242" i="14"/>
  <c r="CU242" i="14"/>
  <c r="AI242" i="14"/>
  <c r="CC242" i="14"/>
  <c r="CO242" i="14"/>
  <c r="CM242" i="14"/>
  <c r="Q242" i="14"/>
  <c r="BY242" i="14"/>
  <c r="BW242" i="14"/>
  <c r="CB242" i="14"/>
  <c r="AC242" i="14"/>
  <c r="AA242" i="14"/>
  <c r="P242" i="14"/>
  <c r="EJ242" i="14"/>
  <c r="CI242" i="14"/>
  <c r="CN242" i="14"/>
  <c r="W242" i="14"/>
  <c r="BX242" i="14"/>
  <c r="R242" i="14"/>
  <c r="V242" i="14"/>
  <c r="EI242" i="14"/>
  <c r="CD242" i="14"/>
  <c r="CH242" i="14"/>
  <c r="AB242" i="14"/>
  <c r="DL160" i="14"/>
  <c r="AZ160" i="14"/>
  <c r="DK160" i="14"/>
  <c r="AY160" i="14"/>
  <c r="DJ160" i="14"/>
  <c r="AX160" i="14"/>
  <c r="DI160" i="14"/>
  <c r="AW160" i="14"/>
  <c r="DH160" i="14"/>
  <c r="AV160" i="14"/>
  <c r="DD160" i="14"/>
  <c r="AR160" i="14"/>
  <c r="DC160" i="14"/>
  <c r="AQ160" i="14"/>
  <c r="DB160" i="14"/>
  <c r="AP160" i="14"/>
  <c r="DA160" i="14"/>
  <c r="AO160" i="14"/>
  <c r="CZ160" i="14"/>
  <c r="AN160" i="14"/>
  <c r="DG160" i="14"/>
  <c r="AU160" i="14"/>
  <c r="DF160" i="14"/>
  <c r="AT160" i="14"/>
  <c r="DM160" i="14"/>
  <c r="BA160" i="14"/>
  <c r="CV160" i="14"/>
  <c r="AJ160" i="14"/>
  <c r="CU160" i="14"/>
  <c r="AI160" i="14"/>
  <c r="CT160" i="14"/>
  <c r="AH160" i="14"/>
  <c r="CS160" i="14"/>
  <c r="AG160" i="14"/>
  <c r="CR160" i="14"/>
  <c r="CN160" i="14"/>
  <c r="AB160" i="14"/>
  <c r="CM160" i="14"/>
  <c r="AA160" i="14"/>
  <c r="CL160" i="14"/>
  <c r="Z160" i="14"/>
  <c r="CK160" i="14"/>
  <c r="Y160" i="14"/>
  <c r="CJ160" i="14"/>
  <c r="X160" i="14"/>
  <c r="CQ160" i="14"/>
  <c r="CF160" i="14"/>
  <c r="T160" i="14"/>
  <c r="CE160" i="14"/>
  <c r="S160" i="14"/>
  <c r="CD160" i="14"/>
  <c r="R160" i="14"/>
  <c r="CC160" i="14"/>
  <c r="Q160" i="14"/>
  <c r="CB160" i="14"/>
  <c r="P160" i="14"/>
  <c r="CI160" i="14"/>
  <c r="EJ160" i="14"/>
  <c r="BX160" i="14"/>
  <c r="EI160" i="14"/>
  <c r="BW160" i="14"/>
  <c r="EB160" i="14"/>
  <c r="BP160" i="14"/>
  <c r="EA160" i="14"/>
  <c r="BO160" i="14"/>
  <c r="DZ160" i="14"/>
  <c r="BN160" i="14"/>
  <c r="DY160" i="14"/>
  <c r="BM160" i="14"/>
  <c r="DX160" i="14"/>
  <c r="BL160" i="14"/>
  <c r="DR160" i="14"/>
  <c r="DP160" i="14"/>
  <c r="CY160" i="14"/>
  <c r="EL160" i="14"/>
  <c r="BR160" i="14"/>
  <c r="EC160" i="14"/>
  <c r="BI160" i="14"/>
  <c r="BV160" i="14"/>
  <c r="BT160" i="14"/>
  <c r="CA160" i="14"/>
  <c r="ED160" i="14"/>
  <c r="BJ160" i="14"/>
  <c r="DU160" i="14"/>
  <c r="AS160" i="14"/>
  <c r="BF160" i="14"/>
  <c r="BD160" i="14"/>
  <c r="BS160" i="14"/>
  <c r="DV160" i="14"/>
  <c r="BB160" i="14"/>
  <c r="DE160" i="14"/>
  <c r="AK160" i="14"/>
  <c r="DT160" i="14"/>
  <c r="EG160" i="14"/>
  <c r="AF160" i="14"/>
  <c r="BK160" i="14"/>
  <c r="DN160" i="14"/>
  <c r="AL160" i="14"/>
  <c r="CW160" i="14"/>
  <c r="AC160" i="14"/>
  <c r="BH160" i="14"/>
  <c r="DQ160" i="14"/>
  <c r="EM160" i="14"/>
  <c r="BC160" i="14"/>
  <c r="CX160" i="14"/>
  <c r="AD160" i="14"/>
  <c r="CO160" i="14"/>
  <c r="U160" i="14"/>
  <c r="DS160" i="14"/>
  <c r="BU160" i="14"/>
  <c r="EE160" i="14"/>
  <c r="AM160" i="14"/>
  <c r="CP160" i="14"/>
  <c r="V160" i="14"/>
  <c r="CG160" i="14"/>
  <c r="BG160" i="14"/>
  <c r="BE160" i="14"/>
  <c r="DW160" i="14"/>
  <c r="AE160" i="14"/>
  <c r="CH160" i="14"/>
  <c r="N160" i="14"/>
  <c r="BY160" i="14"/>
  <c r="EH160" i="14"/>
  <c r="EF160" i="14"/>
  <c r="DO160" i="14"/>
  <c r="W160" i="14"/>
  <c r="BZ160" i="14"/>
  <c r="EK160" i="14"/>
  <c r="BQ160" i="14"/>
  <c r="CM279" i="14"/>
  <c r="AA279" i="14"/>
  <c r="CL279" i="14"/>
  <c r="Z279" i="14"/>
  <c r="CK279" i="14"/>
  <c r="Y279" i="14"/>
  <c r="CJ279" i="14"/>
  <c r="X279" i="14"/>
  <c r="CQ279" i="14"/>
  <c r="AE279" i="14"/>
  <c r="CP279" i="14"/>
  <c r="AD279" i="14"/>
  <c r="CG279" i="14"/>
  <c r="DE279" i="14"/>
  <c r="CW279" i="14"/>
  <c r="CO279" i="14"/>
  <c r="CE279" i="14"/>
  <c r="S279" i="14"/>
  <c r="CD279" i="14"/>
  <c r="R279" i="14"/>
  <c r="CC279" i="14"/>
  <c r="Q279" i="14"/>
  <c r="CB279" i="14"/>
  <c r="P279" i="14"/>
  <c r="CI279" i="14"/>
  <c r="W279" i="14"/>
  <c r="CH279" i="14"/>
  <c r="V279" i="14"/>
  <c r="BA279" i="14"/>
  <c r="BY279" i="14"/>
  <c r="BQ279" i="14"/>
  <c r="BI279" i="14"/>
  <c r="EI279" i="14"/>
  <c r="BW279" i="14"/>
  <c r="EH279" i="14"/>
  <c r="BV279" i="14"/>
  <c r="EG279" i="14"/>
  <c r="BU279" i="14"/>
  <c r="EF279" i="14"/>
  <c r="BT279" i="14"/>
  <c r="EM279" i="14"/>
  <c r="CA279" i="14"/>
  <c r="EL279" i="14"/>
  <c r="BZ279" i="14"/>
  <c r="N279" i="14"/>
  <c r="U279" i="14"/>
  <c r="AS279" i="14"/>
  <c r="AK279" i="14"/>
  <c r="AC279" i="14"/>
  <c r="EA279" i="14"/>
  <c r="BO279" i="14"/>
  <c r="DZ279" i="14"/>
  <c r="BN279" i="14"/>
  <c r="DY279" i="14"/>
  <c r="BM279" i="14"/>
  <c r="DX279" i="14"/>
  <c r="BL279" i="14"/>
  <c r="EE279" i="14"/>
  <c r="BS279" i="14"/>
  <c r="ED279" i="14"/>
  <c r="BR279" i="14"/>
  <c r="DT279" i="14"/>
  <c r="DL279" i="14"/>
  <c r="EJ279" i="14"/>
  <c r="EB279" i="14"/>
  <c r="DK279" i="14"/>
  <c r="AY279" i="14"/>
  <c r="DJ279" i="14"/>
  <c r="AX279" i="14"/>
  <c r="DI279" i="14"/>
  <c r="AW279" i="14"/>
  <c r="DH279" i="14"/>
  <c r="AV279" i="14"/>
  <c r="DO279" i="14"/>
  <c r="BC279" i="14"/>
  <c r="DN279" i="14"/>
  <c r="BB279" i="14"/>
  <c r="BH279" i="14"/>
  <c r="AZ279" i="14"/>
  <c r="BX279" i="14"/>
  <c r="BP279" i="14"/>
  <c r="DC279" i="14"/>
  <c r="AQ279" i="14"/>
  <c r="DB279" i="14"/>
  <c r="AP279" i="14"/>
  <c r="DA279" i="14"/>
  <c r="AO279" i="14"/>
  <c r="CZ279" i="14"/>
  <c r="AN279" i="14"/>
  <c r="DG279" i="14"/>
  <c r="AU279" i="14"/>
  <c r="DF279" i="14"/>
  <c r="AT279" i="14"/>
  <c r="AB279" i="14"/>
  <c r="T279" i="14"/>
  <c r="AR279" i="14"/>
  <c r="AJ279" i="14"/>
  <c r="AH279" i="14"/>
  <c r="AF279" i="14"/>
  <c r="AL279" i="14"/>
  <c r="DU279" i="14"/>
  <c r="DS279" i="14"/>
  <c r="DQ279" i="14"/>
  <c r="DW279" i="14"/>
  <c r="CN279" i="14"/>
  <c r="CU279" i="14"/>
  <c r="CS279" i="14"/>
  <c r="CY279" i="14"/>
  <c r="DM279" i="14"/>
  <c r="BG279" i="14"/>
  <c r="BE279" i="14"/>
  <c r="BK279" i="14"/>
  <c r="CF279" i="14"/>
  <c r="AI279" i="14"/>
  <c r="AG279" i="14"/>
  <c r="AM279" i="14"/>
  <c r="EK279" i="14"/>
  <c r="DR279" i="14"/>
  <c r="DP279" i="14"/>
  <c r="DV279" i="14"/>
  <c r="DD279" i="14"/>
  <c r="BF279" i="14"/>
  <c r="BD279" i="14"/>
  <c r="BJ279" i="14"/>
  <c r="CV279" i="14"/>
  <c r="CT279" i="14"/>
  <c r="CR279" i="14"/>
  <c r="CX279" i="14"/>
  <c r="EC279" i="14"/>
  <c r="EA353" i="14"/>
  <c r="BO353" i="14"/>
  <c r="DZ353" i="14"/>
  <c r="BN353" i="14"/>
  <c r="DY353" i="14"/>
  <c r="BM353" i="14"/>
  <c r="DX353" i="14"/>
  <c r="BL353" i="14"/>
  <c r="EE353" i="14"/>
  <c r="BS353" i="14"/>
  <c r="ED353" i="14"/>
  <c r="BR353" i="14"/>
  <c r="EK353" i="14"/>
  <c r="BY353" i="14"/>
  <c r="EB353" i="14"/>
  <c r="CV353" i="14"/>
  <c r="DS353" i="14"/>
  <c r="BG353" i="14"/>
  <c r="DR353" i="14"/>
  <c r="BF353" i="14"/>
  <c r="DQ353" i="14"/>
  <c r="BE353" i="14"/>
  <c r="DP353" i="14"/>
  <c r="BD353" i="14"/>
  <c r="DW353" i="14"/>
  <c r="BK353" i="14"/>
  <c r="DV353" i="14"/>
  <c r="BJ353" i="14"/>
  <c r="EC353" i="14"/>
  <c r="BQ353" i="14"/>
  <c r="BP353" i="14"/>
  <c r="AJ353" i="14"/>
  <c r="DK353" i="14"/>
  <c r="AY353" i="14"/>
  <c r="DJ353" i="14"/>
  <c r="AX353" i="14"/>
  <c r="DI353" i="14"/>
  <c r="AW353" i="14"/>
  <c r="DH353" i="14"/>
  <c r="AV353" i="14"/>
  <c r="DO353" i="14"/>
  <c r="BC353" i="14"/>
  <c r="DN353" i="14"/>
  <c r="BB353" i="14"/>
  <c r="DU353" i="14"/>
  <c r="BI353" i="14"/>
  <c r="DT353" i="14"/>
  <c r="CN353" i="14"/>
  <c r="DC353" i="14"/>
  <c r="AQ353" i="14"/>
  <c r="DB353" i="14"/>
  <c r="AP353" i="14"/>
  <c r="DA353" i="14"/>
  <c r="AO353" i="14"/>
  <c r="CZ353" i="14"/>
  <c r="AN353" i="14"/>
  <c r="DG353" i="14"/>
  <c r="AU353" i="14"/>
  <c r="DF353" i="14"/>
  <c r="AT353" i="14"/>
  <c r="DM353" i="14"/>
  <c r="BA353" i="14"/>
  <c r="BH353" i="14"/>
  <c r="AB353" i="14"/>
  <c r="CU353" i="14"/>
  <c r="AI353" i="14"/>
  <c r="CT353" i="14"/>
  <c r="AH353" i="14"/>
  <c r="CS353" i="14"/>
  <c r="AG353" i="14"/>
  <c r="CR353" i="14"/>
  <c r="AF353" i="14"/>
  <c r="CY353" i="14"/>
  <c r="AM353" i="14"/>
  <c r="CX353" i="14"/>
  <c r="AL353" i="14"/>
  <c r="DE353" i="14"/>
  <c r="AS353" i="14"/>
  <c r="DL353" i="14"/>
  <c r="EJ353" i="14"/>
  <c r="CM353" i="14"/>
  <c r="AA353" i="14"/>
  <c r="CL353" i="14"/>
  <c r="Z353" i="14"/>
  <c r="CK353" i="14"/>
  <c r="Y353" i="14"/>
  <c r="CJ353" i="14"/>
  <c r="X353" i="14"/>
  <c r="CQ353" i="14"/>
  <c r="AE353" i="14"/>
  <c r="CP353" i="14"/>
  <c r="AD353" i="14"/>
  <c r="CW353" i="14"/>
  <c r="AK353" i="14"/>
  <c r="AZ353" i="14"/>
  <c r="BX353" i="14"/>
  <c r="EI353" i="14"/>
  <c r="BW353" i="14"/>
  <c r="EH353" i="14"/>
  <c r="BV353" i="14"/>
  <c r="EG353" i="14"/>
  <c r="BU353" i="14"/>
  <c r="EF353" i="14"/>
  <c r="BT353" i="14"/>
  <c r="EM353" i="14"/>
  <c r="CA353" i="14"/>
  <c r="EL353" i="14"/>
  <c r="BZ353" i="14"/>
  <c r="N353" i="14"/>
  <c r="CG353" i="14"/>
  <c r="U353" i="14"/>
  <c r="AR353" i="14"/>
  <c r="CF353" i="14"/>
  <c r="CB353" i="14"/>
  <c r="DD353" i="14"/>
  <c r="P353" i="14"/>
  <c r="T353" i="14"/>
  <c r="CE353" i="14"/>
  <c r="CI353" i="14"/>
  <c r="S353" i="14"/>
  <c r="W353" i="14"/>
  <c r="CD353" i="14"/>
  <c r="CH353" i="14"/>
  <c r="R353" i="14"/>
  <c r="V353" i="14"/>
  <c r="CC353" i="14"/>
  <c r="CO353" i="14"/>
  <c r="Q353" i="14"/>
  <c r="AC353" i="14"/>
  <c r="CP304" i="14"/>
  <c r="AD304" i="14"/>
  <c r="CW304" i="14"/>
  <c r="AK304" i="14"/>
  <c r="BZ304" i="14"/>
  <c r="EK304" i="14"/>
  <c r="BQ304" i="14"/>
  <c r="DT304" i="14"/>
  <c r="BH304" i="14"/>
  <c r="DS304" i="14"/>
  <c r="BG304" i="14"/>
  <c r="DR304" i="14"/>
  <c r="BF304" i="14"/>
  <c r="DQ304" i="14"/>
  <c r="BE304" i="14"/>
  <c r="BD304" i="14"/>
  <c r="AV304" i="14"/>
  <c r="BT304" i="14"/>
  <c r="BK304" i="14"/>
  <c r="EL304" i="14"/>
  <c r="BR304" i="14"/>
  <c r="EC304" i="14"/>
  <c r="BI304" i="14"/>
  <c r="DL304" i="14"/>
  <c r="AZ304" i="14"/>
  <c r="DK304" i="14"/>
  <c r="AY304" i="14"/>
  <c r="DJ304" i="14"/>
  <c r="AX304" i="14"/>
  <c r="DI304" i="14"/>
  <c r="AW304" i="14"/>
  <c r="X304" i="14"/>
  <c r="P304" i="14"/>
  <c r="AN304" i="14"/>
  <c r="AE304" i="14"/>
  <c r="ED304" i="14"/>
  <c r="BJ304" i="14"/>
  <c r="DU304" i="14"/>
  <c r="BA304" i="14"/>
  <c r="DD304" i="14"/>
  <c r="AR304" i="14"/>
  <c r="DC304" i="14"/>
  <c r="AQ304" i="14"/>
  <c r="DB304" i="14"/>
  <c r="AP304" i="14"/>
  <c r="DA304" i="14"/>
  <c r="AO304" i="14"/>
  <c r="DO304" i="14"/>
  <c r="EM304" i="14"/>
  <c r="EE304" i="14"/>
  <c r="CR304" i="14"/>
  <c r="DV304" i="14"/>
  <c r="BB304" i="14"/>
  <c r="DM304" i="14"/>
  <c r="AS304" i="14"/>
  <c r="CV304" i="14"/>
  <c r="AJ304" i="14"/>
  <c r="CU304" i="14"/>
  <c r="AI304" i="14"/>
  <c r="CT304" i="14"/>
  <c r="AH304" i="14"/>
  <c r="CS304" i="14"/>
  <c r="AG304" i="14"/>
  <c r="CI304" i="14"/>
  <c r="DG304" i="14"/>
  <c r="CY304" i="14"/>
  <c r="BL304" i="14"/>
  <c r="DN304" i="14"/>
  <c r="AT304" i="14"/>
  <c r="DE304" i="14"/>
  <c r="AC304" i="14"/>
  <c r="CN304" i="14"/>
  <c r="AB304" i="14"/>
  <c r="CM304" i="14"/>
  <c r="AA304" i="14"/>
  <c r="CL304" i="14"/>
  <c r="Z304" i="14"/>
  <c r="CK304" i="14"/>
  <c r="Y304" i="14"/>
  <c r="BC304" i="14"/>
  <c r="CA304" i="14"/>
  <c r="BS304" i="14"/>
  <c r="AF304" i="14"/>
  <c r="DF304" i="14"/>
  <c r="AL304" i="14"/>
  <c r="CO304" i="14"/>
  <c r="U304" i="14"/>
  <c r="CF304" i="14"/>
  <c r="T304" i="14"/>
  <c r="CE304" i="14"/>
  <c r="S304" i="14"/>
  <c r="CD304" i="14"/>
  <c r="R304" i="14"/>
  <c r="CC304" i="14"/>
  <c r="Q304" i="14"/>
  <c r="W304" i="14"/>
  <c r="AU304" i="14"/>
  <c r="AM304" i="14"/>
  <c r="DX304" i="14"/>
  <c r="CH304" i="14"/>
  <c r="N304" i="14"/>
  <c r="BY304" i="14"/>
  <c r="EB304" i="14"/>
  <c r="BP304" i="14"/>
  <c r="EA304" i="14"/>
  <c r="BO304" i="14"/>
  <c r="DZ304" i="14"/>
  <c r="BN304" i="14"/>
  <c r="DY304" i="14"/>
  <c r="BM304" i="14"/>
  <c r="CJ304" i="14"/>
  <c r="CB304" i="14"/>
  <c r="CZ304" i="14"/>
  <c r="CQ304" i="14"/>
  <c r="EJ304" i="14"/>
  <c r="DP304" i="14"/>
  <c r="BX304" i="14"/>
  <c r="DH304" i="14"/>
  <c r="EI304" i="14"/>
  <c r="EF304" i="14"/>
  <c r="BW304" i="14"/>
  <c r="DW304" i="14"/>
  <c r="EH304" i="14"/>
  <c r="CX304" i="14"/>
  <c r="BV304" i="14"/>
  <c r="V304" i="14"/>
  <c r="EG304" i="14"/>
  <c r="CG304" i="14"/>
  <c r="BU304" i="14"/>
  <c r="CL254" i="14"/>
  <c r="Z254" i="14"/>
  <c r="CK254" i="14"/>
  <c r="Y254" i="14"/>
  <c r="CJ254" i="14"/>
  <c r="X254" i="14"/>
  <c r="CQ254" i="14"/>
  <c r="AE254" i="14"/>
  <c r="CP254" i="14"/>
  <c r="AD254" i="14"/>
  <c r="CW254" i="14"/>
  <c r="AK254" i="14"/>
  <c r="CV254" i="14"/>
  <c r="AJ254" i="14"/>
  <c r="CU254" i="14"/>
  <c r="AI254" i="14"/>
  <c r="CD254" i="14"/>
  <c r="R254" i="14"/>
  <c r="CC254" i="14"/>
  <c r="Q254" i="14"/>
  <c r="CB254" i="14"/>
  <c r="P254" i="14"/>
  <c r="CI254" i="14"/>
  <c r="W254" i="14"/>
  <c r="CH254" i="14"/>
  <c r="V254" i="14"/>
  <c r="CO254" i="14"/>
  <c r="AC254" i="14"/>
  <c r="CN254" i="14"/>
  <c r="AB254" i="14"/>
  <c r="CM254" i="14"/>
  <c r="AA254" i="14"/>
  <c r="EH254" i="14"/>
  <c r="BV254" i="14"/>
  <c r="EG254" i="14"/>
  <c r="BU254" i="14"/>
  <c r="EF254" i="14"/>
  <c r="BT254" i="14"/>
  <c r="EM254" i="14"/>
  <c r="CA254" i="14"/>
  <c r="EL254" i="14"/>
  <c r="BZ254" i="14"/>
  <c r="N254" i="14"/>
  <c r="CG254" i="14"/>
  <c r="U254" i="14"/>
  <c r="CF254" i="14"/>
  <c r="T254" i="14"/>
  <c r="CE254" i="14"/>
  <c r="S254" i="14"/>
  <c r="DZ254" i="14"/>
  <c r="BN254" i="14"/>
  <c r="DY254" i="14"/>
  <c r="BM254" i="14"/>
  <c r="DX254" i="14"/>
  <c r="BL254" i="14"/>
  <c r="EE254" i="14"/>
  <c r="BS254" i="14"/>
  <c r="ED254" i="14"/>
  <c r="BR254" i="14"/>
  <c r="EK254" i="14"/>
  <c r="BY254" i="14"/>
  <c r="EJ254" i="14"/>
  <c r="BX254" i="14"/>
  <c r="EI254" i="14"/>
  <c r="BW254" i="14"/>
  <c r="DR254" i="14"/>
  <c r="BF254" i="14"/>
  <c r="DQ254" i="14"/>
  <c r="BE254" i="14"/>
  <c r="DP254" i="14"/>
  <c r="BD254" i="14"/>
  <c r="DW254" i="14"/>
  <c r="BK254" i="14"/>
  <c r="DV254" i="14"/>
  <c r="BJ254" i="14"/>
  <c r="EC254" i="14"/>
  <c r="BQ254" i="14"/>
  <c r="EB254" i="14"/>
  <c r="BP254" i="14"/>
  <c r="EA254" i="14"/>
  <c r="BO254" i="14"/>
  <c r="DJ254" i="14"/>
  <c r="AX254" i="14"/>
  <c r="DI254" i="14"/>
  <c r="AW254" i="14"/>
  <c r="DH254" i="14"/>
  <c r="AV254" i="14"/>
  <c r="DO254" i="14"/>
  <c r="BC254" i="14"/>
  <c r="DN254" i="14"/>
  <c r="BB254" i="14"/>
  <c r="DU254" i="14"/>
  <c r="BI254" i="14"/>
  <c r="DT254" i="14"/>
  <c r="BH254" i="14"/>
  <c r="DS254" i="14"/>
  <c r="BG254" i="14"/>
  <c r="AH254" i="14"/>
  <c r="AF254" i="14"/>
  <c r="AL254" i="14"/>
  <c r="AR254" i="14"/>
  <c r="DA254" i="14"/>
  <c r="DG254" i="14"/>
  <c r="DM254" i="14"/>
  <c r="DK254" i="14"/>
  <c r="CS254" i="14"/>
  <c r="CY254" i="14"/>
  <c r="DE254" i="14"/>
  <c r="DC254" i="14"/>
  <c r="AO254" i="14"/>
  <c r="AU254" i="14"/>
  <c r="BA254" i="14"/>
  <c r="AY254" i="14"/>
  <c r="AG254" i="14"/>
  <c r="AM254" i="14"/>
  <c r="AS254" i="14"/>
  <c r="AQ254" i="14"/>
  <c r="DB254" i="14"/>
  <c r="CZ254" i="14"/>
  <c r="DF254" i="14"/>
  <c r="DL254" i="14"/>
  <c r="AP254" i="14"/>
  <c r="AN254" i="14"/>
  <c r="AT254" i="14"/>
  <c r="AZ254" i="14"/>
  <c r="CT254" i="14"/>
  <c r="CR254" i="14"/>
  <c r="CX254" i="14"/>
  <c r="DD254" i="14"/>
  <c r="DJ116" i="14"/>
  <c r="AX116" i="14"/>
  <c r="DI116" i="14"/>
  <c r="AW116" i="14"/>
  <c r="DH116" i="14"/>
  <c r="AV116" i="14"/>
  <c r="DO116" i="14"/>
  <c r="BC116" i="14"/>
  <c r="DN116" i="14"/>
  <c r="BB116" i="14"/>
  <c r="DU116" i="14"/>
  <c r="BI116" i="14"/>
  <c r="DT116" i="14"/>
  <c r="BH116" i="14"/>
  <c r="DS116" i="14"/>
  <c r="BG116" i="14"/>
  <c r="DB116" i="14"/>
  <c r="AP116" i="14"/>
  <c r="DA116" i="14"/>
  <c r="AO116" i="14"/>
  <c r="CZ116" i="14"/>
  <c r="AN116" i="14"/>
  <c r="DG116" i="14"/>
  <c r="AU116" i="14"/>
  <c r="DF116" i="14"/>
  <c r="AT116" i="14"/>
  <c r="DM116" i="14"/>
  <c r="BA116" i="14"/>
  <c r="DL116" i="14"/>
  <c r="AZ116" i="14"/>
  <c r="DK116" i="14"/>
  <c r="AY116" i="14"/>
  <c r="CT116" i="14"/>
  <c r="AH116" i="14"/>
  <c r="CS116" i="14"/>
  <c r="AG116" i="14"/>
  <c r="CR116" i="14"/>
  <c r="AF116" i="14"/>
  <c r="CY116" i="14"/>
  <c r="AM116" i="14"/>
  <c r="CX116" i="14"/>
  <c r="AL116" i="14"/>
  <c r="DE116" i="14"/>
  <c r="AS116" i="14"/>
  <c r="DD116" i="14"/>
  <c r="AR116" i="14"/>
  <c r="DC116" i="14"/>
  <c r="AQ116" i="14"/>
  <c r="CL116" i="14"/>
  <c r="Z116" i="14"/>
  <c r="CK116" i="14"/>
  <c r="Y116" i="14"/>
  <c r="CJ116" i="14"/>
  <c r="X116" i="14"/>
  <c r="CQ116" i="14"/>
  <c r="AE116" i="14"/>
  <c r="CP116" i="14"/>
  <c r="AD116" i="14"/>
  <c r="CW116" i="14"/>
  <c r="AK116" i="14"/>
  <c r="CV116" i="14"/>
  <c r="AJ116" i="14"/>
  <c r="CU116" i="14"/>
  <c r="AI116" i="14"/>
  <c r="CD116" i="14"/>
  <c r="R116" i="14"/>
  <c r="CC116" i="14"/>
  <c r="Q116" i="14"/>
  <c r="CB116" i="14"/>
  <c r="P116" i="14"/>
  <c r="CI116" i="14"/>
  <c r="W116" i="14"/>
  <c r="CH116" i="14"/>
  <c r="V116" i="14"/>
  <c r="CO116" i="14"/>
  <c r="AC116" i="14"/>
  <c r="CN116" i="14"/>
  <c r="AB116" i="14"/>
  <c r="CM116" i="14"/>
  <c r="AA116" i="14"/>
  <c r="EH116" i="14"/>
  <c r="BV116" i="14"/>
  <c r="EG116" i="14"/>
  <c r="BU116" i="14"/>
  <c r="EF116" i="14"/>
  <c r="BT116" i="14"/>
  <c r="EM116" i="14"/>
  <c r="CA116" i="14"/>
  <c r="EL116" i="14"/>
  <c r="BZ116" i="14"/>
  <c r="N116" i="14"/>
  <c r="CG116" i="14"/>
  <c r="U116" i="14"/>
  <c r="CF116" i="14"/>
  <c r="T116" i="14"/>
  <c r="CE116" i="14"/>
  <c r="S116" i="14"/>
  <c r="DZ116" i="14"/>
  <c r="BN116" i="14"/>
  <c r="DY116" i="14"/>
  <c r="BM116" i="14"/>
  <c r="DX116" i="14"/>
  <c r="BL116" i="14"/>
  <c r="EE116" i="14"/>
  <c r="BS116" i="14"/>
  <c r="ED116" i="14"/>
  <c r="BR116" i="14"/>
  <c r="EK116" i="14"/>
  <c r="BY116" i="14"/>
  <c r="EJ116" i="14"/>
  <c r="BX116" i="14"/>
  <c r="EI116" i="14"/>
  <c r="BW116" i="14"/>
  <c r="BD116" i="14"/>
  <c r="BP116" i="14"/>
  <c r="DW116" i="14"/>
  <c r="EA116" i="14"/>
  <c r="BK116" i="14"/>
  <c r="BO116" i="14"/>
  <c r="DR116" i="14"/>
  <c r="DV116" i="14"/>
  <c r="BF116" i="14"/>
  <c r="BJ116" i="14"/>
  <c r="DQ116" i="14"/>
  <c r="EC116" i="14"/>
  <c r="DP116" i="14"/>
  <c r="EB116" i="14"/>
  <c r="BE116" i="14"/>
  <c r="BQ116" i="14"/>
  <c r="CM271" i="14"/>
  <c r="AA271" i="14"/>
  <c r="CL271" i="14"/>
  <c r="Z271" i="14"/>
  <c r="CK271" i="14"/>
  <c r="Y271" i="14"/>
  <c r="CQ271" i="14"/>
  <c r="AE271" i="14"/>
  <c r="CP271" i="14"/>
  <c r="AD271" i="14"/>
  <c r="AB271" i="14"/>
  <c r="DD271" i="14"/>
  <c r="EI271" i="14"/>
  <c r="BW271" i="14"/>
  <c r="EH271" i="14"/>
  <c r="BV271" i="14"/>
  <c r="EG271" i="14"/>
  <c r="BU271" i="14"/>
  <c r="EM271" i="14"/>
  <c r="CA271" i="14"/>
  <c r="EL271" i="14"/>
  <c r="BZ271" i="14"/>
  <c r="N271" i="14"/>
  <c r="DE271" i="14"/>
  <c r="BL271" i="14"/>
  <c r="T271" i="14"/>
  <c r="DP271" i="14"/>
  <c r="BX271" i="14"/>
  <c r="AC271" i="14"/>
  <c r="EA271" i="14"/>
  <c r="BO271" i="14"/>
  <c r="DZ271" i="14"/>
  <c r="BN271" i="14"/>
  <c r="DY271" i="14"/>
  <c r="BM271" i="14"/>
  <c r="EE271" i="14"/>
  <c r="BS271" i="14"/>
  <c r="ED271" i="14"/>
  <c r="BR271" i="14"/>
  <c r="EC271" i="14"/>
  <c r="CJ271" i="14"/>
  <c r="AR271" i="14"/>
  <c r="DT271" i="14"/>
  <c r="CV271" i="14"/>
  <c r="DS271" i="14"/>
  <c r="BG271" i="14"/>
  <c r="DR271" i="14"/>
  <c r="BF271" i="14"/>
  <c r="DQ271" i="14"/>
  <c r="BE271" i="14"/>
  <c r="DW271" i="14"/>
  <c r="BK271" i="14"/>
  <c r="DV271" i="14"/>
  <c r="BJ271" i="14"/>
  <c r="DH271" i="14"/>
  <c r="BP271" i="14"/>
  <c r="U271" i="14"/>
  <c r="CW271" i="14"/>
  <c r="BY271" i="14"/>
  <c r="DC271" i="14"/>
  <c r="AQ271" i="14"/>
  <c r="DB271" i="14"/>
  <c r="AP271" i="14"/>
  <c r="DA271" i="14"/>
  <c r="AO271" i="14"/>
  <c r="DG271" i="14"/>
  <c r="AU271" i="14"/>
  <c r="DF271" i="14"/>
  <c r="AT271" i="14"/>
  <c r="BQ271" i="14"/>
  <c r="X271" i="14"/>
  <c r="CZ271" i="14"/>
  <c r="BH271" i="14"/>
  <c r="DK271" i="14"/>
  <c r="CD271" i="14"/>
  <c r="AG271" i="14"/>
  <c r="DN271" i="14"/>
  <c r="EB271" i="14"/>
  <c r="CB271" i="14"/>
  <c r="CR271" i="14"/>
  <c r="CU271" i="14"/>
  <c r="AX271" i="14"/>
  <c r="Q271" i="14"/>
  <c r="CX271" i="14"/>
  <c r="AS271" i="14"/>
  <c r="AK271" i="14"/>
  <c r="BA271" i="14"/>
  <c r="CE271" i="14"/>
  <c r="AH271" i="14"/>
  <c r="DO271" i="14"/>
  <c r="CH271" i="14"/>
  <c r="DX271" i="14"/>
  <c r="P271" i="14"/>
  <c r="AF271" i="14"/>
  <c r="AY271" i="14"/>
  <c r="R271" i="14"/>
  <c r="CY271" i="14"/>
  <c r="BB271" i="14"/>
  <c r="CG271" i="14"/>
  <c r="EK271" i="14"/>
  <c r="EF271" i="14"/>
  <c r="AI271" i="14"/>
  <c r="DI271" i="14"/>
  <c r="CI271" i="14"/>
  <c r="AL271" i="14"/>
  <c r="DU271" i="14"/>
  <c r="BD271" i="14"/>
  <c r="DL271" i="14"/>
  <c r="S271" i="14"/>
  <c r="CS271" i="14"/>
  <c r="BC271" i="14"/>
  <c r="V271" i="14"/>
  <c r="CF271" i="14"/>
  <c r="AJ271" i="14"/>
  <c r="CO271" i="14"/>
  <c r="CT271" i="14"/>
  <c r="AW271" i="14"/>
  <c r="W271" i="14"/>
  <c r="AV271" i="14"/>
  <c r="AN271" i="14"/>
  <c r="DM271" i="14"/>
  <c r="AZ271" i="14"/>
  <c r="DJ271" i="14"/>
  <c r="CC271" i="14"/>
  <c r="AM271" i="14"/>
  <c r="CN271" i="14"/>
  <c r="BI271" i="14"/>
  <c r="EJ271" i="14"/>
  <c r="BT271" i="14"/>
  <c r="CB209" i="14"/>
  <c r="P209" i="14"/>
  <c r="CI209" i="14"/>
  <c r="W209" i="14"/>
  <c r="CH209" i="14"/>
  <c r="V209" i="14"/>
  <c r="CO209" i="14"/>
  <c r="AC209" i="14"/>
  <c r="CN209" i="14"/>
  <c r="AB209" i="14"/>
  <c r="CM209" i="14"/>
  <c r="AA209" i="14"/>
  <c r="CL209" i="14"/>
  <c r="Z209" i="14"/>
  <c r="CK209" i="14"/>
  <c r="Y209" i="14"/>
  <c r="EF209" i="14"/>
  <c r="BT209" i="14"/>
  <c r="EM209" i="14"/>
  <c r="CA209" i="14"/>
  <c r="EL209" i="14"/>
  <c r="BZ209" i="14"/>
  <c r="N209" i="14"/>
  <c r="CG209" i="14"/>
  <c r="U209" i="14"/>
  <c r="CF209" i="14"/>
  <c r="T209" i="14"/>
  <c r="CE209" i="14"/>
  <c r="S209" i="14"/>
  <c r="CD209" i="14"/>
  <c r="R209" i="14"/>
  <c r="CC209" i="14"/>
  <c r="Q209" i="14"/>
  <c r="DP209" i="14"/>
  <c r="BD209" i="14"/>
  <c r="DW209" i="14"/>
  <c r="BK209" i="14"/>
  <c r="DH209" i="14"/>
  <c r="AV209" i="14"/>
  <c r="DO209" i="14"/>
  <c r="BC209" i="14"/>
  <c r="DN209" i="14"/>
  <c r="BB209" i="14"/>
  <c r="DU209" i="14"/>
  <c r="BI209" i="14"/>
  <c r="DT209" i="14"/>
  <c r="BH209" i="14"/>
  <c r="DS209" i="14"/>
  <c r="BG209" i="14"/>
  <c r="DR209" i="14"/>
  <c r="BF209" i="14"/>
  <c r="DQ209" i="14"/>
  <c r="BE209" i="14"/>
  <c r="CZ209" i="14"/>
  <c r="AN209" i="14"/>
  <c r="DG209" i="14"/>
  <c r="AU209" i="14"/>
  <c r="CR209" i="14"/>
  <c r="AF209" i="14"/>
  <c r="CY209" i="14"/>
  <c r="AM209" i="14"/>
  <c r="CX209" i="14"/>
  <c r="AL209" i="14"/>
  <c r="DE209" i="14"/>
  <c r="AS209" i="14"/>
  <c r="DD209" i="14"/>
  <c r="AR209" i="14"/>
  <c r="DC209" i="14"/>
  <c r="AQ209" i="14"/>
  <c r="DB209" i="14"/>
  <c r="AP209" i="14"/>
  <c r="DA209" i="14"/>
  <c r="AO209" i="14"/>
  <c r="CJ209" i="14"/>
  <c r="DV209" i="14"/>
  <c r="EC209" i="14"/>
  <c r="EB209" i="14"/>
  <c r="EA209" i="14"/>
  <c r="DZ209" i="14"/>
  <c r="DY209" i="14"/>
  <c r="BL209" i="14"/>
  <c r="DF209" i="14"/>
  <c r="DM209" i="14"/>
  <c r="DL209" i="14"/>
  <c r="DK209" i="14"/>
  <c r="DJ209" i="14"/>
  <c r="DI209" i="14"/>
  <c r="X209" i="14"/>
  <c r="CP209" i="14"/>
  <c r="CW209" i="14"/>
  <c r="CV209" i="14"/>
  <c r="CU209" i="14"/>
  <c r="CT209" i="14"/>
  <c r="CS209" i="14"/>
  <c r="EE209" i="14"/>
  <c r="BR209" i="14"/>
  <c r="BY209" i="14"/>
  <c r="BX209" i="14"/>
  <c r="BW209" i="14"/>
  <c r="BV209" i="14"/>
  <c r="BU209" i="14"/>
  <c r="CQ209" i="14"/>
  <c r="BJ209" i="14"/>
  <c r="BQ209" i="14"/>
  <c r="BP209" i="14"/>
  <c r="BO209" i="14"/>
  <c r="BN209" i="14"/>
  <c r="BM209" i="14"/>
  <c r="BS209" i="14"/>
  <c r="AT209" i="14"/>
  <c r="BA209" i="14"/>
  <c r="AZ209" i="14"/>
  <c r="AY209" i="14"/>
  <c r="AX209" i="14"/>
  <c r="AW209" i="14"/>
  <c r="AE209" i="14"/>
  <c r="AD209" i="14"/>
  <c r="AK209" i="14"/>
  <c r="AJ209" i="14"/>
  <c r="AI209" i="14"/>
  <c r="AH209" i="14"/>
  <c r="AG209" i="14"/>
  <c r="DX209" i="14"/>
  <c r="ED209" i="14"/>
  <c r="EK209" i="14"/>
  <c r="EJ209" i="14"/>
  <c r="EI209" i="14"/>
  <c r="EH209" i="14"/>
  <c r="EG209" i="14"/>
  <c r="CD154" i="14"/>
  <c r="R154" i="14"/>
  <c r="CC154" i="14"/>
  <c r="Q154" i="14"/>
  <c r="CB154" i="14"/>
  <c r="P154" i="14"/>
  <c r="CI154" i="14"/>
  <c r="W154" i="14"/>
  <c r="CH154" i="14"/>
  <c r="V154" i="14"/>
  <c r="CO154" i="14"/>
  <c r="AC154" i="14"/>
  <c r="CN154" i="14"/>
  <c r="AB154" i="14"/>
  <c r="CM154" i="14"/>
  <c r="AA154" i="14"/>
  <c r="EH154" i="14"/>
  <c r="BV154" i="14"/>
  <c r="EG154" i="14"/>
  <c r="BU154" i="14"/>
  <c r="EF154" i="14"/>
  <c r="BT154" i="14"/>
  <c r="EM154" i="14"/>
  <c r="CA154" i="14"/>
  <c r="EL154" i="14"/>
  <c r="BZ154" i="14"/>
  <c r="N154" i="14"/>
  <c r="CG154" i="14"/>
  <c r="U154" i="14"/>
  <c r="CF154" i="14"/>
  <c r="T154" i="14"/>
  <c r="CE154" i="14"/>
  <c r="S154" i="14"/>
  <c r="DZ154" i="14"/>
  <c r="BN154" i="14"/>
  <c r="DY154" i="14"/>
  <c r="BM154" i="14"/>
  <c r="DX154" i="14"/>
  <c r="BL154" i="14"/>
  <c r="EE154" i="14"/>
  <c r="BS154" i="14"/>
  <c r="ED154" i="14"/>
  <c r="BR154" i="14"/>
  <c r="EK154" i="14"/>
  <c r="BY154" i="14"/>
  <c r="EJ154" i="14"/>
  <c r="BX154" i="14"/>
  <c r="EI154" i="14"/>
  <c r="BW154" i="14"/>
  <c r="DR154" i="14"/>
  <c r="BF154" i="14"/>
  <c r="DQ154" i="14"/>
  <c r="BE154" i="14"/>
  <c r="DP154" i="14"/>
  <c r="BD154" i="14"/>
  <c r="DW154" i="14"/>
  <c r="BK154" i="14"/>
  <c r="DV154" i="14"/>
  <c r="BJ154" i="14"/>
  <c r="EC154" i="14"/>
  <c r="BQ154" i="14"/>
  <c r="EB154" i="14"/>
  <c r="BP154" i="14"/>
  <c r="EA154" i="14"/>
  <c r="BO154" i="14"/>
  <c r="DJ154" i="14"/>
  <c r="AX154" i="14"/>
  <c r="DI154" i="14"/>
  <c r="AW154" i="14"/>
  <c r="DH154" i="14"/>
  <c r="AV154" i="14"/>
  <c r="DO154" i="14"/>
  <c r="BC154" i="14"/>
  <c r="DN154" i="14"/>
  <c r="BB154" i="14"/>
  <c r="DU154" i="14"/>
  <c r="BI154" i="14"/>
  <c r="DT154" i="14"/>
  <c r="BH154" i="14"/>
  <c r="DS154" i="14"/>
  <c r="BG154" i="14"/>
  <c r="DB154" i="14"/>
  <c r="AP154" i="14"/>
  <c r="DA154" i="14"/>
  <c r="AO154" i="14"/>
  <c r="CZ154" i="14"/>
  <c r="AN154" i="14"/>
  <c r="DG154" i="14"/>
  <c r="AU154" i="14"/>
  <c r="DF154" i="14"/>
  <c r="AT154" i="14"/>
  <c r="DM154" i="14"/>
  <c r="BA154" i="14"/>
  <c r="DL154" i="14"/>
  <c r="AZ154" i="14"/>
  <c r="DK154" i="14"/>
  <c r="AY154" i="14"/>
  <c r="CT154" i="14"/>
  <c r="AH154" i="14"/>
  <c r="CS154" i="14"/>
  <c r="AG154" i="14"/>
  <c r="CR154" i="14"/>
  <c r="AF154" i="14"/>
  <c r="CY154" i="14"/>
  <c r="AM154" i="14"/>
  <c r="CX154" i="14"/>
  <c r="AL154" i="14"/>
  <c r="DE154" i="14"/>
  <c r="AS154" i="14"/>
  <c r="DD154" i="14"/>
  <c r="AR154" i="14"/>
  <c r="DC154" i="14"/>
  <c r="AQ154" i="14"/>
  <c r="CJ154" i="14"/>
  <c r="CV154" i="14"/>
  <c r="X154" i="14"/>
  <c r="AJ154" i="14"/>
  <c r="CQ154" i="14"/>
  <c r="CU154" i="14"/>
  <c r="AE154" i="14"/>
  <c r="AI154" i="14"/>
  <c r="CL154" i="14"/>
  <c r="CP154" i="14"/>
  <c r="Z154" i="14"/>
  <c r="AD154" i="14"/>
  <c r="Y154" i="14"/>
  <c r="AK154" i="14"/>
  <c r="CW154" i="14"/>
  <c r="CK154" i="14"/>
  <c r="CP139" i="14"/>
  <c r="AD139" i="14"/>
  <c r="CW139" i="14"/>
  <c r="AK139" i="14"/>
  <c r="CV139" i="14"/>
  <c r="AJ139" i="14"/>
  <c r="CU139" i="14"/>
  <c r="AI139" i="14"/>
  <c r="CT139" i="14"/>
  <c r="AH139" i="14"/>
  <c r="CS139" i="14"/>
  <c r="AG139" i="14"/>
  <c r="CR139" i="14"/>
  <c r="AF139" i="14"/>
  <c r="CY139" i="14"/>
  <c r="AM139" i="14"/>
  <c r="CH139" i="14"/>
  <c r="V139" i="14"/>
  <c r="CO139" i="14"/>
  <c r="AC139" i="14"/>
  <c r="CN139" i="14"/>
  <c r="AB139" i="14"/>
  <c r="CM139" i="14"/>
  <c r="AA139" i="14"/>
  <c r="CL139" i="14"/>
  <c r="Z139" i="14"/>
  <c r="CK139" i="14"/>
  <c r="Y139" i="14"/>
  <c r="CJ139" i="14"/>
  <c r="X139" i="14"/>
  <c r="CQ139" i="14"/>
  <c r="AE139" i="14"/>
  <c r="EL139" i="14"/>
  <c r="BZ139" i="14"/>
  <c r="N139" i="14"/>
  <c r="CG139" i="14"/>
  <c r="U139" i="14"/>
  <c r="CF139" i="14"/>
  <c r="T139" i="14"/>
  <c r="CE139" i="14"/>
  <c r="S139" i="14"/>
  <c r="CD139" i="14"/>
  <c r="R139" i="14"/>
  <c r="CC139" i="14"/>
  <c r="Q139" i="14"/>
  <c r="CB139" i="14"/>
  <c r="P139" i="14"/>
  <c r="CI139" i="14"/>
  <c r="W139" i="14"/>
  <c r="ED139" i="14"/>
  <c r="BR139" i="14"/>
  <c r="EK139" i="14"/>
  <c r="BY139" i="14"/>
  <c r="EJ139" i="14"/>
  <c r="BX139" i="14"/>
  <c r="EI139" i="14"/>
  <c r="BW139" i="14"/>
  <c r="EH139" i="14"/>
  <c r="BV139" i="14"/>
  <c r="EG139" i="14"/>
  <c r="BU139" i="14"/>
  <c r="EF139" i="14"/>
  <c r="BT139" i="14"/>
  <c r="EM139" i="14"/>
  <c r="CA139" i="14"/>
  <c r="DV139" i="14"/>
  <c r="BJ139" i="14"/>
  <c r="EC139" i="14"/>
  <c r="BQ139" i="14"/>
  <c r="EB139" i="14"/>
  <c r="BP139" i="14"/>
  <c r="EA139" i="14"/>
  <c r="BO139" i="14"/>
  <c r="DZ139" i="14"/>
  <c r="BN139" i="14"/>
  <c r="DY139" i="14"/>
  <c r="BM139" i="14"/>
  <c r="DX139" i="14"/>
  <c r="BL139" i="14"/>
  <c r="EE139" i="14"/>
  <c r="BS139" i="14"/>
  <c r="DN139" i="14"/>
  <c r="BB139" i="14"/>
  <c r="DU139" i="14"/>
  <c r="BI139" i="14"/>
  <c r="DT139" i="14"/>
  <c r="BH139" i="14"/>
  <c r="DS139" i="14"/>
  <c r="BG139" i="14"/>
  <c r="DR139" i="14"/>
  <c r="BF139" i="14"/>
  <c r="DQ139" i="14"/>
  <c r="BE139" i="14"/>
  <c r="DP139" i="14"/>
  <c r="BD139" i="14"/>
  <c r="DW139" i="14"/>
  <c r="BK139" i="14"/>
  <c r="DF139" i="14"/>
  <c r="AT139" i="14"/>
  <c r="DM139" i="14"/>
  <c r="BA139" i="14"/>
  <c r="DL139" i="14"/>
  <c r="AZ139" i="14"/>
  <c r="DK139" i="14"/>
  <c r="AY139" i="14"/>
  <c r="DJ139" i="14"/>
  <c r="AX139" i="14"/>
  <c r="DI139" i="14"/>
  <c r="AW139" i="14"/>
  <c r="DH139" i="14"/>
  <c r="AV139" i="14"/>
  <c r="DO139" i="14"/>
  <c r="BC139" i="14"/>
  <c r="DE139" i="14"/>
  <c r="DA139" i="14"/>
  <c r="AS139" i="14"/>
  <c r="AO139" i="14"/>
  <c r="DD139" i="14"/>
  <c r="CZ139" i="14"/>
  <c r="AR139" i="14"/>
  <c r="AN139" i="14"/>
  <c r="DC139" i="14"/>
  <c r="DG139" i="14"/>
  <c r="AQ139" i="14"/>
  <c r="AU139" i="14"/>
  <c r="AL139" i="14"/>
  <c r="AP139" i="14"/>
  <c r="CX139" i="14"/>
  <c r="DB139" i="14"/>
  <c r="CH330" i="14"/>
  <c r="V330" i="14"/>
  <c r="CO330" i="14"/>
  <c r="AC330" i="14"/>
  <c r="CN330" i="14"/>
  <c r="AB330" i="14"/>
  <c r="EL330" i="14"/>
  <c r="BZ330" i="14"/>
  <c r="N330" i="14"/>
  <c r="CG330" i="14"/>
  <c r="U330" i="14"/>
  <c r="CF330" i="14"/>
  <c r="T330" i="14"/>
  <c r="CE330" i="14"/>
  <c r="S330" i="14"/>
  <c r="CD330" i="14"/>
  <c r="R330" i="14"/>
  <c r="CC330" i="14"/>
  <c r="Q330" i="14"/>
  <c r="CI330" i="14"/>
  <c r="W330" i="14"/>
  <c r="P330" i="14"/>
  <c r="AV330" i="14"/>
  <c r="CX330" i="14"/>
  <c r="EK330" i="14"/>
  <c r="BI330" i="14"/>
  <c r="DD330" i="14"/>
  <c r="EI330" i="14"/>
  <c r="BO330" i="14"/>
  <c r="DR330" i="14"/>
  <c r="AX330" i="14"/>
  <c r="DA330" i="14"/>
  <c r="AG330" i="14"/>
  <c r="CQ330" i="14"/>
  <c r="CZ330" i="14"/>
  <c r="BT330" i="14"/>
  <c r="CP330" i="14"/>
  <c r="EC330" i="14"/>
  <c r="BA330" i="14"/>
  <c r="CV330" i="14"/>
  <c r="EA330" i="14"/>
  <c r="BG330" i="14"/>
  <c r="DJ330" i="14"/>
  <c r="AP330" i="14"/>
  <c r="CS330" i="14"/>
  <c r="Y330" i="14"/>
  <c r="CA330" i="14"/>
  <c r="AN330" i="14"/>
  <c r="DX330" i="14"/>
  <c r="BR330" i="14"/>
  <c r="DU330" i="14"/>
  <c r="AS330" i="14"/>
  <c r="BX330" i="14"/>
  <c r="DS330" i="14"/>
  <c r="AY330" i="14"/>
  <c r="DB330" i="14"/>
  <c r="AH330" i="14"/>
  <c r="CK330" i="14"/>
  <c r="EM330" i="14"/>
  <c r="BS330" i="14"/>
  <c r="CR330" i="14"/>
  <c r="BL330" i="14"/>
  <c r="BJ330" i="14"/>
  <c r="DM330" i="14"/>
  <c r="AK330" i="14"/>
  <c r="BP330" i="14"/>
  <c r="DK330" i="14"/>
  <c r="AQ330" i="14"/>
  <c r="CT330" i="14"/>
  <c r="Z330" i="14"/>
  <c r="BU330" i="14"/>
  <c r="EE330" i="14"/>
  <c r="BK330" i="14"/>
  <c r="AF330" i="14"/>
  <c r="DP330" i="14"/>
  <c r="ED330" i="14"/>
  <c r="BB330" i="14"/>
  <c r="DE330" i="14"/>
  <c r="EJ330" i="14"/>
  <c r="BH330" i="14"/>
  <c r="DC330" i="14"/>
  <c r="AI330" i="14"/>
  <c r="CL330" i="14"/>
  <c r="EG330" i="14"/>
  <c r="BM330" i="14"/>
  <c r="DW330" i="14"/>
  <c r="BC330" i="14"/>
  <c r="CJ330" i="14"/>
  <c r="BD330" i="14"/>
  <c r="DV330" i="14"/>
  <c r="AT330" i="14"/>
  <c r="CW330" i="14"/>
  <c r="EB330" i="14"/>
  <c r="AZ330" i="14"/>
  <c r="CU330" i="14"/>
  <c r="AA330" i="14"/>
  <c r="BV330" i="14"/>
  <c r="DY330" i="14"/>
  <c r="BE330" i="14"/>
  <c r="DO330" i="14"/>
  <c r="AU330" i="14"/>
  <c r="X330" i="14"/>
  <c r="DH330" i="14"/>
  <c r="DF330" i="14"/>
  <c r="AD330" i="14"/>
  <c r="BQ330" i="14"/>
  <c r="DL330" i="14"/>
  <c r="AJ330" i="14"/>
  <c r="BW330" i="14"/>
  <c r="DZ330" i="14"/>
  <c r="BF330" i="14"/>
  <c r="DI330" i="14"/>
  <c r="AO330" i="14"/>
  <c r="CY330" i="14"/>
  <c r="AE330" i="14"/>
  <c r="EF330" i="14"/>
  <c r="DN330" i="14"/>
  <c r="DQ330" i="14"/>
  <c r="AL330" i="14"/>
  <c r="AW330" i="14"/>
  <c r="BY330" i="14"/>
  <c r="DG330" i="14"/>
  <c r="DT330" i="14"/>
  <c r="AM330" i="14"/>
  <c r="AR330" i="14"/>
  <c r="CB330" i="14"/>
  <c r="CM330" i="14"/>
  <c r="EH330" i="14"/>
  <c r="BN330" i="14"/>
  <c r="CE287" i="14"/>
  <c r="S287" i="14"/>
  <c r="CD287" i="14"/>
  <c r="R287" i="14"/>
  <c r="CC287" i="14"/>
  <c r="Q287" i="14"/>
  <c r="CB287" i="14"/>
  <c r="P287" i="14"/>
  <c r="CI287" i="14"/>
  <c r="W287" i="14"/>
  <c r="CH287" i="14"/>
  <c r="V287" i="14"/>
  <c r="CN287" i="14"/>
  <c r="AB287" i="14"/>
  <c r="EC287" i="14"/>
  <c r="CW287" i="14"/>
  <c r="EI287" i="14"/>
  <c r="BO287" i="14"/>
  <c r="DR287" i="14"/>
  <c r="AX287" i="14"/>
  <c r="DA287" i="14"/>
  <c r="AG287" i="14"/>
  <c r="CJ287" i="14"/>
  <c r="EM287" i="14"/>
  <c r="BS287" i="14"/>
  <c r="DV287" i="14"/>
  <c r="BB287" i="14"/>
  <c r="DL287" i="14"/>
  <c r="AR287" i="14"/>
  <c r="BY287" i="14"/>
  <c r="AK287" i="14"/>
  <c r="EA287" i="14"/>
  <c r="BG287" i="14"/>
  <c r="DJ287" i="14"/>
  <c r="AP287" i="14"/>
  <c r="CS287" i="14"/>
  <c r="Y287" i="14"/>
  <c r="BT287" i="14"/>
  <c r="EE287" i="14"/>
  <c r="BK287" i="14"/>
  <c r="DN287" i="14"/>
  <c r="AT287" i="14"/>
  <c r="DD287" i="14"/>
  <c r="AJ287" i="14"/>
  <c r="BQ287" i="14"/>
  <c r="DS287" i="14"/>
  <c r="AY287" i="14"/>
  <c r="DB287" i="14"/>
  <c r="AH287" i="14"/>
  <c r="CK287" i="14"/>
  <c r="EF287" i="14"/>
  <c r="BL287" i="14"/>
  <c r="DW287" i="14"/>
  <c r="BC287" i="14"/>
  <c r="DF287" i="14"/>
  <c r="AL287" i="14"/>
  <c r="CV287" i="14"/>
  <c r="T287" i="14"/>
  <c r="DU287" i="14"/>
  <c r="DK287" i="14"/>
  <c r="AQ287" i="14"/>
  <c r="CT287" i="14"/>
  <c r="Z287" i="14"/>
  <c r="BU287" i="14"/>
  <c r="DX287" i="14"/>
  <c r="BD287" i="14"/>
  <c r="DO287" i="14"/>
  <c r="AU287" i="14"/>
  <c r="CX287" i="14"/>
  <c r="AD287" i="14"/>
  <c r="CF287" i="14"/>
  <c r="CO287" i="14"/>
  <c r="BI287" i="14"/>
  <c r="DC287" i="14"/>
  <c r="AI287" i="14"/>
  <c r="CL287" i="14"/>
  <c r="EG287" i="14"/>
  <c r="BM287" i="14"/>
  <c r="DP287" i="14"/>
  <c r="AV287" i="14"/>
  <c r="DG287" i="14"/>
  <c r="AM287" i="14"/>
  <c r="CP287" i="14"/>
  <c r="N287" i="14"/>
  <c r="BX287" i="14"/>
  <c r="AC287" i="14"/>
  <c r="DM287" i="14"/>
  <c r="CU287" i="14"/>
  <c r="AA287" i="14"/>
  <c r="BV287" i="14"/>
  <c r="DY287" i="14"/>
  <c r="BE287" i="14"/>
  <c r="DH287" i="14"/>
  <c r="AN287" i="14"/>
  <c r="CY287" i="14"/>
  <c r="AE287" i="14"/>
  <c r="BZ287" i="14"/>
  <c r="EJ287" i="14"/>
  <c r="BP287" i="14"/>
  <c r="CG287" i="14"/>
  <c r="BA287" i="14"/>
  <c r="BW287" i="14"/>
  <c r="DZ287" i="14"/>
  <c r="BF287" i="14"/>
  <c r="DI287" i="14"/>
  <c r="AO287" i="14"/>
  <c r="CR287" i="14"/>
  <c r="X287" i="14"/>
  <c r="CA287" i="14"/>
  <c r="ED287" i="14"/>
  <c r="BJ287" i="14"/>
  <c r="DT287" i="14"/>
  <c r="AZ287" i="14"/>
  <c r="EK287" i="14"/>
  <c r="AS287" i="14"/>
  <c r="EH287" i="14"/>
  <c r="BR287" i="14"/>
  <c r="BN287" i="14"/>
  <c r="EB287" i="14"/>
  <c r="DQ287" i="14"/>
  <c r="BH287" i="14"/>
  <c r="AW287" i="14"/>
  <c r="U287" i="14"/>
  <c r="CZ287" i="14"/>
  <c r="DE287" i="14"/>
  <c r="AF287" i="14"/>
  <c r="CQ287" i="14"/>
  <c r="CM287" i="14"/>
  <c r="EL287" i="14"/>
  <c r="EL326" i="14"/>
  <c r="BZ326" i="14"/>
  <c r="N326" i="14"/>
  <c r="CG326" i="14"/>
  <c r="U326" i="14"/>
  <c r="CF326" i="14"/>
  <c r="T326" i="14"/>
  <c r="CE326" i="14"/>
  <c r="S326" i="14"/>
  <c r="CD326" i="14"/>
  <c r="R326" i="14"/>
  <c r="CC326" i="14"/>
  <c r="Q326" i="14"/>
  <c r="CI326" i="14"/>
  <c r="W326" i="14"/>
  <c r="AF326" i="14"/>
  <c r="BL326" i="14"/>
  <c r="ED326" i="14"/>
  <c r="BR326" i="14"/>
  <c r="EK326" i="14"/>
  <c r="BY326" i="14"/>
  <c r="EJ326" i="14"/>
  <c r="BX326" i="14"/>
  <c r="EI326" i="14"/>
  <c r="BW326" i="14"/>
  <c r="EH326" i="14"/>
  <c r="BV326" i="14"/>
  <c r="EG326" i="14"/>
  <c r="BU326" i="14"/>
  <c r="EM326" i="14"/>
  <c r="CA326" i="14"/>
  <c r="DP326" i="14"/>
  <c r="CJ326" i="14"/>
  <c r="DV326" i="14"/>
  <c r="BJ326" i="14"/>
  <c r="EC326" i="14"/>
  <c r="BQ326" i="14"/>
  <c r="EB326" i="14"/>
  <c r="BP326" i="14"/>
  <c r="EA326" i="14"/>
  <c r="BO326" i="14"/>
  <c r="DZ326" i="14"/>
  <c r="BN326" i="14"/>
  <c r="DY326" i="14"/>
  <c r="BM326" i="14"/>
  <c r="EE326" i="14"/>
  <c r="BS326" i="14"/>
  <c r="BD326" i="14"/>
  <c r="X326" i="14"/>
  <c r="DN326" i="14"/>
  <c r="BB326" i="14"/>
  <c r="DU326" i="14"/>
  <c r="BI326" i="14"/>
  <c r="DT326" i="14"/>
  <c r="BH326" i="14"/>
  <c r="DS326" i="14"/>
  <c r="BG326" i="14"/>
  <c r="DR326" i="14"/>
  <c r="BF326" i="14"/>
  <c r="DQ326" i="14"/>
  <c r="BE326" i="14"/>
  <c r="DW326" i="14"/>
  <c r="BK326" i="14"/>
  <c r="DH326" i="14"/>
  <c r="CB326" i="14"/>
  <c r="DF326" i="14"/>
  <c r="AT326" i="14"/>
  <c r="DM326" i="14"/>
  <c r="BA326" i="14"/>
  <c r="DL326" i="14"/>
  <c r="AZ326" i="14"/>
  <c r="DK326" i="14"/>
  <c r="AY326" i="14"/>
  <c r="DJ326" i="14"/>
  <c r="AX326" i="14"/>
  <c r="DI326" i="14"/>
  <c r="AW326" i="14"/>
  <c r="DO326" i="14"/>
  <c r="BC326" i="14"/>
  <c r="AV326" i="14"/>
  <c r="P326" i="14"/>
  <c r="CX326" i="14"/>
  <c r="AL326" i="14"/>
  <c r="DE326" i="14"/>
  <c r="AS326" i="14"/>
  <c r="DD326" i="14"/>
  <c r="AR326" i="14"/>
  <c r="DC326" i="14"/>
  <c r="AQ326" i="14"/>
  <c r="DB326" i="14"/>
  <c r="AP326" i="14"/>
  <c r="DA326" i="14"/>
  <c r="AO326" i="14"/>
  <c r="DG326" i="14"/>
  <c r="AU326" i="14"/>
  <c r="CZ326" i="14"/>
  <c r="EF326" i="14"/>
  <c r="CH326" i="14"/>
  <c r="V326" i="14"/>
  <c r="CO326" i="14"/>
  <c r="AC326" i="14"/>
  <c r="CN326" i="14"/>
  <c r="AB326" i="14"/>
  <c r="CM326" i="14"/>
  <c r="AA326" i="14"/>
  <c r="CL326" i="14"/>
  <c r="Z326" i="14"/>
  <c r="CK326" i="14"/>
  <c r="Y326" i="14"/>
  <c r="CQ326" i="14"/>
  <c r="AE326" i="14"/>
  <c r="CR326" i="14"/>
  <c r="DX326" i="14"/>
  <c r="CV326" i="14"/>
  <c r="CY326" i="14"/>
  <c r="AJ326" i="14"/>
  <c r="AM326" i="14"/>
  <c r="CU326" i="14"/>
  <c r="AN326" i="14"/>
  <c r="AI326" i="14"/>
  <c r="BT326" i="14"/>
  <c r="CP326" i="14"/>
  <c r="CT326" i="14"/>
  <c r="AD326" i="14"/>
  <c r="AH326" i="14"/>
  <c r="AK326" i="14"/>
  <c r="AG326" i="14"/>
  <c r="CW326" i="14"/>
  <c r="CS326" i="14"/>
  <c r="EJ216" i="14"/>
  <c r="BX216" i="14"/>
  <c r="EI216" i="14"/>
  <c r="BW216" i="14"/>
  <c r="EH216" i="14"/>
  <c r="BV216" i="14"/>
  <c r="EG216" i="14"/>
  <c r="BU216" i="14"/>
  <c r="EF216" i="14"/>
  <c r="BT216" i="14"/>
  <c r="EM216" i="14"/>
  <c r="CA216" i="14"/>
  <c r="EL216" i="14"/>
  <c r="BZ216" i="14"/>
  <c r="N216" i="14"/>
  <c r="CG216" i="14"/>
  <c r="U216" i="14"/>
  <c r="EB216" i="14"/>
  <c r="BP216" i="14"/>
  <c r="EA216" i="14"/>
  <c r="BO216" i="14"/>
  <c r="DZ216" i="14"/>
  <c r="BN216" i="14"/>
  <c r="DY216" i="14"/>
  <c r="BM216" i="14"/>
  <c r="DX216" i="14"/>
  <c r="BL216" i="14"/>
  <c r="EE216" i="14"/>
  <c r="BS216" i="14"/>
  <c r="ED216" i="14"/>
  <c r="BR216" i="14"/>
  <c r="EK216" i="14"/>
  <c r="BY216" i="14"/>
  <c r="DT216" i="14"/>
  <c r="BH216" i="14"/>
  <c r="DS216" i="14"/>
  <c r="BG216" i="14"/>
  <c r="DR216" i="14"/>
  <c r="BF216" i="14"/>
  <c r="DQ216" i="14"/>
  <c r="BE216" i="14"/>
  <c r="DP216" i="14"/>
  <c r="BD216" i="14"/>
  <c r="DW216" i="14"/>
  <c r="BK216" i="14"/>
  <c r="DV216" i="14"/>
  <c r="BJ216" i="14"/>
  <c r="EC216" i="14"/>
  <c r="BQ216" i="14"/>
  <c r="DL216" i="14"/>
  <c r="AZ216" i="14"/>
  <c r="DK216" i="14"/>
  <c r="AY216" i="14"/>
  <c r="DJ216" i="14"/>
  <c r="AX216" i="14"/>
  <c r="DI216" i="14"/>
  <c r="AW216" i="14"/>
  <c r="DH216" i="14"/>
  <c r="AV216" i="14"/>
  <c r="DO216" i="14"/>
  <c r="BC216" i="14"/>
  <c r="DN216" i="14"/>
  <c r="BB216" i="14"/>
  <c r="DU216" i="14"/>
  <c r="BI216" i="14"/>
  <c r="DD216" i="14"/>
  <c r="AR216" i="14"/>
  <c r="DC216" i="14"/>
  <c r="AQ216" i="14"/>
  <c r="DB216" i="14"/>
  <c r="AP216" i="14"/>
  <c r="DA216" i="14"/>
  <c r="AO216" i="14"/>
  <c r="CZ216" i="14"/>
  <c r="AN216" i="14"/>
  <c r="DG216" i="14"/>
  <c r="AU216" i="14"/>
  <c r="DF216" i="14"/>
  <c r="AT216" i="14"/>
  <c r="DM216" i="14"/>
  <c r="BA216" i="14"/>
  <c r="CF216" i="14"/>
  <c r="T216" i="14"/>
  <c r="CE216" i="14"/>
  <c r="S216" i="14"/>
  <c r="CD216" i="14"/>
  <c r="R216" i="14"/>
  <c r="CC216" i="14"/>
  <c r="Q216" i="14"/>
  <c r="CB216" i="14"/>
  <c r="P216" i="14"/>
  <c r="CI216" i="14"/>
  <c r="W216" i="14"/>
  <c r="CH216" i="14"/>
  <c r="V216" i="14"/>
  <c r="CO216" i="14"/>
  <c r="AC216" i="14"/>
  <c r="AB216" i="14"/>
  <c r="Z216" i="14"/>
  <c r="X216" i="14"/>
  <c r="AD216" i="14"/>
  <c r="CU216" i="14"/>
  <c r="CS216" i="14"/>
  <c r="CY216" i="14"/>
  <c r="DE216" i="14"/>
  <c r="CM216" i="14"/>
  <c r="CK216" i="14"/>
  <c r="CQ216" i="14"/>
  <c r="CW216" i="14"/>
  <c r="AI216" i="14"/>
  <c r="AG216" i="14"/>
  <c r="AM216" i="14"/>
  <c r="AS216" i="14"/>
  <c r="AA216" i="14"/>
  <c r="Y216" i="14"/>
  <c r="AE216" i="14"/>
  <c r="AK216" i="14"/>
  <c r="CV216" i="14"/>
  <c r="CT216" i="14"/>
  <c r="CR216" i="14"/>
  <c r="CX216" i="14"/>
  <c r="CN216" i="14"/>
  <c r="AJ216" i="14"/>
  <c r="CL216" i="14"/>
  <c r="AH216" i="14"/>
  <c r="CJ216" i="14"/>
  <c r="AF216" i="14"/>
  <c r="AL216" i="14"/>
  <c r="CP216" i="14"/>
  <c r="EI341" i="14"/>
  <c r="BW341" i="14"/>
  <c r="EH341" i="14"/>
  <c r="BV341" i="14"/>
  <c r="EG341" i="14"/>
  <c r="BU341" i="14"/>
  <c r="EF341" i="14"/>
  <c r="BT341" i="14"/>
  <c r="EM341" i="14"/>
  <c r="CA341" i="14"/>
  <c r="EL341" i="14"/>
  <c r="BZ341" i="14"/>
  <c r="N341" i="14"/>
  <c r="CG341" i="14"/>
  <c r="U341" i="14"/>
  <c r="AB341" i="14"/>
  <c r="EB341" i="14"/>
  <c r="EA341" i="14"/>
  <c r="BO341" i="14"/>
  <c r="DZ341" i="14"/>
  <c r="BN341" i="14"/>
  <c r="DY341" i="14"/>
  <c r="BM341" i="14"/>
  <c r="DX341" i="14"/>
  <c r="BL341" i="14"/>
  <c r="EE341" i="14"/>
  <c r="BS341" i="14"/>
  <c r="ED341" i="14"/>
  <c r="BR341" i="14"/>
  <c r="EK341" i="14"/>
  <c r="BY341" i="14"/>
  <c r="DL341" i="14"/>
  <c r="CF341" i="14"/>
  <c r="DS341" i="14"/>
  <c r="BG341" i="14"/>
  <c r="DR341" i="14"/>
  <c r="BF341" i="14"/>
  <c r="DQ341" i="14"/>
  <c r="BE341" i="14"/>
  <c r="DP341" i="14"/>
  <c r="BD341" i="14"/>
  <c r="DW341" i="14"/>
  <c r="BK341" i="14"/>
  <c r="DV341" i="14"/>
  <c r="BJ341" i="14"/>
  <c r="EC341" i="14"/>
  <c r="BQ341" i="14"/>
  <c r="AZ341" i="14"/>
  <c r="T341" i="14"/>
  <c r="DK341" i="14"/>
  <c r="AY341" i="14"/>
  <c r="DJ341" i="14"/>
  <c r="AX341" i="14"/>
  <c r="DI341" i="14"/>
  <c r="AW341" i="14"/>
  <c r="DH341" i="14"/>
  <c r="AV341" i="14"/>
  <c r="DO341" i="14"/>
  <c r="BC341" i="14"/>
  <c r="DN341" i="14"/>
  <c r="BB341" i="14"/>
  <c r="DU341" i="14"/>
  <c r="BI341" i="14"/>
  <c r="DD341" i="14"/>
  <c r="EJ341" i="14"/>
  <c r="DC341" i="14"/>
  <c r="AQ341" i="14"/>
  <c r="DB341" i="14"/>
  <c r="AP341" i="14"/>
  <c r="DA341" i="14"/>
  <c r="AO341" i="14"/>
  <c r="CZ341" i="14"/>
  <c r="AN341" i="14"/>
  <c r="DG341" i="14"/>
  <c r="AU341" i="14"/>
  <c r="DF341" i="14"/>
  <c r="AT341" i="14"/>
  <c r="DM341" i="14"/>
  <c r="BA341" i="14"/>
  <c r="AR341" i="14"/>
  <c r="BX341" i="14"/>
  <c r="CU341" i="14"/>
  <c r="AI341" i="14"/>
  <c r="CT341" i="14"/>
  <c r="AH341" i="14"/>
  <c r="CS341" i="14"/>
  <c r="AG341" i="14"/>
  <c r="CR341" i="14"/>
  <c r="AF341" i="14"/>
  <c r="CY341" i="14"/>
  <c r="AM341" i="14"/>
  <c r="CX341" i="14"/>
  <c r="AL341" i="14"/>
  <c r="DE341" i="14"/>
  <c r="AS341" i="14"/>
  <c r="CV341" i="14"/>
  <c r="DT341" i="14"/>
  <c r="CE341" i="14"/>
  <c r="CC341" i="14"/>
  <c r="CI341" i="14"/>
  <c r="CO341" i="14"/>
  <c r="AA341" i="14"/>
  <c r="Y341" i="14"/>
  <c r="AE341" i="14"/>
  <c r="AK341" i="14"/>
  <c r="S341" i="14"/>
  <c r="Q341" i="14"/>
  <c r="W341" i="14"/>
  <c r="AC341" i="14"/>
  <c r="CL341" i="14"/>
  <c r="CJ341" i="14"/>
  <c r="CP341" i="14"/>
  <c r="AJ341" i="14"/>
  <c r="CD341" i="14"/>
  <c r="CB341" i="14"/>
  <c r="CH341" i="14"/>
  <c r="CN341" i="14"/>
  <c r="Z341" i="14"/>
  <c r="X341" i="14"/>
  <c r="AD341" i="14"/>
  <c r="BH341" i="14"/>
  <c r="R341" i="14"/>
  <c r="P341" i="14"/>
  <c r="V341" i="14"/>
  <c r="BP341" i="14"/>
  <c r="CM341" i="14"/>
  <c r="CK341" i="14"/>
  <c r="CQ341" i="14"/>
  <c r="CW341" i="14"/>
  <c r="DF241" i="14"/>
  <c r="AT241" i="14"/>
  <c r="DM241" i="14"/>
  <c r="BA241" i="14"/>
  <c r="DL241" i="14"/>
  <c r="AZ241" i="14"/>
  <c r="DK241" i="14"/>
  <c r="AY241" i="14"/>
  <c r="DJ241" i="14"/>
  <c r="AX241" i="14"/>
  <c r="DI241" i="14"/>
  <c r="AW241" i="14"/>
  <c r="DH241" i="14"/>
  <c r="AV241" i="14"/>
  <c r="DO241" i="14"/>
  <c r="BC241" i="14"/>
  <c r="CX241" i="14"/>
  <c r="AL241" i="14"/>
  <c r="DE241" i="14"/>
  <c r="AS241" i="14"/>
  <c r="DD241" i="14"/>
  <c r="AR241" i="14"/>
  <c r="DC241" i="14"/>
  <c r="AQ241" i="14"/>
  <c r="DB241" i="14"/>
  <c r="AP241" i="14"/>
  <c r="DA241" i="14"/>
  <c r="AO241" i="14"/>
  <c r="CZ241" i="14"/>
  <c r="AN241" i="14"/>
  <c r="DG241" i="14"/>
  <c r="AU241" i="14"/>
  <c r="CP241" i="14"/>
  <c r="AD241" i="14"/>
  <c r="CW241" i="14"/>
  <c r="AK241" i="14"/>
  <c r="CV241" i="14"/>
  <c r="AJ241" i="14"/>
  <c r="CU241" i="14"/>
  <c r="AI241" i="14"/>
  <c r="CT241" i="14"/>
  <c r="AH241" i="14"/>
  <c r="CS241" i="14"/>
  <c r="AG241" i="14"/>
  <c r="CR241" i="14"/>
  <c r="AF241" i="14"/>
  <c r="CY241" i="14"/>
  <c r="AM241" i="14"/>
  <c r="CH241" i="14"/>
  <c r="V241" i="14"/>
  <c r="CO241" i="14"/>
  <c r="AC241" i="14"/>
  <c r="CN241" i="14"/>
  <c r="AB241" i="14"/>
  <c r="CM241" i="14"/>
  <c r="AA241" i="14"/>
  <c r="CL241" i="14"/>
  <c r="Z241" i="14"/>
  <c r="CK241" i="14"/>
  <c r="Y241" i="14"/>
  <c r="CJ241" i="14"/>
  <c r="X241" i="14"/>
  <c r="CQ241" i="14"/>
  <c r="AE241" i="14"/>
  <c r="EL241" i="14"/>
  <c r="BZ241" i="14"/>
  <c r="N241" i="14"/>
  <c r="CG241" i="14"/>
  <c r="U241" i="14"/>
  <c r="CF241" i="14"/>
  <c r="T241" i="14"/>
  <c r="CE241" i="14"/>
  <c r="S241" i="14"/>
  <c r="CD241" i="14"/>
  <c r="R241" i="14"/>
  <c r="CC241" i="14"/>
  <c r="Q241" i="14"/>
  <c r="CB241" i="14"/>
  <c r="P241" i="14"/>
  <c r="CI241" i="14"/>
  <c r="W241" i="14"/>
  <c r="ED241" i="14"/>
  <c r="BR241" i="14"/>
  <c r="EK241" i="14"/>
  <c r="BY241" i="14"/>
  <c r="EJ241" i="14"/>
  <c r="BX241" i="14"/>
  <c r="EI241" i="14"/>
  <c r="BW241" i="14"/>
  <c r="EH241" i="14"/>
  <c r="BV241" i="14"/>
  <c r="EG241" i="14"/>
  <c r="BU241" i="14"/>
  <c r="EF241" i="14"/>
  <c r="BT241" i="14"/>
  <c r="EM241" i="14"/>
  <c r="CA241" i="14"/>
  <c r="DV241" i="14"/>
  <c r="BJ241" i="14"/>
  <c r="EC241" i="14"/>
  <c r="BQ241" i="14"/>
  <c r="EB241" i="14"/>
  <c r="BP241" i="14"/>
  <c r="EA241" i="14"/>
  <c r="BO241" i="14"/>
  <c r="DZ241" i="14"/>
  <c r="BN241" i="14"/>
  <c r="DY241" i="14"/>
  <c r="BM241" i="14"/>
  <c r="DX241" i="14"/>
  <c r="BL241" i="14"/>
  <c r="EE241" i="14"/>
  <c r="BS241" i="14"/>
  <c r="BG241" i="14"/>
  <c r="BK241" i="14"/>
  <c r="DN241" i="14"/>
  <c r="DR241" i="14"/>
  <c r="BB241" i="14"/>
  <c r="BF241" i="14"/>
  <c r="DU241" i="14"/>
  <c r="DQ241" i="14"/>
  <c r="BI241" i="14"/>
  <c r="BE241" i="14"/>
  <c r="DT241" i="14"/>
  <c r="DP241" i="14"/>
  <c r="BH241" i="14"/>
  <c r="BD241" i="14"/>
  <c r="DS241" i="14"/>
  <c r="DW241" i="14"/>
  <c r="CT106" i="14"/>
  <c r="AH106" i="14"/>
  <c r="CS106" i="14"/>
  <c r="AG106" i="14"/>
  <c r="CR106" i="14"/>
  <c r="AF106" i="14"/>
  <c r="CY106" i="14"/>
  <c r="AM106" i="14"/>
  <c r="CX106" i="14"/>
  <c r="AL106" i="14"/>
  <c r="DE106" i="14"/>
  <c r="AS106" i="14"/>
  <c r="DD106" i="14"/>
  <c r="AR106" i="14"/>
  <c r="CL106" i="14"/>
  <c r="Z106" i="14"/>
  <c r="CK106" i="14"/>
  <c r="Y106" i="14"/>
  <c r="CJ106" i="14"/>
  <c r="X106" i="14"/>
  <c r="CQ106" i="14"/>
  <c r="AE106" i="14"/>
  <c r="CP106" i="14"/>
  <c r="AD106" i="14"/>
  <c r="CW106" i="14"/>
  <c r="AK106" i="14"/>
  <c r="CV106" i="14"/>
  <c r="AJ106" i="14"/>
  <c r="CU106" i="14"/>
  <c r="AI106" i="14"/>
  <c r="CD106" i="14"/>
  <c r="R106" i="14"/>
  <c r="CC106" i="14"/>
  <c r="Q106" i="14"/>
  <c r="CB106" i="14"/>
  <c r="P106" i="14"/>
  <c r="CI106" i="14"/>
  <c r="W106" i="14"/>
  <c r="CH106" i="14"/>
  <c r="V106" i="14"/>
  <c r="CO106" i="14"/>
  <c r="AC106" i="14"/>
  <c r="CN106" i="14"/>
  <c r="AB106" i="14"/>
  <c r="CM106" i="14"/>
  <c r="AA106" i="14"/>
  <c r="EH106" i="14"/>
  <c r="BV106" i="14"/>
  <c r="EG106" i="14"/>
  <c r="BU106" i="14"/>
  <c r="EF106" i="14"/>
  <c r="BT106" i="14"/>
  <c r="EM106" i="14"/>
  <c r="CA106" i="14"/>
  <c r="EL106" i="14"/>
  <c r="BZ106" i="14"/>
  <c r="N106" i="14"/>
  <c r="CG106" i="14"/>
  <c r="U106" i="14"/>
  <c r="CF106" i="14"/>
  <c r="T106" i="14"/>
  <c r="CE106" i="14"/>
  <c r="S106" i="14"/>
  <c r="DZ106" i="14"/>
  <c r="BN106" i="14"/>
  <c r="DY106" i="14"/>
  <c r="BM106" i="14"/>
  <c r="DX106" i="14"/>
  <c r="BL106" i="14"/>
  <c r="EE106" i="14"/>
  <c r="BS106" i="14"/>
  <c r="ED106" i="14"/>
  <c r="BR106" i="14"/>
  <c r="EK106" i="14"/>
  <c r="DR106" i="14"/>
  <c r="BF106" i="14"/>
  <c r="DQ106" i="14"/>
  <c r="BE106" i="14"/>
  <c r="DP106" i="14"/>
  <c r="BD106" i="14"/>
  <c r="DW106" i="14"/>
  <c r="BK106" i="14"/>
  <c r="DV106" i="14"/>
  <c r="BJ106" i="14"/>
  <c r="EC106" i="14"/>
  <c r="BQ106" i="14"/>
  <c r="EB106" i="14"/>
  <c r="BP106" i="14"/>
  <c r="EA106" i="14"/>
  <c r="BO106" i="14"/>
  <c r="DJ106" i="14"/>
  <c r="AX106" i="14"/>
  <c r="DI106" i="14"/>
  <c r="AW106" i="14"/>
  <c r="DH106" i="14"/>
  <c r="AV106" i="14"/>
  <c r="DO106" i="14"/>
  <c r="BC106" i="14"/>
  <c r="DN106" i="14"/>
  <c r="BB106" i="14"/>
  <c r="DU106" i="14"/>
  <c r="BI106" i="14"/>
  <c r="DT106" i="14"/>
  <c r="BH106" i="14"/>
  <c r="DS106" i="14"/>
  <c r="BG106" i="14"/>
  <c r="CZ106" i="14"/>
  <c r="BA106" i="14"/>
  <c r="BW106" i="14"/>
  <c r="AN106" i="14"/>
  <c r="EJ106" i="14"/>
  <c r="AY106" i="14"/>
  <c r="DG106" i="14"/>
  <c r="DL106" i="14"/>
  <c r="AQ106" i="14"/>
  <c r="AU106" i="14"/>
  <c r="BX106" i="14"/>
  <c r="DB106" i="14"/>
  <c r="DF106" i="14"/>
  <c r="AZ106" i="14"/>
  <c r="AP106" i="14"/>
  <c r="AT106" i="14"/>
  <c r="EI106" i="14"/>
  <c r="AO106" i="14"/>
  <c r="BY106" i="14"/>
  <c r="DC106" i="14"/>
  <c r="DA106" i="14"/>
  <c r="DM106" i="14"/>
  <c r="DK106" i="14"/>
  <c r="DF255" i="14"/>
  <c r="AT255" i="14"/>
  <c r="DM255" i="14"/>
  <c r="BA255" i="14"/>
  <c r="DL255" i="14"/>
  <c r="AZ255" i="14"/>
  <c r="DK255" i="14"/>
  <c r="AY255" i="14"/>
  <c r="DJ255" i="14"/>
  <c r="AX255" i="14"/>
  <c r="DI255" i="14"/>
  <c r="AW255" i="14"/>
  <c r="DH255" i="14"/>
  <c r="AV255" i="14"/>
  <c r="DO255" i="14"/>
  <c r="BC255" i="14"/>
  <c r="DV255" i="14"/>
  <c r="BB255" i="14"/>
  <c r="DE255" i="14"/>
  <c r="AK255" i="14"/>
  <c r="CN255" i="14"/>
  <c r="T255" i="14"/>
  <c r="BW255" i="14"/>
  <c r="DZ255" i="14"/>
  <c r="BF255" i="14"/>
  <c r="DA255" i="14"/>
  <c r="AG255" i="14"/>
  <c r="CJ255" i="14"/>
  <c r="P255" i="14"/>
  <c r="CA255" i="14"/>
  <c r="DN255" i="14"/>
  <c r="AL255" i="14"/>
  <c r="CW255" i="14"/>
  <c r="AC255" i="14"/>
  <c r="CF255" i="14"/>
  <c r="EI255" i="14"/>
  <c r="BO255" i="14"/>
  <c r="DR255" i="14"/>
  <c r="AP255" i="14"/>
  <c r="CS255" i="14"/>
  <c r="Y255" i="14"/>
  <c r="CB255" i="14"/>
  <c r="EM255" i="14"/>
  <c r="BS255" i="14"/>
  <c r="CX255" i="14"/>
  <c r="AD255" i="14"/>
  <c r="CO255" i="14"/>
  <c r="U255" i="14"/>
  <c r="BX255" i="14"/>
  <c r="EA255" i="14"/>
  <c r="BG255" i="14"/>
  <c r="DB255" i="14"/>
  <c r="AH255" i="14"/>
  <c r="CK255" i="14"/>
  <c r="Q255" i="14"/>
  <c r="BT255" i="14"/>
  <c r="EE255" i="14"/>
  <c r="BK255" i="14"/>
  <c r="CP255" i="14"/>
  <c r="V255" i="14"/>
  <c r="CG255" i="14"/>
  <c r="EJ255" i="14"/>
  <c r="BP255" i="14"/>
  <c r="DS255" i="14"/>
  <c r="AQ255" i="14"/>
  <c r="CT255" i="14"/>
  <c r="Z255" i="14"/>
  <c r="CC255" i="14"/>
  <c r="EF255" i="14"/>
  <c r="BL255" i="14"/>
  <c r="DW255" i="14"/>
  <c r="AU255" i="14"/>
  <c r="CH255" i="14"/>
  <c r="N255" i="14"/>
  <c r="BY255" i="14"/>
  <c r="EB255" i="14"/>
  <c r="BH255" i="14"/>
  <c r="DC255" i="14"/>
  <c r="AI255" i="14"/>
  <c r="CL255" i="14"/>
  <c r="R255" i="14"/>
  <c r="BU255" i="14"/>
  <c r="DX255" i="14"/>
  <c r="BD255" i="14"/>
  <c r="DG255" i="14"/>
  <c r="AM255" i="14"/>
  <c r="BZ255" i="14"/>
  <c r="EK255" i="14"/>
  <c r="BQ255" i="14"/>
  <c r="DT255" i="14"/>
  <c r="AR255" i="14"/>
  <c r="CU255" i="14"/>
  <c r="AA255" i="14"/>
  <c r="CD255" i="14"/>
  <c r="EG255" i="14"/>
  <c r="BM255" i="14"/>
  <c r="DP255" i="14"/>
  <c r="AN255" i="14"/>
  <c r="CY255" i="14"/>
  <c r="AE255" i="14"/>
  <c r="AS255" i="14"/>
  <c r="EH255" i="14"/>
  <c r="CR255" i="14"/>
  <c r="EL255" i="14"/>
  <c r="DD255" i="14"/>
  <c r="BV255" i="14"/>
  <c r="AF255" i="14"/>
  <c r="ED255" i="14"/>
  <c r="CV255" i="14"/>
  <c r="BN255" i="14"/>
  <c r="X255" i="14"/>
  <c r="BR255" i="14"/>
  <c r="AJ255" i="14"/>
  <c r="DY255" i="14"/>
  <c r="CQ255" i="14"/>
  <c r="BJ255" i="14"/>
  <c r="AB255" i="14"/>
  <c r="DQ255" i="14"/>
  <c r="CI255" i="14"/>
  <c r="EC255" i="14"/>
  <c r="CM255" i="14"/>
  <c r="BE255" i="14"/>
  <c r="W255" i="14"/>
  <c r="BI255" i="14"/>
  <c r="S255" i="14"/>
  <c r="CZ255" i="14"/>
  <c r="DU255" i="14"/>
  <c r="CE255" i="14"/>
  <c r="AO255" i="14"/>
  <c r="ED259" i="14"/>
  <c r="BR259" i="14"/>
  <c r="EK259" i="14"/>
  <c r="BY259" i="14"/>
  <c r="EJ259" i="14"/>
  <c r="BX259" i="14"/>
  <c r="EI259" i="14"/>
  <c r="BW259" i="14"/>
  <c r="EH259" i="14"/>
  <c r="BV259" i="14"/>
  <c r="EG259" i="14"/>
  <c r="BU259" i="14"/>
  <c r="EF259" i="14"/>
  <c r="BT259" i="14"/>
  <c r="EM259" i="14"/>
  <c r="CA259" i="14"/>
  <c r="DV259" i="14"/>
  <c r="BJ259" i="14"/>
  <c r="EC259" i="14"/>
  <c r="BQ259" i="14"/>
  <c r="EB259" i="14"/>
  <c r="BP259" i="14"/>
  <c r="EA259" i="14"/>
  <c r="BO259" i="14"/>
  <c r="DZ259" i="14"/>
  <c r="BN259" i="14"/>
  <c r="DY259" i="14"/>
  <c r="BM259" i="14"/>
  <c r="DX259" i="14"/>
  <c r="BL259" i="14"/>
  <c r="EE259" i="14"/>
  <c r="BS259" i="14"/>
  <c r="DN259" i="14"/>
  <c r="BB259" i="14"/>
  <c r="DU259" i="14"/>
  <c r="BI259" i="14"/>
  <c r="DT259" i="14"/>
  <c r="BH259" i="14"/>
  <c r="DS259" i="14"/>
  <c r="BG259" i="14"/>
  <c r="DR259" i="14"/>
  <c r="BF259" i="14"/>
  <c r="DQ259" i="14"/>
  <c r="BE259" i="14"/>
  <c r="DP259" i="14"/>
  <c r="BD259" i="14"/>
  <c r="DW259" i="14"/>
  <c r="BK259" i="14"/>
  <c r="DF259" i="14"/>
  <c r="AT259" i="14"/>
  <c r="DM259" i="14"/>
  <c r="BA259" i="14"/>
  <c r="DL259" i="14"/>
  <c r="AZ259" i="14"/>
  <c r="DK259" i="14"/>
  <c r="AY259" i="14"/>
  <c r="DJ259" i="14"/>
  <c r="AX259" i="14"/>
  <c r="DI259" i="14"/>
  <c r="AW259" i="14"/>
  <c r="DH259" i="14"/>
  <c r="AV259" i="14"/>
  <c r="DO259" i="14"/>
  <c r="BC259" i="14"/>
  <c r="CX259" i="14"/>
  <c r="AL259" i="14"/>
  <c r="DE259" i="14"/>
  <c r="AS259" i="14"/>
  <c r="DD259" i="14"/>
  <c r="AR259" i="14"/>
  <c r="DC259" i="14"/>
  <c r="AQ259" i="14"/>
  <c r="DB259" i="14"/>
  <c r="AP259" i="14"/>
  <c r="DA259" i="14"/>
  <c r="AO259" i="14"/>
  <c r="CZ259" i="14"/>
  <c r="AN259" i="14"/>
  <c r="DG259" i="14"/>
  <c r="AU259" i="14"/>
  <c r="CP259" i="14"/>
  <c r="AD259" i="14"/>
  <c r="CW259" i="14"/>
  <c r="AK259" i="14"/>
  <c r="CV259" i="14"/>
  <c r="AJ259" i="14"/>
  <c r="CU259" i="14"/>
  <c r="AI259" i="14"/>
  <c r="CT259" i="14"/>
  <c r="AH259" i="14"/>
  <c r="CS259" i="14"/>
  <c r="AG259" i="14"/>
  <c r="CR259" i="14"/>
  <c r="AF259" i="14"/>
  <c r="CY259" i="14"/>
  <c r="AM259" i="14"/>
  <c r="CH259" i="14"/>
  <c r="V259" i="14"/>
  <c r="CO259" i="14"/>
  <c r="AC259" i="14"/>
  <c r="CN259" i="14"/>
  <c r="AB259" i="14"/>
  <c r="CM259" i="14"/>
  <c r="AA259" i="14"/>
  <c r="CL259" i="14"/>
  <c r="Z259" i="14"/>
  <c r="CK259" i="14"/>
  <c r="Y259" i="14"/>
  <c r="CJ259" i="14"/>
  <c r="X259" i="14"/>
  <c r="CQ259" i="14"/>
  <c r="AE259" i="14"/>
  <c r="CG259" i="14"/>
  <c r="CC259" i="14"/>
  <c r="U259" i="14"/>
  <c r="Q259" i="14"/>
  <c r="CF259" i="14"/>
  <c r="CB259" i="14"/>
  <c r="T259" i="14"/>
  <c r="P259" i="14"/>
  <c r="CE259" i="14"/>
  <c r="CI259" i="14"/>
  <c r="EL259" i="14"/>
  <c r="S259" i="14"/>
  <c r="W259" i="14"/>
  <c r="N259" i="14"/>
  <c r="R259" i="14"/>
  <c r="BZ259" i="14"/>
  <c r="CD259" i="14"/>
  <c r="CD134" i="14"/>
  <c r="DJ134" i="14"/>
  <c r="AP134" i="14"/>
  <c r="DA134" i="14"/>
  <c r="AO134" i="14"/>
  <c r="CZ134" i="14"/>
  <c r="AN134" i="14"/>
  <c r="DG134" i="14"/>
  <c r="AU134" i="14"/>
  <c r="DF134" i="14"/>
  <c r="AT134" i="14"/>
  <c r="DM134" i="14"/>
  <c r="BA134" i="14"/>
  <c r="DL134" i="14"/>
  <c r="AZ134" i="14"/>
  <c r="DK134" i="14"/>
  <c r="AY134" i="14"/>
  <c r="DB134" i="14"/>
  <c r="AH134" i="14"/>
  <c r="CS134" i="14"/>
  <c r="AG134" i="14"/>
  <c r="CR134" i="14"/>
  <c r="AF134" i="14"/>
  <c r="CY134" i="14"/>
  <c r="AM134" i="14"/>
  <c r="CX134" i="14"/>
  <c r="AL134" i="14"/>
  <c r="DE134" i="14"/>
  <c r="AS134" i="14"/>
  <c r="DD134" i="14"/>
  <c r="AR134" i="14"/>
  <c r="DC134" i="14"/>
  <c r="AQ134" i="14"/>
  <c r="CT134" i="14"/>
  <c r="Z134" i="14"/>
  <c r="CK134" i="14"/>
  <c r="Y134" i="14"/>
  <c r="CJ134" i="14"/>
  <c r="X134" i="14"/>
  <c r="CQ134" i="14"/>
  <c r="AE134" i="14"/>
  <c r="CP134" i="14"/>
  <c r="AD134" i="14"/>
  <c r="CW134" i="14"/>
  <c r="AK134" i="14"/>
  <c r="CV134" i="14"/>
  <c r="AJ134" i="14"/>
  <c r="CU134" i="14"/>
  <c r="AI134" i="14"/>
  <c r="CL134" i="14"/>
  <c r="R134" i="14"/>
  <c r="CC134" i="14"/>
  <c r="Q134" i="14"/>
  <c r="CB134" i="14"/>
  <c r="P134" i="14"/>
  <c r="CI134" i="14"/>
  <c r="W134" i="14"/>
  <c r="CH134" i="14"/>
  <c r="V134" i="14"/>
  <c r="CO134" i="14"/>
  <c r="AC134" i="14"/>
  <c r="CN134" i="14"/>
  <c r="AB134" i="14"/>
  <c r="CM134" i="14"/>
  <c r="AA134" i="14"/>
  <c r="BV134" i="14"/>
  <c r="EG134" i="14"/>
  <c r="BU134" i="14"/>
  <c r="EF134" i="14"/>
  <c r="BT134" i="14"/>
  <c r="EM134" i="14"/>
  <c r="CA134" i="14"/>
  <c r="EL134" i="14"/>
  <c r="BZ134" i="14"/>
  <c r="N134" i="14"/>
  <c r="CG134" i="14"/>
  <c r="U134" i="14"/>
  <c r="CF134" i="14"/>
  <c r="T134" i="14"/>
  <c r="CE134" i="14"/>
  <c r="S134" i="14"/>
  <c r="EH134" i="14"/>
  <c r="BN134" i="14"/>
  <c r="DY134" i="14"/>
  <c r="BM134" i="14"/>
  <c r="DX134" i="14"/>
  <c r="BL134" i="14"/>
  <c r="EE134" i="14"/>
  <c r="BS134" i="14"/>
  <c r="ED134" i="14"/>
  <c r="BR134" i="14"/>
  <c r="EK134" i="14"/>
  <c r="BY134" i="14"/>
  <c r="EJ134" i="14"/>
  <c r="BX134" i="14"/>
  <c r="EI134" i="14"/>
  <c r="BW134" i="14"/>
  <c r="DZ134" i="14"/>
  <c r="BF134" i="14"/>
  <c r="DQ134" i="14"/>
  <c r="BE134" i="14"/>
  <c r="DP134" i="14"/>
  <c r="BD134" i="14"/>
  <c r="DW134" i="14"/>
  <c r="BK134" i="14"/>
  <c r="DV134" i="14"/>
  <c r="BJ134" i="14"/>
  <c r="EC134" i="14"/>
  <c r="BQ134" i="14"/>
  <c r="EB134" i="14"/>
  <c r="BP134" i="14"/>
  <c r="EA134" i="14"/>
  <c r="BO134" i="14"/>
  <c r="AV134" i="14"/>
  <c r="BH134" i="14"/>
  <c r="DO134" i="14"/>
  <c r="DS134" i="14"/>
  <c r="BC134" i="14"/>
  <c r="BG134" i="14"/>
  <c r="DR134" i="14"/>
  <c r="DN134" i="14"/>
  <c r="AX134" i="14"/>
  <c r="BB134" i="14"/>
  <c r="DI134" i="14"/>
  <c r="DU134" i="14"/>
  <c r="DH134" i="14"/>
  <c r="DT134" i="14"/>
  <c r="AW134" i="14"/>
  <c r="BI134" i="14"/>
  <c r="ED147" i="14"/>
  <c r="BR147" i="14"/>
  <c r="EK147" i="14"/>
  <c r="BY147" i="14"/>
  <c r="EJ147" i="14"/>
  <c r="BX147" i="14"/>
  <c r="EI147" i="14"/>
  <c r="BW147" i="14"/>
  <c r="EH147" i="14"/>
  <c r="BV147" i="14"/>
  <c r="EG147" i="14"/>
  <c r="BU147" i="14"/>
  <c r="EF147" i="14"/>
  <c r="BT147" i="14"/>
  <c r="EM147" i="14"/>
  <c r="CA147" i="14"/>
  <c r="DV147" i="14"/>
  <c r="BJ147" i="14"/>
  <c r="EC147" i="14"/>
  <c r="BQ147" i="14"/>
  <c r="EB147" i="14"/>
  <c r="BP147" i="14"/>
  <c r="EA147" i="14"/>
  <c r="BO147" i="14"/>
  <c r="DZ147" i="14"/>
  <c r="BN147" i="14"/>
  <c r="DY147" i="14"/>
  <c r="BM147" i="14"/>
  <c r="DX147" i="14"/>
  <c r="BL147" i="14"/>
  <c r="EE147" i="14"/>
  <c r="BS147" i="14"/>
  <c r="DN147" i="14"/>
  <c r="BB147" i="14"/>
  <c r="DU147" i="14"/>
  <c r="BI147" i="14"/>
  <c r="DT147" i="14"/>
  <c r="BH147" i="14"/>
  <c r="DS147" i="14"/>
  <c r="BG147" i="14"/>
  <c r="DR147" i="14"/>
  <c r="BF147" i="14"/>
  <c r="DQ147" i="14"/>
  <c r="BE147" i="14"/>
  <c r="DP147" i="14"/>
  <c r="BD147" i="14"/>
  <c r="DW147" i="14"/>
  <c r="BK147" i="14"/>
  <c r="DF147" i="14"/>
  <c r="AT147" i="14"/>
  <c r="DM147" i="14"/>
  <c r="BA147" i="14"/>
  <c r="DL147" i="14"/>
  <c r="AZ147" i="14"/>
  <c r="DK147" i="14"/>
  <c r="AY147" i="14"/>
  <c r="DJ147" i="14"/>
  <c r="AX147" i="14"/>
  <c r="DI147" i="14"/>
  <c r="AW147" i="14"/>
  <c r="DH147" i="14"/>
  <c r="AV147" i="14"/>
  <c r="DO147" i="14"/>
  <c r="BC147" i="14"/>
  <c r="CX147" i="14"/>
  <c r="AL147" i="14"/>
  <c r="DE147" i="14"/>
  <c r="AS147" i="14"/>
  <c r="DD147" i="14"/>
  <c r="AR147" i="14"/>
  <c r="DC147" i="14"/>
  <c r="AQ147" i="14"/>
  <c r="DB147" i="14"/>
  <c r="AP147" i="14"/>
  <c r="DA147" i="14"/>
  <c r="AO147" i="14"/>
  <c r="CZ147" i="14"/>
  <c r="AN147" i="14"/>
  <c r="DG147" i="14"/>
  <c r="AU147" i="14"/>
  <c r="CP147" i="14"/>
  <c r="AD147" i="14"/>
  <c r="CW147" i="14"/>
  <c r="AK147" i="14"/>
  <c r="CV147" i="14"/>
  <c r="AJ147" i="14"/>
  <c r="CU147" i="14"/>
  <c r="AI147" i="14"/>
  <c r="CT147" i="14"/>
  <c r="AH147" i="14"/>
  <c r="CS147" i="14"/>
  <c r="AG147" i="14"/>
  <c r="CR147" i="14"/>
  <c r="AF147" i="14"/>
  <c r="CY147" i="14"/>
  <c r="AM147" i="14"/>
  <c r="CH147" i="14"/>
  <c r="V147" i="14"/>
  <c r="CO147" i="14"/>
  <c r="AC147" i="14"/>
  <c r="CN147" i="14"/>
  <c r="AB147" i="14"/>
  <c r="CM147" i="14"/>
  <c r="AA147" i="14"/>
  <c r="CL147" i="14"/>
  <c r="Z147" i="14"/>
  <c r="CK147" i="14"/>
  <c r="Y147" i="14"/>
  <c r="CJ147" i="14"/>
  <c r="X147" i="14"/>
  <c r="CQ147" i="14"/>
  <c r="AE147" i="14"/>
  <c r="CF147" i="14"/>
  <c r="CB147" i="14"/>
  <c r="T147" i="14"/>
  <c r="P147" i="14"/>
  <c r="CE147" i="14"/>
  <c r="CI147" i="14"/>
  <c r="EL147" i="14"/>
  <c r="S147" i="14"/>
  <c r="W147" i="14"/>
  <c r="BZ147" i="14"/>
  <c r="CD147" i="14"/>
  <c r="U147" i="14"/>
  <c r="Q147" i="14"/>
  <c r="CC147" i="14"/>
  <c r="N147" i="14"/>
  <c r="R147" i="14"/>
  <c r="CG147" i="14"/>
  <c r="DJ238" i="14"/>
  <c r="AX238" i="14"/>
  <c r="DI238" i="14"/>
  <c r="AW238" i="14"/>
  <c r="DH238" i="14"/>
  <c r="AV238" i="14"/>
  <c r="DZ238" i="14"/>
  <c r="BF238" i="14"/>
  <c r="DA238" i="14"/>
  <c r="AG238" i="14"/>
  <c r="CJ238" i="14"/>
  <c r="P238" i="14"/>
  <c r="CI238" i="14"/>
  <c r="W238" i="14"/>
  <c r="CH238" i="14"/>
  <c r="V238" i="14"/>
  <c r="CO238" i="14"/>
  <c r="AC238" i="14"/>
  <c r="CN238" i="14"/>
  <c r="AB238" i="14"/>
  <c r="CM238" i="14"/>
  <c r="AA238" i="14"/>
  <c r="DR238" i="14"/>
  <c r="AP238" i="14"/>
  <c r="CS238" i="14"/>
  <c r="Y238" i="14"/>
  <c r="CB238" i="14"/>
  <c r="EM238" i="14"/>
  <c r="CA238" i="14"/>
  <c r="EL238" i="14"/>
  <c r="BZ238" i="14"/>
  <c r="N238" i="14"/>
  <c r="CG238" i="14"/>
  <c r="U238" i="14"/>
  <c r="CF238" i="14"/>
  <c r="T238" i="14"/>
  <c r="CE238" i="14"/>
  <c r="S238" i="14"/>
  <c r="DB238" i="14"/>
  <c r="AH238" i="14"/>
  <c r="CK238" i="14"/>
  <c r="Q238" i="14"/>
  <c r="BT238" i="14"/>
  <c r="EE238" i="14"/>
  <c r="BS238" i="14"/>
  <c r="ED238" i="14"/>
  <c r="BR238" i="14"/>
  <c r="EK238" i="14"/>
  <c r="BY238" i="14"/>
  <c r="EJ238" i="14"/>
  <c r="BX238" i="14"/>
  <c r="EI238" i="14"/>
  <c r="BW238" i="14"/>
  <c r="CT238" i="14"/>
  <c r="Z238" i="14"/>
  <c r="CC238" i="14"/>
  <c r="EF238" i="14"/>
  <c r="BL238" i="14"/>
  <c r="DW238" i="14"/>
  <c r="BK238" i="14"/>
  <c r="DV238" i="14"/>
  <c r="BJ238" i="14"/>
  <c r="EC238" i="14"/>
  <c r="BQ238" i="14"/>
  <c r="EB238" i="14"/>
  <c r="BP238" i="14"/>
  <c r="EA238" i="14"/>
  <c r="BO238" i="14"/>
  <c r="CL238" i="14"/>
  <c r="R238" i="14"/>
  <c r="BU238" i="14"/>
  <c r="DX238" i="14"/>
  <c r="BD238" i="14"/>
  <c r="DO238" i="14"/>
  <c r="BC238" i="14"/>
  <c r="DN238" i="14"/>
  <c r="BB238" i="14"/>
  <c r="DU238" i="14"/>
  <c r="BI238" i="14"/>
  <c r="DT238" i="14"/>
  <c r="BH238" i="14"/>
  <c r="DS238" i="14"/>
  <c r="BG238" i="14"/>
  <c r="CD238" i="14"/>
  <c r="EG238" i="14"/>
  <c r="BM238" i="14"/>
  <c r="DP238" i="14"/>
  <c r="AN238" i="14"/>
  <c r="DG238" i="14"/>
  <c r="AU238" i="14"/>
  <c r="DF238" i="14"/>
  <c r="AT238" i="14"/>
  <c r="DM238" i="14"/>
  <c r="BA238" i="14"/>
  <c r="DL238" i="14"/>
  <c r="AZ238" i="14"/>
  <c r="DK238" i="14"/>
  <c r="AY238" i="14"/>
  <c r="BN238" i="14"/>
  <c r="X238" i="14"/>
  <c r="AD238" i="14"/>
  <c r="AJ238" i="14"/>
  <c r="DY238" i="14"/>
  <c r="CY238" i="14"/>
  <c r="DE238" i="14"/>
  <c r="DC238" i="14"/>
  <c r="DQ238" i="14"/>
  <c r="CQ238" i="14"/>
  <c r="CW238" i="14"/>
  <c r="CU238" i="14"/>
  <c r="BE238" i="14"/>
  <c r="AM238" i="14"/>
  <c r="AS238" i="14"/>
  <c r="AQ238" i="14"/>
  <c r="AO238" i="14"/>
  <c r="AE238" i="14"/>
  <c r="AK238" i="14"/>
  <c r="AI238" i="14"/>
  <c r="CZ238" i="14"/>
  <c r="CX238" i="14"/>
  <c r="DD238" i="14"/>
  <c r="BV238" i="14"/>
  <c r="AF238" i="14"/>
  <c r="AL238" i="14"/>
  <c r="AR238" i="14"/>
  <c r="CP238" i="14"/>
  <c r="CV238" i="14"/>
  <c r="EH238" i="14"/>
  <c r="CR238" i="14"/>
  <c r="DH227" i="14"/>
  <c r="AV227" i="14"/>
  <c r="DO227" i="14"/>
  <c r="BC227" i="14"/>
  <c r="DN227" i="14"/>
  <c r="BB227" i="14"/>
  <c r="DU227" i="14"/>
  <c r="BI227" i="14"/>
  <c r="DT227" i="14"/>
  <c r="BH227" i="14"/>
  <c r="DS227" i="14"/>
  <c r="BG227" i="14"/>
  <c r="DR227" i="14"/>
  <c r="BF227" i="14"/>
  <c r="DQ227" i="14"/>
  <c r="BE227" i="14"/>
  <c r="CZ227" i="14"/>
  <c r="AN227" i="14"/>
  <c r="DG227" i="14"/>
  <c r="AU227" i="14"/>
  <c r="DF227" i="14"/>
  <c r="AT227" i="14"/>
  <c r="DM227" i="14"/>
  <c r="BA227" i="14"/>
  <c r="DL227" i="14"/>
  <c r="AZ227" i="14"/>
  <c r="DK227" i="14"/>
  <c r="AY227" i="14"/>
  <c r="DJ227" i="14"/>
  <c r="AX227" i="14"/>
  <c r="DI227" i="14"/>
  <c r="AW227" i="14"/>
  <c r="CR227" i="14"/>
  <c r="AF227" i="14"/>
  <c r="CY227" i="14"/>
  <c r="AM227" i="14"/>
  <c r="CX227" i="14"/>
  <c r="AL227" i="14"/>
  <c r="DE227" i="14"/>
  <c r="AS227" i="14"/>
  <c r="DD227" i="14"/>
  <c r="AR227" i="14"/>
  <c r="DC227" i="14"/>
  <c r="AQ227" i="14"/>
  <c r="DB227" i="14"/>
  <c r="AP227" i="14"/>
  <c r="DA227" i="14"/>
  <c r="AO227" i="14"/>
  <c r="CJ227" i="14"/>
  <c r="X227" i="14"/>
  <c r="CQ227" i="14"/>
  <c r="AE227" i="14"/>
  <c r="CP227" i="14"/>
  <c r="AD227" i="14"/>
  <c r="CW227" i="14"/>
  <c r="AK227" i="14"/>
  <c r="CV227" i="14"/>
  <c r="AJ227" i="14"/>
  <c r="CU227" i="14"/>
  <c r="AI227" i="14"/>
  <c r="CT227" i="14"/>
  <c r="AH227" i="14"/>
  <c r="CS227" i="14"/>
  <c r="AG227" i="14"/>
  <c r="CB227" i="14"/>
  <c r="P227" i="14"/>
  <c r="CI227" i="14"/>
  <c r="W227" i="14"/>
  <c r="CH227" i="14"/>
  <c r="V227" i="14"/>
  <c r="CO227" i="14"/>
  <c r="AC227" i="14"/>
  <c r="CN227" i="14"/>
  <c r="AB227" i="14"/>
  <c r="CM227" i="14"/>
  <c r="AA227" i="14"/>
  <c r="CL227" i="14"/>
  <c r="Z227" i="14"/>
  <c r="CK227" i="14"/>
  <c r="Y227" i="14"/>
  <c r="EF227" i="14"/>
  <c r="BT227" i="14"/>
  <c r="EM227" i="14"/>
  <c r="CA227" i="14"/>
  <c r="EL227" i="14"/>
  <c r="BZ227" i="14"/>
  <c r="N227" i="14"/>
  <c r="CG227" i="14"/>
  <c r="U227" i="14"/>
  <c r="CF227" i="14"/>
  <c r="T227" i="14"/>
  <c r="CE227" i="14"/>
  <c r="S227" i="14"/>
  <c r="CD227" i="14"/>
  <c r="R227" i="14"/>
  <c r="CC227" i="14"/>
  <c r="Q227" i="14"/>
  <c r="DX227" i="14"/>
  <c r="BL227" i="14"/>
  <c r="EE227" i="14"/>
  <c r="BS227" i="14"/>
  <c r="ED227" i="14"/>
  <c r="BR227" i="14"/>
  <c r="EK227" i="14"/>
  <c r="BY227" i="14"/>
  <c r="EJ227" i="14"/>
  <c r="BX227" i="14"/>
  <c r="EI227" i="14"/>
  <c r="BW227" i="14"/>
  <c r="EH227" i="14"/>
  <c r="BV227" i="14"/>
  <c r="EG227" i="14"/>
  <c r="BU227" i="14"/>
  <c r="DV227" i="14"/>
  <c r="DZ227" i="14"/>
  <c r="BJ227" i="14"/>
  <c r="BN227" i="14"/>
  <c r="EC227" i="14"/>
  <c r="DY227" i="14"/>
  <c r="BQ227" i="14"/>
  <c r="BM227" i="14"/>
  <c r="DP227" i="14"/>
  <c r="EB227" i="14"/>
  <c r="BD227" i="14"/>
  <c r="BP227" i="14"/>
  <c r="BK227" i="14"/>
  <c r="BO227" i="14"/>
  <c r="DW227" i="14"/>
  <c r="EA227" i="14"/>
  <c r="DD168" i="14"/>
  <c r="AR168" i="14"/>
  <c r="DC168" i="14"/>
  <c r="AQ168" i="14"/>
  <c r="DB168" i="14"/>
  <c r="AP168" i="14"/>
  <c r="DA168" i="14"/>
  <c r="AO168" i="14"/>
  <c r="CZ168" i="14"/>
  <c r="AN168" i="14"/>
  <c r="DG168" i="14"/>
  <c r="AU168" i="14"/>
  <c r="DF168" i="14"/>
  <c r="AT168" i="14"/>
  <c r="DM168" i="14"/>
  <c r="BA168" i="14"/>
  <c r="CV168" i="14"/>
  <c r="AJ168" i="14"/>
  <c r="CU168" i="14"/>
  <c r="AI168" i="14"/>
  <c r="CT168" i="14"/>
  <c r="AH168" i="14"/>
  <c r="CS168" i="14"/>
  <c r="AG168" i="14"/>
  <c r="CR168" i="14"/>
  <c r="AF168" i="14"/>
  <c r="CY168" i="14"/>
  <c r="AM168" i="14"/>
  <c r="CX168" i="14"/>
  <c r="AL168" i="14"/>
  <c r="DE168" i="14"/>
  <c r="AS168" i="14"/>
  <c r="CN168" i="14"/>
  <c r="AB168" i="14"/>
  <c r="CM168" i="14"/>
  <c r="AA168" i="14"/>
  <c r="CL168" i="14"/>
  <c r="Z168" i="14"/>
  <c r="CK168" i="14"/>
  <c r="Y168" i="14"/>
  <c r="CJ168" i="14"/>
  <c r="X168" i="14"/>
  <c r="CQ168" i="14"/>
  <c r="AE168" i="14"/>
  <c r="CP168" i="14"/>
  <c r="AD168" i="14"/>
  <c r="CW168" i="14"/>
  <c r="AK168" i="14"/>
  <c r="CF168" i="14"/>
  <c r="T168" i="14"/>
  <c r="CE168" i="14"/>
  <c r="S168" i="14"/>
  <c r="CD168" i="14"/>
  <c r="R168" i="14"/>
  <c r="CC168" i="14"/>
  <c r="Q168" i="14"/>
  <c r="CB168" i="14"/>
  <c r="P168" i="14"/>
  <c r="CI168" i="14"/>
  <c r="W168" i="14"/>
  <c r="CH168" i="14"/>
  <c r="V168" i="14"/>
  <c r="CO168" i="14"/>
  <c r="AC168" i="14"/>
  <c r="EJ168" i="14"/>
  <c r="BX168" i="14"/>
  <c r="EI168" i="14"/>
  <c r="BW168" i="14"/>
  <c r="EH168" i="14"/>
  <c r="BV168" i="14"/>
  <c r="EG168" i="14"/>
  <c r="BU168" i="14"/>
  <c r="EF168" i="14"/>
  <c r="BT168" i="14"/>
  <c r="EM168" i="14"/>
  <c r="CA168" i="14"/>
  <c r="EL168" i="14"/>
  <c r="BZ168" i="14"/>
  <c r="N168" i="14"/>
  <c r="CG168" i="14"/>
  <c r="U168" i="14"/>
  <c r="DL168" i="14"/>
  <c r="AZ168" i="14"/>
  <c r="DK168" i="14"/>
  <c r="AY168" i="14"/>
  <c r="DJ168" i="14"/>
  <c r="AX168" i="14"/>
  <c r="DI168" i="14"/>
  <c r="AW168" i="14"/>
  <c r="DH168" i="14"/>
  <c r="AV168" i="14"/>
  <c r="DO168" i="14"/>
  <c r="BC168" i="14"/>
  <c r="DN168" i="14"/>
  <c r="BB168" i="14"/>
  <c r="DU168" i="14"/>
  <c r="BI168" i="14"/>
  <c r="DT168" i="14"/>
  <c r="DR168" i="14"/>
  <c r="DP168" i="14"/>
  <c r="DV168" i="14"/>
  <c r="BP168" i="14"/>
  <c r="BN168" i="14"/>
  <c r="BL168" i="14"/>
  <c r="BR168" i="14"/>
  <c r="BH168" i="14"/>
  <c r="BF168" i="14"/>
  <c r="BD168" i="14"/>
  <c r="BJ168" i="14"/>
  <c r="EA168" i="14"/>
  <c r="DY168" i="14"/>
  <c r="EE168" i="14"/>
  <c r="EK168" i="14"/>
  <c r="DS168" i="14"/>
  <c r="DQ168" i="14"/>
  <c r="DW168" i="14"/>
  <c r="EC168" i="14"/>
  <c r="BO168" i="14"/>
  <c r="BM168" i="14"/>
  <c r="BS168" i="14"/>
  <c r="BY168" i="14"/>
  <c r="EB168" i="14"/>
  <c r="DZ168" i="14"/>
  <c r="DX168" i="14"/>
  <c r="ED168" i="14"/>
  <c r="BG168" i="14"/>
  <c r="BE168" i="14"/>
  <c r="BQ168" i="14"/>
  <c r="BK168" i="14"/>
  <c r="DD190" i="14"/>
  <c r="CV190" i="14"/>
  <c r="AJ190" i="14"/>
  <c r="CU190" i="14"/>
  <c r="AI190" i="14"/>
  <c r="CT190" i="14"/>
  <c r="AH190" i="14"/>
  <c r="CS190" i="14"/>
  <c r="AG190" i="14"/>
  <c r="CR190" i="14"/>
  <c r="AF190" i="14"/>
  <c r="CY190" i="14"/>
  <c r="AM190" i="14"/>
  <c r="CX190" i="14"/>
  <c r="AL190" i="14"/>
  <c r="DE190" i="14"/>
  <c r="AS190" i="14"/>
  <c r="CN190" i="14"/>
  <c r="AB190" i="14"/>
  <c r="CM190" i="14"/>
  <c r="AA190" i="14"/>
  <c r="CL190" i="14"/>
  <c r="Z190" i="14"/>
  <c r="CK190" i="14"/>
  <c r="Y190" i="14"/>
  <c r="CJ190" i="14"/>
  <c r="X190" i="14"/>
  <c r="CQ190" i="14"/>
  <c r="AE190" i="14"/>
  <c r="CP190" i="14"/>
  <c r="AD190" i="14"/>
  <c r="CW190" i="14"/>
  <c r="AK190" i="14"/>
  <c r="CF190" i="14"/>
  <c r="T190" i="14"/>
  <c r="CE190" i="14"/>
  <c r="S190" i="14"/>
  <c r="CD190" i="14"/>
  <c r="R190" i="14"/>
  <c r="CC190" i="14"/>
  <c r="Q190" i="14"/>
  <c r="CB190" i="14"/>
  <c r="P190" i="14"/>
  <c r="CI190" i="14"/>
  <c r="W190" i="14"/>
  <c r="CH190" i="14"/>
  <c r="V190" i="14"/>
  <c r="CO190" i="14"/>
  <c r="AC190" i="14"/>
  <c r="BX190" i="14"/>
  <c r="EI190" i="14"/>
  <c r="BW190" i="14"/>
  <c r="EH190" i="14"/>
  <c r="BV190" i="14"/>
  <c r="EG190" i="14"/>
  <c r="BU190" i="14"/>
  <c r="EF190" i="14"/>
  <c r="BT190" i="14"/>
  <c r="EM190" i="14"/>
  <c r="CA190" i="14"/>
  <c r="EL190" i="14"/>
  <c r="BZ190" i="14"/>
  <c r="N190" i="14"/>
  <c r="CG190" i="14"/>
  <c r="U190" i="14"/>
  <c r="EJ190" i="14"/>
  <c r="BP190" i="14"/>
  <c r="EA190" i="14"/>
  <c r="BO190" i="14"/>
  <c r="DZ190" i="14"/>
  <c r="BN190" i="14"/>
  <c r="DY190" i="14"/>
  <c r="BM190" i="14"/>
  <c r="DX190" i="14"/>
  <c r="BL190" i="14"/>
  <c r="EE190" i="14"/>
  <c r="BS190" i="14"/>
  <c r="ED190" i="14"/>
  <c r="BR190" i="14"/>
  <c r="EK190" i="14"/>
  <c r="BY190" i="14"/>
  <c r="EB190" i="14"/>
  <c r="BH190" i="14"/>
  <c r="DS190" i="14"/>
  <c r="BG190" i="14"/>
  <c r="DR190" i="14"/>
  <c r="BF190" i="14"/>
  <c r="DQ190" i="14"/>
  <c r="BE190" i="14"/>
  <c r="DP190" i="14"/>
  <c r="BD190" i="14"/>
  <c r="DW190" i="14"/>
  <c r="BK190" i="14"/>
  <c r="DV190" i="14"/>
  <c r="BJ190" i="14"/>
  <c r="EC190" i="14"/>
  <c r="BQ190" i="14"/>
  <c r="DT190" i="14"/>
  <c r="AZ190" i="14"/>
  <c r="DK190" i="14"/>
  <c r="AY190" i="14"/>
  <c r="DJ190" i="14"/>
  <c r="AX190" i="14"/>
  <c r="DI190" i="14"/>
  <c r="AW190" i="14"/>
  <c r="DH190" i="14"/>
  <c r="AV190" i="14"/>
  <c r="DO190" i="14"/>
  <c r="BC190" i="14"/>
  <c r="DN190" i="14"/>
  <c r="BB190" i="14"/>
  <c r="DU190" i="14"/>
  <c r="BI190" i="14"/>
  <c r="AR190" i="14"/>
  <c r="AN190" i="14"/>
  <c r="DC190" i="14"/>
  <c r="DG190" i="14"/>
  <c r="AQ190" i="14"/>
  <c r="AU190" i="14"/>
  <c r="DB190" i="14"/>
  <c r="DF190" i="14"/>
  <c r="AP190" i="14"/>
  <c r="AT190" i="14"/>
  <c r="DA190" i="14"/>
  <c r="DM190" i="14"/>
  <c r="AO190" i="14"/>
  <c r="BA190" i="14"/>
  <c r="DL190" i="14"/>
  <c r="CZ190" i="14"/>
  <c r="CL152" i="14"/>
  <c r="Z152" i="14"/>
  <c r="CK152" i="14"/>
  <c r="Y152" i="14"/>
  <c r="CJ152" i="14"/>
  <c r="X152" i="14"/>
  <c r="CQ152" i="14"/>
  <c r="AE152" i="14"/>
  <c r="CP152" i="14"/>
  <c r="AD152" i="14"/>
  <c r="CW152" i="14"/>
  <c r="AK152" i="14"/>
  <c r="CV152" i="14"/>
  <c r="CD152" i="14"/>
  <c r="R152" i="14"/>
  <c r="CC152" i="14"/>
  <c r="Q152" i="14"/>
  <c r="CB152" i="14"/>
  <c r="P152" i="14"/>
  <c r="CI152" i="14"/>
  <c r="W152" i="14"/>
  <c r="CH152" i="14"/>
  <c r="V152" i="14"/>
  <c r="CO152" i="14"/>
  <c r="AC152" i="14"/>
  <c r="CN152" i="14"/>
  <c r="AB152" i="14"/>
  <c r="CM152" i="14"/>
  <c r="AA152" i="14"/>
  <c r="EH152" i="14"/>
  <c r="BV152" i="14"/>
  <c r="EG152" i="14"/>
  <c r="BU152" i="14"/>
  <c r="EF152" i="14"/>
  <c r="BT152" i="14"/>
  <c r="EM152" i="14"/>
  <c r="CA152" i="14"/>
  <c r="EL152" i="14"/>
  <c r="BZ152" i="14"/>
  <c r="N152" i="14"/>
  <c r="CG152" i="14"/>
  <c r="U152" i="14"/>
  <c r="CF152" i="14"/>
  <c r="T152" i="14"/>
  <c r="CE152" i="14"/>
  <c r="S152" i="14"/>
  <c r="DZ152" i="14"/>
  <c r="BN152" i="14"/>
  <c r="DY152" i="14"/>
  <c r="BM152" i="14"/>
  <c r="DX152" i="14"/>
  <c r="BL152" i="14"/>
  <c r="EE152" i="14"/>
  <c r="BS152" i="14"/>
  <c r="ED152" i="14"/>
  <c r="BR152" i="14"/>
  <c r="EK152" i="14"/>
  <c r="BY152" i="14"/>
  <c r="EJ152" i="14"/>
  <c r="BX152" i="14"/>
  <c r="EI152" i="14"/>
  <c r="BW152" i="14"/>
  <c r="DR152" i="14"/>
  <c r="BF152" i="14"/>
  <c r="DQ152" i="14"/>
  <c r="BE152" i="14"/>
  <c r="DP152" i="14"/>
  <c r="BD152" i="14"/>
  <c r="DW152" i="14"/>
  <c r="BK152" i="14"/>
  <c r="DV152" i="14"/>
  <c r="BJ152" i="14"/>
  <c r="EC152" i="14"/>
  <c r="BQ152" i="14"/>
  <c r="EB152" i="14"/>
  <c r="BP152" i="14"/>
  <c r="EA152" i="14"/>
  <c r="BO152" i="14"/>
  <c r="DB152" i="14"/>
  <c r="AP152" i="14"/>
  <c r="DA152" i="14"/>
  <c r="AO152" i="14"/>
  <c r="CZ152" i="14"/>
  <c r="AN152" i="14"/>
  <c r="DG152" i="14"/>
  <c r="AU152" i="14"/>
  <c r="DF152" i="14"/>
  <c r="AT152" i="14"/>
  <c r="DM152" i="14"/>
  <c r="BA152" i="14"/>
  <c r="DL152" i="14"/>
  <c r="AZ152" i="14"/>
  <c r="DK152" i="14"/>
  <c r="AY152" i="14"/>
  <c r="CS152" i="14"/>
  <c r="CY152" i="14"/>
  <c r="DE152" i="14"/>
  <c r="DS152" i="14"/>
  <c r="AW152" i="14"/>
  <c r="BC152" i="14"/>
  <c r="BI152" i="14"/>
  <c r="DC152" i="14"/>
  <c r="AG152" i="14"/>
  <c r="AM152" i="14"/>
  <c r="AS152" i="14"/>
  <c r="CU152" i="14"/>
  <c r="DJ152" i="14"/>
  <c r="DH152" i="14"/>
  <c r="DN152" i="14"/>
  <c r="DT152" i="14"/>
  <c r="BG152" i="14"/>
  <c r="CT152" i="14"/>
  <c r="CR152" i="14"/>
  <c r="CX152" i="14"/>
  <c r="DD152" i="14"/>
  <c r="AQ152" i="14"/>
  <c r="AX152" i="14"/>
  <c r="AV152" i="14"/>
  <c r="BB152" i="14"/>
  <c r="BH152" i="14"/>
  <c r="AI152" i="14"/>
  <c r="AH152" i="14"/>
  <c r="AF152" i="14"/>
  <c r="AL152" i="14"/>
  <c r="AR152" i="14"/>
  <c r="DI152" i="14"/>
  <c r="DO152" i="14"/>
  <c r="DU152" i="14"/>
  <c r="AJ152" i="14"/>
  <c r="EF187" i="14"/>
  <c r="BT187" i="14"/>
  <c r="EM187" i="14"/>
  <c r="CA187" i="14"/>
  <c r="EL187" i="14"/>
  <c r="BZ187" i="14"/>
  <c r="N187" i="14"/>
  <c r="CG187" i="14"/>
  <c r="U187" i="14"/>
  <c r="CF187" i="14"/>
  <c r="T187" i="14"/>
  <c r="CE187" i="14"/>
  <c r="S187" i="14"/>
  <c r="CD187" i="14"/>
  <c r="R187" i="14"/>
  <c r="CC187" i="14"/>
  <c r="Q187" i="14"/>
  <c r="DX187" i="14"/>
  <c r="BL187" i="14"/>
  <c r="EE187" i="14"/>
  <c r="BS187" i="14"/>
  <c r="ED187" i="14"/>
  <c r="BR187" i="14"/>
  <c r="EK187" i="14"/>
  <c r="BY187" i="14"/>
  <c r="EJ187" i="14"/>
  <c r="BX187" i="14"/>
  <c r="EI187" i="14"/>
  <c r="BW187" i="14"/>
  <c r="EH187" i="14"/>
  <c r="BV187" i="14"/>
  <c r="EG187" i="14"/>
  <c r="BU187" i="14"/>
  <c r="DP187" i="14"/>
  <c r="BD187" i="14"/>
  <c r="DW187" i="14"/>
  <c r="BK187" i="14"/>
  <c r="DV187" i="14"/>
  <c r="BJ187" i="14"/>
  <c r="EC187" i="14"/>
  <c r="BQ187" i="14"/>
  <c r="EB187" i="14"/>
  <c r="BP187" i="14"/>
  <c r="EA187" i="14"/>
  <c r="BO187" i="14"/>
  <c r="DZ187" i="14"/>
  <c r="BN187" i="14"/>
  <c r="DY187" i="14"/>
  <c r="BM187" i="14"/>
  <c r="DH187" i="14"/>
  <c r="AV187" i="14"/>
  <c r="DO187" i="14"/>
  <c r="BC187" i="14"/>
  <c r="DN187" i="14"/>
  <c r="BB187" i="14"/>
  <c r="DU187" i="14"/>
  <c r="BI187" i="14"/>
  <c r="DT187" i="14"/>
  <c r="BH187" i="14"/>
  <c r="DS187" i="14"/>
  <c r="BG187" i="14"/>
  <c r="DR187" i="14"/>
  <c r="BF187" i="14"/>
  <c r="DQ187" i="14"/>
  <c r="BE187" i="14"/>
  <c r="CZ187" i="14"/>
  <c r="AN187" i="14"/>
  <c r="DG187" i="14"/>
  <c r="AU187" i="14"/>
  <c r="DF187" i="14"/>
  <c r="AT187" i="14"/>
  <c r="DM187" i="14"/>
  <c r="BA187" i="14"/>
  <c r="DL187" i="14"/>
  <c r="AZ187" i="14"/>
  <c r="DK187" i="14"/>
  <c r="AY187" i="14"/>
  <c r="DJ187" i="14"/>
  <c r="AX187" i="14"/>
  <c r="DI187" i="14"/>
  <c r="AW187" i="14"/>
  <c r="CR187" i="14"/>
  <c r="AF187" i="14"/>
  <c r="CY187" i="14"/>
  <c r="AM187" i="14"/>
  <c r="CX187" i="14"/>
  <c r="AL187" i="14"/>
  <c r="DE187" i="14"/>
  <c r="AS187" i="14"/>
  <c r="DD187" i="14"/>
  <c r="AR187" i="14"/>
  <c r="DC187" i="14"/>
  <c r="AQ187" i="14"/>
  <c r="DB187" i="14"/>
  <c r="AP187" i="14"/>
  <c r="DA187" i="14"/>
  <c r="AO187" i="14"/>
  <c r="CJ187" i="14"/>
  <c r="X187" i="14"/>
  <c r="CQ187" i="14"/>
  <c r="AE187" i="14"/>
  <c r="CP187" i="14"/>
  <c r="AD187" i="14"/>
  <c r="CW187" i="14"/>
  <c r="AK187" i="14"/>
  <c r="CV187" i="14"/>
  <c r="AJ187" i="14"/>
  <c r="CU187" i="14"/>
  <c r="AI187" i="14"/>
  <c r="CT187" i="14"/>
  <c r="AH187" i="14"/>
  <c r="CS187" i="14"/>
  <c r="AG187" i="14"/>
  <c r="CO187" i="14"/>
  <c r="CK187" i="14"/>
  <c r="AC187" i="14"/>
  <c r="Y187" i="14"/>
  <c r="CB187" i="14"/>
  <c r="CN187" i="14"/>
  <c r="P187" i="14"/>
  <c r="AB187" i="14"/>
  <c r="CI187" i="14"/>
  <c r="CM187" i="14"/>
  <c r="W187" i="14"/>
  <c r="AA187" i="14"/>
  <c r="V187" i="14"/>
  <c r="Z187" i="14"/>
  <c r="CH187" i="14"/>
  <c r="CL187" i="14"/>
  <c r="DN257" i="14"/>
  <c r="BB257" i="14"/>
  <c r="DU257" i="14"/>
  <c r="BI257" i="14"/>
  <c r="DT257" i="14"/>
  <c r="BH257" i="14"/>
  <c r="DS257" i="14"/>
  <c r="BG257" i="14"/>
  <c r="DR257" i="14"/>
  <c r="BF257" i="14"/>
  <c r="DQ257" i="14"/>
  <c r="BE257" i="14"/>
  <c r="DP257" i="14"/>
  <c r="BD257" i="14"/>
  <c r="DW257" i="14"/>
  <c r="BK257" i="14"/>
  <c r="DF257" i="14"/>
  <c r="AT257" i="14"/>
  <c r="DM257" i="14"/>
  <c r="BA257" i="14"/>
  <c r="DL257" i="14"/>
  <c r="AZ257" i="14"/>
  <c r="DK257" i="14"/>
  <c r="AY257" i="14"/>
  <c r="DJ257" i="14"/>
  <c r="AX257" i="14"/>
  <c r="DI257" i="14"/>
  <c r="AW257" i="14"/>
  <c r="DH257" i="14"/>
  <c r="AV257" i="14"/>
  <c r="DO257" i="14"/>
  <c r="BC257" i="14"/>
  <c r="CX257" i="14"/>
  <c r="AL257" i="14"/>
  <c r="DE257" i="14"/>
  <c r="AS257" i="14"/>
  <c r="DD257" i="14"/>
  <c r="AR257" i="14"/>
  <c r="DC257" i="14"/>
  <c r="AQ257" i="14"/>
  <c r="DB257" i="14"/>
  <c r="AP257" i="14"/>
  <c r="DA257" i="14"/>
  <c r="AO257" i="14"/>
  <c r="CZ257" i="14"/>
  <c r="AN257" i="14"/>
  <c r="DG257" i="14"/>
  <c r="AU257" i="14"/>
  <c r="CP257" i="14"/>
  <c r="AD257" i="14"/>
  <c r="CW257" i="14"/>
  <c r="AK257" i="14"/>
  <c r="CV257" i="14"/>
  <c r="AJ257" i="14"/>
  <c r="CU257" i="14"/>
  <c r="AI257" i="14"/>
  <c r="CT257" i="14"/>
  <c r="AH257" i="14"/>
  <c r="CS257" i="14"/>
  <c r="AG257" i="14"/>
  <c r="CR257" i="14"/>
  <c r="AF257" i="14"/>
  <c r="CY257" i="14"/>
  <c r="AM257" i="14"/>
  <c r="CH257" i="14"/>
  <c r="V257" i="14"/>
  <c r="CO257" i="14"/>
  <c r="AC257" i="14"/>
  <c r="CN257" i="14"/>
  <c r="AB257" i="14"/>
  <c r="CM257" i="14"/>
  <c r="AA257" i="14"/>
  <c r="CL257" i="14"/>
  <c r="Z257" i="14"/>
  <c r="CK257" i="14"/>
  <c r="Y257" i="14"/>
  <c r="CJ257" i="14"/>
  <c r="X257" i="14"/>
  <c r="CQ257" i="14"/>
  <c r="AE257" i="14"/>
  <c r="EL257" i="14"/>
  <c r="BZ257" i="14"/>
  <c r="N257" i="14"/>
  <c r="CG257" i="14"/>
  <c r="U257" i="14"/>
  <c r="CF257" i="14"/>
  <c r="T257" i="14"/>
  <c r="CE257" i="14"/>
  <c r="S257" i="14"/>
  <c r="CD257" i="14"/>
  <c r="R257" i="14"/>
  <c r="CC257" i="14"/>
  <c r="Q257" i="14"/>
  <c r="CB257" i="14"/>
  <c r="P257" i="14"/>
  <c r="CI257" i="14"/>
  <c r="W257" i="14"/>
  <c r="ED257" i="14"/>
  <c r="BR257" i="14"/>
  <c r="EK257" i="14"/>
  <c r="BY257" i="14"/>
  <c r="EJ257" i="14"/>
  <c r="BX257" i="14"/>
  <c r="EI257" i="14"/>
  <c r="BW257" i="14"/>
  <c r="EH257" i="14"/>
  <c r="BV257" i="14"/>
  <c r="EG257" i="14"/>
  <c r="BU257" i="14"/>
  <c r="EF257" i="14"/>
  <c r="BT257" i="14"/>
  <c r="EM257" i="14"/>
  <c r="CA257" i="14"/>
  <c r="BO257" i="14"/>
  <c r="BS257" i="14"/>
  <c r="DV257" i="14"/>
  <c r="DZ257" i="14"/>
  <c r="BJ257" i="14"/>
  <c r="BN257" i="14"/>
  <c r="EC257" i="14"/>
  <c r="DY257" i="14"/>
  <c r="BQ257" i="14"/>
  <c r="BM257" i="14"/>
  <c r="EB257" i="14"/>
  <c r="DX257" i="14"/>
  <c r="BP257" i="14"/>
  <c r="BL257" i="14"/>
  <c r="EA257" i="14"/>
  <c r="EE257" i="14"/>
  <c r="CH247" i="14"/>
  <c r="V247" i="14"/>
  <c r="CO247" i="14"/>
  <c r="AC247" i="14"/>
  <c r="CN247" i="14"/>
  <c r="AB247" i="14"/>
  <c r="CM247" i="14"/>
  <c r="AA247" i="14"/>
  <c r="CL247" i="14"/>
  <c r="Z247" i="14"/>
  <c r="CK247" i="14"/>
  <c r="Y247" i="14"/>
  <c r="CJ247" i="14"/>
  <c r="X247" i="14"/>
  <c r="CQ247" i="14"/>
  <c r="AE247" i="14"/>
  <c r="EL247" i="14"/>
  <c r="BR247" i="14"/>
  <c r="EC247" i="14"/>
  <c r="BI247" i="14"/>
  <c r="DL247" i="14"/>
  <c r="AR247" i="14"/>
  <c r="CU247" i="14"/>
  <c r="S247" i="14"/>
  <c r="BV247" i="14"/>
  <c r="DY247" i="14"/>
  <c r="BE247" i="14"/>
  <c r="DH247" i="14"/>
  <c r="AN247" i="14"/>
  <c r="CY247" i="14"/>
  <c r="W247" i="14"/>
  <c r="ED247" i="14"/>
  <c r="BJ247" i="14"/>
  <c r="DU247" i="14"/>
  <c r="BA247" i="14"/>
  <c r="DD247" i="14"/>
  <c r="AJ247" i="14"/>
  <c r="CE247" i="14"/>
  <c r="EH247" i="14"/>
  <c r="BN247" i="14"/>
  <c r="DQ247" i="14"/>
  <c r="AW247" i="14"/>
  <c r="CZ247" i="14"/>
  <c r="AF247" i="14"/>
  <c r="CI247" i="14"/>
  <c r="DV247" i="14"/>
  <c r="BB247" i="14"/>
  <c r="DM247" i="14"/>
  <c r="AS247" i="14"/>
  <c r="CV247" i="14"/>
  <c r="T247" i="14"/>
  <c r="BW247" i="14"/>
  <c r="DZ247" i="14"/>
  <c r="BF247" i="14"/>
  <c r="DI247" i="14"/>
  <c r="AO247" i="14"/>
  <c r="CR247" i="14"/>
  <c r="P247" i="14"/>
  <c r="CA247" i="14"/>
  <c r="DN247" i="14"/>
  <c r="AT247" i="14"/>
  <c r="DE247" i="14"/>
  <c r="AK247" i="14"/>
  <c r="CF247" i="14"/>
  <c r="EI247" i="14"/>
  <c r="BO247" i="14"/>
  <c r="DR247" i="14"/>
  <c r="AX247" i="14"/>
  <c r="DA247" i="14"/>
  <c r="AG247" i="14"/>
  <c r="CB247" i="14"/>
  <c r="EM247" i="14"/>
  <c r="BS247" i="14"/>
  <c r="DF247" i="14"/>
  <c r="AL247" i="14"/>
  <c r="CW247" i="14"/>
  <c r="U247" i="14"/>
  <c r="BX247" i="14"/>
  <c r="EA247" i="14"/>
  <c r="BG247" i="14"/>
  <c r="DJ247" i="14"/>
  <c r="AP247" i="14"/>
  <c r="CS247" i="14"/>
  <c r="Q247" i="14"/>
  <c r="BT247" i="14"/>
  <c r="EE247" i="14"/>
  <c r="BK247" i="14"/>
  <c r="CX247" i="14"/>
  <c r="AD247" i="14"/>
  <c r="CG247" i="14"/>
  <c r="EJ247" i="14"/>
  <c r="BP247" i="14"/>
  <c r="DS247" i="14"/>
  <c r="AY247" i="14"/>
  <c r="DB247" i="14"/>
  <c r="AH247" i="14"/>
  <c r="CC247" i="14"/>
  <c r="EF247" i="14"/>
  <c r="BL247" i="14"/>
  <c r="DW247" i="14"/>
  <c r="BC247" i="14"/>
  <c r="BZ247" i="14"/>
  <c r="EK247" i="14"/>
  <c r="BQ247" i="14"/>
  <c r="DT247" i="14"/>
  <c r="AZ247" i="14"/>
  <c r="DC247" i="14"/>
  <c r="AI247" i="14"/>
  <c r="CD247" i="14"/>
  <c r="EG247" i="14"/>
  <c r="BM247" i="14"/>
  <c r="DP247" i="14"/>
  <c r="AV247" i="14"/>
  <c r="DG247" i="14"/>
  <c r="AM247" i="14"/>
  <c r="BY247" i="14"/>
  <c r="DX247" i="14"/>
  <c r="EB247" i="14"/>
  <c r="BD247" i="14"/>
  <c r="BH247" i="14"/>
  <c r="DO247" i="14"/>
  <c r="DK247" i="14"/>
  <c r="AU247" i="14"/>
  <c r="AQ247" i="14"/>
  <c r="CP247" i="14"/>
  <c r="CT247" i="14"/>
  <c r="R247" i="14"/>
  <c r="N247" i="14"/>
  <c r="BU247" i="14"/>
  <c r="CB191" i="14"/>
  <c r="P191" i="14"/>
  <c r="CI191" i="14"/>
  <c r="W191" i="14"/>
  <c r="CH191" i="14"/>
  <c r="V191" i="14"/>
  <c r="CO191" i="14"/>
  <c r="AC191" i="14"/>
  <c r="CN191" i="14"/>
  <c r="AB191" i="14"/>
  <c r="CM191" i="14"/>
  <c r="AA191" i="14"/>
  <c r="CL191" i="14"/>
  <c r="Z191" i="14"/>
  <c r="CK191" i="14"/>
  <c r="Y191" i="14"/>
  <c r="EF191" i="14"/>
  <c r="BT191" i="14"/>
  <c r="EM191" i="14"/>
  <c r="CA191" i="14"/>
  <c r="EL191" i="14"/>
  <c r="BZ191" i="14"/>
  <c r="N191" i="14"/>
  <c r="CG191" i="14"/>
  <c r="U191" i="14"/>
  <c r="CF191" i="14"/>
  <c r="T191" i="14"/>
  <c r="CE191" i="14"/>
  <c r="S191" i="14"/>
  <c r="CD191" i="14"/>
  <c r="R191" i="14"/>
  <c r="CC191" i="14"/>
  <c r="Q191" i="14"/>
  <c r="DX191" i="14"/>
  <c r="BL191" i="14"/>
  <c r="EE191" i="14"/>
  <c r="BS191" i="14"/>
  <c r="ED191" i="14"/>
  <c r="BR191" i="14"/>
  <c r="EK191" i="14"/>
  <c r="BY191" i="14"/>
  <c r="EJ191" i="14"/>
  <c r="BX191" i="14"/>
  <c r="EI191" i="14"/>
  <c r="BW191" i="14"/>
  <c r="EH191" i="14"/>
  <c r="BV191" i="14"/>
  <c r="EG191" i="14"/>
  <c r="BU191" i="14"/>
  <c r="DP191" i="14"/>
  <c r="BD191" i="14"/>
  <c r="DW191" i="14"/>
  <c r="BK191" i="14"/>
  <c r="DV191" i="14"/>
  <c r="BJ191" i="14"/>
  <c r="EC191" i="14"/>
  <c r="BQ191" i="14"/>
  <c r="EB191" i="14"/>
  <c r="BP191" i="14"/>
  <c r="EA191" i="14"/>
  <c r="BO191" i="14"/>
  <c r="DZ191" i="14"/>
  <c r="BN191" i="14"/>
  <c r="DY191" i="14"/>
  <c r="BM191" i="14"/>
  <c r="DH191" i="14"/>
  <c r="AV191" i="14"/>
  <c r="DO191" i="14"/>
  <c r="BC191" i="14"/>
  <c r="DN191" i="14"/>
  <c r="BB191" i="14"/>
  <c r="DU191" i="14"/>
  <c r="BI191" i="14"/>
  <c r="DT191" i="14"/>
  <c r="BH191" i="14"/>
  <c r="DS191" i="14"/>
  <c r="BG191" i="14"/>
  <c r="DR191" i="14"/>
  <c r="BF191" i="14"/>
  <c r="DQ191" i="14"/>
  <c r="BE191" i="14"/>
  <c r="CZ191" i="14"/>
  <c r="AN191" i="14"/>
  <c r="DG191" i="14"/>
  <c r="AU191" i="14"/>
  <c r="DF191" i="14"/>
  <c r="AT191" i="14"/>
  <c r="DM191" i="14"/>
  <c r="BA191" i="14"/>
  <c r="DL191" i="14"/>
  <c r="AZ191" i="14"/>
  <c r="DK191" i="14"/>
  <c r="AY191" i="14"/>
  <c r="DJ191" i="14"/>
  <c r="AX191" i="14"/>
  <c r="DI191" i="14"/>
  <c r="AW191" i="14"/>
  <c r="CR191" i="14"/>
  <c r="AF191" i="14"/>
  <c r="CY191" i="14"/>
  <c r="AM191" i="14"/>
  <c r="CX191" i="14"/>
  <c r="AL191" i="14"/>
  <c r="DE191" i="14"/>
  <c r="AS191" i="14"/>
  <c r="DD191" i="14"/>
  <c r="AR191" i="14"/>
  <c r="DC191" i="14"/>
  <c r="AQ191" i="14"/>
  <c r="DB191" i="14"/>
  <c r="AP191" i="14"/>
  <c r="DA191" i="14"/>
  <c r="AO191" i="14"/>
  <c r="X191" i="14"/>
  <c r="AJ191" i="14"/>
  <c r="CQ191" i="14"/>
  <c r="CU191" i="14"/>
  <c r="AE191" i="14"/>
  <c r="AI191" i="14"/>
  <c r="CP191" i="14"/>
  <c r="CT191" i="14"/>
  <c r="AD191" i="14"/>
  <c r="AH191" i="14"/>
  <c r="CW191" i="14"/>
  <c r="CS191" i="14"/>
  <c r="CJ191" i="14"/>
  <c r="CV191" i="14"/>
  <c r="AK191" i="14"/>
  <c r="AG191" i="14"/>
  <c r="CI266" i="14"/>
  <c r="CX266" i="14"/>
  <c r="AL266" i="14"/>
  <c r="DE266" i="14"/>
  <c r="AS266" i="14"/>
  <c r="DC266" i="14"/>
  <c r="DR266" i="14"/>
  <c r="BF266" i="14"/>
  <c r="CK266" i="14"/>
  <c r="CJ266" i="14"/>
  <c r="BL266" i="14"/>
  <c r="AW266" i="14"/>
  <c r="AI266" i="14"/>
  <c r="AG266" i="14"/>
  <c r="AF266" i="14"/>
  <c r="AE266" i="14"/>
  <c r="EM266" i="14"/>
  <c r="CA266" i="14"/>
  <c r="CP266" i="14"/>
  <c r="AD266" i="14"/>
  <c r="CW266" i="14"/>
  <c r="AK266" i="14"/>
  <c r="CU266" i="14"/>
  <c r="DJ266" i="14"/>
  <c r="AX266" i="14"/>
  <c r="BP266" i="14"/>
  <c r="BM266" i="14"/>
  <c r="AY266" i="14"/>
  <c r="AJ266" i="14"/>
  <c r="W266" i="14"/>
  <c r="T266" i="14"/>
  <c r="S266" i="14"/>
  <c r="Q266" i="14"/>
  <c r="EE266" i="14"/>
  <c r="BS266" i="14"/>
  <c r="CH266" i="14"/>
  <c r="V266" i="14"/>
  <c r="CO266" i="14"/>
  <c r="AC266" i="14"/>
  <c r="CM266" i="14"/>
  <c r="DB266" i="14"/>
  <c r="AP266" i="14"/>
  <c r="BC266" i="14"/>
  <c r="AZ266" i="14"/>
  <c r="AM266" i="14"/>
  <c r="X266" i="14"/>
  <c r="EJ266" i="14"/>
  <c r="EG266" i="14"/>
  <c r="EF266" i="14"/>
  <c r="DW266" i="14"/>
  <c r="EL266" i="14"/>
  <c r="BZ266" i="14"/>
  <c r="N266" i="14"/>
  <c r="CG266" i="14"/>
  <c r="U266" i="14"/>
  <c r="CE266" i="14"/>
  <c r="CT266" i="14"/>
  <c r="AH266" i="14"/>
  <c r="AO266" i="14"/>
  <c r="AN266" i="14"/>
  <c r="Y266" i="14"/>
  <c r="DQ266" i="14"/>
  <c r="DP266" i="14"/>
  <c r="DL266" i="14"/>
  <c r="DI266" i="14"/>
  <c r="DG266" i="14"/>
  <c r="DV266" i="14"/>
  <c r="BJ266" i="14"/>
  <c r="EC266" i="14"/>
  <c r="BQ266" i="14"/>
  <c r="EA266" i="14"/>
  <c r="BO266" i="14"/>
  <c r="CD266" i="14"/>
  <c r="R266" i="14"/>
  <c r="P266" i="14"/>
  <c r="DX266" i="14"/>
  <c r="CZ266" i="14"/>
  <c r="CB266" i="14"/>
  <c r="BX266" i="14"/>
  <c r="BU266" i="14"/>
  <c r="BT266" i="14"/>
  <c r="CY266" i="14"/>
  <c r="DN266" i="14"/>
  <c r="BB266" i="14"/>
  <c r="DU266" i="14"/>
  <c r="BI266" i="14"/>
  <c r="DS266" i="14"/>
  <c r="EH266" i="14"/>
  <c r="BV266" i="14"/>
  <c r="EB266" i="14"/>
  <c r="DY266" i="14"/>
  <c r="DA266" i="14"/>
  <c r="CC266" i="14"/>
  <c r="BH266" i="14"/>
  <c r="BG266" i="14"/>
  <c r="BE266" i="14"/>
  <c r="BD266" i="14"/>
  <c r="DM266" i="14"/>
  <c r="BN266" i="14"/>
  <c r="BK266" i="14"/>
  <c r="AQ266" i="14"/>
  <c r="DO266" i="14"/>
  <c r="BY266" i="14"/>
  <c r="Z266" i="14"/>
  <c r="CV266" i="14"/>
  <c r="CQ266" i="14"/>
  <c r="BA266" i="14"/>
  <c r="DH266" i="14"/>
  <c r="AV266" i="14"/>
  <c r="ED266" i="14"/>
  <c r="EI266" i="14"/>
  <c r="AB266" i="14"/>
  <c r="CS266" i="14"/>
  <c r="DF266" i="14"/>
  <c r="DK266" i="14"/>
  <c r="DD266" i="14"/>
  <c r="AU266" i="14"/>
  <c r="BR266" i="14"/>
  <c r="BW266" i="14"/>
  <c r="AA266" i="14"/>
  <c r="CR266" i="14"/>
  <c r="EK266" i="14"/>
  <c r="CL266" i="14"/>
  <c r="DT266" i="14"/>
  <c r="CN266" i="14"/>
  <c r="DZ266" i="14"/>
  <c r="CF266" i="14"/>
  <c r="AR266" i="14"/>
  <c r="AT266" i="14"/>
  <c r="ED115" i="14"/>
  <c r="BR115" i="14"/>
  <c r="EK115" i="14"/>
  <c r="BY115" i="14"/>
  <c r="EJ115" i="14"/>
  <c r="BX115" i="14"/>
  <c r="EI115" i="14"/>
  <c r="BW115" i="14"/>
  <c r="EH115" i="14"/>
  <c r="BV115" i="14"/>
  <c r="EG115" i="14"/>
  <c r="BU115" i="14"/>
  <c r="EF115" i="14"/>
  <c r="BT115" i="14"/>
  <c r="EM115" i="14"/>
  <c r="CA115" i="14"/>
  <c r="DV115" i="14"/>
  <c r="BJ115" i="14"/>
  <c r="EC115" i="14"/>
  <c r="BQ115" i="14"/>
  <c r="EB115" i="14"/>
  <c r="BP115" i="14"/>
  <c r="EA115" i="14"/>
  <c r="BO115" i="14"/>
  <c r="DZ115" i="14"/>
  <c r="BN115" i="14"/>
  <c r="DY115" i="14"/>
  <c r="BM115" i="14"/>
  <c r="DX115" i="14"/>
  <c r="BL115" i="14"/>
  <c r="EE115" i="14"/>
  <c r="BS115" i="14"/>
  <c r="DN115" i="14"/>
  <c r="BB115" i="14"/>
  <c r="DU115" i="14"/>
  <c r="BI115" i="14"/>
  <c r="DT115" i="14"/>
  <c r="BH115" i="14"/>
  <c r="DS115" i="14"/>
  <c r="BG115" i="14"/>
  <c r="DR115" i="14"/>
  <c r="BF115" i="14"/>
  <c r="DQ115" i="14"/>
  <c r="DF115" i="14"/>
  <c r="AT115" i="14"/>
  <c r="DM115" i="14"/>
  <c r="BA115" i="14"/>
  <c r="DL115" i="14"/>
  <c r="AZ115" i="14"/>
  <c r="DK115" i="14"/>
  <c r="AY115" i="14"/>
  <c r="DJ115" i="14"/>
  <c r="AX115" i="14"/>
  <c r="DI115" i="14"/>
  <c r="AW115" i="14"/>
  <c r="DH115" i="14"/>
  <c r="AV115" i="14"/>
  <c r="DO115" i="14"/>
  <c r="BC115" i="14"/>
  <c r="CX115" i="14"/>
  <c r="AL115" i="14"/>
  <c r="CH115" i="14"/>
  <c r="CG115" i="14"/>
  <c r="CF115" i="14"/>
  <c r="CE115" i="14"/>
  <c r="CD115" i="14"/>
  <c r="CC115" i="14"/>
  <c r="CR115" i="14"/>
  <c r="DW115" i="14"/>
  <c r="AE115" i="14"/>
  <c r="BZ115" i="14"/>
  <c r="AS115" i="14"/>
  <c r="AR115" i="14"/>
  <c r="AQ115" i="14"/>
  <c r="AP115" i="14"/>
  <c r="BE115" i="14"/>
  <c r="CJ115" i="14"/>
  <c r="DG115" i="14"/>
  <c r="W115" i="14"/>
  <c r="AD115" i="14"/>
  <c r="AK115" i="14"/>
  <c r="AJ115" i="14"/>
  <c r="AI115" i="14"/>
  <c r="AH115" i="14"/>
  <c r="AO115" i="14"/>
  <c r="CB115" i="14"/>
  <c r="CY115" i="14"/>
  <c r="V115" i="14"/>
  <c r="AC115" i="14"/>
  <c r="AB115" i="14"/>
  <c r="AA115" i="14"/>
  <c r="Z115" i="14"/>
  <c r="AG115" i="14"/>
  <c r="BD115" i="14"/>
  <c r="CQ115" i="14"/>
  <c r="N115" i="14"/>
  <c r="U115" i="14"/>
  <c r="T115" i="14"/>
  <c r="S115" i="14"/>
  <c r="R115" i="14"/>
  <c r="Y115" i="14"/>
  <c r="AN115" i="14"/>
  <c r="CI115" i="14"/>
  <c r="CP115" i="14"/>
  <c r="CO115" i="14"/>
  <c r="CN115" i="14"/>
  <c r="CM115" i="14"/>
  <c r="CL115" i="14"/>
  <c r="CK115" i="14"/>
  <c r="CZ115" i="14"/>
  <c r="P115" i="14"/>
  <c r="AM115" i="14"/>
  <c r="EL115" i="14"/>
  <c r="CT115" i="14"/>
  <c r="AU115" i="14"/>
  <c r="DE115" i="14"/>
  <c r="DA115" i="14"/>
  <c r="CW115" i="14"/>
  <c r="CS115" i="14"/>
  <c r="DD115" i="14"/>
  <c r="Q115" i="14"/>
  <c r="CV115" i="14"/>
  <c r="DP115" i="14"/>
  <c r="DC115" i="14"/>
  <c r="AF115" i="14"/>
  <c r="DB115" i="14"/>
  <c r="BK115" i="14"/>
  <c r="CU115" i="14"/>
  <c r="X115" i="14"/>
  <c r="CN208" i="14"/>
  <c r="AB208" i="14"/>
  <c r="CM208" i="14"/>
  <c r="AA208" i="14"/>
  <c r="CL208" i="14"/>
  <c r="Z208" i="14"/>
  <c r="CK208" i="14"/>
  <c r="Y208" i="14"/>
  <c r="CJ208" i="14"/>
  <c r="X208" i="14"/>
  <c r="CQ208" i="14"/>
  <c r="AE208" i="14"/>
  <c r="CP208" i="14"/>
  <c r="AD208" i="14"/>
  <c r="CW208" i="14"/>
  <c r="AK208" i="14"/>
  <c r="CF208" i="14"/>
  <c r="T208" i="14"/>
  <c r="CE208" i="14"/>
  <c r="S208" i="14"/>
  <c r="CD208" i="14"/>
  <c r="R208" i="14"/>
  <c r="CC208" i="14"/>
  <c r="Q208" i="14"/>
  <c r="CB208" i="14"/>
  <c r="P208" i="14"/>
  <c r="CI208" i="14"/>
  <c r="W208" i="14"/>
  <c r="CH208" i="14"/>
  <c r="V208" i="14"/>
  <c r="CO208" i="14"/>
  <c r="AC208" i="14"/>
  <c r="EJ208" i="14"/>
  <c r="BX208" i="14"/>
  <c r="EI208" i="14"/>
  <c r="BW208" i="14"/>
  <c r="EH208" i="14"/>
  <c r="BV208" i="14"/>
  <c r="EG208" i="14"/>
  <c r="BU208" i="14"/>
  <c r="EF208" i="14"/>
  <c r="BT208" i="14"/>
  <c r="EM208" i="14"/>
  <c r="CA208" i="14"/>
  <c r="EL208" i="14"/>
  <c r="BZ208" i="14"/>
  <c r="N208" i="14"/>
  <c r="CG208" i="14"/>
  <c r="U208" i="14"/>
  <c r="EB208" i="14"/>
  <c r="BP208" i="14"/>
  <c r="EA208" i="14"/>
  <c r="BO208" i="14"/>
  <c r="DZ208" i="14"/>
  <c r="BN208" i="14"/>
  <c r="DY208" i="14"/>
  <c r="BM208" i="14"/>
  <c r="DX208" i="14"/>
  <c r="BL208" i="14"/>
  <c r="EE208" i="14"/>
  <c r="BS208" i="14"/>
  <c r="ED208" i="14"/>
  <c r="BR208" i="14"/>
  <c r="EK208" i="14"/>
  <c r="BY208" i="14"/>
  <c r="DT208" i="14"/>
  <c r="BH208" i="14"/>
  <c r="DS208" i="14"/>
  <c r="BG208" i="14"/>
  <c r="DR208" i="14"/>
  <c r="BF208" i="14"/>
  <c r="DQ208" i="14"/>
  <c r="BE208" i="14"/>
  <c r="DP208" i="14"/>
  <c r="BD208" i="14"/>
  <c r="DW208" i="14"/>
  <c r="BK208" i="14"/>
  <c r="DV208" i="14"/>
  <c r="BJ208" i="14"/>
  <c r="EC208" i="14"/>
  <c r="BQ208" i="14"/>
  <c r="DL208" i="14"/>
  <c r="AZ208" i="14"/>
  <c r="DK208" i="14"/>
  <c r="AY208" i="14"/>
  <c r="DJ208" i="14"/>
  <c r="AX208" i="14"/>
  <c r="DI208" i="14"/>
  <c r="AW208" i="14"/>
  <c r="DH208" i="14"/>
  <c r="AV208" i="14"/>
  <c r="DO208" i="14"/>
  <c r="BC208" i="14"/>
  <c r="DN208" i="14"/>
  <c r="BB208" i="14"/>
  <c r="DU208" i="14"/>
  <c r="BI208" i="14"/>
  <c r="DD208" i="14"/>
  <c r="AR208" i="14"/>
  <c r="DC208" i="14"/>
  <c r="AQ208" i="14"/>
  <c r="DB208" i="14"/>
  <c r="AP208" i="14"/>
  <c r="DA208" i="14"/>
  <c r="AO208" i="14"/>
  <c r="CZ208" i="14"/>
  <c r="AN208" i="14"/>
  <c r="DG208" i="14"/>
  <c r="AU208" i="14"/>
  <c r="DF208" i="14"/>
  <c r="AT208" i="14"/>
  <c r="DM208" i="14"/>
  <c r="BA208" i="14"/>
  <c r="AJ208" i="14"/>
  <c r="AF208" i="14"/>
  <c r="CU208" i="14"/>
  <c r="CY208" i="14"/>
  <c r="AI208" i="14"/>
  <c r="AM208" i="14"/>
  <c r="CT208" i="14"/>
  <c r="CX208" i="14"/>
  <c r="AH208" i="14"/>
  <c r="AL208" i="14"/>
  <c r="CS208" i="14"/>
  <c r="DE208" i="14"/>
  <c r="CV208" i="14"/>
  <c r="CR208" i="14"/>
  <c r="AS208" i="14"/>
  <c r="AG208" i="14"/>
  <c r="CP145" i="14"/>
  <c r="AD145" i="14"/>
  <c r="CW145" i="14"/>
  <c r="AK145" i="14"/>
  <c r="CV145" i="14"/>
  <c r="AJ145" i="14"/>
  <c r="CU145" i="14"/>
  <c r="AI145" i="14"/>
  <c r="CT145" i="14"/>
  <c r="AH145" i="14"/>
  <c r="CS145" i="14"/>
  <c r="AG145" i="14"/>
  <c r="CR145" i="14"/>
  <c r="AF145" i="14"/>
  <c r="CY145" i="14"/>
  <c r="AM145" i="14"/>
  <c r="CH145" i="14"/>
  <c r="V145" i="14"/>
  <c r="CO145" i="14"/>
  <c r="AC145" i="14"/>
  <c r="CN145" i="14"/>
  <c r="AB145" i="14"/>
  <c r="CM145" i="14"/>
  <c r="AA145" i="14"/>
  <c r="CL145" i="14"/>
  <c r="Z145" i="14"/>
  <c r="CK145" i="14"/>
  <c r="Y145" i="14"/>
  <c r="CJ145" i="14"/>
  <c r="X145" i="14"/>
  <c r="CQ145" i="14"/>
  <c r="AE145" i="14"/>
  <c r="EL145" i="14"/>
  <c r="BZ145" i="14"/>
  <c r="N145" i="14"/>
  <c r="CG145" i="14"/>
  <c r="U145" i="14"/>
  <c r="CF145" i="14"/>
  <c r="T145" i="14"/>
  <c r="CE145" i="14"/>
  <c r="S145" i="14"/>
  <c r="CD145" i="14"/>
  <c r="R145" i="14"/>
  <c r="CC145" i="14"/>
  <c r="Q145" i="14"/>
  <c r="CB145" i="14"/>
  <c r="P145" i="14"/>
  <c r="CI145" i="14"/>
  <c r="W145" i="14"/>
  <c r="ED145" i="14"/>
  <c r="BR145" i="14"/>
  <c r="EK145" i="14"/>
  <c r="BY145" i="14"/>
  <c r="EJ145" i="14"/>
  <c r="BX145" i="14"/>
  <c r="EI145" i="14"/>
  <c r="BW145" i="14"/>
  <c r="EH145" i="14"/>
  <c r="BV145" i="14"/>
  <c r="EG145" i="14"/>
  <c r="BU145" i="14"/>
  <c r="EF145" i="14"/>
  <c r="BT145" i="14"/>
  <c r="EM145" i="14"/>
  <c r="CA145" i="14"/>
  <c r="DV145" i="14"/>
  <c r="BJ145" i="14"/>
  <c r="EC145" i="14"/>
  <c r="BQ145" i="14"/>
  <c r="EB145" i="14"/>
  <c r="BP145" i="14"/>
  <c r="EA145" i="14"/>
  <c r="BO145" i="14"/>
  <c r="DZ145" i="14"/>
  <c r="BN145" i="14"/>
  <c r="DY145" i="14"/>
  <c r="BM145" i="14"/>
  <c r="DX145" i="14"/>
  <c r="BL145" i="14"/>
  <c r="EE145" i="14"/>
  <c r="BS145" i="14"/>
  <c r="DN145" i="14"/>
  <c r="BB145" i="14"/>
  <c r="DU145" i="14"/>
  <c r="BI145" i="14"/>
  <c r="DT145" i="14"/>
  <c r="BH145" i="14"/>
  <c r="DS145" i="14"/>
  <c r="BG145" i="14"/>
  <c r="DR145" i="14"/>
  <c r="BF145" i="14"/>
  <c r="DQ145" i="14"/>
  <c r="BE145" i="14"/>
  <c r="DP145" i="14"/>
  <c r="BD145" i="14"/>
  <c r="DW145" i="14"/>
  <c r="BK145" i="14"/>
  <c r="CX145" i="14"/>
  <c r="DD145" i="14"/>
  <c r="DB145" i="14"/>
  <c r="CZ145" i="14"/>
  <c r="AT145" i="14"/>
  <c r="AZ145" i="14"/>
  <c r="AX145" i="14"/>
  <c r="AV145" i="14"/>
  <c r="AL145" i="14"/>
  <c r="AR145" i="14"/>
  <c r="AP145" i="14"/>
  <c r="AN145" i="14"/>
  <c r="DM145" i="14"/>
  <c r="DK145" i="14"/>
  <c r="DI145" i="14"/>
  <c r="DO145" i="14"/>
  <c r="DE145" i="14"/>
  <c r="DC145" i="14"/>
  <c r="DA145" i="14"/>
  <c r="DG145" i="14"/>
  <c r="BA145" i="14"/>
  <c r="AY145" i="14"/>
  <c r="AW145" i="14"/>
  <c r="BC145" i="14"/>
  <c r="AS145" i="14"/>
  <c r="AQ145" i="14"/>
  <c r="AO145" i="14"/>
  <c r="AU145" i="14"/>
  <c r="DF145" i="14"/>
  <c r="DL145" i="14"/>
  <c r="DJ145" i="14"/>
  <c r="DH145" i="14"/>
  <c r="DR104" i="14"/>
  <c r="BF104" i="14"/>
  <c r="DQ104" i="14"/>
  <c r="BE104" i="14"/>
  <c r="DP104" i="14"/>
  <c r="BD104" i="14"/>
  <c r="DW104" i="14"/>
  <c r="BK104" i="14"/>
  <c r="DV104" i="14"/>
  <c r="BJ104" i="14"/>
  <c r="EC104" i="14"/>
  <c r="BQ104" i="14"/>
  <c r="EB104" i="14"/>
  <c r="BP104" i="14"/>
  <c r="EA104" i="14"/>
  <c r="BO104" i="14"/>
  <c r="DJ104" i="14"/>
  <c r="AX104" i="14"/>
  <c r="DI104" i="14"/>
  <c r="AW104" i="14"/>
  <c r="DH104" i="14"/>
  <c r="AV104" i="14"/>
  <c r="DO104" i="14"/>
  <c r="BC104" i="14"/>
  <c r="DN104" i="14"/>
  <c r="BB104" i="14"/>
  <c r="DU104" i="14"/>
  <c r="BI104" i="14"/>
  <c r="DT104" i="14"/>
  <c r="BH104" i="14"/>
  <c r="DS104" i="14"/>
  <c r="BG104" i="14"/>
  <c r="DB104" i="14"/>
  <c r="AP104" i="14"/>
  <c r="DA104" i="14"/>
  <c r="AO104" i="14"/>
  <c r="CZ104" i="14"/>
  <c r="AN104" i="14"/>
  <c r="DG104" i="14"/>
  <c r="AU104" i="14"/>
  <c r="DF104" i="14"/>
  <c r="AT104" i="14"/>
  <c r="DM104" i="14"/>
  <c r="BA104" i="14"/>
  <c r="DL104" i="14"/>
  <c r="AZ104" i="14"/>
  <c r="DK104" i="14"/>
  <c r="AY104" i="14"/>
  <c r="CT104" i="14"/>
  <c r="AH104" i="14"/>
  <c r="CS104" i="14"/>
  <c r="AG104" i="14"/>
  <c r="CR104" i="14"/>
  <c r="AF104" i="14"/>
  <c r="CY104" i="14"/>
  <c r="AM104" i="14"/>
  <c r="CX104" i="14"/>
  <c r="AL104" i="14"/>
  <c r="DE104" i="14"/>
  <c r="AS104" i="14"/>
  <c r="DD104" i="14"/>
  <c r="AR104" i="14"/>
  <c r="DC104" i="14"/>
  <c r="AQ104" i="14"/>
  <c r="CL104" i="14"/>
  <c r="Z104" i="14"/>
  <c r="CK104" i="14"/>
  <c r="Y104" i="14"/>
  <c r="CJ104" i="14"/>
  <c r="X104" i="14"/>
  <c r="CQ104" i="14"/>
  <c r="AE104" i="14"/>
  <c r="CP104" i="14"/>
  <c r="AD104" i="14"/>
  <c r="CW104" i="14"/>
  <c r="AK104" i="14"/>
  <c r="CV104" i="14"/>
  <c r="AJ104" i="14"/>
  <c r="CU104" i="14"/>
  <c r="AI104" i="14"/>
  <c r="CD104" i="14"/>
  <c r="R104" i="14"/>
  <c r="CC104" i="14"/>
  <c r="Q104" i="14"/>
  <c r="CB104" i="14"/>
  <c r="P104" i="14"/>
  <c r="CI104" i="14"/>
  <c r="W104" i="14"/>
  <c r="CH104" i="14"/>
  <c r="V104" i="14"/>
  <c r="CO104" i="14"/>
  <c r="AC104" i="14"/>
  <c r="CN104" i="14"/>
  <c r="AB104" i="14"/>
  <c r="CM104" i="14"/>
  <c r="AA104" i="14"/>
  <c r="EH104" i="14"/>
  <c r="BV104" i="14"/>
  <c r="EG104" i="14"/>
  <c r="BU104" i="14"/>
  <c r="EF104" i="14"/>
  <c r="BT104" i="14"/>
  <c r="EM104" i="14"/>
  <c r="CA104" i="14"/>
  <c r="EL104" i="14"/>
  <c r="BZ104" i="14"/>
  <c r="N104" i="14"/>
  <c r="CG104" i="14"/>
  <c r="U104" i="14"/>
  <c r="CF104" i="14"/>
  <c r="T104" i="14"/>
  <c r="CE104" i="14"/>
  <c r="S104" i="14"/>
  <c r="BL104" i="14"/>
  <c r="BX104" i="14"/>
  <c r="EE104" i="14"/>
  <c r="EI104" i="14"/>
  <c r="BS104" i="14"/>
  <c r="BW104" i="14"/>
  <c r="DZ104" i="14"/>
  <c r="ED104" i="14"/>
  <c r="BN104" i="14"/>
  <c r="BR104" i="14"/>
  <c r="DX104" i="14"/>
  <c r="EJ104" i="14"/>
  <c r="DY104" i="14"/>
  <c r="BM104" i="14"/>
  <c r="EK104" i="14"/>
  <c r="BY104" i="14"/>
  <c r="CL136" i="14"/>
  <c r="Z136" i="14"/>
  <c r="CK136" i="14"/>
  <c r="Y136" i="14"/>
  <c r="CJ136" i="14"/>
  <c r="X136" i="14"/>
  <c r="CQ136" i="14"/>
  <c r="AE136" i="14"/>
  <c r="CD136" i="14"/>
  <c r="R136" i="14"/>
  <c r="CC136" i="14"/>
  <c r="Q136" i="14"/>
  <c r="CB136" i="14"/>
  <c r="P136" i="14"/>
  <c r="CI136" i="14"/>
  <c r="W136" i="14"/>
  <c r="CH136" i="14"/>
  <c r="V136" i="14"/>
  <c r="CO136" i="14"/>
  <c r="AC136" i="14"/>
  <c r="CN136" i="14"/>
  <c r="AB136" i="14"/>
  <c r="CM136" i="14"/>
  <c r="AA136" i="14"/>
  <c r="EH136" i="14"/>
  <c r="BV136" i="14"/>
  <c r="EG136" i="14"/>
  <c r="BU136" i="14"/>
  <c r="EF136" i="14"/>
  <c r="BT136" i="14"/>
  <c r="EM136" i="14"/>
  <c r="CA136" i="14"/>
  <c r="EL136" i="14"/>
  <c r="BZ136" i="14"/>
  <c r="N136" i="14"/>
  <c r="CG136" i="14"/>
  <c r="U136" i="14"/>
  <c r="CF136" i="14"/>
  <c r="T136" i="14"/>
  <c r="CE136" i="14"/>
  <c r="S136" i="14"/>
  <c r="DZ136" i="14"/>
  <c r="BN136" i="14"/>
  <c r="DY136" i="14"/>
  <c r="BM136" i="14"/>
  <c r="DX136" i="14"/>
  <c r="BL136" i="14"/>
  <c r="EE136" i="14"/>
  <c r="BS136" i="14"/>
  <c r="ED136" i="14"/>
  <c r="BR136" i="14"/>
  <c r="EK136" i="14"/>
  <c r="BY136" i="14"/>
  <c r="EJ136" i="14"/>
  <c r="BX136" i="14"/>
  <c r="EI136" i="14"/>
  <c r="BW136" i="14"/>
  <c r="DJ136" i="14"/>
  <c r="AX136" i="14"/>
  <c r="CT136" i="14"/>
  <c r="BE136" i="14"/>
  <c r="BD136" i="14"/>
  <c r="BK136" i="14"/>
  <c r="CP136" i="14"/>
  <c r="DM136" i="14"/>
  <c r="EB136" i="14"/>
  <c r="AR136" i="14"/>
  <c r="BG136" i="14"/>
  <c r="BF136" i="14"/>
  <c r="AW136" i="14"/>
  <c r="AV136" i="14"/>
  <c r="BC136" i="14"/>
  <c r="BJ136" i="14"/>
  <c r="DE136" i="14"/>
  <c r="DT136" i="14"/>
  <c r="AJ136" i="14"/>
  <c r="AY136" i="14"/>
  <c r="AP136" i="14"/>
  <c r="AO136" i="14"/>
  <c r="AN136" i="14"/>
  <c r="AU136" i="14"/>
  <c r="BB136" i="14"/>
  <c r="CW136" i="14"/>
  <c r="DL136" i="14"/>
  <c r="EA136" i="14"/>
  <c r="AQ136" i="14"/>
  <c r="AH136" i="14"/>
  <c r="AG136" i="14"/>
  <c r="AF136" i="14"/>
  <c r="AM136" i="14"/>
  <c r="AT136" i="14"/>
  <c r="BQ136" i="14"/>
  <c r="DD136" i="14"/>
  <c r="DS136" i="14"/>
  <c r="AI136" i="14"/>
  <c r="DQ136" i="14"/>
  <c r="DP136" i="14"/>
  <c r="DW136" i="14"/>
  <c r="DV136" i="14"/>
  <c r="AL136" i="14"/>
  <c r="BI136" i="14"/>
  <c r="CV136" i="14"/>
  <c r="DK136" i="14"/>
  <c r="DI136" i="14"/>
  <c r="DH136" i="14"/>
  <c r="DO136" i="14"/>
  <c r="DN136" i="14"/>
  <c r="AD136" i="14"/>
  <c r="BA136" i="14"/>
  <c r="BP136" i="14"/>
  <c r="DC136" i="14"/>
  <c r="DR136" i="14"/>
  <c r="DA136" i="14"/>
  <c r="CZ136" i="14"/>
  <c r="DG136" i="14"/>
  <c r="DF136" i="14"/>
  <c r="EC136" i="14"/>
  <c r="AS136" i="14"/>
  <c r="BH136" i="14"/>
  <c r="CU136" i="14"/>
  <c r="CR136" i="14"/>
  <c r="CY136" i="14"/>
  <c r="CX136" i="14"/>
  <c r="DU136" i="14"/>
  <c r="AK136" i="14"/>
  <c r="CS136" i="14"/>
  <c r="DB136" i="14"/>
  <c r="AZ136" i="14"/>
  <c r="BO136" i="14"/>
  <c r="EF175" i="14"/>
  <c r="BT175" i="14"/>
  <c r="EM175" i="14"/>
  <c r="CA175" i="14"/>
  <c r="EL175" i="14"/>
  <c r="BZ175" i="14"/>
  <c r="N175" i="14"/>
  <c r="CG175" i="14"/>
  <c r="U175" i="14"/>
  <c r="CF175" i="14"/>
  <c r="T175" i="14"/>
  <c r="CE175" i="14"/>
  <c r="S175" i="14"/>
  <c r="CD175" i="14"/>
  <c r="R175" i="14"/>
  <c r="CC175" i="14"/>
  <c r="Q175" i="14"/>
  <c r="DX175" i="14"/>
  <c r="BL175" i="14"/>
  <c r="EE175" i="14"/>
  <c r="BS175" i="14"/>
  <c r="ED175" i="14"/>
  <c r="BR175" i="14"/>
  <c r="EK175" i="14"/>
  <c r="BY175" i="14"/>
  <c r="EJ175" i="14"/>
  <c r="BX175" i="14"/>
  <c r="EI175" i="14"/>
  <c r="BW175" i="14"/>
  <c r="EH175" i="14"/>
  <c r="BV175" i="14"/>
  <c r="EG175" i="14"/>
  <c r="BU175" i="14"/>
  <c r="DP175" i="14"/>
  <c r="BD175" i="14"/>
  <c r="DW175" i="14"/>
  <c r="BK175" i="14"/>
  <c r="DV175" i="14"/>
  <c r="BJ175" i="14"/>
  <c r="EC175" i="14"/>
  <c r="BQ175" i="14"/>
  <c r="EB175" i="14"/>
  <c r="BP175" i="14"/>
  <c r="EA175" i="14"/>
  <c r="BO175" i="14"/>
  <c r="DZ175" i="14"/>
  <c r="BN175" i="14"/>
  <c r="DY175" i="14"/>
  <c r="BM175" i="14"/>
  <c r="DH175" i="14"/>
  <c r="AV175" i="14"/>
  <c r="DO175" i="14"/>
  <c r="BC175" i="14"/>
  <c r="DN175" i="14"/>
  <c r="BB175" i="14"/>
  <c r="DU175" i="14"/>
  <c r="BI175" i="14"/>
  <c r="DT175" i="14"/>
  <c r="BH175" i="14"/>
  <c r="DS175" i="14"/>
  <c r="BG175" i="14"/>
  <c r="DR175" i="14"/>
  <c r="BF175" i="14"/>
  <c r="DQ175" i="14"/>
  <c r="BE175" i="14"/>
  <c r="CZ175" i="14"/>
  <c r="AN175" i="14"/>
  <c r="DG175" i="14"/>
  <c r="AU175" i="14"/>
  <c r="DF175" i="14"/>
  <c r="AT175" i="14"/>
  <c r="DM175" i="14"/>
  <c r="BA175" i="14"/>
  <c r="DL175" i="14"/>
  <c r="AZ175" i="14"/>
  <c r="DK175" i="14"/>
  <c r="AY175" i="14"/>
  <c r="DJ175" i="14"/>
  <c r="AX175" i="14"/>
  <c r="DI175" i="14"/>
  <c r="AW175" i="14"/>
  <c r="CR175" i="14"/>
  <c r="AF175" i="14"/>
  <c r="CY175" i="14"/>
  <c r="AM175" i="14"/>
  <c r="CX175" i="14"/>
  <c r="AL175" i="14"/>
  <c r="DE175" i="14"/>
  <c r="AS175" i="14"/>
  <c r="DD175" i="14"/>
  <c r="AR175" i="14"/>
  <c r="DC175" i="14"/>
  <c r="AQ175" i="14"/>
  <c r="DB175" i="14"/>
  <c r="AP175" i="14"/>
  <c r="DA175" i="14"/>
  <c r="AO175" i="14"/>
  <c r="CJ175" i="14"/>
  <c r="X175" i="14"/>
  <c r="CQ175" i="14"/>
  <c r="AE175" i="14"/>
  <c r="CP175" i="14"/>
  <c r="AD175" i="14"/>
  <c r="CW175" i="14"/>
  <c r="AK175" i="14"/>
  <c r="CV175" i="14"/>
  <c r="AJ175" i="14"/>
  <c r="CU175" i="14"/>
  <c r="AI175" i="14"/>
  <c r="CT175" i="14"/>
  <c r="AH175" i="14"/>
  <c r="CS175" i="14"/>
  <c r="AG175" i="14"/>
  <c r="P175" i="14"/>
  <c r="AB175" i="14"/>
  <c r="CI175" i="14"/>
  <c r="CM175" i="14"/>
  <c r="W175" i="14"/>
  <c r="AA175" i="14"/>
  <c r="CH175" i="14"/>
  <c r="CL175" i="14"/>
  <c r="V175" i="14"/>
  <c r="Z175" i="14"/>
  <c r="CO175" i="14"/>
  <c r="CK175" i="14"/>
  <c r="CB175" i="14"/>
  <c r="CN175" i="14"/>
  <c r="AC175" i="14"/>
  <c r="Y175" i="14"/>
  <c r="CV174" i="14"/>
  <c r="AJ174" i="14"/>
  <c r="CU174" i="14"/>
  <c r="AI174" i="14"/>
  <c r="CT174" i="14"/>
  <c r="AH174" i="14"/>
  <c r="CS174" i="14"/>
  <c r="AG174" i="14"/>
  <c r="CR174" i="14"/>
  <c r="AF174" i="14"/>
  <c r="CY174" i="14"/>
  <c r="AM174" i="14"/>
  <c r="CX174" i="14"/>
  <c r="AL174" i="14"/>
  <c r="DE174" i="14"/>
  <c r="AS174" i="14"/>
  <c r="CN174" i="14"/>
  <c r="T174" i="14"/>
  <c r="BW174" i="14"/>
  <c r="DZ174" i="14"/>
  <c r="BF174" i="14"/>
  <c r="DI174" i="14"/>
  <c r="AO174" i="14"/>
  <c r="CJ174" i="14"/>
  <c r="P174" i="14"/>
  <c r="CA174" i="14"/>
  <c r="ED174" i="14"/>
  <c r="BJ174" i="14"/>
  <c r="DU174" i="14"/>
  <c r="BA174" i="14"/>
  <c r="CF174" i="14"/>
  <c r="EI174" i="14"/>
  <c r="BO174" i="14"/>
  <c r="DR174" i="14"/>
  <c r="AX174" i="14"/>
  <c r="DA174" i="14"/>
  <c r="Y174" i="14"/>
  <c r="CB174" i="14"/>
  <c r="EM174" i="14"/>
  <c r="BS174" i="14"/>
  <c r="DV174" i="14"/>
  <c r="BB174" i="14"/>
  <c r="DM174" i="14"/>
  <c r="AK174" i="14"/>
  <c r="BX174" i="14"/>
  <c r="EA174" i="14"/>
  <c r="BG174" i="14"/>
  <c r="DJ174" i="14"/>
  <c r="AP174" i="14"/>
  <c r="CK174" i="14"/>
  <c r="Q174" i="14"/>
  <c r="BT174" i="14"/>
  <c r="EE174" i="14"/>
  <c r="BK174" i="14"/>
  <c r="DN174" i="14"/>
  <c r="AT174" i="14"/>
  <c r="CW174" i="14"/>
  <c r="AC174" i="14"/>
  <c r="EJ174" i="14"/>
  <c r="BP174" i="14"/>
  <c r="DS174" i="14"/>
  <c r="AY174" i="14"/>
  <c r="DB174" i="14"/>
  <c r="Z174" i="14"/>
  <c r="CC174" i="14"/>
  <c r="EF174" i="14"/>
  <c r="BL174" i="14"/>
  <c r="DW174" i="14"/>
  <c r="BC174" i="14"/>
  <c r="DF174" i="14"/>
  <c r="AD174" i="14"/>
  <c r="CO174" i="14"/>
  <c r="U174" i="14"/>
  <c r="EB174" i="14"/>
  <c r="BH174" i="14"/>
  <c r="DK174" i="14"/>
  <c r="AQ174" i="14"/>
  <c r="CL174" i="14"/>
  <c r="R174" i="14"/>
  <c r="BU174" i="14"/>
  <c r="DX174" i="14"/>
  <c r="BD174" i="14"/>
  <c r="DO174" i="14"/>
  <c r="AU174" i="14"/>
  <c r="CP174" i="14"/>
  <c r="V174" i="14"/>
  <c r="CG174" i="14"/>
  <c r="DT174" i="14"/>
  <c r="AZ174" i="14"/>
  <c r="DC174" i="14"/>
  <c r="AA174" i="14"/>
  <c r="CD174" i="14"/>
  <c r="EG174" i="14"/>
  <c r="BM174" i="14"/>
  <c r="DP174" i="14"/>
  <c r="AV174" i="14"/>
  <c r="DG174" i="14"/>
  <c r="AE174" i="14"/>
  <c r="CH174" i="14"/>
  <c r="N174" i="14"/>
  <c r="BY174" i="14"/>
  <c r="DL174" i="14"/>
  <c r="AR174" i="14"/>
  <c r="CM174" i="14"/>
  <c r="S174" i="14"/>
  <c r="BV174" i="14"/>
  <c r="DY174" i="14"/>
  <c r="BE174" i="14"/>
  <c r="DH174" i="14"/>
  <c r="AN174" i="14"/>
  <c r="CQ174" i="14"/>
  <c r="W174" i="14"/>
  <c r="BZ174" i="14"/>
  <c r="EK174" i="14"/>
  <c r="BQ174" i="14"/>
  <c r="CZ174" i="14"/>
  <c r="DD174" i="14"/>
  <c r="X174" i="14"/>
  <c r="AB174" i="14"/>
  <c r="CI174" i="14"/>
  <c r="CE174" i="14"/>
  <c r="EL174" i="14"/>
  <c r="EH174" i="14"/>
  <c r="BR174" i="14"/>
  <c r="BN174" i="14"/>
  <c r="EC174" i="14"/>
  <c r="DQ174" i="14"/>
  <c r="BI174" i="14"/>
  <c r="AW174" i="14"/>
  <c r="CD118" i="14"/>
  <c r="R118" i="14"/>
  <c r="CC118" i="14"/>
  <c r="Q118" i="14"/>
  <c r="CB118" i="14"/>
  <c r="P118" i="14"/>
  <c r="CI118" i="14"/>
  <c r="W118" i="14"/>
  <c r="CH118" i="14"/>
  <c r="V118" i="14"/>
  <c r="CO118" i="14"/>
  <c r="AC118" i="14"/>
  <c r="CN118" i="14"/>
  <c r="AB118" i="14"/>
  <c r="CM118" i="14"/>
  <c r="AA118" i="14"/>
  <c r="EH118" i="14"/>
  <c r="BV118" i="14"/>
  <c r="EG118" i="14"/>
  <c r="BU118" i="14"/>
  <c r="EF118" i="14"/>
  <c r="BT118" i="14"/>
  <c r="EM118" i="14"/>
  <c r="CA118" i="14"/>
  <c r="EL118" i="14"/>
  <c r="BZ118" i="14"/>
  <c r="N118" i="14"/>
  <c r="CG118" i="14"/>
  <c r="U118" i="14"/>
  <c r="CF118" i="14"/>
  <c r="T118" i="14"/>
  <c r="CE118" i="14"/>
  <c r="S118" i="14"/>
  <c r="DZ118" i="14"/>
  <c r="BN118" i="14"/>
  <c r="DY118" i="14"/>
  <c r="BM118" i="14"/>
  <c r="DX118" i="14"/>
  <c r="BL118" i="14"/>
  <c r="EE118" i="14"/>
  <c r="BS118" i="14"/>
  <c r="ED118" i="14"/>
  <c r="BR118" i="14"/>
  <c r="EK118" i="14"/>
  <c r="BY118" i="14"/>
  <c r="EJ118" i="14"/>
  <c r="BX118" i="14"/>
  <c r="EI118" i="14"/>
  <c r="BW118" i="14"/>
  <c r="DR118" i="14"/>
  <c r="BF118" i="14"/>
  <c r="DQ118" i="14"/>
  <c r="BE118" i="14"/>
  <c r="DP118" i="14"/>
  <c r="BD118" i="14"/>
  <c r="DW118" i="14"/>
  <c r="BK118" i="14"/>
  <c r="DV118" i="14"/>
  <c r="BJ118" i="14"/>
  <c r="EC118" i="14"/>
  <c r="BQ118" i="14"/>
  <c r="EB118" i="14"/>
  <c r="BP118" i="14"/>
  <c r="EA118" i="14"/>
  <c r="BO118" i="14"/>
  <c r="DJ118" i="14"/>
  <c r="AX118" i="14"/>
  <c r="DI118" i="14"/>
  <c r="AW118" i="14"/>
  <c r="DH118" i="14"/>
  <c r="AV118" i="14"/>
  <c r="DO118" i="14"/>
  <c r="BC118" i="14"/>
  <c r="DN118" i="14"/>
  <c r="BB118" i="14"/>
  <c r="DU118" i="14"/>
  <c r="BI118" i="14"/>
  <c r="DT118" i="14"/>
  <c r="BH118" i="14"/>
  <c r="DS118" i="14"/>
  <c r="BG118" i="14"/>
  <c r="DB118" i="14"/>
  <c r="AP118" i="14"/>
  <c r="DA118" i="14"/>
  <c r="AO118" i="14"/>
  <c r="CZ118" i="14"/>
  <c r="AN118" i="14"/>
  <c r="DG118" i="14"/>
  <c r="AU118" i="14"/>
  <c r="DF118" i="14"/>
  <c r="AT118" i="14"/>
  <c r="DM118" i="14"/>
  <c r="BA118" i="14"/>
  <c r="DL118" i="14"/>
  <c r="AZ118" i="14"/>
  <c r="DK118" i="14"/>
  <c r="AY118" i="14"/>
  <c r="CL118" i="14"/>
  <c r="Z118" i="14"/>
  <c r="CK118" i="14"/>
  <c r="Y118" i="14"/>
  <c r="CJ118" i="14"/>
  <c r="X118" i="14"/>
  <c r="CQ118" i="14"/>
  <c r="AE118" i="14"/>
  <c r="CP118" i="14"/>
  <c r="AD118" i="14"/>
  <c r="CW118" i="14"/>
  <c r="AK118" i="14"/>
  <c r="CV118" i="14"/>
  <c r="AJ118" i="14"/>
  <c r="CU118" i="14"/>
  <c r="AI118" i="14"/>
  <c r="AF118" i="14"/>
  <c r="AR118" i="14"/>
  <c r="CY118" i="14"/>
  <c r="DC118" i="14"/>
  <c r="AM118" i="14"/>
  <c r="AQ118" i="14"/>
  <c r="AG118" i="14"/>
  <c r="CT118" i="14"/>
  <c r="CX118" i="14"/>
  <c r="AH118" i="14"/>
  <c r="AL118" i="14"/>
  <c r="CS118" i="14"/>
  <c r="DE118" i="14"/>
  <c r="AS118" i="14"/>
  <c r="CR118" i="14"/>
  <c r="DD118" i="14"/>
  <c r="CL120" i="14"/>
  <c r="Z120" i="14"/>
  <c r="CK120" i="14"/>
  <c r="Y120" i="14"/>
  <c r="CJ120" i="14"/>
  <c r="X120" i="14"/>
  <c r="CD120" i="14"/>
  <c r="R120" i="14"/>
  <c r="CC120" i="14"/>
  <c r="Q120" i="14"/>
  <c r="CB120" i="14"/>
  <c r="P120" i="14"/>
  <c r="CI120" i="14"/>
  <c r="W120" i="14"/>
  <c r="CH120" i="14"/>
  <c r="V120" i="14"/>
  <c r="CO120" i="14"/>
  <c r="AC120" i="14"/>
  <c r="CN120" i="14"/>
  <c r="AB120" i="14"/>
  <c r="CM120" i="14"/>
  <c r="EH120" i="14"/>
  <c r="BV120" i="14"/>
  <c r="EG120" i="14"/>
  <c r="BU120" i="14"/>
  <c r="EF120" i="14"/>
  <c r="BT120" i="14"/>
  <c r="EM120" i="14"/>
  <c r="CA120" i="14"/>
  <c r="EL120" i="14"/>
  <c r="BZ120" i="14"/>
  <c r="CT120" i="14"/>
  <c r="DI120" i="14"/>
  <c r="DX120" i="14"/>
  <c r="AN120" i="14"/>
  <c r="BS120" i="14"/>
  <c r="DN120" i="14"/>
  <c r="AL120" i="14"/>
  <c r="CW120" i="14"/>
  <c r="U120" i="14"/>
  <c r="BX120" i="14"/>
  <c r="EA120" i="14"/>
  <c r="BG120" i="14"/>
  <c r="BN120" i="14"/>
  <c r="DA120" i="14"/>
  <c r="DP120" i="14"/>
  <c r="AF120" i="14"/>
  <c r="BK120" i="14"/>
  <c r="DF120" i="14"/>
  <c r="AD120" i="14"/>
  <c r="CG120" i="14"/>
  <c r="EJ120" i="14"/>
  <c r="BP120" i="14"/>
  <c r="DS120" i="14"/>
  <c r="AY120" i="14"/>
  <c r="BF120" i="14"/>
  <c r="CS120" i="14"/>
  <c r="DH120" i="14"/>
  <c r="EE120" i="14"/>
  <c r="BC120" i="14"/>
  <c r="CX120" i="14"/>
  <c r="N120" i="14"/>
  <c r="BY120" i="14"/>
  <c r="EB120" i="14"/>
  <c r="BH120" i="14"/>
  <c r="DK120" i="14"/>
  <c r="AQ120" i="14"/>
  <c r="AX120" i="14"/>
  <c r="BM120" i="14"/>
  <c r="CZ120" i="14"/>
  <c r="DW120" i="14"/>
  <c r="AU120" i="14"/>
  <c r="CP120" i="14"/>
  <c r="EK120" i="14"/>
  <c r="BQ120" i="14"/>
  <c r="DT120" i="14"/>
  <c r="AZ120" i="14"/>
  <c r="DC120" i="14"/>
  <c r="AI120" i="14"/>
  <c r="DZ120" i="14"/>
  <c r="AP120" i="14"/>
  <c r="BE120" i="14"/>
  <c r="CR120" i="14"/>
  <c r="DO120" i="14"/>
  <c r="AM120" i="14"/>
  <c r="BR120" i="14"/>
  <c r="EC120" i="14"/>
  <c r="BI120" i="14"/>
  <c r="DL120" i="14"/>
  <c r="AR120" i="14"/>
  <c r="CU120" i="14"/>
  <c r="AA120" i="14"/>
  <c r="DR120" i="14"/>
  <c r="AH120" i="14"/>
  <c r="AW120" i="14"/>
  <c r="BL120" i="14"/>
  <c r="DG120" i="14"/>
  <c r="AE120" i="14"/>
  <c r="BJ120" i="14"/>
  <c r="DU120" i="14"/>
  <c r="BA120" i="14"/>
  <c r="DD120" i="14"/>
  <c r="AJ120" i="14"/>
  <c r="CE120" i="14"/>
  <c r="S120" i="14"/>
  <c r="DJ120" i="14"/>
  <c r="DY120" i="14"/>
  <c r="AO120" i="14"/>
  <c r="BD120" i="14"/>
  <c r="CY120" i="14"/>
  <c r="ED120" i="14"/>
  <c r="BB120" i="14"/>
  <c r="DM120" i="14"/>
  <c r="AS120" i="14"/>
  <c r="CV120" i="14"/>
  <c r="T120" i="14"/>
  <c r="BW120" i="14"/>
  <c r="DQ120" i="14"/>
  <c r="CF120" i="14"/>
  <c r="AG120" i="14"/>
  <c r="EI120" i="14"/>
  <c r="AV120" i="14"/>
  <c r="BO120" i="14"/>
  <c r="CQ120" i="14"/>
  <c r="DV120" i="14"/>
  <c r="DB120" i="14"/>
  <c r="AK120" i="14"/>
  <c r="DE120" i="14"/>
  <c r="AT120" i="14"/>
  <c r="DW342" i="14"/>
  <c r="BK342" i="14"/>
  <c r="DV342" i="14"/>
  <c r="BJ342" i="14"/>
  <c r="EC342" i="14"/>
  <c r="BQ342" i="14"/>
  <c r="EB342" i="14"/>
  <c r="BP342" i="14"/>
  <c r="EA342" i="14"/>
  <c r="BO342" i="14"/>
  <c r="DZ342" i="14"/>
  <c r="BN342" i="14"/>
  <c r="DY342" i="14"/>
  <c r="BM342" i="14"/>
  <c r="AV342" i="14"/>
  <c r="P342" i="14"/>
  <c r="DO342" i="14"/>
  <c r="BC342" i="14"/>
  <c r="DN342" i="14"/>
  <c r="BB342" i="14"/>
  <c r="DU342" i="14"/>
  <c r="BI342" i="14"/>
  <c r="DT342" i="14"/>
  <c r="BH342" i="14"/>
  <c r="DS342" i="14"/>
  <c r="BG342" i="14"/>
  <c r="DR342" i="14"/>
  <c r="BF342" i="14"/>
  <c r="DQ342" i="14"/>
  <c r="BE342" i="14"/>
  <c r="CZ342" i="14"/>
  <c r="EF342" i="14"/>
  <c r="DG342" i="14"/>
  <c r="AU342" i="14"/>
  <c r="DF342" i="14"/>
  <c r="AT342" i="14"/>
  <c r="DM342" i="14"/>
  <c r="BA342" i="14"/>
  <c r="DL342" i="14"/>
  <c r="AZ342" i="14"/>
  <c r="DK342" i="14"/>
  <c r="AY342" i="14"/>
  <c r="DJ342" i="14"/>
  <c r="AX342" i="14"/>
  <c r="DI342" i="14"/>
  <c r="AW342" i="14"/>
  <c r="AN342" i="14"/>
  <c r="BT342" i="14"/>
  <c r="CY342" i="14"/>
  <c r="AM342" i="14"/>
  <c r="CX342" i="14"/>
  <c r="AL342" i="14"/>
  <c r="DE342" i="14"/>
  <c r="AS342" i="14"/>
  <c r="DD342" i="14"/>
  <c r="AR342" i="14"/>
  <c r="DC342" i="14"/>
  <c r="AQ342" i="14"/>
  <c r="DB342" i="14"/>
  <c r="AP342" i="14"/>
  <c r="DA342" i="14"/>
  <c r="AO342" i="14"/>
  <c r="CR342" i="14"/>
  <c r="DP342" i="14"/>
  <c r="CQ342" i="14"/>
  <c r="AE342" i="14"/>
  <c r="CP342" i="14"/>
  <c r="AD342" i="14"/>
  <c r="CW342" i="14"/>
  <c r="AK342" i="14"/>
  <c r="CV342" i="14"/>
  <c r="AJ342" i="14"/>
  <c r="CU342" i="14"/>
  <c r="AI342" i="14"/>
  <c r="CT342" i="14"/>
  <c r="AH342" i="14"/>
  <c r="CS342" i="14"/>
  <c r="AG342" i="14"/>
  <c r="AF342" i="14"/>
  <c r="BD342" i="14"/>
  <c r="CI342" i="14"/>
  <c r="W342" i="14"/>
  <c r="CH342" i="14"/>
  <c r="V342" i="14"/>
  <c r="CO342" i="14"/>
  <c r="AC342" i="14"/>
  <c r="CN342" i="14"/>
  <c r="AB342" i="14"/>
  <c r="CM342" i="14"/>
  <c r="AA342" i="14"/>
  <c r="CL342" i="14"/>
  <c r="Z342" i="14"/>
  <c r="CK342" i="14"/>
  <c r="Y342" i="14"/>
  <c r="CJ342" i="14"/>
  <c r="DX342" i="14"/>
  <c r="EM342" i="14"/>
  <c r="CA342" i="14"/>
  <c r="EL342" i="14"/>
  <c r="BZ342" i="14"/>
  <c r="N342" i="14"/>
  <c r="CG342" i="14"/>
  <c r="U342" i="14"/>
  <c r="CF342" i="14"/>
  <c r="T342" i="14"/>
  <c r="CE342" i="14"/>
  <c r="S342" i="14"/>
  <c r="CD342" i="14"/>
  <c r="R342" i="14"/>
  <c r="CC342" i="14"/>
  <c r="Q342" i="14"/>
  <c r="X342" i="14"/>
  <c r="BL342" i="14"/>
  <c r="BX342" i="14"/>
  <c r="CB342" i="14"/>
  <c r="EE342" i="14"/>
  <c r="EI342" i="14"/>
  <c r="BS342" i="14"/>
  <c r="BW342" i="14"/>
  <c r="ED342" i="14"/>
  <c r="EH342" i="14"/>
  <c r="BR342" i="14"/>
  <c r="BV342" i="14"/>
  <c r="EK342" i="14"/>
  <c r="EG342" i="14"/>
  <c r="BY342" i="14"/>
  <c r="BU342" i="14"/>
  <c r="EJ342" i="14"/>
  <c r="DH342" i="14"/>
  <c r="CI340" i="14"/>
  <c r="W340" i="14"/>
  <c r="CH340" i="14"/>
  <c r="V340" i="14"/>
  <c r="CO340" i="14"/>
  <c r="AC340" i="14"/>
  <c r="CN340" i="14"/>
  <c r="AB340" i="14"/>
  <c r="CM340" i="14"/>
  <c r="AA340" i="14"/>
  <c r="CL340" i="14"/>
  <c r="Z340" i="14"/>
  <c r="CK340" i="14"/>
  <c r="Y340" i="14"/>
  <c r="CR340" i="14"/>
  <c r="EF340" i="14"/>
  <c r="EM340" i="14"/>
  <c r="CA340" i="14"/>
  <c r="EL340" i="14"/>
  <c r="BZ340" i="14"/>
  <c r="N340" i="14"/>
  <c r="CG340" i="14"/>
  <c r="U340" i="14"/>
  <c r="CF340" i="14"/>
  <c r="T340" i="14"/>
  <c r="CE340" i="14"/>
  <c r="S340" i="14"/>
  <c r="CD340" i="14"/>
  <c r="R340" i="14"/>
  <c r="CC340" i="14"/>
  <c r="Q340" i="14"/>
  <c r="AF340" i="14"/>
  <c r="BT340" i="14"/>
  <c r="EE340" i="14"/>
  <c r="BS340" i="14"/>
  <c r="ED340" i="14"/>
  <c r="BR340" i="14"/>
  <c r="EK340" i="14"/>
  <c r="BY340" i="14"/>
  <c r="EJ340" i="14"/>
  <c r="BX340" i="14"/>
  <c r="EI340" i="14"/>
  <c r="BW340" i="14"/>
  <c r="EH340" i="14"/>
  <c r="BV340" i="14"/>
  <c r="EG340" i="14"/>
  <c r="BU340" i="14"/>
  <c r="DP340" i="14"/>
  <c r="CJ340" i="14"/>
  <c r="DW340" i="14"/>
  <c r="BK340" i="14"/>
  <c r="DV340" i="14"/>
  <c r="BJ340" i="14"/>
  <c r="EC340" i="14"/>
  <c r="BQ340" i="14"/>
  <c r="EB340" i="14"/>
  <c r="BP340" i="14"/>
  <c r="EA340" i="14"/>
  <c r="BO340" i="14"/>
  <c r="DZ340" i="14"/>
  <c r="BN340" i="14"/>
  <c r="DY340" i="14"/>
  <c r="BM340" i="14"/>
  <c r="BD340" i="14"/>
  <c r="X340" i="14"/>
  <c r="DO340" i="14"/>
  <c r="BC340" i="14"/>
  <c r="DN340" i="14"/>
  <c r="BB340" i="14"/>
  <c r="DU340" i="14"/>
  <c r="BI340" i="14"/>
  <c r="DT340" i="14"/>
  <c r="BH340" i="14"/>
  <c r="DS340" i="14"/>
  <c r="BG340" i="14"/>
  <c r="DR340" i="14"/>
  <c r="BF340" i="14"/>
  <c r="DQ340" i="14"/>
  <c r="BE340" i="14"/>
  <c r="DH340" i="14"/>
  <c r="CB340" i="14"/>
  <c r="DG340" i="14"/>
  <c r="AU340" i="14"/>
  <c r="DF340" i="14"/>
  <c r="AT340" i="14"/>
  <c r="DM340" i="14"/>
  <c r="BA340" i="14"/>
  <c r="DL340" i="14"/>
  <c r="AZ340" i="14"/>
  <c r="DK340" i="14"/>
  <c r="AY340" i="14"/>
  <c r="DJ340" i="14"/>
  <c r="AX340" i="14"/>
  <c r="DI340" i="14"/>
  <c r="AW340" i="14"/>
  <c r="AV340" i="14"/>
  <c r="P340" i="14"/>
  <c r="CQ340" i="14"/>
  <c r="CW340" i="14"/>
  <c r="CU340" i="14"/>
  <c r="CS340" i="14"/>
  <c r="AM340" i="14"/>
  <c r="AS340" i="14"/>
  <c r="AQ340" i="14"/>
  <c r="AO340" i="14"/>
  <c r="AE340" i="14"/>
  <c r="AK340" i="14"/>
  <c r="AI340" i="14"/>
  <c r="AG340" i="14"/>
  <c r="CX340" i="14"/>
  <c r="DD340" i="14"/>
  <c r="DB340" i="14"/>
  <c r="CZ340" i="14"/>
  <c r="CP340" i="14"/>
  <c r="CV340" i="14"/>
  <c r="CT340" i="14"/>
  <c r="AN340" i="14"/>
  <c r="AL340" i="14"/>
  <c r="AR340" i="14"/>
  <c r="AP340" i="14"/>
  <c r="DX340" i="14"/>
  <c r="AD340" i="14"/>
  <c r="AJ340" i="14"/>
  <c r="AH340" i="14"/>
  <c r="BL340" i="14"/>
  <c r="CY340" i="14"/>
  <c r="DE340" i="14"/>
  <c r="DC340" i="14"/>
  <c r="DA340" i="14"/>
  <c r="EH130" i="14"/>
  <c r="BV130" i="14"/>
  <c r="EG130" i="14"/>
  <c r="BU130" i="14"/>
  <c r="EF130" i="14"/>
  <c r="BT130" i="14"/>
  <c r="EM130" i="14"/>
  <c r="CA130" i="14"/>
  <c r="EL130" i="14"/>
  <c r="BZ130" i="14"/>
  <c r="N130" i="14"/>
  <c r="CG130" i="14"/>
  <c r="U130" i="14"/>
  <c r="CF130" i="14"/>
  <c r="T130" i="14"/>
  <c r="CE130" i="14"/>
  <c r="S130" i="14"/>
  <c r="DZ130" i="14"/>
  <c r="BN130" i="14"/>
  <c r="DY130" i="14"/>
  <c r="BM130" i="14"/>
  <c r="DX130" i="14"/>
  <c r="BL130" i="14"/>
  <c r="EE130" i="14"/>
  <c r="BS130" i="14"/>
  <c r="ED130" i="14"/>
  <c r="BR130" i="14"/>
  <c r="EK130" i="14"/>
  <c r="BY130" i="14"/>
  <c r="EJ130" i="14"/>
  <c r="BX130" i="14"/>
  <c r="EI130" i="14"/>
  <c r="BW130" i="14"/>
  <c r="DR130" i="14"/>
  <c r="BF130" i="14"/>
  <c r="DQ130" i="14"/>
  <c r="BE130" i="14"/>
  <c r="DP130" i="14"/>
  <c r="BD130" i="14"/>
  <c r="DW130" i="14"/>
  <c r="BK130" i="14"/>
  <c r="DV130" i="14"/>
  <c r="BJ130" i="14"/>
  <c r="EC130" i="14"/>
  <c r="BQ130" i="14"/>
  <c r="EB130" i="14"/>
  <c r="BP130" i="14"/>
  <c r="EA130" i="14"/>
  <c r="BO130" i="14"/>
  <c r="DJ130" i="14"/>
  <c r="AX130" i="14"/>
  <c r="DI130" i="14"/>
  <c r="AW130" i="14"/>
  <c r="DH130" i="14"/>
  <c r="AV130" i="14"/>
  <c r="DO130" i="14"/>
  <c r="BC130" i="14"/>
  <c r="DN130" i="14"/>
  <c r="BB130" i="14"/>
  <c r="DU130" i="14"/>
  <c r="BI130" i="14"/>
  <c r="DT130" i="14"/>
  <c r="BH130" i="14"/>
  <c r="DS130" i="14"/>
  <c r="BG130" i="14"/>
  <c r="DB130" i="14"/>
  <c r="AP130" i="14"/>
  <c r="DA130" i="14"/>
  <c r="AO130" i="14"/>
  <c r="CZ130" i="14"/>
  <c r="AN130" i="14"/>
  <c r="DG130" i="14"/>
  <c r="AU130" i="14"/>
  <c r="DF130" i="14"/>
  <c r="AT130" i="14"/>
  <c r="DM130" i="14"/>
  <c r="BA130" i="14"/>
  <c r="DL130" i="14"/>
  <c r="AZ130" i="14"/>
  <c r="DK130" i="14"/>
  <c r="AY130" i="14"/>
  <c r="CT130" i="14"/>
  <c r="AH130" i="14"/>
  <c r="CS130" i="14"/>
  <c r="AG130" i="14"/>
  <c r="CR130" i="14"/>
  <c r="AF130" i="14"/>
  <c r="CY130" i="14"/>
  <c r="AM130" i="14"/>
  <c r="CX130" i="14"/>
  <c r="AL130" i="14"/>
  <c r="DE130" i="14"/>
  <c r="AS130" i="14"/>
  <c r="DD130" i="14"/>
  <c r="AR130" i="14"/>
  <c r="DC130" i="14"/>
  <c r="AQ130" i="14"/>
  <c r="CL130" i="14"/>
  <c r="Z130" i="14"/>
  <c r="CK130" i="14"/>
  <c r="Y130" i="14"/>
  <c r="CJ130" i="14"/>
  <c r="X130" i="14"/>
  <c r="CQ130" i="14"/>
  <c r="AE130" i="14"/>
  <c r="CP130" i="14"/>
  <c r="AD130" i="14"/>
  <c r="CW130" i="14"/>
  <c r="AK130" i="14"/>
  <c r="CV130" i="14"/>
  <c r="AJ130" i="14"/>
  <c r="CU130" i="14"/>
  <c r="AI130" i="14"/>
  <c r="CI130" i="14"/>
  <c r="CM130" i="14"/>
  <c r="W130" i="14"/>
  <c r="AA130" i="14"/>
  <c r="CD130" i="14"/>
  <c r="CH130" i="14"/>
  <c r="R130" i="14"/>
  <c r="V130" i="14"/>
  <c r="CC130" i="14"/>
  <c r="CO130" i="14"/>
  <c r="Q130" i="14"/>
  <c r="AC130" i="14"/>
  <c r="CB130" i="14"/>
  <c r="CN130" i="14"/>
  <c r="AB130" i="14"/>
  <c r="P130" i="14"/>
  <c r="DL184" i="14"/>
  <c r="AZ184" i="14"/>
  <c r="DK184" i="14"/>
  <c r="AY184" i="14"/>
  <c r="DJ184" i="14"/>
  <c r="AX184" i="14"/>
  <c r="DI184" i="14"/>
  <c r="AW184" i="14"/>
  <c r="DH184" i="14"/>
  <c r="AV184" i="14"/>
  <c r="DO184" i="14"/>
  <c r="BC184" i="14"/>
  <c r="DD184" i="14"/>
  <c r="AR184" i="14"/>
  <c r="DC184" i="14"/>
  <c r="AQ184" i="14"/>
  <c r="DB184" i="14"/>
  <c r="AP184" i="14"/>
  <c r="DA184" i="14"/>
  <c r="AO184" i="14"/>
  <c r="CZ184" i="14"/>
  <c r="AN184" i="14"/>
  <c r="DG184" i="14"/>
  <c r="AU184" i="14"/>
  <c r="CV184" i="14"/>
  <c r="AJ184" i="14"/>
  <c r="CU184" i="14"/>
  <c r="AI184" i="14"/>
  <c r="CT184" i="14"/>
  <c r="AH184" i="14"/>
  <c r="CS184" i="14"/>
  <c r="AG184" i="14"/>
  <c r="CR184" i="14"/>
  <c r="AF184" i="14"/>
  <c r="CY184" i="14"/>
  <c r="AM184" i="14"/>
  <c r="CN184" i="14"/>
  <c r="AB184" i="14"/>
  <c r="CM184" i="14"/>
  <c r="AA184" i="14"/>
  <c r="CL184" i="14"/>
  <c r="Z184" i="14"/>
  <c r="CK184" i="14"/>
  <c r="Y184" i="14"/>
  <c r="CJ184" i="14"/>
  <c r="X184" i="14"/>
  <c r="CQ184" i="14"/>
  <c r="CF184" i="14"/>
  <c r="T184" i="14"/>
  <c r="CE184" i="14"/>
  <c r="S184" i="14"/>
  <c r="CD184" i="14"/>
  <c r="R184" i="14"/>
  <c r="CC184" i="14"/>
  <c r="Q184" i="14"/>
  <c r="CB184" i="14"/>
  <c r="P184" i="14"/>
  <c r="DT184" i="14"/>
  <c r="BH184" i="14"/>
  <c r="DS184" i="14"/>
  <c r="BG184" i="14"/>
  <c r="DR184" i="14"/>
  <c r="BF184" i="14"/>
  <c r="DQ184" i="14"/>
  <c r="BE184" i="14"/>
  <c r="EB184" i="14"/>
  <c r="DZ184" i="14"/>
  <c r="DX184" i="14"/>
  <c r="CI184" i="14"/>
  <c r="DV184" i="14"/>
  <c r="BJ184" i="14"/>
  <c r="EC184" i="14"/>
  <c r="BQ184" i="14"/>
  <c r="BX184" i="14"/>
  <c r="BV184" i="14"/>
  <c r="DP184" i="14"/>
  <c r="CA184" i="14"/>
  <c r="DN184" i="14"/>
  <c r="BB184" i="14"/>
  <c r="DU184" i="14"/>
  <c r="BI184" i="14"/>
  <c r="BP184" i="14"/>
  <c r="BN184" i="14"/>
  <c r="BT184" i="14"/>
  <c r="BS184" i="14"/>
  <c r="DF184" i="14"/>
  <c r="AT184" i="14"/>
  <c r="DM184" i="14"/>
  <c r="BA184" i="14"/>
  <c r="EI184" i="14"/>
  <c r="EG184" i="14"/>
  <c r="BL184" i="14"/>
  <c r="BK184" i="14"/>
  <c r="CX184" i="14"/>
  <c r="AL184" i="14"/>
  <c r="DE184" i="14"/>
  <c r="AS184" i="14"/>
  <c r="EA184" i="14"/>
  <c r="DY184" i="14"/>
  <c r="BD184" i="14"/>
  <c r="AE184" i="14"/>
  <c r="CP184" i="14"/>
  <c r="AD184" i="14"/>
  <c r="CW184" i="14"/>
  <c r="AK184" i="14"/>
  <c r="BW184" i="14"/>
  <c r="BU184" i="14"/>
  <c r="EM184" i="14"/>
  <c r="W184" i="14"/>
  <c r="CH184" i="14"/>
  <c r="V184" i="14"/>
  <c r="CO184" i="14"/>
  <c r="AC184" i="14"/>
  <c r="EJ184" i="14"/>
  <c r="EH184" i="14"/>
  <c r="EF184" i="14"/>
  <c r="DW184" i="14"/>
  <c r="ED184" i="14"/>
  <c r="BR184" i="14"/>
  <c r="EK184" i="14"/>
  <c r="BY184" i="14"/>
  <c r="BO184" i="14"/>
  <c r="BM184" i="14"/>
  <c r="EE184" i="14"/>
  <c r="EL184" i="14"/>
  <c r="BZ184" i="14"/>
  <c r="N184" i="14"/>
  <c r="U184" i="14"/>
  <c r="CG184" i="14"/>
  <c r="EL105" i="14"/>
  <c r="BZ105" i="14"/>
  <c r="N105" i="14"/>
  <c r="CG105" i="14"/>
  <c r="U105" i="14"/>
  <c r="CF105" i="14"/>
  <c r="T105" i="14"/>
  <c r="CE105" i="14"/>
  <c r="S105" i="14"/>
  <c r="CD105" i="14"/>
  <c r="R105" i="14"/>
  <c r="CC105" i="14"/>
  <c r="Q105" i="14"/>
  <c r="CB105" i="14"/>
  <c r="P105" i="14"/>
  <c r="CI105" i="14"/>
  <c r="W105" i="14"/>
  <c r="DF105" i="14"/>
  <c r="AL105" i="14"/>
  <c r="CW105" i="14"/>
  <c r="AC105" i="14"/>
  <c r="BX105" i="14"/>
  <c r="EA105" i="14"/>
  <c r="BG105" i="14"/>
  <c r="DJ105" i="14"/>
  <c r="AP105" i="14"/>
  <c r="CS105" i="14"/>
  <c r="Y105" i="14"/>
  <c r="BT105" i="14"/>
  <c r="EE105" i="14"/>
  <c r="BK105" i="14"/>
  <c r="CX105" i="14"/>
  <c r="AD105" i="14"/>
  <c r="CO105" i="14"/>
  <c r="EJ105" i="14"/>
  <c r="BP105" i="14"/>
  <c r="DS105" i="14"/>
  <c r="AY105" i="14"/>
  <c r="DB105" i="14"/>
  <c r="AH105" i="14"/>
  <c r="CK105" i="14"/>
  <c r="EF105" i="14"/>
  <c r="BL105" i="14"/>
  <c r="DW105" i="14"/>
  <c r="BC105" i="14"/>
  <c r="DV105" i="14"/>
  <c r="AB105" i="14"/>
  <c r="X105" i="14"/>
  <c r="CP105" i="14"/>
  <c r="V105" i="14"/>
  <c r="BY105" i="14"/>
  <c r="EB105" i="14"/>
  <c r="BH105" i="14"/>
  <c r="DK105" i="14"/>
  <c r="AQ105" i="14"/>
  <c r="CT105" i="14"/>
  <c r="Z105" i="14"/>
  <c r="BU105" i="14"/>
  <c r="DX105" i="14"/>
  <c r="BD105" i="14"/>
  <c r="DO105" i="14"/>
  <c r="AU105" i="14"/>
  <c r="DM105" i="14"/>
  <c r="BW105" i="14"/>
  <c r="DI105" i="14"/>
  <c r="CH105" i="14"/>
  <c r="EK105" i="14"/>
  <c r="BQ105" i="14"/>
  <c r="DT105" i="14"/>
  <c r="AZ105" i="14"/>
  <c r="DC105" i="14"/>
  <c r="AI105" i="14"/>
  <c r="CL105" i="14"/>
  <c r="EG105" i="14"/>
  <c r="BM105" i="14"/>
  <c r="DP105" i="14"/>
  <c r="AV105" i="14"/>
  <c r="DG105" i="14"/>
  <c r="AM105" i="14"/>
  <c r="BB105" i="14"/>
  <c r="DZ105" i="14"/>
  <c r="CR105" i="14"/>
  <c r="BR105" i="14"/>
  <c r="EC105" i="14"/>
  <c r="BI105" i="14"/>
  <c r="DL105" i="14"/>
  <c r="AR105" i="14"/>
  <c r="CU105" i="14"/>
  <c r="AA105" i="14"/>
  <c r="BV105" i="14"/>
  <c r="DY105" i="14"/>
  <c r="BE105" i="14"/>
  <c r="DH105" i="14"/>
  <c r="AN105" i="14"/>
  <c r="CY105" i="14"/>
  <c r="AE105" i="14"/>
  <c r="AS105" i="14"/>
  <c r="BF105" i="14"/>
  <c r="CA105" i="14"/>
  <c r="ED105" i="14"/>
  <c r="BJ105" i="14"/>
  <c r="DU105" i="14"/>
  <c r="BA105" i="14"/>
  <c r="DD105" i="14"/>
  <c r="AJ105" i="14"/>
  <c r="CM105" i="14"/>
  <c r="EH105" i="14"/>
  <c r="BN105" i="14"/>
  <c r="DQ105" i="14"/>
  <c r="AW105" i="14"/>
  <c r="CZ105" i="14"/>
  <c r="AF105" i="14"/>
  <c r="CQ105" i="14"/>
  <c r="CV105" i="14"/>
  <c r="AO105" i="14"/>
  <c r="DN105" i="14"/>
  <c r="AT105" i="14"/>
  <c r="DE105" i="14"/>
  <c r="AK105" i="14"/>
  <c r="CN105" i="14"/>
  <c r="EI105" i="14"/>
  <c r="BO105" i="14"/>
  <c r="DR105" i="14"/>
  <c r="AX105" i="14"/>
  <c r="DA105" i="14"/>
  <c r="AG105" i="14"/>
  <c r="CJ105" i="14"/>
  <c r="EM105" i="14"/>
  <c r="BS105" i="14"/>
  <c r="EM352" i="14"/>
  <c r="CA352" i="14"/>
  <c r="EL352" i="14"/>
  <c r="BZ352" i="14"/>
  <c r="N352" i="14"/>
  <c r="CG352" i="14"/>
  <c r="U352" i="14"/>
  <c r="CF352" i="14"/>
  <c r="T352" i="14"/>
  <c r="CE352" i="14"/>
  <c r="S352" i="14"/>
  <c r="CD352" i="14"/>
  <c r="R352" i="14"/>
  <c r="CC352" i="14"/>
  <c r="Q352" i="14"/>
  <c r="AV352" i="14"/>
  <c r="X352" i="14"/>
  <c r="EE352" i="14"/>
  <c r="BS352" i="14"/>
  <c r="ED352" i="14"/>
  <c r="BR352" i="14"/>
  <c r="EK352" i="14"/>
  <c r="BY352" i="14"/>
  <c r="EJ352" i="14"/>
  <c r="BX352" i="14"/>
  <c r="EI352" i="14"/>
  <c r="BW352" i="14"/>
  <c r="EH352" i="14"/>
  <c r="BV352" i="14"/>
  <c r="EG352" i="14"/>
  <c r="BU352" i="14"/>
  <c r="EF352" i="14"/>
  <c r="CZ352" i="14"/>
  <c r="DW352" i="14"/>
  <c r="BK352" i="14"/>
  <c r="DV352" i="14"/>
  <c r="BJ352" i="14"/>
  <c r="EC352" i="14"/>
  <c r="BQ352" i="14"/>
  <c r="EB352" i="14"/>
  <c r="BP352" i="14"/>
  <c r="EA352" i="14"/>
  <c r="BO352" i="14"/>
  <c r="DZ352" i="14"/>
  <c r="BN352" i="14"/>
  <c r="DY352" i="14"/>
  <c r="BM352" i="14"/>
  <c r="BT352" i="14"/>
  <c r="AN352" i="14"/>
  <c r="DO352" i="14"/>
  <c r="BC352" i="14"/>
  <c r="DN352" i="14"/>
  <c r="BB352" i="14"/>
  <c r="DU352" i="14"/>
  <c r="BI352" i="14"/>
  <c r="DT352" i="14"/>
  <c r="BH352" i="14"/>
  <c r="DS352" i="14"/>
  <c r="BG352" i="14"/>
  <c r="DR352" i="14"/>
  <c r="BF352" i="14"/>
  <c r="DQ352" i="14"/>
  <c r="BE352" i="14"/>
  <c r="DX352" i="14"/>
  <c r="CR352" i="14"/>
  <c r="DG352" i="14"/>
  <c r="AU352" i="14"/>
  <c r="DF352" i="14"/>
  <c r="AT352" i="14"/>
  <c r="DM352" i="14"/>
  <c r="BA352" i="14"/>
  <c r="DL352" i="14"/>
  <c r="AZ352" i="14"/>
  <c r="DK352" i="14"/>
  <c r="AY352" i="14"/>
  <c r="DJ352" i="14"/>
  <c r="AX352" i="14"/>
  <c r="DI352" i="14"/>
  <c r="AW352" i="14"/>
  <c r="BL352" i="14"/>
  <c r="AF352" i="14"/>
  <c r="CY352" i="14"/>
  <c r="AM352" i="14"/>
  <c r="CX352" i="14"/>
  <c r="AL352" i="14"/>
  <c r="DE352" i="14"/>
  <c r="AS352" i="14"/>
  <c r="DD352" i="14"/>
  <c r="AR352" i="14"/>
  <c r="DC352" i="14"/>
  <c r="AQ352" i="14"/>
  <c r="DB352" i="14"/>
  <c r="AP352" i="14"/>
  <c r="DA352" i="14"/>
  <c r="AO352" i="14"/>
  <c r="DP352" i="14"/>
  <c r="CB352" i="14"/>
  <c r="CI352" i="14"/>
  <c r="W352" i="14"/>
  <c r="CH352" i="14"/>
  <c r="V352" i="14"/>
  <c r="CO352" i="14"/>
  <c r="AC352" i="14"/>
  <c r="CN352" i="14"/>
  <c r="AB352" i="14"/>
  <c r="CM352" i="14"/>
  <c r="AA352" i="14"/>
  <c r="CL352" i="14"/>
  <c r="Z352" i="14"/>
  <c r="CK352" i="14"/>
  <c r="Y352" i="14"/>
  <c r="DH352" i="14"/>
  <c r="CJ352" i="14"/>
  <c r="CV352" i="14"/>
  <c r="BD352" i="14"/>
  <c r="AJ352" i="14"/>
  <c r="P352" i="14"/>
  <c r="CQ352" i="14"/>
  <c r="CU352" i="14"/>
  <c r="AE352" i="14"/>
  <c r="AI352" i="14"/>
  <c r="CP352" i="14"/>
  <c r="CT352" i="14"/>
  <c r="AD352" i="14"/>
  <c r="AH352" i="14"/>
  <c r="CW352" i="14"/>
  <c r="CS352" i="14"/>
  <c r="AK352" i="14"/>
  <c r="AG352" i="14"/>
  <c r="CL132" i="14"/>
  <c r="Z132" i="14"/>
  <c r="CK132" i="14"/>
  <c r="Y132" i="14"/>
  <c r="CJ132" i="14"/>
  <c r="X132" i="14"/>
  <c r="CQ132" i="14"/>
  <c r="AE132" i="14"/>
  <c r="CP132" i="14"/>
  <c r="AD132" i="14"/>
  <c r="CW132" i="14"/>
  <c r="AK132" i="14"/>
  <c r="CV132" i="14"/>
  <c r="AJ132" i="14"/>
  <c r="CU132" i="14"/>
  <c r="AI132" i="14"/>
  <c r="CD132" i="14"/>
  <c r="R132" i="14"/>
  <c r="CC132" i="14"/>
  <c r="Q132" i="14"/>
  <c r="CB132" i="14"/>
  <c r="P132" i="14"/>
  <c r="CI132" i="14"/>
  <c r="W132" i="14"/>
  <c r="CH132" i="14"/>
  <c r="V132" i="14"/>
  <c r="CO132" i="14"/>
  <c r="AC132" i="14"/>
  <c r="CN132" i="14"/>
  <c r="AB132" i="14"/>
  <c r="CM132" i="14"/>
  <c r="AA132" i="14"/>
  <c r="EH132" i="14"/>
  <c r="BV132" i="14"/>
  <c r="EG132" i="14"/>
  <c r="BU132" i="14"/>
  <c r="EF132" i="14"/>
  <c r="BT132" i="14"/>
  <c r="EM132" i="14"/>
  <c r="CA132" i="14"/>
  <c r="EL132" i="14"/>
  <c r="BZ132" i="14"/>
  <c r="N132" i="14"/>
  <c r="CG132" i="14"/>
  <c r="U132" i="14"/>
  <c r="CF132" i="14"/>
  <c r="T132" i="14"/>
  <c r="CE132" i="14"/>
  <c r="S132" i="14"/>
  <c r="DZ132" i="14"/>
  <c r="BN132" i="14"/>
  <c r="DY132" i="14"/>
  <c r="BM132" i="14"/>
  <c r="DX132" i="14"/>
  <c r="BL132" i="14"/>
  <c r="EE132" i="14"/>
  <c r="BS132" i="14"/>
  <c r="ED132" i="14"/>
  <c r="BR132" i="14"/>
  <c r="EK132" i="14"/>
  <c r="BY132" i="14"/>
  <c r="EJ132" i="14"/>
  <c r="BX132" i="14"/>
  <c r="EI132" i="14"/>
  <c r="BW132" i="14"/>
  <c r="DR132" i="14"/>
  <c r="BF132" i="14"/>
  <c r="DQ132" i="14"/>
  <c r="BE132" i="14"/>
  <c r="DP132" i="14"/>
  <c r="BD132" i="14"/>
  <c r="DW132" i="14"/>
  <c r="BK132" i="14"/>
  <c r="DV132" i="14"/>
  <c r="BJ132" i="14"/>
  <c r="EC132" i="14"/>
  <c r="BQ132" i="14"/>
  <c r="EB132" i="14"/>
  <c r="BP132" i="14"/>
  <c r="EA132" i="14"/>
  <c r="BO132" i="14"/>
  <c r="DJ132" i="14"/>
  <c r="AX132" i="14"/>
  <c r="DI132" i="14"/>
  <c r="AW132" i="14"/>
  <c r="DH132" i="14"/>
  <c r="AV132" i="14"/>
  <c r="DO132" i="14"/>
  <c r="BC132" i="14"/>
  <c r="DN132" i="14"/>
  <c r="BB132" i="14"/>
  <c r="DU132" i="14"/>
  <c r="BI132" i="14"/>
  <c r="DT132" i="14"/>
  <c r="BH132" i="14"/>
  <c r="DS132" i="14"/>
  <c r="BG132" i="14"/>
  <c r="CT132" i="14"/>
  <c r="AH132" i="14"/>
  <c r="CS132" i="14"/>
  <c r="AG132" i="14"/>
  <c r="CR132" i="14"/>
  <c r="AF132" i="14"/>
  <c r="CY132" i="14"/>
  <c r="AM132" i="14"/>
  <c r="CX132" i="14"/>
  <c r="AL132" i="14"/>
  <c r="DE132" i="14"/>
  <c r="AS132" i="14"/>
  <c r="DD132" i="14"/>
  <c r="AR132" i="14"/>
  <c r="DC132" i="14"/>
  <c r="AQ132" i="14"/>
  <c r="AN132" i="14"/>
  <c r="AZ132" i="14"/>
  <c r="DG132" i="14"/>
  <c r="DK132" i="14"/>
  <c r="AO132" i="14"/>
  <c r="AU132" i="14"/>
  <c r="AY132" i="14"/>
  <c r="DB132" i="14"/>
  <c r="DF132" i="14"/>
  <c r="BA132" i="14"/>
  <c r="AP132" i="14"/>
  <c r="AT132" i="14"/>
  <c r="DA132" i="14"/>
  <c r="DM132" i="14"/>
  <c r="CZ132" i="14"/>
  <c r="DL132" i="14"/>
  <c r="CP251" i="14"/>
  <c r="AD251" i="14"/>
  <c r="CW251" i="14"/>
  <c r="AK251" i="14"/>
  <c r="CH251" i="14"/>
  <c r="V251" i="14"/>
  <c r="CO251" i="14"/>
  <c r="AC251" i="14"/>
  <c r="CN251" i="14"/>
  <c r="AB251" i="14"/>
  <c r="CM251" i="14"/>
  <c r="AA251" i="14"/>
  <c r="CL251" i="14"/>
  <c r="Z251" i="14"/>
  <c r="CK251" i="14"/>
  <c r="Y251" i="14"/>
  <c r="CJ251" i="14"/>
  <c r="X251" i="14"/>
  <c r="EL251" i="14"/>
  <c r="BZ251" i="14"/>
  <c r="N251" i="14"/>
  <c r="ED251" i="14"/>
  <c r="BR251" i="14"/>
  <c r="EK251" i="14"/>
  <c r="DV251" i="14"/>
  <c r="BJ251" i="14"/>
  <c r="EC251" i="14"/>
  <c r="CX251" i="14"/>
  <c r="AL251" i="14"/>
  <c r="DM251" i="14"/>
  <c r="U251" i="14"/>
  <c r="BX251" i="14"/>
  <c r="EA251" i="14"/>
  <c r="BG251" i="14"/>
  <c r="DJ251" i="14"/>
  <c r="AP251" i="14"/>
  <c r="CS251" i="14"/>
  <c r="Q251" i="14"/>
  <c r="BT251" i="14"/>
  <c r="EE251" i="14"/>
  <c r="BS251" i="14"/>
  <c r="DE251" i="14"/>
  <c r="EJ251" i="14"/>
  <c r="BP251" i="14"/>
  <c r="DS251" i="14"/>
  <c r="AY251" i="14"/>
  <c r="DB251" i="14"/>
  <c r="AH251" i="14"/>
  <c r="CC251" i="14"/>
  <c r="EF251" i="14"/>
  <c r="BL251" i="14"/>
  <c r="DW251" i="14"/>
  <c r="BK251" i="14"/>
  <c r="CG251" i="14"/>
  <c r="EB251" i="14"/>
  <c r="BH251" i="14"/>
  <c r="DK251" i="14"/>
  <c r="AQ251" i="14"/>
  <c r="CT251" i="14"/>
  <c r="R251" i="14"/>
  <c r="BU251" i="14"/>
  <c r="DX251" i="14"/>
  <c r="BD251" i="14"/>
  <c r="DO251" i="14"/>
  <c r="BC251" i="14"/>
  <c r="DN251" i="14"/>
  <c r="BY251" i="14"/>
  <c r="DT251" i="14"/>
  <c r="AZ251" i="14"/>
  <c r="DC251" i="14"/>
  <c r="AI251" i="14"/>
  <c r="CD251" i="14"/>
  <c r="EG251" i="14"/>
  <c r="BM251" i="14"/>
  <c r="DP251" i="14"/>
  <c r="AV251" i="14"/>
  <c r="DG251" i="14"/>
  <c r="AU251" i="14"/>
  <c r="BB251" i="14"/>
  <c r="BI251" i="14"/>
  <c r="DD251" i="14"/>
  <c r="AJ251" i="14"/>
  <c r="CE251" i="14"/>
  <c r="EH251" i="14"/>
  <c r="BN251" i="14"/>
  <c r="DQ251" i="14"/>
  <c r="AW251" i="14"/>
  <c r="CZ251" i="14"/>
  <c r="AF251" i="14"/>
  <c r="CQ251" i="14"/>
  <c r="AE251" i="14"/>
  <c r="AT251" i="14"/>
  <c r="BA251" i="14"/>
  <c r="CV251" i="14"/>
  <c r="T251" i="14"/>
  <c r="BW251" i="14"/>
  <c r="DZ251" i="14"/>
  <c r="BF251" i="14"/>
  <c r="DI251" i="14"/>
  <c r="AO251" i="14"/>
  <c r="CR251" i="14"/>
  <c r="P251" i="14"/>
  <c r="CI251" i="14"/>
  <c r="W251" i="14"/>
  <c r="BQ251" i="14"/>
  <c r="S251" i="14"/>
  <c r="DH251" i="14"/>
  <c r="AS251" i="14"/>
  <c r="DR251" i="14"/>
  <c r="CB251" i="14"/>
  <c r="DL251" i="14"/>
  <c r="BV251" i="14"/>
  <c r="AN251" i="14"/>
  <c r="CF251" i="14"/>
  <c r="AX251" i="14"/>
  <c r="EM251" i="14"/>
  <c r="AR251" i="14"/>
  <c r="DY251" i="14"/>
  <c r="CY251" i="14"/>
  <c r="EI251" i="14"/>
  <c r="DA251" i="14"/>
  <c r="CA251" i="14"/>
  <c r="DU251" i="14"/>
  <c r="BO251" i="14"/>
  <c r="AG251" i="14"/>
  <c r="BE251" i="14"/>
  <c r="AM251" i="14"/>
  <c r="CU251" i="14"/>
  <c r="DF251" i="14"/>
  <c r="DR240" i="14"/>
  <c r="BF240" i="14"/>
  <c r="DQ240" i="14"/>
  <c r="BE240" i="14"/>
  <c r="DP240" i="14"/>
  <c r="BD240" i="14"/>
  <c r="DW240" i="14"/>
  <c r="BK240" i="14"/>
  <c r="DV240" i="14"/>
  <c r="BJ240" i="14"/>
  <c r="EC240" i="14"/>
  <c r="BQ240" i="14"/>
  <c r="EB240" i="14"/>
  <c r="BP240" i="14"/>
  <c r="EA240" i="14"/>
  <c r="BO240" i="14"/>
  <c r="DJ240" i="14"/>
  <c r="AX240" i="14"/>
  <c r="DI240" i="14"/>
  <c r="AW240" i="14"/>
  <c r="DH240" i="14"/>
  <c r="AV240" i="14"/>
  <c r="DO240" i="14"/>
  <c r="BC240" i="14"/>
  <c r="DN240" i="14"/>
  <c r="BB240" i="14"/>
  <c r="DU240" i="14"/>
  <c r="BI240" i="14"/>
  <c r="DT240" i="14"/>
  <c r="BH240" i="14"/>
  <c r="DS240" i="14"/>
  <c r="BG240" i="14"/>
  <c r="DB240" i="14"/>
  <c r="AP240" i="14"/>
  <c r="DA240" i="14"/>
  <c r="AO240" i="14"/>
  <c r="CZ240" i="14"/>
  <c r="AN240" i="14"/>
  <c r="DG240" i="14"/>
  <c r="AU240" i="14"/>
  <c r="DF240" i="14"/>
  <c r="AT240" i="14"/>
  <c r="DM240" i="14"/>
  <c r="BA240" i="14"/>
  <c r="DL240" i="14"/>
  <c r="AZ240" i="14"/>
  <c r="DK240" i="14"/>
  <c r="AY240" i="14"/>
  <c r="CT240" i="14"/>
  <c r="AH240" i="14"/>
  <c r="CS240" i="14"/>
  <c r="AG240" i="14"/>
  <c r="CR240" i="14"/>
  <c r="AF240" i="14"/>
  <c r="CY240" i="14"/>
  <c r="AM240" i="14"/>
  <c r="CX240" i="14"/>
  <c r="AL240" i="14"/>
  <c r="DE240" i="14"/>
  <c r="AS240" i="14"/>
  <c r="DD240" i="14"/>
  <c r="AR240" i="14"/>
  <c r="DC240" i="14"/>
  <c r="AQ240" i="14"/>
  <c r="CL240" i="14"/>
  <c r="Z240" i="14"/>
  <c r="CK240" i="14"/>
  <c r="Y240" i="14"/>
  <c r="CJ240" i="14"/>
  <c r="X240" i="14"/>
  <c r="CQ240" i="14"/>
  <c r="AE240" i="14"/>
  <c r="CP240" i="14"/>
  <c r="AD240" i="14"/>
  <c r="CW240" i="14"/>
  <c r="AK240" i="14"/>
  <c r="CV240" i="14"/>
  <c r="AJ240" i="14"/>
  <c r="CU240" i="14"/>
  <c r="AI240" i="14"/>
  <c r="CD240" i="14"/>
  <c r="R240" i="14"/>
  <c r="CC240" i="14"/>
  <c r="Q240" i="14"/>
  <c r="CB240" i="14"/>
  <c r="P240" i="14"/>
  <c r="CI240" i="14"/>
  <c r="W240" i="14"/>
  <c r="CH240" i="14"/>
  <c r="V240" i="14"/>
  <c r="CO240" i="14"/>
  <c r="AC240" i="14"/>
  <c r="CN240" i="14"/>
  <c r="AB240" i="14"/>
  <c r="CM240" i="14"/>
  <c r="AA240" i="14"/>
  <c r="EH240" i="14"/>
  <c r="BV240" i="14"/>
  <c r="EG240" i="14"/>
  <c r="BU240" i="14"/>
  <c r="EF240" i="14"/>
  <c r="BT240" i="14"/>
  <c r="EM240" i="14"/>
  <c r="CA240" i="14"/>
  <c r="EL240" i="14"/>
  <c r="BZ240" i="14"/>
  <c r="N240" i="14"/>
  <c r="CG240" i="14"/>
  <c r="U240" i="14"/>
  <c r="CF240" i="14"/>
  <c r="T240" i="14"/>
  <c r="CE240" i="14"/>
  <c r="S240" i="14"/>
  <c r="BS240" i="14"/>
  <c r="BW240" i="14"/>
  <c r="DZ240" i="14"/>
  <c r="ED240" i="14"/>
  <c r="BN240" i="14"/>
  <c r="BR240" i="14"/>
  <c r="DY240" i="14"/>
  <c r="EK240" i="14"/>
  <c r="BM240" i="14"/>
  <c r="BY240" i="14"/>
  <c r="DX240" i="14"/>
  <c r="EJ240" i="14"/>
  <c r="BL240" i="14"/>
  <c r="BX240" i="14"/>
  <c r="EE240" i="14"/>
  <c r="EI240" i="14"/>
  <c r="CX123" i="14"/>
  <c r="AL123" i="14"/>
  <c r="DE123" i="14"/>
  <c r="AS123" i="14"/>
  <c r="DD123" i="14"/>
  <c r="AR123" i="14"/>
  <c r="DC123" i="14"/>
  <c r="AQ123" i="14"/>
  <c r="DB123" i="14"/>
  <c r="AP123" i="14"/>
  <c r="DA123" i="14"/>
  <c r="AO123" i="14"/>
  <c r="CZ123" i="14"/>
  <c r="AN123" i="14"/>
  <c r="DG123" i="14"/>
  <c r="AU123" i="14"/>
  <c r="CP123" i="14"/>
  <c r="AD123" i="14"/>
  <c r="CW123" i="14"/>
  <c r="AK123" i="14"/>
  <c r="CV123" i="14"/>
  <c r="AJ123" i="14"/>
  <c r="CU123" i="14"/>
  <c r="AI123" i="14"/>
  <c r="CT123" i="14"/>
  <c r="AH123" i="14"/>
  <c r="CS123" i="14"/>
  <c r="AG123" i="14"/>
  <c r="CR123" i="14"/>
  <c r="AF123" i="14"/>
  <c r="CY123" i="14"/>
  <c r="AM123" i="14"/>
  <c r="CH123" i="14"/>
  <c r="V123" i="14"/>
  <c r="CO123" i="14"/>
  <c r="AC123" i="14"/>
  <c r="CN123" i="14"/>
  <c r="AB123" i="14"/>
  <c r="CM123" i="14"/>
  <c r="AA123" i="14"/>
  <c r="CL123" i="14"/>
  <c r="Z123" i="14"/>
  <c r="CK123" i="14"/>
  <c r="Y123" i="14"/>
  <c r="CJ123" i="14"/>
  <c r="X123" i="14"/>
  <c r="CQ123" i="14"/>
  <c r="AE123" i="14"/>
  <c r="EL123" i="14"/>
  <c r="BZ123" i="14"/>
  <c r="N123" i="14"/>
  <c r="CG123" i="14"/>
  <c r="U123" i="14"/>
  <c r="CF123" i="14"/>
  <c r="T123" i="14"/>
  <c r="CE123" i="14"/>
  <c r="S123" i="14"/>
  <c r="CD123" i="14"/>
  <c r="R123" i="14"/>
  <c r="CC123" i="14"/>
  <c r="Q123" i="14"/>
  <c r="CB123" i="14"/>
  <c r="P123" i="14"/>
  <c r="CI123" i="14"/>
  <c r="W123" i="14"/>
  <c r="ED123" i="14"/>
  <c r="BR123" i="14"/>
  <c r="EK123" i="14"/>
  <c r="BY123" i="14"/>
  <c r="EJ123" i="14"/>
  <c r="BX123" i="14"/>
  <c r="EI123" i="14"/>
  <c r="BW123" i="14"/>
  <c r="EH123" i="14"/>
  <c r="BV123" i="14"/>
  <c r="EG123" i="14"/>
  <c r="BU123" i="14"/>
  <c r="EF123" i="14"/>
  <c r="BT123" i="14"/>
  <c r="EM123" i="14"/>
  <c r="CA123" i="14"/>
  <c r="DV123" i="14"/>
  <c r="BJ123" i="14"/>
  <c r="EC123" i="14"/>
  <c r="BQ123" i="14"/>
  <c r="EB123" i="14"/>
  <c r="BP123" i="14"/>
  <c r="EA123" i="14"/>
  <c r="BO123" i="14"/>
  <c r="DZ123" i="14"/>
  <c r="BN123" i="14"/>
  <c r="DY123" i="14"/>
  <c r="BM123" i="14"/>
  <c r="DX123" i="14"/>
  <c r="BL123" i="14"/>
  <c r="EE123" i="14"/>
  <c r="BS123" i="14"/>
  <c r="DN123" i="14"/>
  <c r="BB123" i="14"/>
  <c r="DU123" i="14"/>
  <c r="BI123" i="14"/>
  <c r="DT123" i="14"/>
  <c r="BH123" i="14"/>
  <c r="DS123" i="14"/>
  <c r="BG123" i="14"/>
  <c r="DR123" i="14"/>
  <c r="BF123" i="14"/>
  <c r="DQ123" i="14"/>
  <c r="BE123" i="14"/>
  <c r="DP123" i="14"/>
  <c r="BD123" i="14"/>
  <c r="DW123" i="14"/>
  <c r="BK123" i="14"/>
  <c r="DM123" i="14"/>
  <c r="DI123" i="14"/>
  <c r="BA123" i="14"/>
  <c r="AW123" i="14"/>
  <c r="DL123" i="14"/>
  <c r="DH123" i="14"/>
  <c r="AZ123" i="14"/>
  <c r="AV123" i="14"/>
  <c r="DK123" i="14"/>
  <c r="DO123" i="14"/>
  <c r="AY123" i="14"/>
  <c r="BC123" i="14"/>
  <c r="AT123" i="14"/>
  <c r="AX123" i="14"/>
  <c r="DF123" i="14"/>
  <c r="DJ123" i="14"/>
  <c r="CU267" i="14"/>
  <c r="AI267" i="14"/>
  <c r="CT267" i="14"/>
  <c r="AH267" i="14"/>
  <c r="CS267" i="14"/>
  <c r="AG267" i="14"/>
  <c r="CY267" i="14"/>
  <c r="AM267" i="14"/>
  <c r="CX267" i="14"/>
  <c r="AL267" i="14"/>
  <c r="AR267" i="14"/>
  <c r="DT267" i="14"/>
  <c r="CV267" i="14"/>
  <c r="BA267" i="14"/>
  <c r="EC267" i="14"/>
  <c r="CJ267" i="14"/>
  <c r="CM267" i="14"/>
  <c r="AA267" i="14"/>
  <c r="CL267" i="14"/>
  <c r="Z267" i="14"/>
  <c r="CK267" i="14"/>
  <c r="Y267" i="14"/>
  <c r="CQ267" i="14"/>
  <c r="AE267" i="14"/>
  <c r="CP267" i="14"/>
  <c r="AD267" i="14"/>
  <c r="U267" i="14"/>
  <c r="CW267" i="14"/>
  <c r="BY267" i="14"/>
  <c r="AF267" i="14"/>
  <c r="DH267" i="14"/>
  <c r="BP267" i="14"/>
  <c r="CE267" i="14"/>
  <c r="S267" i="14"/>
  <c r="CD267" i="14"/>
  <c r="R267" i="14"/>
  <c r="CC267" i="14"/>
  <c r="Q267" i="14"/>
  <c r="CI267" i="14"/>
  <c r="W267" i="14"/>
  <c r="CH267" i="14"/>
  <c r="V267" i="14"/>
  <c r="DU267" i="14"/>
  <c r="CB267" i="14"/>
  <c r="BD267" i="14"/>
  <c r="EF267" i="14"/>
  <c r="CN267" i="14"/>
  <c r="AS267" i="14"/>
  <c r="EI267" i="14"/>
  <c r="BW267" i="14"/>
  <c r="EH267" i="14"/>
  <c r="BV267" i="14"/>
  <c r="EG267" i="14"/>
  <c r="BU267" i="14"/>
  <c r="EM267" i="14"/>
  <c r="CA267" i="14"/>
  <c r="EL267" i="14"/>
  <c r="BZ267" i="14"/>
  <c r="N267" i="14"/>
  <c r="CZ267" i="14"/>
  <c r="BH267" i="14"/>
  <c r="AJ267" i="14"/>
  <c r="DL267" i="14"/>
  <c r="BQ267" i="14"/>
  <c r="X267" i="14"/>
  <c r="EA267" i="14"/>
  <c r="BO267" i="14"/>
  <c r="DZ267" i="14"/>
  <c r="BN267" i="14"/>
  <c r="DY267" i="14"/>
  <c r="BM267" i="14"/>
  <c r="EE267" i="14"/>
  <c r="BS267" i="14"/>
  <c r="ED267" i="14"/>
  <c r="BR267" i="14"/>
  <c r="DX267" i="14"/>
  <c r="CF267" i="14"/>
  <c r="AK267" i="14"/>
  <c r="EJ267" i="14"/>
  <c r="CO267" i="14"/>
  <c r="AV267" i="14"/>
  <c r="DS267" i="14"/>
  <c r="BG267" i="14"/>
  <c r="DR267" i="14"/>
  <c r="BF267" i="14"/>
  <c r="DQ267" i="14"/>
  <c r="BE267" i="14"/>
  <c r="DW267" i="14"/>
  <c r="BK267" i="14"/>
  <c r="DV267" i="14"/>
  <c r="BJ267" i="14"/>
  <c r="DD267" i="14"/>
  <c r="BI267" i="14"/>
  <c r="P267" i="14"/>
  <c r="DM267" i="14"/>
  <c r="BT267" i="14"/>
  <c r="AB267" i="14"/>
  <c r="AQ267" i="14"/>
  <c r="AO267" i="14"/>
  <c r="AT267" i="14"/>
  <c r="BX267" i="14"/>
  <c r="DJ267" i="14"/>
  <c r="DO267" i="14"/>
  <c r="CG267" i="14"/>
  <c r="AZ267" i="14"/>
  <c r="DB267" i="14"/>
  <c r="DG267" i="14"/>
  <c r="BL267" i="14"/>
  <c r="AC267" i="14"/>
  <c r="AX267" i="14"/>
  <c r="BC267" i="14"/>
  <c r="AN267" i="14"/>
  <c r="EB267" i="14"/>
  <c r="AP267" i="14"/>
  <c r="AU267" i="14"/>
  <c r="T267" i="14"/>
  <c r="DE267" i="14"/>
  <c r="DK267" i="14"/>
  <c r="DI267" i="14"/>
  <c r="DN267" i="14"/>
  <c r="EK267" i="14"/>
  <c r="AY267" i="14"/>
  <c r="AW267" i="14"/>
  <c r="BB267" i="14"/>
  <c r="CR267" i="14"/>
  <c r="DF267" i="14"/>
  <c r="DP267" i="14"/>
  <c r="DC267" i="14"/>
  <c r="DA267" i="14"/>
  <c r="DX163" i="14"/>
  <c r="BL163" i="14"/>
  <c r="EE163" i="14"/>
  <c r="BS163" i="14"/>
  <c r="ED163" i="14"/>
  <c r="BR163" i="14"/>
  <c r="EK163" i="14"/>
  <c r="BY163" i="14"/>
  <c r="EJ163" i="14"/>
  <c r="BX163" i="14"/>
  <c r="EI163" i="14"/>
  <c r="BW163" i="14"/>
  <c r="EH163" i="14"/>
  <c r="BV163" i="14"/>
  <c r="EG163" i="14"/>
  <c r="BU163" i="14"/>
  <c r="DP163" i="14"/>
  <c r="BD163" i="14"/>
  <c r="DW163" i="14"/>
  <c r="BK163" i="14"/>
  <c r="DV163" i="14"/>
  <c r="BJ163" i="14"/>
  <c r="EC163" i="14"/>
  <c r="BQ163" i="14"/>
  <c r="EB163" i="14"/>
  <c r="BP163" i="14"/>
  <c r="EA163" i="14"/>
  <c r="BO163" i="14"/>
  <c r="DZ163" i="14"/>
  <c r="BN163" i="14"/>
  <c r="DY163" i="14"/>
  <c r="BM163" i="14"/>
  <c r="DH163" i="14"/>
  <c r="AV163" i="14"/>
  <c r="DO163" i="14"/>
  <c r="BC163" i="14"/>
  <c r="DN163" i="14"/>
  <c r="BB163" i="14"/>
  <c r="DU163" i="14"/>
  <c r="BI163" i="14"/>
  <c r="DT163" i="14"/>
  <c r="BH163" i="14"/>
  <c r="DS163" i="14"/>
  <c r="BG163" i="14"/>
  <c r="DR163" i="14"/>
  <c r="BF163" i="14"/>
  <c r="DQ163" i="14"/>
  <c r="BE163" i="14"/>
  <c r="CZ163" i="14"/>
  <c r="AN163" i="14"/>
  <c r="DG163" i="14"/>
  <c r="AU163" i="14"/>
  <c r="DF163" i="14"/>
  <c r="AT163" i="14"/>
  <c r="DM163" i="14"/>
  <c r="BA163" i="14"/>
  <c r="DL163" i="14"/>
  <c r="AZ163" i="14"/>
  <c r="DK163" i="14"/>
  <c r="AY163" i="14"/>
  <c r="DJ163" i="14"/>
  <c r="AX163" i="14"/>
  <c r="DI163" i="14"/>
  <c r="AW163" i="14"/>
  <c r="CR163" i="14"/>
  <c r="AF163" i="14"/>
  <c r="CY163" i="14"/>
  <c r="AM163" i="14"/>
  <c r="CX163" i="14"/>
  <c r="AL163" i="14"/>
  <c r="DE163" i="14"/>
  <c r="AS163" i="14"/>
  <c r="DD163" i="14"/>
  <c r="AR163" i="14"/>
  <c r="DC163" i="14"/>
  <c r="AQ163" i="14"/>
  <c r="DB163" i="14"/>
  <c r="AP163" i="14"/>
  <c r="DA163" i="14"/>
  <c r="AO163" i="14"/>
  <c r="CJ163" i="14"/>
  <c r="X163" i="14"/>
  <c r="CQ163" i="14"/>
  <c r="AE163" i="14"/>
  <c r="CP163" i="14"/>
  <c r="AD163" i="14"/>
  <c r="CW163" i="14"/>
  <c r="AK163" i="14"/>
  <c r="CV163" i="14"/>
  <c r="AJ163" i="14"/>
  <c r="CU163" i="14"/>
  <c r="AI163" i="14"/>
  <c r="CT163" i="14"/>
  <c r="AH163" i="14"/>
  <c r="CS163" i="14"/>
  <c r="AG163" i="14"/>
  <c r="EF163" i="14"/>
  <c r="BT163" i="14"/>
  <c r="EM163" i="14"/>
  <c r="CA163" i="14"/>
  <c r="EL163" i="14"/>
  <c r="BZ163" i="14"/>
  <c r="N163" i="14"/>
  <c r="CG163" i="14"/>
  <c r="U163" i="14"/>
  <c r="CF163" i="14"/>
  <c r="T163" i="14"/>
  <c r="CE163" i="14"/>
  <c r="S163" i="14"/>
  <c r="CD163" i="14"/>
  <c r="R163" i="14"/>
  <c r="CC163" i="14"/>
  <c r="Q163" i="14"/>
  <c r="CB163" i="14"/>
  <c r="CN163" i="14"/>
  <c r="P163" i="14"/>
  <c r="AB163" i="14"/>
  <c r="CI163" i="14"/>
  <c r="CM163" i="14"/>
  <c r="W163" i="14"/>
  <c r="AA163" i="14"/>
  <c r="CH163" i="14"/>
  <c r="CL163" i="14"/>
  <c r="V163" i="14"/>
  <c r="Z163" i="14"/>
  <c r="AC163" i="14"/>
  <c r="Y163" i="14"/>
  <c r="CO163" i="14"/>
  <c r="CK163" i="14"/>
  <c r="EL318" i="14"/>
  <c r="BZ318" i="14"/>
  <c r="N318" i="14"/>
  <c r="CG318" i="14"/>
  <c r="U318" i="14"/>
  <c r="CF318" i="14"/>
  <c r="T318" i="14"/>
  <c r="CE318" i="14"/>
  <c r="S318" i="14"/>
  <c r="CD318" i="14"/>
  <c r="R318" i="14"/>
  <c r="CC318" i="14"/>
  <c r="Q318" i="14"/>
  <c r="CI318" i="14"/>
  <c r="W318" i="14"/>
  <c r="BL318" i="14"/>
  <c r="AN318" i="14"/>
  <c r="ED318" i="14"/>
  <c r="BR318" i="14"/>
  <c r="EK318" i="14"/>
  <c r="BY318" i="14"/>
  <c r="EJ318" i="14"/>
  <c r="BX318" i="14"/>
  <c r="EI318" i="14"/>
  <c r="BW318" i="14"/>
  <c r="EH318" i="14"/>
  <c r="BV318" i="14"/>
  <c r="EG318" i="14"/>
  <c r="BU318" i="14"/>
  <c r="EM318" i="14"/>
  <c r="CA318" i="14"/>
  <c r="CJ318" i="14"/>
  <c r="DP318" i="14"/>
  <c r="DV318" i="14"/>
  <c r="BJ318" i="14"/>
  <c r="EC318" i="14"/>
  <c r="BQ318" i="14"/>
  <c r="EB318" i="14"/>
  <c r="BP318" i="14"/>
  <c r="EA318" i="14"/>
  <c r="BO318" i="14"/>
  <c r="DZ318" i="14"/>
  <c r="BN318" i="14"/>
  <c r="DY318" i="14"/>
  <c r="BM318" i="14"/>
  <c r="EE318" i="14"/>
  <c r="BS318" i="14"/>
  <c r="X318" i="14"/>
  <c r="BD318" i="14"/>
  <c r="DN318" i="14"/>
  <c r="BB318" i="14"/>
  <c r="DU318" i="14"/>
  <c r="BI318" i="14"/>
  <c r="DT318" i="14"/>
  <c r="BH318" i="14"/>
  <c r="DS318" i="14"/>
  <c r="BG318" i="14"/>
  <c r="DR318" i="14"/>
  <c r="BF318" i="14"/>
  <c r="DQ318" i="14"/>
  <c r="BE318" i="14"/>
  <c r="DW318" i="14"/>
  <c r="BK318" i="14"/>
  <c r="CB318" i="14"/>
  <c r="DH318" i="14"/>
  <c r="DF318" i="14"/>
  <c r="AT318" i="14"/>
  <c r="DM318" i="14"/>
  <c r="BA318" i="14"/>
  <c r="DL318" i="14"/>
  <c r="AZ318" i="14"/>
  <c r="DK318" i="14"/>
  <c r="AY318" i="14"/>
  <c r="DJ318" i="14"/>
  <c r="AX318" i="14"/>
  <c r="DI318" i="14"/>
  <c r="AW318" i="14"/>
  <c r="DO318" i="14"/>
  <c r="BC318" i="14"/>
  <c r="P318" i="14"/>
  <c r="AV318" i="14"/>
  <c r="CX318" i="14"/>
  <c r="AL318" i="14"/>
  <c r="DE318" i="14"/>
  <c r="AS318" i="14"/>
  <c r="DD318" i="14"/>
  <c r="AR318" i="14"/>
  <c r="DC318" i="14"/>
  <c r="AQ318" i="14"/>
  <c r="DB318" i="14"/>
  <c r="AP318" i="14"/>
  <c r="DA318" i="14"/>
  <c r="AO318" i="14"/>
  <c r="DG318" i="14"/>
  <c r="AU318" i="14"/>
  <c r="EF318" i="14"/>
  <c r="CR318" i="14"/>
  <c r="CH318" i="14"/>
  <c r="V318" i="14"/>
  <c r="CO318" i="14"/>
  <c r="AC318" i="14"/>
  <c r="CN318" i="14"/>
  <c r="AB318" i="14"/>
  <c r="CM318" i="14"/>
  <c r="AA318" i="14"/>
  <c r="CL318" i="14"/>
  <c r="Z318" i="14"/>
  <c r="CK318" i="14"/>
  <c r="Y318" i="14"/>
  <c r="CQ318" i="14"/>
  <c r="AE318" i="14"/>
  <c r="DX318" i="14"/>
  <c r="CZ318" i="14"/>
  <c r="AK318" i="14"/>
  <c r="AG318" i="14"/>
  <c r="CV318" i="14"/>
  <c r="CY318" i="14"/>
  <c r="AJ318" i="14"/>
  <c r="AM318" i="14"/>
  <c r="CU318" i="14"/>
  <c r="BT318" i="14"/>
  <c r="AI318" i="14"/>
  <c r="AF318" i="14"/>
  <c r="CP318" i="14"/>
  <c r="CT318" i="14"/>
  <c r="AD318" i="14"/>
  <c r="AH318" i="14"/>
  <c r="CW318" i="14"/>
  <c r="CS318" i="14"/>
  <c r="DR313" i="14"/>
  <c r="BF313" i="14"/>
  <c r="DQ313" i="14"/>
  <c r="DJ313" i="14"/>
  <c r="AP313" i="14"/>
  <c r="CS313" i="14"/>
  <c r="AG313" i="14"/>
  <c r="CR313" i="14"/>
  <c r="AF313" i="14"/>
  <c r="CY313" i="14"/>
  <c r="AM313" i="14"/>
  <c r="CX313" i="14"/>
  <c r="AL313" i="14"/>
  <c r="DE313" i="14"/>
  <c r="AS313" i="14"/>
  <c r="DC313" i="14"/>
  <c r="AQ313" i="14"/>
  <c r="CN313" i="14"/>
  <c r="DL313" i="14"/>
  <c r="DB313" i="14"/>
  <c r="AH313" i="14"/>
  <c r="CK313" i="14"/>
  <c r="Y313" i="14"/>
  <c r="CJ313" i="14"/>
  <c r="X313" i="14"/>
  <c r="CQ313" i="14"/>
  <c r="AE313" i="14"/>
  <c r="CP313" i="14"/>
  <c r="AD313" i="14"/>
  <c r="CW313" i="14"/>
  <c r="AK313" i="14"/>
  <c r="CU313" i="14"/>
  <c r="AI313" i="14"/>
  <c r="AB313" i="14"/>
  <c r="AZ313" i="14"/>
  <c r="CT313" i="14"/>
  <c r="Z313" i="14"/>
  <c r="CC313" i="14"/>
  <c r="Q313" i="14"/>
  <c r="CB313" i="14"/>
  <c r="P313" i="14"/>
  <c r="CI313" i="14"/>
  <c r="W313" i="14"/>
  <c r="CH313" i="14"/>
  <c r="V313" i="14"/>
  <c r="CO313" i="14"/>
  <c r="AC313" i="14"/>
  <c r="CM313" i="14"/>
  <c r="AA313" i="14"/>
  <c r="CF313" i="14"/>
  <c r="DT313" i="14"/>
  <c r="CL313" i="14"/>
  <c r="R313" i="14"/>
  <c r="BU313" i="14"/>
  <c r="EF313" i="14"/>
  <c r="BT313" i="14"/>
  <c r="EM313" i="14"/>
  <c r="CA313" i="14"/>
  <c r="EL313" i="14"/>
  <c r="BZ313" i="14"/>
  <c r="N313" i="14"/>
  <c r="CG313" i="14"/>
  <c r="U313" i="14"/>
  <c r="CE313" i="14"/>
  <c r="S313" i="14"/>
  <c r="T313" i="14"/>
  <c r="BH313" i="14"/>
  <c r="CD313" i="14"/>
  <c r="EG313" i="14"/>
  <c r="BM313" i="14"/>
  <c r="DX313" i="14"/>
  <c r="BL313" i="14"/>
  <c r="EE313" i="14"/>
  <c r="BS313" i="14"/>
  <c r="ED313" i="14"/>
  <c r="BR313" i="14"/>
  <c r="EK313" i="14"/>
  <c r="BY313" i="14"/>
  <c r="EI313" i="14"/>
  <c r="BW313" i="14"/>
  <c r="DD313" i="14"/>
  <c r="EJ313" i="14"/>
  <c r="BV313" i="14"/>
  <c r="DY313" i="14"/>
  <c r="BE313" i="14"/>
  <c r="DP313" i="14"/>
  <c r="BD313" i="14"/>
  <c r="DW313" i="14"/>
  <c r="BK313" i="14"/>
  <c r="DV313" i="14"/>
  <c r="BJ313" i="14"/>
  <c r="EC313" i="14"/>
  <c r="BQ313" i="14"/>
  <c r="EA313" i="14"/>
  <c r="BO313" i="14"/>
  <c r="AR313" i="14"/>
  <c r="BX313" i="14"/>
  <c r="EH313" i="14"/>
  <c r="BN313" i="14"/>
  <c r="DI313" i="14"/>
  <c r="AW313" i="14"/>
  <c r="DH313" i="14"/>
  <c r="AV313" i="14"/>
  <c r="DO313" i="14"/>
  <c r="BC313" i="14"/>
  <c r="DN313" i="14"/>
  <c r="BB313" i="14"/>
  <c r="DU313" i="14"/>
  <c r="BI313" i="14"/>
  <c r="DS313" i="14"/>
  <c r="BG313" i="14"/>
  <c r="CV313" i="14"/>
  <c r="EB313" i="14"/>
  <c r="DZ313" i="14"/>
  <c r="DF313" i="14"/>
  <c r="AX313" i="14"/>
  <c r="AT313" i="14"/>
  <c r="DA313" i="14"/>
  <c r="DM313" i="14"/>
  <c r="AO313" i="14"/>
  <c r="BA313" i="14"/>
  <c r="CZ313" i="14"/>
  <c r="DK313" i="14"/>
  <c r="AN313" i="14"/>
  <c r="AY313" i="14"/>
  <c r="DG313" i="14"/>
  <c r="AJ313" i="14"/>
  <c r="BP313" i="14"/>
  <c r="AU313" i="14"/>
  <c r="EB218" i="14"/>
  <c r="BP218" i="14"/>
  <c r="EA218" i="14"/>
  <c r="BO218" i="14"/>
  <c r="DZ218" i="14"/>
  <c r="BN218" i="14"/>
  <c r="DY218" i="14"/>
  <c r="BM218" i="14"/>
  <c r="DX218" i="14"/>
  <c r="BL218" i="14"/>
  <c r="EE218" i="14"/>
  <c r="BS218" i="14"/>
  <c r="ED218" i="14"/>
  <c r="BR218" i="14"/>
  <c r="EK218" i="14"/>
  <c r="BY218" i="14"/>
  <c r="DT218" i="14"/>
  <c r="BH218" i="14"/>
  <c r="DS218" i="14"/>
  <c r="BG218" i="14"/>
  <c r="DR218" i="14"/>
  <c r="BF218" i="14"/>
  <c r="DQ218" i="14"/>
  <c r="BE218" i="14"/>
  <c r="DP218" i="14"/>
  <c r="BD218" i="14"/>
  <c r="DW218" i="14"/>
  <c r="BK218" i="14"/>
  <c r="DV218" i="14"/>
  <c r="BJ218" i="14"/>
  <c r="EC218" i="14"/>
  <c r="BQ218" i="14"/>
  <c r="DL218" i="14"/>
  <c r="AZ218" i="14"/>
  <c r="DK218" i="14"/>
  <c r="AY218" i="14"/>
  <c r="DJ218" i="14"/>
  <c r="AX218" i="14"/>
  <c r="DI218" i="14"/>
  <c r="AW218" i="14"/>
  <c r="DH218" i="14"/>
  <c r="AV218" i="14"/>
  <c r="DO218" i="14"/>
  <c r="BC218" i="14"/>
  <c r="DN218" i="14"/>
  <c r="BB218" i="14"/>
  <c r="DU218" i="14"/>
  <c r="BI218" i="14"/>
  <c r="DD218" i="14"/>
  <c r="AR218" i="14"/>
  <c r="DC218" i="14"/>
  <c r="AQ218" i="14"/>
  <c r="DB218" i="14"/>
  <c r="AP218" i="14"/>
  <c r="DA218" i="14"/>
  <c r="AO218" i="14"/>
  <c r="CZ218" i="14"/>
  <c r="AN218" i="14"/>
  <c r="DG218" i="14"/>
  <c r="AU218" i="14"/>
  <c r="DF218" i="14"/>
  <c r="AT218" i="14"/>
  <c r="DM218" i="14"/>
  <c r="BA218" i="14"/>
  <c r="CV218" i="14"/>
  <c r="AJ218" i="14"/>
  <c r="CU218" i="14"/>
  <c r="AI218" i="14"/>
  <c r="CT218" i="14"/>
  <c r="AH218" i="14"/>
  <c r="CS218" i="14"/>
  <c r="AG218" i="14"/>
  <c r="CR218" i="14"/>
  <c r="AF218" i="14"/>
  <c r="CY218" i="14"/>
  <c r="AM218" i="14"/>
  <c r="CX218" i="14"/>
  <c r="AL218" i="14"/>
  <c r="DE218" i="14"/>
  <c r="AS218" i="14"/>
  <c r="CN218" i="14"/>
  <c r="AB218" i="14"/>
  <c r="CM218" i="14"/>
  <c r="AA218" i="14"/>
  <c r="CL218" i="14"/>
  <c r="Z218" i="14"/>
  <c r="CK218" i="14"/>
  <c r="Y218" i="14"/>
  <c r="CJ218" i="14"/>
  <c r="X218" i="14"/>
  <c r="CQ218" i="14"/>
  <c r="AE218" i="14"/>
  <c r="CP218" i="14"/>
  <c r="AD218" i="14"/>
  <c r="CW218" i="14"/>
  <c r="AK218" i="14"/>
  <c r="CF218" i="14"/>
  <c r="T218" i="14"/>
  <c r="CE218" i="14"/>
  <c r="S218" i="14"/>
  <c r="CD218" i="14"/>
  <c r="R218" i="14"/>
  <c r="CC218" i="14"/>
  <c r="Q218" i="14"/>
  <c r="CB218" i="14"/>
  <c r="P218" i="14"/>
  <c r="CI218" i="14"/>
  <c r="W218" i="14"/>
  <c r="CH218" i="14"/>
  <c r="V218" i="14"/>
  <c r="CO218" i="14"/>
  <c r="AC218" i="14"/>
  <c r="EJ218" i="14"/>
  <c r="EF218" i="14"/>
  <c r="U218" i="14"/>
  <c r="BX218" i="14"/>
  <c r="BT218" i="14"/>
  <c r="EI218" i="14"/>
  <c r="EM218" i="14"/>
  <c r="BW218" i="14"/>
  <c r="CA218" i="14"/>
  <c r="EH218" i="14"/>
  <c r="EL218" i="14"/>
  <c r="BV218" i="14"/>
  <c r="BZ218" i="14"/>
  <c r="EG218" i="14"/>
  <c r="N218" i="14"/>
  <c r="BU218" i="14"/>
  <c r="CG218" i="14"/>
  <c r="CD114" i="14"/>
  <c r="R114" i="14"/>
  <c r="CC114" i="14"/>
  <c r="Q114" i="14"/>
  <c r="CB114" i="14"/>
  <c r="P114" i="14"/>
  <c r="CI114" i="14"/>
  <c r="W114" i="14"/>
  <c r="CH114" i="14"/>
  <c r="V114" i="14"/>
  <c r="CO114" i="14"/>
  <c r="AC114" i="14"/>
  <c r="CN114" i="14"/>
  <c r="AB114" i="14"/>
  <c r="CM114" i="14"/>
  <c r="AA114" i="14"/>
  <c r="EH114" i="14"/>
  <c r="BV114" i="14"/>
  <c r="EG114" i="14"/>
  <c r="BU114" i="14"/>
  <c r="EF114" i="14"/>
  <c r="BT114" i="14"/>
  <c r="EM114" i="14"/>
  <c r="CA114" i="14"/>
  <c r="EL114" i="14"/>
  <c r="BZ114" i="14"/>
  <c r="N114" i="14"/>
  <c r="CG114" i="14"/>
  <c r="U114" i="14"/>
  <c r="CF114" i="14"/>
  <c r="T114" i="14"/>
  <c r="CE114" i="14"/>
  <c r="S114" i="14"/>
  <c r="DZ114" i="14"/>
  <c r="BN114" i="14"/>
  <c r="DY114" i="14"/>
  <c r="BM114" i="14"/>
  <c r="DX114" i="14"/>
  <c r="BL114" i="14"/>
  <c r="EE114" i="14"/>
  <c r="BS114" i="14"/>
  <c r="ED114" i="14"/>
  <c r="BR114" i="14"/>
  <c r="EK114" i="14"/>
  <c r="BY114" i="14"/>
  <c r="EJ114" i="14"/>
  <c r="BX114" i="14"/>
  <c r="EI114" i="14"/>
  <c r="BW114" i="14"/>
  <c r="DR114" i="14"/>
  <c r="BF114" i="14"/>
  <c r="DQ114" i="14"/>
  <c r="BE114" i="14"/>
  <c r="DP114" i="14"/>
  <c r="BD114" i="14"/>
  <c r="DW114" i="14"/>
  <c r="BK114" i="14"/>
  <c r="DV114" i="14"/>
  <c r="BJ114" i="14"/>
  <c r="EC114" i="14"/>
  <c r="BQ114" i="14"/>
  <c r="EB114" i="14"/>
  <c r="BP114" i="14"/>
  <c r="EA114" i="14"/>
  <c r="BO114" i="14"/>
  <c r="DJ114" i="14"/>
  <c r="AX114" i="14"/>
  <c r="DI114" i="14"/>
  <c r="AW114" i="14"/>
  <c r="DH114" i="14"/>
  <c r="AV114" i="14"/>
  <c r="DO114" i="14"/>
  <c r="BC114" i="14"/>
  <c r="DN114" i="14"/>
  <c r="BB114" i="14"/>
  <c r="DU114" i="14"/>
  <c r="BI114" i="14"/>
  <c r="DT114" i="14"/>
  <c r="BH114" i="14"/>
  <c r="DS114" i="14"/>
  <c r="BG114" i="14"/>
  <c r="DB114" i="14"/>
  <c r="AP114" i="14"/>
  <c r="DA114" i="14"/>
  <c r="AO114" i="14"/>
  <c r="CZ114" i="14"/>
  <c r="AN114" i="14"/>
  <c r="DG114" i="14"/>
  <c r="AU114" i="14"/>
  <c r="DF114" i="14"/>
  <c r="AT114" i="14"/>
  <c r="DM114" i="14"/>
  <c r="BA114" i="14"/>
  <c r="DL114" i="14"/>
  <c r="AZ114" i="14"/>
  <c r="DK114" i="14"/>
  <c r="AY114" i="14"/>
  <c r="CT114" i="14"/>
  <c r="AH114" i="14"/>
  <c r="CS114" i="14"/>
  <c r="AG114" i="14"/>
  <c r="CR114" i="14"/>
  <c r="AF114" i="14"/>
  <c r="CY114" i="14"/>
  <c r="AM114" i="14"/>
  <c r="CX114" i="14"/>
  <c r="AL114" i="14"/>
  <c r="DE114" i="14"/>
  <c r="AS114" i="14"/>
  <c r="DD114" i="14"/>
  <c r="AR114" i="14"/>
  <c r="DC114" i="14"/>
  <c r="AQ114" i="14"/>
  <c r="CQ114" i="14"/>
  <c r="CU114" i="14"/>
  <c r="AE114" i="14"/>
  <c r="AI114" i="14"/>
  <c r="CL114" i="14"/>
  <c r="CP114" i="14"/>
  <c r="Z114" i="14"/>
  <c r="AD114" i="14"/>
  <c r="CK114" i="14"/>
  <c r="CW114" i="14"/>
  <c r="Y114" i="14"/>
  <c r="AK114" i="14"/>
  <c r="CJ114" i="14"/>
  <c r="CV114" i="14"/>
  <c r="X114" i="14"/>
  <c r="AJ114" i="14"/>
  <c r="CD128" i="14"/>
  <c r="R128" i="14"/>
  <c r="CC128" i="14"/>
  <c r="Q128" i="14"/>
  <c r="CB128" i="14"/>
  <c r="P128" i="14"/>
  <c r="CI128" i="14"/>
  <c r="W128" i="14"/>
  <c r="DZ128" i="14"/>
  <c r="BN128" i="14"/>
  <c r="DY128" i="14"/>
  <c r="BM128" i="14"/>
  <c r="DX128" i="14"/>
  <c r="BL128" i="14"/>
  <c r="EE128" i="14"/>
  <c r="BS128" i="14"/>
  <c r="ED128" i="14"/>
  <c r="BR128" i="14"/>
  <c r="EK128" i="14"/>
  <c r="BY128" i="14"/>
  <c r="EJ128" i="14"/>
  <c r="BX128" i="14"/>
  <c r="EI128" i="14"/>
  <c r="BW128" i="14"/>
  <c r="DR128" i="14"/>
  <c r="BF128" i="14"/>
  <c r="DQ128" i="14"/>
  <c r="BE128" i="14"/>
  <c r="DP128" i="14"/>
  <c r="BD128" i="14"/>
  <c r="DW128" i="14"/>
  <c r="BK128" i="14"/>
  <c r="DV128" i="14"/>
  <c r="DJ128" i="14"/>
  <c r="AX128" i="14"/>
  <c r="DI128" i="14"/>
  <c r="AW128" i="14"/>
  <c r="DH128" i="14"/>
  <c r="AV128" i="14"/>
  <c r="DO128" i="14"/>
  <c r="BC128" i="14"/>
  <c r="DN128" i="14"/>
  <c r="BB128" i="14"/>
  <c r="DB128" i="14"/>
  <c r="DA128" i="14"/>
  <c r="CZ128" i="14"/>
  <c r="DG128" i="14"/>
  <c r="DF128" i="14"/>
  <c r="AD128" i="14"/>
  <c r="CO128" i="14"/>
  <c r="U128" i="14"/>
  <c r="BP128" i="14"/>
  <c r="DS128" i="14"/>
  <c r="AY128" i="14"/>
  <c r="CT128" i="14"/>
  <c r="CS128" i="14"/>
  <c r="CR128" i="14"/>
  <c r="CY128" i="14"/>
  <c r="CX128" i="14"/>
  <c r="V128" i="14"/>
  <c r="CG128" i="14"/>
  <c r="EB128" i="14"/>
  <c r="BH128" i="14"/>
  <c r="DK128" i="14"/>
  <c r="AQ128" i="14"/>
  <c r="CL128" i="14"/>
  <c r="CK128" i="14"/>
  <c r="CJ128" i="14"/>
  <c r="CQ128" i="14"/>
  <c r="CP128" i="14"/>
  <c r="N128" i="14"/>
  <c r="BQ128" i="14"/>
  <c r="DT128" i="14"/>
  <c r="AZ128" i="14"/>
  <c r="DC128" i="14"/>
  <c r="AI128" i="14"/>
  <c r="BV128" i="14"/>
  <c r="BU128" i="14"/>
  <c r="BT128" i="14"/>
  <c r="CA128" i="14"/>
  <c r="CH128" i="14"/>
  <c r="EC128" i="14"/>
  <c r="BI128" i="14"/>
  <c r="DL128" i="14"/>
  <c r="AR128" i="14"/>
  <c r="CU128" i="14"/>
  <c r="AA128" i="14"/>
  <c r="AP128" i="14"/>
  <c r="AO128" i="14"/>
  <c r="AN128" i="14"/>
  <c r="AU128" i="14"/>
  <c r="BZ128" i="14"/>
  <c r="DU128" i="14"/>
  <c r="BA128" i="14"/>
  <c r="DD128" i="14"/>
  <c r="AJ128" i="14"/>
  <c r="CM128" i="14"/>
  <c r="S128" i="14"/>
  <c r="AH128" i="14"/>
  <c r="AG128" i="14"/>
  <c r="AF128" i="14"/>
  <c r="AM128" i="14"/>
  <c r="BJ128" i="14"/>
  <c r="DM128" i="14"/>
  <c r="AS128" i="14"/>
  <c r="CV128" i="14"/>
  <c r="AB128" i="14"/>
  <c r="CE128" i="14"/>
  <c r="Z128" i="14"/>
  <c r="Y128" i="14"/>
  <c r="X128" i="14"/>
  <c r="AE128" i="14"/>
  <c r="AT128" i="14"/>
  <c r="DE128" i="14"/>
  <c r="AK128" i="14"/>
  <c r="CN128" i="14"/>
  <c r="T128" i="14"/>
  <c r="BO128" i="14"/>
  <c r="CW128" i="14"/>
  <c r="AC128" i="14"/>
  <c r="EH128" i="14"/>
  <c r="CF128" i="14"/>
  <c r="EG128" i="14"/>
  <c r="EA128" i="14"/>
  <c r="EF128" i="14"/>
  <c r="BG128" i="14"/>
  <c r="EM128" i="14"/>
  <c r="AL128" i="14"/>
  <c r="EL128" i="14"/>
  <c r="DH167" i="14"/>
  <c r="AV167" i="14"/>
  <c r="DO167" i="14"/>
  <c r="BC167" i="14"/>
  <c r="DN167" i="14"/>
  <c r="BB167" i="14"/>
  <c r="DU167" i="14"/>
  <c r="BI167" i="14"/>
  <c r="DT167" i="14"/>
  <c r="BH167" i="14"/>
  <c r="DS167" i="14"/>
  <c r="BG167" i="14"/>
  <c r="DR167" i="14"/>
  <c r="BF167" i="14"/>
  <c r="DQ167" i="14"/>
  <c r="BE167" i="14"/>
  <c r="CZ167" i="14"/>
  <c r="AN167" i="14"/>
  <c r="DG167" i="14"/>
  <c r="AU167" i="14"/>
  <c r="DF167" i="14"/>
  <c r="AT167" i="14"/>
  <c r="DM167" i="14"/>
  <c r="BA167" i="14"/>
  <c r="DL167" i="14"/>
  <c r="AZ167" i="14"/>
  <c r="DK167" i="14"/>
  <c r="AY167" i="14"/>
  <c r="DJ167" i="14"/>
  <c r="AX167" i="14"/>
  <c r="DI167" i="14"/>
  <c r="AW167" i="14"/>
  <c r="CR167" i="14"/>
  <c r="AF167" i="14"/>
  <c r="CY167" i="14"/>
  <c r="AM167" i="14"/>
  <c r="CX167" i="14"/>
  <c r="AL167" i="14"/>
  <c r="DE167" i="14"/>
  <c r="AS167" i="14"/>
  <c r="DD167" i="14"/>
  <c r="AR167" i="14"/>
  <c r="DC167" i="14"/>
  <c r="AQ167" i="14"/>
  <c r="DB167" i="14"/>
  <c r="AP167" i="14"/>
  <c r="DA167" i="14"/>
  <c r="AO167" i="14"/>
  <c r="CJ167" i="14"/>
  <c r="X167" i="14"/>
  <c r="CQ167" i="14"/>
  <c r="AE167" i="14"/>
  <c r="CP167" i="14"/>
  <c r="AD167" i="14"/>
  <c r="CW167" i="14"/>
  <c r="AK167" i="14"/>
  <c r="CV167" i="14"/>
  <c r="AJ167" i="14"/>
  <c r="CU167" i="14"/>
  <c r="AI167" i="14"/>
  <c r="CT167" i="14"/>
  <c r="AH167" i="14"/>
  <c r="CS167" i="14"/>
  <c r="AG167" i="14"/>
  <c r="CB167" i="14"/>
  <c r="P167" i="14"/>
  <c r="CI167" i="14"/>
  <c r="W167" i="14"/>
  <c r="CH167" i="14"/>
  <c r="V167" i="14"/>
  <c r="CO167" i="14"/>
  <c r="AC167" i="14"/>
  <c r="CN167" i="14"/>
  <c r="AB167" i="14"/>
  <c r="CM167" i="14"/>
  <c r="AA167" i="14"/>
  <c r="CL167" i="14"/>
  <c r="Z167" i="14"/>
  <c r="CK167" i="14"/>
  <c r="Y167" i="14"/>
  <c r="DP167" i="14"/>
  <c r="BD167" i="14"/>
  <c r="DW167" i="14"/>
  <c r="BK167" i="14"/>
  <c r="DV167" i="14"/>
  <c r="BJ167" i="14"/>
  <c r="EC167" i="14"/>
  <c r="BQ167" i="14"/>
  <c r="EB167" i="14"/>
  <c r="BP167" i="14"/>
  <c r="EA167" i="14"/>
  <c r="BO167" i="14"/>
  <c r="DZ167" i="14"/>
  <c r="BN167" i="14"/>
  <c r="DY167" i="14"/>
  <c r="BM167" i="14"/>
  <c r="CA167" i="14"/>
  <c r="CG167" i="14"/>
  <c r="CE167" i="14"/>
  <c r="CC167" i="14"/>
  <c r="BS167" i="14"/>
  <c r="BY167" i="14"/>
  <c r="BW167" i="14"/>
  <c r="BU167" i="14"/>
  <c r="EF167" i="14"/>
  <c r="EL167" i="14"/>
  <c r="U167" i="14"/>
  <c r="S167" i="14"/>
  <c r="Q167" i="14"/>
  <c r="DX167" i="14"/>
  <c r="ED167" i="14"/>
  <c r="EJ167" i="14"/>
  <c r="EH167" i="14"/>
  <c r="BT167" i="14"/>
  <c r="BZ167" i="14"/>
  <c r="CF167" i="14"/>
  <c r="CD167" i="14"/>
  <c r="BL167" i="14"/>
  <c r="BR167" i="14"/>
  <c r="BX167" i="14"/>
  <c r="BV167" i="14"/>
  <c r="EE167" i="14"/>
  <c r="N167" i="14"/>
  <c r="EK167" i="14"/>
  <c r="T167" i="14"/>
  <c r="EI167" i="14"/>
  <c r="R167" i="14"/>
  <c r="EM167" i="14"/>
  <c r="EG167" i="14"/>
  <c r="DC283" i="14"/>
  <c r="AQ283" i="14"/>
  <c r="DB283" i="14"/>
  <c r="AP283" i="14"/>
  <c r="DA283" i="14"/>
  <c r="AO283" i="14"/>
  <c r="CZ283" i="14"/>
  <c r="AN283" i="14"/>
  <c r="DG283" i="14"/>
  <c r="AU283" i="14"/>
  <c r="DF283" i="14"/>
  <c r="AT283" i="14"/>
  <c r="DL283" i="14"/>
  <c r="AZ283" i="14"/>
  <c r="AK283" i="14"/>
  <c r="BQ283" i="14"/>
  <c r="CU283" i="14"/>
  <c r="AI283" i="14"/>
  <c r="CT283" i="14"/>
  <c r="AH283" i="14"/>
  <c r="CS283" i="14"/>
  <c r="AG283" i="14"/>
  <c r="CR283" i="14"/>
  <c r="AF283" i="14"/>
  <c r="CY283" i="14"/>
  <c r="AM283" i="14"/>
  <c r="CX283" i="14"/>
  <c r="AL283" i="14"/>
  <c r="DD283" i="14"/>
  <c r="AR283" i="14"/>
  <c r="CO283" i="14"/>
  <c r="DU283" i="14"/>
  <c r="CM283" i="14"/>
  <c r="AA283" i="14"/>
  <c r="CL283" i="14"/>
  <c r="Z283" i="14"/>
  <c r="CK283" i="14"/>
  <c r="Y283" i="14"/>
  <c r="CJ283" i="14"/>
  <c r="X283" i="14"/>
  <c r="CQ283" i="14"/>
  <c r="AE283" i="14"/>
  <c r="CP283" i="14"/>
  <c r="AD283" i="14"/>
  <c r="CV283" i="14"/>
  <c r="AJ283" i="14"/>
  <c r="AC283" i="14"/>
  <c r="BI283" i="14"/>
  <c r="CE283" i="14"/>
  <c r="S283" i="14"/>
  <c r="CD283" i="14"/>
  <c r="R283" i="14"/>
  <c r="CC283" i="14"/>
  <c r="Q283" i="14"/>
  <c r="CB283" i="14"/>
  <c r="P283" i="14"/>
  <c r="CI283" i="14"/>
  <c r="W283" i="14"/>
  <c r="CH283" i="14"/>
  <c r="V283" i="14"/>
  <c r="CN283" i="14"/>
  <c r="AB283" i="14"/>
  <c r="CG283" i="14"/>
  <c r="DM283" i="14"/>
  <c r="EI283" i="14"/>
  <c r="BW283" i="14"/>
  <c r="EH283" i="14"/>
  <c r="BV283" i="14"/>
  <c r="EG283" i="14"/>
  <c r="BU283" i="14"/>
  <c r="EF283" i="14"/>
  <c r="BT283" i="14"/>
  <c r="EM283" i="14"/>
  <c r="CA283" i="14"/>
  <c r="EL283" i="14"/>
  <c r="BZ283" i="14"/>
  <c r="N283" i="14"/>
  <c r="CF283" i="14"/>
  <c r="T283" i="14"/>
  <c r="U283" i="14"/>
  <c r="BA283" i="14"/>
  <c r="EA283" i="14"/>
  <c r="BO283" i="14"/>
  <c r="DZ283" i="14"/>
  <c r="BN283" i="14"/>
  <c r="DY283" i="14"/>
  <c r="BM283" i="14"/>
  <c r="DX283" i="14"/>
  <c r="BL283" i="14"/>
  <c r="EE283" i="14"/>
  <c r="BS283" i="14"/>
  <c r="ED283" i="14"/>
  <c r="BR283" i="14"/>
  <c r="EJ283" i="14"/>
  <c r="BX283" i="14"/>
  <c r="DE283" i="14"/>
  <c r="EK283" i="14"/>
  <c r="AY283" i="14"/>
  <c r="AW283" i="14"/>
  <c r="BC283" i="14"/>
  <c r="BH283" i="14"/>
  <c r="DR283" i="14"/>
  <c r="DP283" i="14"/>
  <c r="DV283" i="14"/>
  <c r="AS283" i="14"/>
  <c r="DJ283" i="14"/>
  <c r="DH283" i="14"/>
  <c r="DN283" i="14"/>
  <c r="CW283" i="14"/>
  <c r="BF283" i="14"/>
  <c r="BD283" i="14"/>
  <c r="BJ283" i="14"/>
  <c r="BY283" i="14"/>
  <c r="AX283" i="14"/>
  <c r="AV283" i="14"/>
  <c r="BB283" i="14"/>
  <c r="EC283" i="14"/>
  <c r="DS283" i="14"/>
  <c r="DQ283" i="14"/>
  <c r="DW283" i="14"/>
  <c r="EB283" i="14"/>
  <c r="BG283" i="14"/>
  <c r="BE283" i="14"/>
  <c r="BK283" i="14"/>
  <c r="BP283" i="14"/>
  <c r="DK283" i="14"/>
  <c r="DI283" i="14"/>
  <c r="DO283" i="14"/>
  <c r="DT283" i="14"/>
  <c r="DV153" i="14"/>
  <c r="BJ153" i="14"/>
  <c r="EC153" i="14"/>
  <c r="BQ153" i="14"/>
  <c r="EB153" i="14"/>
  <c r="BP153" i="14"/>
  <c r="EA153" i="14"/>
  <c r="BO153" i="14"/>
  <c r="DZ153" i="14"/>
  <c r="BN153" i="14"/>
  <c r="DY153" i="14"/>
  <c r="BM153" i="14"/>
  <c r="DX153" i="14"/>
  <c r="BL153" i="14"/>
  <c r="EE153" i="14"/>
  <c r="BS153" i="14"/>
  <c r="DN153" i="14"/>
  <c r="BB153" i="14"/>
  <c r="DU153" i="14"/>
  <c r="BI153" i="14"/>
  <c r="DT153" i="14"/>
  <c r="BH153" i="14"/>
  <c r="DS153" i="14"/>
  <c r="BG153" i="14"/>
  <c r="DR153" i="14"/>
  <c r="BF153" i="14"/>
  <c r="DQ153" i="14"/>
  <c r="BE153" i="14"/>
  <c r="DP153" i="14"/>
  <c r="BD153" i="14"/>
  <c r="DW153" i="14"/>
  <c r="BK153" i="14"/>
  <c r="CX153" i="14"/>
  <c r="AL153" i="14"/>
  <c r="DE153" i="14"/>
  <c r="AS153" i="14"/>
  <c r="DD153" i="14"/>
  <c r="AR153" i="14"/>
  <c r="DC153" i="14"/>
  <c r="AQ153" i="14"/>
  <c r="DB153" i="14"/>
  <c r="AP153" i="14"/>
  <c r="DA153" i="14"/>
  <c r="AO153" i="14"/>
  <c r="CZ153" i="14"/>
  <c r="ED153" i="14"/>
  <c r="BR153" i="14"/>
  <c r="EK153" i="14"/>
  <c r="BY153" i="14"/>
  <c r="EJ153" i="14"/>
  <c r="BX153" i="14"/>
  <c r="EI153" i="14"/>
  <c r="BW153" i="14"/>
  <c r="EH153" i="14"/>
  <c r="BV153" i="14"/>
  <c r="EG153" i="14"/>
  <c r="BU153" i="14"/>
  <c r="EF153" i="14"/>
  <c r="BT153" i="14"/>
  <c r="EM153" i="14"/>
  <c r="CA153" i="14"/>
  <c r="EL153" i="14"/>
  <c r="N153" i="14"/>
  <c r="U153" i="14"/>
  <c r="T153" i="14"/>
  <c r="S153" i="14"/>
  <c r="R153" i="14"/>
  <c r="Q153" i="14"/>
  <c r="X153" i="14"/>
  <c r="AU153" i="14"/>
  <c r="DF153" i="14"/>
  <c r="DM153" i="14"/>
  <c r="DL153" i="14"/>
  <c r="DK153" i="14"/>
  <c r="DJ153" i="14"/>
  <c r="DI153" i="14"/>
  <c r="DH153" i="14"/>
  <c r="P153" i="14"/>
  <c r="AM153" i="14"/>
  <c r="AD153" i="14"/>
  <c r="AG153" i="14"/>
  <c r="CP153" i="14"/>
  <c r="CW153" i="14"/>
  <c r="CV153" i="14"/>
  <c r="CU153" i="14"/>
  <c r="CT153" i="14"/>
  <c r="CS153" i="14"/>
  <c r="CR153" i="14"/>
  <c r="DO153" i="14"/>
  <c r="AE153" i="14"/>
  <c r="AI153" i="14"/>
  <c r="CH153" i="14"/>
  <c r="CO153" i="14"/>
  <c r="CN153" i="14"/>
  <c r="CM153" i="14"/>
  <c r="CL153" i="14"/>
  <c r="CK153" i="14"/>
  <c r="CJ153" i="14"/>
  <c r="DG153" i="14"/>
  <c r="W153" i="14"/>
  <c r="AJ153" i="14"/>
  <c r="CI153" i="14"/>
  <c r="BZ153" i="14"/>
  <c r="CG153" i="14"/>
  <c r="CF153" i="14"/>
  <c r="CE153" i="14"/>
  <c r="CD153" i="14"/>
  <c r="CC153" i="14"/>
  <c r="CB153" i="14"/>
  <c r="CY153" i="14"/>
  <c r="AK153" i="14"/>
  <c r="AN153" i="14"/>
  <c r="AT153" i="14"/>
  <c r="BA153" i="14"/>
  <c r="AZ153" i="14"/>
  <c r="AY153" i="14"/>
  <c r="AX153" i="14"/>
  <c r="AW153" i="14"/>
  <c r="AV153" i="14"/>
  <c r="CQ153" i="14"/>
  <c r="AH153" i="14"/>
  <c r="V153" i="14"/>
  <c r="AC153" i="14"/>
  <c r="AB153" i="14"/>
  <c r="AA153" i="14"/>
  <c r="Z153" i="14"/>
  <c r="Y153" i="14"/>
  <c r="AF153" i="14"/>
  <c r="BC153" i="14"/>
  <c r="CH310" i="14"/>
  <c r="V310" i="14"/>
  <c r="BZ310" i="14"/>
  <c r="EK310" i="14"/>
  <c r="BY310" i="14"/>
  <c r="EJ310" i="14"/>
  <c r="BX310" i="14"/>
  <c r="EI310" i="14"/>
  <c r="BW310" i="14"/>
  <c r="EH310" i="14"/>
  <c r="BV310" i="14"/>
  <c r="EG310" i="14"/>
  <c r="BU310" i="14"/>
  <c r="EM310" i="14"/>
  <c r="CA310" i="14"/>
  <c r="DP310" i="14"/>
  <c r="CJ310" i="14"/>
  <c r="EL310" i="14"/>
  <c r="BR310" i="14"/>
  <c r="EC310" i="14"/>
  <c r="BQ310" i="14"/>
  <c r="EB310" i="14"/>
  <c r="BP310" i="14"/>
  <c r="EA310" i="14"/>
  <c r="BO310" i="14"/>
  <c r="DZ310" i="14"/>
  <c r="BN310" i="14"/>
  <c r="DY310" i="14"/>
  <c r="BM310" i="14"/>
  <c r="EE310" i="14"/>
  <c r="BS310" i="14"/>
  <c r="BD310" i="14"/>
  <c r="X310" i="14"/>
  <c r="ED310" i="14"/>
  <c r="BJ310" i="14"/>
  <c r="DU310" i="14"/>
  <c r="BI310" i="14"/>
  <c r="DT310" i="14"/>
  <c r="BH310" i="14"/>
  <c r="DS310" i="14"/>
  <c r="BG310" i="14"/>
  <c r="DR310" i="14"/>
  <c r="BF310" i="14"/>
  <c r="DQ310" i="14"/>
  <c r="BE310" i="14"/>
  <c r="DW310" i="14"/>
  <c r="BK310" i="14"/>
  <c r="DH310" i="14"/>
  <c r="CB310" i="14"/>
  <c r="DV310" i="14"/>
  <c r="BB310" i="14"/>
  <c r="DM310" i="14"/>
  <c r="BA310" i="14"/>
  <c r="DL310" i="14"/>
  <c r="AZ310" i="14"/>
  <c r="DK310" i="14"/>
  <c r="AY310" i="14"/>
  <c r="DJ310" i="14"/>
  <c r="AX310" i="14"/>
  <c r="DI310" i="14"/>
  <c r="AW310" i="14"/>
  <c r="DO310" i="14"/>
  <c r="BC310" i="14"/>
  <c r="AV310" i="14"/>
  <c r="P310" i="14"/>
  <c r="DN310" i="14"/>
  <c r="AT310" i="14"/>
  <c r="DE310" i="14"/>
  <c r="AS310" i="14"/>
  <c r="DD310" i="14"/>
  <c r="AR310" i="14"/>
  <c r="DC310" i="14"/>
  <c r="AQ310" i="14"/>
  <c r="DB310" i="14"/>
  <c r="AP310" i="14"/>
  <c r="DA310" i="14"/>
  <c r="AO310" i="14"/>
  <c r="DG310" i="14"/>
  <c r="AU310" i="14"/>
  <c r="CZ310" i="14"/>
  <c r="DX310" i="14"/>
  <c r="DF310" i="14"/>
  <c r="AL310" i="14"/>
  <c r="CW310" i="14"/>
  <c r="AK310" i="14"/>
  <c r="CV310" i="14"/>
  <c r="AJ310" i="14"/>
  <c r="CU310" i="14"/>
  <c r="AI310" i="14"/>
  <c r="CT310" i="14"/>
  <c r="AH310" i="14"/>
  <c r="CS310" i="14"/>
  <c r="AG310" i="14"/>
  <c r="CY310" i="14"/>
  <c r="AM310" i="14"/>
  <c r="AN310" i="14"/>
  <c r="BL310" i="14"/>
  <c r="CP310" i="14"/>
  <c r="N310" i="14"/>
  <c r="CG310" i="14"/>
  <c r="U310" i="14"/>
  <c r="CF310" i="14"/>
  <c r="T310" i="14"/>
  <c r="CE310" i="14"/>
  <c r="S310" i="14"/>
  <c r="CD310" i="14"/>
  <c r="R310" i="14"/>
  <c r="CC310" i="14"/>
  <c r="Q310" i="14"/>
  <c r="CI310" i="14"/>
  <c r="W310" i="14"/>
  <c r="AF310" i="14"/>
  <c r="BT310" i="14"/>
  <c r="CN310" i="14"/>
  <c r="CQ310" i="14"/>
  <c r="AB310" i="14"/>
  <c r="AE310" i="14"/>
  <c r="CM310" i="14"/>
  <c r="CR310" i="14"/>
  <c r="AA310" i="14"/>
  <c r="EF310" i="14"/>
  <c r="CX310" i="14"/>
  <c r="CL310" i="14"/>
  <c r="AD310" i="14"/>
  <c r="Z310" i="14"/>
  <c r="AC310" i="14"/>
  <c r="Y310" i="14"/>
  <c r="CO310" i="14"/>
  <c r="CK310" i="14"/>
  <c r="DT180" i="14"/>
  <c r="BH180" i="14"/>
  <c r="DS180" i="14"/>
  <c r="BG180" i="14"/>
  <c r="DR180" i="14"/>
  <c r="BF180" i="14"/>
  <c r="DQ180" i="14"/>
  <c r="BE180" i="14"/>
  <c r="DP180" i="14"/>
  <c r="BD180" i="14"/>
  <c r="DW180" i="14"/>
  <c r="BK180" i="14"/>
  <c r="DV180" i="14"/>
  <c r="BJ180" i="14"/>
  <c r="EC180" i="14"/>
  <c r="BQ180" i="14"/>
  <c r="DL180" i="14"/>
  <c r="AZ180" i="14"/>
  <c r="DK180" i="14"/>
  <c r="AY180" i="14"/>
  <c r="DJ180" i="14"/>
  <c r="AX180" i="14"/>
  <c r="DI180" i="14"/>
  <c r="AW180" i="14"/>
  <c r="DH180" i="14"/>
  <c r="AV180" i="14"/>
  <c r="DO180" i="14"/>
  <c r="BC180" i="14"/>
  <c r="DN180" i="14"/>
  <c r="BB180" i="14"/>
  <c r="DU180" i="14"/>
  <c r="BI180" i="14"/>
  <c r="DD180" i="14"/>
  <c r="AR180" i="14"/>
  <c r="DC180" i="14"/>
  <c r="AQ180" i="14"/>
  <c r="DB180" i="14"/>
  <c r="AP180" i="14"/>
  <c r="DA180" i="14"/>
  <c r="AO180" i="14"/>
  <c r="CZ180" i="14"/>
  <c r="AN180" i="14"/>
  <c r="DG180" i="14"/>
  <c r="AU180" i="14"/>
  <c r="DF180" i="14"/>
  <c r="AT180" i="14"/>
  <c r="DM180" i="14"/>
  <c r="BA180" i="14"/>
  <c r="CV180" i="14"/>
  <c r="AJ180" i="14"/>
  <c r="CU180" i="14"/>
  <c r="AI180" i="14"/>
  <c r="CT180" i="14"/>
  <c r="AH180" i="14"/>
  <c r="CS180" i="14"/>
  <c r="AG180" i="14"/>
  <c r="CR180" i="14"/>
  <c r="AF180" i="14"/>
  <c r="CY180" i="14"/>
  <c r="AM180" i="14"/>
  <c r="CX180" i="14"/>
  <c r="AL180" i="14"/>
  <c r="DE180" i="14"/>
  <c r="AS180" i="14"/>
  <c r="CN180" i="14"/>
  <c r="AB180" i="14"/>
  <c r="CM180" i="14"/>
  <c r="AA180" i="14"/>
  <c r="CL180" i="14"/>
  <c r="Z180" i="14"/>
  <c r="CK180" i="14"/>
  <c r="Y180" i="14"/>
  <c r="CJ180" i="14"/>
  <c r="X180" i="14"/>
  <c r="CQ180" i="14"/>
  <c r="AE180" i="14"/>
  <c r="CP180" i="14"/>
  <c r="AD180" i="14"/>
  <c r="CW180" i="14"/>
  <c r="AK180" i="14"/>
  <c r="CF180" i="14"/>
  <c r="T180" i="14"/>
  <c r="CE180" i="14"/>
  <c r="S180" i="14"/>
  <c r="CD180" i="14"/>
  <c r="R180" i="14"/>
  <c r="CC180" i="14"/>
  <c r="Q180" i="14"/>
  <c r="CB180" i="14"/>
  <c r="P180" i="14"/>
  <c r="CI180" i="14"/>
  <c r="W180" i="14"/>
  <c r="CH180" i="14"/>
  <c r="V180" i="14"/>
  <c r="CO180" i="14"/>
  <c r="AC180" i="14"/>
  <c r="EJ180" i="14"/>
  <c r="BX180" i="14"/>
  <c r="EI180" i="14"/>
  <c r="BW180" i="14"/>
  <c r="EH180" i="14"/>
  <c r="BV180" i="14"/>
  <c r="EG180" i="14"/>
  <c r="BU180" i="14"/>
  <c r="EF180" i="14"/>
  <c r="BT180" i="14"/>
  <c r="EM180" i="14"/>
  <c r="CA180" i="14"/>
  <c r="EL180" i="14"/>
  <c r="BZ180" i="14"/>
  <c r="N180" i="14"/>
  <c r="CG180" i="14"/>
  <c r="U180" i="14"/>
  <c r="EA180" i="14"/>
  <c r="EE180" i="14"/>
  <c r="BO180" i="14"/>
  <c r="BS180" i="14"/>
  <c r="DZ180" i="14"/>
  <c r="ED180" i="14"/>
  <c r="BN180" i="14"/>
  <c r="BR180" i="14"/>
  <c r="DY180" i="14"/>
  <c r="EK180" i="14"/>
  <c r="BM180" i="14"/>
  <c r="BY180" i="14"/>
  <c r="BP180" i="14"/>
  <c r="BL180" i="14"/>
  <c r="EB180" i="14"/>
  <c r="DX180" i="14"/>
  <c r="DG294" i="14"/>
  <c r="AU294" i="14"/>
  <c r="DF294" i="14"/>
  <c r="AT294" i="14"/>
  <c r="DM294" i="14"/>
  <c r="BA294" i="14"/>
  <c r="DL294" i="14"/>
  <c r="AZ294" i="14"/>
  <c r="DK294" i="14"/>
  <c r="AY294" i="14"/>
  <c r="DJ294" i="14"/>
  <c r="AX294" i="14"/>
  <c r="DH294" i="14"/>
  <c r="AV294" i="14"/>
  <c r="BE294" i="14"/>
  <c r="Y294" i="14"/>
  <c r="CY294" i="14"/>
  <c r="AM294" i="14"/>
  <c r="CX294" i="14"/>
  <c r="AL294" i="14"/>
  <c r="DE294" i="14"/>
  <c r="AS294" i="14"/>
  <c r="DD294" i="14"/>
  <c r="AR294" i="14"/>
  <c r="DC294" i="14"/>
  <c r="AQ294" i="14"/>
  <c r="DB294" i="14"/>
  <c r="AP294" i="14"/>
  <c r="CZ294" i="14"/>
  <c r="AN294" i="14"/>
  <c r="DI294" i="14"/>
  <c r="CC294" i="14"/>
  <c r="CI294" i="14"/>
  <c r="W294" i="14"/>
  <c r="CH294" i="14"/>
  <c r="V294" i="14"/>
  <c r="CO294" i="14"/>
  <c r="AC294" i="14"/>
  <c r="CN294" i="14"/>
  <c r="AB294" i="14"/>
  <c r="CM294" i="14"/>
  <c r="AA294" i="14"/>
  <c r="CL294" i="14"/>
  <c r="Z294" i="14"/>
  <c r="CJ294" i="14"/>
  <c r="X294" i="14"/>
  <c r="DA294" i="14"/>
  <c r="EG294" i="14"/>
  <c r="EM294" i="14"/>
  <c r="CA294" i="14"/>
  <c r="EL294" i="14"/>
  <c r="BZ294" i="14"/>
  <c r="N294" i="14"/>
  <c r="CG294" i="14"/>
  <c r="U294" i="14"/>
  <c r="CF294" i="14"/>
  <c r="T294" i="14"/>
  <c r="CE294" i="14"/>
  <c r="S294" i="14"/>
  <c r="CD294" i="14"/>
  <c r="R294" i="14"/>
  <c r="CB294" i="14"/>
  <c r="P294" i="14"/>
  <c r="AO294" i="14"/>
  <c r="BU294" i="14"/>
  <c r="EE294" i="14"/>
  <c r="BS294" i="14"/>
  <c r="ED294" i="14"/>
  <c r="BR294" i="14"/>
  <c r="EK294" i="14"/>
  <c r="BY294" i="14"/>
  <c r="EJ294" i="14"/>
  <c r="BX294" i="14"/>
  <c r="EI294" i="14"/>
  <c r="BW294" i="14"/>
  <c r="EH294" i="14"/>
  <c r="BV294" i="14"/>
  <c r="EF294" i="14"/>
  <c r="BT294" i="14"/>
  <c r="DY294" i="14"/>
  <c r="CS294" i="14"/>
  <c r="DW294" i="14"/>
  <c r="BK294" i="14"/>
  <c r="DV294" i="14"/>
  <c r="BJ294" i="14"/>
  <c r="EC294" i="14"/>
  <c r="BQ294" i="14"/>
  <c r="EB294" i="14"/>
  <c r="BP294" i="14"/>
  <c r="EA294" i="14"/>
  <c r="BO294" i="14"/>
  <c r="DZ294" i="14"/>
  <c r="BN294" i="14"/>
  <c r="DX294" i="14"/>
  <c r="BL294" i="14"/>
  <c r="BM294" i="14"/>
  <c r="AG294" i="14"/>
  <c r="AE294" i="14"/>
  <c r="AK294" i="14"/>
  <c r="AI294" i="14"/>
  <c r="AF294" i="14"/>
  <c r="DN294" i="14"/>
  <c r="DT294" i="14"/>
  <c r="DR294" i="14"/>
  <c r="DQ294" i="14"/>
  <c r="CP294" i="14"/>
  <c r="CV294" i="14"/>
  <c r="CT294" i="14"/>
  <c r="AW294" i="14"/>
  <c r="BB294" i="14"/>
  <c r="BH294" i="14"/>
  <c r="BF294" i="14"/>
  <c r="CK294" i="14"/>
  <c r="AD294" i="14"/>
  <c r="AJ294" i="14"/>
  <c r="AH294" i="14"/>
  <c r="Q294" i="14"/>
  <c r="DO294" i="14"/>
  <c r="DU294" i="14"/>
  <c r="DS294" i="14"/>
  <c r="DP294" i="14"/>
  <c r="CQ294" i="14"/>
  <c r="CW294" i="14"/>
  <c r="CU294" i="14"/>
  <c r="CR294" i="14"/>
  <c r="BC294" i="14"/>
  <c r="BI294" i="14"/>
  <c r="BG294" i="14"/>
  <c r="BD294" i="14"/>
  <c r="CP119" i="14"/>
  <c r="AD119" i="14"/>
  <c r="CW119" i="14"/>
  <c r="AK119" i="14"/>
  <c r="CV119" i="14"/>
  <c r="AJ119" i="14"/>
  <c r="CU119" i="14"/>
  <c r="AI119" i="14"/>
  <c r="CT119" i="14"/>
  <c r="AH119" i="14"/>
  <c r="CS119" i="14"/>
  <c r="AG119" i="14"/>
  <c r="CR119" i="14"/>
  <c r="AF119" i="14"/>
  <c r="CY119" i="14"/>
  <c r="AM119" i="14"/>
  <c r="CH119" i="14"/>
  <c r="V119" i="14"/>
  <c r="CO119" i="14"/>
  <c r="AC119" i="14"/>
  <c r="CN119" i="14"/>
  <c r="AB119" i="14"/>
  <c r="CM119" i="14"/>
  <c r="AA119" i="14"/>
  <c r="CL119" i="14"/>
  <c r="Z119" i="14"/>
  <c r="CK119" i="14"/>
  <c r="Y119" i="14"/>
  <c r="CJ119" i="14"/>
  <c r="X119" i="14"/>
  <c r="CQ119" i="14"/>
  <c r="AE119" i="14"/>
  <c r="EL119" i="14"/>
  <c r="BZ119" i="14"/>
  <c r="N119" i="14"/>
  <c r="CG119" i="14"/>
  <c r="U119" i="14"/>
  <c r="CF119" i="14"/>
  <c r="T119" i="14"/>
  <c r="CE119" i="14"/>
  <c r="S119" i="14"/>
  <c r="CD119" i="14"/>
  <c r="R119" i="14"/>
  <c r="CC119" i="14"/>
  <c r="Q119" i="14"/>
  <c r="CB119" i="14"/>
  <c r="P119" i="14"/>
  <c r="CI119" i="14"/>
  <c r="W119" i="14"/>
  <c r="ED119" i="14"/>
  <c r="BR119" i="14"/>
  <c r="EK119" i="14"/>
  <c r="BY119" i="14"/>
  <c r="EJ119" i="14"/>
  <c r="BX119" i="14"/>
  <c r="EI119" i="14"/>
  <c r="BW119" i="14"/>
  <c r="EH119" i="14"/>
  <c r="BV119" i="14"/>
  <c r="EG119" i="14"/>
  <c r="BU119" i="14"/>
  <c r="EF119" i="14"/>
  <c r="BT119" i="14"/>
  <c r="EM119" i="14"/>
  <c r="CA119" i="14"/>
  <c r="DV119" i="14"/>
  <c r="BJ119" i="14"/>
  <c r="EC119" i="14"/>
  <c r="BQ119" i="14"/>
  <c r="EB119" i="14"/>
  <c r="BP119" i="14"/>
  <c r="EA119" i="14"/>
  <c r="BO119" i="14"/>
  <c r="DZ119" i="14"/>
  <c r="BN119" i="14"/>
  <c r="DY119" i="14"/>
  <c r="BM119" i="14"/>
  <c r="DX119" i="14"/>
  <c r="BL119" i="14"/>
  <c r="EE119" i="14"/>
  <c r="BS119" i="14"/>
  <c r="DN119" i="14"/>
  <c r="BB119" i="14"/>
  <c r="DU119" i="14"/>
  <c r="BI119" i="14"/>
  <c r="DT119" i="14"/>
  <c r="BH119" i="14"/>
  <c r="DS119" i="14"/>
  <c r="CX119" i="14"/>
  <c r="AL119" i="14"/>
  <c r="DE119" i="14"/>
  <c r="AS119" i="14"/>
  <c r="DD119" i="14"/>
  <c r="AR119" i="14"/>
  <c r="DC119" i="14"/>
  <c r="AQ119" i="14"/>
  <c r="DB119" i="14"/>
  <c r="AP119" i="14"/>
  <c r="DA119" i="14"/>
  <c r="AO119" i="14"/>
  <c r="CZ119" i="14"/>
  <c r="AN119" i="14"/>
  <c r="DG119" i="14"/>
  <c r="AU119" i="14"/>
  <c r="BA119" i="14"/>
  <c r="BF119" i="14"/>
  <c r="BD119" i="14"/>
  <c r="DL119" i="14"/>
  <c r="AX119" i="14"/>
  <c r="AV119" i="14"/>
  <c r="AZ119" i="14"/>
  <c r="DQ119" i="14"/>
  <c r="DW119" i="14"/>
  <c r="DK119" i="14"/>
  <c r="DI119" i="14"/>
  <c r="DO119" i="14"/>
  <c r="BG119" i="14"/>
  <c r="BE119" i="14"/>
  <c r="BK119" i="14"/>
  <c r="DF119" i="14"/>
  <c r="AY119" i="14"/>
  <c r="AW119" i="14"/>
  <c r="BC119" i="14"/>
  <c r="DM119" i="14"/>
  <c r="DJ119" i="14"/>
  <c r="DH119" i="14"/>
  <c r="AT119" i="14"/>
  <c r="DR119" i="14"/>
  <c r="DP119" i="14"/>
  <c r="EF193" i="14"/>
  <c r="DW193" i="14"/>
  <c r="BK193" i="14"/>
  <c r="DV193" i="14"/>
  <c r="BJ193" i="14"/>
  <c r="EC193" i="14"/>
  <c r="EH193" i="14"/>
  <c r="BV193" i="14"/>
  <c r="DK193" i="14"/>
  <c r="DI193" i="14"/>
  <c r="EG193" i="14"/>
  <c r="P193" i="14"/>
  <c r="AA193" i="14"/>
  <c r="Y193" i="14"/>
  <c r="X193" i="14"/>
  <c r="U193" i="14"/>
  <c r="T193" i="14"/>
  <c r="DX193" i="14"/>
  <c r="DO193" i="14"/>
  <c r="BC193" i="14"/>
  <c r="DN193" i="14"/>
  <c r="BB193" i="14"/>
  <c r="EJ193" i="14"/>
  <c r="DZ193" i="14"/>
  <c r="BN193" i="14"/>
  <c r="CS193" i="14"/>
  <c r="CO193" i="14"/>
  <c r="DE193" i="14"/>
  <c r="DY193" i="14"/>
  <c r="DU193" i="14"/>
  <c r="DS193" i="14"/>
  <c r="DQ193" i="14"/>
  <c r="DM193" i="14"/>
  <c r="DP193" i="14"/>
  <c r="DG193" i="14"/>
  <c r="DH193" i="14"/>
  <c r="CY193" i="14"/>
  <c r="AM193" i="14"/>
  <c r="CX193" i="14"/>
  <c r="AL193" i="14"/>
  <c r="DT193" i="14"/>
  <c r="DJ193" i="14"/>
  <c r="AX193" i="14"/>
  <c r="BQ193" i="14"/>
  <c r="BP193" i="14"/>
  <c r="CB193" i="14"/>
  <c r="CM193" i="14"/>
  <c r="CK193" i="14"/>
  <c r="CJ193" i="14"/>
  <c r="CG193" i="14"/>
  <c r="CF193" i="14"/>
  <c r="CZ193" i="14"/>
  <c r="CQ193" i="14"/>
  <c r="AE193" i="14"/>
  <c r="CP193" i="14"/>
  <c r="AD193" i="14"/>
  <c r="DL193" i="14"/>
  <c r="DB193" i="14"/>
  <c r="AP193" i="14"/>
  <c r="BE193" i="14"/>
  <c r="BD193" i="14"/>
  <c r="BO193" i="14"/>
  <c r="BY193" i="14"/>
  <c r="BX193" i="14"/>
  <c r="BW193" i="14"/>
  <c r="BU193" i="14"/>
  <c r="BT193" i="14"/>
  <c r="CR193" i="14"/>
  <c r="CI193" i="14"/>
  <c r="W193" i="14"/>
  <c r="CH193" i="14"/>
  <c r="V193" i="14"/>
  <c r="DD193" i="14"/>
  <c r="CT193" i="14"/>
  <c r="AH193" i="14"/>
  <c r="AR193" i="14"/>
  <c r="AQ193" i="14"/>
  <c r="BA193" i="14"/>
  <c r="BM193" i="14"/>
  <c r="BL193" i="14"/>
  <c r="BI193" i="14"/>
  <c r="BH193" i="14"/>
  <c r="BG193" i="14"/>
  <c r="EM193" i="14"/>
  <c r="CA193" i="14"/>
  <c r="EL193" i="14"/>
  <c r="BZ193" i="14"/>
  <c r="N193" i="14"/>
  <c r="EI193" i="14"/>
  <c r="CL193" i="14"/>
  <c r="Z193" i="14"/>
  <c r="AF193" i="14"/>
  <c r="AC193" i="14"/>
  <c r="AO193" i="14"/>
  <c r="AZ193" i="14"/>
  <c r="AY193" i="14"/>
  <c r="AW193" i="14"/>
  <c r="AV193" i="14"/>
  <c r="AS193" i="14"/>
  <c r="EK193" i="14"/>
  <c r="S193" i="14"/>
  <c r="AK193" i="14"/>
  <c r="EE193" i="14"/>
  <c r="EB193" i="14"/>
  <c r="CC193" i="14"/>
  <c r="CW193" i="14"/>
  <c r="BS193" i="14"/>
  <c r="EA193" i="14"/>
  <c r="Q193" i="14"/>
  <c r="AJ193" i="14"/>
  <c r="AU193" i="14"/>
  <c r="DR193" i="14"/>
  <c r="CN193" i="14"/>
  <c r="CV193" i="14"/>
  <c r="ED193" i="14"/>
  <c r="CD193" i="14"/>
  <c r="AB193" i="14"/>
  <c r="AI193" i="14"/>
  <c r="DF193" i="14"/>
  <c r="BF193" i="14"/>
  <c r="DC193" i="14"/>
  <c r="CU193" i="14"/>
  <c r="BR193" i="14"/>
  <c r="R193" i="14"/>
  <c r="AN193" i="14"/>
  <c r="AG193" i="14"/>
  <c r="DA193" i="14"/>
  <c r="AT193" i="14"/>
  <c r="CE193" i="14"/>
  <c r="DJ108" i="14"/>
  <c r="AX108" i="14"/>
  <c r="DI108" i="14"/>
  <c r="AW108" i="14"/>
  <c r="DH108" i="14"/>
  <c r="AV108" i="14"/>
  <c r="DO108" i="14"/>
  <c r="BC108" i="14"/>
  <c r="DN108" i="14"/>
  <c r="BB108" i="14"/>
  <c r="DU108" i="14"/>
  <c r="BI108" i="14"/>
  <c r="DT108" i="14"/>
  <c r="BH108" i="14"/>
  <c r="DS108" i="14"/>
  <c r="BG108" i="14"/>
  <c r="DB108" i="14"/>
  <c r="AP108" i="14"/>
  <c r="DA108" i="14"/>
  <c r="AO108" i="14"/>
  <c r="CZ108" i="14"/>
  <c r="AN108" i="14"/>
  <c r="DG108" i="14"/>
  <c r="AU108" i="14"/>
  <c r="DF108" i="14"/>
  <c r="AT108" i="14"/>
  <c r="DM108" i="14"/>
  <c r="BA108" i="14"/>
  <c r="DL108" i="14"/>
  <c r="AZ108" i="14"/>
  <c r="DK108" i="14"/>
  <c r="AY108" i="14"/>
  <c r="CL108" i="14"/>
  <c r="Z108" i="14"/>
  <c r="CK108" i="14"/>
  <c r="Y108" i="14"/>
  <c r="CJ108" i="14"/>
  <c r="X108" i="14"/>
  <c r="CQ108" i="14"/>
  <c r="AE108" i="14"/>
  <c r="CP108" i="14"/>
  <c r="AD108" i="14"/>
  <c r="CW108" i="14"/>
  <c r="AK108" i="14"/>
  <c r="CV108" i="14"/>
  <c r="AJ108" i="14"/>
  <c r="CU108" i="14"/>
  <c r="AI108" i="14"/>
  <c r="EH108" i="14"/>
  <c r="BV108" i="14"/>
  <c r="EG108" i="14"/>
  <c r="BU108" i="14"/>
  <c r="EF108" i="14"/>
  <c r="BT108" i="14"/>
  <c r="EM108" i="14"/>
  <c r="DR108" i="14"/>
  <c r="BF108" i="14"/>
  <c r="DQ108" i="14"/>
  <c r="BE108" i="14"/>
  <c r="DP108" i="14"/>
  <c r="BD108" i="14"/>
  <c r="DW108" i="14"/>
  <c r="BK108" i="14"/>
  <c r="DV108" i="14"/>
  <c r="BJ108" i="14"/>
  <c r="EC108" i="14"/>
  <c r="BQ108" i="14"/>
  <c r="EB108" i="14"/>
  <c r="BP108" i="14"/>
  <c r="EA108" i="14"/>
  <c r="BO108" i="14"/>
  <c r="CD108" i="14"/>
  <c r="AG108" i="14"/>
  <c r="EE108" i="14"/>
  <c r="ED108" i="14"/>
  <c r="EK108" i="14"/>
  <c r="EJ108" i="14"/>
  <c r="EI108" i="14"/>
  <c r="BN108" i="14"/>
  <c r="Q108" i="14"/>
  <c r="CY108" i="14"/>
  <c r="CX108" i="14"/>
  <c r="DE108" i="14"/>
  <c r="DD108" i="14"/>
  <c r="DC108" i="14"/>
  <c r="AF108" i="14"/>
  <c r="AH108" i="14"/>
  <c r="DX108" i="14"/>
  <c r="CI108" i="14"/>
  <c r="CH108" i="14"/>
  <c r="CO108" i="14"/>
  <c r="CN108" i="14"/>
  <c r="CM108" i="14"/>
  <c r="CC108" i="14"/>
  <c r="AB108" i="14"/>
  <c r="R108" i="14"/>
  <c r="CR108" i="14"/>
  <c r="CA108" i="14"/>
  <c r="BZ108" i="14"/>
  <c r="CG108" i="14"/>
  <c r="CF108" i="14"/>
  <c r="CE108" i="14"/>
  <c r="V108" i="14"/>
  <c r="DY108" i="14"/>
  <c r="CB108" i="14"/>
  <c r="BS108" i="14"/>
  <c r="BR108" i="14"/>
  <c r="BY108" i="14"/>
  <c r="BX108" i="14"/>
  <c r="BW108" i="14"/>
  <c r="DZ108" i="14"/>
  <c r="AC108" i="14"/>
  <c r="CS108" i="14"/>
  <c r="BL108" i="14"/>
  <c r="AM108" i="14"/>
  <c r="AL108" i="14"/>
  <c r="AS108" i="14"/>
  <c r="AR108" i="14"/>
  <c r="AQ108" i="14"/>
  <c r="W108" i="14"/>
  <c r="AA108" i="14"/>
  <c r="CT108" i="14"/>
  <c r="BM108" i="14"/>
  <c r="P108" i="14"/>
  <c r="EL108" i="14"/>
  <c r="N108" i="14"/>
  <c r="U108" i="14"/>
  <c r="T108" i="14"/>
  <c r="S108" i="14"/>
  <c r="DB124" i="14"/>
  <c r="AP124" i="14"/>
  <c r="DA124" i="14"/>
  <c r="AO124" i="14"/>
  <c r="CZ124" i="14"/>
  <c r="AN124" i="14"/>
  <c r="DG124" i="14"/>
  <c r="AU124" i="14"/>
  <c r="DF124" i="14"/>
  <c r="AT124" i="14"/>
  <c r="DM124" i="14"/>
  <c r="BA124" i="14"/>
  <c r="DL124" i="14"/>
  <c r="AZ124" i="14"/>
  <c r="DK124" i="14"/>
  <c r="AY124" i="14"/>
  <c r="CT124" i="14"/>
  <c r="AH124" i="14"/>
  <c r="CS124" i="14"/>
  <c r="AG124" i="14"/>
  <c r="CR124" i="14"/>
  <c r="AF124" i="14"/>
  <c r="CY124" i="14"/>
  <c r="AM124" i="14"/>
  <c r="CX124" i="14"/>
  <c r="AL124" i="14"/>
  <c r="DE124" i="14"/>
  <c r="AS124" i="14"/>
  <c r="DD124" i="14"/>
  <c r="AR124" i="14"/>
  <c r="DC124" i="14"/>
  <c r="AQ124" i="14"/>
  <c r="CL124" i="14"/>
  <c r="Z124" i="14"/>
  <c r="CK124" i="14"/>
  <c r="Y124" i="14"/>
  <c r="CJ124" i="14"/>
  <c r="X124" i="14"/>
  <c r="CQ124" i="14"/>
  <c r="AE124" i="14"/>
  <c r="CP124" i="14"/>
  <c r="AD124" i="14"/>
  <c r="CW124" i="14"/>
  <c r="AK124" i="14"/>
  <c r="CV124" i="14"/>
  <c r="AJ124" i="14"/>
  <c r="CD124" i="14"/>
  <c r="R124" i="14"/>
  <c r="CC124" i="14"/>
  <c r="Q124" i="14"/>
  <c r="CB124" i="14"/>
  <c r="P124" i="14"/>
  <c r="CI124" i="14"/>
  <c r="W124" i="14"/>
  <c r="CH124" i="14"/>
  <c r="V124" i="14"/>
  <c r="CO124" i="14"/>
  <c r="AC124" i="14"/>
  <c r="CN124" i="14"/>
  <c r="AB124" i="14"/>
  <c r="CM124" i="14"/>
  <c r="AA124" i="14"/>
  <c r="EH124" i="14"/>
  <c r="BV124" i="14"/>
  <c r="EG124" i="14"/>
  <c r="BU124" i="14"/>
  <c r="EF124" i="14"/>
  <c r="BT124" i="14"/>
  <c r="EM124" i="14"/>
  <c r="CA124" i="14"/>
  <c r="DZ124" i="14"/>
  <c r="BN124" i="14"/>
  <c r="DY124" i="14"/>
  <c r="BM124" i="14"/>
  <c r="DX124" i="14"/>
  <c r="BL124" i="14"/>
  <c r="EE124" i="14"/>
  <c r="BS124" i="14"/>
  <c r="ED124" i="14"/>
  <c r="BR124" i="14"/>
  <c r="EK124" i="14"/>
  <c r="BY124" i="14"/>
  <c r="EJ124" i="14"/>
  <c r="BX124" i="14"/>
  <c r="EI124" i="14"/>
  <c r="BW124" i="14"/>
  <c r="DJ124" i="14"/>
  <c r="AX124" i="14"/>
  <c r="DI124" i="14"/>
  <c r="AW124" i="14"/>
  <c r="DH124" i="14"/>
  <c r="AV124" i="14"/>
  <c r="DO124" i="14"/>
  <c r="BC124" i="14"/>
  <c r="DN124" i="14"/>
  <c r="BB124" i="14"/>
  <c r="DU124" i="14"/>
  <c r="BI124" i="14"/>
  <c r="DT124" i="14"/>
  <c r="BH124" i="14"/>
  <c r="DS124" i="14"/>
  <c r="BG124" i="14"/>
  <c r="BD124" i="14"/>
  <c r="EC124" i="14"/>
  <c r="EA124" i="14"/>
  <c r="DW124" i="14"/>
  <c r="CG124" i="14"/>
  <c r="CU124" i="14"/>
  <c r="BE124" i="14"/>
  <c r="BK124" i="14"/>
  <c r="BQ124" i="14"/>
  <c r="CE124" i="14"/>
  <c r="DR124" i="14"/>
  <c r="EL124" i="14"/>
  <c r="U124" i="14"/>
  <c r="BO124" i="14"/>
  <c r="BP124" i="14"/>
  <c r="BF124" i="14"/>
  <c r="DV124" i="14"/>
  <c r="EB124" i="14"/>
  <c r="AI124" i="14"/>
  <c r="DQ124" i="14"/>
  <c r="BZ124" i="14"/>
  <c r="CF124" i="14"/>
  <c r="S124" i="14"/>
  <c r="BJ124" i="14"/>
  <c r="DP124" i="14"/>
  <c r="N124" i="14"/>
  <c r="T124" i="14"/>
  <c r="EE296" i="14"/>
  <c r="BS296" i="14"/>
  <c r="ED296" i="14"/>
  <c r="BR296" i="14"/>
  <c r="EK296" i="14"/>
  <c r="BY296" i="14"/>
  <c r="EJ296" i="14"/>
  <c r="BX296" i="14"/>
  <c r="EI296" i="14"/>
  <c r="BW296" i="14"/>
  <c r="EH296" i="14"/>
  <c r="BV296" i="14"/>
  <c r="EF296" i="14"/>
  <c r="BT296" i="14"/>
  <c r="DQ296" i="14"/>
  <c r="CK296" i="14"/>
  <c r="DW296" i="14"/>
  <c r="BK296" i="14"/>
  <c r="DV296" i="14"/>
  <c r="BJ296" i="14"/>
  <c r="EC296" i="14"/>
  <c r="BQ296" i="14"/>
  <c r="EB296" i="14"/>
  <c r="BP296" i="14"/>
  <c r="EA296" i="14"/>
  <c r="BO296" i="14"/>
  <c r="DZ296" i="14"/>
  <c r="BN296" i="14"/>
  <c r="DX296" i="14"/>
  <c r="BL296" i="14"/>
  <c r="BE296" i="14"/>
  <c r="Y296" i="14"/>
  <c r="DO296" i="14"/>
  <c r="BC296" i="14"/>
  <c r="DN296" i="14"/>
  <c r="BB296" i="14"/>
  <c r="DU296" i="14"/>
  <c r="BI296" i="14"/>
  <c r="DT296" i="14"/>
  <c r="BH296" i="14"/>
  <c r="DS296" i="14"/>
  <c r="BG296" i="14"/>
  <c r="DR296" i="14"/>
  <c r="BF296" i="14"/>
  <c r="DP296" i="14"/>
  <c r="BD296" i="14"/>
  <c r="DI296" i="14"/>
  <c r="CC296" i="14"/>
  <c r="DG296" i="14"/>
  <c r="AU296" i="14"/>
  <c r="DF296" i="14"/>
  <c r="AT296" i="14"/>
  <c r="DM296" i="14"/>
  <c r="BA296" i="14"/>
  <c r="DL296" i="14"/>
  <c r="AZ296" i="14"/>
  <c r="DK296" i="14"/>
  <c r="AY296" i="14"/>
  <c r="DJ296" i="14"/>
  <c r="AX296" i="14"/>
  <c r="DH296" i="14"/>
  <c r="AV296" i="14"/>
  <c r="AW296" i="14"/>
  <c r="Q296" i="14"/>
  <c r="CY296" i="14"/>
  <c r="AM296" i="14"/>
  <c r="CX296" i="14"/>
  <c r="AL296" i="14"/>
  <c r="DE296" i="14"/>
  <c r="AS296" i="14"/>
  <c r="DD296" i="14"/>
  <c r="AR296" i="14"/>
  <c r="DC296" i="14"/>
  <c r="AQ296" i="14"/>
  <c r="DB296" i="14"/>
  <c r="AP296" i="14"/>
  <c r="CZ296" i="14"/>
  <c r="AN296" i="14"/>
  <c r="DA296" i="14"/>
  <c r="EG296" i="14"/>
  <c r="CQ296" i="14"/>
  <c r="AE296" i="14"/>
  <c r="CP296" i="14"/>
  <c r="AD296" i="14"/>
  <c r="CW296" i="14"/>
  <c r="AK296" i="14"/>
  <c r="CV296" i="14"/>
  <c r="AJ296" i="14"/>
  <c r="CU296" i="14"/>
  <c r="AI296" i="14"/>
  <c r="CT296" i="14"/>
  <c r="AH296" i="14"/>
  <c r="CR296" i="14"/>
  <c r="AF296" i="14"/>
  <c r="AO296" i="14"/>
  <c r="BU296" i="14"/>
  <c r="EM296" i="14"/>
  <c r="CA296" i="14"/>
  <c r="EL296" i="14"/>
  <c r="BZ296" i="14"/>
  <c r="N296" i="14"/>
  <c r="CG296" i="14"/>
  <c r="U296" i="14"/>
  <c r="CF296" i="14"/>
  <c r="T296" i="14"/>
  <c r="CE296" i="14"/>
  <c r="S296" i="14"/>
  <c r="CD296" i="14"/>
  <c r="R296" i="14"/>
  <c r="CB296" i="14"/>
  <c r="P296" i="14"/>
  <c r="AG296" i="14"/>
  <c r="BM296" i="14"/>
  <c r="V296" i="14"/>
  <c r="Z296" i="14"/>
  <c r="CO296" i="14"/>
  <c r="CJ296" i="14"/>
  <c r="AC296" i="14"/>
  <c r="X296" i="14"/>
  <c r="CN296" i="14"/>
  <c r="CS296" i="14"/>
  <c r="AB296" i="14"/>
  <c r="DY296" i="14"/>
  <c r="CI296" i="14"/>
  <c r="CM296" i="14"/>
  <c r="W296" i="14"/>
  <c r="AA296" i="14"/>
  <c r="CH296" i="14"/>
  <c r="CL296" i="14"/>
  <c r="CV224" i="14"/>
  <c r="AJ224" i="14"/>
  <c r="CU224" i="14"/>
  <c r="AI224" i="14"/>
  <c r="CT224" i="14"/>
  <c r="AH224" i="14"/>
  <c r="CS224" i="14"/>
  <c r="AG224" i="14"/>
  <c r="CR224" i="14"/>
  <c r="AF224" i="14"/>
  <c r="CY224" i="14"/>
  <c r="AM224" i="14"/>
  <c r="CX224" i="14"/>
  <c r="AL224" i="14"/>
  <c r="DE224" i="14"/>
  <c r="AS224" i="14"/>
  <c r="CN224" i="14"/>
  <c r="AB224" i="14"/>
  <c r="CM224" i="14"/>
  <c r="AA224" i="14"/>
  <c r="CL224" i="14"/>
  <c r="Z224" i="14"/>
  <c r="CK224" i="14"/>
  <c r="Y224" i="14"/>
  <c r="CJ224" i="14"/>
  <c r="X224" i="14"/>
  <c r="CQ224" i="14"/>
  <c r="AE224" i="14"/>
  <c r="CP224" i="14"/>
  <c r="AD224" i="14"/>
  <c r="CW224" i="14"/>
  <c r="AK224" i="14"/>
  <c r="CF224" i="14"/>
  <c r="T224" i="14"/>
  <c r="CE224" i="14"/>
  <c r="S224" i="14"/>
  <c r="CD224" i="14"/>
  <c r="R224" i="14"/>
  <c r="CC224" i="14"/>
  <c r="Q224" i="14"/>
  <c r="CB224" i="14"/>
  <c r="P224" i="14"/>
  <c r="CI224" i="14"/>
  <c r="W224" i="14"/>
  <c r="CH224" i="14"/>
  <c r="V224" i="14"/>
  <c r="CO224" i="14"/>
  <c r="AC224" i="14"/>
  <c r="EJ224" i="14"/>
  <c r="BX224" i="14"/>
  <c r="EI224" i="14"/>
  <c r="BW224" i="14"/>
  <c r="EH224" i="14"/>
  <c r="BV224" i="14"/>
  <c r="EG224" i="14"/>
  <c r="BU224" i="14"/>
  <c r="EF224" i="14"/>
  <c r="BT224" i="14"/>
  <c r="EM224" i="14"/>
  <c r="CA224" i="14"/>
  <c r="EL224" i="14"/>
  <c r="BZ224" i="14"/>
  <c r="N224" i="14"/>
  <c r="CG224" i="14"/>
  <c r="U224" i="14"/>
  <c r="EB224" i="14"/>
  <c r="BP224" i="14"/>
  <c r="EA224" i="14"/>
  <c r="BO224" i="14"/>
  <c r="DZ224" i="14"/>
  <c r="BN224" i="14"/>
  <c r="DY224" i="14"/>
  <c r="BM224" i="14"/>
  <c r="DX224" i="14"/>
  <c r="BL224" i="14"/>
  <c r="EE224" i="14"/>
  <c r="BS224" i="14"/>
  <c r="ED224" i="14"/>
  <c r="BR224" i="14"/>
  <c r="EK224" i="14"/>
  <c r="BY224" i="14"/>
  <c r="DT224" i="14"/>
  <c r="BH224" i="14"/>
  <c r="DS224" i="14"/>
  <c r="BG224" i="14"/>
  <c r="DR224" i="14"/>
  <c r="BF224" i="14"/>
  <c r="DQ224" i="14"/>
  <c r="BE224" i="14"/>
  <c r="DP224" i="14"/>
  <c r="BD224" i="14"/>
  <c r="DW224" i="14"/>
  <c r="BK224" i="14"/>
  <c r="DV224" i="14"/>
  <c r="BJ224" i="14"/>
  <c r="EC224" i="14"/>
  <c r="BQ224" i="14"/>
  <c r="DL224" i="14"/>
  <c r="AZ224" i="14"/>
  <c r="DK224" i="14"/>
  <c r="AY224" i="14"/>
  <c r="DJ224" i="14"/>
  <c r="AX224" i="14"/>
  <c r="DI224" i="14"/>
  <c r="AW224" i="14"/>
  <c r="DH224" i="14"/>
  <c r="AV224" i="14"/>
  <c r="DO224" i="14"/>
  <c r="BC224" i="14"/>
  <c r="DN224" i="14"/>
  <c r="BB224" i="14"/>
  <c r="DU224" i="14"/>
  <c r="BI224" i="14"/>
  <c r="AR224" i="14"/>
  <c r="AN224" i="14"/>
  <c r="DC224" i="14"/>
  <c r="DG224" i="14"/>
  <c r="AQ224" i="14"/>
  <c r="AU224" i="14"/>
  <c r="DB224" i="14"/>
  <c r="DF224" i="14"/>
  <c r="AP224" i="14"/>
  <c r="AT224" i="14"/>
  <c r="DA224" i="14"/>
  <c r="DM224" i="14"/>
  <c r="DD224" i="14"/>
  <c r="CZ224" i="14"/>
  <c r="BA224" i="14"/>
  <c r="AO224" i="14"/>
  <c r="CR223" i="14"/>
  <c r="AF223" i="14"/>
  <c r="CY223" i="14"/>
  <c r="AM223" i="14"/>
  <c r="CX223" i="14"/>
  <c r="AL223" i="14"/>
  <c r="DE223" i="14"/>
  <c r="AS223" i="14"/>
  <c r="DD223" i="14"/>
  <c r="AR223" i="14"/>
  <c r="DC223" i="14"/>
  <c r="AQ223" i="14"/>
  <c r="DB223" i="14"/>
  <c r="AP223" i="14"/>
  <c r="DA223" i="14"/>
  <c r="AO223" i="14"/>
  <c r="CJ223" i="14"/>
  <c r="X223" i="14"/>
  <c r="CQ223" i="14"/>
  <c r="AE223" i="14"/>
  <c r="CP223" i="14"/>
  <c r="AD223" i="14"/>
  <c r="CW223" i="14"/>
  <c r="AK223" i="14"/>
  <c r="CV223" i="14"/>
  <c r="AJ223" i="14"/>
  <c r="CU223" i="14"/>
  <c r="AI223" i="14"/>
  <c r="CT223" i="14"/>
  <c r="AH223" i="14"/>
  <c r="CS223" i="14"/>
  <c r="AG223" i="14"/>
  <c r="CB223" i="14"/>
  <c r="P223" i="14"/>
  <c r="CI223" i="14"/>
  <c r="W223" i="14"/>
  <c r="CH223" i="14"/>
  <c r="V223" i="14"/>
  <c r="CO223" i="14"/>
  <c r="AC223" i="14"/>
  <c r="CN223" i="14"/>
  <c r="AB223" i="14"/>
  <c r="CM223" i="14"/>
  <c r="AA223" i="14"/>
  <c r="CL223" i="14"/>
  <c r="Z223" i="14"/>
  <c r="CK223" i="14"/>
  <c r="Y223" i="14"/>
  <c r="EF223" i="14"/>
  <c r="BT223" i="14"/>
  <c r="EM223" i="14"/>
  <c r="CA223" i="14"/>
  <c r="EL223" i="14"/>
  <c r="BZ223" i="14"/>
  <c r="N223" i="14"/>
  <c r="CG223" i="14"/>
  <c r="U223" i="14"/>
  <c r="CF223" i="14"/>
  <c r="T223" i="14"/>
  <c r="CE223" i="14"/>
  <c r="S223" i="14"/>
  <c r="CD223" i="14"/>
  <c r="R223" i="14"/>
  <c r="CC223" i="14"/>
  <c r="Q223" i="14"/>
  <c r="DX223" i="14"/>
  <c r="BL223" i="14"/>
  <c r="EE223" i="14"/>
  <c r="BS223" i="14"/>
  <c r="ED223" i="14"/>
  <c r="BR223" i="14"/>
  <c r="EK223" i="14"/>
  <c r="BY223" i="14"/>
  <c r="EJ223" i="14"/>
  <c r="BX223" i="14"/>
  <c r="EI223" i="14"/>
  <c r="BW223" i="14"/>
  <c r="EH223" i="14"/>
  <c r="BV223" i="14"/>
  <c r="EG223" i="14"/>
  <c r="BU223" i="14"/>
  <c r="CZ223" i="14"/>
  <c r="AN223" i="14"/>
  <c r="DG223" i="14"/>
  <c r="AU223" i="14"/>
  <c r="DF223" i="14"/>
  <c r="AT223" i="14"/>
  <c r="DM223" i="14"/>
  <c r="BA223" i="14"/>
  <c r="DL223" i="14"/>
  <c r="AZ223" i="14"/>
  <c r="DK223" i="14"/>
  <c r="AY223" i="14"/>
  <c r="DJ223" i="14"/>
  <c r="AX223" i="14"/>
  <c r="DI223" i="14"/>
  <c r="AW223" i="14"/>
  <c r="AV223" i="14"/>
  <c r="BB223" i="14"/>
  <c r="BH223" i="14"/>
  <c r="BF223" i="14"/>
  <c r="DW223" i="14"/>
  <c r="EC223" i="14"/>
  <c r="EA223" i="14"/>
  <c r="DY223" i="14"/>
  <c r="DO223" i="14"/>
  <c r="DU223" i="14"/>
  <c r="DS223" i="14"/>
  <c r="DQ223" i="14"/>
  <c r="BK223" i="14"/>
  <c r="BQ223" i="14"/>
  <c r="BO223" i="14"/>
  <c r="BM223" i="14"/>
  <c r="BC223" i="14"/>
  <c r="BI223" i="14"/>
  <c r="BG223" i="14"/>
  <c r="BE223" i="14"/>
  <c r="DP223" i="14"/>
  <c r="DV223" i="14"/>
  <c r="EB223" i="14"/>
  <c r="DZ223" i="14"/>
  <c r="DH223" i="14"/>
  <c r="BD223" i="14"/>
  <c r="DN223" i="14"/>
  <c r="BJ223" i="14"/>
  <c r="DT223" i="14"/>
  <c r="BP223" i="14"/>
  <c r="BN223" i="14"/>
  <c r="DR223" i="14"/>
  <c r="DW280" i="14"/>
  <c r="BK280" i="14"/>
  <c r="DV280" i="14"/>
  <c r="BJ280" i="14"/>
  <c r="EC280" i="14"/>
  <c r="BQ280" i="14"/>
  <c r="EB280" i="14"/>
  <c r="BP280" i="14"/>
  <c r="EA280" i="14"/>
  <c r="BO280" i="14"/>
  <c r="DZ280" i="14"/>
  <c r="BN280" i="14"/>
  <c r="DX280" i="14"/>
  <c r="BL280" i="14"/>
  <c r="DA280" i="14"/>
  <c r="AG280" i="14"/>
  <c r="DO280" i="14"/>
  <c r="BC280" i="14"/>
  <c r="DN280" i="14"/>
  <c r="BB280" i="14"/>
  <c r="DU280" i="14"/>
  <c r="BI280" i="14"/>
  <c r="DT280" i="14"/>
  <c r="BH280" i="14"/>
  <c r="DS280" i="14"/>
  <c r="BG280" i="14"/>
  <c r="DR280" i="14"/>
  <c r="BF280" i="14"/>
  <c r="DP280" i="14"/>
  <c r="BD280" i="14"/>
  <c r="AV280" i="14"/>
  <c r="EG280" i="14"/>
  <c r="DG280" i="14"/>
  <c r="AU280" i="14"/>
  <c r="DF280" i="14"/>
  <c r="AT280" i="14"/>
  <c r="DM280" i="14"/>
  <c r="BA280" i="14"/>
  <c r="DL280" i="14"/>
  <c r="AZ280" i="14"/>
  <c r="DK280" i="14"/>
  <c r="AY280" i="14"/>
  <c r="DJ280" i="14"/>
  <c r="AX280" i="14"/>
  <c r="DH280" i="14"/>
  <c r="DQ280" i="14"/>
  <c r="P280" i="14"/>
  <c r="BU280" i="14"/>
  <c r="CY280" i="14"/>
  <c r="AM280" i="14"/>
  <c r="CX280" i="14"/>
  <c r="AL280" i="14"/>
  <c r="DE280" i="14"/>
  <c r="AS280" i="14"/>
  <c r="DD280" i="14"/>
  <c r="AR280" i="14"/>
  <c r="DC280" i="14"/>
  <c r="AQ280" i="14"/>
  <c r="DB280" i="14"/>
  <c r="AP280" i="14"/>
  <c r="CZ280" i="14"/>
  <c r="BE280" i="14"/>
  <c r="CS280" i="14"/>
  <c r="AF280" i="14"/>
  <c r="CQ280" i="14"/>
  <c r="AE280" i="14"/>
  <c r="CP280" i="14"/>
  <c r="AD280" i="14"/>
  <c r="CW280" i="14"/>
  <c r="AK280" i="14"/>
  <c r="CV280" i="14"/>
  <c r="AJ280" i="14"/>
  <c r="CU280" i="14"/>
  <c r="AI280" i="14"/>
  <c r="CT280" i="14"/>
  <c r="AH280" i="14"/>
  <c r="CR280" i="14"/>
  <c r="X280" i="14"/>
  <c r="AO280" i="14"/>
  <c r="DY280" i="14"/>
  <c r="CI280" i="14"/>
  <c r="W280" i="14"/>
  <c r="CH280" i="14"/>
  <c r="V280" i="14"/>
  <c r="CO280" i="14"/>
  <c r="AC280" i="14"/>
  <c r="CN280" i="14"/>
  <c r="AB280" i="14"/>
  <c r="CM280" i="14"/>
  <c r="AA280" i="14"/>
  <c r="CL280" i="14"/>
  <c r="Z280" i="14"/>
  <c r="CJ280" i="14"/>
  <c r="DI280" i="14"/>
  <c r="CK280" i="14"/>
  <c r="BM280" i="14"/>
  <c r="EE280" i="14"/>
  <c r="BS280" i="14"/>
  <c r="ED280" i="14"/>
  <c r="BR280" i="14"/>
  <c r="EK280" i="14"/>
  <c r="BY280" i="14"/>
  <c r="EJ280" i="14"/>
  <c r="BX280" i="14"/>
  <c r="EI280" i="14"/>
  <c r="BW280" i="14"/>
  <c r="EH280" i="14"/>
  <c r="BV280" i="14"/>
  <c r="EF280" i="14"/>
  <c r="BT280" i="14"/>
  <c r="Q280" i="14"/>
  <c r="CC280" i="14"/>
  <c r="N280" i="14"/>
  <c r="R280" i="14"/>
  <c r="CG280" i="14"/>
  <c r="CB280" i="14"/>
  <c r="U280" i="14"/>
  <c r="AW280" i="14"/>
  <c r="CF280" i="14"/>
  <c r="AN280" i="14"/>
  <c r="EM280" i="14"/>
  <c r="T280" i="14"/>
  <c r="Y280" i="14"/>
  <c r="CA280" i="14"/>
  <c r="CE280" i="14"/>
  <c r="EL280" i="14"/>
  <c r="S280" i="14"/>
  <c r="CD280" i="14"/>
  <c r="BZ280" i="14"/>
  <c r="DT202" i="14"/>
  <c r="BH202" i="14"/>
  <c r="DS202" i="14"/>
  <c r="BG202" i="14"/>
  <c r="DR202" i="14"/>
  <c r="BF202" i="14"/>
  <c r="DQ202" i="14"/>
  <c r="BE202" i="14"/>
  <c r="DP202" i="14"/>
  <c r="BD202" i="14"/>
  <c r="DW202" i="14"/>
  <c r="BK202" i="14"/>
  <c r="DV202" i="14"/>
  <c r="BJ202" i="14"/>
  <c r="AS202" i="14"/>
  <c r="BY202" i="14"/>
  <c r="DL202" i="14"/>
  <c r="AZ202" i="14"/>
  <c r="DK202" i="14"/>
  <c r="AY202" i="14"/>
  <c r="DJ202" i="14"/>
  <c r="AX202" i="14"/>
  <c r="DI202" i="14"/>
  <c r="AW202" i="14"/>
  <c r="DH202" i="14"/>
  <c r="AV202" i="14"/>
  <c r="DO202" i="14"/>
  <c r="BC202" i="14"/>
  <c r="DN202" i="14"/>
  <c r="BB202" i="14"/>
  <c r="CW202" i="14"/>
  <c r="EC202" i="14"/>
  <c r="DD202" i="14"/>
  <c r="AR202" i="14"/>
  <c r="DC202" i="14"/>
  <c r="AQ202" i="14"/>
  <c r="DB202" i="14"/>
  <c r="AP202" i="14"/>
  <c r="DA202" i="14"/>
  <c r="AO202" i="14"/>
  <c r="CZ202" i="14"/>
  <c r="AN202" i="14"/>
  <c r="DG202" i="14"/>
  <c r="AU202" i="14"/>
  <c r="DF202" i="14"/>
  <c r="AT202" i="14"/>
  <c r="AK202" i="14"/>
  <c r="BQ202" i="14"/>
  <c r="CV202" i="14"/>
  <c r="AJ202" i="14"/>
  <c r="CU202" i="14"/>
  <c r="AI202" i="14"/>
  <c r="CT202" i="14"/>
  <c r="AH202" i="14"/>
  <c r="CS202" i="14"/>
  <c r="AG202" i="14"/>
  <c r="CR202" i="14"/>
  <c r="AF202" i="14"/>
  <c r="CY202" i="14"/>
  <c r="AM202" i="14"/>
  <c r="CX202" i="14"/>
  <c r="AL202" i="14"/>
  <c r="CO202" i="14"/>
  <c r="DU202" i="14"/>
  <c r="CN202" i="14"/>
  <c r="AB202" i="14"/>
  <c r="CM202" i="14"/>
  <c r="AA202" i="14"/>
  <c r="CL202" i="14"/>
  <c r="Z202" i="14"/>
  <c r="CK202" i="14"/>
  <c r="Y202" i="14"/>
  <c r="CJ202" i="14"/>
  <c r="X202" i="14"/>
  <c r="CQ202" i="14"/>
  <c r="AE202" i="14"/>
  <c r="CP202" i="14"/>
  <c r="AD202" i="14"/>
  <c r="AC202" i="14"/>
  <c r="BI202" i="14"/>
  <c r="CF202" i="14"/>
  <c r="T202" i="14"/>
  <c r="CE202" i="14"/>
  <c r="S202" i="14"/>
  <c r="CD202" i="14"/>
  <c r="R202" i="14"/>
  <c r="CC202" i="14"/>
  <c r="Q202" i="14"/>
  <c r="CB202" i="14"/>
  <c r="P202" i="14"/>
  <c r="CI202" i="14"/>
  <c r="W202" i="14"/>
  <c r="CH202" i="14"/>
  <c r="V202" i="14"/>
  <c r="CG202" i="14"/>
  <c r="DM202" i="14"/>
  <c r="EJ202" i="14"/>
  <c r="BX202" i="14"/>
  <c r="EI202" i="14"/>
  <c r="BW202" i="14"/>
  <c r="EH202" i="14"/>
  <c r="BV202" i="14"/>
  <c r="EG202" i="14"/>
  <c r="BU202" i="14"/>
  <c r="EF202" i="14"/>
  <c r="BT202" i="14"/>
  <c r="EM202" i="14"/>
  <c r="CA202" i="14"/>
  <c r="EL202" i="14"/>
  <c r="BZ202" i="14"/>
  <c r="N202" i="14"/>
  <c r="U202" i="14"/>
  <c r="BA202" i="14"/>
  <c r="EB202" i="14"/>
  <c r="DX202" i="14"/>
  <c r="BP202" i="14"/>
  <c r="BL202" i="14"/>
  <c r="EA202" i="14"/>
  <c r="EE202" i="14"/>
  <c r="BO202" i="14"/>
  <c r="BS202" i="14"/>
  <c r="DZ202" i="14"/>
  <c r="ED202" i="14"/>
  <c r="BN202" i="14"/>
  <c r="BR202" i="14"/>
  <c r="DY202" i="14"/>
  <c r="DE202" i="14"/>
  <c r="BM202" i="14"/>
  <c r="EK202" i="14"/>
  <c r="EM300" i="14"/>
  <c r="CA300" i="14"/>
  <c r="EL300" i="14"/>
  <c r="BZ300" i="14"/>
  <c r="N300" i="14"/>
  <c r="CG300" i="14"/>
  <c r="U300" i="14"/>
  <c r="CF300" i="14"/>
  <c r="T300" i="14"/>
  <c r="CE300" i="14"/>
  <c r="S300" i="14"/>
  <c r="CD300" i="14"/>
  <c r="R300" i="14"/>
  <c r="CB300" i="14"/>
  <c r="P300" i="14"/>
  <c r="Q300" i="14"/>
  <c r="AW300" i="14"/>
  <c r="EE300" i="14"/>
  <c r="BS300" i="14"/>
  <c r="ED300" i="14"/>
  <c r="BR300" i="14"/>
  <c r="EK300" i="14"/>
  <c r="BY300" i="14"/>
  <c r="EJ300" i="14"/>
  <c r="BX300" i="14"/>
  <c r="EI300" i="14"/>
  <c r="BW300" i="14"/>
  <c r="EH300" i="14"/>
  <c r="BV300" i="14"/>
  <c r="EF300" i="14"/>
  <c r="BT300" i="14"/>
  <c r="DA300" i="14"/>
  <c r="EG300" i="14"/>
  <c r="DW300" i="14"/>
  <c r="BK300" i="14"/>
  <c r="DV300" i="14"/>
  <c r="BJ300" i="14"/>
  <c r="EC300" i="14"/>
  <c r="BQ300" i="14"/>
  <c r="EB300" i="14"/>
  <c r="BP300" i="14"/>
  <c r="EA300" i="14"/>
  <c r="BO300" i="14"/>
  <c r="DZ300" i="14"/>
  <c r="BN300" i="14"/>
  <c r="DX300" i="14"/>
  <c r="BL300" i="14"/>
  <c r="AO300" i="14"/>
  <c r="BU300" i="14"/>
  <c r="DO300" i="14"/>
  <c r="BC300" i="14"/>
  <c r="DN300" i="14"/>
  <c r="BB300" i="14"/>
  <c r="DU300" i="14"/>
  <c r="BI300" i="14"/>
  <c r="DT300" i="14"/>
  <c r="BH300" i="14"/>
  <c r="DS300" i="14"/>
  <c r="BG300" i="14"/>
  <c r="DR300" i="14"/>
  <c r="BF300" i="14"/>
  <c r="DP300" i="14"/>
  <c r="BD300" i="14"/>
  <c r="CS300" i="14"/>
  <c r="DY300" i="14"/>
  <c r="DG300" i="14"/>
  <c r="AU300" i="14"/>
  <c r="DF300" i="14"/>
  <c r="AT300" i="14"/>
  <c r="DM300" i="14"/>
  <c r="BA300" i="14"/>
  <c r="DL300" i="14"/>
  <c r="AZ300" i="14"/>
  <c r="DK300" i="14"/>
  <c r="AY300" i="14"/>
  <c r="DJ300" i="14"/>
  <c r="AX300" i="14"/>
  <c r="DH300" i="14"/>
  <c r="AV300" i="14"/>
  <c r="AG300" i="14"/>
  <c r="BM300" i="14"/>
  <c r="CY300" i="14"/>
  <c r="AM300" i="14"/>
  <c r="CX300" i="14"/>
  <c r="AL300" i="14"/>
  <c r="DE300" i="14"/>
  <c r="AS300" i="14"/>
  <c r="DD300" i="14"/>
  <c r="AR300" i="14"/>
  <c r="DC300" i="14"/>
  <c r="AQ300" i="14"/>
  <c r="DB300" i="14"/>
  <c r="AP300" i="14"/>
  <c r="CZ300" i="14"/>
  <c r="AN300" i="14"/>
  <c r="CK300" i="14"/>
  <c r="DQ300" i="14"/>
  <c r="CI300" i="14"/>
  <c r="W300" i="14"/>
  <c r="CH300" i="14"/>
  <c r="V300" i="14"/>
  <c r="CO300" i="14"/>
  <c r="AC300" i="14"/>
  <c r="CN300" i="14"/>
  <c r="AB300" i="14"/>
  <c r="CM300" i="14"/>
  <c r="AA300" i="14"/>
  <c r="CL300" i="14"/>
  <c r="Z300" i="14"/>
  <c r="CJ300" i="14"/>
  <c r="X300" i="14"/>
  <c r="CC300" i="14"/>
  <c r="DI300" i="14"/>
  <c r="AK300" i="14"/>
  <c r="AF300" i="14"/>
  <c r="CV300" i="14"/>
  <c r="Y300" i="14"/>
  <c r="AJ300" i="14"/>
  <c r="BE300" i="14"/>
  <c r="CQ300" i="14"/>
  <c r="CU300" i="14"/>
  <c r="AD300" i="14"/>
  <c r="AE300" i="14"/>
  <c r="AI300" i="14"/>
  <c r="AH300" i="14"/>
  <c r="CP300" i="14"/>
  <c r="CT300" i="14"/>
  <c r="CW300" i="14"/>
  <c r="CR300" i="14"/>
  <c r="CH235" i="14"/>
  <c r="V235" i="14"/>
  <c r="CO235" i="14"/>
  <c r="AC235" i="14"/>
  <c r="CN235" i="14"/>
  <c r="AB235" i="14"/>
  <c r="CM235" i="14"/>
  <c r="AA235" i="14"/>
  <c r="CL235" i="14"/>
  <c r="Z235" i="14"/>
  <c r="CK235" i="14"/>
  <c r="Y235" i="14"/>
  <c r="CJ235" i="14"/>
  <c r="X235" i="14"/>
  <c r="CQ235" i="14"/>
  <c r="AE235" i="14"/>
  <c r="EL235" i="14"/>
  <c r="BZ235" i="14"/>
  <c r="N235" i="14"/>
  <c r="CG235" i="14"/>
  <c r="U235" i="14"/>
  <c r="CF235" i="14"/>
  <c r="T235" i="14"/>
  <c r="CE235" i="14"/>
  <c r="S235" i="14"/>
  <c r="CD235" i="14"/>
  <c r="R235" i="14"/>
  <c r="CC235" i="14"/>
  <c r="Q235" i="14"/>
  <c r="CB235" i="14"/>
  <c r="P235" i="14"/>
  <c r="CI235" i="14"/>
  <c r="W235" i="14"/>
  <c r="ED235" i="14"/>
  <c r="BR235" i="14"/>
  <c r="EK235" i="14"/>
  <c r="BY235" i="14"/>
  <c r="EJ235" i="14"/>
  <c r="BX235" i="14"/>
  <c r="EI235" i="14"/>
  <c r="BW235" i="14"/>
  <c r="EH235" i="14"/>
  <c r="BV235" i="14"/>
  <c r="EG235" i="14"/>
  <c r="BU235" i="14"/>
  <c r="EF235" i="14"/>
  <c r="BT235" i="14"/>
  <c r="EM235" i="14"/>
  <c r="CA235" i="14"/>
  <c r="DV235" i="14"/>
  <c r="BJ235" i="14"/>
  <c r="EC235" i="14"/>
  <c r="BQ235" i="14"/>
  <c r="EB235" i="14"/>
  <c r="BP235" i="14"/>
  <c r="EA235" i="14"/>
  <c r="BO235" i="14"/>
  <c r="DZ235" i="14"/>
  <c r="BN235" i="14"/>
  <c r="DY235" i="14"/>
  <c r="BM235" i="14"/>
  <c r="DX235" i="14"/>
  <c r="BL235" i="14"/>
  <c r="EE235" i="14"/>
  <c r="BS235" i="14"/>
  <c r="DN235" i="14"/>
  <c r="BB235" i="14"/>
  <c r="DU235" i="14"/>
  <c r="BI235" i="14"/>
  <c r="DT235" i="14"/>
  <c r="BH235" i="14"/>
  <c r="DS235" i="14"/>
  <c r="BG235" i="14"/>
  <c r="DR235" i="14"/>
  <c r="BF235" i="14"/>
  <c r="DQ235" i="14"/>
  <c r="BE235" i="14"/>
  <c r="DP235" i="14"/>
  <c r="BD235" i="14"/>
  <c r="DW235" i="14"/>
  <c r="BK235" i="14"/>
  <c r="DF235" i="14"/>
  <c r="AT235" i="14"/>
  <c r="DM235" i="14"/>
  <c r="BA235" i="14"/>
  <c r="DL235" i="14"/>
  <c r="AZ235" i="14"/>
  <c r="DK235" i="14"/>
  <c r="AY235" i="14"/>
  <c r="DJ235" i="14"/>
  <c r="AX235" i="14"/>
  <c r="DI235" i="14"/>
  <c r="AW235" i="14"/>
  <c r="DH235" i="14"/>
  <c r="AV235" i="14"/>
  <c r="DO235" i="14"/>
  <c r="BC235" i="14"/>
  <c r="CP235" i="14"/>
  <c r="AD235" i="14"/>
  <c r="CW235" i="14"/>
  <c r="AK235" i="14"/>
  <c r="CV235" i="14"/>
  <c r="AJ235" i="14"/>
  <c r="CU235" i="14"/>
  <c r="AI235" i="14"/>
  <c r="CT235" i="14"/>
  <c r="AH235" i="14"/>
  <c r="CS235" i="14"/>
  <c r="AG235" i="14"/>
  <c r="CR235" i="14"/>
  <c r="AF235" i="14"/>
  <c r="CY235" i="14"/>
  <c r="AM235" i="14"/>
  <c r="AR235" i="14"/>
  <c r="AN235" i="14"/>
  <c r="DC235" i="14"/>
  <c r="DG235" i="14"/>
  <c r="AQ235" i="14"/>
  <c r="AU235" i="14"/>
  <c r="CX235" i="14"/>
  <c r="DB235" i="14"/>
  <c r="DE235" i="14"/>
  <c r="DA235" i="14"/>
  <c r="AS235" i="14"/>
  <c r="AO235" i="14"/>
  <c r="AL235" i="14"/>
  <c r="DD235" i="14"/>
  <c r="AP235" i="14"/>
  <c r="CZ235" i="14"/>
  <c r="CL323" i="14"/>
  <c r="Z323" i="14"/>
  <c r="CK323" i="14"/>
  <c r="Y323" i="14"/>
  <c r="CJ323" i="14"/>
  <c r="X323" i="14"/>
  <c r="CQ323" i="14"/>
  <c r="AE323" i="14"/>
  <c r="CP323" i="14"/>
  <c r="AD323" i="14"/>
  <c r="CW323" i="14"/>
  <c r="AK323" i="14"/>
  <c r="CU323" i="14"/>
  <c r="AI323" i="14"/>
  <c r="AZ323" i="14"/>
  <c r="BX323" i="14"/>
  <c r="CD323" i="14"/>
  <c r="R323" i="14"/>
  <c r="CC323" i="14"/>
  <c r="Q323" i="14"/>
  <c r="CB323" i="14"/>
  <c r="P323" i="14"/>
  <c r="CI323" i="14"/>
  <c r="W323" i="14"/>
  <c r="CH323" i="14"/>
  <c r="V323" i="14"/>
  <c r="CO323" i="14"/>
  <c r="AC323" i="14"/>
  <c r="CM323" i="14"/>
  <c r="AA323" i="14"/>
  <c r="DD323" i="14"/>
  <c r="CF323" i="14"/>
  <c r="DZ323" i="14"/>
  <c r="BN323" i="14"/>
  <c r="DY323" i="14"/>
  <c r="BM323" i="14"/>
  <c r="DX323" i="14"/>
  <c r="BL323" i="14"/>
  <c r="EE323" i="14"/>
  <c r="BS323" i="14"/>
  <c r="ED323" i="14"/>
  <c r="BR323" i="14"/>
  <c r="EK323" i="14"/>
  <c r="BY323" i="14"/>
  <c r="EI323" i="14"/>
  <c r="BW323" i="14"/>
  <c r="EB323" i="14"/>
  <c r="CV323" i="14"/>
  <c r="DB323" i="14"/>
  <c r="DQ323" i="14"/>
  <c r="AG323" i="14"/>
  <c r="AV323" i="14"/>
  <c r="CA323" i="14"/>
  <c r="DF323" i="14"/>
  <c r="EC323" i="14"/>
  <c r="AS323" i="14"/>
  <c r="BG323" i="14"/>
  <c r="AR323" i="14"/>
  <c r="CT323" i="14"/>
  <c r="DI323" i="14"/>
  <c r="EF323" i="14"/>
  <c r="AN323" i="14"/>
  <c r="BK323" i="14"/>
  <c r="CX323" i="14"/>
  <c r="DU323" i="14"/>
  <c r="U323" i="14"/>
  <c r="AY323" i="14"/>
  <c r="AJ323" i="14"/>
  <c r="BV323" i="14"/>
  <c r="DA323" i="14"/>
  <c r="DP323" i="14"/>
  <c r="AF323" i="14"/>
  <c r="BC323" i="14"/>
  <c r="BZ323" i="14"/>
  <c r="DM323" i="14"/>
  <c r="EA323" i="14"/>
  <c r="AQ323" i="14"/>
  <c r="CN323" i="14"/>
  <c r="BF323" i="14"/>
  <c r="CS323" i="14"/>
  <c r="DH323" i="14"/>
  <c r="EM323" i="14"/>
  <c r="AU323" i="14"/>
  <c r="BJ323" i="14"/>
  <c r="DE323" i="14"/>
  <c r="DS323" i="14"/>
  <c r="S323" i="14"/>
  <c r="AB323" i="14"/>
  <c r="AX323" i="14"/>
  <c r="BU323" i="14"/>
  <c r="CZ323" i="14"/>
  <c r="DW323" i="14"/>
  <c r="AM323" i="14"/>
  <c r="BB323" i="14"/>
  <c r="CG323" i="14"/>
  <c r="DK323" i="14"/>
  <c r="BP323" i="14"/>
  <c r="EJ323" i="14"/>
  <c r="EH323" i="14"/>
  <c r="AP323" i="14"/>
  <c r="BE323" i="14"/>
  <c r="CR323" i="14"/>
  <c r="DO323" i="14"/>
  <c r="EL323" i="14"/>
  <c r="AT323" i="14"/>
  <c r="BQ323" i="14"/>
  <c r="DC323" i="14"/>
  <c r="DT323" i="14"/>
  <c r="T323" i="14"/>
  <c r="DJ323" i="14"/>
  <c r="EG323" i="14"/>
  <c r="AO323" i="14"/>
  <c r="BD323" i="14"/>
  <c r="CY323" i="14"/>
  <c r="DN323" i="14"/>
  <c r="N323" i="14"/>
  <c r="BA323" i="14"/>
  <c r="BO323" i="14"/>
  <c r="DL323" i="14"/>
  <c r="AH323" i="14"/>
  <c r="BH323" i="14"/>
  <c r="AW323" i="14"/>
  <c r="BT323" i="14"/>
  <c r="DG323" i="14"/>
  <c r="DV323" i="14"/>
  <c r="AL323" i="14"/>
  <c r="BI323" i="14"/>
  <c r="CE323" i="14"/>
  <c r="DR323" i="14"/>
  <c r="CJ225" i="14"/>
  <c r="X225" i="14"/>
  <c r="CQ225" i="14"/>
  <c r="AE225" i="14"/>
  <c r="CP225" i="14"/>
  <c r="AD225" i="14"/>
  <c r="CW225" i="14"/>
  <c r="AK225" i="14"/>
  <c r="CV225" i="14"/>
  <c r="AJ225" i="14"/>
  <c r="CU225" i="14"/>
  <c r="AI225" i="14"/>
  <c r="CT225" i="14"/>
  <c r="AH225" i="14"/>
  <c r="CB225" i="14"/>
  <c r="P225" i="14"/>
  <c r="CI225" i="14"/>
  <c r="W225" i="14"/>
  <c r="CH225" i="14"/>
  <c r="V225" i="14"/>
  <c r="CO225" i="14"/>
  <c r="AC225" i="14"/>
  <c r="CN225" i="14"/>
  <c r="AB225" i="14"/>
  <c r="CM225" i="14"/>
  <c r="AA225" i="14"/>
  <c r="CL225" i="14"/>
  <c r="Z225" i="14"/>
  <c r="CK225" i="14"/>
  <c r="Y225" i="14"/>
  <c r="DP225" i="14"/>
  <c r="BD225" i="14"/>
  <c r="DW225" i="14"/>
  <c r="BK225" i="14"/>
  <c r="DV225" i="14"/>
  <c r="BJ225" i="14"/>
  <c r="EC225" i="14"/>
  <c r="BQ225" i="14"/>
  <c r="EB225" i="14"/>
  <c r="BP225" i="14"/>
  <c r="EA225" i="14"/>
  <c r="BO225" i="14"/>
  <c r="DZ225" i="14"/>
  <c r="BN225" i="14"/>
  <c r="DY225" i="14"/>
  <c r="BM225" i="14"/>
  <c r="CZ225" i="14"/>
  <c r="AN225" i="14"/>
  <c r="DG225" i="14"/>
  <c r="AU225" i="14"/>
  <c r="DF225" i="14"/>
  <c r="AT225" i="14"/>
  <c r="DM225" i="14"/>
  <c r="BA225" i="14"/>
  <c r="DL225" i="14"/>
  <c r="AZ225" i="14"/>
  <c r="DK225" i="14"/>
  <c r="AY225" i="14"/>
  <c r="DJ225" i="14"/>
  <c r="AX225" i="14"/>
  <c r="DX225" i="14"/>
  <c r="EE225" i="14"/>
  <c r="ED225" i="14"/>
  <c r="EK225" i="14"/>
  <c r="EJ225" i="14"/>
  <c r="EI225" i="14"/>
  <c r="EH225" i="14"/>
  <c r="EG225" i="14"/>
  <c r="AW225" i="14"/>
  <c r="DH225" i="14"/>
  <c r="DO225" i="14"/>
  <c r="DN225" i="14"/>
  <c r="DU225" i="14"/>
  <c r="DT225" i="14"/>
  <c r="DS225" i="14"/>
  <c r="DR225" i="14"/>
  <c r="DQ225" i="14"/>
  <c r="AO225" i="14"/>
  <c r="CR225" i="14"/>
  <c r="CY225" i="14"/>
  <c r="CX225" i="14"/>
  <c r="DE225" i="14"/>
  <c r="DD225" i="14"/>
  <c r="DC225" i="14"/>
  <c r="DB225" i="14"/>
  <c r="DI225" i="14"/>
  <c r="AG225" i="14"/>
  <c r="BT225" i="14"/>
  <c r="CA225" i="14"/>
  <c r="BZ225" i="14"/>
  <c r="CG225" i="14"/>
  <c r="CF225" i="14"/>
  <c r="CE225" i="14"/>
  <c r="CD225" i="14"/>
  <c r="DA225" i="14"/>
  <c r="Q225" i="14"/>
  <c r="BL225" i="14"/>
  <c r="BS225" i="14"/>
  <c r="BR225" i="14"/>
  <c r="BY225" i="14"/>
  <c r="BX225" i="14"/>
  <c r="BW225" i="14"/>
  <c r="BV225" i="14"/>
  <c r="CS225" i="14"/>
  <c r="AV225" i="14"/>
  <c r="BC225" i="14"/>
  <c r="BB225" i="14"/>
  <c r="BI225" i="14"/>
  <c r="BH225" i="14"/>
  <c r="BG225" i="14"/>
  <c r="BF225" i="14"/>
  <c r="CC225" i="14"/>
  <c r="AF225" i="14"/>
  <c r="AM225" i="14"/>
  <c r="AL225" i="14"/>
  <c r="AS225" i="14"/>
  <c r="AR225" i="14"/>
  <c r="AQ225" i="14"/>
  <c r="AP225" i="14"/>
  <c r="BU225" i="14"/>
  <c r="EF225" i="14"/>
  <c r="BE225" i="14"/>
  <c r="EM225" i="14"/>
  <c r="EL225" i="14"/>
  <c r="N225" i="14"/>
  <c r="U225" i="14"/>
  <c r="T225" i="14"/>
  <c r="S225" i="14"/>
  <c r="R225" i="14"/>
  <c r="EE292" i="14"/>
  <c r="BS292" i="14"/>
  <c r="ED292" i="14"/>
  <c r="BR292" i="14"/>
  <c r="EK292" i="14"/>
  <c r="BY292" i="14"/>
  <c r="EJ292" i="14"/>
  <c r="BX292" i="14"/>
  <c r="EI292" i="14"/>
  <c r="BW292" i="14"/>
  <c r="EH292" i="14"/>
  <c r="BV292" i="14"/>
  <c r="EF292" i="14"/>
  <c r="BT292" i="14"/>
  <c r="EG292" i="14"/>
  <c r="DA292" i="14"/>
  <c r="DW292" i="14"/>
  <c r="BK292" i="14"/>
  <c r="DV292" i="14"/>
  <c r="BJ292" i="14"/>
  <c r="EC292" i="14"/>
  <c r="BQ292" i="14"/>
  <c r="EB292" i="14"/>
  <c r="BP292" i="14"/>
  <c r="EA292" i="14"/>
  <c r="BO292" i="14"/>
  <c r="DZ292" i="14"/>
  <c r="BN292" i="14"/>
  <c r="DX292" i="14"/>
  <c r="BL292" i="14"/>
  <c r="BU292" i="14"/>
  <c r="AO292" i="14"/>
  <c r="DO292" i="14"/>
  <c r="BC292" i="14"/>
  <c r="DN292" i="14"/>
  <c r="BB292" i="14"/>
  <c r="DU292" i="14"/>
  <c r="BI292" i="14"/>
  <c r="DT292" i="14"/>
  <c r="BH292" i="14"/>
  <c r="DS292" i="14"/>
  <c r="BG292" i="14"/>
  <c r="DR292" i="14"/>
  <c r="BF292" i="14"/>
  <c r="DP292" i="14"/>
  <c r="BD292" i="14"/>
  <c r="DY292" i="14"/>
  <c r="CS292" i="14"/>
  <c r="CY292" i="14"/>
  <c r="AM292" i="14"/>
  <c r="CX292" i="14"/>
  <c r="AL292" i="14"/>
  <c r="DE292" i="14"/>
  <c r="AS292" i="14"/>
  <c r="DD292" i="14"/>
  <c r="AR292" i="14"/>
  <c r="DC292" i="14"/>
  <c r="AQ292" i="14"/>
  <c r="DB292" i="14"/>
  <c r="AP292" i="14"/>
  <c r="CZ292" i="14"/>
  <c r="AN292" i="14"/>
  <c r="DQ292" i="14"/>
  <c r="CK292" i="14"/>
  <c r="CQ292" i="14"/>
  <c r="AE292" i="14"/>
  <c r="CP292" i="14"/>
  <c r="AD292" i="14"/>
  <c r="CW292" i="14"/>
  <c r="AK292" i="14"/>
  <c r="CV292" i="14"/>
  <c r="AJ292" i="14"/>
  <c r="CU292" i="14"/>
  <c r="AI292" i="14"/>
  <c r="CT292" i="14"/>
  <c r="AH292" i="14"/>
  <c r="CR292" i="14"/>
  <c r="AF292" i="14"/>
  <c r="BE292" i="14"/>
  <c r="Y292" i="14"/>
  <c r="EL292" i="14"/>
  <c r="CO292" i="14"/>
  <c r="AZ292" i="14"/>
  <c r="S292" i="14"/>
  <c r="CJ292" i="14"/>
  <c r="AG292" i="14"/>
  <c r="DF292" i="14"/>
  <c r="CG292" i="14"/>
  <c r="AB292" i="14"/>
  <c r="DJ292" i="14"/>
  <c r="CB292" i="14"/>
  <c r="CC292" i="14"/>
  <c r="EM292" i="14"/>
  <c r="CH292" i="14"/>
  <c r="BA292" i="14"/>
  <c r="T292" i="14"/>
  <c r="CL292" i="14"/>
  <c r="AV292" i="14"/>
  <c r="Q292" i="14"/>
  <c r="DG292" i="14"/>
  <c r="BZ292" i="14"/>
  <c r="AC292" i="14"/>
  <c r="DK292" i="14"/>
  <c r="CD292" i="14"/>
  <c r="X292" i="14"/>
  <c r="CI292" i="14"/>
  <c r="AT292" i="14"/>
  <c r="U292" i="14"/>
  <c r="CM292" i="14"/>
  <c r="AX292" i="14"/>
  <c r="P292" i="14"/>
  <c r="CA292" i="14"/>
  <c r="V292" i="14"/>
  <c r="DL292" i="14"/>
  <c r="CE292" i="14"/>
  <c r="Z292" i="14"/>
  <c r="BM292" i="14"/>
  <c r="W292" i="14"/>
  <c r="DM292" i="14"/>
  <c r="CF292" i="14"/>
  <c r="AA292" i="14"/>
  <c r="DH292" i="14"/>
  <c r="AW292" i="14"/>
  <c r="AU292" i="14"/>
  <c r="N292" i="14"/>
  <c r="CN292" i="14"/>
  <c r="AY292" i="14"/>
  <c r="R292" i="14"/>
  <c r="DI292" i="14"/>
  <c r="CT140" i="14"/>
  <c r="AH140" i="14"/>
  <c r="CS140" i="14"/>
  <c r="AG140" i="14"/>
  <c r="CR140" i="14"/>
  <c r="AF140" i="14"/>
  <c r="CY140" i="14"/>
  <c r="AM140" i="14"/>
  <c r="CX140" i="14"/>
  <c r="AL140" i="14"/>
  <c r="DE140" i="14"/>
  <c r="AS140" i="14"/>
  <c r="DD140" i="14"/>
  <c r="AR140" i="14"/>
  <c r="DC140" i="14"/>
  <c r="AQ140" i="14"/>
  <c r="CL140" i="14"/>
  <c r="Z140" i="14"/>
  <c r="CK140" i="14"/>
  <c r="Y140" i="14"/>
  <c r="CJ140" i="14"/>
  <c r="X140" i="14"/>
  <c r="CQ140" i="14"/>
  <c r="AE140" i="14"/>
  <c r="CP140" i="14"/>
  <c r="AD140" i="14"/>
  <c r="CW140" i="14"/>
  <c r="AK140" i="14"/>
  <c r="CV140" i="14"/>
  <c r="AJ140" i="14"/>
  <c r="CU140" i="14"/>
  <c r="AI140" i="14"/>
  <c r="CD140" i="14"/>
  <c r="R140" i="14"/>
  <c r="CC140" i="14"/>
  <c r="Q140" i="14"/>
  <c r="CB140" i="14"/>
  <c r="P140" i="14"/>
  <c r="CI140" i="14"/>
  <c r="W140" i="14"/>
  <c r="CH140" i="14"/>
  <c r="V140" i="14"/>
  <c r="CO140" i="14"/>
  <c r="AC140" i="14"/>
  <c r="CN140" i="14"/>
  <c r="AB140" i="14"/>
  <c r="CM140" i="14"/>
  <c r="AA140" i="14"/>
  <c r="EH140" i="14"/>
  <c r="BV140" i="14"/>
  <c r="EG140" i="14"/>
  <c r="BU140" i="14"/>
  <c r="EF140" i="14"/>
  <c r="BT140" i="14"/>
  <c r="EM140" i="14"/>
  <c r="CA140" i="14"/>
  <c r="EL140" i="14"/>
  <c r="BZ140" i="14"/>
  <c r="N140" i="14"/>
  <c r="CG140" i="14"/>
  <c r="U140" i="14"/>
  <c r="CF140" i="14"/>
  <c r="T140" i="14"/>
  <c r="CE140" i="14"/>
  <c r="S140" i="14"/>
  <c r="DZ140" i="14"/>
  <c r="BN140" i="14"/>
  <c r="DY140" i="14"/>
  <c r="BM140" i="14"/>
  <c r="DX140" i="14"/>
  <c r="BL140" i="14"/>
  <c r="EE140" i="14"/>
  <c r="BS140" i="14"/>
  <c r="ED140" i="14"/>
  <c r="BR140" i="14"/>
  <c r="EK140" i="14"/>
  <c r="BY140" i="14"/>
  <c r="EJ140" i="14"/>
  <c r="BX140" i="14"/>
  <c r="EI140" i="14"/>
  <c r="BW140" i="14"/>
  <c r="DR140" i="14"/>
  <c r="BF140" i="14"/>
  <c r="DQ140" i="14"/>
  <c r="BE140" i="14"/>
  <c r="DP140" i="14"/>
  <c r="BD140" i="14"/>
  <c r="DW140" i="14"/>
  <c r="BK140" i="14"/>
  <c r="DV140" i="14"/>
  <c r="BJ140" i="14"/>
  <c r="EC140" i="14"/>
  <c r="BQ140" i="14"/>
  <c r="EB140" i="14"/>
  <c r="BP140" i="14"/>
  <c r="EA140" i="14"/>
  <c r="BO140" i="14"/>
  <c r="DB140" i="14"/>
  <c r="AP140" i="14"/>
  <c r="DA140" i="14"/>
  <c r="AO140" i="14"/>
  <c r="CZ140" i="14"/>
  <c r="AN140" i="14"/>
  <c r="DG140" i="14"/>
  <c r="AU140" i="14"/>
  <c r="DF140" i="14"/>
  <c r="AT140" i="14"/>
  <c r="DM140" i="14"/>
  <c r="BA140" i="14"/>
  <c r="DL140" i="14"/>
  <c r="AZ140" i="14"/>
  <c r="DK140" i="14"/>
  <c r="AY140" i="14"/>
  <c r="AV140" i="14"/>
  <c r="BH140" i="14"/>
  <c r="DO140" i="14"/>
  <c r="DS140" i="14"/>
  <c r="BC140" i="14"/>
  <c r="BG140" i="14"/>
  <c r="BI140" i="14"/>
  <c r="DJ140" i="14"/>
  <c r="DN140" i="14"/>
  <c r="AX140" i="14"/>
  <c r="BB140" i="14"/>
  <c r="AW140" i="14"/>
  <c r="DI140" i="14"/>
  <c r="DU140" i="14"/>
  <c r="DH140" i="14"/>
  <c r="DT140" i="14"/>
  <c r="CF166" i="14"/>
  <c r="T166" i="14"/>
  <c r="CE166" i="14"/>
  <c r="S166" i="14"/>
  <c r="CD166" i="14"/>
  <c r="R166" i="14"/>
  <c r="DL166" i="14"/>
  <c r="AR166" i="14"/>
  <c r="CU166" i="14"/>
  <c r="AA166" i="14"/>
  <c r="BV166" i="14"/>
  <c r="DY166" i="14"/>
  <c r="BM166" i="14"/>
  <c r="DX166" i="14"/>
  <c r="BL166" i="14"/>
  <c r="EE166" i="14"/>
  <c r="BS166" i="14"/>
  <c r="ED166" i="14"/>
  <c r="BR166" i="14"/>
  <c r="EK166" i="14"/>
  <c r="BY166" i="14"/>
  <c r="DD166" i="14"/>
  <c r="AJ166" i="14"/>
  <c r="CM166" i="14"/>
  <c r="EH166" i="14"/>
  <c r="BN166" i="14"/>
  <c r="DQ166" i="14"/>
  <c r="BE166" i="14"/>
  <c r="DP166" i="14"/>
  <c r="BD166" i="14"/>
  <c r="DW166" i="14"/>
  <c r="BK166" i="14"/>
  <c r="DV166" i="14"/>
  <c r="BJ166" i="14"/>
  <c r="EC166" i="14"/>
  <c r="BQ166" i="14"/>
  <c r="AQ166" i="14"/>
  <c r="Q166" i="14"/>
  <c r="CH166" i="14"/>
  <c r="CV166" i="14"/>
  <c r="AB166" i="14"/>
  <c r="BW166" i="14"/>
  <c r="DZ166" i="14"/>
  <c r="BF166" i="14"/>
  <c r="DI166" i="14"/>
  <c r="AW166" i="14"/>
  <c r="DH166" i="14"/>
  <c r="AV166" i="14"/>
  <c r="DO166" i="14"/>
  <c r="BC166" i="14"/>
  <c r="DN166" i="14"/>
  <c r="BB166" i="14"/>
  <c r="DU166" i="14"/>
  <c r="BI166" i="14"/>
  <c r="EB166" i="14"/>
  <c r="Z166" i="14"/>
  <c r="CI166" i="14"/>
  <c r="AC166" i="14"/>
  <c r="CN166" i="14"/>
  <c r="EI166" i="14"/>
  <c r="BO166" i="14"/>
  <c r="DR166" i="14"/>
  <c r="AX166" i="14"/>
  <c r="DA166" i="14"/>
  <c r="AO166" i="14"/>
  <c r="CZ166" i="14"/>
  <c r="AN166" i="14"/>
  <c r="DG166" i="14"/>
  <c r="AU166" i="14"/>
  <c r="DF166" i="14"/>
  <c r="AT166" i="14"/>
  <c r="DM166" i="14"/>
  <c r="BA166" i="14"/>
  <c r="BH166" i="14"/>
  <c r="CC166" i="14"/>
  <c r="W166" i="14"/>
  <c r="BX166" i="14"/>
  <c r="EA166" i="14"/>
  <c r="BG166" i="14"/>
  <c r="DJ166" i="14"/>
  <c r="AP166" i="14"/>
  <c r="CS166" i="14"/>
  <c r="AG166" i="14"/>
  <c r="CR166" i="14"/>
  <c r="AF166" i="14"/>
  <c r="CY166" i="14"/>
  <c r="AM166" i="14"/>
  <c r="CX166" i="14"/>
  <c r="AL166" i="14"/>
  <c r="DE166" i="14"/>
  <c r="AS166" i="14"/>
  <c r="CT166" i="14"/>
  <c r="P166" i="14"/>
  <c r="CO166" i="14"/>
  <c r="EJ166" i="14"/>
  <c r="BP166" i="14"/>
  <c r="DS166" i="14"/>
  <c r="AY166" i="14"/>
  <c r="DB166" i="14"/>
  <c r="AH166" i="14"/>
  <c r="CK166" i="14"/>
  <c r="Y166" i="14"/>
  <c r="CJ166" i="14"/>
  <c r="X166" i="14"/>
  <c r="CQ166" i="14"/>
  <c r="AE166" i="14"/>
  <c r="CP166" i="14"/>
  <c r="AD166" i="14"/>
  <c r="CW166" i="14"/>
  <c r="AK166" i="14"/>
  <c r="DK166" i="14"/>
  <c r="CB166" i="14"/>
  <c r="V166" i="14"/>
  <c r="DT166" i="14"/>
  <c r="AZ166" i="14"/>
  <c r="DC166" i="14"/>
  <c r="AI166" i="14"/>
  <c r="CL166" i="14"/>
  <c r="EG166" i="14"/>
  <c r="BU166" i="14"/>
  <c r="EF166" i="14"/>
  <c r="BT166" i="14"/>
  <c r="EM166" i="14"/>
  <c r="CA166" i="14"/>
  <c r="EL166" i="14"/>
  <c r="BZ166" i="14"/>
  <c r="N166" i="14"/>
  <c r="CG166" i="14"/>
  <c r="U166" i="14"/>
  <c r="CL122" i="14"/>
  <c r="Z122" i="14"/>
  <c r="CK122" i="14"/>
  <c r="Y122" i="14"/>
  <c r="CJ122" i="14"/>
  <c r="X122" i="14"/>
  <c r="CQ122" i="14"/>
  <c r="AE122" i="14"/>
  <c r="CP122" i="14"/>
  <c r="AD122" i="14"/>
  <c r="CW122" i="14"/>
  <c r="AK122" i="14"/>
  <c r="CV122" i="14"/>
  <c r="AJ122" i="14"/>
  <c r="CU122" i="14"/>
  <c r="AI122" i="14"/>
  <c r="CD122" i="14"/>
  <c r="R122" i="14"/>
  <c r="CC122" i="14"/>
  <c r="Q122" i="14"/>
  <c r="CB122" i="14"/>
  <c r="P122" i="14"/>
  <c r="CI122" i="14"/>
  <c r="W122" i="14"/>
  <c r="CH122" i="14"/>
  <c r="V122" i="14"/>
  <c r="CO122" i="14"/>
  <c r="AC122" i="14"/>
  <c r="CN122" i="14"/>
  <c r="AB122" i="14"/>
  <c r="CM122" i="14"/>
  <c r="AA122" i="14"/>
  <c r="EH122" i="14"/>
  <c r="BV122" i="14"/>
  <c r="EG122" i="14"/>
  <c r="BU122" i="14"/>
  <c r="EF122" i="14"/>
  <c r="BT122" i="14"/>
  <c r="EM122" i="14"/>
  <c r="CA122" i="14"/>
  <c r="EL122" i="14"/>
  <c r="BZ122" i="14"/>
  <c r="N122" i="14"/>
  <c r="CG122" i="14"/>
  <c r="U122" i="14"/>
  <c r="CF122" i="14"/>
  <c r="T122" i="14"/>
  <c r="CE122" i="14"/>
  <c r="S122" i="14"/>
  <c r="DZ122" i="14"/>
  <c r="BN122" i="14"/>
  <c r="DY122" i="14"/>
  <c r="BM122" i="14"/>
  <c r="DX122" i="14"/>
  <c r="BL122" i="14"/>
  <c r="EE122" i="14"/>
  <c r="BS122" i="14"/>
  <c r="ED122" i="14"/>
  <c r="BR122" i="14"/>
  <c r="EK122" i="14"/>
  <c r="BY122" i="14"/>
  <c r="EJ122" i="14"/>
  <c r="BX122" i="14"/>
  <c r="EI122" i="14"/>
  <c r="BW122" i="14"/>
  <c r="DR122" i="14"/>
  <c r="BF122" i="14"/>
  <c r="DQ122" i="14"/>
  <c r="BE122" i="14"/>
  <c r="DP122" i="14"/>
  <c r="BD122" i="14"/>
  <c r="DW122" i="14"/>
  <c r="BK122" i="14"/>
  <c r="DV122" i="14"/>
  <c r="BJ122" i="14"/>
  <c r="EC122" i="14"/>
  <c r="BQ122" i="14"/>
  <c r="EB122" i="14"/>
  <c r="BP122" i="14"/>
  <c r="EA122" i="14"/>
  <c r="BO122" i="14"/>
  <c r="DJ122" i="14"/>
  <c r="AX122" i="14"/>
  <c r="DI122" i="14"/>
  <c r="AW122" i="14"/>
  <c r="DH122" i="14"/>
  <c r="AV122" i="14"/>
  <c r="DO122" i="14"/>
  <c r="BC122" i="14"/>
  <c r="DN122" i="14"/>
  <c r="BB122" i="14"/>
  <c r="DU122" i="14"/>
  <c r="BI122" i="14"/>
  <c r="DT122" i="14"/>
  <c r="BH122" i="14"/>
  <c r="DS122" i="14"/>
  <c r="BG122" i="14"/>
  <c r="DB122" i="14"/>
  <c r="AP122" i="14"/>
  <c r="DA122" i="14"/>
  <c r="AO122" i="14"/>
  <c r="CZ122" i="14"/>
  <c r="AN122" i="14"/>
  <c r="DG122" i="14"/>
  <c r="AU122" i="14"/>
  <c r="DF122" i="14"/>
  <c r="AT122" i="14"/>
  <c r="DM122" i="14"/>
  <c r="BA122" i="14"/>
  <c r="DL122" i="14"/>
  <c r="AZ122" i="14"/>
  <c r="DK122" i="14"/>
  <c r="AY122" i="14"/>
  <c r="CR122" i="14"/>
  <c r="DD122" i="14"/>
  <c r="AF122" i="14"/>
  <c r="AR122" i="14"/>
  <c r="CY122" i="14"/>
  <c r="DC122" i="14"/>
  <c r="AM122" i="14"/>
  <c r="AQ122" i="14"/>
  <c r="CT122" i="14"/>
  <c r="CX122" i="14"/>
  <c r="AH122" i="14"/>
  <c r="AL122" i="14"/>
  <c r="AG122" i="14"/>
  <c r="AS122" i="14"/>
  <c r="CS122" i="14"/>
  <c r="DE122" i="14"/>
  <c r="EM354" i="14"/>
  <c r="CA354" i="14"/>
  <c r="EL354" i="14"/>
  <c r="BZ354" i="14"/>
  <c r="N354" i="14"/>
  <c r="CG354" i="14"/>
  <c r="U354" i="14"/>
  <c r="CF354" i="14"/>
  <c r="T354" i="14"/>
  <c r="CE354" i="14"/>
  <c r="S354" i="14"/>
  <c r="CD354" i="14"/>
  <c r="R354" i="14"/>
  <c r="CC354" i="14"/>
  <c r="Q354" i="14"/>
  <c r="AN354" i="14"/>
  <c r="P354" i="14"/>
  <c r="EE354" i="14"/>
  <c r="BS354" i="14"/>
  <c r="ED354" i="14"/>
  <c r="BR354" i="14"/>
  <c r="EK354" i="14"/>
  <c r="BY354" i="14"/>
  <c r="EJ354" i="14"/>
  <c r="BX354" i="14"/>
  <c r="EI354" i="14"/>
  <c r="BW354" i="14"/>
  <c r="EH354" i="14"/>
  <c r="BV354" i="14"/>
  <c r="EG354" i="14"/>
  <c r="BU354" i="14"/>
  <c r="DX354" i="14"/>
  <c r="CR354" i="14"/>
  <c r="DW354" i="14"/>
  <c r="BK354" i="14"/>
  <c r="DV354" i="14"/>
  <c r="BJ354" i="14"/>
  <c r="EC354" i="14"/>
  <c r="BQ354" i="14"/>
  <c r="EB354" i="14"/>
  <c r="BP354" i="14"/>
  <c r="EA354" i="14"/>
  <c r="BO354" i="14"/>
  <c r="DZ354" i="14"/>
  <c r="BN354" i="14"/>
  <c r="DY354" i="14"/>
  <c r="BM354" i="14"/>
  <c r="BL354" i="14"/>
  <c r="AF354" i="14"/>
  <c r="DO354" i="14"/>
  <c r="BC354" i="14"/>
  <c r="DN354" i="14"/>
  <c r="BB354" i="14"/>
  <c r="DU354" i="14"/>
  <c r="BI354" i="14"/>
  <c r="DT354" i="14"/>
  <c r="BH354" i="14"/>
  <c r="DS354" i="14"/>
  <c r="BG354" i="14"/>
  <c r="DR354" i="14"/>
  <c r="BF354" i="14"/>
  <c r="DQ354" i="14"/>
  <c r="BE354" i="14"/>
  <c r="DP354" i="14"/>
  <c r="CJ354" i="14"/>
  <c r="DG354" i="14"/>
  <c r="AU354" i="14"/>
  <c r="DF354" i="14"/>
  <c r="AT354" i="14"/>
  <c r="DM354" i="14"/>
  <c r="BA354" i="14"/>
  <c r="DL354" i="14"/>
  <c r="AZ354" i="14"/>
  <c r="DK354" i="14"/>
  <c r="AY354" i="14"/>
  <c r="DJ354" i="14"/>
  <c r="AX354" i="14"/>
  <c r="DI354" i="14"/>
  <c r="AW354" i="14"/>
  <c r="BD354" i="14"/>
  <c r="X354" i="14"/>
  <c r="CY354" i="14"/>
  <c r="AM354" i="14"/>
  <c r="CX354" i="14"/>
  <c r="AL354" i="14"/>
  <c r="DE354" i="14"/>
  <c r="AS354" i="14"/>
  <c r="DD354" i="14"/>
  <c r="AR354" i="14"/>
  <c r="DC354" i="14"/>
  <c r="AQ354" i="14"/>
  <c r="DB354" i="14"/>
  <c r="AP354" i="14"/>
  <c r="DA354" i="14"/>
  <c r="AO354" i="14"/>
  <c r="DH354" i="14"/>
  <c r="EF354" i="14"/>
  <c r="CQ354" i="14"/>
  <c r="AE354" i="14"/>
  <c r="CP354" i="14"/>
  <c r="AD354" i="14"/>
  <c r="CW354" i="14"/>
  <c r="AK354" i="14"/>
  <c r="CV354" i="14"/>
  <c r="AJ354" i="14"/>
  <c r="CU354" i="14"/>
  <c r="AI354" i="14"/>
  <c r="CT354" i="14"/>
  <c r="AH354" i="14"/>
  <c r="CS354" i="14"/>
  <c r="AG354" i="14"/>
  <c r="AV354" i="14"/>
  <c r="BT354" i="14"/>
  <c r="CO354" i="14"/>
  <c r="CK354" i="14"/>
  <c r="AC354" i="14"/>
  <c r="Y354" i="14"/>
  <c r="CN354" i="14"/>
  <c r="CZ354" i="14"/>
  <c r="AB354" i="14"/>
  <c r="CB354" i="14"/>
  <c r="CI354" i="14"/>
  <c r="CM354" i="14"/>
  <c r="W354" i="14"/>
  <c r="AA354" i="14"/>
  <c r="V354" i="14"/>
  <c r="Z354" i="14"/>
  <c r="CH354" i="14"/>
  <c r="CL354" i="14"/>
  <c r="DF113" i="14"/>
  <c r="AT113" i="14"/>
  <c r="DM113" i="14"/>
  <c r="BA113" i="14"/>
  <c r="DL113" i="14"/>
  <c r="AZ113" i="14"/>
  <c r="DK113" i="14"/>
  <c r="AY113" i="14"/>
  <c r="DJ113" i="14"/>
  <c r="AX113" i="14"/>
  <c r="DI113" i="14"/>
  <c r="AW113" i="14"/>
  <c r="DH113" i="14"/>
  <c r="AV113" i="14"/>
  <c r="CH113" i="14"/>
  <c r="V113" i="14"/>
  <c r="CO113" i="14"/>
  <c r="AC113" i="14"/>
  <c r="CN113" i="14"/>
  <c r="AB113" i="14"/>
  <c r="CM113" i="14"/>
  <c r="AA113" i="14"/>
  <c r="CL113" i="14"/>
  <c r="Z113" i="14"/>
  <c r="CK113" i="14"/>
  <c r="Y113" i="14"/>
  <c r="CJ113" i="14"/>
  <c r="X113" i="14"/>
  <c r="CQ113" i="14"/>
  <c r="AE113" i="14"/>
  <c r="EL113" i="14"/>
  <c r="BZ113" i="14"/>
  <c r="N113" i="14"/>
  <c r="CG113" i="14"/>
  <c r="U113" i="14"/>
  <c r="CF113" i="14"/>
  <c r="T113" i="14"/>
  <c r="CE113" i="14"/>
  <c r="S113" i="14"/>
  <c r="CD113" i="14"/>
  <c r="R113" i="14"/>
  <c r="CC113" i="14"/>
  <c r="Q113" i="14"/>
  <c r="CB113" i="14"/>
  <c r="P113" i="14"/>
  <c r="CI113" i="14"/>
  <c r="W113" i="14"/>
  <c r="ED113" i="14"/>
  <c r="BR113" i="14"/>
  <c r="EK113" i="14"/>
  <c r="BY113" i="14"/>
  <c r="EJ113" i="14"/>
  <c r="BX113" i="14"/>
  <c r="EI113" i="14"/>
  <c r="BW113" i="14"/>
  <c r="EH113" i="14"/>
  <c r="BV113" i="14"/>
  <c r="EG113" i="14"/>
  <c r="BU113" i="14"/>
  <c r="EF113" i="14"/>
  <c r="BT113" i="14"/>
  <c r="EM113" i="14"/>
  <c r="CA113" i="14"/>
  <c r="DV113" i="14"/>
  <c r="EC113" i="14"/>
  <c r="EB113" i="14"/>
  <c r="EA113" i="14"/>
  <c r="DZ113" i="14"/>
  <c r="DY113" i="14"/>
  <c r="DX113" i="14"/>
  <c r="EE113" i="14"/>
  <c r="AU113" i="14"/>
  <c r="DN113" i="14"/>
  <c r="DU113" i="14"/>
  <c r="DT113" i="14"/>
  <c r="DS113" i="14"/>
  <c r="DR113" i="14"/>
  <c r="DQ113" i="14"/>
  <c r="DP113" i="14"/>
  <c r="DW113" i="14"/>
  <c r="AM113" i="14"/>
  <c r="CX113" i="14"/>
  <c r="DE113" i="14"/>
  <c r="DD113" i="14"/>
  <c r="DC113" i="14"/>
  <c r="DB113" i="14"/>
  <c r="DA113" i="14"/>
  <c r="CZ113" i="14"/>
  <c r="DO113" i="14"/>
  <c r="CP113" i="14"/>
  <c r="CW113" i="14"/>
  <c r="CV113" i="14"/>
  <c r="CU113" i="14"/>
  <c r="CT113" i="14"/>
  <c r="CS113" i="14"/>
  <c r="CR113" i="14"/>
  <c r="DG113" i="14"/>
  <c r="BJ113" i="14"/>
  <c r="BQ113" i="14"/>
  <c r="BP113" i="14"/>
  <c r="BO113" i="14"/>
  <c r="BN113" i="14"/>
  <c r="BM113" i="14"/>
  <c r="BL113" i="14"/>
  <c r="CY113" i="14"/>
  <c r="BB113" i="14"/>
  <c r="BI113" i="14"/>
  <c r="BH113" i="14"/>
  <c r="BG113" i="14"/>
  <c r="BF113" i="14"/>
  <c r="BE113" i="14"/>
  <c r="BD113" i="14"/>
  <c r="BS113" i="14"/>
  <c r="AL113" i="14"/>
  <c r="AS113" i="14"/>
  <c r="AR113" i="14"/>
  <c r="AQ113" i="14"/>
  <c r="AP113" i="14"/>
  <c r="AO113" i="14"/>
  <c r="AN113" i="14"/>
  <c r="BK113" i="14"/>
  <c r="AI113" i="14"/>
  <c r="AH113" i="14"/>
  <c r="AG113" i="14"/>
  <c r="AF113" i="14"/>
  <c r="BC113" i="14"/>
  <c r="AD113" i="14"/>
  <c r="AK113" i="14"/>
  <c r="AJ113" i="14"/>
  <c r="DK299" i="14"/>
  <c r="AY299" i="14"/>
  <c r="DJ299" i="14"/>
  <c r="AX299" i="14"/>
  <c r="DI299" i="14"/>
  <c r="AW299" i="14"/>
  <c r="DH299" i="14"/>
  <c r="AV299" i="14"/>
  <c r="DO299" i="14"/>
  <c r="BC299" i="14"/>
  <c r="DN299" i="14"/>
  <c r="BB299" i="14"/>
  <c r="DT299" i="14"/>
  <c r="BH299" i="14"/>
  <c r="CW299" i="14"/>
  <c r="EC299" i="14"/>
  <c r="DC299" i="14"/>
  <c r="AQ299" i="14"/>
  <c r="DB299" i="14"/>
  <c r="AP299" i="14"/>
  <c r="DA299" i="14"/>
  <c r="AO299" i="14"/>
  <c r="CZ299" i="14"/>
  <c r="AN299" i="14"/>
  <c r="DG299" i="14"/>
  <c r="AU299" i="14"/>
  <c r="DF299" i="14"/>
  <c r="AT299" i="14"/>
  <c r="DL299" i="14"/>
  <c r="AZ299" i="14"/>
  <c r="AK299" i="14"/>
  <c r="BQ299" i="14"/>
  <c r="CU299" i="14"/>
  <c r="AI299" i="14"/>
  <c r="CT299" i="14"/>
  <c r="AH299" i="14"/>
  <c r="CS299" i="14"/>
  <c r="AG299" i="14"/>
  <c r="CR299" i="14"/>
  <c r="AF299" i="14"/>
  <c r="CY299" i="14"/>
  <c r="AM299" i="14"/>
  <c r="CX299" i="14"/>
  <c r="AL299" i="14"/>
  <c r="DD299" i="14"/>
  <c r="AR299" i="14"/>
  <c r="CO299" i="14"/>
  <c r="DU299" i="14"/>
  <c r="CM299" i="14"/>
  <c r="AA299" i="14"/>
  <c r="CL299" i="14"/>
  <c r="Z299" i="14"/>
  <c r="CK299" i="14"/>
  <c r="Y299" i="14"/>
  <c r="CJ299" i="14"/>
  <c r="X299" i="14"/>
  <c r="CQ299" i="14"/>
  <c r="AE299" i="14"/>
  <c r="CP299" i="14"/>
  <c r="AD299" i="14"/>
  <c r="CE299" i="14"/>
  <c r="S299" i="14"/>
  <c r="CD299" i="14"/>
  <c r="R299" i="14"/>
  <c r="CC299" i="14"/>
  <c r="Q299" i="14"/>
  <c r="CB299" i="14"/>
  <c r="P299" i="14"/>
  <c r="CI299" i="14"/>
  <c r="W299" i="14"/>
  <c r="CH299" i="14"/>
  <c r="V299" i="14"/>
  <c r="CN299" i="14"/>
  <c r="AB299" i="14"/>
  <c r="CG299" i="14"/>
  <c r="DM299" i="14"/>
  <c r="EI299" i="14"/>
  <c r="BW299" i="14"/>
  <c r="EH299" i="14"/>
  <c r="BV299" i="14"/>
  <c r="EG299" i="14"/>
  <c r="BU299" i="14"/>
  <c r="EF299" i="14"/>
  <c r="BT299" i="14"/>
  <c r="EM299" i="14"/>
  <c r="CA299" i="14"/>
  <c r="EL299" i="14"/>
  <c r="BZ299" i="14"/>
  <c r="N299" i="14"/>
  <c r="CF299" i="14"/>
  <c r="T299" i="14"/>
  <c r="U299" i="14"/>
  <c r="BA299" i="14"/>
  <c r="BG299" i="14"/>
  <c r="BE299" i="14"/>
  <c r="BK299" i="14"/>
  <c r="BX299" i="14"/>
  <c r="BI299" i="14"/>
  <c r="DZ299" i="14"/>
  <c r="DX299" i="14"/>
  <c r="ED299" i="14"/>
  <c r="BP299" i="14"/>
  <c r="DR299" i="14"/>
  <c r="DP299" i="14"/>
  <c r="DV299" i="14"/>
  <c r="AJ299" i="14"/>
  <c r="BN299" i="14"/>
  <c r="BL299" i="14"/>
  <c r="BR299" i="14"/>
  <c r="DE299" i="14"/>
  <c r="BF299" i="14"/>
  <c r="BD299" i="14"/>
  <c r="BJ299" i="14"/>
  <c r="AS299" i="14"/>
  <c r="EA299" i="14"/>
  <c r="DY299" i="14"/>
  <c r="EE299" i="14"/>
  <c r="EJ299" i="14"/>
  <c r="AC299" i="14"/>
  <c r="BO299" i="14"/>
  <c r="BM299" i="14"/>
  <c r="BS299" i="14"/>
  <c r="CV299" i="14"/>
  <c r="BY299" i="14"/>
  <c r="DW299" i="14"/>
  <c r="EB299" i="14"/>
  <c r="EK299" i="14"/>
  <c r="DS299" i="14"/>
  <c r="DQ299" i="14"/>
  <c r="CT331" i="14"/>
  <c r="AH331" i="14"/>
  <c r="CS331" i="14"/>
  <c r="AG331" i="14"/>
  <c r="CR331" i="14"/>
  <c r="AF331" i="14"/>
  <c r="CY331" i="14"/>
  <c r="AM331" i="14"/>
  <c r="CX331" i="14"/>
  <c r="AL331" i="14"/>
  <c r="DE331" i="14"/>
  <c r="AS331" i="14"/>
  <c r="DC331" i="14"/>
  <c r="AQ331" i="14"/>
  <c r="CF331" i="14"/>
  <c r="DL331" i="14"/>
  <c r="CL331" i="14"/>
  <c r="Z331" i="14"/>
  <c r="CK331" i="14"/>
  <c r="Y331" i="14"/>
  <c r="CJ331" i="14"/>
  <c r="X331" i="14"/>
  <c r="CQ331" i="14"/>
  <c r="AE331" i="14"/>
  <c r="CP331" i="14"/>
  <c r="AD331" i="14"/>
  <c r="CW331" i="14"/>
  <c r="AK331" i="14"/>
  <c r="CU331" i="14"/>
  <c r="AI331" i="14"/>
  <c r="T331" i="14"/>
  <c r="AZ331" i="14"/>
  <c r="CD331" i="14"/>
  <c r="R331" i="14"/>
  <c r="CC331" i="14"/>
  <c r="Q331" i="14"/>
  <c r="CB331" i="14"/>
  <c r="P331" i="14"/>
  <c r="CI331" i="14"/>
  <c r="W331" i="14"/>
  <c r="CH331" i="14"/>
  <c r="V331" i="14"/>
  <c r="CO331" i="14"/>
  <c r="AC331" i="14"/>
  <c r="CM331" i="14"/>
  <c r="AA331" i="14"/>
  <c r="EJ331" i="14"/>
  <c r="DD331" i="14"/>
  <c r="EH331" i="14"/>
  <c r="BV331" i="14"/>
  <c r="EG331" i="14"/>
  <c r="BU331" i="14"/>
  <c r="EF331" i="14"/>
  <c r="BT331" i="14"/>
  <c r="EM331" i="14"/>
  <c r="CA331" i="14"/>
  <c r="EL331" i="14"/>
  <c r="BZ331" i="14"/>
  <c r="N331" i="14"/>
  <c r="CG331" i="14"/>
  <c r="U331" i="14"/>
  <c r="CE331" i="14"/>
  <c r="S331" i="14"/>
  <c r="BX331" i="14"/>
  <c r="AR331" i="14"/>
  <c r="DZ331" i="14"/>
  <c r="BN331" i="14"/>
  <c r="DY331" i="14"/>
  <c r="BM331" i="14"/>
  <c r="DX331" i="14"/>
  <c r="BL331" i="14"/>
  <c r="EE331" i="14"/>
  <c r="BS331" i="14"/>
  <c r="ED331" i="14"/>
  <c r="BR331" i="14"/>
  <c r="EK331" i="14"/>
  <c r="BY331" i="14"/>
  <c r="EI331" i="14"/>
  <c r="BW331" i="14"/>
  <c r="CV331" i="14"/>
  <c r="EB331" i="14"/>
  <c r="DR331" i="14"/>
  <c r="BF331" i="14"/>
  <c r="DQ331" i="14"/>
  <c r="BE331" i="14"/>
  <c r="DP331" i="14"/>
  <c r="BD331" i="14"/>
  <c r="DW331" i="14"/>
  <c r="BK331" i="14"/>
  <c r="DV331" i="14"/>
  <c r="BJ331" i="14"/>
  <c r="EC331" i="14"/>
  <c r="BQ331" i="14"/>
  <c r="EA331" i="14"/>
  <c r="BO331" i="14"/>
  <c r="AJ331" i="14"/>
  <c r="BP331" i="14"/>
  <c r="DB331" i="14"/>
  <c r="AP331" i="14"/>
  <c r="DA331" i="14"/>
  <c r="AO331" i="14"/>
  <c r="CZ331" i="14"/>
  <c r="AN331" i="14"/>
  <c r="DG331" i="14"/>
  <c r="AU331" i="14"/>
  <c r="DF331" i="14"/>
  <c r="AT331" i="14"/>
  <c r="DM331" i="14"/>
  <c r="BA331" i="14"/>
  <c r="DK331" i="14"/>
  <c r="AY331" i="14"/>
  <c r="AB331" i="14"/>
  <c r="BH331" i="14"/>
  <c r="DI331" i="14"/>
  <c r="DU331" i="14"/>
  <c r="AW331" i="14"/>
  <c r="BI331" i="14"/>
  <c r="DH331" i="14"/>
  <c r="DS331" i="14"/>
  <c r="AV331" i="14"/>
  <c r="BG331" i="14"/>
  <c r="DO331" i="14"/>
  <c r="CN331" i="14"/>
  <c r="BC331" i="14"/>
  <c r="DT331" i="14"/>
  <c r="DJ331" i="14"/>
  <c r="DN331" i="14"/>
  <c r="AX331" i="14"/>
  <c r="BB331" i="14"/>
  <c r="CX127" i="14"/>
  <c r="AL127" i="14"/>
  <c r="DE127" i="14"/>
  <c r="AS127" i="14"/>
  <c r="DD127" i="14"/>
  <c r="AR127" i="14"/>
  <c r="DC127" i="14"/>
  <c r="AQ127" i="14"/>
  <c r="DB127" i="14"/>
  <c r="AP127" i="14"/>
  <c r="DA127" i="14"/>
  <c r="AO127" i="14"/>
  <c r="CZ127" i="14"/>
  <c r="AN127" i="14"/>
  <c r="DG127" i="14"/>
  <c r="AU127" i="14"/>
  <c r="CP127" i="14"/>
  <c r="AD127" i="14"/>
  <c r="CW127" i="14"/>
  <c r="AK127" i="14"/>
  <c r="CV127" i="14"/>
  <c r="AJ127" i="14"/>
  <c r="CU127" i="14"/>
  <c r="AI127" i="14"/>
  <c r="CT127" i="14"/>
  <c r="AH127" i="14"/>
  <c r="CS127" i="14"/>
  <c r="AG127" i="14"/>
  <c r="CR127" i="14"/>
  <c r="AF127" i="14"/>
  <c r="CY127" i="14"/>
  <c r="AM127" i="14"/>
  <c r="CH127" i="14"/>
  <c r="V127" i="14"/>
  <c r="CO127" i="14"/>
  <c r="AC127" i="14"/>
  <c r="CN127" i="14"/>
  <c r="AB127" i="14"/>
  <c r="CM127" i="14"/>
  <c r="AA127" i="14"/>
  <c r="CL127" i="14"/>
  <c r="Z127" i="14"/>
  <c r="CK127" i="14"/>
  <c r="Y127" i="14"/>
  <c r="CJ127" i="14"/>
  <c r="X127" i="14"/>
  <c r="CQ127" i="14"/>
  <c r="AE127" i="14"/>
  <c r="EL127" i="14"/>
  <c r="BZ127" i="14"/>
  <c r="N127" i="14"/>
  <c r="CG127" i="14"/>
  <c r="U127" i="14"/>
  <c r="CF127" i="14"/>
  <c r="T127" i="14"/>
  <c r="CE127" i="14"/>
  <c r="S127" i="14"/>
  <c r="CD127" i="14"/>
  <c r="R127" i="14"/>
  <c r="CC127" i="14"/>
  <c r="Q127" i="14"/>
  <c r="CB127" i="14"/>
  <c r="P127" i="14"/>
  <c r="CI127" i="14"/>
  <c r="W127" i="14"/>
  <c r="ED127" i="14"/>
  <c r="BR127" i="14"/>
  <c r="EK127" i="14"/>
  <c r="BY127" i="14"/>
  <c r="EJ127" i="14"/>
  <c r="BX127" i="14"/>
  <c r="EI127" i="14"/>
  <c r="BW127" i="14"/>
  <c r="EH127" i="14"/>
  <c r="BV127" i="14"/>
  <c r="EG127" i="14"/>
  <c r="BU127" i="14"/>
  <c r="EF127" i="14"/>
  <c r="BT127" i="14"/>
  <c r="EM127" i="14"/>
  <c r="CA127" i="14"/>
  <c r="DV127" i="14"/>
  <c r="BJ127" i="14"/>
  <c r="EC127" i="14"/>
  <c r="BQ127" i="14"/>
  <c r="EB127" i="14"/>
  <c r="BP127" i="14"/>
  <c r="EA127" i="14"/>
  <c r="BO127" i="14"/>
  <c r="DZ127" i="14"/>
  <c r="BN127" i="14"/>
  <c r="DY127" i="14"/>
  <c r="BM127" i="14"/>
  <c r="DX127" i="14"/>
  <c r="BL127" i="14"/>
  <c r="EE127" i="14"/>
  <c r="BS127" i="14"/>
  <c r="DN127" i="14"/>
  <c r="BB127" i="14"/>
  <c r="DU127" i="14"/>
  <c r="BI127" i="14"/>
  <c r="DT127" i="14"/>
  <c r="BH127" i="14"/>
  <c r="DS127" i="14"/>
  <c r="BG127" i="14"/>
  <c r="DR127" i="14"/>
  <c r="BF127" i="14"/>
  <c r="DQ127" i="14"/>
  <c r="BE127" i="14"/>
  <c r="DP127" i="14"/>
  <c r="BD127" i="14"/>
  <c r="DW127" i="14"/>
  <c r="BK127" i="14"/>
  <c r="DK127" i="14"/>
  <c r="DO127" i="14"/>
  <c r="AY127" i="14"/>
  <c r="BC127" i="14"/>
  <c r="DF127" i="14"/>
  <c r="DJ127" i="14"/>
  <c r="AT127" i="14"/>
  <c r="AX127" i="14"/>
  <c r="DM127" i="14"/>
  <c r="DI127" i="14"/>
  <c r="BA127" i="14"/>
  <c r="AW127" i="14"/>
  <c r="DL127" i="14"/>
  <c r="DH127" i="14"/>
  <c r="AZ127" i="14"/>
  <c r="AV127" i="14"/>
  <c r="DO288" i="14"/>
  <c r="DG288" i="14"/>
  <c r="AU288" i="14"/>
  <c r="EM288" i="14"/>
  <c r="CA288" i="14"/>
  <c r="EL288" i="14"/>
  <c r="BZ288" i="14"/>
  <c r="N288" i="14"/>
  <c r="CG288" i="14"/>
  <c r="U288" i="14"/>
  <c r="CF288" i="14"/>
  <c r="T288" i="14"/>
  <c r="CE288" i="14"/>
  <c r="S288" i="14"/>
  <c r="CD288" i="14"/>
  <c r="R288" i="14"/>
  <c r="CB288" i="14"/>
  <c r="P288" i="14"/>
  <c r="BM288" i="14"/>
  <c r="AG288" i="14"/>
  <c r="CI288" i="14"/>
  <c r="DV288" i="14"/>
  <c r="BB288" i="14"/>
  <c r="DM288" i="14"/>
  <c r="AS288" i="14"/>
  <c r="CV288" i="14"/>
  <c r="AB288" i="14"/>
  <c r="BW288" i="14"/>
  <c r="DZ288" i="14"/>
  <c r="BF288" i="14"/>
  <c r="DH288" i="14"/>
  <c r="AN288" i="14"/>
  <c r="BU288" i="14"/>
  <c r="CS288" i="14"/>
  <c r="BS288" i="14"/>
  <c r="DN288" i="14"/>
  <c r="AT288" i="14"/>
  <c r="DE288" i="14"/>
  <c r="AK288" i="14"/>
  <c r="CN288" i="14"/>
  <c r="EI288" i="14"/>
  <c r="BO288" i="14"/>
  <c r="DR288" i="14"/>
  <c r="AX288" i="14"/>
  <c r="CZ288" i="14"/>
  <c r="AF288" i="14"/>
  <c r="DY288" i="14"/>
  <c r="BK288" i="14"/>
  <c r="DF288" i="14"/>
  <c r="AL288" i="14"/>
  <c r="CW288" i="14"/>
  <c r="AC288" i="14"/>
  <c r="BX288" i="14"/>
  <c r="EA288" i="14"/>
  <c r="BG288" i="14"/>
  <c r="DJ288" i="14"/>
  <c r="AP288" i="14"/>
  <c r="CR288" i="14"/>
  <c r="X288" i="14"/>
  <c r="DQ288" i="14"/>
  <c r="BC288" i="14"/>
  <c r="CX288" i="14"/>
  <c r="AD288" i="14"/>
  <c r="CO288" i="14"/>
  <c r="EJ288" i="14"/>
  <c r="BP288" i="14"/>
  <c r="DS288" i="14"/>
  <c r="AY288" i="14"/>
  <c r="DB288" i="14"/>
  <c r="AH288" i="14"/>
  <c r="CJ288" i="14"/>
  <c r="CK288" i="14"/>
  <c r="BE288" i="14"/>
  <c r="EE288" i="14"/>
  <c r="AM288" i="14"/>
  <c r="CP288" i="14"/>
  <c r="V288" i="14"/>
  <c r="BY288" i="14"/>
  <c r="EB288" i="14"/>
  <c r="BH288" i="14"/>
  <c r="DK288" i="14"/>
  <c r="AQ288" i="14"/>
  <c r="CT288" i="14"/>
  <c r="Z288" i="14"/>
  <c r="BT288" i="14"/>
  <c r="Y288" i="14"/>
  <c r="DI288" i="14"/>
  <c r="DW288" i="14"/>
  <c r="AE288" i="14"/>
  <c r="CH288" i="14"/>
  <c r="EK288" i="14"/>
  <c r="BQ288" i="14"/>
  <c r="DT288" i="14"/>
  <c r="AZ288" i="14"/>
  <c r="DC288" i="14"/>
  <c r="AI288" i="14"/>
  <c r="CL288" i="14"/>
  <c r="EF288" i="14"/>
  <c r="BL288" i="14"/>
  <c r="CC288" i="14"/>
  <c r="AW288" i="14"/>
  <c r="CQ288" i="14"/>
  <c r="ED288" i="14"/>
  <c r="BJ288" i="14"/>
  <c r="DU288" i="14"/>
  <c r="BA288" i="14"/>
  <c r="DD288" i="14"/>
  <c r="AJ288" i="14"/>
  <c r="CM288" i="14"/>
  <c r="EH288" i="14"/>
  <c r="BN288" i="14"/>
  <c r="DP288" i="14"/>
  <c r="AV288" i="14"/>
  <c r="EG288" i="14"/>
  <c r="AO288" i="14"/>
  <c r="BR288" i="14"/>
  <c r="DX288" i="14"/>
  <c r="EC288" i="14"/>
  <c r="BD288" i="14"/>
  <c r="BI288" i="14"/>
  <c r="Q288" i="14"/>
  <c r="DL288" i="14"/>
  <c r="DA288" i="14"/>
  <c r="AR288" i="14"/>
  <c r="CU288" i="14"/>
  <c r="W288" i="14"/>
  <c r="BV288" i="14"/>
  <c r="CY288" i="14"/>
  <c r="AA288" i="14"/>
  <c r="CL246" i="14"/>
  <c r="Z246" i="14"/>
  <c r="CK246" i="14"/>
  <c r="Y246" i="14"/>
  <c r="CJ246" i="14"/>
  <c r="X246" i="14"/>
  <c r="CQ246" i="14"/>
  <c r="AE246" i="14"/>
  <c r="CP246" i="14"/>
  <c r="AD246" i="14"/>
  <c r="CW246" i="14"/>
  <c r="AK246" i="14"/>
  <c r="CV246" i="14"/>
  <c r="AJ246" i="14"/>
  <c r="CU246" i="14"/>
  <c r="AI246" i="14"/>
  <c r="CD246" i="14"/>
  <c r="R246" i="14"/>
  <c r="CC246" i="14"/>
  <c r="Q246" i="14"/>
  <c r="CB246" i="14"/>
  <c r="P246" i="14"/>
  <c r="CI246" i="14"/>
  <c r="W246" i="14"/>
  <c r="CH246" i="14"/>
  <c r="V246" i="14"/>
  <c r="CO246" i="14"/>
  <c r="AC246" i="14"/>
  <c r="CN246" i="14"/>
  <c r="AB246" i="14"/>
  <c r="CM246" i="14"/>
  <c r="AA246" i="14"/>
  <c r="EH246" i="14"/>
  <c r="BV246" i="14"/>
  <c r="EG246" i="14"/>
  <c r="BU246" i="14"/>
  <c r="EF246" i="14"/>
  <c r="BT246" i="14"/>
  <c r="EM246" i="14"/>
  <c r="CA246" i="14"/>
  <c r="EL246" i="14"/>
  <c r="BZ246" i="14"/>
  <c r="N246" i="14"/>
  <c r="CG246" i="14"/>
  <c r="U246" i="14"/>
  <c r="CF246" i="14"/>
  <c r="T246" i="14"/>
  <c r="CE246" i="14"/>
  <c r="S246" i="14"/>
  <c r="DZ246" i="14"/>
  <c r="BN246" i="14"/>
  <c r="DY246" i="14"/>
  <c r="BM246" i="14"/>
  <c r="DX246" i="14"/>
  <c r="BL246" i="14"/>
  <c r="EE246" i="14"/>
  <c r="BS246" i="14"/>
  <c r="ED246" i="14"/>
  <c r="BR246" i="14"/>
  <c r="EK246" i="14"/>
  <c r="BY246" i="14"/>
  <c r="EJ246" i="14"/>
  <c r="BX246" i="14"/>
  <c r="EI246" i="14"/>
  <c r="BW246" i="14"/>
  <c r="DR246" i="14"/>
  <c r="BF246" i="14"/>
  <c r="DQ246" i="14"/>
  <c r="BE246" i="14"/>
  <c r="DP246" i="14"/>
  <c r="BD246" i="14"/>
  <c r="DW246" i="14"/>
  <c r="BK246" i="14"/>
  <c r="DV246" i="14"/>
  <c r="BJ246" i="14"/>
  <c r="EC246" i="14"/>
  <c r="BQ246" i="14"/>
  <c r="EB246" i="14"/>
  <c r="BP246" i="14"/>
  <c r="EA246" i="14"/>
  <c r="BO246" i="14"/>
  <c r="DJ246" i="14"/>
  <c r="AX246" i="14"/>
  <c r="DI246" i="14"/>
  <c r="AW246" i="14"/>
  <c r="DH246" i="14"/>
  <c r="AV246" i="14"/>
  <c r="DO246" i="14"/>
  <c r="BC246" i="14"/>
  <c r="DN246" i="14"/>
  <c r="BB246" i="14"/>
  <c r="DU246" i="14"/>
  <c r="BI246" i="14"/>
  <c r="DT246" i="14"/>
  <c r="BH246" i="14"/>
  <c r="DS246" i="14"/>
  <c r="BG246" i="14"/>
  <c r="CT246" i="14"/>
  <c r="AH246" i="14"/>
  <c r="CS246" i="14"/>
  <c r="AG246" i="14"/>
  <c r="CR246" i="14"/>
  <c r="AF246" i="14"/>
  <c r="CY246" i="14"/>
  <c r="AM246" i="14"/>
  <c r="CX246" i="14"/>
  <c r="AL246" i="14"/>
  <c r="DE246" i="14"/>
  <c r="AS246" i="14"/>
  <c r="DD246" i="14"/>
  <c r="AR246" i="14"/>
  <c r="DC246" i="14"/>
  <c r="AQ246" i="14"/>
  <c r="DG246" i="14"/>
  <c r="DK246" i="14"/>
  <c r="AU246" i="14"/>
  <c r="AY246" i="14"/>
  <c r="CZ246" i="14"/>
  <c r="DB246" i="14"/>
  <c r="DF246" i="14"/>
  <c r="AP246" i="14"/>
  <c r="AT246" i="14"/>
  <c r="DA246" i="14"/>
  <c r="DM246" i="14"/>
  <c r="AO246" i="14"/>
  <c r="BA246" i="14"/>
  <c r="DL246" i="14"/>
  <c r="AN246" i="14"/>
  <c r="AZ246" i="14"/>
  <c r="EH112" i="14"/>
  <c r="BV112" i="14"/>
  <c r="EG112" i="14"/>
  <c r="BU112" i="14"/>
  <c r="EF112" i="14"/>
  <c r="BT112" i="14"/>
  <c r="EM112" i="14"/>
  <c r="CA112" i="14"/>
  <c r="EL112" i="14"/>
  <c r="BZ112" i="14"/>
  <c r="N112" i="14"/>
  <c r="CG112" i="14"/>
  <c r="U112" i="14"/>
  <c r="CF112" i="14"/>
  <c r="T112" i="14"/>
  <c r="CE112" i="14"/>
  <c r="S112" i="14"/>
  <c r="DB112" i="14"/>
  <c r="AH112" i="14"/>
  <c r="CK112" i="14"/>
  <c r="Q112" i="14"/>
  <c r="BL112" i="14"/>
  <c r="DW112" i="14"/>
  <c r="BC112" i="14"/>
  <c r="DF112" i="14"/>
  <c r="AL112" i="14"/>
  <c r="CW112" i="14"/>
  <c r="AC112" i="14"/>
  <c r="BX112" i="14"/>
  <c r="EA112" i="14"/>
  <c r="BG112" i="14"/>
  <c r="CT112" i="14"/>
  <c r="Z112" i="14"/>
  <c r="CC112" i="14"/>
  <c r="DX112" i="14"/>
  <c r="BD112" i="14"/>
  <c r="DO112" i="14"/>
  <c r="AU112" i="14"/>
  <c r="CX112" i="14"/>
  <c r="AD112" i="14"/>
  <c r="CO112" i="14"/>
  <c r="EJ112" i="14"/>
  <c r="BP112" i="14"/>
  <c r="DS112" i="14"/>
  <c r="AY112" i="14"/>
  <c r="CL112" i="14"/>
  <c r="R112" i="14"/>
  <c r="BM112" i="14"/>
  <c r="DP112" i="14"/>
  <c r="AV112" i="14"/>
  <c r="DG112" i="14"/>
  <c r="AM112" i="14"/>
  <c r="CP112" i="14"/>
  <c r="V112" i="14"/>
  <c r="BY112" i="14"/>
  <c r="EB112" i="14"/>
  <c r="BH112" i="14"/>
  <c r="DK112" i="14"/>
  <c r="AQ112" i="14"/>
  <c r="CD112" i="14"/>
  <c r="DY112" i="14"/>
  <c r="BE112" i="14"/>
  <c r="DH112" i="14"/>
  <c r="AN112" i="14"/>
  <c r="CY112" i="14"/>
  <c r="AE112" i="14"/>
  <c r="CH112" i="14"/>
  <c r="EK112" i="14"/>
  <c r="BQ112" i="14"/>
  <c r="DT112" i="14"/>
  <c r="AZ112" i="14"/>
  <c r="DC112" i="14"/>
  <c r="AI112" i="14"/>
  <c r="BN112" i="14"/>
  <c r="DQ112" i="14"/>
  <c r="AW112" i="14"/>
  <c r="CZ112" i="14"/>
  <c r="AF112" i="14"/>
  <c r="CQ112" i="14"/>
  <c r="W112" i="14"/>
  <c r="BR112" i="14"/>
  <c r="EC112" i="14"/>
  <c r="BI112" i="14"/>
  <c r="DL112" i="14"/>
  <c r="AR112" i="14"/>
  <c r="CU112" i="14"/>
  <c r="AA112" i="14"/>
  <c r="DZ112" i="14"/>
  <c r="BF112" i="14"/>
  <c r="DI112" i="14"/>
  <c r="AO112" i="14"/>
  <c r="CR112" i="14"/>
  <c r="X112" i="14"/>
  <c r="CI112" i="14"/>
  <c r="ED112" i="14"/>
  <c r="BJ112" i="14"/>
  <c r="DU112" i="14"/>
  <c r="BA112" i="14"/>
  <c r="DD112" i="14"/>
  <c r="AJ112" i="14"/>
  <c r="CM112" i="14"/>
  <c r="DR112" i="14"/>
  <c r="AX112" i="14"/>
  <c r="DA112" i="14"/>
  <c r="AG112" i="14"/>
  <c r="CJ112" i="14"/>
  <c r="P112" i="14"/>
  <c r="BS112" i="14"/>
  <c r="DV112" i="14"/>
  <c r="BB112" i="14"/>
  <c r="DM112" i="14"/>
  <c r="AS112" i="14"/>
  <c r="CV112" i="14"/>
  <c r="AB112" i="14"/>
  <c r="BW112" i="14"/>
  <c r="Y112" i="14"/>
  <c r="CN112" i="14"/>
  <c r="CB112" i="14"/>
  <c r="EI112" i="14"/>
  <c r="EE112" i="14"/>
  <c r="BO112" i="14"/>
  <c r="BK112" i="14"/>
  <c r="DN112" i="14"/>
  <c r="DJ112" i="14"/>
  <c r="AT112" i="14"/>
  <c r="CS112" i="14"/>
  <c r="AK112" i="14"/>
  <c r="AP112" i="14"/>
  <c r="DE112" i="14"/>
  <c r="CF228" i="14"/>
  <c r="T228" i="14"/>
  <c r="CE228" i="14"/>
  <c r="S228" i="14"/>
  <c r="CD228" i="14"/>
  <c r="R228" i="14"/>
  <c r="CC228" i="14"/>
  <c r="Q228" i="14"/>
  <c r="CB228" i="14"/>
  <c r="P228" i="14"/>
  <c r="CI228" i="14"/>
  <c r="W228" i="14"/>
  <c r="CH228" i="14"/>
  <c r="V228" i="14"/>
  <c r="CO228" i="14"/>
  <c r="AC228" i="14"/>
  <c r="EJ228" i="14"/>
  <c r="BX228" i="14"/>
  <c r="EI228" i="14"/>
  <c r="BW228" i="14"/>
  <c r="EH228" i="14"/>
  <c r="BV228" i="14"/>
  <c r="EG228" i="14"/>
  <c r="BU228" i="14"/>
  <c r="EF228" i="14"/>
  <c r="BT228" i="14"/>
  <c r="EB228" i="14"/>
  <c r="BP228" i="14"/>
  <c r="EA228" i="14"/>
  <c r="BO228" i="14"/>
  <c r="DZ228" i="14"/>
  <c r="BN228" i="14"/>
  <c r="DY228" i="14"/>
  <c r="BM228" i="14"/>
  <c r="DX228" i="14"/>
  <c r="DT228" i="14"/>
  <c r="BH228" i="14"/>
  <c r="DS228" i="14"/>
  <c r="BG228" i="14"/>
  <c r="DR228" i="14"/>
  <c r="BF228" i="14"/>
  <c r="DQ228" i="14"/>
  <c r="BE228" i="14"/>
  <c r="DP228" i="14"/>
  <c r="DD228" i="14"/>
  <c r="AR228" i="14"/>
  <c r="DC228" i="14"/>
  <c r="AQ228" i="14"/>
  <c r="DB228" i="14"/>
  <c r="AP228" i="14"/>
  <c r="DA228" i="14"/>
  <c r="AO228" i="14"/>
  <c r="CZ228" i="14"/>
  <c r="AB228" i="14"/>
  <c r="CT228" i="14"/>
  <c r="AW228" i="14"/>
  <c r="AV228" i="14"/>
  <c r="DG228" i="14"/>
  <c r="AM228" i="14"/>
  <c r="CP228" i="14"/>
  <c r="N228" i="14"/>
  <c r="BY228" i="14"/>
  <c r="DK228" i="14"/>
  <c r="CL228" i="14"/>
  <c r="AG228" i="14"/>
  <c r="AN228" i="14"/>
  <c r="CY228" i="14"/>
  <c r="AE228" i="14"/>
  <c r="BZ228" i="14"/>
  <c r="EK228" i="14"/>
  <c r="BQ228" i="14"/>
  <c r="CU228" i="14"/>
  <c r="AX228" i="14"/>
  <c r="Y228" i="14"/>
  <c r="AF228" i="14"/>
  <c r="CQ228" i="14"/>
  <c r="EL228" i="14"/>
  <c r="BR228" i="14"/>
  <c r="EC228" i="14"/>
  <c r="BI228" i="14"/>
  <c r="DL228" i="14"/>
  <c r="CM228" i="14"/>
  <c r="AH228" i="14"/>
  <c r="DH228" i="14"/>
  <c r="X228" i="14"/>
  <c r="CA228" i="14"/>
  <c r="ED228" i="14"/>
  <c r="BJ228" i="14"/>
  <c r="DU228" i="14"/>
  <c r="BA228" i="14"/>
  <c r="CV228" i="14"/>
  <c r="AY228" i="14"/>
  <c r="Z228" i="14"/>
  <c r="CR228" i="14"/>
  <c r="EM228" i="14"/>
  <c r="BS228" i="14"/>
  <c r="DV228" i="14"/>
  <c r="BB228" i="14"/>
  <c r="DM228" i="14"/>
  <c r="AS228" i="14"/>
  <c r="CN228" i="14"/>
  <c r="AI228" i="14"/>
  <c r="DI228" i="14"/>
  <c r="CJ228" i="14"/>
  <c r="EE228" i="14"/>
  <c r="BK228" i="14"/>
  <c r="DN228" i="14"/>
  <c r="AT228" i="14"/>
  <c r="DE228" i="14"/>
  <c r="AK228" i="14"/>
  <c r="AJ228" i="14"/>
  <c r="DJ228" i="14"/>
  <c r="CK228" i="14"/>
  <c r="BD228" i="14"/>
  <c r="DO228" i="14"/>
  <c r="AU228" i="14"/>
  <c r="CX228" i="14"/>
  <c r="AD228" i="14"/>
  <c r="CG228" i="14"/>
  <c r="AL228" i="14"/>
  <c r="AZ228" i="14"/>
  <c r="CW228" i="14"/>
  <c r="AA228" i="14"/>
  <c r="U228" i="14"/>
  <c r="CS228" i="14"/>
  <c r="DW228" i="14"/>
  <c r="BC228" i="14"/>
  <c r="BL228" i="14"/>
  <c r="DF228" i="14"/>
  <c r="DF107" i="14"/>
  <c r="AT107" i="14"/>
  <c r="DM107" i="14"/>
  <c r="BA107" i="14"/>
  <c r="DL107" i="14"/>
  <c r="AZ107" i="14"/>
  <c r="DK107" i="14"/>
  <c r="AY107" i="14"/>
  <c r="DJ107" i="14"/>
  <c r="AX107" i="14"/>
  <c r="DI107" i="14"/>
  <c r="AW107" i="14"/>
  <c r="DH107" i="14"/>
  <c r="AV107" i="14"/>
  <c r="DO107" i="14"/>
  <c r="BC107" i="14"/>
  <c r="CX107" i="14"/>
  <c r="AL107" i="14"/>
  <c r="DE107" i="14"/>
  <c r="AS107" i="14"/>
  <c r="DD107" i="14"/>
  <c r="AR107" i="14"/>
  <c r="DC107" i="14"/>
  <c r="AQ107" i="14"/>
  <c r="DB107" i="14"/>
  <c r="AP107" i="14"/>
  <c r="DA107" i="14"/>
  <c r="AO107" i="14"/>
  <c r="CZ107" i="14"/>
  <c r="AN107" i="14"/>
  <c r="DG107" i="14"/>
  <c r="AU107" i="14"/>
  <c r="CP107" i="14"/>
  <c r="AD107" i="14"/>
  <c r="CW107" i="14"/>
  <c r="AK107" i="14"/>
  <c r="CV107" i="14"/>
  <c r="AJ107" i="14"/>
  <c r="CU107" i="14"/>
  <c r="AI107" i="14"/>
  <c r="CT107" i="14"/>
  <c r="AH107" i="14"/>
  <c r="CS107" i="14"/>
  <c r="AG107" i="14"/>
  <c r="CR107" i="14"/>
  <c r="AF107" i="14"/>
  <c r="CY107" i="14"/>
  <c r="AM107" i="14"/>
  <c r="CH107" i="14"/>
  <c r="V107" i="14"/>
  <c r="CO107" i="14"/>
  <c r="AC107" i="14"/>
  <c r="CN107" i="14"/>
  <c r="AB107" i="14"/>
  <c r="CM107" i="14"/>
  <c r="AA107" i="14"/>
  <c r="CL107" i="14"/>
  <c r="Z107" i="14"/>
  <c r="CK107" i="14"/>
  <c r="Y107" i="14"/>
  <c r="CJ107" i="14"/>
  <c r="X107" i="14"/>
  <c r="CQ107" i="14"/>
  <c r="AE107" i="14"/>
  <c r="EL107" i="14"/>
  <c r="BZ107" i="14"/>
  <c r="N107" i="14"/>
  <c r="CG107" i="14"/>
  <c r="U107" i="14"/>
  <c r="CF107" i="14"/>
  <c r="T107" i="14"/>
  <c r="CE107" i="14"/>
  <c r="S107" i="14"/>
  <c r="CD107" i="14"/>
  <c r="R107" i="14"/>
  <c r="CC107" i="14"/>
  <c r="Q107" i="14"/>
  <c r="CB107" i="14"/>
  <c r="P107" i="14"/>
  <c r="CI107" i="14"/>
  <c r="W107" i="14"/>
  <c r="ED107" i="14"/>
  <c r="BR107" i="14"/>
  <c r="EK107" i="14"/>
  <c r="BY107" i="14"/>
  <c r="EJ107" i="14"/>
  <c r="BX107" i="14"/>
  <c r="EI107" i="14"/>
  <c r="BW107" i="14"/>
  <c r="EH107" i="14"/>
  <c r="BV107" i="14"/>
  <c r="EG107" i="14"/>
  <c r="BU107" i="14"/>
  <c r="EF107" i="14"/>
  <c r="BT107" i="14"/>
  <c r="EM107" i="14"/>
  <c r="CA107" i="14"/>
  <c r="DV107" i="14"/>
  <c r="BJ107" i="14"/>
  <c r="EC107" i="14"/>
  <c r="BQ107" i="14"/>
  <c r="EB107" i="14"/>
  <c r="BP107" i="14"/>
  <c r="EA107" i="14"/>
  <c r="BO107" i="14"/>
  <c r="DZ107" i="14"/>
  <c r="BN107" i="14"/>
  <c r="DY107" i="14"/>
  <c r="BM107" i="14"/>
  <c r="DX107" i="14"/>
  <c r="BL107" i="14"/>
  <c r="EE107" i="14"/>
  <c r="BS107" i="14"/>
  <c r="DU107" i="14"/>
  <c r="DQ107" i="14"/>
  <c r="BI107" i="14"/>
  <c r="BE107" i="14"/>
  <c r="DT107" i="14"/>
  <c r="DP107" i="14"/>
  <c r="BH107" i="14"/>
  <c r="BD107" i="14"/>
  <c r="DS107" i="14"/>
  <c r="DW107" i="14"/>
  <c r="BG107" i="14"/>
  <c r="BK107" i="14"/>
  <c r="BB107" i="14"/>
  <c r="BF107" i="14"/>
  <c r="DN107" i="14"/>
  <c r="DR107" i="14"/>
  <c r="DN316" i="14"/>
  <c r="BB316" i="14"/>
  <c r="DU316" i="14"/>
  <c r="BI316" i="14"/>
  <c r="DT316" i="14"/>
  <c r="BH316" i="14"/>
  <c r="DF316" i="14"/>
  <c r="AT316" i="14"/>
  <c r="DM316" i="14"/>
  <c r="BA316" i="14"/>
  <c r="DL316" i="14"/>
  <c r="AZ316" i="14"/>
  <c r="DK316" i="14"/>
  <c r="AY316" i="14"/>
  <c r="DJ316" i="14"/>
  <c r="AX316" i="14"/>
  <c r="DI316" i="14"/>
  <c r="AW316" i="14"/>
  <c r="DO316" i="14"/>
  <c r="BC316" i="14"/>
  <c r="X316" i="14"/>
  <c r="BD316" i="14"/>
  <c r="CP316" i="14"/>
  <c r="AD316" i="14"/>
  <c r="CH316" i="14"/>
  <c r="V316" i="14"/>
  <c r="CO316" i="14"/>
  <c r="AC316" i="14"/>
  <c r="CN316" i="14"/>
  <c r="AB316" i="14"/>
  <c r="EL316" i="14"/>
  <c r="BZ316" i="14"/>
  <c r="N316" i="14"/>
  <c r="CG316" i="14"/>
  <c r="U316" i="14"/>
  <c r="CF316" i="14"/>
  <c r="ED316" i="14"/>
  <c r="BR316" i="14"/>
  <c r="EK316" i="14"/>
  <c r="BY316" i="14"/>
  <c r="EJ316" i="14"/>
  <c r="AL316" i="14"/>
  <c r="DD316" i="14"/>
  <c r="EA316" i="14"/>
  <c r="BG316" i="14"/>
  <c r="DB316" i="14"/>
  <c r="AH316" i="14"/>
  <c r="CK316" i="14"/>
  <c r="Q316" i="14"/>
  <c r="CA316" i="14"/>
  <c r="AF316" i="14"/>
  <c r="DP316" i="14"/>
  <c r="EC316" i="14"/>
  <c r="CV316" i="14"/>
  <c r="DS316" i="14"/>
  <c r="AQ316" i="14"/>
  <c r="CT316" i="14"/>
  <c r="Z316" i="14"/>
  <c r="CC316" i="14"/>
  <c r="EM316" i="14"/>
  <c r="BS316" i="14"/>
  <c r="CJ316" i="14"/>
  <c r="CZ316" i="14"/>
  <c r="DE316" i="14"/>
  <c r="BX316" i="14"/>
  <c r="DC316" i="14"/>
  <c r="AI316" i="14"/>
  <c r="CL316" i="14"/>
  <c r="R316" i="14"/>
  <c r="BU316" i="14"/>
  <c r="EE316" i="14"/>
  <c r="BK316" i="14"/>
  <c r="CB316" i="14"/>
  <c r="AN316" i="14"/>
  <c r="CW316" i="14"/>
  <c r="BP316" i="14"/>
  <c r="CU316" i="14"/>
  <c r="AA316" i="14"/>
  <c r="CD316" i="14"/>
  <c r="EG316" i="14"/>
  <c r="BM316" i="14"/>
  <c r="DW316" i="14"/>
  <c r="AU316" i="14"/>
  <c r="P316" i="14"/>
  <c r="DH316" i="14"/>
  <c r="BQ316" i="14"/>
  <c r="AR316" i="14"/>
  <c r="CM316" i="14"/>
  <c r="S316" i="14"/>
  <c r="BV316" i="14"/>
  <c r="DY316" i="14"/>
  <c r="BE316" i="14"/>
  <c r="DG316" i="14"/>
  <c r="AM316" i="14"/>
  <c r="EF316" i="14"/>
  <c r="AV316" i="14"/>
  <c r="DV316" i="14"/>
  <c r="AS316" i="14"/>
  <c r="AJ316" i="14"/>
  <c r="CE316" i="14"/>
  <c r="EH316" i="14"/>
  <c r="BN316" i="14"/>
  <c r="DQ316" i="14"/>
  <c r="AO316" i="14"/>
  <c r="CY316" i="14"/>
  <c r="AE316" i="14"/>
  <c r="BT316" i="14"/>
  <c r="CX316" i="14"/>
  <c r="AK316" i="14"/>
  <c r="T316" i="14"/>
  <c r="BW316" i="14"/>
  <c r="DZ316" i="14"/>
  <c r="BF316" i="14"/>
  <c r="DA316" i="14"/>
  <c r="AG316" i="14"/>
  <c r="CQ316" i="14"/>
  <c r="W316" i="14"/>
  <c r="DX316" i="14"/>
  <c r="EB316" i="14"/>
  <c r="CR316" i="14"/>
  <c r="EI316" i="14"/>
  <c r="BL316" i="14"/>
  <c r="BO316" i="14"/>
  <c r="DR316" i="14"/>
  <c r="AP316" i="14"/>
  <c r="CS316" i="14"/>
  <c r="Y316" i="14"/>
  <c r="BJ316" i="14"/>
  <c r="CI316" i="14"/>
  <c r="CF196" i="14"/>
  <c r="T196" i="14"/>
  <c r="CE196" i="14"/>
  <c r="S196" i="14"/>
  <c r="CD196" i="14"/>
  <c r="R196" i="14"/>
  <c r="CC196" i="14"/>
  <c r="Q196" i="14"/>
  <c r="CB196" i="14"/>
  <c r="P196" i="14"/>
  <c r="CI196" i="14"/>
  <c r="W196" i="14"/>
  <c r="CH196" i="14"/>
  <c r="V196" i="14"/>
  <c r="EJ196" i="14"/>
  <c r="BX196" i="14"/>
  <c r="EI196" i="14"/>
  <c r="BW196" i="14"/>
  <c r="EH196" i="14"/>
  <c r="BV196" i="14"/>
  <c r="EG196" i="14"/>
  <c r="BU196" i="14"/>
  <c r="EF196" i="14"/>
  <c r="BT196" i="14"/>
  <c r="EM196" i="14"/>
  <c r="CA196" i="14"/>
  <c r="EL196" i="14"/>
  <c r="BZ196" i="14"/>
  <c r="N196" i="14"/>
  <c r="AC196" i="14"/>
  <c r="BI196" i="14"/>
  <c r="EB196" i="14"/>
  <c r="BP196" i="14"/>
  <c r="EA196" i="14"/>
  <c r="BO196" i="14"/>
  <c r="DZ196" i="14"/>
  <c r="BN196" i="14"/>
  <c r="DY196" i="14"/>
  <c r="BM196" i="14"/>
  <c r="DX196" i="14"/>
  <c r="BL196" i="14"/>
  <c r="EE196" i="14"/>
  <c r="BS196" i="14"/>
  <c r="ED196" i="14"/>
  <c r="BR196" i="14"/>
  <c r="DM196" i="14"/>
  <c r="CG196" i="14"/>
  <c r="DT196" i="14"/>
  <c r="BH196" i="14"/>
  <c r="DS196" i="14"/>
  <c r="BG196" i="14"/>
  <c r="DR196" i="14"/>
  <c r="BF196" i="14"/>
  <c r="DQ196" i="14"/>
  <c r="BE196" i="14"/>
  <c r="DP196" i="14"/>
  <c r="BD196" i="14"/>
  <c r="DW196" i="14"/>
  <c r="BK196" i="14"/>
  <c r="DV196" i="14"/>
  <c r="BJ196" i="14"/>
  <c r="BA196" i="14"/>
  <c r="U196" i="14"/>
  <c r="DL196" i="14"/>
  <c r="AZ196" i="14"/>
  <c r="DK196" i="14"/>
  <c r="AY196" i="14"/>
  <c r="DJ196" i="14"/>
  <c r="AX196" i="14"/>
  <c r="DI196" i="14"/>
  <c r="AW196" i="14"/>
  <c r="DH196" i="14"/>
  <c r="AV196" i="14"/>
  <c r="DO196" i="14"/>
  <c r="BC196" i="14"/>
  <c r="DN196" i="14"/>
  <c r="BB196" i="14"/>
  <c r="DE196" i="14"/>
  <c r="EK196" i="14"/>
  <c r="DD196" i="14"/>
  <c r="AR196" i="14"/>
  <c r="DC196" i="14"/>
  <c r="AQ196" i="14"/>
  <c r="DB196" i="14"/>
  <c r="AP196" i="14"/>
  <c r="DA196" i="14"/>
  <c r="AO196" i="14"/>
  <c r="CZ196" i="14"/>
  <c r="AN196" i="14"/>
  <c r="DG196" i="14"/>
  <c r="AU196" i="14"/>
  <c r="DF196" i="14"/>
  <c r="AT196" i="14"/>
  <c r="AS196" i="14"/>
  <c r="BY196" i="14"/>
  <c r="CN196" i="14"/>
  <c r="AB196" i="14"/>
  <c r="CM196" i="14"/>
  <c r="AA196" i="14"/>
  <c r="CL196" i="14"/>
  <c r="Z196" i="14"/>
  <c r="CK196" i="14"/>
  <c r="Y196" i="14"/>
  <c r="CJ196" i="14"/>
  <c r="X196" i="14"/>
  <c r="CQ196" i="14"/>
  <c r="AE196" i="14"/>
  <c r="CP196" i="14"/>
  <c r="AD196" i="14"/>
  <c r="AK196" i="14"/>
  <c r="BQ196" i="14"/>
  <c r="AG196" i="14"/>
  <c r="CO196" i="14"/>
  <c r="CV196" i="14"/>
  <c r="CR196" i="14"/>
  <c r="EC196" i="14"/>
  <c r="AJ196" i="14"/>
  <c r="AF196" i="14"/>
  <c r="DU196" i="14"/>
  <c r="CU196" i="14"/>
  <c r="CY196" i="14"/>
  <c r="AI196" i="14"/>
  <c r="AM196" i="14"/>
  <c r="CT196" i="14"/>
  <c r="CX196" i="14"/>
  <c r="CS196" i="14"/>
  <c r="CW196" i="14"/>
  <c r="AH196" i="14"/>
  <c r="AL196" i="14"/>
  <c r="DX203" i="14"/>
  <c r="BL203" i="14"/>
  <c r="EE203" i="14"/>
  <c r="BS203" i="14"/>
  <c r="ED203" i="14"/>
  <c r="BR203" i="14"/>
  <c r="EK203" i="14"/>
  <c r="BY203" i="14"/>
  <c r="EJ203" i="14"/>
  <c r="BX203" i="14"/>
  <c r="EI203" i="14"/>
  <c r="BW203" i="14"/>
  <c r="EH203" i="14"/>
  <c r="BV203" i="14"/>
  <c r="CS203" i="14"/>
  <c r="DY203" i="14"/>
  <c r="DP203" i="14"/>
  <c r="BD203" i="14"/>
  <c r="DW203" i="14"/>
  <c r="BK203" i="14"/>
  <c r="DV203" i="14"/>
  <c r="BJ203" i="14"/>
  <c r="EC203" i="14"/>
  <c r="BQ203" i="14"/>
  <c r="EB203" i="14"/>
  <c r="BP203" i="14"/>
  <c r="EA203" i="14"/>
  <c r="BO203" i="14"/>
  <c r="DZ203" i="14"/>
  <c r="BN203" i="14"/>
  <c r="AG203" i="14"/>
  <c r="BM203" i="14"/>
  <c r="DH203" i="14"/>
  <c r="AV203" i="14"/>
  <c r="DO203" i="14"/>
  <c r="BC203" i="14"/>
  <c r="DN203" i="14"/>
  <c r="BB203" i="14"/>
  <c r="DU203" i="14"/>
  <c r="BI203" i="14"/>
  <c r="DT203" i="14"/>
  <c r="BH203" i="14"/>
  <c r="DS203" i="14"/>
  <c r="BG203" i="14"/>
  <c r="DR203" i="14"/>
  <c r="BF203" i="14"/>
  <c r="CK203" i="14"/>
  <c r="DQ203" i="14"/>
  <c r="CZ203" i="14"/>
  <c r="AN203" i="14"/>
  <c r="DG203" i="14"/>
  <c r="AU203" i="14"/>
  <c r="DF203" i="14"/>
  <c r="AT203" i="14"/>
  <c r="DM203" i="14"/>
  <c r="BA203" i="14"/>
  <c r="DL203" i="14"/>
  <c r="AZ203" i="14"/>
  <c r="DK203" i="14"/>
  <c r="AY203" i="14"/>
  <c r="DJ203" i="14"/>
  <c r="AX203" i="14"/>
  <c r="Y203" i="14"/>
  <c r="BE203" i="14"/>
  <c r="CR203" i="14"/>
  <c r="AF203" i="14"/>
  <c r="CY203" i="14"/>
  <c r="AM203" i="14"/>
  <c r="CX203" i="14"/>
  <c r="AL203" i="14"/>
  <c r="DE203" i="14"/>
  <c r="AS203" i="14"/>
  <c r="DD203" i="14"/>
  <c r="AR203" i="14"/>
  <c r="DC203" i="14"/>
  <c r="AQ203" i="14"/>
  <c r="DB203" i="14"/>
  <c r="AP203" i="14"/>
  <c r="CC203" i="14"/>
  <c r="DI203" i="14"/>
  <c r="CJ203" i="14"/>
  <c r="X203" i="14"/>
  <c r="CQ203" i="14"/>
  <c r="AE203" i="14"/>
  <c r="CP203" i="14"/>
  <c r="AD203" i="14"/>
  <c r="CW203" i="14"/>
  <c r="AK203" i="14"/>
  <c r="CV203" i="14"/>
  <c r="AJ203" i="14"/>
  <c r="CU203" i="14"/>
  <c r="AI203" i="14"/>
  <c r="CT203" i="14"/>
  <c r="AH203" i="14"/>
  <c r="Q203" i="14"/>
  <c r="AW203" i="14"/>
  <c r="EF203" i="14"/>
  <c r="BT203" i="14"/>
  <c r="EM203" i="14"/>
  <c r="CA203" i="14"/>
  <c r="EL203" i="14"/>
  <c r="BZ203" i="14"/>
  <c r="N203" i="14"/>
  <c r="CG203" i="14"/>
  <c r="U203" i="14"/>
  <c r="CF203" i="14"/>
  <c r="T203" i="14"/>
  <c r="CE203" i="14"/>
  <c r="S203" i="14"/>
  <c r="CD203" i="14"/>
  <c r="R203" i="14"/>
  <c r="BU203" i="14"/>
  <c r="AO203" i="14"/>
  <c r="V203" i="14"/>
  <c r="Z203" i="14"/>
  <c r="CO203" i="14"/>
  <c r="EG203" i="14"/>
  <c r="AC203" i="14"/>
  <c r="DA203" i="14"/>
  <c r="CB203" i="14"/>
  <c r="CN203" i="14"/>
  <c r="CI203" i="14"/>
  <c r="CM203" i="14"/>
  <c r="W203" i="14"/>
  <c r="AA203" i="14"/>
  <c r="P203" i="14"/>
  <c r="CH203" i="14"/>
  <c r="AB203" i="14"/>
  <c r="CL203" i="14"/>
  <c r="DC275" i="14"/>
  <c r="AQ275" i="14"/>
  <c r="DB275" i="14"/>
  <c r="AP275" i="14"/>
  <c r="DA275" i="14"/>
  <c r="AO275" i="14"/>
  <c r="CZ275" i="14"/>
  <c r="AN275" i="14"/>
  <c r="DG275" i="14"/>
  <c r="AU275" i="14"/>
  <c r="DF275" i="14"/>
  <c r="AT275" i="14"/>
  <c r="AR275" i="14"/>
  <c r="AJ275" i="14"/>
  <c r="AB275" i="14"/>
  <c r="T275" i="14"/>
  <c r="CU275" i="14"/>
  <c r="AI275" i="14"/>
  <c r="CT275" i="14"/>
  <c r="AH275" i="14"/>
  <c r="CS275" i="14"/>
  <c r="AG275" i="14"/>
  <c r="CR275" i="14"/>
  <c r="AF275" i="14"/>
  <c r="CY275" i="14"/>
  <c r="AM275" i="14"/>
  <c r="CX275" i="14"/>
  <c r="AL275" i="14"/>
  <c r="EC275" i="14"/>
  <c r="DU275" i="14"/>
  <c r="DM275" i="14"/>
  <c r="EK275" i="14"/>
  <c r="CM275" i="14"/>
  <c r="AA275" i="14"/>
  <c r="CL275" i="14"/>
  <c r="Z275" i="14"/>
  <c r="CK275" i="14"/>
  <c r="Y275" i="14"/>
  <c r="CJ275" i="14"/>
  <c r="X275" i="14"/>
  <c r="CQ275" i="14"/>
  <c r="AE275" i="14"/>
  <c r="CP275" i="14"/>
  <c r="AD275" i="14"/>
  <c r="CW275" i="14"/>
  <c r="CO275" i="14"/>
  <c r="CG275" i="14"/>
  <c r="DE275" i="14"/>
  <c r="CE275" i="14"/>
  <c r="S275" i="14"/>
  <c r="CD275" i="14"/>
  <c r="R275" i="14"/>
  <c r="CC275" i="14"/>
  <c r="Q275" i="14"/>
  <c r="CB275" i="14"/>
  <c r="P275" i="14"/>
  <c r="CI275" i="14"/>
  <c r="W275" i="14"/>
  <c r="CH275" i="14"/>
  <c r="V275" i="14"/>
  <c r="BQ275" i="14"/>
  <c r="BI275" i="14"/>
  <c r="BA275" i="14"/>
  <c r="BY275" i="14"/>
  <c r="EI275" i="14"/>
  <c r="BW275" i="14"/>
  <c r="EH275" i="14"/>
  <c r="BV275" i="14"/>
  <c r="EG275" i="14"/>
  <c r="BU275" i="14"/>
  <c r="EF275" i="14"/>
  <c r="BT275" i="14"/>
  <c r="EM275" i="14"/>
  <c r="CA275" i="14"/>
  <c r="EL275" i="14"/>
  <c r="BZ275" i="14"/>
  <c r="N275" i="14"/>
  <c r="AK275" i="14"/>
  <c r="AC275" i="14"/>
  <c r="U275" i="14"/>
  <c r="AS275" i="14"/>
  <c r="EA275" i="14"/>
  <c r="BO275" i="14"/>
  <c r="DZ275" i="14"/>
  <c r="BN275" i="14"/>
  <c r="DY275" i="14"/>
  <c r="BM275" i="14"/>
  <c r="DX275" i="14"/>
  <c r="BL275" i="14"/>
  <c r="EE275" i="14"/>
  <c r="BS275" i="14"/>
  <c r="ED275" i="14"/>
  <c r="BR275" i="14"/>
  <c r="EJ275" i="14"/>
  <c r="EB275" i="14"/>
  <c r="DT275" i="14"/>
  <c r="DL275" i="14"/>
  <c r="DK275" i="14"/>
  <c r="AY275" i="14"/>
  <c r="DJ275" i="14"/>
  <c r="AX275" i="14"/>
  <c r="DI275" i="14"/>
  <c r="AW275" i="14"/>
  <c r="DH275" i="14"/>
  <c r="AV275" i="14"/>
  <c r="DO275" i="14"/>
  <c r="BC275" i="14"/>
  <c r="DN275" i="14"/>
  <c r="BB275" i="14"/>
  <c r="BX275" i="14"/>
  <c r="BP275" i="14"/>
  <c r="BH275" i="14"/>
  <c r="AZ275" i="14"/>
  <c r="DP275" i="14"/>
  <c r="CN275" i="14"/>
  <c r="BD275" i="14"/>
  <c r="CF275" i="14"/>
  <c r="DS275" i="14"/>
  <c r="DW275" i="14"/>
  <c r="DQ275" i="14"/>
  <c r="BG275" i="14"/>
  <c r="BK275" i="14"/>
  <c r="DR275" i="14"/>
  <c r="DV275" i="14"/>
  <c r="BF275" i="14"/>
  <c r="BJ275" i="14"/>
  <c r="DD275" i="14"/>
  <c r="BE275" i="14"/>
  <c r="CV275" i="14"/>
  <c r="CN158" i="14"/>
  <c r="CM158" i="14"/>
  <c r="AA158" i="14"/>
  <c r="CL158" i="14"/>
  <c r="Z158" i="14"/>
  <c r="CK158" i="14"/>
  <c r="Y158" i="14"/>
  <c r="CJ158" i="14"/>
  <c r="X158" i="14"/>
  <c r="CQ158" i="14"/>
  <c r="AE158" i="14"/>
  <c r="CP158" i="14"/>
  <c r="AD158" i="14"/>
  <c r="CW158" i="14"/>
  <c r="AK158" i="14"/>
  <c r="AJ158" i="14"/>
  <c r="CF158" i="14"/>
  <c r="CE158" i="14"/>
  <c r="S158" i="14"/>
  <c r="CD158" i="14"/>
  <c r="R158" i="14"/>
  <c r="CC158" i="14"/>
  <c r="Q158" i="14"/>
  <c r="CB158" i="14"/>
  <c r="P158" i="14"/>
  <c r="CI158" i="14"/>
  <c r="W158" i="14"/>
  <c r="EJ158" i="14"/>
  <c r="EI158" i="14"/>
  <c r="BW158" i="14"/>
  <c r="EH158" i="14"/>
  <c r="BV158" i="14"/>
  <c r="DS158" i="14"/>
  <c r="AI158" i="14"/>
  <c r="AX158" i="14"/>
  <c r="CS158" i="14"/>
  <c r="DX158" i="14"/>
  <c r="AV158" i="14"/>
  <c r="CY158" i="14"/>
  <c r="ED158" i="14"/>
  <c r="BJ158" i="14"/>
  <c r="DU158" i="14"/>
  <c r="BA158" i="14"/>
  <c r="AR158" i="14"/>
  <c r="DK158" i="14"/>
  <c r="DZ158" i="14"/>
  <c r="AP158" i="14"/>
  <c r="BU158" i="14"/>
  <c r="DP158" i="14"/>
  <c r="AN158" i="14"/>
  <c r="CA158" i="14"/>
  <c r="DV158" i="14"/>
  <c r="BB158" i="14"/>
  <c r="DM158" i="14"/>
  <c r="AS158" i="14"/>
  <c r="AB158" i="14"/>
  <c r="EB158" i="14"/>
  <c r="DC158" i="14"/>
  <c r="DR158" i="14"/>
  <c r="AH158" i="14"/>
  <c r="BM158" i="14"/>
  <c r="DH158" i="14"/>
  <c r="AF158" i="14"/>
  <c r="BS158" i="14"/>
  <c r="DN158" i="14"/>
  <c r="AT158" i="14"/>
  <c r="DE158" i="14"/>
  <c r="AC158" i="14"/>
  <c r="T158" i="14"/>
  <c r="DT158" i="14"/>
  <c r="CU158" i="14"/>
  <c r="DJ158" i="14"/>
  <c r="EG158" i="14"/>
  <c r="BE158" i="14"/>
  <c r="CZ158" i="14"/>
  <c r="EM158" i="14"/>
  <c r="BK158" i="14"/>
  <c r="DF158" i="14"/>
  <c r="AL158" i="14"/>
  <c r="CO158" i="14"/>
  <c r="U158" i="14"/>
  <c r="DL158" i="14"/>
  <c r="BO158" i="14"/>
  <c r="DB158" i="14"/>
  <c r="DY158" i="14"/>
  <c r="AW158" i="14"/>
  <c r="CR158" i="14"/>
  <c r="EE158" i="14"/>
  <c r="BC158" i="14"/>
  <c r="CX158" i="14"/>
  <c r="V158" i="14"/>
  <c r="CG158" i="14"/>
  <c r="BX158" i="14"/>
  <c r="DD158" i="14"/>
  <c r="BG158" i="14"/>
  <c r="CT158" i="14"/>
  <c r="DQ158" i="14"/>
  <c r="AO158" i="14"/>
  <c r="BT158" i="14"/>
  <c r="DW158" i="14"/>
  <c r="AU158" i="14"/>
  <c r="CH158" i="14"/>
  <c r="N158" i="14"/>
  <c r="BY158" i="14"/>
  <c r="BP158" i="14"/>
  <c r="CV158" i="14"/>
  <c r="AY158" i="14"/>
  <c r="BN158" i="14"/>
  <c r="DI158" i="14"/>
  <c r="AG158" i="14"/>
  <c r="BL158" i="14"/>
  <c r="DO158" i="14"/>
  <c r="AM158" i="14"/>
  <c r="BZ158" i="14"/>
  <c r="EK158" i="14"/>
  <c r="BQ158" i="14"/>
  <c r="BH158" i="14"/>
  <c r="DA158" i="14"/>
  <c r="AZ158" i="14"/>
  <c r="EF158" i="14"/>
  <c r="BD158" i="14"/>
  <c r="DG158" i="14"/>
  <c r="EL158" i="14"/>
  <c r="EA158" i="14"/>
  <c r="BR158" i="14"/>
  <c r="AQ158" i="14"/>
  <c r="EC158" i="14"/>
  <c r="BF158" i="14"/>
  <c r="BI158" i="14"/>
  <c r="DC345" i="14"/>
  <c r="AQ345" i="14"/>
  <c r="DB345" i="14"/>
  <c r="AP345" i="14"/>
  <c r="DA345" i="14"/>
  <c r="AO345" i="14"/>
  <c r="CZ345" i="14"/>
  <c r="AN345" i="14"/>
  <c r="DG345" i="14"/>
  <c r="AU345" i="14"/>
  <c r="DF345" i="14"/>
  <c r="AT345" i="14"/>
  <c r="DM345" i="14"/>
  <c r="BA345" i="14"/>
  <c r="AB345" i="14"/>
  <c r="BH345" i="14"/>
  <c r="CU345" i="14"/>
  <c r="AI345" i="14"/>
  <c r="CT345" i="14"/>
  <c r="AH345" i="14"/>
  <c r="CS345" i="14"/>
  <c r="AG345" i="14"/>
  <c r="CR345" i="14"/>
  <c r="AF345" i="14"/>
  <c r="CY345" i="14"/>
  <c r="AM345" i="14"/>
  <c r="CX345" i="14"/>
  <c r="AL345" i="14"/>
  <c r="DE345" i="14"/>
  <c r="AS345" i="14"/>
  <c r="CF345" i="14"/>
  <c r="DD345" i="14"/>
  <c r="CM345" i="14"/>
  <c r="AA345" i="14"/>
  <c r="CL345" i="14"/>
  <c r="Z345" i="14"/>
  <c r="CK345" i="14"/>
  <c r="Y345" i="14"/>
  <c r="CJ345" i="14"/>
  <c r="X345" i="14"/>
  <c r="CQ345" i="14"/>
  <c r="AE345" i="14"/>
  <c r="CP345" i="14"/>
  <c r="AD345" i="14"/>
  <c r="CW345" i="14"/>
  <c r="AK345" i="14"/>
  <c r="T345" i="14"/>
  <c r="AR345" i="14"/>
  <c r="CE345" i="14"/>
  <c r="S345" i="14"/>
  <c r="CD345" i="14"/>
  <c r="R345" i="14"/>
  <c r="CC345" i="14"/>
  <c r="Q345" i="14"/>
  <c r="CB345" i="14"/>
  <c r="P345" i="14"/>
  <c r="CI345" i="14"/>
  <c r="W345" i="14"/>
  <c r="CH345" i="14"/>
  <c r="V345" i="14"/>
  <c r="CO345" i="14"/>
  <c r="AC345" i="14"/>
  <c r="EJ345" i="14"/>
  <c r="AZ345" i="14"/>
  <c r="EI345" i="14"/>
  <c r="BW345" i="14"/>
  <c r="EH345" i="14"/>
  <c r="BV345" i="14"/>
  <c r="EG345" i="14"/>
  <c r="BU345" i="14"/>
  <c r="EF345" i="14"/>
  <c r="BT345" i="14"/>
  <c r="EM345" i="14"/>
  <c r="CA345" i="14"/>
  <c r="EL345" i="14"/>
  <c r="BZ345" i="14"/>
  <c r="N345" i="14"/>
  <c r="CG345" i="14"/>
  <c r="U345" i="14"/>
  <c r="BX345" i="14"/>
  <c r="DL345" i="14"/>
  <c r="EA345" i="14"/>
  <c r="BO345" i="14"/>
  <c r="DZ345" i="14"/>
  <c r="BN345" i="14"/>
  <c r="DY345" i="14"/>
  <c r="BM345" i="14"/>
  <c r="DX345" i="14"/>
  <c r="BL345" i="14"/>
  <c r="EE345" i="14"/>
  <c r="BS345" i="14"/>
  <c r="ED345" i="14"/>
  <c r="BR345" i="14"/>
  <c r="EK345" i="14"/>
  <c r="BY345" i="14"/>
  <c r="CV345" i="14"/>
  <c r="EB345" i="14"/>
  <c r="DK345" i="14"/>
  <c r="AY345" i="14"/>
  <c r="DJ345" i="14"/>
  <c r="AX345" i="14"/>
  <c r="DI345" i="14"/>
  <c r="AW345" i="14"/>
  <c r="DH345" i="14"/>
  <c r="AV345" i="14"/>
  <c r="DO345" i="14"/>
  <c r="BC345" i="14"/>
  <c r="DN345" i="14"/>
  <c r="BB345" i="14"/>
  <c r="DU345" i="14"/>
  <c r="BI345" i="14"/>
  <c r="CN345" i="14"/>
  <c r="DT345" i="14"/>
  <c r="DR345" i="14"/>
  <c r="DV345" i="14"/>
  <c r="BF345" i="14"/>
  <c r="BJ345" i="14"/>
  <c r="DQ345" i="14"/>
  <c r="EC345" i="14"/>
  <c r="BE345" i="14"/>
  <c r="BQ345" i="14"/>
  <c r="DP345" i="14"/>
  <c r="AJ345" i="14"/>
  <c r="BD345" i="14"/>
  <c r="BP345" i="14"/>
  <c r="DS345" i="14"/>
  <c r="DW345" i="14"/>
  <c r="BG345" i="14"/>
  <c r="BK345" i="14"/>
  <c r="DK291" i="14"/>
  <c r="AY291" i="14"/>
  <c r="DJ291" i="14"/>
  <c r="AX291" i="14"/>
  <c r="DI291" i="14"/>
  <c r="AW291" i="14"/>
  <c r="DH291" i="14"/>
  <c r="AV291" i="14"/>
  <c r="DO291" i="14"/>
  <c r="BC291" i="14"/>
  <c r="DN291" i="14"/>
  <c r="BB291" i="14"/>
  <c r="DT291" i="14"/>
  <c r="BH291" i="14"/>
  <c r="EC291" i="14"/>
  <c r="CW291" i="14"/>
  <c r="DC291" i="14"/>
  <c r="AQ291" i="14"/>
  <c r="DB291" i="14"/>
  <c r="AP291" i="14"/>
  <c r="DA291" i="14"/>
  <c r="AO291" i="14"/>
  <c r="CZ291" i="14"/>
  <c r="AN291" i="14"/>
  <c r="DG291" i="14"/>
  <c r="AU291" i="14"/>
  <c r="DF291" i="14"/>
  <c r="AT291" i="14"/>
  <c r="DL291" i="14"/>
  <c r="AZ291" i="14"/>
  <c r="BQ291" i="14"/>
  <c r="AK291" i="14"/>
  <c r="CU291" i="14"/>
  <c r="AI291" i="14"/>
  <c r="CT291" i="14"/>
  <c r="AH291" i="14"/>
  <c r="CS291" i="14"/>
  <c r="AG291" i="14"/>
  <c r="CR291" i="14"/>
  <c r="AF291" i="14"/>
  <c r="CY291" i="14"/>
  <c r="AM291" i="14"/>
  <c r="CX291" i="14"/>
  <c r="AL291" i="14"/>
  <c r="DD291" i="14"/>
  <c r="AR291" i="14"/>
  <c r="DU291" i="14"/>
  <c r="CO291" i="14"/>
  <c r="CM291" i="14"/>
  <c r="AA291" i="14"/>
  <c r="CL291" i="14"/>
  <c r="Z291" i="14"/>
  <c r="CK291" i="14"/>
  <c r="Y291" i="14"/>
  <c r="CJ291" i="14"/>
  <c r="X291" i="14"/>
  <c r="CQ291" i="14"/>
  <c r="AE291" i="14"/>
  <c r="CP291" i="14"/>
  <c r="AD291" i="14"/>
  <c r="CV291" i="14"/>
  <c r="AJ291" i="14"/>
  <c r="BI291" i="14"/>
  <c r="AC291" i="14"/>
  <c r="CE291" i="14"/>
  <c r="S291" i="14"/>
  <c r="CD291" i="14"/>
  <c r="R291" i="14"/>
  <c r="CC291" i="14"/>
  <c r="Q291" i="14"/>
  <c r="CB291" i="14"/>
  <c r="P291" i="14"/>
  <c r="CI291" i="14"/>
  <c r="W291" i="14"/>
  <c r="CH291" i="14"/>
  <c r="V291" i="14"/>
  <c r="CN291" i="14"/>
  <c r="AB291" i="14"/>
  <c r="DM291" i="14"/>
  <c r="CG291" i="14"/>
  <c r="EI291" i="14"/>
  <c r="BW291" i="14"/>
  <c r="EH291" i="14"/>
  <c r="BV291" i="14"/>
  <c r="EG291" i="14"/>
  <c r="BU291" i="14"/>
  <c r="EF291" i="14"/>
  <c r="BT291" i="14"/>
  <c r="EM291" i="14"/>
  <c r="CA291" i="14"/>
  <c r="EL291" i="14"/>
  <c r="BZ291" i="14"/>
  <c r="N291" i="14"/>
  <c r="CF291" i="14"/>
  <c r="T291" i="14"/>
  <c r="BA291" i="14"/>
  <c r="U291" i="14"/>
  <c r="DS291" i="14"/>
  <c r="BG291" i="14"/>
  <c r="DR291" i="14"/>
  <c r="BF291" i="14"/>
  <c r="DQ291" i="14"/>
  <c r="BE291" i="14"/>
  <c r="DP291" i="14"/>
  <c r="BD291" i="14"/>
  <c r="DW291" i="14"/>
  <c r="BK291" i="14"/>
  <c r="DV291" i="14"/>
  <c r="BJ291" i="14"/>
  <c r="EB291" i="14"/>
  <c r="BP291" i="14"/>
  <c r="BY291" i="14"/>
  <c r="AS291" i="14"/>
  <c r="DX291" i="14"/>
  <c r="EK291" i="14"/>
  <c r="BL291" i="14"/>
  <c r="DE291" i="14"/>
  <c r="EA291" i="14"/>
  <c r="EE291" i="14"/>
  <c r="BO291" i="14"/>
  <c r="BS291" i="14"/>
  <c r="DY291" i="14"/>
  <c r="DZ291" i="14"/>
  <c r="ED291" i="14"/>
  <c r="EJ291" i="14"/>
  <c r="BN291" i="14"/>
  <c r="BR291" i="14"/>
  <c r="BM291" i="14"/>
  <c r="BX291" i="14"/>
  <c r="CP143" i="14"/>
  <c r="AD143" i="14"/>
  <c r="CW143" i="14"/>
  <c r="AK143" i="14"/>
  <c r="CV143" i="14"/>
  <c r="AJ143" i="14"/>
  <c r="CU143" i="14"/>
  <c r="AI143" i="14"/>
  <c r="CT143" i="14"/>
  <c r="AH143" i="14"/>
  <c r="CS143" i="14"/>
  <c r="AG143" i="14"/>
  <c r="CR143" i="14"/>
  <c r="AF143" i="14"/>
  <c r="CY143" i="14"/>
  <c r="AM143" i="14"/>
  <c r="CH143" i="14"/>
  <c r="V143" i="14"/>
  <c r="CO143" i="14"/>
  <c r="AC143" i="14"/>
  <c r="CN143" i="14"/>
  <c r="AB143" i="14"/>
  <c r="CM143" i="14"/>
  <c r="AA143" i="14"/>
  <c r="CL143" i="14"/>
  <c r="Z143" i="14"/>
  <c r="CK143" i="14"/>
  <c r="Y143" i="14"/>
  <c r="CJ143" i="14"/>
  <c r="X143" i="14"/>
  <c r="CQ143" i="14"/>
  <c r="AE143" i="14"/>
  <c r="EL143" i="14"/>
  <c r="BZ143" i="14"/>
  <c r="N143" i="14"/>
  <c r="CG143" i="14"/>
  <c r="U143" i="14"/>
  <c r="CF143" i="14"/>
  <c r="T143" i="14"/>
  <c r="CE143" i="14"/>
  <c r="S143" i="14"/>
  <c r="CD143" i="14"/>
  <c r="R143" i="14"/>
  <c r="CC143" i="14"/>
  <c r="Q143" i="14"/>
  <c r="CB143" i="14"/>
  <c r="P143" i="14"/>
  <c r="CI143" i="14"/>
  <c r="W143" i="14"/>
  <c r="ED143" i="14"/>
  <c r="BR143" i="14"/>
  <c r="EK143" i="14"/>
  <c r="BY143" i="14"/>
  <c r="EJ143" i="14"/>
  <c r="BX143" i="14"/>
  <c r="EI143" i="14"/>
  <c r="BW143" i="14"/>
  <c r="EH143" i="14"/>
  <c r="BV143" i="14"/>
  <c r="EG143" i="14"/>
  <c r="BU143" i="14"/>
  <c r="EF143" i="14"/>
  <c r="BT143" i="14"/>
  <c r="EM143" i="14"/>
  <c r="CA143" i="14"/>
  <c r="DV143" i="14"/>
  <c r="BJ143" i="14"/>
  <c r="EC143" i="14"/>
  <c r="BQ143" i="14"/>
  <c r="EB143" i="14"/>
  <c r="BP143" i="14"/>
  <c r="EA143" i="14"/>
  <c r="BO143" i="14"/>
  <c r="DZ143" i="14"/>
  <c r="BN143" i="14"/>
  <c r="DY143" i="14"/>
  <c r="BM143" i="14"/>
  <c r="DX143" i="14"/>
  <c r="BL143" i="14"/>
  <c r="EE143" i="14"/>
  <c r="BS143" i="14"/>
  <c r="DN143" i="14"/>
  <c r="BB143" i="14"/>
  <c r="DU143" i="14"/>
  <c r="BI143" i="14"/>
  <c r="DT143" i="14"/>
  <c r="BH143" i="14"/>
  <c r="DS143" i="14"/>
  <c r="BG143" i="14"/>
  <c r="DR143" i="14"/>
  <c r="BF143" i="14"/>
  <c r="DQ143" i="14"/>
  <c r="BE143" i="14"/>
  <c r="DP143" i="14"/>
  <c r="BD143" i="14"/>
  <c r="DW143" i="14"/>
  <c r="BK143" i="14"/>
  <c r="DF143" i="14"/>
  <c r="AT143" i="14"/>
  <c r="DM143" i="14"/>
  <c r="BA143" i="14"/>
  <c r="DL143" i="14"/>
  <c r="AZ143" i="14"/>
  <c r="DK143" i="14"/>
  <c r="AY143" i="14"/>
  <c r="DJ143" i="14"/>
  <c r="AX143" i="14"/>
  <c r="DI143" i="14"/>
  <c r="AW143" i="14"/>
  <c r="DH143" i="14"/>
  <c r="AV143" i="14"/>
  <c r="DO143" i="14"/>
  <c r="BC143" i="14"/>
  <c r="DC143" i="14"/>
  <c r="DG143" i="14"/>
  <c r="AQ143" i="14"/>
  <c r="AU143" i="14"/>
  <c r="CX143" i="14"/>
  <c r="DB143" i="14"/>
  <c r="AL143" i="14"/>
  <c r="AP143" i="14"/>
  <c r="DE143" i="14"/>
  <c r="DA143" i="14"/>
  <c r="AS143" i="14"/>
  <c r="AO143" i="14"/>
  <c r="DD143" i="14"/>
  <c r="CZ143" i="14"/>
  <c r="AR143" i="14"/>
  <c r="AN143" i="14"/>
  <c r="CV172" i="14"/>
  <c r="AJ172" i="14"/>
  <c r="CU172" i="14"/>
  <c r="AI172" i="14"/>
  <c r="CT172" i="14"/>
  <c r="AH172" i="14"/>
  <c r="CS172" i="14"/>
  <c r="AG172" i="14"/>
  <c r="CR172" i="14"/>
  <c r="AF172" i="14"/>
  <c r="CY172" i="14"/>
  <c r="AM172" i="14"/>
  <c r="CX172" i="14"/>
  <c r="AL172" i="14"/>
  <c r="DE172" i="14"/>
  <c r="AS172" i="14"/>
  <c r="CN172" i="14"/>
  <c r="AB172" i="14"/>
  <c r="CM172" i="14"/>
  <c r="AA172" i="14"/>
  <c r="CL172" i="14"/>
  <c r="Z172" i="14"/>
  <c r="CK172" i="14"/>
  <c r="Y172" i="14"/>
  <c r="CJ172" i="14"/>
  <c r="X172" i="14"/>
  <c r="CQ172" i="14"/>
  <c r="AE172" i="14"/>
  <c r="CP172" i="14"/>
  <c r="AD172" i="14"/>
  <c r="CW172" i="14"/>
  <c r="AK172" i="14"/>
  <c r="CF172" i="14"/>
  <c r="T172" i="14"/>
  <c r="CE172" i="14"/>
  <c r="S172" i="14"/>
  <c r="CD172" i="14"/>
  <c r="R172" i="14"/>
  <c r="CC172" i="14"/>
  <c r="Q172" i="14"/>
  <c r="CB172" i="14"/>
  <c r="P172" i="14"/>
  <c r="CI172" i="14"/>
  <c r="W172" i="14"/>
  <c r="CH172" i="14"/>
  <c r="V172" i="14"/>
  <c r="CO172" i="14"/>
  <c r="AC172" i="14"/>
  <c r="EJ172" i="14"/>
  <c r="BX172" i="14"/>
  <c r="EI172" i="14"/>
  <c r="BW172" i="14"/>
  <c r="EH172" i="14"/>
  <c r="BV172" i="14"/>
  <c r="EG172" i="14"/>
  <c r="BU172" i="14"/>
  <c r="EF172" i="14"/>
  <c r="BT172" i="14"/>
  <c r="EM172" i="14"/>
  <c r="CA172" i="14"/>
  <c r="EL172" i="14"/>
  <c r="BZ172" i="14"/>
  <c r="N172" i="14"/>
  <c r="CG172" i="14"/>
  <c r="U172" i="14"/>
  <c r="EB172" i="14"/>
  <c r="BP172" i="14"/>
  <c r="EA172" i="14"/>
  <c r="BO172" i="14"/>
  <c r="DZ172" i="14"/>
  <c r="BN172" i="14"/>
  <c r="DY172" i="14"/>
  <c r="BM172" i="14"/>
  <c r="DX172" i="14"/>
  <c r="BL172" i="14"/>
  <c r="EE172" i="14"/>
  <c r="BS172" i="14"/>
  <c r="ED172" i="14"/>
  <c r="BR172" i="14"/>
  <c r="EK172" i="14"/>
  <c r="BY172" i="14"/>
  <c r="DD172" i="14"/>
  <c r="AR172" i="14"/>
  <c r="DC172" i="14"/>
  <c r="AQ172" i="14"/>
  <c r="DB172" i="14"/>
  <c r="AP172" i="14"/>
  <c r="DA172" i="14"/>
  <c r="AO172" i="14"/>
  <c r="CZ172" i="14"/>
  <c r="AN172" i="14"/>
  <c r="DG172" i="14"/>
  <c r="AU172" i="14"/>
  <c r="DF172" i="14"/>
  <c r="AT172" i="14"/>
  <c r="DM172" i="14"/>
  <c r="BA172" i="14"/>
  <c r="BG172" i="14"/>
  <c r="BE172" i="14"/>
  <c r="BK172" i="14"/>
  <c r="BQ172" i="14"/>
  <c r="AY172" i="14"/>
  <c r="AW172" i="14"/>
  <c r="BC172" i="14"/>
  <c r="BI172" i="14"/>
  <c r="DT172" i="14"/>
  <c r="DR172" i="14"/>
  <c r="DP172" i="14"/>
  <c r="DV172" i="14"/>
  <c r="DL172" i="14"/>
  <c r="DJ172" i="14"/>
  <c r="DH172" i="14"/>
  <c r="DN172" i="14"/>
  <c r="BH172" i="14"/>
  <c r="BF172" i="14"/>
  <c r="BD172" i="14"/>
  <c r="BJ172" i="14"/>
  <c r="AZ172" i="14"/>
  <c r="AX172" i="14"/>
  <c r="AV172" i="14"/>
  <c r="BB172" i="14"/>
  <c r="DK172" i="14"/>
  <c r="DI172" i="14"/>
  <c r="DO172" i="14"/>
  <c r="DU172" i="14"/>
  <c r="DQ172" i="14"/>
  <c r="DW172" i="14"/>
  <c r="EC172" i="14"/>
  <c r="DS172" i="14"/>
  <c r="DZ234" i="14"/>
  <c r="BN234" i="14"/>
  <c r="DY234" i="14"/>
  <c r="BM234" i="14"/>
  <c r="DX234" i="14"/>
  <c r="BL234" i="14"/>
  <c r="EE234" i="14"/>
  <c r="BS234" i="14"/>
  <c r="ED234" i="14"/>
  <c r="BR234" i="14"/>
  <c r="EK234" i="14"/>
  <c r="BY234" i="14"/>
  <c r="EJ234" i="14"/>
  <c r="BX234" i="14"/>
  <c r="EI234" i="14"/>
  <c r="BW234" i="14"/>
  <c r="DR234" i="14"/>
  <c r="BF234" i="14"/>
  <c r="DQ234" i="14"/>
  <c r="BE234" i="14"/>
  <c r="DP234" i="14"/>
  <c r="BD234" i="14"/>
  <c r="DW234" i="14"/>
  <c r="BK234" i="14"/>
  <c r="DV234" i="14"/>
  <c r="BJ234" i="14"/>
  <c r="EC234" i="14"/>
  <c r="BQ234" i="14"/>
  <c r="EB234" i="14"/>
  <c r="BP234" i="14"/>
  <c r="EA234" i="14"/>
  <c r="BO234" i="14"/>
  <c r="DJ234" i="14"/>
  <c r="AX234" i="14"/>
  <c r="DI234" i="14"/>
  <c r="AW234" i="14"/>
  <c r="DH234" i="14"/>
  <c r="AV234" i="14"/>
  <c r="DO234" i="14"/>
  <c r="BC234" i="14"/>
  <c r="DN234" i="14"/>
  <c r="BB234" i="14"/>
  <c r="DU234" i="14"/>
  <c r="BI234" i="14"/>
  <c r="DT234" i="14"/>
  <c r="BH234" i="14"/>
  <c r="DS234" i="14"/>
  <c r="BG234" i="14"/>
  <c r="DB234" i="14"/>
  <c r="AP234" i="14"/>
  <c r="DA234" i="14"/>
  <c r="AO234" i="14"/>
  <c r="CZ234" i="14"/>
  <c r="AN234" i="14"/>
  <c r="DG234" i="14"/>
  <c r="AU234" i="14"/>
  <c r="DF234" i="14"/>
  <c r="AT234" i="14"/>
  <c r="DM234" i="14"/>
  <c r="BA234" i="14"/>
  <c r="DL234" i="14"/>
  <c r="AZ234" i="14"/>
  <c r="DK234" i="14"/>
  <c r="AY234" i="14"/>
  <c r="CL234" i="14"/>
  <c r="Z234" i="14"/>
  <c r="CK234" i="14"/>
  <c r="Y234" i="14"/>
  <c r="CJ234" i="14"/>
  <c r="X234" i="14"/>
  <c r="CQ234" i="14"/>
  <c r="AE234" i="14"/>
  <c r="CP234" i="14"/>
  <c r="AD234" i="14"/>
  <c r="CW234" i="14"/>
  <c r="AK234" i="14"/>
  <c r="CV234" i="14"/>
  <c r="AJ234" i="14"/>
  <c r="CU234" i="14"/>
  <c r="AI234" i="14"/>
  <c r="CD234" i="14"/>
  <c r="R234" i="14"/>
  <c r="CC234" i="14"/>
  <c r="Q234" i="14"/>
  <c r="CB234" i="14"/>
  <c r="P234" i="14"/>
  <c r="CI234" i="14"/>
  <c r="W234" i="14"/>
  <c r="CH234" i="14"/>
  <c r="V234" i="14"/>
  <c r="CO234" i="14"/>
  <c r="AC234" i="14"/>
  <c r="CN234" i="14"/>
  <c r="AB234" i="14"/>
  <c r="CM234" i="14"/>
  <c r="AA234" i="14"/>
  <c r="CT234" i="14"/>
  <c r="CR234" i="14"/>
  <c r="CX234" i="14"/>
  <c r="DD234" i="14"/>
  <c r="BV234" i="14"/>
  <c r="BT234" i="14"/>
  <c r="BZ234" i="14"/>
  <c r="CF234" i="14"/>
  <c r="AH234" i="14"/>
  <c r="AF234" i="14"/>
  <c r="AL234" i="14"/>
  <c r="AR234" i="14"/>
  <c r="EG234" i="14"/>
  <c r="EM234" i="14"/>
  <c r="N234" i="14"/>
  <c r="T234" i="14"/>
  <c r="CS234" i="14"/>
  <c r="CY234" i="14"/>
  <c r="DE234" i="14"/>
  <c r="DC234" i="14"/>
  <c r="BU234" i="14"/>
  <c r="CA234" i="14"/>
  <c r="CG234" i="14"/>
  <c r="CE234" i="14"/>
  <c r="EH234" i="14"/>
  <c r="EF234" i="14"/>
  <c r="EL234" i="14"/>
  <c r="U234" i="14"/>
  <c r="S234" i="14"/>
  <c r="AG234" i="14"/>
  <c r="AM234" i="14"/>
  <c r="AS234" i="14"/>
  <c r="AQ234" i="14"/>
  <c r="CX151" i="14"/>
  <c r="CH151" i="14"/>
  <c r="ED151" i="14"/>
  <c r="BR151" i="14"/>
  <c r="EK151" i="14"/>
  <c r="BY151" i="14"/>
  <c r="EJ151" i="14"/>
  <c r="BX151" i="14"/>
  <c r="EI151" i="14"/>
  <c r="BW151" i="14"/>
  <c r="EH151" i="14"/>
  <c r="BZ151" i="14"/>
  <c r="EC151" i="14"/>
  <c r="BI151" i="14"/>
  <c r="DL151" i="14"/>
  <c r="AR151" i="14"/>
  <c r="CU151" i="14"/>
  <c r="AA151" i="14"/>
  <c r="CD151" i="14"/>
  <c r="R151" i="14"/>
  <c r="CC151" i="14"/>
  <c r="Q151" i="14"/>
  <c r="CB151" i="14"/>
  <c r="P151" i="14"/>
  <c r="CI151" i="14"/>
  <c r="W151" i="14"/>
  <c r="BJ151" i="14"/>
  <c r="DU151" i="14"/>
  <c r="BA151" i="14"/>
  <c r="DD151" i="14"/>
  <c r="AJ151" i="14"/>
  <c r="CM151" i="14"/>
  <c r="S151" i="14"/>
  <c r="BV151" i="14"/>
  <c r="EG151" i="14"/>
  <c r="BU151" i="14"/>
  <c r="EF151" i="14"/>
  <c r="BT151" i="14"/>
  <c r="EM151" i="14"/>
  <c r="CA151" i="14"/>
  <c r="BB151" i="14"/>
  <c r="DM151" i="14"/>
  <c r="AS151" i="14"/>
  <c r="CV151" i="14"/>
  <c r="AB151" i="14"/>
  <c r="CE151" i="14"/>
  <c r="DZ151" i="14"/>
  <c r="BN151" i="14"/>
  <c r="DY151" i="14"/>
  <c r="BM151" i="14"/>
  <c r="DX151" i="14"/>
  <c r="BL151" i="14"/>
  <c r="EE151" i="14"/>
  <c r="BS151" i="14"/>
  <c r="EL151" i="14"/>
  <c r="AT151" i="14"/>
  <c r="DE151" i="14"/>
  <c r="AK151" i="14"/>
  <c r="CN151" i="14"/>
  <c r="T151" i="14"/>
  <c r="BO151" i="14"/>
  <c r="DR151" i="14"/>
  <c r="BF151" i="14"/>
  <c r="DQ151" i="14"/>
  <c r="BE151" i="14"/>
  <c r="DP151" i="14"/>
  <c r="BD151" i="14"/>
  <c r="DW151" i="14"/>
  <c r="BK151" i="14"/>
  <c r="DV151" i="14"/>
  <c r="AL151" i="14"/>
  <c r="CW151" i="14"/>
  <c r="AC151" i="14"/>
  <c r="CF151" i="14"/>
  <c r="EA151" i="14"/>
  <c r="BG151" i="14"/>
  <c r="DJ151" i="14"/>
  <c r="AX151" i="14"/>
  <c r="DI151" i="14"/>
  <c r="AW151" i="14"/>
  <c r="DH151" i="14"/>
  <c r="AV151" i="14"/>
  <c r="DO151" i="14"/>
  <c r="BC151" i="14"/>
  <c r="DN151" i="14"/>
  <c r="AD151" i="14"/>
  <c r="CO151" i="14"/>
  <c r="U151" i="14"/>
  <c r="BP151" i="14"/>
  <c r="DS151" i="14"/>
  <c r="AY151" i="14"/>
  <c r="DB151" i="14"/>
  <c r="AP151" i="14"/>
  <c r="DA151" i="14"/>
  <c r="AO151" i="14"/>
  <c r="CZ151" i="14"/>
  <c r="AN151" i="14"/>
  <c r="DG151" i="14"/>
  <c r="AU151" i="14"/>
  <c r="CP151" i="14"/>
  <c r="N151" i="14"/>
  <c r="BQ151" i="14"/>
  <c r="DT151" i="14"/>
  <c r="AZ151" i="14"/>
  <c r="DC151" i="14"/>
  <c r="AI151" i="14"/>
  <c r="CL151" i="14"/>
  <c r="Z151" i="14"/>
  <c r="CK151" i="14"/>
  <c r="Y151" i="14"/>
  <c r="CJ151" i="14"/>
  <c r="X151" i="14"/>
  <c r="CQ151" i="14"/>
  <c r="AE151" i="14"/>
  <c r="CG151" i="14"/>
  <c r="AG151" i="14"/>
  <c r="EB151" i="14"/>
  <c r="CR151" i="14"/>
  <c r="BH151" i="14"/>
  <c r="AF151" i="14"/>
  <c r="DK151" i="14"/>
  <c r="CY151" i="14"/>
  <c r="AQ151" i="14"/>
  <c r="AM151" i="14"/>
  <c r="CT151" i="14"/>
  <c r="V151" i="14"/>
  <c r="CS151" i="14"/>
  <c r="DF151" i="14"/>
  <c r="AH151" i="14"/>
  <c r="CY278" i="14"/>
  <c r="AM278" i="14"/>
  <c r="CX278" i="14"/>
  <c r="AL278" i="14"/>
  <c r="DE278" i="14"/>
  <c r="AS278" i="14"/>
  <c r="DD278" i="14"/>
  <c r="AR278" i="14"/>
  <c r="DC278" i="14"/>
  <c r="AQ278" i="14"/>
  <c r="DB278" i="14"/>
  <c r="AP278" i="14"/>
  <c r="DQ278" i="14"/>
  <c r="DI278" i="14"/>
  <c r="EG278" i="14"/>
  <c r="DY278" i="14"/>
  <c r="CQ278" i="14"/>
  <c r="AE278" i="14"/>
  <c r="CP278" i="14"/>
  <c r="AD278" i="14"/>
  <c r="CW278" i="14"/>
  <c r="AK278" i="14"/>
  <c r="CV278" i="14"/>
  <c r="AJ278" i="14"/>
  <c r="CU278" i="14"/>
  <c r="AI278" i="14"/>
  <c r="CT278" i="14"/>
  <c r="AH278" i="14"/>
  <c r="CK278" i="14"/>
  <c r="CC278" i="14"/>
  <c r="DA278" i="14"/>
  <c r="CS278" i="14"/>
  <c r="CI278" i="14"/>
  <c r="W278" i="14"/>
  <c r="CH278" i="14"/>
  <c r="V278" i="14"/>
  <c r="CO278" i="14"/>
  <c r="AC278" i="14"/>
  <c r="CN278" i="14"/>
  <c r="AB278" i="14"/>
  <c r="CM278" i="14"/>
  <c r="AA278" i="14"/>
  <c r="CL278" i="14"/>
  <c r="Z278" i="14"/>
  <c r="BE278" i="14"/>
  <c r="EM278" i="14"/>
  <c r="CA278" i="14"/>
  <c r="EL278" i="14"/>
  <c r="BZ278" i="14"/>
  <c r="N278" i="14"/>
  <c r="CG278" i="14"/>
  <c r="U278" i="14"/>
  <c r="CF278" i="14"/>
  <c r="T278" i="14"/>
  <c r="CE278" i="14"/>
  <c r="S278" i="14"/>
  <c r="CD278" i="14"/>
  <c r="R278" i="14"/>
  <c r="Y278" i="14"/>
  <c r="Q278" i="14"/>
  <c r="AO278" i="14"/>
  <c r="AG278" i="14"/>
  <c r="EE278" i="14"/>
  <c r="BS278" i="14"/>
  <c r="ED278" i="14"/>
  <c r="BR278" i="14"/>
  <c r="EK278" i="14"/>
  <c r="BY278" i="14"/>
  <c r="EJ278" i="14"/>
  <c r="BX278" i="14"/>
  <c r="EI278" i="14"/>
  <c r="BW278" i="14"/>
  <c r="EH278" i="14"/>
  <c r="BV278" i="14"/>
  <c r="DX278" i="14"/>
  <c r="DP278" i="14"/>
  <c r="DH278" i="14"/>
  <c r="EF278" i="14"/>
  <c r="DW278" i="14"/>
  <c r="BK278" i="14"/>
  <c r="DV278" i="14"/>
  <c r="BJ278" i="14"/>
  <c r="EC278" i="14"/>
  <c r="BQ278" i="14"/>
  <c r="EB278" i="14"/>
  <c r="BP278" i="14"/>
  <c r="EA278" i="14"/>
  <c r="BO278" i="14"/>
  <c r="DZ278" i="14"/>
  <c r="BN278" i="14"/>
  <c r="CR278" i="14"/>
  <c r="CJ278" i="14"/>
  <c r="CB278" i="14"/>
  <c r="CZ278" i="14"/>
  <c r="DO278" i="14"/>
  <c r="BC278" i="14"/>
  <c r="DN278" i="14"/>
  <c r="BB278" i="14"/>
  <c r="DU278" i="14"/>
  <c r="BI278" i="14"/>
  <c r="DT278" i="14"/>
  <c r="BH278" i="14"/>
  <c r="DS278" i="14"/>
  <c r="BG278" i="14"/>
  <c r="DR278" i="14"/>
  <c r="BF278" i="14"/>
  <c r="BL278" i="14"/>
  <c r="BD278" i="14"/>
  <c r="AV278" i="14"/>
  <c r="BT278" i="14"/>
  <c r="DL278" i="14"/>
  <c r="AW278" i="14"/>
  <c r="AZ278" i="14"/>
  <c r="P278" i="14"/>
  <c r="DG278" i="14"/>
  <c r="DK278" i="14"/>
  <c r="BU278" i="14"/>
  <c r="AU278" i="14"/>
  <c r="AY278" i="14"/>
  <c r="AN278" i="14"/>
  <c r="DF278" i="14"/>
  <c r="DJ278" i="14"/>
  <c r="BM278" i="14"/>
  <c r="AT278" i="14"/>
  <c r="AX278" i="14"/>
  <c r="DM278" i="14"/>
  <c r="AF278" i="14"/>
  <c r="BA278" i="14"/>
  <c r="X278" i="14"/>
  <c r="CZ211" i="14"/>
  <c r="AN211" i="14"/>
  <c r="DG211" i="14"/>
  <c r="AU211" i="14"/>
  <c r="DF211" i="14"/>
  <c r="AT211" i="14"/>
  <c r="DM211" i="14"/>
  <c r="BA211" i="14"/>
  <c r="DL211" i="14"/>
  <c r="AZ211" i="14"/>
  <c r="DK211" i="14"/>
  <c r="AY211" i="14"/>
  <c r="DJ211" i="14"/>
  <c r="AX211" i="14"/>
  <c r="DI211" i="14"/>
  <c r="AW211" i="14"/>
  <c r="CR211" i="14"/>
  <c r="AF211" i="14"/>
  <c r="CY211" i="14"/>
  <c r="AM211" i="14"/>
  <c r="CX211" i="14"/>
  <c r="AL211" i="14"/>
  <c r="DE211" i="14"/>
  <c r="AS211" i="14"/>
  <c r="DD211" i="14"/>
  <c r="AR211" i="14"/>
  <c r="DC211" i="14"/>
  <c r="AQ211" i="14"/>
  <c r="DB211" i="14"/>
  <c r="AP211" i="14"/>
  <c r="DA211" i="14"/>
  <c r="AO211" i="14"/>
  <c r="CJ211" i="14"/>
  <c r="X211" i="14"/>
  <c r="CQ211" i="14"/>
  <c r="AE211" i="14"/>
  <c r="CP211" i="14"/>
  <c r="AD211" i="14"/>
  <c r="CW211" i="14"/>
  <c r="AK211" i="14"/>
  <c r="CV211" i="14"/>
  <c r="AJ211" i="14"/>
  <c r="CU211" i="14"/>
  <c r="AI211" i="14"/>
  <c r="CT211" i="14"/>
  <c r="AH211" i="14"/>
  <c r="CS211" i="14"/>
  <c r="AG211" i="14"/>
  <c r="CB211" i="14"/>
  <c r="P211" i="14"/>
  <c r="CI211" i="14"/>
  <c r="W211" i="14"/>
  <c r="CH211" i="14"/>
  <c r="V211" i="14"/>
  <c r="CO211" i="14"/>
  <c r="AC211" i="14"/>
  <c r="CN211" i="14"/>
  <c r="AB211" i="14"/>
  <c r="CM211" i="14"/>
  <c r="AA211" i="14"/>
  <c r="CL211" i="14"/>
  <c r="Z211" i="14"/>
  <c r="CK211" i="14"/>
  <c r="Y211" i="14"/>
  <c r="EF211" i="14"/>
  <c r="BT211" i="14"/>
  <c r="EM211" i="14"/>
  <c r="CA211" i="14"/>
  <c r="EL211" i="14"/>
  <c r="BZ211" i="14"/>
  <c r="N211" i="14"/>
  <c r="CG211" i="14"/>
  <c r="U211" i="14"/>
  <c r="CF211" i="14"/>
  <c r="T211" i="14"/>
  <c r="CE211" i="14"/>
  <c r="S211" i="14"/>
  <c r="CD211" i="14"/>
  <c r="R211" i="14"/>
  <c r="CC211" i="14"/>
  <c r="Q211" i="14"/>
  <c r="DX211" i="14"/>
  <c r="BL211" i="14"/>
  <c r="EE211" i="14"/>
  <c r="BS211" i="14"/>
  <c r="ED211" i="14"/>
  <c r="BR211" i="14"/>
  <c r="EK211" i="14"/>
  <c r="BY211" i="14"/>
  <c r="EJ211" i="14"/>
  <c r="BX211" i="14"/>
  <c r="EI211" i="14"/>
  <c r="BW211" i="14"/>
  <c r="EH211" i="14"/>
  <c r="BV211" i="14"/>
  <c r="EG211" i="14"/>
  <c r="BU211" i="14"/>
  <c r="DP211" i="14"/>
  <c r="BD211" i="14"/>
  <c r="DW211" i="14"/>
  <c r="BK211" i="14"/>
  <c r="DV211" i="14"/>
  <c r="BJ211" i="14"/>
  <c r="EC211" i="14"/>
  <c r="BQ211" i="14"/>
  <c r="EB211" i="14"/>
  <c r="BP211" i="14"/>
  <c r="EA211" i="14"/>
  <c r="BO211" i="14"/>
  <c r="DZ211" i="14"/>
  <c r="BN211" i="14"/>
  <c r="DY211" i="14"/>
  <c r="BM211" i="14"/>
  <c r="DN211" i="14"/>
  <c r="DR211" i="14"/>
  <c r="BB211" i="14"/>
  <c r="BF211" i="14"/>
  <c r="DU211" i="14"/>
  <c r="DQ211" i="14"/>
  <c r="BI211" i="14"/>
  <c r="BE211" i="14"/>
  <c r="DH211" i="14"/>
  <c r="DT211" i="14"/>
  <c r="AV211" i="14"/>
  <c r="BH211" i="14"/>
  <c r="BC211" i="14"/>
  <c r="BG211" i="14"/>
  <c r="DO211" i="14"/>
  <c r="DS211" i="14"/>
  <c r="CH334" i="14"/>
  <c r="V334" i="14"/>
  <c r="CO334" i="14"/>
  <c r="AC334" i="14"/>
  <c r="CN334" i="14"/>
  <c r="AB334" i="14"/>
  <c r="CM334" i="14"/>
  <c r="AA334" i="14"/>
  <c r="CL334" i="14"/>
  <c r="Z334" i="14"/>
  <c r="CK334" i="14"/>
  <c r="Y334" i="14"/>
  <c r="CQ334" i="14"/>
  <c r="AE334" i="14"/>
  <c r="DX334" i="14"/>
  <c r="CR334" i="14"/>
  <c r="EL334" i="14"/>
  <c r="BZ334" i="14"/>
  <c r="N334" i="14"/>
  <c r="CG334" i="14"/>
  <c r="U334" i="14"/>
  <c r="CF334" i="14"/>
  <c r="T334" i="14"/>
  <c r="CE334" i="14"/>
  <c r="S334" i="14"/>
  <c r="CD334" i="14"/>
  <c r="R334" i="14"/>
  <c r="CC334" i="14"/>
  <c r="Q334" i="14"/>
  <c r="CI334" i="14"/>
  <c r="W334" i="14"/>
  <c r="BL334" i="14"/>
  <c r="AF334" i="14"/>
  <c r="ED334" i="14"/>
  <c r="BR334" i="14"/>
  <c r="EK334" i="14"/>
  <c r="BY334" i="14"/>
  <c r="EJ334" i="14"/>
  <c r="BX334" i="14"/>
  <c r="EI334" i="14"/>
  <c r="BW334" i="14"/>
  <c r="EH334" i="14"/>
  <c r="BV334" i="14"/>
  <c r="EG334" i="14"/>
  <c r="BU334" i="14"/>
  <c r="EM334" i="14"/>
  <c r="CA334" i="14"/>
  <c r="CJ334" i="14"/>
  <c r="DP334" i="14"/>
  <c r="DV334" i="14"/>
  <c r="BJ334" i="14"/>
  <c r="EC334" i="14"/>
  <c r="BQ334" i="14"/>
  <c r="EB334" i="14"/>
  <c r="BP334" i="14"/>
  <c r="EA334" i="14"/>
  <c r="BO334" i="14"/>
  <c r="DZ334" i="14"/>
  <c r="BN334" i="14"/>
  <c r="DY334" i="14"/>
  <c r="BM334" i="14"/>
  <c r="EE334" i="14"/>
  <c r="BS334" i="14"/>
  <c r="X334" i="14"/>
  <c r="BD334" i="14"/>
  <c r="DN334" i="14"/>
  <c r="BB334" i="14"/>
  <c r="DU334" i="14"/>
  <c r="BI334" i="14"/>
  <c r="DT334" i="14"/>
  <c r="BH334" i="14"/>
  <c r="DS334" i="14"/>
  <c r="BG334" i="14"/>
  <c r="DR334" i="14"/>
  <c r="BF334" i="14"/>
  <c r="DQ334" i="14"/>
  <c r="BE334" i="14"/>
  <c r="DW334" i="14"/>
  <c r="BK334" i="14"/>
  <c r="CB334" i="14"/>
  <c r="DH334" i="14"/>
  <c r="DF334" i="14"/>
  <c r="AT334" i="14"/>
  <c r="DM334" i="14"/>
  <c r="BA334" i="14"/>
  <c r="DL334" i="14"/>
  <c r="AZ334" i="14"/>
  <c r="DK334" i="14"/>
  <c r="AY334" i="14"/>
  <c r="DJ334" i="14"/>
  <c r="AX334" i="14"/>
  <c r="DI334" i="14"/>
  <c r="AW334" i="14"/>
  <c r="DO334" i="14"/>
  <c r="BC334" i="14"/>
  <c r="P334" i="14"/>
  <c r="AV334" i="14"/>
  <c r="CP334" i="14"/>
  <c r="AD334" i="14"/>
  <c r="CW334" i="14"/>
  <c r="AK334" i="14"/>
  <c r="CV334" i="14"/>
  <c r="AJ334" i="14"/>
  <c r="CU334" i="14"/>
  <c r="AI334" i="14"/>
  <c r="CT334" i="14"/>
  <c r="AH334" i="14"/>
  <c r="CS334" i="14"/>
  <c r="AG334" i="14"/>
  <c r="CY334" i="14"/>
  <c r="AM334" i="14"/>
  <c r="BT334" i="14"/>
  <c r="AN334" i="14"/>
  <c r="AS334" i="14"/>
  <c r="AO334" i="14"/>
  <c r="DD334" i="14"/>
  <c r="DG334" i="14"/>
  <c r="AR334" i="14"/>
  <c r="AU334" i="14"/>
  <c r="DC334" i="14"/>
  <c r="EF334" i="14"/>
  <c r="AQ334" i="14"/>
  <c r="CZ334" i="14"/>
  <c r="CX334" i="14"/>
  <c r="DB334" i="14"/>
  <c r="AL334" i="14"/>
  <c r="AP334" i="14"/>
  <c r="DE334" i="14"/>
  <c r="DA334" i="14"/>
  <c r="DD188" i="14"/>
  <c r="AR188" i="14"/>
  <c r="DC188" i="14"/>
  <c r="AQ188" i="14"/>
  <c r="DB188" i="14"/>
  <c r="AP188" i="14"/>
  <c r="DA188" i="14"/>
  <c r="AO188" i="14"/>
  <c r="CZ188" i="14"/>
  <c r="AN188" i="14"/>
  <c r="DG188" i="14"/>
  <c r="AU188" i="14"/>
  <c r="DF188" i="14"/>
  <c r="AT188" i="14"/>
  <c r="DM188" i="14"/>
  <c r="BA188" i="14"/>
  <c r="CV188" i="14"/>
  <c r="AJ188" i="14"/>
  <c r="CU188" i="14"/>
  <c r="AI188" i="14"/>
  <c r="CT188" i="14"/>
  <c r="AH188" i="14"/>
  <c r="CS188" i="14"/>
  <c r="AG188" i="14"/>
  <c r="CR188" i="14"/>
  <c r="AF188" i="14"/>
  <c r="CY188" i="14"/>
  <c r="AM188" i="14"/>
  <c r="CX188" i="14"/>
  <c r="AL188" i="14"/>
  <c r="DE188" i="14"/>
  <c r="AS188" i="14"/>
  <c r="CN188" i="14"/>
  <c r="AB188" i="14"/>
  <c r="CM188" i="14"/>
  <c r="AA188" i="14"/>
  <c r="CL188" i="14"/>
  <c r="Z188" i="14"/>
  <c r="CK188" i="14"/>
  <c r="Y188" i="14"/>
  <c r="CJ188" i="14"/>
  <c r="X188" i="14"/>
  <c r="CQ188" i="14"/>
  <c r="AE188" i="14"/>
  <c r="CP188" i="14"/>
  <c r="AD188" i="14"/>
  <c r="CW188" i="14"/>
  <c r="AK188" i="14"/>
  <c r="CF188" i="14"/>
  <c r="T188" i="14"/>
  <c r="CE188" i="14"/>
  <c r="S188" i="14"/>
  <c r="CD188" i="14"/>
  <c r="R188" i="14"/>
  <c r="CC188" i="14"/>
  <c r="Q188" i="14"/>
  <c r="CB188" i="14"/>
  <c r="P188" i="14"/>
  <c r="CI188" i="14"/>
  <c r="W188" i="14"/>
  <c r="CH188" i="14"/>
  <c r="V188" i="14"/>
  <c r="CO188" i="14"/>
  <c r="AC188" i="14"/>
  <c r="EJ188" i="14"/>
  <c r="BX188" i="14"/>
  <c r="EI188" i="14"/>
  <c r="BW188" i="14"/>
  <c r="EH188" i="14"/>
  <c r="BV188" i="14"/>
  <c r="EG188" i="14"/>
  <c r="BU188" i="14"/>
  <c r="EF188" i="14"/>
  <c r="BT188" i="14"/>
  <c r="EM188" i="14"/>
  <c r="CA188" i="14"/>
  <c r="EL188" i="14"/>
  <c r="BZ188" i="14"/>
  <c r="N188" i="14"/>
  <c r="CG188" i="14"/>
  <c r="U188" i="14"/>
  <c r="DL188" i="14"/>
  <c r="AZ188" i="14"/>
  <c r="DK188" i="14"/>
  <c r="AY188" i="14"/>
  <c r="DJ188" i="14"/>
  <c r="AX188" i="14"/>
  <c r="DI188" i="14"/>
  <c r="AW188" i="14"/>
  <c r="DH188" i="14"/>
  <c r="AV188" i="14"/>
  <c r="DO188" i="14"/>
  <c r="BC188" i="14"/>
  <c r="DN188" i="14"/>
  <c r="BB188" i="14"/>
  <c r="DU188" i="14"/>
  <c r="BI188" i="14"/>
  <c r="BO188" i="14"/>
  <c r="BM188" i="14"/>
  <c r="BS188" i="14"/>
  <c r="BY188" i="14"/>
  <c r="BG188" i="14"/>
  <c r="BE188" i="14"/>
  <c r="BK188" i="14"/>
  <c r="BQ188" i="14"/>
  <c r="EB188" i="14"/>
  <c r="DZ188" i="14"/>
  <c r="DX188" i="14"/>
  <c r="ED188" i="14"/>
  <c r="DT188" i="14"/>
  <c r="DR188" i="14"/>
  <c r="DP188" i="14"/>
  <c r="DV188" i="14"/>
  <c r="BP188" i="14"/>
  <c r="BN188" i="14"/>
  <c r="BL188" i="14"/>
  <c r="BR188" i="14"/>
  <c r="BH188" i="14"/>
  <c r="BF188" i="14"/>
  <c r="BD188" i="14"/>
  <c r="BJ188" i="14"/>
  <c r="DS188" i="14"/>
  <c r="DQ188" i="14"/>
  <c r="DW188" i="14"/>
  <c r="EC188" i="14"/>
  <c r="EA188" i="14"/>
  <c r="DY188" i="14"/>
  <c r="EE188" i="14"/>
  <c r="EK188" i="14"/>
  <c r="EL121" i="14"/>
  <c r="BZ121" i="14"/>
  <c r="N121" i="14"/>
  <c r="CG121" i="14"/>
  <c r="U121" i="14"/>
  <c r="CF121" i="14"/>
  <c r="ED121" i="14"/>
  <c r="BR121" i="14"/>
  <c r="EK121" i="14"/>
  <c r="BY121" i="14"/>
  <c r="EJ121" i="14"/>
  <c r="BX121" i="14"/>
  <c r="EI121" i="14"/>
  <c r="BW121" i="14"/>
  <c r="EH121" i="14"/>
  <c r="BV121" i="14"/>
  <c r="EG121" i="14"/>
  <c r="BU121" i="14"/>
  <c r="EF121" i="14"/>
  <c r="BT121" i="14"/>
  <c r="EM121" i="14"/>
  <c r="CA121" i="14"/>
  <c r="CH121" i="14"/>
  <c r="V121" i="14"/>
  <c r="CP121" i="14"/>
  <c r="DM121" i="14"/>
  <c r="AK121" i="14"/>
  <c r="BP121" i="14"/>
  <c r="DS121" i="14"/>
  <c r="AY121" i="14"/>
  <c r="DB121" i="14"/>
  <c r="AH121" i="14"/>
  <c r="CK121" i="14"/>
  <c r="Q121" i="14"/>
  <c r="BL121" i="14"/>
  <c r="DW121" i="14"/>
  <c r="BC121" i="14"/>
  <c r="BJ121" i="14"/>
  <c r="DE121" i="14"/>
  <c r="AC121" i="14"/>
  <c r="BH121" i="14"/>
  <c r="DK121" i="14"/>
  <c r="AQ121" i="14"/>
  <c r="CT121" i="14"/>
  <c r="Z121" i="14"/>
  <c r="CC121" i="14"/>
  <c r="DX121" i="14"/>
  <c r="BD121" i="14"/>
  <c r="DO121" i="14"/>
  <c r="AU121" i="14"/>
  <c r="BA121" i="14"/>
  <c r="AX121" i="14"/>
  <c r="BB121" i="14"/>
  <c r="CW121" i="14"/>
  <c r="EB121" i="14"/>
  <c r="AZ121" i="14"/>
  <c r="DC121" i="14"/>
  <c r="AI121" i="14"/>
  <c r="CL121" i="14"/>
  <c r="R121" i="14"/>
  <c r="BM121" i="14"/>
  <c r="DP121" i="14"/>
  <c r="AV121" i="14"/>
  <c r="DG121" i="14"/>
  <c r="AM121" i="14"/>
  <c r="DF121" i="14"/>
  <c r="BO121" i="14"/>
  <c r="CJ121" i="14"/>
  <c r="AT121" i="14"/>
  <c r="CO121" i="14"/>
  <c r="DT121" i="14"/>
  <c r="AR121" i="14"/>
  <c r="CU121" i="14"/>
  <c r="AA121" i="14"/>
  <c r="CD121" i="14"/>
  <c r="DY121" i="14"/>
  <c r="BE121" i="14"/>
  <c r="DH121" i="14"/>
  <c r="AN121" i="14"/>
  <c r="CY121" i="14"/>
  <c r="AE121" i="14"/>
  <c r="T121" i="14"/>
  <c r="AG121" i="14"/>
  <c r="DV121" i="14"/>
  <c r="AL121" i="14"/>
  <c r="BQ121" i="14"/>
  <c r="DL121" i="14"/>
  <c r="AJ121" i="14"/>
  <c r="CM121" i="14"/>
  <c r="S121" i="14"/>
  <c r="BN121" i="14"/>
  <c r="DQ121" i="14"/>
  <c r="AW121" i="14"/>
  <c r="CZ121" i="14"/>
  <c r="AF121" i="14"/>
  <c r="CQ121" i="14"/>
  <c r="W121" i="14"/>
  <c r="EC121" i="14"/>
  <c r="DR121" i="14"/>
  <c r="P121" i="14"/>
  <c r="DN121" i="14"/>
  <c r="AD121" i="14"/>
  <c r="BI121" i="14"/>
  <c r="DD121" i="14"/>
  <c r="AB121" i="14"/>
  <c r="CE121" i="14"/>
  <c r="DZ121" i="14"/>
  <c r="BF121" i="14"/>
  <c r="DI121" i="14"/>
  <c r="AO121" i="14"/>
  <c r="CR121" i="14"/>
  <c r="X121" i="14"/>
  <c r="CI121" i="14"/>
  <c r="CV121" i="14"/>
  <c r="DA121" i="14"/>
  <c r="BS121" i="14"/>
  <c r="CX121" i="14"/>
  <c r="DU121" i="14"/>
  <c r="AS121" i="14"/>
  <c r="CN121" i="14"/>
  <c r="EA121" i="14"/>
  <c r="BG121" i="14"/>
  <c r="DJ121" i="14"/>
  <c r="AP121" i="14"/>
  <c r="CS121" i="14"/>
  <c r="Y121" i="14"/>
  <c r="CB121" i="14"/>
  <c r="EE121" i="14"/>
  <c r="BK121" i="14"/>
  <c r="CH135" i="14"/>
  <c r="V135" i="14"/>
  <c r="CO135" i="14"/>
  <c r="AC135" i="14"/>
  <c r="CN135" i="14"/>
  <c r="AB135" i="14"/>
  <c r="CM135" i="14"/>
  <c r="AA135" i="14"/>
  <c r="CL135" i="14"/>
  <c r="Z135" i="14"/>
  <c r="CK135" i="14"/>
  <c r="Y135" i="14"/>
  <c r="CJ135" i="14"/>
  <c r="X135" i="14"/>
  <c r="CQ135" i="14"/>
  <c r="AE135" i="14"/>
  <c r="EL135" i="14"/>
  <c r="BZ135" i="14"/>
  <c r="N135" i="14"/>
  <c r="CG135" i="14"/>
  <c r="U135" i="14"/>
  <c r="CF135" i="14"/>
  <c r="T135" i="14"/>
  <c r="CE135" i="14"/>
  <c r="S135" i="14"/>
  <c r="CD135" i="14"/>
  <c r="R135" i="14"/>
  <c r="CC135" i="14"/>
  <c r="Q135" i="14"/>
  <c r="CB135" i="14"/>
  <c r="P135" i="14"/>
  <c r="CI135" i="14"/>
  <c r="W135" i="14"/>
  <c r="ED135" i="14"/>
  <c r="BR135" i="14"/>
  <c r="EK135" i="14"/>
  <c r="BY135" i="14"/>
  <c r="EJ135" i="14"/>
  <c r="BX135" i="14"/>
  <c r="EI135" i="14"/>
  <c r="BW135" i="14"/>
  <c r="EH135" i="14"/>
  <c r="BV135" i="14"/>
  <c r="EG135" i="14"/>
  <c r="BU135" i="14"/>
  <c r="EF135" i="14"/>
  <c r="BT135" i="14"/>
  <c r="EM135" i="14"/>
  <c r="CA135" i="14"/>
  <c r="DV135" i="14"/>
  <c r="BJ135" i="14"/>
  <c r="EC135" i="14"/>
  <c r="BQ135" i="14"/>
  <c r="EB135" i="14"/>
  <c r="BP135" i="14"/>
  <c r="EA135" i="14"/>
  <c r="BO135" i="14"/>
  <c r="DZ135" i="14"/>
  <c r="BN135" i="14"/>
  <c r="DY135" i="14"/>
  <c r="BM135" i="14"/>
  <c r="DX135" i="14"/>
  <c r="BL135" i="14"/>
  <c r="EE135" i="14"/>
  <c r="BS135" i="14"/>
  <c r="DN135" i="14"/>
  <c r="BB135" i="14"/>
  <c r="DU135" i="14"/>
  <c r="BI135" i="14"/>
  <c r="DT135" i="14"/>
  <c r="BH135" i="14"/>
  <c r="DS135" i="14"/>
  <c r="BG135" i="14"/>
  <c r="DR135" i="14"/>
  <c r="BF135" i="14"/>
  <c r="DQ135" i="14"/>
  <c r="BE135" i="14"/>
  <c r="DP135" i="14"/>
  <c r="BD135" i="14"/>
  <c r="DW135" i="14"/>
  <c r="BK135" i="14"/>
  <c r="DF135" i="14"/>
  <c r="AT135" i="14"/>
  <c r="DM135" i="14"/>
  <c r="BA135" i="14"/>
  <c r="DL135" i="14"/>
  <c r="AZ135" i="14"/>
  <c r="DK135" i="14"/>
  <c r="AY135" i="14"/>
  <c r="DJ135" i="14"/>
  <c r="AX135" i="14"/>
  <c r="DI135" i="14"/>
  <c r="AW135" i="14"/>
  <c r="DH135" i="14"/>
  <c r="AV135" i="14"/>
  <c r="DO135" i="14"/>
  <c r="BC135" i="14"/>
  <c r="CP135" i="14"/>
  <c r="AD135" i="14"/>
  <c r="CW135" i="14"/>
  <c r="AK135" i="14"/>
  <c r="CV135" i="14"/>
  <c r="AJ135" i="14"/>
  <c r="CU135" i="14"/>
  <c r="AI135" i="14"/>
  <c r="CT135" i="14"/>
  <c r="AH135" i="14"/>
  <c r="CS135" i="14"/>
  <c r="AG135" i="14"/>
  <c r="CR135" i="14"/>
  <c r="AF135" i="14"/>
  <c r="CY135" i="14"/>
  <c r="AM135" i="14"/>
  <c r="AS135" i="14"/>
  <c r="AO135" i="14"/>
  <c r="DD135" i="14"/>
  <c r="CZ135" i="14"/>
  <c r="AR135" i="14"/>
  <c r="AN135" i="14"/>
  <c r="DC135" i="14"/>
  <c r="DG135" i="14"/>
  <c r="AQ135" i="14"/>
  <c r="AU135" i="14"/>
  <c r="CX135" i="14"/>
  <c r="DB135" i="14"/>
  <c r="DE135" i="14"/>
  <c r="DA135" i="14"/>
  <c r="AP135" i="14"/>
  <c r="AL135" i="14"/>
  <c r="DX159" i="14"/>
  <c r="BL159" i="14"/>
  <c r="EE159" i="14"/>
  <c r="BS159" i="14"/>
  <c r="ED159" i="14"/>
  <c r="BR159" i="14"/>
  <c r="EK159" i="14"/>
  <c r="BY159" i="14"/>
  <c r="EJ159" i="14"/>
  <c r="BX159" i="14"/>
  <c r="EI159" i="14"/>
  <c r="BW159" i="14"/>
  <c r="EH159" i="14"/>
  <c r="BV159" i="14"/>
  <c r="EG159" i="14"/>
  <c r="BU159" i="14"/>
  <c r="DP159" i="14"/>
  <c r="BD159" i="14"/>
  <c r="DW159" i="14"/>
  <c r="BK159" i="14"/>
  <c r="DV159" i="14"/>
  <c r="BJ159" i="14"/>
  <c r="EC159" i="14"/>
  <c r="BQ159" i="14"/>
  <c r="EB159" i="14"/>
  <c r="BP159" i="14"/>
  <c r="EA159" i="14"/>
  <c r="BO159" i="14"/>
  <c r="DZ159" i="14"/>
  <c r="BN159" i="14"/>
  <c r="DY159" i="14"/>
  <c r="BM159" i="14"/>
  <c r="DH159" i="14"/>
  <c r="AV159" i="14"/>
  <c r="DO159" i="14"/>
  <c r="BC159" i="14"/>
  <c r="DN159" i="14"/>
  <c r="BB159" i="14"/>
  <c r="DU159" i="14"/>
  <c r="BI159" i="14"/>
  <c r="DT159" i="14"/>
  <c r="BH159" i="14"/>
  <c r="DS159" i="14"/>
  <c r="BG159" i="14"/>
  <c r="DR159" i="14"/>
  <c r="BF159" i="14"/>
  <c r="DQ159" i="14"/>
  <c r="BE159" i="14"/>
  <c r="CZ159" i="14"/>
  <c r="AN159" i="14"/>
  <c r="DG159" i="14"/>
  <c r="AU159" i="14"/>
  <c r="DF159" i="14"/>
  <c r="AT159" i="14"/>
  <c r="DM159" i="14"/>
  <c r="BA159" i="14"/>
  <c r="DL159" i="14"/>
  <c r="AZ159" i="14"/>
  <c r="DK159" i="14"/>
  <c r="AY159" i="14"/>
  <c r="DJ159" i="14"/>
  <c r="AX159" i="14"/>
  <c r="DI159" i="14"/>
  <c r="AW159" i="14"/>
  <c r="CR159" i="14"/>
  <c r="AF159" i="14"/>
  <c r="CY159" i="14"/>
  <c r="AM159" i="14"/>
  <c r="CX159" i="14"/>
  <c r="AL159" i="14"/>
  <c r="DE159" i="14"/>
  <c r="AS159" i="14"/>
  <c r="DD159" i="14"/>
  <c r="AR159" i="14"/>
  <c r="DC159" i="14"/>
  <c r="AQ159" i="14"/>
  <c r="DB159" i="14"/>
  <c r="AP159" i="14"/>
  <c r="DA159" i="14"/>
  <c r="AO159" i="14"/>
  <c r="CJ159" i="14"/>
  <c r="X159" i="14"/>
  <c r="CQ159" i="14"/>
  <c r="AE159" i="14"/>
  <c r="CP159" i="14"/>
  <c r="AD159" i="14"/>
  <c r="CW159" i="14"/>
  <c r="AK159" i="14"/>
  <c r="CV159" i="14"/>
  <c r="AJ159" i="14"/>
  <c r="CU159" i="14"/>
  <c r="AI159" i="14"/>
  <c r="CT159" i="14"/>
  <c r="AH159" i="14"/>
  <c r="CS159" i="14"/>
  <c r="AG159" i="14"/>
  <c r="CB159" i="14"/>
  <c r="P159" i="14"/>
  <c r="CI159" i="14"/>
  <c r="W159" i="14"/>
  <c r="CH159" i="14"/>
  <c r="V159" i="14"/>
  <c r="CO159" i="14"/>
  <c r="AC159" i="14"/>
  <c r="CN159" i="14"/>
  <c r="AB159" i="14"/>
  <c r="CM159" i="14"/>
  <c r="AA159" i="14"/>
  <c r="CL159" i="14"/>
  <c r="Z159" i="14"/>
  <c r="CK159" i="14"/>
  <c r="Y159" i="14"/>
  <c r="EM159" i="14"/>
  <c r="T159" i="14"/>
  <c r="CA159" i="14"/>
  <c r="CE159" i="14"/>
  <c r="EL159" i="14"/>
  <c r="S159" i="14"/>
  <c r="BZ159" i="14"/>
  <c r="CD159" i="14"/>
  <c r="N159" i="14"/>
  <c r="R159" i="14"/>
  <c r="CG159" i="14"/>
  <c r="CC159" i="14"/>
  <c r="BT159" i="14"/>
  <c r="CF159" i="14"/>
  <c r="Q159" i="14"/>
  <c r="EF159" i="14"/>
  <c r="U159" i="14"/>
  <c r="EH144" i="14"/>
  <c r="BV144" i="14"/>
  <c r="EG144" i="14"/>
  <c r="BU144" i="14"/>
  <c r="EF144" i="14"/>
  <c r="BT144" i="14"/>
  <c r="EM144" i="14"/>
  <c r="CA144" i="14"/>
  <c r="EL144" i="14"/>
  <c r="BZ144" i="14"/>
  <c r="N144" i="14"/>
  <c r="CG144" i="14"/>
  <c r="U144" i="14"/>
  <c r="CF144" i="14"/>
  <c r="T144" i="14"/>
  <c r="CE144" i="14"/>
  <c r="S144" i="14"/>
  <c r="DR144" i="14"/>
  <c r="BF144" i="14"/>
  <c r="DQ144" i="14"/>
  <c r="BE144" i="14"/>
  <c r="DP144" i="14"/>
  <c r="BD144" i="14"/>
  <c r="DW144" i="14"/>
  <c r="BK144" i="14"/>
  <c r="DV144" i="14"/>
  <c r="BJ144" i="14"/>
  <c r="EC144" i="14"/>
  <c r="BQ144" i="14"/>
  <c r="EB144" i="14"/>
  <c r="BP144" i="14"/>
  <c r="EA144" i="14"/>
  <c r="BO144" i="14"/>
  <c r="DJ144" i="14"/>
  <c r="AX144" i="14"/>
  <c r="DI144" i="14"/>
  <c r="AW144" i="14"/>
  <c r="DH144" i="14"/>
  <c r="AV144" i="14"/>
  <c r="DO144" i="14"/>
  <c r="BC144" i="14"/>
  <c r="DN144" i="14"/>
  <c r="BB144" i="14"/>
  <c r="DU144" i="14"/>
  <c r="BI144" i="14"/>
  <c r="DT144" i="14"/>
  <c r="BH144" i="14"/>
  <c r="DS144" i="14"/>
  <c r="BG144" i="14"/>
  <c r="DB144" i="14"/>
  <c r="AP144" i="14"/>
  <c r="DA144" i="14"/>
  <c r="AO144" i="14"/>
  <c r="CZ144" i="14"/>
  <c r="AN144" i="14"/>
  <c r="DG144" i="14"/>
  <c r="AU144" i="14"/>
  <c r="DF144" i="14"/>
  <c r="AT144" i="14"/>
  <c r="DM144" i="14"/>
  <c r="BA144" i="14"/>
  <c r="DL144" i="14"/>
  <c r="AZ144" i="14"/>
  <c r="DK144" i="14"/>
  <c r="AY144" i="14"/>
  <c r="CT144" i="14"/>
  <c r="CS144" i="14"/>
  <c r="CR144" i="14"/>
  <c r="CY144" i="14"/>
  <c r="CX144" i="14"/>
  <c r="DE144" i="14"/>
  <c r="DD144" i="14"/>
  <c r="DC144" i="14"/>
  <c r="CL144" i="14"/>
  <c r="CK144" i="14"/>
  <c r="CJ144" i="14"/>
  <c r="CQ144" i="14"/>
  <c r="CP144" i="14"/>
  <c r="CW144" i="14"/>
  <c r="CV144" i="14"/>
  <c r="CU144" i="14"/>
  <c r="CD144" i="14"/>
  <c r="CC144" i="14"/>
  <c r="CB144" i="14"/>
  <c r="CI144" i="14"/>
  <c r="CH144" i="14"/>
  <c r="CO144" i="14"/>
  <c r="CN144" i="14"/>
  <c r="CM144" i="14"/>
  <c r="BN144" i="14"/>
  <c r="BM144" i="14"/>
  <c r="BL144" i="14"/>
  <c r="BS144" i="14"/>
  <c r="BR144" i="14"/>
  <c r="BY144" i="14"/>
  <c r="BX144" i="14"/>
  <c r="BW144" i="14"/>
  <c r="AH144" i="14"/>
  <c r="AG144" i="14"/>
  <c r="AF144" i="14"/>
  <c r="AM144" i="14"/>
  <c r="AL144" i="14"/>
  <c r="AS144" i="14"/>
  <c r="AR144" i="14"/>
  <c r="AQ144" i="14"/>
  <c r="Z144" i="14"/>
  <c r="Y144" i="14"/>
  <c r="X144" i="14"/>
  <c r="AE144" i="14"/>
  <c r="AD144" i="14"/>
  <c r="AK144" i="14"/>
  <c r="AJ144" i="14"/>
  <c r="AI144" i="14"/>
  <c r="R144" i="14"/>
  <c r="Q144" i="14"/>
  <c r="P144" i="14"/>
  <c r="W144" i="14"/>
  <c r="V144" i="14"/>
  <c r="AC144" i="14"/>
  <c r="AB144" i="14"/>
  <c r="AA144" i="14"/>
  <c r="EJ144" i="14"/>
  <c r="EI144" i="14"/>
  <c r="DZ144" i="14"/>
  <c r="DY144" i="14"/>
  <c r="DX144" i="14"/>
  <c r="EE144" i="14"/>
  <c r="EK144" i="14"/>
  <c r="ED144" i="14"/>
  <c r="CT262" i="14"/>
  <c r="AH262" i="14"/>
  <c r="CS262" i="14"/>
  <c r="AG262" i="14"/>
  <c r="CR262" i="14"/>
  <c r="AF262" i="14"/>
  <c r="CY262" i="14"/>
  <c r="AM262" i="14"/>
  <c r="CX262" i="14"/>
  <c r="AL262" i="14"/>
  <c r="DE262" i="14"/>
  <c r="AS262" i="14"/>
  <c r="DD262" i="14"/>
  <c r="AR262" i="14"/>
  <c r="DC262" i="14"/>
  <c r="AQ262" i="14"/>
  <c r="CL262" i="14"/>
  <c r="Z262" i="14"/>
  <c r="CK262" i="14"/>
  <c r="Y262" i="14"/>
  <c r="CJ262" i="14"/>
  <c r="X262" i="14"/>
  <c r="CQ262" i="14"/>
  <c r="AE262" i="14"/>
  <c r="CP262" i="14"/>
  <c r="AD262" i="14"/>
  <c r="CW262" i="14"/>
  <c r="AK262" i="14"/>
  <c r="CV262" i="14"/>
  <c r="AJ262" i="14"/>
  <c r="CU262" i="14"/>
  <c r="AI262" i="14"/>
  <c r="CD262" i="14"/>
  <c r="R262" i="14"/>
  <c r="CC262" i="14"/>
  <c r="Q262" i="14"/>
  <c r="CB262" i="14"/>
  <c r="P262" i="14"/>
  <c r="CI262" i="14"/>
  <c r="W262" i="14"/>
  <c r="CH262" i="14"/>
  <c r="V262" i="14"/>
  <c r="CO262" i="14"/>
  <c r="AC262" i="14"/>
  <c r="CN262" i="14"/>
  <c r="AB262" i="14"/>
  <c r="CM262" i="14"/>
  <c r="AA262" i="14"/>
  <c r="EH262" i="14"/>
  <c r="BV262" i="14"/>
  <c r="EG262" i="14"/>
  <c r="BU262" i="14"/>
  <c r="EF262" i="14"/>
  <c r="BT262" i="14"/>
  <c r="EM262" i="14"/>
  <c r="CA262" i="14"/>
  <c r="EL262" i="14"/>
  <c r="BZ262" i="14"/>
  <c r="N262" i="14"/>
  <c r="CG262" i="14"/>
  <c r="U262" i="14"/>
  <c r="CF262" i="14"/>
  <c r="T262" i="14"/>
  <c r="CE262" i="14"/>
  <c r="S262" i="14"/>
  <c r="DZ262" i="14"/>
  <c r="BN262" i="14"/>
  <c r="DY262" i="14"/>
  <c r="BM262" i="14"/>
  <c r="DX262" i="14"/>
  <c r="BL262" i="14"/>
  <c r="EE262" i="14"/>
  <c r="BS262" i="14"/>
  <c r="ED262" i="14"/>
  <c r="BR262" i="14"/>
  <c r="EK262" i="14"/>
  <c r="BY262" i="14"/>
  <c r="EJ262" i="14"/>
  <c r="BX262" i="14"/>
  <c r="EI262" i="14"/>
  <c r="BW262" i="14"/>
  <c r="DR262" i="14"/>
  <c r="BF262" i="14"/>
  <c r="DQ262" i="14"/>
  <c r="BE262" i="14"/>
  <c r="DP262" i="14"/>
  <c r="BD262" i="14"/>
  <c r="DW262" i="14"/>
  <c r="BK262" i="14"/>
  <c r="DV262" i="14"/>
  <c r="BJ262" i="14"/>
  <c r="EC262" i="14"/>
  <c r="BQ262" i="14"/>
  <c r="EB262" i="14"/>
  <c r="BP262" i="14"/>
  <c r="EA262" i="14"/>
  <c r="BO262" i="14"/>
  <c r="DB262" i="14"/>
  <c r="AP262" i="14"/>
  <c r="DA262" i="14"/>
  <c r="AO262" i="14"/>
  <c r="CZ262" i="14"/>
  <c r="AN262" i="14"/>
  <c r="DG262" i="14"/>
  <c r="AU262" i="14"/>
  <c r="DF262" i="14"/>
  <c r="AT262" i="14"/>
  <c r="DM262" i="14"/>
  <c r="BA262" i="14"/>
  <c r="DL262" i="14"/>
  <c r="AZ262" i="14"/>
  <c r="DK262" i="14"/>
  <c r="AY262" i="14"/>
  <c r="DO262" i="14"/>
  <c r="DS262" i="14"/>
  <c r="BC262" i="14"/>
  <c r="BG262" i="14"/>
  <c r="DT262" i="14"/>
  <c r="DJ262" i="14"/>
  <c r="DN262" i="14"/>
  <c r="AX262" i="14"/>
  <c r="BB262" i="14"/>
  <c r="DI262" i="14"/>
  <c r="DU262" i="14"/>
  <c r="DH262" i="14"/>
  <c r="AW262" i="14"/>
  <c r="BI262" i="14"/>
  <c r="AV262" i="14"/>
  <c r="BH262" i="14"/>
  <c r="DZ126" i="14"/>
  <c r="BN126" i="14"/>
  <c r="DY126" i="14"/>
  <c r="BM126" i="14"/>
  <c r="DX126" i="14"/>
  <c r="BL126" i="14"/>
  <c r="EE126" i="14"/>
  <c r="BS126" i="14"/>
  <c r="ED126" i="14"/>
  <c r="BR126" i="14"/>
  <c r="EK126" i="14"/>
  <c r="BY126" i="14"/>
  <c r="EJ126" i="14"/>
  <c r="BX126" i="14"/>
  <c r="EI126" i="14"/>
  <c r="BW126" i="14"/>
  <c r="DR126" i="14"/>
  <c r="BF126" i="14"/>
  <c r="DQ126" i="14"/>
  <c r="BE126" i="14"/>
  <c r="DP126" i="14"/>
  <c r="BD126" i="14"/>
  <c r="DW126" i="14"/>
  <c r="BK126" i="14"/>
  <c r="DV126" i="14"/>
  <c r="BJ126" i="14"/>
  <c r="EC126" i="14"/>
  <c r="BQ126" i="14"/>
  <c r="EB126" i="14"/>
  <c r="BP126" i="14"/>
  <c r="EA126" i="14"/>
  <c r="BO126" i="14"/>
  <c r="DJ126" i="14"/>
  <c r="AX126" i="14"/>
  <c r="DI126" i="14"/>
  <c r="AW126" i="14"/>
  <c r="DH126" i="14"/>
  <c r="AV126" i="14"/>
  <c r="DO126" i="14"/>
  <c r="BC126" i="14"/>
  <c r="DN126" i="14"/>
  <c r="BB126" i="14"/>
  <c r="DU126" i="14"/>
  <c r="BI126" i="14"/>
  <c r="DT126" i="14"/>
  <c r="BH126" i="14"/>
  <c r="DS126" i="14"/>
  <c r="BG126" i="14"/>
  <c r="DB126" i="14"/>
  <c r="AP126" i="14"/>
  <c r="DA126" i="14"/>
  <c r="AO126" i="14"/>
  <c r="CZ126" i="14"/>
  <c r="AN126" i="14"/>
  <c r="DG126" i="14"/>
  <c r="AU126" i="14"/>
  <c r="DF126" i="14"/>
  <c r="AT126" i="14"/>
  <c r="DM126" i="14"/>
  <c r="BA126" i="14"/>
  <c r="DL126" i="14"/>
  <c r="AZ126" i="14"/>
  <c r="DK126" i="14"/>
  <c r="AY126" i="14"/>
  <c r="CT126" i="14"/>
  <c r="AH126" i="14"/>
  <c r="CS126" i="14"/>
  <c r="AG126" i="14"/>
  <c r="CR126" i="14"/>
  <c r="AF126" i="14"/>
  <c r="CY126" i="14"/>
  <c r="AM126" i="14"/>
  <c r="CX126" i="14"/>
  <c r="AL126" i="14"/>
  <c r="DE126" i="14"/>
  <c r="AS126" i="14"/>
  <c r="DD126" i="14"/>
  <c r="AR126" i="14"/>
  <c r="DC126" i="14"/>
  <c r="AQ126" i="14"/>
  <c r="CL126" i="14"/>
  <c r="Z126" i="14"/>
  <c r="CK126" i="14"/>
  <c r="Y126" i="14"/>
  <c r="CJ126" i="14"/>
  <c r="X126" i="14"/>
  <c r="CQ126" i="14"/>
  <c r="AE126" i="14"/>
  <c r="CP126" i="14"/>
  <c r="AD126" i="14"/>
  <c r="CW126" i="14"/>
  <c r="AK126" i="14"/>
  <c r="CV126" i="14"/>
  <c r="AJ126" i="14"/>
  <c r="CU126" i="14"/>
  <c r="AI126" i="14"/>
  <c r="CD126" i="14"/>
  <c r="R126" i="14"/>
  <c r="CC126" i="14"/>
  <c r="Q126" i="14"/>
  <c r="CB126" i="14"/>
  <c r="P126" i="14"/>
  <c r="CI126" i="14"/>
  <c r="W126" i="14"/>
  <c r="CH126" i="14"/>
  <c r="V126" i="14"/>
  <c r="CO126" i="14"/>
  <c r="AC126" i="14"/>
  <c r="CN126" i="14"/>
  <c r="AB126" i="14"/>
  <c r="CM126" i="14"/>
  <c r="AA126" i="14"/>
  <c r="EF126" i="14"/>
  <c r="U126" i="14"/>
  <c r="BT126" i="14"/>
  <c r="CF126" i="14"/>
  <c r="EM126" i="14"/>
  <c r="T126" i="14"/>
  <c r="CA126" i="14"/>
  <c r="CE126" i="14"/>
  <c r="EH126" i="14"/>
  <c r="EL126" i="14"/>
  <c r="S126" i="14"/>
  <c r="BV126" i="14"/>
  <c r="BZ126" i="14"/>
  <c r="BU126" i="14"/>
  <c r="CG126" i="14"/>
  <c r="N126" i="14"/>
  <c r="EG126" i="14"/>
  <c r="DN332" i="14"/>
  <c r="BB332" i="14"/>
  <c r="DU332" i="14"/>
  <c r="BI332" i="14"/>
  <c r="DT332" i="14"/>
  <c r="BH332" i="14"/>
  <c r="DS332" i="14"/>
  <c r="BG332" i="14"/>
  <c r="DR332" i="14"/>
  <c r="BF332" i="14"/>
  <c r="DQ332" i="14"/>
  <c r="BE332" i="14"/>
  <c r="DW332" i="14"/>
  <c r="BK332" i="14"/>
  <c r="CJ332" i="14"/>
  <c r="DP332" i="14"/>
  <c r="DF332" i="14"/>
  <c r="AL332" i="14"/>
  <c r="CW332" i="14"/>
  <c r="AC332" i="14"/>
  <c r="CF332" i="14"/>
  <c r="EI332" i="14"/>
  <c r="BO332" i="14"/>
  <c r="DJ332" i="14"/>
  <c r="AP332" i="14"/>
  <c r="CS332" i="14"/>
  <c r="Y332" i="14"/>
  <c r="CI332" i="14"/>
  <c r="CR332" i="14"/>
  <c r="BL332" i="14"/>
  <c r="CX332" i="14"/>
  <c r="AD332" i="14"/>
  <c r="CO332" i="14"/>
  <c r="U332" i="14"/>
  <c r="BX332" i="14"/>
  <c r="EA332" i="14"/>
  <c r="AY332" i="14"/>
  <c r="DB332" i="14"/>
  <c r="AH332" i="14"/>
  <c r="CK332" i="14"/>
  <c r="Q332" i="14"/>
  <c r="CA332" i="14"/>
  <c r="AF332" i="14"/>
  <c r="BD332" i="14"/>
  <c r="CP332" i="14"/>
  <c r="V332" i="14"/>
  <c r="CG332" i="14"/>
  <c r="EJ332" i="14"/>
  <c r="BP332" i="14"/>
  <c r="DK332" i="14"/>
  <c r="AQ332" i="14"/>
  <c r="CT332" i="14"/>
  <c r="Z332" i="14"/>
  <c r="CC332" i="14"/>
  <c r="EM332" i="14"/>
  <c r="BS332" i="14"/>
  <c r="X332" i="14"/>
  <c r="DH332" i="14"/>
  <c r="CH332" i="14"/>
  <c r="N332" i="14"/>
  <c r="BY332" i="14"/>
  <c r="EB332" i="14"/>
  <c r="AZ332" i="14"/>
  <c r="DC332" i="14"/>
  <c r="AI332" i="14"/>
  <c r="CL332" i="14"/>
  <c r="R332" i="14"/>
  <c r="BU332" i="14"/>
  <c r="EE332" i="14"/>
  <c r="BC332" i="14"/>
  <c r="CB332" i="14"/>
  <c r="AV332" i="14"/>
  <c r="BZ332" i="14"/>
  <c r="EK332" i="14"/>
  <c r="BQ332" i="14"/>
  <c r="DL332" i="14"/>
  <c r="AR332" i="14"/>
  <c r="CU332" i="14"/>
  <c r="AA332" i="14"/>
  <c r="CD332" i="14"/>
  <c r="EG332" i="14"/>
  <c r="BM332" i="14"/>
  <c r="DO332" i="14"/>
  <c r="AU332" i="14"/>
  <c r="P332" i="14"/>
  <c r="CZ332" i="14"/>
  <c r="EL332" i="14"/>
  <c r="BR332" i="14"/>
  <c r="EC332" i="14"/>
  <c r="BA332" i="14"/>
  <c r="DD332" i="14"/>
  <c r="AJ332" i="14"/>
  <c r="CM332" i="14"/>
  <c r="S332" i="14"/>
  <c r="BV332" i="14"/>
  <c r="DY332" i="14"/>
  <c r="AW332" i="14"/>
  <c r="DG332" i="14"/>
  <c r="AM332" i="14"/>
  <c r="EF332" i="14"/>
  <c r="AN332" i="14"/>
  <c r="ED332" i="14"/>
  <c r="BJ332" i="14"/>
  <c r="DM332" i="14"/>
  <c r="AS332" i="14"/>
  <c r="CV332" i="14"/>
  <c r="AB332" i="14"/>
  <c r="CE332" i="14"/>
  <c r="EH332" i="14"/>
  <c r="BN332" i="14"/>
  <c r="DI332" i="14"/>
  <c r="AO332" i="14"/>
  <c r="CY332" i="14"/>
  <c r="AE332" i="14"/>
  <c r="BT332" i="14"/>
  <c r="BW332" i="14"/>
  <c r="DZ332" i="14"/>
  <c r="DV332" i="14"/>
  <c r="AX332" i="14"/>
  <c r="AT332" i="14"/>
  <c r="DA332" i="14"/>
  <c r="DE332" i="14"/>
  <c r="AG332" i="14"/>
  <c r="AK332" i="14"/>
  <c r="CQ332" i="14"/>
  <c r="CN332" i="14"/>
  <c r="W332" i="14"/>
  <c r="T332" i="14"/>
  <c r="DX332" i="14"/>
  <c r="EI269" i="14"/>
  <c r="BW269" i="14"/>
  <c r="EH269" i="14"/>
  <c r="BV269" i="14"/>
  <c r="EG269" i="14"/>
  <c r="BU269" i="14"/>
  <c r="EM269" i="14"/>
  <c r="CA269" i="14"/>
  <c r="EL269" i="14"/>
  <c r="BZ269" i="14"/>
  <c r="N269" i="14"/>
  <c r="DM269" i="14"/>
  <c r="BT269" i="14"/>
  <c r="AB269" i="14"/>
  <c r="DD269" i="14"/>
  <c r="BI269" i="14"/>
  <c r="P269" i="14"/>
  <c r="EA269" i="14"/>
  <c r="BO269" i="14"/>
  <c r="DZ269" i="14"/>
  <c r="BN269" i="14"/>
  <c r="DY269" i="14"/>
  <c r="BM269" i="14"/>
  <c r="EE269" i="14"/>
  <c r="BS269" i="14"/>
  <c r="ED269" i="14"/>
  <c r="BR269" i="14"/>
  <c r="EK269" i="14"/>
  <c r="CR269" i="14"/>
  <c r="AZ269" i="14"/>
  <c r="EB269" i="14"/>
  <c r="CG269" i="14"/>
  <c r="AN269" i="14"/>
  <c r="DS269" i="14"/>
  <c r="BG269" i="14"/>
  <c r="DR269" i="14"/>
  <c r="BF269" i="14"/>
  <c r="DQ269" i="14"/>
  <c r="BE269" i="14"/>
  <c r="DW269" i="14"/>
  <c r="BK269" i="14"/>
  <c r="DV269" i="14"/>
  <c r="BJ269" i="14"/>
  <c r="DP269" i="14"/>
  <c r="BX269" i="14"/>
  <c r="AC269" i="14"/>
  <c r="DE269" i="14"/>
  <c r="BL269" i="14"/>
  <c r="T269" i="14"/>
  <c r="DK269" i="14"/>
  <c r="AY269" i="14"/>
  <c r="DJ269" i="14"/>
  <c r="AX269" i="14"/>
  <c r="DI269" i="14"/>
  <c r="AW269" i="14"/>
  <c r="DO269" i="14"/>
  <c r="BC269" i="14"/>
  <c r="DN269" i="14"/>
  <c r="BB269" i="14"/>
  <c r="CV269" i="14"/>
  <c r="BA269" i="14"/>
  <c r="EC269" i="14"/>
  <c r="CJ269" i="14"/>
  <c r="AR269" i="14"/>
  <c r="DT269" i="14"/>
  <c r="DC269" i="14"/>
  <c r="AQ269" i="14"/>
  <c r="DB269" i="14"/>
  <c r="AP269" i="14"/>
  <c r="DA269" i="14"/>
  <c r="AO269" i="14"/>
  <c r="DG269" i="14"/>
  <c r="AU269" i="14"/>
  <c r="DF269" i="14"/>
  <c r="AT269" i="14"/>
  <c r="BY269" i="14"/>
  <c r="AF269" i="14"/>
  <c r="DH269" i="14"/>
  <c r="BP269" i="14"/>
  <c r="U269" i="14"/>
  <c r="CW269" i="14"/>
  <c r="CU269" i="14"/>
  <c r="AI269" i="14"/>
  <c r="CT269" i="14"/>
  <c r="AH269" i="14"/>
  <c r="CS269" i="14"/>
  <c r="AG269" i="14"/>
  <c r="CY269" i="14"/>
  <c r="AM269" i="14"/>
  <c r="CX269" i="14"/>
  <c r="AL269" i="14"/>
  <c r="BD269" i="14"/>
  <c r="EF269" i="14"/>
  <c r="CN269" i="14"/>
  <c r="AS269" i="14"/>
  <c r="DU269" i="14"/>
  <c r="CB269" i="14"/>
  <c r="CM269" i="14"/>
  <c r="AA269" i="14"/>
  <c r="CL269" i="14"/>
  <c r="Z269" i="14"/>
  <c r="CK269" i="14"/>
  <c r="Y269" i="14"/>
  <c r="CQ269" i="14"/>
  <c r="AE269" i="14"/>
  <c r="CP269" i="14"/>
  <c r="AD269" i="14"/>
  <c r="AJ269" i="14"/>
  <c r="DL269" i="14"/>
  <c r="BQ269" i="14"/>
  <c r="X269" i="14"/>
  <c r="CZ269" i="14"/>
  <c r="BH269" i="14"/>
  <c r="CI269" i="14"/>
  <c r="CF269" i="14"/>
  <c r="W269" i="14"/>
  <c r="AK269" i="14"/>
  <c r="CE269" i="14"/>
  <c r="CH269" i="14"/>
  <c r="S269" i="14"/>
  <c r="V269" i="14"/>
  <c r="CD269" i="14"/>
  <c r="EJ269" i="14"/>
  <c r="R269" i="14"/>
  <c r="CO269" i="14"/>
  <c r="CC269" i="14"/>
  <c r="AV269" i="14"/>
  <c r="Q269" i="14"/>
  <c r="DX269" i="14"/>
  <c r="ED137" i="14"/>
  <c r="BR137" i="14"/>
  <c r="EK137" i="14"/>
  <c r="BY137" i="14"/>
  <c r="EJ137" i="14"/>
  <c r="BX137" i="14"/>
  <c r="EI137" i="14"/>
  <c r="BW137" i="14"/>
  <c r="EH137" i="14"/>
  <c r="BV137" i="14"/>
  <c r="EG137" i="14"/>
  <c r="BU137" i="14"/>
  <c r="EF137" i="14"/>
  <c r="BT137" i="14"/>
  <c r="EM137" i="14"/>
  <c r="CA137" i="14"/>
  <c r="DV137" i="14"/>
  <c r="BJ137" i="14"/>
  <c r="EC137" i="14"/>
  <c r="BQ137" i="14"/>
  <c r="EB137" i="14"/>
  <c r="BP137" i="14"/>
  <c r="EA137" i="14"/>
  <c r="BO137" i="14"/>
  <c r="DZ137" i="14"/>
  <c r="BN137" i="14"/>
  <c r="DY137" i="14"/>
  <c r="BM137" i="14"/>
  <c r="DX137" i="14"/>
  <c r="BL137" i="14"/>
  <c r="EE137" i="14"/>
  <c r="BS137" i="14"/>
  <c r="EL137" i="14"/>
  <c r="BZ137" i="14"/>
  <c r="N137" i="14"/>
  <c r="CG137" i="14"/>
  <c r="U137" i="14"/>
  <c r="CF137" i="14"/>
  <c r="T137" i="14"/>
  <c r="CE137" i="14"/>
  <c r="S137" i="14"/>
  <c r="CD137" i="14"/>
  <c r="R137" i="14"/>
  <c r="CC137" i="14"/>
  <c r="Q137" i="14"/>
  <c r="CB137" i="14"/>
  <c r="P137" i="14"/>
  <c r="CI137" i="14"/>
  <c r="W137" i="14"/>
  <c r="CH137" i="14"/>
  <c r="DE137" i="14"/>
  <c r="DT137" i="14"/>
  <c r="AJ137" i="14"/>
  <c r="AY137" i="14"/>
  <c r="CL137" i="14"/>
  <c r="DA137" i="14"/>
  <c r="DP137" i="14"/>
  <c r="AF137" i="14"/>
  <c r="BC137" i="14"/>
  <c r="BB137" i="14"/>
  <c r="CW137" i="14"/>
  <c r="DL137" i="14"/>
  <c r="AB137" i="14"/>
  <c r="AQ137" i="14"/>
  <c r="BF137" i="14"/>
  <c r="CS137" i="14"/>
  <c r="DH137" i="14"/>
  <c r="X137" i="14"/>
  <c r="AU137" i="14"/>
  <c r="AK137" i="14"/>
  <c r="DQ137" i="14"/>
  <c r="AT137" i="14"/>
  <c r="CO137" i="14"/>
  <c r="DD137" i="14"/>
  <c r="DS137" i="14"/>
  <c r="AI137" i="14"/>
  <c r="AX137" i="14"/>
  <c r="CK137" i="14"/>
  <c r="CZ137" i="14"/>
  <c r="DW137" i="14"/>
  <c r="AM137" i="14"/>
  <c r="CX137" i="14"/>
  <c r="DB137" i="14"/>
  <c r="AL137" i="14"/>
  <c r="BI137" i="14"/>
  <c r="CV137" i="14"/>
  <c r="DK137" i="14"/>
  <c r="AA137" i="14"/>
  <c r="AP137" i="14"/>
  <c r="BE137" i="14"/>
  <c r="CR137" i="14"/>
  <c r="DO137" i="14"/>
  <c r="AE137" i="14"/>
  <c r="CM137" i="14"/>
  <c r="CQ137" i="14"/>
  <c r="DN137" i="14"/>
  <c r="AD137" i="14"/>
  <c r="BA137" i="14"/>
  <c r="CN137" i="14"/>
  <c r="DC137" i="14"/>
  <c r="DR137" i="14"/>
  <c r="AH137" i="14"/>
  <c r="AW137" i="14"/>
  <c r="CJ137" i="14"/>
  <c r="DG137" i="14"/>
  <c r="AZ137" i="14"/>
  <c r="AG137" i="14"/>
  <c r="DF137" i="14"/>
  <c r="V137" i="14"/>
  <c r="AS137" i="14"/>
  <c r="BH137" i="14"/>
  <c r="CU137" i="14"/>
  <c r="DJ137" i="14"/>
  <c r="Z137" i="14"/>
  <c r="AO137" i="14"/>
  <c r="BD137" i="14"/>
  <c r="CY137" i="14"/>
  <c r="DU137" i="14"/>
  <c r="AV137" i="14"/>
  <c r="CP137" i="14"/>
  <c r="DM137" i="14"/>
  <c r="AC137" i="14"/>
  <c r="AR137" i="14"/>
  <c r="BG137" i="14"/>
  <c r="CT137" i="14"/>
  <c r="DI137" i="14"/>
  <c r="Y137" i="14"/>
  <c r="AN137" i="14"/>
  <c r="BK137" i="14"/>
  <c r="DP183" i="14"/>
  <c r="BD183" i="14"/>
  <c r="DW183" i="14"/>
  <c r="BK183" i="14"/>
  <c r="DV183" i="14"/>
  <c r="BJ183" i="14"/>
  <c r="EC183" i="14"/>
  <c r="BQ183" i="14"/>
  <c r="EB183" i="14"/>
  <c r="BP183" i="14"/>
  <c r="EA183" i="14"/>
  <c r="BO183" i="14"/>
  <c r="DZ183" i="14"/>
  <c r="BN183" i="14"/>
  <c r="DY183" i="14"/>
  <c r="BM183" i="14"/>
  <c r="DH183" i="14"/>
  <c r="AV183" i="14"/>
  <c r="DO183" i="14"/>
  <c r="BC183" i="14"/>
  <c r="DN183" i="14"/>
  <c r="BB183" i="14"/>
  <c r="DU183" i="14"/>
  <c r="BI183" i="14"/>
  <c r="DT183" i="14"/>
  <c r="BH183" i="14"/>
  <c r="DS183" i="14"/>
  <c r="BG183" i="14"/>
  <c r="DR183" i="14"/>
  <c r="BF183" i="14"/>
  <c r="DQ183" i="14"/>
  <c r="BE183" i="14"/>
  <c r="CZ183" i="14"/>
  <c r="AN183" i="14"/>
  <c r="DG183" i="14"/>
  <c r="AU183" i="14"/>
  <c r="DF183" i="14"/>
  <c r="AT183" i="14"/>
  <c r="DM183" i="14"/>
  <c r="BA183" i="14"/>
  <c r="DL183" i="14"/>
  <c r="AZ183" i="14"/>
  <c r="DK183" i="14"/>
  <c r="AY183" i="14"/>
  <c r="DJ183" i="14"/>
  <c r="AX183" i="14"/>
  <c r="DI183" i="14"/>
  <c r="AW183" i="14"/>
  <c r="CR183" i="14"/>
  <c r="AF183" i="14"/>
  <c r="CY183" i="14"/>
  <c r="AM183" i="14"/>
  <c r="CX183" i="14"/>
  <c r="AL183" i="14"/>
  <c r="DE183" i="14"/>
  <c r="AS183" i="14"/>
  <c r="DD183" i="14"/>
  <c r="AR183" i="14"/>
  <c r="DC183" i="14"/>
  <c r="AQ183" i="14"/>
  <c r="DB183" i="14"/>
  <c r="AP183" i="14"/>
  <c r="DA183" i="14"/>
  <c r="AO183" i="14"/>
  <c r="CJ183" i="14"/>
  <c r="X183" i="14"/>
  <c r="CQ183" i="14"/>
  <c r="AE183" i="14"/>
  <c r="CP183" i="14"/>
  <c r="AD183" i="14"/>
  <c r="CW183" i="14"/>
  <c r="AK183" i="14"/>
  <c r="CV183" i="14"/>
  <c r="AJ183" i="14"/>
  <c r="CU183" i="14"/>
  <c r="AI183" i="14"/>
  <c r="CT183" i="14"/>
  <c r="AH183" i="14"/>
  <c r="CS183" i="14"/>
  <c r="AG183" i="14"/>
  <c r="DX183" i="14"/>
  <c r="BL183" i="14"/>
  <c r="EE183" i="14"/>
  <c r="BS183" i="14"/>
  <c r="ED183" i="14"/>
  <c r="BR183" i="14"/>
  <c r="EK183" i="14"/>
  <c r="BY183" i="14"/>
  <c r="EJ183" i="14"/>
  <c r="BX183" i="14"/>
  <c r="EI183" i="14"/>
  <c r="BW183" i="14"/>
  <c r="EH183" i="14"/>
  <c r="BV183" i="14"/>
  <c r="EG183" i="14"/>
  <c r="BU183" i="14"/>
  <c r="CI183" i="14"/>
  <c r="CO183" i="14"/>
  <c r="CM183" i="14"/>
  <c r="CK183" i="14"/>
  <c r="CA183" i="14"/>
  <c r="CG183" i="14"/>
  <c r="CE183" i="14"/>
  <c r="CC183" i="14"/>
  <c r="W183" i="14"/>
  <c r="AC183" i="14"/>
  <c r="AA183" i="14"/>
  <c r="Y183" i="14"/>
  <c r="EF183" i="14"/>
  <c r="EL183" i="14"/>
  <c r="U183" i="14"/>
  <c r="S183" i="14"/>
  <c r="Q183" i="14"/>
  <c r="CB183" i="14"/>
  <c r="CH183" i="14"/>
  <c r="CN183" i="14"/>
  <c r="CL183" i="14"/>
  <c r="BT183" i="14"/>
  <c r="BZ183" i="14"/>
  <c r="CF183" i="14"/>
  <c r="CD183" i="14"/>
  <c r="EM183" i="14"/>
  <c r="V183" i="14"/>
  <c r="N183" i="14"/>
  <c r="AB183" i="14"/>
  <c r="T183" i="14"/>
  <c r="Z183" i="14"/>
  <c r="P183" i="14"/>
  <c r="R183" i="14"/>
  <c r="DH185" i="14"/>
  <c r="AV185" i="14"/>
  <c r="DO185" i="14"/>
  <c r="BC185" i="14"/>
  <c r="DN185" i="14"/>
  <c r="BB185" i="14"/>
  <c r="DU185" i="14"/>
  <c r="BI185" i="14"/>
  <c r="DT185" i="14"/>
  <c r="BH185" i="14"/>
  <c r="DS185" i="14"/>
  <c r="BG185" i="14"/>
  <c r="DR185" i="14"/>
  <c r="BF185" i="14"/>
  <c r="DQ185" i="14"/>
  <c r="BE185" i="14"/>
  <c r="CZ185" i="14"/>
  <c r="AN185" i="14"/>
  <c r="DG185" i="14"/>
  <c r="AU185" i="14"/>
  <c r="DF185" i="14"/>
  <c r="AT185" i="14"/>
  <c r="DM185" i="14"/>
  <c r="BA185" i="14"/>
  <c r="DL185" i="14"/>
  <c r="AZ185" i="14"/>
  <c r="DK185" i="14"/>
  <c r="AY185" i="14"/>
  <c r="DJ185" i="14"/>
  <c r="AX185" i="14"/>
  <c r="DI185" i="14"/>
  <c r="AW185" i="14"/>
  <c r="CR185" i="14"/>
  <c r="AF185" i="14"/>
  <c r="CY185" i="14"/>
  <c r="AM185" i="14"/>
  <c r="CX185" i="14"/>
  <c r="AL185" i="14"/>
  <c r="DE185" i="14"/>
  <c r="AS185" i="14"/>
  <c r="DD185" i="14"/>
  <c r="AR185" i="14"/>
  <c r="DC185" i="14"/>
  <c r="AQ185" i="14"/>
  <c r="DB185" i="14"/>
  <c r="AP185" i="14"/>
  <c r="DA185" i="14"/>
  <c r="AO185" i="14"/>
  <c r="CJ185" i="14"/>
  <c r="X185" i="14"/>
  <c r="CQ185" i="14"/>
  <c r="AE185" i="14"/>
  <c r="CP185" i="14"/>
  <c r="AD185" i="14"/>
  <c r="CW185" i="14"/>
  <c r="AK185" i="14"/>
  <c r="CV185" i="14"/>
  <c r="AJ185" i="14"/>
  <c r="CU185" i="14"/>
  <c r="AI185" i="14"/>
  <c r="CT185" i="14"/>
  <c r="AH185" i="14"/>
  <c r="CS185" i="14"/>
  <c r="AG185" i="14"/>
  <c r="CB185" i="14"/>
  <c r="P185" i="14"/>
  <c r="CI185" i="14"/>
  <c r="W185" i="14"/>
  <c r="CH185" i="14"/>
  <c r="V185" i="14"/>
  <c r="CO185" i="14"/>
  <c r="AC185" i="14"/>
  <c r="CN185" i="14"/>
  <c r="AB185" i="14"/>
  <c r="CM185" i="14"/>
  <c r="AA185" i="14"/>
  <c r="CL185" i="14"/>
  <c r="Z185" i="14"/>
  <c r="CK185" i="14"/>
  <c r="Y185" i="14"/>
  <c r="EF185" i="14"/>
  <c r="BT185" i="14"/>
  <c r="EM185" i="14"/>
  <c r="CA185" i="14"/>
  <c r="EL185" i="14"/>
  <c r="BZ185" i="14"/>
  <c r="N185" i="14"/>
  <c r="CG185" i="14"/>
  <c r="U185" i="14"/>
  <c r="CF185" i="14"/>
  <c r="T185" i="14"/>
  <c r="CE185" i="14"/>
  <c r="S185" i="14"/>
  <c r="CD185" i="14"/>
  <c r="R185" i="14"/>
  <c r="CC185" i="14"/>
  <c r="Q185" i="14"/>
  <c r="DX185" i="14"/>
  <c r="BL185" i="14"/>
  <c r="EE185" i="14"/>
  <c r="BS185" i="14"/>
  <c r="ED185" i="14"/>
  <c r="BR185" i="14"/>
  <c r="EK185" i="14"/>
  <c r="BY185" i="14"/>
  <c r="EJ185" i="14"/>
  <c r="BX185" i="14"/>
  <c r="EI185" i="14"/>
  <c r="BW185" i="14"/>
  <c r="EH185" i="14"/>
  <c r="BV185" i="14"/>
  <c r="EG185" i="14"/>
  <c r="BU185" i="14"/>
  <c r="DP185" i="14"/>
  <c r="EB185" i="14"/>
  <c r="BD185" i="14"/>
  <c r="BP185" i="14"/>
  <c r="DW185" i="14"/>
  <c r="EA185" i="14"/>
  <c r="BK185" i="14"/>
  <c r="BO185" i="14"/>
  <c r="DV185" i="14"/>
  <c r="DZ185" i="14"/>
  <c r="BJ185" i="14"/>
  <c r="BN185" i="14"/>
  <c r="EC185" i="14"/>
  <c r="DY185" i="14"/>
  <c r="BQ185" i="14"/>
  <c r="BM185" i="14"/>
  <c r="DX171" i="14"/>
  <c r="BL171" i="14"/>
  <c r="EE171" i="14"/>
  <c r="BS171" i="14"/>
  <c r="ED171" i="14"/>
  <c r="BR171" i="14"/>
  <c r="EK171" i="14"/>
  <c r="BY171" i="14"/>
  <c r="EJ171" i="14"/>
  <c r="BX171" i="14"/>
  <c r="EI171" i="14"/>
  <c r="BW171" i="14"/>
  <c r="EH171" i="14"/>
  <c r="BV171" i="14"/>
  <c r="EG171" i="14"/>
  <c r="BU171" i="14"/>
  <c r="DP171" i="14"/>
  <c r="BD171" i="14"/>
  <c r="DW171" i="14"/>
  <c r="BK171" i="14"/>
  <c r="DV171" i="14"/>
  <c r="BJ171" i="14"/>
  <c r="EC171" i="14"/>
  <c r="BQ171" i="14"/>
  <c r="EB171" i="14"/>
  <c r="BP171" i="14"/>
  <c r="EA171" i="14"/>
  <c r="BO171" i="14"/>
  <c r="DZ171" i="14"/>
  <c r="BN171" i="14"/>
  <c r="DY171" i="14"/>
  <c r="BM171" i="14"/>
  <c r="DH171" i="14"/>
  <c r="AV171" i="14"/>
  <c r="DO171" i="14"/>
  <c r="BC171" i="14"/>
  <c r="DN171" i="14"/>
  <c r="BB171" i="14"/>
  <c r="DU171" i="14"/>
  <c r="BI171" i="14"/>
  <c r="DT171" i="14"/>
  <c r="BH171" i="14"/>
  <c r="DS171" i="14"/>
  <c r="BG171" i="14"/>
  <c r="DR171" i="14"/>
  <c r="BF171" i="14"/>
  <c r="DQ171" i="14"/>
  <c r="BE171" i="14"/>
  <c r="CZ171" i="14"/>
  <c r="AN171" i="14"/>
  <c r="DG171" i="14"/>
  <c r="AU171" i="14"/>
  <c r="DF171" i="14"/>
  <c r="AT171" i="14"/>
  <c r="DM171" i="14"/>
  <c r="BA171" i="14"/>
  <c r="DL171" i="14"/>
  <c r="AZ171" i="14"/>
  <c r="DK171" i="14"/>
  <c r="AY171" i="14"/>
  <c r="DJ171" i="14"/>
  <c r="AX171" i="14"/>
  <c r="DI171" i="14"/>
  <c r="AW171" i="14"/>
  <c r="CR171" i="14"/>
  <c r="AF171" i="14"/>
  <c r="CY171" i="14"/>
  <c r="AM171" i="14"/>
  <c r="CX171" i="14"/>
  <c r="AL171" i="14"/>
  <c r="DE171" i="14"/>
  <c r="AS171" i="14"/>
  <c r="DD171" i="14"/>
  <c r="AR171" i="14"/>
  <c r="DC171" i="14"/>
  <c r="AQ171" i="14"/>
  <c r="DB171" i="14"/>
  <c r="AP171" i="14"/>
  <c r="DA171" i="14"/>
  <c r="AO171" i="14"/>
  <c r="CJ171" i="14"/>
  <c r="X171" i="14"/>
  <c r="CQ171" i="14"/>
  <c r="AE171" i="14"/>
  <c r="CP171" i="14"/>
  <c r="AD171" i="14"/>
  <c r="CW171" i="14"/>
  <c r="AK171" i="14"/>
  <c r="CV171" i="14"/>
  <c r="AJ171" i="14"/>
  <c r="CU171" i="14"/>
  <c r="AI171" i="14"/>
  <c r="CT171" i="14"/>
  <c r="AH171" i="14"/>
  <c r="CS171" i="14"/>
  <c r="AG171" i="14"/>
  <c r="CB171" i="14"/>
  <c r="P171" i="14"/>
  <c r="CI171" i="14"/>
  <c r="W171" i="14"/>
  <c r="CH171" i="14"/>
  <c r="V171" i="14"/>
  <c r="CO171" i="14"/>
  <c r="AC171" i="14"/>
  <c r="CN171" i="14"/>
  <c r="AB171" i="14"/>
  <c r="CM171" i="14"/>
  <c r="AA171" i="14"/>
  <c r="CL171" i="14"/>
  <c r="Z171" i="14"/>
  <c r="CK171" i="14"/>
  <c r="Y171" i="14"/>
  <c r="CG171" i="14"/>
  <c r="CC171" i="14"/>
  <c r="EF171" i="14"/>
  <c r="U171" i="14"/>
  <c r="Q171" i="14"/>
  <c r="BT171" i="14"/>
  <c r="CF171" i="14"/>
  <c r="EM171" i="14"/>
  <c r="T171" i="14"/>
  <c r="CA171" i="14"/>
  <c r="CE171" i="14"/>
  <c r="EL171" i="14"/>
  <c r="S171" i="14"/>
  <c r="N171" i="14"/>
  <c r="R171" i="14"/>
  <c r="BZ171" i="14"/>
  <c r="CD171" i="14"/>
  <c r="CF204" i="14"/>
  <c r="T204" i="14"/>
  <c r="CE204" i="14"/>
  <c r="S204" i="14"/>
  <c r="CD204" i="14"/>
  <c r="R204" i="14"/>
  <c r="CC204" i="14"/>
  <c r="Q204" i="14"/>
  <c r="CB204" i="14"/>
  <c r="P204" i="14"/>
  <c r="CI204" i="14"/>
  <c r="W204" i="14"/>
  <c r="CH204" i="14"/>
  <c r="V204" i="14"/>
  <c r="DU204" i="14"/>
  <c r="CO204" i="14"/>
  <c r="EJ204" i="14"/>
  <c r="BX204" i="14"/>
  <c r="EI204" i="14"/>
  <c r="BW204" i="14"/>
  <c r="EH204" i="14"/>
  <c r="BV204" i="14"/>
  <c r="EG204" i="14"/>
  <c r="BU204" i="14"/>
  <c r="EF204" i="14"/>
  <c r="BT204" i="14"/>
  <c r="EM204" i="14"/>
  <c r="CA204" i="14"/>
  <c r="EL204" i="14"/>
  <c r="BZ204" i="14"/>
  <c r="N204" i="14"/>
  <c r="BI204" i="14"/>
  <c r="AC204" i="14"/>
  <c r="EB204" i="14"/>
  <c r="BP204" i="14"/>
  <c r="EA204" i="14"/>
  <c r="BO204" i="14"/>
  <c r="DZ204" i="14"/>
  <c r="BN204" i="14"/>
  <c r="DY204" i="14"/>
  <c r="BM204" i="14"/>
  <c r="DX204" i="14"/>
  <c r="BL204" i="14"/>
  <c r="EE204" i="14"/>
  <c r="BS204" i="14"/>
  <c r="ED204" i="14"/>
  <c r="BR204" i="14"/>
  <c r="CG204" i="14"/>
  <c r="DM204" i="14"/>
  <c r="DT204" i="14"/>
  <c r="BH204" i="14"/>
  <c r="DS204" i="14"/>
  <c r="BG204" i="14"/>
  <c r="DR204" i="14"/>
  <c r="BF204" i="14"/>
  <c r="DQ204" i="14"/>
  <c r="BE204" i="14"/>
  <c r="DP204" i="14"/>
  <c r="BD204" i="14"/>
  <c r="DW204" i="14"/>
  <c r="BK204" i="14"/>
  <c r="DV204" i="14"/>
  <c r="BJ204" i="14"/>
  <c r="U204" i="14"/>
  <c r="BA204" i="14"/>
  <c r="DL204" i="14"/>
  <c r="AZ204" i="14"/>
  <c r="DK204" i="14"/>
  <c r="AY204" i="14"/>
  <c r="DJ204" i="14"/>
  <c r="AX204" i="14"/>
  <c r="DI204" i="14"/>
  <c r="AW204" i="14"/>
  <c r="DH204" i="14"/>
  <c r="AV204" i="14"/>
  <c r="DO204" i="14"/>
  <c r="BC204" i="14"/>
  <c r="DN204" i="14"/>
  <c r="BB204" i="14"/>
  <c r="EK204" i="14"/>
  <c r="DE204" i="14"/>
  <c r="DD204" i="14"/>
  <c r="AR204" i="14"/>
  <c r="DC204" i="14"/>
  <c r="AQ204" i="14"/>
  <c r="DB204" i="14"/>
  <c r="AP204" i="14"/>
  <c r="DA204" i="14"/>
  <c r="AO204" i="14"/>
  <c r="CZ204" i="14"/>
  <c r="AN204" i="14"/>
  <c r="DG204" i="14"/>
  <c r="AU204" i="14"/>
  <c r="DF204" i="14"/>
  <c r="AT204" i="14"/>
  <c r="BY204" i="14"/>
  <c r="AS204" i="14"/>
  <c r="CV204" i="14"/>
  <c r="AJ204" i="14"/>
  <c r="CU204" i="14"/>
  <c r="AI204" i="14"/>
  <c r="CT204" i="14"/>
  <c r="AH204" i="14"/>
  <c r="CS204" i="14"/>
  <c r="AG204" i="14"/>
  <c r="CR204" i="14"/>
  <c r="AF204" i="14"/>
  <c r="CY204" i="14"/>
  <c r="AM204" i="14"/>
  <c r="CX204" i="14"/>
  <c r="AL204" i="14"/>
  <c r="EC204" i="14"/>
  <c r="CW204" i="14"/>
  <c r="CK204" i="14"/>
  <c r="BQ204" i="14"/>
  <c r="Y204" i="14"/>
  <c r="AK204" i="14"/>
  <c r="CN204" i="14"/>
  <c r="CJ204" i="14"/>
  <c r="AB204" i="14"/>
  <c r="X204" i="14"/>
  <c r="CM204" i="14"/>
  <c r="CQ204" i="14"/>
  <c r="AA204" i="14"/>
  <c r="AE204" i="14"/>
  <c r="Z204" i="14"/>
  <c r="AD204" i="14"/>
  <c r="CL204" i="14"/>
  <c r="CP204" i="14"/>
  <c r="CJ207" i="14"/>
  <c r="X207" i="14"/>
  <c r="CQ207" i="14"/>
  <c r="AE207" i="14"/>
  <c r="CP207" i="14"/>
  <c r="AD207" i="14"/>
  <c r="CW207" i="14"/>
  <c r="AK207" i="14"/>
  <c r="CV207" i="14"/>
  <c r="AJ207" i="14"/>
  <c r="CU207" i="14"/>
  <c r="AI207" i="14"/>
  <c r="CT207" i="14"/>
  <c r="AH207" i="14"/>
  <c r="CS207" i="14"/>
  <c r="AG207" i="14"/>
  <c r="CB207" i="14"/>
  <c r="P207" i="14"/>
  <c r="CI207" i="14"/>
  <c r="W207" i="14"/>
  <c r="CH207" i="14"/>
  <c r="V207" i="14"/>
  <c r="CO207" i="14"/>
  <c r="AC207" i="14"/>
  <c r="CN207" i="14"/>
  <c r="AB207" i="14"/>
  <c r="CM207" i="14"/>
  <c r="AA207" i="14"/>
  <c r="CL207" i="14"/>
  <c r="Z207" i="14"/>
  <c r="CK207" i="14"/>
  <c r="Y207" i="14"/>
  <c r="EF207" i="14"/>
  <c r="BT207" i="14"/>
  <c r="EM207" i="14"/>
  <c r="CA207" i="14"/>
  <c r="EL207" i="14"/>
  <c r="BZ207" i="14"/>
  <c r="N207" i="14"/>
  <c r="CG207" i="14"/>
  <c r="U207" i="14"/>
  <c r="CF207" i="14"/>
  <c r="T207" i="14"/>
  <c r="CE207" i="14"/>
  <c r="S207" i="14"/>
  <c r="CD207" i="14"/>
  <c r="R207" i="14"/>
  <c r="CC207" i="14"/>
  <c r="Q207" i="14"/>
  <c r="DX207" i="14"/>
  <c r="BL207" i="14"/>
  <c r="EE207" i="14"/>
  <c r="BS207" i="14"/>
  <c r="ED207" i="14"/>
  <c r="BR207" i="14"/>
  <c r="EK207" i="14"/>
  <c r="BY207" i="14"/>
  <c r="EJ207" i="14"/>
  <c r="BX207" i="14"/>
  <c r="EI207" i="14"/>
  <c r="BW207" i="14"/>
  <c r="EH207" i="14"/>
  <c r="BV207" i="14"/>
  <c r="EG207" i="14"/>
  <c r="BU207" i="14"/>
  <c r="DP207" i="14"/>
  <c r="BD207" i="14"/>
  <c r="DW207" i="14"/>
  <c r="BK207" i="14"/>
  <c r="DV207" i="14"/>
  <c r="BJ207" i="14"/>
  <c r="EC207" i="14"/>
  <c r="BQ207" i="14"/>
  <c r="EB207" i="14"/>
  <c r="BP207" i="14"/>
  <c r="EA207" i="14"/>
  <c r="BO207" i="14"/>
  <c r="DZ207" i="14"/>
  <c r="BN207" i="14"/>
  <c r="DY207" i="14"/>
  <c r="BM207" i="14"/>
  <c r="CR207" i="14"/>
  <c r="AF207" i="14"/>
  <c r="CY207" i="14"/>
  <c r="AM207" i="14"/>
  <c r="CX207" i="14"/>
  <c r="AL207" i="14"/>
  <c r="DE207" i="14"/>
  <c r="AS207" i="14"/>
  <c r="DD207" i="14"/>
  <c r="AR207" i="14"/>
  <c r="DC207" i="14"/>
  <c r="AQ207" i="14"/>
  <c r="DB207" i="14"/>
  <c r="AP207" i="14"/>
  <c r="DA207" i="14"/>
  <c r="AO207" i="14"/>
  <c r="AN207" i="14"/>
  <c r="AT207" i="14"/>
  <c r="AZ207" i="14"/>
  <c r="AX207" i="14"/>
  <c r="DO207" i="14"/>
  <c r="DU207" i="14"/>
  <c r="DS207" i="14"/>
  <c r="DQ207" i="14"/>
  <c r="DG207" i="14"/>
  <c r="DM207" i="14"/>
  <c r="DK207" i="14"/>
  <c r="DI207" i="14"/>
  <c r="BC207" i="14"/>
  <c r="BI207" i="14"/>
  <c r="BG207" i="14"/>
  <c r="BE207" i="14"/>
  <c r="AU207" i="14"/>
  <c r="BA207" i="14"/>
  <c r="AY207" i="14"/>
  <c r="AW207" i="14"/>
  <c r="DH207" i="14"/>
  <c r="DN207" i="14"/>
  <c r="DT207" i="14"/>
  <c r="DR207" i="14"/>
  <c r="CZ207" i="14"/>
  <c r="AV207" i="14"/>
  <c r="DF207" i="14"/>
  <c r="BB207" i="14"/>
  <c r="DL207" i="14"/>
  <c r="BH207" i="14"/>
  <c r="BF207" i="14"/>
  <c r="DJ207" i="14"/>
  <c r="DZ148" i="14"/>
  <c r="BN148" i="14"/>
  <c r="DY148" i="14"/>
  <c r="BM148" i="14"/>
  <c r="DX148" i="14"/>
  <c r="BL148" i="14"/>
  <c r="EE148" i="14"/>
  <c r="BS148" i="14"/>
  <c r="ED148" i="14"/>
  <c r="BR148" i="14"/>
  <c r="EK148" i="14"/>
  <c r="BY148" i="14"/>
  <c r="EJ148" i="14"/>
  <c r="BX148" i="14"/>
  <c r="EI148" i="14"/>
  <c r="BW148" i="14"/>
  <c r="DJ148" i="14"/>
  <c r="AX148" i="14"/>
  <c r="DI148" i="14"/>
  <c r="AW148" i="14"/>
  <c r="DH148" i="14"/>
  <c r="AV148" i="14"/>
  <c r="DO148" i="14"/>
  <c r="BC148" i="14"/>
  <c r="DN148" i="14"/>
  <c r="BB148" i="14"/>
  <c r="DU148" i="14"/>
  <c r="BI148" i="14"/>
  <c r="DT148" i="14"/>
  <c r="BH148" i="14"/>
  <c r="DS148" i="14"/>
  <c r="BG148" i="14"/>
  <c r="DB148" i="14"/>
  <c r="AP148" i="14"/>
  <c r="DA148" i="14"/>
  <c r="AO148" i="14"/>
  <c r="CZ148" i="14"/>
  <c r="AN148" i="14"/>
  <c r="DG148" i="14"/>
  <c r="AU148" i="14"/>
  <c r="DF148" i="14"/>
  <c r="AT148" i="14"/>
  <c r="DM148" i="14"/>
  <c r="BA148" i="14"/>
  <c r="DL148" i="14"/>
  <c r="AZ148" i="14"/>
  <c r="DK148" i="14"/>
  <c r="AY148" i="14"/>
  <c r="CT148" i="14"/>
  <c r="AH148" i="14"/>
  <c r="CS148" i="14"/>
  <c r="AG148" i="14"/>
  <c r="CR148" i="14"/>
  <c r="AF148" i="14"/>
  <c r="CY148" i="14"/>
  <c r="AM148" i="14"/>
  <c r="CX148" i="14"/>
  <c r="AL148" i="14"/>
  <c r="DE148" i="14"/>
  <c r="AS148" i="14"/>
  <c r="DD148" i="14"/>
  <c r="AR148" i="14"/>
  <c r="DC148" i="14"/>
  <c r="AQ148" i="14"/>
  <c r="CL148" i="14"/>
  <c r="Z148" i="14"/>
  <c r="CK148" i="14"/>
  <c r="Y148" i="14"/>
  <c r="CJ148" i="14"/>
  <c r="X148" i="14"/>
  <c r="CQ148" i="14"/>
  <c r="AE148" i="14"/>
  <c r="CP148" i="14"/>
  <c r="AD148" i="14"/>
  <c r="CW148" i="14"/>
  <c r="AK148" i="14"/>
  <c r="CV148" i="14"/>
  <c r="AJ148" i="14"/>
  <c r="CU148" i="14"/>
  <c r="BV148" i="14"/>
  <c r="Q148" i="14"/>
  <c r="DW148" i="14"/>
  <c r="BZ148" i="14"/>
  <c r="AC148" i="14"/>
  <c r="EA148" i="14"/>
  <c r="BF148" i="14"/>
  <c r="EF148" i="14"/>
  <c r="CI148" i="14"/>
  <c r="BJ148" i="14"/>
  <c r="U148" i="14"/>
  <c r="CM148" i="14"/>
  <c r="R148" i="14"/>
  <c r="DP148" i="14"/>
  <c r="CA148" i="14"/>
  <c r="V148" i="14"/>
  <c r="EB148" i="14"/>
  <c r="CE148" i="14"/>
  <c r="EG148" i="14"/>
  <c r="CB148" i="14"/>
  <c r="BK148" i="14"/>
  <c r="N148" i="14"/>
  <c r="CN148" i="14"/>
  <c r="BO148" i="14"/>
  <c r="DQ148" i="14"/>
  <c r="BT148" i="14"/>
  <c r="W148" i="14"/>
  <c r="EC148" i="14"/>
  <c r="CF148" i="14"/>
  <c r="AI148" i="14"/>
  <c r="EH148" i="14"/>
  <c r="CC148" i="14"/>
  <c r="BD148" i="14"/>
  <c r="EL148" i="14"/>
  <c r="CO148" i="14"/>
  <c r="BP148" i="14"/>
  <c r="AA148" i="14"/>
  <c r="DR148" i="14"/>
  <c r="BU148" i="14"/>
  <c r="P148" i="14"/>
  <c r="DV148" i="14"/>
  <c r="CG148" i="14"/>
  <c r="AB148" i="14"/>
  <c r="S148" i="14"/>
  <c r="BQ148" i="14"/>
  <c r="T148" i="14"/>
  <c r="CD148" i="14"/>
  <c r="BE148" i="14"/>
  <c r="CH148" i="14"/>
  <c r="EM148" i="14"/>
  <c r="DI301" i="14"/>
  <c r="DF301" i="14"/>
  <c r="AQ301" i="14"/>
  <c r="CV301" i="14"/>
  <c r="AH301" i="14"/>
  <c r="CL301" i="14"/>
  <c r="Y301" i="14"/>
  <c r="CB301" i="14"/>
  <c r="P301" i="14"/>
  <c r="BS301" i="14"/>
  <c r="DT301" i="14"/>
  <c r="BB301" i="14"/>
  <c r="DP301" i="14"/>
  <c r="AZ301" i="14"/>
  <c r="AC301" i="14"/>
  <c r="BA301" i="14"/>
  <c r="DA301" i="14"/>
  <c r="CW301" i="14"/>
  <c r="AI301" i="14"/>
  <c r="CM301" i="14"/>
  <c r="Z301" i="14"/>
  <c r="CC301" i="14"/>
  <c r="Q301" i="14"/>
  <c r="BT301" i="14"/>
  <c r="EE301" i="14"/>
  <c r="BK301" i="14"/>
  <c r="DJ301" i="14"/>
  <c r="AT301" i="14"/>
  <c r="DG301" i="14"/>
  <c r="AR301" i="14"/>
  <c r="CG301" i="14"/>
  <c r="DH301" i="14"/>
  <c r="EH301" i="14"/>
  <c r="CS301" i="14"/>
  <c r="CN301" i="14"/>
  <c r="AA301" i="14"/>
  <c r="CD301" i="14"/>
  <c r="R301" i="14"/>
  <c r="BU301" i="14"/>
  <c r="EF301" i="14"/>
  <c r="BL301" i="14"/>
  <c r="DU301" i="14"/>
  <c r="BC301" i="14"/>
  <c r="CZ301" i="14"/>
  <c r="AL301" i="14"/>
  <c r="CX301" i="14"/>
  <c r="AJ301" i="14"/>
  <c r="U301" i="14"/>
  <c r="AS301" i="14"/>
  <c r="DZ301" i="14"/>
  <c r="CK301" i="14"/>
  <c r="CE301" i="14"/>
  <c r="S301" i="14"/>
  <c r="BV301" i="14"/>
  <c r="EI301" i="14"/>
  <c r="BM301" i="14"/>
  <c r="DV301" i="14"/>
  <c r="BD301" i="14"/>
  <c r="DK301" i="14"/>
  <c r="AU301" i="14"/>
  <c r="CQ301" i="14"/>
  <c r="AD301" i="14"/>
  <c r="CO301" i="14"/>
  <c r="AB301" i="14"/>
  <c r="BY301" i="14"/>
  <c r="DR301" i="14"/>
  <c r="EK301" i="14"/>
  <c r="BW301" i="14"/>
  <c r="EJ301" i="14"/>
  <c r="BN301" i="14"/>
  <c r="DW301" i="14"/>
  <c r="BE301" i="14"/>
  <c r="DL301" i="14"/>
  <c r="AV301" i="14"/>
  <c r="DB301" i="14"/>
  <c r="AM301" i="14"/>
  <c r="CH301" i="14"/>
  <c r="V301" i="14"/>
  <c r="CF301" i="14"/>
  <c r="T301" i="14"/>
  <c r="BQ301" i="14"/>
  <c r="EG301" i="14"/>
  <c r="EL301" i="14"/>
  <c r="BO301" i="14"/>
  <c r="DX301" i="14"/>
  <c r="BF301" i="14"/>
  <c r="DM301" i="14"/>
  <c r="AW301" i="14"/>
  <c r="DC301" i="14"/>
  <c r="AN301" i="14"/>
  <c r="CR301" i="14"/>
  <c r="AE301" i="14"/>
  <c r="BZ301" i="14"/>
  <c r="N301" i="14"/>
  <c r="BX301" i="14"/>
  <c r="CY301" i="14"/>
  <c r="EC301" i="14"/>
  <c r="DY301" i="14"/>
  <c r="EA301" i="14"/>
  <c r="BG301" i="14"/>
  <c r="DN301" i="14"/>
  <c r="AX301" i="14"/>
  <c r="DD301" i="14"/>
  <c r="AO301" i="14"/>
  <c r="CT301" i="14"/>
  <c r="AF301" i="14"/>
  <c r="CI301" i="14"/>
  <c r="W301" i="14"/>
  <c r="BR301" i="14"/>
  <c r="EM301" i="14"/>
  <c r="BP301" i="14"/>
  <c r="AK301" i="14"/>
  <c r="BI301" i="14"/>
  <c r="AG301" i="14"/>
  <c r="CP301" i="14"/>
  <c r="CJ301" i="14"/>
  <c r="DS301" i="14"/>
  <c r="DQ301" i="14"/>
  <c r="X301" i="14"/>
  <c r="DO301" i="14"/>
  <c r="CA301" i="14"/>
  <c r="AY301" i="14"/>
  <c r="ED301" i="14"/>
  <c r="DE301" i="14"/>
  <c r="BJ301" i="14"/>
  <c r="AP301" i="14"/>
  <c r="EB301" i="14"/>
  <c r="BH301" i="14"/>
  <c r="CU301" i="14"/>
  <c r="DO344" i="14"/>
  <c r="BC344" i="14"/>
  <c r="DN344" i="14"/>
  <c r="BB344" i="14"/>
  <c r="DU344" i="14"/>
  <c r="BI344" i="14"/>
  <c r="DT344" i="14"/>
  <c r="BH344" i="14"/>
  <c r="DS344" i="14"/>
  <c r="BG344" i="14"/>
  <c r="DR344" i="14"/>
  <c r="BF344" i="14"/>
  <c r="DQ344" i="14"/>
  <c r="BE344" i="14"/>
  <c r="CR344" i="14"/>
  <c r="DX344" i="14"/>
  <c r="DG344" i="14"/>
  <c r="AU344" i="14"/>
  <c r="DF344" i="14"/>
  <c r="AT344" i="14"/>
  <c r="DM344" i="14"/>
  <c r="BA344" i="14"/>
  <c r="DL344" i="14"/>
  <c r="AZ344" i="14"/>
  <c r="DK344" i="14"/>
  <c r="AY344" i="14"/>
  <c r="DJ344" i="14"/>
  <c r="AX344" i="14"/>
  <c r="DI344" i="14"/>
  <c r="AW344" i="14"/>
  <c r="AF344" i="14"/>
  <c r="BL344" i="14"/>
  <c r="CY344" i="14"/>
  <c r="AM344" i="14"/>
  <c r="CX344" i="14"/>
  <c r="AL344" i="14"/>
  <c r="DE344" i="14"/>
  <c r="AS344" i="14"/>
  <c r="DD344" i="14"/>
  <c r="AR344" i="14"/>
  <c r="DC344" i="14"/>
  <c r="AQ344" i="14"/>
  <c r="DB344" i="14"/>
  <c r="AP344" i="14"/>
  <c r="DA344" i="14"/>
  <c r="AO344" i="14"/>
  <c r="CJ344" i="14"/>
  <c r="DH344" i="14"/>
  <c r="CQ344" i="14"/>
  <c r="AE344" i="14"/>
  <c r="CP344" i="14"/>
  <c r="AD344" i="14"/>
  <c r="CW344" i="14"/>
  <c r="AK344" i="14"/>
  <c r="CV344" i="14"/>
  <c r="AJ344" i="14"/>
  <c r="CU344" i="14"/>
  <c r="AI344" i="14"/>
  <c r="CT344" i="14"/>
  <c r="AH344" i="14"/>
  <c r="CS344" i="14"/>
  <c r="AG344" i="14"/>
  <c r="X344" i="14"/>
  <c r="AV344" i="14"/>
  <c r="CI344" i="14"/>
  <c r="W344" i="14"/>
  <c r="CH344" i="14"/>
  <c r="V344" i="14"/>
  <c r="CO344" i="14"/>
  <c r="AC344" i="14"/>
  <c r="CN344" i="14"/>
  <c r="AB344" i="14"/>
  <c r="CM344" i="14"/>
  <c r="AA344" i="14"/>
  <c r="CL344" i="14"/>
  <c r="Z344" i="14"/>
  <c r="CK344" i="14"/>
  <c r="Y344" i="14"/>
  <c r="CB344" i="14"/>
  <c r="DP344" i="14"/>
  <c r="EM344" i="14"/>
  <c r="CA344" i="14"/>
  <c r="EL344" i="14"/>
  <c r="BZ344" i="14"/>
  <c r="N344" i="14"/>
  <c r="CG344" i="14"/>
  <c r="U344" i="14"/>
  <c r="CF344" i="14"/>
  <c r="T344" i="14"/>
  <c r="CE344" i="14"/>
  <c r="S344" i="14"/>
  <c r="CD344" i="14"/>
  <c r="R344" i="14"/>
  <c r="CC344" i="14"/>
  <c r="Q344" i="14"/>
  <c r="P344" i="14"/>
  <c r="BD344" i="14"/>
  <c r="DW344" i="14"/>
  <c r="BK344" i="14"/>
  <c r="DV344" i="14"/>
  <c r="BJ344" i="14"/>
  <c r="EC344" i="14"/>
  <c r="BQ344" i="14"/>
  <c r="EB344" i="14"/>
  <c r="BP344" i="14"/>
  <c r="EA344" i="14"/>
  <c r="BO344" i="14"/>
  <c r="DZ344" i="14"/>
  <c r="BN344" i="14"/>
  <c r="DY344" i="14"/>
  <c r="BM344" i="14"/>
  <c r="AN344" i="14"/>
  <c r="ED344" i="14"/>
  <c r="EH344" i="14"/>
  <c r="BR344" i="14"/>
  <c r="BV344" i="14"/>
  <c r="EK344" i="14"/>
  <c r="EG344" i="14"/>
  <c r="BY344" i="14"/>
  <c r="BU344" i="14"/>
  <c r="EJ344" i="14"/>
  <c r="CZ344" i="14"/>
  <c r="BX344" i="14"/>
  <c r="EF344" i="14"/>
  <c r="EE344" i="14"/>
  <c r="EI344" i="14"/>
  <c r="BT344" i="14"/>
  <c r="BS344" i="14"/>
  <c r="BW344" i="14"/>
  <c r="DB329" i="14"/>
  <c r="AP329" i="14"/>
  <c r="DA329" i="14"/>
  <c r="AO329" i="14"/>
  <c r="CZ329" i="14"/>
  <c r="AN329" i="14"/>
  <c r="DG329" i="14"/>
  <c r="AU329" i="14"/>
  <c r="DF329" i="14"/>
  <c r="AT329" i="14"/>
  <c r="DM329" i="14"/>
  <c r="BA329" i="14"/>
  <c r="DK329" i="14"/>
  <c r="AY329" i="14"/>
  <c r="AJ329" i="14"/>
  <c r="BP329" i="14"/>
  <c r="CT329" i="14"/>
  <c r="AH329" i="14"/>
  <c r="CS329" i="14"/>
  <c r="AG329" i="14"/>
  <c r="CR329" i="14"/>
  <c r="AF329" i="14"/>
  <c r="CY329" i="14"/>
  <c r="AM329" i="14"/>
  <c r="CX329" i="14"/>
  <c r="AL329" i="14"/>
  <c r="DE329" i="14"/>
  <c r="AS329" i="14"/>
  <c r="DC329" i="14"/>
  <c r="AQ329" i="14"/>
  <c r="CN329" i="14"/>
  <c r="DT329" i="14"/>
  <c r="CL329" i="14"/>
  <c r="Z329" i="14"/>
  <c r="CK329" i="14"/>
  <c r="Y329" i="14"/>
  <c r="CJ329" i="14"/>
  <c r="X329" i="14"/>
  <c r="CQ329" i="14"/>
  <c r="AE329" i="14"/>
  <c r="CP329" i="14"/>
  <c r="AD329" i="14"/>
  <c r="CW329" i="14"/>
  <c r="AK329" i="14"/>
  <c r="CU329" i="14"/>
  <c r="AI329" i="14"/>
  <c r="AB329" i="14"/>
  <c r="BH329" i="14"/>
  <c r="CD329" i="14"/>
  <c r="R329" i="14"/>
  <c r="CC329" i="14"/>
  <c r="Q329" i="14"/>
  <c r="CB329" i="14"/>
  <c r="P329" i="14"/>
  <c r="CI329" i="14"/>
  <c r="W329" i="14"/>
  <c r="CH329" i="14"/>
  <c r="V329" i="14"/>
  <c r="CO329" i="14"/>
  <c r="AC329" i="14"/>
  <c r="CM329" i="14"/>
  <c r="AA329" i="14"/>
  <c r="CF329" i="14"/>
  <c r="DL329" i="14"/>
  <c r="EH329" i="14"/>
  <c r="BV329" i="14"/>
  <c r="EG329" i="14"/>
  <c r="BU329" i="14"/>
  <c r="EF329" i="14"/>
  <c r="BT329" i="14"/>
  <c r="EM329" i="14"/>
  <c r="CA329" i="14"/>
  <c r="EL329" i="14"/>
  <c r="BZ329" i="14"/>
  <c r="N329" i="14"/>
  <c r="CG329" i="14"/>
  <c r="U329" i="14"/>
  <c r="CE329" i="14"/>
  <c r="S329" i="14"/>
  <c r="T329" i="14"/>
  <c r="AZ329" i="14"/>
  <c r="DZ329" i="14"/>
  <c r="BN329" i="14"/>
  <c r="DY329" i="14"/>
  <c r="BM329" i="14"/>
  <c r="DX329" i="14"/>
  <c r="BL329" i="14"/>
  <c r="EE329" i="14"/>
  <c r="BS329" i="14"/>
  <c r="ED329" i="14"/>
  <c r="BR329" i="14"/>
  <c r="EK329" i="14"/>
  <c r="BY329" i="14"/>
  <c r="EI329" i="14"/>
  <c r="BW329" i="14"/>
  <c r="DD329" i="14"/>
  <c r="EJ329" i="14"/>
  <c r="DR329" i="14"/>
  <c r="BF329" i="14"/>
  <c r="DQ329" i="14"/>
  <c r="BE329" i="14"/>
  <c r="DP329" i="14"/>
  <c r="BD329" i="14"/>
  <c r="DW329" i="14"/>
  <c r="BK329" i="14"/>
  <c r="DV329" i="14"/>
  <c r="BJ329" i="14"/>
  <c r="EC329" i="14"/>
  <c r="BQ329" i="14"/>
  <c r="EA329" i="14"/>
  <c r="BO329" i="14"/>
  <c r="AR329" i="14"/>
  <c r="BX329" i="14"/>
  <c r="DJ329" i="14"/>
  <c r="DN329" i="14"/>
  <c r="AX329" i="14"/>
  <c r="BB329" i="14"/>
  <c r="DI329" i="14"/>
  <c r="DU329" i="14"/>
  <c r="AW329" i="14"/>
  <c r="BI329" i="14"/>
  <c r="DH329" i="14"/>
  <c r="DS329" i="14"/>
  <c r="AV329" i="14"/>
  <c r="BG329" i="14"/>
  <c r="DO329" i="14"/>
  <c r="CV329" i="14"/>
  <c r="BC329" i="14"/>
  <c r="EB329" i="14"/>
  <c r="EJ212" i="14"/>
  <c r="BX212" i="14"/>
  <c r="EI212" i="14"/>
  <c r="BW212" i="14"/>
  <c r="EH212" i="14"/>
  <c r="BV212" i="14"/>
  <c r="EG212" i="14"/>
  <c r="BU212" i="14"/>
  <c r="EF212" i="14"/>
  <c r="BT212" i="14"/>
  <c r="EM212" i="14"/>
  <c r="CA212" i="14"/>
  <c r="EL212" i="14"/>
  <c r="BZ212" i="14"/>
  <c r="N212" i="14"/>
  <c r="CG212" i="14"/>
  <c r="U212" i="14"/>
  <c r="EB212" i="14"/>
  <c r="BP212" i="14"/>
  <c r="EA212" i="14"/>
  <c r="BO212" i="14"/>
  <c r="DZ212" i="14"/>
  <c r="BN212" i="14"/>
  <c r="DY212" i="14"/>
  <c r="BM212" i="14"/>
  <c r="DX212" i="14"/>
  <c r="BL212" i="14"/>
  <c r="EE212" i="14"/>
  <c r="BS212" i="14"/>
  <c r="ED212" i="14"/>
  <c r="BR212" i="14"/>
  <c r="EK212" i="14"/>
  <c r="BY212" i="14"/>
  <c r="DT212" i="14"/>
  <c r="BH212" i="14"/>
  <c r="DS212" i="14"/>
  <c r="BG212" i="14"/>
  <c r="DR212" i="14"/>
  <c r="BF212" i="14"/>
  <c r="DQ212" i="14"/>
  <c r="BE212" i="14"/>
  <c r="DP212" i="14"/>
  <c r="BD212" i="14"/>
  <c r="DW212" i="14"/>
  <c r="BK212" i="14"/>
  <c r="DV212" i="14"/>
  <c r="BJ212" i="14"/>
  <c r="EC212" i="14"/>
  <c r="BQ212" i="14"/>
  <c r="DL212" i="14"/>
  <c r="AZ212" i="14"/>
  <c r="DK212" i="14"/>
  <c r="AY212" i="14"/>
  <c r="DJ212" i="14"/>
  <c r="AX212" i="14"/>
  <c r="DI212" i="14"/>
  <c r="AW212" i="14"/>
  <c r="DH212" i="14"/>
  <c r="AV212" i="14"/>
  <c r="DO212" i="14"/>
  <c r="BC212" i="14"/>
  <c r="DN212" i="14"/>
  <c r="BB212" i="14"/>
  <c r="DU212" i="14"/>
  <c r="BI212" i="14"/>
  <c r="CV212" i="14"/>
  <c r="AJ212" i="14"/>
  <c r="CU212" i="14"/>
  <c r="AI212" i="14"/>
  <c r="CT212" i="14"/>
  <c r="AH212" i="14"/>
  <c r="CS212" i="14"/>
  <c r="AG212" i="14"/>
  <c r="CR212" i="14"/>
  <c r="AF212" i="14"/>
  <c r="CY212" i="14"/>
  <c r="AM212" i="14"/>
  <c r="CX212" i="14"/>
  <c r="AL212" i="14"/>
  <c r="DE212" i="14"/>
  <c r="AS212" i="14"/>
  <c r="T212" i="14"/>
  <c r="CL212" i="14"/>
  <c r="AO212" i="14"/>
  <c r="P212" i="14"/>
  <c r="CP212" i="14"/>
  <c r="BA212" i="14"/>
  <c r="DC212" i="14"/>
  <c r="CD212" i="14"/>
  <c r="Y212" i="14"/>
  <c r="DG212" i="14"/>
  <c r="CH212" i="14"/>
  <c r="AK212" i="14"/>
  <c r="CM212" i="14"/>
  <c r="AP212" i="14"/>
  <c r="Q212" i="14"/>
  <c r="CQ212" i="14"/>
  <c r="AT212" i="14"/>
  <c r="AC212" i="14"/>
  <c r="DD212" i="14"/>
  <c r="CE212" i="14"/>
  <c r="Z212" i="14"/>
  <c r="CZ212" i="14"/>
  <c r="CI212" i="14"/>
  <c r="AD212" i="14"/>
  <c r="CN212" i="14"/>
  <c r="AQ212" i="14"/>
  <c r="R212" i="14"/>
  <c r="CJ212" i="14"/>
  <c r="AU212" i="14"/>
  <c r="V212" i="14"/>
  <c r="CF212" i="14"/>
  <c r="AA212" i="14"/>
  <c r="DA212" i="14"/>
  <c r="CB212" i="14"/>
  <c r="AE212" i="14"/>
  <c r="DM212" i="14"/>
  <c r="AB212" i="14"/>
  <c r="DB212" i="14"/>
  <c r="CC212" i="14"/>
  <c r="X212" i="14"/>
  <c r="DF212" i="14"/>
  <c r="CO212" i="14"/>
  <c r="CW212" i="14"/>
  <c r="AR212" i="14"/>
  <c r="CK212" i="14"/>
  <c r="AN212" i="14"/>
  <c r="W212" i="14"/>
  <c r="S212" i="14"/>
  <c r="CP263" i="14"/>
  <c r="AD263" i="14"/>
  <c r="CW263" i="14"/>
  <c r="AK263" i="14"/>
  <c r="CV263" i="14"/>
  <c r="AJ263" i="14"/>
  <c r="CU263" i="14"/>
  <c r="AI263" i="14"/>
  <c r="CT263" i="14"/>
  <c r="AH263" i="14"/>
  <c r="CS263" i="14"/>
  <c r="AG263" i="14"/>
  <c r="CR263" i="14"/>
  <c r="AF263" i="14"/>
  <c r="CY263" i="14"/>
  <c r="AM263" i="14"/>
  <c r="BZ263" i="14"/>
  <c r="EK263" i="14"/>
  <c r="BQ263" i="14"/>
  <c r="DT263" i="14"/>
  <c r="AZ263" i="14"/>
  <c r="DC263" i="14"/>
  <c r="AA263" i="14"/>
  <c r="CD263" i="14"/>
  <c r="EG263" i="14"/>
  <c r="BM263" i="14"/>
  <c r="DP263" i="14"/>
  <c r="AV263" i="14"/>
  <c r="DG263" i="14"/>
  <c r="AE263" i="14"/>
  <c r="EL263" i="14"/>
  <c r="BR263" i="14"/>
  <c r="EC263" i="14"/>
  <c r="BI263" i="14"/>
  <c r="DL263" i="14"/>
  <c r="AR263" i="14"/>
  <c r="CM263" i="14"/>
  <c r="S263" i="14"/>
  <c r="BV263" i="14"/>
  <c r="DY263" i="14"/>
  <c r="BE263" i="14"/>
  <c r="DH263" i="14"/>
  <c r="AN263" i="14"/>
  <c r="CQ263" i="14"/>
  <c r="W263" i="14"/>
  <c r="ED263" i="14"/>
  <c r="BJ263" i="14"/>
  <c r="DU263" i="14"/>
  <c r="BA263" i="14"/>
  <c r="DD263" i="14"/>
  <c r="AB263" i="14"/>
  <c r="CE263" i="14"/>
  <c r="EH263" i="14"/>
  <c r="BN263" i="14"/>
  <c r="DQ263" i="14"/>
  <c r="AW263" i="14"/>
  <c r="CZ263" i="14"/>
  <c r="X263" i="14"/>
  <c r="CI263" i="14"/>
  <c r="DV263" i="14"/>
  <c r="BB263" i="14"/>
  <c r="DM263" i="14"/>
  <c r="AS263" i="14"/>
  <c r="CN263" i="14"/>
  <c r="T263" i="14"/>
  <c r="BW263" i="14"/>
  <c r="DZ263" i="14"/>
  <c r="BF263" i="14"/>
  <c r="DI263" i="14"/>
  <c r="AO263" i="14"/>
  <c r="CJ263" i="14"/>
  <c r="P263" i="14"/>
  <c r="CA263" i="14"/>
  <c r="DN263" i="14"/>
  <c r="AT263" i="14"/>
  <c r="DE263" i="14"/>
  <c r="AC263" i="14"/>
  <c r="CF263" i="14"/>
  <c r="EI263" i="14"/>
  <c r="BO263" i="14"/>
  <c r="DR263" i="14"/>
  <c r="AX263" i="14"/>
  <c r="DA263" i="14"/>
  <c r="Y263" i="14"/>
  <c r="CB263" i="14"/>
  <c r="EM263" i="14"/>
  <c r="BS263" i="14"/>
  <c r="DF263" i="14"/>
  <c r="AL263" i="14"/>
  <c r="CO263" i="14"/>
  <c r="U263" i="14"/>
  <c r="BX263" i="14"/>
  <c r="EA263" i="14"/>
  <c r="BG263" i="14"/>
  <c r="DJ263" i="14"/>
  <c r="AP263" i="14"/>
  <c r="CK263" i="14"/>
  <c r="Q263" i="14"/>
  <c r="BT263" i="14"/>
  <c r="EE263" i="14"/>
  <c r="BK263" i="14"/>
  <c r="CH263" i="14"/>
  <c r="N263" i="14"/>
  <c r="BY263" i="14"/>
  <c r="EB263" i="14"/>
  <c r="BH263" i="14"/>
  <c r="DK263" i="14"/>
  <c r="AQ263" i="14"/>
  <c r="CL263" i="14"/>
  <c r="R263" i="14"/>
  <c r="BU263" i="14"/>
  <c r="DX263" i="14"/>
  <c r="BD263" i="14"/>
  <c r="DO263" i="14"/>
  <c r="AU263" i="14"/>
  <c r="BP263" i="14"/>
  <c r="DW263" i="14"/>
  <c r="DS263" i="14"/>
  <c r="BC263" i="14"/>
  <c r="AY263" i="14"/>
  <c r="CG263" i="14"/>
  <c r="DB263" i="14"/>
  <c r="EF263" i="14"/>
  <c r="CX263" i="14"/>
  <c r="Z263" i="14"/>
  <c r="V263" i="14"/>
  <c r="CC263" i="14"/>
  <c r="EJ263" i="14"/>
  <c r="BL263" i="14"/>
  <c r="EL131" i="14"/>
  <c r="BZ131" i="14"/>
  <c r="N131" i="14"/>
  <c r="CG131" i="14"/>
  <c r="U131" i="14"/>
  <c r="CF131" i="14"/>
  <c r="T131" i="14"/>
  <c r="CE131" i="14"/>
  <c r="S131" i="14"/>
  <c r="CD131" i="14"/>
  <c r="ED131" i="14"/>
  <c r="BR131" i="14"/>
  <c r="EK131" i="14"/>
  <c r="BY131" i="14"/>
  <c r="EJ131" i="14"/>
  <c r="BX131" i="14"/>
  <c r="EI131" i="14"/>
  <c r="BW131" i="14"/>
  <c r="EH131" i="14"/>
  <c r="BV131" i="14"/>
  <c r="EG131" i="14"/>
  <c r="BU131" i="14"/>
  <c r="EF131" i="14"/>
  <c r="DV131" i="14"/>
  <c r="BJ131" i="14"/>
  <c r="EC131" i="14"/>
  <c r="BQ131" i="14"/>
  <c r="EB131" i="14"/>
  <c r="BP131" i="14"/>
  <c r="EA131" i="14"/>
  <c r="BO131" i="14"/>
  <c r="DZ131" i="14"/>
  <c r="BN131" i="14"/>
  <c r="DY131" i="14"/>
  <c r="BM131" i="14"/>
  <c r="DX131" i="14"/>
  <c r="BL131" i="14"/>
  <c r="EE131" i="14"/>
  <c r="BS131" i="14"/>
  <c r="DN131" i="14"/>
  <c r="BB131" i="14"/>
  <c r="DU131" i="14"/>
  <c r="BI131" i="14"/>
  <c r="DT131" i="14"/>
  <c r="BH131" i="14"/>
  <c r="DS131" i="14"/>
  <c r="BG131" i="14"/>
  <c r="DR131" i="14"/>
  <c r="BF131" i="14"/>
  <c r="DQ131" i="14"/>
  <c r="BE131" i="14"/>
  <c r="DP131" i="14"/>
  <c r="BD131" i="14"/>
  <c r="DW131" i="14"/>
  <c r="BK131" i="14"/>
  <c r="DF131" i="14"/>
  <c r="AT131" i="14"/>
  <c r="DM131" i="14"/>
  <c r="BA131" i="14"/>
  <c r="DL131" i="14"/>
  <c r="AZ131" i="14"/>
  <c r="DK131" i="14"/>
  <c r="AY131" i="14"/>
  <c r="DJ131" i="14"/>
  <c r="AX131" i="14"/>
  <c r="DI131" i="14"/>
  <c r="AW131" i="14"/>
  <c r="DH131" i="14"/>
  <c r="AV131" i="14"/>
  <c r="DO131" i="14"/>
  <c r="BC131" i="14"/>
  <c r="CX131" i="14"/>
  <c r="AL131" i="14"/>
  <c r="DE131" i="14"/>
  <c r="AS131" i="14"/>
  <c r="DD131" i="14"/>
  <c r="AR131" i="14"/>
  <c r="DC131" i="14"/>
  <c r="AQ131" i="14"/>
  <c r="DB131" i="14"/>
  <c r="AP131" i="14"/>
  <c r="DA131" i="14"/>
  <c r="AO131" i="14"/>
  <c r="CZ131" i="14"/>
  <c r="AN131" i="14"/>
  <c r="DG131" i="14"/>
  <c r="AU131" i="14"/>
  <c r="CP131" i="14"/>
  <c r="AD131" i="14"/>
  <c r="CW131" i="14"/>
  <c r="AK131" i="14"/>
  <c r="CV131" i="14"/>
  <c r="AJ131" i="14"/>
  <c r="CU131" i="14"/>
  <c r="AI131" i="14"/>
  <c r="CT131" i="14"/>
  <c r="AH131" i="14"/>
  <c r="CS131" i="14"/>
  <c r="AG131" i="14"/>
  <c r="CR131" i="14"/>
  <c r="AF131" i="14"/>
  <c r="CY131" i="14"/>
  <c r="AM131" i="14"/>
  <c r="CN131" i="14"/>
  <c r="CC131" i="14"/>
  <c r="EM131" i="14"/>
  <c r="AB131" i="14"/>
  <c r="Y131" i="14"/>
  <c r="CQ131" i="14"/>
  <c r="CM131" i="14"/>
  <c r="Q131" i="14"/>
  <c r="CI131" i="14"/>
  <c r="AA131" i="14"/>
  <c r="CJ131" i="14"/>
  <c r="CA131" i="14"/>
  <c r="CH131" i="14"/>
  <c r="CL131" i="14"/>
  <c r="CB131" i="14"/>
  <c r="AE131" i="14"/>
  <c r="AC131" i="14"/>
  <c r="CK131" i="14"/>
  <c r="P131" i="14"/>
  <c r="V131" i="14"/>
  <c r="CO131" i="14"/>
  <c r="Z131" i="14"/>
  <c r="R131" i="14"/>
  <c r="BT131" i="14"/>
  <c r="W131" i="14"/>
  <c r="X131" i="14"/>
  <c r="CD150" i="14"/>
  <c r="R150" i="14"/>
  <c r="CC150" i="14"/>
  <c r="Q150" i="14"/>
  <c r="CB150" i="14"/>
  <c r="P150" i="14"/>
  <c r="CI150" i="14"/>
  <c r="W150" i="14"/>
  <c r="EH150" i="14"/>
  <c r="BV150" i="14"/>
  <c r="EG150" i="14"/>
  <c r="BU150" i="14"/>
  <c r="EF150" i="14"/>
  <c r="BT150" i="14"/>
  <c r="EM150" i="14"/>
  <c r="CA150" i="14"/>
  <c r="EL150" i="14"/>
  <c r="BZ150" i="14"/>
  <c r="N150" i="14"/>
  <c r="CG150" i="14"/>
  <c r="U150" i="14"/>
  <c r="CF150" i="14"/>
  <c r="T150" i="14"/>
  <c r="CE150" i="14"/>
  <c r="S150" i="14"/>
  <c r="DZ150" i="14"/>
  <c r="BN150" i="14"/>
  <c r="DY150" i="14"/>
  <c r="BM150" i="14"/>
  <c r="DX150" i="14"/>
  <c r="BL150" i="14"/>
  <c r="EE150" i="14"/>
  <c r="BS150" i="14"/>
  <c r="ED150" i="14"/>
  <c r="BR150" i="14"/>
  <c r="EK150" i="14"/>
  <c r="BY150" i="14"/>
  <c r="EJ150" i="14"/>
  <c r="BX150" i="14"/>
  <c r="EI150" i="14"/>
  <c r="BW150" i="14"/>
  <c r="DR150" i="14"/>
  <c r="BF150" i="14"/>
  <c r="DQ150" i="14"/>
  <c r="BE150" i="14"/>
  <c r="DP150" i="14"/>
  <c r="BD150" i="14"/>
  <c r="DW150" i="14"/>
  <c r="BK150" i="14"/>
  <c r="DV150" i="14"/>
  <c r="BJ150" i="14"/>
  <c r="EC150" i="14"/>
  <c r="BQ150" i="14"/>
  <c r="EB150" i="14"/>
  <c r="BP150" i="14"/>
  <c r="EA150" i="14"/>
  <c r="BO150" i="14"/>
  <c r="DJ150" i="14"/>
  <c r="AX150" i="14"/>
  <c r="DI150" i="14"/>
  <c r="AW150" i="14"/>
  <c r="DH150" i="14"/>
  <c r="AV150" i="14"/>
  <c r="DO150" i="14"/>
  <c r="BC150" i="14"/>
  <c r="DN150" i="14"/>
  <c r="BB150" i="14"/>
  <c r="DU150" i="14"/>
  <c r="BI150" i="14"/>
  <c r="DT150" i="14"/>
  <c r="BH150" i="14"/>
  <c r="DS150" i="14"/>
  <c r="BG150" i="14"/>
  <c r="DB150" i="14"/>
  <c r="AP150" i="14"/>
  <c r="DA150" i="14"/>
  <c r="AO150" i="14"/>
  <c r="CZ150" i="14"/>
  <c r="AN150" i="14"/>
  <c r="DG150" i="14"/>
  <c r="AU150" i="14"/>
  <c r="DF150" i="14"/>
  <c r="AT150" i="14"/>
  <c r="DM150" i="14"/>
  <c r="BA150" i="14"/>
  <c r="DL150" i="14"/>
  <c r="AZ150" i="14"/>
  <c r="DK150" i="14"/>
  <c r="AY150" i="14"/>
  <c r="CL150" i="14"/>
  <c r="Z150" i="14"/>
  <c r="CK150" i="14"/>
  <c r="Y150" i="14"/>
  <c r="CJ150" i="14"/>
  <c r="X150" i="14"/>
  <c r="CQ150" i="14"/>
  <c r="AE150" i="14"/>
  <c r="CP150" i="14"/>
  <c r="AD150" i="14"/>
  <c r="CW150" i="14"/>
  <c r="AK150" i="14"/>
  <c r="CV150" i="14"/>
  <c r="AJ150" i="14"/>
  <c r="CU150" i="14"/>
  <c r="AI150" i="14"/>
  <c r="CY150" i="14"/>
  <c r="AS150" i="14"/>
  <c r="AQ150" i="14"/>
  <c r="AM150" i="14"/>
  <c r="AC150" i="14"/>
  <c r="AA150" i="14"/>
  <c r="CT150" i="14"/>
  <c r="CX150" i="14"/>
  <c r="DD150" i="14"/>
  <c r="AH150" i="14"/>
  <c r="CH150" i="14"/>
  <c r="CN150" i="14"/>
  <c r="CS150" i="14"/>
  <c r="AL150" i="14"/>
  <c r="AR150" i="14"/>
  <c r="AG150" i="14"/>
  <c r="V150" i="14"/>
  <c r="AB150" i="14"/>
  <c r="CR150" i="14"/>
  <c r="DE150" i="14"/>
  <c r="DC150" i="14"/>
  <c r="CM150" i="14"/>
  <c r="CO150" i="14"/>
  <c r="AF150" i="14"/>
  <c r="DG272" i="14"/>
  <c r="AU272" i="14"/>
  <c r="DF272" i="14"/>
  <c r="AT272" i="14"/>
  <c r="DM272" i="14"/>
  <c r="BA272" i="14"/>
  <c r="DK272" i="14"/>
  <c r="AY272" i="14"/>
  <c r="DJ272" i="14"/>
  <c r="AX272" i="14"/>
  <c r="BM272" i="14"/>
  <c r="T272" i="14"/>
  <c r="CV272" i="14"/>
  <c r="BX272" i="14"/>
  <c r="AF272" i="14"/>
  <c r="DH272" i="14"/>
  <c r="CY272" i="14"/>
  <c r="AM272" i="14"/>
  <c r="CX272" i="14"/>
  <c r="AL272" i="14"/>
  <c r="DE272" i="14"/>
  <c r="AS272" i="14"/>
  <c r="DC272" i="14"/>
  <c r="AQ272" i="14"/>
  <c r="DB272" i="14"/>
  <c r="AP272" i="14"/>
  <c r="AR272" i="14"/>
  <c r="DT272" i="14"/>
  <c r="CB272" i="14"/>
  <c r="BD272" i="14"/>
  <c r="EF272" i="14"/>
  <c r="CK272" i="14"/>
  <c r="CQ272" i="14"/>
  <c r="AE272" i="14"/>
  <c r="CP272" i="14"/>
  <c r="AD272" i="14"/>
  <c r="CW272" i="14"/>
  <c r="AK272" i="14"/>
  <c r="CU272" i="14"/>
  <c r="AI272" i="14"/>
  <c r="CT272" i="14"/>
  <c r="AH272" i="14"/>
  <c r="X272" i="14"/>
  <c r="CZ272" i="14"/>
  <c r="BE272" i="14"/>
  <c r="AG272" i="14"/>
  <c r="DI272" i="14"/>
  <c r="CI272" i="14"/>
  <c r="W272" i="14"/>
  <c r="CH272" i="14"/>
  <c r="V272" i="14"/>
  <c r="CO272" i="14"/>
  <c r="AC272" i="14"/>
  <c r="CM272" i="14"/>
  <c r="AA272" i="14"/>
  <c r="CL272" i="14"/>
  <c r="Z272" i="14"/>
  <c r="DX272" i="14"/>
  <c r="CC272" i="14"/>
  <c r="AJ272" i="14"/>
  <c r="EG272" i="14"/>
  <c r="CN272" i="14"/>
  <c r="AV272" i="14"/>
  <c r="EE272" i="14"/>
  <c r="BS272" i="14"/>
  <c r="ED272" i="14"/>
  <c r="BR272" i="14"/>
  <c r="EK272" i="14"/>
  <c r="BY272" i="14"/>
  <c r="EI272" i="14"/>
  <c r="BW272" i="14"/>
  <c r="EH272" i="14"/>
  <c r="BV272" i="14"/>
  <c r="DY272" i="14"/>
  <c r="CF272" i="14"/>
  <c r="AN272" i="14"/>
  <c r="EJ272" i="14"/>
  <c r="CR272" i="14"/>
  <c r="AW272" i="14"/>
  <c r="EL272" i="14"/>
  <c r="DU272" i="14"/>
  <c r="BO272" i="14"/>
  <c r="R272" i="14"/>
  <c r="DQ272" i="14"/>
  <c r="AB272" i="14"/>
  <c r="DV272" i="14"/>
  <c r="CG272" i="14"/>
  <c r="BG272" i="14"/>
  <c r="DD272" i="14"/>
  <c r="P272" i="14"/>
  <c r="EB272" i="14"/>
  <c r="EM272" i="14"/>
  <c r="DN272" i="14"/>
  <c r="BQ272" i="14"/>
  <c r="S272" i="14"/>
  <c r="CJ272" i="14"/>
  <c r="DP272" i="14"/>
  <c r="BP272" i="14"/>
  <c r="DW272" i="14"/>
  <c r="BZ272" i="14"/>
  <c r="BI272" i="14"/>
  <c r="DZ272" i="14"/>
  <c r="DA272" i="14"/>
  <c r="CS272" i="14"/>
  <c r="Y272" i="14"/>
  <c r="DO272" i="14"/>
  <c r="BJ272" i="14"/>
  <c r="U272" i="14"/>
  <c r="DR272" i="14"/>
  <c r="BL272" i="14"/>
  <c r="DL272" i="14"/>
  <c r="CA272" i="14"/>
  <c r="BB272" i="14"/>
  <c r="EA272" i="14"/>
  <c r="CD272" i="14"/>
  <c r="AO272" i="14"/>
  <c r="BU272" i="14"/>
  <c r="BC272" i="14"/>
  <c r="EC272" i="14"/>
  <c r="CE272" i="14"/>
  <c r="BF272" i="14"/>
  <c r="Q272" i="14"/>
  <c r="BT272" i="14"/>
  <c r="BK272" i="14"/>
  <c r="N272" i="14"/>
  <c r="DS272" i="14"/>
  <c r="BN272" i="14"/>
  <c r="BH272" i="14"/>
  <c r="AZ272" i="14"/>
  <c r="EE284" i="14"/>
  <c r="BS284" i="14"/>
  <c r="ED284" i="14"/>
  <c r="BR284" i="14"/>
  <c r="EK284" i="14"/>
  <c r="BY284" i="14"/>
  <c r="EJ284" i="14"/>
  <c r="BX284" i="14"/>
  <c r="EI284" i="14"/>
  <c r="BW284" i="14"/>
  <c r="EH284" i="14"/>
  <c r="BV284" i="14"/>
  <c r="EF284" i="14"/>
  <c r="BT284" i="14"/>
  <c r="DA284" i="14"/>
  <c r="EG284" i="14"/>
  <c r="DW284" i="14"/>
  <c r="BK284" i="14"/>
  <c r="DV284" i="14"/>
  <c r="BJ284" i="14"/>
  <c r="EC284" i="14"/>
  <c r="BQ284" i="14"/>
  <c r="EB284" i="14"/>
  <c r="BP284" i="14"/>
  <c r="EA284" i="14"/>
  <c r="BO284" i="14"/>
  <c r="DZ284" i="14"/>
  <c r="BN284" i="14"/>
  <c r="DX284" i="14"/>
  <c r="BL284" i="14"/>
  <c r="AO284" i="14"/>
  <c r="BU284" i="14"/>
  <c r="DO284" i="14"/>
  <c r="BC284" i="14"/>
  <c r="DN284" i="14"/>
  <c r="BB284" i="14"/>
  <c r="DU284" i="14"/>
  <c r="BI284" i="14"/>
  <c r="DT284" i="14"/>
  <c r="BH284" i="14"/>
  <c r="DS284" i="14"/>
  <c r="BG284" i="14"/>
  <c r="DR284" i="14"/>
  <c r="BF284" i="14"/>
  <c r="DP284" i="14"/>
  <c r="BD284" i="14"/>
  <c r="CS284" i="14"/>
  <c r="DY284" i="14"/>
  <c r="DG284" i="14"/>
  <c r="AU284" i="14"/>
  <c r="DF284" i="14"/>
  <c r="AT284" i="14"/>
  <c r="DM284" i="14"/>
  <c r="BA284" i="14"/>
  <c r="DL284" i="14"/>
  <c r="AZ284" i="14"/>
  <c r="DK284" i="14"/>
  <c r="AY284" i="14"/>
  <c r="DJ284" i="14"/>
  <c r="AX284" i="14"/>
  <c r="DH284" i="14"/>
  <c r="AV284" i="14"/>
  <c r="AG284" i="14"/>
  <c r="BM284" i="14"/>
  <c r="CY284" i="14"/>
  <c r="AM284" i="14"/>
  <c r="CX284" i="14"/>
  <c r="AL284" i="14"/>
  <c r="DE284" i="14"/>
  <c r="AS284" i="14"/>
  <c r="DD284" i="14"/>
  <c r="AR284" i="14"/>
  <c r="DC284" i="14"/>
  <c r="AQ284" i="14"/>
  <c r="DB284" i="14"/>
  <c r="AP284" i="14"/>
  <c r="CZ284" i="14"/>
  <c r="AN284" i="14"/>
  <c r="CK284" i="14"/>
  <c r="DQ284" i="14"/>
  <c r="CQ284" i="14"/>
  <c r="AE284" i="14"/>
  <c r="CP284" i="14"/>
  <c r="AD284" i="14"/>
  <c r="CW284" i="14"/>
  <c r="AK284" i="14"/>
  <c r="CV284" i="14"/>
  <c r="AJ284" i="14"/>
  <c r="CU284" i="14"/>
  <c r="AI284" i="14"/>
  <c r="CT284" i="14"/>
  <c r="AH284" i="14"/>
  <c r="CR284" i="14"/>
  <c r="AF284" i="14"/>
  <c r="Y284" i="14"/>
  <c r="BE284" i="14"/>
  <c r="EM284" i="14"/>
  <c r="CA284" i="14"/>
  <c r="EL284" i="14"/>
  <c r="BZ284" i="14"/>
  <c r="N284" i="14"/>
  <c r="CG284" i="14"/>
  <c r="U284" i="14"/>
  <c r="CF284" i="14"/>
  <c r="T284" i="14"/>
  <c r="CE284" i="14"/>
  <c r="S284" i="14"/>
  <c r="CD284" i="14"/>
  <c r="R284" i="14"/>
  <c r="CB284" i="14"/>
  <c r="P284" i="14"/>
  <c r="Q284" i="14"/>
  <c r="AW284" i="14"/>
  <c r="AC284" i="14"/>
  <c r="X284" i="14"/>
  <c r="CN284" i="14"/>
  <c r="CC284" i="14"/>
  <c r="V284" i="14"/>
  <c r="AB284" i="14"/>
  <c r="DI284" i="14"/>
  <c r="CI284" i="14"/>
  <c r="CM284" i="14"/>
  <c r="W284" i="14"/>
  <c r="AA284" i="14"/>
  <c r="CH284" i="14"/>
  <c r="CL284" i="14"/>
  <c r="Z284" i="14"/>
  <c r="CO284" i="14"/>
  <c r="CJ284" i="14"/>
  <c r="CK232" i="14"/>
  <c r="DW232" i="14"/>
  <c r="EK232" i="14"/>
  <c r="EJ232" i="14"/>
  <c r="BX232" i="14"/>
  <c r="BQ232" i="14"/>
  <c r="DF232" i="14"/>
  <c r="AA232" i="14"/>
  <c r="AX232" i="14"/>
  <c r="BW232" i="14"/>
  <c r="DV232" i="14"/>
  <c r="AF232" i="14"/>
  <c r="BC232" i="14"/>
  <c r="BT232" i="14"/>
  <c r="DK232" i="14"/>
  <c r="AC232" i="14"/>
  <c r="EH232" i="14"/>
  <c r="CC232" i="14"/>
  <c r="DO232" i="14"/>
  <c r="EC232" i="14"/>
  <c r="EB232" i="14"/>
  <c r="BP232" i="14"/>
  <c r="BH232" i="14"/>
  <c r="CP232" i="14"/>
  <c r="S232" i="14"/>
  <c r="AP232" i="14"/>
  <c r="BM232" i="14"/>
  <c r="CZ232" i="14"/>
  <c r="X232" i="14"/>
  <c r="AU232" i="14"/>
  <c r="BJ232" i="14"/>
  <c r="CT232" i="14"/>
  <c r="U232" i="14"/>
  <c r="EG232" i="14"/>
  <c r="EF232" i="14"/>
  <c r="DG232" i="14"/>
  <c r="DU232" i="14"/>
  <c r="DT232" i="14"/>
  <c r="EI232" i="14"/>
  <c r="AZ232" i="14"/>
  <c r="BZ232" i="14"/>
  <c r="ED232" i="14"/>
  <c r="AH232" i="14"/>
  <c r="BE232" i="14"/>
  <c r="CJ232" i="14"/>
  <c r="P232" i="14"/>
  <c r="AM232" i="14"/>
  <c r="BB232" i="14"/>
  <c r="CD232" i="14"/>
  <c r="DY232" i="14"/>
  <c r="DX232" i="14"/>
  <c r="CY232" i="14"/>
  <c r="DM232" i="14"/>
  <c r="DL232" i="14"/>
  <c r="EA232" i="14"/>
  <c r="AR232" i="14"/>
  <c r="BO232" i="14"/>
  <c r="DC232" i="14"/>
  <c r="Z232" i="14"/>
  <c r="AW232" i="14"/>
  <c r="BV232" i="14"/>
  <c r="DR232" i="14"/>
  <c r="AE232" i="14"/>
  <c r="AT232" i="14"/>
  <c r="BR232" i="14"/>
  <c r="DQ232" i="14"/>
  <c r="DP232" i="14"/>
  <c r="CQ232" i="14"/>
  <c r="DE232" i="14"/>
  <c r="DD232" i="14"/>
  <c r="DS232" i="14"/>
  <c r="AJ232" i="14"/>
  <c r="BG232" i="14"/>
  <c r="CM232" i="14"/>
  <c r="R232" i="14"/>
  <c r="AO232" i="14"/>
  <c r="BL232" i="14"/>
  <c r="CX232" i="14"/>
  <c r="W232" i="14"/>
  <c r="AL232" i="14"/>
  <c r="BI232" i="14"/>
  <c r="CS232" i="14"/>
  <c r="EE232" i="14"/>
  <c r="BS232" i="14"/>
  <c r="CG232" i="14"/>
  <c r="CF232" i="14"/>
  <c r="CB232" i="14"/>
  <c r="EL232" i="14"/>
  <c r="AI232" i="14"/>
  <c r="BF232" i="14"/>
  <c r="CL232" i="14"/>
  <c r="Q232" i="14"/>
  <c r="AN232" i="14"/>
  <c r="BK232" i="14"/>
  <c r="CE232" i="14"/>
  <c r="N232" i="14"/>
  <c r="AK232" i="14"/>
  <c r="EM232" i="14"/>
  <c r="CR232" i="14"/>
  <c r="DB232" i="14"/>
  <c r="CU232" i="14"/>
  <c r="CI232" i="14"/>
  <c r="AB232" i="14"/>
  <c r="AG232" i="14"/>
  <c r="AD232" i="14"/>
  <c r="CA232" i="14"/>
  <c r="T232" i="14"/>
  <c r="Y232" i="14"/>
  <c r="V232" i="14"/>
  <c r="CW232" i="14"/>
  <c r="AY232" i="14"/>
  <c r="BD232" i="14"/>
  <c r="BA232" i="14"/>
  <c r="CO232" i="14"/>
  <c r="AQ232" i="14"/>
  <c r="AV232" i="14"/>
  <c r="AS232" i="14"/>
  <c r="DI232" i="14"/>
  <c r="CV232" i="14"/>
  <c r="BY232" i="14"/>
  <c r="CH232" i="14"/>
  <c r="DA232" i="14"/>
  <c r="DH232" i="14"/>
  <c r="CN232" i="14"/>
  <c r="DJ232" i="14"/>
  <c r="BN232" i="14"/>
  <c r="DZ232" i="14"/>
  <c r="DN232" i="14"/>
  <c r="BU232" i="14"/>
  <c r="DW276" i="14"/>
  <c r="BK276" i="14"/>
  <c r="DV276" i="14"/>
  <c r="BJ276" i="14"/>
  <c r="EC276" i="14"/>
  <c r="BQ276" i="14"/>
  <c r="EB276" i="14"/>
  <c r="BP276" i="14"/>
  <c r="EA276" i="14"/>
  <c r="BO276" i="14"/>
  <c r="DZ276" i="14"/>
  <c r="BN276" i="14"/>
  <c r="CZ276" i="14"/>
  <c r="CR276" i="14"/>
  <c r="CJ276" i="14"/>
  <c r="CB276" i="14"/>
  <c r="DO276" i="14"/>
  <c r="BC276" i="14"/>
  <c r="DN276" i="14"/>
  <c r="BB276" i="14"/>
  <c r="DU276" i="14"/>
  <c r="BI276" i="14"/>
  <c r="DT276" i="14"/>
  <c r="BH276" i="14"/>
  <c r="DS276" i="14"/>
  <c r="BG276" i="14"/>
  <c r="DR276" i="14"/>
  <c r="BF276" i="14"/>
  <c r="BT276" i="14"/>
  <c r="BL276" i="14"/>
  <c r="BD276" i="14"/>
  <c r="AV276" i="14"/>
  <c r="DG276" i="14"/>
  <c r="AU276" i="14"/>
  <c r="DF276" i="14"/>
  <c r="AT276" i="14"/>
  <c r="DM276" i="14"/>
  <c r="BA276" i="14"/>
  <c r="DL276" i="14"/>
  <c r="AZ276" i="14"/>
  <c r="DK276" i="14"/>
  <c r="AY276" i="14"/>
  <c r="DJ276" i="14"/>
  <c r="AX276" i="14"/>
  <c r="AN276" i="14"/>
  <c r="AF276" i="14"/>
  <c r="X276" i="14"/>
  <c r="P276" i="14"/>
  <c r="CQ276" i="14"/>
  <c r="AE276" i="14"/>
  <c r="CP276" i="14"/>
  <c r="AD276" i="14"/>
  <c r="CW276" i="14"/>
  <c r="AK276" i="14"/>
  <c r="CV276" i="14"/>
  <c r="AJ276" i="14"/>
  <c r="CU276" i="14"/>
  <c r="AI276" i="14"/>
  <c r="CT276" i="14"/>
  <c r="AH276" i="14"/>
  <c r="CS276" i="14"/>
  <c r="CK276" i="14"/>
  <c r="CC276" i="14"/>
  <c r="DA276" i="14"/>
  <c r="CI276" i="14"/>
  <c r="W276" i="14"/>
  <c r="CH276" i="14"/>
  <c r="V276" i="14"/>
  <c r="CO276" i="14"/>
  <c r="AC276" i="14"/>
  <c r="CN276" i="14"/>
  <c r="AB276" i="14"/>
  <c r="CM276" i="14"/>
  <c r="AA276" i="14"/>
  <c r="CL276" i="14"/>
  <c r="Z276" i="14"/>
  <c r="BM276" i="14"/>
  <c r="BE276" i="14"/>
  <c r="AW276" i="14"/>
  <c r="BU276" i="14"/>
  <c r="ED276" i="14"/>
  <c r="CG276" i="14"/>
  <c r="AR276" i="14"/>
  <c r="EH276" i="14"/>
  <c r="AG276" i="14"/>
  <c r="EG276" i="14"/>
  <c r="EM276" i="14"/>
  <c r="CX276" i="14"/>
  <c r="BY276" i="14"/>
  <c r="T276" i="14"/>
  <c r="DB276" i="14"/>
  <c r="DX276" i="14"/>
  <c r="AO276" i="14"/>
  <c r="EE276" i="14"/>
  <c r="BZ276" i="14"/>
  <c r="AS276" i="14"/>
  <c r="EI276" i="14"/>
  <c r="CD276" i="14"/>
  <c r="DQ276" i="14"/>
  <c r="CY276" i="14"/>
  <c r="BR276" i="14"/>
  <c r="U276" i="14"/>
  <c r="DC276" i="14"/>
  <c r="BV276" i="14"/>
  <c r="Y276" i="14"/>
  <c r="CA276" i="14"/>
  <c r="AL276" i="14"/>
  <c r="EJ276" i="14"/>
  <c r="CE276" i="14"/>
  <c r="AP276" i="14"/>
  <c r="DP276" i="14"/>
  <c r="BS276" i="14"/>
  <c r="N276" i="14"/>
  <c r="DD276" i="14"/>
  <c r="BW276" i="14"/>
  <c r="R276" i="14"/>
  <c r="DI276" i="14"/>
  <c r="EL276" i="14"/>
  <c r="DE276" i="14"/>
  <c r="BX276" i="14"/>
  <c r="S276" i="14"/>
  <c r="DY276" i="14"/>
  <c r="DH276" i="14"/>
  <c r="Q276" i="14"/>
  <c r="AM276" i="14"/>
  <c r="EK276" i="14"/>
  <c r="CF276" i="14"/>
  <c r="AQ276" i="14"/>
  <c r="EF276" i="14"/>
  <c r="CZ231" i="14"/>
  <c r="AN231" i="14"/>
  <c r="DG231" i="14"/>
  <c r="AU231" i="14"/>
  <c r="DF231" i="14"/>
  <c r="AT231" i="14"/>
  <c r="DM231" i="14"/>
  <c r="BA231" i="14"/>
  <c r="CJ231" i="14"/>
  <c r="X231" i="14"/>
  <c r="CQ231" i="14"/>
  <c r="AE231" i="14"/>
  <c r="CP231" i="14"/>
  <c r="AD231" i="14"/>
  <c r="CW231" i="14"/>
  <c r="AK231" i="14"/>
  <c r="CB231" i="14"/>
  <c r="P231" i="14"/>
  <c r="CI231" i="14"/>
  <c r="W231" i="14"/>
  <c r="CH231" i="14"/>
  <c r="V231" i="14"/>
  <c r="CO231" i="14"/>
  <c r="AC231" i="14"/>
  <c r="CN231" i="14"/>
  <c r="EF231" i="14"/>
  <c r="BT231" i="14"/>
  <c r="EM231" i="14"/>
  <c r="CA231" i="14"/>
  <c r="EL231" i="14"/>
  <c r="BZ231" i="14"/>
  <c r="N231" i="14"/>
  <c r="CG231" i="14"/>
  <c r="U231" i="14"/>
  <c r="CF231" i="14"/>
  <c r="T231" i="14"/>
  <c r="CE231" i="14"/>
  <c r="S231" i="14"/>
  <c r="CD231" i="14"/>
  <c r="R231" i="14"/>
  <c r="CC231" i="14"/>
  <c r="Q231" i="14"/>
  <c r="AF231" i="14"/>
  <c r="AM231" i="14"/>
  <c r="AL231" i="14"/>
  <c r="AS231" i="14"/>
  <c r="BP231" i="14"/>
  <c r="DS231" i="14"/>
  <c r="AY231" i="14"/>
  <c r="DB231" i="14"/>
  <c r="AH231" i="14"/>
  <c r="CK231" i="14"/>
  <c r="DX231" i="14"/>
  <c r="EE231" i="14"/>
  <c r="ED231" i="14"/>
  <c r="EK231" i="14"/>
  <c r="EJ231" i="14"/>
  <c r="BH231" i="14"/>
  <c r="DK231" i="14"/>
  <c r="AQ231" i="14"/>
  <c r="CT231" i="14"/>
  <c r="Z231" i="14"/>
  <c r="BU231" i="14"/>
  <c r="DP231" i="14"/>
  <c r="DW231" i="14"/>
  <c r="DV231" i="14"/>
  <c r="EC231" i="14"/>
  <c r="EB231" i="14"/>
  <c r="AZ231" i="14"/>
  <c r="DC231" i="14"/>
  <c r="AI231" i="14"/>
  <c r="CL231" i="14"/>
  <c r="EG231" i="14"/>
  <c r="BM231" i="14"/>
  <c r="DH231" i="14"/>
  <c r="DO231" i="14"/>
  <c r="DN231" i="14"/>
  <c r="DU231" i="14"/>
  <c r="DT231" i="14"/>
  <c r="AR231" i="14"/>
  <c r="CU231" i="14"/>
  <c r="AA231" i="14"/>
  <c r="BV231" i="14"/>
  <c r="DY231" i="14"/>
  <c r="BE231" i="14"/>
  <c r="CR231" i="14"/>
  <c r="CY231" i="14"/>
  <c r="CX231" i="14"/>
  <c r="DE231" i="14"/>
  <c r="DL231" i="14"/>
  <c r="AJ231" i="14"/>
  <c r="CM231" i="14"/>
  <c r="EH231" i="14"/>
  <c r="BN231" i="14"/>
  <c r="DQ231" i="14"/>
  <c r="AW231" i="14"/>
  <c r="BL231" i="14"/>
  <c r="BS231" i="14"/>
  <c r="BR231" i="14"/>
  <c r="BY231" i="14"/>
  <c r="DD231" i="14"/>
  <c r="AB231" i="14"/>
  <c r="BW231" i="14"/>
  <c r="DZ231" i="14"/>
  <c r="BF231" i="14"/>
  <c r="DI231" i="14"/>
  <c r="AO231" i="14"/>
  <c r="AV231" i="14"/>
  <c r="BC231" i="14"/>
  <c r="BB231" i="14"/>
  <c r="BI231" i="14"/>
  <c r="BX231" i="14"/>
  <c r="EA231" i="14"/>
  <c r="BG231" i="14"/>
  <c r="DJ231" i="14"/>
  <c r="AP231" i="14"/>
  <c r="CS231" i="14"/>
  <c r="Y231" i="14"/>
  <c r="EI231" i="14"/>
  <c r="BO231" i="14"/>
  <c r="BQ231" i="14"/>
  <c r="DR231" i="14"/>
  <c r="BD231" i="14"/>
  <c r="AX231" i="14"/>
  <c r="BK231" i="14"/>
  <c r="DA231" i="14"/>
  <c r="BJ231" i="14"/>
  <c r="AG231" i="14"/>
  <c r="CV231" i="14"/>
  <c r="DW268" i="14"/>
  <c r="BK268" i="14"/>
  <c r="DV268" i="14"/>
  <c r="BJ268" i="14"/>
  <c r="EC268" i="14"/>
  <c r="BQ268" i="14"/>
  <c r="EA268" i="14"/>
  <c r="BO268" i="14"/>
  <c r="DZ268" i="14"/>
  <c r="BN268" i="14"/>
  <c r="CZ268" i="14"/>
  <c r="BE268" i="14"/>
  <c r="AG268" i="14"/>
  <c r="DI268" i="14"/>
  <c r="BP268" i="14"/>
  <c r="X268" i="14"/>
  <c r="DO268" i="14"/>
  <c r="BC268" i="14"/>
  <c r="DN268" i="14"/>
  <c r="BB268" i="14"/>
  <c r="DU268" i="14"/>
  <c r="BI268" i="14"/>
  <c r="DS268" i="14"/>
  <c r="BG268" i="14"/>
  <c r="DR268" i="14"/>
  <c r="BF268" i="14"/>
  <c r="CC268" i="14"/>
  <c r="AJ268" i="14"/>
  <c r="EG268" i="14"/>
  <c r="CN268" i="14"/>
  <c r="AV268" i="14"/>
  <c r="DX268" i="14"/>
  <c r="DG268" i="14"/>
  <c r="AU268" i="14"/>
  <c r="DF268" i="14"/>
  <c r="AT268" i="14"/>
  <c r="DM268" i="14"/>
  <c r="BA268" i="14"/>
  <c r="DK268" i="14"/>
  <c r="AY268" i="14"/>
  <c r="DJ268" i="14"/>
  <c r="AX268" i="14"/>
  <c r="BH268" i="14"/>
  <c r="P268" i="14"/>
  <c r="DL268" i="14"/>
  <c r="BT268" i="14"/>
  <c r="Y268" i="14"/>
  <c r="DA268" i="14"/>
  <c r="CY268" i="14"/>
  <c r="AM268" i="14"/>
  <c r="CX268" i="14"/>
  <c r="AL268" i="14"/>
  <c r="DE268" i="14"/>
  <c r="AS268" i="14"/>
  <c r="DC268" i="14"/>
  <c r="AQ268" i="14"/>
  <c r="DB268" i="14"/>
  <c r="AP268" i="14"/>
  <c r="AN268" i="14"/>
  <c r="EJ268" i="14"/>
  <c r="CR268" i="14"/>
  <c r="AW268" i="14"/>
  <c r="DY268" i="14"/>
  <c r="CF268" i="14"/>
  <c r="CQ268" i="14"/>
  <c r="AE268" i="14"/>
  <c r="CP268" i="14"/>
  <c r="AD268" i="14"/>
  <c r="CW268" i="14"/>
  <c r="AK268" i="14"/>
  <c r="CU268" i="14"/>
  <c r="AI268" i="14"/>
  <c r="CT268" i="14"/>
  <c r="AH268" i="14"/>
  <c r="Q268" i="14"/>
  <c r="DP268" i="14"/>
  <c r="BU268" i="14"/>
  <c r="AB268" i="14"/>
  <c r="DD268" i="14"/>
  <c r="BL268" i="14"/>
  <c r="CI268" i="14"/>
  <c r="W268" i="14"/>
  <c r="CH268" i="14"/>
  <c r="V268" i="14"/>
  <c r="CO268" i="14"/>
  <c r="AC268" i="14"/>
  <c r="CM268" i="14"/>
  <c r="AA268" i="14"/>
  <c r="CL268" i="14"/>
  <c r="Z268" i="14"/>
  <c r="DQ268" i="14"/>
  <c r="CS268" i="14"/>
  <c r="AZ268" i="14"/>
  <c r="EB268" i="14"/>
  <c r="CJ268" i="14"/>
  <c r="AO268" i="14"/>
  <c r="EE268" i="14"/>
  <c r="BS268" i="14"/>
  <c r="ED268" i="14"/>
  <c r="BR268" i="14"/>
  <c r="EK268" i="14"/>
  <c r="BY268" i="14"/>
  <c r="EI268" i="14"/>
  <c r="BW268" i="14"/>
  <c r="EH268" i="14"/>
  <c r="BV268" i="14"/>
  <c r="DT268" i="14"/>
  <c r="CB268" i="14"/>
  <c r="BD268" i="14"/>
  <c r="EF268" i="14"/>
  <c r="CK268" i="14"/>
  <c r="AR268" i="14"/>
  <c r="U268" i="14"/>
  <c r="DH268" i="14"/>
  <c r="CE268" i="14"/>
  <c r="BM268" i="14"/>
  <c r="N268" i="14"/>
  <c r="EM268" i="14"/>
  <c r="S268" i="14"/>
  <c r="T268" i="14"/>
  <c r="BX268" i="14"/>
  <c r="CA268" i="14"/>
  <c r="CD268" i="14"/>
  <c r="EL268" i="14"/>
  <c r="R268" i="14"/>
  <c r="BZ268" i="14"/>
  <c r="CV268" i="14"/>
  <c r="CG268" i="14"/>
  <c r="AF268" i="14"/>
  <c r="EF219" i="14"/>
  <c r="BT219" i="14"/>
  <c r="EM219" i="14"/>
  <c r="CA219" i="14"/>
  <c r="EL219" i="14"/>
  <c r="BZ219" i="14"/>
  <c r="N219" i="14"/>
  <c r="CG219" i="14"/>
  <c r="U219" i="14"/>
  <c r="CF219" i="14"/>
  <c r="T219" i="14"/>
  <c r="CE219" i="14"/>
  <c r="S219" i="14"/>
  <c r="CD219" i="14"/>
  <c r="R219" i="14"/>
  <c r="CC219" i="14"/>
  <c r="Q219" i="14"/>
  <c r="DX219" i="14"/>
  <c r="BL219" i="14"/>
  <c r="EE219" i="14"/>
  <c r="BS219" i="14"/>
  <c r="ED219" i="14"/>
  <c r="BR219" i="14"/>
  <c r="EK219" i="14"/>
  <c r="BY219" i="14"/>
  <c r="EJ219" i="14"/>
  <c r="BX219" i="14"/>
  <c r="EI219" i="14"/>
  <c r="BW219" i="14"/>
  <c r="EH219" i="14"/>
  <c r="BV219" i="14"/>
  <c r="EG219" i="14"/>
  <c r="BU219" i="14"/>
  <c r="DP219" i="14"/>
  <c r="BD219" i="14"/>
  <c r="DW219" i="14"/>
  <c r="BK219" i="14"/>
  <c r="DV219" i="14"/>
  <c r="BJ219" i="14"/>
  <c r="EC219" i="14"/>
  <c r="BQ219" i="14"/>
  <c r="EB219" i="14"/>
  <c r="BP219" i="14"/>
  <c r="EA219" i="14"/>
  <c r="BO219" i="14"/>
  <c r="DZ219" i="14"/>
  <c r="BN219" i="14"/>
  <c r="DY219" i="14"/>
  <c r="BM219" i="14"/>
  <c r="DH219" i="14"/>
  <c r="AV219" i="14"/>
  <c r="DO219" i="14"/>
  <c r="BC219" i="14"/>
  <c r="DN219" i="14"/>
  <c r="BB219" i="14"/>
  <c r="DU219" i="14"/>
  <c r="BI219" i="14"/>
  <c r="DT219" i="14"/>
  <c r="BH219" i="14"/>
  <c r="DS219" i="14"/>
  <c r="BG219" i="14"/>
  <c r="DR219" i="14"/>
  <c r="BF219" i="14"/>
  <c r="DQ219" i="14"/>
  <c r="BE219" i="14"/>
  <c r="CZ219" i="14"/>
  <c r="AN219" i="14"/>
  <c r="DG219" i="14"/>
  <c r="AU219" i="14"/>
  <c r="DF219" i="14"/>
  <c r="AT219" i="14"/>
  <c r="DM219" i="14"/>
  <c r="BA219" i="14"/>
  <c r="DL219" i="14"/>
  <c r="AZ219" i="14"/>
  <c r="DK219" i="14"/>
  <c r="AY219" i="14"/>
  <c r="DJ219" i="14"/>
  <c r="AX219" i="14"/>
  <c r="DI219" i="14"/>
  <c r="AW219" i="14"/>
  <c r="CR219" i="14"/>
  <c r="AF219" i="14"/>
  <c r="CY219" i="14"/>
  <c r="AM219" i="14"/>
  <c r="CX219" i="14"/>
  <c r="AL219" i="14"/>
  <c r="DE219" i="14"/>
  <c r="AS219" i="14"/>
  <c r="DD219" i="14"/>
  <c r="AR219" i="14"/>
  <c r="DC219" i="14"/>
  <c r="AQ219" i="14"/>
  <c r="DB219" i="14"/>
  <c r="AP219" i="14"/>
  <c r="DA219" i="14"/>
  <c r="AO219" i="14"/>
  <c r="CB219" i="14"/>
  <c r="P219" i="14"/>
  <c r="CI219" i="14"/>
  <c r="W219" i="14"/>
  <c r="CH219" i="14"/>
  <c r="V219" i="14"/>
  <c r="CO219" i="14"/>
  <c r="AC219" i="14"/>
  <c r="CN219" i="14"/>
  <c r="AB219" i="14"/>
  <c r="CM219" i="14"/>
  <c r="AA219" i="14"/>
  <c r="CL219" i="14"/>
  <c r="Z219" i="14"/>
  <c r="CK219" i="14"/>
  <c r="Y219" i="14"/>
  <c r="AD219" i="14"/>
  <c r="AH219" i="14"/>
  <c r="CW219" i="14"/>
  <c r="CS219" i="14"/>
  <c r="AK219" i="14"/>
  <c r="AG219" i="14"/>
  <c r="CJ219" i="14"/>
  <c r="CV219" i="14"/>
  <c r="CQ219" i="14"/>
  <c r="CU219" i="14"/>
  <c r="AE219" i="14"/>
  <c r="AI219" i="14"/>
  <c r="AJ219" i="14"/>
  <c r="CT219" i="14"/>
  <c r="CP219" i="14"/>
  <c r="X219" i="14"/>
  <c r="DL164" i="14"/>
  <c r="AZ164" i="14"/>
  <c r="DK164" i="14"/>
  <c r="AY164" i="14"/>
  <c r="DJ164" i="14"/>
  <c r="AX164" i="14"/>
  <c r="DI164" i="14"/>
  <c r="AW164" i="14"/>
  <c r="DH164" i="14"/>
  <c r="AV164" i="14"/>
  <c r="DO164" i="14"/>
  <c r="BC164" i="14"/>
  <c r="DN164" i="14"/>
  <c r="BB164" i="14"/>
  <c r="DU164" i="14"/>
  <c r="BI164" i="14"/>
  <c r="DD164" i="14"/>
  <c r="AR164" i="14"/>
  <c r="DC164" i="14"/>
  <c r="AQ164" i="14"/>
  <c r="DB164" i="14"/>
  <c r="AP164" i="14"/>
  <c r="DA164" i="14"/>
  <c r="AO164" i="14"/>
  <c r="CZ164" i="14"/>
  <c r="AN164" i="14"/>
  <c r="DG164" i="14"/>
  <c r="AU164" i="14"/>
  <c r="DF164" i="14"/>
  <c r="AT164" i="14"/>
  <c r="DM164" i="14"/>
  <c r="BA164" i="14"/>
  <c r="CV164" i="14"/>
  <c r="AJ164" i="14"/>
  <c r="CU164" i="14"/>
  <c r="AI164" i="14"/>
  <c r="CT164" i="14"/>
  <c r="AH164" i="14"/>
  <c r="CS164" i="14"/>
  <c r="AG164" i="14"/>
  <c r="CR164" i="14"/>
  <c r="AF164" i="14"/>
  <c r="CY164" i="14"/>
  <c r="AM164" i="14"/>
  <c r="CX164" i="14"/>
  <c r="AL164" i="14"/>
  <c r="DE164" i="14"/>
  <c r="AS164" i="14"/>
  <c r="CN164" i="14"/>
  <c r="AB164" i="14"/>
  <c r="CM164" i="14"/>
  <c r="AA164" i="14"/>
  <c r="CL164" i="14"/>
  <c r="Z164" i="14"/>
  <c r="CK164" i="14"/>
  <c r="Y164" i="14"/>
  <c r="CJ164" i="14"/>
  <c r="X164" i="14"/>
  <c r="CQ164" i="14"/>
  <c r="AE164" i="14"/>
  <c r="CP164" i="14"/>
  <c r="AD164" i="14"/>
  <c r="CW164" i="14"/>
  <c r="AK164" i="14"/>
  <c r="CF164" i="14"/>
  <c r="T164" i="14"/>
  <c r="CE164" i="14"/>
  <c r="S164" i="14"/>
  <c r="CD164" i="14"/>
  <c r="R164" i="14"/>
  <c r="CC164" i="14"/>
  <c r="Q164" i="14"/>
  <c r="CB164" i="14"/>
  <c r="P164" i="14"/>
  <c r="CI164" i="14"/>
  <c r="W164" i="14"/>
  <c r="CH164" i="14"/>
  <c r="V164" i="14"/>
  <c r="CO164" i="14"/>
  <c r="AC164" i="14"/>
  <c r="EJ164" i="14"/>
  <c r="BX164" i="14"/>
  <c r="EI164" i="14"/>
  <c r="BW164" i="14"/>
  <c r="EH164" i="14"/>
  <c r="BV164" i="14"/>
  <c r="EG164" i="14"/>
  <c r="BU164" i="14"/>
  <c r="EF164" i="14"/>
  <c r="BT164" i="14"/>
  <c r="EM164" i="14"/>
  <c r="CA164" i="14"/>
  <c r="EL164" i="14"/>
  <c r="BZ164" i="14"/>
  <c r="N164" i="14"/>
  <c r="CG164" i="14"/>
  <c r="U164" i="14"/>
  <c r="EB164" i="14"/>
  <c r="BP164" i="14"/>
  <c r="EA164" i="14"/>
  <c r="BO164" i="14"/>
  <c r="DZ164" i="14"/>
  <c r="BN164" i="14"/>
  <c r="DY164" i="14"/>
  <c r="BM164" i="14"/>
  <c r="DX164" i="14"/>
  <c r="BL164" i="14"/>
  <c r="EE164" i="14"/>
  <c r="BS164" i="14"/>
  <c r="ED164" i="14"/>
  <c r="BR164" i="14"/>
  <c r="EK164" i="14"/>
  <c r="BY164" i="14"/>
  <c r="DS164" i="14"/>
  <c r="DW164" i="14"/>
  <c r="BG164" i="14"/>
  <c r="BK164" i="14"/>
  <c r="DR164" i="14"/>
  <c r="DV164" i="14"/>
  <c r="BF164" i="14"/>
  <c r="BJ164" i="14"/>
  <c r="DQ164" i="14"/>
  <c r="EC164" i="14"/>
  <c r="BE164" i="14"/>
  <c r="BQ164" i="14"/>
  <c r="BH164" i="14"/>
  <c r="BD164" i="14"/>
  <c r="DT164" i="14"/>
  <c r="DP164" i="14"/>
  <c r="DR102" i="14"/>
  <c r="BF102" i="14"/>
  <c r="DQ102" i="14"/>
  <c r="BE102" i="14"/>
  <c r="DP102" i="14"/>
  <c r="BD102" i="14"/>
  <c r="DW102" i="14"/>
  <c r="BK102" i="14"/>
  <c r="DV102" i="14"/>
  <c r="BJ102" i="14"/>
  <c r="EC102" i="14"/>
  <c r="BQ102" i="14"/>
  <c r="EB102" i="14"/>
  <c r="BP102" i="14"/>
  <c r="EA102" i="14"/>
  <c r="BO102" i="14"/>
  <c r="DJ102" i="14"/>
  <c r="AX102" i="14"/>
  <c r="DI102" i="14"/>
  <c r="DB102" i="14"/>
  <c r="AP102" i="14"/>
  <c r="DA102" i="14"/>
  <c r="AO102" i="14"/>
  <c r="CZ102" i="14"/>
  <c r="AN102" i="14"/>
  <c r="DG102" i="14"/>
  <c r="AU102" i="14"/>
  <c r="DF102" i="14"/>
  <c r="AT102" i="14"/>
  <c r="DM102" i="14"/>
  <c r="BA102" i="14"/>
  <c r="DL102" i="14"/>
  <c r="AZ102" i="14"/>
  <c r="DK102" i="14"/>
  <c r="AY102" i="14"/>
  <c r="CT102" i="14"/>
  <c r="AH102" i="14"/>
  <c r="CS102" i="14"/>
  <c r="AG102" i="14"/>
  <c r="CR102" i="14"/>
  <c r="AF102" i="14"/>
  <c r="CY102" i="14"/>
  <c r="AM102" i="14"/>
  <c r="CX102" i="14"/>
  <c r="AL102" i="14"/>
  <c r="DE102" i="14"/>
  <c r="AS102" i="14"/>
  <c r="DD102" i="14"/>
  <c r="AR102" i="14"/>
  <c r="DC102" i="14"/>
  <c r="AQ102" i="14"/>
  <c r="CL102" i="14"/>
  <c r="Z102" i="14"/>
  <c r="CK102" i="14"/>
  <c r="Y102" i="14"/>
  <c r="CJ102" i="14"/>
  <c r="X102" i="14"/>
  <c r="CQ102" i="14"/>
  <c r="AE102" i="14"/>
  <c r="CP102" i="14"/>
  <c r="AD102" i="14"/>
  <c r="CW102" i="14"/>
  <c r="AK102" i="14"/>
  <c r="CV102" i="14"/>
  <c r="AJ102" i="14"/>
  <c r="CU102" i="14"/>
  <c r="AI102" i="14"/>
  <c r="CD102" i="14"/>
  <c r="R102" i="14"/>
  <c r="CC102" i="14"/>
  <c r="Q102" i="14"/>
  <c r="CB102" i="14"/>
  <c r="P102" i="14"/>
  <c r="CI102" i="14"/>
  <c r="W102" i="14"/>
  <c r="CH102" i="14"/>
  <c r="V102" i="14"/>
  <c r="CO102" i="14"/>
  <c r="AC102" i="14"/>
  <c r="CN102" i="14"/>
  <c r="AB102" i="14"/>
  <c r="CM102" i="14"/>
  <c r="AA102" i="14"/>
  <c r="DZ102" i="14"/>
  <c r="EF102" i="14"/>
  <c r="DO102" i="14"/>
  <c r="BR102" i="14"/>
  <c r="U102" i="14"/>
  <c r="DS102" i="14"/>
  <c r="BV102" i="14"/>
  <c r="DX102" i="14"/>
  <c r="CA102" i="14"/>
  <c r="BB102" i="14"/>
  <c r="EJ102" i="14"/>
  <c r="CE102" i="14"/>
  <c r="BN102" i="14"/>
  <c r="DH102" i="14"/>
  <c r="BS102" i="14"/>
  <c r="N102" i="14"/>
  <c r="DT102" i="14"/>
  <c r="BW102" i="14"/>
  <c r="EG102" i="14"/>
  <c r="BT102" i="14"/>
  <c r="BC102" i="14"/>
  <c r="EK102" i="14"/>
  <c r="CF102" i="14"/>
  <c r="BG102" i="14"/>
  <c r="DY102" i="14"/>
  <c r="BL102" i="14"/>
  <c r="EL102" i="14"/>
  <c r="DU102" i="14"/>
  <c r="BX102" i="14"/>
  <c r="S102" i="14"/>
  <c r="BU102" i="14"/>
  <c r="AV102" i="14"/>
  <c r="ED102" i="14"/>
  <c r="J221" i="14" s="1"/>
  <c r="CG102" i="14"/>
  <c r="BH102" i="14"/>
  <c r="BM102" i="14"/>
  <c r="EM102" i="14"/>
  <c r="DN102" i="14"/>
  <c r="BY102" i="14"/>
  <c r="T102" i="14"/>
  <c r="EE102" i="14"/>
  <c r="BZ102" i="14"/>
  <c r="BI102" i="14"/>
  <c r="EI102" i="14"/>
  <c r="AW102" i="14"/>
  <c r="EH102" i="14"/>
  <c r="EH110" i="14"/>
  <c r="BV110" i="14"/>
  <c r="EG110" i="14"/>
  <c r="BU110" i="14"/>
  <c r="EF110" i="14"/>
  <c r="BT110" i="14"/>
  <c r="EM110" i="14"/>
  <c r="CA110" i="14"/>
  <c r="EL110" i="14"/>
  <c r="BZ110" i="14"/>
  <c r="N110" i="14"/>
  <c r="CG110" i="14"/>
  <c r="U110" i="14"/>
  <c r="CF110" i="14"/>
  <c r="T110" i="14"/>
  <c r="CE110" i="14"/>
  <c r="S110" i="14"/>
  <c r="DZ110" i="14"/>
  <c r="BN110" i="14"/>
  <c r="DY110" i="14"/>
  <c r="BM110" i="14"/>
  <c r="DX110" i="14"/>
  <c r="BL110" i="14"/>
  <c r="EE110" i="14"/>
  <c r="BS110" i="14"/>
  <c r="ED110" i="14"/>
  <c r="BR110" i="14"/>
  <c r="EK110" i="14"/>
  <c r="BY110" i="14"/>
  <c r="EJ110" i="14"/>
  <c r="BX110" i="14"/>
  <c r="EI110" i="14"/>
  <c r="BW110" i="14"/>
  <c r="DR110" i="14"/>
  <c r="BF110" i="14"/>
  <c r="DQ110" i="14"/>
  <c r="BE110" i="14"/>
  <c r="DP110" i="14"/>
  <c r="BD110" i="14"/>
  <c r="DW110" i="14"/>
  <c r="BK110" i="14"/>
  <c r="DV110" i="14"/>
  <c r="BJ110" i="14"/>
  <c r="EC110" i="14"/>
  <c r="BQ110" i="14"/>
  <c r="EB110" i="14"/>
  <c r="BP110" i="14"/>
  <c r="EA110" i="14"/>
  <c r="BO110" i="14"/>
  <c r="DJ110" i="14"/>
  <c r="AX110" i="14"/>
  <c r="DI110" i="14"/>
  <c r="AW110" i="14"/>
  <c r="DH110" i="14"/>
  <c r="AV110" i="14"/>
  <c r="DO110" i="14"/>
  <c r="BC110" i="14"/>
  <c r="DN110" i="14"/>
  <c r="BB110" i="14"/>
  <c r="DU110" i="14"/>
  <c r="BI110" i="14"/>
  <c r="DT110" i="14"/>
  <c r="BH110" i="14"/>
  <c r="DS110" i="14"/>
  <c r="BG110" i="14"/>
  <c r="DB110" i="14"/>
  <c r="AP110" i="14"/>
  <c r="DA110" i="14"/>
  <c r="AO110" i="14"/>
  <c r="CZ110" i="14"/>
  <c r="AN110" i="14"/>
  <c r="DG110" i="14"/>
  <c r="AU110" i="14"/>
  <c r="DF110" i="14"/>
  <c r="AT110" i="14"/>
  <c r="DM110" i="14"/>
  <c r="BA110" i="14"/>
  <c r="DL110" i="14"/>
  <c r="AZ110" i="14"/>
  <c r="DK110" i="14"/>
  <c r="AY110" i="14"/>
  <c r="CT110" i="14"/>
  <c r="AH110" i="14"/>
  <c r="CS110" i="14"/>
  <c r="AG110" i="14"/>
  <c r="CR110" i="14"/>
  <c r="AF110" i="14"/>
  <c r="CY110" i="14"/>
  <c r="AM110" i="14"/>
  <c r="CX110" i="14"/>
  <c r="AL110" i="14"/>
  <c r="DE110" i="14"/>
  <c r="AS110" i="14"/>
  <c r="DD110" i="14"/>
  <c r="AR110" i="14"/>
  <c r="DC110" i="14"/>
  <c r="AQ110" i="14"/>
  <c r="CL110" i="14"/>
  <c r="Z110" i="14"/>
  <c r="CK110" i="14"/>
  <c r="Y110" i="14"/>
  <c r="CJ110" i="14"/>
  <c r="X110" i="14"/>
  <c r="CQ110" i="14"/>
  <c r="AE110" i="14"/>
  <c r="CP110" i="14"/>
  <c r="AD110" i="14"/>
  <c r="CW110" i="14"/>
  <c r="AK110" i="14"/>
  <c r="CV110" i="14"/>
  <c r="AJ110" i="14"/>
  <c r="CU110" i="14"/>
  <c r="AI110" i="14"/>
  <c r="Q110" i="14"/>
  <c r="AC110" i="14"/>
  <c r="CB110" i="14"/>
  <c r="CN110" i="14"/>
  <c r="P110" i="14"/>
  <c r="AB110" i="14"/>
  <c r="CI110" i="14"/>
  <c r="CM110" i="14"/>
  <c r="W110" i="14"/>
  <c r="AA110" i="14"/>
  <c r="CD110" i="14"/>
  <c r="CH110" i="14"/>
  <c r="CC110" i="14"/>
  <c r="CO110" i="14"/>
  <c r="R110" i="14"/>
  <c r="V110" i="14"/>
  <c r="CE285" i="14"/>
  <c r="S285" i="14"/>
  <c r="CD285" i="14"/>
  <c r="R285" i="14"/>
  <c r="CC285" i="14"/>
  <c r="Q285" i="14"/>
  <c r="CB285" i="14"/>
  <c r="P285" i="14"/>
  <c r="CI285" i="14"/>
  <c r="W285" i="14"/>
  <c r="CH285" i="14"/>
  <c r="V285" i="14"/>
  <c r="CN285" i="14"/>
  <c r="AB285" i="14"/>
  <c r="EK285" i="14"/>
  <c r="DE285" i="14"/>
  <c r="EI285" i="14"/>
  <c r="BW285" i="14"/>
  <c r="EH285" i="14"/>
  <c r="BV285" i="14"/>
  <c r="EG285" i="14"/>
  <c r="BU285" i="14"/>
  <c r="EF285" i="14"/>
  <c r="BT285" i="14"/>
  <c r="EM285" i="14"/>
  <c r="CA285" i="14"/>
  <c r="EL285" i="14"/>
  <c r="BZ285" i="14"/>
  <c r="N285" i="14"/>
  <c r="CF285" i="14"/>
  <c r="T285" i="14"/>
  <c r="BY285" i="14"/>
  <c r="AS285" i="14"/>
  <c r="EA285" i="14"/>
  <c r="BO285" i="14"/>
  <c r="DZ285" i="14"/>
  <c r="BN285" i="14"/>
  <c r="DY285" i="14"/>
  <c r="BM285" i="14"/>
  <c r="DX285" i="14"/>
  <c r="BL285" i="14"/>
  <c r="EE285" i="14"/>
  <c r="BS285" i="14"/>
  <c r="ED285" i="14"/>
  <c r="BR285" i="14"/>
  <c r="EJ285" i="14"/>
  <c r="BX285" i="14"/>
  <c r="CW285" i="14"/>
  <c r="EC285" i="14"/>
  <c r="DS285" i="14"/>
  <c r="BG285" i="14"/>
  <c r="DR285" i="14"/>
  <c r="BF285" i="14"/>
  <c r="DQ285" i="14"/>
  <c r="BE285" i="14"/>
  <c r="DP285" i="14"/>
  <c r="BD285" i="14"/>
  <c r="DW285" i="14"/>
  <c r="BK285" i="14"/>
  <c r="DV285" i="14"/>
  <c r="BJ285" i="14"/>
  <c r="EB285" i="14"/>
  <c r="BP285" i="14"/>
  <c r="AK285" i="14"/>
  <c r="BQ285" i="14"/>
  <c r="DK285" i="14"/>
  <c r="AY285" i="14"/>
  <c r="DJ285" i="14"/>
  <c r="AX285" i="14"/>
  <c r="DI285" i="14"/>
  <c r="AW285" i="14"/>
  <c r="DH285" i="14"/>
  <c r="AV285" i="14"/>
  <c r="DO285" i="14"/>
  <c r="BC285" i="14"/>
  <c r="DN285" i="14"/>
  <c r="BB285" i="14"/>
  <c r="DT285" i="14"/>
  <c r="BH285" i="14"/>
  <c r="CO285" i="14"/>
  <c r="DU285" i="14"/>
  <c r="DC285" i="14"/>
  <c r="AQ285" i="14"/>
  <c r="DB285" i="14"/>
  <c r="AP285" i="14"/>
  <c r="DA285" i="14"/>
  <c r="AO285" i="14"/>
  <c r="CZ285" i="14"/>
  <c r="AN285" i="14"/>
  <c r="DG285" i="14"/>
  <c r="AU285" i="14"/>
  <c r="DF285" i="14"/>
  <c r="AT285" i="14"/>
  <c r="DL285" i="14"/>
  <c r="AZ285" i="14"/>
  <c r="AC285" i="14"/>
  <c r="BI285" i="14"/>
  <c r="CU285" i="14"/>
  <c r="AI285" i="14"/>
  <c r="CT285" i="14"/>
  <c r="AH285" i="14"/>
  <c r="CS285" i="14"/>
  <c r="AG285" i="14"/>
  <c r="CR285" i="14"/>
  <c r="AF285" i="14"/>
  <c r="CY285" i="14"/>
  <c r="AM285" i="14"/>
  <c r="CX285" i="14"/>
  <c r="AL285" i="14"/>
  <c r="DD285" i="14"/>
  <c r="AR285" i="14"/>
  <c r="CG285" i="14"/>
  <c r="DM285" i="14"/>
  <c r="CJ285" i="14"/>
  <c r="U285" i="14"/>
  <c r="X285" i="14"/>
  <c r="BA285" i="14"/>
  <c r="CM285" i="14"/>
  <c r="CQ285" i="14"/>
  <c r="AA285" i="14"/>
  <c r="AE285" i="14"/>
  <c r="CL285" i="14"/>
  <c r="CP285" i="14"/>
  <c r="Z285" i="14"/>
  <c r="AD285" i="14"/>
  <c r="CK285" i="14"/>
  <c r="CV285" i="14"/>
  <c r="Y285" i="14"/>
  <c r="AJ285" i="14"/>
  <c r="I79" i="14"/>
  <c r="E54" i="14"/>
  <c r="M67" i="14"/>
  <c r="M54" i="14"/>
  <c r="M52" i="14"/>
  <c r="E58" i="14"/>
  <c r="M71" i="14"/>
  <c r="U11" i="14"/>
  <c r="M53" i="14"/>
  <c r="M47" i="14"/>
  <c r="E78" i="14"/>
  <c r="U23" i="14"/>
  <c r="I47" i="14"/>
  <c r="I57" i="14"/>
  <c r="M73" i="14"/>
  <c r="M43" i="14"/>
  <c r="E81" i="14"/>
  <c r="M80" i="14"/>
  <c r="E63" i="14"/>
  <c r="M83" i="14"/>
  <c r="E76" i="14"/>
  <c r="E46" i="14"/>
  <c r="E70" i="14"/>
  <c r="M48" i="14"/>
  <c r="M69" i="14"/>
  <c r="M95" i="14"/>
  <c r="M77" i="14"/>
  <c r="E57" i="14"/>
  <c r="M92" i="14"/>
  <c r="E67" i="14"/>
  <c r="E66" i="14"/>
  <c r="E61" i="14"/>
  <c r="E38" i="14"/>
  <c r="E52" i="14"/>
  <c r="M75" i="14"/>
  <c r="E90" i="14"/>
  <c r="E41" i="14"/>
  <c r="E39" i="14"/>
  <c r="M41" i="14"/>
  <c r="E84" i="14"/>
  <c r="E85" i="14"/>
  <c r="E60" i="14"/>
  <c r="E95" i="14"/>
  <c r="I52" i="14"/>
  <c r="M38" i="14"/>
  <c r="M51" i="14"/>
  <c r="I87" i="14"/>
  <c r="M61" i="14"/>
  <c r="E36" i="14"/>
  <c r="M55" i="14"/>
  <c r="M64" i="14"/>
  <c r="E87" i="14"/>
  <c r="M36" i="14"/>
  <c r="E65" i="14"/>
  <c r="M84" i="14"/>
  <c r="M94" i="14"/>
  <c r="E35" i="14"/>
  <c r="E91" i="14"/>
  <c r="M44" i="14"/>
  <c r="E72" i="14"/>
  <c r="M79" i="14"/>
  <c r="E80" i="14"/>
  <c r="M89" i="14"/>
  <c r="E47" i="14"/>
  <c r="E88" i="14"/>
  <c r="M58" i="14"/>
  <c r="I46" i="14"/>
  <c r="I67" i="14"/>
  <c r="E51" i="14"/>
  <c r="E92" i="14"/>
  <c r="I55" i="14"/>
  <c r="I50" i="14"/>
  <c r="E86" i="14"/>
  <c r="M81" i="14"/>
  <c r="M62" i="14"/>
  <c r="M59" i="14"/>
  <c r="M72" i="14"/>
  <c r="I90" i="14"/>
  <c r="M70" i="14"/>
  <c r="M85" i="14"/>
  <c r="E50" i="14"/>
  <c r="E69" i="14"/>
  <c r="E94" i="14"/>
  <c r="I84" i="14"/>
  <c r="I40" i="14"/>
  <c r="E82" i="14"/>
  <c r="I94" i="14"/>
  <c r="M39" i="14"/>
  <c r="M56" i="14"/>
  <c r="M45" i="14"/>
  <c r="M86" i="14"/>
  <c r="E48" i="14"/>
  <c r="E45" i="14"/>
  <c r="E74" i="14"/>
  <c r="E71" i="14"/>
  <c r="M46" i="14"/>
  <c r="E49" i="14"/>
  <c r="I48" i="14"/>
  <c r="M57" i="14"/>
  <c r="E75" i="14"/>
  <c r="M63" i="14"/>
  <c r="M88" i="14"/>
  <c r="E79" i="14"/>
  <c r="M42" i="14"/>
  <c r="E68" i="14"/>
  <c r="E89" i="14"/>
  <c r="M50" i="14"/>
  <c r="M93" i="14"/>
  <c r="I38" i="14"/>
  <c r="M66" i="14"/>
  <c r="E93" i="14"/>
  <c r="M37" i="14"/>
  <c r="E42" i="14"/>
  <c r="M65" i="14"/>
  <c r="M76" i="14"/>
  <c r="E37" i="14"/>
  <c r="E56" i="14"/>
  <c r="I83" i="14"/>
  <c r="I88" i="14"/>
  <c r="M40" i="14"/>
  <c r="E44" i="14"/>
  <c r="M87" i="14"/>
  <c r="E40" i="14"/>
  <c r="E55" i="14"/>
  <c r="E43" i="14"/>
  <c r="I58" i="14"/>
  <c r="E62" i="14"/>
  <c r="E59" i="14"/>
  <c r="M74" i="14"/>
  <c r="M35" i="14"/>
  <c r="E53" i="14"/>
  <c r="M68" i="14"/>
  <c r="I68" i="14"/>
  <c r="M60" i="14"/>
  <c r="E73" i="14"/>
  <c r="M78" i="14"/>
  <c r="E83" i="14"/>
  <c r="I39" i="14"/>
  <c r="E77" i="14"/>
  <c r="E64" i="14"/>
  <c r="M49" i="14"/>
  <c r="M90" i="14"/>
  <c r="M91" i="14"/>
  <c r="I86" i="14"/>
  <c r="I60" i="14"/>
  <c r="I80" i="14"/>
  <c r="I61" i="14"/>
  <c r="I93" i="14"/>
  <c r="I49" i="14"/>
  <c r="I91" i="14"/>
  <c r="I92" i="14"/>
  <c r="I63" i="14"/>
  <c r="I45" i="14"/>
  <c r="I65" i="14"/>
  <c r="I85" i="14"/>
  <c r="I42" i="14"/>
  <c r="I66" i="14"/>
  <c r="EH321" i="14"/>
  <c r="DZ321" i="14"/>
  <c r="DR321" i="14"/>
  <c r="DJ321" i="14"/>
  <c r="DB321" i="14"/>
  <c r="CT321" i="14"/>
  <c r="CL321" i="14"/>
  <c r="CD321" i="14"/>
  <c r="BV321" i="14"/>
  <c r="BN321" i="14"/>
  <c r="BF321" i="14"/>
  <c r="AX321" i="14"/>
  <c r="AP321" i="14"/>
  <c r="AH321" i="14"/>
  <c r="Z321" i="14"/>
  <c r="R321" i="14"/>
  <c r="EG321" i="14"/>
  <c r="DY321" i="14"/>
  <c r="DQ321" i="14"/>
  <c r="DI321" i="14"/>
  <c r="DA321" i="14"/>
  <c r="CS321" i="14"/>
  <c r="CK321" i="14"/>
  <c r="CC321" i="14"/>
  <c r="BU321" i="14"/>
  <c r="BM321" i="14"/>
  <c r="BE321" i="14"/>
  <c r="AW321" i="14"/>
  <c r="AO321" i="14"/>
  <c r="AG321" i="14"/>
  <c r="Y321" i="14"/>
  <c r="Q321" i="14"/>
  <c r="EF321" i="14"/>
  <c r="DX321" i="14"/>
  <c r="DP321" i="14"/>
  <c r="DH321" i="14"/>
  <c r="CZ321" i="14"/>
  <c r="CR321" i="14"/>
  <c r="CJ321" i="14"/>
  <c r="CB321" i="14"/>
  <c r="BT321" i="14"/>
  <c r="BL321" i="14"/>
  <c r="BD321" i="14"/>
  <c r="AV321" i="14"/>
  <c r="AN321" i="14"/>
  <c r="AF321" i="14"/>
  <c r="X321" i="14"/>
  <c r="P321" i="14"/>
  <c r="EM321" i="14"/>
  <c r="EE321" i="14"/>
  <c r="DW321" i="14"/>
  <c r="DO321" i="14"/>
  <c r="DG321" i="14"/>
  <c r="CY321" i="14"/>
  <c r="CQ321" i="14"/>
  <c r="CI321" i="14"/>
  <c r="CA321" i="14"/>
  <c r="BS321" i="14"/>
  <c r="BK321" i="14"/>
  <c r="BC321" i="14"/>
  <c r="AU321" i="14"/>
  <c r="AM321" i="14"/>
  <c r="AE321" i="14"/>
  <c r="W321" i="14"/>
  <c r="EL321" i="14"/>
  <c r="ED321" i="14"/>
  <c r="DV321" i="14"/>
  <c r="DN321" i="14"/>
  <c r="DF321" i="14"/>
  <c r="CX321" i="14"/>
  <c r="CP321" i="14"/>
  <c r="CH321" i="14"/>
  <c r="BZ321" i="14"/>
  <c r="BR321" i="14"/>
  <c r="BJ321" i="14"/>
  <c r="BB321" i="14"/>
  <c r="AT321" i="14"/>
  <c r="AL321" i="14"/>
  <c r="AD321" i="14"/>
  <c r="V321" i="14"/>
  <c r="N321" i="14"/>
  <c r="EK321" i="14"/>
  <c r="EC321" i="14"/>
  <c r="DU321" i="14"/>
  <c r="DM321" i="14"/>
  <c r="DE321" i="14"/>
  <c r="CW321" i="14"/>
  <c r="CO321" i="14"/>
  <c r="CG321" i="14"/>
  <c r="BY321" i="14"/>
  <c r="BQ321" i="14"/>
  <c r="BI321" i="14"/>
  <c r="BA321" i="14"/>
  <c r="AS321" i="14"/>
  <c r="AK321" i="14"/>
  <c r="AC321" i="14"/>
  <c r="U321" i="14"/>
  <c r="EI321" i="14"/>
  <c r="EA321" i="14"/>
  <c r="DS321" i="14"/>
  <c r="DK321" i="14"/>
  <c r="DC321" i="14"/>
  <c r="CU321" i="14"/>
  <c r="CM321" i="14"/>
  <c r="CE321" i="14"/>
  <c r="BW321" i="14"/>
  <c r="BO321" i="14"/>
  <c r="BG321" i="14"/>
  <c r="AY321" i="14"/>
  <c r="AQ321" i="14"/>
  <c r="AI321" i="14"/>
  <c r="AA321" i="14"/>
  <c r="S321" i="14"/>
  <c r="EJ321" i="14"/>
  <c r="BX321" i="14"/>
  <c r="EB321" i="14"/>
  <c r="BP321" i="14"/>
  <c r="DT321" i="14"/>
  <c r="BH321" i="14"/>
  <c r="DL321" i="14"/>
  <c r="AZ321" i="14"/>
  <c r="DD321" i="14"/>
  <c r="AR321" i="14"/>
  <c r="CV321" i="14"/>
  <c r="AJ321" i="14"/>
  <c r="CF321" i="14"/>
  <c r="T321" i="14"/>
  <c r="CN321" i="14"/>
  <c r="AB321" i="14"/>
  <c r="EH264" i="14"/>
  <c r="DZ264" i="14"/>
  <c r="DR264" i="14"/>
  <c r="DJ264" i="14"/>
  <c r="DB264" i="14"/>
  <c r="CT264" i="14"/>
  <c r="CL264" i="14"/>
  <c r="CD264" i="14"/>
  <c r="BV264" i="14"/>
  <c r="BN264" i="14"/>
  <c r="BF264" i="14"/>
  <c r="AX264" i="14"/>
  <c r="AP264" i="14"/>
  <c r="AH264" i="14"/>
  <c r="Z264" i="14"/>
  <c r="R264" i="14"/>
  <c r="EG264" i="14"/>
  <c r="DY264" i="14"/>
  <c r="DQ264" i="14"/>
  <c r="DI264" i="14"/>
  <c r="DA264" i="14"/>
  <c r="CS264" i="14"/>
  <c r="CK264" i="14"/>
  <c r="CC264" i="14"/>
  <c r="BU264" i="14"/>
  <c r="BM264" i="14"/>
  <c r="BE264" i="14"/>
  <c r="AW264" i="14"/>
  <c r="AO264" i="14"/>
  <c r="AG264" i="14"/>
  <c r="Y264" i="14"/>
  <c r="Q264" i="14"/>
  <c r="EF264" i="14"/>
  <c r="DX264" i="14"/>
  <c r="DP264" i="14"/>
  <c r="DH264" i="14"/>
  <c r="CZ264" i="14"/>
  <c r="CR264" i="14"/>
  <c r="CJ264" i="14"/>
  <c r="CB264" i="14"/>
  <c r="BT264" i="14"/>
  <c r="BL264" i="14"/>
  <c r="BD264" i="14"/>
  <c r="AV264" i="14"/>
  <c r="AN264" i="14"/>
  <c r="AF264" i="14"/>
  <c r="X264" i="14"/>
  <c r="P264" i="14"/>
  <c r="EM264" i="14"/>
  <c r="EE264" i="14"/>
  <c r="DW264" i="14"/>
  <c r="DO264" i="14"/>
  <c r="DG264" i="14"/>
  <c r="CY264" i="14"/>
  <c r="CQ264" i="14"/>
  <c r="CI264" i="14"/>
  <c r="CA264" i="14"/>
  <c r="BS264" i="14"/>
  <c r="BK264" i="14"/>
  <c r="BC264" i="14"/>
  <c r="AU264" i="14"/>
  <c r="AM264" i="14"/>
  <c r="AE264" i="14"/>
  <c r="W264" i="14"/>
  <c r="EL264" i="14"/>
  <c r="ED264" i="14"/>
  <c r="DV264" i="14"/>
  <c r="DN264" i="14"/>
  <c r="DF264" i="14"/>
  <c r="CX264" i="14"/>
  <c r="CP264" i="14"/>
  <c r="CH264" i="14"/>
  <c r="BZ264" i="14"/>
  <c r="BR264" i="14"/>
  <c r="BJ264" i="14"/>
  <c r="BB264" i="14"/>
  <c r="AT264" i="14"/>
  <c r="AL264" i="14"/>
  <c r="AD264" i="14"/>
  <c r="V264" i="14"/>
  <c r="N264" i="14"/>
  <c r="EK264" i="14"/>
  <c r="EC264" i="14"/>
  <c r="DU264" i="14"/>
  <c r="DM264" i="14"/>
  <c r="DE264" i="14"/>
  <c r="CW264" i="14"/>
  <c r="CO264" i="14"/>
  <c r="CG264" i="14"/>
  <c r="BY264" i="14"/>
  <c r="BQ264" i="14"/>
  <c r="BI264" i="14"/>
  <c r="BA264" i="14"/>
  <c r="AS264" i="14"/>
  <c r="AK264" i="14"/>
  <c r="AC264" i="14"/>
  <c r="U264" i="14"/>
  <c r="EJ264" i="14"/>
  <c r="EB264" i="14"/>
  <c r="DT264" i="14"/>
  <c r="DL264" i="14"/>
  <c r="DD264" i="14"/>
  <c r="CV264" i="14"/>
  <c r="CN264" i="14"/>
  <c r="CF264" i="14"/>
  <c r="BX264" i="14"/>
  <c r="BP264" i="14"/>
  <c r="BH264" i="14"/>
  <c r="AZ264" i="14"/>
  <c r="AR264" i="14"/>
  <c r="AJ264" i="14"/>
  <c r="AB264" i="14"/>
  <c r="T264" i="14"/>
  <c r="EI264" i="14"/>
  <c r="EA264" i="14"/>
  <c r="DS264" i="14"/>
  <c r="DK264" i="14"/>
  <c r="DC264" i="14"/>
  <c r="CU264" i="14"/>
  <c r="CM264" i="14"/>
  <c r="CE264" i="14"/>
  <c r="BW264" i="14"/>
  <c r="BO264" i="14"/>
  <c r="BG264" i="14"/>
  <c r="AY264" i="14"/>
  <c r="AQ264" i="14"/>
  <c r="AI264" i="14"/>
  <c r="AA264" i="14"/>
  <c r="S264" i="14"/>
  <c r="EJ210" i="14"/>
  <c r="EB210" i="14"/>
  <c r="DT210" i="14"/>
  <c r="DL210" i="14"/>
  <c r="DD210" i="14"/>
  <c r="CV210" i="14"/>
  <c r="CN210" i="14"/>
  <c r="CF210" i="14"/>
  <c r="BX210" i="14"/>
  <c r="BP210" i="14"/>
  <c r="BH210" i="14"/>
  <c r="AZ210" i="14"/>
  <c r="AR210" i="14"/>
  <c r="AJ210" i="14"/>
  <c r="AB210" i="14"/>
  <c r="T210" i="14"/>
  <c r="EI210" i="14"/>
  <c r="EA210" i="14"/>
  <c r="DS210" i="14"/>
  <c r="DK210" i="14"/>
  <c r="DC210" i="14"/>
  <c r="CU210" i="14"/>
  <c r="CM210" i="14"/>
  <c r="CE210" i="14"/>
  <c r="BW210" i="14"/>
  <c r="BO210" i="14"/>
  <c r="BG210" i="14"/>
  <c r="AY210" i="14"/>
  <c r="AQ210" i="14"/>
  <c r="AI210" i="14"/>
  <c r="AA210" i="14"/>
  <c r="S210" i="14"/>
  <c r="EH210" i="14"/>
  <c r="DZ210" i="14"/>
  <c r="DR210" i="14"/>
  <c r="DJ210" i="14"/>
  <c r="DB210" i="14"/>
  <c r="CT210" i="14"/>
  <c r="CL210" i="14"/>
  <c r="CD210" i="14"/>
  <c r="BV210" i="14"/>
  <c r="BN210" i="14"/>
  <c r="BF210" i="14"/>
  <c r="AX210" i="14"/>
  <c r="AP210" i="14"/>
  <c r="AH210" i="14"/>
  <c r="Z210" i="14"/>
  <c r="R210" i="14"/>
  <c r="EG210" i="14"/>
  <c r="DY210" i="14"/>
  <c r="DQ210" i="14"/>
  <c r="DI210" i="14"/>
  <c r="DA210" i="14"/>
  <c r="CS210" i="14"/>
  <c r="CK210" i="14"/>
  <c r="CC210" i="14"/>
  <c r="BU210" i="14"/>
  <c r="BM210" i="14"/>
  <c r="BE210" i="14"/>
  <c r="AW210" i="14"/>
  <c r="AO210" i="14"/>
  <c r="AG210" i="14"/>
  <c r="Y210" i="14"/>
  <c r="Q210" i="14"/>
  <c r="EF210" i="14"/>
  <c r="DX210" i="14"/>
  <c r="DP210" i="14"/>
  <c r="DH210" i="14"/>
  <c r="CZ210" i="14"/>
  <c r="CR210" i="14"/>
  <c r="CJ210" i="14"/>
  <c r="CB210" i="14"/>
  <c r="BT210" i="14"/>
  <c r="BL210" i="14"/>
  <c r="BD210" i="14"/>
  <c r="AV210" i="14"/>
  <c r="AN210" i="14"/>
  <c r="AF210" i="14"/>
  <c r="X210" i="14"/>
  <c r="P210" i="14"/>
  <c r="EM210" i="14"/>
  <c r="EE210" i="14"/>
  <c r="DW210" i="14"/>
  <c r="DO210" i="14"/>
  <c r="DG210" i="14"/>
  <c r="CY210" i="14"/>
  <c r="CQ210" i="14"/>
  <c r="CI210" i="14"/>
  <c r="CA210" i="14"/>
  <c r="BS210" i="14"/>
  <c r="BK210" i="14"/>
  <c r="BC210" i="14"/>
  <c r="AU210" i="14"/>
  <c r="AM210" i="14"/>
  <c r="AE210" i="14"/>
  <c r="W210" i="14"/>
  <c r="EL210" i="14"/>
  <c r="ED210" i="14"/>
  <c r="DV210" i="14"/>
  <c r="DN210" i="14"/>
  <c r="DF210" i="14"/>
  <c r="CX210" i="14"/>
  <c r="CP210" i="14"/>
  <c r="CH210" i="14"/>
  <c r="BZ210" i="14"/>
  <c r="BR210" i="14"/>
  <c r="BJ210" i="14"/>
  <c r="BB210" i="14"/>
  <c r="AT210" i="14"/>
  <c r="AL210" i="14"/>
  <c r="AD210" i="14"/>
  <c r="V210" i="14"/>
  <c r="N210" i="14"/>
  <c r="EK210" i="14"/>
  <c r="EC210" i="14"/>
  <c r="DU210" i="14"/>
  <c r="DM210" i="14"/>
  <c r="DE210" i="14"/>
  <c r="CW210" i="14"/>
  <c r="CO210" i="14"/>
  <c r="CG210" i="14"/>
  <c r="BY210" i="14"/>
  <c r="BQ210" i="14"/>
  <c r="BI210" i="14"/>
  <c r="BA210" i="14"/>
  <c r="AS210" i="14"/>
  <c r="AK210" i="14"/>
  <c r="AC210" i="14"/>
  <c r="U210" i="14"/>
  <c r="EI349" i="14"/>
  <c r="EA349" i="14"/>
  <c r="DS349" i="14"/>
  <c r="DK349" i="14"/>
  <c r="DC349" i="14"/>
  <c r="CU349" i="14"/>
  <c r="CM349" i="14"/>
  <c r="CE349" i="14"/>
  <c r="BW349" i="14"/>
  <c r="BO349" i="14"/>
  <c r="BG349" i="14"/>
  <c r="AY349" i="14"/>
  <c r="AQ349" i="14"/>
  <c r="AI349" i="14"/>
  <c r="AA349" i="14"/>
  <c r="S349" i="14"/>
  <c r="EH349" i="14"/>
  <c r="DZ349" i="14"/>
  <c r="DR349" i="14"/>
  <c r="DJ349" i="14"/>
  <c r="DB349" i="14"/>
  <c r="CT349" i="14"/>
  <c r="CL349" i="14"/>
  <c r="CD349" i="14"/>
  <c r="BV349" i="14"/>
  <c r="BN349" i="14"/>
  <c r="BF349" i="14"/>
  <c r="AX349" i="14"/>
  <c r="AP349" i="14"/>
  <c r="AH349" i="14"/>
  <c r="Z349" i="14"/>
  <c r="R349" i="14"/>
  <c r="EG349" i="14"/>
  <c r="DY349" i="14"/>
  <c r="DQ349" i="14"/>
  <c r="DI349" i="14"/>
  <c r="DA349" i="14"/>
  <c r="CS349" i="14"/>
  <c r="CK349" i="14"/>
  <c r="CC349" i="14"/>
  <c r="BU349" i="14"/>
  <c r="BM349" i="14"/>
  <c r="BE349" i="14"/>
  <c r="AW349" i="14"/>
  <c r="AO349" i="14"/>
  <c r="AG349" i="14"/>
  <c r="Y349" i="14"/>
  <c r="Q349" i="14"/>
  <c r="EF349" i="14"/>
  <c r="DX349" i="14"/>
  <c r="DP349" i="14"/>
  <c r="DH349" i="14"/>
  <c r="CZ349" i="14"/>
  <c r="CR349" i="14"/>
  <c r="CJ349" i="14"/>
  <c r="CB349" i="14"/>
  <c r="BT349" i="14"/>
  <c r="BL349" i="14"/>
  <c r="BD349" i="14"/>
  <c r="AV349" i="14"/>
  <c r="AN349" i="14"/>
  <c r="AF349" i="14"/>
  <c r="X349" i="14"/>
  <c r="P349" i="14"/>
  <c r="EM349" i="14"/>
  <c r="EE349" i="14"/>
  <c r="DW349" i="14"/>
  <c r="DO349" i="14"/>
  <c r="DG349" i="14"/>
  <c r="CY349" i="14"/>
  <c r="CQ349" i="14"/>
  <c r="CI349" i="14"/>
  <c r="CA349" i="14"/>
  <c r="BS349" i="14"/>
  <c r="BK349" i="14"/>
  <c r="BC349" i="14"/>
  <c r="AU349" i="14"/>
  <c r="AM349" i="14"/>
  <c r="AE349" i="14"/>
  <c r="W349" i="14"/>
  <c r="EL349" i="14"/>
  <c r="ED349" i="14"/>
  <c r="DV349" i="14"/>
  <c r="DN349" i="14"/>
  <c r="DF349" i="14"/>
  <c r="CX349" i="14"/>
  <c r="CP349" i="14"/>
  <c r="CH349" i="14"/>
  <c r="BZ349" i="14"/>
  <c r="BR349" i="14"/>
  <c r="BJ349" i="14"/>
  <c r="BB349" i="14"/>
  <c r="AT349" i="14"/>
  <c r="AL349" i="14"/>
  <c r="AD349" i="14"/>
  <c r="V349" i="14"/>
  <c r="N349" i="14"/>
  <c r="EK349" i="14"/>
  <c r="EC349" i="14"/>
  <c r="DU349" i="14"/>
  <c r="DM349" i="14"/>
  <c r="DE349" i="14"/>
  <c r="CW349" i="14"/>
  <c r="CO349" i="14"/>
  <c r="CG349" i="14"/>
  <c r="BY349" i="14"/>
  <c r="BQ349" i="14"/>
  <c r="BI349" i="14"/>
  <c r="BA349" i="14"/>
  <c r="AS349" i="14"/>
  <c r="AK349" i="14"/>
  <c r="AC349" i="14"/>
  <c r="U349" i="14"/>
  <c r="CF349" i="14"/>
  <c r="T349" i="14"/>
  <c r="EJ349" i="14"/>
  <c r="BX349" i="14"/>
  <c r="EB349" i="14"/>
  <c r="BP349" i="14"/>
  <c r="DT349" i="14"/>
  <c r="BH349" i="14"/>
  <c r="DL349" i="14"/>
  <c r="AZ349" i="14"/>
  <c r="DD349" i="14"/>
  <c r="AR349" i="14"/>
  <c r="CN349" i="14"/>
  <c r="AB349" i="14"/>
  <c r="AJ349" i="14"/>
  <c r="CV349" i="14"/>
  <c r="EI347" i="14"/>
  <c r="EA347" i="14"/>
  <c r="DS347" i="14"/>
  <c r="DK347" i="14"/>
  <c r="DC347" i="14"/>
  <c r="CU347" i="14"/>
  <c r="CM347" i="14"/>
  <c r="CE347" i="14"/>
  <c r="BW347" i="14"/>
  <c r="BO347" i="14"/>
  <c r="BG347" i="14"/>
  <c r="AY347" i="14"/>
  <c r="AQ347" i="14"/>
  <c r="AI347" i="14"/>
  <c r="AA347" i="14"/>
  <c r="S347" i="14"/>
  <c r="EH347" i="14"/>
  <c r="DZ347" i="14"/>
  <c r="DR347" i="14"/>
  <c r="DJ347" i="14"/>
  <c r="DB347" i="14"/>
  <c r="CT347" i="14"/>
  <c r="CL347" i="14"/>
  <c r="CD347" i="14"/>
  <c r="BV347" i="14"/>
  <c r="BN347" i="14"/>
  <c r="BF347" i="14"/>
  <c r="AX347" i="14"/>
  <c r="AP347" i="14"/>
  <c r="AH347" i="14"/>
  <c r="Z347" i="14"/>
  <c r="R347" i="14"/>
  <c r="EG347" i="14"/>
  <c r="DY347" i="14"/>
  <c r="DQ347" i="14"/>
  <c r="DI347" i="14"/>
  <c r="DA347" i="14"/>
  <c r="CS347" i="14"/>
  <c r="CK347" i="14"/>
  <c r="CC347" i="14"/>
  <c r="BU347" i="14"/>
  <c r="BM347" i="14"/>
  <c r="BE347" i="14"/>
  <c r="AW347" i="14"/>
  <c r="AO347" i="14"/>
  <c r="AG347" i="14"/>
  <c r="Y347" i="14"/>
  <c r="Q347" i="14"/>
  <c r="EF347" i="14"/>
  <c r="DX347" i="14"/>
  <c r="DP347" i="14"/>
  <c r="DH347" i="14"/>
  <c r="CZ347" i="14"/>
  <c r="CR347" i="14"/>
  <c r="CJ347" i="14"/>
  <c r="CB347" i="14"/>
  <c r="BT347" i="14"/>
  <c r="BL347" i="14"/>
  <c r="BD347" i="14"/>
  <c r="AV347" i="14"/>
  <c r="AN347" i="14"/>
  <c r="AF347" i="14"/>
  <c r="X347" i="14"/>
  <c r="P347" i="14"/>
  <c r="EM347" i="14"/>
  <c r="EE347" i="14"/>
  <c r="DW347" i="14"/>
  <c r="DO347" i="14"/>
  <c r="DG347" i="14"/>
  <c r="CY347" i="14"/>
  <c r="CQ347" i="14"/>
  <c r="CI347" i="14"/>
  <c r="CA347" i="14"/>
  <c r="BS347" i="14"/>
  <c r="BK347" i="14"/>
  <c r="BC347" i="14"/>
  <c r="AU347" i="14"/>
  <c r="AM347" i="14"/>
  <c r="AE347" i="14"/>
  <c r="W347" i="14"/>
  <c r="EL347" i="14"/>
  <c r="ED347" i="14"/>
  <c r="DV347" i="14"/>
  <c r="DN347" i="14"/>
  <c r="DF347" i="14"/>
  <c r="CX347" i="14"/>
  <c r="CP347" i="14"/>
  <c r="CH347" i="14"/>
  <c r="BZ347" i="14"/>
  <c r="BR347" i="14"/>
  <c r="BJ347" i="14"/>
  <c r="BB347" i="14"/>
  <c r="AT347" i="14"/>
  <c r="AL347" i="14"/>
  <c r="AD347" i="14"/>
  <c r="V347" i="14"/>
  <c r="N347" i="14"/>
  <c r="EK347" i="14"/>
  <c r="EC347" i="14"/>
  <c r="DU347" i="14"/>
  <c r="DM347" i="14"/>
  <c r="DE347" i="14"/>
  <c r="CW347" i="14"/>
  <c r="CO347" i="14"/>
  <c r="CG347" i="14"/>
  <c r="BY347" i="14"/>
  <c r="BQ347" i="14"/>
  <c r="BI347" i="14"/>
  <c r="BA347" i="14"/>
  <c r="AS347" i="14"/>
  <c r="AK347" i="14"/>
  <c r="AC347" i="14"/>
  <c r="U347" i="14"/>
  <c r="CN347" i="14"/>
  <c r="AB347" i="14"/>
  <c r="CF347" i="14"/>
  <c r="T347" i="14"/>
  <c r="EJ347" i="14"/>
  <c r="BX347" i="14"/>
  <c r="EB347" i="14"/>
  <c r="BP347" i="14"/>
  <c r="DT347" i="14"/>
  <c r="BH347" i="14"/>
  <c r="DL347" i="14"/>
  <c r="AZ347" i="14"/>
  <c r="CV347" i="14"/>
  <c r="AJ347" i="14"/>
  <c r="DD347" i="14"/>
  <c r="AR347" i="14"/>
  <c r="EI289" i="14"/>
  <c r="EA289" i="14"/>
  <c r="DS289" i="14"/>
  <c r="DK289" i="14"/>
  <c r="DC289" i="14"/>
  <c r="CU289" i="14"/>
  <c r="CM289" i="14"/>
  <c r="CE289" i="14"/>
  <c r="BW289" i="14"/>
  <c r="BO289" i="14"/>
  <c r="BG289" i="14"/>
  <c r="AY289" i="14"/>
  <c r="AQ289" i="14"/>
  <c r="AI289" i="14"/>
  <c r="AA289" i="14"/>
  <c r="S289" i="14"/>
  <c r="EH289" i="14"/>
  <c r="DZ289" i="14"/>
  <c r="DR289" i="14"/>
  <c r="DJ289" i="14"/>
  <c r="DB289" i="14"/>
  <c r="CT289" i="14"/>
  <c r="CL289" i="14"/>
  <c r="CD289" i="14"/>
  <c r="BV289" i="14"/>
  <c r="BN289" i="14"/>
  <c r="BF289" i="14"/>
  <c r="AX289" i="14"/>
  <c r="AP289" i="14"/>
  <c r="AH289" i="14"/>
  <c r="Z289" i="14"/>
  <c r="R289" i="14"/>
  <c r="EG289" i="14"/>
  <c r="DY289" i="14"/>
  <c r="DQ289" i="14"/>
  <c r="DI289" i="14"/>
  <c r="DA289" i="14"/>
  <c r="CS289" i="14"/>
  <c r="CK289" i="14"/>
  <c r="CC289" i="14"/>
  <c r="BU289" i="14"/>
  <c r="BM289" i="14"/>
  <c r="BE289" i="14"/>
  <c r="AW289" i="14"/>
  <c r="AO289" i="14"/>
  <c r="AG289" i="14"/>
  <c r="Y289" i="14"/>
  <c r="Q289" i="14"/>
  <c r="EF289" i="14"/>
  <c r="DX289" i="14"/>
  <c r="DP289" i="14"/>
  <c r="DH289" i="14"/>
  <c r="CZ289" i="14"/>
  <c r="CR289" i="14"/>
  <c r="CJ289" i="14"/>
  <c r="CB289" i="14"/>
  <c r="BT289" i="14"/>
  <c r="BL289" i="14"/>
  <c r="BD289" i="14"/>
  <c r="AV289" i="14"/>
  <c r="AN289" i="14"/>
  <c r="AF289" i="14"/>
  <c r="X289" i="14"/>
  <c r="P289" i="14"/>
  <c r="EM289" i="14"/>
  <c r="EE289" i="14"/>
  <c r="DW289" i="14"/>
  <c r="DO289" i="14"/>
  <c r="DG289" i="14"/>
  <c r="CY289" i="14"/>
  <c r="CQ289" i="14"/>
  <c r="CI289" i="14"/>
  <c r="CA289" i="14"/>
  <c r="BS289" i="14"/>
  <c r="BK289" i="14"/>
  <c r="BC289" i="14"/>
  <c r="AU289" i="14"/>
  <c r="AM289" i="14"/>
  <c r="AE289" i="14"/>
  <c r="W289" i="14"/>
  <c r="EL289" i="14"/>
  <c r="ED289" i="14"/>
  <c r="DV289" i="14"/>
  <c r="DN289" i="14"/>
  <c r="DF289" i="14"/>
  <c r="CX289" i="14"/>
  <c r="CP289" i="14"/>
  <c r="CH289" i="14"/>
  <c r="BZ289" i="14"/>
  <c r="BR289" i="14"/>
  <c r="BJ289" i="14"/>
  <c r="BB289" i="14"/>
  <c r="AT289" i="14"/>
  <c r="AL289" i="14"/>
  <c r="AD289" i="14"/>
  <c r="V289" i="14"/>
  <c r="N289" i="14"/>
  <c r="EJ289" i="14"/>
  <c r="EB289" i="14"/>
  <c r="DT289" i="14"/>
  <c r="DL289" i="14"/>
  <c r="DD289" i="14"/>
  <c r="CV289" i="14"/>
  <c r="CN289" i="14"/>
  <c r="CF289" i="14"/>
  <c r="BX289" i="14"/>
  <c r="BP289" i="14"/>
  <c r="BH289" i="14"/>
  <c r="AZ289" i="14"/>
  <c r="AR289" i="14"/>
  <c r="AJ289" i="14"/>
  <c r="AB289" i="14"/>
  <c r="T289" i="14"/>
  <c r="CG289" i="14"/>
  <c r="U289" i="14"/>
  <c r="EK289" i="14"/>
  <c r="BY289" i="14"/>
  <c r="EC289" i="14"/>
  <c r="BQ289" i="14"/>
  <c r="DU289" i="14"/>
  <c r="BI289" i="14"/>
  <c r="DM289" i="14"/>
  <c r="BA289" i="14"/>
  <c r="DE289" i="14"/>
  <c r="AS289" i="14"/>
  <c r="CW289" i="14"/>
  <c r="AK289" i="14"/>
  <c r="CO289" i="14"/>
  <c r="AC289" i="14"/>
  <c r="EF197" i="14"/>
  <c r="DX197" i="14"/>
  <c r="DP197" i="14"/>
  <c r="DH197" i="14"/>
  <c r="CZ197" i="14"/>
  <c r="CR197" i="14"/>
  <c r="CJ197" i="14"/>
  <c r="CB197" i="14"/>
  <c r="BT197" i="14"/>
  <c r="BL197" i="14"/>
  <c r="BD197" i="14"/>
  <c r="AV197" i="14"/>
  <c r="AN197" i="14"/>
  <c r="AF197" i="14"/>
  <c r="X197" i="14"/>
  <c r="P197" i="14"/>
  <c r="EM197" i="14"/>
  <c r="EE197" i="14"/>
  <c r="DW197" i="14"/>
  <c r="DO197" i="14"/>
  <c r="DG197" i="14"/>
  <c r="CY197" i="14"/>
  <c r="CQ197" i="14"/>
  <c r="CI197" i="14"/>
  <c r="CA197" i="14"/>
  <c r="BS197" i="14"/>
  <c r="BK197" i="14"/>
  <c r="BC197" i="14"/>
  <c r="AU197" i="14"/>
  <c r="AM197" i="14"/>
  <c r="AE197" i="14"/>
  <c r="W197" i="14"/>
  <c r="EL197" i="14"/>
  <c r="ED197" i="14"/>
  <c r="DV197" i="14"/>
  <c r="DN197" i="14"/>
  <c r="DF197" i="14"/>
  <c r="CX197" i="14"/>
  <c r="CP197" i="14"/>
  <c r="CH197" i="14"/>
  <c r="BZ197" i="14"/>
  <c r="BR197" i="14"/>
  <c r="BJ197" i="14"/>
  <c r="BB197" i="14"/>
  <c r="AT197" i="14"/>
  <c r="AL197" i="14"/>
  <c r="AD197" i="14"/>
  <c r="V197" i="14"/>
  <c r="N197" i="14"/>
  <c r="EK197" i="14"/>
  <c r="EC197" i="14"/>
  <c r="DU197" i="14"/>
  <c r="DM197" i="14"/>
  <c r="DE197" i="14"/>
  <c r="CW197" i="14"/>
  <c r="CO197" i="14"/>
  <c r="CG197" i="14"/>
  <c r="BY197" i="14"/>
  <c r="BQ197" i="14"/>
  <c r="BI197" i="14"/>
  <c r="BA197" i="14"/>
  <c r="AS197" i="14"/>
  <c r="AK197" i="14"/>
  <c r="AC197" i="14"/>
  <c r="U197" i="14"/>
  <c r="EJ197" i="14"/>
  <c r="EB197" i="14"/>
  <c r="DT197" i="14"/>
  <c r="DL197" i="14"/>
  <c r="DD197" i="14"/>
  <c r="CV197" i="14"/>
  <c r="CN197" i="14"/>
  <c r="CF197" i="14"/>
  <c r="BX197" i="14"/>
  <c r="BP197" i="14"/>
  <c r="BH197" i="14"/>
  <c r="AZ197" i="14"/>
  <c r="AR197" i="14"/>
  <c r="AJ197" i="14"/>
  <c r="AB197" i="14"/>
  <c r="T197" i="14"/>
  <c r="EI197" i="14"/>
  <c r="EA197" i="14"/>
  <c r="DS197" i="14"/>
  <c r="DK197" i="14"/>
  <c r="DC197" i="14"/>
  <c r="CU197" i="14"/>
  <c r="CM197" i="14"/>
  <c r="CE197" i="14"/>
  <c r="BW197" i="14"/>
  <c r="BO197" i="14"/>
  <c r="BG197" i="14"/>
  <c r="AY197" i="14"/>
  <c r="AQ197" i="14"/>
  <c r="AI197" i="14"/>
  <c r="AA197" i="14"/>
  <c r="S197" i="14"/>
  <c r="EH197" i="14"/>
  <c r="DZ197" i="14"/>
  <c r="DR197" i="14"/>
  <c r="DJ197" i="14"/>
  <c r="DB197" i="14"/>
  <c r="CT197" i="14"/>
  <c r="CL197" i="14"/>
  <c r="CD197" i="14"/>
  <c r="BV197" i="14"/>
  <c r="BN197" i="14"/>
  <c r="BF197" i="14"/>
  <c r="AX197" i="14"/>
  <c r="AP197" i="14"/>
  <c r="AH197" i="14"/>
  <c r="Z197" i="14"/>
  <c r="R197" i="14"/>
  <c r="DA197" i="14"/>
  <c r="AO197" i="14"/>
  <c r="CS197" i="14"/>
  <c r="AG197" i="14"/>
  <c r="CK197" i="14"/>
  <c r="Y197" i="14"/>
  <c r="CC197" i="14"/>
  <c r="Q197" i="14"/>
  <c r="EG197" i="14"/>
  <c r="BU197" i="14"/>
  <c r="DY197" i="14"/>
  <c r="BM197" i="14"/>
  <c r="DQ197" i="14"/>
  <c r="BE197" i="14"/>
  <c r="DI197" i="14"/>
  <c r="AW197" i="14"/>
  <c r="EL109" i="14"/>
  <c r="ED109" i="14"/>
  <c r="DV109" i="14"/>
  <c r="DN109" i="14"/>
  <c r="DF109" i="14"/>
  <c r="CX109" i="14"/>
  <c r="CP109" i="14"/>
  <c r="CH109" i="14"/>
  <c r="BZ109" i="14"/>
  <c r="BR109" i="14"/>
  <c r="BJ109" i="14"/>
  <c r="BB109" i="14"/>
  <c r="AT109" i="14"/>
  <c r="AL109" i="14"/>
  <c r="AD109" i="14"/>
  <c r="V109" i="14"/>
  <c r="N109" i="14"/>
  <c r="EK109" i="14"/>
  <c r="EC109" i="14"/>
  <c r="DU109" i="14"/>
  <c r="DM109" i="14"/>
  <c r="DE109" i="14"/>
  <c r="CW109" i="14"/>
  <c r="CO109" i="14"/>
  <c r="CG109" i="14"/>
  <c r="BY109" i="14"/>
  <c r="BQ109" i="14"/>
  <c r="BI109" i="14"/>
  <c r="BA109" i="14"/>
  <c r="AS109" i="14"/>
  <c r="AK109" i="14"/>
  <c r="AC109" i="14"/>
  <c r="U109" i="14"/>
  <c r="EJ109" i="14"/>
  <c r="EB109" i="14"/>
  <c r="DT109" i="14"/>
  <c r="DL109" i="14"/>
  <c r="DD109" i="14"/>
  <c r="CV109" i="14"/>
  <c r="CN109" i="14"/>
  <c r="CF109" i="14"/>
  <c r="BX109" i="14"/>
  <c r="BP109" i="14"/>
  <c r="BH109" i="14"/>
  <c r="AZ109" i="14"/>
  <c r="AR109" i="14"/>
  <c r="AJ109" i="14"/>
  <c r="AB109" i="14"/>
  <c r="T109" i="14"/>
  <c r="EI109" i="14"/>
  <c r="EA109" i="14"/>
  <c r="DS109" i="14"/>
  <c r="DK109" i="14"/>
  <c r="DC109" i="14"/>
  <c r="CU109" i="14"/>
  <c r="CM109" i="14"/>
  <c r="CE109" i="14"/>
  <c r="BW109" i="14"/>
  <c r="BO109" i="14"/>
  <c r="BG109" i="14"/>
  <c r="AY109" i="14"/>
  <c r="AQ109" i="14"/>
  <c r="AI109" i="14"/>
  <c r="AA109" i="14"/>
  <c r="S109" i="14"/>
  <c r="EH109" i="14"/>
  <c r="DZ109" i="14"/>
  <c r="DR109" i="14"/>
  <c r="DJ109" i="14"/>
  <c r="DB109" i="14"/>
  <c r="CT109" i="14"/>
  <c r="CL109" i="14"/>
  <c r="CD109" i="14"/>
  <c r="BV109" i="14"/>
  <c r="BN109" i="14"/>
  <c r="BF109" i="14"/>
  <c r="AX109" i="14"/>
  <c r="AP109" i="14"/>
  <c r="AH109" i="14"/>
  <c r="Z109" i="14"/>
  <c r="R109" i="14"/>
  <c r="EG109" i="14"/>
  <c r="DY109" i="14"/>
  <c r="DQ109" i="14"/>
  <c r="DI109" i="14"/>
  <c r="DA109" i="14"/>
  <c r="CS109" i="14"/>
  <c r="CK109" i="14"/>
  <c r="CC109" i="14"/>
  <c r="BU109" i="14"/>
  <c r="BM109" i="14"/>
  <c r="BE109" i="14"/>
  <c r="AW109" i="14"/>
  <c r="AO109" i="14"/>
  <c r="AG109" i="14"/>
  <c r="Y109" i="14"/>
  <c r="Q109" i="14"/>
  <c r="EF109" i="14"/>
  <c r="DX109" i="14"/>
  <c r="DP109" i="14"/>
  <c r="DH109" i="14"/>
  <c r="CZ109" i="14"/>
  <c r="CR109" i="14"/>
  <c r="CJ109" i="14"/>
  <c r="CB109" i="14"/>
  <c r="BT109" i="14"/>
  <c r="BL109" i="14"/>
  <c r="BD109" i="14"/>
  <c r="AV109" i="14"/>
  <c r="AN109" i="14"/>
  <c r="AF109" i="14"/>
  <c r="X109" i="14"/>
  <c r="P109" i="14"/>
  <c r="EM109" i="14"/>
  <c r="EE109" i="14"/>
  <c r="DW109" i="14"/>
  <c r="DO109" i="14"/>
  <c r="DG109" i="14"/>
  <c r="CY109" i="14"/>
  <c r="CQ109" i="14"/>
  <c r="CI109" i="14"/>
  <c r="CA109" i="14"/>
  <c r="BS109" i="14"/>
  <c r="BK109" i="14"/>
  <c r="BC109" i="14"/>
  <c r="AU109" i="14"/>
  <c r="AM109" i="14"/>
  <c r="AE109" i="14"/>
  <c r="W109" i="14"/>
  <c r="EH325" i="14"/>
  <c r="DZ325" i="14"/>
  <c r="DR325" i="14"/>
  <c r="DJ325" i="14"/>
  <c r="DB325" i="14"/>
  <c r="CT325" i="14"/>
  <c r="CL325" i="14"/>
  <c r="CD325" i="14"/>
  <c r="BV325" i="14"/>
  <c r="BN325" i="14"/>
  <c r="BF325" i="14"/>
  <c r="AX325" i="14"/>
  <c r="AP325" i="14"/>
  <c r="AH325" i="14"/>
  <c r="Z325" i="14"/>
  <c r="R325" i="14"/>
  <c r="EG325" i="14"/>
  <c r="DY325" i="14"/>
  <c r="DQ325" i="14"/>
  <c r="DI325" i="14"/>
  <c r="DA325" i="14"/>
  <c r="CS325" i="14"/>
  <c r="CK325" i="14"/>
  <c r="CC325" i="14"/>
  <c r="BU325" i="14"/>
  <c r="BM325" i="14"/>
  <c r="BE325" i="14"/>
  <c r="AW325" i="14"/>
  <c r="AO325" i="14"/>
  <c r="AG325" i="14"/>
  <c r="Y325" i="14"/>
  <c r="Q325" i="14"/>
  <c r="EF325" i="14"/>
  <c r="DX325" i="14"/>
  <c r="DP325" i="14"/>
  <c r="DH325" i="14"/>
  <c r="CZ325" i="14"/>
  <c r="CR325" i="14"/>
  <c r="CJ325" i="14"/>
  <c r="CB325" i="14"/>
  <c r="BT325" i="14"/>
  <c r="BL325" i="14"/>
  <c r="BD325" i="14"/>
  <c r="AV325" i="14"/>
  <c r="AN325" i="14"/>
  <c r="AF325" i="14"/>
  <c r="X325" i="14"/>
  <c r="P325" i="14"/>
  <c r="EM325" i="14"/>
  <c r="EE325" i="14"/>
  <c r="DW325" i="14"/>
  <c r="DO325" i="14"/>
  <c r="DG325" i="14"/>
  <c r="CY325" i="14"/>
  <c r="CQ325" i="14"/>
  <c r="CI325" i="14"/>
  <c r="CA325" i="14"/>
  <c r="BS325" i="14"/>
  <c r="BK325" i="14"/>
  <c r="BC325" i="14"/>
  <c r="AU325" i="14"/>
  <c r="AM325" i="14"/>
  <c r="AE325" i="14"/>
  <c r="W325" i="14"/>
  <c r="EL325" i="14"/>
  <c r="ED325" i="14"/>
  <c r="DV325" i="14"/>
  <c r="DN325" i="14"/>
  <c r="DF325" i="14"/>
  <c r="CX325" i="14"/>
  <c r="CP325" i="14"/>
  <c r="CH325" i="14"/>
  <c r="BZ325" i="14"/>
  <c r="BR325" i="14"/>
  <c r="BJ325" i="14"/>
  <c r="BB325" i="14"/>
  <c r="AT325" i="14"/>
  <c r="AL325" i="14"/>
  <c r="AD325" i="14"/>
  <c r="V325" i="14"/>
  <c r="N325" i="14"/>
  <c r="EK325" i="14"/>
  <c r="EC325" i="14"/>
  <c r="DU325" i="14"/>
  <c r="DM325" i="14"/>
  <c r="DE325" i="14"/>
  <c r="CW325" i="14"/>
  <c r="CO325" i="14"/>
  <c r="CG325" i="14"/>
  <c r="BY325" i="14"/>
  <c r="BQ325" i="14"/>
  <c r="BI325" i="14"/>
  <c r="BA325" i="14"/>
  <c r="AS325" i="14"/>
  <c r="AK325" i="14"/>
  <c r="AC325" i="14"/>
  <c r="U325" i="14"/>
  <c r="EI325" i="14"/>
  <c r="EA325" i="14"/>
  <c r="DS325" i="14"/>
  <c r="DK325" i="14"/>
  <c r="DC325" i="14"/>
  <c r="CU325" i="14"/>
  <c r="CM325" i="14"/>
  <c r="CE325" i="14"/>
  <c r="BW325" i="14"/>
  <c r="BO325" i="14"/>
  <c r="BG325" i="14"/>
  <c r="AY325" i="14"/>
  <c r="AQ325" i="14"/>
  <c r="AI325" i="14"/>
  <c r="AA325" i="14"/>
  <c r="S325" i="14"/>
  <c r="DT325" i="14"/>
  <c r="BH325" i="14"/>
  <c r="DL325" i="14"/>
  <c r="AZ325" i="14"/>
  <c r="DD325" i="14"/>
  <c r="AR325" i="14"/>
  <c r="CV325" i="14"/>
  <c r="AJ325" i="14"/>
  <c r="CN325" i="14"/>
  <c r="AB325" i="14"/>
  <c r="CF325" i="14"/>
  <c r="T325" i="14"/>
  <c r="EJ325" i="14"/>
  <c r="EB325" i="14"/>
  <c r="BP325" i="14"/>
  <c r="BX325" i="14"/>
  <c r="EL302" i="14"/>
  <c r="ED302" i="14"/>
  <c r="DV302" i="14"/>
  <c r="DN302" i="14"/>
  <c r="DF302" i="14"/>
  <c r="CX302" i="14"/>
  <c r="CP302" i="14"/>
  <c r="CH302" i="14"/>
  <c r="BZ302" i="14"/>
  <c r="BR302" i="14"/>
  <c r="BJ302" i="14"/>
  <c r="BB302" i="14"/>
  <c r="AT302" i="14"/>
  <c r="AL302" i="14"/>
  <c r="AD302" i="14"/>
  <c r="V302" i="14"/>
  <c r="N302" i="14"/>
  <c r="EK302" i="14"/>
  <c r="EC302" i="14"/>
  <c r="DU302" i="14"/>
  <c r="DM302" i="14"/>
  <c r="DE302" i="14"/>
  <c r="CW302" i="14"/>
  <c r="CO302" i="14"/>
  <c r="CG302" i="14"/>
  <c r="BY302" i="14"/>
  <c r="BQ302" i="14"/>
  <c r="BI302" i="14"/>
  <c r="BA302" i="14"/>
  <c r="AS302" i="14"/>
  <c r="AK302" i="14"/>
  <c r="AC302" i="14"/>
  <c r="U302" i="14"/>
  <c r="EJ302" i="14"/>
  <c r="EB302" i="14"/>
  <c r="DT302" i="14"/>
  <c r="DL302" i="14"/>
  <c r="DD302" i="14"/>
  <c r="CV302" i="14"/>
  <c r="CN302" i="14"/>
  <c r="CF302" i="14"/>
  <c r="BX302" i="14"/>
  <c r="BP302" i="14"/>
  <c r="EI302" i="14"/>
  <c r="EA302" i="14"/>
  <c r="DS302" i="14"/>
  <c r="DK302" i="14"/>
  <c r="DC302" i="14"/>
  <c r="CU302" i="14"/>
  <c r="CM302" i="14"/>
  <c r="CE302" i="14"/>
  <c r="BW302" i="14"/>
  <c r="BO302" i="14"/>
  <c r="BG302" i="14"/>
  <c r="AY302" i="14"/>
  <c r="AQ302" i="14"/>
  <c r="AI302" i="14"/>
  <c r="EH302" i="14"/>
  <c r="DZ302" i="14"/>
  <c r="DR302" i="14"/>
  <c r="DJ302" i="14"/>
  <c r="DB302" i="14"/>
  <c r="CT302" i="14"/>
  <c r="CL302" i="14"/>
  <c r="CD302" i="14"/>
  <c r="BV302" i="14"/>
  <c r="BN302" i="14"/>
  <c r="BF302" i="14"/>
  <c r="AX302" i="14"/>
  <c r="AP302" i="14"/>
  <c r="AH302" i="14"/>
  <c r="Z302" i="14"/>
  <c r="R302" i="14"/>
  <c r="EG302" i="14"/>
  <c r="DY302" i="14"/>
  <c r="DQ302" i="14"/>
  <c r="DI302" i="14"/>
  <c r="DA302" i="14"/>
  <c r="CS302" i="14"/>
  <c r="CK302" i="14"/>
  <c r="CC302" i="14"/>
  <c r="BU302" i="14"/>
  <c r="BM302" i="14"/>
  <c r="BE302" i="14"/>
  <c r="AW302" i="14"/>
  <c r="AO302" i="14"/>
  <c r="AG302" i="14"/>
  <c r="Y302" i="14"/>
  <c r="Q302" i="14"/>
  <c r="DX302" i="14"/>
  <c r="CR302" i="14"/>
  <c r="BL302" i="14"/>
  <c r="AR302" i="14"/>
  <c r="X302" i="14"/>
  <c r="DW302" i="14"/>
  <c r="CQ302" i="14"/>
  <c r="BK302" i="14"/>
  <c r="AN302" i="14"/>
  <c r="W302" i="14"/>
  <c r="DP302" i="14"/>
  <c r="CJ302" i="14"/>
  <c r="BH302" i="14"/>
  <c r="AM302" i="14"/>
  <c r="T302" i="14"/>
  <c r="DO302" i="14"/>
  <c r="CI302" i="14"/>
  <c r="BD302" i="14"/>
  <c r="AJ302" i="14"/>
  <c r="S302" i="14"/>
  <c r="DH302" i="14"/>
  <c r="CB302" i="14"/>
  <c r="BC302" i="14"/>
  <c r="AF302" i="14"/>
  <c r="P302" i="14"/>
  <c r="EM302" i="14"/>
  <c r="DG302" i="14"/>
  <c r="CA302" i="14"/>
  <c r="AZ302" i="14"/>
  <c r="AE302" i="14"/>
  <c r="EE302" i="14"/>
  <c r="CY302" i="14"/>
  <c r="BS302" i="14"/>
  <c r="AU302" i="14"/>
  <c r="AA302" i="14"/>
  <c r="CZ302" i="14"/>
  <c r="BT302" i="14"/>
  <c r="AV302" i="14"/>
  <c r="AB302" i="14"/>
  <c r="EF302" i="14"/>
  <c r="EJ214" i="14"/>
  <c r="EB214" i="14"/>
  <c r="DT214" i="14"/>
  <c r="DL214" i="14"/>
  <c r="DD214" i="14"/>
  <c r="CV214" i="14"/>
  <c r="CN214" i="14"/>
  <c r="CF214" i="14"/>
  <c r="BX214" i="14"/>
  <c r="BP214" i="14"/>
  <c r="BH214" i="14"/>
  <c r="AZ214" i="14"/>
  <c r="AR214" i="14"/>
  <c r="AJ214" i="14"/>
  <c r="AB214" i="14"/>
  <c r="T214" i="14"/>
  <c r="EI214" i="14"/>
  <c r="EA214" i="14"/>
  <c r="DS214" i="14"/>
  <c r="DK214" i="14"/>
  <c r="DC214" i="14"/>
  <c r="CU214" i="14"/>
  <c r="CM214" i="14"/>
  <c r="CE214" i="14"/>
  <c r="BW214" i="14"/>
  <c r="BO214" i="14"/>
  <c r="BG214" i="14"/>
  <c r="AY214" i="14"/>
  <c r="AQ214" i="14"/>
  <c r="AI214" i="14"/>
  <c r="AA214" i="14"/>
  <c r="S214" i="14"/>
  <c r="EH214" i="14"/>
  <c r="DZ214" i="14"/>
  <c r="DR214" i="14"/>
  <c r="DJ214" i="14"/>
  <c r="DB214" i="14"/>
  <c r="CT214" i="14"/>
  <c r="CL214" i="14"/>
  <c r="CD214" i="14"/>
  <c r="BV214" i="14"/>
  <c r="BN214" i="14"/>
  <c r="BF214" i="14"/>
  <c r="AX214" i="14"/>
  <c r="AP214" i="14"/>
  <c r="AH214" i="14"/>
  <c r="Z214" i="14"/>
  <c r="R214" i="14"/>
  <c r="EG214" i="14"/>
  <c r="DY214" i="14"/>
  <c r="DQ214" i="14"/>
  <c r="DI214" i="14"/>
  <c r="DA214" i="14"/>
  <c r="CS214" i="14"/>
  <c r="CK214" i="14"/>
  <c r="CC214" i="14"/>
  <c r="BU214" i="14"/>
  <c r="BM214" i="14"/>
  <c r="BE214" i="14"/>
  <c r="AW214" i="14"/>
  <c r="AO214" i="14"/>
  <c r="AG214" i="14"/>
  <c r="Y214" i="14"/>
  <c r="Q214" i="14"/>
  <c r="EF214" i="14"/>
  <c r="DX214" i="14"/>
  <c r="DP214" i="14"/>
  <c r="DH214" i="14"/>
  <c r="CZ214" i="14"/>
  <c r="CR214" i="14"/>
  <c r="CJ214" i="14"/>
  <c r="CB214" i="14"/>
  <c r="BT214" i="14"/>
  <c r="BL214" i="14"/>
  <c r="BD214" i="14"/>
  <c r="AV214" i="14"/>
  <c r="AN214" i="14"/>
  <c r="AF214" i="14"/>
  <c r="X214" i="14"/>
  <c r="P214" i="14"/>
  <c r="EM214" i="14"/>
  <c r="EE214" i="14"/>
  <c r="DW214" i="14"/>
  <c r="DO214" i="14"/>
  <c r="DG214" i="14"/>
  <c r="CY214" i="14"/>
  <c r="CQ214" i="14"/>
  <c r="CI214" i="14"/>
  <c r="CA214" i="14"/>
  <c r="BS214" i="14"/>
  <c r="BK214" i="14"/>
  <c r="BC214" i="14"/>
  <c r="AU214" i="14"/>
  <c r="AM214" i="14"/>
  <c r="AE214" i="14"/>
  <c r="W214" i="14"/>
  <c r="EL214" i="14"/>
  <c r="ED214" i="14"/>
  <c r="DV214" i="14"/>
  <c r="DN214" i="14"/>
  <c r="DF214" i="14"/>
  <c r="CX214" i="14"/>
  <c r="CP214" i="14"/>
  <c r="CH214" i="14"/>
  <c r="BZ214" i="14"/>
  <c r="BR214" i="14"/>
  <c r="BJ214" i="14"/>
  <c r="BB214" i="14"/>
  <c r="AT214" i="14"/>
  <c r="AL214" i="14"/>
  <c r="AD214" i="14"/>
  <c r="V214" i="14"/>
  <c r="N214" i="14"/>
  <c r="EK214" i="14"/>
  <c r="EC214" i="14"/>
  <c r="DU214" i="14"/>
  <c r="DM214" i="14"/>
  <c r="DE214" i="14"/>
  <c r="CW214" i="14"/>
  <c r="CO214" i="14"/>
  <c r="CG214" i="14"/>
  <c r="BY214" i="14"/>
  <c r="BQ214" i="14"/>
  <c r="BI214" i="14"/>
  <c r="BA214" i="14"/>
  <c r="AS214" i="14"/>
  <c r="AK214" i="14"/>
  <c r="AC214" i="14"/>
  <c r="U214" i="14"/>
  <c r="EL133" i="14"/>
  <c r="ED133" i="14"/>
  <c r="DV133" i="14"/>
  <c r="DN133" i="14"/>
  <c r="DF133" i="14"/>
  <c r="CX133" i="14"/>
  <c r="CP133" i="14"/>
  <c r="CH133" i="14"/>
  <c r="BZ133" i="14"/>
  <c r="BR133" i="14"/>
  <c r="BJ133" i="14"/>
  <c r="BB133" i="14"/>
  <c r="AT133" i="14"/>
  <c r="AL133" i="14"/>
  <c r="AD133" i="14"/>
  <c r="V133" i="14"/>
  <c r="N133" i="14"/>
  <c r="EK133" i="14"/>
  <c r="EC133" i="14"/>
  <c r="DU133" i="14"/>
  <c r="DM133" i="14"/>
  <c r="DE133" i="14"/>
  <c r="CW133" i="14"/>
  <c r="CO133" i="14"/>
  <c r="CG133" i="14"/>
  <c r="BY133" i="14"/>
  <c r="BQ133" i="14"/>
  <c r="BI133" i="14"/>
  <c r="BA133" i="14"/>
  <c r="AS133" i="14"/>
  <c r="AK133" i="14"/>
  <c r="AC133" i="14"/>
  <c r="U133" i="14"/>
  <c r="EJ133" i="14"/>
  <c r="EB133" i="14"/>
  <c r="DT133" i="14"/>
  <c r="DL133" i="14"/>
  <c r="DD133" i="14"/>
  <c r="CV133" i="14"/>
  <c r="CN133" i="14"/>
  <c r="CF133" i="14"/>
  <c r="BX133" i="14"/>
  <c r="BP133" i="14"/>
  <c r="BH133" i="14"/>
  <c r="AZ133" i="14"/>
  <c r="AR133" i="14"/>
  <c r="AJ133" i="14"/>
  <c r="AB133" i="14"/>
  <c r="T133" i="14"/>
  <c r="EI133" i="14"/>
  <c r="EA133" i="14"/>
  <c r="DS133" i="14"/>
  <c r="DK133" i="14"/>
  <c r="DC133" i="14"/>
  <c r="CU133" i="14"/>
  <c r="CM133" i="14"/>
  <c r="CE133" i="14"/>
  <c r="BW133" i="14"/>
  <c r="BO133" i="14"/>
  <c r="BG133" i="14"/>
  <c r="AY133" i="14"/>
  <c r="AQ133" i="14"/>
  <c r="AI133" i="14"/>
  <c r="AA133" i="14"/>
  <c r="S133" i="14"/>
  <c r="EH133" i="14"/>
  <c r="DZ133" i="14"/>
  <c r="DR133" i="14"/>
  <c r="DJ133" i="14"/>
  <c r="DB133" i="14"/>
  <c r="CT133" i="14"/>
  <c r="CL133" i="14"/>
  <c r="CD133" i="14"/>
  <c r="BV133" i="14"/>
  <c r="BN133" i="14"/>
  <c r="BF133" i="14"/>
  <c r="AX133" i="14"/>
  <c r="AP133" i="14"/>
  <c r="AH133" i="14"/>
  <c r="Z133" i="14"/>
  <c r="R133" i="14"/>
  <c r="EG133" i="14"/>
  <c r="DY133" i="14"/>
  <c r="DQ133" i="14"/>
  <c r="DI133" i="14"/>
  <c r="DA133" i="14"/>
  <c r="CS133" i="14"/>
  <c r="CK133" i="14"/>
  <c r="CC133" i="14"/>
  <c r="BU133" i="14"/>
  <c r="BM133" i="14"/>
  <c r="BE133" i="14"/>
  <c r="AW133" i="14"/>
  <c r="AO133" i="14"/>
  <c r="AG133" i="14"/>
  <c r="Y133" i="14"/>
  <c r="Q133" i="14"/>
  <c r="EF133" i="14"/>
  <c r="DX133" i="14"/>
  <c r="DP133" i="14"/>
  <c r="DH133" i="14"/>
  <c r="CZ133" i="14"/>
  <c r="CR133" i="14"/>
  <c r="CJ133" i="14"/>
  <c r="CB133" i="14"/>
  <c r="BT133" i="14"/>
  <c r="BL133" i="14"/>
  <c r="BD133" i="14"/>
  <c r="AV133" i="14"/>
  <c r="AN133" i="14"/>
  <c r="AF133" i="14"/>
  <c r="X133" i="14"/>
  <c r="P133" i="14"/>
  <c r="EM133" i="14"/>
  <c r="EE133" i="14"/>
  <c r="DW133" i="14"/>
  <c r="DO133" i="14"/>
  <c r="DG133" i="14"/>
  <c r="CY133" i="14"/>
  <c r="CQ133" i="14"/>
  <c r="CI133" i="14"/>
  <c r="CA133" i="14"/>
  <c r="BS133" i="14"/>
  <c r="BK133" i="14"/>
  <c r="BC133" i="14"/>
  <c r="AU133" i="14"/>
  <c r="AM133" i="14"/>
  <c r="AE133" i="14"/>
  <c r="W133" i="14"/>
  <c r="EH305" i="14"/>
  <c r="DZ305" i="14"/>
  <c r="DR305" i="14"/>
  <c r="DJ305" i="14"/>
  <c r="DB305" i="14"/>
  <c r="CT305" i="14"/>
  <c r="CL305" i="14"/>
  <c r="CD305" i="14"/>
  <c r="BV305" i="14"/>
  <c r="BN305" i="14"/>
  <c r="BF305" i="14"/>
  <c r="AX305" i="14"/>
  <c r="AP305" i="14"/>
  <c r="AH305" i="14"/>
  <c r="Z305" i="14"/>
  <c r="R305" i="14"/>
  <c r="EG305" i="14"/>
  <c r="DY305" i="14"/>
  <c r="DQ305" i="14"/>
  <c r="DI305" i="14"/>
  <c r="DA305" i="14"/>
  <c r="CS305" i="14"/>
  <c r="CK305" i="14"/>
  <c r="CC305" i="14"/>
  <c r="BU305" i="14"/>
  <c r="BM305" i="14"/>
  <c r="BE305" i="14"/>
  <c r="AW305" i="14"/>
  <c r="AO305" i="14"/>
  <c r="AG305" i="14"/>
  <c r="Y305" i="14"/>
  <c r="Q305" i="14"/>
  <c r="EF305" i="14"/>
  <c r="DX305" i="14"/>
  <c r="DP305" i="14"/>
  <c r="DH305" i="14"/>
  <c r="CZ305" i="14"/>
  <c r="CR305" i="14"/>
  <c r="CJ305" i="14"/>
  <c r="CB305" i="14"/>
  <c r="BT305" i="14"/>
  <c r="BL305" i="14"/>
  <c r="BD305" i="14"/>
  <c r="AV305" i="14"/>
  <c r="AN305" i="14"/>
  <c r="AF305" i="14"/>
  <c r="X305" i="14"/>
  <c r="P305" i="14"/>
  <c r="EM305" i="14"/>
  <c r="EE305" i="14"/>
  <c r="DW305" i="14"/>
  <c r="DO305" i="14"/>
  <c r="DG305" i="14"/>
  <c r="CY305" i="14"/>
  <c r="CQ305" i="14"/>
  <c r="CI305" i="14"/>
  <c r="CA305" i="14"/>
  <c r="BS305" i="14"/>
  <c r="BK305" i="14"/>
  <c r="BC305" i="14"/>
  <c r="AU305" i="14"/>
  <c r="AM305" i="14"/>
  <c r="AE305" i="14"/>
  <c r="W305" i="14"/>
  <c r="EL305" i="14"/>
  <c r="ED305" i="14"/>
  <c r="DV305" i="14"/>
  <c r="DN305" i="14"/>
  <c r="DF305" i="14"/>
  <c r="CX305" i="14"/>
  <c r="CP305" i="14"/>
  <c r="CH305" i="14"/>
  <c r="BZ305" i="14"/>
  <c r="BR305" i="14"/>
  <c r="BJ305" i="14"/>
  <c r="BB305" i="14"/>
  <c r="AT305" i="14"/>
  <c r="AL305" i="14"/>
  <c r="AD305" i="14"/>
  <c r="V305" i="14"/>
  <c r="N305" i="14"/>
  <c r="EK305" i="14"/>
  <c r="EC305" i="14"/>
  <c r="DU305" i="14"/>
  <c r="DM305" i="14"/>
  <c r="DE305" i="14"/>
  <c r="CW305" i="14"/>
  <c r="CO305" i="14"/>
  <c r="CG305" i="14"/>
  <c r="BY305" i="14"/>
  <c r="BQ305" i="14"/>
  <c r="BI305" i="14"/>
  <c r="BA305" i="14"/>
  <c r="AS305" i="14"/>
  <c r="AK305" i="14"/>
  <c r="AC305" i="14"/>
  <c r="U305" i="14"/>
  <c r="DL305" i="14"/>
  <c r="CF305" i="14"/>
  <c r="AZ305" i="14"/>
  <c r="T305" i="14"/>
  <c r="DK305" i="14"/>
  <c r="CE305" i="14"/>
  <c r="AY305" i="14"/>
  <c r="S305" i="14"/>
  <c r="EJ305" i="14"/>
  <c r="DD305" i="14"/>
  <c r="BX305" i="14"/>
  <c r="AR305" i="14"/>
  <c r="EI305" i="14"/>
  <c r="DC305" i="14"/>
  <c r="BW305" i="14"/>
  <c r="AQ305" i="14"/>
  <c r="EB305" i="14"/>
  <c r="CV305" i="14"/>
  <c r="BP305" i="14"/>
  <c r="AJ305" i="14"/>
  <c r="EA305" i="14"/>
  <c r="CU305" i="14"/>
  <c r="BO305" i="14"/>
  <c r="AI305" i="14"/>
  <c r="DS305" i="14"/>
  <c r="CM305" i="14"/>
  <c r="BG305" i="14"/>
  <c r="AA305" i="14"/>
  <c r="DT305" i="14"/>
  <c r="CN305" i="14"/>
  <c r="BH305" i="14"/>
  <c r="AB305" i="14"/>
  <c r="EH248" i="14"/>
  <c r="DZ248" i="14"/>
  <c r="DR248" i="14"/>
  <c r="DJ248" i="14"/>
  <c r="DB248" i="14"/>
  <c r="CT248" i="14"/>
  <c r="CL248" i="14"/>
  <c r="CD248" i="14"/>
  <c r="BV248" i="14"/>
  <c r="BN248" i="14"/>
  <c r="BF248" i="14"/>
  <c r="AX248" i="14"/>
  <c r="AP248" i="14"/>
  <c r="AH248" i="14"/>
  <c r="Z248" i="14"/>
  <c r="R248" i="14"/>
  <c r="EG248" i="14"/>
  <c r="DY248" i="14"/>
  <c r="DQ248" i="14"/>
  <c r="DI248" i="14"/>
  <c r="DA248" i="14"/>
  <c r="CS248" i="14"/>
  <c r="CK248" i="14"/>
  <c r="CC248" i="14"/>
  <c r="BU248" i="14"/>
  <c r="BM248" i="14"/>
  <c r="BE248" i="14"/>
  <c r="AW248" i="14"/>
  <c r="AO248" i="14"/>
  <c r="AG248" i="14"/>
  <c r="Y248" i="14"/>
  <c r="Q248" i="14"/>
  <c r="EF248" i="14"/>
  <c r="DX248" i="14"/>
  <c r="DP248" i="14"/>
  <c r="DH248" i="14"/>
  <c r="CZ248" i="14"/>
  <c r="CR248" i="14"/>
  <c r="CJ248" i="14"/>
  <c r="CB248" i="14"/>
  <c r="BT248" i="14"/>
  <c r="BL248" i="14"/>
  <c r="BD248" i="14"/>
  <c r="AV248" i="14"/>
  <c r="AN248" i="14"/>
  <c r="AF248" i="14"/>
  <c r="X248" i="14"/>
  <c r="P248" i="14"/>
  <c r="EM248" i="14"/>
  <c r="EE248" i="14"/>
  <c r="DW248" i="14"/>
  <c r="DO248" i="14"/>
  <c r="DG248" i="14"/>
  <c r="CY248" i="14"/>
  <c r="CQ248" i="14"/>
  <c r="CI248" i="14"/>
  <c r="CA248" i="14"/>
  <c r="BS248" i="14"/>
  <c r="BK248" i="14"/>
  <c r="BC248" i="14"/>
  <c r="AU248" i="14"/>
  <c r="AM248" i="14"/>
  <c r="AE248" i="14"/>
  <c r="W248" i="14"/>
  <c r="EL248" i="14"/>
  <c r="ED248" i="14"/>
  <c r="DV248" i="14"/>
  <c r="DN248" i="14"/>
  <c r="DF248" i="14"/>
  <c r="CX248" i="14"/>
  <c r="CP248" i="14"/>
  <c r="CH248" i="14"/>
  <c r="BZ248" i="14"/>
  <c r="BR248" i="14"/>
  <c r="BJ248" i="14"/>
  <c r="BB248" i="14"/>
  <c r="AT248" i="14"/>
  <c r="AL248" i="14"/>
  <c r="AD248" i="14"/>
  <c r="V248" i="14"/>
  <c r="N248" i="14"/>
  <c r="EK248" i="14"/>
  <c r="EC248" i="14"/>
  <c r="DU248" i="14"/>
  <c r="DM248" i="14"/>
  <c r="DE248" i="14"/>
  <c r="CW248" i="14"/>
  <c r="CO248" i="14"/>
  <c r="CG248" i="14"/>
  <c r="BY248" i="14"/>
  <c r="BQ248" i="14"/>
  <c r="BI248" i="14"/>
  <c r="BA248" i="14"/>
  <c r="AS248" i="14"/>
  <c r="AK248" i="14"/>
  <c r="AC248" i="14"/>
  <c r="U248" i="14"/>
  <c r="EJ248" i="14"/>
  <c r="EB248" i="14"/>
  <c r="DT248" i="14"/>
  <c r="DL248" i="14"/>
  <c r="DD248" i="14"/>
  <c r="CV248" i="14"/>
  <c r="CN248" i="14"/>
  <c r="CF248" i="14"/>
  <c r="BX248" i="14"/>
  <c r="BP248" i="14"/>
  <c r="BH248" i="14"/>
  <c r="AZ248" i="14"/>
  <c r="AR248" i="14"/>
  <c r="AJ248" i="14"/>
  <c r="AB248" i="14"/>
  <c r="T248" i="14"/>
  <c r="EI248" i="14"/>
  <c r="EA248" i="14"/>
  <c r="DS248" i="14"/>
  <c r="DK248" i="14"/>
  <c r="DC248" i="14"/>
  <c r="CU248" i="14"/>
  <c r="CM248" i="14"/>
  <c r="CE248" i="14"/>
  <c r="BW248" i="14"/>
  <c r="BO248" i="14"/>
  <c r="BG248" i="14"/>
  <c r="AY248" i="14"/>
  <c r="AQ248" i="14"/>
  <c r="AI248" i="14"/>
  <c r="AA248" i="14"/>
  <c r="S248" i="14"/>
  <c r="EJ194" i="14"/>
  <c r="EB194" i="14"/>
  <c r="DT194" i="14"/>
  <c r="DL194" i="14"/>
  <c r="DD194" i="14"/>
  <c r="CV194" i="14"/>
  <c r="CN194" i="14"/>
  <c r="CF194" i="14"/>
  <c r="BX194" i="14"/>
  <c r="BP194" i="14"/>
  <c r="BH194" i="14"/>
  <c r="AZ194" i="14"/>
  <c r="AR194" i="14"/>
  <c r="AJ194" i="14"/>
  <c r="AB194" i="14"/>
  <c r="T194" i="14"/>
  <c r="EI194" i="14"/>
  <c r="EA194" i="14"/>
  <c r="DS194" i="14"/>
  <c r="DK194" i="14"/>
  <c r="DC194" i="14"/>
  <c r="CU194" i="14"/>
  <c r="CM194" i="14"/>
  <c r="CE194" i="14"/>
  <c r="BW194" i="14"/>
  <c r="BO194" i="14"/>
  <c r="BG194" i="14"/>
  <c r="AY194" i="14"/>
  <c r="AQ194" i="14"/>
  <c r="AI194" i="14"/>
  <c r="AA194" i="14"/>
  <c r="S194" i="14"/>
  <c r="EH194" i="14"/>
  <c r="DZ194" i="14"/>
  <c r="DR194" i="14"/>
  <c r="DJ194" i="14"/>
  <c r="DB194" i="14"/>
  <c r="CT194" i="14"/>
  <c r="CL194" i="14"/>
  <c r="CD194" i="14"/>
  <c r="BV194" i="14"/>
  <c r="BN194" i="14"/>
  <c r="BF194" i="14"/>
  <c r="AX194" i="14"/>
  <c r="AP194" i="14"/>
  <c r="AH194" i="14"/>
  <c r="Z194" i="14"/>
  <c r="R194" i="14"/>
  <c r="EG194" i="14"/>
  <c r="DY194" i="14"/>
  <c r="DQ194" i="14"/>
  <c r="DI194" i="14"/>
  <c r="DA194" i="14"/>
  <c r="CS194" i="14"/>
  <c r="CK194" i="14"/>
  <c r="CC194" i="14"/>
  <c r="BU194" i="14"/>
  <c r="BM194" i="14"/>
  <c r="BE194" i="14"/>
  <c r="AW194" i="14"/>
  <c r="AO194" i="14"/>
  <c r="AG194" i="14"/>
  <c r="Y194" i="14"/>
  <c r="Q194" i="14"/>
  <c r="EF194" i="14"/>
  <c r="DX194" i="14"/>
  <c r="DP194" i="14"/>
  <c r="DH194" i="14"/>
  <c r="CZ194" i="14"/>
  <c r="CR194" i="14"/>
  <c r="CJ194" i="14"/>
  <c r="CB194" i="14"/>
  <c r="BT194" i="14"/>
  <c r="BL194" i="14"/>
  <c r="BD194" i="14"/>
  <c r="AV194" i="14"/>
  <c r="AN194" i="14"/>
  <c r="AF194" i="14"/>
  <c r="X194" i="14"/>
  <c r="P194" i="14"/>
  <c r="EM194" i="14"/>
  <c r="EE194" i="14"/>
  <c r="DW194" i="14"/>
  <c r="DO194" i="14"/>
  <c r="DG194" i="14"/>
  <c r="CY194" i="14"/>
  <c r="CQ194" i="14"/>
  <c r="CI194" i="14"/>
  <c r="CA194" i="14"/>
  <c r="BS194" i="14"/>
  <c r="BK194" i="14"/>
  <c r="BC194" i="14"/>
  <c r="AU194" i="14"/>
  <c r="AM194" i="14"/>
  <c r="AE194" i="14"/>
  <c r="W194" i="14"/>
  <c r="EL194" i="14"/>
  <c r="ED194" i="14"/>
  <c r="DV194" i="14"/>
  <c r="DN194" i="14"/>
  <c r="DF194" i="14"/>
  <c r="CX194" i="14"/>
  <c r="CP194" i="14"/>
  <c r="CH194" i="14"/>
  <c r="BZ194" i="14"/>
  <c r="BR194" i="14"/>
  <c r="BJ194" i="14"/>
  <c r="BB194" i="14"/>
  <c r="AT194" i="14"/>
  <c r="AL194" i="14"/>
  <c r="AD194" i="14"/>
  <c r="V194" i="14"/>
  <c r="N194" i="14"/>
  <c r="EK194" i="14"/>
  <c r="BY194" i="14"/>
  <c r="EC194" i="14"/>
  <c r="BQ194" i="14"/>
  <c r="DU194" i="14"/>
  <c r="BI194" i="14"/>
  <c r="DM194" i="14"/>
  <c r="BA194" i="14"/>
  <c r="DE194" i="14"/>
  <c r="AS194" i="14"/>
  <c r="CW194" i="14"/>
  <c r="AK194" i="14"/>
  <c r="CO194" i="14"/>
  <c r="AC194" i="14"/>
  <c r="CG194" i="14"/>
  <c r="U194" i="14"/>
  <c r="EH335" i="14"/>
  <c r="DZ335" i="14"/>
  <c r="DR335" i="14"/>
  <c r="DJ335" i="14"/>
  <c r="DB335" i="14"/>
  <c r="CT335" i="14"/>
  <c r="CL335" i="14"/>
  <c r="CD335" i="14"/>
  <c r="BV335" i="14"/>
  <c r="BN335" i="14"/>
  <c r="BF335" i="14"/>
  <c r="AX335" i="14"/>
  <c r="AP335" i="14"/>
  <c r="AH335" i="14"/>
  <c r="Z335" i="14"/>
  <c r="R335" i="14"/>
  <c r="EG335" i="14"/>
  <c r="DY335" i="14"/>
  <c r="DQ335" i="14"/>
  <c r="DI335" i="14"/>
  <c r="DA335" i="14"/>
  <c r="CS335" i="14"/>
  <c r="CK335" i="14"/>
  <c r="CC335" i="14"/>
  <c r="BU335" i="14"/>
  <c r="BM335" i="14"/>
  <c r="BE335" i="14"/>
  <c r="AW335" i="14"/>
  <c r="AO335" i="14"/>
  <c r="AG335" i="14"/>
  <c r="Y335" i="14"/>
  <c r="Q335" i="14"/>
  <c r="EF335" i="14"/>
  <c r="DX335" i="14"/>
  <c r="DP335" i="14"/>
  <c r="DH335" i="14"/>
  <c r="CZ335" i="14"/>
  <c r="CR335" i="14"/>
  <c r="CJ335" i="14"/>
  <c r="CB335" i="14"/>
  <c r="BT335" i="14"/>
  <c r="BL335" i="14"/>
  <c r="BD335" i="14"/>
  <c r="AV335" i="14"/>
  <c r="AN335" i="14"/>
  <c r="AF335" i="14"/>
  <c r="X335" i="14"/>
  <c r="P335" i="14"/>
  <c r="EM335" i="14"/>
  <c r="EE335" i="14"/>
  <c r="DW335" i="14"/>
  <c r="DO335" i="14"/>
  <c r="DG335" i="14"/>
  <c r="CY335" i="14"/>
  <c r="CQ335" i="14"/>
  <c r="CI335" i="14"/>
  <c r="CA335" i="14"/>
  <c r="BS335" i="14"/>
  <c r="BK335" i="14"/>
  <c r="BC335" i="14"/>
  <c r="AU335" i="14"/>
  <c r="AM335" i="14"/>
  <c r="AE335" i="14"/>
  <c r="W335" i="14"/>
  <c r="EL335" i="14"/>
  <c r="ED335" i="14"/>
  <c r="DV335" i="14"/>
  <c r="DN335" i="14"/>
  <c r="DF335" i="14"/>
  <c r="CX335" i="14"/>
  <c r="CP335" i="14"/>
  <c r="CH335" i="14"/>
  <c r="BZ335" i="14"/>
  <c r="BR335" i="14"/>
  <c r="BJ335" i="14"/>
  <c r="BB335" i="14"/>
  <c r="AT335" i="14"/>
  <c r="AL335" i="14"/>
  <c r="AD335" i="14"/>
  <c r="V335" i="14"/>
  <c r="N335" i="14"/>
  <c r="EK335" i="14"/>
  <c r="EC335" i="14"/>
  <c r="DU335" i="14"/>
  <c r="DM335" i="14"/>
  <c r="DE335" i="14"/>
  <c r="CW335" i="14"/>
  <c r="CO335" i="14"/>
  <c r="CG335" i="14"/>
  <c r="BY335" i="14"/>
  <c r="BQ335" i="14"/>
  <c r="BI335" i="14"/>
  <c r="BA335" i="14"/>
  <c r="AS335" i="14"/>
  <c r="AK335" i="14"/>
  <c r="AC335" i="14"/>
  <c r="U335" i="14"/>
  <c r="EI335" i="14"/>
  <c r="EA335" i="14"/>
  <c r="DS335" i="14"/>
  <c r="DK335" i="14"/>
  <c r="DC335" i="14"/>
  <c r="CU335" i="14"/>
  <c r="CM335" i="14"/>
  <c r="CE335" i="14"/>
  <c r="BW335" i="14"/>
  <c r="BO335" i="14"/>
  <c r="BG335" i="14"/>
  <c r="AY335" i="14"/>
  <c r="AQ335" i="14"/>
  <c r="AI335" i="14"/>
  <c r="AA335" i="14"/>
  <c r="S335" i="14"/>
  <c r="CF335" i="14"/>
  <c r="T335" i="14"/>
  <c r="EJ335" i="14"/>
  <c r="BX335" i="14"/>
  <c r="EB335" i="14"/>
  <c r="BP335" i="14"/>
  <c r="DT335" i="14"/>
  <c r="BH335" i="14"/>
  <c r="DL335" i="14"/>
  <c r="AZ335" i="14"/>
  <c r="DD335" i="14"/>
  <c r="AR335" i="14"/>
  <c r="CV335" i="14"/>
  <c r="AJ335" i="14"/>
  <c r="CN335" i="14"/>
  <c r="AB335" i="14"/>
  <c r="EH333" i="14"/>
  <c r="DZ333" i="14"/>
  <c r="DR333" i="14"/>
  <c r="DJ333" i="14"/>
  <c r="DB333" i="14"/>
  <c r="CT333" i="14"/>
  <c r="CL333" i="14"/>
  <c r="CD333" i="14"/>
  <c r="BV333" i="14"/>
  <c r="BN333" i="14"/>
  <c r="BF333" i="14"/>
  <c r="AX333" i="14"/>
  <c r="AP333" i="14"/>
  <c r="AH333" i="14"/>
  <c r="Z333" i="14"/>
  <c r="R333" i="14"/>
  <c r="EG333" i="14"/>
  <c r="DY333" i="14"/>
  <c r="DQ333" i="14"/>
  <c r="DI333" i="14"/>
  <c r="DA333" i="14"/>
  <c r="CS333" i="14"/>
  <c r="CK333" i="14"/>
  <c r="CC333" i="14"/>
  <c r="BU333" i="14"/>
  <c r="BM333" i="14"/>
  <c r="BE333" i="14"/>
  <c r="AW333" i="14"/>
  <c r="AO333" i="14"/>
  <c r="AG333" i="14"/>
  <c r="Y333" i="14"/>
  <c r="Q333" i="14"/>
  <c r="EF333" i="14"/>
  <c r="DX333" i="14"/>
  <c r="DP333" i="14"/>
  <c r="DH333" i="14"/>
  <c r="CZ333" i="14"/>
  <c r="CR333" i="14"/>
  <c r="CJ333" i="14"/>
  <c r="CB333" i="14"/>
  <c r="BT333" i="14"/>
  <c r="BL333" i="14"/>
  <c r="BD333" i="14"/>
  <c r="AV333" i="14"/>
  <c r="AN333" i="14"/>
  <c r="AF333" i="14"/>
  <c r="X333" i="14"/>
  <c r="P333" i="14"/>
  <c r="EM333" i="14"/>
  <c r="EE333" i="14"/>
  <c r="DW333" i="14"/>
  <c r="DO333" i="14"/>
  <c r="DG333" i="14"/>
  <c r="CY333" i="14"/>
  <c r="CQ333" i="14"/>
  <c r="CI333" i="14"/>
  <c r="CA333" i="14"/>
  <c r="BS333" i="14"/>
  <c r="BK333" i="14"/>
  <c r="BC333" i="14"/>
  <c r="AU333" i="14"/>
  <c r="AM333" i="14"/>
  <c r="AE333" i="14"/>
  <c r="W333" i="14"/>
  <c r="EL333" i="14"/>
  <c r="ED333" i="14"/>
  <c r="DV333" i="14"/>
  <c r="DN333" i="14"/>
  <c r="DF333" i="14"/>
  <c r="CX333" i="14"/>
  <c r="CP333" i="14"/>
  <c r="CH333" i="14"/>
  <c r="BZ333" i="14"/>
  <c r="BR333" i="14"/>
  <c r="BJ333" i="14"/>
  <c r="BB333" i="14"/>
  <c r="AT333" i="14"/>
  <c r="AL333" i="14"/>
  <c r="AD333" i="14"/>
  <c r="V333" i="14"/>
  <c r="N333" i="14"/>
  <c r="EK333" i="14"/>
  <c r="EC333" i="14"/>
  <c r="DU333" i="14"/>
  <c r="DM333" i="14"/>
  <c r="DE333" i="14"/>
  <c r="CW333" i="14"/>
  <c r="CO333" i="14"/>
  <c r="CG333" i="14"/>
  <c r="BY333" i="14"/>
  <c r="BQ333" i="14"/>
  <c r="BI333" i="14"/>
  <c r="BA333" i="14"/>
  <c r="AS333" i="14"/>
  <c r="AK333" i="14"/>
  <c r="AC333" i="14"/>
  <c r="U333" i="14"/>
  <c r="EI333" i="14"/>
  <c r="EA333" i="14"/>
  <c r="DS333" i="14"/>
  <c r="DK333" i="14"/>
  <c r="DC333" i="14"/>
  <c r="CU333" i="14"/>
  <c r="CM333" i="14"/>
  <c r="CE333" i="14"/>
  <c r="BW333" i="14"/>
  <c r="BO333" i="14"/>
  <c r="BG333" i="14"/>
  <c r="AY333" i="14"/>
  <c r="AQ333" i="14"/>
  <c r="AI333" i="14"/>
  <c r="AA333" i="14"/>
  <c r="S333" i="14"/>
  <c r="CN333" i="14"/>
  <c r="AB333" i="14"/>
  <c r="CF333" i="14"/>
  <c r="T333" i="14"/>
  <c r="EJ333" i="14"/>
  <c r="BX333" i="14"/>
  <c r="EB333" i="14"/>
  <c r="BP333" i="14"/>
  <c r="DT333" i="14"/>
  <c r="BH333" i="14"/>
  <c r="DL333" i="14"/>
  <c r="AZ333" i="14"/>
  <c r="DD333" i="14"/>
  <c r="AR333" i="14"/>
  <c r="CV333" i="14"/>
  <c r="AJ333" i="14"/>
  <c r="EI273" i="14"/>
  <c r="EA273" i="14"/>
  <c r="DS273" i="14"/>
  <c r="DK273" i="14"/>
  <c r="DC273" i="14"/>
  <c r="CU273" i="14"/>
  <c r="CM273" i="14"/>
  <c r="CE273" i="14"/>
  <c r="BW273" i="14"/>
  <c r="BO273" i="14"/>
  <c r="BG273" i="14"/>
  <c r="AY273" i="14"/>
  <c r="AQ273" i="14"/>
  <c r="AI273" i="14"/>
  <c r="AA273" i="14"/>
  <c r="S273" i="14"/>
  <c r="EH273" i="14"/>
  <c r="DZ273" i="14"/>
  <c r="DR273" i="14"/>
  <c r="DJ273" i="14"/>
  <c r="DB273" i="14"/>
  <c r="CT273" i="14"/>
  <c r="CL273" i="14"/>
  <c r="CD273" i="14"/>
  <c r="BV273" i="14"/>
  <c r="BN273" i="14"/>
  <c r="BF273" i="14"/>
  <c r="AX273" i="14"/>
  <c r="AP273" i="14"/>
  <c r="AH273" i="14"/>
  <c r="Z273" i="14"/>
  <c r="R273" i="14"/>
  <c r="EG273" i="14"/>
  <c r="DY273" i="14"/>
  <c r="DQ273" i="14"/>
  <c r="DI273" i="14"/>
  <c r="DA273" i="14"/>
  <c r="CS273" i="14"/>
  <c r="CK273" i="14"/>
  <c r="CC273" i="14"/>
  <c r="BU273" i="14"/>
  <c r="BM273" i="14"/>
  <c r="BE273" i="14"/>
  <c r="AW273" i="14"/>
  <c r="AO273" i="14"/>
  <c r="AG273" i="14"/>
  <c r="Y273" i="14"/>
  <c r="Q273" i="14"/>
  <c r="EF273" i="14"/>
  <c r="DX273" i="14"/>
  <c r="DP273" i="14"/>
  <c r="DH273" i="14"/>
  <c r="CZ273" i="14"/>
  <c r="CR273" i="14"/>
  <c r="CJ273" i="14"/>
  <c r="CB273" i="14"/>
  <c r="BT273" i="14"/>
  <c r="BL273" i="14"/>
  <c r="BD273" i="14"/>
  <c r="AV273" i="14"/>
  <c r="AN273" i="14"/>
  <c r="AF273" i="14"/>
  <c r="X273" i="14"/>
  <c r="EM273" i="14"/>
  <c r="EE273" i="14"/>
  <c r="DW273" i="14"/>
  <c r="DO273" i="14"/>
  <c r="DG273" i="14"/>
  <c r="CY273" i="14"/>
  <c r="CQ273" i="14"/>
  <c r="CI273" i="14"/>
  <c r="CA273" i="14"/>
  <c r="BS273" i="14"/>
  <c r="BK273" i="14"/>
  <c r="BC273" i="14"/>
  <c r="AU273" i="14"/>
  <c r="AM273" i="14"/>
  <c r="AE273" i="14"/>
  <c r="W273" i="14"/>
  <c r="EL273" i="14"/>
  <c r="ED273" i="14"/>
  <c r="DV273" i="14"/>
  <c r="DN273" i="14"/>
  <c r="DF273" i="14"/>
  <c r="CX273" i="14"/>
  <c r="CP273" i="14"/>
  <c r="CH273" i="14"/>
  <c r="BZ273" i="14"/>
  <c r="BR273" i="14"/>
  <c r="BJ273" i="14"/>
  <c r="BB273" i="14"/>
  <c r="AT273" i="14"/>
  <c r="AL273" i="14"/>
  <c r="AD273" i="14"/>
  <c r="V273" i="14"/>
  <c r="N273" i="14"/>
  <c r="DL273" i="14"/>
  <c r="CF273" i="14"/>
  <c r="AZ273" i="14"/>
  <c r="T273" i="14"/>
  <c r="EK273" i="14"/>
  <c r="DE273" i="14"/>
  <c r="BY273" i="14"/>
  <c r="AS273" i="14"/>
  <c r="P273" i="14"/>
  <c r="EJ273" i="14"/>
  <c r="DD273" i="14"/>
  <c r="BX273" i="14"/>
  <c r="AR273" i="14"/>
  <c r="EC273" i="14"/>
  <c r="CW273" i="14"/>
  <c r="BQ273" i="14"/>
  <c r="AK273" i="14"/>
  <c r="EB273" i="14"/>
  <c r="CV273" i="14"/>
  <c r="BP273" i="14"/>
  <c r="AJ273" i="14"/>
  <c r="DU273" i="14"/>
  <c r="CO273" i="14"/>
  <c r="BI273" i="14"/>
  <c r="AC273" i="14"/>
  <c r="DT273" i="14"/>
  <c r="CN273" i="14"/>
  <c r="BH273" i="14"/>
  <c r="AB273" i="14"/>
  <c r="DM273" i="14"/>
  <c r="CG273" i="14"/>
  <c r="BA273" i="14"/>
  <c r="U273" i="14"/>
  <c r="EJ222" i="14"/>
  <c r="EB222" i="14"/>
  <c r="DT222" i="14"/>
  <c r="DL222" i="14"/>
  <c r="DD222" i="14"/>
  <c r="CV222" i="14"/>
  <c r="CN222" i="14"/>
  <c r="CF222" i="14"/>
  <c r="BX222" i="14"/>
  <c r="BP222" i="14"/>
  <c r="BH222" i="14"/>
  <c r="AZ222" i="14"/>
  <c r="AR222" i="14"/>
  <c r="AJ222" i="14"/>
  <c r="AB222" i="14"/>
  <c r="T222" i="14"/>
  <c r="EI222" i="14"/>
  <c r="EA222" i="14"/>
  <c r="DS222" i="14"/>
  <c r="DK222" i="14"/>
  <c r="DC222" i="14"/>
  <c r="CU222" i="14"/>
  <c r="CM222" i="14"/>
  <c r="CE222" i="14"/>
  <c r="BW222" i="14"/>
  <c r="BO222" i="14"/>
  <c r="BG222" i="14"/>
  <c r="AY222" i="14"/>
  <c r="AQ222" i="14"/>
  <c r="AI222" i="14"/>
  <c r="AA222" i="14"/>
  <c r="S222" i="14"/>
  <c r="EH222" i="14"/>
  <c r="DZ222" i="14"/>
  <c r="DR222" i="14"/>
  <c r="DJ222" i="14"/>
  <c r="DB222" i="14"/>
  <c r="CT222" i="14"/>
  <c r="CL222" i="14"/>
  <c r="CD222" i="14"/>
  <c r="BV222" i="14"/>
  <c r="BN222" i="14"/>
  <c r="BF222" i="14"/>
  <c r="AX222" i="14"/>
  <c r="AP222" i="14"/>
  <c r="AH222" i="14"/>
  <c r="Z222" i="14"/>
  <c r="R222" i="14"/>
  <c r="EG222" i="14"/>
  <c r="DY222" i="14"/>
  <c r="DQ222" i="14"/>
  <c r="DI222" i="14"/>
  <c r="DA222" i="14"/>
  <c r="CS222" i="14"/>
  <c r="CK222" i="14"/>
  <c r="CC222" i="14"/>
  <c r="BU222" i="14"/>
  <c r="BM222" i="14"/>
  <c r="BE222" i="14"/>
  <c r="AW222" i="14"/>
  <c r="AO222" i="14"/>
  <c r="AG222" i="14"/>
  <c r="Y222" i="14"/>
  <c r="Q222" i="14"/>
  <c r="EF222" i="14"/>
  <c r="DX222" i="14"/>
  <c r="DP222" i="14"/>
  <c r="DH222" i="14"/>
  <c r="CZ222" i="14"/>
  <c r="CR222" i="14"/>
  <c r="CJ222" i="14"/>
  <c r="CB222" i="14"/>
  <c r="BT222" i="14"/>
  <c r="BL222" i="14"/>
  <c r="BD222" i="14"/>
  <c r="AV222" i="14"/>
  <c r="AN222" i="14"/>
  <c r="AF222" i="14"/>
  <c r="X222" i="14"/>
  <c r="P222" i="14"/>
  <c r="EM222" i="14"/>
  <c r="EE222" i="14"/>
  <c r="DW222" i="14"/>
  <c r="DO222" i="14"/>
  <c r="DG222" i="14"/>
  <c r="CY222" i="14"/>
  <c r="CQ222" i="14"/>
  <c r="CI222" i="14"/>
  <c r="CA222" i="14"/>
  <c r="BS222" i="14"/>
  <c r="BK222" i="14"/>
  <c r="BC222" i="14"/>
  <c r="AU222" i="14"/>
  <c r="AM222" i="14"/>
  <c r="AE222" i="14"/>
  <c r="W222" i="14"/>
  <c r="EL222" i="14"/>
  <c r="ED222" i="14"/>
  <c r="DV222" i="14"/>
  <c r="DN222" i="14"/>
  <c r="DF222" i="14"/>
  <c r="CX222" i="14"/>
  <c r="CP222" i="14"/>
  <c r="CH222" i="14"/>
  <c r="BZ222" i="14"/>
  <c r="BR222" i="14"/>
  <c r="BJ222" i="14"/>
  <c r="BB222" i="14"/>
  <c r="AT222" i="14"/>
  <c r="AL222" i="14"/>
  <c r="AD222" i="14"/>
  <c r="V222" i="14"/>
  <c r="N222" i="14"/>
  <c r="EK222" i="14"/>
  <c r="EC222" i="14"/>
  <c r="DU222" i="14"/>
  <c r="DM222" i="14"/>
  <c r="DE222" i="14"/>
  <c r="CW222" i="14"/>
  <c r="CO222" i="14"/>
  <c r="CG222" i="14"/>
  <c r="BY222" i="14"/>
  <c r="BQ222" i="14"/>
  <c r="BI222" i="14"/>
  <c r="BA222" i="14"/>
  <c r="AS222" i="14"/>
  <c r="AK222" i="14"/>
  <c r="AC222" i="14"/>
  <c r="U222" i="14"/>
  <c r="EL125" i="14"/>
  <c r="ED125" i="14"/>
  <c r="DV125" i="14"/>
  <c r="DN125" i="14"/>
  <c r="DF125" i="14"/>
  <c r="CX125" i="14"/>
  <c r="CP125" i="14"/>
  <c r="CH125" i="14"/>
  <c r="BZ125" i="14"/>
  <c r="BR125" i="14"/>
  <c r="BJ125" i="14"/>
  <c r="BB125" i="14"/>
  <c r="AT125" i="14"/>
  <c r="AL125" i="14"/>
  <c r="AD125" i="14"/>
  <c r="V125" i="14"/>
  <c r="N125" i="14"/>
  <c r="EK125" i="14"/>
  <c r="EC125" i="14"/>
  <c r="DU125" i="14"/>
  <c r="DM125" i="14"/>
  <c r="DE125" i="14"/>
  <c r="CW125" i="14"/>
  <c r="CO125" i="14"/>
  <c r="CG125" i="14"/>
  <c r="BY125" i="14"/>
  <c r="BQ125" i="14"/>
  <c r="BI125" i="14"/>
  <c r="BA125" i="14"/>
  <c r="AS125" i="14"/>
  <c r="AK125" i="14"/>
  <c r="AC125" i="14"/>
  <c r="U125" i="14"/>
  <c r="EJ125" i="14"/>
  <c r="EB125" i="14"/>
  <c r="DT125" i="14"/>
  <c r="DL125" i="14"/>
  <c r="DD125" i="14"/>
  <c r="CV125" i="14"/>
  <c r="CN125" i="14"/>
  <c r="CF125" i="14"/>
  <c r="BX125" i="14"/>
  <c r="BP125" i="14"/>
  <c r="BH125" i="14"/>
  <c r="AZ125" i="14"/>
  <c r="AR125" i="14"/>
  <c r="AJ125" i="14"/>
  <c r="AB125" i="14"/>
  <c r="T125" i="14"/>
  <c r="EI125" i="14"/>
  <c r="EA125" i="14"/>
  <c r="DS125" i="14"/>
  <c r="DK125" i="14"/>
  <c r="DC125" i="14"/>
  <c r="CU125" i="14"/>
  <c r="CM125" i="14"/>
  <c r="CE125" i="14"/>
  <c r="BW125" i="14"/>
  <c r="BO125" i="14"/>
  <c r="BG125" i="14"/>
  <c r="AY125" i="14"/>
  <c r="AQ125" i="14"/>
  <c r="AI125" i="14"/>
  <c r="AA125" i="14"/>
  <c r="S125" i="14"/>
  <c r="EH125" i="14"/>
  <c r="DZ125" i="14"/>
  <c r="DR125" i="14"/>
  <c r="DJ125" i="14"/>
  <c r="DB125" i="14"/>
  <c r="CT125" i="14"/>
  <c r="CL125" i="14"/>
  <c r="CD125" i="14"/>
  <c r="BV125" i="14"/>
  <c r="BN125" i="14"/>
  <c r="BF125" i="14"/>
  <c r="AX125" i="14"/>
  <c r="AP125" i="14"/>
  <c r="AH125" i="14"/>
  <c r="Z125" i="14"/>
  <c r="R125" i="14"/>
  <c r="EG125" i="14"/>
  <c r="DY125" i="14"/>
  <c r="DQ125" i="14"/>
  <c r="DI125" i="14"/>
  <c r="DA125" i="14"/>
  <c r="CS125" i="14"/>
  <c r="CK125" i="14"/>
  <c r="CC125" i="14"/>
  <c r="BU125" i="14"/>
  <c r="BM125" i="14"/>
  <c r="BE125" i="14"/>
  <c r="AW125" i="14"/>
  <c r="AO125" i="14"/>
  <c r="AG125" i="14"/>
  <c r="Y125" i="14"/>
  <c r="Q125" i="14"/>
  <c r="EF125" i="14"/>
  <c r="DX125" i="14"/>
  <c r="DP125" i="14"/>
  <c r="DH125" i="14"/>
  <c r="CZ125" i="14"/>
  <c r="CR125" i="14"/>
  <c r="CJ125" i="14"/>
  <c r="CB125" i="14"/>
  <c r="BT125" i="14"/>
  <c r="BL125" i="14"/>
  <c r="BD125" i="14"/>
  <c r="AV125" i="14"/>
  <c r="AN125" i="14"/>
  <c r="AF125" i="14"/>
  <c r="X125" i="14"/>
  <c r="P125" i="14"/>
  <c r="EM125" i="14"/>
  <c r="EE125" i="14"/>
  <c r="DW125" i="14"/>
  <c r="DO125" i="14"/>
  <c r="DG125" i="14"/>
  <c r="CY125" i="14"/>
  <c r="CQ125" i="14"/>
  <c r="CI125" i="14"/>
  <c r="CA125" i="14"/>
  <c r="BS125" i="14"/>
  <c r="BK125" i="14"/>
  <c r="BC125" i="14"/>
  <c r="AU125" i="14"/>
  <c r="AM125" i="14"/>
  <c r="AE125" i="14"/>
  <c r="W125" i="14"/>
  <c r="EH309" i="14"/>
  <c r="DZ309" i="14"/>
  <c r="DR309" i="14"/>
  <c r="DJ309" i="14"/>
  <c r="DB309" i="14"/>
  <c r="CT309" i="14"/>
  <c r="CL309" i="14"/>
  <c r="CD309" i="14"/>
  <c r="BV309" i="14"/>
  <c r="BN309" i="14"/>
  <c r="BF309" i="14"/>
  <c r="AX309" i="14"/>
  <c r="AP309" i="14"/>
  <c r="AH309" i="14"/>
  <c r="Z309" i="14"/>
  <c r="R309" i="14"/>
  <c r="EG309" i="14"/>
  <c r="DY309" i="14"/>
  <c r="DQ309" i="14"/>
  <c r="DI309" i="14"/>
  <c r="DA309" i="14"/>
  <c r="CS309" i="14"/>
  <c r="CK309" i="14"/>
  <c r="CC309" i="14"/>
  <c r="BU309" i="14"/>
  <c r="BM309" i="14"/>
  <c r="BE309" i="14"/>
  <c r="AW309" i="14"/>
  <c r="AO309" i="14"/>
  <c r="AG309" i="14"/>
  <c r="Y309" i="14"/>
  <c r="Q309" i="14"/>
  <c r="EF309" i="14"/>
  <c r="DX309" i="14"/>
  <c r="DP309" i="14"/>
  <c r="DH309" i="14"/>
  <c r="CZ309" i="14"/>
  <c r="CR309" i="14"/>
  <c r="CJ309" i="14"/>
  <c r="CB309" i="14"/>
  <c r="BT309" i="14"/>
  <c r="BL309" i="14"/>
  <c r="BD309" i="14"/>
  <c r="AV309" i="14"/>
  <c r="AN309" i="14"/>
  <c r="AF309" i="14"/>
  <c r="X309" i="14"/>
  <c r="P309" i="14"/>
  <c r="EM309" i="14"/>
  <c r="EE309" i="14"/>
  <c r="DW309" i="14"/>
  <c r="DO309" i="14"/>
  <c r="DG309" i="14"/>
  <c r="CY309" i="14"/>
  <c r="CQ309" i="14"/>
  <c r="CI309" i="14"/>
  <c r="CA309" i="14"/>
  <c r="BS309" i="14"/>
  <c r="BK309" i="14"/>
  <c r="BC309" i="14"/>
  <c r="AU309" i="14"/>
  <c r="AM309" i="14"/>
  <c r="AE309" i="14"/>
  <c r="W309" i="14"/>
  <c r="EL309" i="14"/>
  <c r="ED309" i="14"/>
  <c r="DV309" i="14"/>
  <c r="DN309" i="14"/>
  <c r="DF309" i="14"/>
  <c r="CX309" i="14"/>
  <c r="CP309" i="14"/>
  <c r="CH309" i="14"/>
  <c r="BZ309" i="14"/>
  <c r="BR309" i="14"/>
  <c r="BJ309" i="14"/>
  <c r="BB309" i="14"/>
  <c r="AT309" i="14"/>
  <c r="AL309" i="14"/>
  <c r="AD309" i="14"/>
  <c r="V309" i="14"/>
  <c r="N309" i="14"/>
  <c r="EK309" i="14"/>
  <c r="EC309" i="14"/>
  <c r="DU309" i="14"/>
  <c r="DM309" i="14"/>
  <c r="DE309" i="14"/>
  <c r="CW309" i="14"/>
  <c r="CO309" i="14"/>
  <c r="CG309" i="14"/>
  <c r="BY309" i="14"/>
  <c r="BQ309" i="14"/>
  <c r="BI309" i="14"/>
  <c r="BA309" i="14"/>
  <c r="AS309" i="14"/>
  <c r="AK309" i="14"/>
  <c r="AC309" i="14"/>
  <c r="U309" i="14"/>
  <c r="EI309" i="14"/>
  <c r="EA309" i="14"/>
  <c r="DS309" i="14"/>
  <c r="DK309" i="14"/>
  <c r="DC309" i="14"/>
  <c r="CU309" i="14"/>
  <c r="CM309" i="14"/>
  <c r="CE309" i="14"/>
  <c r="BW309" i="14"/>
  <c r="BO309" i="14"/>
  <c r="BG309" i="14"/>
  <c r="AY309" i="14"/>
  <c r="AQ309" i="14"/>
  <c r="AI309" i="14"/>
  <c r="AA309" i="14"/>
  <c r="S309" i="14"/>
  <c r="DT309" i="14"/>
  <c r="BH309" i="14"/>
  <c r="DL309" i="14"/>
  <c r="AZ309" i="14"/>
  <c r="DD309" i="14"/>
  <c r="AR309" i="14"/>
  <c r="CV309" i="14"/>
  <c r="AJ309" i="14"/>
  <c r="CN309" i="14"/>
  <c r="AB309" i="14"/>
  <c r="CF309" i="14"/>
  <c r="T309" i="14"/>
  <c r="EB309" i="14"/>
  <c r="BP309" i="14"/>
  <c r="EJ309" i="14"/>
  <c r="BX309" i="14"/>
  <c r="EH252" i="14"/>
  <c r="DZ252" i="14"/>
  <c r="DR252" i="14"/>
  <c r="DJ252" i="14"/>
  <c r="DB252" i="14"/>
  <c r="CT252" i="14"/>
  <c r="CL252" i="14"/>
  <c r="CD252" i="14"/>
  <c r="BV252" i="14"/>
  <c r="BN252" i="14"/>
  <c r="BF252" i="14"/>
  <c r="AX252" i="14"/>
  <c r="AP252" i="14"/>
  <c r="AH252" i="14"/>
  <c r="Z252" i="14"/>
  <c r="R252" i="14"/>
  <c r="EG252" i="14"/>
  <c r="DY252" i="14"/>
  <c r="DQ252" i="14"/>
  <c r="DI252" i="14"/>
  <c r="DA252" i="14"/>
  <c r="CS252" i="14"/>
  <c r="CK252" i="14"/>
  <c r="CC252" i="14"/>
  <c r="BU252" i="14"/>
  <c r="BM252" i="14"/>
  <c r="BE252" i="14"/>
  <c r="AW252" i="14"/>
  <c r="AO252" i="14"/>
  <c r="AG252" i="14"/>
  <c r="Y252" i="14"/>
  <c r="Q252" i="14"/>
  <c r="EF252" i="14"/>
  <c r="DX252" i="14"/>
  <c r="DP252" i="14"/>
  <c r="DH252" i="14"/>
  <c r="CZ252" i="14"/>
  <c r="CR252" i="14"/>
  <c r="CJ252" i="14"/>
  <c r="CB252" i="14"/>
  <c r="BT252" i="14"/>
  <c r="BL252" i="14"/>
  <c r="BD252" i="14"/>
  <c r="AV252" i="14"/>
  <c r="AN252" i="14"/>
  <c r="AF252" i="14"/>
  <c r="X252" i="14"/>
  <c r="P252" i="14"/>
  <c r="EM252" i="14"/>
  <c r="EE252" i="14"/>
  <c r="DW252" i="14"/>
  <c r="DO252" i="14"/>
  <c r="DG252" i="14"/>
  <c r="CY252" i="14"/>
  <c r="CQ252" i="14"/>
  <c r="CI252" i="14"/>
  <c r="CA252" i="14"/>
  <c r="BS252" i="14"/>
  <c r="BK252" i="14"/>
  <c r="BC252" i="14"/>
  <c r="AU252" i="14"/>
  <c r="AM252" i="14"/>
  <c r="AE252" i="14"/>
  <c r="W252" i="14"/>
  <c r="EL252" i="14"/>
  <c r="ED252" i="14"/>
  <c r="DV252" i="14"/>
  <c r="DN252" i="14"/>
  <c r="DF252" i="14"/>
  <c r="CX252" i="14"/>
  <c r="CP252" i="14"/>
  <c r="CH252" i="14"/>
  <c r="BZ252" i="14"/>
  <c r="BR252" i="14"/>
  <c r="BJ252" i="14"/>
  <c r="BB252" i="14"/>
  <c r="AT252" i="14"/>
  <c r="AL252" i="14"/>
  <c r="AD252" i="14"/>
  <c r="V252" i="14"/>
  <c r="N252" i="14"/>
  <c r="EK252" i="14"/>
  <c r="EC252" i="14"/>
  <c r="DU252" i="14"/>
  <c r="DM252" i="14"/>
  <c r="DE252" i="14"/>
  <c r="CW252" i="14"/>
  <c r="CO252" i="14"/>
  <c r="CG252" i="14"/>
  <c r="BY252" i="14"/>
  <c r="BQ252" i="14"/>
  <c r="BI252" i="14"/>
  <c r="BA252" i="14"/>
  <c r="AS252" i="14"/>
  <c r="AK252" i="14"/>
  <c r="AC252" i="14"/>
  <c r="U252" i="14"/>
  <c r="EJ252" i="14"/>
  <c r="EB252" i="14"/>
  <c r="DT252" i="14"/>
  <c r="DL252" i="14"/>
  <c r="DD252" i="14"/>
  <c r="CV252" i="14"/>
  <c r="CN252" i="14"/>
  <c r="CF252" i="14"/>
  <c r="BX252" i="14"/>
  <c r="BP252" i="14"/>
  <c r="BH252" i="14"/>
  <c r="AZ252" i="14"/>
  <c r="AR252" i="14"/>
  <c r="AJ252" i="14"/>
  <c r="AB252" i="14"/>
  <c r="T252" i="14"/>
  <c r="EI252" i="14"/>
  <c r="EA252" i="14"/>
  <c r="DS252" i="14"/>
  <c r="DK252" i="14"/>
  <c r="DC252" i="14"/>
  <c r="CU252" i="14"/>
  <c r="CM252" i="14"/>
  <c r="CE252" i="14"/>
  <c r="BW252" i="14"/>
  <c r="BO252" i="14"/>
  <c r="BG252" i="14"/>
  <c r="AY252" i="14"/>
  <c r="AQ252" i="14"/>
  <c r="AI252" i="14"/>
  <c r="AA252" i="14"/>
  <c r="S252" i="14"/>
  <c r="EJ198" i="14"/>
  <c r="EB198" i="14"/>
  <c r="DT198" i="14"/>
  <c r="DL198" i="14"/>
  <c r="DD198" i="14"/>
  <c r="CV198" i="14"/>
  <c r="CN198" i="14"/>
  <c r="CF198" i="14"/>
  <c r="BX198" i="14"/>
  <c r="BP198" i="14"/>
  <c r="BH198" i="14"/>
  <c r="AZ198" i="14"/>
  <c r="AR198" i="14"/>
  <c r="AJ198" i="14"/>
  <c r="AB198" i="14"/>
  <c r="T198" i="14"/>
  <c r="EI198" i="14"/>
  <c r="EA198" i="14"/>
  <c r="DS198" i="14"/>
  <c r="DK198" i="14"/>
  <c r="DC198" i="14"/>
  <c r="CU198" i="14"/>
  <c r="CM198" i="14"/>
  <c r="CE198" i="14"/>
  <c r="BW198" i="14"/>
  <c r="BO198" i="14"/>
  <c r="BG198" i="14"/>
  <c r="AY198" i="14"/>
  <c r="AQ198" i="14"/>
  <c r="AI198" i="14"/>
  <c r="AA198" i="14"/>
  <c r="S198" i="14"/>
  <c r="EH198" i="14"/>
  <c r="DZ198" i="14"/>
  <c r="DR198" i="14"/>
  <c r="DJ198" i="14"/>
  <c r="DB198" i="14"/>
  <c r="CT198" i="14"/>
  <c r="CL198" i="14"/>
  <c r="CD198" i="14"/>
  <c r="BV198" i="14"/>
  <c r="BN198" i="14"/>
  <c r="BF198" i="14"/>
  <c r="AX198" i="14"/>
  <c r="AP198" i="14"/>
  <c r="AH198" i="14"/>
  <c r="Z198" i="14"/>
  <c r="R198" i="14"/>
  <c r="EG198" i="14"/>
  <c r="DY198" i="14"/>
  <c r="DQ198" i="14"/>
  <c r="DI198" i="14"/>
  <c r="DA198" i="14"/>
  <c r="CS198" i="14"/>
  <c r="CK198" i="14"/>
  <c r="CC198" i="14"/>
  <c r="BU198" i="14"/>
  <c r="BM198" i="14"/>
  <c r="BE198" i="14"/>
  <c r="AW198" i="14"/>
  <c r="AO198" i="14"/>
  <c r="AG198" i="14"/>
  <c r="Y198" i="14"/>
  <c r="Q198" i="14"/>
  <c r="EF198" i="14"/>
  <c r="DX198" i="14"/>
  <c r="DP198" i="14"/>
  <c r="DH198" i="14"/>
  <c r="CZ198" i="14"/>
  <c r="CR198" i="14"/>
  <c r="CJ198" i="14"/>
  <c r="CB198" i="14"/>
  <c r="BT198" i="14"/>
  <c r="BL198" i="14"/>
  <c r="BD198" i="14"/>
  <c r="AV198" i="14"/>
  <c r="AN198" i="14"/>
  <c r="AF198" i="14"/>
  <c r="X198" i="14"/>
  <c r="P198" i="14"/>
  <c r="EM198" i="14"/>
  <c r="EE198" i="14"/>
  <c r="DW198" i="14"/>
  <c r="DO198" i="14"/>
  <c r="DG198" i="14"/>
  <c r="CY198" i="14"/>
  <c r="CQ198" i="14"/>
  <c r="CI198" i="14"/>
  <c r="CA198" i="14"/>
  <c r="BS198" i="14"/>
  <c r="BK198" i="14"/>
  <c r="BC198" i="14"/>
  <c r="AU198" i="14"/>
  <c r="AM198" i="14"/>
  <c r="AE198" i="14"/>
  <c r="W198" i="14"/>
  <c r="EL198" i="14"/>
  <c r="ED198" i="14"/>
  <c r="DV198" i="14"/>
  <c r="DN198" i="14"/>
  <c r="DF198" i="14"/>
  <c r="CX198" i="14"/>
  <c r="CP198" i="14"/>
  <c r="CH198" i="14"/>
  <c r="BZ198" i="14"/>
  <c r="BR198" i="14"/>
  <c r="BJ198" i="14"/>
  <c r="BB198" i="14"/>
  <c r="AT198" i="14"/>
  <c r="AL198" i="14"/>
  <c r="AD198" i="14"/>
  <c r="V198" i="14"/>
  <c r="N198" i="14"/>
  <c r="CO198" i="14"/>
  <c r="AC198" i="14"/>
  <c r="CG198" i="14"/>
  <c r="U198" i="14"/>
  <c r="EK198" i="14"/>
  <c r="BY198" i="14"/>
  <c r="EC198" i="14"/>
  <c r="BQ198" i="14"/>
  <c r="DU198" i="14"/>
  <c r="BI198" i="14"/>
  <c r="DM198" i="14"/>
  <c r="BA198" i="14"/>
  <c r="DE198" i="14"/>
  <c r="AS198" i="14"/>
  <c r="CW198" i="14"/>
  <c r="AK198" i="14"/>
  <c r="EL149" i="14"/>
  <c r="ED149" i="14"/>
  <c r="DV149" i="14"/>
  <c r="DN149" i="14"/>
  <c r="DF149" i="14"/>
  <c r="CX149" i="14"/>
  <c r="CP149" i="14"/>
  <c r="CH149" i="14"/>
  <c r="BZ149" i="14"/>
  <c r="BR149" i="14"/>
  <c r="BJ149" i="14"/>
  <c r="BB149" i="14"/>
  <c r="AT149" i="14"/>
  <c r="AL149" i="14"/>
  <c r="AD149" i="14"/>
  <c r="V149" i="14"/>
  <c r="N149" i="14"/>
  <c r="EK149" i="14"/>
  <c r="EC149" i="14"/>
  <c r="DU149" i="14"/>
  <c r="DM149" i="14"/>
  <c r="DE149" i="14"/>
  <c r="CW149" i="14"/>
  <c r="CO149" i="14"/>
  <c r="CG149" i="14"/>
  <c r="BY149" i="14"/>
  <c r="BQ149" i="14"/>
  <c r="BI149" i="14"/>
  <c r="BA149" i="14"/>
  <c r="AS149" i="14"/>
  <c r="AK149" i="14"/>
  <c r="AC149" i="14"/>
  <c r="U149" i="14"/>
  <c r="EJ149" i="14"/>
  <c r="EB149" i="14"/>
  <c r="DT149" i="14"/>
  <c r="DL149" i="14"/>
  <c r="DD149" i="14"/>
  <c r="CV149" i="14"/>
  <c r="CN149" i="14"/>
  <c r="CF149" i="14"/>
  <c r="BX149" i="14"/>
  <c r="BP149" i="14"/>
  <c r="BH149" i="14"/>
  <c r="AZ149" i="14"/>
  <c r="AR149" i="14"/>
  <c r="AJ149" i="14"/>
  <c r="AB149" i="14"/>
  <c r="T149" i="14"/>
  <c r="EI149" i="14"/>
  <c r="EA149" i="14"/>
  <c r="DS149" i="14"/>
  <c r="DK149" i="14"/>
  <c r="DC149" i="14"/>
  <c r="CU149" i="14"/>
  <c r="CM149" i="14"/>
  <c r="CE149" i="14"/>
  <c r="BW149" i="14"/>
  <c r="BO149" i="14"/>
  <c r="BG149" i="14"/>
  <c r="AY149" i="14"/>
  <c r="AQ149" i="14"/>
  <c r="AI149" i="14"/>
  <c r="AA149" i="14"/>
  <c r="S149" i="14"/>
  <c r="EH149" i="14"/>
  <c r="DZ149" i="14"/>
  <c r="DR149" i="14"/>
  <c r="DJ149" i="14"/>
  <c r="DB149" i="14"/>
  <c r="CT149" i="14"/>
  <c r="CL149" i="14"/>
  <c r="CD149" i="14"/>
  <c r="BV149" i="14"/>
  <c r="BN149" i="14"/>
  <c r="BF149" i="14"/>
  <c r="AX149" i="14"/>
  <c r="AP149" i="14"/>
  <c r="AH149" i="14"/>
  <c r="Z149" i="14"/>
  <c r="R149" i="14"/>
  <c r="EG149" i="14"/>
  <c r="DY149" i="14"/>
  <c r="DQ149" i="14"/>
  <c r="DI149" i="14"/>
  <c r="DA149" i="14"/>
  <c r="CS149" i="14"/>
  <c r="CK149" i="14"/>
  <c r="CC149" i="14"/>
  <c r="BU149" i="14"/>
  <c r="BM149" i="14"/>
  <c r="BE149" i="14"/>
  <c r="AW149" i="14"/>
  <c r="AO149" i="14"/>
  <c r="AG149" i="14"/>
  <c r="Y149" i="14"/>
  <c r="Q149" i="14"/>
  <c r="EF149" i="14"/>
  <c r="DX149" i="14"/>
  <c r="DP149" i="14"/>
  <c r="DH149" i="14"/>
  <c r="CZ149" i="14"/>
  <c r="CR149" i="14"/>
  <c r="CJ149" i="14"/>
  <c r="CB149" i="14"/>
  <c r="BT149" i="14"/>
  <c r="BL149" i="14"/>
  <c r="BD149" i="14"/>
  <c r="AV149" i="14"/>
  <c r="AN149" i="14"/>
  <c r="AF149" i="14"/>
  <c r="X149" i="14"/>
  <c r="P149" i="14"/>
  <c r="EM149" i="14"/>
  <c r="EE149" i="14"/>
  <c r="DW149" i="14"/>
  <c r="DO149" i="14"/>
  <c r="DG149" i="14"/>
  <c r="CY149" i="14"/>
  <c r="CQ149" i="14"/>
  <c r="CI149" i="14"/>
  <c r="CA149" i="14"/>
  <c r="BS149" i="14"/>
  <c r="BK149" i="14"/>
  <c r="BC149" i="14"/>
  <c r="AU149" i="14"/>
  <c r="AM149" i="14"/>
  <c r="AE149" i="14"/>
  <c r="W149" i="14"/>
  <c r="EL324" i="14"/>
  <c r="ED324" i="14"/>
  <c r="DV324" i="14"/>
  <c r="DN324" i="14"/>
  <c r="DF324" i="14"/>
  <c r="CX324" i="14"/>
  <c r="CP324" i="14"/>
  <c r="CH324" i="14"/>
  <c r="BZ324" i="14"/>
  <c r="BR324" i="14"/>
  <c r="BJ324" i="14"/>
  <c r="BB324" i="14"/>
  <c r="AT324" i="14"/>
  <c r="AL324" i="14"/>
  <c r="AD324" i="14"/>
  <c r="V324" i="14"/>
  <c r="N324" i="14"/>
  <c r="EK324" i="14"/>
  <c r="EC324" i="14"/>
  <c r="DU324" i="14"/>
  <c r="DM324" i="14"/>
  <c r="DE324" i="14"/>
  <c r="CW324" i="14"/>
  <c r="CO324" i="14"/>
  <c r="CG324" i="14"/>
  <c r="BY324" i="14"/>
  <c r="BQ324" i="14"/>
  <c r="BI324" i="14"/>
  <c r="BA324" i="14"/>
  <c r="AS324" i="14"/>
  <c r="AK324" i="14"/>
  <c r="AC324" i="14"/>
  <c r="U324" i="14"/>
  <c r="EJ324" i="14"/>
  <c r="EB324" i="14"/>
  <c r="DT324" i="14"/>
  <c r="DL324" i="14"/>
  <c r="DD324" i="14"/>
  <c r="CV324" i="14"/>
  <c r="CN324" i="14"/>
  <c r="CF324" i="14"/>
  <c r="BX324" i="14"/>
  <c r="BP324" i="14"/>
  <c r="BH324" i="14"/>
  <c r="AZ324" i="14"/>
  <c r="AR324" i="14"/>
  <c r="AJ324" i="14"/>
  <c r="AB324" i="14"/>
  <c r="T324" i="14"/>
  <c r="EI324" i="14"/>
  <c r="EA324" i="14"/>
  <c r="DS324" i="14"/>
  <c r="DK324" i="14"/>
  <c r="DC324" i="14"/>
  <c r="CU324" i="14"/>
  <c r="CM324" i="14"/>
  <c r="CE324" i="14"/>
  <c r="BW324" i="14"/>
  <c r="BO324" i="14"/>
  <c r="BG324" i="14"/>
  <c r="AY324" i="14"/>
  <c r="AQ324" i="14"/>
  <c r="AI324" i="14"/>
  <c r="AA324" i="14"/>
  <c r="S324" i="14"/>
  <c r="EH324" i="14"/>
  <c r="DZ324" i="14"/>
  <c r="DR324" i="14"/>
  <c r="DJ324" i="14"/>
  <c r="DB324" i="14"/>
  <c r="CT324" i="14"/>
  <c r="CL324" i="14"/>
  <c r="CD324" i="14"/>
  <c r="BV324" i="14"/>
  <c r="BN324" i="14"/>
  <c r="BF324" i="14"/>
  <c r="AX324" i="14"/>
  <c r="AP324" i="14"/>
  <c r="AH324" i="14"/>
  <c r="Z324" i="14"/>
  <c r="R324" i="14"/>
  <c r="EG324" i="14"/>
  <c r="DY324" i="14"/>
  <c r="DQ324" i="14"/>
  <c r="DI324" i="14"/>
  <c r="DA324" i="14"/>
  <c r="CS324" i="14"/>
  <c r="CK324" i="14"/>
  <c r="CC324" i="14"/>
  <c r="BU324" i="14"/>
  <c r="BM324" i="14"/>
  <c r="BE324" i="14"/>
  <c r="AW324" i="14"/>
  <c r="AO324" i="14"/>
  <c r="AG324" i="14"/>
  <c r="Y324" i="14"/>
  <c r="Q324" i="14"/>
  <c r="EM324" i="14"/>
  <c r="EE324" i="14"/>
  <c r="DW324" i="14"/>
  <c r="DO324" i="14"/>
  <c r="DG324" i="14"/>
  <c r="CY324" i="14"/>
  <c r="CQ324" i="14"/>
  <c r="CI324" i="14"/>
  <c r="CA324" i="14"/>
  <c r="BS324" i="14"/>
  <c r="BK324" i="14"/>
  <c r="BC324" i="14"/>
  <c r="AU324" i="14"/>
  <c r="AM324" i="14"/>
  <c r="AE324" i="14"/>
  <c r="W324" i="14"/>
  <c r="DX324" i="14"/>
  <c r="BL324" i="14"/>
  <c r="DP324" i="14"/>
  <c r="BD324" i="14"/>
  <c r="DH324" i="14"/>
  <c r="AV324" i="14"/>
  <c r="CZ324" i="14"/>
  <c r="AN324" i="14"/>
  <c r="CR324" i="14"/>
  <c r="AF324" i="14"/>
  <c r="CJ324" i="14"/>
  <c r="X324" i="14"/>
  <c r="EF324" i="14"/>
  <c r="BT324" i="14"/>
  <c r="CB324" i="14"/>
  <c r="P324" i="14"/>
  <c r="EH265" i="14"/>
  <c r="DZ265" i="14"/>
  <c r="DR265" i="14"/>
  <c r="DJ265" i="14"/>
  <c r="DB265" i="14"/>
  <c r="CT265" i="14"/>
  <c r="CL265" i="14"/>
  <c r="CD265" i="14"/>
  <c r="BV265" i="14"/>
  <c r="BN265" i="14"/>
  <c r="BF265" i="14"/>
  <c r="AX265" i="14"/>
  <c r="AP265" i="14"/>
  <c r="EG265" i="14"/>
  <c r="DY265" i="14"/>
  <c r="DQ265" i="14"/>
  <c r="DI265" i="14"/>
  <c r="DA265" i="14"/>
  <c r="CS265" i="14"/>
  <c r="CK265" i="14"/>
  <c r="CC265" i="14"/>
  <c r="BU265" i="14"/>
  <c r="BM265" i="14"/>
  <c r="BE265" i="14"/>
  <c r="EL265" i="14"/>
  <c r="ED265" i="14"/>
  <c r="DV265" i="14"/>
  <c r="DN265" i="14"/>
  <c r="DF265" i="14"/>
  <c r="CX265" i="14"/>
  <c r="CP265" i="14"/>
  <c r="CH265" i="14"/>
  <c r="BZ265" i="14"/>
  <c r="BR265" i="14"/>
  <c r="BJ265" i="14"/>
  <c r="BB265" i="14"/>
  <c r="EE265" i="14"/>
  <c r="DS265" i="14"/>
  <c r="DE265" i="14"/>
  <c r="CR265" i="14"/>
  <c r="CF265" i="14"/>
  <c r="BS265" i="14"/>
  <c r="BG265" i="14"/>
  <c r="AU265" i="14"/>
  <c r="AL265" i="14"/>
  <c r="AD265" i="14"/>
  <c r="V265" i="14"/>
  <c r="N265" i="14"/>
  <c r="EC265" i="14"/>
  <c r="DP265" i="14"/>
  <c r="DD265" i="14"/>
  <c r="CQ265" i="14"/>
  <c r="CE265" i="14"/>
  <c r="BQ265" i="14"/>
  <c r="BD265" i="14"/>
  <c r="AT265" i="14"/>
  <c r="AK265" i="14"/>
  <c r="AC265" i="14"/>
  <c r="U265" i="14"/>
  <c r="EB265" i="14"/>
  <c r="DO265" i="14"/>
  <c r="DC265" i="14"/>
  <c r="CO265" i="14"/>
  <c r="CB265" i="14"/>
  <c r="BP265" i="14"/>
  <c r="BC265" i="14"/>
  <c r="AS265" i="14"/>
  <c r="AJ265" i="14"/>
  <c r="AB265" i="14"/>
  <c r="T265" i="14"/>
  <c r="EM265" i="14"/>
  <c r="EA265" i="14"/>
  <c r="DM265" i="14"/>
  <c r="CZ265" i="14"/>
  <c r="CN265" i="14"/>
  <c r="CA265" i="14"/>
  <c r="BO265" i="14"/>
  <c r="BA265" i="14"/>
  <c r="AR265" i="14"/>
  <c r="AI265" i="14"/>
  <c r="AA265" i="14"/>
  <c r="S265" i="14"/>
  <c r="EK265" i="14"/>
  <c r="DX265" i="14"/>
  <c r="DL265" i="14"/>
  <c r="CY265" i="14"/>
  <c r="CM265" i="14"/>
  <c r="BY265" i="14"/>
  <c r="BL265" i="14"/>
  <c r="AZ265" i="14"/>
  <c r="AQ265" i="14"/>
  <c r="AH265" i="14"/>
  <c r="Z265" i="14"/>
  <c r="R265" i="14"/>
  <c r="EJ265" i="14"/>
  <c r="DW265" i="14"/>
  <c r="DK265" i="14"/>
  <c r="CW265" i="14"/>
  <c r="CJ265" i="14"/>
  <c r="BX265" i="14"/>
  <c r="BK265" i="14"/>
  <c r="AY265" i="14"/>
  <c r="AO265" i="14"/>
  <c r="AG265" i="14"/>
  <c r="Y265" i="14"/>
  <c r="Q265" i="14"/>
  <c r="EI265" i="14"/>
  <c r="DU265" i="14"/>
  <c r="DH265" i="14"/>
  <c r="CV265" i="14"/>
  <c r="CI265" i="14"/>
  <c r="BW265" i="14"/>
  <c r="BI265" i="14"/>
  <c r="AW265" i="14"/>
  <c r="AN265" i="14"/>
  <c r="AF265" i="14"/>
  <c r="X265" i="14"/>
  <c r="P265" i="14"/>
  <c r="EF265" i="14"/>
  <c r="DT265" i="14"/>
  <c r="DG265" i="14"/>
  <c r="CU265" i="14"/>
  <c r="CG265" i="14"/>
  <c r="BT265" i="14"/>
  <c r="BH265" i="14"/>
  <c r="AV265" i="14"/>
  <c r="AM265" i="14"/>
  <c r="AE265" i="14"/>
  <c r="W265" i="14"/>
  <c r="EF177" i="14"/>
  <c r="DX177" i="14"/>
  <c r="DP177" i="14"/>
  <c r="DH177" i="14"/>
  <c r="CZ177" i="14"/>
  <c r="CR177" i="14"/>
  <c r="CJ177" i="14"/>
  <c r="CB177" i="14"/>
  <c r="BT177" i="14"/>
  <c r="BL177" i="14"/>
  <c r="BD177" i="14"/>
  <c r="AV177" i="14"/>
  <c r="AN177" i="14"/>
  <c r="AF177" i="14"/>
  <c r="X177" i="14"/>
  <c r="P177" i="14"/>
  <c r="EM177" i="14"/>
  <c r="EE177" i="14"/>
  <c r="DW177" i="14"/>
  <c r="DO177" i="14"/>
  <c r="DG177" i="14"/>
  <c r="CY177" i="14"/>
  <c r="CQ177" i="14"/>
  <c r="CI177" i="14"/>
  <c r="CA177" i="14"/>
  <c r="BS177" i="14"/>
  <c r="BK177" i="14"/>
  <c r="BC177" i="14"/>
  <c r="AU177" i="14"/>
  <c r="AM177" i="14"/>
  <c r="AE177" i="14"/>
  <c r="W177" i="14"/>
  <c r="EL177" i="14"/>
  <c r="ED177" i="14"/>
  <c r="DV177" i="14"/>
  <c r="DN177" i="14"/>
  <c r="DF177" i="14"/>
  <c r="CX177" i="14"/>
  <c r="CP177" i="14"/>
  <c r="CH177" i="14"/>
  <c r="BZ177" i="14"/>
  <c r="BR177" i="14"/>
  <c r="BJ177" i="14"/>
  <c r="BB177" i="14"/>
  <c r="AT177" i="14"/>
  <c r="AL177" i="14"/>
  <c r="AD177" i="14"/>
  <c r="V177" i="14"/>
  <c r="N177" i="14"/>
  <c r="EK177" i="14"/>
  <c r="EC177" i="14"/>
  <c r="DU177" i="14"/>
  <c r="DM177" i="14"/>
  <c r="DE177" i="14"/>
  <c r="CW177" i="14"/>
  <c r="CO177" i="14"/>
  <c r="CG177" i="14"/>
  <c r="BY177" i="14"/>
  <c r="BQ177" i="14"/>
  <c r="BI177" i="14"/>
  <c r="BA177" i="14"/>
  <c r="AS177" i="14"/>
  <c r="AK177" i="14"/>
  <c r="AC177" i="14"/>
  <c r="U177" i="14"/>
  <c r="EJ177" i="14"/>
  <c r="EB177" i="14"/>
  <c r="DT177" i="14"/>
  <c r="DL177" i="14"/>
  <c r="DD177" i="14"/>
  <c r="CV177" i="14"/>
  <c r="CN177" i="14"/>
  <c r="CF177" i="14"/>
  <c r="BX177" i="14"/>
  <c r="BP177" i="14"/>
  <c r="BH177" i="14"/>
  <c r="AZ177" i="14"/>
  <c r="AR177" i="14"/>
  <c r="AJ177" i="14"/>
  <c r="AB177" i="14"/>
  <c r="T177" i="14"/>
  <c r="EI177" i="14"/>
  <c r="EA177" i="14"/>
  <c r="DS177" i="14"/>
  <c r="DK177" i="14"/>
  <c r="DC177" i="14"/>
  <c r="CU177" i="14"/>
  <c r="CM177" i="14"/>
  <c r="CE177" i="14"/>
  <c r="BW177" i="14"/>
  <c r="BO177" i="14"/>
  <c r="BG177" i="14"/>
  <c r="AY177" i="14"/>
  <c r="AQ177" i="14"/>
  <c r="AI177" i="14"/>
  <c r="AA177" i="14"/>
  <c r="S177" i="14"/>
  <c r="EH177" i="14"/>
  <c r="DZ177" i="14"/>
  <c r="DR177" i="14"/>
  <c r="DJ177" i="14"/>
  <c r="DB177" i="14"/>
  <c r="CT177" i="14"/>
  <c r="CL177" i="14"/>
  <c r="CD177" i="14"/>
  <c r="BV177" i="14"/>
  <c r="BN177" i="14"/>
  <c r="BF177" i="14"/>
  <c r="AX177" i="14"/>
  <c r="AP177" i="14"/>
  <c r="AH177" i="14"/>
  <c r="Z177" i="14"/>
  <c r="R177" i="14"/>
  <c r="EG177" i="14"/>
  <c r="DY177" i="14"/>
  <c r="DQ177" i="14"/>
  <c r="DI177" i="14"/>
  <c r="DA177" i="14"/>
  <c r="CS177" i="14"/>
  <c r="CK177" i="14"/>
  <c r="CC177" i="14"/>
  <c r="BU177" i="14"/>
  <c r="BM177" i="14"/>
  <c r="BE177" i="14"/>
  <c r="AW177" i="14"/>
  <c r="AO177" i="14"/>
  <c r="AG177" i="14"/>
  <c r="Y177" i="14"/>
  <c r="Q177" i="14"/>
  <c r="EH319" i="14"/>
  <c r="DZ319" i="14"/>
  <c r="DR319" i="14"/>
  <c r="DJ319" i="14"/>
  <c r="DB319" i="14"/>
  <c r="CT319" i="14"/>
  <c r="CL319" i="14"/>
  <c r="CD319" i="14"/>
  <c r="BV319" i="14"/>
  <c r="BN319" i="14"/>
  <c r="BF319" i="14"/>
  <c r="AX319" i="14"/>
  <c r="AP319" i="14"/>
  <c r="AH319" i="14"/>
  <c r="Z319" i="14"/>
  <c r="R319" i="14"/>
  <c r="EG319" i="14"/>
  <c r="DY319" i="14"/>
  <c r="DQ319" i="14"/>
  <c r="DI319" i="14"/>
  <c r="DA319" i="14"/>
  <c r="CS319" i="14"/>
  <c r="CK319" i="14"/>
  <c r="CC319" i="14"/>
  <c r="BU319" i="14"/>
  <c r="BM319" i="14"/>
  <c r="BE319" i="14"/>
  <c r="AW319" i="14"/>
  <c r="AO319" i="14"/>
  <c r="AG319" i="14"/>
  <c r="Y319" i="14"/>
  <c r="Q319" i="14"/>
  <c r="EF319" i="14"/>
  <c r="DX319" i="14"/>
  <c r="DP319" i="14"/>
  <c r="DH319" i="14"/>
  <c r="CZ319" i="14"/>
  <c r="CR319" i="14"/>
  <c r="CJ319" i="14"/>
  <c r="CB319" i="14"/>
  <c r="BT319" i="14"/>
  <c r="BL319" i="14"/>
  <c r="BD319" i="14"/>
  <c r="AV319" i="14"/>
  <c r="AN319" i="14"/>
  <c r="AF319" i="14"/>
  <c r="X319" i="14"/>
  <c r="P319" i="14"/>
  <c r="EM319" i="14"/>
  <c r="EE319" i="14"/>
  <c r="DW319" i="14"/>
  <c r="DO319" i="14"/>
  <c r="DG319" i="14"/>
  <c r="CY319" i="14"/>
  <c r="CQ319" i="14"/>
  <c r="CI319" i="14"/>
  <c r="CA319" i="14"/>
  <c r="BS319" i="14"/>
  <c r="BK319" i="14"/>
  <c r="BC319" i="14"/>
  <c r="AU319" i="14"/>
  <c r="AM319" i="14"/>
  <c r="AE319" i="14"/>
  <c r="W319" i="14"/>
  <c r="EL319" i="14"/>
  <c r="ED319" i="14"/>
  <c r="DV319" i="14"/>
  <c r="DN319" i="14"/>
  <c r="DF319" i="14"/>
  <c r="CX319" i="14"/>
  <c r="CP319" i="14"/>
  <c r="CH319" i="14"/>
  <c r="BZ319" i="14"/>
  <c r="BR319" i="14"/>
  <c r="BJ319" i="14"/>
  <c r="BB319" i="14"/>
  <c r="AT319" i="14"/>
  <c r="AL319" i="14"/>
  <c r="AD319" i="14"/>
  <c r="V319" i="14"/>
  <c r="N319" i="14"/>
  <c r="EK319" i="14"/>
  <c r="EC319" i="14"/>
  <c r="DU319" i="14"/>
  <c r="DM319" i="14"/>
  <c r="DE319" i="14"/>
  <c r="CW319" i="14"/>
  <c r="CO319" i="14"/>
  <c r="CG319" i="14"/>
  <c r="BY319" i="14"/>
  <c r="BQ319" i="14"/>
  <c r="BI319" i="14"/>
  <c r="BA319" i="14"/>
  <c r="AS319" i="14"/>
  <c r="AK319" i="14"/>
  <c r="AC319" i="14"/>
  <c r="U319" i="14"/>
  <c r="EI319" i="14"/>
  <c r="EA319" i="14"/>
  <c r="DS319" i="14"/>
  <c r="DK319" i="14"/>
  <c r="DC319" i="14"/>
  <c r="CU319" i="14"/>
  <c r="CM319" i="14"/>
  <c r="CE319" i="14"/>
  <c r="BW319" i="14"/>
  <c r="BO319" i="14"/>
  <c r="BG319" i="14"/>
  <c r="AY319" i="14"/>
  <c r="AQ319" i="14"/>
  <c r="AI319" i="14"/>
  <c r="AA319" i="14"/>
  <c r="S319" i="14"/>
  <c r="CF319" i="14"/>
  <c r="T319" i="14"/>
  <c r="EJ319" i="14"/>
  <c r="BX319" i="14"/>
  <c r="EB319" i="14"/>
  <c r="BP319" i="14"/>
  <c r="DT319" i="14"/>
  <c r="BH319" i="14"/>
  <c r="DL319" i="14"/>
  <c r="AZ319" i="14"/>
  <c r="DD319" i="14"/>
  <c r="AR319" i="14"/>
  <c r="CN319" i="14"/>
  <c r="AB319" i="14"/>
  <c r="CV319" i="14"/>
  <c r="AJ319" i="14"/>
  <c r="EH317" i="14"/>
  <c r="DZ317" i="14"/>
  <c r="DR317" i="14"/>
  <c r="DJ317" i="14"/>
  <c r="DB317" i="14"/>
  <c r="CT317" i="14"/>
  <c r="CL317" i="14"/>
  <c r="CD317" i="14"/>
  <c r="BV317" i="14"/>
  <c r="BN317" i="14"/>
  <c r="BF317" i="14"/>
  <c r="AX317" i="14"/>
  <c r="AP317" i="14"/>
  <c r="AH317" i="14"/>
  <c r="Z317" i="14"/>
  <c r="R317" i="14"/>
  <c r="EG317" i="14"/>
  <c r="DY317" i="14"/>
  <c r="DQ317" i="14"/>
  <c r="DI317" i="14"/>
  <c r="DA317" i="14"/>
  <c r="CS317" i="14"/>
  <c r="CK317" i="14"/>
  <c r="CC317" i="14"/>
  <c r="BU317" i="14"/>
  <c r="BM317" i="14"/>
  <c r="BE317" i="14"/>
  <c r="AW317" i="14"/>
  <c r="AO317" i="14"/>
  <c r="AG317" i="14"/>
  <c r="Y317" i="14"/>
  <c r="Q317" i="14"/>
  <c r="EF317" i="14"/>
  <c r="DX317" i="14"/>
  <c r="DP317" i="14"/>
  <c r="DH317" i="14"/>
  <c r="CZ317" i="14"/>
  <c r="CR317" i="14"/>
  <c r="CJ317" i="14"/>
  <c r="CB317" i="14"/>
  <c r="BT317" i="14"/>
  <c r="BL317" i="14"/>
  <c r="BD317" i="14"/>
  <c r="AV317" i="14"/>
  <c r="AN317" i="14"/>
  <c r="AF317" i="14"/>
  <c r="X317" i="14"/>
  <c r="P317" i="14"/>
  <c r="EM317" i="14"/>
  <c r="EE317" i="14"/>
  <c r="DW317" i="14"/>
  <c r="DO317" i="14"/>
  <c r="DG317" i="14"/>
  <c r="CY317" i="14"/>
  <c r="CQ317" i="14"/>
  <c r="CI317" i="14"/>
  <c r="CA317" i="14"/>
  <c r="BS317" i="14"/>
  <c r="BK317" i="14"/>
  <c r="BC317" i="14"/>
  <c r="AU317" i="14"/>
  <c r="AM317" i="14"/>
  <c r="AE317" i="14"/>
  <c r="W317" i="14"/>
  <c r="EL317" i="14"/>
  <c r="ED317" i="14"/>
  <c r="DV317" i="14"/>
  <c r="DN317" i="14"/>
  <c r="DF317" i="14"/>
  <c r="CX317" i="14"/>
  <c r="CP317" i="14"/>
  <c r="CH317" i="14"/>
  <c r="BZ317" i="14"/>
  <c r="BR317" i="14"/>
  <c r="BJ317" i="14"/>
  <c r="BB317" i="14"/>
  <c r="AT317" i="14"/>
  <c r="AL317" i="14"/>
  <c r="AD317" i="14"/>
  <c r="V317" i="14"/>
  <c r="N317" i="14"/>
  <c r="EK317" i="14"/>
  <c r="EC317" i="14"/>
  <c r="DU317" i="14"/>
  <c r="DM317" i="14"/>
  <c r="DE317" i="14"/>
  <c r="CW317" i="14"/>
  <c r="CO317" i="14"/>
  <c r="CG317" i="14"/>
  <c r="BY317" i="14"/>
  <c r="BQ317" i="14"/>
  <c r="BI317" i="14"/>
  <c r="BA317" i="14"/>
  <c r="AS317" i="14"/>
  <c r="AK317" i="14"/>
  <c r="AC317" i="14"/>
  <c r="U317" i="14"/>
  <c r="EI317" i="14"/>
  <c r="EA317" i="14"/>
  <c r="DS317" i="14"/>
  <c r="DK317" i="14"/>
  <c r="DC317" i="14"/>
  <c r="CU317" i="14"/>
  <c r="CM317" i="14"/>
  <c r="CE317" i="14"/>
  <c r="BW317" i="14"/>
  <c r="BO317" i="14"/>
  <c r="BG317" i="14"/>
  <c r="AY317" i="14"/>
  <c r="AQ317" i="14"/>
  <c r="AI317" i="14"/>
  <c r="AA317" i="14"/>
  <c r="S317" i="14"/>
  <c r="CN317" i="14"/>
  <c r="AB317" i="14"/>
  <c r="CF317" i="14"/>
  <c r="T317" i="14"/>
  <c r="EJ317" i="14"/>
  <c r="BX317" i="14"/>
  <c r="EB317" i="14"/>
  <c r="BP317" i="14"/>
  <c r="DT317" i="14"/>
  <c r="BH317" i="14"/>
  <c r="DL317" i="14"/>
  <c r="AZ317" i="14"/>
  <c r="CV317" i="14"/>
  <c r="AJ317" i="14"/>
  <c r="DD317" i="14"/>
  <c r="AR317" i="14"/>
  <c r="EH260" i="14"/>
  <c r="DZ260" i="14"/>
  <c r="DR260" i="14"/>
  <c r="DJ260" i="14"/>
  <c r="DB260" i="14"/>
  <c r="CT260" i="14"/>
  <c r="CL260" i="14"/>
  <c r="CD260" i="14"/>
  <c r="BV260" i="14"/>
  <c r="BN260" i="14"/>
  <c r="BF260" i="14"/>
  <c r="AX260" i="14"/>
  <c r="AP260" i="14"/>
  <c r="AH260" i="14"/>
  <c r="Z260" i="14"/>
  <c r="R260" i="14"/>
  <c r="EG260" i="14"/>
  <c r="DY260" i="14"/>
  <c r="DQ260" i="14"/>
  <c r="DI260" i="14"/>
  <c r="DA260" i="14"/>
  <c r="CS260" i="14"/>
  <c r="CK260" i="14"/>
  <c r="CC260" i="14"/>
  <c r="BU260" i="14"/>
  <c r="BM260" i="14"/>
  <c r="BE260" i="14"/>
  <c r="AW260" i="14"/>
  <c r="AO260" i="14"/>
  <c r="AG260" i="14"/>
  <c r="Y260" i="14"/>
  <c r="Q260" i="14"/>
  <c r="EF260" i="14"/>
  <c r="DX260" i="14"/>
  <c r="DP260" i="14"/>
  <c r="DH260" i="14"/>
  <c r="CZ260" i="14"/>
  <c r="CR260" i="14"/>
  <c r="CJ260" i="14"/>
  <c r="CB260" i="14"/>
  <c r="BT260" i="14"/>
  <c r="BL260" i="14"/>
  <c r="BD260" i="14"/>
  <c r="AV260" i="14"/>
  <c r="AN260" i="14"/>
  <c r="AF260" i="14"/>
  <c r="X260" i="14"/>
  <c r="P260" i="14"/>
  <c r="EM260" i="14"/>
  <c r="EE260" i="14"/>
  <c r="DW260" i="14"/>
  <c r="DO260" i="14"/>
  <c r="DG260" i="14"/>
  <c r="CY260" i="14"/>
  <c r="CQ260" i="14"/>
  <c r="CI260" i="14"/>
  <c r="CA260" i="14"/>
  <c r="BS260" i="14"/>
  <c r="BK260" i="14"/>
  <c r="BC260" i="14"/>
  <c r="AU260" i="14"/>
  <c r="AM260" i="14"/>
  <c r="AE260" i="14"/>
  <c r="W260" i="14"/>
  <c r="EL260" i="14"/>
  <c r="ED260" i="14"/>
  <c r="DV260" i="14"/>
  <c r="DN260" i="14"/>
  <c r="DF260" i="14"/>
  <c r="CX260" i="14"/>
  <c r="CP260" i="14"/>
  <c r="CH260" i="14"/>
  <c r="BZ260" i="14"/>
  <c r="BR260" i="14"/>
  <c r="BJ260" i="14"/>
  <c r="BB260" i="14"/>
  <c r="AT260" i="14"/>
  <c r="AL260" i="14"/>
  <c r="AD260" i="14"/>
  <c r="V260" i="14"/>
  <c r="N260" i="14"/>
  <c r="EK260" i="14"/>
  <c r="EC260" i="14"/>
  <c r="DU260" i="14"/>
  <c r="DM260" i="14"/>
  <c r="DE260" i="14"/>
  <c r="CW260" i="14"/>
  <c r="CO260" i="14"/>
  <c r="CG260" i="14"/>
  <c r="BY260" i="14"/>
  <c r="BQ260" i="14"/>
  <c r="BI260" i="14"/>
  <c r="BA260" i="14"/>
  <c r="AS260" i="14"/>
  <c r="AK260" i="14"/>
  <c r="AC260" i="14"/>
  <c r="U260" i="14"/>
  <c r="EJ260" i="14"/>
  <c r="EB260" i="14"/>
  <c r="DT260" i="14"/>
  <c r="DL260" i="14"/>
  <c r="DD260" i="14"/>
  <c r="CV260" i="14"/>
  <c r="CN260" i="14"/>
  <c r="CF260" i="14"/>
  <c r="BX260" i="14"/>
  <c r="BP260" i="14"/>
  <c r="BH260" i="14"/>
  <c r="AZ260" i="14"/>
  <c r="AR260" i="14"/>
  <c r="AJ260" i="14"/>
  <c r="AB260" i="14"/>
  <c r="T260" i="14"/>
  <c r="EI260" i="14"/>
  <c r="EA260" i="14"/>
  <c r="DS260" i="14"/>
  <c r="DK260" i="14"/>
  <c r="DC260" i="14"/>
  <c r="CU260" i="14"/>
  <c r="CM260" i="14"/>
  <c r="CE260" i="14"/>
  <c r="BW260" i="14"/>
  <c r="BO260" i="14"/>
  <c r="BG260" i="14"/>
  <c r="AY260" i="14"/>
  <c r="AQ260" i="14"/>
  <c r="AI260" i="14"/>
  <c r="AA260" i="14"/>
  <c r="S260" i="14"/>
  <c r="EJ206" i="14"/>
  <c r="EB206" i="14"/>
  <c r="DT206" i="14"/>
  <c r="DL206" i="14"/>
  <c r="DD206" i="14"/>
  <c r="CV206" i="14"/>
  <c r="CN206" i="14"/>
  <c r="CF206" i="14"/>
  <c r="BX206" i="14"/>
  <c r="BP206" i="14"/>
  <c r="BH206" i="14"/>
  <c r="AZ206" i="14"/>
  <c r="AR206" i="14"/>
  <c r="AJ206" i="14"/>
  <c r="AB206" i="14"/>
  <c r="T206" i="14"/>
  <c r="EI206" i="14"/>
  <c r="EA206" i="14"/>
  <c r="DS206" i="14"/>
  <c r="DK206" i="14"/>
  <c r="DC206" i="14"/>
  <c r="CU206" i="14"/>
  <c r="CM206" i="14"/>
  <c r="CE206" i="14"/>
  <c r="BW206" i="14"/>
  <c r="BO206" i="14"/>
  <c r="BG206" i="14"/>
  <c r="AY206" i="14"/>
  <c r="AQ206" i="14"/>
  <c r="AI206" i="14"/>
  <c r="AA206" i="14"/>
  <c r="S206" i="14"/>
  <c r="EH206" i="14"/>
  <c r="DZ206" i="14"/>
  <c r="DR206" i="14"/>
  <c r="DJ206" i="14"/>
  <c r="DB206" i="14"/>
  <c r="CT206" i="14"/>
  <c r="CL206" i="14"/>
  <c r="CD206" i="14"/>
  <c r="BV206" i="14"/>
  <c r="BN206" i="14"/>
  <c r="BF206" i="14"/>
  <c r="AX206" i="14"/>
  <c r="AP206" i="14"/>
  <c r="AH206" i="14"/>
  <c r="Z206" i="14"/>
  <c r="R206" i="14"/>
  <c r="EG206" i="14"/>
  <c r="DY206" i="14"/>
  <c r="DQ206" i="14"/>
  <c r="DI206" i="14"/>
  <c r="DA206" i="14"/>
  <c r="CS206" i="14"/>
  <c r="CK206" i="14"/>
  <c r="CC206" i="14"/>
  <c r="BU206" i="14"/>
  <c r="BM206" i="14"/>
  <c r="BE206" i="14"/>
  <c r="AW206" i="14"/>
  <c r="AO206" i="14"/>
  <c r="AG206" i="14"/>
  <c r="Y206" i="14"/>
  <c r="Q206" i="14"/>
  <c r="EF206" i="14"/>
  <c r="DX206" i="14"/>
  <c r="DP206" i="14"/>
  <c r="DH206" i="14"/>
  <c r="CZ206" i="14"/>
  <c r="CR206" i="14"/>
  <c r="CJ206" i="14"/>
  <c r="CB206" i="14"/>
  <c r="BT206" i="14"/>
  <c r="BL206" i="14"/>
  <c r="BD206" i="14"/>
  <c r="AV206" i="14"/>
  <c r="AN206" i="14"/>
  <c r="AF206" i="14"/>
  <c r="X206" i="14"/>
  <c r="P206" i="14"/>
  <c r="EM206" i="14"/>
  <c r="EE206" i="14"/>
  <c r="DW206" i="14"/>
  <c r="DO206" i="14"/>
  <c r="DG206" i="14"/>
  <c r="CY206" i="14"/>
  <c r="CQ206" i="14"/>
  <c r="CI206" i="14"/>
  <c r="CA206" i="14"/>
  <c r="BS206" i="14"/>
  <c r="BK206" i="14"/>
  <c r="BC206" i="14"/>
  <c r="AU206" i="14"/>
  <c r="AM206" i="14"/>
  <c r="AE206" i="14"/>
  <c r="W206" i="14"/>
  <c r="EL206" i="14"/>
  <c r="ED206" i="14"/>
  <c r="DV206" i="14"/>
  <c r="DN206" i="14"/>
  <c r="DF206" i="14"/>
  <c r="CX206" i="14"/>
  <c r="CP206" i="14"/>
  <c r="CH206" i="14"/>
  <c r="BZ206" i="14"/>
  <c r="BR206" i="14"/>
  <c r="BJ206" i="14"/>
  <c r="BB206" i="14"/>
  <c r="AT206" i="14"/>
  <c r="AL206" i="14"/>
  <c r="AD206" i="14"/>
  <c r="V206" i="14"/>
  <c r="N206" i="14"/>
  <c r="DU206" i="14"/>
  <c r="BI206" i="14"/>
  <c r="DM206" i="14"/>
  <c r="BA206" i="14"/>
  <c r="DE206" i="14"/>
  <c r="AS206" i="14"/>
  <c r="CW206" i="14"/>
  <c r="AK206" i="14"/>
  <c r="CO206" i="14"/>
  <c r="AC206" i="14"/>
  <c r="CG206" i="14"/>
  <c r="U206" i="14"/>
  <c r="EK206" i="14"/>
  <c r="BY206" i="14"/>
  <c r="EC206" i="14"/>
  <c r="BQ206" i="14"/>
  <c r="EL141" i="14"/>
  <c r="ED141" i="14"/>
  <c r="DV141" i="14"/>
  <c r="DN141" i="14"/>
  <c r="DF141" i="14"/>
  <c r="CX141" i="14"/>
  <c r="CP141" i="14"/>
  <c r="CH141" i="14"/>
  <c r="BZ141" i="14"/>
  <c r="BR141" i="14"/>
  <c r="BJ141" i="14"/>
  <c r="BB141" i="14"/>
  <c r="AT141" i="14"/>
  <c r="AL141" i="14"/>
  <c r="AD141" i="14"/>
  <c r="V141" i="14"/>
  <c r="N141" i="14"/>
  <c r="EK141" i="14"/>
  <c r="EC141" i="14"/>
  <c r="DU141" i="14"/>
  <c r="DM141" i="14"/>
  <c r="DE141" i="14"/>
  <c r="CW141" i="14"/>
  <c r="CO141" i="14"/>
  <c r="CG141" i="14"/>
  <c r="BY141" i="14"/>
  <c r="BQ141" i="14"/>
  <c r="BI141" i="14"/>
  <c r="BA141" i="14"/>
  <c r="AS141" i="14"/>
  <c r="AK141" i="14"/>
  <c r="AC141" i="14"/>
  <c r="U141" i="14"/>
  <c r="EJ141" i="14"/>
  <c r="EB141" i="14"/>
  <c r="DT141" i="14"/>
  <c r="DL141" i="14"/>
  <c r="DD141" i="14"/>
  <c r="CV141" i="14"/>
  <c r="CN141" i="14"/>
  <c r="CF141" i="14"/>
  <c r="BX141" i="14"/>
  <c r="BP141" i="14"/>
  <c r="BH141" i="14"/>
  <c r="AZ141" i="14"/>
  <c r="AR141" i="14"/>
  <c r="AJ141" i="14"/>
  <c r="AB141" i="14"/>
  <c r="T141" i="14"/>
  <c r="EI141" i="14"/>
  <c r="EA141" i="14"/>
  <c r="DS141" i="14"/>
  <c r="DK141" i="14"/>
  <c r="DC141" i="14"/>
  <c r="CU141" i="14"/>
  <c r="CM141" i="14"/>
  <c r="CE141" i="14"/>
  <c r="BW141" i="14"/>
  <c r="BO141" i="14"/>
  <c r="BG141" i="14"/>
  <c r="AY141" i="14"/>
  <c r="AQ141" i="14"/>
  <c r="AI141" i="14"/>
  <c r="AA141" i="14"/>
  <c r="S141" i="14"/>
  <c r="EH141" i="14"/>
  <c r="DZ141" i="14"/>
  <c r="DR141" i="14"/>
  <c r="DJ141" i="14"/>
  <c r="DB141" i="14"/>
  <c r="CT141" i="14"/>
  <c r="CL141" i="14"/>
  <c r="CD141" i="14"/>
  <c r="BV141" i="14"/>
  <c r="BN141" i="14"/>
  <c r="BF141" i="14"/>
  <c r="AX141" i="14"/>
  <c r="AP141" i="14"/>
  <c r="AH141" i="14"/>
  <c r="Z141" i="14"/>
  <c r="R141" i="14"/>
  <c r="EG141" i="14"/>
  <c r="DY141" i="14"/>
  <c r="DQ141" i="14"/>
  <c r="DI141" i="14"/>
  <c r="DA141" i="14"/>
  <c r="CS141" i="14"/>
  <c r="CK141" i="14"/>
  <c r="CC141" i="14"/>
  <c r="BU141" i="14"/>
  <c r="BM141" i="14"/>
  <c r="BE141" i="14"/>
  <c r="AW141" i="14"/>
  <c r="AO141" i="14"/>
  <c r="AG141" i="14"/>
  <c r="Y141" i="14"/>
  <c r="Q141" i="14"/>
  <c r="EF141" i="14"/>
  <c r="DX141" i="14"/>
  <c r="DP141" i="14"/>
  <c r="DH141" i="14"/>
  <c r="CZ141" i="14"/>
  <c r="CR141" i="14"/>
  <c r="CJ141" i="14"/>
  <c r="CB141" i="14"/>
  <c r="BT141" i="14"/>
  <c r="BL141" i="14"/>
  <c r="BD141" i="14"/>
  <c r="AV141" i="14"/>
  <c r="AN141" i="14"/>
  <c r="AF141" i="14"/>
  <c r="X141" i="14"/>
  <c r="P141" i="14"/>
  <c r="EM141" i="14"/>
  <c r="EE141" i="14"/>
  <c r="DW141" i="14"/>
  <c r="DO141" i="14"/>
  <c r="DG141" i="14"/>
  <c r="CY141" i="14"/>
  <c r="CQ141" i="14"/>
  <c r="CI141" i="14"/>
  <c r="CA141" i="14"/>
  <c r="BS141" i="14"/>
  <c r="BK141" i="14"/>
  <c r="BC141" i="14"/>
  <c r="AU141" i="14"/>
  <c r="AM141" i="14"/>
  <c r="AE141" i="14"/>
  <c r="W141" i="14"/>
  <c r="EL328" i="14"/>
  <c r="ED328" i="14"/>
  <c r="DV328" i="14"/>
  <c r="DN328" i="14"/>
  <c r="DF328" i="14"/>
  <c r="CX328" i="14"/>
  <c r="CP328" i="14"/>
  <c r="CH328" i="14"/>
  <c r="BZ328" i="14"/>
  <c r="BR328" i="14"/>
  <c r="BJ328" i="14"/>
  <c r="BB328" i="14"/>
  <c r="AT328" i="14"/>
  <c r="AL328" i="14"/>
  <c r="AD328" i="14"/>
  <c r="V328" i="14"/>
  <c r="N328" i="14"/>
  <c r="EK328" i="14"/>
  <c r="EC328" i="14"/>
  <c r="DU328" i="14"/>
  <c r="DM328" i="14"/>
  <c r="DE328" i="14"/>
  <c r="CW328" i="14"/>
  <c r="CO328" i="14"/>
  <c r="CG328" i="14"/>
  <c r="BY328" i="14"/>
  <c r="BQ328" i="14"/>
  <c r="BI328" i="14"/>
  <c r="BA328" i="14"/>
  <c r="AS328" i="14"/>
  <c r="AK328" i="14"/>
  <c r="AC328" i="14"/>
  <c r="U328" i="14"/>
  <c r="EJ328" i="14"/>
  <c r="EB328" i="14"/>
  <c r="DT328" i="14"/>
  <c r="DL328" i="14"/>
  <c r="DD328" i="14"/>
  <c r="CV328" i="14"/>
  <c r="CN328" i="14"/>
  <c r="CF328" i="14"/>
  <c r="BX328" i="14"/>
  <c r="BP328" i="14"/>
  <c r="BH328" i="14"/>
  <c r="AZ328" i="14"/>
  <c r="AR328" i="14"/>
  <c r="AJ328" i="14"/>
  <c r="AB328" i="14"/>
  <c r="T328" i="14"/>
  <c r="EI328" i="14"/>
  <c r="EA328" i="14"/>
  <c r="DS328" i="14"/>
  <c r="DK328" i="14"/>
  <c r="DC328" i="14"/>
  <c r="CU328" i="14"/>
  <c r="CM328" i="14"/>
  <c r="CE328" i="14"/>
  <c r="BW328" i="14"/>
  <c r="BO328" i="14"/>
  <c r="BG328" i="14"/>
  <c r="AY328" i="14"/>
  <c r="AQ328" i="14"/>
  <c r="AI328" i="14"/>
  <c r="AA328" i="14"/>
  <c r="S328" i="14"/>
  <c r="EH328" i="14"/>
  <c r="DZ328" i="14"/>
  <c r="DR328" i="14"/>
  <c r="DJ328" i="14"/>
  <c r="DB328" i="14"/>
  <c r="CT328" i="14"/>
  <c r="CL328" i="14"/>
  <c r="CD328" i="14"/>
  <c r="BV328" i="14"/>
  <c r="BN328" i="14"/>
  <c r="BF328" i="14"/>
  <c r="AX328" i="14"/>
  <c r="AP328" i="14"/>
  <c r="AH328" i="14"/>
  <c r="Z328" i="14"/>
  <c r="R328" i="14"/>
  <c r="EG328" i="14"/>
  <c r="DY328" i="14"/>
  <c r="DQ328" i="14"/>
  <c r="DI328" i="14"/>
  <c r="DA328" i="14"/>
  <c r="CS328" i="14"/>
  <c r="CK328" i="14"/>
  <c r="CC328" i="14"/>
  <c r="BU328" i="14"/>
  <c r="BM328" i="14"/>
  <c r="BE328" i="14"/>
  <c r="AW328" i="14"/>
  <c r="AO328" i="14"/>
  <c r="AG328" i="14"/>
  <c r="Y328" i="14"/>
  <c r="Q328" i="14"/>
  <c r="EM328" i="14"/>
  <c r="EE328" i="14"/>
  <c r="DW328" i="14"/>
  <c r="DO328" i="14"/>
  <c r="DG328" i="14"/>
  <c r="CY328" i="14"/>
  <c r="CQ328" i="14"/>
  <c r="CI328" i="14"/>
  <c r="CA328" i="14"/>
  <c r="BS328" i="14"/>
  <c r="BK328" i="14"/>
  <c r="BC328" i="14"/>
  <c r="AU328" i="14"/>
  <c r="AM328" i="14"/>
  <c r="AE328" i="14"/>
  <c r="W328" i="14"/>
  <c r="DH328" i="14"/>
  <c r="AV328" i="14"/>
  <c r="CZ328" i="14"/>
  <c r="AN328" i="14"/>
  <c r="CR328" i="14"/>
  <c r="AF328" i="14"/>
  <c r="CJ328" i="14"/>
  <c r="X328" i="14"/>
  <c r="CB328" i="14"/>
  <c r="P328" i="14"/>
  <c r="EF328" i="14"/>
  <c r="BT328" i="14"/>
  <c r="DX328" i="14"/>
  <c r="BL328" i="14"/>
  <c r="DP328" i="14"/>
  <c r="BD328" i="14"/>
  <c r="EH236" i="14"/>
  <c r="DZ236" i="14"/>
  <c r="DR236" i="14"/>
  <c r="DJ236" i="14"/>
  <c r="DB236" i="14"/>
  <c r="CT236" i="14"/>
  <c r="CL236" i="14"/>
  <c r="CD236" i="14"/>
  <c r="BV236" i="14"/>
  <c r="BN236" i="14"/>
  <c r="BF236" i="14"/>
  <c r="AX236" i="14"/>
  <c r="AP236" i="14"/>
  <c r="AH236" i="14"/>
  <c r="Z236" i="14"/>
  <c r="R236" i="14"/>
  <c r="EG236" i="14"/>
  <c r="DY236" i="14"/>
  <c r="DQ236" i="14"/>
  <c r="DI236" i="14"/>
  <c r="DA236" i="14"/>
  <c r="CS236" i="14"/>
  <c r="CK236" i="14"/>
  <c r="CC236" i="14"/>
  <c r="BU236" i="14"/>
  <c r="BM236" i="14"/>
  <c r="BE236" i="14"/>
  <c r="AW236" i="14"/>
  <c r="AO236" i="14"/>
  <c r="AG236" i="14"/>
  <c r="Y236" i="14"/>
  <c r="Q236" i="14"/>
  <c r="EF236" i="14"/>
  <c r="DX236" i="14"/>
  <c r="DP236" i="14"/>
  <c r="DH236" i="14"/>
  <c r="CZ236" i="14"/>
  <c r="CR236" i="14"/>
  <c r="CJ236" i="14"/>
  <c r="CB236" i="14"/>
  <c r="BT236" i="14"/>
  <c r="BL236" i="14"/>
  <c r="BD236" i="14"/>
  <c r="AV236" i="14"/>
  <c r="AN236" i="14"/>
  <c r="AF236" i="14"/>
  <c r="X236" i="14"/>
  <c r="P236" i="14"/>
  <c r="EM236" i="14"/>
  <c r="EE236" i="14"/>
  <c r="DW236" i="14"/>
  <c r="DO236" i="14"/>
  <c r="DG236" i="14"/>
  <c r="CY236" i="14"/>
  <c r="CQ236" i="14"/>
  <c r="CI236" i="14"/>
  <c r="CA236" i="14"/>
  <c r="BS236" i="14"/>
  <c r="BK236" i="14"/>
  <c r="BC236" i="14"/>
  <c r="AU236" i="14"/>
  <c r="AM236" i="14"/>
  <c r="AE236" i="14"/>
  <c r="W236" i="14"/>
  <c r="EL236" i="14"/>
  <c r="ED236" i="14"/>
  <c r="DV236" i="14"/>
  <c r="DN236" i="14"/>
  <c r="DF236" i="14"/>
  <c r="CX236" i="14"/>
  <c r="CP236" i="14"/>
  <c r="CH236" i="14"/>
  <c r="BZ236" i="14"/>
  <c r="BR236" i="14"/>
  <c r="BJ236" i="14"/>
  <c r="BB236" i="14"/>
  <c r="AT236" i="14"/>
  <c r="AL236" i="14"/>
  <c r="AD236" i="14"/>
  <c r="V236" i="14"/>
  <c r="N236" i="14"/>
  <c r="EK236" i="14"/>
  <c r="EC236" i="14"/>
  <c r="DU236" i="14"/>
  <c r="DM236" i="14"/>
  <c r="DE236" i="14"/>
  <c r="CW236" i="14"/>
  <c r="CO236" i="14"/>
  <c r="CG236" i="14"/>
  <c r="BY236" i="14"/>
  <c r="BQ236" i="14"/>
  <c r="BI236" i="14"/>
  <c r="BA236" i="14"/>
  <c r="AS236" i="14"/>
  <c r="AK236" i="14"/>
  <c r="AC236" i="14"/>
  <c r="U236" i="14"/>
  <c r="EJ236" i="14"/>
  <c r="EB236" i="14"/>
  <c r="DT236" i="14"/>
  <c r="DL236" i="14"/>
  <c r="DD236" i="14"/>
  <c r="CV236" i="14"/>
  <c r="CN236" i="14"/>
  <c r="CF236" i="14"/>
  <c r="BX236" i="14"/>
  <c r="BP236" i="14"/>
  <c r="BH236" i="14"/>
  <c r="AZ236" i="14"/>
  <c r="AR236" i="14"/>
  <c r="AJ236" i="14"/>
  <c r="AB236" i="14"/>
  <c r="T236" i="14"/>
  <c r="EI236" i="14"/>
  <c r="EA236" i="14"/>
  <c r="DS236" i="14"/>
  <c r="DK236" i="14"/>
  <c r="DC236" i="14"/>
  <c r="CU236" i="14"/>
  <c r="CM236" i="14"/>
  <c r="CE236" i="14"/>
  <c r="BW236" i="14"/>
  <c r="BO236" i="14"/>
  <c r="BG236" i="14"/>
  <c r="AY236" i="14"/>
  <c r="AQ236" i="14"/>
  <c r="AI236" i="14"/>
  <c r="AA236" i="14"/>
  <c r="S236" i="14"/>
  <c r="EF181" i="14"/>
  <c r="DX181" i="14"/>
  <c r="DP181" i="14"/>
  <c r="DH181" i="14"/>
  <c r="CZ181" i="14"/>
  <c r="CR181" i="14"/>
  <c r="CJ181" i="14"/>
  <c r="CB181" i="14"/>
  <c r="BT181" i="14"/>
  <c r="BL181" i="14"/>
  <c r="BD181" i="14"/>
  <c r="AV181" i="14"/>
  <c r="AN181" i="14"/>
  <c r="AF181" i="14"/>
  <c r="X181" i="14"/>
  <c r="P181" i="14"/>
  <c r="EM181" i="14"/>
  <c r="EE181" i="14"/>
  <c r="DW181" i="14"/>
  <c r="DO181" i="14"/>
  <c r="DG181" i="14"/>
  <c r="CY181" i="14"/>
  <c r="CQ181" i="14"/>
  <c r="CI181" i="14"/>
  <c r="CA181" i="14"/>
  <c r="BS181" i="14"/>
  <c r="BK181" i="14"/>
  <c r="BC181" i="14"/>
  <c r="AU181" i="14"/>
  <c r="AM181" i="14"/>
  <c r="AE181" i="14"/>
  <c r="W181" i="14"/>
  <c r="EL181" i="14"/>
  <c r="ED181" i="14"/>
  <c r="DV181" i="14"/>
  <c r="DN181" i="14"/>
  <c r="DF181" i="14"/>
  <c r="CX181" i="14"/>
  <c r="CP181" i="14"/>
  <c r="CH181" i="14"/>
  <c r="BZ181" i="14"/>
  <c r="BR181" i="14"/>
  <c r="BJ181" i="14"/>
  <c r="BB181" i="14"/>
  <c r="AT181" i="14"/>
  <c r="AL181" i="14"/>
  <c r="AD181" i="14"/>
  <c r="V181" i="14"/>
  <c r="N181" i="14"/>
  <c r="EK181" i="14"/>
  <c r="EC181" i="14"/>
  <c r="DU181" i="14"/>
  <c r="DM181" i="14"/>
  <c r="DE181" i="14"/>
  <c r="CW181" i="14"/>
  <c r="CO181" i="14"/>
  <c r="CG181" i="14"/>
  <c r="BY181" i="14"/>
  <c r="BQ181" i="14"/>
  <c r="BI181" i="14"/>
  <c r="BA181" i="14"/>
  <c r="AS181" i="14"/>
  <c r="AK181" i="14"/>
  <c r="AC181" i="14"/>
  <c r="U181" i="14"/>
  <c r="EJ181" i="14"/>
  <c r="EB181" i="14"/>
  <c r="DT181" i="14"/>
  <c r="DL181" i="14"/>
  <c r="DD181" i="14"/>
  <c r="CV181" i="14"/>
  <c r="CN181" i="14"/>
  <c r="CF181" i="14"/>
  <c r="BX181" i="14"/>
  <c r="BP181" i="14"/>
  <c r="BH181" i="14"/>
  <c r="AZ181" i="14"/>
  <c r="AR181" i="14"/>
  <c r="AJ181" i="14"/>
  <c r="AB181" i="14"/>
  <c r="T181" i="14"/>
  <c r="EI181" i="14"/>
  <c r="EA181" i="14"/>
  <c r="DS181" i="14"/>
  <c r="DK181" i="14"/>
  <c r="DC181" i="14"/>
  <c r="CU181" i="14"/>
  <c r="CM181" i="14"/>
  <c r="CE181" i="14"/>
  <c r="BW181" i="14"/>
  <c r="BO181" i="14"/>
  <c r="BG181" i="14"/>
  <c r="AY181" i="14"/>
  <c r="AQ181" i="14"/>
  <c r="AI181" i="14"/>
  <c r="AA181" i="14"/>
  <c r="S181" i="14"/>
  <c r="EH181" i="14"/>
  <c r="DZ181" i="14"/>
  <c r="DR181" i="14"/>
  <c r="DJ181" i="14"/>
  <c r="DB181" i="14"/>
  <c r="CT181" i="14"/>
  <c r="CL181" i="14"/>
  <c r="CD181" i="14"/>
  <c r="BV181" i="14"/>
  <c r="BN181" i="14"/>
  <c r="BF181" i="14"/>
  <c r="AX181" i="14"/>
  <c r="AP181" i="14"/>
  <c r="AH181" i="14"/>
  <c r="Z181" i="14"/>
  <c r="R181" i="14"/>
  <c r="EG181" i="14"/>
  <c r="DY181" i="14"/>
  <c r="DQ181" i="14"/>
  <c r="DI181" i="14"/>
  <c r="DA181" i="14"/>
  <c r="CS181" i="14"/>
  <c r="CK181" i="14"/>
  <c r="CC181" i="14"/>
  <c r="BU181" i="14"/>
  <c r="BM181" i="14"/>
  <c r="BE181" i="14"/>
  <c r="AW181" i="14"/>
  <c r="AO181" i="14"/>
  <c r="AG181" i="14"/>
  <c r="Y181" i="14"/>
  <c r="Q181" i="14"/>
  <c r="EL308" i="14"/>
  <c r="ED308" i="14"/>
  <c r="DV308" i="14"/>
  <c r="DN308" i="14"/>
  <c r="DF308" i="14"/>
  <c r="CX308" i="14"/>
  <c r="CP308" i="14"/>
  <c r="CH308" i="14"/>
  <c r="BZ308" i="14"/>
  <c r="BR308" i="14"/>
  <c r="BJ308" i="14"/>
  <c r="BB308" i="14"/>
  <c r="AT308" i="14"/>
  <c r="AL308" i="14"/>
  <c r="AD308" i="14"/>
  <c r="V308" i="14"/>
  <c r="N308" i="14"/>
  <c r="EK308" i="14"/>
  <c r="EC308" i="14"/>
  <c r="DU308" i="14"/>
  <c r="DM308" i="14"/>
  <c r="DE308" i="14"/>
  <c r="CW308" i="14"/>
  <c r="CO308" i="14"/>
  <c r="CG308" i="14"/>
  <c r="BY308" i="14"/>
  <c r="BQ308" i="14"/>
  <c r="BI308" i="14"/>
  <c r="BA308" i="14"/>
  <c r="AS308" i="14"/>
  <c r="AK308" i="14"/>
  <c r="AC308" i="14"/>
  <c r="U308" i="14"/>
  <c r="EJ308" i="14"/>
  <c r="EB308" i="14"/>
  <c r="DT308" i="14"/>
  <c r="DL308" i="14"/>
  <c r="DD308" i="14"/>
  <c r="CV308" i="14"/>
  <c r="CN308" i="14"/>
  <c r="CF308" i="14"/>
  <c r="BX308" i="14"/>
  <c r="BP308" i="14"/>
  <c r="BH308" i="14"/>
  <c r="AZ308" i="14"/>
  <c r="AR308" i="14"/>
  <c r="AJ308" i="14"/>
  <c r="AB308" i="14"/>
  <c r="T308" i="14"/>
  <c r="EI308" i="14"/>
  <c r="EA308" i="14"/>
  <c r="DS308" i="14"/>
  <c r="DK308" i="14"/>
  <c r="DC308" i="14"/>
  <c r="CU308" i="14"/>
  <c r="CM308" i="14"/>
  <c r="CE308" i="14"/>
  <c r="BW308" i="14"/>
  <c r="BO308" i="14"/>
  <c r="BG308" i="14"/>
  <c r="AY308" i="14"/>
  <c r="AQ308" i="14"/>
  <c r="AI308" i="14"/>
  <c r="AA308" i="14"/>
  <c r="S308" i="14"/>
  <c r="EH308" i="14"/>
  <c r="DZ308" i="14"/>
  <c r="DR308" i="14"/>
  <c r="DJ308" i="14"/>
  <c r="DB308" i="14"/>
  <c r="CT308" i="14"/>
  <c r="CL308" i="14"/>
  <c r="CD308" i="14"/>
  <c r="BV308" i="14"/>
  <c r="BN308" i="14"/>
  <c r="BF308" i="14"/>
  <c r="AX308" i="14"/>
  <c r="AP308" i="14"/>
  <c r="AH308" i="14"/>
  <c r="Z308" i="14"/>
  <c r="R308" i="14"/>
  <c r="EG308" i="14"/>
  <c r="DY308" i="14"/>
  <c r="DQ308" i="14"/>
  <c r="DI308" i="14"/>
  <c r="DA308" i="14"/>
  <c r="CS308" i="14"/>
  <c r="CK308" i="14"/>
  <c r="CC308" i="14"/>
  <c r="BU308" i="14"/>
  <c r="BM308" i="14"/>
  <c r="BE308" i="14"/>
  <c r="AW308" i="14"/>
  <c r="AO308" i="14"/>
  <c r="AG308" i="14"/>
  <c r="Y308" i="14"/>
  <c r="Q308" i="14"/>
  <c r="EM308" i="14"/>
  <c r="EE308" i="14"/>
  <c r="DW308" i="14"/>
  <c r="DO308" i="14"/>
  <c r="DG308" i="14"/>
  <c r="CY308" i="14"/>
  <c r="CQ308" i="14"/>
  <c r="CI308" i="14"/>
  <c r="CA308" i="14"/>
  <c r="BS308" i="14"/>
  <c r="BK308" i="14"/>
  <c r="BC308" i="14"/>
  <c r="AU308" i="14"/>
  <c r="AM308" i="14"/>
  <c r="AE308" i="14"/>
  <c r="W308" i="14"/>
  <c r="DX308" i="14"/>
  <c r="BL308" i="14"/>
  <c r="DP308" i="14"/>
  <c r="BD308" i="14"/>
  <c r="DH308" i="14"/>
  <c r="AV308" i="14"/>
  <c r="CZ308" i="14"/>
  <c r="AN308" i="14"/>
  <c r="CR308" i="14"/>
  <c r="AF308" i="14"/>
  <c r="CJ308" i="14"/>
  <c r="X308" i="14"/>
  <c r="EF308" i="14"/>
  <c r="BT308" i="14"/>
  <c r="CB308" i="14"/>
  <c r="P308" i="14"/>
  <c r="EL249" i="14"/>
  <c r="ED249" i="14"/>
  <c r="DV249" i="14"/>
  <c r="DN249" i="14"/>
  <c r="DF249" i="14"/>
  <c r="CX249" i="14"/>
  <c r="CP249" i="14"/>
  <c r="CH249" i="14"/>
  <c r="BZ249" i="14"/>
  <c r="BR249" i="14"/>
  <c r="BJ249" i="14"/>
  <c r="BB249" i="14"/>
  <c r="AT249" i="14"/>
  <c r="AL249" i="14"/>
  <c r="AD249" i="14"/>
  <c r="V249" i="14"/>
  <c r="N249" i="14"/>
  <c r="EK249" i="14"/>
  <c r="EC249" i="14"/>
  <c r="DU249" i="14"/>
  <c r="DM249" i="14"/>
  <c r="DE249" i="14"/>
  <c r="CW249" i="14"/>
  <c r="CO249" i="14"/>
  <c r="CG249" i="14"/>
  <c r="BY249" i="14"/>
  <c r="BQ249" i="14"/>
  <c r="BI249" i="14"/>
  <c r="BA249" i="14"/>
  <c r="AS249" i="14"/>
  <c r="AK249" i="14"/>
  <c r="AC249" i="14"/>
  <c r="U249" i="14"/>
  <c r="EJ249" i="14"/>
  <c r="EB249" i="14"/>
  <c r="DT249" i="14"/>
  <c r="DL249" i="14"/>
  <c r="DD249" i="14"/>
  <c r="CV249" i="14"/>
  <c r="CN249" i="14"/>
  <c r="CF249" i="14"/>
  <c r="BX249" i="14"/>
  <c r="BP249" i="14"/>
  <c r="BH249" i="14"/>
  <c r="AZ249" i="14"/>
  <c r="AR249" i="14"/>
  <c r="AJ249" i="14"/>
  <c r="AB249" i="14"/>
  <c r="T249" i="14"/>
  <c r="EI249" i="14"/>
  <c r="EA249" i="14"/>
  <c r="DS249" i="14"/>
  <c r="DK249" i="14"/>
  <c r="DC249" i="14"/>
  <c r="CU249" i="14"/>
  <c r="CM249" i="14"/>
  <c r="CE249" i="14"/>
  <c r="BW249" i="14"/>
  <c r="BO249" i="14"/>
  <c r="BG249" i="14"/>
  <c r="AY249" i="14"/>
  <c r="AQ249" i="14"/>
  <c r="AI249" i="14"/>
  <c r="AA249" i="14"/>
  <c r="S249" i="14"/>
  <c r="EH249" i="14"/>
  <c r="DZ249" i="14"/>
  <c r="DR249" i="14"/>
  <c r="DJ249" i="14"/>
  <c r="DB249" i="14"/>
  <c r="CT249" i="14"/>
  <c r="CL249" i="14"/>
  <c r="CD249" i="14"/>
  <c r="BV249" i="14"/>
  <c r="BN249" i="14"/>
  <c r="BF249" i="14"/>
  <c r="AX249" i="14"/>
  <c r="AP249" i="14"/>
  <c r="AH249" i="14"/>
  <c r="Z249" i="14"/>
  <c r="R249" i="14"/>
  <c r="EG249" i="14"/>
  <c r="DY249" i="14"/>
  <c r="DQ249" i="14"/>
  <c r="DI249" i="14"/>
  <c r="DA249" i="14"/>
  <c r="CS249" i="14"/>
  <c r="CK249" i="14"/>
  <c r="CC249" i="14"/>
  <c r="BU249" i="14"/>
  <c r="BM249" i="14"/>
  <c r="BE249" i="14"/>
  <c r="AW249" i="14"/>
  <c r="AO249" i="14"/>
  <c r="AG249" i="14"/>
  <c r="Y249" i="14"/>
  <c r="Q249" i="14"/>
  <c r="EF249" i="14"/>
  <c r="DX249" i="14"/>
  <c r="DP249" i="14"/>
  <c r="DH249" i="14"/>
  <c r="CZ249" i="14"/>
  <c r="CR249" i="14"/>
  <c r="CJ249" i="14"/>
  <c r="CB249" i="14"/>
  <c r="BT249" i="14"/>
  <c r="BL249" i="14"/>
  <c r="BD249" i="14"/>
  <c r="AV249" i="14"/>
  <c r="AN249" i="14"/>
  <c r="AF249" i="14"/>
  <c r="X249" i="14"/>
  <c r="P249" i="14"/>
  <c r="EM249" i="14"/>
  <c r="EE249" i="14"/>
  <c r="DW249" i="14"/>
  <c r="DO249" i="14"/>
  <c r="DG249" i="14"/>
  <c r="CY249" i="14"/>
  <c r="CQ249" i="14"/>
  <c r="CI249" i="14"/>
  <c r="CA249" i="14"/>
  <c r="BS249" i="14"/>
  <c r="BK249" i="14"/>
  <c r="BC249" i="14"/>
  <c r="AU249" i="14"/>
  <c r="AM249" i="14"/>
  <c r="AE249" i="14"/>
  <c r="W249" i="14"/>
  <c r="EF161" i="14"/>
  <c r="DX161" i="14"/>
  <c r="DP161" i="14"/>
  <c r="DH161" i="14"/>
  <c r="CZ161" i="14"/>
  <c r="CR161" i="14"/>
  <c r="CJ161" i="14"/>
  <c r="CB161" i="14"/>
  <c r="BT161" i="14"/>
  <c r="BL161" i="14"/>
  <c r="BD161" i="14"/>
  <c r="AV161" i="14"/>
  <c r="AN161" i="14"/>
  <c r="AF161" i="14"/>
  <c r="X161" i="14"/>
  <c r="P161" i="14"/>
  <c r="EM161" i="14"/>
  <c r="EE161" i="14"/>
  <c r="DW161" i="14"/>
  <c r="DO161" i="14"/>
  <c r="DG161" i="14"/>
  <c r="CY161" i="14"/>
  <c r="CQ161" i="14"/>
  <c r="CI161" i="14"/>
  <c r="CA161" i="14"/>
  <c r="BS161" i="14"/>
  <c r="BK161" i="14"/>
  <c r="BC161" i="14"/>
  <c r="AU161" i="14"/>
  <c r="AM161" i="14"/>
  <c r="AE161" i="14"/>
  <c r="W161" i="14"/>
  <c r="EL161" i="14"/>
  <c r="ED161" i="14"/>
  <c r="DV161" i="14"/>
  <c r="DN161" i="14"/>
  <c r="DF161" i="14"/>
  <c r="CX161" i="14"/>
  <c r="CP161" i="14"/>
  <c r="CH161" i="14"/>
  <c r="BZ161" i="14"/>
  <c r="BR161" i="14"/>
  <c r="BJ161" i="14"/>
  <c r="BB161" i="14"/>
  <c r="AT161" i="14"/>
  <c r="AL161" i="14"/>
  <c r="AD161" i="14"/>
  <c r="V161" i="14"/>
  <c r="N161" i="14"/>
  <c r="EK161" i="14"/>
  <c r="EC161" i="14"/>
  <c r="DU161" i="14"/>
  <c r="DM161" i="14"/>
  <c r="DE161" i="14"/>
  <c r="CW161" i="14"/>
  <c r="CO161" i="14"/>
  <c r="CG161" i="14"/>
  <c r="BY161" i="14"/>
  <c r="BQ161" i="14"/>
  <c r="BI161" i="14"/>
  <c r="BA161" i="14"/>
  <c r="AS161" i="14"/>
  <c r="AK161" i="14"/>
  <c r="AC161" i="14"/>
  <c r="U161" i="14"/>
  <c r="EJ161" i="14"/>
  <c r="EB161" i="14"/>
  <c r="DT161" i="14"/>
  <c r="DL161" i="14"/>
  <c r="DD161" i="14"/>
  <c r="CV161" i="14"/>
  <c r="CN161" i="14"/>
  <c r="CF161" i="14"/>
  <c r="BX161" i="14"/>
  <c r="BP161" i="14"/>
  <c r="BH161" i="14"/>
  <c r="AZ161" i="14"/>
  <c r="AR161" i="14"/>
  <c r="AJ161" i="14"/>
  <c r="AB161" i="14"/>
  <c r="T161" i="14"/>
  <c r="EI161" i="14"/>
  <c r="EA161" i="14"/>
  <c r="DS161" i="14"/>
  <c r="DK161" i="14"/>
  <c r="DC161" i="14"/>
  <c r="CU161" i="14"/>
  <c r="CM161" i="14"/>
  <c r="CE161" i="14"/>
  <c r="BW161" i="14"/>
  <c r="BO161" i="14"/>
  <c r="BG161" i="14"/>
  <c r="AY161" i="14"/>
  <c r="AQ161" i="14"/>
  <c r="AI161" i="14"/>
  <c r="AA161" i="14"/>
  <c r="S161" i="14"/>
  <c r="EH161" i="14"/>
  <c r="DZ161" i="14"/>
  <c r="DR161" i="14"/>
  <c r="DJ161" i="14"/>
  <c r="DB161" i="14"/>
  <c r="CT161" i="14"/>
  <c r="CL161" i="14"/>
  <c r="CD161" i="14"/>
  <c r="BV161" i="14"/>
  <c r="BN161" i="14"/>
  <c r="BF161" i="14"/>
  <c r="AX161" i="14"/>
  <c r="AP161" i="14"/>
  <c r="AH161" i="14"/>
  <c r="Z161" i="14"/>
  <c r="R161" i="14"/>
  <c r="EG161" i="14"/>
  <c r="DY161" i="14"/>
  <c r="DQ161" i="14"/>
  <c r="DI161" i="14"/>
  <c r="DA161" i="14"/>
  <c r="CS161" i="14"/>
  <c r="CK161" i="14"/>
  <c r="CC161" i="14"/>
  <c r="BU161" i="14"/>
  <c r="BM161" i="14"/>
  <c r="BE161" i="14"/>
  <c r="AW161" i="14"/>
  <c r="AO161" i="14"/>
  <c r="AG161" i="14"/>
  <c r="Y161" i="14"/>
  <c r="Q161" i="14"/>
  <c r="EH303" i="14"/>
  <c r="DZ303" i="14"/>
  <c r="DR303" i="14"/>
  <c r="DJ303" i="14"/>
  <c r="DB303" i="14"/>
  <c r="CT303" i="14"/>
  <c r="CL303" i="14"/>
  <c r="CD303" i="14"/>
  <c r="BV303" i="14"/>
  <c r="BN303" i="14"/>
  <c r="BF303" i="14"/>
  <c r="AX303" i="14"/>
  <c r="AP303" i="14"/>
  <c r="AH303" i="14"/>
  <c r="Z303" i="14"/>
  <c r="R303" i="14"/>
  <c r="EG303" i="14"/>
  <c r="DY303" i="14"/>
  <c r="DQ303" i="14"/>
  <c r="DI303" i="14"/>
  <c r="DA303" i="14"/>
  <c r="CS303" i="14"/>
  <c r="CK303" i="14"/>
  <c r="CC303" i="14"/>
  <c r="BU303" i="14"/>
  <c r="BM303" i="14"/>
  <c r="BE303" i="14"/>
  <c r="AW303" i="14"/>
  <c r="AO303" i="14"/>
  <c r="AG303" i="14"/>
  <c r="Y303" i="14"/>
  <c r="Q303" i="14"/>
  <c r="EF303" i="14"/>
  <c r="DX303" i="14"/>
  <c r="DP303" i="14"/>
  <c r="DH303" i="14"/>
  <c r="CZ303" i="14"/>
  <c r="CR303" i="14"/>
  <c r="CJ303" i="14"/>
  <c r="CB303" i="14"/>
  <c r="BT303" i="14"/>
  <c r="BL303" i="14"/>
  <c r="BD303" i="14"/>
  <c r="AV303" i="14"/>
  <c r="AN303" i="14"/>
  <c r="AF303" i="14"/>
  <c r="X303" i="14"/>
  <c r="P303" i="14"/>
  <c r="EM303" i="14"/>
  <c r="EE303" i="14"/>
  <c r="DW303" i="14"/>
  <c r="DO303" i="14"/>
  <c r="DG303" i="14"/>
  <c r="CY303" i="14"/>
  <c r="CQ303" i="14"/>
  <c r="CI303" i="14"/>
  <c r="CA303" i="14"/>
  <c r="BS303" i="14"/>
  <c r="BK303" i="14"/>
  <c r="BC303" i="14"/>
  <c r="AU303" i="14"/>
  <c r="AM303" i="14"/>
  <c r="AE303" i="14"/>
  <c r="W303" i="14"/>
  <c r="EL303" i="14"/>
  <c r="ED303" i="14"/>
  <c r="DV303" i="14"/>
  <c r="DN303" i="14"/>
  <c r="DF303" i="14"/>
  <c r="CX303" i="14"/>
  <c r="CP303" i="14"/>
  <c r="CH303" i="14"/>
  <c r="BZ303" i="14"/>
  <c r="BR303" i="14"/>
  <c r="BJ303" i="14"/>
  <c r="BB303" i="14"/>
  <c r="AT303" i="14"/>
  <c r="AL303" i="14"/>
  <c r="AD303" i="14"/>
  <c r="V303" i="14"/>
  <c r="N303" i="14"/>
  <c r="EK303" i="14"/>
  <c r="EC303" i="14"/>
  <c r="DU303" i="14"/>
  <c r="DM303" i="14"/>
  <c r="DE303" i="14"/>
  <c r="CW303" i="14"/>
  <c r="CO303" i="14"/>
  <c r="CG303" i="14"/>
  <c r="BY303" i="14"/>
  <c r="BQ303" i="14"/>
  <c r="BI303" i="14"/>
  <c r="BA303" i="14"/>
  <c r="AS303" i="14"/>
  <c r="AK303" i="14"/>
  <c r="AC303" i="14"/>
  <c r="U303" i="14"/>
  <c r="DT303" i="14"/>
  <c r="CN303" i="14"/>
  <c r="BH303" i="14"/>
  <c r="AB303" i="14"/>
  <c r="DS303" i="14"/>
  <c r="CM303" i="14"/>
  <c r="BG303" i="14"/>
  <c r="AA303" i="14"/>
  <c r="DL303" i="14"/>
  <c r="CF303" i="14"/>
  <c r="AZ303" i="14"/>
  <c r="T303" i="14"/>
  <c r="DK303" i="14"/>
  <c r="CE303" i="14"/>
  <c r="AY303" i="14"/>
  <c r="S303" i="14"/>
  <c r="EJ303" i="14"/>
  <c r="DD303" i="14"/>
  <c r="BX303" i="14"/>
  <c r="AR303" i="14"/>
  <c r="EI303" i="14"/>
  <c r="DC303" i="14"/>
  <c r="BW303" i="14"/>
  <c r="AQ303" i="14"/>
  <c r="EA303" i="14"/>
  <c r="CU303" i="14"/>
  <c r="BO303" i="14"/>
  <c r="AI303" i="14"/>
  <c r="EB303" i="14"/>
  <c r="CV303" i="14"/>
  <c r="BP303" i="14"/>
  <c r="AJ303" i="14"/>
  <c r="EL336" i="14"/>
  <c r="ED336" i="14"/>
  <c r="DV336" i="14"/>
  <c r="DN336" i="14"/>
  <c r="DF336" i="14"/>
  <c r="CX336" i="14"/>
  <c r="CP336" i="14"/>
  <c r="CH336" i="14"/>
  <c r="BZ336" i="14"/>
  <c r="BR336" i="14"/>
  <c r="BJ336" i="14"/>
  <c r="BB336" i="14"/>
  <c r="AT336" i="14"/>
  <c r="AL336" i="14"/>
  <c r="AD336" i="14"/>
  <c r="V336" i="14"/>
  <c r="N336" i="14"/>
  <c r="EK336" i="14"/>
  <c r="EC336" i="14"/>
  <c r="DU336" i="14"/>
  <c r="DM336" i="14"/>
  <c r="DE336" i="14"/>
  <c r="CW336" i="14"/>
  <c r="CO336" i="14"/>
  <c r="CG336" i="14"/>
  <c r="BY336" i="14"/>
  <c r="BQ336" i="14"/>
  <c r="BI336" i="14"/>
  <c r="BA336" i="14"/>
  <c r="AS336" i="14"/>
  <c r="AK336" i="14"/>
  <c r="AC336" i="14"/>
  <c r="U336" i="14"/>
  <c r="EJ336" i="14"/>
  <c r="EB336" i="14"/>
  <c r="DT336" i="14"/>
  <c r="DL336" i="14"/>
  <c r="DD336" i="14"/>
  <c r="CV336" i="14"/>
  <c r="CN336" i="14"/>
  <c r="CF336" i="14"/>
  <c r="BX336" i="14"/>
  <c r="BP336" i="14"/>
  <c r="BH336" i="14"/>
  <c r="AZ336" i="14"/>
  <c r="AR336" i="14"/>
  <c r="AJ336" i="14"/>
  <c r="AB336" i="14"/>
  <c r="T336" i="14"/>
  <c r="EI336" i="14"/>
  <c r="EA336" i="14"/>
  <c r="DS336" i="14"/>
  <c r="DK336" i="14"/>
  <c r="DC336" i="14"/>
  <c r="CU336" i="14"/>
  <c r="CM336" i="14"/>
  <c r="CE336" i="14"/>
  <c r="BW336" i="14"/>
  <c r="BO336" i="14"/>
  <c r="BG336" i="14"/>
  <c r="AY336" i="14"/>
  <c r="AQ336" i="14"/>
  <c r="AI336" i="14"/>
  <c r="AA336" i="14"/>
  <c r="S336" i="14"/>
  <c r="EH336" i="14"/>
  <c r="DZ336" i="14"/>
  <c r="DR336" i="14"/>
  <c r="DJ336" i="14"/>
  <c r="DB336" i="14"/>
  <c r="CT336" i="14"/>
  <c r="CL336" i="14"/>
  <c r="CD336" i="14"/>
  <c r="BV336" i="14"/>
  <c r="BN336" i="14"/>
  <c r="BF336" i="14"/>
  <c r="AX336" i="14"/>
  <c r="AP336" i="14"/>
  <c r="AH336" i="14"/>
  <c r="Z336" i="14"/>
  <c r="R336" i="14"/>
  <c r="EG336" i="14"/>
  <c r="DY336" i="14"/>
  <c r="DQ336" i="14"/>
  <c r="DI336" i="14"/>
  <c r="DA336" i="14"/>
  <c r="CS336" i="14"/>
  <c r="CK336" i="14"/>
  <c r="CC336" i="14"/>
  <c r="BU336" i="14"/>
  <c r="BM336" i="14"/>
  <c r="BE336" i="14"/>
  <c r="AW336" i="14"/>
  <c r="AO336" i="14"/>
  <c r="AG336" i="14"/>
  <c r="Y336" i="14"/>
  <c r="Q336" i="14"/>
  <c r="EM336" i="14"/>
  <c r="EE336" i="14"/>
  <c r="DW336" i="14"/>
  <c r="DO336" i="14"/>
  <c r="DG336" i="14"/>
  <c r="CY336" i="14"/>
  <c r="CQ336" i="14"/>
  <c r="CI336" i="14"/>
  <c r="CA336" i="14"/>
  <c r="BS336" i="14"/>
  <c r="BK336" i="14"/>
  <c r="BC336" i="14"/>
  <c r="AU336" i="14"/>
  <c r="AM336" i="14"/>
  <c r="AE336" i="14"/>
  <c r="W336" i="14"/>
  <c r="CB336" i="14"/>
  <c r="P336" i="14"/>
  <c r="EF336" i="14"/>
  <c r="BT336" i="14"/>
  <c r="DX336" i="14"/>
  <c r="BL336" i="14"/>
  <c r="DP336" i="14"/>
  <c r="BD336" i="14"/>
  <c r="DH336" i="14"/>
  <c r="AV336" i="14"/>
  <c r="CZ336" i="14"/>
  <c r="AN336" i="14"/>
  <c r="CR336" i="14"/>
  <c r="AF336" i="14"/>
  <c r="CJ336" i="14"/>
  <c r="X336" i="14"/>
  <c r="EH244" i="14"/>
  <c r="DZ244" i="14"/>
  <c r="DR244" i="14"/>
  <c r="DJ244" i="14"/>
  <c r="DB244" i="14"/>
  <c r="CT244" i="14"/>
  <c r="CL244" i="14"/>
  <c r="CD244" i="14"/>
  <c r="BV244" i="14"/>
  <c r="BN244" i="14"/>
  <c r="BF244" i="14"/>
  <c r="AX244" i="14"/>
  <c r="AP244" i="14"/>
  <c r="AH244" i="14"/>
  <c r="Z244" i="14"/>
  <c r="R244" i="14"/>
  <c r="EG244" i="14"/>
  <c r="DY244" i="14"/>
  <c r="DQ244" i="14"/>
  <c r="DI244" i="14"/>
  <c r="DA244" i="14"/>
  <c r="CS244" i="14"/>
  <c r="CK244" i="14"/>
  <c r="CC244" i="14"/>
  <c r="BU244" i="14"/>
  <c r="BM244" i="14"/>
  <c r="BE244" i="14"/>
  <c r="AW244" i="14"/>
  <c r="AO244" i="14"/>
  <c r="AG244" i="14"/>
  <c r="Y244" i="14"/>
  <c r="Q244" i="14"/>
  <c r="EF244" i="14"/>
  <c r="DX244" i="14"/>
  <c r="DP244" i="14"/>
  <c r="DH244" i="14"/>
  <c r="CZ244" i="14"/>
  <c r="CR244" i="14"/>
  <c r="CJ244" i="14"/>
  <c r="CB244" i="14"/>
  <c r="BT244" i="14"/>
  <c r="BL244" i="14"/>
  <c r="BD244" i="14"/>
  <c r="AV244" i="14"/>
  <c r="AN244" i="14"/>
  <c r="AF244" i="14"/>
  <c r="X244" i="14"/>
  <c r="P244" i="14"/>
  <c r="EM244" i="14"/>
  <c r="EE244" i="14"/>
  <c r="DW244" i="14"/>
  <c r="DO244" i="14"/>
  <c r="DG244" i="14"/>
  <c r="CY244" i="14"/>
  <c r="CQ244" i="14"/>
  <c r="CI244" i="14"/>
  <c r="CA244" i="14"/>
  <c r="BS244" i="14"/>
  <c r="BK244" i="14"/>
  <c r="BC244" i="14"/>
  <c r="AU244" i="14"/>
  <c r="AM244" i="14"/>
  <c r="AE244" i="14"/>
  <c r="W244" i="14"/>
  <c r="EL244" i="14"/>
  <c r="ED244" i="14"/>
  <c r="DV244" i="14"/>
  <c r="DN244" i="14"/>
  <c r="DF244" i="14"/>
  <c r="CX244" i="14"/>
  <c r="CP244" i="14"/>
  <c r="CH244" i="14"/>
  <c r="BZ244" i="14"/>
  <c r="BR244" i="14"/>
  <c r="BJ244" i="14"/>
  <c r="BB244" i="14"/>
  <c r="AT244" i="14"/>
  <c r="AL244" i="14"/>
  <c r="AD244" i="14"/>
  <c r="V244" i="14"/>
  <c r="N244" i="14"/>
  <c r="EK244" i="14"/>
  <c r="EC244" i="14"/>
  <c r="DU244" i="14"/>
  <c r="DM244" i="14"/>
  <c r="DE244" i="14"/>
  <c r="CW244" i="14"/>
  <c r="CO244" i="14"/>
  <c r="CG244" i="14"/>
  <c r="BY244" i="14"/>
  <c r="BQ244" i="14"/>
  <c r="BI244" i="14"/>
  <c r="BA244" i="14"/>
  <c r="AS244" i="14"/>
  <c r="AK244" i="14"/>
  <c r="AC244" i="14"/>
  <c r="U244" i="14"/>
  <c r="EJ244" i="14"/>
  <c r="EB244" i="14"/>
  <c r="DT244" i="14"/>
  <c r="DL244" i="14"/>
  <c r="DD244" i="14"/>
  <c r="CV244" i="14"/>
  <c r="CN244" i="14"/>
  <c r="CF244" i="14"/>
  <c r="BX244" i="14"/>
  <c r="BP244" i="14"/>
  <c r="BH244" i="14"/>
  <c r="AZ244" i="14"/>
  <c r="AR244" i="14"/>
  <c r="AJ244" i="14"/>
  <c r="AB244" i="14"/>
  <c r="T244" i="14"/>
  <c r="EI244" i="14"/>
  <c r="EA244" i="14"/>
  <c r="DS244" i="14"/>
  <c r="DK244" i="14"/>
  <c r="DC244" i="14"/>
  <c r="CU244" i="14"/>
  <c r="CM244" i="14"/>
  <c r="CE244" i="14"/>
  <c r="BW244" i="14"/>
  <c r="BO244" i="14"/>
  <c r="BG244" i="14"/>
  <c r="AY244" i="14"/>
  <c r="AQ244" i="14"/>
  <c r="AI244" i="14"/>
  <c r="AA244" i="14"/>
  <c r="S244" i="14"/>
  <c r="EF189" i="14"/>
  <c r="DX189" i="14"/>
  <c r="DP189" i="14"/>
  <c r="DH189" i="14"/>
  <c r="CZ189" i="14"/>
  <c r="CR189" i="14"/>
  <c r="CJ189" i="14"/>
  <c r="CB189" i="14"/>
  <c r="BT189" i="14"/>
  <c r="BL189" i="14"/>
  <c r="BD189" i="14"/>
  <c r="AV189" i="14"/>
  <c r="AN189" i="14"/>
  <c r="AF189" i="14"/>
  <c r="X189" i="14"/>
  <c r="P189" i="14"/>
  <c r="EM189" i="14"/>
  <c r="EE189" i="14"/>
  <c r="DW189" i="14"/>
  <c r="DO189" i="14"/>
  <c r="DG189" i="14"/>
  <c r="CY189" i="14"/>
  <c r="CQ189" i="14"/>
  <c r="CI189" i="14"/>
  <c r="CA189" i="14"/>
  <c r="BS189" i="14"/>
  <c r="BK189" i="14"/>
  <c r="BC189" i="14"/>
  <c r="AU189" i="14"/>
  <c r="AM189" i="14"/>
  <c r="AE189" i="14"/>
  <c r="W189" i="14"/>
  <c r="EL189" i="14"/>
  <c r="ED189" i="14"/>
  <c r="DV189" i="14"/>
  <c r="DN189" i="14"/>
  <c r="DF189" i="14"/>
  <c r="CX189" i="14"/>
  <c r="CP189" i="14"/>
  <c r="CH189" i="14"/>
  <c r="BZ189" i="14"/>
  <c r="BR189" i="14"/>
  <c r="BJ189" i="14"/>
  <c r="BB189" i="14"/>
  <c r="AT189" i="14"/>
  <c r="AL189" i="14"/>
  <c r="AD189" i="14"/>
  <c r="V189" i="14"/>
  <c r="N189" i="14"/>
  <c r="EK189" i="14"/>
  <c r="EC189" i="14"/>
  <c r="DU189" i="14"/>
  <c r="DM189" i="14"/>
  <c r="DE189" i="14"/>
  <c r="CW189" i="14"/>
  <c r="CO189" i="14"/>
  <c r="CG189" i="14"/>
  <c r="BY189" i="14"/>
  <c r="BQ189" i="14"/>
  <c r="BI189" i="14"/>
  <c r="BA189" i="14"/>
  <c r="AS189" i="14"/>
  <c r="AK189" i="14"/>
  <c r="AC189" i="14"/>
  <c r="U189" i="14"/>
  <c r="EJ189" i="14"/>
  <c r="EB189" i="14"/>
  <c r="DT189" i="14"/>
  <c r="DL189" i="14"/>
  <c r="DD189" i="14"/>
  <c r="CV189" i="14"/>
  <c r="CN189" i="14"/>
  <c r="CF189" i="14"/>
  <c r="BX189" i="14"/>
  <c r="BP189" i="14"/>
  <c r="BH189" i="14"/>
  <c r="AZ189" i="14"/>
  <c r="AR189" i="14"/>
  <c r="AJ189" i="14"/>
  <c r="AB189" i="14"/>
  <c r="T189" i="14"/>
  <c r="EI189" i="14"/>
  <c r="EA189" i="14"/>
  <c r="DS189" i="14"/>
  <c r="DK189" i="14"/>
  <c r="DC189" i="14"/>
  <c r="CU189" i="14"/>
  <c r="CM189" i="14"/>
  <c r="CE189" i="14"/>
  <c r="BW189" i="14"/>
  <c r="BO189" i="14"/>
  <c r="BG189" i="14"/>
  <c r="AY189" i="14"/>
  <c r="AQ189" i="14"/>
  <c r="AI189" i="14"/>
  <c r="AA189" i="14"/>
  <c r="S189" i="14"/>
  <c r="EH189" i="14"/>
  <c r="DZ189" i="14"/>
  <c r="DR189" i="14"/>
  <c r="DJ189" i="14"/>
  <c r="DB189" i="14"/>
  <c r="CT189" i="14"/>
  <c r="CL189" i="14"/>
  <c r="CD189" i="14"/>
  <c r="BV189" i="14"/>
  <c r="BN189" i="14"/>
  <c r="BF189" i="14"/>
  <c r="AX189" i="14"/>
  <c r="AP189" i="14"/>
  <c r="AH189" i="14"/>
  <c r="Z189" i="14"/>
  <c r="R189" i="14"/>
  <c r="EG189" i="14"/>
  <c r="DY189" i="14"/>
  <c r="DQ189" i="14"/>
  <c r="DI189" i="14"/>
  <c r="DA189" i="14"/>
  <c r="CS189" i="14"/>
  <c r="CK189" i="14"/>
  <c r="CC189" i="14"/>
  <c r="BU189" i="14"/>
  <c r="BM189" i="14"/>
  <c r="BE189" i="14"/>
  <c r="AW189" i="14"/>
  <c r="AO189" i="14"/>
  <c r="AG189" i="14"/>
  <c r="Y189" i="14"/>
  <c r="Q189" i="14"/>
  <c r="EL312" i="14"/>
  <c r="ED312" i="14"/>
  <c r="DV312" i="14"/>
  <c r="DN312" i="14"/>
  <c r="DF312" i="14"/>
  <c r="CX312" i="14"/>
  <c r="CP312" i="14"/>
  <c r="CH312" i="14"/>
  <c r="BZ312" i="14"/>
  <c r="BR312" i="14"/>
  <c r="BJ312" i="14"/>
  <c r="BB312" i="14"/>
  <c r="AT312" i="14"/>
  <c r="AL312" i="14"/>
  <c r="AD312" i="14"/>
  <c r="V312" i="14"/>
  <c r="N312" i="14"/>
  <c r="EK312" i="14"/>
  <c r="EC312" i="14"/>
  <c r="DU312" i="14"/>
  <c r="DM312" i="14"/>
  <c r="DE312" i="14"/>
  <c r="CW312" i="14"/>
  <c r="CO312" i="14"/>
  <c r="CG312" i="14"/>
  <c r="BY312" i="14"/>
  <c r="BQ312" i="14"/>
  <c r="BI312" i="14"/>
  <c r="BA312" i="14"/>
  <c r="AS312" i="14"/>
  <c r="AK312" i="14"/>
  <c r="AC312" i="14"/>
  <c r="U312" i="14"/>
  <c r="EJ312" i="14"/>
  <c r="EB312" i="14"/>
  <c r="DT312" i="14"/>
  <c r="DL312" i="14"/>
  <c r="DD312" i="14"/>
  <c r="CV312" i="14"/>
  <c r="CN312" i="14"/>
  <c r="CF312" i="14"/>
  <c r="BX312" i="14"/>
  <c r="BP312" i="14"/>
  <c r="BH312" i="14"/>
  <c r="AZ312" i="14"/>
  <c r="AR312" i="14"/>
  <c r="AJ312" i="14"/>
  <c r="AB312" i="14"/>
  <c r="T312" i="14"/>
  <c r="EI312" i="14"/>
  <c r="EA312" i="14"/>
  <c r="DS312" i="14"/>
  <c r="DK312" i="14"/>
  <c r="DC312" i="14"/>
  <c r="CU312" i="14"/>
  <c r="CM312" i="14"/>
  <c r="CE312" i="14"/>
  <c r="BW312" i="14"/>
  <c r="BO312" i="14"/>
  <c r="BG312" i="14"/>
  <c r="AY312" i="14"/>
  <c r="AQ312" i="14"/>
  <c r="AI312" i="14"/>
  <c r="AA312" i="14"/>
  <c r="S312" i="14"/>
  <c r="EH312" i="14"/>
  <c r="DZ312" i="14"/>
  <c r="DR312" i="14"/>
  <c r="DJ312" i="14"/>
  <c r="DB312" i="14"/>
  <c r="CT312" i="14"/>
  <c r="CL312" i="14"/>
  <c r="CD312" i="14"/>
  <c r="BV312" i="14"/>
  <c r="BN312" i="14"/>
  <c r="BF312" i="14"/>
  <c r="AX312" i="14"/>
  <c r="AP312" i="14"/>
  <c r="AH312" i="14"/>
  <c r="Z312" i="14"/>
  <c r="R312" i="14"/>
  <c r="EG312" i="14"/>
  <c r="DY312" i="14"/>
  <c r="DQ312" i="14"/>
  <c r="DI312" i="14"/>
  <c r="DA312" i="14"/>
  <c r="CS312" i="14"/>
  <c r="CK312" i="14"/>
  <c r="CC312" i="14"/>
  <c r="BU312" i="14"/>
  <c r="BM312" i="14"/>
  <c r="BE312" i="14"/>
  <c r="AW312" i="14"/>
  <c r="AO312" i="14"/>
  <c r="AG312" i="14"/>
  <c r="Y312" i="14"/>
  <c r="Q312" i="14"/>
  <c r="EM312" i="14"/>
  <c r="EE312" i="14"/>
  <c r="DW312" i="14"/>
  <c r="DO312" i="14"/>
  <c r="DG312" i="14"/>
  <c r="CY312" i="14"/>
  <c r="CQ312" i="14"/>
  <c r="CI312" i="14"/>
  <c r="CA312" i="14"/>
  <c r="BS312" i="14"/>
  <c r="BK312" i="14"/>
  <c r="BC312" i="14"/>
  <c r="AU312" i="14"/>
  <c r="AM312" i="14"/>
  <c r="AE312" i="14"/>
  <c r="W312" i="14"/>
  <c r="DH312" i="14"/>
  <c r="AV312" i="14"/>
  <c r="CZ312" i="14"/>
  <c r="AN312" i="14"/>
  <c r="CR312" i="14"/>
  <c r="AF312" i="14"/>
  <c r="CJ312" i="14"/>
  <c r="X312" i="14"/>
  <c r="CB312" i="14"/>
  <c r="P312" i="14"/>
  <c r="EF312" i="14"/>
  <c r="BT312" i="14"/>
  <c r="DP312" i="14"/>
  <c r="BD312" i="14"/>
  <c r="DX312" i="14"/>
  <c r="BL312" i="14"/>
  <c r="EL253" i="14"/>
  <c r="ED253" i="14"/>
  <c r="DV253" i="14"/>
  <c r="DN253" i="14"/>
  <c r="DF253" i="14"/>
  <c r="CX253" i="14"/>
  <c r="CP253" i="14"/>
  <c r="CH253" i="14"/>
  <c r="BZ253" i="14"/>
  <c r="BR253" i="14"/>
  <c r="BJ253" i="14"/>
  <c r="BB253" i="14"/>
  <c r="AT253" i="14"/>
  <c r="AL253" i="14"/>
  <c r="AD253" i="14"/>
  <c r="V253" i="14"/>
  <c r="N253" i="14"/>
  <c r="EK253" i="14"/>
  <c r="EC253" i="14"/>
  <c r="DU253" i="14"/>
  <c r="DM253" i="14"/>
  <c r="DE253" i="14"/>
  <c r="CW253" i="14"/>
  <c r="CO253" i="14"/>
  <c r="CG253" i="14"/>
  <c r="BY253" i="14"/>
  <c r="BQ253" i="14"/>
  <c r="BI253" i="14"/>
  <c r="BA253" i="14"/>
  <c r="AS253" i="14"/>
  <c r="AK253" i="14"/>
  <c r="AC253" i="14"/>
  <c r="U253" i="14"/>
  <c r="EJ253" i="14"/>
  <c r="EB253" i="14"/>
  <c r="DT253" i="14"/>
  <c r="DL253" i="14"/>
  <c r="DD253" i="14"/>
  <c r="CV253" i="14"/>
  <c r="CN253" i="14"/>
  <c r="CF253" i="14"/>
  <c r="BX253" i="14"/>
  <c r="BP253" i="14"/>
  <c r="BH253" i="14"/>
  <c r="AZ253" i="14"/>
  <c r="AR253" i="14"/>
  <c r="AJ253" i="14"/>
  <c r="AB253" i="14"/>
  <c r="T253" i="14"/>
  <c r="EI253" i="14"/>
  <c r="EA253" i="14"/>
  <c r="DS253" i="14"/>
  <c r="DK253" i="14"/>
  <c r="DC253" i="14"/>
  <c r="CU253" i="14"/>
  <c r="CM253" i="14"/>
  <c r="CE253" i="14"/>
  <c r="BW253" i="14"/>
  <c r="BO253" i="14"/>
  <c r="BG253" i="14"/>
  <c r="AY253" i="14"/>
  <c r="AQ253" i="14"/>
  <c r="AI253" i="14"/>
  <c r="AA253" i="14"/>
  <c r="S253" i="14"/>
  <c r="EH253" i="14"/>
  <c r="DZ253" i="14"/>
  <c r="DR253" i="14"/>
  <c r="DJ253" i="14"/>
  <c r="DB253" i="14"/>
  <c r="CT253" i="14"/>
  <c r="CL253" i="14"/>
  <c r="CD253" i="14"/>
  <c r="BV253" i="14"/>
  <c r="BN253" i="14"/>
  <c r="BF253" i="14"/>
  <c r="AX253" i="14"/>
  <c r="AP253" i="14"/>
  <c r="AH253" i="14"/>
  <c r="Z253" i="14"/>
  <c r="R253" i="14"/>
  <c r="EG253" i="14"/>
  <c r="DY253" i="14"/>
  <c r="DQ253" i="14"/>
  <c r="DI253" i="14"/>
  <c r="DA253" i="14"/>
  <c r="CS253" i="14"/>
  <c r="CK253" i="14"/>
  <c r="CC253" i="14"/>
  <c r="BU253" i="14"/>
  <c r="BM253" i="14"/>
  <c r="BE253" i="14"/>
  <c r="AW253" i="14"/>
  <c r="AO253" i="14"/>
  <c r="AG253" i="14"/>
  <c r="Y253" i="14"/>
  <c r="Q253" i="14"/>
  <c r="EF253" i="14"/>
  <c r="DX253" i="14"/>
  <c r="DP253" i="14"/>
  <c r="DH253" i="14"/>
  <c r="CZ253" i="14"/>
  <c r="CR253" i="14"/>
  <c r="CJ253" i="14"/>
  <c r="CB253" i="14"/>
  <c r="BT253" i="14"/>
  <c r="BL253" i="14"/>
  <c r="BD253" i="14"/>
  <c r="AV253" i="14"/>
  <c r="AN253" i="14"/>
  <c r="AF253" i="14"/>
  <c r="X253" i="14"/>
  <c r="P253" i="14"/>
  <c r="EM253" i="14"/>
  <c r="EE253" i="14"/>
  <c r="DW253" i="14"/>
  <c r="DO253" i="14"/>
  <c r="DG253" i="14"/>
  <c r="CY253" i="14"/>
  <c r="CQ253" i="14"/>
  <c r="CI253" i="14"/>
  <c r="CA253" i="14"/>
  <c r="BS253" i="14"/>
  <c r="BK253" i="14"/>
  <c r="BC253" i="14"/>
  <c r="AU253" i="14"/>
  <c r="AM253" i="14"/>
  <c r="AE253" i="14"/>
  <c r="W253" i="14"/>
  <c r="EF165" i="14"/>
  <c r="DX165" i="14"/>
  <c r="DP165" i="14"/>
  <c r="DH165" i="14"/>
  <c r="CZ165" i="14"/>
  <c r="CR165" i="14"/>
  <c r="CJ165" i="14"/>
  <c r="CB165" i="14"/>
  <c r="BT165" i="14"/>
  <c r="BL165" i="14"/>
  <c r="BD165" i="14"/>
  <c r="AV165" i="14"/>
  <c r="AN165" i="14"/>
  <c r="AF165" i="14"/>
  <c r="X165" i="14"/>
  <c r="P165" i="14"/>
  <c r="EM165" i="14"/>
  <c r="EE165" i="14"/>
  <c r="DW165" i="14"/>
  <c r="DO165" i="14"/>
  <c r="DG165" i="14"/>
  <c r="CY165" i="14"/>
  <c r="CQ165" i="14"/>
  <c r="CI165" i="14"/>
  <c r="CA165" i="14"/>
  <c r="BS165" i="14"/>
  <c r="BK165" i="14"/>
  <c r="BC165" i="14"/>
  <c r="AU165" i="14"/>
  <c r="AM165" i="14"/>
  <c r="AE165" i="14"/>
  <c r="W165" i="14"/>
  <c r="EL165" i="14"/>
  <c r="ED165" i="14"/>
  <c r="DV165" i="14"/>
  <c r="DN165" i="14"/>
  <c r="DF165" i="14"/>
  <c r="CX165" i="14"/>
  <c r="CP165" i="14"/>
  <c r="CH165" i="14"/>
  <c r="BZ165" i="14"/>
  <c r="BR165" i="14"/>
  <c r="BJ165" i="14"/>
  <c r="BB165" i="14"/>
  <c r="AT165" i="14"/>
  <c r="AL165" i="14"/>
  <c r="AD165" i="14"/>
  <c r="V165" i="14"/>
  <c r="N165" i="14"/>
  <c r="EK165" i="14"/>
  <c r="EC165" i="14"/>
  <c r="DU165" i="14"/>
  <c r="DM165" i="14"/>
  <c r="DE165" i="14"/>
  <c r="CW165" i="14"/>
  <c r="CO165" i="14"/>
  <c r="CG165" i="14"/>
  <c r="BY165" i="14"/>
  <c r="BQ165" i="14"/>
  <c r="BI165" i="14"/>
  <c r="BA165" i="14"/>
  <c r="AS165" i="14"/>
  <c r="AK165" i="14"/>
  <c r="AC165" i="14"/>
  <c r="U165" i="14"/>
  <c r="EJ165" i="14"/>
  <c r="EB165" i="14"/>
  <c r="DT165" i="14"/>
  <c r="DL165" i="14"/>
  <c r="DD165" i="14"/>
  <c r="CV165" i="14"/>
  <c r="CN165" i="14"/>
  <c r="CF165" i="14"/>
  <c r="BX165" i="14"/>
  <c r="BP165" i="14"/>
  <c r="BH165" i="14"/>
  <c r="AZ165" i="14"/>
  <c r="AR165" i="14"/>
  <c r="AJ165" i="14"/>
  <c r="AB165" i="14"/>
  <c r="T165" i="14"/>
  <c r="EI165" i="14"/>
  <c r="EA165" i="14"/>
  <c r="DS165" i="14"/>
  <c r="DK165" i="14"/>
  <c r="DC165" i="14"/>
  <c r="CU165" i="14"/>
  <c r="CM165" i="14"/>
  <c r="CE165" i="14"/>
  <c r="BW165" i="14"/>
  <c r="BO165" i="14"/>
  <c r="BG165" i="14"/>
  <c r="AY165" i="14"/>
  <c r="AQ165" i="14"/>
  <c r="AI165" i="14"/>
  <c r="AA165" i="14"/>
  <c r="S165" i="14"/>
  <c r="EH165" i="14"/>
  <c r="DZ165" i="14"/>
  <c r="DR165" i="14"/>
  <c r="DJ165" i="14"/>
  <c r="DB165" i="14"/>
  <c r="CT165" i="14"/>
  <c r="CL165" i="14"/>
  <c r="CD165" i="14"/>
  <c r="BV165" i="14"/>
  <c r="BN165" i="14"/>
  <c r="BF165" i="14"/>
  <c r="AX165" i="14"/>
  <c r="AP165" i="14"/>
  <c r="AH165" i="14"/>
  <c r="Z165" i="14"/>
  <c r="R165" i="14"/>
  <c r="EG165" i="14"/>
  <c r="DY165" i="14"/>
  <c r="DQ165" i="14"/>
  <c r="DI165" i="14"/>
  <c r="DA165" i="14"/>
  <c r="CS165" i="14"/>
  <c r="CK165" i="14"/>
  <c r="CC165" i="14"/>
  <c r="BU165" i="14"/>
  <c r="BM165" i="14"/>
  <c r="BE165" i="14"/>
  <c r="AW165" i="14"/>
  <c r="AO165" i="14"/>
  <c r="AG165" i="14"/>
  <c r="Y165" i="14"/>
  <c r="Q165" i="14"/>
  <c r="EM286" i="14"/>
  <c r="EE286" i="14"/>
  <c r="DW286" i="14"/>
  <c r="DO286" i="14"/>
  <c r="DG286" i="14"/>
  <c r="CY286" i="14"/>
  <c r="CQ286" i="14"/>
  <c r="CI286" i="14"/>
  <c r="CA286" i="14"/>
  <c r="BS286" i="14"/>
  <c r="BK286" i="14"/>
  <c r="BC286" i="14"/>
  <c r="AU286" i="14"/>
  <c r="AM286" i="14"/>
  <c r="AE286" i="14"/>
  <c r="W286" i="14"/>
  <c r="EL286" i="14"/>
  <c r="ED286" i="14"/>
  <c r="DV286" i="14"/>
  <c r="DN286" i="14"/>
  <c r="DF286" i="14"/>
  <c r="CX286" i="14"/>
  <c r="CP286" i="14"/>
  <c r="CH286" i="14"/>
  <c r="BZ286" i="14"/>
  <c r="BR286" i="14"/>
  <c r="BJ286" i="14"/>
  <c r="BB286" i="14"/>
  <c r="AT286" i="14"/>
  <c r="AL286" i="14"/>
  <c r="AD286" i="14"/>
  <c r="V286" i="14"/>
  <c r="N286" i="14"/>
  <c r="EK286" i="14"/>
  <c r="EC286" i="14"/>
  <c r="DU286" i="14"/>
  <c r="DM286" i="14"/>
  <c r="DE286" i="14"/>
  <c r="CW286" i="14"/>
  <c r="CO286" i="14"/>
  <c r="CG286" i="14"/>
  <c r="BY286" i="14"/>
  <c r="BQ286" i="14"/>
  <c r="BI286" i="14"/>
  <c r="BA286" i="14"/>
  <c r="AS286" i="14"/>
  <c r="AK286" i="14"/>
  <c r="AC286" i="14"/>
  <c r="U286" i="14"/>
  <c r="EJ286" i="14"/>
  <c r="EB286" i="14"/>
  <c r="DT286" i="14"/>
  <c r="DL286" i="14"/>
  <c r="DD286" i="14"/>
  <c r="CV286" i="14"/>
  <c r="CN286" i="14"/>
  <c r="CF286" i="14"/>
  <c r="BX286" i="14"/>
  <c r="BP286" i="14"/>
  <c r="BH286" i="14"/>
  <c r="AZ286" i="14"/>
  <c r="AR286" i="14"/>
  <c r="AJ286" i="14"/>
  <c r="AB286" i="14"/>
  <c r="T286" i="14"/>
  <c r="EI286" i="14"/>
  <c r="EA286" i="14"/>
  <c r="DS286" i="14"/>
  <c r="DK286" i="14"/>
  <c r="DC286" i="14"/>
  <c r="CU286" i="14"/>
  <c r="CM286" i="14"/>
  <c r="CE286" i="14"/>
  <c r="BW286" i="14"/>
  <c r="BO286" i="14"/>
  <c r="BG286" i="14"/>
  <c r="AY286" i="14"/>
  <c r="AQ286" i="14"/>
  <c r="AI286" i="14"/>
  <c r="AA286" i="14"/>
  <c r="S286" i="14"/>
  <c r="EH286" i="14"/>
  <c r="DZ286" i="14"/>
  <c r="DR286" i="14"/>
  <c r="DJ286" i="14"/>
  <c r="DB286" i="14"/>
  <c r="CT286" i="14"/>
  <c r="CL286" i="14"/>
  <c r="CD286" i="14"/>
  <c r="BV286" i="14"/>
  <c r="BN286" i="14"/>
  <c r="BF286" i="14"/>
  <c r="AX286" i="14"/>
  <c r="AP286" i="14"/>
  <c r="AH286" i="14"/>
  <c r="Z286" i="14"/>
  <c r="R286" i="14"/>
  <c r="EF286" i="14"/>
  <c r="DX286" i="14"/>
  <c r="DP286" i="14"/>
  <c r="DH286" i="14"/>
  <c r="CZ286" i="14"/>
  <c r="CR286" i="14"/>
  <c r="CJ286" i="14"/>
  <c r="CB286" i="14"/>
  <c r="BT286" i="14"/>
  <c r="BL286" i="14"/>
  <c r="BD286" i="14"/>
  <c r="AV286" i="14"/>
  <c r="AN286" i="14"/>
  <c r="AF286" i="14"/>
  <c r="X286" i="14"/>
  <c r="P286" i="14"/>
  <c r="CS286" i="14"/>
  <c r="AG286" i="14"/>
  <c r="CK286" i="14"/>
  <c r="Y286" i="14"/>
  <c r="CC286" i="14"/>
  <c r="Q286" i="14"/>
  <c r="EG286" i="14"/>
  <c r="BU286" i="14"/>
  <c r="DY286" i="14"/>
  <c r="BM286" i="14"/>
  <c r="DQ286" i="14"/>
  <c r="BE286" i="14"/>
  <c r="DI286" i="14"/>
  <c r="AW286" i="14"/>
  <c r="DA286" i="14"/>
  <c r="AO286" i="14"/>
  <c r="EL233" i="14"/>
  <c r="ED233" i="14"/>
  <c r="DV233" i="14"/>
  <c r="DN233" i="14"/>
  <c r="DF233" i="14"/>
  <c r="CX233" i="14"/>
  <c r="CP233" i="14"/>
  <c r="CH233" i="14"/>
  <c r="BZ233" i="14"/>
  <c r="BR233" i="14"/>
  <c r="BJ233" i="14"/>
  <c r="BB233" i="14"/>
  <c r="AT233" i="14"/>
  <c r="AL233" i="14"/>
  <c r="AD233" i="14"/>
  <c r="V233" i="14"/>
  <c r="N233" i="14"/>
  <c r="EK233" i="14"/>
  <c r="EC233" i="14"/>
  <c r="DU233" i="14"/>
  <c r="DM233" i="14"/>
  <c r="DE233" i="14"/>
  <c r="CW233" i="14"/>
  <c r="CO233" i="14"/>
  <c r="CG233" i="14"/>
  <c r="BY233" i="14"/>
  <c r="BQ233" i="14"/>
  <c r="BI233" i="14"/>
  <c r="BA233" i="14"/>
  <c r="AS233" i="14"/>
  <c r="AK233" i="14"/>
  <c r="AC233" i="14"/>
  <c r="U233" i="14"/>
  <c r="EJ233" i="14"/>
  <c r="EB233" i="14"/>
  <c r="DT233" i="14"/>
  <c r="DL233" i="14"/>
  <c r="DD233" i="14"/>
  <c r="CV233" i="14"/>
  <c r="CN233" i="14"/>
  <c r="CF233" i="14"/>
  <c r="BX233" i="14"/>
  <c r="BP233" i="14"/>
  <c r="BH233" i="14"/>
  <c r="AZ233" i="14"/>
  <c r="AR233" i="14"/>
  <c r="AJ233" i="14"/>
  <c r="AB233" i="14"/>
  <c r="T233" i="14"/>
  <c r="EI233" i="14"/>
  <c r="EA233" i="14"/>
  <c r="DS233" i="14"/>
  <c r="DK233" i="14"/>
  <c r="DC233" i="14"/>
  <c r="CU233" i="14"/>
  <c r="CM233" i="14"/>
  <c r="CE233" i="14"/>
  <c r="BW233" i="14"/>
  <c r="BO233" i="14"/>
  <c r="BG233" i="14"/>
  <c r="AY233" i="14"/>
  <c r="AQ233" i="14"/>
  <c r="AI233" i="14"/>
  <c r="AA233" i="14"/>
  <c r="S233" i="14"/>
  <c r="EH233" i="14"/>
  <c r="DZ233" i="14"/>
  <c r="DR233" i="14"/>
  <c r="DJ233" i="14"/>
  <c r="DB233" i="14"/>
  <c r="CT233" i="14"/>
  <c r="CL233" i="14"/>
  <c r="CD233" i="14"/>
  <c r="BV233" i="14"/>
  <c r="BN233" i="14"/>
  <c r="BF233" i="14"/>
  <c r="AX233" i="14"/>
  <c r="AP233" i="14"/>
  <c r="AH233" i="14"/>
  <c r="Z233" i="14"/>
  <c r="R233" i="14"/>
  <c r="EG233" i="14"/>
  <c r="DY233" i="14"/>
  <c r="DQ233" i="14"/>
  <c r="DI233" i="14"/>
  <c r="DA233" i="14"/>
  <c r="CS233" i="14"/>
  <c r="CK233" i="14"/>
  <c r="CC233" i="14"/>
  <c r="BU233" i="14"/>
  <c r="BM233" i="14"/>
  <c r="BE233" i="14"/>
  <c r="AW233" i="14"/>
  <c r="AO233" i="14"/>
  <c r="AG233" i="14"/>
  <c r="Y233" i="14"/>
  <c r="Q233" i="14"/>
  <c r="EF233" i="14"/>
  <c r="DX233" i="14"/>
  <c r="DP233" i="14"/>
  <c r="DH233" i="14"/>
  <c r="CZ233" i="14"/>
  <c r="CR233" i="14"/>
  <c r="CJ233" i="14"/>
  <c r="CB233" i="14"/>
  <c r="BT233" i="14"/>
  <c r="BL233" i="14"/>
  <c r="BD233" i="14"/>
  <c r="AV233" i="14"/>
  <c r="AN233" i="14"/>
  <c r="AF233" i="14"/>
  <c r="X233" i="14"/>
  <c r="P233" i="14"/>
  <c r="EM233" i="14"/>
  <c r="EE233" i="14"/>
  <c r="DW233" i="14"/>
  <c r="DO233" i="14"/>
  <c r="DG233" i="14"/>
  <c r="CY233" i="14"/>
  <c r="CQ233" i="14"/>
  <c r="CI233" i="14"/>
  <c r="CA233" i="14"/>
  <c r="BS233" i="14"/>
  <c r="BK233" i="14"/>
  <c r="BC233" i="14"/>
  <c r="AU233" i="14"/>
  <c r="AM233" i="14"/>
  <c r="AE233" i="14"/>
  <c r="W233" i="14"/>
  <c r="EJ182" i="14"/>
  <c r="EB182" i="14"/>
  <c r="DT182" i="14"/>
  <c r="DL182" i="14"/>
  <c r="DD182" i="14"/>
  <c r="CV182" i="14"/>
  <c r="CN182" i="14"/>
  <c r="CF182" i="14"/>
  <c r="BX182" i="14"/>
  <c r="BP182" i="14"/>
  <c r="BH182" i="14"/>
  <c r="AZ182" i="14"/>
  <c r="AR182" i="14"/>
  <c r="AJ182" i="14"/>
  <c r="AB182" i="14"/>
  <c r="T182" i="14"/>
  <c r="EI182" i="14"/>
  <c r="EA182" i="14"/>
  <c r="DS182" i="14"/>
  <c r="DK182" i="14"/>
  <c r="DC182" i="14"/>
  <c r="CU182" i="14"/>
  <c r="CM182" i="14"/>
  <c r="CE182" i="14"/>
  <c r="BW182" i="14"/>
  <c r="BO182" i="14"/>
  <c r="BG182" i="14"/>
  <c r="AY182" i="14"/>
  <c r="AQ182" i="14"/>
  <c r="AI182" i="14"/>
  <c r="AA182" i="14"/>
  <c r="S182" i="14"/>
  <c r="EH182" i="14"/>
  <c r="DZ182" i="14"/>
  <c r="DR182" i="14"/>
  <c r="DJ182" i="14"/>
  <c r="DB182" i="14"/>
  <c r="CT182" i="14"/>
  <c r="CL182" i="14"/>
  <c r="CD182" i="14"/>
  <c r="BV182" i="14"/>
  <c r="BN182" i="14"/>
  <c r="BF182" i="14"/>
  <c r="AX182" i="14"/>
  <c r="AP182" i="14"/>
  <c r="AH182" i="14"/>
  <c r="Z182" i="14"/>
  <c r="R182" i="14"/>
  <c r="EG182" i="14"/>
  <c r="DY182" i="14"/>
  <c r="DQ182" i="14"/>
  <c r="DI182" i="14"/>
  <c r="DA182" i="14"/>
  <c r="CS182" i="14"/>
  <c r="CK182" i="14"/>
  <c r="CC182" i="14"/>
  <c r="BU182" i="14"/>
  <c r="BM182" i="14"/>
  <c r="BE182" i="14"/>
  <c r="AW182" i="14"/>
  <c r="AO182" i="14"/>
  <c r="AG182" i="14"/>
  <c r="Y182" i="14"/>
  <c r="Q182" i="14"/>
  <c r="EF182" i="14"/>
  <c r="DX182" i="14"/>
  <c r="DP182" i="14"/>
  <c r="DH182" i="14"/>
  <c r="CZ182" i="14"/>
  <c r="CR182" i="14"/>
  <c r="CJ182" i="14"/>
  <c r="CB182" i="14"/>
  <c r="BT182" i="14"/>
  <c r="BL182" i="14"/>
  <c r="BD182" i="14"/>
  <c r="AV182" i="14"/>
  <c r="AN182" i="14"/>
  <c r="AF182" i="14"/>
  <c r="X182" i="14"/>
  <c r="P182" i="14"/>
  <c r="EM182" i="14"/>
  <c r="EE182" i="14"/>
  <c r="DW182" i="14"/>
  <c r="DO182" i="14"/>
  <c r="DG182" i="14"/>
  <c r="CY182" i="14"/>
  <c r="CQ182" i="14"/>
  <c r="CI182" i="14"/>
  <c r="CA182" i="14"/>
  <c r="BS182" i="14"/>
  <c r="BK182" i="14"/>
  <c r="BC182" i="14"/>
  <c r="AU182" i="14"/>
  <c r="AM182" i="14"/>
  <c r="AE182" i="14"/>
  <c r="W182" i="14"/>
  <c r="EL182" i="14"/>
  <c r="ED182" i="14"/>
  <c r="DV182" i="14"/>
  <c r="DN182" i="14"/>
  <c r="DF182" i="14"/>
  <c r="CX182" i="14"/>
  <c r="CP182" i="14"/>
  <c r="CH182" i="14"/>
  <c r="BZ182" i="14"/>
  <c r="BR182" i="14"/>
  <c r="BJ182" i="14"/>
  <c r="BB182" i="14"/>
  <c r="AT182" i="14"/>
  <c r="AL182" i="14"/>
  <c r="AD182" i="14"/>
  <c r="V182" i="14"/>
  <c r="N182" i="14"/>
  <c r="EK182" i="14"/>
  <c r="EC182" i="14"/>
  <c r="DU182" i="14"/>
  <c r="DM182" i="14"/>
  <c r="DE182" i="14"/>
  <c r="CW182" i="14"/>
  <c r="CO182" i="14"/>
  <c r="CG182" i="14"/>
  <c r="BY182" i="14"/>
  <c r="BQ182" i="14"/>
  <c r="BI182" i="14"/>
  <c r="BA182" i="14"/>
  <c r="AS182" i="14"/>
  <c r="AK182" i="14"/>
  <c r="AC182" i="14"/>
  <c r="U182" i="14"/>
  <c r="EL322" i="14"/>
  <c r="ED322" i="14"/>
  <c r="DV322" i="14"/>
  <c r="DN322" i="14"/>
  <c r="DF322" i="14"/>
  <c r="CX322" i="14"/>
  <c r="CP322" i="14"/>
  <c r="CH322" i="14"/>
  <c r="BZ322" i="14"/>
  <c r="BR322" i="14"/>
  <c r="BJ322" i="14"/>
  <c r="BB322" i="14"/>
  <c r="AT322" i="14"/>
  <c r="AL322" i="14"/>
  <c r="AD322" i="14"/>
  <c r="V322" i="14"/>
  <c r="N322" i="14"/>
  <c r="EK322" i="14"/>
  <c r="EC322" i="14"/>
  <c r="DU322" i="14"/>
  <c r="DM322" i="14"/>
  <c r="DE322" i="14"/>
  <c r="CW322" i="14"/>
  <c r="CO322" i="14"/>
  <c r="CG322" i="14"/>
  <c r="BY322" i="14"/>
  <c r="BQ322" i="14"/>
  <c r="BI322" i="14"/>
  <c r="BA322" i="14"/>
  <c r="AS322" i="14"/>
  <c r="AK322" i="14"/>
  <c r="AC322" i="14"/>
  <c r="U322" i="14"/>
  <c r="EJ322" i="14"/>
  <c r="EB322" i="14"/>
  <c r="DT322" i="14"/>
  <c r="DL322" i="14"/>
  <c r="DD322" i="14"/>
  <c r="CV322" i="14"/>
  <c r="CN322" i="14"/>
  <c r="CF322" i="14"/>
  <c r="BX322" i="14"/>
  <c r="BP322" i="14"/>
  <c r="BH322" i="14"/>
  <c r="AZ322" i="14"/>
  <c r="AR322" i="14"/>
  <c r="AJ322" i="14"/>
  <c r="AB322" i="14"/>
  <c r="T322" i="14"/>
  <c r="EI322" i="14"/>
  <c r="EA322" i="14"/>
  <c r="DS322" i="14"/>
  <c r="DK322" i="14"/>
  <c r="DC322" i="14"/>
  <c r="CU322" i="14"/>
  <c r="CM322" i="14"/>
  <c r="CE322" i="14"/>
  <c r="BW322" i="14"/>
  <c r="BO322" i="14"/>
  <c r="BG322" i="14"/>
  <c r="AY322" i="14"/>
  <c r="AQ322" i="14"/>
  <c r="AI322" i="14"/>
  <c r="AA322" i="14"/>
  <c r="S322" i="14"/>
  <c r="EH322" i="14"/>
  <c r="DZ322" i="14"/>
  <c r="DR322" i="14"/>
  <c r="DJ322" i="14"/>
  <c r="DB322" i="14"/>
  <c r="CT322" i="14"/>
  <c r="CL322" i="14"/>
  <c r="CD322" i="14"/>
  <c r="BV322" i="14"/>
  <c r="BN322" i="14"/>
  <c r="BF322" i="14"/>
  <c r="AX322" i="14"/>
  <c r="AP322" i="14"/>
  <c r="AH322" i="14"/>
  <c r="Z322" i="14"/>
  <c r="R322" i="14"/>
  <c r="EG322" i="14"/>
  <c r="DY322" i="14"/>
  <c r="DQ322" i="14"/>
  <c r="DI322" i="14"/>
  <c r="DA322" i="14"/>
  <c r="CS322" i="14"/>
  <c r="CK322" i="14"/>
  <c r="CC322" i="14"/>
  <c r="BU322" i="14"/>
  <c r="BM322" i="14"/>
  <c r="BE322" i="14"/>
  <c r="AW322" i="14"/>
  <c r="AO322" i="14"/>
  <c r="AG322" i="14"/>
  <c r="Y322" i="14"/>
  <c r="Q322" i="14"/>
  <c r="EM322" i="14"/>
  <c r="EE322" i="14"/>
  <c r="DW322" i="14"/>
  <c r="DO322" i="14"/>
  <c r="DG322" i="14"/>
  <c r="CY322" i="14"/>
  <c r="CQ322" i="14"/>
  <c r="CI322" i="14"/>
  <c r="CA322" i="14"/>
  <c r="BS322" i="14"/>
  <c r="BK322" i="14"/>
  <c r="BC322" i="14"/>
  <c r="AU322" i="14"/>
  <c r="AM322" i="14"/>
  <c r="AE322" i="14"/>
  <c r="W322" i="14"/>
  <c r="EF322" i="14"/>
  <c r="BT322" i="14"/>
  <c r="DX322" i="14"/>
  <c r="BL322" i="14"/>
  <c r="DP322" i="14"/>
  <c r="BD322" i="14"/>
  <c r="DH322" i="14"/>
  <c r="AV322" i="14"/>
  <c r="CZ322" i="14"/>
  <c r="AN322" i="14"/>
  <c r="CR322" i="14"/>
  <c r="AF322" i="14"/>
  <c r="CB322" i="14"/>
  <c r="P322" i="14"/>
  <c r="CJ322" i="14"/>
  <c r="X322" i="14"/>
  <c r="EL320" i="14"/>
  <c r="ED320" i="14"/>
  <c r="DV320" i="14"/>
  <c r="DN320" i="14"/>
  <c r="DF320" i="14"/>
  <c r="CX320" i="14"/>
  <c r="CP320" i="14"/>
  <c r="CH320" i="14"/>
  <c r="BZ320" i="14"/>
  <c r="BR320" i="14"/>
  <c r="BJ320" i="14"/>
  <c r="BB320" i="14"/>
  <c r="AT320" i="14"/>
  <c r="AL320" i="14"/>
  <c r="AD320" i="14"/>
  <c r="V320" i="14"/>
  <c r="N320" i="14"/>
  <c r="EK320" i="14"/>
  <c r="EC320" i="14"/>
  <c r="DU320" i="14"/>
  <c r="DM320" i="14"/>
  <c r="DE320" i="14"/>
  <c r="CW320" i="14"/>
  <c r="CO320" i="14"/>
  <c r="CG320" i="14"/>
  <c r="BY320" i="14"/>
  <c r="BQ320" i="14"/>
  <c r="BI320" i="14"/>
  <c r="BA320" i="14"/>
  <c r="AS320" i="14"/>
  <c r="AK320" i="14"/>
  <c r="AC320" i="14"/>
  <c r="U320" i="14"/>
  <c r="EJ320" i="14"/>
  <c r="EB320" i="14"/>
  <c r="DT320" i="14"/>
  <c r="DL320" i="14"/>
  <c r="DD320" i="14"/>
  <c r="CV320" i="14"/>
  <c r="CN320" i="14"/>
  <c r="CF320" i="14"/>
  <c r="BX320" i="14"/>
  <c r="BP320" i="14"/>
  <c r="BH320" i="14"/>
  <c r="AZ320" i="14"/>
  <c r="AR320" i="14"/>
  <c r="AJ320" i="14"/>
  <c r="AB320" i="14"/>
  <c r="T320" i="14"/>
  <c r="EI320" i="14"/>
  <c r="EA320" i="14"/>
  <c r="DS320" i="14"/>
  <c r="DK320" i="14"/>
  <c r="DC320" i="14"/>
  <c r="CU320" i="14"/>
  <c r="CM320" i="14"/>
  <c r="CE320" i="14"/>
  <c r="BW320" i="14"/>
  <c r="BO320" i="14"/>
  <c r="BG320" i="14"/>
  <c r="AY320" i="14"/>
  <c r="AQ320" i="14"/>
  <c r="AI320" i="14"/>
  <c r="AA320" i="14"/>
  <c r="S320" i="14"/>
  <c r="EH320" i="14"/>
  <c r="DZ320" i="14"/>
  <c r="DR320" i="14"/>
  <c r="DJ320" i="14"/>
  <c r="DB320" i="14"/>
  <c r="CT320" i="14"/>
  <c r="CL320" i="14"/>
  <c r="CD320" i="14"/>
  <c r="BV320" i="14"/>
  <c r="BN320" i="14"/>
  <c r="BF320" i="14"/>
  <c r="AX320" i="14"/>
  <c r="AP320" i="14"/>
  <c r="AH320" i="14"/>
  <c r="Z320" i="14"/>
  <c r="R320" i="14"/>
  <c r="EG320" i="14"/>
  <c r="DY320" i="14"/>
  <c r="DQ320" i="14"/>
  <c r="DI320" i="14"/>
  <c r="DA320" i="14"/>
  <c r="CS320" i="14"/>
  <c r="CK320" i="14"/>
  <c r="CC320" i="14"/>
  <c r="BU320" i="14"/>
  <c r="BM320" i="14"/>
  <c r="BE320" i="14"/>
  <c r="AW320" i="14"/>
  <c r="AO320" i="14"/>
  <c r="AG320" i="14"/>
  <c r="Y320" i="14"/>
  <c r="Q320" i="14"/>
  <c r="EM320" i="14"/>
  <c r="EE320" i="14"/>
  <c r="DW320" i="14"/>
  <c r="DO320" i="14"/>
  <c r="DG320" i="14"/>
  <c r="CY320" i="14"/>
  <c r="CQ320" i="14"/>
  <c r="CI320" i="14"/>
  <c r="CA320" i="14"/>
  <c r="BS320" i="14"/>
  <c r="BK320" i="14"/>
  <c r="BC320" i="14"/>
  <c r="AU320" i="14"/>
  <c r="AM320" i="14"/>
  <c r="AE320" i="14"/>
  <c r="W320" i="14"/>
  <c r="CB320" i="14"/>
  <c r="P320" i="14"/>
  <c r="EF320" i="14"/>
  <c r="BT320" i="14"/>
  <c r="DX320" i="14"/>
  <c r="BL320" i="14"/>
  <c r="DP320" i="14"/>
  <c r="BD320" i="14"/>
  <c r="DH320" i="14"/>
  <c r="AV320" i="14"/>
  <c r="CZ320" i="14"/>
  <c r="AN320" i="14"/>
  <c r="CJ320" i="14"/>
  <c r="X320" i="14"/>
  <c r="CR320" i="14"/>
  <c r="AF320" i="14"/>
  <c r="EL261" i="14"/>
  <c r="ED261" i="14"/>
  <c r="DV261" i="14"/>
  <c r="DN261" i="14"/>
  <c r="DF261" i="14"/>
  <c r="CX261" i="14"/>
  <c r="CP261" i="14"/>
  <c r="CH261" i="14"/>
  <c r="BZ261" i="14"/>
  <c r="BR261" i="14"/>
  <c r="BJ261" i="14"/>
  <c r="BB261" i="14"/>
  <c r="AT261" i="14"/>
  <c r="AL261" i="14"/>
  <c r="AD261" i="14"/>
  <c r="V261" i="14"/>
  <c r="N261" i="14"/>
  <c r="EK261" i="14"/>
  <c r="EC261" i="14"/>
  <c r="DU261" i="14"/>
  <c r="DM261" i="14"/>
  <c r="DE261" i="14"/>
  <c r="CW261" i="14"/>
  <c r="CO261" i="14"/>
  <c r="CG261" i="14"/>
  <c r="BY261" i="14"/>
  <c r="BQ261" i="14"/>
  <c r="BI261" i="14"/>
  <c r="BA261" i="14"/>
  <c r="AS261" i="14"/>
  <c r="AK261" i="14"/>
  <c r="AC261" i="14"/>
  <c r="U261" i="14"/>
  <c r="EJ261" i="14"/>
  <c r="EB261" i="14"/>
  <c r="DT261" i="14"/>
  <c r="DL261" i="14"/>
  <c r="DD261" i="14"/>
  <c r="CV261" i="14"/>
  <c r="CN261" i="14"/>
  <c r="CF261" i="14"/>
  <c r="BX261" i="14"/>
  <c r="BP261" i="14"/>
  <c r="BH261" i="14"/>
  <c r="AZ261" i="14"/>
  <c r="AR261" i="14"/>
  <c r="AJ261" i="14"/>
  <c r="AB261" i="14"/>
  <c r="T261" i="14"/>
  <c r="EI261" i="14"/>
  <c r="EA261" i="14"/>
  <c r="DS261" i="14"/>
  <c r="DK261" i="14"/>
  <c r="DC261" i="14"/>
  <c r="CU261" i="14"/>
  <c r="CM261" i="14"/>
  <c r="CE261" i="14"/>
  <c r="BW261" i="14"/>
  <c r="BO261" i="14"/>
  <c r="BG261" i="14"/>
  <c r="AY261" i="14"/>
  <c r="AQ261" i="14"/>
  <c r="AI261" i="14"/>
  <c r="AA261" i="14"/>
  <c r="S261" i="14"/>
  <c r="EH261" i="14"/>
  <c r="DZ261" i="14"/>
  <c r="DR261" i="14"/>
  <c r="DJ261" i="14"/>
  <c r="DB261" i="14"/>
  <c r="CT261" i="14"/>
  <c r="CL261" i="14"/>
  <c r="CD261" i="14"/>
  <c r="BV261" i="14"/>
  <c r="BN261" i="14"/>
  <c r="BF261" i="14"/>
  <c r="AX261" i="14"/>
  <c r="AP261" i="14"/>
  <c r="AH261" i="14"/>
  <c r="Z261" i="14"/>
  <c r="R261" i="14"/>
  <c r="EG261" i="14"/>
  <c r="DY261" i="14"/>
  <c r="DQ261" i="14"/>
  <c r="DI261" i="14"/>
  <c r="DA261" i="14"/>
  <c r="CS261" i="14"/>
  <c r="CK261" i="14"/>
  <c r="CC261" i="14"/>
  <c r="BU261" i="14"/>
  <c r="BM261" i="14"/>
  <c r="BE261" i="14"/>
  <c r="AW261" i="14"/>
  <c r="AO261" i="14"/>
  <c r="AG261" i="14"/>
  <c r="Y261" i="14"/>
  <c r="Q261" i="14"/>
  <c r="EF261" i="14"/>
  <c r="DX261" i="14"/>
  <c r="DP261" i="14"/>
  <c r="DH261" i="14"/>
  <c r="CZ261" i="14"/>
  <c r="CR261" i="14"/>
  <c r="CJ261" i="14"/>
  <c r="CB261" i="14"/>
  <c r="BT261" i="14"/>
  <c r="BL261" i="14"/>
  <c r="BD261" i="14"/>
  <c r="AV261" i="14"/>
  <c r="AN261" i="14"/>
  <c r="AF261" i="14"/>
  <c r="X261" i="14"/>
  <c r="P261" i="14"/>
  <c r="EM261" i="14"/>
  <c r="EE261" i="14"/>
  <c r="DW261" i="14"/>
  <c r="DO261" i="14"/>
  <c r="DG261" i="14"/>
  <c r="CY261" i="14"/>
  <c r="CQ261" i="14"/>
  <c r="CI261" i="14"/>
  <c r="CA261" i="14"/>
  <c r="BS261" i="14"/>
  <c r="BK261" i="14"/>
  <c r="BC261" i="14"/>
  <c r="AU261" i="14"/>
  <c r="AM261" i="14"/>
  <c r="AE261" i="14"/>
  <c r="W261" i="14"/>
  <c r="EF173" i="14"/>
  <c r="DX173" i="14"/>
  <c r="DP173" i="14"/>
  <c r="DH173" i="14"/>
  <c r="CZ173" i="14"/>
  <c r="CR173" i="14"/>
  <c r="CJ173" i="14"/>
  <c r="CB173" i="14"/>
  <c r="BT173" i="14"/>
  <c r="BL173" i="14"/>
  <c r="BD173" i="14"/>
  <c r="AV173" i="14"/>
  <c r="AN173" i="14"/>
  <c r="AF173" i="14"/>
  <c r="X173" i="14"/>
  <c r="P173" i="14"/>
  <c r="EM173" i="14"/>
  <c r="EE173" i="14"/>
  <c r="DW173" i="14"/>
  <c r="DO173" i="14"/>
  <c r="DG173" i="14"/>
  <c r="CY173" i="14"/>
  <c r="CQ173" i="14"/>
  <c r="CI173" i="14"/>
  <c r="CA173" i="14"/>
  <c r="BS173" i="14"/>
  <c r="BK173" i="14"/>
  <c r="BC173" i="14"/>
  <c r="AU173" i="14"/>
  <c r="AM173" i="14"/>
  <c r="AE173" i="14"/>
  <c r="W173" i="14"/>
  <c r="EL173" i="14"/>
  <c r="ED173" i="14"/>
  <c r="DV173" i="14"/>
  <c r="DN173" i="14"/>
  <c r="DF173" i="14"/>
  <c r="CX173" i="14"/>
  <c r="CP173" i="14"/>
  <c r="CH173" i="14"/>
  <c r="BZ173" i="14"/>
  <c r="BR173" i="14"/>
  <c r="BJ173" i="14"/>
  <c r="BB173" i="14"/>
  <c r="AT173" i="14"/>
  <c r="AL173" i="14"/>
  <c r="AD173" i="14"/>
  <c r="V173" i="14"/>
  <c r="N173" i="14"/>
  <c r="EK173" i="14"/>
  <c r="EC173" i="14"/>
  <c r="DU173" i="14"/>
  <c r="DM173" i="14"/>
  <c r="DE173" i="14"/>
  <c r="CW173" i="14"/>
  <c r="CO173" i="14"/>
  <c r="CG173" i="14"/>
  <c r="BY173" i="14"/>
  <c r="BQ173" i="14"/>
  <c r="BI173" i="14"/>
  <c r="BA173" i="14"/>
  <c r="AS173" i="14"/>
  <c r="AK173" i="14"/>
  <c r="AC173" i="14"/>
  <c r="U173" i="14"/>
  <c r="EJ173" i="14"/>
  <c r="EB173" i="14"/>
  <c r="DT173" i="14"/>
  <c r="DL173" i="14"/>
  <c r="DD173" i="14"/>
  <c r="CV173" i="14"/>
  <c r="CN173" i="14"/>
  <c r="CF173" i="14"/>
  <c r="BX173" i="14"/>
  <c r="BP173" i="14"/>
  <c r="BH173" i="14"/>
  <c r="AZ173" i="14"/>
  <c r="AR173" i="14"/>
  <c r="AJ173" i="14"/>
  <c r="AB173" i="14"/>
  <c r="T173" i="14"/>
  <c r="EI173" i="14"/>
  <c r="EA173" i="14"/>
  <c r="DS173" i="14"/>
  <c r="DK173" i="14"/>
  <c r="DC173" i="14"/>
  <c r="CU173" i="14"/>
  <c r="CM173" i="14"/>
  <c r="CE173" i="14"/>
  <c r="BW173" i="14"/>
  <c r="BO173" i="14"/>
  <c r="BG173" i="14"/>
  <c r="AY173" i="14"/>
  <c r="AQ173" i="14"/>
  <c r="AI173" i="14"/>
  <c r="AA173" i="14"/>
  <c r="S173" i="14"/>
  <c r="EH173" i="14"/>
  <c r="DZ173" i="14"/>
  <c r="DR173" i="14"/>
  <c r="DJ173" i="14"/>
  <c r="DB173" i="14"/>
  <c r="CT173" i="14"/>
  <c r="CL173" i="14"/>
  <c r="CD173" i="14"/>
  <c r="BV173" i="14"/>
  <c r="BN173" i="14"/>
  <c r="BF173" i="14"/>
  <c r="AX173" i="14"/>
  <c r="AP173" i="14"/>
  <c r="AH173" i="14"/>
  <c r="Z173" i="14"/>
  <c r="R173" i="14"/>
  <c r="EG173" i="14"/>
  <c r="DY173" i="14"/>
  <c r="DQ173" i="14"/>
  <c r="DI173" i="14"/>
  <c r="DA173" i="14"/>
  <c r="CS173" i="14"/>
  <c r="CK173" i="14"/>
  <c r="CC173" i="14"/>
  <c r="BU173" i="14"/>
  <c r="BM173" i="14"/>
  <c r="BE173" i="14"/>
  <c r="AW173" i="14"/>
  <c r="AO173" i="14"/>
  <c r="AG173" i="14"/>
  <c r="Y173" i="14"/>
  <c r="Q173" i="14"/>
  <c r="EM290" i="14"/>
  <c r="EE290" i="14"/>
  <c r="DW290" i="14"/>
  <c r="DO290" i="14"/>
  <c r="DG290" i="14"/>
  <c r="CY290" i="14"/>
  <c r="CQ290" i="14"/>
  <c r="CI290" i="14"/>
  <c r="CA290" i="14"/>
  <c r="BS290" i="14"/>
  <c r="BK290" i="14"/>
  <c r="BC290" i="14"/>
  <c r="AU290" i="14"/>
  <c r="AM290" i="14"/>
  <c r="AE290" i="14"/>
  <c r="W290" i="14"/>
  <c r="EL290" i="14"/>
  <c r="ED290" i="14"/>
  <c r="DV290" i="14"/>
  <c r="DN290" i="14"/>
  <c r="DF290" i="14"/>
  <c r="CX290" i="14"/>
  <c r="CP290" i="14"/>
  <c r="CH290" i="14"/>
  <c r="BZ290" i="14"/>
  <c r="BR290" i="14"/>
  <c r="BJ290" i="14"/>
  <c r="BB290" i="14"/>
  <c r="AT290" i="14"/>
  <c r="AL290" i="14"/>
  <c r="AD290" i="14"/>
  <c r="V290" i="14"/>
  <c r="N290" i="14"/>
  <c r="EK290" i="14"/>
  <c r="EC290" i="14"/>
  <c r="DU290" i="14"/>
  <c r="DM290" i="14"/>
  <c r="DE290" i="14"/>
  <c r="CW290" i="14"/>
  <c r="CO290" i="14"/>
  <c r="CG290" i="14"/>
  <c r="BY290" i="14"/>
  <c r="BQ290" i="14"/>
  <c r="BI290" i="14"/>
  <c r="BA290" i="14"/>
  <c r="AS290" i="14"/>
  <c r="AK290" i="14"/>
  <c r="AC290" i="14"/>
  <c r="U290" i="14"/>
  <c r="EJ290" i="14"/>
  <c r="EB290" i="14"/>
  <c r="DT290" i="14"/>
  <c r="DL290" i="14"/>
  <c r="DD290" i="14"/>
  <c r="CV290" i="14"/>
  <c r="CN290" i="14"/>
  <c r="CF290" i="14"/>
  <c r="BX290" i="14"/>
  <c r="BP290" i="14"/>
  <c r="BH290" i="14"/>
  <c r="AZ290" i="14"/>
  <c r="AR290" i="14"/>
  <c r="AJ290" i="14"/>
  <c r="AB290" i="14"/>
  <c r="T290" i="14"/>
  <c r="EI290" i="14"/>
  <c r="EA290" i="14"/>
  <c r="DS290" i="14"/>
  <c r="DK290" i="14"/>
  <c r="DC290" i="14"/>
  <c r="CU290" i="14"/>
  <c r="CM290" i="14"/>
  <c r="CE290" i="14"/>
  <c r="BW290" i="14"/>
  <c r="BO290" i="14"/>
  <c r="BG290" i="14"/>
  <c r="AY290" i="14"/>
  <c r="AQ290" i="14"/>
  <c r="AI290" i="14"/>
  <c r="AA290" i="14"/>
  <c r="S290" i="14"/>
  <c r="EH290" i="14"/>
  <c r="DZ290" i="14"/>
  <c r="DR290" i="14"/>
  <c r="DJ290" i="14"/>
  <c r="DB290" i="14"/>
  <c r="CT290" i="14"/>
  <c r="CL290" i="14"/>
  <c r="CD290" i="14"/>
  <c r="BV290" i="14"/>
  <c r="BN290" i="14"/>
  <c r="BF290" i="14"/>
  <c r="AX290" i="14"/>
  <c r="AP290" i="14"/>
  <c r="AH290" i="14"/>
  <c r="Z290" i="14"/>
  <c r="R290" i="14"/>
  <c r="EF290" i="14"/>
  <c r="DX290" i="14"/>
  <c r="DP290" i="14"/>
  <c r="DH290" i="14"/>
  <c r="CZ290" i="14"/>
  <c r="CR290" i="14"/>
  <c r="CJ290" i="14"/>
  <c r="CB290" i="14"/>
  <c r="BT290" i="14"/>
  <c r="BL290" i="14"/>
  <c r="BD290" i="14"/>
  <c r="AV290" i="14"/>
  <c r="AN290" i="14"/>
  <c r="AF290" i="14"/>
  <c r="X290" i="14"/>
  <c r="P290" i="14"/>
  <c r="CC290" i="14"/>
  <c r="Q290" i="14"/>
  <c r="EG290" i="14"/>
  <c r="BU290" i="14"/>
  <c r="DY290" i="14"/>
  <c r="BM290" i="14"/>
  <c r="DQ290" i="14"/>
  <c r="BE290" i="14"/>
  <c r="DI290" i="14"/>
  <c r="AW290" i="14"/>
  <c r="DA290" i="14"/>
  <c r="AO290" i="14"/>
  <c r="CS290" i="14"/>
  <c r="AG290" i="14"/>
  <c r="CK290" i="14"/>
  <c r="Y290" i="14"/>
  <c r="EL237" i="14"/>
  <c r="ED237" i="14"/>
  <c r="DV237" i="14"/>
  <c r="DN237" i="14"/>
  <c r="DF237" i="14"/>
  <c r="CX237" i="14"/>
  <c r="CP237" i="14"/>
  <c r="CH237" i="14"/>
  <c r="BZ237" i="14"/>
  <c r="BR237" i="14"/>
  <c r="BJ237" i="14"/>
  <c r="BB237" i="14"/>
  <c r="AT237" i="14"/>
  <c r="AL237" i="14"/>
  <c r="AD237" i="14"/>
  <c r="V237" i="14"/>
  <c r="N237" i="14"/>
  <c r="EK237" i="14"/>
  <c r="EC237" i="14"/>
  <c r="DU237" i="14"/>
  <c r="DM237" i="14"/>
  <c r="DE237" i="14"/>
  <c r="CW237" i="14"/>
  <c r="CO237" i="14"/>
  <c r="CG237" i="14"/>
  <c r="BY237" i="14"/>
  <c r="BQ237" i="14"/>
  <c r="BI237" i="14"/>
  <c r="BA237" i="14"/>
  <c r="AS237" i="14"/>
  <c r="AK237" i="14"/>
  <c r="AC237" i="14"/>
  <c r="U237" i="14"/>
  <c r="EJ237" i="14"/>
  <c r="EB237" i="14"/>
  <c r="DT237" i="14"/>
  <c r="DL237" i="14"/>
  <c r="DD237" i="14"/>
  <c r="CV237" i="14"/>
  <c r="CN237" i="14"/>
  <c r="CF237" i="14"/>
  <c r="BX237" i="14"/>
  <c r="BP237" i="14"/>
  <c r="BH237" i="14"/>
  <c r="AZ237" i="14"/>
  <c r="AR237" i="14"/>
  <c r="AJ237" i="14"/>
  <c r="AB237" i="14"/>
  <c r="T237" i="14"/>
  <c r="EI237" i="14"/>
  <c r="EA237" i="14"/>
  <c r="DS237" i="14"/>
  <c r="DK237" i="14"/>
  <c r="DC237" i="14"/>
  <c r="CU237" i="14"/>
  <c r="CM237" i="14"/>
  <c r="CE237" i="14"/>
  <c r="BW237" i="14"/>
  <c r="BO237" i="14"/>
  <c r="BG237" i="14"/>
  <c r="AY237" i="14"/>
  <c r="AQ237" i="14"/>
  <c r="AI237" i="14"/>
  <c r="AA237" i="14"/>
  <c r="S237" i="14"/>
  <c r="EH237" i="14"/>
  <c r="DZ237" i="14"/>
  <c r="DR237" i="14"/>
  <c r="DJ237" i="14"/>
  <c r="DB237" i="14"/>
  <c r="CT237" i="14"/>
  <c r="CL237" i="14"/>
  <c r="CD237" i="14"/>
  <c r="BV237" i="14"/>
  <c r="BN237" i="14"/>
  <c r="BF237" i="14"/>
  <c r="AX237" i="14"/>
  <c r="AP237" i="14"/>
  <c r="AH237" i="14"/>
  <c r="Z237" i="14"/>
  <c r="R237" i="14"/>
  <c r="EG237" i="14"/>
  <c r="DY237" i="14"/>
  <c r="DQ237" i="14"/>
  <c r="DI237" i="14"/>
  <c r="DA237" i="14"/>
  <c r="CS237" i="14"/>
  <c r="CK237" i="14"/>
  <c r="CC237" i="14"/>
  <c r="BU237" i="14"/>
  <c r="BM237" i="14"/>
  <c r="BE237" i="14"/>
  <c r="AW237" i="14"/>
  <c r="AO237" i="14"/>
  <c r="AG237" i="14"/>
  <c r="Y237" i="14"/>
  <c r="Q237" i="14"/>
  <c r="EF237" i="14"/>
  <c r="DX237" i="14"/>
  <c r="DP237" i="14"/>
  <c r="DH237" i="14"/>
  <c r="CZ237" i="14"/>
  <c r="CR237" i="14"/>
  <c r="CJ237" i="14"/>
  <c r="CB237" i="14"/>
  <c r="BT237" i="14"/>
  <c r="BL237" i="14"/>
  <c r="BD237" i="14"/>
  <c r="AV237" i="14"/>
  <c r="AN237" i="14"/>
  <c r="AF237" i="14"/>
  <c r="X237" i="14"/>
  <c r="P237" i="14"/>
  <c r="EM237" i="14"/>
  <c r="EE237" i="14"/>
  <c r="DW237" i="14"/>
  <c r="DO237" i="14"/>
  <c r="DG237" i="14"/>
  <c r="CY237" i="14"/>
  <c r="CQ237" i="14"/>
  <c r="CI237" i="14"/>
  <c r="CA237" i="14"/>
  <c r="BS237" i="14"/>
  <c r="BK237" i="14"/>
  <c r="BC237" i="14"/>
  <c r="AU237" i="14"/>
  <c r="AM237" i="14"/>
  <c r="AE237" i="14"/>
  <c r="W237" i="14"/>
  <c r="EJ186" i="14"/>
  <c r="EB186" i="14"/>
  <c r="DT186" i="14"/>
  <c r="DL186" i="14"/>
  <c r="DD186" i="14"/>
  <c r="CV186" i="14"/>
  <c r="CN186" i="14"/>
  <c r="CF186" i="14"/>
  <c r="BX186" i="14"/>
  <c r="BP186" i="14"/>
  <c r="BH186" i="14"/>
  <c r="AZ186" i="14"/>
  <c r="AR186" i="14"/>
  <c r="AJ186" i="14"/>
  <c r="AB186" i="14"/>
  <c r="T186" i="14"/>
  <c r="EI186" i="14"/>
  <c r="EA186" i="14"/>
  <c r="DS186" i="14"/>
  <c r="DK186" i="14"/>
  <c r="DC186" i="14"/>
  <c r="CU186" i="14"/>
  <c r="CM186" i="14"/>
  <c r="CE186" i="14"/>
  <c r="BW186" i="14"/>
  <c r="BO186" i="14"/>
  <c r="BG186" i="14"/>
  <c r="AY186" i="14"/>
  <c r="AQ186" i="14"/>
  <c r="AI186" i="14"/>
  <c r="AA186" i="14"/>
  <c r="S186" i="14"/>
  <c r="EH186" i="14"/>
  <c r="DZ186" i="14"/>
  <c r="DR186" i="14"/>
  <c r="DJ186" i="14"/>
  <c r="DB186" i="14"/>
  <c r="CT186" i="14"/>
  <c r="CL186" i="14"/>
  <c r="CD186" i="14"/>
  <c r="BV186" i="14"/>
  <c r="BN186" i="14"/>
  <c r="BF186" i="14"/>
  <c r="AX186" i="14"/>
  <c r="AP186" i="14"/>
  <c r="AH186" i="14"/>
  <c r="Z186" i="14"/>
  <c r="R186" i="14"/>
  <c r="EG186" i="14"/>
  <c r="DY186" i="14"/>
  <c r="DQ186" i="14"/>
  <c r="DI186" i="14"/>
  <c r="DA186" i="14"/>
  <c r="CS186" i="14"/>
  <c r="CK186" i="14"/>
  <c r="CC186" i="14"/>
  <c r="BU186" i="14"/>
  <c r="BM186" i="14"/>
  <c r="BE186" i="14"/>
  <c r="AW186" i="14"/>
  <c r="AO186" i="14"/>
  <c r="AG186" i="14"/>
  <c r="Y186" i="14"/>
  <c r="Q186" i="14"/>
  <c r="EF186" i="14"/>
  <c r="DX186" i="14"/>
  <c r="DP186" i="14"/>
  <c r="DH186" i="14"/>
  <c r="CZ186" i="14"/>
  <c r="CR186" i="14"/>
  <c r="CJ186" i="14"/>
  <c r="CB186" i="14"/>
  <c r="BT186" i="14"/>
  <c r="BL186" i="14"/>
  <c r="BD186" i="14"/>
  <c r="AV186" i="14"/>
  <c r="AN186" i="14"/>
  <c r="AF186" i="14"/>
  <c r="X186" i="14"/>
  <c r="P186" i="14"/>
  <c r="EM186" i="14"/>
  <c r="EE186" i="14"/>
  <c r="DW186" i="14"/>
  <c r="DO186" i="14"/>
  <c r="DG186" i="14"/>
  <c r="CY186" i="14"/>
  <c r="CQ186" i="14"/>
  <c r="CI186" i="14"/>
  <c r="CA186" i="14"/>
  <c r="BS186" i="14"/>
  <c r="BK186" i="14"/>
  <c r="BC186" i="14"/>
  <c r="AU186" i="14"/>
  <c r="AM186" i="14"/>
  <c r="AE186" i="14"/>
  <c r="W186" i="14"/>
  <c r="EL186" i="14"/>
  <c r="ED186" i="14"/>
  <c r="DV186" i="14"/>
  <c r="DN186" i="14"/>
  <c r="DF186" i="14"/>
  <c r="CX186" i="14"/>
  <c r="CP186" i="14"/>
  <c r="CH186" i="14"/>
  <c r="BZ186" i="14"/>
  <c r="BR186" i="14"/>
  <c r="BJ186" i="14"/>
  <c r="BB186" i="14"/>
  <c r="AT186" i="14"/>
  <c r="AL186" i="14"/>
  <c r="AD186" i="14"/>
  <c r="V186" i="14"/>
  <c r="N186" i="14"/>
  <c r="EK186" i="14"/>
  <c r="EC186" i="14"/>
  <c r="DU186" i="14"/>
  <c r="DM186" i="14"/>
  <c r="DE186" i="14"/>
  <c r="CW186" i="14"/>
  <c r="CO186" i="14"/>
  <c r="CG186" i="14"/>
  <c r="BY186" i="14"/>
  <c r="BQ186" i="14"/>
  <c r="BI186" i="14"/>
  <c r="BA186" i="14"/>
  <c r="AS186" i="14"/>
  <c r="AK186" i="14"/>
  <c r="AC186" i="14"/>
  <c r="U186" i="14"/>
  <c r="EM350" i="14"/>
  <c r="EE350" i="14"/>
  <c r="DW350" i="14"/>
  <c r="DO350" i="14"/>
  <c r="DG350" i="14"/>
  <c r="CY350" i="14"/>
  <c r="CQ350" i="14"/>
  <c r="CI350" i="14"/>
  <c r="CA350" i="14"/>
  <c r="BS350" i="14"/>
  <c r="BK350" i="14"/>
  <c r="BC350" i="14"/>
  <c r="AU350" i="14"/>
  <c r="AM350" i="14"/>
  <c r="AE350" i="14"/>
  <c r="W350" i="14"/>
  <c r="EL350" i="14"/>
  <c r="ED350" i="14"/>
  <c r="DV350" i="14"/>
  <c r="DN350" i="14"/>
  <c r="DF350" i="14"/>
  <c r="CX350" i="14"/>
  <c r="CP350" i="14"/>
  <c r="CH350" i="14"/>
  <c r="BZ350" i="14"/>
  <c r="BR350" i="14"/>
  <c r="BJ350" i="14"/>
  <c r="BB350" i="14"/>
  <c r="AT350" i="14"/>
  <c r="AL350" i="14"/>
  <c r="AD350" i="14"/>
  <c r="V350" i="14"/>
  <c r="N350" i="14"/>
  <c r="EK350" i="14"/>
  <c r="EC350" i="14"/>
  <c r="DU350" i="14"/>
  <c r="DM350" i="14"/>
  <c r="DE350" i="14"/>
  <c r="CW350" i="14"/>
  <c r="CO350" i="14"/>
  <c r="CG350" i="14"/>
  <c r="BY350" i="14"/>
  <c r="BQ350" i="14"/>
  <c r="BI350" i="14"/>
  <c r="BA350" i="14"/>
  <c r="AS350" i="14"/>
  <c r="AK350" i="14"/>
  <c r="AC350" i="14"/>
  <c r="U350" i="14"/>
  <c r="EJ350" i="14"/>
  <c r="EB350" i="14"/>
  <c r="DT350" i="14"/>
  <c r="DL350" i="14"/>
  <c r="DD350" i="14"/>
  <c r="CV350" i="14"/>
  <c r="CN350" i="14"/>
  <c r="CF350" i="14"/>
  <c r="BX350" i="14"/>
  <c r="BP350" i="14"/>
  <c r="BH350" i="14"/>
  <c r="AZ350" i="14"/>
  <c r="AR350" i="14"/>
  <c r="AJ350" i="14"/>
  <c r="AB350" i="14"/>
  <c r="T350" i="14"/>
  <c r="EI350" i="14"/>
  <c r="EA350" i="14"/>
  <c r="DS350" i="14"/>
  <c r="DK350" i="14"/>
  <c r="DC350" i="14"/>
  <c r="CU350" i="14"/>
  <c r="CM350" i="14"/>
  <c r="CE350" i="14"/>
  <c r="BW350" i="14"/>
  <c r="BO350" i="14"/>
  <c r="BG350" i="14"/>
  <c r="AY350" i="14"/>
  <c r="AQ350" i="14"/>
  <c r="AI350" i="14"/>
  <c r="AA350" i="14"/>
  <c r="S350" i="14"/>
  <c r="EH350" i="14"/>
  <c r="DZ350" i="14"/>
  <c r="DR350" i="14"/>
  <c r="DJ350" i="14"/>
  <c r="DB350" i="14"/>
  <c r="CT350" i="14"/>
  <c r="CL350" i="14"/>
  <c r="CD350" i="14"/>
  <c r="BV350" i="14"/>
  <c r="BN350" i="14"/>
  <c r="BF350" i="14"/>
  <c r="AX350" i="14"/>
  <c r="AP350" i="14"/>
  <c r="AH350" i="14"/>
  <c r="Z350" i="14"/>
  <c r="R350" i="14"/>
  <c r="EG350" i="14"/>
  <c r="DY350" i="14"/>
  <c r="DQ350" i="14"/>
  <c r="DI350" i="14"/>
  <c r="DA350" i="14"/>
  <c r="CS350" i="14"/>
  <c r="CK350" i="14"/>
  <c r="CC350" i="14"/>
  <c r="BU350" i="14"/>
  <c r="BM350" i="14"/>
  <c r="BE350" i="14"/>
  <c r="AW350" i="14"/>
  <c r="AO350" i="14"/>
  <c r="AG350" i="14"/>
  <c r="Y350" i="14"/>
  <c r="Q350" i="14"/>
  <c r="CB350" i="14"/>
  <c r="P350" i="14"/>
  <c r="EF350" i="14"/>
  <c r="BT350" i="14"/>
  <c r="DX350" i="14"/>
  <c r="BL350" i="14"/>
  <c r="DP350" i="14"/>
  <c r="BD350" i="14"/>
  <c r="DH350" i="14"/>
  <c r="AV350" i="14"/>
  <c r="CZ350" i="14"/>
  <c r="AN350" i="14"/>
  <c r="CJ350" i="14"/>
  <c r="X350" i="14"/>
  <c r="CR350" i="14"/>
  <c r="AF350" i="14"/>
  <c r="EM270" i="14"/>
  <c r="EE270" i="14"/>
  <c r="DW270" i="14"/>
  <c r="DO270" i="14"/>
  <c r="DG270" i="14"/>
  <c r="CY270" i="14"/>
  <c r="CQ270" i="14"/>
  <c r="CI270" i="14"/>
  <c r="CA270" i="14"/>
  <c r="BS270" i="14"/>
  <c r="BK270" i="14"/>
  <c r="BC270" i="14"/>
  <c r="AU270" i="14"/>
  <c r="AM270" i="14"/>
  <c r="AE270" i="14"/>
  <c r="W270" i="14"/>
  <c r="EL270" i="14"/>
  <c r="ED270" i="14"/>
  <c r="DV270" i="14"/>
  <c r="DN270" i="14"/>
  <c r="DF270" i="14"/>
  <c r="CX270" i="14"/>
  <c r="CP270" i="14"/>
  <c r="CH270" i="14"/>
  <c r="BZ270" i="14"/>
  <c r="BR270" i="14"/>
  <c r="BJ270" i="14"/>
  <c r="BB270" i="14"/>
  <c r="AT270" i="14"/>
  <c r="AL270" i="14"/>
  <c r="AD270" i="14"/>
  <c r="V270" i="14"/>
  <c r="N270" i="14"/>
  <c r="EK270" i="14"/>
  <c r="EC270" i="14"/>
  <c r="DU270" i="14"/>
  <c r="DM270" i="14"/>
  <c r="DE270" i="14"/>
  <c r="CW270" i="14"/>
  <c r="CO270" i="14"/>
  <c r="CG270" i="14"/>
  <c r="BY270" i="14"/>
  <c r="BQ270" i="14"/>
  <c r="BI270" i="14"/>
  <c r="BA270" i="14"/>
  <c r="AS270" i="14"/>
  <c r="AK270" i="14"/>
  <c r="AC270" i="14"/>
  <c r="U270" i="14"/>
  <c r="EI270" i="14"/>
  <c r="EA270" i="14"/>
  <c r="DS270" i="14"/>
  <c r="DK270" i="14"/>
  <c r="DC270" i="14"/>
  <c r="CU270" i="14"/>
  <c r="CM270" i="14"/>
  <c r="CE270" i="14"/>
  <c r="BW270" i="14"/>
  <c r="BO270" i="14"/>
  <c r="BG270" i="14"/>
  <c r="AY270" i="14"/>
  <c r="AQ270" i="14"/>
  <c r="AI270" i="14"/>
  <c r="AA270" i="14"/>
  <c r="S270" i="14"/>
  <c r="EH270" i="14"/>
  <c r="DZ270" i="14"/>
  <c r="DR270" i="14"/>
  <c r="DJ270" i="14"/>
  <c r="DB270" i="14"/>
  <c r="CT270" i="14"/>
  <c r="CL270" i="14"/>
  <c r="CD270" i="14"/>
  <c r="BV270" i="14"/>
  <c r="BN270" i="14"/>
  <c r="BF270" i="14"/>
  <c r="AX270" i="14"/>
  <c r="AP270" i="14"/>
  <c r="AH270" i="14"/>
  <c r="Z270" i="14"/>
  <c r="R270" i="14"/>
  <c r="EG270" i="14"/>
  <c r="DL270" i="14"/>
  <c r="CR270" i="14"/>
  <c r="BU270" i="14"/>
  <c r="AZ270" i="14"/>
  <c r="AF270" i="14"/>
  <c r="EF270" i="14"/>
  <c r="DI270" i="14"/>
  <c r="CN270" i="14"/>
  <c r="BT270" i="14"/>
  <c r="AW270" i="14"/>
  <c r="AB270" i="14"/>
  <c r="EB270" i="14"/>
  <c r="DH270" i="14"/>
  <c r="CK270" i="14"/>
  <c r="BP270" i="14"/>
  <c r="AV270" i="14"/>
  <c r="Y270" i="14"/>
  <c r="DY270" i="14"/>
  <c r="DD270" i="14"/>
  <c r="CJ270" i="14"/>
  <c r="BM270" i="14"/>
  <c r="AR270" i="14"/>
  <c r="X270" i="14"/>
  <c r="DX270" i="14"/>
  <c r="DA270" i="14"/>
  <c r="CF270" i="14"/>
  <c r="BL270" i="14"/>
  <c r="AO270" i="14"/>
  <c r="T270" i="14"/>
  <c r="DT270" i="14"/>
  <c r="CZ270" i="14"/>
  <c r="CC270" i="14"/>
  <c r="BH270" i="14"/>
  <c r="AN270" i="14"/>
  <c r="Q270" i="14"/>
  <c r="DQ270" i="14"/>
  <c r="CV270" i="14"/>
  <c r="CB270" i="14"/>
  <c r="BE270" i="14"/>
  <c r="AJ270" i="14"/>
  <c r="P270" i="14"/>
  <c r="EJ270" i="14"/>
  <c r="DP270" i="14"/>
  <c r="CS270" i="14"/>
  <c r="BX270" i="14"/>
  <c r="BD270" i="14"/>
  <c r="AG270" i="14"/>
  <c r="EF217" i="14"/>
  <c r="DX217" i="14"/>
  <c r="DP217" i="14"/>
  <c r="DH217" i="14"/>
  <c r="CZ217" i="14"/>
  <c r="CR217" i="14"/>
  <c r="CJ217" i="14"/>
  <c r="CB217" i="14"/>
  <c r="BT217" i="14"/>
  <c r="BL217" i="14"/>
  <c r="BD217" i="14"/>
  <c r="AV217" i="14"/>
  <c r="AN217" i="14"/>
  <c r="AF217" i="14"/>
  <c r="X217" i="14"/>
  <c r="P217" i="14"/>
  <c r="EM217" i="14"/>
  <c r="EE217" i="14"/>
  <c r="DW217" i="14"/>
  <c r="DO217" i="14"/>
  <c r="DG217" i="14"/>
  <c r="CY217" i="14"/>
  <c r="CQ217" i="14"/>
  <c r="CI217" i="14"/>
  <c r="CA217" i="14"/>
  <c r="BS217" i="14"/>
  <c r="BK217" i="14"/>
  <c r="BC217" i="14"/>
  <c r="AU217" i="14"/>
  <c r="AM217" i="14"/>
  <c r="AE217" i="14"/>
  <c r="W217" i="14"/>
  <c r="EL217" i="14"/>
  <c r="ED217" i="14"/>
  <c r="DV217" i="14"/>
  <c r="DN217" i="14"/>
  <c r="DF217" i="14"/>
  <c r="CX217" i="14"/>
  <c r="CP217" i="14"/>
  <c r="CH217" i="14"/>
  <c r="BZ217" i="14"/>
  <c r="BR217" i="14"/>
  <c r="BJ217" i="14"/>
  <c r="BB217" i="14"/>
  <c r="AT217" i="14"/>
  <c r="AL217" i="14"/>
  <c r="AD217" i="14"/>
  <c r="V217" i="14"/>
  <c r="N217" i="14"/>
  <c r="EK217" i="14"/>
  <c r="EC217" i="14"/>
  <c r="DU217" i="14"/>
  <c r="DM217" i="14"/>
  <c r="DE217" i="14"/>
  <c r="CW217" i="14"/>
  <c r="CO217" i="14"/>
  <c r="CG217" i="14"/>
  <c r="BY217" i="14"/>
  <c r="BQ217" i="14"/>
  <c r="BI217" i="14"/>
  <c r="BA217" i="14"/>
  <c r="AS217" i="14"/>
  <c r="AK217" i="14"/>
  <c r="AC217" i="14"/>
  <c r="U217" i="14"/>
  <c r="EJ217" i="14"/>
  <c r="EB217" i="14"/>
  <c r="DT217" i="14"/>
  <c r="DL217" i="14"/>
  <c r="DD217" i="14"/>
  <c r="CV217" i="14"/>
  <c r="CN217" i="14"/>
  <c r="CF217" i="14"/>
  <c r="BX217" i="14"/>
  <c r="BP217" i="14"/>
  <c r="BH217" i="14"/>
  <c r="AZ217" i="14"/>
  <c r="AR217" i="14"/>
  <c r="AJ217" i="14"/>
  <c r="AB217" i="14"/>
  <c r="T217" i="14"/>
  <c r="EI217" i="14"/>
  <c r="EA217" i="14"/>
  <c r="DS217" i="14"/>
  <c r="DK217" i="14"/>
  <c r="DC217" i="14"/>
  <c r="CU217" i="14"/>
  <c r="CM217" i="14"/>
  <c r="CE217" i="14"/>
  <c r="BW217" i="14"/>
  <c r="BO217" i="14"/>
  <c r="BG217" i="14"/>
  <c r="AY217" i="14"/>
  <c r="AQ217" i="14"/>
  <c r="AI217" i="14"/>
  <c r="AA217" i="14"/>
  <c r="S217" i="14"/>
  <c r="EH217" i="14"/>
  <c r="DZ217" i="14"/>
  <c r="DR217" i="14"/>
  <c r="DJ217" i="14"/>
  <c r="DB217" i="14"/>
  <c r="CT217" i="14"/>
  <c r="CL217" i="14"/>
  <c r="CD217" i="14"/>
  <c r="BV217" i="14"/>
  <c r="BN217" i="14"/>
  <c r="BF217" i="14"/>
  <c r="AX217" i="14"/>
  <c r="AP217" i="14"/>
  <c r="AH217" i="14"/>
  <c r="Z217" i="14"/>
  <c r="R217" i="14"/>
  <c r="EG217" i="14"/>
  <c r="DY217" i="14"/>
  <c r="DQ217" i="14"/>
  <c r="DI217" i="14"/>
  <c r="DA217" i="14"/>
  <c r="CS217" i="14"/>
  <c r="CK217" i="14"/>
  <c r="CC217" i="14"/>
  <c r="BU217" i="14"/>
  <c r="BM217" i="14"/>
  <c r="BE217" i="14"/>
  <c r="AW217" i="14"/>
  <c r="AO217" i="14"/>
  <c r="AG217" i="14"/>
  <c r="Y217" i="14"/>
  <c r="Q217" i="14"/>
  <c r="EM298" i="14"/>
  <c r="EE298" i="14"/>
  <c r="DW298" i="14"/>
  <c r="DO298" i="14"/>
  <c r="DG298" i="14"/>
  <c r="CY298" i="14"/>
  <c r="CQ298" i="14"/>
  <c r="CI298" i="14"/>
  <c r="CA298" i="14"/>
  <c r="BS298" i="14"/>
  <c r="BK298" i="14"/>
  <c r="BC298" i="14"/>
  <c r="AU298" i="14"/>
  <c r="AM298" i="14"/>
  <c r="AE298" i="14"/>
  <c r="W298" i="14"/>
  <c r="EL298" i="14"/>
  <c r="ED298" i="14"/>
  <c r="DV298" i="14"/>
  <c r="DN298" i="14"/>
  <c r="DF298" i="14"/>
  <c r="CX298" i="14"/>
  <c r="CP298" i="14"/>
  <c r="CH298" i="14"/>
  <c r="BZ298" i="14"/>
  <c r="BR298" i="14"/>
  <c r="BJ298" i="14"/>
  <c r="BB298" i="14"/>
  <c r="AT298" i="14"/>
  <c r="AL298" i="14"/>
  <c r="AD298" i="14"/>
  <c r="V298" i="14"/>
  <c r="N298" i="14"/>
  <c r="EK298" i="14"/>
  <c r="EC298" i="14"/>
  <c r="DU298" i="14"/>
  <c r="DM298" i="14"/>
  <c r="DE298" i="14"/>
  <c r="CW298" i="14"/>
  <c r="CO298" i="14"/>
  <c r="CG298" i="14"/>
  <c r="BY298" i="14"/>
  <c r="BQ298" i="14"/>
  <c r="BI298" i="14"/>
  <c r="BA298" i="14"/>
  <c r="AS298" i="14"/>
  <c r="AK298" i="14"/>
  <c r="AC298" i="14"/>
  <c r="U298" i="14"/>
  <c r="EJ298" i="14"/>
  <c r="EB298" i="14"/>
  <c r="DT298" i="14"/>
  <c r="DL298" i="14"/>
  <c r="DD298" i="14"/>
  <c r="CV298" i="14"/>
  <c r="CN298" i="14"/>
  <c r="CF298" i="14"/>
  <c r="BX298" i="14"/>
  <c r="BP298" i="14"/>
  <c r="BH298" i="14"/>
  <c r="AZ298" i="14"/>
  <c r="AR298" i="14"/>
  <c r="AJ298" i="14"/>
  <c r="AB298" i="14"/>
  <c r="T298" i="14"/>
  <c r="EI298" i="14"/>
  <c r="EA298" i="14"/>
  <c r="DS298" i="14"/>
  <c r="DK298" i="14"/>
  <c r="DC298" i="14"/>
  <c r="CU298" i="14"/>
  <c r="CM298" i="14"/>
  <c r="CE298" i="14"/>
  <c r="BW298" i="14"/>
  <c r="BO298" i="14"/>
  <c r="BG298" i="14"/>
  <c r="AY298" i="14"/>
  <c r="AQ298" i="14"/>
  <c r="AI298" i="14"/>
  <c r="AA298" i="14"/>
  <c r="S298" i="14"/>
  <c r="EH298" i="14"/>
  <c r="DZ298" i="14"/>
  <c r="DR298" i="14"/>
  <c r="DJ298" i="14"/>
  <c r="DB298" i="14"/>
  <c r="CT298" i="14"/>
  <c r="CL298" i="14"/>
  <c r="CD298" i="14"/>
  <c r="BV298" i="14"/>
  <c r="BN298" i="14"/>
  <c r="BF298" i="14"/>
  <c r="AX298" i="14"/>
  <c r="AP298" i="14"/>
  <c r="AH298" i="14"/>
  <c r="Z298" i="14"/>
  <c r="R298" i="14"/>
  <c r="EF298" i="14"/>
  <c r="DX298" i="14"/>
  <c r="DP298" i="14"/>
  <c r="DH298" i="14"/>
  <c r="CZ298" i="14"/>
  <c r="CR298" i="14"/>
  <c r="CJ298" i="14"/>
  <c r="CB298" i="14"/>
  <c r="BT298" i="14"/>
  <c r="BL298" i="14"/>
  <c r="BD298" i="14"/>
  <c r="AV298" i="14"/>
  <c r="AN298" i="14"/>
  <c r="AF298" i="14"/>
  <c r="X298" i="14"/>
  <c r="P298" i="14"/>
  <c r="DI298" i="14"/>
  <c r="AW298" i="14"/>
  <c r="DA298" i="14"/>
  <c r="AO298" i="14"/>
  <c r="CS298" i="14"/>
  <c r="AG298" i="14"/>
  <c r="CK298" i="14"/>
  <c r="Y298" i="14"/>
  <c r="CC298" i="14"/>
  <c r="Q298" i="14"/>
  <c r="EG298" i="14"/>
  <c r="BU298" i="14"/>
  <c r="DY298" i="14"/>
  <c r="BM298" i="14"/>
  <c r="DQ298" i="14"/>
  <c r="BE298" i="14"/>
  <c r="EL245" i="14"/>
  <c r="ED245" i="14"/>
  <c r="DV245" i="14"/>
  <c r="DN245" i="14"/>
  <c r="DF245" i="14"/>
  <c r="CX245" i="14"/>
  <c r="CP245" i="14"/>
  <c r="CH245" i="14"/>
  <c r="BZ245" i="14"/>
  <c r="BR245" i="14"/>
  <c r="BJ245" i="14"/>
  <c r="BB245" i="14"/>
  <c r="AT245" i="14"/>
  <c r="AL245" i="14"/>
  <c r="AD245" i="14"/>
  <c r="V245" i="14"/>
  <c r="N245" i="14"/>
  <c r="EK245" i="14"/>
  <c r="EC245" i="14"/>
  <c r="DU245" i="14"/>
  <c r="DM245" i="14"/>
  <c r="DE245" i="14"/>
  <c r="CW245" i="14"/>
  <c r="CO245" i="14"/>
  <c r="CG245" i="14"/>
  <c r="BY245" i="14"/>
  <c r="BQ245" i="14"/>
  <c r="BI245" i="14"/>
  <c r="BA245" i="14"/>
  <c r="AS245" i="14"/>
  <c r="AK245" i="14"/>
  <c r="AC245" i="14"/>
  <c r="U245" i="14"/>
  <c r="EJ245" i="14"/>
  <c r="EB245" i="14"/>
  <c r="DT245" i="14"/>
  <c r="DL245" i="14"/>
  <c r="DD245" i="14"/>
  <c r="CV245" i="14"/>
  <c r="CN245" i="14"/>
  <c r="CF245" i="14"/>
  <c r="BX245" i="14"/>
  <c r="BP245" i="14"/>
  <c r="BH245" i="14"/>
  <c r="AZ245" i="14"/>
  <c r="AR245" i="14"/>
  <c r="AJ245" i="14"/>
  <c r="AB245" i="14"/>
  <c r="T245" i="14"/>
  <c r="EI245" i="14"/>
  <c r="EA245" i="14"/>
  <c r="DS245" i="14"/>
  <c r="DK245" i="14"/>
  <c r="DC245" i="14"/>
  <c r="CU245" i="14"/>
  <c r="CM245" i="14"/>
  <c r="CE245" i="14"/>
  <c r="BW245" i="14"/>
  <c r="BO245" i="14"/>
  <c r="BG245" i="14"/>
  <c r="AY245" i="14"/>
  <c r="AQ245" i="14"/>
  <c r="AI245" i="14"/>
  <c r="AA245" i="14"/>
  <c r="S245" i="14"/>
  <c r="EH245" i="14"/>
  <c r="DZ245" i="14"/>
  <c r="DR245" i="14"/>
  <c r="DJ245" i="14"/>
  <c r="DB245" i="14"/>
  <c r="CT245" i="14"/>
  <c r="CL245" i="14"/>
  <c r="CD245" i="14"/>
  <c r="BV245" i="14"/>
  <c r="BN245" i="14"/>
  <c r="BF245" i="14"/>
  <c r="AX245" i="14"/>
  <c r="AP245" i="14"/>
  <c r="AH245" i="14"/>
  <c r="Z245" i="14"/>
  <c r="R245" i="14"/>
  <c r="EG245" i="14"/>
  <c r="DY245" i="14"/>
  <c r="DQ245" i="14"/>
  <c r="DI245" i="14"/>
  <c r="DA245" i="14"/>
  <c r="CS245" i="14"/>
  <c r="CK245" i="14"/>
  <c r="CC245" i="14"/>
  <c r="BU245" i="14"/>
  <c r="BM245" i="14"/>
  <c r="BE245" i="14"/>
  <c r="AW245" i="14"/>
  <c r="AO245" i="14"/>
  <c r="AG245" i="14"/>
  <c r="Y245" i="14"/>
  <c r="Q245" i="14"/>
  <c r="EF245" i="14"/>
  <c r="DX245" i="14"/>
  <c r="DP245" i="14"/>
  <c r="DH245" i="14"/>
  <c r="CZ245" i="14"/>
  <c r="CR245" i="14"/>
  <c r="CJ245" i="14"/>
  <c r="CB245" i="14"/>
  <c r="BT245" i="14"/>
  <c r="BL245" i="14"/>
  <c r="BD245" i="14"/>
  <c r="AV245" i="14"/>
  <c r="AN245" i="14"/>
  <c r="AF245" i="14"/>
  <c r="X245" i="14"/>
  <c r="P245" i="14"/>
  <c r="EM245" i="14"/>
  <c r="EE245" i="14"/>
  <c r="DW245" i="14"/>
  <c r="DO245" i="14"/>
  <c r="DG245" i="14"/>
  <c r="CY245" i="14"/>
  <c r="CQ245" i="14"/>
  <c r="CI245" i="14"/>
  <c r="CA245" i="14"/>
  <c r="BS245" i="14"/>
  <c r="BK245" i="14"/>
  <c r="BC245" i="14"/>
  <c r="AU245" i="14"/>
  <c r="AM245" i="14"/>
  <c r="AE245" i="14"/>
  <c r="W245" i="14"/>
  <c r="EM157" i="14"/>
  <c r="EE157" i="14"/>
  <c r="DW157" i="14"/>
  <c r="DO157" i="14"/>
  <c r="DG157" i="14"/>
  <c r="CY157" i="14"/>
  <c r="CQ157" i="14"/>
  <c r="CI157" i="14"/>
  <c r="CA157" i="14"/>
  <c r="BS157" i="14"/>
  <c r="BK157" i="14"/>
  <c r="BC157" i="14"/>
  <c r="AU157" i="14"/>
  <c r="AM157" i="14"/>
  <c r="AE157" i="14"/>
  <c r="W157" i="14"/>
  <c r="EL157" i="14"/>
  <c r="ED157" i="14"/>
  <c r="DV157" i="14"/>
  <c r="DN157" i="14"/>
  <c r="DF157" i="14"/>
  <c r="CX157" i="14"/>
  <c r="CP157" i="14"/>
  <c r="CH157" i="14"/>
  <c r="BZ157" i="14"/>
  <c r="BR157" i="14"/>
  <c r="BJ157" i="14"/>
  <c r="BB157" i="14"/>
  <c r="AT157" i="14"/>
  <c r="AL157" i="14"/>
  <c r="AD157" i="14"/>
  <c r="V157" i="14"/>
  <c r="N157" i="14"/>
  <c r="EK157" i="14"/>
  <c r="EC157" i="14"/>
  <c r="DU157" i="14"/>
  <c r="DM157" i="14"/>
  <c r="DE157" i="14"/>
  <c r="CW157" i="14"/>
  <c r="CO157" i="14"/>
  <c r="CG157" i="14"/>
  <c r="BY157" i="14"/>
  <c r="BQ157" i="14"/>
  <c r="BI157" i="14"/>
  <c r="BA157" i="14"/>
  <c r="AS157" i="14"/>
  <c r="AK157" i="14"/>
  <c r="AC157" i="14"/>
  <c r="U157" i="14"/>
  <c r="EJ157" i="14"/>
  <c r="EB157" i="14"/>
  <c r="DT157" i="14"/>
  <c r="DL157" i="14"/>
  <c r="DD157" i="14"/>
  <c r="CV157" i="14"/>
  <c r="CN157" i="14"/>
  <c r="CF157" i="14"/>
  <c r="BX157" i="14"/>
  <c r="BP157" i="14"/>
  <c r="BH157" i="14"/>
  <c r="AZ157" i="14"/>
  <c r="AR157" i="14"/>
  <c r="AJ157" i="14"/>
  <c r="AB157" i="14"/>
  <c r="T157" i="14"/>
  <c r="EI157" i="14"/>
  <c r="EA157" i="14"/>
  <c r="DS157" i="14"/>
  <c r="DK157" i="14"/>
  <c r="DC157" i="14"/>
  <c r="CU157" i="14"/>
  <c r="CM157" i="14"/>
  <c r="CE157" i="14"/>
  <c r="BW157" i="14"/>
  <c r="BO157" i="14"/>
  <c r="BG157" i="14"/>
  <c r="AY157" i="14"/>
  <c r="AQ157" i="14"/>
  <c r="AI157" i="14"/>
  <c r="AA157" i="14"/>
  <c r="S157" i="14"/>
  <c r="EH157" i="14"/>
  <c r="DZ157" i="14"/>
  <c r="DR157" i="14"/>
  <c r="DJ157" i="14"/>
  <c r="DB157" i="14"/>
  <c r="CT157" i="14"/>
  <c r="CL157" i="14"/>
  <c r="CD157" i="14"/>
  <c r="BV157" i="14"/>
  <c r="BN157" i="14"/>
  <c r="BF157" i="14"/>
  <c r="AX157" i="14"/>
  <c r="AP157" i="14"/>
  <c r="AH157" i="14"/>
  <c r="Z157" i="14"/>
  <c r="R157" i="14"/>
  <c r="EG157" i="14"/>
  <c r="DY157" i="14"/>
  <c r="DQ157" i="14"/>
  <c r="DI157" i="14"/>
  <c r="DA157" i="14"/>
  <c r="CS157" i="14"/>
  <c r="CK157" i="14"/>
  <c r="CC157" i="14"/>
  <c r="BU157" i="14"/>
  <c r="BM157" i="14"/>
  <c r="BE157" i="14"/>
  <c r="AW157" i="14"/>
  <c r="AO157" i="14"/>
  <c r="AG157" i="14"/>
  <c r="Y157" i="14"/>
  <c r="Q157" i="14"/>
  <c r="CJ157" i="14"/>
  <c r="X157" i="14"/>
  <c r="CB157" i="14"/>
  <c r="P157" i="14"/>
  <c r="EF157" i="14"/>
  <c r="BT157" i="14"/>
  <c r="DX157" i="14"/>
  <c r="BL157" i="14"/>
  <c r="DP157" i="14"/>
  <c r="BD157" i="14"/>
  <c r="DH157" i="14"/>
  <c r="AV157" i="14"/>
  <c r="CZ157" i="14"/>
  <c r="AN157" i="14"/>
  <c r="CR157" i="14"/>
  <c r="AF157" i="14"/>
  <c r="EM274" i="14"/>
  <c r="EE274" i="14"/>
  <c r="DW274" i="14"/>
  <c r="DO274" i="14"/>
  <c r="DG274" i="14"/>
  <c r="CY274" i="14"/>
  <c r="CQ274" i="14"/>
  <c r="CI274" i="14"/>
  <c r="CA274" i="14"/>
  <c r="BS274" i="14"/>
  <c r="BK274" i="14"/>
  <c r="BC274" i="14"/>
  <c r="AU274" i="14"/>
  <c r="AM274" i="14"/>
  <c r="AE274" i="14"/>
  <c r="W274" i="14"/>
  <c r="EL274" i="14"/>
  <c r="ED274" i="14"/>
  <c r="DV274" i="14"/>
  <c r="DN274" i="14"/>
  <c r="DF274" i="14"/>
  <c r="CX274" i="14"/>
  <c r="CP274" i="14"/>
  <c r="CH274" i="14"/>
  <c r="BZ274" i="14"/>
  <c r="BR274" i="14"/>
  <c r="BJ274" i="14"/>
  <c r="BB274" i="14"/>
  <c r="AT274" i="14"/>
  <c r="AL274" i="14"/>
  <c r="AD274" i="14"/>
  <c r="V274" i="14"/>
  <c r="N274" i="14"/>
  <c r="EK274" i="14"/>
  <c r="EC274" i="14"/>
  <c r="DU274" i="14"/>
  <c r="DM274" i="14"/>
  <c r="DE274" i="14"/>
  <c r="CW274" i="14"/>
  <c r="CO274" i="14"/>
  <c r="CG274" i="14"/>
  <c r="BY274" i="14"/>
  <c r="BQ274" i="14"/>
  <c r="BI274" i="14"/>
  <c r="BA274" i="14"/>
  <c r="AS274" i="14"/>
  <c r="AK274" i="14"/>
  <c r="AC274" i="14"/>
  <c r="U274" i="14"/>
  <c r="EJ274" i="14"/>
  <c r="EB274" i="14"/>
  <c r="DT274" i="14"/>
  <c r="DL274" i="14"/>
  <c r="DD274" i="14"/>
  <c r="CV274" i="14"/>
  <c r="CN274" i="14"/>
  <c r="CF274" i="14"/>
  <c r="BX274" i="14"/>
  <c r="BP274" i="14"/>
  <c r="BH274" i="14"/>
  <c r="AZ274" i="14"/>
  <c r="AR274" i="14"/>
  <c r="AJ274" i="14"/>
  <c r="AB274" i="14"/>
  <c r="T274" i="14"/>
  <c r="EI274" i="14"/>
  <c r="EA274" i="14"/>
  <c r="DS274" i="14"/>
  <c r="DK274" i="14"/>
  <c r="DC274" i="14"/>
  <c r="CU274" i="14"/>
  <c r="CM274" i="14"/>
  <c r="CE274" i="14"/>
  <c r="BW274" i="14"/>
  <c r="BO274" i="14"/>
  <c r="BG274" i="14"/>
  <c r="AY274" i="14"/>
  <c r="AQ274" i="14"/>
  <c r="AI274" i="14"/>
  <c r="AA274" i="14"/>
  <c r="S274" i="14"/>
  <c r="EH274" i="14"/>
  <c r="DZ274" i="14"/>
  <c r="DR274" i="14"/>
  <c r="DJ274" i="14"/>
  <c r="DB274" i="14"/>
  <c r="CT274" i="14"/>
  <c r="CL274" i="14"/>
  <c r="CD274" i="14"/>
  <c r="BV274" i="14"/>
  <c r="BN274" i="14"/>
  <c r="BF274" i="14"/>
  <c r="AX274" i="14"/>
  <c r="AP274" i="14"/>
  <c r="AH274" i="14"/>
  <c r="Z274" i="14"/>
  <c r="R274" i="14"/>
  <c r="DH274" i="14"/>
  <c r="CB274" i="14"/>
  <c r="AV274" i="14"/>
  <c r="P274" i="14"/>
  <c r="EG274" i="14"/>
  <c r="DA274" i="14"/>
  <c r="BU274" i="14"/>
  <c r="AO274" i="14"/>
  <c r="EF274" i="14"/>
  <c r="CZ274" i="14"/>
  <c r="BT274" i="14"/>
  <c r="AN274" i="14"/>
  <c r="DY274" i="14"/>
  <c r="CS274" i="14"/>
  <c r="BM274" i="14"/>
  <c r="AG274" i="14"/>
  <c r="DX274" i="14"/>
  <c r="CR274" i="14"/>
  <c r="BL274" i="14"/>
  <c r="AF274" i="14"/>
  <c r="DQ274" i="14"/>
  <c r="CK274" i="14"/>
  <c r="BE274" i="14"/>
  <c r="Y274" i="14"/>
  <c r="DP274" i="14"/>
  <c r="CJ274" i="14"/>
  <c r="BD274" i="14"/>
  <c r="X274" i="14"/>
  <c r="DI274" i="14"/>
  <c r="CC274" i="14"/>
  <c r="AW274" i="14"/>
  <c r="Q274" i="14"/>
  <c r="EF221" i="14"/>
  <c r="DX221" i="14"/>
  <c r="DP221" i="14"/>
  <c r="DH221" i="14"/>
  <c r="CZ221" i="14"/>
  <c r="CR221" i="14"/>
  <c r="CJ221" i="14"/>
  <c r="CB221" i="14"/>
  <c r="BT221" i="14"/>
  <c r="BL221" i="14"/>
  <c r="BD221" i="14"/>
  <c r="AV221" i="14"/>
  <c r="AN221" i="14"/>
  <c r="AF221" i="14"/>
  <c r="X221" i="14"/>
  <c r="P221" i="14"/>
  <c r="EM221" i="14"/>
  <c r="EE221" i="14"/>
  <c r="DW221" i="14"/>
  <c r="DO221" i="14"/>
  <c r="DG221" i="14"/>
  <c r="CY221" i="14"/>
  <c r="CQ221" i="14"/>
  <c r="CI221" i="14"/>
  <c r="CA221" i="14"/>
  <c r="BS221" i="14"/>
  <c r="BK221" i="14"/>
  <c r="BC221" i="14"/>
  <c r="AU221" i="14"/>
  <c r="AM221" i="14"/>
  <c r="AE221" i="14"/>
  <c r="W221" i="14"/>
  <c r="EL221" i="14"/>
  <c r="ED221" i="14"/>
  <c r="DV221" i="14"/>
  <c r="DN221" i="14"/>
  <c r="DF221" i="14"/>
  <c r="CX221" i="14"/>
  <c r="CP221" i="14"/>
  <c r="CH221" i="14"/>
  <c r="BZ221" i="14"/>
  <c r="BR221" i="14"/>
  <c r="BJ221" i="14"/>
  <c r="BB221" i="14"/>
  <c r="AT221" i="14"/>
  <c r="AL221" i="14"/>
  <c r="AD221" i="14"/>
  <c r="V221" i="14"/>
  <c r="N221" i="14"/>
  <c r="EK221" i="14"/>
  <c r="EC221" i="14"/>
  <c r="DU221" i="14"/>
  <c r="DM221" i="14"/>
  <c r="DE221" i="14"/>
  <c r="CW221" i="14"/>
  <c r="CO221" i="14"/>
  <c r="CG221" i="14"/>
  <c r="BY221" i="14"/>
  <c r="BQ221" i="14"/>
  <c r="BI221" i="14"/>
  <c r="BA221" i="14"/>
  <c r="AS221" i="14"/>
  <c r="AK221" i="14"/>
  <c r="AC221" i="14"/>
  <c r="U221" i="14"/>
  <c r="EJ221" i="14"/>
  <c r="EB221" i="14"/>
  <c r="DT221" i="14"/>
  <c r="DL221" i="14"/>
  <c r="DD221" i="14"/>
  <c r="CV221" i="14"/>
  <c r="CN221" i="14"/>
  <c r="CF221" i="14"/>
  <c r="BX221" i="14"/>
  <c r="BP221" i="14"/>
  <c r="BH221" i="14"/>
  <c r="AZ221" i="14"/>
  <c r="AR221" i="14"/>
  <c r="AJ221" i="14"/>
  <c r="AB221" i="14"/>
  <c r="T221" i="14"/>
  <c r="EI221" i="14"/>
  <c r="EA221" i="14"/>
  <c r="DS221" i="14"/>
  <c r="DK221" i="14"/>
  <c r="DC221" i="14"/>
  <c r="CU221" i="14"/>
  <c r="CM221" i="14"/>
  <c r="CE221" i="14"/>
  <c r="BW221" i="14"/>
  <c r="BO221" i="14"/>
  <c r="BG221" i="14"/>
  <c r="AY221" i="14"/>
  <c r="AQ221" i="14"/>
  <c r="AI221" i="14"/>
  <c r="AA221" i="14"/>
  <c r="S221" i="14"/>
  <c r="EH221" i="14"/>
  <c r="DZ221" i="14"/>
  <c r="DR221" i="14"/>
  <c r="DJ221" i="14"/>
  <c r="DB221" i="14"/>
  <c r="CT221" i="14"/>
  <c r="CL221" i="14"/>
  <c r="CD221" i="14"/>
  <c r="BV221" i="14"/>
  <c r="BN221" i="14"/>
  <c r="BF221" i="14"/>
  <c r="AX221" i="14"/>
  <c r="AP221" i="14"/>
  <c r="AH221" i="14"/>
  <c r="Z221" i="14"/>
  <c r="R221" i="14"/>
  <c r="EG221" i="14"/>
  <c r="DY221" i="14"/>
  <c r="DQ221" i="14"/>
  <c r="DI221" i="14"/>
  <c r="DA221" i="14"/>
  <c r="CS221" i="14"/>
  <c r="CK221" i="14"/>
  <c r="CC221" i="14"/>
  <c r="BU221" i="14"/>
  <c r="BM221" i="14"/>
  <c r="BE221" i="14"/>
  <c r="AW221" i="14"/>
  <c r="AO221" i="14"/>
  <c r="AG221" i="14"/>
  <c r="Y221" i="14"/>
  <c r="Q221" i="14"/>
  <c r="EJ170" i="14"/>
  <c r="EB170" i="14"/>
  <c r="DT170" i="14"/>
  <c r="DL170" i="14"/>
  <c r="DD170" i="14"/>
  <c r="CV170" i="14"/>
  <c r="CN170" i="14"/>
  <c r="CF170" i="14"/>
  <c r="BX170" i="14"/>
  <c r="BP170" i="14"/>
  <c r="BH170" i="14"/>
  <c r="AZ170" i="14"/>
  <c r="AR170" i="14"/>
  <c r="AJ170" i="14"/>
  <c r="AB170" i="14"/>
  <c r="T170" i="14"/>
  <c r="EI170" i="14"/>
  <c r="EA170" i="14"/>
  <c r="DS170" i="14"/>
  <c r="DK170" i="14"/>
  <c r="DC170" i="14"/>
  <c r="CU170" i="14"/>
  <c r="CM170" i="14"/>
  <c r="CE170" i="14"/>
  <c r="BW170" i="14"/>
  <c r="BO170" i="14"/>
  <c r="BG170" i="14"/>
  <c r="AY170" i="14"/>
  <c r="AQ170" i="14"/>
  <c r="AI170" i="14"/>
  <c r="AA170" i="14"/>
  <c r="S170" i="14"/>
  <c r="EH170" i="14"/>
  <c r="DZ170" i="14"/>
  <c r="DR170" i="14"/>
  <c r="DJ170" i="14"/>
  <c r="DB170" i="14"/>
  <c r="CT170" i="14"/>
  <c r="CL170" i="14"/>
  <c r="CD170" i="14"/>
  <c r="BV170" i="14"/>
  <c r="BN170" i="14"/>
  <c r="BF170" i="14"/>
  <c r="AX170" i="14"/>
  <c r="AP170" i="14"/>
  <c r="AH170" i="14"/>
  <c r="Z170" i="14"/>
  <c r="R170" i="14"/>
  <c r="EG170" i="14"/>
  <c r="DY170" i="14"/>
  <c r="DQ170" i="14"/>
  <c r="DI170" i="14"/>
  <c r="DA170" i="14"/>
  <c r="CS170" i="14"/>
  <c r="CK170" i="14"/>
  <c r="CC170" i="14"/>
  <c r="BU170" i="14"/>
  <c r="BM170" i="14"/>
  <c r="BE170" i="14"/>
  <c r="AW170" i="14"/>
  <c r="AO170" i="14"/>
  <c r="AG170" i="14"/>
  <c r="Y170" i="14"/>
  <c r="Q170" i="14"/>
  <c r="EF170" i="14"/>
  <c r="DX170" i="14"/>
  <c r="DP170" i="14"/>
  <c r="DH170" i="14"/>
  <c r="CZ170" i="14"/>
  <c r="CR170" i="14"/>
  <c r="CJ170" i="14"/>
  <c r="CB170" i="14"/>
  <c r="BT170" i="14"/>
  <c r="BL170" i="14"/>
  <c r="BD170" i="14"/>
  <c r="AV170" i="14"/>
  <c r="AN170" i="14"/>
  <c r="AF170" i="14"/>
  <c r="X170" i="14"/>
  <c r="P170" i="14"/>
  <c r="EM170" i="14"/>
  <c r="EE170" i="14"/>
  <c r="DW170" i="14"/>
  <c r="DO170" i="14"/>
  <c r="DG170" i="14"/>
  <c r="CY170" i="14"/>
  <c r="CQ170" i="14"/>
  <c r="CI170" i="14"/>
  <c r="CA170" i="14"/>
  <c r="BS170" i="14"/>
  <c r="BK170" i="14"/>
  <c r="BC170" i="14"/>
  <c r="AU170" i="14"/>
  <c r="AM170" i="14"/>
  <c r="AE170" i="14"/>
  <c r="W170" i="14"/>
  <c r="EL170" i="14"/>
  <c r="ED170" i="14"/>
  <c r="DV170" i="14"/>
  <c r="DN170" i="14"/>
  <c r="DF170" i="14"/>
  <c r="CX170" i="14"/>
  <c r="CP170" i="14"/>
  <c r="CH170" i="14"/>
  <c r="BZ170" i="14"/>
  <c r="BR170" i="14"/>
  <c r="BJ170" i="14"/>
  <c r="BB170" i="14"/>
  <c r="AT170" i="14"/>
  <c r="AL170" i="14"/>
  <c r="AD170" i="14"/>
  <c r="V170" i="14"/>
  <c r="N170" i="14"/>
  <c r="EK170" i="14"/>
  <c r="EC170" i="14"/>
  <c r="DU170" i="14"/>
  <c r="DM170" i="14"/>
  <c r="DE170" i="14"/>
  <c r="CW170" i="14"/>
  <c r="CO170" i="14"/>
  <c r="CG170" i="14"/>
  <c r="BY170" i="14"/>
  <c r="BQ170" i="14"/>
  <c r="BI170" i="14"/>
  <c r="BA170" i="14"/>
  <c r="AS170" i="14"/>
  <c r="AK170" i="14"/>
  <c r="AC170" i="14"/>
  <c r="U170" i="14"/>
  <c r="EI351" i="14"/>
  <c r="EA351" i="14"/>
  <c r="DS351" i="14"/>
  <c r="DK351" i="14"/>
  <c r="DC351" i="14"/>
  <c r="CU351" i="14"/>
  <c r="CM351" i="14"/>
  <c r="CE351" i="14"/>
  <c r="BW351" i="14"/>
  <c r="BO351" i="14"/>
  <c r="BG351" i="14"/>
  <c r="AY351" i="14"/>
  <c r="AQ351" i="14"/>
  <c r="AI351" i="14"/>
  <c r="AA351" i="14"/>
  <c r="S351" i="14"/>
  <c r="EH351" i="14"/>
  <c r="DZ351" i="14"/>
  <c r="DR351" i="14"/>
  <c r="DJ351" i="14"/>
  <c r="DB351" i="14"/>
  <c r="CT351" i="14"/>
  <c r="CL351" i="14"/>
  <c r="CD351" i="14"/>
  <c r="BV351" i="14"/>
  <c r="BN351" i="14"/>
  <c r="BF351" i="14"/>
  <c r="AX351" i="14"/>
  <c r="AP351" i="14"/>
  <c r="AH351" i="14"/>
  <c r="Z351" i="14"/>
  <c r="R351" i="14"/>
  <c r="EG351" i="14"/>
  <c r="DY351" i="14"/>
  <c r="DQ351" i="14"/>
  <c r="DI351" i="14"/>
  <c r="DA351" i="14"/>
  <c r="CS351" i="14"/>
  <c r="CK351" i="14"/>
  <c r="CC351" i="14"/>
  <c r="BU351" i="14"/>
  <c r="BM351" i="14"/>
  <c r="BE351" i="14"/>
  <c r="AW351" i="14"/>
  <c r="AO351" i="14"/>
  <c r="AG351" i="14"/>
  <c r="Y351" i="14"/>
  <c r="Q351" i="14"/>
  <c r="EF351" i="14"/>
  <c r="DX351" i="14"/>
  <c r="DP351" i="14"/>
  <c r="DH351" i="14"/>
  <c r="CZ351" i="14"/>
  <c r="CR351" i="14"/>
  <c r="CJ351" i="14"/>
  <c r="CB351" i="14"/>
  <c r="BT351" i="14"/>
  <c r="BL351" i="14"/>
  <c r="BD351" i="14"/>
  <c r="AV351" i="14"/>
  <c r="AN351" i="14"/>
  <c r="AF351" i="14"/>
  <c r="X351" i="14"/>
  <c r="P351" i="14"/>
  <c r="EM351" i="14"/>
  <c r="EE351" i="14"/>
  <c r="DW351" i="14"/>
  <c r="DO351" i="14"/>
  <c r="DG351" i="14"/>
  <c r="CY351" i="14"/>
  <c r="CQ351" i="14"/>
  <c r="CI351" i="14"/>
  <c r="CA351" i="14"/>
  <c r="BS351" i="14"/>
  <c r="BK351" i="14"/>
  <c r="BC351" i="14"/>
  <c r="AU351" i="14"/>
  <c r="AM351" i="14"/>
  <c r="AE351" i="14"/>
  <c r="W351" i="14"/>
  <c r="EL351" i="14"/>
  <c r="ED351" i="14"/>
  <c r="DV351" i="14"/>
  <c r="DN351" i="14"/>
  <c r="DF351" i="14"/>
  <c r="CX351" i="14"/>
  <c r="CP351" i="14"/>
  <c r="CH351" i="14"/>
  <c r="BZ351" i="14"/>
  <c r="BR351" i="14"/>
  <c r="BJ351" i="14"/>
  <c r="BB351" i="14"/>
  <c r="AT351" i="14"/>
  <c r="AL351" i="14"/>
  <c r="AD351" i="14"/>
  <c r="V351" i="14"/>
  <c r="N351" i="14"/>
  <c r="EK351" i="14"/>
  <c r="EC351" i="14"/>
  <c r="DU351" i="14"/>
  <c r="DM351" i="14"/>
  <c r="DE351" i="14"/>
  <c r="CW351" i="14"/>
  <c r="CO351" i="14"/>
  <c r="CG351" i="14"/>
  <c r="BY351" i="14"/>
  <c r="BQ351" i="14"/>
  <c r="BI351" i="14"/>
  <c r="BA351" i="14"/>
  <c r="AS351" i="14"/>
  <c r="AK351" i="14"/>
  <c r="AC351" i="14"/>
  <c r="U351" i="14"/>
  <c r="EJ351" i="14"/>
  <c r="BX351" i="14"/>
  <c r="EB351" i="14"/>
  <c r="BP351" i="14"/>
  <c r="DT351" i="14"/>
  <c r="BH351" i="14"/>
  <c r="DL351" i="14"/>
  <c r="AZ351" i="14"/>
  <c r="DD351" i="14"/>
  <c r="AR351" i="14"/>
  <c r="CV351" i="14"/>
  <c r="AJ351" i="14"/>
  <c r="CF351" i="14"/>
  <c r="T351" i="14"/>
  <c r="CN351" i="14"/>
  <c r="AB351" i="14"/>
  <c r="EI293" i="14"/>
  <c r="EA293" i="14"/>
  <c r="DS293" i="14"/>
  <c r="DK293" i="14"/>
  <c r="DC293" i="14"/>
  <c r="CU293" i="14"/>
  <c r="CM293" i="14"/>
  <c r="CE293" i="14"/>
  <c r="BW293" i="14"/>
  <c r="BO293" i="14"/>
  <c r="BG293" i="14"/>
  <c r="AY293" i="14"/>
  <c r="AQ293" i="14"/>
  <c r="AI293" i="14"/>
  <c r="AA293" i="14"/>
  <c r="S293" i="14"/>
  <c r="EH293" i="14"/>
  <c r="DZ293" i="14"/>
  <c r="DR293" i="14"/>
  <c r="DJ293" i="14"/>
  <c r="DB293" i="14"/>
  <c r="CT293" i="14"/>
  <c r="CL293" i="14"/>
  <c r="CD293" i="14"/>
  <c r="BV293" i="14"/>
  <c r="BN293" i="14"/>
  <c r="BF293" i="14"/>
  <c r="AX293" i="14"/>
  <c r="AP293" i="14"/>
  <c r="AH293" i="14"/>
  <c r="Z293" i="14"/>
  <c r="R293" i="14"/>
  <c r="EG293" i="14"/>
  <c r="DY293" i="14"/>
  <c r="DQ293" i="14"/>
  <c r="DI293" i="14"/>
  <c r="DA293" i="14"/>
  <c r="CS293" i="14"/>
  <c r="CK293" i="14"/>
  <c r="CC293" i="14"/>
  <c r="BU293" i="14"/>
  <c r="BM293" i="14"/>
  <c r="BE293" i="14"/>
  <c r="AW293" i="14"/>
  <c r="AO293" i="14"/>
  <c r="AG293" i="14"/>
  <c r="Y293" i="14"/>
  <c r="Q293" i="14"/>
  <c r="EF293" i="14"/>
  <c r="DX293" i="14"/>
  <c r="DP293" i="14"/>
  <c r="DH293" i="14"/>
  <c r="CZ293" i="14"/>
  <c r="CR293" i="14"/>
  <c r="CJ293" i="14"/>
  <c r="CB293" i="14"/>
  <c r="BT293" i="14"/>
  <c r="BL293" i="14"/>
  <c r="BD293" i="14"/>
  <c r="AV293" i="14"/>
  <c r="AN293" i="14"/>
  <c r="AF293" i="14"/>
  <c r="X293" i="14"/>
  <c r="P293" i="14"/>
  <c r="EM293" i="14"/>
  <c r="EE293" i="14"/>
  <c r="DW293" i="14"/>
  <c r="DO293" i="14"/>
  <c r="DG293" i="14"/>
  <c r="CY293" i="14"/>
  <c r="CQ293" i="14"/>
  <c r="CI293" i="14"/>
  <c r="CA293" i="14"/>
  <c r="BS293" i="14"/>
  <c r="BK293" i="14"/>
  <c r="BC293" i="14"/>
  <c r="AU293" i="14"/>
  <c r="AM293" i="14"/>
  <c r="AE293" i="14"/>
  <c r="W293" i="14"/>
  <c r="EL293" i="14"/>
  <c r="ED293" i="14"/>
  <c r="DV293" i="14"/>
  <c r="DN293" i="14"/>
  <c r="DF293" i="14"/>
  <c r="CX293" i="14"/>
  <c r="CP293" i="14"/>
  <c r="CH293" i="14"/>
  <c r="BZ293" i="14"/>
  <c r="BR293" i="14"/>
  <c r="BJ293" i="14"/>
  <c r="BB293" i="14"/>
  <c r="AT293" i="14"/>
  <c r="AL293" i="14"/>
  <c r="AD293" i="14"/>
  <c r="V293" i="14"/>
  <c r="N293" i="14"/>
  <c r="EJ293" i="14"/>
  <c r="EB293" i="14"/>
  <c r="DT293" i="14"/>
  <c r="DL293" i="14"/>
  <c r="DD293" i="14"/>
  <c r="CV293" i="14"/>
  <c r="CN293" i="14"/>
  <c r="CF293" i="14"/>
  <c r="BX293" i="14"/>
  <c r="BP293" i="14"/>
  <c r="BH293" i="14"/>
  <c r="AZ293" i="14"/>
  <c r="AR293" i="14"/>
  <c r="AJ293" i="14"/>
  <c r="AB293" i="14"/>
  <c r="T293" i="14"/>
  <c r="EC293" i="14"/>
  <c r="BQ293" i="14"/>
  <c r="DU293" i="14"/>
  <c r="BI293" i="14"/>
  <c r="DM293" i="14"/>
  <c r="BA293" i="14"/>
  <c r="DE293" i="14"/>
  <c r="AS293" i="14"/>
  <c r="CW293" i="14"/>
  <c r="AK293" i="14"/>
  <c r="CO293" i="14"/>
  <c r="AC293" i="14"/>
  <c r="CG293" i="14"/>
  <c r="U293" i="14"/>
  <c r="EK293" i="14"/>
  <c r="BY293" i="14"/>
  <c r="EF201" i="14"/>
  <c r="DX201" i="14"/>
  <c r="DP201" i="14"/>
  <c r="DH201" i="14"/>
  <c r="CZ201" i="14"/>
  <c r="CR201" i="14"/>
  <c r="CJ201" i="14"/>
  <c r="CB201" i="14"/>
  <c r="BT201" i="14"/>
  <c r="BL201" i="14"/>
  <c r="BD201" i="14"/>
  <c r="AV201" i="14"/>
  <c r="AN201" i="14"/>
  <c r="AF201" i="14"/>
  <c r="X201" i="14"/>
  <c r="P201" i="14"/>
  <c r="EM201" i="14"/>
  <c r="EE201" i="14"/>
  <c r="DW201" i="14"/>
  <c r="DO201" i="14"/>
  <c r="DG201" i="14"/>
  <c r="CY201" i="14"/>
  <c r="CQ201" i="14"/>
  <c r="CI201" i="14"/>
  <c r="CA201" i="14"/>
  <c r="BS201" i="14"/>
  <c r="BK201" i="14"/>
  <c r="BC201" i="14"/>
  <c r="AU201" i="14"/>
  <c r="AM201" i="14"/>
  <c r="AE201" i="14"/>
  <c r="W201" i="14"/>
  <c r="EL201" i="14"/>
  <c r="ED201" i="14"/>
  <c r="DV201" i="14"/>
  <c r="DN201" i="14"/>
  <c r="DF201" i="14"/>
  <c r="CX201" i="14"/>
  <c r="CP201" i="14"/>
  <c r="CH201" i="14"/>
  <c r="BZ201" i="14"/>
  <c r="BR201" i="14"/>
  <c r="BJ201" i="14"/>
  <c r="BB201" i="14"/>
  <c r="AT201" i="14"/>
  <c r="AL201" i="14"/>
  <c r="AD201" i="14"/>
  <c r="V201" i="14"/>
  <c r="N201" i="14"/>
  <c r="EK201" i="14"/>
  <c r="EC201" i="14"/>
  <c r="DU201" i="14"/>
  <c r="DM201" i="14"/>
  <c r="DE201" i="14"/>
  <c r="CW201" i="14"/>
  <c r="CO201" i="14"/>
  <c r="CG201" i="14"/>
  <c r="BY201" i="14"/>
  <c r="BQ201" i="14"/>
  <c r="BI201" i="14"/>
  <c r="BA201" i="14"/>
  <c r="AS201" i="14"/>
  <c r="AK201" i="14"/>
  <c r="AC201" i="14"/>
  <c r="U201" i="14"/>
  <c r="EJ201" i="14"/>
  <c r="EB201" i="14"/>
  <c r="DT201" i="14"/>
  <c r="DL201" i="14"/>
  <c r="DD201" i="14"/>
  <c r="CV201" i="14"/>
  <c r="CN201" i="14"/>
  <c r="CF201" i="14"/>
  <c r="BX201" i="14"/>
  <c r="BP201" i="14"/>
  <c r="BH201" i="14"/>
  <c r="AZ201" i="14"/>
  <c r="AR201" i="14"/>
  <c r="AJ201" i="14"/>
  <c r="AB201" i="14"/>
  <c r="T201" i="14"/>
  <c r="EI201" i="14"/>
  <c r="EA201" i="14"/>
  <c r="DS201" i="14"/>
  <c r="DK201" i="14"/>
  <c r="DC201" i="14"/>
  <c r="CU201" i="14"/>
  <c r="CM201" i="14"/>
  <c r="CE201" i="14"/>
  <c r="BW201" i="14"/>
  <c r="BO201" i="14"/>
  <c r="BG201" i="14"/>
  <c r="AY201" i="14"/>
  <c r="AQ201" i="14"/>
  <c r="AI201" i="14"/>
  <c r="AA201" i="14"/>
  <c r="S201" i="14"/>
  <c r="EH201" i="14"/>
  <c r="DZ201" i="14"/>
  <c r="DR201" i="14"/>
  <c r="DJ201" i="14"/>
  <c r="DB201" i="14"/>
  <c r="CT201" i="14"/>
  <c r="CL201" i="14"/>
  <c r="CD201" i="14"/>
  <c r="BV201" i="14"/>
  <c r="BN201" i="14"/>
  <c r="BF201" i="14"/>
  <c r="AX201" i="14"/>
  <c r="AP201" i="14"/>
  <c r="AH201" i="14"/>
  <c r="Z201" i="14"/>
  <c r="R201" i="14"/>
  <c r="DQ201" i="14"/>
  <c r="BE201" i="14"/>
  <c r="DI201" i="14"/>
  <c r="AW201" i="14"/>
  <c r="DA201" i="14"/>
  <c r="AO201" i="14"/>
  <c r="CS201" i="14"/>
  <c r="AG201" i="14"/>
  <c r="CK201" i="14"/>
  <c r="Y201" i="14"/>
  <c r="CC201" i="14"/>
  <c r="Q201" i="14"/>
  <c r="EG201" i="14"/>
  <c r="BU201" i="14"/>
  <c r="DY201" i="14"/>
  <c r="BM201" i="14"/>
  <c r="EM282" i="14"/>
  <c r="EE282" i="14"/>
  <c r="DW282" i="14"/>
  <c r="DO282" i="14"/>
  <c r="DG282" i="14"/>
  <c r="CY282" i="14"/>
  <c r="CQ282" i="14"/>
  <c r="CI282" i="14"/>
  <c r="CA282" i="14"/>
  <c r="BS282" i="14"/>
  <c r="BK282" i="14"/>
  <c r="BC282" i="14"/>
  <c r="AU282" i="14"/>
  <c r="AM282" i="14"/>
  <c r="AE282" i="14"/>
  <c r="W282" i="14"/>
  <c r="EL282" i="14"/>
  <c r="ED282" i="14"/>
  <c r="DV282" i="14"/>
  <c r="DN282" i="14"/>
  <c r="DF282" i="14"/>
  <c r="CX282" i="14"/>
  <c r="CP282" i="14"/>
  <c r="CH282" i="14"/>
  <c r="BZ282" i="14"/>
  <c r="BR282" i="14"/>
  <c r="BJ282" i="14"/>
  <c r="BB282" i="14"/>
  <c r="AT282" i="14"/>
  <c r="AL282" i="14"/>
  <c r="AD282" i="14"/>
  <c r="V282" i="14"/>
  <c r="N282" i="14"/>
  <c r="EK282" i="14"/>
  <c r="EC282" i="14"/>
  <c r="DU282" i="14"/>
  <c r="DM282" i="14"/>
  <c r="DE282" i="14"/>
  <c r="CW282" i="14"/>
  <c r="CO282" i="14"/>
  <c r="CG282" i="14"/>
  <c r="BY282" i="14"/>
  <c r="BQ282" i="14"/>
  <c r="BI282" i="14"/>
  <c r="BA282" i="14"/>
  <c r="AS282" i="14"/>
  <c r="AK282" i="14"/>
  <c r="AC282" i="14"/>
  <c r="U282" i="14"/>
  <c r="EJ282" i="14"/>
  <c r="EB282" i="14"/>
  <c r="DT282" i="14"/>
  <c r="DL282" i="14"/>
  <c r="DD282" i="14"/>
  <c r="CV282" i="14"/>
  <c r="CN282" i="14"/>
  <c r="CF282" i="14"/>
  <c r="BX282" i="14"/>
  <c r="BP282" i="14"/>
  <c r="BH282" i="14"/>
  <c r="AZ282" i="14"/>
  <c r="AR282" i="14"/>
  <c r="AJ282" i="14"/>
  <c r="AB282" i="14"/>
  <c r="T282" i="14"/>
  <c r="EI282" i="14"/>
  <c r="EA282" i="14"/>
  <c r="DS282" i="14"/>
  <c r="DK282" i="14"/>
  <c r="DC282" i="14"/>
  <c r="CU282" i="14"/>
  <c r="CM282" i="14"/>
  <c r="CE282" i="14"/>
  <c r="BW282" i="14"/>
  <c r="BO282" i="14"/>
  <c r="BG282" i="14"/>
  <c r="AY282" i="14"/>
  <c r="AQ282" i="14"/>
  <c r="AI282" i="14"/>
  <c r="AA282" i="14"/>
  <c r="S282" i="14"/>
  <c r="EH282" i="14"/>
  <c r="DZ282" i="14"/>
  <c r="DR282" i="14"/>
  <c r="DJ282" i="14"/>
  <c r="DB282" i="14"/>
  <c r="CT282" i="14"/>
  <c r="CL282" i="14"/>
  <c r="CD282" i="14"/>
  <c r="BV282" i="14"/>
  <c r="BN282" i="14"/>
  <c r="BF282" i="14"/>
  <c r="AX282" i="14"/>
  <c r="AP282" i="14"/>
  <c r="AH282" i="14"/>
  <c r="Z282" i="14"/>
  <c r="R282" i="14"/>
  <c r="EF282" i="14"/>
  <c r="DX282" i="14"/>
  <c r="DP282" i="14"/>
  <c r="DH282" i="14"/>
  <c r="CZ282" i="14"/>
  <c r="CR282" i="14"/>
  <c r="CJ282" i="14"/>
  <c r="CB282" i="14"/>
  <c r="BT282" i="14"/>
  <c r="BL282" i="14"/>
  <c r="BD282" i="14"/>
  <c r="AV282" i="14"/>
  <c r="AN282" i="14"/>
  <c r="AF282" i="14"/>
  <c r="X282" i="14"/>
  <c r="P282" i="14"/>
  <c r="DI282" i="14"/>
  <c r="AW282" i="14"/>
  <c r="DA282" i="14"/>
  <c r="AO282" i="14"/>
  <c r="CS282" i="14"/>
  <c r="AG282" i="14"/>
  <c r="CK282" i="14"/>
  <c r="Y282" i="14"/>
  <c r="CC282" i="14"/>
  <c r="Q282" i="14"/>
  <c r="EG282" i="14"/>
  <c r="BU282" i="14"/>
  <c r="DY282" i="14"/>
  <c r="BM282" i="14"/>
  <c r="DQ282" i="14"/>
  <c r="BE282" i="14"/>
  <c r="EF229" i="14"/>
  <c r="DX229" i="14"/>
  <c r="DP229" i="14"/>
  <c r="DH229" i="14"/>
  <c r="CZ229" i="14"/>
  <c r="CR229" i="14"/>
  <c r="CJ229" i="14"/>
  <c r="CB229" i="14"/>
  <c r="BT229" i="14"/>
  <c r="BL229" i="14"/>
  <c r="BD229" i="14"/>
  <c r="AV229" i="14"/>
  <c r="AN229" i="14"/>
  <c r="AF229" i="14"/>
  <c r="X229" i="14"/>
  <c r="P229" i="14"/>
  <c r="EM229" i="14"/>
  <c r="EE229" i="14"/>
  <c r="DW229" i="14"/>
  <c r="DO229" i="14"/>
  <c r="DG229" i="14"/>
  <c r="CY229" i="14"/>
  <c r="CQ229" i="14"/>
  <c r="CI229" i="14"/>
  <c r="CA229" i="14"/>
  <c r="BS229" i="14"/>
  <c r="BK229" i="14"/>
  <c r="BC229" i="14"/>
  <c r="AU229" i="14"/>
  <c r="AM229" i="14"/>
  <c r="AE229" i="14"/>
  <c r="W229" i="14"/>
  <c r="EL229" i="14"/>
  <c r="ED229" i="14"/>
  <c r="DV229" i="14"/>
  <c r="DN229" i="14"/>
  <c r="DF229" i="14"/>
  <c r="CX229" i="14"/>
  <c r="CP229" i="14"/>
  <c r="CH229" i="14"/>
  <c r="BZ229" i="14"/>
  <c r="BR229" i="14"/>
  <c r="BJ229" i="14"/>
  <c r="BB229" i="14"/>
  <c r="AT229" i="14"/>
  <c r="AL229" i="14"/>
  <c r="AD229" i="14"/>
  <c r="V229" i="14"/>
  <c r="N229" i="14"/>
  <c r="EK229" i="14"/>
  <c r="EC229" i="14"/>
  <c r="DU229" i="14"/>
  <c r="DM229" i="14"/>
  <c r="DE229" i="14"/>
  <c r="CW229" i="14"/>
  <c r="CO229" i="14"/>
  <c r="CG229" i="14"/>
  <c r="BY229" i="14"/>
  <c r="BQ229" i="14"/>
  <c r="BI229" i="14"/>
  <c r="BA229" i="14"/>
  <c r="AS229" i="14"/>
  <c r="AK229" i="14"/>
  <c r="AC229" i="14"/>
  <c r="U229" i="14"/>
  <c r="EJ229" i="14"/>
  <c r="EB229" i="14"/>
  <c r="DT229" i="14"/>
  <c r="DL229" i="14"/>
  <c r="DD229" i="14"/>
  <c r="CV229" i="14"/>
  <c r="CN229" i="14"/>
  <c r="CF229" i="14"/>
  <c r="BX229" i="14"/>
  <c r="BP229" i="14"/>
  <c r="BH229" i="14"/>
  <c r="AZ229" i="14"/>
  <c r="AR229" i="14"/>
  <c r="AJ229" i="14"/>
  <c r="AB229" i="14"/>
  <c r="T229" i="14"/>
  <c r="EI229" i="14"/>
  <c r="EA229" i="14"/>
  <c r="DS229" i="14"/>
  <c r="DK229" i="14"/>
  <c r="DC229" i="14"/>
  <c r="CU229" i="14"/>
  <c r="CM229" i="14"/>
  <c r="CE229" i="14"/>
  <c r="BW229" i="14"/>
  <c r="BO229" i="14"/>
  <c r="BG229" i="14"/>
  <c r="AY229" i="14"/>
  <c r="AQ229" i="14"/>
  <c r="AI229" i="14"/>
  <c r="AA229" i="14"/>
  <c r="S229" i="14"/>
  <c r="EH229" i="14"/>
  <c r="DZ229" i="14"/>
  <c r="DR229" i="14"/>
  <c r="DJ229" i="14"/>
  <c r="DB229" i="14"/>
  <c r="CT229" i="14"/>
  <c r="CL229" i="14"/>
  <c r="CD229" i="14"/>
  <c r="BV229" i="14"/>
  <c r="BN229" i="14"/>
  <c r="BF229" i="14"/>
  <c r="AX229" i="14"/>
  <c r="AP229" i="14"/>
  <c r="AH229" i="14"/>
  <c r="Z229" i="14"/>
  <c r="R229" i="14"/>
  <c r="EG229" i="14"/>
  <c r="DY229" i="14"/>
  <c r="DQ229" i="14"/>
  <c r="DI229" i="14"/>
  <c r="DA229" i="14"/>
  <c r="CS229" i="14"/>
  <c r="CK229" i="14"/>
  <c r="CC229" i="14"/>
  <c r="BU229" i="14"/>
  <c r="BM229" i="14"/>
  <c r="BE229" i="14"/>
  <c r="AW229" i="14"/>
  <c r="AO229" i="14"/>
  <c r="AG229" i="14"/>
  <c r="Y229" i="14"/>
  <c r="Q229" i="14"/>
  <c r="EJ178" i="14"/>
  <c r="EB178" i="14"/>
  <c r="DT178" i="14"/>
  <c r="DL178" i="14"/>
  <c r="DD178" i="14"/>
  <c r="CV178" i="14"/>
  <c r="CN178" i="14"/>
  <c r="CF178" i="14"/>
  <c r="BX178" i="14"/>
  <c r="BP178" i="14"/>
  <c r="BH178" i="14"/>
  <c r="AZ178" i="14"/>
  <c r="AR178" i="14"/>
  <c r="AJ178" i="14"/>
  <c r="AB178" i="14"/>
  <c r="T178" i="14"/>
  <c r="EI178" i="14"/>
  <c r="EA178" i="14"/>
  <c r="DS178" i="14"/>
  <c r="DK178" i="14"/>
  <c r="DC178" i="14"/>
  <c r="CU178" i="14"/>
  <c r="CM178" i="14"/>
  <c r="CE178" i="14"/>
  <c r="BW178" i="14"/>
  <c r="BO178" i="14"/>
  <c r="BG178" i="14"/>
  <c r="AY178" i="14"/>
  <c r="AQ178" i="14"/>
  <c r="AI178" i="14"/>
  <c r="AA178" i="14"/>
  <c r="S178" i="14"/>
  <c r="EH178" i="14"/>
  <c r="DZ178" i="14"/>
  <c r="DR178" i="14"/>
  <c r="DJ178" i="14"/>
  <c r="DB178" i="14"/>
  <c r="CT178" i="14"/>
  <c r="CL178" i="14"/>
  <c r="CD178" i="14"/>
  <c r="BV178" i="14"/>
  <c r="BN178" i="14"/>
  <c r="BF178" i="14"/>
  <c r="AX178" i="14"/>
  <c r="AP178" i="14"/>
  <c r="AH178" i="14"/>
  <c r="Z178" i="14"/>
  <c r="R178" i="14"/>
  <c r="EG178" i="14"/>
  <c r="DY178" i="14"/>
  <c r="DQ178" i="14"/>
  <c r="DI178" i="14"/>
  <c r="DA178" i="14"/>
  <c r="CS178" i="14"/>
  <c r="CK178" i="14"/>
  <c r="CC178" i="14"/>
  <c r="BU178" i="14"/>
  <c r="BM178" i="14"/>
  <c r="BE178" i="14"/>
  <c r="AW178" i="14"/>
  <c r="AO178" i="14"/>
  <c r="AG178" i="14"/>
  <c r="Y178" i="14"/>
  <c r="Q178" i="14"/>
  <c r="EF178" i="14"/>
  <c r="DX178" i="14"/>
  <c r="DP178" i="14"/>
  <c r="DH178" i="14"/>
  <c r="CZ178" i="14"/>
  <c r="CR178" i="14"/>
  <c r="CJ178" i="14"/>
  <c r="CB178" i="14"/>
  <c r="BT178" i="14"/>
  <c r="BL178" i="14"/>
  <c r="BD178" i="14"/>
  <c r="AV178" i="14"/>
  <c r="AN178" i="14"/>
  <c r="AF178" i="14"/>
  <c r="X178" i="14"/>
  <c r="P178" i="14"/>
  <c r="EM178" i="14"/>
  <c r="EE178" i="14"/>
  <c r="DW178" i="14"/>
  <c r="DO178" i="14"/>
  <c r="DG178" i="14"/>
  <c r="CY178" i="14"/>
  <c r="CQ178" i="14"/>
  <c r="CI178" i="14"/>
  <c r="CA178" i="14"/>
  <c r="BS178" i="14"/>
  <c r="BK178" i="14"/>
  <c r="BC178" i="14"/>
  <c r="AU178" i="14"/>
  <c r="AM178" i="14"/>
  <c r="AE178" i="14"/>
  <c r="W178" i="14"/>
  <c r="EL178" i="14"/>
  <c r="ED178" i="14"/>
  <c r="DV178" i="14"/>
  <c r="DN178" i="14"/>
  <c r="DF178" i="14"/>
  <c r="CX178" i="14"/>
  <c r="CP178" i="14"/>
  <c r="CH178" i="14"/>
  <c r="BZ178" i="14"/>
  <c r="BR178" i="14"/>
  <c r="BJ178" i="14"/>
  <c r="BB178" i="14"/>
  <c r="AT178" i="14"/>
  <c r="AL178" i="14"/>
  <c r="AD178" i="14"/>
  <c r="V178" i="14"/>
  <c r="N178" i="14"/>
  <c r="EK178" i="14"/>
  <c r="EC178" i="14"/>
  <c r="DU178" i="14"/>
  <c r="DM178" i="14"/>
  <c r="DE178" i="14"/>
  <c r="CW178" i="14"/>
  <c r="CO178" i="14"/>
  <c r="CG178" i="14"/>
  <c r="BY178" i="14"/>
  <c r="BQ178" i="14"/>
  <c r="BI178" i="14"/>
  <c r="BA178" i="14"/>
  <c r="AS178" i="14"/>
  <c r="AK178" i="14"/>
  <c r="AC178" i="14"/>
  <c r="U178" i="14"/>
  <c r="EI355" i="14"/>
  <c r="EA355" i="14"/>
  <c r="DS355" i="14"/>
  <c r="DK355" i="14"/>
  <c r="DC355" i="14"/>
  <c r="CU355" i="14"/>
  <c r="CM355" i="14"/>
  <c r="CE355" i="14"/>
  <c r="BW355" i="14"/>
  <c r="BO355" i="14"/>
  <c r="BG355" i="14"/>
  <c r="AY355" i="14"/>
  <c r="AQ355" i="14"/>
  <c r="AI355" i="14"/>
  <c r="AA355" i="14"/>
  <c r="S355" i="14"/>
  <c r="EH355" i="14"/>
  <c r="DZ355" i="14"/>
  <c r="DR355" i="14"/>
  <c r="DJ355" i="14"/>
  <c r="DB355" i="14"/>
  <c r="CT355" i="14"/>
  <c r="CL355" i="14"/>
  <c r="CD355" i="14"/>
  <c r="BV355" i="14"/>
  <c r="BN355" i="14"/>
  <c r="BF355" i="14"/>
  <c r="AX355" i="14"/>
  <c r="AP355" i="14"/>
  <c r="AH355" i="14"/>
  <c r="Z355" i="14"/>
  <c r="R355" i="14"/>
  <c r="EG355" i="14"/>
  <c r="DY355" i="14"/>
  <c r="DQ355" i="14"/>
  <c r="DI355" i="14"/>
  <c r="DA355" i="14"/>
  <c r="CS355" i="14"/>
  <c r="CK355" i="14"/>
  <c r="CC355" i="14"/>
  <c r="BU355" i="14"/>
  <c r="BM355" i="14"/>
  <c r="BE355" i="14"/>
  <c r="AW355" i="14"/>
  <c r="AO355" i="14"/>
  <c r="AG355" i="14"/>
  <c r="Y355" i="14"/>
  <c r="Q355" i="14"/>
  <c r="EF355" i="14"/>
  <c r="DX355" i="14"/>
  <c r="DP355" i="14"/>
  <c r="DH355" i="14"/>
  <c r="CZ355" i="14"/>
  <c r="CR355" i="14"/>
  <c r="CJ355" i="14"/>
  <c r="CB355" i="14"/>
  <c r="BT355" i="14"/>
  <c r="BL355" i="14"/>
  <c r="BD355" i="14"/>
  <c r="AV355" i="14"/>
  <c r="AN355" i="14"/>
  <c r="AF355" i="14"/>
  <c r="X355" i="14"/>
  <c r="P355" i="14"/>
  <c r="EM355" i="14"/>
  <c r="EE355" i="14"/>
  <c r="DW355" i="14"/>
  <c r="DO355" i="14"/>
  <c r="DG355" i="14"/>
  <c r="CY355" i="14"/>
  <c r="CQ355" i="14"/>
  <c r="CI355" i="14"/>
  <c r="CA355" i="14"/>
  <c r="BS355" i="14"/>
  <c r="BK355" i="14"/>
  <c r="BC355" i="14"/>
  <c r="AU355" i="14"/>
  <c r="AM355" i="14"/>
  <c r="AE355" i="14"/>
  <c r="W355" i="14"/>
  <c r="EL355" i="14"/>
  <c r="ED355" i="14"/>
  <c r="DV355" i="14"/>
  <c r="DN355" i="14"/>
  <c r="DF355" i="14"/>
  <c r="CX355" i="14"/>
  <c r="CP355" i="14"/>
  <c r="CH355" i="14"/>
  <c r="BZ355" i="14"/>
  <c r="BR355" i="14"/>
  <c r="BJ355" i="14"/>
  <c r="BB355" i="14"/>
  <c r="AT355" i="14"/>
  <c r="AL355" i="14"/>
  <c r="AD355" i="14"/>
  <c r="V355" i="14"/>
  <c r="N355" i="14"/>
  <c r="EK355" i="14"/>
  <c r="EC355" i="14"/>
  <c r="DU355" i="14"/>
  <c r="DM355" i="14"/>
  <c r="DE355" i="14"/>
  <c r="CW355" i="14"/>
  <c r="CO355" i="14"/>
  <c r="CG355" i="14"/>
  <c r="BY355" i="14"/>
  <c r="BQ355" i="14"/>
  <c r="BI355" i="14"/>
  <c r="BA355" i="14"/>
  <c r="AS355" i="14"/>
  <c r="AK355" i="14"/>
  <c r="AC355" i="14"/>
  <c r="U355" i="14"/>
  <c r="DT355" i="14"/>
  <c r="BH355" i="14"/>
  <c r="DL355" i="14"/>
  <c r="AZ355" i="14"/>
  <c r="DD355" i="14"/>
  <c r="AR355" i="14"/>
  <c r="CV355" i="14"/>
  <c r="AJ355" i="14"/>
  <c r="CN355" i="14"/>
  <c r="AB355" i="14"/>
  <c r="CF355" i="14"/>
  <c r="T355" i="14"/>
  <c r="EB355" i="14"/>
  <c r="BP355" i="14"/>
  <c r="EJ355" i="14"/>
  <c r="BX355" i="14"/>
  <c r="EI297" i="14"/>
  <c r="EA297" i="14"/>
  <c r="DS297" i="14"/>
  <c r="DK297" i="14"/>
  <c r="DC297" i="14"/>
  <c r="CU297" i="14"/>
  <c r="CM297" i="14"/>
  <c r="CE297" i="14"/>
  <c r="BW297" i="14"/>
  <c r="BO297" i="14"/>
  <c r="BG297" i="14"/>
  <c r="AY297" i="14"/>
  <c r="AQ297" i="14"/>
  <c r="AI297" i="14"/>
  <c r="AA297" i="14"/>
  <c r="S297" i="14"/>
  <c r="EH297" i="14"/>
  <c r="DZ297" i="14"/>
  <c r="DR297" i="14"/>
  <c r="DJ297" i="14"/>
  <c r="DB297" i="14"/>
  <c r="CT297" i="14"/>
  <c r="CL297" i="14"/>
  <c r="CD297" i="14"/>
  <c r="BV297" i="14"/>
  <c r="BN297" i="14"/>
  <c r="BF297" i="14"/>
  <c r="AX297" i="14"/>
  <c r="AP297" i="14"/>
  <c r="AH297" i="14"/>
  <c r="Z297" i="14"/>
  <c r="R297" i="14"/>
  <c r="EG297" i="14"/>
  <c r="DY297" i="14"/>
  <c r="DQ297" i="14"/>
  <c r="DI297" i="14"/>
  <c r="DA297" i="14"/>
  <c r="CS297" i="14"/>
  <c r="CK297" i="14"/>
  <c r="CC297" i="14"/>
  <c r="BU297" i="14"/>
  <c r="BM297" i="14"/>
  <c r="BE297" i="14"/>
  <c r="AW297" i="14"/>
  <c r="AO297" i="14"/>
  <c r="AG297" i="14"/>
  <c r="Y297" i="14"/>
  <c r="Q297" i="14"/>
  <c r="EF297" i="14"/>
  <c r="DX297" i="14"/>
  <c r="DP297" i="14"/>
  <c r="DH297" i="14"/>
  <c r="CZ297" i="14"/>
  <c r="CR297" i="14"/>
  <c r="CJ297" i="14"/>
  <c r="CB297" i="14"/>
  <c r="BT297" i="14"/>
  <c r="BL297" i="14"/>
  <c r="BD297" i="14"/>
  <c r="AV297" i="14"/>
  <c r="AN297" i="14"/>
  <c r="AF297" i="14"/>
  <c r="X297" i="14"/>
  <c r="P297" i="14"/>
  <c r="EM297" i="14"/>
  <c r="EE297" i="14"/>
  <c r="DW297" i="14"/>
  <c r="DO297" i="14"/>
  <c r="DG297" i="14"/>
  <c r="CY297" i="14"/>
  <c r="CQ297" i="14"/>
  <c r="CI297" i="14"/>
  <c r="CA297" i="14"/>
  <c r="BS297" i="14"/>
  <c r="BK297" i="14"/>
  <c r="BC297" i="14"/>
  <c r="AU297" i="14"/>
  <c r="AM297" i="14"/>
  <c r="AE297" i="14"/>
  <c r="W297" i="14"/>
  <c r="EL297" i="14"/>
  <c r="ED297" i="14"/>
  <c r="DV297" i="14"/>
  <c r="DN297" i="14"/>
  <c r="DF297" i="14"/>
  <c r="CX297" i="14"/>
  <c r="CP297" i="14"/>
  <c r="CH297" i="14"/>
  <c r="BZ297" i="14"/>
  <c r="BR297" i="14"/>
  <c r="BJ297" i="14"/>
  <c r="BB297" i="14"/>
  <c r="AT297" i="14"/>
  <c r="AL297" i="14"/>
  <c r="AD297" i="14"/>
  <c r="V297" i="14"/>
  <c r="N297" i="14"/>
  <c r="EJ297" i="14"/>
  <c r="EB297" i="14"/>
  <c r="DT297" i="14"/>
  <c r="DL297" i="14"/>
  <c r="DD297" i="14"/>
  <c r="CV297" i="14"/>
  <c r="CN297" i="14"/>
  <c r="CF297" i="14"/>
  <c r="BX297" i="14"/>
  <c r="BP297" i="14"/>
  <c r="BH297" i="14"/>
  <c r="AZ297" i="14"/>
  <c r="AR297" i="14"/>
  <c r="AJ297" i="14"/>
  <c r="AB297" i="14"/>
  <c r="T297" i="14"/>
  <c r="DM297" i="14"/>
  <c r="BA297" i="14"/>
  <c r="DE297" i="14"/>
  <c r="AS297" i="14"/>
  <c r="CW297" i="14"/>
  <c r="AK297" i="14"/>
  <c r="CO297" i="14"/>
  <c r="AC297" i="14"/>
  <c r="CG297" i="14"/>
  <c r="U297" i="14"/>
  <c r="EK297" i="14"/>
  <c r="BY297" i="14"/>
  <c r="EC297" i="14"/>
  <c r="BQ297" i="14"/>
  <c r="DU297" i="14"/>
  <c r="BI297" i="14"/>
  <c r="EF205" i="14"/>
  <c r="DX205" i="14"/>
  <c r="DP205" i="14"/>
  <c r="DH205" i="14"/>
  <c r="CZ205" i="14"/>
  <c r="CR205" i="14"/>
  <c r="CJ205" i="14"/>
  <c r="CB205" i="14"/>
  <c r="BT205" i="14"/>
  <c r="BL205" i="14"/>
  <c r="BD205" i="14"/>
  <c r="AV205" i="14"/>
  <c r="AN205" i="14"/>
  <c r="AF205" i="14"/>
  <c r="X205" i="14"/>
  <c r="P205" i="14"/>
  <c r="EM205" i="14"/>
  <c r="EE205" i="14"/>
  <c r="DW205" i="14"/>
  <c r="DO205" i="14"/>
  <c r="DG205" i="14"/>
  <c r="CY205" i="14"/>
  <c r="CQ205" i="14"/>
  <c r="CI205" i="14"/>
  <c r="CA205" i="14"/>
  <c r="BS205" i="14"/>
  <c r="BK205" i="14"/>
  <c r="BC205" i="14"/>
  <c r="AU205" i="14"/>
  <c r="AM205" i="14"/>
  <c r="AE205" i="14"/>
  <c r="W205" i="14"/>
  <c r="EL205" i="14"/>
  <c r="ED205" i="14"/>
  <c r="DV205" i="14"/>
  <c r="DN205" i="14"/>
  <c r="DF205" i="14"/>
  <c r="CX205" i="14"/>
  <c r="CP205" i="14"/>
  <c r="CH205" i="14"/>
  <c r="BZ205" i="14"/>
  <c r="BR205" i="14"/>
  <c r="BJ205" i="14"/>
  <c r="BB205" i="14"/>
  <c r="AT205" i="14"/>
  <c r="AL205" i="14"/>
  <c r="AD205" i="14"/>
  <c r="V205" i="14"/>
  <c r="N205" i="14"/>
  <c r="EK205" i="14"/>
  <c r="EC205" i="14"/>
  <c r="DU205" i="14"/>
  <c r="DM205" i="14"/>
  <c r="DE205" i="14"/>
  <c r="CW205" i="14"/>
  <c r="CO205" i="14"/>
  <c r="CG205" i="14"/>
  <c r="BY205" i="14"/>
  <c r="BQ205" i="14"/>
  <c r="BI205" i="14"/>
  <c r="BA205" i="14"/>
  <c r="AS205" i="14"/>
  <c r="AK205" i="14"/>
  <c r="AC205" i="14"/>
  <c r="U205" i="14"/>
  <c r="EJ205" i="14"/>
  <c r="EB205" i="14"/>
  <c r="DT205" i="14"/>
  <c r="DL205" i="14"/>
  <c r="DD205" i="14"/>
  <c r="CV205" i="14"/>
  <c r="CN205" i="14"/>
  <c r="CF205" i="14"/>
  <c r="BX205" i="14"/>
  <c r="BP205" i="14"/>
  <c r="BH205" i="14"/>
  <c r="AZ205" i="14"/>
  <c r="AR205" i="14"/>
  <c r="AJ205" i="14"/>
  <c r="AB205" i="14"/>
  <c r="T205" i="14"/>
  <c r="EI205" i="14"/>
  <c r="EA205" i="14"/>
  <c r="DS205" i="14"/>
  <c r="DK205" i="14"/>
  <c r="DC205" i="14"/>
  <c r="CU205" i="14"/>
  <c r="CM205" i="14"/>
  <c r="CE205" i="14"/>
  <c r="BW205" i="14"/>
  <c r="BO205" i="14"/>
  <c r="BG205" i="14"/>
  <c r="AY205" i="14"/>
  <c r="AQ205" i="14"/>
  <c r="AI205" i="14"/>
  <c r="AA205" i="14"/>
  <c r="S205" i="14"/>
  <c r="EH205" i="14"/>
  <c r="DZ205" i="14"/>
  <c r="DR205" i="14"/>
  <c r="DJ205" i="14"/>
  <c r="DB205" i="14"/>
  <c r="CT205" i="14"/>
  <c r="CL205" i="14"/>
  <c r="CD205" i="14"/>
  <c r="BV205" i="14"/>
  <c r="BN205" i="14"/>
  <c r="BF205" i="14"/>
  <c r="AX205" i="14"/>
  <c r="AP205" i="14"/>
  <c r="AH205" i="14"/>
  <c r="Z205" i="14"/>
  <c r="R205" i="14"/>
  <c r="EG205" i="14"/>
  <c r="BU205" i="14"/>
  <c r="DY205" i="14"/>
  <c r="BM205" i="14"/>
  <c r="DQ205" i="14"/>
  <c r="BE205" i="14"/>
  <c r="DI205" i="14"/>
  <c r="AW205" i="14"/>
  <c r="DA205" i="14"/>
  <c r="AO205" i="14"/>
  <c r="CS205" i="14"/>
  <c r="AG205" i="14"/>
  <c r="CK205" i="14"/>
  <c r="Y205" i="14"/>
  <c r="CC205" i="14"/>
  <c r="Q205" i="14"/>
  <c r="EL101" i="14"/>
  <c r="ED101" i="14"/>
  <c r="DV101" i="14"/>
  <c r="DN101" i="14"/>
  <c r="DF101" i="14"/>
  <c r="CX101" i="14"/>
  <c r="CP101" i="14"/>
  <c r="CH101" i="14"/>
  <c r="BZ101" i="14"/>
  <c r="BR101" i="14"/>
  <c r="BJ101" i="14"/>
  <c r="BB101" i="14"/>
  <c r="AT101" i="14"/>
  <c r="AL101" i="14"/>
  <c r="AD101" i="14"/>
  <c r="V101" i="14"/>
  <c r="N101" i="14"/>
  <c r="EK101" i="14"/>
  <c r="EC101" i="14"/>
  <c r="DU101" i="14"/>
  <c r="DM101" i="14"/>
  <c r="DE101" i="14"/>
  <c r="CW101" i="14"/>
  <c r="CO101" i="14"/>
  <c r="CG101" i="14"/>
  <c r="BY101" i="14"/>
  <c r="BQ101" i="14"/>
  <c r="BI101" i="14"/>
  <c r="BA101" i="14"/>
  <c r="AS101" i="14"/>
  <c r="AK101" i="14"/>
  <c r="AC101" i="14"/>
  <c r="U101" i="14"/>
  <c r="EJ101" i="14"/>
  <c r="EB101" i="14"/>
  <c r="DT101" i="14"/>
  <c r="DL101" i="14"/>
  <c r="DD101" i="14"/>
  <c r="CV101" i="14"/>
  <c r="CN101" i="14"/>
  <c r="CF101" i="14"/>
  <c r="BX101" i="14"/>
  <c r="BP101" i="14"/>
  <c r="BH101" i="14"/>
  <c r="AZ101" i="14"/>
  <c r="AR101" i="14"/>
  <c r="AJ101" i="14"/>
  <c r="AB101" i="14"/>
  <c r="T101" i="14"/>
  <c r="EI101" i="14"/>
  <c r="EA101" i="14"/>
  <c r="DS101" i="14"/>
  <c r="DK101" i="14"/>
  <c r="DC101" i="14"/>
  <c r="CU101" i="14"/>
  <c r="CM101" i="14"/>
  <c r="CE101" i="14"/>
  <c r="BW101" i="14"/>
  <c r="BO101" i="14"/>
  <c r="BG101" i="14"/>
  <c r="AY101" i="14"/>
  <c r="AQ101" i="14"/>
  <c r="AI101" i="14"/>
  <c r="AA101" i="14"/>
  <c r="S101" i="14"/>
  <c r="EH101" i="14"/>
  <c r="DZ101" i="14"/>
  <c r="DR101" i="14"/>
  <c r="DJ101" i="14"/>
  <c r="DB101" i="14"/>
  <c r="CT101" i="14"/>
  <c r="CL101" i="14"/>
  <c r="CD101" i="14"/>
  <c r="BV101" i="14"/>
  <c r="BN101" i="14"/>
  <c r="BF101" i="14"/>
  <c r="AX101" i="14"/>
  <c r="AP101" i="14"/>
  <c r="AH101" i="14"/>
  <c r="Z101" i="14"/>
  <c r="R101" i="14"/>
  <c r="EG101" i="14"/>
  <c r="DY101" i="14"/>
  <c r="DQ101" i="14"/>
  <c r="DI101" i="14"/>
  <c r="DA101" i="14"/>
  <c r="CS101" i="14"/>
  <c r="CK101" i="14"/>
  <c r="CC101" i="14"/>
  <c r="BU101" i="14"/>
  <c r="BM101" i="14"/>
  <c r="BE101" i="14"/>
  <c r="AW101" i="14"/>
  <c r="AO101" i="14"/>
  <c r="AG101" i="14"/>
  <c r="Y101" i="14"/>
  <c r="Q101" i="14"/>
  <c r="EF101" i="14"/>
  <c r="DX101" i="14"/>
  <c r="DP101" i="14"/>
  <c r="DH101" i="14"/>
  <c r="CZ101" i="14"/>
  <c r="CR101" i="14"/>
  <c r="CJ101" i="14"/>
  <c r="CB101" i="14"/>
  <c r="BT101" i="14"/>
  <c r="BL101" i="14"/>
  <c r="BD101" i="14"/>
  <c r="AV101" i="14"/>
  <c r="AN101" i="14"/>
  <c r="AF101" i="14"/>
  <c r="X101" i="14"/>
  <c r="P101" i="14"/>
  <c r="EM101" i="14"/>
  <c r="EE101" i="14"/>
  <c r="DW101" i="14"/>
  <c r="DO101" i="14"/>
  <c r="DG101" i="14"/>
  <c r="CY101" i="14"/>
  <c r="CQ101" i="14"/>
  <c r="CI101" i="14"/>
  <c r="CA101" i="14"/>
  <c r="BS101" i="14"/>
  <c r="BK101" i="14"/>
  <c r="BC101" i="14"/>
  <c r="AU101" i="14"/>
  <c r="AM101" i="14"/>
  <c r="AE101" i="14"/>
  <c r="W101" i="14"/>
  <c r="EH337" i="14"/>
  <c r="DZ337" i="14"/>
  <c r="DR337" i="14"/>
  <c r="DJ337" i="14"/>
  <c r="DB337" i="14"/>
  <c r="CT337" i="14"/>
  <c r="EM337" i="14"/>
  <c r="EE337" i="14"/>
  <c r="DW337" i="14"/>
  <c r="DO337" i="14"/>
  <c r="DG337" i="14"/>
  <c r="CY337" i="14"/>
  <c r="CQ337" i="14"/>
  <c r="CI337" i="14"/>
  <c r="CA337" i="14"/>
  <c r="BS337" i="14"/>
  <c r="BK337" i="14"/>
  <c r="BC337" i="14"/>
  <c r="AU337" i="14"/>
  <c r="EL337" i="14"/>
  <c r="ED337" i="14"/>
  <c r="DV337" i="14"/>
  <c r="DN337" i="14"/>
  <c r="DF337" i="14"/>
  <c r="CX337" i="14"/>
  <c r="EF337" i="14"/>
  <c r="DS337" i="14"/>
  <c r="DE337" i="14"/>
  <c r="CS337" i="14"/>
  <c r="CJ337" i="14"/>
  <c r="BZ337" i="14"/>
  <c r="BQ337" i="14"/>
  <c r="BH337" i="14"/>
  <c r="AY337" i="14"/>
  <c r="AP337" i="14"/>
  <c r="AH337" i="14"/>
  <c r="Z337" i="14"/>
  <c r="R337" i="14"/>
  <c r="EC337" i="14"/>
  <c r="DQ337" i="14"/>
  <c r="DD337" i="14"/>
  <c r="CR337" i="14"/>
  <c r="CH337" i="14"/>
  <c r="BY337" i="14"/>
  <c r="BP337" i="14"/>
  <c r="BG337" i="14"/>
  <c r="AX337" i="14"/>
  <c r="AO337" i="14"/>
  <c r="AG337" i="14"/>
  <c r="Y337" i="14"/>
  <c r="Q337" i="14"/>
  <c r="EB337" i="14"/>
  <c r="DP337" i="14"/>
  <c r="DC337" i="14"/>
  <c r="CP337" i="14"/>
  <c r="CG337" i="14"/>
  <c r="BX337" i="14"/>
  <c r="BO337" i="14"/>
  <c r="BF337" i="14"/>
  <c r="AW337" i="14"/>
  <c r="AN337" i="14"/>
  <c r="AF337" i="14"/>
  <c r="X337" i="14"/>
  <c r="P337" i="14"/>
  <c r="EA337" i="14"/>
  <c r="DM337" i="14"/>
  <c r="DA337" i="14"/>
  <c r="CO337" i="14"/>
  <c r="CF337" i="14"/>
  <c r="BW337" i="14"/>
  <c r="BN337" i="14"/>
  <c r="BE337" i="14"/>
  <c r="AV337" i="14"/>
  <c r="AM337" i="14"/>
  <c r="AE337" i="14"/>
  <c r="W337" i="14"/>
  <c r="EK337" i="14"/>
  <c r="DY337" i="14"/>
  <c r="DL337" i="14"/>
  <c r="CZ337" i="14"/>
  <c r="CN337" i="14"/>
  <c r="CE337" i="14"/>
  <c r="BV337" i="14"/>
  <c r="BM337" i="14"/>
  <c r="BD337" i="14"/>
  <c r="AT337" i="14"/>
  <c r="AL337" i="14"/>
  <c r="AD337" i="14"/>
  <c r="V337" i="14"/>
  <c r="N337" i="14"/>
  <c r="EJ337" i="14"/>
  <c r="DX337" i="14"/>
  <c r="DK337" i="14"/>
  <c r="CW337" i="14"/>
  <c r="CM337" i="14"/>
  <c r="CD337" i="14"/>
  <c r="BU337" i="14"/>
  <c r="BL337" i="14"/>
  <c r="BB337" i="14"/>
  <c r="AS337" i="14"/>
  <c r="AK337" i="14"/>
  <c r="AC337" i="14"/>
  <c r="U337" i="14"/>
  <c r="EG337" i="14"/>
  <c r="DT337" i="14"/>
  <c r="DH337" i="14"/>
  <c r="CU337" i="14"/>
  <c r="CK337" i="14"/>
  <c r="CB337" i="14"/>
  <c r="BR337" i="14"/>
  <c r="BI337" i="14"/>
  <c r="AZ337" i="14"/>
  <c r="AQ337" i="14"/>
  <c r="AI337" i="14"/>
  <c r="AA337" i="14"/>
  <c r="S337" i="14"/>
  <c r="CC337" i="14"/>
  <c r="BT337" i="14"/>
  <c r="BJ337" i="14"/>
  <c r="EI337" i="14"/>
  <c r="BA337" i="14"/>
  <c r="DU337" i="14"/>
  <c r="AR337" i="14"/>
  <c r="DI337" i="14"/>
  <c r="AJ337" i="14"/>
  <c r="CV337" i="14"/>
  <c r="AB337" i="14"/>
  <c r="CL337" i="14"/>
  <c r="T337" i="14"/>
  <c r="EI277" i="14"/>
  <c r="EA277" i="14"/>
  <c r="DS277" i="14"/>
  <c r="DK277" i="14"/>
  <c r="DC277" i="14"/>
  <c r="CU277" i="14"/>
  <c r="CM277" i="14"/>
  <c r="CE277" i="14"/>
  <c r="BW277" i="14"/>
  <c r="BO277" i="14"/>
  <c r="BG277" i="14"/>
  <c r="AY277" i="14"/>
  <c r="AQ277" i="14"/>
  <c r="AI277" i="14"/>
  <c r="AA277" i="14"/>
  <c r="S277" i="14"/>
  <c r="EH277" i="14"/>
  <c r="DZ277" i="14"/>
  <c r="DR277" i="14"/>
  <c r="DJ277" i="14"/>
  <c r="DB277" i="14"/>
  <c r="CT277" i="14"/>
  <c r="CL277" i="14"/>
  <c r="CD277" i="14"/>
  <c r="BV277" i="14"/>
  <c r="BN277" i="14"/>
  <c r="BF277" i="14"/>
  <c r="AX277" i="14"/>
  <c r="AP277" i="14"/>
  <c r="AH277" i="14"/>
  <c r="Z277" i="14"/>
  <c r="R277" i="14"/>
  <c r="EG277" i="14"/>
  <c r="DY277" i="14"/>
  <c r="DQ277" i="14"/>
  <c r="DI277" i="14"/>
  <c r="DA277" i="14"/>
  <c r="CS277" i="14"/>
  <c r="CK277" i="14"/>
  <c r="CC277" i="14"/>
  <c r="BU277" i="14"/>
  <c r="BM277" i="14"/>
  <c r="BE277" i="14"/>
  <c r="AW277" i="14"/>
  <c r="AO277" i="14"/>
  <c r="AG277" i="14"/>
  <c r="Y277" i="14"/>
  <c r="Q277" i="14"/>
  <c r="EF277" i="14"/>
  <c r="DX277" i="14"/>
  <c r="DP277" i="14"/>
  <c r="DH277" i="14"/>
  <c r="CZ277" i="14"/>
  <c r="CR277" i="14"/>
  <c r="CJ277" i="14"/>
  <c r="CB277" i="14"/>
  <c r="BT277" i="14"/>
  <c r="BL277" i="14"/>
  <c r="BD277" i="14"/>
  <c r="AV277" i="14"/>
  <c r="AN277" i="14"/>
  <c r="AF277" i="14"/>
  <c r="X277" i="14"/>
  <c r="P277" i="14"/>
  <c r="EM277" i="14"/>
  <c r="EE277" i="14"/>
  <c r="DW277" i="14"/>
  <c r="DO277" i="14"/>
  <c r="DG277" i="14"/>
  <c r="CY277" i="14"/>
  <c r="CQ277" i="14"/>
  <c r="CI277" i="14"/>
  <c r="CA277" i="14"/>
  <c r="BS277" i="14"/>
  <c r="BK277" i="14"/>
  <c r="BC277" i="14"/>
  <c r="AU277" i="14"/>
  <c r="AM277" i="14"/>
  <c r="AE277" i="14"/>
  <c r="W277" i="14"/>
  <c r="EL277" i="14"/>
  <c r="ED277" i="14"/>
  <c r="DV277" i="14"/>
  <c r="DN277" i="14"/>
  <c r="DF277" i="14"/>
  <c r="CX277" i="14"/>
  <c r="CP277" i="14"/>
  <c r="CH277" i="14"/>
  <c r="BZ277" i="14"/>
  <c r="BR277" i="14"/>
  <c r="BJ277" i="14"/>
  <c r="BB277" i="14"/>
  <c r="AT277" i="14"/>
  <c r="AL277" i="14"/>
  <c r="AD277" i="14"/>
  <c r="V277" i="14"/>
  <c r="N277" i="14"/>
  <c r="EB277" i="14"/>
  <c r="CV277" i="14"/>
  <c r="BP277" i="14"/>
  <c r="AJ277" i="14"/>
  <c r="DU277" i="14"/>
  <c r="CO277" i="14"/>
  <c r="BI277" i="14"/>
  <c r="AC277" i="14"/>
  <c r="DT277" i="14"/>
  <c r="CN277" i="14"/>
  <c r="BH277" i="14"/>
  <c r="AB277" i="14"/>
  <c r="DM277" i="14"/>
  <c r="CG277" i="14"/>
  <c r="BA277" i="14"/>
  <c r="U277" i="14"/>
  <c r="DL277" i="14"/>
  <c r="CF277" i="14"/>
  <c r="AZ277" i="14"/>
  <c r="T277" i="14"/>
  <c r="EK277" i="14"/>
  <c r="DE277" i="14"/>
  <c r="BY277" i="14"/>
  <c r="AS277" i="14"/>
  <c r="EJ277" i="14"/>
  <c r="DD277" i="14"/>
  <c r="BX277" i="14"/>
  <c r="AR277" i="14"/>
  <c r="EC277" i="14"/>
  <c r="CW277" i="14"/>
  <c r="BQ277" i="14"/>
  <c r="AK277" i="14"/>
  <c r="EJ226" i="14"/>
  <c r="EB226" i="14"/>
  <c r="DT226" i="14"/>
  <c r="DL226" i="14"/>
  <c r="DD226" i="14"/>
  <c r="CV226" i="14"/>
  <c r="CN226" i="14"/>
  <c r="CF226" i="14"/>
  <c r="BX226" i="14"/>
  <c r="BP226" i="14"/>
  <c r="BH226" i="14"/>
  <c r="AZ226" i="14"/>
  <c r="AR226" i="14"/>
  <c r="AJ226" i="14"/>
  <c r="AB226" i="14"/>
  <c r="T226" i="14"/>
  <c r="EI226" i="14"/>
  <c r="EA226" i="14"/>
  <c r="DS226" i="14"/>
  <c r="DK226" i="14"/>
  <c r="DC226" i="14"/>
  <c r="CU226" i="14"/>
  <c r="CM226" i="14"/>
  <c r="CE226" i="14"/>
  <c r="BW226" i="14"/>
  <c r="BO226" i="14"/>
  <c r="BG226" i="14"/>
  <c r="AY226" i="14"/>
  <c r="AQ226" i="14"/>
  <c r="AI226" i="14"/>
  <c r="AA226" i="14"/>
  <c r="S226" i="14"/>
  <c r="EH226" i="14"/>
  <c r="DZ226" i="14"/>
  <c r="DR226" i="14"/>
  <c r="DJ226" i="14"/>
  <c r="DB226" i="14"/>
  <c r="CT226" i="14"/>
  <c r="CL226" i="14"/>
  <c r="CD226" i="14"/>
  <c r="BV226" i="14"/>
  <c r="BN226" i="14"/>
  <c r="BF226" i="14"/>
  <c r="AX226" i="14"/>
  <c r="AP226" i="14"/>
  <c r="AH226" i="14"/>
  <c r="Z226" i="14"/>
  <c r="R226" i="14"/>
  <c r="EG226" i="14"/>
  <c r="DY226" i="14"/>
  <c r="DQ226" i="14"/>
  <c r="DI226" i="14"/>
  <c r="DA226" i="14"/>
  <c r="CS226" i="14"/>
  <c r="CK226" i="14"/>
  <c r="CC226" i="14"/>
  <c r="BU226" i="14"/>
  <c r="BM226" i="14"/>
  <c r="BE226" i="14"/>
  <c r="AW226" i="14"/>
  <c r="AO226" i="14"/>
  <c r="AG226" i="14"/>
  <c r="Y226" i="14"/>
  <c r="Q226" i="14"/>
  <c r="EF226" i="14"/>
  <c r="DX226" i="14"/>
  <c r="DP226" i="14"/>
  <c r="DH226" i="14"/>
  <c r="CZ226" i="14"/>
  <c r="CR226" i="14"/>
  <c r="CJ226" i="14"/>
  <c r="CB226" i="14"/>
  <c r="BT226" i="14"/>
  <c r="BL226" i="14"/>
  <c r="BD226" i="14"/>
  <c r="AV226" i="14"/>
  <c r="AN226" i="14"/>
  <c r="AF226" i="14"/>
  <c r="X226" i="14"/>
  <c r="P226" i="14"/>
  <c r="EM226" i="14"/>
  <c r="EE226" i="14"/>
  <c r="DW226" i="14"/>
  <c r="DO226" i="14"/>
  <c r="DG226" i="14"/>
  <c r="CY226" i="14"/>
  <c r="CQ226" i="14"/>
  <c r="CI226" i="14"/>
  <c r="CA226" i="14"/>
  <c r="BS226" i="14"/>
  <c r="BK226" i="14"/>
  <c r="BC226" i="14"/>
  <c r="AU226" i="14"/>
  <c r="AM226" i="14"/>
  <c r="AE226" i="14"/>
  <c r="W226" i="14"/>
  <c r="EL226" i="14"/>
  <c r="ED226" i="14"/>
  <c r="DV226" i="14"/>
  <c r="DN226" i="14"/>
  <c r="DF226" i="14"/>
  <c r="CX226" i="14"/>
  <c r="CP226" i="14"/>
  <c r="CH226" i="14"/>
  <c r="BZ226" i="14"/>
  <c r="BR226" i="14"/>
  <c r="BJ226" i="14"/>
  <c r="BB226" i="14"/>
  <c r="AT226" i="14"/>
  <c r="AL226" i="14"/>
  <c r="AD226" i="14"/>
  <c r="V226" i="14"/>
  <c r="N226" i="14"/>
  <c r="EK226" i="14"/>
  <c r="EC226" i="14"/>
  <c r="DU226" i="14"/>
  <c r="DM226" i="14"/>
  <c r="DE226" i="14"/>
  <c r="CW226" i="14"/>
  <c r="CO226" i="14"/>
  <c r="CG226" i="14"/>
  <c r="BY226" i="14"/>
  <c r="BQ226" i="14"/>
  <c r="BI226" i="14"/>
  <c r="BA226" i="14"/>
  <c r="AS226" i="14"/>
  <c r="AK226" i="14"/>
  <c r="AC226" i="14"/>
  <c r="U226" i="14"/>
  <c r="EM348" i="14"/>
  <c r="EE348" i="14"/>
  <c r="DW348" i="14"/>
  <c r="DO348" i="14"/>
  <c r="DG348" i="14"/>
  <c r="CY348" i="14"/>
  <c r="CQ348" i="14"/>
  <c r="CI348" i="14"/>
  <c r="CA348" i="14"/>
  <c r="BS348" i="14"/>
  <c r="BK348" i="14"/>
  <c r="BC348" i="14"/>
  <c r="AU348" i="14"/>
  <c r="AM348" i="14"/>
  <c r="AE348" i="14"/>
  <c r="W348" i="14"/>
  <c r="EL348" i="14"/>
  <c r="ED348" i="14"/>
  <c r="DV348" i="14"/>
  <c r="DN348" i="14"/>
  <c r="DF348" i="14"/>
  <c r="CX348" i="14"/>
  <c r="CP348" i="14"/>
  <c r="CH348" i="14"/>
  <c r="BZ348" i="14"/>
  <c r="BR348" i="14"/>
  <c r="BJ348" i="14"/>
  <c r="BB348" i="14"/>
  <c r="AT348" i="14"/>
  <c r="AL348" i="14"/>
  <c r="AD348" i="14"/>
  <c r="V348" i="14"/>
  <c r="N348" i="14"/>
  <c r="EK348" i="14"/>
  <c r="EC348" i="14"/>
  <c r="DU348" i="14"/>
  <c r="DM348" i="14"/>
  <c r="DE348" i="14"/>
  <c r="CW348" i="14"/>
  <c r="CO348" i="14"/>
  <c r="CG348" i="14"/>
  <c r="BY348" i="14"/>
  <c r="BQ348" i="14"/>
  <c r="BI348" i="14"/>
  <c r="BA348" i="14"/>
  <c r="AS348" i="14"/>
  <c r="AK348" i="14"/>
  <c r="AC348" i="14"/>
  <c r="U348" i="14"/>
  <c r="EJ348" i="14"/>
  <c r="EB348" i="14"/>
  <c r="DT348" i="14"/>
  <c r="DL348" i="14"/>
  <c r="DD348" i="14"/>
  <c r="CV348" i="14"/>
  <c r="CN348" i="14"/>
  <c r="CF348" i="14"/>
  <c r="BX348" i="14"/>
  <c r="BP348" i="14"/>
  <c r="BH348" i="14"/>
  <c r="AZ348" i="14"/>
  <c r="AR348" i="14"/>
  <c r="AJ348" i="14"/>
  <c r="AB348" i="14"/>
  <c r="T348" i="14"/>
  <c r="EI348" i="14"/>
  <c r="EA348" i="14"/>
  <c r="DS348" i="14"/>
  <c r="DK348" i="14"/>
  <c r="DC348" i="14"/>
  <c r="CU348" i="14"/>
  <c r="CM348" i="14"/>
  <c r="CE348" i="14"/>
  <c r="BW348" i="14"/>
  <c r="BO348" i="14"/>
  <c r="BG348" i="14"/>
  <c r="AY348" i="14"/>
  <c r="AQ348" i="14"/>
  <c r="AI348" i="14"/>
  <c r="AA348" i="14"/>
  <c r="S348" i="14"/>
  <c r="EH348" i="14"/>
  <c r="DZ348" i="14"/>
  <c r="DR348" i="14"/>
  <c r="DJ348" i="14"/>
  <c r="DB348" i="14"/>
  <c r="CT348" i="14"/>
  <c r="CL348" i="14"/>
  <c r="CD348" i="14"/>
  <c r="BV348" i="14"/>
  <c r="BN348" i="14"/>
  <c r="BF348" i="14"/>
  <c r="AX348" i="14"/>
  <c r="AP348" i="14"/>
  <c r="AH348" i="14"/>
  <c r="Z348" i="14"/>
  <c r="R348" i="14"/>
  <c r="EG348" i="14"/>
  <c r="DY348" i="14"/>
  <c r="DQ348" i="14"/>
  <c r="DI348" i="14"/>
  <c r="DA348" i="14"/>
  <c r="CS348" i="14"/>
  <c r="CK348" i="14"/>
  <c r="CC348" i="14"/>
  <c r="BU348" i="14"/>
  <c r="BM348" i="14"/>
  <c r="BE348" i="14"/>
  <c r="AW348" i="14"/>
  <c r="AO348" i="14"/>
  <c r="AG348" i="14"/>
  <c r="Y348" i="14"/>
  <c r="Q348" i="14"/>
  <c r="CJ348" i="14"/>
  <c r="X348" i="14"/>
  <c r="CB348" i="14"/>
  <c r="P348" i="14"/>
  <c r="EF348" i="14"/>
  <c r="BT348" i="14"/>
  <c r="DX348" i="14"/>
  <c r="BL348" i="14"/>
  <c r="DP348" i="14"/>
  <c r="BD348" i="14"/>
  <c r="DH348" i="14"/>
  <c r="AV348" i="14"/>
  <c r="CR348" i="14"/>
  <c r="AF348" i="14"/>
  <c r="CZ348" i="14"/>
  <c r="AN348" i="14"/>
  <c r="EM346" i="14"/>
  <c r="EE346" i="14"/>
  <c r="DW346" i="14"/>
  <c r="DO346" i="14"/>
  <c r="DG346" i="14"/>
  <c r="CY346" i="14"/>
  <c r="CQ346" i="14"/>
  <c r="CI346" i="14"/>
  <c r="CA346" i="14"/>
  <c r="BS346" i="14"/>
  <c r="BK346" i="14"/>
  <c r="BC346" i="14"/>
  <c r="AU346" i="14"/>
  <c r="AM346" i="14"/>
  <c r="AE346" i="14"/>
  <c r="W346" i="14"/>
  <c r="EL346" i="14"/>
  <c r="ED346" i="14"/>
  <c r="DV346" i="14"/>
  <c r="DN346" i="14"/>
  <c r="DF346" i="14"/>
  <c r="CX346" i="14"/>
  <c r="CP346" i="14"/>
  <c r="CH346" i="14"/>
  <c r="BZ346" i="14"/>
  <c r="BR346" i="14"/>
  <c r="BJ346" i="14"/>
  <c r="BB346" i="14"/>
  <c r="AT346" i="14"/>
  <c r="AL346" i="14"/>
  <c r="AD346" i="14"/>
  <c r="V346" i="14"/>
  <c r="N346" i="14"/>
  <c r="EK346" i="14"/>
  <c r="EC346" i="14"/>
  <c r="DU346" i="14"/>
  <c r="DM346" i="14"/>
  <c r="DE346" i="14"/>
  <c r="CW346" i="14"/>
  <c r="CO346" i="14"/>
  <c r="CG346" i="14"/>
  <c r="BY346" i="14"/>
  <c r="BQ346" i="14"/>
  <c r="BI346" i="14"/>
  <c r="BA346" i="14"/>
  <c r="AS346" i="14"/>
  <c r="AK346" i="14"/>
  <c r="AC346" i="14"/>
  <c r="U346" i="14"/>
  <c r="EJ346" i="14"/>
  <c r="EB346" i="14"/>
  <c r="DT346" i="14"/>
  <c r="DL346" i="14"/>
  <c r="DD346" i="14"/>
  <c r="CV346" i="14"/>
  <c r="CN346" i="14"/>
  <c r="CF346" i="14"/>
  <c r="BX346" i="14"/>
  <c r="BP346" i="14"/>
  <c r="BH346" i="14"/>
  <c r="AZ346" i="14"/>
  <c r="AR346" i="14"/>
  <c r="AJ346" i="14"/>
  <c r="AB346" i="14"/>
  <c r="T346" i="14"/>
  <c r="EI346" i="14"/>
  <c r="EA346" i="14"/>
  <c r="DS346" i="14"/>
  <c r="DK346" i="14"/>
  <c r="DC346" i="14"/>
  <c r="CU346" i="14"/>
  <c r="CM346" i="14"/>
  <c r="CE346" i="14"/>
  <c r="BW346" i="14"/>
  <c r="BO346" i="14"/>
  <c r="BG346" i="14"/>
  <c r="AY346" i="14"/>
  <c r="AQ346" i="14"/>
  <c r="AI346" i="14"/>
  <c r="AA346" i="14"/>
  <c r="S346" i="14"/>
  <c r="EH346" i="14"/>
  <c r="DZ346" i="14"/>
  <c r="DR346" i="14"/>
  <c r="DJ346" i="14"/>
  <c r="DB346" i="14"/>
  <c r="CT346" i="14"/>
  <c r="CL346" i="14"/>
  <c r="CD346" i="14"/>
  <c r="BV346" i="14"/>
  <c r="BN346" i="14"/>
  <c r="BF346" i="14"/>
  <c r="AX346" i="14"/>
  <c r="AP346" i="14"/>
  <c r="AH346" i="14"/>
  <c r="Z346" i="14"/>
  <c r="R346" i="14"/>
  <c r="EG346" i="14"/>
  <c r="DY346" i="14"/>
  <c r="DQ346" i="14"/>
  <c r="DI346" i="14"/>
  <c r="DA346" i="14"/>
  <c r="CS346" i="14"/>
  <c r="CK346" i="14"/>
  <c r="CC346" i="14"/>
  <c r="BU346" i="14"/>
  <c r="BM346" i="14"/>
  <c r="BE346" i="14"/>
  <c r="AW346" i="14"/>
  <c r="AO346" i="14"/>
  <c r="AG346" i="14"/>
  <c r="Y346" i="14"/>
  <c r="Q346" i="14"/>
  <c r="CR346" i="14"/>
  <c r="AF346" i="14"/>
  <c r="CJ346" i="14"/>
  <c r="X346" i="14"/>
  <c r="CB346" i="14"/>
  <c r="P346" i="14"/>
  <c r="EF346" i="14"/>
  <c r="BT346" i="14"/>
  <c r="DX346" i="14"/>
  <c r="BL346" i="14"/>
  <c r="DP346" i="14"/>
  <c r="BD346" i="14"/>
  <c r="CZ346" i="14"/>
  <c r="AN346" i="14"/>
  <c r="DH346" i="14"/>
  <c r="AV346" i="14"/>
  <c r="EL306" i="14"/>
  <c r="ED306" i="14"/>
  <c r="DV306" i="14"/>
  <c r="DN306" i="14"/>
  <c r="DF306" i="14"/>
  <c r="CX306" i="14"/>
  <c r="CP306" i="14"/>
  <c r="CH306" i="14"/>
  <c r="BZ306" i="14"/>
  <c r="BR306" i="14"/>
  <c r="BJ306" i="14"/>
  <c r="BB306" i="14"/>
  <c r="AT306" i="14"/>
  <c r="AL306" i="14"/>
  <c r="AD306" i="14"/>
  <c r="V306" i="14"/>
  <c r="N306" i="14"/>
  <c r="EK306" i="14"/>
  <c r="EC306" i="14"/>
  <c r="DU306" i="14"/>
  <c r="DM306" i="14"/>
  <c r="DE306" i="14"/>
  <c r="CW306" i="14"/>
  <c r="CO306" i="14"/>
  <c r="CG306" i="14"/>
  <c r="BY306" i="14"/>
  <c r="BQ306" i="14"/>
  <c r="BI306" i="14"/>
  <c r="BA306" i="14"/>
  <c r="AS306" i="14"/>
  <c r="AK306" i="14"/>
  <c r="AC306" i="14"/>
  <c r="U306" i="14"/>
  <c r="EJ306" i="14"/>
  <c r="EB306" i="14"/>
  <c r="DT306" i="14"/>
  <c r="DL306" i="14"/>
  <c r="DD306" i="14"/>
  <c r="CV306" i="14"/>
  <c r="CN306" i="14"/>
  <c r="CF306" i="14"/>
  <c r="BX306" i="14"/>
  <c r="BP306" i="14"/>
  <c r="BH306" i="14"/>
  <c r="AZ306" i="14"/>
  <c r="AR306" i="14"/>
  <c r="AJ306" i="14"/>
  <c r="AB306" i="14"/>
  <c r="T306" i="14"/>
  <c r="EI306" i="14"/>
  <c r="EA306" i="14"/>
  <c r="DS306" i="14"/>
  <c r="DK306" i="14"/>
  <c r="DC306" i="14"/>
  <c r="CU306" i="14"/>
  <c r="CM306" i="14"/>
  <c r="CE306" i="14"/>
  <c r="BW306" i="14"/>
  <c r="BO306" i="14"/>
  <c r="BG306" i="14"/>
  <c r="AY306" i="14"/>
  <c r="AQ306" i="14"/>
  <c r="AI306" i="14"/>
  <c r="AA306" i="14"/>
  <c r="S306" i="14"/>
  <c r="EH306" i="14"/>
  <c r="DZ306" i="14"/>
  <c r="DR306" i="14"/>
  <c r="DJ306" i="14"/>
  <c r="DB306" i="14"/>
  <c r="CT306" i="14"/>
  <c r="CL306" i="14"/>
  <c r="CD306" i="14"/>
  <c r="BV306" i="14"/>
  <c r="BN306" i="14"/>
  <c r="BF306" i="14"/>
  <c r="AX306" i="14"/>
  <c r="AP306" i="14"/>
  <c r="AH306" i="14"/>
  <c r="Z306" i="14"/>
  <c r="R306" i="14"/>
  <c r="EG306" i="14"/>
  <c r="DY306" i="14"/>
  <c r="DQ306" i="14"/>
  <c r="DI306" i="14"/>
  <c r="DA306" i="14"/>
  <c r="CS306" i="14"/>
  <c r="CK306" i="14"/>
  <c r="CC306" i="14"/>
  <c r="BU306" i="14"/>
  <c r="BM306" i="14"/>
  <c r="BE306" i="14"/>
  <c r="AW306" i="14"/>
  <c r="AO306" i="14"/>
  <c r="AG306" i="14"/>
  <c r="Y306" i="14"/>
  <c r="Q306" i="14"/>
  <c r="DH306" i="14"/>
  <c r="CB306" i="14"/>
  <c r="AV306" i="14"/>
  <c r="P306" i="14"/>
  <c r="EM306" i="14"/>
  <c r="DG306" i="14"/>
  <c r="CA306" i="14"/>
  <c r="AU306" i="14"/>
  <c r="EF306" i="14"/>
  <c r="CZ306" i="14"/>
  <c r="BT306" i="14"/>
  <c r="AN306" i="14"/>
  <c r="EE306" i="14"/>
  <c r="CY306" i="14"/>
  <c r="BS306" i="14"/>
  <c r="AM306" i="14"/>
  <c r="DX306" i="14"/>
  <c r="CR306" i="14"/>
  <c r="BL306" i="14"/>
  <c r="AF306" i="14"/>
  <c r="DW306" i="14"/>
  <c r="CQ306" i="14"/>
  <c r="BK306" i="14"/>
  <c r="AE306" i="14"/>
  <c r="DO306" i="14"/>
  <c r="CI306" i="14"/>
  <c r="BC306" i="14"/>
  <c r="W306" i="14"/>
  <c r="CJ306" i="14"/>
  <c r="BD306" i="14"/>
  <c r="X306" i="14"/>
  <c r="DP306" i="14"/>
  <c r="EF213" i="14"/>
  <c r="DX213" i="14"/>
  <c r="DP213" i="14"/>
  <c r="DH213" i="14"/>
  <c r="CZ213" i="14"/>
  <c r="CR213" i="14"/>
  <c r="CJ213" i="14"/>
  <c r="CB213" i="14"/>
  <c r="BT213" i="14"/>
  <c r="BL213" i="14"/>
  <c r="BD213" i="14"/>
  <c r="AV213" i="14"/>
  <c r="AN213" i="14"/>
  <c r="AF213" i="14"/>
  <c r="X213" i="14"/>
  <c r="P213" i="14"/>
  <c r="EM213" i="14"/>
  <c r="EE213" i="14"/>
  <c r="DW213" i="14"/>
  <c r="DO213" i="14"/>
  <c r="DG213" i="14"/>
  <c r="CY213" i="14"/>
  <c r="CQ213" i="14"/>
  <c r="CI213" i="14"/>
  <c r="CA213" i="14"/>
  <c r="BS213" i="14"/>
  <c r="BK213" i="14"/>
  <c r="BC213" i="14"/>
  <c r="AU213" i="14"/>
  <c r="AM213" i="14"/>
  <c r="AE213" i="14"/>
  <c r="W213" i="14"/>
  <c r="EL213" i="14"/>
  <c r="ED213" i="14"/>
  <c r="DV213" i="14"/>
  <c r="DN213" i="14"/>
  <c r="DF213" i="14"/>
  <c r="CX213" i="14"/>
  <c r="CP213" i="14"/>
  <c r="CH213" i="14"/>
  <c r="BZ213" i="14"/>
  <c r="BR213" i="14"/>
  <c r="BJ213" i="14"/>
  <c r="BB213" i="14"/>
  <c r="AT213" i="14"/>
  <c r="AL213" i="14"/>
  <c r="AD213" i="14"/>
  <c r="V213" i="14"/>
  <c r="N213" i="14"/>
  <c r="EK213" i="14"/>
  <c r="EC213" i="14"/>
  <c r="DU213" i="14"/>
  <c r="DM213" i="14"/>
  <c r="DE213" i="14"/>
  <c r="CW213" i="14"/>
  <c r="CO213" i="14"/>
  <c r="CG213" i="14"/>
  <c r="BY213" i="14"/>
  <c r="BQ213" i="14"/>
  <c r="BI213" i="14"/>
  <c r="BA213" i="14"/>
  <c r="AS213" i="14"/>
  <c r="AK213" i="14"/>
  <c r="AC213" i="14"/>
  <c r="U213" i="14"/>
  <c r="EJ213" i="14"/>
  <c r="EB213" i="14"/>
  <c r="DT213" i="14"/>
  <c r="DL213" i="14"/>
  <c r="DD213" i="14"/>
  <c r="CV213" i="14"/>
  <c r="CN213" i="14"/>
  <c r="CF213" i="14"/>
  <c r="BX213" i="14"/>
  <c r="BP213" i="14"/>
  <c r="BH213" i="14"/>
  <c r="AZ213" i="14"/>
  <c r="AR213" i="14"/>
  <c r="AJ213" i="14"/>
  <c r="AB213" i="14"/>
  <c r="T213" i="14"/>
  <c r="EI213" i="14"/>
  <c r="EA213" i="14"/>
  <c r="DS213" i="14"/>
  <c r="DK213" i="14"/>
  <c r="DC213" i="14"/>
  <c r="CU213" i="14"/>
  <c r="CM213" i="14"/>
  <c r="CE213" i="14"/>
  <c r="BW213" i="14"/>
  <c r="BO213" i="14"/>
  <c r="BG213" i="14"/>
  <c r="AY213" i="14"/>
  <c r="AQ213" i="14"/>
  <c r="AI213" i="14"/>
  <c r="AA213" i="14"/>
  <c r="S213" i="14"/>
  <c r="EH213" i="14"/>
  <c r="DZ213" i="14"/>
  <c r="DR213" i="14"/>
  <c r="DJ213" i="14"/>
  <c r="DB213" i="14"/>
  <c r="CT213" i="14"/>
  <c r="CL213" i="14"/>
  <c r="CD213" i="14"/>
  <c r="BV213" i="14"/>
  <c r="BN213" i="14"/>
  <c r="BF213" i="14"/>
  <c r="AX213" i="14"/>
  <c r="AP213" i="14"/>
  <c r="AH213" i="14"/>
  <c r="Z213" i="14"/>
  <c r="R213" i="14"/>
  <c r="EG213" i="14"/>
  <c r="DY213" i="14"/>
  <c r="DQ213" i="14"/>
  <c r="DI213" i="14"/>
  <c r="DA213" i="14"/>
  <c r="CS213" i="14"/>
  <c r="CK213" i="14"/>
  <c r="CC213" i="14"/>
  <c r="BU213" i="14"/>
  <c r="BM213" i="14"/>
  <c r="BE213" i="14"/>
  <c r="AW213" i="14"/>
  <c r="AO213" i="14"/>
  <c r="AG213" i="14"/>
  <c r="Y213" i="14"/>
  <c r="Q213" i="14"/>
  <c r="EJ162" i="14"/>
  <c r="EB162" i="14"/>
  <c r="DT162" i="14"/>
  <c r="DL162" i="14"/>
  <c r="DD162" i="14"/>
  <c r="CV162" i="14"/>
  <c r="CN162" i="14"/>
  <c r="CF162" i="14"/>
  <c r="BX162" i="14"/>
  <c r="BP162" i="14"/>
  <c r="BH162" i="14"/>
  <c r="AZ162" i="14"/>
  <c r="AR162" i="14"/>
  <c r="AJ162" i="14"/>
  <c r="AB162" i="14"/>
  <c r="T162" i="14"/>
  <c r="EI162" i="14"/>
  <c r="EA162" i="14"/>
  <c r="DS162" i="14"/>
  <c r="DK162" i="14"/>
  <c r="DC162" i="14"/>
  <c r="CU162" i="14"/>
  <c r="CM162" i="14"/>
  <c r="CE162" i="14"/>
  <c r="BW162" i="14"/>
  <c r="BO162" i="14"/>
  <c r="BG162" i="14"/>
  <c r="AY162" i="14"/>
  <c r="AQ162" i="14"/>
  <c r="AI162" i="14"/>
  <c r="AA162" i="14"/>
  <c r="S162" i="14"/>
  <c r="EH162" i="14"/>
  <c r="DZ162" i="14"/>
  <c r="DR162" i="14"/>
  <c r="DJ162" i="14"/>
  <c r="DB162" i="14"/>
  <c r="CT162" i="14"/>
  <c r="CL162" i="14"/>
  <c r="CD162" i="14"/>
  <c r="BV162" i="14"/>
  <c r="BN162" i="14"/>
  <c r="BF162" i="14"/>
  <c r="AX162" i="14"/>
  <c r="AP162" i="14"/>
  <c r="AH162" i="14"/>
  <c r="Z162" i="14"/>
  <c r="R162" i="14"/>
  <c r="EG162" i="14"/>
  <c r="DY162" i="14"/>
  <c r="DQ162" i="14"/>
  <c r="DI162" i="14"/>
  <c r="DA162" i="14"/>
  <c r="CS162" i="14"/>
  <c r="CK162" i="14"/>
  <c r="CC162" i="14"/>
  <c r="BU162" i="14"/>
  <c r="BM162" i="14"/>
  <c r="BE162" i="14"/>
  <c r="AW162" i="14"/>
  <c r="AO162" i="14"/>
  <c r="AG162" i="14"/>
  <c r="Y162" i="14"/>
  <c r="Q162" i="14"/>
  <c r="EF162" i="14"/>
  <c r="DX162" i="14"/>
  <c r="DP162" i="14"/>
  <c r="DH162" i="14"/>
  <c r="CZ162" i="14"/>
  <c r="CR162" i="14"/>
  <c r="CJ162" i="14"/>
  <c r="CB162" i="14"/>
  <c r="BT162" i="14"/>
  <c r="BL162" i="14"/>
  <c r="BD162" i="14"/>
  <c r="AV162" i="14"/>
  <c r="AN162" i="14"/>
  <c r="AF162" i="14"/>
  <c r="X162" i="14"/>
  <c r="P162" i="14"/>
  <c r="EM162" i="14"/>
  <c r="EE162" i="14"/>
  <c r="DW162" i="14"/>
  <c r="DO162" i="14"/>
  <c r="DG162" i="14"/>
  <c r="CY162" i="14"/>
  <c r="CQ162" i="14"/>
  <c r="CI162" i="14"/>
  <c r="CA162" i="14"/>
  <c r="BS162" i="14"/>
  <c r="BK162" i="14"/>
  <c r="BC162" i="14"/>
  <c r="AU162" i="14"/>
  <c r="AM162" i="14"/>
  <c r="AE162" i="14"/>
  <c r="W162" i="14"/>
  <c r="EL162" i="14"/>
  <c r="ED162" i="14"/>
  <c r="DV162" i="14"/>
  <c r="DN162" i="14"/>
  <c r="DF162" i="14"/>
  <c r="CX162" i="14"/>
  <c r="CP162" i="14"/>
  <c r="CH162" i="14"/>
  <c r="BZ162" i="14"/>
  <c r="BR162" i="14"/>
  <c r="BJ162" i="14"/>
  <c r="BB162" i="14"/>
  <c r="AT162" i="14"/>
  <c r="AL162" i="14"/>
  <c r="AD162" i="14"/>
  <c r="V162" i="14"/>
  <c r="N162" i="14"/>
  <c r="EK162" i="14"/>
  <c r="EC162" i="14"/>
  <c r="DU162" i="14"/>
  <c r="DM162" i="14"/>
  <c r="DE162" i="14"/>
  <c r="CW162" i="14"/>
  <c r="CO162" i="14"/>
  <c r="CG162" i="14"/>
  <c r="BY162" i="14"/>
  <c r="BQ162" i="14"/>
  <c r="BI162" i="14"/>
  <c r="BA162" i="14"/>
  <c r="AS162" i="14"/>
  <c r="AK162" i="14"/>
  <c r="AC162" i="14"/>
  <c r="U162" i="14"/>
  <c r="EI339" i="14"/>
  <c r="EA339" i="14"/>
  <c r="DS339" i="14"/>
  <c r="DK339" i="14"/>
  <c r="DC339" i="14"/>
  <c r="CU339" i="14"/>
  <c r="CM339" i="14"/>
  <c r="CE339" i="14"/>
  <c r="BW339" i="14"/>
  <c r="BO339" i="14"/>
  <c r="BG339" i="14"/>
  <c r="AY339" i="14"/>
  <c r="AQ339" i="14"/>
  <c r="AI339" i="14"/>
  <c r="AA339" i="14"/>
  <c r="S339" i="14"/>
  <c r="EH339" i="14"/>
  <c r="DZ339" i="14"/>
  <c r="DR339" i="14"/>
  <c r="DJ339" i="14"/>
  <c r="DB339" i="14"/>
  <c r="CT339" i="14"/>
  <c r="CL339" i="14"/>
  <c r="CD339" i="14"/>
  <c r="BV339" i="14"/>
  <c r="BN339" i="14"/>
  <c r="BF339" i="14"/>
  <c r="AX339" i="14"/>
  <c r="AP339" i="14"/>
  <c r="AH339" i="14"/>
  <c r="Z339" i="14"/>
  <c r="R339" i="14"/>
  <c r="EG339" i="14"/>
  <c r="DY339" i="14"/>
  <c r="DQ339" i="14"/>
  <c r="DI339" i="14"/>
  <c r="DA339" i="14"/>
  <c r="CS339" i="14"/>
  <c r="CK339" i="14"/>
  <c r="CC339" i="14"/>
  <c r="BU339" i="14"/>
  <c r="BM339" i="14"/>
  <c r="BE339" i="14"/>
  <c r="AW339" i="14"/>
  <c r="AO339" i="14"/>
  <c r="AG339" i="14"/>
  <c r="Y339" i="14"/>
  <c r="Q339" i="14"/>
  <c r="EF339" i="14"/>
  <c r="DX339" i="14"/>
  <c r="DP339" i="14"/>
  <c r="DH339" i="14"/>
  <c r="CZ339" i="14"/>
  <c r="CR339" i="14"/>
  <c r="CJ339" i="14"/>
  <c r="CB339" i="14"/>
  <c r="BT339" i="14"/>
  <c r="BL339" i="14"/>
  <c r="BD339" i="14"/>
  <c r="AV339" i="14"/>
  <c r="AN339" i="14"/>
  <c r="AF339" i="14"/>
  <c r="X339" i="14"/>
  <c r="P339" i="14"/>
  <c r="EM339" i="14"/>
  <c r="EE339" i="14"/>
  <c r="DW339" i="14"/>
  <c r="DO339" i="14"/>
  <c r="DG339" i="14"/>
  <c r="CY339" i="14"/>
  <c r="CQ339" i="14"/>
  <c r="CI339" i="14"/>
  <c r="CA339" i="14"/>
  <c r="BS339" i="14"/>
  <c r="BK339" i="14"/>
  <c r="BC339" i="14"/>
  <c r="AU339" i="14"/>
  <c r="AM339" i="14"/>
  <c r="AE339" i="14"/>
  <c r="W339" i="14"/>
  <c r="EL339" i="14"/>
  <c r="ED339" i="14"/>
  <c r="DV339" i="14"/>
  <c r="DN339" i="14"/>
  <c r="DF339" i="14"/>
  <c r="CX339" i="14"/>
  <c r="CP339" i="14"/>
  <c r="CH339" i="14"/>
  <c r="BZ339" i="14"/>
  <c r="BR339" i="14"/>
  <c r="BJ339" i="14"/>
  <c r="BB339" i="14"/>
  <c r="AT339" i="14"/>
  <c r="AL339" i="14"/>
  <c r="AD339" i="14"/>
  <c r="V339" i="14"/>
  <c r="N339" i="14"/>
  <c r="EK339" i="14"/>
  <c r="EC339" i="14"/>
  <c r="DU339" i="14"/>
  <c r="DM339" i="14"/>
  <c r="DE339" i="14"/>
  <c r="CW339" i="14"/>
  <c r="CO339" i="14"/>
  <c r="CG339" i="14"/>
  <c r="BY339" i="14"/>
  <c r="BQ339" i="14"/>
  <c r="BI339" i="14"/>
  <c r="BA339" i="14"/>
  <c r="AS339" i="14"/>
  <c r="AK339" i="14"/>
  <c r="AC339" i="14"/>
  <c r="U339" i="14"/>
  <c r="DT339" i="14"/>
  <c r="BH339" i="14"/>
  <c r="DL339" i="14"/>
  <c r="AZ339" i="14"/>
  <c r="DD339" i="14"/>
  <c r="AR339" i="14"/>
  <c r="CV339" i="14"/>
  <c r="AJ339" i="14"/>
  <c r="CN339" i="14"/>
  <c r="AB339" i="14"/>
  <c r="CF339" i="14"/>
  <c r="T339" i="14"/>
  <c r="EB339" i="14"/>
  <c r="BP339" i="14"/>
  <c r="EJ339" i="14"/>
  <c r="BX339" i="14"/>
  <c r="EI281" i="14"/>
  <c r="EA281" i="14"/>
  <c r="DS281" i="14"/>
  <c r="DK281" i="14"/>
  <c r="DC281" i="14"/>
  <c r="CU281" i="14"/>
  <c r="CM281" i="14"/>
  <c r="CE281" i="14"/>
  <c r="BW281" i="14"/>
  <c r="BO281" i="14"/>
  <c r="BG281" i="14"/>
  <c r="AY281" i="14"/>
  <c r="AQ281" i="14"/>
  <c r="AI281" i="14"/>
  <c r="AA281" i="14"/>
  <c r="S281" i="14"/>
  <c r="EH281" i="14"/>
  <c r="DZ281" i="14"/>
  <c r="DR281" i="14"/>
  <c r="DJ281" i="14"/>
  <c r="DB281" i="14"/>
  <c r="CT281" i="14"/>
  <c r="CL281" i="14"/>
  <c r="CD281" i="14"/>
  <c r="BV281" i="14"/>
  <c r="BN281" i="14"/>
  <c r="BF281" i="14"/>
  <c r="AX281" i="14"/>
  <c r="AP281" i="14"/>
  <c r="AH281" i="14"/>
  <c r="Z281" i="14"/>
  <c r="R281" i="14"/>
  <c r="EG281" i="14"/>
  <c r="DY281" i="14"/>
  <c r="DQ281" i="14"/>
  <c r="DI281" i="14"/>
  <c r="DA281" i="14"/>
  <c r="CS281" i="14"/>
  <c r="CK281" i="14"/>
  <c r="CC281" i="14"/>
  <c r="BU281" i="14"/>
  <c r="BM281" i="14"/>
  <c r="BE281" i="14"/>
  <c r="AW281" i="14"/>
  <c r="AO281" i="14"/>
  <c r="AG281" i="14"/>
  <c r="Y281" i="14"/>
  <c r="Q281" i="14"/>
  <c r="EF281" i="14"/>
  <c r="DX281" i="14"/>
  <c r="DP281" i="14"/>
  <c r="DH281" i="14"/>
  <c r="CZ281" i="14"/>
  <c r="CR281" i="14"/>
  <c r="CJ281" i="14"/>
  <c r="CB281" i="14"/>
  <c r="BT281" i="14"/>
  <c r="BL281" i="14"/>
  <c r="BD281" i="14"/>
  <c r="AV281" i="14"/>
  <c r="AN281" i="14"/>
  <c r="AF281" i="14"/>
  <c r="X281" i="14"/>
  <c r="P281" i="14"/>
  <c r="EM281" i="14"/>
  <c r="EE281" i="14"/>
  <c r="DW281" i="14"/>
  <c r="DO281" i="14"/>
  <c r="DG281" i="14"/>
  <c r="CY281" i="14"/>
  <c r="CQ281" i="14"/>
  <c r="CI281" i="14"/>
  <c r="CA281" i="14"/>
  <c r="BS281" i="14"/>
  <c r="BK281" i="14"/>
  <c r="BC281" i="14"/>
  <c r="AU281" i="14"/>
  <c r="AM281" i="14"/>
  <c r="AE281" i="14"/>
  <c r="W281" i="14"/>
  <c r="EL281" i="14"/>
  <c r="ED281" i="14"/>
  <c r="DV281" i="14"/>
  <c r="DN281" i="14"/>
  <c r="DF281" i="14"/>
  <c r="CX281" i="14"/>
  <c r="CP281" i="14"/>
  <c r="CH281" i="14"/>
  <c r="BZ281" i="14"/>
  <c r="BR281" i="14"/>
  <c r="BJ281" i="14"/>
  <c r="BB281" i="14"/>
  <c r="AT281" i="14"/>
  <c r="AL281" i="14"/>
  <c r="AD281" i="14"/>
  <c r="V281" i="14"/>
  <c r="N281" i="14"/>
  <c r="EJ281" i="14"/>
  <c r="EB281" i="14"/>
  <c r="DT281" i="14"/>
  <c r="DL281" i="14"/>
  <c r="DD281" i="14"/>
  <c r="CV281" i="14"/>
  <c r="CN281" i="14"/>
  <c r="CF281" i="14"/>
  <c r="BX281" i="14"/>
  <c r="BP281" i="14"/>
  <c r="BH281" i="14"/>
  <c r="AZ281" i="14"/>
  <c r="AR281" i="14"/>
  <c r="AJ281" i="14"/>
  <c r="AB281" i="14"/>
  <c r="T281" i="14"/>
  <c r="DM281" i="14"/>
  <c r="BA281" i="14"/>
  <c r="DE281" i="14"/>
  <c r="AS281" i="14"/>
  <c r="CW281" i="14"/>
  <c r="AK281" i="14"/>
  <c r="CO281" i="14"/>
  <c r="AC281" i="14"/>
  <c r="CG281" i="14"/>
  <c r="U281" i="14"/>
  <c r="EK281" i="14"/>
  <c r="BY281" i="14"/>
  <c r="EC281" i="14"/>
  <c r="BQ281" i="14"/>
  <c r="DU281" i="14"/>
  <c r="BI281" i="14"/>
  <c r="EJ230" i="14"/>
  <c r="EB230" i="14"/>
  <c r="DT230" i="14"/>
  <c r="DL230" i="14"/>
  <c r="DD230" i="14"/>
  <c r="CV230" i="14"/>
  <c r="CN230" i="14"/>
  <c r="CF230" i="14"/>
  <c r="BX230" i="14"/>
  <c r="BP230" i="14"/>
  <c r="BH230" i="14"/>
  <c r="AZ230" i="14"/>
  <c r="AR230" i="14"/>
  <c r="AJ230" i="14"/>
  <c r="AB230" i="14"/>
  <c r="T230" i="14"/>
  <c r="EI230" i="14"/>
  <c r="EA230" i="14"/>
  <c r="DS230" i="14"/>
  <c r="DK230" i="14"/>
  <c r="DC230" i="14"/>
  <c r="CU230" i="14"/>
  <c r="CM230" i="14"/>
  <c r="CE230" i="14"/>
  <c r="BW230" i="14"/>
  <c r="BO230" i="14"/>
  <c r="BG230" i="14"/>
  <c r="AY230" i="14"/>
  <c r="AQ230" i="14"/>
  <c r="AI230" i="14"/>
  <c r="AA230" i="14"/>
  <c r="S230" i="14"/>
  <c r="EH230" i="14"/>
  <c r="DZ230" i="14"/>
  <c r="DR230" i="14"/>
  <c r="DJ230" i="14"/>
  <c r="DB230" i="14"/>
  <c r="CT230" i="14"/>
  <c r="CL230" i="14"/>
  <c r="CD230" i="14"/>
  <c r="BV230" i="14"/>
  <c r="BN230" i="14"/>
  <c r="BF230" i="14"/>
  <c r="AX230" i="14"/>
  <c r="AP230" i="14"/>
  <c r="AH230" i="14"/>
  <c r="Z230" i="14"/>
  <c r="R230" i="14"/>
  <c r="EG230" i="14"/>
  <c r="DY230" i="14"/>
  <c r="DQ230" i="14"/>
  <c r="DI230" i="14"/>
  <c r="DA230" i="14"/>
  <c r="CS230" i="14"/>
  <c r="CK230" i="14"/>
  <c r="CC230" i="14"/>
  <c r="BU230" i="14"/>
  <c r="BM230" i="14"/>
  <c r="BE230" i="14"/>
  <c r="AW230" i="14"/>
  <c r="AO230" i="14"/>
  <c r="AG230" i="14"/>
  <c r="Y230" i="14"/>
  <c r="Q230" i="14"/>
  <c r="EF230" i="14"/>
  <c r="DX230" i="14"/>
  <c r="DP230" i="14"/>
  <c r="DH230" i="14"/>
  <c r="CZ230" i="14"/>
  <c r="CR230" i="14"/>
  <c r="CJ230" i="14"/>
  <c r="CB230" i="14"/>
  <c r="BT230" i="14"/>
  <c r="BL230" i="14"/>
  <c r="BD230" i="14"/>
  <c r="AV230" i="14"/>
  <c r="AN230" i="14"/>
  <c r="AF230" i="14"/>
  <c r="X230" i="14"/>
  <c r="P230" i="14"/>
  <c r="EM230" i="14"/>
  <c r="EE230" i="14"/>
  <c r="DW230" i="14"/>
  <c r="DO230" i="14"/>
  <c r="DG230" i="14"/>
  <c r="CY230" i="14"/>
  <c r="CQ230" i="14"/>
  <c r="CI230" i="14"/>
  <c r="CA230" i="14"/>
  <c r="BS230" i="14"/>
  <c r="BK230" i="14"/>
  <c r="BC230" i="14"/>
  <c r="AU230" i="14"/>
  <c r="AM230" i="14"/>
  <c r="AE230" i="14"/>
  <c r="W230" i="14"/>
  <c r="EL230" i="14"/>
  <c r="ED230" i="14"/>
  <c r="DV230" i="14"/>
  <c r="DN230" i="14"/>
  <c r="DF230" i="14"/>
  <c r="CX230" i="14"/>
  <c r="CP230" i="14"/>
  <c r="CH230" i="14"/>
  <c r="BZ230" i="14"/>
  <c r="BR230" i="14"/>
  <c r="BJ230" i="14"/>
  <c r="BB230" i="14"/>
  <c r="AT230" i="14"/>
  <c r="AL230" i="14"/>
  <c r="AD230" i="14"/>
  <c r="V230" i="14"/>
  <c r="N230" i="14"/>
  <c r="EK230" i="14"/>
  <c r="EC230" i="14"/>
  <c r="DU230" i="14"/>
  <c r="DM230" i="14"/>
  <c r="DE230" i="14"/>
  <c r="CW230" i="14"/>
  <c r="CO230" i="14"/>
  <c r="CG230" i="14"/>
  <c r="BY230" i="14"/>
  <c r="BQ230" i="14"/>
  <c r="BI230" i="14"/>
  <c r="BA230" i="14"/>
  <c r="AS230" i="14"/>
  <c r="AK230" i="14"/>
  <c r="AC230" i="14"/>
  <c r="U230" i="14"/>
  <c r="EL117" i="14"/>
  <c r="ED117" i="14"/>
  <c r="DV117" i="14"/>
  <c r="DN117" i="14"/>
  <c r="DF117" i="14"/>
  <c r="CX117" i="14"/>
  <c r="CP117" i="14"/>
  <c r="CH117" i="14"/>
  <c r="BZ117" i="14"/>
  <c r="BR117" i="14"/>
  <c r="BJ117" i="14"/>
  <c r="BB117" i="14"/>
  <c r="AT117" i="14"/>
  <c r="AL117" i="14"/>
  <c r="AD117" i="14"/>
  <c r="V117" i="14"/>
  <c r="N117" i="14"/>
  <c r="EK117" i="14"/>
  <c r="EC117" i="14"/>
  <c r="DU117" i="14"/>
  <c r="DM117" i="14"/>
  <c r="DE117" i="14"/>
  <c r="CW117" i="14"/>
  <c r="CO117" i="14"/>
  <c r="CG117" i="14"/>
  <c r="BY117" i="14"/>
  <c r="BQ117" i="14"/>
  <c r="BI117" i="14"/>
  <c r="BA117" i="14"/>
  <c r="AS117" i="14"/>
  <c r="AK117" i="14"/>
  <c r="AC117" i="14"/>
  <c r="U117" i="14"/>
  <c r="EJ117" i="14"/>
  <c r="EB117" i="14"/>
  <c r="DT117" i="14"/>
  <c r="DL117" i="14"/>
  <c r="DD117" i="14"/>
  <c r="CV117" i="14"/>
  <c r="CN117" i="14"/>
  <c r="CF117" i="14"/>
  <c r="BX117" i="14"/>
  <c r="BP117" i="14"/>
  <c r="BH117" i="14"/>
  <c r="AZ117" i="14"/>
  <c r="AR117" i="14"/>
  <c r="AJ117" i="14"/>
  <c r="AB117" i="14"/>
  <c r="T117" i="14"/>
  <c r="EI117" i="14"/>
  <c r="EA117" i="14"/>
  <c r="DS117" i="14"/>
  <c r="DK117" i="14"/>
  <c r="DC117" i="14"/>
  <c r="CU117" i="14"/>
  <c r="CM117" i="14"/>
  <c r="CE117" i="14"/>
  <c r="BW117" i="14"/>
  <c r="BO117" i="14"/>
  <c r="BG117" i="14"/>
  <c r="AY117" i="14"/>
  <c r="AQ117" i="14"/>
  <c r="AI117" i="14"/>
  <c r="AA117" i="14"/>
  <c r="S117" i="14"/>
  <c r="EH117" i="14"/>
  <c r="DZ117" i="14"/>
  <c r="DR117" i="14"/>
  <c r="DJ117" i="14"/>
  <c r="DB117" i="14"/>
  <c r="CT117" i="14"/>
  <c r="CL117" i="14"/>
  <c r="CD117" i="14"/>
  <c r="BV117" i="14"/>
  <c r="BN117" i="14"/>
  <c r="BF117" i="14"/>
  <c r="AX117" i="14"/>
  <c r="AP117" i="14"/>
  <c r="AH117" i="14"/>
  <c r="Z117" i="14"/>
  <c r="R117" i="14"/>
  <c r="EG117" i="14"/>
  <c r="DY117" i="14"/>
  <c r="DQ117" i="14"/>
  <c r="DI117" i="14"/>
  <c r="DA117" i="14"/>
  <c r="CS117" i="14"/>
  <c r="CK117" i="14"/>
  <c r="CC117" i="14"/>
  <c r="BU117" i="14"/>
  <c r="BM117" i="14"/>
  <c r="BE117" i="14"/>
  <c r="AW117" i="14"/>
  <c r="AO117" i="14"/>
  <c r="AG117" i="14"/>
  <c r="Y117" i="14"/>
  <c r="Q117" i="14"/>
  <c r="EF117" i="14"/>
  <c r="DX117" i="14"/>
  <c r="DP117" i="14"/>
  <c r="DH117" i="14"/>
  <c r="CZ117" i="14"/>
  <c r="CR117" i="14"/>
  <c r="CJ117" i="14"/>
  <c r="CB117" i="14"/>
  <c r="BT117" i="14"/>
  <c r="BL117" i="14"/>
  <c r="BD117" i="14"/>
  <c r="AV117" i="14"/>
  <c r="AN117" i="14"/>
  <c r="AF117" i="14"/>
  <c r="X117" i="14"/>
  <c r="P117" i="14"/>
  <c r="EM117" i="14"/>
  <c r="EE117" i="14"/>
  <c r="DW117" i="14"/>
  <c r="DO117" i="14"/>
  <c r="DG117" i="14"/>
  <c r="CY117" i="14"/>
  <c r="CQ117" i="14"/>
  <c r="CI117" i="14"/>
  <c r="CA117" i="14"/>
  <c r="BS117" i="14"/>
  <c r="BK117" i="14"/>
  <c r="BC117" i="14"/>
  <c r="AU117" i="14"/>
  <c r="AM117" i="14"/>
  <c r="AE117" i="14"/>
  <c r="W117" i="14"/>
  <c r="I43" i="14"/>
  <c r="I71" i="14"/>
  <c r="I76" i="14"/>
  <c r="I59" i="14"/>
  <c r="I95" i="14"/>
  <c r="I64" i="14"/>
  <c r="I89" i="14"/>
  <c r="I74" i="14"/>
  <c r="I53" i="14"/>
  <c r="I78" i="14"/>
  <c r="I41" i="14"/>
  <c r="I37" i="14"/>
  <c r="I72" i="14"/>
  <c r="I69" i="14"/>
  <c r="I70" i="14"/>
  <c r="I35" i="14"/>
  <c r="I36" i="14"/>
  <c r="U25" i="14"/>
  <c r="N92" i="14" s="1"/>
  <c r="N627" i="14"/>
  <c r="A628" i="14"/>
  <c r="F22" i="14"/>
  <c r="BL626" i="14"/>
  <c r="BD626" i="14"/>
  <c r="AV626" i="14"/>
  <c r="AN626" i="14"/>
  <c r="AF626" i="14"/>
  <c r="X626" i="14"/>
  <c r="P626" i="14"/>
  <c r="BK626" i="14"/>
  <c r="BC626" i="14"/>
  <c r="AU626" i="14"/>
  <c r="AM626" i="14"/>
  <c r="AE626" i="14"/>
  <c r="W626" i="14"/>
  <c r="O626" i="14"/>
  <c r="BJ626" i="14"/>
  <c r="BB626" i="14"/>
  <c r="AT626" i="14"/>
  <c r="AL626" i="14"/>
  <c r="AD626" i="14"/>
  <c r="V626" i="14"/>
  <c r="BI626" i="14"/>
  <c r="BA626" i="14"/>
  <c r="AS626" i="14"/>
  <c r="AK626" i="14"/>
  <c r="AC626" i="14"/>
  <c r="U626" i="14"/>
  <c r="M626" i="14"/>
  <c r="BH626" i="14"/>
  <c r="AZ626" i="14"/>
  <c r="AR626" i="14"/>
  <c r="AJ626" i="14"/>
  <c r="AB626" i="14"/>
  <c r="T626" i="14"/>
  <c r="BG626" i="14"/>
  <c r="AY626" i="14"/>
  <c r="AQ626" i="14"/>
  <c r="AI626" i="14"/>
  <c r="AA626" i="14"/>
  <c r="S626" i="14"/>
  <c r="BF626" i="14"/>
  <c r="AX626" i="14"/>
  <c r="AP626" i="14"/>
  <c r="AH626" i="14"/>
  <c r="Z626" i="14"/>
  <c r="R626" i="14"/>
  <c r="BE626" i="14"/>
  <c r="AW626" i="14"/>
  <c r="AO626" i="14"/>
  <c r="AG626" i="14"/>
  <c r="Y626" i="14"/>
  <c r="Q626" i="14"/>
  <c r="I62" i="14"/>
  <c r="I81" i="14"/>
  <c r="I56" i="14"/>
  <c r="I75" i="14"/>
  <c r="I82" i="14"/>
  <c r="I77" i="14"/>
  <c r="I26" i="14"/>
  <c r="I44" i="14"/>
  <c r="I73" i="14"/>
  <c r="I54" i="14"/>
  <c r="I51" i="14"/>
  <c r="E102" i="14"/>
  <c r="D628" i="14"/>
  <c r="C629" i="14"/>
  <c r="D103" i="14"/>
  <c r="C104" i="14"/>
  <c r="E627" i="14"/>
  <c r="H24" i="11"/>
  <c r="I24" i="11" s="1"/>
  <c r="H26" i="11"/>
  <c r="I26" i="11" s="1"/>
  <c r="H25" i="11"/>
  <c r="I25" i="11" s="1"/>
  <c r="D27" i="11"/>
  <c r="G27" i="11" s="1"/>
  <c r="E26" i="11"/>
  <c r="F26" i="11" s="1"/>
  <c r="J26" i="11" s="1"/>
  <c r="K26" i="11" s="1"/>
  <c r="N91" i="14" l="1"/>
  <c r="O91" i="14" s="1"/>
  <c r="N58" i="14"/>
  <c r="F39" i="14"/>
  <c r="N50" i="14"/>
  <c r="F51" i="14"/>
  <c r="U51" i="14" s="1"/>
  <c r="N41" i="14"/>
  <c r="N90" i="14"/>
  <c r="J88" i="14"/>
  <c r="L88" i="14" s="1"/>
  <c r="F626" i="14"/>
  <c r="N65" i="14"/>
  <c r="N43" i="14"/>
  <c r="F94" i="14"/>
  <c r="H94" i="14" s="1"/>
  <c r="F60" i="14"/>
  <c r="G60" i="14" s="1"/>
  <c r="J41" i="14"/>
  <c r="N55" i="14"/>
  <c r="P55" i="14" s="1"/>
  <c r="J75" i="14"/>
  <c r="L75" i="14" s="1"/>
  <c r="F83" i="14"/>
  <c r="U83" i="14" s="1"/>
  <c r="G31" i="14"/>
  <c r="N36" i="14"/>
  <c r="J46" i="14"/>
  <c r="F89" i="14"/>
  <c r="H89" i="14" s="1"/>
  <c r="N68" i="14"/>
  <c r="J73" i="14"/>
  <c r="L73" i="14" s="1"/>
  <c r="F85" i="14"/>
  <c r="U85" i="14" s="1"/>
  <c r="N40" i="14"/>
  <c r="P40" i="14" s="1"/>
  <c r="F101" i="14"/>
  <c r="F91" i="14"/>
  <c r="N72" i="14"/>
  <c r="O72" i="14" s="1"/>
  <c r="N69" i="14"/>
  <c r="P69" i="14" s="1"/>
  <c r="F47" i="14"/>
  <c r="F65" i="14"/>
  <c r="N46" i="14"/>
  <c r="O46" i="14" s="1"/>
  <c r="N70" i="14"/>
  <c r="N48" i="14"/>
  <c r="J87" i="14"/>
  <c r="N93" i="14"/>
  <c r="P93" i="14" s="1"/>
  <c r="N63" i="14"/>
  <c r="O63" i="14" s="1"/>
  <c r="J39" i="14"/>
  <c r="F71" i="14"/>
  <c r="N76" i="14"/>
  <c r="N35" i="14"/>
  <c r="P35" i="14" s="1"/>
  <c r="N37" i="14"/>
  <c r="J92" i="14"/>
  <c r="F52" i="14"/>
  <c r="J86" i="14"/>
  <c r="F57" i="14"/>
  <c r="H626" i="14"/>
  <c r="J70" i="14"/>
  <c r="K70" i="14" s="1"/>
  <c r="J50" i="14"/>
  <c r="L50" i="14" s="1"/>
  <c r="J78" i="14"/>
  <c r="K78" i="14" s="1"/>
  <c r="J85" i="14"/>
  <c r="F86" i="14"/>
  <c r="U86" i="14" s="1"/>
  <c r="J84" i="14"/>
  <c r="L84" i="14" s="1"/>
  <c r="F38" i="14"/>
  <c r="G38" i="14" s="1"/>
  <c r="N81" i="14"/>
  <c r="P81" i="14" s="1"/>
  <c r="N77" i="14"/>
  <c r="O77" i="14" s="1"/>
  <c r="N52" i="14"/>
  <c r="N47" i="14"/>
  <c r="O47" i="14" s="1"/>
  <c r="N54" i="14"/>
  <c r="J54" i="14"/>
  <c r="L54" i="14" s="1"/>
  <c r="J82" i="14"/>
  <c r="K82" i="14" s="1"/>
  <c r="F37" i="14"/>
  <c r="U37" i="14" s="1"/>
  <c r="J61" i="14"/>
  <c r="K61" i="14" s="1"/>
  <c r="F46" i="14"/>
  <c r="U46" i="14" s="1"/>
  <c r="J79" i="14"/>
  <c r="L79" i="14" s="1"/>
  <c r="F49" i="14"/>
  <c r="U49" i="14" s="1"/>
  <c r="J80" i="14"/>
  <c r="F78" i="14"/>
  <c r="U78" i="14" s="1"/>
  <c r="N71" i="14"/>
  <c r="N62" i="14"/>
  <c r="O62" i="14" s="1"/>
  <c r="N57" i="14"/>
  <c r="N64" i="14"/>
  <c r="P64" i="14" s="1"/>
  <c r="N59" i="14"/>
  <c r="F56" i="14"/>
  <c r="J56" i="14"/>
  <c r="J63" i="14"/>
  <c r="L63" i="14" s="1"/>
  <c r="F53" i="14"/>
  <c r="G53" i="14" s="1"/>
  <c r="F55" i="14"/>
  <c r="G55" i="14" s="1"/>
  <c r="J81" i="14"/>
  <c r="K81" i="14" s="1"/>
  <c r="F36" i="14"/>
  <c r="U36" i="14" s="1"/>
  <c r="F102" i="14"/>
  <c r="N87" i="14"/>
  <c r="O87" i="14" s="1"/>
  <c r="N78" i="14"/>
  <c r="N42" i="14"/>
  <c r="O42" i="14" s="1"/>
  <c r="N80" i="14"/>
  <c r="O80" i="14" s="1"/>
  <c r="N75" i="14"/>
  <c r="P75" i="14" s="1"/>
  <c r="J44" i="14"/>
  <c r="L44" i="14" s="1"/>
  <c r="F41" i="14"/>
  <c r="G41" i="14" s="1"/>
  <c r="F44" i="14"/>
  <c r="H44" i="14" s="1"/>
  <c r="F70" i="14"/>
  <c r="G70" i="14" s="1"/>
  <c r="F35" i="14"/>
  <c r="H35" i="14" s="1"/>
  <c r="F62" i="14"/>
  <c r="H62" i="14" s="1"/>
  <c r="J67" i="14"/>
  <c r="L67" i="14" s="1"/>
  <c r="F627" i="14"/>
  <c r="J37" i="14"/>
  <c r="K37" i="14" s="1"/>
  <c r="N49" i="14"/>
  <c r="P49" i="14" s="1"/>
  <c r="N56" i="14"/>
  <c r="P56" i="14" s="1"/>
  <c r="N83" i="14"/>
  <c r="O83" i="14" s="1"/>
  <c r="N74" i="14"/>
  <c r="N53" i="14"/>
  <c r="J62" i="14"/>
  <c r="L62" i="14" s="1"/>
  <c r="F50" i="14"/>
  <c r="H50" i="14" s="1"/>
  <c r="J38" i="14"/>
  <c r="J65" i="14"/>
  <c r="K65" i="14" s="1"/>
  <c r="N66" i="14"/>
  <c r="O66" i="14" s="1"/>
  <c r="J57" i="14"/>
  <c r="K57" i="14" s="1"/>
  <c r="G102" i="14"/>
  <c r="F72" i="14"/>
  <c r="U72" i="14" s="1"/>
  <c r="F59" i="14"/>
  <c r="G59" i="14" s="1"/>
  <c r="F61" i="14"/>
  <c r="H61" i="14" s="1"/>
  <c r="J68" i="14"/>
  <c r="L68" i="14" s="1"/>
  <c r="N84" i="14"/>
  <c r="P84" i="14" s="1"/>
  <c r="F69" i="14"/>
  <c r="AA69" i="14" s="1"/>
  <c r="F80" i="14"/>
  <c r="H80" i="14" s="1"/>
  <c r="J71" i="14"/>
  <c r="N88" i="14"/>
  <c r="J52" i="14"/>
  <c r="L52" i="14" s="1"/>
  <c r="F68" i="14"/>
  <c r="H68" i="14" s="1"/>
  <c r="J89" i="14"/>
  <c r="J66" i="14"/>
  <c r="K66" i="14" s="1"/>
  <c r="J64" i="14"/>
  <c r="K64" i="14" s="1"/>
  <c r="J40" i="14"/>
  <c r="L40" i="14" s="1"/>
  <c r="P92" i="14"/>
  <c r="O92" i="14"/>
  <c r="J69" i="14"/>
  <c r="L69" i="14" s="1"/>
  <c r="J93" i="14"/>
  <c r="K93" i="14" s="1"/>
  <c r="J74" i="14"/>
  <c r="J76" i="14"/>
  <c r="L76" i="14" s="1"/>
  <c r="F42" i="14"/>
  <c r="N44" i="14"/>
  <c r="O44" i="14" s="1"/>
  <c r="N82" i="14"/>
  <c r="N45" i="14"/>
  <c r="O45" i="14" s="1"/>
  <c r="N51" i="14"/>
  <c r="AA51" i="14" s="1"/>
  <c r="N73" i="14"/>
  <c r="P73" i="14" s="1"/>
  <c r="N79" i="14"/>
  <c r="P79" i="14" s="1"/>
  <c r="N85" i="14"/>
  <c r="P85" i="14" s="1"/>
  <c r="N94" i="14"/>
  <c r="F54" i="14"/>
  <c r="H54" i="14" s="1"/>
  <c r="F45" i="14"/>
  <c r="F74" i="14"/>
  <c r="J36" i="14"/>
  <c r="L36" i="14" s="1"/>
  <c r="J72" i="14"/>
  <c r="L72" i="14" s="1"/>
  <c r="J53" i="14"/>
  <c r="L53" i="14" s="1"/>
  <c r="J60" i="14"/>
  <c r="L60" i="14" s="1"/>
  <c r="F73" i="14"/>
  <c r="F75" i="14"/>
  <c r="G75" i="14" s="1"/>
  <c r="F82" i="14"/>
  <c r="J49" i="14"/>
  <c r="L49" i="14" s="1"/>
  <c r="F64" i="14"/>
  <c r="J95" i="14"/>
  <c r="L95" i="14" s="1"/>
  <c r="F84" i="14"/>
  <c r="H84" i="14" s="1"/>
  <c r="F77" i="14"/>
  <c r="J91" i="14"/>
  <c r="F40" i="14"/>
  <c r="G40" i="14" s="1"/>
  <c r="F95" i="14"/>
  <c r="N60" i="14"/>
  <c r="AA60" i="14" s="1"/>
  <c r="N39" i="14"/>
  <c r="P39" i="14" s="1"/>
  <c r="N61" i="14"/>
  <c r="P61" i="14" s="1"/>
  <c r="N67" i="14"/>
  <c r="N89" i="14"/>
  <c r="P89" i="14" s="1"/>
  <c r="N95" i="14"/>
  <c r="P95" i="14" s="1"/>
  <c r="N38" i="14"/>
  <c r="O38" i="14" s="1"/>
  <c r="J51" i="14"/>
  <c r="K51" i="14" s="1"/>
  <c r="J77" i="14"/>
  <c r="K77" i="14" s="1"/>
  <c r="F58" i="14"/>
  <c r="U58" i="14" s="1"/>
  <c r="F43" i="14"/>
  <c r="H43" i="14" s="1"/>
  <c r="J35" i="14"/>
  <c r="J55" i="14"/>
  <c r="K55" i="14" s="1"/>
  <c r="F63" i="14"/>
  <c r="F66" i="14"/>
  <c r="H66" i="14" s="1"/>
  <c r="J59" i="14"/>
  <c r="L59" i="14" s="1"/>
  <c r="F90" i="14"/>
  <c r="H90" i="14" s="1"/>
  <c r="F76" i="14"/>
  <c r="G76" i="14" s="1"/>
  <c r="J45" i="14"/>
  <c r="K45" i="14" s="1"/>
  <c r="J83" i="14"/>
  <c r="F88" i="14"/>
  <c r="G88" i="14" s="1"/>
  <c r="F79" i="14"/>
  <c r="X79" i="14" s="1"/>
  <c r="F48" i="14"/>
  <c r="AA48" i="14" s="1"/>
  <c r="J90" i="14"/>
  <c r="F93" i="14"/>
  <c r="J42" i="14"/>
  <c r="F81" i="14"/>
  <c r="F92" i="14"/>
  <c r="X92" i="14" s="1"/>
  <c r="N86" i="14"/>
  <c r="AA86" i="14" s="1"/>
  <c r="H101" i="14"/>
  <c r="I101" i="14" s="1"/>
  <c r="F87" i="14"/>
  <c r="F67" i="14"/>
  <c r="J94" i="14"/>
  <c r="J48" i="14"/>
  <c r="J58" i="14"/>
  <c r="L58" i="14" s="1"/>
  <c r="J43" i="14"/>
  <c r="J47" i="14"/>
  <c r="X47" i="14" s="1"/>
  <c r="L78" i="14"/>
  <c r="U89" i="14"/>
  <c r="P63" i="14"/>
  <c r="P91" i="14"/>
  <c r="G35" i="14"/>
  <c r="AM100" i="14"/>
  <c r="J124" i="14" s="1"/>
  <c r="CY100" i="14"/>
  <c r="J188" i="14" s="1"/>
  <c r="AF100" i="14"/>
  <c r="J117" i="14" s="1"/>
  <c r="CR100" i="14"/>
  <c r="J181" i="14" s="1"/>
  <c r="AG100" i="14"/>
  <c r="J118" i="14" s="1"/>
  <c r="CS100" i="14"/>
  <c r="J182" i="14" s="1"/>
  <c r="AH100" i="14"/>
  <c r="J119" i="14" s="1"/>
  <c r="CT100" i="14"/>
  <c r="J183" i="14" s="1"/>
  <c r="AI100" i="14"/>
  <c r="J120" i="14" s="1"/>
  <c r="CU100" i="14"/>
  <c r="J184" i="14" s="1"/>
  <c r="AJ100" i="14"/>
  <c r="J121" i="14" s="1"/>
  <c r="CV100" i="14"/>
  <c r="J185" i="14" s="1"/>
  <c r="AK100" i="14"/>
  <c r="J122" i="14" s="1"/>
  <c r="CW100" i="14"/>
  <c r="J186" i="14" s="1"/>
  <c r="AD100" i="14"/>
  <c r="J115" i="14" s="1"/>
  <c r="CP100" i="14"/>
  <c r="J179" i="14" s="1"/>
  <c r="K95" i="14"/>
  <c r="L82" i="14"/>
  <c r="AA82" i="14"/>
  <c r="P82" i="14"/>
  <c r="O82" i="14"/>
  <c r="P51" i="14"/>
  <c r="O51" i="14"/>
  <c r="O94" i="14"/>
  <c r="X39" i="14"/>
  <c r="H39" i="14"/>
  <c r="G39" i="14"/>
  <c r="U39" i="14"/>
  <c r="N628" i="14"/>
  <c r="A629" i="14"/>
  <c r="U66" i="14"/>
  <c r="AU100" i="14"/>
  <c r="J132" i="14" s="1"/>
  <c r="DG100" i="14"/>
  <c r="J196" i="14" s="1"/>
  <c r="AN100" i="14"/>
  <c r="J125" i="14" s="1"/>
  <c r="CZ100" i="14"/>
  <c r="J189" i="14" s="1"/>
  <c r="AO100" i="14"/>
  <c r="J126" i="14" s="1"/>
  <c r="DA100" i="14"/>
  <c r="J190" i="14" s="1"/>
  <c r="AP100" i="14"/>
  <c r="J127" i="14" s="1"/>
  <c r="DB100" i="14"/>
  <c r="J191" i="14" s="1"/>
  <c r="AQ100" i="14"/>
  <c r="J128" i="14" s="1"/>
  <c r="DC100" i="14"/>
  <c r="J192" i="14" s="1"/>
  <c r="AR100" i="14"/>
  <c r="J129" i="14" s="1"/>
  <c r="DD100" i="14"/>
  <c r="J193" i="14" s="1"/>
  <c r="AS100" i="14"/>
  <c r="J130" i="14" s="1"/>
  <c r="DE100" i="14"/>
  <c r="J194" i="14" s="1"/>
  <c r="AL100" i="14"/>
  <c r="J123" i="14" s="1"/>
  <c r="CX100" i="14"/>
  <c r="J187" i="14" s="1"/>
  <c r="K84" i="14"/>
  <c r="C105" i="14"/>
  <c r="D104" i="14"/>
  <c r="X95" i="14"/>
  <c r="H95" i="14"/>
  <c r="G95" i="14"/>
  <c r="U95" i="14"/>
  <c r="H102" i="14"/>
  <c r="O39" i="14"/>
  <c r="AA39" i="14"/>
  <c r="O61" i="14"/>
  <c r="P38" i="14"/>
  <c r="BL627" i="14"/>
  <c r="BD627" i="14"/>
  <c r="AV627" i="14"/>
  <c r="AN627" i="14"/>
  <c r="AF627" i="14"/>
  <c r="X627" i="14"/>
  <c r="P627" i="14"/>
  <c r="BK627" i="14"/>
  <c r="BC627" i="14"/>
  <c r="AU627" i="14"/>
  <c r="AM627" i="14"/>
  <c r="AE627" i="14"/>
  <c r="W627" i="14"/>
  <c r="O627" i="14"/>
  <c r="BJ627" i="14"/>
  <c r="BB627" i="14"/>
  <c r="AT627" i="14"/>
  <c r="AL627" i="14"/>
  <c r="AD627" i="14"/>
  <c r="V627" i="14"/>
  <c r="BI627" i="14"/>
  <c r="BA627" i="14"/>
  <c r="AS627" i="14"/>
  <c r="AK627" i="14"/>
  <c r="AC627" i="14"/>
  <c r="U627" i="14"/>
  <c r="M627" i="14"/>
  <c r="BH627" i="14"/>
  <c r="AZ627" i="14"/>
  <c r="AR627" i="14"/>
  <c r="AJ627" i="14"/>
  <c r="AB627" i="14"/>
  <c r="T627" i="14"/>
  <c r="BG627" i="14"/>
  <c r="AY627" i="14"/>
  <c r="AQ627" i="14"/>
  <c r="AI627" i="14"/>
  <c r="AA627" i="14"/>
  <c r="S627" i="14"/>
  <c r="BF627" i="14"/>
  <c r="AX627" i="14"/>
  <c r="AP627" i="14"/>
  <c r="AH627" i="14"/>
  <c r="Z627" i="14"/>
  <c r="R627" i="14"/>
  <c r="BE627" i="14"/>
  <c r="AW627" i="14"/>
  <c r="AO627" i="14"/>
  <c r="AG627" i="14"/>
  <c r="Y627" i="14"/>
  <c r="Q627" i="14"/>
  <c r="K50" i="14"/>
  <c r="H53" i="14"/>
  <c r="G80" i="14"/>
  <c r="L85" i="14"/>
  <c r="K85" i="14"/>
  <c r="BC100" i="14"/>
  <c r="J140" i="14" s="1"/>
  <c r="DO100" i="14"/>
  <c r="J204" i="14" s="1"/>
  <c r="AV100" i="14"/>
  <c r="J133" i="14" s="1"/>
  <c r="DH100" i="14"/>
  <c r="J197" i="14" s="1"/>
  <c r="AW100" i="14"/>
  <c r="J134" i="14" s="1"/>
  <c r="DI100" i="14"/>
  <c r="J198" i="14" s="1"/>
  <c r="AX100" i="14"/>
  <c r="J135" i="14" s="1"/>
  <c r="DJ100" i="14"/>
  <c r="J199" i="14" s="1"/>
  <c r="AY100" i="14"/>
  <c r="J136" i="14" s="1"/>
  <c r="DK100" i="14"/>
  <c r="J200" i="14" s="1"/>
  <c r="AZ100" i="14"/>
  <c r="J137" i="14" s="1"/>
  <c r="DL100" i="14"/>
  <c r="J201" i="14" s="1"/>
  <c r="BA100" i="14"/>
  <c r="J138" i="14" s="1"/>
  <c r="DM100" i="14"/>
  <c r="J202" i="14" s="1"/>
  <c r="AT100" i="14"/>
  <c r="J131" i="14" s="1"/>
  <c r="DF100" i="14"/>
  <c r="J195" i="14" s="1"/>
  <c r="L93" i="14"/>
  <c r="H627" i="14"/>
  <c r="E103" i="14"/>
  <c r="F103" i="14" s="1"/>
  <c r="P83" i="14"/>
  <c r="O48" i="14"/>
  <c r="P48" i="14"/>
  <c r="P54" i="14"/>
  <c r="O54" i="14"/>
  <c r="L39" i="14"/>
  <c r="K39" i="14"/>
  <c r="H58" i="14"/>
  <c r="G58" i="14"/>
  <c r="X45" i="14"/>
  <c r="H45" i="14"/>
  <c r="G45" i="14"/>
  <c r="U45" i="14"/>
  <c r="H70" i="14"/>
  <c r="K58" i="14"/>
  <c r="BK100" i="14"/>
  <c r="J148" i="14" s="1"/>
  <c r="DW100" i="14"/>
  <c r="J212" i="14" s="1"/>
  <c r="BD100" i="14"/>
  <c r="J141" i="14" s="1"/>
  <c r="DP100" i="14"/>
  <c r="J205" i="14" s="1"/>
  <c r="BE100" i="14"/>
  <c r="J142" i="14" s="1"/>
  <c r="DQ100" i="14"/>
  <c r="J206" i="14" s="1"/>
  <c r="BF100" i="14"/>
  <c r="J143" i="14" s="1"/>
  <c r="DR100" i="14"/>
  <c r="J207" i="14" s="1"/>
  <c r="BG100" i="14"/>
  <c r="J144" i="14" s="1"/>
  <c r="DS100" i="14"/>
  <c r="J208" i="14" s="1"/>
  <c r="BH100" i="14"/>
  <c r="J145" i="14" s="1"/>
  <c r="DT100" i="14"/>
  <c r="J209" i="14" s="1"/>
  <c r="BI100" i="14"/>
  <c r="J146" i="14" s="1"/>
  <c r="DU100" i="14"/>
  <c r="J210" i="14" s="1"/>
  <c r="BB100" i="14"/>
  <c r="J139" i="14" s="1"/>
  <c r="DN100" i="14"/>
  <c r="J203" i="14" s="1"/>
  <c r="P71" i="14"/>
  <c r="O71" i="14"/>
  <c r="P36" i="14"/>
  <c r="O36" i="14"/>
  <c r="P58" i="14"/>
  <c r="O58" i="14"/>
  <c r="O70" i="14"/>
  <c r="G43" i="14"/>
  <c r="X59" i="14"/>
  <c r="H59" i="14"/>
  <c r="H55" i="14"/>
  <c r="BS100" i="14"/>
  <c r="J156" i="14" s="1"/>
  <c r="EE100" i="14"/>
  <c r="BL100" i="14"/>
  <c r="J149" i="14" s="1"/>
  <c r="DX100" i="14"/>
  <c r="J213" i="14" s="1"/>
  <c r="BM100" i="14"/>
  <c r="J150" i="14" s="1"/>
  <c r="DY100" i="14"/>
  <c r="J214" i="14" s="1"/>
  <c r="BN100" i="14"/>
  <c r="J151" i="14" s="1"/>
  <c r="DZ100" i="14"/>
  <c r="J215" i="14" s="1"/>
  <c r="BO100" i="14"/>
  <c r="J152" i="14" s="1"/>
  <c r="EA100" i="14"/>
  <c r="J216" i="14" s="1"/>
  <c r="BP100" i="14"/>
  <c r="J153" i="14" s="1"/>
  <c r="EB100" i="14"/>
  <c r="J217" i="14" s="1"/>
  <c r="BQ100" i="14"/>
  <c r="J154" i="14" s="1"/>
  <c r="EC100" i="14"/>
  <c r="J218" i="14" s="1"/>
  <c r="BJ100" i="14"/>
  <c r="J147" i="14" s="1"/>
  <c r="DV100" i="14"/>
  <c r="J211" i="14" s="1"/>
  <c r="K67" i="14"/>
  <c r="G627" i="14"/>
  <c r="P65" i="14"/>
  <c r="O65" i="14"/>
  <c r="AA87" i="14"/>
  <c r="P52" i="14"/>
  <c r="P74" i="14"/>
  <c r="O74" i="14"/>
  <c r="AA80" i="14"/>
  <c r="P80" i="14"/>
  <c r="P43" i="14"/>
  <c r="O43" i="14"/>
  <c r="AA43" i="14"/>
  <c r="L92" i="14"/>
  <c r="K92" i="14"/>
  <c r="K72" i="14"/>
  <c r="H47" i="14"/>
  <c r="G47" i="14"/>
  <c r="U47" i="14"/>
  <c r="G44" i="14"/>
  <c r="H83" i="14"/>
  <c r="G83" i="14"/>
  <c r="G68" i="14"/>
  <c r="U60" i="14"/>
  <c r="K40" i="14"/>
  <c r="CA100" i="14"/>
  <c r="J164" i="14" s="1"/>
  <c r="EM100" i="14"/>
  <c r="J237" i="14" s="1"/>
  <c r="BT100" i="14"/>
  <c r="J157" i="14" s="1"/>
  <c r="EF100" i="14"/>
  <c r="J231" i="14" s="1"/>
  <c r="BU100" i="14"/>
  <c r="J158" i="14" s="1"/>
  <c r="EG100" i="14"/>
  <c r="J232" i="14" s="1"/>
  <c r="BV100" i="14"/>
  <c r="J159" i="14" s="1"/>
  <c r="EH100" i="14"/>
  <c r="J233" i="14" s="1"/>
  <c r="BW100" i="14"/>
  <c r="J160" i="14" s="1"/>
  <c r="EI100" i="14"/>
  <c r="J234" i="14" s="1"/>
  <c r="BX100" i="14"/>
  <c r="J161" i="14" s="1"/>
  <c r="EJ100" i="14"/>
  <c r="J235" i="14" s="1"/>
  <c r="BY100" i="14"/>
  <c r="J162" i="14" s="1"/>
  <c r="EK100" i="14"/>
  <c r="BR100" i="14"/>
  <c r="J155" i="14" s="1"/>
  <c r="ED100" i="14"/>
  <c r="H51" i="14"/>
  <c r="G51" i="14"/>
  <c r="L87" i="14"/>
  <c r="K87" i="14"/>
  <c r="L56" i="14"/>
  <c r="K56" i="14"/>
  <c r="H91" i="14"/>
  <c r="G91" i="14"/>
  <c r="U91" i="14"/>
  <c r="D629" i="14"/>
  <c r="C630" i="14"/>
  <c r="AA40" i="14"/>
  <c r="O40" i="14"/>
  <c r="AA68" i="14"/>
  <c r="P68" i="14"/>
  <c r="O68" i="14"/>
  <c r="P37" i="14"/>
  <c r="O37" i="14"/>
  <c r="P59" i="14"/>
  <c r="O59" i="14"/>
  <c r="K86" i="14"/>
  <c r="G61" i="14"/>
  <c r="L71" i="14"/>
  <c r="K71" i="14"/>
  <c r="W100" i="14"/>
  <c r="J108" i="14" s="1"/>
  <c r="CI100" i="14"/>
  <c r="J172" i="14" s="1"/>
  <c r="P100" i="14"/>
  <c r="J101" i="14" s="1"/>
  <c r="CB100" i="14"/>
  <c r="J165" i="14" s="1"/>
  <c r="Q100" i="14"/>
  <c r="J102" i="14" s="1"/>
  <c r="CC100" i="14"/>
  <c r="J166" i="14" s="1"/>
  <c r="R100" i="14"/>
  <c r="J103" i="14" s="1"/>
  <c r="CD100" i="14"/>
  <c r="J167" i="14" s="1"/>
  <c r="S100" i="14"/>
  <c r="J104" i="14" s="1"/>
  <c r="CE100" i="14"/>
  <c r="J168" i="14" s="1"/>
  <c r="T100" i="14"/>
  <c r="J105" i="14" s="1"/>
  <c r="CF100" i="14"/>
  <c r="J169" i="14" s="1"/>
  <c r="U100" i="14"/>
  <c r="J106" i="14" s="1"/>
  <c r="CG100" i="14"/>
  <c r="J170" i="14" s="1"/>
  <c r="BZ100" i="14"/>
  <c r="J163" i="14" s="1"/>
  <c r="EL100" i="14"/>
  <c r="J236" i="14" s="1"/>
  <c r="L80" i="14"/>
  <c r="K80" i="14"/>
  <c r="E628" i="14"/>
  <c r="H628" i="14" s="1"/>
  <c r="P50" i="14"/>
  <c r="O50" i="14"/>
  <c r="O56" i="14"/>
  <c r="AA78" i="14"/>
  <c r="P78" i="14"/>
  <c r="O78" i="14"/>
  <c r="P41" i="14"/>
  <c r="O41" i="14"/>
  <c r="AA47" i="14"/>
  <c r="P53" i="14"/>
  <c r="O53" i="14"/>
  <c r="O75" i="14"/>
  <c r="H56" i="14"/>
  <c r="G52" i="14"/>
  <c r="H52" i="14"/>
  <c r="U52" i="14"/>
  <c r="P88" i="14"/>
  <c r="O88" i="14"/>
  <c r="L46" i="14"/>
  <c r="K46" i="14"/>
  <c r="H74" i="14"/>
  <c r="U74" i="14"/>
  <c r="K41" i="14"/>
  <c r="L41" i="14"/>
  <c r="H75" i="14"/>
  <c r="AE100" i="14"/>
  <c r="J116" i="14" s="1"/>
  <c r="CQ100" i="14"/>
  <c r="J180" i="14" s="1"/>
  <c r="X100" i="14"/>
  <c r="J109" i="14" s="1"/>
  <c r="CJ100" i="14"/>
  <c r="J173" i="14" s="1"/>
  <c r="Y100" i="14"/>
  <c r="J110" i="14" s="1"/>
  <c r="CK100" i="14"/>
  <c r="J174" i="14" s="1"/>
  <c r="Z100" i="14"/>
  <c r="J111" i="14" s="1"/>
  <c r="CL100" i="14"/>
  <c r="J175" i="14" s="1"/>
  <c r="AA100" i="14"/>
  <c r="J112" i="14" s="1"/>
  <c r="CM100" i="14"/>
  <c r="J176" i="14" s="1"/>
  <c r="AB100" i="14"/>
  <c r="J113" i="14" s="1"/>
  <c r="CN100" i="14"/>
  <c r="J177" i="14" s="1"/>
  <c r="AC100" i="14"/>
  <c r="J114" i="14" s="1"/>
  <c r="CO100" i="14"/>
  <c r="J178" i="14" s="1"/>
  <c r="V100" i="14"/>
  <c r="J107" i="14" s="1"/>
  <c r="CH100" i="14"/>
  <c r="J171" i="14" s="1"/>
  <c r="D28" i="11"/>
  <c r="G28" i="11" s="1"/>
  <c r="E27" i="11"/>
  <c r="F27" i="11" s="1"/>
  <c r="X35" i="14" l="1"/>
  <c r="AA41" i="14"/>
  <c r="U35" i="14"/>
  <c r="AA74" i="14"/>
  <c r="I627" i="14"/>
  <c r="L51" i="14"/>
  <c r="X91" i="14"/>
  <c r="X56" i="14"/>
  <c r="Z56" i="14" s="1"/>
  <c r="X57" i="14"/>
  <c r="Z57" i="14" s="1"/>
  <c r="U75" i="14"/>
  <c r="G37" i="14"/>
  <c r="G56" i="14"/>
  <c r="P47" i="14"/>
  <c r="AA56" i="14"/>
  <c r="AB56" i="14" s="1"/>
  <c r="U57" i="14"/>
  <c r="L57" i="14"/>
  <c r="P62" i="14"/>
  <c r="P87" i="14"/>
  <c r="H38" i="14"/>
  <c r="U55" i="14"/>
  <c r="G49" i="14"/>
  <c r="U70" i="14"/>
  <c r="V70" i="14" s="1"/>
  <c r="U54" i="14"/>
  <c r="AA54" i="14"/>
  <c r="AB54" i="14" s="1"/>
  <c r="AA83" i="14"/>
  <c r="AC83" i="14" s="1"/>
  <c r="X80" i="14"/>
  <c r="AA38" i="14"/>
  <c r="AB38" i="14" s="1"/>
  <c r="G66" i="14"/>
  <c r="O73" i="14"/>
  <c r="P44" i="14"/>
  <c r="G50" i="14"/>
  <c r="H57" i="14"/>
  <c r="H37" i="14"/>
  <c r="U56" i="14"/>
  <c r="AA75" i="14"/>
  <c r="AC75" i="14" s="1"/>
  <c r="U61" i="14"/>
  <c r="G57" i="14"/>
  <c r="AA37" i="14"/>
  <c r="AC37" i="14" s="1"/>
  <c r="U68" i="14"/>
  <c r="V68" i="14" s="1"/>
  <c r="U38" i="14"/>
  <c r="V38" i="14" s="1"/>
  <c r="U43" i="14"/>
  <c r="W43" i="14" s="1"/>
  <c r="H49" i="14"/>
  <c r="G54" i="14"/>
  <c r="U80" i="14"/>
  <c r="AA61" i="14"/>
  <c r="U50" i="14"/>
  <c r="W50" i="14" s="1"/>
  <c r="AA50" i="14"/>
  <c r="AC50" i="14" s="1"/>
  <c r="AA73" i="14"/>
  <c r="AB73" i="14" s="1"/>
  <c r="G72" i="14"/>
  <c r="P45" i="14"/>
  <c r="K63" i="14"/>
  <c r="G86" i="14"/>
  <c r="X54" i="14"/>
  <c r="G78" i="14"/>
  <c r="X94" i="14"/>
  <c r="Z94" i="14" s="1"/>
  <c r="P72" i="14"/>
  <c r="G74" i="14"/>
  <c r="AA62" i="14"/>
  <c r="H86" i="14"/>
  <c r="H78" i="14"/>
  <c r="U62" i="14"/>
  <c r="AA93" i="14"/>
  <c r="AB93" i="14" s="1"/>
  <c r="X49" i="14"/>
  <c r="Y49" i="14" s="1"/>
  <c r="U94" i="14"/>
  <c r="W94" i="14" s="1"/>
  <c r="P42" i="14"/>
  <c r="O60" i="14"/>
  <c r="H72" i="14"/>
  <c r="AA72" i="14"/>
  <c r="K54" i="14"/>
  <c r="X78" i="14"/>
  <c r="Z78" i="14" s="1"/>
  <c r="G62" i="14"/>
  <c r="O93" i="14"/>
  <c r="G94" i="14"/>
  <c r="P60" i="14"/>
  <c r="X72" i="14"/>
  <c r="Z72" i="14" s="1"/>
  <c r="AA45" i="14"/>
  <c r="X63" i="14"/>
  <c r="AA94" i="14"/>
  <c r="AB94" i="14" s="1"/>
  <c r="AA42" i="14"/>
  <c r="AC42" i="14" s="1"/>
  <c r="AA52" i="14"/>
  <c r="AB52" i="14" s="1"/>
  <c r="AA59" i="14"/>
  <c r="AC59" i="14" s="1"/>
  <c r="X86" i="14"/>
  <c r="AA70" i="14"/>
  <c r="AB70" i="14" s="1"/>
  <c r="X52" i="14"/>
  <c r="K79" i="14"/>
  <c r="L86" i="14"/>
  <c r="X51" i="14"/>
  <c r="Y51" i="14" s="1"/>
  <c r="H60" i="14"/>
  <c r="U44" i="14"/>
  <c r="W44" i="14" s="1"/>
  <c r="O52" i="14"/>
  <c r="X62" i="14"/>
  <c r="Z62" i="14" s="1"/>
  <c r="U59" i="14"/>
  <c r="P70" i="14"/>
  <c r="AA58" i="14"/>
  <c r="AB58" i="14" s="1"/>
  <c r="X58" i="14"/>
  <c r="Z58" i="14" s="1"/>
  <c r="U53" i="14"/>
  <c r="V53" i="14" s="1"/>
  <c r="I102" i="14"/>
  <c r="K69" i="14"/>
  <c r="K52" i="14"/>
  <c r="AA44" i="14"/>
  <c r="O69" i="14"/>
  <c r="AA35" i="14"/>
  <c r="AC35" i="14" s="1"/>
  <c r="G89" i="14"/>
  <c r="U73" i="14"/>
  <c r="W73" i="14" s="1"/>
  <c r="AA53" i="14"/>
  <c r="AC53" i="14" s="1"/>
  <c r="AA91" i="14"/>
  <c r="O35" i="14"/>
  <c r="X83" i="14"/>
  <c r="X82" i="14"/>
  <c r="Z82" i="14" s="1"/>
  <c r="I626" i="14"/>
  <c r="P66" i="14"/>
  <c r="K62" i="14"/>
  <c r="AA66" i="14"/>
  <c r="AB66" i="14" s="1"/>
  <c r="X50" i="14"/>
  <c r="Z50" i="14" s="1"/>
  <c r="K59" i="14"/>
  <c r="J27" i="11"/>
  <c r="K27" i="11" s="1"/>
  <c r="H27" i="11"/>
  <c r="I27" i="11" s="1"/>
  <c r="X40" i="14"/>
  <c r="Z40" i="14" s="1"/>
  <c r="X43" i="14"/>
  <c r="Y43" i="14" s="1"/>
  <c r="X89" i="14"/>
  <c r="Z89" i="14" s="1"/>
  <c r="X38" i="14"/>
  <c r="Z38" i="14" s="1"/>
  <c r="AA57" i="14"/>
  <c r="AC57" i="14" s="1"/>
  <c r="X77" i="14"/>
  <c r="Z77" i="14" s="1"/>
  <c r="AA46" i="14"/>
  <c r="AC46" i="14" s="1"/>
  <c r="G46" i="14"/>
  <c r="H41" i="14"/>
  <c r="AA67" i="14"/>
  <c r="AB67" i="14" s="1"/>
  <c r="X74" i="14"/>
  <c r="Z74" i="14" s="1"/>
  <c r="AA64" i="14"/>
  <c r="AB64" i="14" s="1"/>
  <c r="X60" i="14"/>
  <c r="Z60" i="14" s="1"/>
  <c r="G85" i="14"/>
  <c r="L70" i="14"/>
  <c r="L66" i="14"/>
  <c r="P77" i="14"/>
  <c r="H88" i="14"/>
  <c r="X36" i="14"/>
  <c r="Z36" i="14" s="1"/>
  <c r="AA76" i="14"/>
  <c r="AB76" i="14" s="1"/>
  <c r="K76" i="14"/>
  <c r="X55" i="14"/>
  <c r="Z55" i="14" s="1"/>
  <c r="H85" i="14"/>
  <c r="O76" i="14"/>
  <c r="AA89" i="14"/>
  <c r="AC89" i="14" s="1"/>
  <c r="X88" i="14"/>
  <c r="Z88" i="14" s="1"/>
  <c r="X41" i="14"/>
  <c r="Z41" i="14" s="1"/>
  <c r="X85" i="14"/>
  <c r="Z85" i="14" s="1"/>
  <c r="P76" i="14"/>
  <c r="O89" i="14"/>
  <c r="L65" i="14"/>
  <c r="AA88" i="14"/>
  <c r="AB88" i="14" s="1"/>
  <c r="U77" i="14"/>
  <c r="W77" i="14" s="1"/>
  <c r="AA85" i="14"/>
  <c r="AC85" i="14" s="1"/>
  <c r="X75" i="14"/>
  <c r="Z75" i="14" s="1"/>
  <c r="O84" i="14"/>
  <c r="AA49" i="14"/>
  <c r="AB49" i="14" s="1"/>
  <c r="G77" i="14"/>
  <c r="X70" i="14"/>
  <c r="Y70" i="14" s="1"/>
  <c r="O85" i="14"/>
  <c r="L55" i="14"/>
  <c r="G36" i="14"/>
  <c r="O49" i="14"/>
  <c r="H77" i="14"/>
  <c r="H46" i="14"/>
  <c r="K36" i="14"/>
  <c r="X67" i="14"/>
  <c r="Y67" i="14" s="1"/>
  <c r="K60" i="14"/>
  <c r="H36" i="14"/>
  <c r="P46" i="14"/>
  <c r="K88" i="14"/>
  <c r="O64" i="14"/>
  <c r="AA36" i="14"/>
  <c r="AB36" i="14" s="1"/>
  <c r="X46" i="14"/>
  <c r="Z46" i="14" s="1"/>
  <c r="AA77" i="14"/>
  <c r="AB77" i="14" s="1"/>
  <c r="U88" i="14"/>
  <c r="W88" i="14" s="1"/>
  <c r="X66" i="14"/>
  <c r="Z66" i="14" s="1"/>
  <c r="U41" i="14"/>
  <c r="W41" i="14" s="1"/>
  <c r="K75" i="14"/>
  <c r="U40" i="14"/>
  <c r="V40" i="14" s="1"/>
  <c r="H40" i="14"/>
  <c r="X76" i="14"/>
  <c r="Z76" i="14" s="1"/>
  <c r="X53" i="14"/>
  <c r="Y53" i="14" s="1"/>
  <c r="K89" i="14"/>
  <c r="K38" i="14"/>
  <c r="L81" i="14"/>
  <c r="K73" i="14"/>
  <c r="P67" i="14"/>
  <c r="P57" i="14"/>
  <c r="AA81" i="14"/>
  <c r="AB81" i="14" s="1"/>
  <c r="X71" i="14"/>
  <c r="Y71" i="14" s="1"/>
  <c r="X65" i="14"/>
  <c r="Z65" i="14" s="1"/>
  <c r="AA90" i="14"/>
  <c r="AB90" i="14" s="1"/>
  <c r="X84" i="14"/>
  <c r="Z84" i="14" s="1"/>
  <c r="X61" i="14"/>
  <c r="Y61" i="14" s="1"/>
  <c r="O81" i="14"/>
  <c r="K35" i="14"/>
  <c r="L61" i="14"/>
  <c r="O67" i="14"/>
  <c r="O57" i="14"/>
  <c r="X37" i="14"/>
  <c r="Z37" i="14" s="1"/>
  <c r="L89" i="14"/>
  <c r="L38" i="14"/>
  <c r="K74" i="14"/>
  <c r="L37" i="14"/>
  <c r="O79" i="14"/>
  <c r="X81" i="14"/>
  <c r="Z81" i="14" s="1"/>
  <c r="L43" i="14"/>
  <c r="K53" i="14"/>
  <c r="O90" i="14"/>
  <c r="X44" i="14"/>
  <c r="Y44" i="14" s="1"/>
  <c r="L74" i="14"/>
  <c r="K44" i="14"/>
  <c r="K43" i="14"/>
  <c r="P90" i="14"/>
  <c r="X68" i="14"/>
  <c r="Z68" i="14" s="1"/>
  <c r="AA84" i="14"/>
  <c r="AB84" i="14" s="1"/>
  <c r="AA71" i="14"/>
  <c r="AB71" i="14" s="1"/>
  <c r="AA55" i="14"/>
  <c r="AC55" i="14" s="1"/>
  <c r="U71" i="14"/>
  <c r="W71" i="14" s="1"/>
  <c r="U65" i="14"/>
  <c r="W65" i="14" s="1"/>
  <c r="U84" i="14"/>
  <c r="W84" i="14" s="1"/>
  <c r="O55" i="14"/>
  <c r="G71" i="14"/>
  <c r="G65" i="14"/>
  <c r="G84" i="14"/>
  <c r="AA65" i="14"/>
  <c r="AC65" i="14" s="1"/>
  <c r="H71" i="14"/>
  <c r="K68" i="14"/>
  <c r="H65" i="14"/>
  <c r="L35" i="14"/>
  <c r="U76" i="14"/>
  <c r="W76" i="14" s="1"/>
  <c r="L64" i="14"/>
  <c r="X69" i="14"/>
  <c r="Z69" i="14" s="1"/>
  <c r="G73" i="14"/>
  <c r="P94" i="14"/>
  <c r="H73" i="14"/>
  <c r="K91" i="14"/>
  <c r="X73" i="14"/>
  <c r="Y73" i="14" s="1"/>
  <c r="L91" i="14"/>
  <c r="AA95" i="14"/>
  <c r="AC95" i="14" s="1"/>
  <c r="U69" i="14"/>
  <c r="V69" i="14" s="1"/>
  <c r="O95" i="14"/>
  <c r="X64" i="14"/>
  <c r="Y64" i="14" s="1"/>
  <c r="G69" i="14"/>
  <c r="H69" i="14"/>
  <c r="L77" i="14"/>
  <c r="X42" i="14"/>
  <c r="Z42" i="14" s="1"/>
  <c r="H103" i="14"/>
  <c r="U79" i="14"/>
  <c r="W79" i="14" s="1"/>
  <c r="AA79" i="14"/>
  <c r="AC79" i="14" s="1"/>
  <c r="H76" i="14"/>
  <c r="AA63" i="14"/>
  <c r="AC63" i="14" s="1"/>
  <c r="G79" i="14"/>
  <c r="U63" i="14"/>
  <c r="V63" i="14" s="1"/>
  <c r="H79" i="14"/>
  <c r="U42" i="14"/>
  <c r="V42" i="14" s="1"/>
  <c r="G63" i="14"/>
  <c r="G42" i="14"/>
  <c r="H63" i="14"/>
  <c r="H42" i="14"/>
  <c r="X90" i="14"/>
  <c r="Y90" i="14" s="1"/>
  <c r="K49" i="14"/>
  <c r="U90" i="14"/>
  <c r="W90" i="14" s="1"/>
  <c r="F628" i="14"/>
  <c r="G90" i="14"/>
  <c r="G103" i="14"/>
  <c r="Y82" i="14"/>
  <c r="AB86" i="14"/>
  <c r="AC86" i="14"/>
  <c r="Z92" i="14"/>
  <c r="Y92" i="14"/>
  <c r="L45" i="14"/>
  <c r="K101" i="14"/>
  <c r="HN362" i="14" s="1"/>
  <c r="H67" i="14"/>
  <c r="G67" i="14"/>
  <c r="U67" i="14"/>
  <c r="L42" i="14"/>
  <c r="K42" i="14"/>
  <c r="K83" i="14"/>
  <c r="L83" i="14"/>
  <c r="K47" i="14"/>
  <c r="L47" i="14"/>
  <c r="U87" i="14"/>
  <c r="G87" i="14"/>
  <c r="H87" i="14"/>
  <c r="X93" i="14"/>
  <c r="G93" i="14"/>
  <c r="U93" i="14"/>
  <c r="H93" i="14"/>
  <c r="H64" i="14"/>
  <c r="G64" i="14"/>
  <c r="U64" i="14"/>
  <c r="P86" i="14"/>
  <c r="O86" i="14"/>
  <c r="L90" i="14"/>
  <c r="K90" i="14"/>
  <c r="X87" i="14"/>
  <c r="U92" i="14"/>
  <c r="G92" i="14"/>
  <c r="H92" i="14"/>
  <c r="U48" i="14"/>
  <c r="G48" i="14"/>
  <c r="H48" i="14"/>
  <c r="X48" i="14"/>
  <c r="H82" i="14"/>
  <c r="U82" i="14"/>
  <c r="G82" i="14"/>
  <c r="AA92" i="14"/>
  <c r="L48" i="14"/>
  <c r="K48" i="14"/>
  <c r="G81" i="14"/>
  <c r="U81" i="14"/>
  <c r="H81" i="14"/>
  <c r="L94" i="14"/>
  <c r="K94" i="14"/>
  <c r="G628" i="14"/>
  <c r="W52" i="14"/>
  <c r="V52" i="14"/>
  <c r="AB75" i="14"/>
  <c r="W36" i="14"/>
  <c r="V36" i="14"/>
  <c r="D630" i="14"/>
  <c r="C631" i="14"/>
  <c r="J229" i="14"/>
  <c r="J227" i="14"/>
  <c r="J225" i="14"/>
  <c r="J223" i="14"/>
  <c r="J219" i="14"/>
  <c r="W60" i="14"/>
  <c r="V60" i="14"/>
  <c r="W83" i="14"/>
  <c r="V83" i="14"/>
  <c r="Y58" i="14"/>
  <c r="W80" i="14"/>
  <c r="V80" i="14"/>
  <c r="W95" i="14"/>
  <c r="V95" i="14"/>
  <c r="W66" i="14"/>
  <c r="V66" i="14"/>
  <c r="AC41" i="14"/>
  <c r="AB41" i="14"/>
  <c r="AC56" i="14"/>
  <c r="W61" i="14"/>
  <c r="V61" i="14"/>
  <c r="E629" i="14"/>
  <c r="G629" i="14" s="1"/>
  <c r="F629" i="14"/>
  <c r="Y47" i="14"/>
  <c r="Z47" i="14"/>
  <c r="Z39" i="14"/>
  <c r="Y39" i="14"/>
  <c r="AC51" i="14"/>
  <c r="AB51" i="14"/>
  <c r="AB82" i="14"/>
  <c r="AC82" i="14"/>
  <c r="AC91" i="14"/>
  <c r="AB91" i="14"/>
  <c r="Z52" i="14"/>
  <c r="Y52" i="14"/>
  <c r="Y57" i="14"/>
  <c r="AB40" i="14"/>
  <c r="AC40" i="14"/>
  <c r="W91" i="14"/>
  <c r="V91" i="14"/>
  <c r="W86" i="14"/>
  <c r="V86" i="14"/>
  <c r="J230" i="14"/>
  <c r="J228" i="14"/>
  <c r="J226" i="14"/>
  <c r="J224" i="14"/>
  <c r="J222" i="14"/>
  <c r="J220" i="14"/>
  <c r="Y59" i="14"/>
  <c r="Z59" i="14"/>
  <c r="Y45" i="14"/>
  <c r="Z45" i="14"/>
  <c r="AC61" i="14"/>
  <c r="AB61" i="14"/>
  <c r="AB60" i="14"/>
  <c r="AC60" i="14"/>
  <c r="N629" i="14"/>
  <c r="A630" i="14"/>
  <c r="AB72" i="14"/>
  <c r="AC72" i="14"/>
  <c r="W74" i="14"/>
  <c r="V74" i="14"/>
  <c r="Z83" i="14"/>
  <c r="Y83" i="14"/>
  <c r="AB80" i="14"/>
  <c r="AC80" i="14"/>
  <c r="W78" i="14"/>
  <c r="V78" i="14"/>
  <c r="W55" i="14"/>
  <c r="V55" i="14"/>
  <c r="AC70" i="14"/>
  <c r="W46" i="14"/>
  <c r="V46" i="14"/>
  <c r="Z80" i="14"/>
  <c r="Y80" i="14"/>
  <c r="Z95" i="14"/>
  <c r="Y95" i="14"/>
  <c r="BL628" i="14"/>
  <c r="BD628" i="14"/>
  <c r="AV628" i="14"/>
  <c r="AN628" i="14"/>
  <c r="AF628" i="14"/>
  <c r="X628" i="14"/>
  <c r="P628" i="14"/>
  <c r="BK628" i="14"/>
  <c r="BC628" i="14"/>
  <c r="AU628" i="14"/>
  <c r="AM628" i="14"/>
  <c r="AE628" i="14"/>
  <c r="W628" i="14"/>
  <c r="O628" i="14"/>
  <c r="BJ628" i="14"/>
  <c r="BB628" i="14"/>
  <c r="AT628" i="14"/>
  <c r="AL628" i="14"/>
  <c r="AD628" i="14"/>
  <c r="V628" i="14"/>
  <c r="BI628" i="14"/>
  <c r="BA628" i="14"/>
  <c r="AS628" i="14"/>
  <c r="AK628" i="14"/>
  <c r="AC628" i="14"/>
  <c r="U628" i="14"/>
  <c r="M628" i="14"/>
  <c r="BH628" i="14"/>
  <c r="AZ628" i="14"/>
  <c r="AR628" i="14"/>
  <c r="AJ628" i="14"/>
  <c r="AB628" i="14"/>
  <c r="T628" i="14"/>
  <c r="BG628" i="14"/>
  <c r="AY628" i="14"/>
  <c r="AQ628" i="14"/>
  <c r="AI628" i="14"/>
  <c r="AA628" i="14"/>
  <c r="S628" i="14"/>
  <c r="BF628" i="14"/>
  <c r="AX628" i="14"/>
  <c r="AP628" i="14"/>
  <c r="AH628" i="14"/>
  <c r="Z628" i="14"/>
  <c r="R628" i="14"/>
  <c r="BE628" i="14"/>
  <c r="AW628" i="14"/>
  <c r="AO628" i="14"/>
  <c r="AG628" i="14"/>
  <c r="Y628" i="14"/>
  <c r="Q628" i="14"/>
  <c r="W35" i="14"/>
  <c r="V35" i="14"/>
  <c r="W89" i="14"/>
  <c r="V89" i="14"/>
  <c r="W37" i="14"/>
  <c r="V37" i="14"/>
  <c r="W56" i="14"/>
  <c r="V56" i="14"/>
  <c r="AB50" i="14"/>
  <c r="AB37" i="14"/>
  <c r="AB68" i="14"/>
  <c r="AC68" i="14"/>
  <c r="W51" i="14"/>
  <c r="V51" i="14"/>
  <c r="W68" i="14"/>
  <c r="AB46" i="14"/>
  <c r="W62" i="14"/>
  <c r="V62" i="14"/>
  <c r="Z54" i="14"/>
  <c r="Y54" i="14"/>
  <c r="Y94" i="14"/>
  <c r="AB48" i="14"/>
  <c r="AC48" i="14"/>
  <c r="E104" i="14"/>
  <c r="H104" i="14" s="1"/>
  <c r="AC45" i="14"/>
  <c r="AB45" i="14"/>
  <c r="AB44" i="14"/>
  <c r="AC44" i="14"/>
  <c r="Z63" i="14"/>
  <c r="Y63" i="14"/>
  <c r="AC69" i="14"/>
  <c r="AB69" i="14"/>
  <c r="W75" i="14"/>
  <c r="V75" i="14"/>
  <c r="AC88" i="14"/>
  <c r="Z91" i="14"/>
  <c r="Y91" i="14"/>
  <c r="Z86" i="14"/>
  <c r="Y86" i="14"/>
  <c r="AC87" i="14"/>
  <c r="AB87" i="14"/>
  <c r="AC93" i="14"/>
  <c r="W49" i="14"/>
  <c r="V49" i="14"/>
  <c r="W70" i="14"/>
  <c r="W54" i="14"/>
  <c r="V54" i="14"/>
  <c r="W58" i="14"/>
  <c r="V58" i="14"/>
  <c r="AC39" i="14"/>
  <c r="AB39" i="14"/>
  <c r="K102" i="14"/>
  <c r="D105" i="14"/>
  <c r="C106" i="14"/>
  <c r="AC47" i="14"/>
  <c r="AB47" i="14"/>
  <c r="AB78" i="14"/>
  <c r="AC78" i="14"/>
  <c r="W47" i="14"/>
  <c r="V47" i="14"/>
  <c r="AC43" i="14"/>
  <c r="AB43" i="14"/>
  <c r="AB74" i="14"/>
  <c r="AC74" i="14"/>
  <c r="W85" i="14"/>
  <c r="V85" i="14"/>
  <c r="W72" i="14"/>
  <c r="V72" i="14"/>
  <c r="W39" i="14"/>
  <c r="V39" i="14"/>
  <c r="Y35" i="14"/>
  <c r="Z35" i="14"/>
  <c r="W57" i="14"/>
  <c r="V57" i="14"/>
  <c r="AB62" i="14"/>
  <c r="AC62" i="14"/>
  <c r="Z51" i="14"/>
  <c r="W59" i="14"/>
  <c r="V59" i="14"/>
  <c r="W45" i="14"/>
  <c r="V45" i="14"/>
  <c r="AC67" i="14"/>
  <c r="Z79" i="14"/>
  <c r="Y79" i="14"/>
  <c r="D29" i="11"/>
  <c r="G29" i="11" s="1"/>
  <c r="E28" i="11"/>
  <c r="F28" i="11" s="1"/>
  <c r="V50" i="14" l="1"/>
  <c r="AC94" i="14"/>
  <c r="AC58" i="14"/>
  <c r="Y78" i="14"/>
  <c r="W53" i="14"/>
  <c r="AC73" i="14"/>
  <c r="W38" i="14"/>
  <c r="AC52" i="14"/>
  <c r="Y56" i="14"/>
  <c r="AC54" i="14"/>
  <c r="Y74" i="14"/>
  <c r="V73" i="14"/>
  <c r="V94" i="14"/>
  <c r="V44" i="14"/>
  <c r="V43" i="14"/>
  <c r="AC66" i="14"/>
  <c r="AB83" i="14"/>
  <c r="AB59" i="14"/>
  <c r="AB53" i="14"/>
  <c r="Y88" i="14"/>
  <c r="AB85" i="14"/>
  <c r="Y62" i="14"/>
  <c r="Y77" i="14"/>
  <c r="Y55" i="14"/>
  <c r="AB42" i="14"/>
  <c r="Y84" i="14"/>
  <c r="Z43" i="14"/>
  <c r="V41" i="14"/>
  <c r="Y72" i="14"/>
  <c r="AC38" i="14"/>
  <c r="Z49" i="14"/>
  <c r="AB35" i="14"/>
  <c r="Y50" i="14"/>
  <c r="Z70" i="14"/>
  <c r="V88" i="14"/>
  <c r="Y40" i="14"/>
  <c r="V77" i="14"/>
  <c r="AC77" i="14"/>
  <c r="Z53" i="14"/>
  <c r="Y37" i="14"/>
  <c r="Y36" i="14"/>
  <c r="Y41" i="14"/>
  <c r="W69" i="14"/>
  <c r="Z67" i="14"/>
  <c r="AB57" i="14"/>
  <c r="Y89" i="14"/>
  <c r="Y75" i="14"/>
  <c r="Y38" i="14"/>
  <c r="Y76" i="14"/>
  <c r="AC81" i="14"/>
  <c r="J28" i="11"/>
  <c r="K28" i="11" s="1"/>
  <c r="H28" i="11"/>
  <c r="I28" i="11" s="1"/>
  <c r="H629" i="14"/>
  <c r="I629" i="14" s="1"/>
  <c r="Y65" i="14"/>
  <c r="Y60" i="14"/>
  <c r="AC36" i="14"/>
  <c r="AC49" i="14"/>
  <c r="W40" i="14"/>
  <c r="AC64" i="14"/>
  <c r="AC76" i="14"/>
  <c r="Y85" i="14"/>
  <c r="Y46" i="14"/>
  <c r="AC84" i="14"/>
  <c r="Y66" i="14"/>
  <c r="AB89" i="14"/>
  <c r="AB55" i="14"/>
  <c r="Z44" i="14"/>
  <c r="Z61" i="14"/>
  <c r="V79" i="14"/>
  <c r="AC71" i="14"/>
  <c r="Y81" i="14"/>
  <c r="Z71" i="14"/>
  <c r="V65" i="14"/>
  <c r="AC90" i="14"/>
  <c r="AB79" i="14"/>
  <c r="V84" i="14"/>
  <c r="Z64" i="14"/>
  <c r="Y68" i="14"/>
  <c r="V76" i="14"/>
  <c r="AB65" i="14"/>
  <c r="V71" i="14"/>
  <c r="Z73" i="14"/>
  <c r="I103" i="14"/>
  <c r="K103" i="14" s="1"/>
  <c r="IN364" i="14" s="1"/>
  <c r="AB95" i="14"/>
  <c r="W63" i="14"/>
  <c r="Y69" i="14"/>
  <c r="I628" i="14"/>
  <c r="AB63" i="14"/>
  <c r="V90" i="14"/>
  <c r="Z90" i="14"/>
  <c r="W42" i="14"/>
  <c r="Y42" i="14"/>
  <c r="IU362" i="14"/>
  <c r="FD362" i="14"/>
  <c r="AH362" i="14"/>
  <c r="HQ362" i="14"/>
  <c r="FH362" i="14"/>
  <c r="AJ362" i="14"/>
  <c r="AK362" i="14"/>
  <c r="HG362" i="14"/>
  <c r="CT362" i="14"/>
  <c r="HU362" i="14"/>
  <c r="HW362" i="14"/>
  <c r="FF362" i="14"/>
  <c r="AL362" i="14"/>
  <c r="AF362" i="14"/>
  <c r="AI362" i="14"/>
  <c r="CX362" i="14"/>
  <c r="CR362" i="14"/>
  <c r="HS362" i="14"/>
  <c r="FJ362" i="14"/>
  <c r="AG362" i="14"/>
  <c r="CV362" i="14"/>
  <c r="HP362" i="14"/>
  <c r="HR362" i="14"/>
  <c r="HT362" i="14"/>
  <c r="HV362" i="14"/>
  <c r="GQ362" i="14"/>
  <c r="CS362" i="14"/>
  <c r="CU362" i="14"/>
  <c r="CW362" i="14"/>
  <c r="FE362" i="14"/>
  <c r="FG362" i="14"/>
  <c r="FI362" i="14"/>
  <c r="G104" i="14"/>
  <c r="Z87" i="14"/>
  <c r="Y87" i="14"/>
  <c r="BC362" i="14"/>
  <c r="O362" i="14"/>
  <c r="AE362" i="14"/>
  <c r="AU362" i="14"/>
  <c r="AN362" i="14"/>
  <c r="CZ362" i="14"/>
  <c r="FL362" i="14"/>
  <c r="HX362" i="14"/>
  <c r="AO362" i="14"/>
  <c r="DA362" i="14"/>
  <c r="FM362" i="14"/>
  <c r="HY362" i="14"/>
  <c r="AP362" i="14"/>
  <c r="DB362" i="14"/>
  <c r="FN362" i="14"/>
  <c r="HZ362" i="14"/>
  <c r="AQ362" i="14"/>
  <c r="DC362" i="14"/>
  <c r="FO362" i="14"/>
  <c r="IA362" i="14"/>
  <c r="AR362" i="14"/>
  <c r="DD362" i="14"/>
  <c r="FP362" i="14"/>
  <c r="IB362" i="14"/>
  <c r="AS362" i="14"/>
  <c r="DE362" i="14"/>
  <c r="FQ362" i="14"/>
  <c r="IC362" i="14"/>
  <c r="AT362" i="14"/>
  <c r="DF362" i="14"/>
  <c r="FR362" i="14"/>
  <c r="ID362" i="14"/>
  <c r="W81" i="14"/>
  <c r="V81" i="14"/>
  <c r="Z48" i="14"/>
  <c r="Y48" i="14"/>
  <c r="W93" i="14"/>
  <c r="V93" i="14"/>
  <c r="DO362" i="14"/>
  <c r="CA362" i="14"/>
  <c r="CQ362" i="14"/>
  <c r="DG362" i="14"/>
  <c r="AV362" i="14"/>
  <c r="DH362" i="14"/>
  <c r="FT362" i="14"/>
  <c r="IF362" i="14"/>
  <c r="AW362" i="14"/>
  <c r="DI362" i="14"/>
  <c r="FU362" i="14"/>
  <c r="IG362" i="14"/>
  <c r="AX362" i="14"/>
  <c r="DJ362" i="14"/>
  <c r="FV362" i="14"/>
  <c r="IH362" i="14"/>
  <c r="AY362" i="14"/>
  <c r="DK362" i="14"/>
  <c r="FW362" i="14"/>
  <c r="II362" i="14"/>
  <c r="AZ362" i="14"/>
  <c r="DL362" i="14"/>
  <c r="FX362" i="14"/>
  <c r="IJ362" i="14"/>
  <c r="BA362" i="14"/>
  <c r="DM362" i="14"/>
  <c r="FY362" i="14"/>
  <c r="IK362" i="14"/>
  <c r="BB362" i="14"/>
  <c r="DN362" i="14"/>
  <c r="FZ362" i="14"/>
  <c r="IL362" i="14"/>
  <c r="GA362" i="14"/>
  <c r="EM362" i="14"/>
  <c r="FC362" i="14"/>
  <c r="FS362" i="14"/>
  <c r="BD362" i="14"/>
  <c r="DP362" i="14"/>
  <c r="GB362" i="14"/>
  <c r="IN362" i="14"/>
  <c r="BE362" i="14"/>
  <c r="DQ362" i="14"/>
  <c r="GC362" i="14"/>
  <c r="IO362" i="14"/>
  <c r="BF362" i="14"/>
  <c r="DR362" i="14"/>
  <c r="GD362" i="14"/>
  <c r="IP362" i="14"/>
  <c r="BG362" i="14"/>
  <c r="DS362" i="14"/>
  <c r="GE362" i="14"/>
  <c r="IQ362" i="14"/>
  <c r="BH362" i="14"/>
  <c r="DT362" i="14"/>
  <c r="GF362" i="14"/>
  <c r="IR362" i="14"/>
  <c r="BI362" i="14"/>
  <c r="DU362" i="14"/>
  <c r="GG362" i="14"/>
  <c r="IS362" i="14"/>
  <c r="BJ362" i="14"/>
  <c r="DV362" i="14"/>
  <c r="GH362" i="14"/>
  <c r="IT362" i="14"/>
  <c r="Z93" i="14"/>
  <c r="Y93" i="14"/>
  <c r="IM362" i="14"/>
  <c r="GY362" i="14"/>
  <c r="HO362" i="14"/>
  <c r="IE362" i="14"/>
  <c r="BL362" i="14"/>
  <c r="DX362" i="14"/>
  <c r="GJ362" i="14"/>
  <c r="IV362" i="14"/>
  <c r="BM362" i="14"/>
  <c r="DY362" i="14"/>
  <c r="GK362" i="14"/>
  <c r="IW362" i="14"/>
  <c r="BN362" i="14"/>
  <c r="DZ362" i="14"/>
  <c r="GL362" i="14"/>
  <c r="IX362" i="14"/>
  <c r="BO362" i="14"/>
  <c r="EA362" i="14"/>
  <c r="GM362" i="14"/>
  <c r="IY362" i="14"/>
  <c r="BP362" i="14"/>
  <c r="EB362" i="14"/>
  <c r="GN362" i="14"/>
  <c r="IZ362" i="14"/>
  <c r="BQ362" i="14"/>
  <c r="EC362" i="14"/>
  <c r="GO362" i="14"/>
  <c r="JA362" i="14"/>
  <c r="BR362" i="14"/>
  <c r="ED362" i="14"/>
  <c r="GP362" i="14"/>
  <c r="JB362" i="14"/>
  <c r="W48" i="14"/>
  <c r="V48" i="14"/>
  <c r="BK362" i="14"/>
  <c r="G362" i="14"/>
  <c r="W362" i="14"/>
  <c r="AM362" i="14"/>
  <c r="H362" i="14"/>
  <c r="BT362" i="14"/>
  <c r="EF362" i="14"/>
  <c r="GR362" i="14"/>
  <c r="I362" i="14"/>
  <c r="BU362" i="14"/>
  <c r="EG362" i="14"/>
  <c r="GS362" i="14"/>
  <c r="J362" i="14"/>
  <c r="BV362" i="14"/>
  <c r="EH362" i="14"/>
  <c r="GT362" i="14"/>
  <c r="K362" i="14"/>
  <c r="BW362" i="14"/>
  <c r="EI362" i="14"/>
  <c r="GU362" i="14"/>
  <c r="L362" i="14"/>
  <c r="BX362" i="14"/>
  <c r="EJ362" i="14"/>
  <c r="GV362" i="14"/>
  <c r="M362" i="14"/>
  <c r="BY362" i="14"/>
  <c r="EK362" i="14"/>
  <c r="GW362" i="14"/>
  <c r="N362" i="14"/>
  <c r="BZ362" i="14"/>
  <c r="EL362" i="14"/>
  <c r="GX362" i="14"/>
  <c r="AB92" i="14"/>
  <c r="AC92" i="14"/>
  <c r="V64" i="14"/>
  <c r="W64" i="14"/>
  <c r="W67" i="14"/>
  <c r="V67" i="14"/>
  <c r="DW362" i="14"/>
  <c r="BS362" i="14"/>
  <c r="CI362" i="14"/>
  <c r="CY362" i="14"/>
  <c r="P362" i="14"/>
  <c r="CB362" i="14"/>
  <c r="EN362" i="14"/>
  <c r="GZ362" i="14"/>
  <c r="Q362" i="14"/>
  <c r="CC362" i="14"/>
  <c r="EO362" i="14"/>
  <c r="HA362" i="14"/>
  <c r="R362" i="14"/>
  <c r="CD362" i="14"/>
  <c r="EP362" i="14"/>
  <c r="HB362" i="14"/>
  <c r="S362" i="14"/>
  <c r="CE362" i="14"/>
  <c r="EQ362" i="14"/>
  <c r="HC362" i="14"/>
  <c r="T362" i="14"/>
  <c r="CF362" i="14"/>
  <c r="ER362" i="14"/>
  <c r="HD362" i="14"/>
  <c r="U362" i="14"/>
  <c r="CG362" i="14"/>
  <c r="ES362" i="14"/>
  <c r="HE362" i="14"/>
  <c r="V362" i="14"/>
  <c r="CH362" i="14"/>
  <c r="ET362" i="14"/>
  <c r="HF362" i="14"/>
  <c r="V87" i="14"/>
  <c r="W87" i="14"/>
  <c r="GI362" i="14"/>
  <c r="EE362" i="14"/>
  <c r="EU362" i="14"/>
  <c r="FK362" i="14"/>
  <c r="X362" i="14"/>
  <c r="CJ362" i="14"/>
  <c r="EV362" i="14"/>
  <c r="HH362" i="14"/>
  <c r="Y362" i="14"/>
  <c r="CK362" i="14"/>
  <c r="EW362" i="14"/>
  <c r="HI362" i="14"/>
  <c r="Z362" i="14"/>
  <c r="CL362" i="14"/>
  <c r="EX362" i="14"/>
  <c r="HJ362" i="14"/>
  <c r="AA362" i="14"/>
  <c r="CM362" i="14"/>
  <c r="EY362" i="14"/>
  <c r="HK362" i="14"/>
  <c r="AB362" i="14"/>
  <c r="CN362" i="14"/>
  <c r="EZ362" i="14"/>
  <c r="HL362" i="14"/>
  <c r="AC362" i="14"/>
  <c r="CO362" i="14"/>
  <c r="FA362" i="14"/>
  <c r="HM362" i="14"/>
  <c r="AD362" i="14"/>
  <c r="CP362" i="14"/>
  <c r="FB362" i="14"/>
  <c r="V82" i="14"/>
  <c r="W82" i="14"/>
  <c r="W92" i="14"/>
  <c r="V92" i="14"/>
  <c r="F104" i="14"/>
  <c r="C107" i="14"/>
  <c r="D106" i="14"/>
  <c r="E105" i="14"/>
  <c r="G105" i="14" s="1"/>
  <c r="D631" i="14"/>
  <c r="C632" i="14"/>
  <c r="IY363" i="14"/>
  <c r="IQ363" i="14"/>
  <c r="II363" i="14"/>
  <c r="IA363" i="14"/>
  <c r="HS363" i="14"/>
  <c r="HK363" i="14"/>
  <c r="HC363" i="14"/>
  <c r="GU363" i="14"/>
  <c r="GM363" i="14"/>
  <c r="GE363" i="14"/>
  <c r="FW363" i="14"/>
  <c r="FO363" i="14"/>
  <c r="FG363" i="14"/>
  <c r="EY363" i="14"/>
  <c r="EQ363" i="14"/>
  <c r="EI363" i="14"/>
  <c r="EA363" i="14"/>
  <c r="DS363" i="14"/>
  <c r="DK363" i="14"/>
  <c r="DC363" i="14"/>
  <c r="CU363" i="14"/>
  <c r="CM363" i="14"/>
  <c r="CE363" i="14"/>
  <c r="BW363" i="14"/>
  <c r="BO363" i="14"/>
  <c r="BG363" i="14"/>
  <c r="AY363" i="14"/>
  <c r="AQ363" i="14"/>
  <c r="AI363" i="14"/>
  <c r="AA363" i="14"/>
  <c r="S363" i="14"/>
  <c r="K363" i="14"/>
  <c r="IX363" i="14"/>
  <c r="IP363" i="14"/>
  <c r="IH363" i="14"/>
  <c r="HZ363" i="14"/>
  <c r="HR363" i="14"/>
  <c r="HJ363" i="14"/>
  <c r="HB363" i="14"/>
  <c r="GT363" i="14"/>
  <c r="GL363" i="14"/>
  <c r="GD363" i="14"/>
  <c r="FV363" i="14"/>
  <c r="FN363" i="14"/>
  <c r="FF363" i="14"/>
  <c r="EX363" i="14"/>
  <c r="EP363" i="14"/>
  <c r="EH363" i="14"/>
  <c r="DZ363" i="14"/>
  <c r="DR363" i="14"/>
  <c r="DJ363" i="14"/>
  <c r="DB363" i="14"/>
  <c r="CT363" i="14"/>
  <c r="CL363" i="14"/>
  <c r="CD363" i="14"/>
  <c r="BV363" i="14"/>
  <c r="BN363" i="14"/>
  <c r="BF363" i="14"/>
  <c r="AX363" i="14"/>
  <c r="AP363" i="14"/>
  <c r="AH363" i="14"/>
  <c r="Z363" i="14"/>
  <c r="R363" i="14"/>
  <c r="J363" i="14"/>
  <c r="IW363" i="14"/>
  <c r="IO363" i="14"/>
  <c r="IG363" i="14"/>
  <c r="HY363" i="14"/>
  <c r="HQ363" i="14"/>
  <c r="HI363" i="14"/>
  <c r="HA363" i="14"/>
  <c r="GS363" i="14"/>
  <c r="GK363" i="14"/>
  <c r="GC363" i="14"/>
  <c r="FU363" i="14"/>
  <c r="FM363" i="14"/>
  <c r="FE363" i="14"/>
  <c r="EW363" i="14"/>
  <c r="EO363" i="14"/>
  <c r="EG363" i="14"/>
  <c r="DY363" i="14"/>
  <c r="DQ363" i="14"/>
  <c r="DI363" i="14"/>
  <c r="DA363" i="14"/>
  <c r="CS363" i="14"/>
  <c r="CK363" i="14"/>
  <c r="CC363" i="14"/>
  <c r="BU363" i="14"/>
  <c r="BM363" i="14"/>
  <c r="BE363" i="14"/>
  <c r="AW363" i="14"/>
  <c r="AO363" i="14"/>
  <c r="AG363" i="14"/>
  <c r="Y363" i="14"/>
  <c r="Q363" i="14"/>
  <c r="I363" i="14"/>
  <c r="IV363" i="14"/>
  <c r="IN363" i="14"/>
  <c r="IF363" i="14"/>
  <c r="HX363" i="14"/>
  <c r="HP363" i="14"/>
  <c r="HH363" i="14"/>
  <c r="GZ363" i="14"/>
  <c r="GR363" i="14"/>
  <c r="GJ363" i="14"/>
  <c r="GB363" i="14"/>
  <c r="FT363" i="14"/>
  <c r="FL363" i="14"/>
  <c r="FD363" i="14"/>
  <c r="EV363" i="14"/>
  <c r="EN363" i="14"/>
  <c r="EF363" i="14"/>
  <c r="DX363" i="14"/>
  <c r="DP363" i="14"/>
  <c r="DH363" i="14"/>
  <c r="CZ363" i="14"/>
  <c r="CR363" i="14"/>
  <c r="CJ363" i="14"/>
  <c r="CB363" i="14"/>
  <c r="BT363" i="14"/>
  <c r="BL363" i="14"/>
  <c r="BD363" i="14"/>
  <c r="AV363" i="14"/>
  <c r="AN363" i="14"/>
  <c r="AF363" i="14"/>
  <c r="X363" i="14"/>
  <c r="P363" i="14"/>
  <c r="H363" i="14"/>
  <c r="IU363" i="14"/>
  <c r="IM363" i="14"/>
  <c r="IE363" i="14"/>
  <c r="HW363" i="14"/>
  <c r="HO363" i="14"/>
  <c r="HG363" i="14"/>
  <c r="GY363" i="14"/>
  <c r="GQ363" i="14"/>
  <c r="GI363" i="14"/>
  <c r="GA363" i="14"/>
  <c r="FS363" i="14"/>
  <c r="FK363" i="14"/>
  <c r="FC363" i="14"/>
  <c r="EU363" i="14"/>
  <c r="EM363" i="14"/>
  <c r="EE363" i="14"/>
  <c r="DW363" i="14"/>
  <c r="DO363" i="14"/>
  <c r="DG363" i="14"/>
  <c r="CY363" i="14"/>
  <c r="CQ363" i="14"/>
  <c r="CI363" i="14"/>
  <c r="CA363" i="14"/>
  <c r="BS363" i="14"/>
  <c r="BK363" i="14"/>
  <c r="BC363" i="14"/>
  <c r="AU363" i="14"/>
  <c r="AM363" i="14"/>
  <c r="AE363" i="14"/>
  <c r="W363" i="14"/>
  <c r="O363" i="14"/>
  <c r="G363" i="14"/>
  <c r="JB363" i="14"/>
  <c r="IT363" i="14"/>
  <c r="IL363" i="14"/>
  <c r="ID363" i="14"/>
  <c r="HV363" i="14"/>
  <c r="HN363" i="14"/>
  <c r="HF363" i="14"/>
  <c r="GX363" i="14"/>
  <c r="GP363" i="14"/>
  <c r="GH363" i="14"/>
  <c r="FZ363" i="14"/>
  <c r="FR363" i="14"/>
  <c r="FJ363" i="14"/>
  <c r="FB363" i="14"/>
  <c r="ET363" i="14"/>
  <c r="EL363" i="14"/>
  <c r="ED363" i="14"/>
  <c r="DV363" i="14"/>
  <c r="DN363" i="14"/>
  <c r="DF363" i="14"/>
  <c r="CX363" i="14"/>
  <c r="CP363" i="14"/>
  <c r="CH363" i="14"/>
  <c r="BZ363" i="14"/>
  <c r="BR363" i="14"/>
  <c r="BJ363" i="14"/>
  <c r="BB363" i="14"/>
  <c r="AT363" i="14"/>
  <c r="AL363" i="14"/>
  <c r="AD363" i="14"/>
  <c r="V363" i="14"/>
  <c r="N363" i="14"/>
  <c r="JA363" i="14"/>
  <c r="IS363" i="14"/>
  <c r="IK363" i="14"/>
  <c r="IC363" i="14"/>
  <c r="HU363" i="14"/>
  <c r="HM363" i="14"/>
  <c r="HE363" i="14"/>
  <c r="GW363" i="14"/>
  <c r="GO363" i="14"/>
  <c r="GG363" i="14"/>
  <c r="FY363" i="14"/>
  <c r="FQ363" i="14"/>
  <c r="FI363" i="14"/>
  <c r="FA363" i="14"/>
  <c r="ES363" i="14"/>
  <c r="EK363" i="14"/>
  <c r="EC363" i="14"/>
  <c r="DU363" i="14"/>
  <c r="DM363" i="14"/>
  <c r="DE363" i="14"/>
  <c r="CW363" i="14"/>
  <c r="CO363" i="14"/>
  <c r="CG363" i="14"/>
  <c r="BY363" i="14"/>
  <c r="BQ363" i="14"/>
  <c r="BI363" i="14"/>
  <c r="BA363" i="14"/>
  <c r="AS363" i="14"/>
  <c r="AK363" i="14"/>
  <c r="AC363" i="14"/>
  <c r="U363" i="14"/>
  <c r="M363" i="14"/>
  <c r="IB363" i="14"/>
  <c r="FP363" i="14"/>
  <c r="DD363" i="14"/>
  <c r="AR363" i="14"/>
  <c r="HT363" i="14"/>
  <c r="FH363" i="14"/>
  <c r="CV363" i="14"/>
  <c r="AJ363" i="14"/>
  <c r="HL363" i="14"/>
  <c r="EZ363" i="14"/>
  <c r="CN363" i="14"/>
  <c r="AB363" i="14"/>
  <c r="HD363" i="14"/>
  <c r="ER363" i="14"/>
  <c r="CF363" i="14"/>
  <c r="T363" i="14"/>
  <c r="GV363" i="14"/>
  <c r="EJ363" i="14"/>
  <c r="BX363" i="14"/>
  <c r="L363" i="14"/>
  <c r="IZ363" i="14"/>
  <c r="GN363" i="14"/>
  <c r="EB363" i="14"/>
  <c r="BP363" i="14"/>
  <c r="IJ363" i="14"/>
  <c r="FX363" i="14"/>
  <c r="DL363" i="14"/>
  <c r="AZ363" i="14"/>
  <c r="DT363" i="14"/>
  <c r="BH363" i="14"/>
  <c r="IR363" i="14"/>
  <c r="GF363" i="14"/>
  <c r="E630" i="14"/>
  <c r="H630" i="14" s="1"/>
  <c r="N630" i="14"/>
  <c r="A631" i="14"/>
  <c r="BL629" i="14"/>
  <c r="BD629" i="14"/>
  <c r="AV629" i="14"/>
  <c r="AN629" i="14"/>
  <c r="AF629" i="14"/>
  <c r="X629" i="14"/>
  <c r="P629" i="14"/>
  <c r="BK629" i="14"/>
  <c r="BC629" i="14"/>
  <c r="AU629" i="14"/>
  <c r="AM629" i="14"/>
  <c r="AE629" i="14"/>
  <c r="W629" i="14"/>
  <c r="O629" i="14"/>
  <c r="BJ629" i="14"/>
  <c r="BB629" i="14"/>
  <c r="AT629" i="14"/>
  <c r="AL629" i="14"/>
  <c r="AD629" i="14"/>
  <c r="V629" i="14"/>
  <c r="BI629" i="14"/>
  <c r="BA629" i="14"/>
  <c r="AS629" i="14"/>
  <c r="AK629" i="14"/>
  <c r="AC629" i="14"/>
  <c r="U629" i="14"/>
  <c r="M629" i="14"/>
  <c r="BH629" i="14"/>
  <c r="AZ629" i="14"/>
  <c r="AR629" i="14"/>
  <c r="AJ629" i="14"/>
  <c r="AB629" i="14"/>
  <c r="T629" i="14"/>
  <c r="BG629" i="14"/>
  <c r="AY629" i="14"/>
  <c r="AQ629" i="14"/>
  <c r="AI629" i="14"/>
  <c r="AA629" i="14"/>
  <c r="S629" i="14"/>
  <c r="BF629" i="14"/>
  <c r="AX629" i="14"/>
  <c r="AP629" i="14"/>
  <c r="AH629" i="14"/>
  <c r="Z629" i="14"/>
  <c r="R629" i="14"/>
  <c r="BE629" i="14"/>
  <c r="AW629" i="14"/>
  <c r="AO629" i="14"/>
  <c r="AG629" i="14"/>
  <c r="Y629" i="14"/>
  <c r="Q629" i="14"/>
  <c r="D30" i="11"/>
  <c r="G30" i="11" s="1"/>
  <c r="E29" i="11"/>
  <c r="F29" i="11" s="1"/>
  <c r="I104" i="14" l="1"/>
  <c r="K104" i="14" s="1"/>
  <c r="IK365" i="14" s="1"/>
  <c r="J29" i="11"/>
  <c r="K29" i="11" s="1"/>
  <c r="H29" i="11"/>
  <c r="I29" i="11" s="1"/>
  <c r="BE364" i="14"/>
  <c r="K364" i="14"/>
  <c r="M364" i="14"/>
  <c r="G364" i="14"/>
  <c r="GT364" i="14"/>
  <c r="GV364" i="14"/>
  <c r="GX364" i="14"/>
  <c r="GR364" i="14"/>
  <c r="EI364" i="14"/>
  <c r="EE364" i="14"/>
  <c r="BM364" i="14"/>
  <c r="BW364" i="14"/>
  <c r="BY364" i="14"/>
  <c r="BS364" i="14"/>
  <c r="Q364" i="14"/>
  <c r="EK364" i="14"/>
  <c r="AG364" i="14"/>
  <c r="GU364" i="14"/>
  <c r="GW364" i="14"/>
  <c r="GQ364" i="14"/>
  <c r="J364" i="14"/>
  <c r="N364" i="14"/>
  <c r="L364" i="14"/>
  <c r="H364" i="14"/>
  <c r="BV364" i="14"/>
  <c r="BX364" i="14"/>
  <c r="BZ364" i="14"/>
  <c r="BT364" i="14"/>
  <c r="EH364" i="14"/>
  <c r="EJ364" i="14"/>
  <c r="EL364" i="14"/>
  <c r="EF364" i="14"/>
  <c r="EG364" i="14"/>
  <c r="FM364" i="14"/>
  <c r="DR364" i="14"/>
  <c r="IP364" i="14"/>
  <c r="DS364" i="14"/>
  <c r="IQ364" i="14"/>
  <c r="DT364" i="14"/>
  <c r="IR364" i="14"/>
  <c r="GG364" i="14"/>
  <c r="BJ364" i="14"/>
  <c r="IT364" i="14"/>
  <c r="IG364" i="14"/>
  <c r="GS364" i="14"/>
  <c r="HI364" i="14"/>
  <c r="HY364" i="14"/>
  <c r="BN364" i="14"/>
  <c r="DZ364" i="14"/>
  <c r="GL364" i="14"/>
  <c r="IX364" i="14"/>
  <c r="BO364" i="14"/>
  <c r="EA364" i="14"/>
  <c r="GM364" i="14"/>
  <c r="IY364" i="14"/>
  <c r="BP364" i="14"/>
  <c r="EB364" i="14"/>
  <c r="GN364" i="14"/>
  <c r="IZ364" i="14"/>
  <c r="BQ364" i="14"/>
  <c r="EC364" i="14"/>
  <c r="GO364" i="14"/>
  <c r="JA364" i="14"/>
  <c r="BR364" i="14"/>
  <c r="ED364" i="14"/>
  <c r="GP364" i="14"/>
  <c r="JB364" i="14"/>
  <c r="BK364" i="14"/>
  <c r="DW364" i="14"/>
  <c r="GI364" i="14"/>
  <c r="IU364" i="14"/>
  <c r="BL364" i="14"/>
  <c r="DX364" i="14"/>
  <c r="GJ364" i="14"/>
  <c r="IV364" i="14"/>
  <c r="DQ364" i="14"/>
  <c r="DY364" i="14"/>
  <c r="CC364" i="14"/>
  <c r="CS364" i="14"/>
  <c r="R364" i="14"/>
  <c r="CD364" i="14"/>
  <c r="EP364" i="14"/>
  <c r="HB364" i="14"/>
  <c r="S364" i="14"/>
  <c r="CE364" i="14"/>
  <c r="EQ364" i="14"/>
  <c r="HC364" i="14"/>
  <c r="T364" i="14"/>
  <c r="CF364" i="14"/>
  <c r="ER364" i="14"/>
  <c r="HD364" i="14"/>
  <c r="U364" i="14"/>
  <c r="CG364" i="14"/>
  <c r="ES364" i="14"/>
  <c r="HE364" i="14"/>
  <c r="V364" i="14"/>
  <c r="CH364" i="14"/>
  <c r="ET364" i="14"/>
  <c r="HF364" i="14"/>
  <c r="O364" i="14"/>
  <c r="CA364" i="14"/>
  <c r="EM364" i="14"/>
  <c r="GY364" i="14"/>
  <c r="P364" i="14"/>
  <c r="CB364" i="14"/>
  <c r="EN364" i="14"/>
  <c r="GZ364" i="14"/>
  <c r="EO364" i="14"/>
  <c r="CL364" i="14"/>
  <c r="HJ364" i="14"/>
  <c r="AA364" i="14"/>
  <c r="EY364" i="14"/>
  <c r="HK364" i="14"/>
  <c r="AB364" i="14"/>
  <c r="CN364" i="14"/>
  <c r="EZ364" i="14"/>
  <c r="HL364" i="14"/>
  <c r="AC364" i="14"/>
  <c r="CO364" i="14"/>
  <c r="FA364" i="14"/>
  <c r="HM364" i="14"/>
  <c r="AD364" i="14"/>
  <c r="CP364" i="14"/>
  <c r="FB364" i="14"/>
  <c r="HN364" i="14"/>
  <c r="W364" i="14"/>
  <c r="CI364" i="14"/>
  <c r="EU364" i="14"/>
  <c r="HG364" i="14"/>
  <c r="X364" i="14"/>
  <c r="CJ364" i="14"/>
  <c r="EV364" i="14"/>
  <c r="HH364" i="14"/>
  <c r="GK364" i="14"/>
  <c r="FE364" i="14"/>
  <c r="EX364" i="14"/>
  <c r="CM364" i="14"/>
  <c r="IO364" i="14"/>
  <c r="IW364" i="14"/>
  <c r="HA364" i="14"/>
  <c r="HQ364" i="14"/>
  <c r="AH364" i="14"/>
  <c r="CT364" i="14"/>
  <c r="FF364" i="14"/>
  <c r="HR364" i="14"/>
  <c r="AI364" i="14"/>
  <c r="CU364" i="14"/>
  <c r="FG364" i="14"/>
  <c r="HS364" i="14"/>
  <c r="AJ364" i="14"/>
  <c r="CV364" i="14"/>
  <c r="FH364" i="14"/>
  <c r="HT364" i="14"/>
  <c r="AK364" i="14"/>
  <c r="CW364" i="14"/>
  <c r="FI364" i="14"/>
  <c r="HU364" i="14"/>
  <c r="AL364" i="14"/>
  <c r="CX364" i="14"/>
  <c r="FJ364" i="14"/>
  <c r="HV364" i="14"/>
  <c r="AE364" i="14"/>
  <c r="CQ364" i="14"/>
  <c r="FC364" i="14"/>
  <c r="HO364" i="14"/>
  <c r="AF364" i="14"/>
  <c r="CR364" i="14"/>
  <c r="FD364" i="14"/>
  <c r="HP364" i="14"/>
  <c r="GC364" i="14"/>
  <c r="Z364" i="14"/>
  <c r="AW364" i="14"/>
  <c r="I364" i="14"/>
  <c r="Y364" i="14"/>
  <c r="AO364" i="14"/>
  <c r="AP364" i="14"/>
  <c r="DB364" i="14"/>
  <c r="FN364" i="14"/>
  <c r="HZ364" i="14"/>
  <c r="AQ364" i="14"/>
  <c r="DC364" i="14"/>
  <c r="FO364" i="14"/>
  <c r="IA364" i="14"/>
  <c r="AR364" i="14"/>
  <c r="DD364" i="14"/>
  <c r="FP364" i="14"/>
  <c r="IB364" i="14"/>
  <c r="AS364" i="14"/>
  <c r="DE364" i="14"/>
  <c r="FQ364" i="14"/>
  <c r="IC364" i="14"/>
  <c r="AT364" i="14"/>
  <c r="DF364" i="14"/>
  <c r="FR364" i="14"/>
  <c r="ID364" i="14"/>
  <c r="AM364" i="14"/>
  <c r="CY364" i="14"/>
  <c r="FK364" i="14"/>
  <c r="HW364" i="14"/>
  <c r="AN364" i="14"/>
  <c r="CZ364" i="14"/>
  <c r="FL364" i="14"/>
  <c r="HX364" i="14"/>
  <c r="DI364" i="14"/>
  <c r="BU364" i="14"/>
  <c r="CK364" i="14"/>
  <c r="DA364" i="14"/>
  <c r="AX364" i="14"/>
  <c r="DJ364" i="14"/>
  <c r="FV364" i="14"/>
  <c r="IH364" i="14"/>
  <c r="AY364" i="14"/>
  <c r="DK364" i="14"/>
  <c r="FW364" i="14"/>
  <c r="II364" i="14"/>
  <c r="AZ364" i="14"/>
  <c r="DL364" i="14"/>
  <c r="FX364" i="14"/>
  <c r="IJ364" i="14"/>
  <c r="BA364" i="14"/>
  <c r="DM364" i="14"/>
  <c r="FY364" i="14"/>
  <c r="IK364" i="14"/>
  <c r="BB364" i="14"/>
  <c r="DN364" i="14"/>
  <c r="FZ364" i="14"/>
  <c r="IL364" i="14"/>
  <c r="AU364" i="14"/>
  <c r="DG364" i="14"/>
  <c r="FS364" i="14"/>
  <c r="IE364" i="14"/>
  <c r="AV364" i="14"/>
  <c r="DH364" i="14"/>
  <c r="FT364" i="14"/>
  <c r="IF364" i="14"/>
  <c r="FU364" i="14"/>
  <c r="EW364" i="14"/>
  <c r="BF364" i="14"/>
  <c r="GD364" i="14"/>
  <c r="BG364" i="14"/>
  <c r="GE364" i="14"/>
  <c r="BH364" i="14"/>
  <c r="GF364" i="14"/>
  <c r="BI364" i="14"/>
  <c r="DU364" i="14"/>
  <c r="IS364" i="14"/>
  <c r="DV364" i="14"/>
  <c r="GH364" i="14"/>
  <c r="BC364" i="14"/>
  <c r="DO364" i="14"/>
  <c r="GA364" i="14"/>
  <c r="IM364" i="14"/>
  <c r="BD364" i="14"/>
  <c r="DP364" i="14"/>
  <c r="GB364" i="14"/>
  <c r="X21" i="14"/>
  <c r="D24" i="13" s="1"/>
  <c r="X20" i="14"/>
  <c r="D23" i="13" s="1"/>
  <c r="Y20" i="14"/>
  <c r="G630" i="14"/>
  <c r="F630" i="14"/>
  <c r="D107" i="14"/>
  <c r="C108" i="14"/>
  <c r="D632" i="14"/>
  <c r="C633" i="14"/>
  <c r="E631" i="14"/>
  <c r="F631" i="14" s="1"/>
  <c r="N631" i="14"/>
  <c r="A632" i="14"/>
  <c r="F105" i="14"/>
  <c r="BL630" i="14"/>
  <c r="BD630" i="14"/>
  <c r="AV630" i="14"/>
  <c r="AN630" i="14"/>
  <c r="AF630" i="14"/>
  <c r="X630" i="14"/>
  <c r="P630" i="14"/>
  <c r="BK630" i="14"/>
  <c r="BC630" i="14"/>
  <c r="AU630" i="14"/>
  <c r="AM630" i="14"/>
  <c r="AE630" i="14"/>
  <c r="W630" i="14"/>
  <c r="O630" i="14"/>
  <c r="BJ630" i="14"/>
  <c r="BB630" i="14"/>
  <c r="AT630" i="14"/>
  <c r="AL630" i="14"/>
  <c r="AD630" i="14"/>
  <c r="V630" i="14"/>
  <c r="BI630" i="14"/>
  <c r="BA630" i="14"/>
  <c r="AS630" i="14"/>
  <c r="AK630" i="14"/>
  <c r="AC630" i="14"/>
  <c r="U630" i="14"/>
  <c r="M630" i="14"/>
  <c r="BH630" i="14"/>
  <c r="AZ630" i="14"/>
  <c r="AR630" i="14"/>
  <c r="AJ630" i="14"/>
  <c r="AB630" i="14"/>
  <c r="T630" i="14"/>
  <c r="BG630" i="14"/>
  <c r="AY630" i="14"/>
  <c r="AQ630" i="14"/>
  <c r="AI630" i="14"/>
  <c r="AA630" i="14"/>
  <c r="S630" i="14"/>
  <c r="BF630" i="14"/>
  <c r="AX630" i="14"/>
  <c r="AP630" i="14"/>
  <c r="AH630" i="14"/>
  <c r="Z630" i="14"/>
  <c r="R630" i="14"/>
  <c r="BE630" i="14"/>
  <c r="AW630" i="14"/>
  <c r="AO630" i="14"/>
  <c r="AG630" i="14"/>
  <c r="Y630" i="14"/>
  <c r="Q630" i="14"/>
  <c r="H105" i="14"/>
  <c r="HM365" i="14"/>
  <c r="CO365" i="14"/>
  <c r="GF365" i="14"/>
  <c r="CN365" i="14"/>
  <c r="BH365" i="14"/>
  <c r="GE365" i="14"/>
  <c r="HJ365" i="14"/>
  <c r="GD365" i="14"/>
  <c r="CL365" i="14"/>
  <c r="BF365" i="14"/>
  <c r="HI365" i="14"/>
  <c r="GC365" i="14"/>
  <c r="CK365" i="14"/>
  <c r="BE365" i="14"/>
  <c r="HH365" i="14"/>
  <c r="GB365" i="14"/>
  <c r="CJ365" i="14"/>
  <c r="BD365" i="14"/>
  <c r="IM365" i="14"/>
  <c r="HG365" i="14"/>
  <c r="DO365" i="14"/>
  <c r="CI365" i="14"/>
  <c r="FJ365" i="14"/>
  <c r="FB365" i="14"/>
  <c r="GP365" i="14"/>
  <c r="GH365" i="14"/>
  <c r="E106" i="14"/>
  <c r="F106" i="14" s="1"/>
  <c r="D31" i="11"/>
  <c r="G31" i="11" s="1"/>
  <c r="E30" i="11"/>
  <c r="F30" i="11" s="1"/>
  <c r="CM365" i="14" l="1"/>
  <c r="BG365" i="14"/>
  <c r="HL365" i="14"/>
  <c r="BI365" i="14"/>
  <c r="HK365" i="14"/>
  <c r="BB365" i="14"/>
  <c r="EL365" i="14"/>
  <c r="W365" i="14"/>
  <c r="EU365" i="14"/>
  <c r="H365" i="14"/>
  <c r="DP365" i="14"/>
  <c r="IN365" i="14"/>
  <c r="DQ365" i="14"/>
  <c r="IO365" i="14"/>
  <c r="DR365" i="14"/>
  <c r="IP365" i="14"/>
  <c r="DS365" i="14"/>
  <c r="IQ365" i="14"/>
  <c r="DT365" i="14"/>
  <c r="IR365" i="14"/>
  <c r="DU365" i="14"/>
  <c r="IS365" i="14"/>
  <c r="FR365" i="14"/>
  <c r="ET365" i="14"/>
  <c r="BC365" i="14"/>
  <c r="GA365" i="14"/>
  <c r="X365" i="14"/>
  <c r="EV365" i="14"/>
  <c r="Y365" i="14"/>
  <c r="EW365" i="14"/>
  <c r="Z365" i="14"/>
  <c r="EX365" i="14"/>
  <c r="AA365" i="14"/>
  <c r="EY365" i="14"/>
  <c r="AB365" i="14"/>
  <c r="EZ365" i="14"/>
  <c r="AC365" i="14"/>
  <c r="FA365" i="14"/>
  <c r="GG365" i="14"/>
  <c r="DN365" i="14"/>
  <c r="ID365" i="14"/>
  <c r="IT365" i="14"/>
  <c r="JB365" i="14"/>
  <c r="GX365" i="14"/>
  <c r="HF365" i="14"/>
  <c r="HN365" i="14"/>
  <c r="HV365" i="14"/>
  <c r="AE365" i="14"/>
  <c r="BK365" i="14"/>
  <c r="CQ365" i="14"/>
  <c r="DW365" i="14"/>
  <c r="FC365" i="14"/>
  <c r="GI365" i="14"/>
  <c r="HO365" i="14"/>
  <c r="IU365" i="14"/>
  <c r="AF365" i="14"/>
  <c r="BL365" i="14"/>
  <c r="CR365" i="14"/>
  <c r="DX365" i="14"/>
  <c r="FD365" i="14"/>
  <c r="GJ365" i="14"/>
  <c r="HP365" i="14"/>
  <c r="IV365" i="14"/>
  <c r="AG365" i="14"/>
  <c r="BM365" i="14"/>
  <c r="CS365" i="14"/>
  <c r="DY365" i="14"/>
  <c r="FE365" i="14"/>
  <c r="GK365" i="14"/>
  <c r="HQ365" i="14"/>
  <c r="IW365" i="14"/>
  <c r="AH365" i="14"/>
  <c r="BN365" i="14"/>
  <c r="CT365" i="14"/>
  <c r="DZ365" i="14"/>
  <c r="FF365" i="14"/>
  <c r="GL365" i="14"/>
  <c r="HR365" i="14"/>
  <c r="IX365" i="14"/>
  <c r="AI365" i="14"/>
  <c r="BO365" i="14"/>
  <c r="CU365" i="14"/>
  <c r="EA365" i="14"/>
  <c r="FG365" i="14"/>
  <c r="GM365" i="14"/>
  <c r="HS365" i="14"/>
  <c r="IY365" i="14"/>
  <c r="AJ365" i="14"/>
  <c r="BP365" i="14"/>
  <c r="CV365" i="14"/>
  <c r="EB365" i="14"/>
  <c r="FH365" i="14"/>
  <c r="GN365" i="14"/>
  <c r="HT365" i="14"/>
  <c r="IZ365" i="14"/>
  <c r="AK365" i="14"/>
  <c r="BQ365" i="14"/>
  <c r="CW365" i="14"/>
  <c r="EC365" i="14"/>
  <c r="FI365" i="14"/>
  <c r="GO365" i="14"/>
  <c r="HU365" i="14"/>
  <c r="JA365" i="14"/>
  <c r="AN365" i="14"/>
  <c r="BT365" i="14"/>
  <c r="CZ365" i="14"/>
  <c r="EF365" i="14"/>
  <c r="FL365" i="14"/>
  <c r="GR365" i="14"/>
  <c r="HX365" i="14"/>
  <c r="I365" i="14"/>
  <c r="AO365" i="14"/>
  <c r="BU365" i="14"/>
  <c r="DA365" i="14"/>
  <c r="EG365" i="14"/>
  <c r="FM365" i="14"/>
  <c r="GS365" i="14"/>
  <c r="HY365" i="14"/>
  <c r="J365" i="14"/>
  <c r="AP365" i="14"/>
  <c r="BV365" i="14"/>
  <c r="DB365" i="14"/>
  <c r="EH365" i="14"/>
  <c r="FN365" i="14"/>
  <c r="GT365" i="14"/>
  <c r="HZ365" i="14"/>
  <c r="K365" i="14"/>
  <c r="AQ365" i="14"/>
  <c r="BW365" i="14"/>
  <c r="DC365" i="14"/>
  <c r="EI365" i="14"/>
  <c r="FO365" i="14"/>
  <c r="GU365" i="14"/>
  <c r="IA365" i="14"/>
  <c r="L365" i="14"/>
  <c r="AR365" i="14"/>
  <c r="BX365" i="14"/>
  <c r="DD365" i="14"/>
  <c r="EJ365" i="14"/>
  <c r="FP365" i="14"/>
  <c r="GV365" i="14"/>
  <c r="IB365" i="14"/>
  <c r="M365" i="14"/>
  <c r="AS365" i="14"/>
  <c r="BY365" i="14"/>
  <c r="DE365" i="14"/>
  <c r="EK365" i="14"/>
  <c r="FQ365" i="14"/>
  <c r="GW365" i="14"/>
  <c r="IC365" i="14"/>
  <c r="FZ365" i="14"/>
  <c r="AT365" i="14"/>
  <c r="BJ365" i="14"/>
  <c r="BR365" i="14"/>
  <c r="N365" i="14"/>
  <c r="V365" i="14"/>
  <c r="AD365" i="14"/>
  <c r="AL365" i="14"/>
  <c r="G365" i="14"/>
  <c r="AM365" i="14"/>
  <c r="BS365" i="14"/>
  <c r="CY365" i="14"/>
  <c r="EE365" i="14"/>
  <c r="FK365" i="14"/>
  <c r="GQ365" i="14"/>
  <c r="HW365" i="14"/>
  <c r="IL365" i="14"/>
  <c r="DF365" i="14"/>
  <c r="DV365" i="14"/>
  <c r="ED365" i="14"/>
  <c r="BZ365" i="14"/>
  <c r="CH365" i="14"/>
  <c r="CP365" i="14"/>
  <c r="CX365" i="14"/>
  <c r="O365" i="14"/>
  <c r="AU365" i="14"/>
  <c r="CA365" i="14"/>
  <c r="DG365" i="14"/>
  <c r="EM365" i="14"/>
  <c r="FS365" i="14"/>
  <c r="GY365" i="14"/>
  <c r="IE365" i="14"/>
  <c r="P365" i="14"/>
  <c r="AV365" i="14"/>
  <c r="CB365" i="14"/>
  <c r="DH365" i="14"/>
  <c r="EN365" i="14"/>
  <c r="FT365" i="14"/>
  <c r="GZ365" i="14"/>
  <c r="IF365" i="14"/>
  <c r="Q365" i="14"/>
  <c r="AW365" i="14"/>
  <c r="CC365" i="14"/>
  <c r="DI365" i="14"/>
  <c r="EO365" i="14"/>
  <c r="FU365" i="14"/>
  <c r="HA365" i="14"/>
  <c r="IG365" i="14"/>
  <c r="R365" i="14"/>
  <c r="AX365" i="14"/>
  <c r="CD365" i="14"/>
  <c r="DJ365" i="14"/>
  <c r="EP365" i="14"/>
  <c r="FV365" i="14"/>
  <c r="HB365" i="14"/>
  <c r="IH365" i="14"/>
  <c r="S365" i="14"/>
  <c r="AY365" i="14"/>
  <c r="CE365" i="14"/>
  <c r="DK365" i="14"/>
  <c r="EQ365" i="14"/>
  <c r="FW365" i="14"/>
  <c r="HC365" i="14"/>
  <c r="II365" i="14"/>
  <c r="T365" i="14"/>
  <c r="AZ365" i="14"/>
  <c r="CF365" i="14"/>
  <c r="DL365" i="14"/>
  <c r="ER365" i="14"/>
  <c r="FX365" i="14"/>
  <c r="HD365" i="14"/>
  <c r="IJ365" i="14"/>
  <c r="U365" i="14"/>
  <c r="BA365" i="14"/>
  <c r="CG365" i="14"/>
  <c r="DM365" i="14"/>
  <c r="ES365" i="14"/>
  <c r="FY365" i="14"/>
  <c r="HE365" i="14"/>
  <c r="H30" i="11"/>
  <c r="I30" i="11" s="1"/>
  <c r="J30" i="11"/>
  <c r="K30" i="11" s="1"/>
  <c r="I630" i="14"/>
  <c r="G106" i="14"/>
  <c r="H631" i="14"/>
  <c r="G631" i="14"/>
  <c r="I105" i="14"/>
  <c r="K105" i="14" s="1"/>
  <c r="IH366" i="14" s="1"/>
  <c r="H106" i="14"/>
  <c r="N632" i="14"/>
  <c r="A633" i="14"/>
  <c r="D633" i="14"/>
  <c r="C634" i="14"/>
  <c r="BL631" i="14"/>
  <c r="BD631" i="14"/>
  <c r="AV631" i="14"/>
  <c r="AN631" i="14"/>
  <c r="AF631" i="14"/>
  <c r="X631" i="14"/>
  <c r="P631" i="14"/>
  <c r="BK631" i="14"/>
  <c r="BC631" i="14"/>
  <c r="AU631" i="14"/>
  <c r="AM631" i="14"/>
  <c r="AE631" i="14"/>
  <c r="W631" i="14"/>
  <c r="O631" i="14"/>
  <c r="BJ631" i="14"/>
  <c r="BB631" i="14"/>
  <c r="AT631" i="14"/>
  <c r="AL631" i="14"/>
  <c r="AD631" i="14"/>
  <c r="V631" i="14"/>
  <c r="BI631" i="14"/>
  <c r="BA631" i="14"/>
  <c r="AS631" i="14"/>
  <c r="AK631" i="14"/>
  <c r="AC631" i="14"/>
  <c r="U631" i="14"/>
  <c r="M631" i="14"/>
  <c r="BH631" i="14"/>
  <c r="AZ631" i="14"/>
  <c r="AR631" i="14"/>
  <c r="AJ631" i="14"/>
  <c r="AB631" i="14"/>
  <c r="T631" i="14"/>
  <c r="BG631" i="14"/>
  <c r="AY631" i="14"/>
  <c r="AQ631" i="14"/>
  <c r="AI631" i="14"/>
  <c r="AA631" i="14"/>
  <c r="S631" i="14"/>
  <c r="BF631" i="14"/>
  <c r="AX631" i="14"/>
  <c r="AP631" i="14"/>
  <c r="AH631" i="14"/>
  <c r="Z631" i="14"/>
  <c r="R631" i="14"/>
  <c r="BE631" i="14"/>
  <c r="AW631" i="14"/>
  <c r="AO631" i="14"/>
  <c r="AG631" i="14"/>
  <c r="Y631" i="14"/>
  <c r="Q631" i="14"/>
  <c r="E632" i="14"/>
  <c r="G632" i="14" s="1"/>
  <c r="H632" i="14"/>
  <c r="F632" i="14"/>
  <c r="C109" i="14"/>
  <c r="D108" i="14"/>
  <c r="E107" i="14"/>
  <c r="G107" i="14" s="1"/>
  <c r="D32" i="11"/>
  <c r="G32" i="11" s="1"/>
  <c r="E31" i="11"/>
  <c r="F31" i="11" s="1"/>
  <c r="J31" i="11" s="1"/>
  <c r="K31" i="11" s="1"/>
  <c r="H31" i="11" l="1"/>
  <c r="I31" i="11" s="1"/>
  <c r="I631" i="14"/>
  <c r="FG366" i="14"/>
  <c r="GZ366" i="14"/>
  <c r="DS366" i="14"/>
  <c r="CG366" i="14"/>
  <c r="I106" i="14"/>
  <c r="K106" i="14" s="1"/>
  <c r="HG367" i="14" s="1"/>
  <c r="GY366" i="14"/>
  <c r="HA366" i="14"/>
  <c r="HB366" i="14"/>
  <c r="FX366" i="14"/>
  <c r="IS366" i="14"/>
  <c r="HF366" i="14"/>
  <c r="EA366" i="14"/>
  <c r="T366" i="14"/>
  <c r="GF366" i="14"/>
  <c r="DM366" i="14"/>
  <c r="V366" i="14"/>
  <c r="IT366" i="14"/>
  <c r="IM366" i="14"/>
  <c r="IN366" i="14"/>
  <c r="IO366" i="14"/>
  <c r="IP366" i="14"/>
  <c r="GM366" i="14"/>
  <c r="AZ366" i="14"/>
  <c r="HD366" i="14"/>
  <c r="DU366" i="14"/>
  <c r="BB366" i="14"/>
  <c r="O366" i="14"/>
  <c r="P366" i="14"/>
  <c r="Q366" i="14"/>
  <c r="R366" i="14"/>
  <c r="BW366" i="14"/>
  <c r="BH366" i="14"/>
  <c r="IJ366" i="14"/>
  <c r="ES366" i="14"/>
  <c r="BJ366" i="14"/>
  <c r="BC366" i="14"/>
  <c r="BD366" i="14"/>
  <c r="BE366" i="14"/>
  <c r="BF366" i="14"/>
  <c r="CE366" i="14"/>
  <c r="CF366" i="14"/>
  <c r="IR366" i="14"/>
  <c r="FY366" i="14"/>
  <c r="CH366" i="14"/>
  <c r="CA366" i="14"/>
  <c r="CB366" i="14"/>
  <c r="CC366" i="14"/>
  <c r="CD366" i="14"/>
  <c r="DK366" i="14"/>
  <c r="EQ366" i="14"/>
  <c r="DL366" i="14"/>
  <c r="U366" i="14"/>
  <c r="GG366" i="14"/>
  <c r="DV366" i="14"/>
  <c r="DO366" i="14"/>
  <c r="DP366" i="14"/>
  <c r="DQ366" i="14"/>
  <c r="DR366" i="14"/>
  <c r="DC366" i="14"/>
  <c r="CM366" i="14"/>
  <c r="DT366" i="14"/>
  <c r="BA366" i="14"/>
  <c r="HE366" i="14"/>
  <c r="ET366" i="14"/>
  <c r="EM366" i="14"/>
  <c r="EN366" i="14"/>
  <c r="EO366" i="14"/>
  <c r="EP366" i="14"/>
  <c r="FO366" i="14"/>
  <c r="CU366" i="14"/>
  <c r="ER366" i="14"/>
  <c r="BI366" i="14"/>
  <c r="IK366" i="14"/>
  <c r="GH366" i="14"/>
  <c r="GA366" i="14"/>
  <c r="GB366" i="14"/>
  <c r="GC366" i="14"/>
  <c r="GD366" i="14"/>
  <c r="IA366" i="14"/>
  <c r="IY366" i="14"/>
  <c r="HC366" i="14"/>
  <c r="HS366" i="14"/>
  <c r="BP366" i="14"/>
  <c r="EB366" i="14"/>
  <c r="GN366" i="14"/>
  <c r="IZ366" i="14"/>
  <c r="BQ366" i="14"/>
  <c r="EC366" i="14"/>
  <c r="GO366" i="14"/>
  <c r="JA366" i="14"/>
  <c r="BR366" i="14"/>
  <c r="ED366" i="14"/>
  <c r="GP366" i="14"/>
  <c r="JB366" i="14"/>
  <c r="BK366" i="14"/>
  <c r="DW366" i="14"/>
  <c r="GI366" i="14"/>
  <c r="IU366" i="14"/>
  <c r="BL366" i="14"/>
  <c r="DX366" i="14"/>
  <c r="GJ366" i="14"/>
  <c r="IV366" i="14"/>
  <c r="BM366" i="14"/>
  <c r="DY366" i="14"/>
  <c r="GK366" i="14"/>
  <c r="IW366" i="14"/>
  <c r="BN366" i="14"/>
  <c r="DZ366" i="14"/>
  <c r="GL366" i="14"/>
  <c r="IX366" i="14"/>
  <c r="AY366" i="14"/>
  <c r="BG366" i="14"/>
  <c r="K366" i="14"/>
  <c r="AA366" i="14"/>
  <c r="L366" i="14"/>
  <c r="BX366" i="14"/>
  <c r="EJ366" i="14"/>
  <c r="GV366" i="14"/>
  <c r="M366" i="14"/>
  <c r="BY366" i="14"/>
  <c r="EK366" i="14"/>
  <c r="GW366" i="14"/>
  <c r="N366" i="14"/>
  <c r="BZ366" i="14"/>
  <c r="EL366" i="14"/>
  <c r="GX366" i="14"/>
  <c r="G366" i="14"/>
  <c r="BS366" i="14"/>
  <c r="EE366" i="14"/>
  <c r="GQ366" i="14"/>
  <c r="H366" i="14"/>
  <c r="BT366" i="14"/>
  <c r="EF366" i="14"/>
  <c r="GR366" i="14"/>
  <c r="I366" i="14"/>
  <c r="BU366" i="14"/>
  <c r="EG366" i="14"/>
  <c r="GS366" i="14"/>
  <c r="J366" i="14"/>
  <c r="BV366" i="14"/>
  <c r="EH366" i="14"/>
  <c r="GT366" i="14"/>
  <c r="FW366" i="14"/>
  <c r="GE366" i="14"/>
  <c r="EI366" i="14"/>
  <c r="EY366" i="14"/>
  <c r="AB366" i="14"/>
  <c r="CN366" i="14"/>
  <c r="EZ366" i="14"/>
  <c r="HL366" i="14"/>
  <c r="AC366" i="14"/>
  <c r="CO366" i="14"/>
  <c r="FA366" i="14"/>
  <c r="HM366" i="14"/>
  <c r="AD366" i="14"/>
  <c r="CP366" i="14"/>
  <c r="FB366" i="14"/>
  <c r="HN366" i="14"/>
  <c r="W366" i="14"/>
  <c r="CI366" i="14"/>
  <c r="EU366" i="14"/>
  <c r="HG366" i="14"/>
  <c r="X366" i="14"/>
  <c r="CJ366" i="14"/>
  <c r="EV366" i="14"/>
  <c r="HH366" i="14"/>
  <c r="Y366" i="14"/>
  <c r="CK366" i="14"/>
  <c r="EW366" i="14"/>
  <c r="HI366" i="14"/>
  <c r="Z366" i="14"/>
  <c r="CL366" i="14"/>
  <c r="EX366" i="14"/>
  <c r="HJ366" i="14"/>
  <c r="II366" i="14"/>
  <c r="IQ366" i="14"/>
  <c r="GU366" i="14"/>
  <c r="HK366" i="14"/>
  <c r="AJ366" i="14"/>
  <c r="CV366" i="14"/>
  <c r="FH366" i="14"/>
  <c r="HT366" i="14"/>
  <c r="AK366" i="14"/>
  <c r="CW366" i="14"/>
  <c r="FI366" i="14"/>
  <c r="HU366" i="14"/>
  <c r="AL366" i="14"/>
  <c r="CX366" i="14"/>
  <c r="FJ366" i="14"/>
  <c r="HV366" i="14"/>
  <c r="AE366" i="14"/>
  <c r="CQ366" i="14"/>
  <c r="FC366" i="14"/>
  <c r="HO366" i="14"/>
  <c r="AF366" i="14"/>
  <c r="CR366" i="14"/>
  <c r="FD366" i="14"/>
  <c r="HP366" i="14"/>
  <c r="AG366" i="14"/>
  <c r="CS366" i="14"/>
  <c r="FE366" i="14"/>
  <c r="HQ366" i="14"/>
  <c r="AH366" i="14"/>
  <c r="CT366" i="14"/>
  <c r="FF366" i="14"/>
  <c r="HR366" i="14"/>
  <c r="AQ366" i="14"/>
  <c r="BO366" i="14"/>
  <c r="S366" i="14"/>
  <c r="AI366" i="14"/>
  <c r="AR366" i="14"/>
  <c r="DD366" i="14"/>
  <c r="FP366" i="14"/>
  <c r="IB366" i="14"/>
  <c r="AS366" i="14"/>
  <c r="DE366" i="14"/>
  <c r="FQ366" i="14"/>
  <c r="IC366" i="14"/>
  <c r="AT366" i="14"/>
  <c r="DF366" i="14"/>
  <c r="FR366" i="14"/>
  <c r="ID366" i="14"/>
  <c r="AM366" i="14"/>
  <c r="CY366" i="14"/>
  <c r="FK366" i="14"/>
  <c r="HW366" i="14"/>
  <c r="AN366" i="14"/>
  <c r="CZ366" i="14"/>
  <c r="FL366" i="14"/>
  <c r="HX366" i="14"/>
  <c r="AO366" i="14"/>
  <c r="DA366" i="14"/>
  <c r="FM366" i="14"/>
  <c r="HY366" i="14"/>
  <c r="AP366" i="14"/>
  <c r="DB366" i="14"/>
  <c r="FN366" i="14"/>
  <c r="HZ366" i="14"/>
  <c r="DN366" i="14"/>
  <c r="FZ366" i="14"/>
  <c r="IL366" i="14"/>
  <c r="AU366" i="14"/>
  <c r="DG366" i="14"/>
  <c r="FS366" i="14"/>
  <c r="IE366" i="14"/>
  <c r="AV366" i="14"/>
  <c r="DH366" i="14"/>
  <c r="FT366" i="14"/>
  <c r="IF366" i="14"/>
  <c r="AW366" i="14"/>
  <c r="DI366" i="14"/>
  <c r="FU366" i="14"/>
  <c r="IG366" i="14"/>
  <c r="AX366" i="14"/>
  <c r="DJ366" i="14"/>
  <c r="FV366" i="14"/>
  <c r="I632" i="14"/>
  <c r="E108" i="14"/>
  <c r="G108" i="14" s="1"/>
  <c r="N633" i="14"/>
  <c r="A634" i="14"/>
  <c r="D109" i="14"/>
  <c r="C110" i="14"/>
  <c r="BL632" i="14"/>
  <c r="BD632" i="14"/>
  <c r="AV632" i="14"/>
  <c r="AN632" i="14"/>
  <c r="AF632" i="14"/>
  <c r="X632" i="14"/>
  <c r="P632" i="14"/>
  <c r="BK632" i="14"/>
  <c r="BC632" i="14"/>
  <c r="AU632" i="14"/>
  <c r="AM632" i="14"/>
  <c r="AE632" i="14"/>
  <c r="W632" i="14"/>
  <c r="O632" i="14"/>
  <c r="BJ632" i="14"/>
  <c r="BB632" i="14"/>
  <c r="AT632" i="14"/>
  <c r="AL632" i="14"/>
  <c r="AD632" i="14"/>
  <c r="V632" i="14"/>
  <c r="BI632" i="14"/>
  <c r="BA632" i="14"/>
  <c r="AS632" i="14"/>
  <c r="AK632" i="14"/>
  <c r="AC632" i="14"/>
  <c r="U632" i="14"/>
  <c r="M632" i="14"/>
  <c r="BH632" i="14"/>
  <c r="AZ632" i="14"/>
  <c r="AR632" i="14"/>
  <c r="AJ632" i="14"/>
  <c r="AB632" i="14"/>
  <c r="T632" i="14"/>
  <c r="BG632" i="14"/>
  <c r="AY632" i="14"/>
  <c r="AQ632" i="14"/>
  <c r="AI632" i="14"/>
  <c r="AA632" i="14"/>
  <c r="S632" i="14"/>
  <c r="BF632" i="14"/>
  <c r="AX632" i="14"/>
  <c r="AP632" i="14"/>
  <c r="AH632" i="14"/>
  <c r="Z632" i="14"/>
  <c r="R632" i="14"/>
  <c r="BE632" i="14"/>
  <c r="AW632" i="14"/>
  <c r="AO632" i="14"/>
  <c r="AG632" i="14"/>
  <c r="Y632" i="14"/>
  <c r="Q632" i="14"/>
  <c r="F107" i="14"/>
  <c r="H107" i="14"/>
  <c r="D634" i="14"/>
  <c r="C635" i="14"/>
  <c r="E633" i="14"/>
  <c r="G633" i="14" s="1"/>
  <c r="D33" i="11"/>
  <c r="G33" i="11" s="1"/>
  <c r="E32" i="11"/>
  <c r="F32" i="11" s="1"/>
  <c r="J32" i="11" l="1"/>
  <c r="K32" i="11" s="1"/>
  <c r="H32" i="11"/>
  <c r="I32" i="11" s="1"/>
  <c r="I107" i="14"/>
  <c r="K107" i="14" s="1"/>
  <c r="IR368" i="14" s="1"/>
  <c r="CZ367" i="14"/>
  <c r="AY367" i="14"/>
  <c r="EF367" i="14"/>
  <c r="CK367" i="14"/>
  <c r="Z367" i="14"/>
  <c r="HJ367" i="14"/>
  <c r="EY367" i="14"/>
  <c r="HL367" i="14"/>
  <c r="IN367" i="14"/>
  <c r="HH367" i="14"/>
  <c r="CS367" i="14"/>
  <c r="HQ367" i="14"/>
  <c r="CT367" i="14"/>
  <c r="FF367" i="14"/>
  <c r="AI367" i="14"/>
  <c r="CU367" i="14"/>
  <c r="FG367" i="14"/>
  <c r="HS367" i="14"/>
  <c r="AJ367" i="14"/>
  <c r="CV367" i="14"/>
  <c r="FH367" i="14"/>
  <c r="HT367" i="14"/>
  <c r="AK367" i="14"/>
  <c r="CW367" i="14"/>
  <c r="FI367" i="14"/>
  <c r="HU367" i="14"/>
  <c r="AL367" i="14"/>
  <c r="CX367" i="14"/>
  <c r="FJ367" i="14"/>
  <c r="HV367" i="14"/>
  <c r="AE367" i="14"/>
  <c r="CQ367" i="14"/>
  <c r="FC367" i="14"/>
  <c r="HO367" i="14"/>
  <c r="CR367" i="14"/>
  <c r="DJ367" i="14"/>
  <c r="IJ367" i="14"/>
  <c r="GB367" i="14"/>
  <c r="Y367" i="14"/>
  <c r="HI367" i="14"/>
  <c r="EX367" i="14"/>
  <c r="CM367" i="14"/>
  <c r="AB367" i="14"/>
  <c r="AC367" i="14"/>
  <c r="DH367" i="14"/>
  <c r="GR367" i="14"/>
  <c r="AG367" i="14"/>
  <c r="FE367" i="14"/>
  <c r="AH367" i="14"/>
  <c r="HR367" i="14"/>
  <c r="AN367" i="14"/>
  <c r="BL367" i="14"/>
  <c r="P367" i="14"/>
  <c r="AF367" i="14"/>
  <c r="AO367" i="14"/>
  <c r="DA367" i="14"/>
  <c r="FM367" i="14"/>
  <c r="HY367" i="14"/>
  <c r="AP367" i="14"/>
  <c r="DB367" i="14"/>
  <c r="FN367" i="14"/>
  <c r="HZ367" i="14"/>
  <c r="AQ367" i="14"/>
  <c r="DC367" i="14"/>
  <c r="FO367" i="14"/>
  <c r="IA367" i="14"/>
  <c r="AR367" i="14"/>
  <c r="DD367" i="14"/>
  <c r="FP367" i="14"/>
  <c r="IB367" i="14"/>
  <c r="AS367" i="14"/>
  <c r="DE367" i="14"/>
  <c r="FQ367" i="14"/>
  <c r="IC367" i="14"/>
  <c r="AT367" i="14"/>
  <c r="DF367" i="14"/>
  <c r="FR367" i="14"/>
  <c r="ID367" i="14"/>
  <c r="AM367" i="14"/>
  <c r="CY367" i="14"/>
  <c r="FK367" i="14"/>
  <c r="HW367" i="14"/>
  <c r="FU367" i="14"/>
  <c r="DK367" i="14"/>
  <c r="FX367" i="14"/>
  <c r="FY367" i="14"/>
  <c r="IL367" i="14"/>
  <c r="FS367" i="14"/>
  <c r="GJ367" i="14"/>
  <c r="BE367" i="14"/>
  <c r="BF367" i="14"/>
  <c r="IP367" i="14"/>
  <c r="GE367" i="14"/>
  <c r="BH367" i="14"/>
  <c r="IR367" i="14"/>
  <c r="BI367" i="14"/>
  <c r="DU367" i="14"/>
  <c r="GG367" i="14"/>
  <c r="IS367" i="14"/>
  <c r="BJ367" i="14"/>
  <c r="DV367" i="14"/>
  <c r="GH367" i="14"/>
  <c r="IT367" i="14"/>
  <c r="BC367" i="14"/>
  <c r="DO367" i="14"/>
  <c r="GA367" i="14"/>
  <c r="IM367" i="14"/>
  <c r="DI367" i="14"/>
  <c r="IH367" i="14"/>
  <c r="AZ367" i="14"/>
  <c r="FZ367" i="14"/>
  <c r="EN367" i="14"/>
  <c r="DQ367" i="14"/>
  <c r="IO367" i="14"/>
  <c r="GD367" i="14"/>
  <c r="DS367" i="14"/>
  <c r="DT367" i="14"/>
  <c r="IV367" i="14"/>
  <c r="BM367" i="14"/>
  <c r="IW367" i="14"/>
  <c r="GL367" i="14"/>
  <c r="BO367" i="14"/>
  <c r="GM367" i="14"/>
  <c r="IY367" i="14"/>
  <c r="EB367" i="14"/>
  <c r="GN367" i="14"/>
  <c r="IZ367" i="14"/>
  <c r="BQ367" i="14"/>
  <c r="EC367" i="14"/>
  <c r="GO367" i="14"/>
  <c r="JA367" i="14"/>
  <c r="BR367" i="14"/>
  <c r="ED367" i="14"/>
  <c r="GP367" i="14"/>
  <c r="JB367" i="14"/>
  <c r="BK367" i="14"/>
  <c r="DW367" i="14"/>
  <c r="GI367" i="14"/>
  <c r="IU367" i="14"/>
  <c r="DX367" i="14"/>
  <c r="IG367" i="14"/>
  <c r="FW367" i="14"/>
  <c r="BA367" i="14"/>
  <c r="BB367" i="14"/>
  <c r="DG367" i="14"/>
  <c r="FL367" i="14"/>
  <c r="FD367" i="14"/>
  <c r="GC367" i="14"/>
  <c r="DR367" i="14"/>
  <c r="BG367" i="14"/>
  <c r="IQ367" i="14"/>
  <c r="GF367" i="14"/>
  <c r="HX367" i="14"/>
  <c r="HP367" i="14"/>
  <c r="GK367" i="14"/>
  <c r="DZ367" i="14"/>
  <c r="IX367" i="14"/>
  <c r="EA367" i="14"/>
  <c r="BP367" i="14"/>
  <c r="BD367" i="14"/>
  <c r="H367" i="14"/>
  <c r="X367" i="14"/>
  <c r="I367" i="14"/>
  <c r="BU367" i="14"/>
  <c r="EG367" i="14"/>
  <c r="GS367" i="14"/>
  <c r="J367" i="14"/>
  <c r="BV367" i="14"/>
  <c r="EH367" i="14"/>
  <c r="GT367" i="14"/>
  <c r="K367" i="14"/>
  <c r="BW367" i="14"/>
  <c r="EI367" i="14"/>
  <c r="GU367" i="14"/>
  <c r="L367" i="14"/>
  <c r="BX367" i="14"/>
  <c r="N367" i="14"/>
  <c r="CB367" i="14"/>
  <c r="AX367" i="14"/>
  <c r="II367" i="14"/>
  <c r="DM367" i="14"/>
  <c r="IK367" i="14"/>
  <c r="AU367" i="14"/>
  <c r="IE367" i="14"/>
  <c r="GZ367" i="14"/>
  <c r="DY367" i="14"/>
  <c r="BN367" i="14"/>
  <c r="FT367" i="14"/>
  <c r="EJ367" i="14"/>
  <c r="GV367" i="14"/>
  <c r="M367" i="14"/>
  <c r="BY367" i="14"/>
  <c r="EK367" i="14"/>
  <c r="GW367" i="14"/>
  <c r="BZ367" i="14"/>
  <c r="EL367" i="14"/>
  <c r="GX367" i="14"/>
  <c r="G367" i="14"/>
  <c r="BS367" i="14"/>
  <c r="EE367" i="14"/>
  <c r="GQ367" i="14"/>
  <c r="IF367" i="14"/>
  <c r="DP367" i="14"/>
  <c r="BT367" i="14"/>
  <c r="CJ367" i="14"/>
  <c r="Q367" i="14"/>
  <c r="CC367" i="14"/>
  <c r="EO367" i="14"/>
  <c r="HA367" i="14"/>
  <c r="R367" i="14"/>
  <c r="CD367" i="14"/>
  <c r="EP367" i="14"/>
  <c r="HB367" i="14"/>
  <c r="S367" i="14"/>
  <c r="CE367" i="14"/>
  <c r="EQ367" i="14"/>
  <c r="HC367" i="14"/>
  <c r="T367" i="14"/>
  <c r="CF367" i="14"/>
  <c r="ER367" i="14"/>
  <c r="HD367" i="14"/>
  <c r="U367" i="14"/>
  <c r="CG367" i="14"/>
  <c r="ES367" i="14"/>
  <c r="HE367" i="14"/>
  <c r="V367" i="14"/>
  <c r="CH367" i="14"/>
  <c r="ET367" i="14"/>
  <c r="HF367" i="14"/>
  <c r="O367" i="14"/>
  <c r="CA367" i="14"/>
  <c r="EM367" i="14"/>
  <c r="GY367" i="14"/>
  <c r="AW367" i="14"/>
  <c r="FV367" i="14"/>
  <c r="DL367" i="14"/>
  <c r="DN367" i="14"/>
  <c r="AV367" i="14"/>
  <c r="EV367" i="14"/>
  <c r="EW367" i="14"/>
  <c r="CL367" i="14"/>
  <c r="AA367" i="14"/>
  <c r="HK367" i="14"/>
  <c r="CN367" i="14"/>
  <c r="EZ367" i="14"/>
  <c r="CO367" i="14"/>
  <c r="FA367" i="14"/>
  <c r="HM367" i="14"/>
  <c r="AD367" i="14"/>
  <c r="CP367" i="14"/>
  <c r="FB367" i="14"/>
  <c r="HN367" i="14"/>
  <c r="W367" i="14"/>
  <c r="CI367" i="14"/>
  <c r="EU367" i="14"/>
  <c r="C636" i="14"/>
  <c r="D635" i="14"/>
  <c r="C111" i="14"/>
  <c r="D110" i="14"/>
  <c r="E634" i="14"/>
  <c r="G634" i="14" s="1"/>
  <c r="G109" i="14"/>
  <c r="E109" i="14"/>
  <c r="F109" i="14" s="1"/>
  <c r="N634" i="14"/>
  <c r="A635" i="14"/>
  <c r="AZ368" i="14"/>
  <c r="GS368" i="14"/>
  <c r="IE368" i="14"/>
  <c r="EE368" i="14"/>
  <c r="AU368" i="14"/>
  <c r="EL368" i="14"/>
  <c r="CX368" i="14"/>
  <c r="N368" i="14"/>
  <c r="GW368" i="14"/>
  <c r="BQ368" i="14"/>
  <c r="IK368" i="14"/>
  <c r="BL633" i="14"/>
  <c r="BD633" i="14"/>
  <c r="AV633" i="14"/>
  <c r="AN633" i="14"/>
  <c r="AF633" i="14"/>
  <c r="X633" i="14"/>
  <c r="P633" i="14"/>
  <c r="BK633" i="14"/>
  <c r="BC633" i="14"/>
  <c r="AU633" i="14"/>
  <c r="AM633" i="14"/>
  <c r="AE633" i="14"/>
  <c r="W633" i="14"/>
  <c r="O633" i="14"/>
  <c r="BJ633" i="14"/>
  <c r="BB633" i="14"/>
  <c r="AT633" i="14"/>
  <c r="AL633" i="14"/>
  <c r="AD633" i="14"/>
  <c r="V633" i="14"/>
  <c r="BI633" i="14"/>
  <c r="BA633" i="14"/>
  <c r="AS633" i="14"/>
  <c r="AK633" i="14"/>
  <c r="AC633" i="14"/>
  <c r="U633" i="14"/>
  <c r="M633" i="14"/>
  <c r="BH633" i="14"/>
  <c r="AZ633" i="14"/>
  <c r="AR633" i="14"/>
  <c r="AJ633" i="14"/>
  <c r="AB633" i="14"/>
  <c r="T633" i="14"/>
  <c r="BG633" i="14"/>
  <c r="AY633" i="14"/>
  <c r="AQ633" i="14"/>
  <c r="AI633" i="14"/>
  <c r="AA633" i="14"/>
  <c r="S633" i="14"/>
  <c r="BF633" i="14"/>
  <c r="AX633" i="14"/>
  <c r="AP633" i="14"/>
  <c r="AH633" i="14"/>
  <c r="Z633" i="14"/>
  <c r="R633" i="14"/>
  <c r="BE633" i="14"/>
  <c r="AW633" i="14"/>
  <c r="AO633" i="14"/>
  <c r="AG633" i="14"/>
  <c r="Y633" i="14"/>
  <c r="Q633" i="14"/>
  <c r="F633" i="14"/>
  <c r="F108" i="14"/>
  <c r="H633" i="14"/>
  <c r="H108" i="14"/>
  <c r="D34" i="11"/>
  <c r="G34" i="11" s="1"/>
  <c r="E33" i="11"/>
  <c r="F33" i="11" s="1"/>
  <c r="EV368" i="14" l="1"/>
  <c r="GP368" i="14"/>
  <c r="AX368" i="14"/>
  <c r="FQ368" i="14"/>
  <c r="GX368" i="14"/>
  <c r="EX368" i="14"/>
  <c r="IU368" i="14"/>
  <c r="HE368" i="14"/>
  <c r="GI368" i="14"/>
  <c r="IX368" i="14"/>
  <c r="GR368" i="14"/>
  <c r="AY368" i="14"/>
  <c r="GU368" i="14"/>
  <c r="BY368" i="14"/>
  <c r="IL368" i="14"/>
  <c r="DA368" i="14"/>
  <c r="GV368" i="14"/>
  <c r="IC368" i="14"/>
  <c r="BB368" i="14"/>
  <c r="CI368" i="14"/>
  <c r="IV368" i="14"/>
  <c r="DC368" i="14"/>
  <c r="BI368" i="14"/>
  <c r="DF368" i="14"/>
  <c r="EU368" i="14"/>
  <c r="EW368" i="14"/>
  <c r="IY368" i="14"/>
  <c r="FI368" i="14"/>
  <c r="AD368" i="14"/>
  <c r="AM368" i="14"/>
  <c r="AV368" i="14"/>
  <c r="DB368" i="14"/>
  <c r="EZ368" i="14"/>
  <c r="HU368" i="14"/>
  <c r="GO368" i="14"/>
  <c r="AC368" i="14"/>
  <c r="BR368" i="14"/>
  <c r="FB368" i="14"/>
  <c r="JB368" i="14"/>
  <c r="CY368" i="14"/>
  <c r="GQ368" i="14"/>
  <c r="CZ368" i="14"/>
  <c r="AW368" i="14"/>
  <c r="IW368" i="14"/>
  <c r="GT368" i="14"/>
  <c r="EY368" i="14"/>
  <c r="DD368" i="14"/>
  <c r="AN368" i="14"/>
  <c r="CJ368" i="14"/>
  <c r="EF368" i="14"/>
  <c r="GJ368" i="14"/>
  <c r="IF368" i="14"/>
  <c r="AO368" i="14"/>
  <c r="CK368" i="14"/>
  <c r="EG368" i="14"/>
  <c r="GK368" i="14"/>
  <c r="IG368" i="14"/>
  <c r="AP368" i="14"/>
  <c r="CL368" i="14"/>
  <c r="EH368" i="14"/>
  <c r="GL368" i="14"/>
  <c r="IH368" i="14"/>
  <c r="AQ368" i="14"/>
  <c r="CM368" i="14"/>
  <c r="EI368" i="14"/>
  <c r="GM368" i="14"/>
  <c r="II368" i="14"/>
  <c r="AR368" i="14"/>
  <c r="CN368" i="14"/>
  <c r="EJ368" i="14"/>
  <c r="GN368" i="14"/>
  <c r="IZ368" i="14"/>
  <c r="AL368" i="14"/>
  <c r="HL368" i="14"/>
  <c r="AK368" i="14"/>
  <c r="BA368" i="14"/>
  <c r="DU368" i="14"/>
  <c r="JA368" i="14"/>
  <c r="U368" i="14"/>
  <c r="CO368" i="14"/>
  <c r="BZ368" i="14"/>
  <c r="DN368" i="14"/>
  <c r="FR368" i="14"/>
  <c r="HN368" i="14"/>
  <c r="G368" i="14"/>
  <c r="BK368" i="14"/>
  <c r="DG368" i="14"/>
  <c r="FK368" i="14"/>
  <c r="HG368" i="14"/>
  <c r="H368" i="14"/>
  <c r="BL368" i="14"/>
  <c r="DH368" i="14"/>
  <c r="FL368" i="14"/>
  <c r="HH368" i="14"/>
  <c r="I368" i="14"/>
  <c r="BM368" i="14"/>
  <c r="DI368" i="14"/>
  <c r="FM368" i="14"/>
  <c r="HI368" i="14"/>
  <c r="J368" i="14"/>
  <c r="BN368" i="14"/>
  <c r="DJ368" i="14"/>
  <c r="FN368" i="14"/>
  <c r="HJ368" i="14"/>
  <c r="K368" i="14"/>
  <c r="BO368" i="14"/>
  <c r="DK368" i="14"/>
  <c r="FO368" i="14"/>
  <c r="HK368" i="14"/>
  <c r="L368" i="14"/>
  <c r="BP368" i="14"/>
  <c r="DL368" i="14"/>
  <c r="FP368" i="14"/>
  <c r="AS368" i="14"/>
  <c r="CW368" i="14"/>
  <c r="FY368" i="14"/>
  <c r="IS368" i="14"/>
  <c r="M368" i="14"/>
  <c r="ES368" i="14"/>
  <c r="HM368" i="14"/>
  <c r="AT368" i="14"/>
  <c r="CP368" i="14"/>
  <c r="ED368" i="14"/>
  <c r="FZ368" i="14"/>
  <c r="ID368" i="14"/>
  <c r="W368" i="14"/>
  <c r="BS368" i="14"/>
  <c r="DW368" i="14"/>
  <c r="FS368" i="14"/>
  <c r="HW368" i="14"/>
  <c r="X368" i="14"/>
  <c r="BT368" i="14"/>
  <c r="DX368" i="14"/>
  <c r="FT368" i="14"/>
  <c r="HX368" i="14"/>
  <c r="Y368" i="14"/>
  <c r="BU368" i="14"/>
  <c r="DY368" i="14"/>
  <c r="FU368" i="14"/>
  <c r="HY368" i="14"/>
  <c r="Z368" i="14"/>
  <c r="BV368" i="14"/>
  <c r="DZ368" i="14"/>
  <c r="FV368" i="14"/>
  <c r="HZ368" i="14"/>
  <c r="AA368" i="14"/>
  <c r="BW368" i="14"/>
  <c r="EA368" i="14"/>
  <c r="FW368" i="14"/>
  <c r="IA368" i="14"/>
  <c r="AB368" i="14"/>
  <c r="BX368" i="14"/>
  <c r="EB368" i="14"/>
  <c r="FX368" i="14"/>
  <c r="IB368" i="14"/>
  <c r="J33" i="11"/>
  <c r="K33" i="11" s="1"/>
  <c r="H33" i="11"/>
  <c r="I33" i="11" s="1"/>
  <c r="IJ368" i="14"/>
  <c r="DE368" i="14"/>
  <c r="DM368" i="14"/>
  <c r="EC368" i="14"/>
  <c r="CG368" i="14"/>
  <c r="V368" i="14"/>
  <c r="CH368" i="14"/>
  <c r="ET368" i="14"/>
  <c r="HF368" i="14"/>
  <c r="O368" i="14"/>
  <c r="CA368" i="14"/>
  <c r="EM368" i="14"/>
  <c r="GY368" i="14"/>
  <c r="P368" i="14"/>
  <c r="CB368" i="14"/>
  <c r="EN368" i="14"/>
  <c r="GZ368" i="14"/>
  <c r="Q368" i="14"/>
  <c r="CC368" i="14"/>
  <c r="EO368" i="14"/>
  <c r="HA368" i="14"/>
  <c r="R368" i="14"/>
  <c r="CD368" i="14"/>
  <c r="EP368" i="14"/>
  <c r="HB368" i="14"/>
  <c r="S368" i="14"/>
  <c r="CE368" i="14"/>
  <c r="EQ368" i="14"/>
  <c r="HC368" i="14"/>
  <c r="T368" i="14"/>
  <c r="CF368" i="14"/>
  <c r="ER368" i="14"/>
  <c r="HD368" i="14"/>
  <c r="FJ368" i="14"/>
  <c r="HV368" i="14"/>
  <c r="AE368" i="14"/>
  <c r="CQ368" i="14"/>
  <c r="FC368" i="14"/>
  <c r="HO368" i="14"/>
  <c r="AF368" i="14"/>
  <c r="CR368" i="14"/>
  <c r="FD368" i="14"/>
  <c r="HP368" i="14"/>
  <c r="AG368" i="14"/>
  <c r="CS368" i="14"/>
  <c r="FE368" i="14"/>
  <c r="HQ368" i="14"/>
  <c r="AH368" i="14"/>
  <c r="CT368" i="14"/>
  <c r="FF368" i="14"/>
  <c r="HR368" i="14"/>
  <c r="AI368" i="14"/>
  <c r="CU368" i="14"/>
  <c r="FG368" i="14"/>
  <c r="HS368" i="14"/>
  <c r="AJ368" i="14"/>
  <c r="CV368" i="14"/>
  <c r="FH368" i="14"/>
  <c r="HT368" i="14"/>
  <c r="GG368" i="14"/>
  <c r="EK368" i="14"/>
  <c r="FA368" i="14"/>
  <c r="BJ368" i="14"/>
  <c r="DV368" i="14"/>
  <c r="GH368" i="14"/>
  <c r="IT368" i="14"/>
  <c r="BC368" i="14"/>
  <c r="DO368" i="14"/>
  <c r="GA368" i="14"/>
  <c r="IM368" i="14"/>
  <c r="BD368" i="14"/>
  <c r="DP368" i="14"/>
  <c r="GB368" i="14"/>
  <c r="IN368" i="14"/>
  <c r="BE368" i="14"/>
  <c r="DQ368" i="14"/>
  <c r="GC368" i="14"/>
  <c r="IO368" i="14"/>
  <c r="BF368" i="14"/>
  <c r="DR368" i="14"/>
  <c r="GD368" i="14"/>
  <c r="IP368" i="14"/>
  <c r="BG368" i="14"/>
  <c r="DS368" i="14"/>
  <c r="GE368" i="14"/>
  <c r="IQ368" i="14"/>
  <c r="BH368" i="14"/>
  <c r="DT368" i="14"/>
  <c r="GF368" i="14"/>
  <c r="I108" i="14"/>
  <c r="K108" i="14" s="1"/>
  <c r="IO369" i="14" s="1"/>
  <c r="H109" i="14"/>
  <c r="I109" i="14" s="1"/>
  <c r="K109" i="14" s="1"/>
  <c r="E110" i="14"/>
  <c r="H110" i="14" s="1"/>
  <c r="D111" i="14"/>
  <c r="C112" i="14"/>
  <c r="A636" i="14"/>
  <c r="N635" i="14"/>
  <c r="BL634" i="14"/>
  <c r="BD634" i="14"/>
  <c r="AV634" i="14"/>
  <c r="AN634" i="14"/>
  <c r="AF634" i="14"/>
  <c r="X634" i="14"/>
  <c r="P634" i="14"/>
  <c r="BK634" i="14"/>
  <c r="BC634" i="14"/>
  <c r="AU634" i="14"/>
  <c r="AM634" i="14"/>
  <c r="AE634" i="14"/>
  <c r="W634" i="14"/>
  <c r="O634" i="14"/>
  <c r="BJ634" i="14"/>
  <c r="BB634" i="14"/>
  <c r="AT634" i="14"/>
  <c r="AL634" i="14"/>
  <c r="AD634" i="14"/>
  <c r="V634" i="14"/>
  <c r="BI634" i="14"/>
  <c r="BA634" i="14"/>
  <c r="AS634" i="14"/>
  <c r="AK634" i="14"/>
  <c r="AC634" i="14"/>
  <c r="U634" i="14"/>
  <c r="M634" i="14"/>
  <c r="BH634" i="14"/>
  <c r="AZ634" i="14"/>
  <c r="AR634" i="14"/>
  <c r="AJ634" i="14"/>
  <c r="AB634" i="14"/>
  <c r="T634" i="14"/>
  <c r="BG634" i="14"/>
  <c r="AY634" i="14"/>
  <c r="AQ634" i="14"/>
  <c r="AI634" i="14"/>
  <c r="AA634" i="14"/>
  <c r="S634" i="14"/>
  <c r="BF634" i="14"/>
  <c r="AX634" i="14"/>
  <c r="AP634" i="14"/>
  <c r="AH634" i="14"/>
  <c r="Z634" i="14"/>
  <c r="R634" i="14"/>
  <c r="BE634" i="14"/>
  <c r="AW634" i="14"/>
  <c r="AO634" i="14"/>
  <c r="AG634" i="14"/>
  <c r="Y634" i="14"/>
  <c r="Q634" i="14"/>
  <c r="I633" i="14"/>
  <c r="F634" i="14"/>
  <c r="H634" i="14"/>
  <c r="E635" i="14"/>
  <c r="F635" i="14" s="1"/>
  <c r="C637" i="14"/>
  <c r="D636" i="14"/>
  <c r="D35" i="11"/>
  <c r="G35" i="11" s="1"/>
  <c r="E34" i="11"/>
  <c r="F34" i="11" s="1"/>
  <c r="J34" i="11" l="1"/>
  <c r="K34" i="11" s="1"/>
  <c r="H34" i="11"/>
  <c r="I34" i="11" s="1"/>
  <c r="G110" i="14"/>
  <c r="F110" i="14"/>
  <c r="H635" i="14"/>
  <c r="G635" i="14"/>
  <c r="CR369" i="14"/>
  <c r="BQ369" i="14"/>
  <c r="FN369" i="14"/>
  <c r="EY369" i="14"/>
  <c r="HF369" i="14"/>
  <c r="FV369" i="14"/>
  <c r="IY369" i="14"/>
  <c r="ES369" i="14"/>
  <c r="AE369" i="14"/>
  <c r="GR369" i="14"/>
  <c r="IH369" i="14"/>
  <c r="L369" i="14"/>
  <c r="FA369" i="14"/>
  <c r="BK369" i="14"/>
  <c r="GZ369" i="14"/>
  <c r="R369" i="14"/>
  <c r="CN369" i="14"/>
  <c r="JA369" i="14"/>
  <c r="EM369" i="14"/>
  <c r="AG369" i="14"/>
  <c r="CD369" i="14"/>
  <c r="CV369" i="14"/>
  <c r="N369" i="14"/>
  <c r="EU369" i="14"/>
  <c r="BM369" i="14"/>
  <c r="AI369" i="14"/>
  <c r="GV369" i="14"/>
  <c r="CP369" i="14"/>
  <c r="IU369" i="14"/>
  <c r="EO369" i="14"/>
  <c r="BO369" i="14"/>
  <c r="HD369" i="14"/>
  <c r="CX369" i="14"/>
  <c r="H369" i="14"/>
  <c r="EW369" i="14"/>
  <c r="EQ369" i="14"/>
  <c r="AK369" i="14"/>
  <c r="GX369" i="14"/>
  <c r="CJ369" i="14"/>
  <c r="IW369" i="14"/>
  <c r="HZ369" i="14"/>
  <c r="IP369" i="14"/>
  <c r="EP369" i="14"/>
  <c r="BW369" i="14"/>
  <c r="FG369" i="14"/>
  <c r="T369" i="14"/>
  <c r="EB369" i="14"/>
  <c r="HL369" i="14"/>
  <c r="BY369" i="14"/>
  <c r="FI369" i="14"/>
  <c r="V369" i="14"/>
  <c r="ED369" i="14"/>
  <c r="HN369" i="14"/>
  <c r="BS369" i="14"/>
  <c r="FC369" i="14"/>
  <c r="P369" i="14"/>
  <c r="DX369" i="14"/>
  <c r="HH369" i="14"/>
  <c r="BU369" i="14"/>
  <c r="FE369" i="14"/>
  <c r="AP369" i="14"/>
  <c r="BN369" i="14"/>
  <c r="HB369" i="14"/>
  <c r="CE369" i="14"/>
  <c r="GM369" i="14"/>
  <c r="AB369" i="14"/>
  <c r="EJ369" i="14"/>
  <c r="HT369" i="14"/>
  <c r="CG369" i="14"/>
  <c r="GO369" i="14"/>
  <c r="AD369" i="14"/>
  <c r="EL369" i="14"/>
  <c r="HV369" i="14"/>
  <c r="CA369" i="14"/>
  <c r="GI369" i="14"/>
  <c r="X369" i="14"/>
  <c r="EF369" i="14"/>
  <c r="HP369" i="14"/>
  <c r="CC369" i="14"/>
  <c r="GK369" i="14"/>
  <c r="DB369" i="14"/>
  <c r="DZ369" i="14"/>
  <c r="HJ369" i="14"/>
  <c r="CM369" i="14"/>
  <c r="GU369" i="14"/>
  <c r="AJ369" i="14"/>
  <c r="ER369" i="14"/>
  <c r="IZ369" i="14"/>
  <c r="CO369" i="14"/>
  <c r="GW369" i="14"/>
  <c r="AL369" i="14"/>
  <c r="ET369" i="14"/>
  <c r="JB369" i="14"/>
  <c r="CI369" i="14"/>
  <c r="GQ369" i="14"/>
  <c r="AF369" i="14"/>
  <c r="EN369" i="14"/>
  <c r="IV369" i="14"/>
  <c r="CK369" i="14"/>
  <c r="GS369" i="14"/>
  <c r="HR369" i="14"/>
  <c r="GL369" i="14"/>
  <c r="K369" i="14"/>
  <c r="CU369" i="14"/>
  <c r="HC369" i="14"/>
  <c r="BP369" i="14"/>
  <c r="EZ369" i="14"/>
  <c r="M369" i="14"/>
  <c r="CW369" i="14"/>
  <c r="HE369" i="14"/>
  <c r="BR369" i="14"/>
  <c r="FB369" i="14"/>
  <c r="G369" i="14"/>
  <c r="CQ369" i="14"/>
  <c r="GY369" i="14"/>
  <c r="BL369" i="14"/>
  <c r="EV369" i="14"/>
  <c r="I369" i="14"/>
  <c r="CS369" i="14"/>
  <c r="HA369" i="14"/>
  <c r="AX369" i="14"/>
  <c r="IX369" i="14"/>
  <c r="S369" i="14"/>
  <c r="EA369" i="14"/>
  <c r="HK369" i="14"/>
  <c r="BX369" i="14"/>
  <c r="FH369" i="14"/>
  <c r="U369" i="14"/>
  <c r="EC369" i="14"/>
  <c r="HM369" i="14"/>
  <c r="BZ369" i="14"/>
  <c r="FJ369" i="14"/>
  <c r="O369" i="14"/>
  <c r="DW369" i="14"/>
  <c r="HG369" i="14"/>
  <c r="BT369" i="14"/>
  <c r="FD369" i="14"/>
  <c r="Q369" i="14"/>
  <c r="DY369" i="14"/>
  <c r="HI369" i="14"/>
  <c r="DJ369" i="14"/>
  <c r="GT369" i="14"/>
  <c r="AA369" i="14"/>
  <c r="EI369" i="14"/>
  <c r="HS369" i="14"/>
  <c r="CF369" i="14"/>
  <c r="GN369" i="14"/>
  <c r="AC369" i="14"/>
  <c r="EK369" i="14"/>
  <c r="HU369" i="14"/>
  <c r="CH369" i="14"/>
  <c r="GP369" i="14"/>
  <c r="W369" i="14"/>
  <c r="EE369" i="14"/>
  <c r="HO369" i="14"/>
  <c r="CB369" i="14"/>
  <c r="GJ369" i="14"/>
  <c r="Y369" i="14"/>
  <c r="EG369" i="14"/>
  <c r="HQ369" i="14"/>
  <c r="I634" i="14"/>
  <c r="AH369" i="14"/>
  <c r="BF369" i="14"/>
  <c r="J369" i="14"/>
  <c r="Z369" i="14"/>
  <c r="AQ369" i="14"/>
  <c r="DC369" i="14"/>
  <c r="FO369" i="14"/>
  <c r="IA369" i="14"/>
  <c r="AR369" i="14"/>
  <c r="DD369" i="14"/>
  <c r="FP369" i="14"/>
  <c r="IB369" i="14"/>
  <c r="AS369" i="14"/>
  <c r="DE369" i="14"/>
  <c r="FQ369" i="14"/>
  <c r="IC369" i="14"/>
  <c r="AT369" i="14"/>
  <c r="DF369" i="14"/>
  <c r="FR369" i="14"/>
  <c r="ID369" i="14"/>
  <c r="AM369" i="14"/>
  <c r="CY369" i="14"/>
  <c r="FK369" i="14"/>
  <c r="HW369" i="14"/>
  <c r="AN369" i="14"/>
  <c r="CZ369" i="14"/>
  <c r="FL369" i="14"/>
  <c r="HX369" i="14"/>
  <c r="AO369" i="14"/>
  <c r="DA369" i="14"/>
  <c r="FM369" i="14"/>
  <c r="HY369" i="14"/>
  <c r="CT369" i="14"/>
  <c r="DR369" i="14"/>
  <c r="BV369" i="14"/>
  <c r="CL369" i="14"/>
  <c r="AY369" i="14"/>
  <c r="DK369" i="14"/>
  <c r="FW369" i="14"/>
  <c r="II369" i="14"/>
  <c r="AZ369" i="14"/>
  <c r="DL369" i="14"/>
  <c r="FX369" i="14"/>
  <c r="IJ369" i="14"/>
  <c r="BA369" i="14"/>
  <c r="DM369" i="14"/>
  <c r="FY369" i="14"/>
  <c r="IK369" i="14"/>
  <c r="BB369" i="14"/>
  <c r="DN369" i="14"/>
  <c r="FZ369" i="14"/>
  <c r="IL369" i="14"/>
  <c r="AU369" i="14"/>
  <c r="DG369" i="14"/>
  <c r="FS369" i="14"/>
  <c r="IE369" i="14"/>
  <c r="AV369" i="14"/>
  <c r="DH369" i="14"/>
  <c r="FT369" i="14"/>
  <c r="IF369" i="14"/>
  <c r="AW369" i="14"/>
  <c r="DI369" i="14"/>
  <c r="FU369" i="14"/>
  <c r="IG369" i="14"/>
  <c r="FF369" i="14"/>
  <c r="GD369" i="14"/>
  <c r="EH369" i="14"/>
  <c r="EX369" i="14"/>
  <c r="BG369" i="14"/>
  <c r="DS369" i="14"/>
  <c r="GE369" i="14"/>
  <c r="IQ369" i="14"/>
  <c r="BH369" i="14"/>
  <c r="DT369" i="14"/>
  <c r="GF369" i="14"/>
  <c r="IR369" i="14"/>
  <c r="BI369" i="14"/>
  <c r="DU369" i="14"/>
  <c r="GG369" i="14"/>
  <c r="IS369" i="14"/>
  <c r="BJ369" i="14"/>
  <c r="DV369" i="14"/>
  <c r="GH369" i="14"/>
  <c r="IT369" i="14"/>
  <c r="BC369" i="14"/>
  <c r="DO369" i="14"/>
  <c r="GA369" i="14"/>
  <c r="IM369" i="14"/>
  <c r="BD369" i="14"/>
  <c r="DP369" i="14"/>
  <c r="GB369" i="14"/>
  <c r="IN369" i="14"/>
  <c r="BE369" i="14"/>
  <c r="DQ369" i="14"/>
  <c r="GC369" i="14"/>
  <c r="N636" i="14"/>
  <c r="A637" i="14"/>
  <c r="C113" i="14"/>
  <c r="D112" i="14"/>
  <c r="E636" i="14"/>
  <c r="F636" i="14" s="1"/>
  <c r="E111" i="14"/>
  <c r="F111" i="14" s="1"/>
  <c r="D637" i="14"/>
  <c r="C638" i="14"/>
  <c r="IV370" i="14"/>
  <c r="IN370" i="14"/>
  <c r="IF370" i="14"/>
  <c r="HX370" i="14"/>
  <c r="HP370" i="14"/>
  <c r="HH370" i="14"/>
  <c r="GZ370" i="14"/>
  <c r="GR370" i="14"/>
  <c r="GJ370" i="14"/>
  <c r="GB370" i="14"/>
  <c r="FT370" i="14"/>
  <c r="FL370" i="14"/>
  <c r="FD370" i="14"/>
  <c r="EV370" i="14"/>
  <c r="EN370" i="14"/>
  <c r="EF370" i="14"/>
  <c r="DX370" i="14"/>
  <c r="DP370" i="14"/>
  <c r="DH370" i="14"/>
  <c r="CZ370" i="14"/>
  <c r="CR370" i="14"/>
  <c r="CJ370" i="14"/>
  <c r="CB370" i="14"/>
  <c r="BT370" i="14"/>
  <c r="BL370" i="14"/>
  <c r="BD370" i="14"/>
  <c r="IU370" i="14"/>
  <c r="IM370" i="14"/>
  <c r="IE370" i="14"/>
  <c r="HW370" i="14"/>
  <c r="HO370" i="14"/>
  <c r="HG370" i="14"/>
  <c r="GY370" i="14"/>
  <c r="GQ370" i="14"/>
  <c r="GI370" i="14"/>
  <c r="GA370" i="14"/>
  <c r="FS370" i="14"/>
  <c r="FK370" i="14"/>
  <c r="FC370" i="14"/>
  <c r="EU370" i="14"/>
  <c r="EM370" i="14"/>
  <c r="EE370" i="14"/>
  <c r="DW370" i="14"/>
  <c r="DO370" i="14"/>
  <c r="DG370" i="14"/>
  <c r="CY370" i="14"/>
  <c r="CQ370" i="14"/>
  <c r="CI370" i="14"/>
  <c r="CA370" i="14"/>
  <c r="BS370" i="14"/>
  <c r="BK370" i="14"/>
  <c r="BC370" i="14"/>
  <c r="IX370" i="14"/>
  <c r="IL370" i="14"/>
  <c r="IB370" i="14"/>
  <c r="HR370" i="14"/>
  <c r="HF370" i="14"/>
  <c r="GV370" i="14"/>
  <c r="GL370" i="14"/>
  <c r="FZ370" i="14"/>
  <c r="FP370" i="14"/>
  <c r="FF370" i="14"/>
  <c r="ET370" i="14"/>
  <c r="EJ370" i="14"/>
  <c r="DZ370" i="14"/>
  <c r="DN370" i="14"/>
  <c r="DD370" i="14"/>
  <c r="CT370" i="14"/>
  <c r="CH370" i="14"/>
  <c r="BX370" i="14"/>
  <c r="BN370" i="14"/>
  <c r="BB370" i="14"/>
  <c r="AT370" i="14"/>
  <c r="AL370" i="14"/>
  <c r="AD370" i="14"/>
  <c r="V370" i="14"/>
  <c r="N370" i="14"/>
  <c r="IW370" i="14"/>
  <c r="IK370" i="14"/>
  <c r="IA370" i="14"/>
  <c r="HQ370" i="14"/>
  <c r="HE370" i="14"/>
  <c r="GU370" i="14"/>
  <c r="GK370" i="14"/>
  <c r="FY370" i="14"/>
  <c r="FO370" i="14"/>
  <c r="FE370" i="14"/>
  <c r="ES370" i="14"/>
  <c r="EI370" i="14"/>
  <c r="DY370" i="14"/>
  <c r="DM370" i="14"/>
  <c r="DC370" i="14"/>
  <c r="CS370" i="14"/>
  <c r="CG370" i="14"/>
  <c r="BW370" i="14"/>
  <c r="BM370" i="14"/>
  <c r="BA370" i="14"/>
  <c r="AS370" i="14"/>
  <c r="AK370" i="14"/>
  <c r="AC370" i="14"/>
  <c r="U370" i="14"/>
  <c r="M370" i="14"/>
  <c r="IT370" i="14"/>
  <c r="IJ370" i="14"/>
  <c r="HZ370" i="14"/>
  <c r="HN370" i="14"/>
  <c r="HD370" i="14"/>
  <c r="GT370" i="14"/>
  <c r="GH370" i="14"/>
  <c r="FX370" i="14"/>
  <c r="FN370" i="14"/>
  <c r="FB370" i="14"/>
  <c r="ER370" i="14"/>
  <c r="EH370" i="14"/>
  <c r="DV370" i="14"/>
  <c r="DL370" i="14"/>
  <c r="DB370" i="14"/>
  <c r="CP370" i="14"/>
  <c r="CF370" i="14"/>
  <c r="BV370" i="14"/>
  <c r="BJ370" i="14"/>
  <c r="AZ370" i="14"/>
  <c r="AR370" i="14"/>
  <c r="AJ370" i="14"/>
  <c r="AB370" i="14"/>
  <c r="T370" i="14"/>
  <c r="L370" i="14"/>
  <c r="IS370" i="14"/>
  <c r="II370" i="14"/>
  <c r="HY370" i="14"/>
  <c r="HM370" i="14"/>
  <c r="HC370" i="14"/>
  <c r="GS370" i="14"/>
  <c r="GG370" i="14"/>
  <c r="FW370" i="14"/>
  <c r="FM370" i="14"/>
  <c r="FA370" i="14"/>
  <c r="EQ370" i="14"/>
  <c r="EG370" i="14"/>
  <c r="DU370" i="14"/>
  <c r="DK370" i="14"/>
  <c r="DA370" i="14"/>
  <c r="CO370" i="14"/>
  <c r="CE370" i="14"/>
  <c r="BU370" i="14"/>
  <c r="BI370" i="14"/>
  <c r="AY370" i="14"/>
  <c r="AQ370" i="14"/>
  <c r="AI370" i="14"/>
  <c r="AA370" i="14"/>
  <c r="S370" i="14"/>
  <c r="K370" i="14"/>
  <c r="JB370" i="14"/>
  <c r="IR370" i="14"/>
  <c r="IH370" i="14"/>
  <c r="HV370" i="14"/>
  <c r="HL370" i="14"/>
  <c r="HB370" i="14"/>
  <c r="GP370" i="14"/>
  <c r="GF370" i="14"/>
  <c r="FV370" i="14"/>
  <c r="FJ370" i="14"/>
  <c r="EZ370" i="14"/>
  <c r="EP370" i="14"/>
  <c r="ED370" i="14"/>
  <c r="DT370" i="14"/>
  <c r="DJ370" i="14"/>
  <c r="CX370" i="14"/>
  <c r="CN370" i="14"/>
  <c r="CD370" i="14"/>
  <c r="BR370" i="14"/>
  <c r="BH370" i="14"/>
  <c r="AX370" i="14"/>
  <c r="AP370" i="14"/>
  <c r="AH370" i="14"/>
  <c r="Z370" i="14"/>
  <c r="R370" i="14"/>
  <c r="J370" i="14"/>
  <c r="JA370" i="14"/>
  <c r="IQ370" i="14"/>
  <c r="IG370" i="14"/>
  <c r="HU370" i="14"/>
  <c r="HK370" i="14"/>
  <c r="HA370" i="14"/>
  <c r="GO370" i="14"/>
  <c r="GE370" i="14"/>
  <c r="FU370" i="14"/>
  <c r="FI370" i="14"/>
  <c r="EY370" i="14"/>
  <c r="EO370" i="14"/>
  <c r="EC370" i="14"/>
  <c r="DS370" i="14"/>
  <c r="DI370" i="14"/>
  <c r="CW370" i="14"/>
  <c r="CM370" i="14"/>
  <c r="CC370" i="14"/>
  <c r="BQ370" i="14"/>
  <c r="BG370" i="14"/>
  <c r="AW370" i="14"/>
  <c r="AO370" i="14"/>
  <c r="AG370" i="14"/>
  <c r="Y370" i="14"/>
  <c r="Q370" i="14"/>
  <c r="I370" i="14"/>
  <c r="IZ370" i="14"/>
  <c r="IP370" i="14"/>
  <c r="ID370" i="14"/>
  <c r="HT370" i="14"/>
  <c r="HJ370" i="14"/>
  <c r="GX370" i="14"/>
  <c r="GN370" i="14"/>
  <c r="GD370" i="14"/>
  <c r="FR370" i="14"/>
  <c r="FH370" i="14"/>
  <c r="EX370" i="14"/>
  <c r="EL370" i="14"/>
  <c r="EB370" i="14"/>
  <c r="DR370" i="14"/>
  <c r="DF370" i="14"/>
  <c r="CV370" i="14"/>
  <c r="CL370" i="14"/>
  <c r="BZ370" i="14"/>
  <c r="BP370" i="14"/>
  <c r="BF370" i="14"/>
  <c r="AV370" i="14"/>
  <c r="AN370" i="14"/>
  <c r="AF370" i="14"/>
  <c r="X370" i="14"/>
  <c r="P370" i="14"/>
  <c r="H370" i="14"/>
  <c r="GC370" i="14"/>
  <c r="CU370" i="14"/>
  <c r="W370" i="14"/>
  <c r="IY370" i="14"/>
  <c r="FQ370" i="14"/>
  <c r="CK370" i="14"/>
  <c r="O370" i="14"/>
  <c r="IO370" i="14"/>
  <c r="FG370" i="14"/>
  <c r="BY370" i="14"/>
  <c r="G370" i="14"/>
  <c r="IC370" i="14"/>
  <c r="EW370" i="14"/>
  <c r="BO370" i="14"/>
  <c r="HS370" i="14"/>
  <c r="EK370" i="14"/>
  <c r="BE370" i="14"/>
  <c r="HI370" i="14"/>
  <c r="EA370" i="14"/>
  <c r="AU370" i="14"/>
  <c r="GM370" i="14"/>
  <c r="DE370" i="14"/>
  <c r="AE370" i="14"/>
  <c r="GW370" i="14"/>
  <c r="DQ370" i="14"/>
  <c r="AM370" i="14"/>
  <c r="I110" i="14"/>
  <c r="K110" i="14" s="1"/>
  <c r="BJ635" i="14"/>
  <c r="BB635" i="14"/>
  <c r="BI635" i="14"/>
  <c r="BE635" i="14"/>
  <c r="AV635" i="14"/>
  <c r="AN635" i="14"/>
  <c r="AF635" i="14"/>
  <c r="X635" i="14"/>
  <c r="P635" i="14"/>
  <c r="BD635" i="14"/>
  <c r="AU635" i="14"/>
  <c r="AM635" i="14"/>
  <c r="AE635" i="14"/>
  <c r="W635" i="14"/>
  <c r="O635" i="14"/>
  <c r="BC635" i="14"/>
  <c r="AT635" i="14"/>
  <c r="AL635" i="14"/>
  <c r="AD635" i="14"/>
  <c r="V635" i="14"/>
  <c r="BL635" i="14"/>
  <c r="BA635" i="14"/>
  <c r="AS635" i="14"/>
  <c r="AK635" i="14"/>
  <c r="AC635" i="14"/>
  <c r="U635" i="14"/>
  <c r="M635" i="14"/>
  <c r="BK635" i="14"/>
  <c r="AZ635" i="14"/>
  <c r="AR635" i="14"/>
  <c r="AJ635" i="14"/>
  <c r="AB635" i="14"/>
  <c r="T635" i="14"/>
  <c r="BH635" i="14"/>
  <c r="AY635" i="14"/>
  <c r="AQ635" i="14"/>
  <c r="AI635" i="14"/>
  <c r="AA635" i="14"/>
  <c r="S635" i="14"/>
  <c r="BG635" i="14"/>
  <c r="AX635" i="14"/>
  <c r="AP635" i="14"/>
  <c r="AH635" i="14"/>
  <c r="Z635" i="14"/>
  <c r="R635" i="14"/>
  <c r="BF635" i="14"/>
  <c r="AW635" i="14"/>
  <c r="AO635" i="14"/>
  <c r="AG635" i="14"/>
  <c r="Y635" i="14"/>
  <c r="Q635" i="14"/>
  <c r="D36" i="11"/>
  <c r="G36" i="11" s="1"/>
  <c r="E35" i="11"/>
  <c r="F35" i="11" s="1"/>
  <c r="J35" i="11" l="1"/>
  <c r="K35" i="11" s="1"/>
  <c r="H35" i="11"/>
  <c r="I35" i="11" s="1"/>
  <c r="I635" i="14"/>
  <c r="H111" i="14"/>
  <c r="G111" i="14"/>
  <c r="D638" i="14"/>
  <c r="C639" i="14"/>
  <c r="H636" i="14"/>
  <c r="E637" i="14"/>
  <c r="G637" i="14" s="1"/>
  <c r="G636" i="14"/>
  <c r="E112" i="14"/>
  <c r="G112" i="14" s="1"/>
  <c r="D113" i="14"/>
  <c r="C114" i="14"/>
  <c r="N637" i="14"/>
  <c r="A638" i="14"/>
  <c r="JA371" i="14"/>
  <c r="IS371" i="14"/>
  <c r="IK371" i="14"/>
  <c r="IC371" i="14"/>
  <c r="HU371" i="14"/>
  <c r="HM371" i="14"/>
  <c r="HE371" i="14"/>
  <c r="GW371" i="14"/>
  <c r="GO371" i="14"/>
  <c r="GG371" i="14"/>
  <c r="FY371" i="14"/>
  <c r="FQ371" i="14"/>
  <c r="FI371" i="14"/>
  <c r="FA371" i="14"/>
  <c r="ES371" i="14"/>
  <c r="EK371" i="14"/>
  <c r="EC371" i="14"/>
  <c r="DU371" i="14"/>
  <c r="DM371" i="14"/>
  <c r="DE371" i="14"/>
  <c r="CW371" i="14"/>
  <c r="CO371" i="14"/>
  <c r="CG371" i="14"/>
  <c r="BY371" i="14"/>
  <c r="BQ371" i="14"/>
  <c r="BI371" i="14"/>
  <c r="BA371" i="14"/>
  <c r="AS371" i="14"/>
  <c r="AK371" i="14"/>
  <c r="AC371" i="14"/>
  <c r="U371" i="14"/>
  <c r="M371" i="14"/>
  <c r="IZ371" i="14"/>
  <c r="IR371" i="14"/>
  <c r="IJ371" i="14"/>
  <c r="IB371" i="14"/>
  <c r="HT371" i="14"/>
  <c r="HL371" i="14"/>
  <c r="HD371" i="14"/>
  <c r="GV371" i="14"/>
  <c r="GN371" i="14"/>
  <c r="GF371" i="14"/>
  <c r="FX371" i="14"/>
  <c r="FP371" i="14"/>
  <c r="FH371" i="14"/>
  <c r="EZ371" i="14"/>
  <c r="ER371" i="14"/>
  <c r="EJ371" i="14"/>
  <c r="EB371" i="14"/>
  <c r="DT371" i="14"/>
  <c r="DL371" i="14"/>
  <c r="DD371" i="14"/>
  <c r="CV371" i="14"/>
  <c r="CN371" i="14"/>
  <c r="CF371" i="14"/>
  <c r="BX371" i="14"/>
  <c r="BP371" i="14"/>
  <c r="BH371" i="14"/>
  <c r="AZ371" i="14"/>
  <c r="AR371" i="14"/>
  <c r="AJ371" i="14"/>
  <c r="AB371" i="14"/>
  <c r="T371" i="14"/>
  <c r="L371" i="14"/>
  <c r="IU371" i="14"/>
  <c r="II371" i="14"/>
  <c r="HY371" i="14"/>
  <c r="HO371" i="14"/>
  <c r="HC371" i="14"/>
  <c r="GS371" i="14"/>
  <c r="GI371" i="14"/>
  <c r="FW371" i="14"/>
  <c r="FM371" i="14"/>
  <c r="FC371" i="14"/>
  <c r="EQ371" i="14"/>
  <c r="EG371" i="14"/>
  <c r="DW371" i="14"/>
  <c r="DK371" i="14"/>
  <c r="DA371" i="14"/>
  <c r="CQ371" i="14"/>
  <c r="CE371" i="14"/>
  <c r="BU371" i="14"/>
  <c r="BK371" i="14"/>
  <c r="AY371" i="14"/>
  <c r="AO371" i="14"/>
  <c r="AE371" i="14"/>
  <c r="S371" i="14"/>
  <c r="I371" i="14"/>
  <c r="IT371" i="14"/>
  <c r="IH371" i="14"/>
  <c r="HX371" i="14"/>
  <c r="HN371" i="14"/>
  <c r="HB371" i="14"/>
  <c r="GR371" i="14"/>
  <c r="GH371" i="14"/>
  <c r="FV371" i="14"/>
  <c r="FL371" i="14"/>
  <c r="FB371" i="14"/>
  <c r="EP371" i="14"/>
  <c r="EF371" i="14"/>
  <c r="DV371" i="14"/>
  <c r="DJ371" i="14"/>
  <c r="CZ371" i="14"/>
  <c r="CP371" i="14"/>
  <c r="CD371" i="14"/>
  <c r="BT371" i="14"/>
  <c r="BJ371" i="14"/>
  <c r="AX371" i="14"/>
  <c r="AN371" i="14"/>
  <c r="AD371" i="14"/>
  <c r="R371" i="14"/>
  <c r="H371" i="14"/>
  <c r="IQ371" i="14"/>
  <c r="IG371" i="14"/>
  <c r="HW371" i="14"/>
  <c r="HK371" i="14"/>
  <c r="HA371" i="14"/>
  <c r="GQ371" i="14"/>
  <c r="GE371" i="14"/>
  <c r="FU371" i="14"/>
  <c r="FK371" i="14"/>
  <c r="EY371" i="14"/>
  <c r="EO371" i="14"/>
  <c r="EE371" i="14"/>
  <c r="DS371" i="14"/>
  <c r="DI371" i="14"/>
  <c r="CY371" i="14"/>
  <c r="CM371" i="14"/>
  <c r="CC371" i="14"/>
  <c r="BS371" i="14"/>
  <c r="BG371" i="14"/>
  <c r="AW371" i="14"/>
  <c r="AM371" i="14"/>
  <c r="AA371" i="14"/>
  <c r="Q371" i="14"/>
  <c r="G371" i="14"/>
  <c r="JB371" i="14"/>
  <c r="IP371" i="14"/>
  <c r="IF371" i="14"/>
  <c r="HV371" i="14"/>
  <c r="HJ371" i="14"/>
  <c r="GZ371" i="14"/>
  <c r="GP371" i="14"/>
  <c r="GD371" i="14"/>
  <c r="FT371" i="14"/>
  <c r="FJ371" i="14"/>
  <c r="EX371" i="14"/>
  <c r="EN371" i="14"/>
  <c r="ED371" i="14"/>
  <c r="DR371" i="14"/>
  <c r="DH371" i="14"/>
  <c r="CX371" i="14"/>
  <c r="CL371" i="14"/>
  <c r="CB371" i="14"/>
  <c r="BR371" i="14"/>
  <c r="BF371" i="14"/>
  <c r="AV371" i="14"/>
  <c r="AL371" i="14"/>
  <c r="Z371" i="14"/>
  <c r="P371" i="14"/>
  <c r="IY371" i="14"/>
  <c r="IO371" i="14"/>
  <c r="IE371" i="14"/>
  <c r="HS371" i="14"/>
  <c r="HI371" i="14"/>
  <c r="GY371" i="14"/>
  <c r="GM371" i="14"/>
  <c r="GC371" i="14"/>
  <c r="FS371" i="14"/>
  <c r="FG371" i="14"/>
  <c r="EW371" i="14"/>
  <c r="EM371" i="14"/>
  <c r="EA371" i="14"/>
  <c r="DQ371" i="14"/>
  <c r="DG371" i="14"/>
  <c r="CU371" i="14"/>
  <c r="CK371" i="14"/>
  <c r="CA371" i="14"/>
  <c r="BO371" i="14"/>
  <c r="BE371" i="14"/>
  <c r="AU371" i="14"/>
  <c r="AI371" i="14"/>
  <c r="Y371" i="14"/>
  <c r="O371" i="14"/>
  <c r="IX371" i="14"/>
  <c r="IN371" i="14"/>
  <c r="ID371" i="14"/>
  <c r="HR371" i="14"/>
  <c r="HH371" i="14"/>
  <c r="GX371" i="14"/>
  <c r="GL371" i="14"/>
  <c r="GB371" i="14"/>
  <c r="FR371" i="14"/>
  <c r="FF371" i="14"/>
  <c r="EV371" i="14"/>
  <c r="EL371" i="14"/>
  <c r="DZ371" i="14"/>
  <c r="DP371" i="14"/>
  <c r="DF371" i="14"/>
  <c r="CT371" i="14"/>
  <c r="CJ371" i="14"/>
  <c r="BZ371" i="14"/>
  <c r="BN371" i="14"/>
  <c r="BD371" i="14"/>
  <c r="AT371" i="14"/>
  <c r="AH371" i="14"/>
  <c r="X371" i="14"/>
  <c r="N371" i="14"/>
  <c r="IW371" i="14"/>
  <c r="IM371" i="14"/>
  <c r="IA371" i="14"/>
  <c r="HQ371" i="14"/>
  <c r="HG371" i="14"/>
  <c r="GU371" i="14"/>
  <c r="GK371" i="14"/>
  <c r="GA371" i="14"/>
  <c r="FO371" i="14"/>
  <c r="FE371" i="14"/>
  <c r="EU371" i="14"/>
  <c r="EI371" i="14"/>
  <c r="DY371" i="14"/>
  <c r="DO371" i="14"/>
  <c r="DC371" i="14"/>
  <c r="CS371" i="14"/>
  <c r="CI371" i="14"/>
  <c r="BW371" i="14"/>
  <c r="BM371" i="14"/>
  <c r="BC371" i="14"/>
  <c r="AQ371" i="14"/>
  <c r="AG371" i="14"/>
  <c r="W371" i="14"/>
  <c r="K371" i="14"/>
  <c r="FZ371" i="14"/>
  <c r="CR371" i="14"/>
  <c r="J371" i="14"/>
  <c r="IV371" i="14"/>
  <c r="FN371" i="14"/>
  <c r="CH371" i="14"/>
  <c r="IL371" i="14"/>
  <c r="FD371" i="14"/>
  <c r="BV371" i="14"/>
  <c r="HZ371" i="14"/>
  <c r="ET371" i="14"/>
  <c r="BL371" i="14"/>
  <c r="HP371" i="14"/>
  <c r="EH371" i="14"/>
  <c r="BB371" i="14"/>
  <c r="HF371" i="14"/>
  <c r="DX371" i="14"/>
  <c r="AP371" i="14"/>
  <c r="GJ371" i="14"/>
  <c r="DB371" i="14"/>
  <c r="V371" i="14"/>
  <c r="GT371" i="14"/>
  <c r="DN371" i="14"/>
  <c r="AF371" i="14"/>
  <c r="BJ636" i="14"/>
  <c r="BB636" i="14"/>
  <c r="AT636" i="14"/>
  <c r="AL636" i="14"/>
  <c r="AD636" i="14"/>
  <c r="V636" i="14"/>
  <c r="BI636" i="14"/>
  <c r="BA636" i="14"/>
  <c r="AS636" i="14"/>
  <c r="AK636" i="14"/>
  <c r="AC636" i="14"/>
  <c r="U636" i="14"/>
  <c r="M636" i="14"/>
  <c r="BH636" i="14"/>
  <c r="AZ636" i="14"/>
  <c r="AR636" i="14"/>
  <c r="BF636" i="14"/>
  <c r="AX636" i="14"/>
  <c r="AP636" i="14"/>
  <c r="AH636" i="14"/>
  <c r="AY636" i="14"/>
  <c r="AJ636" i="14"/>
  <c r="Y636" i="14"/>
  <c r="O636" i="14"/>
  <c r="AW636" i="14"/>
  <c r="AI636" i="14"/>
  <c r="X636" i="14"/>
  <c r="BL636" i="14"/>
  <c r="AV636" i="14"/>
  <c r="AG636" i="14"/>
  <c r="W636" i="14"/>
  <c r="BK636" i="14"/>
  <c r="AU636" i="14"/>
  <c r="AF636" i="14"/>
  <c r="T636" i="14"/>
  <c r="BG636" i="14"/>
  <c r="AQ636" i="14"/>
  <c r="AE636" i="14"/>
  <c r="S636" i="14"/>
  <c r="BE636" i="14"/>
  <c r="AO636" i="14"/>
  <c r="AB636" i="14"/>
  <c r="R636" i="14"/>
  <c r="BD636" i="14"/>
  <c r="AN636" i="14"/>
  <c r="AA636" i="14"/>
  <c r="Q636" i="14"/>
  <c r="BC636" i="14"/>
  <c r="AM636" i="14"/>
  <c r="Z636" i="14"/>
  <c r="P636" i="14"/>
  <c r="D37" i="11"/>
  <c r="G37" i="11" s="1"/>
  <c r="E36" i="11"/>
  <c r="F36" i="11" s="1"/>
  <c r="J36" i="11" l="1"/>
  <c r="K36" i="11" s="1"/>
  <c r="H36" i="11"/>
  <c r="I36" i="11" s="1"/>
  <c r="I111" i="14"/>
  <c r="K111" i="14" s="1"/>
  <c r="HJ372" i="14" s="1"/>
  <c r="F637" i="14"/>
  <c r="F112" i="14"/>
  <c r="H637" i="14"/>
  <c r="H112" i="14"/>
  <c r="I636" i="14"/>
  <c r="N638" i="14"/>
  <c r="A639" i="14"/>
  <c r="BJ637" i="14"/>
  <c r="BB637" i="14"/>
  <c r="AT637" i="14"/>
  <c r="AL637" i="14"/>
  <c r="AD637" i="14"/>
  <c r="V637" i="14"/>
  <c r="BI637" i="14"/>
  <c r="BA637" i="14"/>
  <c r="AS637" i="14"/>
  <c r="AK637" i="14"/>
  <c r="AC637" i="14"/>
  <c r="U637" i="14"/>
  <c r="M637" i="14"/>
  <c r="BH637" i="14"/>
  <c r="AZ637" i="14"/>
  <c r="AR637" i="14"/>
  <c r="AJ637" i="14"/>
  <c r="AB637" i="14"/>
  <c r="T637" i="14"/>
  <c r="BF637" i="14"/>
  <c r="AX637" i="14"/>
  <c r="AP637" i="14"/>
  <c r="AH637" i="14"/>
  <c r="Z637" i="14"/>
  <c r="R637" i="14"/>
  <c r="BE637" i="14"/>
  <c r="AW637" i="14"/>
  <c r="AO637" i="14"/>
  <c r="AG637" i="14"/>
  <c r="Y637" i="14"/>
  <c r="Q637" i="14"/>
  <c r="AU637" i="14"/>
  <c r="X637" i="14"/>
  <c r="BL637" i="14"/>
  <c r="AQ637" i="14"/>
  <c r="W637" i="14"/>
  <c r="BK637" i="14"/>
  <c r="AN637" i="14"/>
  <c r="S637" i="14"/>
  <c r="BG637" i="14"/>
  <c r="AM637" i="14"/>
  <c r="P637" i="14"/>
  <c r="BD637" i="14"/>
  <c r="AI637" i="14"/>
  <c r="O637" i="14"/>
  <c r="BC637" i="14"/>
  <c r="AF637" i="14"/>
  <c r="AY637" i="14"/>
  <c r="AE637" i="14"/>
  <c r="AV637" i="14"/>
  <c r="AA637" i="14"/>
  <c r="D639" i="14"/>
  <c r="C640" i="14"/>
  <c r="C115" i="14"/>
  <c r="D114" i="14"/>
  <c r="E638" i="14"/>
  <c r="F638" i="14" s="1"/>
  <c r="E113" i="14"/>
  <c r="H113" i="14" s="1"/>
  <c r="D38" i="11"/>
  <c r="G38" i="11" s="1"/>
  <c r="E37" i="11"/>
  <c r="F37" i="11" s="1"/>
  <c r="J37" i="11" l="1"/>
  <c r="K37" i="11" s="1"/>
  <c r="H37" i="11"/>
  <c r="I37" i="11" s="1"/>
  <c r="I637" i="14"/>
  <c r="AN372" i="14"/>
  <c r="BV372" i="14"/>
  <c r="IJ372" i="14"/>
  <c r="CN372" i="14"/>
  <c r="FQ372" i="14"/>
  <c r="HD372" i="14"/>
  <c r="FE372" i="14"/>
  <c r="GV372" i="14"/>
  <c r="CT372" i="14"/>
  <c r="HF372" i="14"/>
  <c r="AL372" i="14"/>
  <c r="AV372" i="14"/>
  <c r="IT372" i="14"/>
  <c r="GW372" i="14"/>
  <c r="AY372" i="14"/>
  <c r="DB372" i="14"/>
  <c r="FO372" i="14"/>
  <c r="HG372" i="14"/>
  <c r="CO372" i="14"/>
  <c r="GU372" i="14"/>
  <c r="GX372" i="14"/>
  <c r="DU372" i="14"/>
  <c r="G372" i="14"/>
  <c r="IU372" i="14"/>
  <c r="HH372" i="14"/>
  <c r="BU372" i="14"/>
  <c r="AD372" i="14"/>
  <c r="FP372" i="14"/>
  <c r="AU372" i="14"/>
  <c r="CS372" i="14"/>
  <c r="BT372" i="14"/>
  <c r="AE372" i="14"/>
  <c r="AF372" i="14"/>
  <c r="IL372" i="14"/>
  <c r="IY372" i="14"/>
  <c r="CM372" i="14"/>
  <c r="DT372" i="14"/>
  <c r="EE372" i="14"/>
  <c r="FM372" i="14"/>
  <c r="EH372" i="14"/>
  <c r="CF372" i="14"/>
  <c r="CG372" i="14"/>
  <c r="AR372" i="14"/>
  <c r="IV372" i="14"/>
  <c r="CJ372" i="14"/>
  <c r="DS372" i="14"/>
  <c r="ED372" i="14"/>
  <c r="HM372" i="14"/>
  <c r="GS372" i="14"/>
  <c r="FF372" i="14"/>
  <c r="DL372" i="14"/>
  <c r="DM372" i="14"/>
  <c r="BX372" i="14"/>
  <c r="AI372" i="14"/>
  <c r="DP372" i="14"/>
  <c r="EC372" i="14"/>
  <c r="FT372" i="14"/>
  <c r="I372" i="14"/>
  <c r="HQ372" i="14"/>
  <c r="FN372" i="14"/>
  <c r="FL372" i="14"/>
  <c r="DW372" i="14"/>
  <c r="CH372" i="14"/>
  <c r="DO372" i="14"/>
  <c r="EB372" i="14"/>
  <c r="FS372" i="14"/>
  <c r="JB372" i="14"/>
  <c r="AG372" i="14"/>
  <c r="HY372" i="14"/>
  <c r="GR372" i="14"/>
  <c r="FC372" i="14"/>
  <c r="DN372" i="14"/>
  <c r="EA372" i="14"/>
  <c r="FR372" i="14"/>
  <c r="GY372" i="14"/>
  <c r="AM372" i="14"/>
  <c r="AO372" i="14"/>
  <c r="J372" i="14"/>
  <c r="DV372" i="14"/>
  <c r="AQ372" i="14"/>
  <c r="HE372" i="14"/>
  <c r="DX372" i="14"/>
  <c r="AS372" i="14"/>
  <c r="AJ372" i="14"/>
  <c r="IZ372" i="14"/>
  <c r="HK372" i="14"/>
  <c r="GZ372" i="14"/>
  <c r="FW372" i="14"/>
  <c r="DA372" i="14"/>
  <c r="AH372" i="14"/>
  <c r="GT372" i="14"/>
  <c r="FB372" i="14"/>
  <c r="BW372" i="14"/>
  <c r="IK372" i="14"/>
  <c r="FD372" i="14"/>
  <c r="CI372" i="14"/>
  <c r="AT372" i="14"/>
  <c r="AK372" i="14"/>
  <c r="JA372" i="14"/>
  <c r="HL372" i="14"/>
  <c r="HC372" i="14"/>
  <c r="EG372" i="14"/>
  <c r="AP372" i="14"/>
  <c r="HR372" i="14"/>
  <c r="HZ372" i="14"/>
  <c r="AZ372" i="14"/>
  <c r="EF372" i="14"/>
  <c r="HN372" i="14"/>
  <c r="BA372" i="14"/>
  <c r="EI372" i="14"/>
  <c r="HO372" i="14"/>
  <c r="BB372" i="14"/>
  <c r="EJ372" i="14"/>
  <c r="HP372" i="14"/>
  <c r="BC372" i="14"/>
  <c r="EK372" i="14"/>
  <c r="HS372" i="14"/>
  <c r="BD372" i="14"/>
  <c r="EL372" i="14"/>
  <c r="HT372" i="14"/>
  <c r="BG372" i="14"/>
  <c r="EM372" i="14"/>
  <c r="HU372" i="14"/>
  <c r="BH372" i="14"/>
  <c r="EN372" i="14"/>
  <c r="HV372" i="14"/>
  <c r="BI372" i="14"/>
  <c r="EQ372" i="14"/>
  <c r="HW372" i="14"/>
  <c r="AW372" i="14"/>
  <c r="DI372" i="14"/>
  <c r="FU372" i="14"/>
  <c r="IG372" i="14"/>
  <c r="AX372" i="14"/>
  <c r="DJ372" i="14"/>
  <c r="FV372" i="14"/>
  <c r="IH372" i="14"/>
  <c r="BJ372" i="14"/>
  <c r="ER372" i="14"/>
  <c r="HX372" i="14"/>
  <c r="BK372" i="14"/>
  <c r="ES372" i="14"/>
  <c r="IA372" i="14"/>
  <c r="BL372" i="14"/>
  <c r="ET372" i="14"/>
  <c r="IB372" i="14"/>
  <c r="BO372" i="14"/>
  <c r="EU372" i="14"/>
  <c r="IC372" i="14"/>
  <c r="BP372" i="14"/>
  <c r="EV372" i="14"/>
  <c r="ID372" i="14"/>
  <c r="BQ372" i="14"/>
  <c r="EY372" i="14"/>
  <c r="IE372" i="14"/>
  <c r="BR372" i="14"/>
  <c r="EZ372" i="14"/>
  <c r="IF372" i="14"/>
  <c r="BS372" i="14"/>
  <c r="FA372" i="14"/>
  <c r="II372" i="14"/>
  <c r="BE372" i="14"/>
  <c r="DQ372" i="14"/>
  <c r="GC372" i="14"/>
  <c r="IO372" i="14"/>
  <c r="BF372" i="14"/>
  <c r="DR372" i="14"/>
  <c r="GD372" i="14"/>
  <c r="IP372" i="14"/>
  <c r="BY372" i="14"/>
  <c r="FG372" i="14"/>
  <c r="IM372" i="14"/>
  <c r="BZ372" i="14"/>
  <c r="FH372" i="14"/>
  <c r="IN372" i="14"/>
  <c r="CA372" i="14"/>
  <c r="FI372" i="14"/>
  <c r="IQ372" i="14"/>
  <c r="CB372" i="14"/>
  <c r="FJ372" i="14"/>
  <c r="IR372" i="14"/>
  <c r="CE372" i="14"/>
  <c r="FK372" i="14"/>
  <c r="IS372" i="14"/>
  <c r="BM372" i="14"/>
  <c r="DY372" i="14"/>
  <c r="GK372" i="14"/>
  <c r="IW372" i="14"/>
  <c r="BN372" i="14"/>
  <c r="DZ372" i="14"/>
  <c r="GL372" i="14"/>
  <c r="IX372" i="14"/>
  <c r="H372" i="14"/>
  <c r="CP372" i="14"/>
  <c r="FX372" i="14"/>
  <c r="K372" i="14"/>
  <c r="CQ372" i="14"/>
  <c r="FY372" i="14"/>
  <c r="L372" i="14"/>
  <c r="CR372" i="14"/>
  <c r="FZ372" i="14"/>
  <c r="M372" i="14"/>
  <c r="CU372" i="14"/>
  <c r="GA372" i="14"/>
  <c r="N372" i="14"/>
  <c r="CV372" i="14"/>
  <c r="GB372" i="14"/>
  <c r="O372" i="14"/>
  <c r="CW372" i="14"/>
  <c r="GE372" i="14"/>
  <c r="P372" i="14"/>
  <c r="CX372" i="14"/>
  <c r="GF372" i="14"/>
  <c r="S372" i="14"/>
  <c r="CY372" i="14"/>
  <c r="GG372" i="14"/>
  <c r="Q372" i="14"/>
  <c r="CC372" i="14"/>
  <c r="EO372" i="14"/>
  <c r="HA372" i="14"/>
  <c r="R372" i="14"/>
  <c r="CD372" i="14"/>
  <c r="EP372" i="14"/>
  <c r="HB372" i="14"/>
  <c r="T372" i="14"/>
  <c r="CZ372" i="14"/>
  <c r="GH372" i="14"/>
  <c r="U372" i="14"/>
  <c r="DC372" i="14"/>
  <c r="GI372" i="14"/>
  <c r="V372" i="14"/>
  <c r="DD372" i="14"/>
  <c r="GJ372" i="14"/>
  <c r="W372" i="14"/>
  <c r="DE372" i="14"/>
  <c r="GM372" i="14"/>
  <c r="X372" i="14"/>
  <c r="DF372" i="14"/>
  <c r="GN372" i="14"/>
  <c r="AA372" i="14"/>
  <c r="DG372" i="14"/>
  <c r="GO372" i="14"/>
  <c r="AB372" i="14"/>
  <c r="DH372" i="14"/>
  <c r="GP372" i="14"/>
  <c r="AC372" i="14"/>
  <c r="DK372" i="14"/>
  <c r="GQ372" i="14"/>
  <c r="Y372" i="14"/>
  <c r="CK372" i="14"/>
  <c r="EW372" i="14"/>
  <c r="HI372" i="14"/>
  <c r="Z372" i="14"/>
  <c r="CL372" i="14"/>
  <c r="EX372" i="14"/>
  <c r="I112" i="14"/>
  <c r="K112" i="14" s="1"/>
  <c r="IZ373" i="14" s="1"/>
  <c r="G113" i="14"/>
  <c r="H638" i="14"/>
  <c r="G638" i="14"/>
  <c r="F113" i="14"/>
  <c r="E114" i="14"/>
  <c r="H114" i="14" s="1"/>
  <c r="N639" i="14"/>
  <c r="A640" i="14"/>
  <c r="D115" i="14"/>
  <c r="C116" i="14"/>
  <c r="BL638" i="14"/>
  <c r="BD638" i="14"/>
  <c r="AV638" i="14"/>
  <c r="AN638" i="14"/>
  <c r="AF638" i="14"/>
  <c r="BJ638" i="14"/>
  <c r="BB638" i="14"/>
  <c r="AT638" i="14"/>
  <c r="AL638" i="14"/>
  <c r="AD638" i="14"/>
  <c r="V638" i="14"/>
  <c r="BI638" i="14"/>
  <c r="BA638" i="14"/>
  <c r="AS638" i="14"/>
  <c r="AK638" i="14"/>
  <c r="AC638" i="14"/>
  <c r="U638" i="14"/>
  <c r="M638" i="14"/>
  <c r="BH638" i="14"/>
  <c r="AZ638" i="14"/>
  <c r="AR638" i="14"/>
  <c r="AJ638" i="14"/>
  <c r="AB638" i="14"/>
  <c r="T638" i="14"/>
  <c r="BG638" i="14"/>
  <c r="AY638" i="14"/>
  <c r="BF638" i="14"/>
  <c r="AX638" i="14"/>
  <c r="AP638" i="14"/>
  <c r="AH638" i="14"/>
  <c r="Z638" i="14"/>
  <c r="R638" i="14"/>
  <c r="BE638" i="14"/>
  <c r="AW638" i="14"/>
  <c r="AO638" i="14"/>
  <c r="AG638" i="14"/>
  <c r="Y638" i="14"/>
  <c r="Q638" i="14"/>
  <c r="BK638" i="14"/>
  <c r="X638" i="14"/>
  <c r="BC638" i="14"/>
  <c r="W638" i="14"/>
  <c r="AU638" i="14"/>
  <c r="S638" i="14"/>
  <c r="AQ638" i="14"/>
  <c r="P638" i="14"/>
  <c r="AM638" i="14"/>
  <c r="O638" i="14"/>
  <c r="AI638" i="14"/>
  <c r="AE638" i="14"/>
  <c r="AA638" i="14"/>
  <c r="D640" i="14"/>
  <c r="C641" i="14"/>
  <c r="E639" i="14"/>
  <c r="H639" i="14" s="1"/>
  <c r="D39" i="11"/>
  <c r="G39" i="11" s="1"/>
  <c r="E38" i="11"/>
  <c r="F38" i="11" s="1"/>
  <c r="J38" i="11" l="1"/>
  <c r="K38" i="11" s="1"/>
  <c r="H38" i="11"/>
  <c r="I38" i="11" s="1"/>
  <c r="I113" i="14"/>
  <c r="K113" i="14" s="1"/>
  <c r="HI374" i="14" s="1"/>
  <c r="HI373" i="14"/>
  <c r="EM373" i="14"/>
  <c r="GX373" i="14"/>
  <c r="JA373" i="14"/>
  <c r="Y373" i="14"/>
  <c r="BU373" i="14"/>
  <c r="GN373" i="14"/>
  <c r="DH373" i="14"/>
  <c r="BN373" i="14"/>
  <c r="FT373" i="14"/>
  <c r="GY373" i="14"/>
  <c r="G373" i="14"/>
  <c r="BR373" i="14"/>
  <c r="AP373" i="14"/>
  <c r="DE373" i="14"/>
  <c r="GF373" i="14"/>
  <c r="CY373" i="14"/>
  <c r="FB373" i="14"/>
  <c r="HE373" i="14"/>
  <c r="AK373" i="14"/>
  <c r="CW373" i="14"/>
  <c r="IQ373" i="14"/>
  <c r="AE373" i="14"/>
  <c r="DT373" i="14"/>
  <c r="AM373" i="14"/>
  <c r="CP373" i="14"/>
  <c r="DU373" i="14"/>
  <c r="U373" i="14"/>
  <c r="BM373" i="14"/>
  <c r="EI373" i="14"/>
  <c r="DM373" i="14"/>
  <c r="AZ373" i="14"/>
  <c r="P373" i="14"/>
  <c r="AH373" i="14"/>
  <c r="HD373" i="14"/>
  <c r="CE373" i="14"/>
  <c r="CD373" i="14"/>
  <c r="GR373" i="14"/>
  <c r="FJ373" i="14"/>
  <c r="HS373" i="14"/>
  <c r="ES373" i="14"/>
  <c r="S373" i="14"/>
  <c r="AJ373" i="14"/>
  <c r="HJ373" i="14"/>
  <c r="HY373" i="14"/>
  <c r="EF373" i="14"/>
  <c r="AY373" i="14"/>
  <c r="FH373" i="14"/>
  <c r="GM373" i="14"/>
  <c r="FN373" i="14"/>
  <c r="GC373" i="14"/>
  <c r="CJ373" i="14"/>
  <c r="DO373" i="14"/>
  <c r="FZ373" i="14"/>
  <c r="HU373" i="14"/>
  <c r="CV373" i="14"/>
  <c r="DC373" i="14"/>
  <c r="DB373" i="14"/>
  <c r="HP373" i="14"/>
  <c r="IU373" i="14"/>
  <c r="BC373" i="14"/>
  <c r="DN373" i="14"/>
  <c r="EW373" i="14"/>
  <c r="EB373" i="14"/>
  <c r="BH373" i="14"/>
  <c r="IB373" i="14"/>
  <c r="EJ373" i="14"/>
  <c r="IV373" i="14"/>
  <c r="ID373" i="14"/>
  <c r="DI373" i="14"/>
  <c r="IH373" i="14"/>
  <c r="AV373" i="14"/>
  <c r="AD373" i="14"/>
  <c r="H373" i="14"/>
  <c r="IW373" i="14"/>
  <c r="CA373" i="14"/>
  <c r="CK373" i="14"/>
  <c r="FG373" i="14"/>
  <c r="FD373" i="14"/>
  <c r="EL373" i="14"/>
  <c r="J373" i="14"/>
  <c r="EX373" i="14"/>
  <c r="GI373" i="14"/>
  <c r="GO373" i="14"/>
  <c r="EZ373" i="14"/>
  <c r="FM373" i="14"/>
  <c r="IT373" i="14"/>
  <c r="L373" i="14"/>
  <c r="BO373" i="14"/>
  <c r="BT373" i="14"/>
  <c r="BB373" i="14"/>
  <c r="AS373" i="14"/>
  <c r="CN373" i="14"/>
  <c r="DS373" i="14"/>
  <c r="IP373" i="14"/>
  <c r="BP373" i="14"/>
  <c r="IA373" i="14"/>
  <c r="FP373" i="14"/>
  <c r="HC373" i="14"/>
  <c r="GJ373" i="14"/>
  <c r="FR373" i="14"/>
  <c r="BY373" i="14"/>
  <c r="FV373" i="14"/>
  <c r="HG373" i="14"/>
  <c r="HM373" i="14"/>
  <c r="HL373" i="14"/>
  <c r="GK373" i="14"/>
  <c r="O373" i="14"/>
  <c r="BE373" i="14"/>
  <c r="CM373" i="14"/>
  <c r="CR373" i="14"/>
  <c r="BZ373" i="14"/>
  <c r="EC373" i="14"/>
  <c r="CL373" i="14"/>
  <c r="DW373" i="14"/>
  <c r="BI373" i="14"/>
  <c r="IY373" i="14"/>
  <c r="GZ373" i="14"/>
  <c r="GH373" i="14"/>
  <c r="EK373" i="14"/>
  <c r="GT373" i="14"/>
  <c r="IE373" i="14"/>
  <c r="IK373" i="14"/>
  <c r="AA373" i="14"/>
  <c r="IN373" i="14"/>
  <c r="DP373" i="14"/>
  <c r="BF373" i="14"/>
  <c r="II373" i="14"/>
  <c r="FO373" i="14"/>
  <c r="DD373" i="14"/>
  <c r="EA373" i="14"/>
  <c r="DX373" i="14"/>
  <c r="DF373" i="14"/>
  <c r="AW373" i="14"/>
  <c r="DJ373" i="14"/>
  <c r="EU373" i="14"/>
  <c r="FA373" i="14"/>
  <c r="BX373" i="14"/>
  <c r="HX373" i="14"/>
  <c r="HF373" i="14"/>
  <c r="AI373" i="14"/>
  <c r="HR373" i="14"/>
  <c r="AF373" i="14"/>
  <c r="N373" i="14"/>
  <c r="CS373" i="14"/>
  <c r="IG373" i="14"/>
  <c r="BK373" i="14"/>
  <c r="AO373" i="14"/>
  <c r="EQ373" i="14"/>
  <c r="EN373" i="14"/>
  <c r="DV373" i="14"/>
  <c r="DA373" i="14"/>
  <c r="EH373" i="14"/>
  <c r="FS373" i="14"/>
  <c r="FY373" i="14"/>
  <c r="DR373" i="14"/>
  <c r="HV373" i="14"/>
  <c r="CX373" i="14"/>
  <c r="BD373" i="14"/>
  <c r="FW373" i="14"/>
  <c r="IJ373" i="14"/>
  <c r="AR373" i="14"/>
  <c r="IX373" i="14"/>
  <c r="BL373" i="14"/>
  <c r="AT373" i="14"/>
  <c r="AC373" i="14"/>
  <c r="AX373" i="14"/>
  <c r="CI373" i="14"/>
  <c r="DQ373" i="14"/>
  <c r="GE373" i="14"/>
  <c r="FL373" i="14"/>
  <c r="ET373" i="14"/>
  <c r="T373" i="14"/>
  <c r="FF373" i="14"/>
  <c r="GQ373" i="14"/>
  <c r="GW373" i="14"/>
  <c r="GV373" i="14"/>
  <c r="FU373" i="14"/>
  <c r="JB373" i="14"/>
  <c r="X373" i="14"/>
  <c r="BW373" i="14"/>
  <c r="CB373" i="14"/>
  <c r="BJ373" i="14"/>
  <c r="BQ373" i="14"/>
  <c r="BV373" i="14"/>
  <c r="DG373" i="14"/>
  <c r="Z373" i="14"/>
  <c r="FC373" i="14"/>
  <c r="CC373" i="14"/>
  <c r="AG373" i="14"/>
  <c r="CQ373" i="14"/>
  <c r="DK373" i="14"/>
  <c r="FX373" i="14"/>
  <c r="HK373" i="14"/>
  <c r="GL373" i="14"/>
  <c r="HW373" i="14"/>
  <c r="IC373" i="14"/>
  <c r="Q373" i="14"/>
  <c r="GS373" i="14"/>
  <c r="W373" i="14"/>
  <c r="CG373" i="14"/>
  <c r="CU373" i="14"/>
  <c r="CZ373" i="14"/>
  <c r="CH373" i="14"/>
  <c r="I373" i="14"/>
  <c r="CT373" i="14"/>
  <c r="EE373" i="14"/>
  <c r="CO373" i="14"/>
  <c r="AB373" i="14"/>
  <c r="HH373" i="14"/>
  <c r="GP373" i="14"/>
  <c r="K373" i="14"/>
  <c r="HB373" i="14"/>
  <c r="IM373" i="14"/>
  <c r="IS373" i="14"/>
  <c r="AQ373" i="14"/>
  <c r="HQ373" i="14"/>
  <c r="AU373" i="14"/>
  <c r="M373" i="14"/>
  <c r="FI373" i="14"/>
  <c r="GU373" i="14"/>
  <c r="GD373" i="14"/>
  <c r="AL373" i="14"/>
  <c r="IR373" i="14"/>
  <c r="DL373" i="14"/>
  <c r="HT373" i="14"/>
  <c r="DZ373" i="14"/>
  <c r="FK373" i="14"/>
  <c r="FQ373" i="14"/>
  <c r="CF373" i="14"/>
  <c r="IF373" i="14"/>
  <c r="HN373" i="14"/>
  <c r="BA373" i="14"/>
  <c r="HZ373" i="14"/>
  <c r="AN373" i="14"/>
  <c r="V373" i="14"/>
  <c r="DY373" i="14"/>
  <c r="IO373" i="14"/>
  <c r="BS373" i="14"/>
  <c r="BG373" i="14"/>
  <c r="EY373" i="14"/>
  <c r="EV373" i="14"/>
  <c r="ED373" i="14"/>
  <c r="EG373" i="14"/>
  <c r="EP373" i="14"/>
  <c r="GA373" i="14"/>
  <c r="GG373" i="14"/>
  <c r="ER373" i="14"/>
  <c r="FE373" i="14"/>
  <c r="IL373" i="14"/>
  <c r="EO373" i="14"/>
  <c r="HA373" i="14"/>
  <c r="GB373" i="14"/>
  <c r="HO373" i="14"/>
  <c r="R373" i="14"/>
  <c r="I638" i="14"/>
  <c r="F114" i="14"/>
  <c r="G114" i="14"/>
  <c r="G639" i="14"/>
  <c r="F639" i="14"/>
  <c r="C117" i="14"/>
  <c r="D116" i="14"/>
  <c r="G115" i="14"/>
  <c r="E115" i="14"/>
  <c r="H115" i="14" s="1"/>
  <c r="F115" i="14"/>
  <c r="D641" i="14"/>
  <c r="C642" i="14"/>
  <c r="N640" i="14"/>
  <c r="A641" i="14"/>
  <c r="E640" i="14"/>
  <c r="G640" i="14" s="1"/>
  <c r="BL639" i="14"/>
  <c r="BD639" i="14"/>
  <c r="AV639" i="14"/>
  <c r="AN639" i="14"/>
  <c r="AF639" i="14"/>
  <c r="X639" i="14"/>
  <c r="P639" i="14"/>
  <c r="BJ639" i="14"/>
  <c r="BB639" i="14"/>
  <c r="AT639" i="14"/>
  <c r="AL639" i="14"/>
  <c r="AD639" i="14"/>
  <c r="V639" i="14"/>
  <c r="BI639" i="14"/>
  <c r="BA639" i="14"/>
  <c r="AS639" i="14"/>
  <c r="AK639" i="14"/>
  <c r="AC639" i="14"/>
  <c r="U639" i="14"/>
  <c r="M639" i="14"/>
  <c r="BH639" i="14"/>
  <c r="AZ639" i="14"/>
  <c r="AR639" i="14"/>
  <c r="AJ639" i="14"/>
  <c r="AB639" i="14"/>
  <c r="T639" i="14"/>
  <c r="BG639" i="14"/>
  <c r="AY639" i="14"/>
  <c r="AQ639" i="14"/>
  <c r="AI639" i="14"/>
  <c r="AA639" i="14"/>
  <c r="S639" i="14"/>
  <c r="BF639" i="14"/>
  <c r="AX639" i="14"/>
  <c r="AP639" i="14"/>
  <c r="AH639" i="14"/>
  <c r="Z639" i="14"/>
  <c r="R639" i="14"/>
  <c r="BE639" i="14"/>
  <c r="AW639" i="14"/>
  <c r="AO639" i="14"/>
  <c r="AG639" i="14"/>
  <c r="Y639" i="14"/>
  <c r="Q639" i="14"/>
  <c r="BK639" i="14"/>
  <c r="BC639" i="14"/>
  <c r="AU639" i="14"/>
  <c r="AM639" i="14"/>
  <c r="AE639" i="14"/>
  <c r="W639" i="14"/>
  <c r="O639" i="14"/>
  <c r="D40" i="11"/>
  <c r="G40" i="11" s="1"/>
  <c r="E39" i="11"/>
  <c r="F39" i="11" s="1"/>
  <c r="GE374" i="14" l="1"/>
  <c r="J39" i="11"/>
  <c r="K39" i="11" s="1"/>
  <c r="H39" i="11"/>
  <c r="I39" i="11" s="1"/>
  <c r="DJ374" i="14"/>
  <c r="AJ374" i="14"/>
  <c r="EB374" i="14"/>
  <c r="GG374" i="14"/>
  <c r="AL374" i="14"/>
  <c r="DB374" i="14"/>
  <c r="CC374" i="14"/>
  <c r="HR374" i="14"/>
  <c r="HJ374" i="14"/>
  <c r="S374" i="14"/>
  <c r="GK374" i="14"/>
  <c r="AP374" i="14"/>
  <c r="BX374" i="14"/>
  <c r="BZ374" i="14"/>
  <c r="GH374" i="14"/>
  <c r="HL374" i="14"/>
  <c r="U374" i="14"/>
  <c r="GX374" i="14"/>
  <c r="CI374" i="14"/>
  <c r="CM374" i="14"/>
  <c r="AK374" i="14"/>
  <c r="DP374" i="14"/>
  <c r="R374" i="14"/>
  <c r="EQ374" i="14"/>
  <c r="FI374" i="14"/>
  <c r="GR374" i="14"/>
  <c r="CA374" i="14"/>
  <c r="AX374" i="14"/>
  <c r="HZ374" i="14"/>
  <c r="HK374" i="14"/>
  <c r="IZ374" i="14"/>
  <c r="HM374" i="14"/>
  <c r="AE374" i="14"/>
  <c r="Q374" i="14"/>
  <c r="CT374" i="14"/>
  <c r="IH374" i="14"/>
  <c r="IY374" i="14"/>
  <c r="M374" i="14"/>
  <c r="JA374" i="14"/>
  <c r="BS374" i="14"/>
  <c r="AG374" i="14"/>
  <c r="EP374" i="14"/>
  <c r="CU374" i="14"/>
  <c r="DL374" i="14"/>
  <c r="BY374" i="14"/>
  <c r="DN374" i="14"/>
  <c r="EM374" i="14"/>
  <c r="HB374" i="14"/>
  <c r="DK374" i="14"/>
  <c r="DT374" i="14"/>
  <c r="FA374" i="14"/>
  <c r="ET374" i="14"/>
  <c r="IU374" i="14"/>
  <c r="IE374" i="14"/>
  <c r="AV374" i="14"/>
  <c r="DH374" i="14"/>
  <c r="FE374" i="14"/>
  <c r="DG374" i="14"/>
  <c r="GJ374" i="14"/>
  <c r="GP374" i="14"/>
  <c r="HO374" i="14"/>
  <c r="I374" i="14"/>
  <c r="Z374" i="14"/>
  <c r="EX374" i="14"/>
  <c r="AY374" i="14"/>
  <c r="HS374" i="14"/>
  <c r="ER374" i="14"/>
  <c r="DM374" i="14"/>
  <c r="BB374" i="14"/>
  <c r="HN374" i="14"/>
  <c r="GA374" i="14"/>
  <c r="DX374" i="14"/>
  <c r="CK374" i="14"/>
  <c r="AH374" i="14"/>
  <c r="FF374" i="14"/>
  <c r="CE374" i="14"/>
  <c r="II374" i="14"/>
  <c r="GF374" i="14"/>
  <c r="ES374" i="14"/>
  <c r="BJ374" i="14"/>
  <c r="JB374" i="14"/>
  <c r="HG374" i="14"/>
  <c r="EN374" i="14"/>
  <c r="DI374" i="14"/>
  <c r="CD374" i="14"/>
  <c r="FN374" i="14"/>
  <c r="AA374" i="14"/>
  <c r="EY374" i="14"/>
  <c r="AZ374" i="14"/>
  <c r="GN374" i="14"/>
  <c r="CG374" i="14"/>
  <c r="HU374" i="14"/>
  <c r="DV374" i="14"/>
  <c r="G374" i="14"/>
  <c r="EU374" i="14"/>
  <c r="BD374" i="14"/>
  <c r="HH374" i="14"/>
  <c r="EO374" i="14"/>
  <c r="CL374" i="14"/>
  <c r="FV374" i="14"/>
  <c r="AI374" i="14"/>
  <c r="FG374" i="14"/>
  <c r="BH374" i="14"/>
  <c r="GV374" i="14"/>
  <c r="CO374" i="14"/>
  <c r="IK374" i="14"/>
  <c r="ED374" i="14"/>
  <c r="O374" i="14"/>
  <c r="FC374" i="14"/>
  <c r="BT374" i="14"/>
  <c r="IV374" i="14"/>
  <c r="EW374" i="14"/>
  <c r="AF374" i="14"/>
  <c r="GB374" i="14"/>
  <c r="BU374" i="14"/>
  <c r="IW374" i="14"/>
  <c r="BF374" i="14"/>
  <c r="DR374" i="14"/>
  <c r="GD374" i="14"/>
  <c r="IP374" i="14"/>
  <c r="BG374" i="14"/>
  <c r="DS374" i="14"/>
  <c r="GM374" i="14"/>
  <c r="L374" i="14"/>
  <c r="CF374" i="14"/>
  <c r="EZ374" i="14"/>
  <c r="HT374" i="14"/>
  <c r="BA374" i="14"/>
  <c r="DU374" i="14"/>
  <c r="GO374" i="14"/>
  <c r="N374" i="14"/>
  <c r="CH374" i="14"/>
  <c r="FB374" i="14"/>
  <c r="HV374" i="14"/>
  <c r="AU374" i="14"/>
  <c r="DO374" i="14"/>
  <c r="GI374" i="14"/>
  <c r="H374" i="14"/>
  <c r="CB374" i="14"/>
  <c r="EV374" i="14"/>
  <c r="HP374" i="14"/>
  <c r="AW374" i="14"/>
  <c r="DQ374" i="14"/>
  <c r="GS374" i="14"/>
  <c r="BN374" i="14"/>
  <c r="DZ374" i="14"/>
  <c r="GL374" i="14"/>
  <c r="IX374" i="14"/>
  <c r="BO374" i="14"/>
  <c r="EA374" i="14"/>
  <c r="GU374" i="14"/>
  <c r="T374" i="14"/>
  <c r="CN374" i="14"/>
  <c r="FH374" i="14"/>
  <c r="IJ374" i="14"/>
  <c r="BI374" i="14"/>
  <c r="EC374" i="14"/>
  <c r="GW374" i="14"/>
  <c r="V374" i="14"/>
  <c r="CP374" i="14"/>
  <c r="FJ374" i="14"/>
  <c r="IL374" i="14"/>
  <c r="BC374" i="14"/>
  <c r="DW374" i="14"/>
  <c r="GQ374" i="14"/>
  <c r="P374" i="14"/>
  <c r="CJ374" i="14"/>
  <c r="FD374" i="14"/>
  <c r="IF374" i="14"/>
  <c r="BE374" i="14"/>
  <c r="DY374" i="14"/>
  <c r="HA374" i="14"/>
  <c r="J374" i="14"/>
  <c r="BV374" i="14"/>
  <c r="EH374" i="14"/>
  <c r="GT374" i="14"/>
  <c r="K374" i="14"/>
  <c r="BW374" i="14"/>
  <c r="EI374" i="14"/>
  <c r="HC374" i="14"/>
  <c r="AB374" i="14"/>
  <c r="CV374" i="14"/>
  <c r="FX374" i="14"/>
  <c r="IR374" i="14"/>
  <c r="BQ374" i="14"/>
  <c r="EK374" i="14"/>
  <c r="HE374" i="14"/>
  <c r="AD374" i="14"/>
  <c r="CX374" i="14"/>
  <c r="FZ374" i="14"/>
  <c r="IT374" i="14"/>
  <c r="BK374" i="14"/>
  <c r="EE374" i="14"/>
  <c r="GY374" i="14"/>
  <c r="X374" i="14"/>
  <c r="CR374" i="14"/>
  <c r="FT374" i="14"/>
  <c r="IN374" i="14"/>
  <c r="BM374" i="14"/>
  <c r="EG374" i="14"/>
  <c r="HQ374" i="14"/>
  <c r="AQ374" i="14"/>
  <c r="DC374" i="14"/>
  <c r="FW374" i="14"/>
  <c r="IQ374" i="14"/>
  <c r="BP374" i="14"/>
  <c r="EJ374" i="14"/>
  <c r="HD374" i="14"/>
  <c r="AC374" i="14"/>
  <c r="CW374" i="14"/>
  <c r="FY374" i="14"/>
  <c r="IS374" i="14"/>
  <c r="BR374" i="14"/>
  <c r="EL374" i="14"/>
  <c r="HF374" i="14"/>
  <c r="W374" i="14"/>
  <c r="CQ374" i="14"/>
  <c r="FS374" i="14"/>
  <c r="IM374" i="14"/>
  <c r="BL374" i="14"/>
  <c r="EF374" i="14"/>
  <c r="GZ374" i="14"/>
  <c r="Y374" i="14"/>
  <c r="CS374" i="14"/>
  <c r="FU374" i="14"/>
  <c r="GC374" i="14"/>
  <c r="FO374" i="14"/>
  <c r="IA374" i="14"/>
  <c r="AR374" i="14"/>
  <c r="DD374" i="14"/>
  <c r="FP374" i="14"/>
  <c r="IB374" i="14"/>
  <c r="AS374" i="14"/>
  <c r="DE374" i="14"/>
  <c r="FQ374" i="14"/>
  <c r="IC374" i="14"/>
  <c r="AT374" i="14"/>
  <c r="DF374" i="14"/>
  <c r="FR374" i="14"/>
  <c r="ID374" i="14"/>
  <c r="AM374" i="14"/>
  <c r="CY374" i="14"/>
  <c r="FK374" i="14"/>
  <c r="HW374" i="14"/>
  <c r="AN374" i="14"/>
  <c r="CZ374" i="14"/>
  <c r="FL374" i="14"/>
  <c r="HX374" i="14"/>
  <c r="AO374" i="14"/>
  <c r="DA374" i="14"/>
  <c r="FM374" i="14"/>
  <c r="HY374" i="14"/>
  <c r="IG374" i="14"/>
  <c r="IO374" i="14"/>
  <c r="I639" i="14"/>
  <c r="I114" i="14"/>
  <c r="K114" i="14" s="1"/>
  <c r="AK375" i="14" s="1"/>
  <c r="I115" i="14"/>
  <c r="K115" i="14" s="1"/>
  <c r="HC376" i="14" s="1"/>
  <c r="F640" i="14"/>
  <c r="H640" i="14"/>
  <c r="E641" i="14"/>
  <c r="G641" i="14" s="1"/>
  <c r="H641" i="14"/>
  <c r="F641" i="14"/>
  <c r="N641" i="14"/>
  <c r="A642" i="14"/>
  <c r="E116" i="14"/>
  <c r="H116" i="14" s="1"/>
  <c r="BL640" i="14"/>
  <c r="BD640" i="14"/>
  <c r="AV640" i="14"/>
  <c r="AN640" i="14"/>
  <c r="AF640" i="14"/>
  <c r="X640" i="14"/>
  <c r="P640" i="14"/>
  <c r="BJ640" i="14"/>
  <c r="BB640" i="14"/>
  <c r="AT640" i="14"/>
  <c r="AL640" i="14"/>
  <c r="AD640" i="14"/>
  <c r="V640" i="14"/>
  <c r="BI640" i="14"/>
  <c r="BA640" i="14"/>
  <c r="AS640" i="14"/>
  <c r="AK640" i="14"/>
  <c r="AC640" i="14"/>
  <c r="U640" i="14"/>
  <c r="M640" i="14"/>
  <c r="BH640" i="14"/>
  <c r="AZ640" i="14"/>
  <c r="AR640" i="14"/>
  <c r="AJ640" i="14"/>
  <c r="AB640" i="14"/>
  <c r="T640" i="14"/>
  <c r="BG640" i="14"/>
  <c r="AY640" i="14"/>
  <c r="AQ640" i="14"/>
  <c r="AI640" i="14"/>
  <c r="AA640" i="14"/>
  <c r="S640" i="14"/>
  <c r="BF640" i="14"/>
  <c r="AX640" i="14"/>
  <c r="AP640" i="14"/>
  <c r="AH640" i="14"/>
  <c r="Z640" i="14"/>
  <c r="R640" i="14"/>
  <c r="BE640" i="14"/>
  <c r="AW640" i="14"/>
  <c r="AO640" i="14"/>
  <c r="AG640" i="14"/>
  <c r="Y640" i="14"/>
  <c r="Q640" i="14"/>
  <c r="BK640" i="14"/>
  <c r="BC640" i="14"/>
  <c r="AU640" i="14"/>
  <c r="AM640" i="14"/>
  <c r="AE640" i="14"/>
  <c r="W640" i="14"/>
  <c r="O640" i="14"/>
  <c r="D117" i="14"/>
  <c r="C118" i="14"/>
  <c r="D642" i="14"/>
  <c r="C643" i="14"/>
  <c r="D41" i="11"/>
  <c r="G41" i="11" s="1"/>
  <c r="E40" i="11"/>
  <c r="F40" i="11" s="1"/>
  <c r="J40" i="11" l="1"/>
  <c r="K40" i="11" s="1"/>
  <c r="H40" i="11"/>
  <c r="I40" i="11" s="1"/>
  <c r="DC376" i="14"/>
  <c r="IZ376" i="14"/>
  <c r="DV376" i="14"/>
  <c r="ED376" i="14"/>
  <c r="IU376" i="14"/>
  <c r="I376" i="14"/>
  <c r="DS376" i="14"/>
  <c r="DX376" i="14"/>
  <c r="EF376" i="14"/>
  <c r="IS376" i="14"/>
  <c r="AO376" i="14"/>
  <c r="JA376" i="14"/>
  <c r="HZ376" i="14"/>
  <c r="DT376" i="14"/>
  <c r="IT376" i="14"/>
  <c r="BF376" i="14"/>
  <c r="EB376" i="14"/>
  <c r="JB376" i="14"/>
  <c r="BV376" i="14"/>
  <c r="IR376" i="14"/>
  <c r="IM376" i="14"/>
  <c r="GT376" i="14"/>
  <c r="DU376" i="14"/>
  <c r="DO376" i="14"/>
  <c r="FM376" i="14"/>
  <c r="IQ376" i="14"/>
  <c r="AM375" i="14"/>
  <c r="EC376" i="14"/>
  <c r="DW376" i="14"/>
  <c r="GC376" i="14"/>
  <c r="IY376" i="14"/>
  <c r="CY375" i="14"/>
  <c r="DW375" i="14"/>
  <c r="BM375" i="14"/>
  <c r="L376" i="14"/>
  <c r="EJ376" i="14"/>
  <c r="M376" i="14"/>
  <c r="EK376" i="14"/>
  <c r="N376" i="14"/>
  <c r="EL376" i="14"/>
  <c r="G376" i="14"/>
  <c r="EE376" i="14"/>
  <c r="H376" i="14"/>
  <c r="FL376" i="14"/>
  <c r="BE376" i="14"/>
  <c r="GS376" i="14"/>
  <c r="DB376" i="14"/>
  <c r="IP376" i="14"/>
  <c r="EA376" i="14"/>
  <c r="DG375" i="14"/>
  <c r="I375" i="14"/>
  <c r="AR376" i="14"/>
  <c r="FP376" i="14"/>
  <c r="AS376" i="14"/>
  <c r="FQ376" i="14"/>
  <c r="AT376" i="14"/>
  <c r="FR376" i="14"/>
  <c r="AM376" i="14"/>
  <c r="FK376" i="14"/>
  <c r="AN376" i="14"/>
  <c r="GB376" i="14"/>
  <c r="BU376" i="14"/>
  <c r="HY376" i="14"/>
  <c r="DR376" i="14"/>
  <c r="IX376" i="14"/>
  <c r="EI376" i="14"/>
  <c r="AW375" i="14"/>
  <c r="BU375" i="14"/>
  <c r="BH376" i="14"/>
  <c r="GF376" i="14"/>
  <c r="BI376" i="14"/>
  <c r="GG376" i="14"/>
  <c r="BJ376" i="14"/>
  <c r="GH376" i="14"/>
  <c r="BC376" i="14"/>
  <c r="GA376" i="14"/>
  <c r="BD376" i="14"/>
  <c r="GR376" i="14"/>
  <c r="DA376" i="14"/>
  <c r="IO376" i="14"/>
  <c r="DZ376" i="14"/>
  <c r="K376" i="14"/>
  <c r="FO376" i="14"/>
  <c r="DI375" i="14"/>
  <c r="CA375" i="14"/>
  <c r="BP376" i="14"/>
  <c r="GN376" i="14"/>
  <c r="BQ376" i="14"/>
  <c r="GO376" i="14"/>
  <c r="BR376" i="14"/>
  <c r="GP376" i="14"/>
  <c r="BK376" i="14"/>
  <c r="GI376" i="14"/>
  <c r="BT376" i="14"/>
  <c r="HX376" i="14"/>
  <c r="DQ376" i="14"/>
  <c r="IW376" i="14"/>
  <c r="EH376" i="14"/>
  <c r="AQ376" i="14"/>
  <c r="GE376" i="14"/>
  <c r="BA375" i="14"/>
  <c r="CE375" i="14"/>
  <c r="BX376" i="14"/>
  <c r="GV376" i="14"/>
  <c r="BY376" i="14"/>
  <c r="GW376" i="14"/>
  <c r="BZ376" i="14"/>
  <c r="GX376" i="14"/>
  <c r="BS376" i="14"/>
  <c r="GQ376" i="14"/>
  <c r="CZ376" i="14"/>
  <c r="IN376" i="14"/>
  <c r="DY376" i="14"/>
  <c r="J376" i="14"/>
  <c r="FN376" i="14"/>
  <c r="BG376" i="14"/>
  <c r="GU376" i="14"/>
  <c r="BI375" i="14"/>
  <c r="CU375" i="14"/>
  <c r="DD376" i="14"/>
  <c r="IB376" i="14"/>
  <c r="DE376" i="14"/>
  <c r="IC376" i="14"/>
  <c r="DF376" i="14"/>
  <c r="ID376" i="14"/>
  <c r="CY376" i="14"/>
  <c r="HW376" i="14"/>
  <c r="DP376" i="14"/>
  <c r="IV376" i="14"/>
  <c r="EG376" i="14"/>
  <c r="AP376" i="14"/>
  <c r="GD376" i="14"/>
  <c r="BW376" i="14"/>
  <c r="IA376" i="14"/>
  <c r="BK375" i="14"/>
  <c r="CW375" i="14"/>
  <c r="AO375" i="14"/>
  <c r="BC375" i="14"/>
  <c r="DY375" i="14"/>
  <c r="CG375" i="14"/>
  <c r="DA375" i="14"/>
  <c r="DO375" i="14"/>
  <c r="BQ375" i="14"/>
  <c r="CI375" i="14"/>
  <c r="AS375" i="14"/>
  <c r="BE375" i="14"/>
  <c r="G375" i="14"/>
  <c r="CK375" i="14"/>
  <c r="BL376" i="14"/>
  <c r="GJ376" i="14"/>
  <c r="BM376" i="14"/>
  <c r="GK376" i="14"/>
  <c r="BN376" i="14"/>
  <c r="GL376" i="14"/>
  <c r="BO376" i="14"/>
  <c r="GM376" i="14"/>
  <c r="AU375" i="14"/>
  <c r="DQ375" i="14"/>
  <c r="BS375" i="14"/>
  <c r="CQ375" i="14"/>
  <c r="AB376" i="14"/>
  <c r="CN376" i="14"/>
  <c r="EZ376" i="14"/>
  <c r="HL376" i="14"/>
  <c r="AC376" i="14"/>
  <c r="CO376" i="14"/>
  <c r="FA376" i="14"/>
  <c r="HM376" i="14"/>
  <c r="AD376" i="14"/>
  <c r="CP376" i="14"/>
  <c r="FB376" i="14"/>
  <c r="HN376" i="14"/>
  <c r="W376" i="14"/>
  <c r="CI376" i="14"/>
  <c r="EU376" i="14"/>
  <c r="HG376" i="14"/>
  <c r="X376" i="14"/>
  <c r="CJ376" i="14"/>
  <c r="EV376" i="14"/>
  <c r="HH376" i="14"/>
  <c r="Y376" i="14"/>
  <c r="CK376" i="14"/>
  <c r="EW376" i="14"/>
  <c r="HI376" i="14"/>
  <c r="Z376" i="14"/>
  <c r="CL376" i="14"/>
  <c r="EX376" i="14"/>
  <c r="HJ376" i="14"/>
  <c r="AA376" i="14"/>
  <c r="CM376" i="14"/>
  <c r="EY376" i="14"/>
  <c r="HK376" i="14"/>
  <c r="AQ375" i="14"/>
  <c r="AY375" i="14"/>
  <c r="BG375" i="14"/>
  <c r="BO375" i="14"/>
  <c r="BW375" i="14"/>
  <c r="CM375" i="14"/>
  <c r="F116" i="14"/>
  <c r="AJ376" i="14"/>
  <c r="CV376" i="14"/>
  <c r="FH376" i="14"/>
  <c r="HT376" i="14"/>
  <c r="AK376" i="14"/>
  <c r="CW376" i="14"/>
  <c r="FI376" i="14"/>
  <c r="HU376" i="14"/>
  <c r="AL376" i="14"/>
  <c r="CX376" i="14"/>
  <c r="FJ376" i="14"/>
  <c r="HV376" i="14"/>
  <c r="AE376" i="14"/>
  <c r="CQ376" i="14"/>
  <c r="FC376" i="14"/>
  <c r="HO376" i="14"/>
  <c r="AF376" i="14"/>
  <c r="CR376" i="14"/>
  <c r="FD376" i="14"/>
  <c r="HP376" i="14"/>
  <c r="AG376" i="14"/>
  <c r="CS376" i="14"/>
  <c r="FE376" i="14"/>
  <c r="HQ376" i="14"/>
  <c r="AH376" i="14"/>
  <c r="CT376" i="14"/>
  <c r="FF376" i="14"/>
  <c r="HR376" i="14"/>
  <c r="AI376" i="14"/>
  <c r="CU376" i="14"/>
  <c r="FG376" i="14"/>
  <c r="HS376" i="14"/>
  <c r="DC375" i="14"/>
  <c r="DK375" i="14"/>
  <c r="DS375" i="14"/>
  <c r="EA375" i="14"/>
  <c r="BY375" i="14"/>
  <c r="CO375" i="14"/>
  <c r="G116" i="14"/>
  <c r="AZ376" i="14"/>
  <c r="DL376" i="14"/>
  <c r="FX376" i="14"/>
  <c r="IJ376" i="14"/>
  <c r="BA376" i="14"/>
  <c r="DM376" i="14"/>
  <c r="FY376" i="14"/>
  <c r="IK376" i="14"/>
  <c r="BB376" i="14"/>
  <c r="DN376" i="14"/>
  <c r="FZ376" i="14"/>
  <c r="IL376" i="14"/>
  <c r="AU376" i="14"/>
  <c r="DG376" i="14"/>
  <c r="FS376" i="14"/>
  <c r="IE376" i="14"/>
  <c r="AV376" i="14"/>
  <c r="DH376" i="14"/>
  <c r="FT376" i="14"/>
  <c r="IF376" i="14"/>
  <c r="AW376" i="14"/>
  <c r="DI376" i="14"/>
  <c r="FU376" i="14"/>
  <c r="IG376" i="14"/>
  <c r="AX376" i="14"/>
  <c r="DJ376" i="14"/>
  <c r="FV376" i="14"/>
  <c r="IH376" i="14"/>
  <c r="AY376" i="14"/>
  <c r="DK376" i="14"/>
  <c r="FW376" i="14"/>
  <c r="II376" i="14"/>
  <c r="DE375" i="14"/>
  <c r="DM375" i="14"/>
  <c r="DU375" i="14"/>
  <c r="EC375" i="14"/>
  <c r="CC375" i="14"/>
  <c r="CS375" i="14"/>
  <c r="T376" i="14"/>
  <c r="CF376" i="14"/>
  <c r="ER376" i="14"/>
  <c r="HD376" i="14"/>
  <c r="U376" i="14"/>
  <c r="CG376" i="14"/>
  <c r="ES376" i="14"/>
  <c r="HE376" i="14"/>
  <c r="V376" i="14"/>
  <c r="CH376" i="14"/>
  <c r="ET376" i="14"/>
  <c r="HF376" i="14"/>
  <c r="O376" i="14"/>
  <c r="CA376" i="14"/>
  <c r="EM376" i="14"/>
  <c r="GY376" i="14"/>
  <c r="P376" i="14"/>
  <c r="CB376" i="14"/>
  <c r="EN376" i="14"/>
  <c r="GZ376" i="14"/>
  <c r="Q376" i="14"/>
  <c r="CC376" i="14"/>
  <c r="EO376" i="14"/>
  <c r="HA376" i="14"/>
  <c r="R376" i="14"/>
  <c r="CD376" i="14"/>
  <c r="EP376" i="14"/>
  <c r="HB376" i="14"/>
  <c r="S376" i="14"/>
  <c r="CE376" i="14"/>
  <c r="EQ376" i="14"/>
  <c r="FK375" i="14"/>
  <c r="FM375" i="14"/>
  <c r="FO375" i="14"/>
  <c r="FQ375" i="14"/>
  <c r="FS375" i="14"/>
  <c r="FU375" i="14"/>
  <c r="FW375" i="14"/>
  <c r="FY375" i="14"/>
  <c r="GA375" i="14"/>
  <c r="GC375" i="14"/>
  <c r="GE375" i="14"/>
  <c r="GG375" i="14"/>
  <c r="GI375" i="14"/>
  <c r="GK375" i="14"/>
  <c r="GM375" i="14"/>
  <c r="GO375" i="14"/>
  <c r="EE375" i="14"/>
  <c r="EG375" i="14"/>
  <c r="EI375" i="14"/>
  <c r="EK375" i="14"/>
  <c r="EM375" i="14"/>
  <c r="EO375" i="14"/>
  <c r="EQ375" i="14"/>
  <c r="ES375" i="14"/>
  <c r="EU375" i="14"/>
  <c r="EW375" i="14"/>
  <c r="EY375" i="14"/>
  <c r="FA375" i="14"/>
  <c r="FC375" i="14"/>
  <c r="FE375" i="14"/>
  <c r="FG375" i="14"/>
  <c r="FI375" i="14"/>
  <c r="HW375" i="14"/>
  <c r="HY375" i="14"/>
  <c r="IA375" i="14"/>
  <c r="IC375" i="14"/>
  <c r="IE375" i="14"/>
  <c r="IG375" i="14"/>
  <c r="II375" i="14"/>
  <c r="IK375" i="14"/>
  <c r="IM375" i="14"/>
  <c r="IO375" i="14"/>
  <c r="IQ375" i="14"/>
  <c r="IS375" i="14"/>
  <c r="IU375" i="14"/>
  <c r="IW375" i="14"/>
  <c r="IY375" i="14"/>
  <c r="JA375" i="14"/>
  <c r="GQ375" i="14"/>
  <c r="GS375" i="14"/>
  <c r="GU375" i="14"/>
  <c r="GW375" i="14"/>
  <c r="GY375" i="14"/>
  <c r="HA375" i="14"/>
  <c r="HC375" i="14"/>
  <c r="HE375" i="14"/>
  <c r="HG375" i="14"/>
  <c r="HI375" i="14"/>
  <c r="HK375" i="14"/>
  <c r="HM375" i="14"/>
  <c r="HO375" i="14"/>
  <c r="HQ375" i="14"/>
  <c r="HS375" i="14"/>
  <c r="HU375" i="14"/>
  <c r="AN375" i="14"/>
  <c r="AP375" i="14"/>
  <c r="AR375" i="14"/>
  <c r="AT375" i="14"/>
  <c r="AV375" i="14"/>
  <c r="AX375" i="14"/>
  <c r="AZ375" i="14"/>
  <c r="BB375" i="14"/>
  <c r="BD375" i="14"/>
  <c r="BF375" i="14"/>
  <c r="BH375" i="14"/>
  <c r="BJ375" i="14"/>
  <c r="BL375" i="14"/>
  <c r="BN375" i="14"/>
  <c r="BP375" i="14"/>
  <c r="BR375" i="14"/>
  <c r="H375" i="14"/>
  <c r="J375" i="14"/>
  <c r="L375" i="14"/>
  <c r="N375" i="14"/>
  <c r="P375" i="14"/>
  <c r="R375" i="14"/>
  <c r="T375" i="14"/>
  <c r="V375" i="14"/>
  <c r="X375" i="14"/>
  <c r="Z375" i="14"/>
  <c r="AB375" i="14"/>
  <c r="AD375" i="14"/>
  <c r="AF375" i="14"/>
  <c r="AH375" i="14"/>
  <c r="AJ375" i="14"/>
  <c r="AL375" i="14"/>
  <c r="CZ375" i="14"/>
  <c r="DB375" i="14"/>
  <c r="DD375" i="14"/>
  <c r="DF375" i="14"/>
  <c r="DH375" i="14"/>
  <c r="DJ375" i="14"/>
  <c r="DL375" i="14"/>
  <c r="DN375" i="14"/>
  <c r="DP375" i="14"/>
  <c r="DR375" i="14"/>
  <c r="DT375" i="14"/>
  <c r="DV375" i="14"/>
  <c r="DX375" i="14"/>
  <c r="DZ375" i="14"/>
  <c r="EB375" i="14"/>
  <c r="ED375" i="14"/>
  <c r="BT375" i="14"/>
  <c r="BV375" i="14"/>
  <c r="BX375" i="14"/>
  <c r="BZ375" i="14"/>
  <c r="CB375" i="14"/>
  <c r="CD375" i="14"/>
  <c r="CF375" i="14"/>
  <c r="CH375" i="14"/>
  <c r="CJ375" i="14"/>
  <c r="CL375" i="14"/>
  <c r="CN375" i="14"/>
  <c r="CP375" i="14"/>
  <c r="CR375" i="14"/>
  <c r="CT375" i="14"/>
  <c r="CV375" i="14"/>
  <c r="CX375" i="14"/>
  <c r="FL375" i="14"/>
  <c r="FN375" i="14"/>
  <c r="FP375" i="14"/>
  <c r="FR375" i="14"/>
  <c r="FT375" i="14"/>
  <c r="FV375" i="14"/>
  <c r="FX375" i="14"/>
  <c r="FZ375" i="14"/>
  <c r="GB375" i="14"/>
  <c r="GD375" i="14"/>
  <c r="GF375" i="14"/>
  <c r="GH375" i="14"/>
  <c r="GJ375" i="14"/>
  <c r="GL375" i="14"/>
  <c r="GN375" i="14"/>
  <c r="GP375" i="14"/>
  <c r="EF375" i="14"/>
  <c r="EH375" i="14"/>
  <c r="EJ375" i="14"/>
  <c r="EL375" i="14"/>
  <c r="EN375" i="14"/>
  <c r="EP375" i="14"/>
  <c r="ER375" i="14"/>
  <c r="ET375" i="14"/>
  <c r="EV375" i="14"/>
  <c r="EX375" i="14"/>
  <c r="EZ375" i="14"/>
  <c r="FB375" i="14"/>
  <c r="FD375" i="14"/>
  <c r="FF375" i="14"/>
  <c r="FH375" i="14"/>
  <c r="FJ375" i="14"/>
  <c r="HX375" i="14"/>
  <c r="HZ375" i="14"/>
  <c r="IB375" i="14"/>
  <c r="ID375" i="14"/>
  <c r="IF375" i="14"/>
  <c r="IH375" i="14"/>
  <c r="IJ375" i="14"/>
  <c r="IL375" i="14"/>
  <c r="IN375" i="14"/>
  <c r="IP375" i="14"/>
  <c r="IR375" i="14"/>
  <c r="IT375" i="14"/>
  <c r="IV375" i="14"/>
  <c r="IX375" i="14"/>
  <c r="IZ375" i="14"/>
  <c r="JB375" i="14"/>
  <c r="GR375" i="14"/>
  <c r="GT375" i="14"/>
  <c r="GV375" i="14"/>
  <c r="GX375" i="14"/>
  <c r="GZ375" i="14"/>
  <c r="HB375" i="14"/>
  <c r="HD375" i="14"/>
  <c r="HF375" i="14"/>
  <c r="HH375" i="14"/>
  <c r="HJ375" i="14"/>
  <c r="HL375" i="14"/>
  <c r="HN375" i="14"/>
  <c r="HP375" i="14"/>
  <c r="HR375" i="14"/>
  <c r="HT375" i="14"/>
  <c r="HV375" i="14"/>
  <c r="K375" i="14"/>
  <c r="M375" i="14"/>
  <c r="O375" i="14"/>
  <c r="Q375" i="14"/>
  <c r="S375" i="14"/>
  <c r="U375" i="14"/>
  <c r="W375" i="14"/>
  <c r="Y375" i="14"/>
  <c r="AA375" i="14"/>
  <c r="AC375" i="14"/>
  <c r="AE375" i="14"/>
  <c r="AG375" i="14"/>
  <c r="AI375" i="14"/>
  <c r="I640" i="14"/>
  <c r="C119" i="14"/>
  <c r="D118" i="14"/>
  <c r="E117" i="14"/>
  <c r="H117" i="14" s="1"/>
  <c r="N642" i="14"/>
  <c r="A643" i="14"/>
  <c r="BL641" i="14"/>
  <c r="BD641" i="14"/>
  <c r="AV641" i="14"/>
  <c r="AN641" i="14"/>
  <c r="AF641" i="14"/>
  <c r="X641" i="14"/>
  <c r="P641" i="14"/>
  <c r="BK641" i="14"/>
  <c r="BC641" i="14"/>
  <c r="AU641" i="14"/>
  <c r="AM641" i="14"/>
  <c r="BJ641" i="14"/>
  <c r="BB641" i="14"/>
  <c r="AT641" i="14"/>
  <c r="AL641" i="14"/>
  <c r="AD641" i="14"/>
  <c r="V641" i="14"/>
  <c r="BI641" i="14"/>
  <c r="BA641" i="14"/>
  <c r="AS641" i="14"/>
  <c r="AK641" i="14"/>
  <c r="AC641" i="14"/>
  <c r="U641" i="14"/>
  <c r="M641" i="14"/>
  <c r="BH641" i="14"/>
  <c r="AZ641" i="14"/>
  <c r="AR641" i="14"/>
  <c r="AJ641" i="14"/>
  <c r="AB641" i="14"/>
  <c r="T641" i="14"/>
  <c r="BG641" i="14"/>
  <c r="AY641" i="14"/>
  <c r="AQ641" i="14"/>
  <c r="AI641" i="14"/>
  <c r="AA641" i="14"/>
  <c r="S641" i="14"/>
  <c r="BF641" i="14"/>
  <c r="AX641" i="14"/>
  <c r="AP641" i="14"/>
  <c r="AH641" i="14"/>
  <c r="Z641" i="14"/>
  <c r="R641" i="14"/>
  <c r="BE641" i="14"/>
  <c r="AW641" i="14"/>
  <c r="AO641" i="14"/>
  <c r="AG641" i="14"/>
  <c r="Y641" i="14"/>
  <c r="Q641" i="14"/>
  <c r="AE641" i="14"/>
  <c r="W641" i="14"/>
  <c r="O641" i="14"/>
  <c r="I641" i="14"/>
  <c r="D643" i="14"/>
  <c r="C644" i="14"/>
  <c r="E642" i="14"/>
  <c r="G642" i="14" s="1"/>
  <c r="D42" i="11"/>
  <c r="G42" i="11" s="1"/>
  <c r="E41" i="11"/>
  <c r="F41" i="11" s="1"/>
  <c r="J41" i="11" l="1"/>
  <c r="K41" i="11" s="1"/>
  <c r="H41" i="11"/>
  <c r="I41" i="11" s="1"/>
  <c r="I116" i="14"/>
  <c r="K116" i="14" s="1"/>
  <c r="HP377" i="14" s="1"/>
  <c r="G117" i="14"/>
  <c r="F117" i="14"/>
  <c r="H642" i="14"/>
  <c r="D644" i="14"/>
  <c r="C645" i="14"/>
  <c r="BL642" i="14"/>
  <c r="BD642" i="14"/>
  <c r="AV642" i="14"/>
  <c r="AN642" i="14"/>
  <c r="AF642" i="14"/>
  <c r="X642" i="14"/>
  <c r="P642" i="14"/>
  <c r="BK642" i="14"/>
  <c r="BC642" i="14"/>
  <c r="AU642" i="14"/>
  <c r="AM642" i="14"/>
  <c r="AE642" i="14"/>
  <c r="W642" i="14"/>
  <c r="O642" i="14"/>
  <c r="BJ642" i="14"/>
  <c r="BB642" i="14"/>
  <c r="AT642" i="14"/>
  <c r="AL642" i="14"/>
  <c r="AD642" i="14"/>
  <c r="V642" i="14"/>
  <c r="BI642" i="14"/>
  <c r="BA642" i="14"/>
  <c r="AS642" i="14"/>
  <c r="AK642" i="14"/>
  <c r="AC642" i="14"/>
  <c r="U642" i="14"/>
  <c r="M642" i="14"/>
  <c r="BH642" i="14"/>
  <c r="AZ642" i="14"/>
  <c r="AR642" i="14"/>
  <c r="AJ642" i="14"/>
  <c r="AB642" i="14"/>
  <c r="T642" i="14"/>
  <c r="BG642" i="14"/>
  <c r="AY642" i="14"/>
  <c r="AQ642" i="14"/>
  <c r="AI642" i="14"/>
  <c r="AA642" i="14"/>
  <c r="S642" i="14"/>
  <c r="BF642" i="14"/>
  <c r="AX642" i="14"/>
  <c r="AP642" i="14"/>
  <c r="AH642" i="14"/>
  <c r="Z642" i="14"/>
  <c r="R642" i="14"/>
  <c r="BE642" i="14"/>
  <c r="AW642" i="14"/>
  <c r="AO642" i="14"/>
  <c r="AG642" i="14"/>
  <c r="Y642" i="14"/>
  <c r="Q642" i="14"/>
  <c r="E643" i="14"/>
  <c r="F643" i="14" s="1"/>
  <c r="F642" i="14"/>
  <c r="G118" i="14"/>
  <c r="E118" i="14"/>
  <c r="F118" i="14" s="1"/>
  <c r="H118" i="14"/>
  <c r="N643" i="14"/>
  <c r="A644" i="14"/>
  <c r="D119" i="14"/>
  <c r="C120" i="14"/>
  <c r="D43" i="11"/>
  <c r="G43" i="11" s="1"/>
  <c r="E42" i="11"/>
  <c r="F42" i="11" s="1"/>
  <c r="J42" i="11" l="1"/>
  <c r="K42" i="11" s="1"/>
  <c r="H42" i="11"/>
  <c r="I42" i="11" s="1"/>
  <c r="I117" i="14"/>
  <c r="K117" i="14" s="1"/>
  <c r="AB378" i="14" s="1"/>
  <c r="IH377" i="14"/>
  <c r="DQ377" i="14"/>
  <c r="FH377" i="14"/>
  <c r="EQ377" i="14"/>
  <c r="IX377" i="14"/>
  <c r="IO377" i="14"/>
  <c r="EI377" i="14"/>
  <c r="EW377" i="14"/>
  <c r="IZ377" i="14"/>
  <c r="FF377" i="14"/>
  <c r="EO377" i="14"/>
  <c r="IF377" i="14"/>
  <c r="GD377" i="14"/>
  <c r="ES377" i="14"/>
  <c r="EU377" i="14"/>
  <c r="EE377" i="14"/>
  <c r="IL377" i="14"/>
  <c r="FQ377" i="14"/>
  <c r="DP377" i="14"/>
  <c r="FJ377" i="14"/>
  <c r="FA377" i="14"/>
  <c r="EK377" i="14"/>
  <c r="IJ377" i="14"/>
  <c r="DE377" i="14"/>
  <c r="EY377" i="14"/>
  <c r="IV377" i="14"/>
  <c r="BD377" i="14"/>
  <c r="DB377" i="14"/>
  <c r="FD377" i="14"/>
  <c r="EM377" i="14"/>
  <c r="JB377" i="14"/>
  <c r="I377" i="14"/>
  <c r="CX377" i="14"/>
  <c r="CT377" i="14"/>
  <c r="CO377" i="14"/>
  <c r="CK377" i="14"/>
  <c r="CG377" i="14"/>
  <c r="CC377" i="14"/>
  <c r="BY377" i="14"/>
  <c r="GJ377" i="14"/>
  <c r="GN377" i="14"/>
  <c r="FT377" i="14"/>
  <c r="FX377" i="14"/>
  <c r="FV377" i="14"/>
  <c r="BC377" i="14"/>
  <c r="AN377" i="14"/>
  <c r="IN377" i="14"/>
  <c r="DA377" i="14"/>
  <c r="HQ377" i="14"/>
  <c r="DC377" i="14"/>
  <c r="DV377" i="14"/>
  <c r="FL377" i="14"/>
  <c r="AF377" i="14"/>
  <c r="AL377" i="14"/>
  <c r="AJ377" i="14"/>
  <c r="AH377" i="14"/>
  <c r="W377" i="14"/>
  <c r="AC377" i="14"/>
  <c r="AA377" i="14"/>
  <c r="Y377" i="14"/>
  <c r="O377" i="14"/>
  <c r="U377" i="14"/>
  <c r="S377" i="14"/>
  <c r="Q377" i="14"/>
  <c r="G377" i="14"/>
  <c r="M377" i="14"/>
  <c r="K377" i="14"/>
  <c r="DX377" i="14"/>
  <c r="ED377" i="14"/>
  <c r="EB377" i="14"/>
  <c r="DZ377" i="14"/>
  <c r="DH377" i="14"/>
  <c r="DN377" i="14"/>
  <c r="DL377" i="14"/>
  <c r="DJ377" i="14"/>
  <c r="BJ377" i="14"/>
  <c r="AM377" i="14"/>
  <c r="IM377" i="14"/>
  <c r="GB377" i="14"/>
  <c r="BU377" i="14"/>
  <c r="GC377" i="14"/>
  <c r="FE377" i="14"/>
  <c r="DT377" i="14"/>
  <c r="BE377" i="14"/>
  <c r="CR377" i="14"/>
  <c r="CV377" i="14"/>
  <c r="CI377" i="14"/>
  <c r="CM377" i="14"/>
  <c r="CA377" i="14"/>
  <c r="CE377" i="14"/>
  <c r="BS377" i="14"/>
  <c r="BW377" i="14"/>
  <c r="GP377" i="14"/>
  <c r="GL377" i="14"/>
  <c r="FZ377" i="14"/>
  <c r="FO377" i="14"/>
  <c r="HO377" i="14"/>
  <c r="HU377" i="14"/>
  <c r="HS377" i="14"/>
  <c r="HH377" i="14"/>
  <c r="HN377" i="14"/>
  <c r="HL377" i="14"/>
  <c r="HJ377" i="14"/>
  <c r="GZ377" i="14"/>
  <c r="HF377" i="14"/>
  <c r="HD377" i="14"/>
  <c r="HB377" i="14"/>
  <c r="GR377" i="14"/>
  <c r="GX377" i="14"/>
  <c r="GV377" i="14"/>
  <c r="GT377" i="14"/>
  <c r="BL377" i="14"/>
  <c r="BR377" i="14"/>
  <c r="BP377" i="14"/>
  <c r="BN377" i="14"/>
  <c r="AV377" i="14"/>
  <c r="BB377" i="14"/>
  <c r="AZ377" i="14"/>
  <c r="AX377" i="14"/>
  <c r="BI377" i="14"/>
  <c r="AT377" i="14"/>
  <c r="IT377" i="14"/>
  <c r="GA377" i="14"/>
  <c r="HW377" i="14"/>
  <c r="DO377" i="14"/>
  <c r="HX377" i="14"/>
  <c r="DR377" i="14"/>
  <c r="FR377" i="14"/>
  <c r="FC377" i="14"/>
  <c r="FI377" i="14"/>
  <c r="FG377" i="14"/>
  <c r="EV377" i="14"/>
  <c r="FB377" i="14"/>
  <c r="EZ377" i="14"/>
  <c r="EX377" i="14"/>
  <c r="EN377" i="14"/>
  <c r="ET377" i="14"/>
  <c r="ER377" i="14"/>
  <c r="EP377" i="14"/>
  <c r="EF377" i="14"/>
  <c r="EL377" i="14"/>
  <c r="EJ377" i="14"/>
  <c r="EH377" i="14"/>
  <c r="IU377" i="14"/>
  <c r="JA377" i="14"/>
  <c r="IY377" i="14"/>
  <c r="IW377" i="14"/>
  <c r="IE377" i="14"/>
  <c r="IK377" i="14"/>
  <c r="II377" i="14"/>
  <c r="IG377" i="14"/>
  <c r="BH377" i="14"/>
  <c r="AS377" i="14"/>
  <c r="IS377" i="14"/>
  <c r="GH377" i="14"/>
  <c r="IC377" i="14"/>
  <c r="DU377" i="14"/>
  <c r="ID377" i="14"/>
  <c r="AO377" i="14"/>
  <c r="CZ377" i="14"/>
  <c r="CQ377" i="14"/>
  <c r="CW377" i="14"/>
  <c r="CU377" i="14"/>
  <c r="CJ377" i="14"/>
  <c r="CP377" i="14"/>
  <c r="CN377" i="14"/>
  <c r="CL377" i="14"/>
  <c r="CB377" i="14"/>
  <c r="CH377" i="14"/>
  <c r="CF377" i="14"/>
  <c r="CD377" i="14"/>
  <c r="BT377" i="14"/>
  <c r="BZ377" i="14"/>
  <c r="BX377" i="14"/>
  <c r="BV377" i="14"/>
  <c r="GI377" i="14"/>
  <c r="GO377" i="14"/>
  <c r="GM377" i="14"/>
  <c r="GK377" i="14"/>
  <c r="FS377" i="14"/>
  <c r="FY377" i="14"/>
  <c r="FW377" i="14"/>
  <c r="FU377" i="14"/>
  <c r="BG377" i="14"/>
  <c r="AR377" i="14"/>
  <c r="IR377" i="14"/>
  <c r="GG377" i="14"/>
  <c r="IA377" i="14"/>
  <c r="DS377" i="14"/>
  <c r="IB377" i="14"/>
  <c r="FP377" i="14"/>
  <c r="AG377" i="14"/>
  <c r="AE377" i="14"/>
  <c r="AK377" i="14"/>
  <c r="AI377" i="14"/>
  <c r="X377" i="14"/>
  <c r="AD377" i="14"/>
  <c r="AB377" i="14"/>
  <c r="Z377" i="14"/>
  <c r="P377" i="14"/>
  <c r="V377" i="14"/>
  <c r="T377" i="14"/>
  <c r="R377" i="14"/>
  <c r="H377" i="14"/>
  <c r="N377" i="14"/>
  <c r="L377" i="14"/>
  <c r="J377" i="14"/>
  <c r="DW377" i="14"/>
  <c r="EC377" i="14"/>
  <c r="EA377" i="14"/>
  <c r="DY377" i="14"/>
  <c r="DG377" i="14"/>
  <c r="DM377" i="14"/>
  <c r="DK377" i="14"/>
  <c r="DI377" i="14"/>
  <c r="BF377" i="14"/>
  <c r="AQ377" i="14"/>
  <c r="IQ377" i="14"/>
  <c r="GF377" i="14"/>
  <c r="HY377" i="14"/>
  <c r="FM377" i="14"/>
  <c r="HZ377" i="14"/>
  <c r="DD377" i="14"/>
  <c r="DF377" i="14"/>
  <c r="HV377" i="14"/>
  <c r="HT377" i="14"/>
  <c r="HR377" i="14"/>
  <c r="HG377" i="14"/>
  <c r="HM377" i="14"/>
  <c r="HK377" i="14"/>
  <c r="HI377" i="14"/>
  <c r="GY377" i="14"/>
  <c r="HE377" i="14"/>
  <c r="HC377" i="14"/>
  <c r="HA377" i="14"/>
  <c r="GQ377" i="14"/>
  <c r="GW377" i="14"/>
  <c r="GU377" i="14"/>
  <c r="GS377" i="14"/>
  <c r="BK377" i="14"/>
  <c r="BQ377" i="14"/>
  <c r="BO377" i="14"/>
  <c r="BM377" i="14"/>
  <c r="AU377" i="14"/>
  <c r="BA377" i="14"/>
  <c r="AY377" i="14"/>
  <c r="AW377" i="14"/>
  <c r="EG377" i="14"/>
  <c r="AP377" i="14"/>
  <c r="IP377" i="14"/>
  <c r="GE377" i="14"/>
  <c r="FK377" i="14"/>
  <c r="CY377" i="14"/>
  <c r="CS377" i="14"/>
  <c r="FN377" i="14"/>
  <c r="G643" i="14"/>
  <c r="H643" i="14"/>
  <c r="I642" i="14"/>
  <c r="I118" i="14"/>
  <c r="K118" i="14" s="1"/>
  <c r="HR379" i="14" s="1"/>
  <c r="BL643" i="14"/>
  <c r="BD643" i="14"/>
  <c r="AV643" i="14"/>
  <c r="AN643" i="14"/>
  <c r="AF643" i="14"/>
  <c r="X643" i="14"/>
  <c r="P643" i="14"/>
  <c r="BK643" i="14"/>
  <c r="BC643" i="14"/>
  <c r="AU643" i="14"/>
  <c r="AM643" i="14"/>
  <c r="AE643" i="14"/>
  <c r="W643" i="14"/>
  <c r="O643" i="14"/>
  <c r="BJ643" i="14"/>
  <c r="BB643" i="14"/>
  <c r="AT643" i="14"/>
  <c r="AL643" i="14"/>
  <c r="AD643" i="14"/>
  <c r="V643" i="14"/>
  <c r="BI643" i="14"/>
  <c r="BA643" i="14"/>
  <c r="AS643" i="14"/>
  <c r="AK643" i="14"/>
  <c r="AC643" i="14"/>
  <c r="U643" i="14"/>
  <c r="M643" i="14"/>
  <c r="BH643" i="14"/>
  <c r="AZ643" i="14"/>
  <c r="AR643" i="14"/>
  <c r="AJ643" i="14"/>
  <c r="AB643" i="14"/>
  <c r="T643" i="14"/>
  <c r="BG643" i="14"/>
  <c r="AY643" i="14"/>
  <c r="AQ643" i="14"/>
  <c r="AI643" i="14"/>
  <c r="AA643" i="14"/>
  <c r="S643" i="14"/>
  <c r="BF643" i="14"/>
  <c r="AX643" i="14"/>
  <c r="AP643" i="14"/>
  <c r="AH643" i="14"/>
  <c r="Z643" i="14"/>
  <c r="R643" i="14"/>
  <c r="BE643" i="14"/>
  <c r="AW643" i="14"/>
  <c r="AO643" i="14"/>
  <c r="AG643" i="14"/>
  <c r="Y643" i="14"/>
  <c r="Q643" i="14"/>
  <c r="C121" i="14"/>
  <c r="D120" i="14"/>
  <c r="G119" i="14"/>
  <c r="E119" i="14"/>
  <c r="H119" i="14" s="1"/>
  <c r="D645" i="14"/>
  <c r="C646" i="14"/>
  <c r="N644" i="14"/>
  <c r="A645" i="14"/>
  <c r="E644" i="14"/>
  <c r="G644" i="14" s="1"/>
  <c r="D44" i="11"/>
  <c r="G44" i="11" s="1"/>
  <c r="E43" i="11"/>
  <c r="F43" i="11" s="1"/>
  <c r="C215" i="1"/>
  <c r="C145" i="1"/>
  <c r="C144" i="1"/>
  <c r="IO378" i="14" l="1"/>
  <c r="AM378" i="14"/>
  <c r="J43" i="11"/>
  <c r="K43" i="11" s="1"/>
  <c r="H43" i="11"/>
  <c r="I43" i="11" s="1"/>
  <c r="ET378" i="14"/>
  <c r="GF378" i="14"/>
  <c r="DD378" i="14"/>
  <c r="GG378" i="14"/>
  <c r="HA378" i="14"/>
  <c r="IA378" i="14"/>
  <c r="O378" i="14"/>
  <c r="AE378" i="14"/>
  <c r="FQ378" i="14"/>
  <c r="GK378" i="14"/>
  <c r="HB378" i="14"/>
  <c r="DH378" i="14"/>
  <c r="FD378" i="14"/>
  <c r="AI378" i="14"/>
  <c r="FT378" i="14"/>
  <c r="GO378" i="14"/>
  <c r="AA378" i="14"/>
  <c r="IX378" i="14"/>
  <c r="HJ378" i="14"/>
  <c r="HS378" i="14"/>
  <c r="FU378" i="14"/>
  <c r="EG378" i="14"/>
  <c r="FH378" i="14"/>
  <c r="IK378" i="14"/>
  <c r="GW378" i="14"/>
  <c r="GB378" i="14"/>
  <c r="JA378" i="14"/>
  <c r="HC378" i="14"/>
  <c r="BE378" i="14"/>
  <c r="GX378" i="14"/>
  <c r="CJ378" i="14"/>
  <c r="CZ378" i="14"/>
  <c r="DL378" i="14"/>
  <c r="GP378" i="14"/>
  <c r="GS378" i="14"/>
  <c r="FB378" i="14"/>
  <c r="HV378" i="14"/>
  <c r="AO378" i="14"/>
  <c r="FX378" i="14"/>
  <c r="BM378" i="14"/>
  <c r="K378" i="14"/>
  <c r="HN378" i="14"/>
  <c r="CN378" i="14"/>
  <c r="CR378" i="14"/>
  <c r="CV378" i="14"/>
  <c r="FL378" i="14"/>
  <c r="FP378" i="14"/>
  <c r="AW378" i="14"/>
  <c r="FY378" i="14"/>
  <c r="GC378" i="14"/>
  <c r="IS378" i="14"/>
  <c r="IW378" i="14"/>
  <c r="EL378" i="14"/>
  <c r="GT378" i="14"/>
  <c r="HF378" i="14"/>
  <c r="S378" i="14"/>
  <c r="W378" i="14"/>
  <c r="HK378" i="14"/>
  <c r="IP378" i="14"/>
  <c r="AG378" i="14"/>
  <c r="FI378" i="14"/>
  <c r="FM378" i="14"/>
  <c r="IC378" i="14"/>
  <c r="IG378" i="14"/>
  <c r="GH378" i="14"/>
  <c r="JB378" i="14"/>
  <c r="BO378" i="14"/>
  <c r="G378" i="14"/>
  <c r="GU378" i="14"/>
  <c r="CB378" i="14"/>
  <c r="CF378" i="14"/>
  <c r="EV378" i="14"/>
  <c r="EZ378" i="14"/>
  <c r="FE378" i="14"/>
  <c r="HU378" i="14"/>
  <c r="HY378" i="14"/>
  <c r="FZ378" i="14"/>
  <c r="IH378" i="14"/>
  <c r="IT378" i="14"/>
  <c r="BG378" i="14"/>
  <c r="BK378" i="14"/>
  <c r="IY378" i="14"/>
  <c r="BT378" i="14"/>
  <c r="BX378" i="14"/>
  <c r="EN378" i="14"/>
  <c r="ER378" i="14"/>
  <c r="Y378" i="14"/>
  <c r="FA378" i="14"/>
  <c r="HQ378" i="14"/>
  <c r="FR378" i="14"/>
  <c r="HZ378" i="14"/>
  <c r="IL378" i="14"/>
  <c r="AY378" i="14"/>
  <c r="BC378" i="14"/>
  <c r="IQ378" i="14"/>
  <c r="DX378" i="14"/>
  <c r="EB378" i="14"/>
  <c r="EF378" i="14"/>
  <c r="EJ378" i="14"/>
  <c r="Q378" i="14"/>
  <c r="ES378" i="14"/>
  <c r="EW378" i="14"/>
  <c r="HM378" i="14"/>
  <c r="FJ378" i="14"/>
  <c r="HR378" i="14"/>
  <c r="ID378" i="14"/>
  <c r="AQ378" i="14"/>
  <c r="AU378" i="14"/>
  <c r="II378" i="14"/>
  <c r="DP378" i="14"/>
  <c r="DT378" i="14"/>
  <c r="GJ378" i="14"/>
  <c r="GN378" i="14"/>
  <c r="I378" i="14"/>
  <c r="EK378" i="14"/>
  <c r="EO378" i="14"/>
  <c r="HE378" i="14"/>
  <c r="HI378" i="14"/>
  <c r="FC378" i="14"/>
  <c r="CT378" i="14"/>
  <c r="HT378" i="14"/>
  <c r="FK378" i="14"/>
  <c r="DB378" i="14"/>
  <c r="IB378" i="14"/>
  <c r="FS378" i="14"/>
  <c r="DJ378" i="14"/>
  <c r="IJ378" i="14"/>
  <c r="GA378" i="14"/>
  <c r="DR378" i="14"/>
  <c r="IR378" i="14"/>
  <c r="GI378" i="14"/>
  <c r="DZ378" i="14"/>
  <c r="IZ378" i="14"/>
  <c r="EE378" i="14"/>
  <c r="BV378" i="14"/>
  <c r="GV378" i="14"/>
  <c r="EM378" i="14"/>
  <c r="CD378" i="14"/>
  <c r="HD378" i="14"/>
  <c r="EU378" i="14"/>
  <c r="CL378" i="14"/>
  <c r="HL378" i="14"/>
  <c r="HO378" i="14"/>
  <c r="FF378" i="14"/>
  <c r="AK378" i="14"/>
  <c r="HW378" i="14"/>
  <c r="FN378" i="14"/>
  <c r="AS378" i="14"/>
  <c r="IE378" i="14"/>
  <c r="FV378" i="14"/>
  <c r="BA378" i="14"/>
  <c r="IM378" i="14"/>
  <c r="GD378" i="14"/>
  <c r="BI378" i="14"/>
  <c r="IU378" i="14"/>
  <c r="GL378" i="14"/>
  <c r="BQ378" i="14"/>
  <c r="GQ378" i="14"/>
  <c r="EH378" i="14"/>
  <c r="M378" i="14"/>
  <c r="GY378" i="14"/>
  <c r="EP378" i="14"/>
  <c r="U378" i="14"/>
  <c r="HG378" i="14"/>
  <c r="EX378" i="14"/>
  <c r="AC378" i="14"/>
  <c r="CX378" i="14"/>
  <c r="HP378" i="14"/>
  <c r="FG378" i="14"/>
  <c r="DF378" i="14"/>
  <c r="HX378" i="14"/>
  <c r="FO378" i="14"/>
  <c r="DN378" i="14"/>
  <c r="IF378" i="14"/>
  <c r="FW378" i="14"/>
  <c r="DV378" i="14"/>
  <c r="IN378" i="14"/>
  <c r="GE378" i="14"/>
  <c r="ED378" i="14"/>
  <c r="IV378" i="14"/>
  <c r="GM378" i="14"/>
  <c r="BZ378" i="14"/>
  <c r="GR378" i="14"/>
  <c r="EI378" i="14"/>
  <c r="CH378" i="14"/>
  <c r="GZ378" i="14"/>
  <c r="EQ378" i="14"/>
  <c r="CP378" i="14"/>
  <c r="HH378" i="14"/>
  <c r="EY378" i="14"/>
  <c r="CQ378" i="14"/>
  <c r="CS378" i="14"/>
  <c r="CU378" i="14"/>
  <c r="CW378" i="14"/>
  <c r="CY378" i="14"/>
  <c r="DA378" i="14"/>
  <c r="DC378" i="14"/>
  <c r="DE378" i="14"/>
  <c r="DG378" i="14"/>
  <c r="DI378" i="14"/>
  <c r="DK378" i="14"/>
  <c r="DM378" i="14"/>
  <c r="DO378" i="14"/>
  <c r="DQ378" i="14"/>
  <c r="DS378" i="14"/>
  <c r="DU378" i="14"/>
  <c r="DW378" i="14"/>
  <c r="DY378" i="14"/>
  <c r="EA378" i="14"/>
  <c r="EC378" i="14"/>
  <c r="BS378" i="14"/>
  <c r="BU378" i="14"/>
  <c r="BW378" i="14"/>
  <c r="BY378" i="14"/>
  <c r="CA378" i="14"/>
  <c r="CC378" i="14"/>
  <c r="CE378" i="14"/>
  <c r="CG378" i="14"/>
  <c r="CI378" i="14"/>
  <c r="CK378" i="14"/>
  <c r="CM378" i="14"/>
  <c r="CO378" i="14"/>
  <c r="AL378" i="14"/>
  <c r="AF378" i="14"/>
  <c r="AH378" i="14"/>
  <c r="AJ378" i="14"/>
  <c r="AT378" i="14"/>
  <c r="AN378" i="14"/>
  <c r="AP378" i="14"/>
  <c r="AR378" i="14"/>
  <c r="BB378" i="14"/>
  <c r="AV378" i="14"/>
  <c r="AX378" i="14"/>
  <c r="AZ378" i="14"/>
  <c r="BJ378" i="14"/>
  <c r="BD378" i="14"/>
  <c r="BF378" i="14"/>
  <c r="BH378" i="14"/>
  <c r="BR378" i="14"/>
  <c r="BL378" i="14"/>
  <c r="BN378" i="14"/>
  <c r="BP378" i="14"/>
  <c r="N378" i="14"/>
  <c r="H378" i="14"/>
  <c r="J378" i="14"/>
  <c r="L378" i="14"/>
  <c r="V378" i="14"/>
  <c r="P378" i="14"/>
  <c r="R378" i="14"/>
  <c r="T378" i="14"/>
  <c r="AD378" i="14"/>
  <c r="X378" i="14"/>
  <c r="Z378" i="14"/>
  <c r="I643" i="14"/>
  <c r="AT379" i="14"/>
  <c r="AM379" i="14"/>
  <c r="FK379" i="14"/>
  <c r="FV379" i="14"/>
  <c r="FP379" i="14"/>
  <c r="HK379" i="14"/>
  <c r="S379" i="14"/>
  <c r="AN379" i="14"/>
  <c r="DK379" i="14"/>
  <c r="FT379" i="14"/>
  <c r="BX379" i="14"/>
  <c r="AS379" i="14"/>
  <c r="DA379" i="14"/>
  <c r="FQ379" i="14"/>
  <c r="R379" i="14"/>
  <c r="FR379" i="14"/>
  <c r="AA379" i="14"/>
  <c r="EI379" i="14"/>
  <c r="IA379" i="14"/>
  <c r="CF379" i="14"/>
  <c r="FX379" i="14"/>
  <c r="BA379" i="14"/>
  <c r="FY379" i="14"/>
  <c r="BB379" i="14"/>
  <c r="FZ379" i="14"/>
  <c r="AU379" i="14"/>
  <c r="FS379" i="14"/>
  <c r="AV379" i="14"/>
  <c r="GZ379" i="14"/>
  <c r="DI379" i="14"/>
  <c r="AP379" i="14"/>
  <c r="HB379" i="14"/>
  <c r="AQ379" i="14"/>
  <c r="EQ379" i="14"/>
  <c r="II379" i="14"/>
  <c r="CN379" i="14"/>
  <c r="HD379" i="14"/>
  <c r="CG379" i="14"/>
  <c r="HE379" i="14"/>
  <c r="CH379" i="14"/>
  <c r="HF379" i="14"/>
  <c r="CA379" i="14"/>
  <c r="GY379" i="14"/>
  <c r="CB379" i="14"/>
  <c r="HX379" i="14"/>
  <c r="EO379" i="14"/>
  <c r="AX379" i="14"/>
  <c r="HZ379" i="14"/>
  <c r="AY379" i="14"/>
  <c r="EY379" i="14"/>
  <c r="L379" i="14"/>
  <c r="DD379" i="14"/>
  <c r="HL379" i="14"/>
  <c r="CO379" i="14"/>
  <c r="HM379" i="14"/>
  <c r="CP379" i="14"/>
  <c r="HN379" i="14"/>
  <c r="CI379" i="14"/>
  <c r="HG379" i="14"/>
  <c r="CJ379" i="14"/>
  <c r="IF379" i="14"/>
  <c r="FM379" i="14"/>
  <c r="CD379" i="14"/>
  <c r="IH379" i="14"/>
  <c r="BW379" i="14"/>
  <c r="FO379" i="14"/>
  <c r="T379" i="14"/>
  <c r="DL379" i="14"/>
  <c r="IB379" i="14"/>
  <c r="DE379" i="14"/>
  <c r="IC379" i="14"/>
  <c r="DF379" i="14"/>
  <c r="ID379" i="14"/>
  <c r="CY379" i="14"/>
  <c r="HW379" i="14"/>
  <c r="CZ379" i="14"/>
  <c r="Q379" i="14"/>
  <c r="FU379" i="14"/>
  <c r="DB379" i="14"/>
  <c r="CE379" i="14"/>
  <c r="FW379" i="14"/>
  <c r="AB379" i="14"/>
  <c r="EJ379" i="14"/>
  <c r="IJ379" i="14"/>
  <c r="DM379" i="14"/>
  <c r="IK379" i="14"/>
  <c r="DN379" i="14"/>
  <c r="IL379" i="14"/>
  <c r="DG379" i="14"/>
  <c r="IE379" i="14"/>
  <c r="DH379" i="14"/>
  <c r="AO379" i="14"/>
  <c r="HA379" i="14"/>
  <c r="DJ379" i="14"/>
  <c r="CM379" i="14"/>
  <c r="GU379" i="14"/>
  <c r="AR379" i="14"/>
  <c r="ER379" i="14"/>
  <c r="U379" i="14"/>
  <c r="ES379" i="14"/>
  <c r="V379" i="14"/>
  <c r="ET379" i="14"/>
  <c r="O379" i="14"/>
  <c r="EM379" i="14"/>
  <c r="P379" i="14"/>
  <c r="EN379" i="14"/>
  <c r="AW379" i="14"/>
  <c r="HY379" i="14"/>
  <c r="EP379" i="14"/>
  <c r="K379" i="14"/>
  <c r="DC379" i="14"/>
  <c r="HC379" i="14"/>
  <c r="AZ379" i="14"/>
  <c r="EZ379" i="14"/>
  <c r="AC379" i="14"/>
  <c r="FA379" i="14"/>
  <c r="AD379" i="14"/>
  <c r="FB379" i="14"/>
  <c r="W379" i="14"/>
  <c r="EU379" i="14"/>
  <c r="X379" i="14"/>
  <c r="FL379" i="14"/>
  <c r="CC379" i="14"/>
  <c r="IG379" i="14"/>
  <c r="FN379" i="14"/>
  <c r="BG379" i="14"/>
  <c r="DS379" i="14"/>
  <c r="GE379" i="14"/>
  <c r="IQ379" i="14"/>
  <c r="BH379" i="14"/>
  <c r="DT379" i="14"/>
  <c r="GF379" i="14"/>
  <c r="IR379" i="14"/>
  <c r="BI379" i="14"/>
  <c r="DU379" i="14"/>
  <c r="GG379" i="14"/>
  <c r="IS379" i="14"/>
  <c r="BJ379" i="14"/>
  <c r="DV379" i="14"/>
  <c r="GH379" i="14"/>
  <c r="IT379" i="14"/>
  <c r="BC379" i="14"/>
  <c r="DO379" i="14"/>
  <c r="GA379" i="14"/>
  <c r="IM379" i="14"/>
  <c r="BD379" i="14"/>
  <c r="DP379" i="14"/>
  <c r="GB379" i="14"/>
  <c r="IN379" i="14"/>
  <c r="BE379" i="14"/>
  <c r="DQ379" i="14"/>
  <c r="GC379" i="14"/>
  <c r="IO379" i="14"/>
  <c r="BF379" i="14"/>
  <c r="DR379" i="14"/>
  <c r="GD379" i="14"/>
  <c r="IP379" i="14"/>
  <c r="BO379" i="14"/>
  <c r="EA379" i="14"/>
  <c r="GM379" i="14"/>
  <c r="IY379" i="14"/>
  <c r="BP379" i="14"/>
  <c r="EB379" i="14"/>
  <c r="GN379" i="14"/>
  <c r="IZ379" i="14"/>
  <c r="BQ379" i="14"/>
  <c r="EC379" i="14"/>
  <c r="GO379" i="14"/>
  <c r="JA379" i="14"/>
  <c r="BR379" i="14"/>
  <c r="ED379" i="14"/>
  <c r="GP379" i="14"/>
  <c r="JB379" i="14"/>
  <c r="BK379" i="14"/>
  <c r="DW379" i="14"/>
  <c r="GI379" i="14"/>
  <c r="IU379" i="14"/>
  <c r="BL379" i="14"/>
  <c r="DX379" i="14"/>
  <c r="GJ379" i="14"/>
  <c r="IV379" i="14"/>
  <c r="BM379" i="14"/>
  <c r="DY379" i="14"/>
  <c r="GK379" i="14"/>
  <c r="IW379" i="14"/>
  <c r="BN379" i="14"/>
  <c r="DZ379" i="14"/>
  <c r="GL379" i="14"/>
  <c r="IX379" i="14"/>
  <c r="GV379" i="14"/>
  <c r="M379" i="14"/>
  <c r="BY379" i="14"/>
  <c r="EK379" i="14"/>
  <c r="GW379" i="14"/>
  <c r="N379" i="14"/>
  <c r="BZ379" i="14"/>
  <c r="EL379" i="14"/>
  <c r="GX379" i="14"/>
  <c r="G379" i="14"/>
  <c r="BS379" i="14"/>
  <c r="EE379" i="14"/>
  <c r="GQ379" i="14"/>
  <c r="H379" i="14"/>
  <c r="BT379" i="14"/>
  <c r="EF379" i="14"/>
  <c r="GR379" i="14"/>
  <c r="I379" i="14"/>
  <c r="BU379" i="14"/>
  <c r="EG379" i="14"/>
  <c r="GS379" i="14"/>
  <c r="J379" i="14"/>
  <c r="BV379" i="14"/>
  <c r="EH379" i="14"/>
  <c r="GT379" i="14"/>
  <c r="F119" i="14"/>
  <c r="I119" i="14" s="1"/>
  <c r="K119" i="14" s="1"/>
  <c r="EV379" i="14"/>
  <c r="HH379" i="14"/>
  <c r="Y379" i="14"/>
  <c r="CK379" i="14"/>
  <c r="EW379" i="14"/>
  <c r="HI379" i="14"/>
  <c r="Z379" i="14"/>
  <c r="CL379" i="14"/>
  <c r="EX379" i="14"/>
  <c r="HJ379" i="14"/>
  <c r="AI379" i="14"/>
  <c r="CU379" i="14"/>
  <c r="FG379" i="14"/>
  <c r="HS379" i="14"/>
  <c r="AJ379" i="14"/>
  <c r="CV379" i="14"/>
  <c r="FH379" i="14"/>
  <c r="HT379" i="14"/>
  <c r="AK379" i="14"/>
  <c r="CW379" i="14"/>
  <c r="FI379" i="14"/>
  <c r="HU379" i="14"/>
  <c r="AL379" i="14"/>
  <c r="CX379" i="14"/>
  <c r="FJ379" i="14"/>
  <c r="HV379" i="14"/>
  <c r="AE379" i="14"/>
  <c r="CQ379" i="14"/>
  <c r="FC379" i="14"/>
  <c r="HO379" i="14"/>
  <c r="AF379" i="14"/>
  <c r="CR379" i="14"/>
  <c r="FD379" i="14"/>
  <c r="HP379" i="14"/>
  <c r="AG379" i="14"/>
  <c r="CS379" i="14"/>
  <c r="FE379" i="14"/>
  <c r="HQ379" i="14"/>
  <c r="AH379" i="14"/>
  <c r="CT379" i="14"/>
  <c r="FF379" i="14"/>
  <c r="N645" i="14"/>
  <c r="A646" i="14"/>
  <c r="BL644" i="14"/>
  <c r="BD644" i="14"/>
  <c r="AV644" i="14"/>
  <c r="AN644" i="14"/>
  <c r="AF644" i="14"/>
  <c r="X644" i="14"/>
  <c r="P644" i="14"/>
  <c r="BK644" i="14"/>
  <c r="BC644" i="14"/>
  <c r="AU644" i="14"/>
  <c r="AM644" i="14"/>
  <c r="AE644" i="14"/>
  <c r="W644" i="14"/>
  <c r="O644" i="14"/>
  <c r="BJ644" i="14"/>
  <c r="BB644" i="14"/>
  <c r="AT644" i="14"/>
  <c r="AL644" i="14"/>
  <c r="AD644" i="14"/>
  <c r="V644" i="14"/>
  <c r="BI644" i="14"/>
  <c r="BA644" i="14"/>
  <c r="AS644" i="14"/>
  <c r="AK644" i="14"/>
  <c r="AC644" i="14"/>
  <c r="U644" i="14"/>
  <c r="M644" i="14"/>
  <c r="BH644" i="14"/>
  <c r="AZ644" i="14"/>
  <c r="AR644" i="14"/>
  <c r="AJ644" i="14"/>
  <c r="AB644" i="14"/>
  <c r="T644" i="14"/>
  <c r="BG644" i="14"/>
  <c r="AY644" i="14"/>
  <c r="AQ644" i="14"/>
  <c r="AI644" i="14"/>
  <c r="AA644" i="14"/>
  <c r="S644" i="14"/>
  <c r="BF644" i="14"/>
  <c r="AX644" i="14"/>
  <c r="AP644" i="14"/>
  <c r="AH644" i="14"/>
  <c r="Z644" i="14"/>
  <c r="R644" i="14"/>
  <c r="BE644" i="14"/>
  <c r="AW644" i="14"/>
  <c r="AO644" i="14"/>
  <c r="AG644" i="14"/>
  <c r="Y644" i="14"/>
  <c r="Q644" i="14"/>
  <c r="E120" i="14"/>
  <c r="F120" i="14" s="1"/>
  <c r="D646" i="14"/>
  <c r="C647" i="14"/>
  <c r="D121" i="14"/>
  <c r="C122" i="14"/>
  <c r="F644" i="14"/>
  <c r="E645" i="14"/>
  <c r="G645" i="14" s="1"/>
  <c r="H644" i="14"/>
  <c r="D45" i="11"/>
  <c r="G45" i="11" s="1"/>
  <c r="E44" i="11"/>
  <c r="F44" i="11" s="1"/>
  <c r="C37" i="3"/>
  <c r="C158" i="1"/>
  <c r="C157" i="1"/>
  <c r="B339" i="2"/>
  <c r="B338" i="2"/>
  <c r="J44" i="11" l="1"/>
  <c r="K44" i="11" s="1"/>
  <c r="H44" i="11"/>
  <c r="I44" i="11" s="1"/>
  <c r="G120" i="14"/>
  <c r="I644" i="14"/>
  <c r="HW380" i="14"/>
  <c r="FK380" i="14"/>
  <c r="CY380" i="14"/>
  <c r="AM380" i="14"/>
  <c r="ID380" i="14"/>
  <c r="FR380" i="14"/>
  <c r="DF380" i="14"/>
  <c r="AT380" i="14"/>
  <c r="IC380" i="14"/>
  <c r="FQ380" i="14"/>
  <c r="DE380" i="14"/>
  <c r="AS380" i="14"/>
  <c r="IB380" i="14"/>
  <c r="FP380" i="14"/>
  <c r="DD380" i="14"/>
  <c r="AR380" i="14"/>
  <c r="IA380" i="14"/>
  <c r="FO380" i="14"/>
  <c r="DC380" i="14"/>
  <c r="AQ380" i="14"/>
  <c r="HZ380" i="14"/>
  <c r="FN380" i="14"/>
  <c r="DB380" i="14"/>
  <c r="AP380" i="14"/>
  <c r="HY380" i="14"/>
  <c r="FM380" i="14"/>
  <c r="DA380" i="14"/>
  <c r="AO380" i="14"/>
  <c r="HX380" i="14"/>
  <c r="FL380" i="14"/>
  <c r="CZ380" i="14"/>
  <c r="AN380" i="14"/>
  <c r="HO380" i="14"/>
  <c r="FC380" i="14"/>
  <c r="CQ380" i="14"/>
  <c r="AE380" i="14"/>
  <c r="HV380" i="14"/>
  <c r="FJ380" i="14"/>
  <c r="CX380" i="14"/>
  <c r="AL380" i="14"/>
  <c r="HU380" i="14"/>
  <c r="FI380" i="14"/>
  <c r="CW380" i="14"/>
  <c r="AK380" i="14"/>
  <c r="HT380" i="14"/>
  <c r="FH380" i="14"/>
  <c r="CV380" i="14"/>
  <c r="AJ380" i="14"/>
  <c r="HS380" i="14"/>
  <c r="FG380" i="14"/>
  <c r="CU380" i="14"/>
  <c r="AI380" i="14"/>
  <c r="HR380" i="14"/>
  <c r="FF380" i="14"/>
  <c r="CT380" i="14"/>
  <c r="AH380" i="14"/>
  <c r="HQ380" i="14"/>
  <c r="FE380" i="14"/>
  <c r="CS380" i="14"/>
  <c r="AG380" i="14"/>
  <c r="HP380" i="14"/>
  <c r="FD380" i="14"/>
  <c r="CR380" i="14"/>
  <c r="AF380" i="14"/>
  <c r="HG380" i="14"/>
  <c r="EU380" i="14"/>
  <c r="CI380" i="14"/>
  <c r="W380" i="14"/>
  <c r="HN380" i="14"/>
  <c r="FB380" i="14"/>
  <c r="CP380" i="14"/>
  <c r="AD380" i="14"/>
  <c r="HM380" i="14"/>
  <c r="FA380" i="14"/>
  <c r="CO380" i="14"/>
  <c r="AC380" i="14"/>
  <c r="HL380" i="14"/>
  <c r="EZ380" i="14"/>
  <c r="CN380" i="14"/>
  <c r="AB380" i="14"/>
  <c r="HK380" i="14"/>
  <c r="EY380" i="14"/>
  <c r="CM380" i="14"/>
  <c r="AA380" i="14"/>
  <c r="HJ380" i="14"/>
  <c r="EX380" i="14"/>
  <c r="CL380" i="14"/>
  <c r="Z380" i="14"/>
  <c r="HI380" i="14"/>
  <c r="EW380" i="14"/>
  <c r="CK380" i="14"/>
  <c r="Y380" i="14"/>
  <c r="HH380" i="14"/>
  <c r="EV380" i="14"/>
  <c r="CJ380" i="14"/>
  <c r="X380" i="14"/>
  <c r="GY380" i="14"/>
  <c r="EM380" i="14"/>
  <c r="CA380" i="14"/>
  <c r="O380" i="14"/>
  <c r="HF380" i="14"/>
  <c r="ET380" i="14"/>
  <c r="CH380" i="14"/>
  <c r="V380" i="14"/>
  <c r="HE380" i="14"/>
  <c r="ES380" i="14"/>
  <c r="CG380" i="14"/>
  <c r="U380" i="14"/>
  <c r="HD380" i="14"/>
  <c r="ER380" i="14"/>
  <c r="CF380" i="14"/>
  <c r="T380" i="14"/>
  <c r="HC380" i="14"/>
  <c r="EQ380" i="14"/>
  <c r="CE380" i="14"/>
  <c r="S380" i="14"/>
  <c r="HB380" i="14"/>
  <c r="EP380" i="14"/>
  <c r="CD380" i="14"/>
  <c r="R380" i="14"/>
  <c r="HA380" i="14"/>
  <c r="EO380" i="14"/>
  <c r="CC380" i="14"/>
  <c r="Q380" i="14"/>
  <c r="GZ380" i="14"/>
  <c r="EN380" i="14"/>
  <c r="CB380" i="14"/>
  <c r="P380" i="14"/>
  <c r="GQ380" i="14"/>
  <c r="EE380" i="14"/>
  <c r="BS380" i="14"/>
  <c r="G380" i="14"/>
  <c r="GX380" i="14"/>
  <c r="EL380" i="14"/>
  <c r="BZ380" i="14"/>
  <c r="N380" i="14"/>
  <c r="GW380" i="14"/>
  <c r="EK380" i="14"/>
  <c r="BY380" i="14"/>
  <c r="M380" i="14"/>
  <c r="GV380" i="14"/>
  <c r="EJ380" i="14"/>
  <c r="BX380" i="14"/>
  <c r="L380" i="14"/>
  <c r="GU380" i="14"/>
  <c r="EI380" i="14"/>
  <c r="BW380" i="14"/>
  <c r="K380" i="14"/>
  <c r="GT380" i="14"/>
  <c r="EH380" i="14"/>
  <c r="BV380" i="14"/>
  <c r="J380" i="14"/>
  <c r="GS380" i="14"/>
  <c r="EG380" i="14"/>
  <c r="BU380" i="14"/>
  <c r="I380" i="14"/>
  <c r="GR380" i="14"/>
  <c r="EF380" i="14"/>
  <c r="BT380" i="14"/>
  <c r="H380" i="14"/>
  <c r="IU380" i="14"/>
  <c r="GI380" i="14"/>
  <c r="DW380" i="14"/>
  <c r="BK380" i="14"/>
  <c r="JB380" i="14"/>
  <c r="GP380" i="14"/>
  <c r="ED380" i="14"/>
  <c r="BR380" i="14"/>
  <c r="JA380" i="14"/>
  <c r="GO380" i="14"/>
  <c r="EC380" i="14"/>
  <c r="BQ380" i="14"/>
  <c r="IZ380" i="14"/>
  <c r="GN380" i="14"/>
  <c r="EB380" i="14"/>
  <c r="BP380" i="14"/>
  <c r="IY380" i="14"/>
  <c r="GM380" i="14"/>
  <c r="EA380" i="14"/>
  <c r="BO380" i="14"/>
  <c r="IX380" i="14"/>
  <c r="GL380" i="14"/>
  <c r="DZ380" i="14"/>
  <c r="BN380" i="14"/>
  <c r="IW380" i="14"/>
  <c r="GK380" i="14"/>
  <c r="DY380" i="14"/>
  <c r="BM380" i="14"/>
  <c r="IV380" i="14"/>
  <c r="GJ380" i="14"/>
  <c r="DX380" i="14"/>
  <c r="BL380" i="14"/>
  <c r="IM380" i="14"/>
  <c r="GA380" i="14"/>
  <c r="DO380" i="14"/>
  <c r="BC380" i="14"/>
  <c r="IT380" i="14"/>
  <c r="GH380" i="14"/>
  <c r="DV380" i="14"/>
  <c r="BJ380" i="14"/>
  <c r="IS380" i="14"/>
  <c r="GG380" i="14"/>
  <c r="DU380" i="14"/>
  <c r="BI380" i="14"/>
  <c r="IR380" i="14"/>
  <c r="GF380" i="14"/>
  <c r="DT380" i="14"/>
  <c r="BH380" i="14"/>
  <c r="IQ380" i="14"/>
  <c r="GE380" i="14"/>
  <c r="DS380" i="14"/>
  <c r="BG380" i="14"/>
  <c r="IP380" i="14"/>
  <c r="GD380" i="14"/>
  <c r="DR380" i="14"/>
  <c r="BF380" i="14"/>
  <c r="IO380" i="14"/>
  <c r="GC380" i="14"/>
  <c r="DQ380" i="14"/>
  <c r="BE380" i="14"/>
  <c r="IN380" i="14"/>
  <c r="GB380" i="14"/>
  <c r="DP380" i="14"/>
  <c r="BD380" i="14"/>
  <c r="IE380" i="14"/>
  <c r="FS380" i="14"/>
  <c r="DG380" i="14"/>
  <c r="AU380" i="14"/>
  <c r="IL380" i="14"/>
  <c r="FZ380" i="14"/>
  <c r="DN380" i="14"/>
  <c r="BB380" i="14"/>
  <c r="IK380" i="14"/>
  <c r="FY380" i="14"/>
  <c r="DM380" i="14"/>
  <c r="BA380" i="14"/>
  <c r="IJ380" i="14"/>
  <c r="FX380" i="14"/>
  <c r="DL380" i="14"/>
  <c r="AZ380" i="14"/>
  <c r="II380" i="14"/>
  <c r="FW380" i="14"/>
  <c r="DK380" i="14"/>
  <c r="AY380" i="14"/>
  <c r="IH380" i="14"/>
  <c r="FV380" i="14"/>
  <c r="DJ380" i="14"/>
  <c r="AX380" i="14"/>
  <c r="IG380" i="14"/>
  <c r="FU380" i="14"/>
  <c r="DI380" i="14"/>
  <c r="AW380" i="14"/>
  <c r="IF380" i="14"/>
  <c r="FT380" i="14"/>
  <c r="DH380" i="14"/>
  <c r="AV380" i="14"/>
  <c r="F645" i="14"/>
  <c r="H645" i="14"/>
  <c r="H120" i="14"/>
  <c r="C123" i="14"/>
  <c r="D122" i="14"/>
  <c r="E121" i="14"/>
  <c r="F121" i="14" s="1"/>
  <c r="D647" i="14"/>
  <c r="C648" i="14"/>
  <c r="E646" i="14"/>
  <c r="G646" i="14" s="1"/>
  <c r="N646" i="14"/>
  <c r="A647" i="14"/>
  <c r="BL645" i="14"/>
  <c r="BD645" i="14"/>
  <c r="AV645" i="14"/>
  <c r="AN645" i="14"/>
  <c r="AF645" i="14"/>
  <c r="X645" i="14"/>
  <c r="P645" i="14"/>
  <c r="BK645" i="14"/>
  <c r="BC645" i="14"/>
  <c r="AU645" i="14"/>
  <c r="AM645" i="14"/>
  <c r="AE645" i="14"/>
  <c r="W645" i="14"/>
  <c r="O645" i="14"/>
  <c r="BJ645" i="14"/>
  <c r="BB645" i="14"/>
  <c r="AT645" i="14"/>
  <c r="AL645" i="14"/>
  <c r="AD645" i="14"/>
  <c r="V645" i="14"/>
  <c r="BI645" i="14"/>
  <c r="BA645" i="14"/>
  <c r="AS645" i="14"/>
  <c r="AK645" i="14"/>
  <c r="AC645" i="14"/>
  <c r="U645" i="14"/>
  <c r="M645" i="14"/>
  <c r="BH645" i="14"/>
  <c r="AZ645" i="14"/>
  <c r="AR645" i="14"/>
  <c r="AJ645" i="14"/>
  <c r="AB645" i="14"/>
  <c r="T645" i="14"/>
  <c r="BG645" i="14"/>
  <c r="AY645" i="14"/>
  <c r="AQ645" i="14"/>
  <c r="AI645" i="14"/>
  <c r="AA645" i="14"/>
  <c r="S645" i="14"/>
  <c r="BF645" i="14"/>
  <c r="AX645" i="14"/>
  <c r="AP645" i="14"/>
  <c r="AH645" i="14"/>
  <c r="Z645" i="14"/>
  <c r="R645" i="14"/>
  <c r="BE645" i="14"/>
  <c r="AW645" i="14"/>
  <c r="AO645" i="14"/>
  <c r="AG645" i="14"/>
  <c r="Y645" i="14"/>
  <c r="Q645" i="14"/>
  <c r="D46" i="11"/>
  <c r="G46" i="11" s="1"/>
  <c r="E45" i="11"/>
  <c r="F45" i="11" s="1"/>
  <c r="B340" i="2"/>
  <c r="B341" i="2"/>
  <c r="I120" i="14" l="1"/>
  <c r="K120" i="14" s="1"/>
  <c r="HD381" i="14" s="1"/>
  <c r="J45" i="11"/>
  <c r="K45" i="11" s="1"/>
  <c r="H45" i="11"/>
  <c r="I45" i="11" s="1"/>
  <c r="H121" i="14"/>
  <c r="I645" i="14"/>
  <c r="G121" i="14"/>
  <c r="F646" i="14"/>
  <c r="H646" i="14"/>
  <c r="E122" i="14"/>
  <c r="G122" i="14" s="1"/>
  <c r="D123" i="14"/>
  <c r="C124" i="14"/>
  <c r="D648" i="14"/>
  <c r="C649" i="14"/>
  <c r="N647" i="14"/>
  <c r="A648" i="14"/>
  <c r="E647" i="14"/>
  <c r="F647" i="14" s="1"/>
  <c r="BL646" i="14"/>
  <c r="BD646" i="14"/>
  <c r="AV646" i="14"/>
  <c r="AN646" i="14"/>
  <c r="AF646" i="14"/>
  <c r="X646" i="14"/>
  <c r="P646" i="14"/>
  <c r="BK646" i="14"/>
  <c r="BC646" i="14"/>
  <c r="AU646" i="14"/>
  <c r="AM646" i="14"/>
  <c r="AE646" i="14"/>
  <c r="W646" i="14"/>
  <c r="O646" i="14"/>
  <c r="BJ646" i="14"/>
  <c r="BB646" i="14"/>
  <c r="AT646" i="14"/>
  <c r="AL646" i="14"/>
  <c r="AD646" i="14"/>
  <c r="V646" i="14"/>
  <c r="BI646" i="14"/>
  <c r="BA646" i="14"/>
  <c r="AS646" i="14"/>
  <c r="AK646" i="14"/>
  <c r="AC646" i="14"/>
  <c r="U646" i="14"/>
  <c r="M646" i="14"/>
  <c r="BH646" i="14"/>
  <c r="AZ646" i="14"/>
  <c r="AR646" i="14"/>
  <c r="AJ646" i="14"/>
  <c r="AB646" i="14"/>
  <c r="T646" i="14"/>
  <c r="BG646" i="14"/>
  <c r="AY646" i="14"/>
  <c r="AQ646" i="14"/>
  <c r="AI646" i="14"/>
  <c r="AA646" i="14"/>
  <c r="S646" i="14"/>
  <c r="BF646" i="14"/>
  <c r="AX646" i="14"/>
  <c r="AP646" i="14"/>
  <c r="AH646" i="14"/>
  <c r="Z646" i="14"/>
  <c r="R646" i="14"/>
  <c r="BE646" i="14"/>
  <c r="AW646" i="14"/>
  <c r="AO646" i="14"/>
  <c r="AG646" i="14"/>
  <c r="Y646" i="14"/>
  <c r="Q646" i="14"/>
  <c r="D47" i="11"/>
  <c r="G47" i="11" s="1"/>
  <c r="E46" i="11"/>
  <c r="F46" i="11" s="1"/>
  <c r="J46" i="11" s="1"/>
  <c r="K46" i="11" s="1"/>
  <c r="C47" i="3"/>
  <c r="AS381" i="14" l="1"/>
  <c r="EC381" i="14"/>
  <c r="AL381" i="14"/>
  <c r="FR381" i="14"/>
  <c r="AM381" i="14"/>
  <c r="FS381" i="14"/>
  <c r="AV381" i="14"/>
  <c r="GJ381" i="14"/>
  <c r="CK381" i="14"/>
  <c r="HI381" i="14"/>
  <c r="DJ381" i="14"/>
  <c r="AI381" i="14"/>
  <c r="GM381" i="14"/>
  <c r="DL381" i="14"/>
  <c r="DU381" i="14"/>
  <c r="JA381" i="14"/>
  <c r="ED381" i="14"/>
  <c r="AE381" i="14"/>
  <c r="FK381" i="14"/>
  <c r="AN381" i="14"/>
  <c r="FT381" i="14"/>
  <c r="AW381" i="14"/>
  <c r="GK381" i="14"/>
  <c r="CT381" i="14"/>
  <c r="IX381" i="14"/>
  <c r="FW381" i="14"/>
  <c r="CV381" i="14"/>
  <c r="IZ381" i="14"/>
  <c r="AK381" i="14"/>
  <c r="FQ381" i="14"/>
  <c r="AT381" i="14"/>
  <c r="FZ381" i="14"/>
  <c r="AU381" i="14"/>
  <c r="GI381" i="14"/>
  <c r="CJ381" i="14"/>
  <c r="HH381" i="14"/>
  <c r="CS381" i="14"/>
  <c r="HQ381" i="14"/>
  <c r="DR381" i="14"/>
  <c r="AQ381" i="14"/>
  <c r="HK381" i="14"/>
  <c r="DT381" i="14"/>
  <c r="BA381" i="14"/>
  <c r="BB381" i="14"/>
  <c r="HG381" i="14"/>
  <c r="DI381" i="14"/>
  <c r="FP381" i="14"/>
  <c r="HN381" i="14"/>
  <c r="DH381" i="14"/>
  <c r="IW381" i="14"/>
  <c r="CU381" i="14"/>
  <c r="CO381" i="14"/>
  <c r="HM381" i="14"/>
  <c r="CX381" i="14"/>
  <c r="HV381" i="14"/>
  <c r="DG381" i="14"/>
  <c r="IM381" i="14"/>
  <c r="DP381" i="14"/>
  <c r="IV381" i="14"/>
  <c r="DY381" i="14"/>
  <c r="AH381" i="14"/>
  <c r="GL381" i="14"/>
  <c r="DK381" i="14"/>
  <c r="AJ381" i="14"/>
  <c r="GN381" i="14"/>
  <c r="GP381" i="14"/>
  <c r="CR381" i="14"/>
  <c r="IO381" i="14"/>
  <c r="IQ381" i="14"/>
  <c r="GO381" i="14"/>
  <c r="HO381" i="14"/>
  <c r="DQ381" i="14"/>
  <c r="FX381" i="14"/>
  <c r="CW381" i="14"/>
  <c r="HU381" i="14"/>
  <c r="DN381" i="14"/>
  <c r="IT381" i="14"/>
  <c r="DO381" i="14"/>
  <c r="IU381" i="14"/>
  <c r="DX381" i="14"/>
  <c r="AG381" i="14"/>
  <c r="FM381" i="14"/>
  <c r="AP381" i="14"/>
  <c r="HJ381" i="14"/>
  <c r="DS381" i="14"/>
  <c r="AR381" i="14"/>
  <c r="HL381" i="14"/>
  <c r="FY381" i="14"/>
  <c r="CI381" i="14"/>
  <c r="HP381" i="14"/>
  <c r="FN381" i="14"/>
  <c r="CM381" i="14"/>
  <c r="CP381" i="14"/>
  <c r="CQ381" i="14"/>
  <c r="IN381" i="14"/>
  <c r="FV381" i="14"/>
  <c r="IY381" i="14"/>
  <c r="DM381" i="14"/>
  <c r="IS381" i="14"/>
  <c r="DV381" i="14"/>
  <c r="JB381" i="14"/>
  <c r="DW381" i="14"/>
  <c r="AF381" i="14"/>
  <c r="FL381" i="14"/>
  <c r="AO381" i="14"/>
  <c r="FU381" i="14"/>
  <c r="CL381" i="14"/>
  <c r="IP381" i="14"/>
  <c r="FO381" i="14"/>
  <c r="CN381" i="14"/>
  <c r="IR381" i="14"/>
  <c r="AC381" i="14"/>
  <c r="DE381" i="14"/>
  <c r="GG381" i="14"/>
  <c r="AD381" i="14"/>
  <c r="DF381" i="14"/>
  <c r="GH381" i="14"/>
  <c r="W381" i="14"/>
  <c r="CY381" i="14"/>
  <c r="GA381" i="14"/>
  <c r="X381" i="14"/>
  <c r="CZ381" i="14"/>
  <c r="GB381" i="14"/>
  <c r="Y381" i="14"/>
  <c r="DA381" i="14"/>
  <c r="GC381" i="14"/>
  <c r="Z381" i="14"/>
  <c r="DB381" i="14"/>
  <c r="GD381" i="14"/>
  <c r="AA381" i="14"/>
  <c r="DC381" i="14"/>
  <c r="GE381" i="14"/>
  <c r="AB381" i="14"/>
  <c r="DD381" i="14"/>
  <c r="GF381" i="14"/>
  <c r="AX381" i="14"/>
  <c r="DZ381" i="14"/>
  <c r="HR381" i="14"/>
  <c r="AY381" i="14"/>
  <c r="EA381" i="14"/>
  <c r="HS381" i="14"/>
  <c r="AZ381" i="14"/>
  <c r="EB381" i="14"/>
  <c r="HT381" i="14"/>
  <c r="BI381" i="14"/>
  <c r="FA381" i="14"/>
  <c r="IC381" i="14"/>
  <c r="BJ381" i="14"/>
  <c r="FB381" i="14"/>
  <c r="ID381" i="14"/>
  <c r="BC381" i="14"/>
  <c r="EU381" i="14"/>
  <c r="HW381" i="14"/>
  <c r="BD381" i="14"/>
  <c r="EV381" i="14"/>
  <c r="HX381" i="14"/>
  <c r="BE381" i="14"/>
  <c r="EW381" i="14"/>
  <c r="HY381" i="14"/>
  <c r="BF381" i="14"/>
  <c r="EX381" i="14"/>
  <c r="HZ381" i="14"/>
  <c r="BG381" i="14"/>
  <c r="EY381" i="14"/>
  <c r="IA381" i="14"/>
  <c r="BH381" i="14"/>
  <c r="EZ381" i="14"/>
  <c r="IB381" i="14"/>
  <c r="BQ381" i="14"/>
  <c r="FI381" i="14"/>
  <c r="IK381" i="14"/>
  <c r="BR381" i="14"/>
  <c r="FJ381" i="14"/>
  <c r="IL381" i="14"/>
  <c r="BK381" i="14"/>
  <c r="FC381" i="14"/>
  <c r="IE381" i="14"/>
  <c r="BL381" i="14"/>
  <c r="FD381" i="14"/>
  <c r="IF381" i="14"/>
  <c r="BM381" i="14"/>
  <c r="FE381" i="14"/>
  <c r="IG381" i="14"/>
  <c r="BN381" i="14"/>
  <c r="FF381" i="14"/>
  <c r="IH381" i="14"/>
  <c r="BO381" i="14"/>
  <c r="FG381" i="14"/>
  <c r="II381" i="14"/>
  <c r="BP381" i="14"/>
  <c r="FH381" i="14"/>
  <c r="IJ381" i="14"/>
  <c r="M381" i="14"/>
  <c r="BY381" i="14"/>
  <c r="EK381" i="14"/>
  <c r="GW381" i="14"/>
  <c r="N381" i="14"/>
  <c r="BZ381" i="14"/>
  <c r="EL381" i="14"/>
  <c r="GX381" i="14"/>
  <c r="G381" i="14"/>
  <c r="BS381" i="14"/>
  <c r="EE381" i="14"/>
  <c r="GQ381" i="14"/>
  <c r="H381" i="14"/>
  <c r="BT381" i="14"/>
  <c r="EF381" i="14"/>
  <c r="GR381" i="14"/>
  <c r="I381" i="14"/>
  <c r="BU381" i="14"/>
  <c r="EG381" i="14"/>
  <c r="GS381" i="14"/>
  <c r="J381" i="14"/>
  <c r="BV381" i="14"/>
  <c r="EH381" i="14"/>
  <c r="GT381" i="14"/>
  <c r="K381" i="14"/>
  <c r="BW381" i="14"/>
  <c r="EI381" i="14"/>
  <c r="GU381" i="14"/>
  <c r="L381" i="14"/>
  <c r="BX381" i="14"/>
  <c r="EJ381" i="14"/>
  <c r="GV381" i="14"/>
  <c r="U381" i="14"/>
  <c r="CG381" i="14"/>
  <c r="ES381" i="14"/>
  <c r="HE381" i="14"/>
  <c r="V381" i="14"/>
  <c r="CH381" i="14"/>
  <c r="ET381" i="14"/>
  <c r="HF381" i="14"/>
  <c r="O381" i="14"/>
  <c r="CA381" i="14"/>
  <c r="EM381" i="14"/>
  <c r="GY381" i="14"/>
  <c r="P381" i="14"/>
  <c r="CB381" i="14"/>
  <c r="EN381" i="14"/>
  <c r="GZ381" i="14"/>
  <c r="Q381" i="14"/>
  <c r="CC381" i="14"/>
  <c r="EO381" i="14"/>
  <c r="HA381" i="14"/>
  <c r="R381" i="14"/>
  <c r="CD381" i="14"/>
  <c r="EP381" i="14"/>
  <c r="HB381" i="14"/>
  <c r="S381" i="14"/>
  <c r="CE381" i="14"/>
  <c r="EQ381" i="14"/>
  <c r="HC381" i="14"/>
  <c r="T381" i="14"/>
  <c r="CF381" i="14"/>
  <c r="ER381" i="14"/>
  <c r="H46" i="11"/>
  <c r="I46" i="11" s="1"/>
  <c r="I121" i="14"/>
  <c r="K121" i="14" s="1"/>
  <c r="HQ382" i="14" s="1"/>
  <c r="H647" i="14"/>
  <c r="I646" i="14"/>
  <c r="G647" i="14"/>
  <c r="F122" i="14"/>
  <c r="N648" i="14"/>
  <c r="A649" i="14"/>
  <c r="H122" i="14"/>
  <c r="BL647" i="14"/>
  <c r="BD647" i="14"/>
  <c r="AV647" i="14"/>
  <c r="AN647" i="14"/>
  <c r="AF647" i="14"/>
  <c r="X647" i="14"/>
  <c r="P647" i="14"/>
  <c r="BK647" i="14"/>
  <c r="BC647" i="14"/>
  <c r="AU647" i="14"/>
  <c r="AM647" i="14"/>
  <c r="AE647" i="14"/>
  <c r="W647" i="14"/>
  <c r="O647" i="14"/>
  <c r="BJ647" i="14"/>
  <c r="BB647" i="14"/>
  <c r="AT647" i="14"/>
  <c r="AL647" i="14"/>
  <c r="AD647" i="14"/>
  <c r="V647" i="14"/>
  <c r="BI647" i="14"/>
  <c r="BA647" i="14"/>
  <c r="AS647" i="14"/>
  <c r="AK647" i="14"/>
  <c r="AC647" i="14"/>
  <c r="U647" i="14"/>
  <c r="M647" i="14"/>
  <c r="BH647" i="14"/>
  <c r="AZ647" i="14"/>
  <c r="AR647" i="14"/>
  <c r="AJ647" i="14"/>
  <c r="AB647" i="14"/>
  <c r="T647" i="14"/>
  <c r="BG647" i="14"/>
  <c r="AY647" i="14"/>
  <c r="AQ647" i="14"/>
  <c r="AI647" i="14"/>
  <c r="AA647" i="14"/>
  <c r="S647" i="14"/>
  <c r="BF647" i="14"/>
  <c r="AX647" i="14"/>
  <c r="AP647" i="14"/>
  <c r="AH647" i="14"/>
  <c r="Z647" i="14"/>
  <c r="R647" i="14"/>
  <c r="BE647" i="14"/>
  <c r="AW647" i="14"/>
  <c r="AO647" i="14"/>
  <c r="AG647" i="14"/>
  <c r="Y647" i="14"/>
  <c r="Q647" i="14"/>
  <c r="D649" i="14"/>
  <c r="C650" i="14"/>
  <c r="E648" i="14"/>
  <c r="G648" i="14" s="1"/>
  <c r="C125" i="14"/>
  <c r="D124" i="14"/>
  <c r="E123" i="14"/>
  <c r="G123" i="14" s="1"/>
  <c r="D48" i="11"/>
  <c r="G48" i="11" s="1"/>
  <c r="E47" i="11"/>
  <c r="F47" i="11" s="1"/>
  <c r="B260" i="2"/>
  <c r="J47" i="11" l="1"/>
  <c r="K47" i="11" s="1"/>
  <c r="H47" i="11"/>
  <c r="I47" i="11" s="1"/>
  <c r="IY382" i="14"/>
  <c r="CF382" i="14"/>
  <c r="GV382" i="14"/>
  <c r="IB382" i="14"/>
  <c r="IR382" i="14"/>
  <c r="AB382" i="14"/>
  <c r="IH382" i="14"/>
  <c r="BG382" i="14"/>
  <c r="J382" i="14"/>
  <c r="GE382" i="14"/>
  <c r="BI382" i="14"/>
  <c r="FV382" i="14"/>
  <c r="GT382" i="14"/>
  <c r="AY382" i="14"/>
  <c r="BV382" i="14"/>
  <c r="HC382" i="14"/>
  <c r="CO382" i="14"/>
  <c r="CD382" i="14"/>
  <c r="GQ382" i="14"/>
  <c r="Z382" i="14"/>
  <c r="S382" i="14"/>
  <c r="T382" i="14"/>
  <c r="U382" i="14"/>
  <c r="DZ382" i="14"/>
  <c r="DK382" i="14"/>
  <c r="DD382" i="14"/>
  <c r="AD382" i="14"/>
  <c r="EX382" i="14"/>
  <c r="EA382" i="14"/>
  <c r="EZ382" i="14"/>
  <c r="BZ382" i="14"/>
  <c r="IU382" i="14"/>
  <c r="DF382" i="14"/>
  <c r="CZ382" i="14"/>
  <c r="EC382" i="14"/>
  <c r="FB382" i="14"/>
  <c r="FL382" i="14"/>
  <c r="GG382" i="14"/>
  <c r="HN382" i="14"/>
  <c r="HX382" i="14"/>
  <c r="GW382" i="14"/>
  <c r="BK382" i="14"/>
  <c r="FM382" i="14"/>
  <c r="IK382" i="14"/>
  <c r="CI382" i="14"/>
  <c r="GS382" i="14"/>
  <c r="JA382" i="14"/>
  <c r="GI382" i="14"/>
  <c r="AO382" i="14"/>
  <c r="AW382" i="14"/>
  <c r="ID382" i="14"/>
  <c r="BD382" i="14"/>
  <c r="CK382" i="14"/>
  <c r="O382" i="14"/>
  <c r="BT382" i="14"/>
  <c r="EG382" i="14"/>
  <c r="FO382" i="14"/>
  <c r="ER382" i="14"/>
  <c r="DU382" i="14"/>
  <c r="CP382" i="14"/>
  <c r="DW382" i="14"/>
  <c r="FT382" i="14"/>
  <c r="CL382" i="14"/>
  <c r="HJ382" i="14"/>
  <c r="BO382" i="14"/>
  <c r="GM382" i="14"/>
  <c r="BH382" i="14"/>
  <c r="FP382" i="14"/>
  <c r="AS382" i="14"/>
  <c r="EK382" i="14"/>
  <c r="N382" i="14"/>
  <c r="ED382" i="14"/>
  <c r="IL382" i="14"/>
  <c r="DG382" i="14"/>
  <c r="GY382" i="14"/>
  <c r="CB382" i="14"/>
  <c r="GR382" i="14"/>
  <c r="BE382" i="14"/>
  <c r="GC382" i="14"/>
  <c r="DB382" i="14"/>
  <c r="HZ382" i="14"/>
  <c r="CM382" i="14"/>
  <c r="GU382" i="14"/>
  <c r="BX382" i="14"/>
  <c r="FX382" i="14"/>
  <c r="BA382" i="14"/>
  <c r="FQ382" i="14"/>
  <c r="V382" i="14"/>
  <c r="ET382" i="14"/>
  <c r="IT382" i="14"/>
  <c r="DO382" i="14"/>
  <c r="IE382" i="14"/>
  <c r="CJ382" i="14"/>
  <c r="HH382" i="14"/>
  <c r="BM382" i="14"/>
  <c r="GK382" i="14"/>
  <c r="R382" i="14"/>
  <c r="EP382" i="14"/>
  <c r="IP382" i="14"/>
  <c r="DS382" i="14"/>
  <c r="II382" i="14"/>
  <c r="CN382" i="14"/>
  <c r="HL382" i="14"/>
  <c r="BQ382" i="14"/>
  <c r="GO382" i="14"/>
  <c r="BJ382" i="14"/>
  <c r="FR382" i="14"/>
  <c r="AM382" i="14"/>
  <c r="EE382" i="14"/>
  <c r="H382" i="14"/>
  <c r="DX382" i="14"/>
  <c r="IF382" i="14"/>
  <c r="DI382" i="14"/>
  <c r="HA382" i="14"/>
  <c r="FZ382" i="14"/>
  <c r="AU382" i="14"/>
  <c r="FK382" i="14"/>
  <c r="P382" i="14"/>
  <c r="EN382" i="14"/>
  <c r="IN382" i="14"/>
  <c r="DQ382" i="14"/>
  <c r="IG382" i="14"/>
  <c r="BF382" i="14"/>
  <c r="FN382" i="14"/>
  <c r="AQ382" i="14"/>
  <c r="EI382" i="14"/>
  <c r="L382" i="14"/>
  <c r="EB382" i="14"/>
  <c r="IJ382" i="14"/>
  <c r="DM382" i="14"/>
  <c r="HE382" i="14"/>
  <c r="CH382" i="14"/>
  <c r="GX382" i="14"/>
  <c r="BC382" i="14"/>
  <c r="GA382" i="14"/>
  <c r="X382" i="14"/>
  <c r="EV382" i="14"/>
  <c r="Q382" i="14"/>
  <c r="DY382" i="14"/>
  <c r="AP382" i="14"/>
  <c r="DJ382" i="14"/>
  <c r="GD382" i="14"/>
  <c r="IX382" i="14"/>
  <c r="BW382" i="14"/>
  <c r="EQ382" i="14"/>
  <c r="HK382" i="14"/>
  <c r="AR382" i="14"/>
  <c r="DL382" i="14"/>
  <c r="GF382" i="14"/>
  <c r="IZ382" i="14"/>
  <c r="BY382" i="14"/>
  <c r="ES382" i="14"/>
  <c r="HM382" i="14"/>
  <c r="AT382" i="14"/>
  <c r="DN382" i="14"/>
  <c r="GH382" i="14"/>
  <c r="JB382" i="14"/>
  <c r="BS382" i="14"/>
  <c r="EM382" i="14"/>
  <c r="HG382" i="14"/>
  <c r="AN382" i="14"/>
  <c r="DH382" i="14"/>
  <c r="GB382" i="14"/>
  <c r="IV382" i="14"/>
  <c r="BU382" i="14"/>
  <c r="EO382" i="14"/>
  <c r="HI382" i="14"/>
  <c r="AX382" i="14"/>
  <c r="DR382" i="14"/>
  <c r="GL382" i="14"/>
  <c r="K382" i="14"/>
  <c r="CE382" i="14"/>
  <c r="EY382" i="14"/>
  <c r="IA382" i="14"/>
  <c r="AZ382" i="14"/>
  <c r="DT382" i="14"/>
  <c r="GN382" i="14"/>
  <c r="M382" i="14"/>
  <c r="CG382" i="14"/>
  <c r="FA382" i="14"/>
  <c r="IC382" i="14"/>
  <c r="BB382" i="14"/>
  <c r="DV382" i="14"/>
  <c r="GP382" i="14"/>
  <c r="G382" i="14"/>
  <c r="CA382" i="14"/>
  <c r="EU382" i="14"/>
  <c r="HW382" i="14"/>
  <c r="AV382" i="14"/>
  <c r="DP382" i="14"/>
  <c r="GJ382" i="14"/>
  <c r="I382" i="14"/>
  <c r="CC382" i="14"/>
  <c r="EW382" i="14"/>
  <c r="HY382" i="14"/>
  <c r="BN382" i="14"/>
  <c r="EH382" i="14"/>
  <c r="HB382" i="14"/>
  <c r="AA382" i="14"/>
  <c r="DC382" i="14"/>
  <c r="FW382" i="14"/>
  <c r="IQ382" i="14"/>
  <c r="BP382" i="14"/>
  <c r="EJ382" i="14"/>
  <c r="HD382" i="14"/>
  <c r="AC382" i="14"/>
  <c r="DE382" i="14"/>
  <c r="FY382" i="14"/>
  <c r="IS382" i="14"/>
  <c r="BR382" i="14"/>
  <c r="EL382" i="14"/>
  <c r="HF382" i="14"/>
  <c r="W382" i="14"/>
  <c r="CY382" i="14"/>
  <c r="FS382" i="14"/>
  <c r="IM382" i="14"/>
  <c r="BL382" i="14"/>
  <c r="EF382" i="14"/>
  <c r="GZ382" i="14"/>
  <c r="Y382" i="14"/>
  <c r="DA382" i="14"/>
  <c r="FU382" i="14"/>
  <c r="IO382" i="14"/>
  <c r="IW382" i="14"/>
  <c r="AH382" i="14"/>
  <c r="CT382" i="14"/>
  <c r="FF382" i="14"/>
  <c r="HR382" i="14"/>
  <c r="AI382" i="14"/>
  <c r="CU382" i="14"/>
  <c r="FG382" i="14"/>
  <c r="HS382" i="14"/>
  <c r="AJ382" i="14"/>
  <c r="CV382" i="14"/>
  <c r="FH382" i="14"/>
  <c r="HT382" i="14"/>
  <c r="AK382" i="14"/>
  <c r="CW382" i="14"/>
  <c r="FI382" i="14"/>
  <c r="HU382" i="14"/>
  <c r="AL382" i="14"/>
  <c r="CX382" i="14"/>
  <c r="FJ382" i="14"/>
  <c r="HV382" i="14"/>
  <c r="AE382" i="14"/>
  <c r="CQ382" i="14"/>
  <c r="FC382" i="14"/>
  <c r="HO382" i="14"/>
  <c r="AF382" i="14"/>
  <c r="CR382" i="14"/>
  <c r="FD382" i="14"/>
  <c r="HP382" i="14"/>
  <c r="AG382" i="14"/>
  <c r="CS382" i="14"/>
  <c r="FE382" i="14"/>
  <c r="F123" i="14"/>
  <c r="I647" i="14"/>
  <c r="I122" i="14"/>
  <c r="K122" i="14" s="1"/>
  <c r="HF383" i="14" s="1"/>
  <c r="H123" i="14"/>
  <c r="F648" i="14"/>
  <c r="H648" i="14"/>
  <c r="N649" i="14"/>
  <c r="A650" i="14"/>
  <c r="BL648" i="14"/>
  <c r="BD648" i="14"/>
  <c r="AV648" i="14"/>
  <c r="AN648" i="14"/>
  <c r="AF648" i="14"/>
  <c r="X648" i="14"/>
  <c r="P648" i="14"/>
  <c r="BK648" i="14"/>
  <c r="BC648" i="14"/>
  <c r="AU648" i="14"/>
  <c r="AM648" i="14"/>
  <c r="AE648" i="14"/>
  <c r="W648" i="14"/>
  <c r="O648" i="14"/>
  <c r="BJ648" i="14"/>
  <c r="BB648" i="14"/>
  <c r="AT648" i="14"/>
  <c r="AL648" i="14"/>
  <c r="AD648" i="14"/>
  <c r="V648" i="14"/>
  <c r="BI648" i="14"/>
  <c r="BA648" i="14"/>
  <c r="AS648" i="14"/>
  <c r="AK648" i="14"/>
  <c r="AC648" i="14"/>
  <c r="U648" i="14"/>
  <c r="M648" i="14"/>
  <c r="BH648" i="14"/>
  <c r="AZ648" i="14"/>
  <c r="AR648" i="14"/>
  <c r="AJ648" i="14"/>
  <c r="AB648" i="14"/>
  <c r="T648" i="14"/>
  <c r="BG648" i="14"/>
  <c r="AY648" i="14"/>
  <c r="AQ648" i="14"/>
  <c r="AI648" i="14"/>
  <c r="AA648" i="14"/>
  <c r="S648" i="14"/>
  <c r="BF648" i="14"/>
  <c r="AX648" i="14"/>
  <c r="AP648" i="14"/>
  <c r="AH648" i="14"/>
  <c r="Z648" i="14"/>
  <c r="R648" i="14"/>
  <c r="BE648" i="14"/>
  <c r="AW648" i="14"/>
  <c r="AO648" i="14"/>
  <c r="AG648" i="14"/>
  <c r="Y648" i="14"/>
  <c r="Q648" i="14"/>
  <c r="D650" i="14"/>
  <c r="C651" i="14"/>
  <c r="E124" i="14"/>
  <c r="H124" i="14" s="1"/>
  <c r="E649" i="14"/>
  <c r="F649" i="14" s="1"/>
  <c r="H649" i="14"/>
  <c r="D125" i="14"/>
  <c r="C126" i="14"/>
  <c r="D49" i="11"/>
  <c r="G49" i="11" s="1"/>
  <c r="E48" i="11"/>
  <c r="F48" i="11" s="1"/>
  <c r="B261" i="2"/>
  <c r="B259" i="2"/>
  <c r="C205" i="1" s="1"/>
  <c r="C230" i="1"/>
  <c r="G124" i="14" l="1"/>
  <c r="J48" i="11"/>
  <c r="K48" i="11" s="1"/>
  <c r="H48" i="11"/>
  <c r="I48" i="11" s="1"/>
  <c r="G649" i="14"/>
  <c r="I649" i="14" s="1"/>
  <c r="F124" i="14"/>
  <c r="I124" i="14" s="1"/>
  <c r="K124" i="14" s="1"/>
  <c r="IV385" i="14" s="1"/>
  <c r="I123" i="14"/>
  <c r="K123" i="14" s="1"/>
  <c r="HK384" i="14" s="1"/>
  <c r="W383" i="14"/>
  <c r="GT383" i="14"/>
  <c r="CY383" i="14"/>
  <c r="GU383" i="14"/>
  <c r="EM383" i="14"/>
  <c r="AC383" i="14"/>
  <c r="HW383" i="14"/>
  <c r="DE383" i="14"/>
  <c r="EV383" i="14"/>
  <c r="DF383" i="14"/>
  <c r="GR383" i="14"/>
  <c r="BU383" i="14"/>
  <c r="DB383" i="14"/>
  <c r="EU383" i="14"/>
  <c r="HX383" i="14"/>
  <c r="AA383" i="14"/>
  <c r="GW383" i="14"/>
  <c r="O383" i="14"/>
  <c r="GQ383" i="14"/>
  <c r="Y383" i="14"/>
  <c r="DC383" i="14"/>
  <c r="AD383" i="14"/>
  <c r="BK383" i="14"/>
  <c r="X383" i="14"/>
  <c r="DA383" i="14"/>
  <c r="AB383" i="14"/>
  <c r="GX383" i="14"/>
  <c r="BS383" i="14"/>
  <c r="BT383" i="14"/>
  <c r="GS383" i="14"/>
  <c r="DD383" i="14"/>
  <c r="CQ383" i="14"/>
  <c r="CZ383" i="14"/>
  <c r="Z383" i="14"/>
  <c r="GV383" i="14"/>
  <c r="AE383" i="14"/>
  <c r="DW383" i="14"/>
  <c r="GY383" i="14"/>
  <c r="AF383" i="14"/>
  <c r="DX383" i="14"/>
  <c r="GZ383" i="14"/>
  <c r="AG383" i="14"/>
  <c r="DY383" i="14"/>
  <c r="HA383" i="14"/>
  <c r="AH383" i="14"/>
  <c r="DZ383" i="14"/>
  <c r="HB383" i="14"/>
  <c r="AI383" i="14"/>
  <c r="EA383" i="14"/>
  <c r="HC383" i="14"/>
  <c r="AJ383" i="14"/>
  <c r="EB383" i="14"/>
  <c r="HD383" i="14"/>
  <c r="AK383" i="14"/>
  <c r="EC383" i="14"/>
  <c r="HE383" i="14"/>
  <c r="AL383" i="14"/>
  <c r="ED383" i="14"/>
  <c r="HN383" i="14"/>
  <c r="AM383" i="14"/>
  <c r="EE383" i="14"/>
  <c r="HG383" i="14"/>
  <c r="AN383" i="14"/>
  <c r="EF383" i="14"/>
  <c r="HH383" i="14"/>
  <c r="AO383" i="14"/>
  <c r="EG383" i="14"/>
  <c r="HI383" i="14"/>
  <c r="AP383" i="14"/>
  <c r="EH383" i="14"/>
  <c r="HJ383" i="14"/>
  <c r="AQ383" i="14"/>
  <c r="EI383" i="14"/>
  <c r="HK383" i="14"/>
  <c r="AR383" i="14"/>
  <c r="EJ383" i="14"/>
  <c r="HL383" i="14"/>
  <c r="AS383" i="14"/>
  <c r="EK383" i="14"/>
  <c r="HM383" i="14"/>
  <c r="AT383" i="14"/>
  <c r="EL383" i="14"/>
  <c r="HV383" i="14"/>
  <c r="HO383" i="14"/>
  <c r="BL383" i="14"/>
  <c r="EN383" i="14"/>
  <c r="HP383" i="14"/>
  <c r="BM383" i="14"/>
  <c r="EO383" i="14"/>
  <c r="HQ383" i="14"/>
  <c r="BN383" i="14"/>
  <c r="EP383" i="14"/>
  <c r="HR383" i="14"/>
  <c r="BO383" i="14"/>
  <c r="EQ383" i="14"/>
  <c r="HS383" i="14"/>
  <c r="BP383" i="14"/>
  <c r="ER383" i="14"/>
  <c r="HT383" i="14"/>
  <c r="BQ383" i="14"/>
  <c r="ES383" i="14"/>
  <c r="HU383" i="14"/>
  <c r="BR383" i="14"/>
  <c r="ET383" i="14"/>
  <c r="ID383" i="14"/>
  <c r="EW383" i="14"/>
  <c r="HY383" i="14"/>
  <c r="BV383" i="14"/>
  <c r="EX383" i="14"/>
  <c r="HZ383" i="14"/>
  <c r="BW383" i="14"/>
  <c r="EY383" i="14"/>
  <c r="IA383" i="14"/>
  <c r="BX383" i="14"/>
  <c r="EZ383" i="14"/>
  <c r="IB383" i="14"/>
  <c r="BY383" i="14"/>
  <c r="FA383" i="14"/>
  <c r="IC383" i="14"/>
  <c r="BZ383" i="14"/>
  <c r="FB383" i="14"/>
  <c r="JB383" i="14"/>
  <c r="CA383" i="14"/>
  <c r="FC383" i="14"/>
  <c r="IU383" i="14"/>
  <c r="CB383" i="14"/>
  <c r="FD383" i="14"/>
  <c r="IV383" i="14"/>
  <c r="CC383" i="14"/>
  <c r="FE383" i="14"/>
  <c r="IW383" i="14"/>
  <c r="CD383" i="14"/>
  <c r="FF383" i="14"/>
  <c r="IX383" i="14"/>
  <c r="CE383" i="14"/>
  <c r="FG383" i="14"/>
  <c r="IY383" i="14"/>
  <c r="CF383" i="14"/>
  <c r="FH383" i="14"/>
  <c r="IZ383" i="14"/>
  <c r="CG383" i="14"/>
  <c r="FI383" i="14"/>
  <c r="JA383" i="14"/>
  <c r="CH383" i="14"/>
  <c r="FJ383" i="14"/>
  <c r="G383" i="14"/>
  <c r="CI383" i="14"/>
  <c r="FK383" i="14"/>
  <c r="H383" i="14"/>
  <c r="CJ383" i="14"/>
  <c r="FL383" i="14"/>
  <c r="I383" i="14"/>
  <c r="CK383" i="14"/>
  <c r="FM383" i="14"/>
  <c r="J383" i="14"/>
  <c r="CL383" i="14"/>
  <c r="FN383" i="14"/>
  <c r="K383" i="14"/>
  <c r="CM383" i="14"/>
  <c r="FO383" i="14"/>
  <c r="L383" i="14"/>
  <c r="CN383" i="14"/>
  <c r="FP383" i="14"/>
  <c r="M383" i="14"/>
  <c r="CO383" i="14"/>
  <c r="FQ383" i="14"/>
  <c r="N383" i="14"/>
  <c r="CP383" i="14"/>
  <c r="FR383" i="14"/>
  <c r="GI383" i="14"/>
  <c r="P383" i="14"/>
  <c r="CR383" i="14"/>
  <c r="GJ383" i="14"/>
  <c r="Q383" i="14"/>
  <c r="CS383" i="14"/>
  <c r="GK383" i="14"/>
  <c r="R383" i="14"/>
  <c r="CT383" i="14"/>
  <c r="GL383" i="14"/>
  <c r="S383" i="14"/>
  <c r="CU383" i="14"/>
  <c r="GM383" i="14"/>
  <c r="T383" i="14"/>
  <c r="CV383" i="14"/>
  <c r="GN383" i="14"/>
  <c r="U383" i="14"/>
  <c r="CW383" i="14"/>
  <c r="GO383" i="14"/>
  <c r="V383" i="14"/>
  <c r="CX383" i="14"/>
  <c r="GP383" i="14"/>
  <c r="AU383" i="14"/>
  <c r="DG383" i="14"/>
  <c r="FS383" i="14"/>
  <c r="IE383" i="14"/>
  <c r="AV383" i="14"/>
  <c r="DH383" i="14"/>
  <c r="FT383" i="14"/>
  <c r="IF383" i="14"/>
  <c r="AW383" i="14"/>
  <c r="DI383" i="14"/>
  <c r="FU383" i="14"/>
  <c r="IG383" i="14"/>
  <c r="AX383" i="14"/>
  <c r="DJ383" i="14"/>
  <c r="FV383" i="14"/>
  <c r="IH383" i="14"/>
  <c r="AY383" i="14"/>
  <c r="DK383" i="14"/>
  <c r="FW383" i="14"/>
  <c r="II383" i="14"/>
  <c r="AZ383" i="14"/>
  <c r="DL383" i="14"/>
  <c r="FX383" i="14"/>
  <c r="IJ383" i="14"/>
  <c r="BA383" i="14"/>
  <c r="DM383" i="14"/>
  <c r="FY383" i="14"/>
  <c r="IK383" i="14"/>
  <c r="BB383" i="14"/>
  <c r="DN383" i="14"/>
  <c r="FZ383" i="14"/>
  <c r="IL383" i="14"/>
  <c r="BC383" i="14"/>
  <c r="DO383" i="14"/>
  <c r="GA383" i="14"/>
  <c r="IM383" i="14"/>
  <c r="BD383" i="14"/>
  <c r="DP383" i="14"/>
  <c r="GB383" i="14"/>
  <c r="IN383" i="14"/>
  <c r="BE383" i="14"/>
  <c r="DQ383" i="14"/>
  <c r="GC383" i="14"/>
  <c r="IO383" i="14"/>
  <c r="BF383" i="14"/>
  <c r="DR383" i="14"/>
  <c r="GD383" i="14"/>
  <c r="IP383" i="14"/>
  <c r="BG383" i="14"/>
  <c r="DS383" i="14"/>
  <c r="GE383" i="14"/>
  <c r="IQ383" i="14"/>
  <c r="BH383" i="14"/>
  <c r="DT383" i="14"/>
  <c r="GF383" i="14"/>
  <c r="IR383" i="14"/>
  <c r="BI383" i="14"/>
  <c r="DU383" i="14"/>
  <c r="GG383" i="14"/>
  <c r="IS383" i="14"/>
  <c r="BJ383" i="14"/>
  <c r="DV383" i="14"/>
  <c r="GH383" i="14"/>
  <c r="IT383" i="14"/>
  <c r="N650" i="14"/>
  <c r="A651" i="14"/>
  <c r="C127" i="14"/>
  <c r="D126" i="14"/>
  <c r="BL649" i="14"/>
  <c r="BD649" i="14"/>
  <c r="AV649" i="14"/>
  <c r="AN649" i="14"/>
  <c r="AF649" i="14"/>
  <c r="X649" i="14"/>
  <c r="P649" i="14"/>
  <c r="BK649" i="14"/>
  <c r="BC649" i="14"/>
  <c r="AU649" i="14"/>
  <c r="AM649" i="14"/>
  <c r="AE649" i="14"/>
  <c r="W649" i="14"/>
  <c r="O649" i="14"/>
  <c r="BJ649" i="14"/>
  <c r="BB649" i="14"/>
  <c r="AT649" i="14"/>
  <c r="AL649" i="14"/>
  <c r="AD649" i="14"/>
  <c r="V649" i="14"/>
  <c r="BI649" i="14"/>
  <c r="BA649" i="14"/>
  <c r="AS649" i="14"/>
  <c r="AK649" i="14"/>
  <c r="AC649" i="14"/>
  <c r="U649" i="14"/>
  <c r="M649" i="14"/>
  <c r="BH649" i="14"/>
  <c r="AZ649" i="14"/>
  <c r="AR649" i="14"/>
  <c r="AJ649" i="14"/>
  <c r="AB649" i="14"/>
  <c r="T649" i="14"/>
  <c r="BG649" i="14"/>
  <c r="AY649" i="14"/>
  <c r="AQ649" i="14"/>
  <c r="AI649" i="14"/>
  <c r="AA649" i="14"/>
  <c r="S649" i="14"/>
  <c r="BF649" i="14"/>
  <c r="AX649" i="14"/>
  <c r="AP649" i="14"/>
  <c r="AH649" i="14"/>
  <c r="Z649" i="14"/>
  <c r="R649" i="14"/>
  <c r="BE649" i="14"/>
  <c r="AW649" i="14"/>
  <c r="AO649" i="14"/>
  <c r="AG649" i="14"/>
  <c r="Y649" i="14"/>
  <c r="Q649" i="14"/>
  <c r="E125" i="14"/>
  <c r="H125" i="14" s="1"/>
  <c r="D651" i="14"/>
  <c r="C652" i="14"/>
  <c r="E650" i="14"/>
  <c r="H650" i="14" s="1"/>
  <c r="I648" i="14"/>
  <c r="D50" i="11"/>
  <c r="G50" i="11" s="1"/>
  <c r="E49" i="11"/>
  <c r="F49" i="11" s="1"/>
  <c r="B301" i="2"/>
  <c r="B311" i="2"/>
  <c r="B308" i="2"/>
  <c r="B307" i="2"/>
  <c r="B306" i="2"/>
  <c r="B310" i="2"/>
  <c r="B309" i="2"/>
  <c r="B305" i="2"/>
  <c r="B304" i="2"/>
  <c r="B303" i="2"/>
  <c r="B302" i="2"/>
  <c r="D286" i="2"/>
  <c r="D287" i="2" s="1"/>
  <c r="D288" i="2" s="1"/>
  <c r="D289" i="2" s="1"/>
  <c r="D290" i="2" s="1"/>
  <c r="D291" i="2" s="1"/>
  <c r="D292" i="2" s="1"/>
  <c r="D293" i="2" s="1"/>
  <c r="D294" i="2" s="1"/>
  <c r="D295" i="2" s="1"/>
  <c r="D296" i="2" s="1"/>
  <c r="D297" i="2" s="1"/>
  <c r="D298" i="2" s="1"/>
  <c r="D299" i="2" s="1"/>
  <c r="D300" i="2" s="1"/>
  <c r="D301" i="2" s="1"/>
  <c r="D302" i="2" s="1"/>
  <c r="D303" i="2" s="1"/>
  <c r="D304" i="2" s="1"/>
  <c r="D305" i="2" s="1"/>
  <c r="D306" i="2" s="1"/>
  <c r="D307" i="2" s="1"/>
  <c r="D308" i="2" s="1"/>
  <c r="D309" i="2" s="1"/>
  <c r="D310" i="2" s="1"/>
  <c r="D311" i="2" s="1"/>
  <c r="D312" i="2" s="1"/>
  <c r="D313" i="2" s="1"/>
  <c r="D314" i="2" s="1"/>
  <c r="D315" i="2" s="1"/>
  <c r="D316" i="2" s="1"/>
  <c r="D317" i="2" s="1"/>
  <c r="D318" i="2" s="1"/>
  <c r="D319" i="2" s="1"/>
  <c r="D320" i="2" s="1"/>
  <c r="D321" i="2" s="1"/>
  <c r="J49" i="11" l="1"/>
  <c r="K49" i="11" s="1"/>
  <c r="H49" i="11"/>
  <c r="I49" i="11" s="1"/>
  <c r="AH384" i="14"/>
  <c r="G384" i="14"/>
  <c r="IB384" i="14"/>
  <c r="N384" i="14"/>
  <c r="FT384" i="14"/>
  <c r="BJ384" i="14"/>
  <c r="FH384" i="14"/>
  <c r="GH384" i="14"/>
  <c r="IN384" i="14"/>
  <c r="GJ384" i="14"/>
  <c r="GN384" i="14"/>
  <c r="ID384" i="14"/>
  <c r="AO384" i="14"/>
  <c r="BS384" i="14"/>
  <c r="BY384" i="14"/>
  <c r="IU384" i="14"/>
  <c r="DC384" i="14"/>
  <c r="BI384" i="14"/>
  <c r="HZ384" i="14"/>
  <c r="CW384" i="14"/>
  <c r="H384" i="14"/>
  <c r="II384" i="14"/>
  <c r="L384" i="14"/>
  <c r="BX384" i="14"/>
  <c r="DE384" i="14"/>
  <c r="GA384" i="14"/>
  <c r="GC384" i="14"/>
  <c r="EJ384" i="14"/>
  <c r="JA384" i="14"/>
  <c r="HW384" i="14"/>
  <c r="IG384" i="14"/>
  <c r="GF384" i="14"/>
  <c r="IS384" i="14"/>
  <c r="BC384" i="14"/>
  <c r="GB384" i="14"/>
  <c r="BF384" i="14"/>
  <c r="AJ384" i="14"/>
  <c r="BQ384" i="14"/>
  <c r="DF384" i="14"/>
  <c r="IM384" i="14"/>
  <c r="EG384" i="14"/>
  <c r="IQ384" i="14"/>
  <c r="EK384" i="14"/>
  <c r="CQ384" i="14"/>
  <c r="BD384" i="14"/>
  <c r="DD384" i="14"/>
  <c r="IR384" i="14"/>
  <c r="GG384" i="14"/>
  <c r="FR384" i="14"/>
  <c r="CY384" i="14"/>
  <c r="CZ384" i="14"/>
  <c r="DI384" i="14"/>
  <c r="BV384" i="14"/>
  <c r="CV384" i="14"/>
  <c r="EL384" i="14"/>
  <c r="CS384" i="14"/>
  <c r="DL384" i="14"/>
  <c r="IZ384" i="14"/>
  <c r="IC384" i="14"/>
  <c r="FZ384" i="14"/>
  <c r="EE384" i="14"/>
  <c r="FD384" i="14"/>
  <c r="DQ384" i="14"/>
  <c r="DR384" i="14"/>
  <c r="IJ384" i="14"/>
  <c r="BN384" i="14"/>
  <c r="BH384" i="14"/>
  <c r="FP384" i="14"/>
  <c r="M384" i="14"/>
  <c r="FQ384" i="14"/>
  <c r="BZ384" i="14"/>
  <c r="IT384" i="14"/>
  <c r="FK384" i="14"/>
  <c r="BT384" i="14"/>
  <c r="I384" i="14"/>
  <c r="GS384" i="14"/>
  <c r="FN384" i="14"/>
  <c r="BP384" i="14"/>
  <c r="FX384" i="14"/>
  <c r="AK384" i="14"/>
  <c r="FY384" i="14"/>
  <c r="CX384" i="14"/>
  <c r="JB384" i="14"/>
  <c r="FS384" i="14"/>
  <c r="CR384" i="14"/>
  <c r="AG384" i="14"/>
  <c r="HY384" i="14"/>
  <c r="GD384" i="14"/>
  <c r="AR384" i="14"/>
  <c r="DT384" i="14"/>
  <c r="GV384" i="14"/>
  <c r="AS384" i="14"/>
  <c r="DU384" i="14"/>
  <c r="GW384" i="14"/>
  <c r="AT384" i="14"/>
  <c r="DV384" i="14"/>
  <c r="GX384" i="14"/>
  <c r="AM384" i="14"/>
  <c r="DO384" i="14"/>
  <c r="GQ384" i="14"/>
  <c r="AN384" i="14"/>
  <c r="DP384" i="14"/>
  <c r="HX384" i="14"/>
  <c r="BM384" i="14"/>
  <c r="FM384" i="14"/>
  <c r="IW384" i="14"/>
  <c r="DB384" i="14"/>
  <c r="BO384" i="14"/>
  <c r="AZ384" i="14"/>
  <c r="EB384" i="14"/>
  <c r="HT384" i="14"/>
  <c r="BA384" i="14"/>
  <c r="EC384" i="14"/>
  <c r="HU384" i="14"/>
  <c r="BB384" i="14"/>
  <c r="ED384" i="14"/>
  <c r="HV384" i="14"/>
  <c r="AU384" i="14"/>
  <c r="DW384" i="14"/>
  <c r="HO384" i="14"/>
  <c r="AV384" i="14"/>
  <c r="EF384" i="14"/>
  <c r="IF384" i="14"/>
  <c r="BU384" i="14"/>
  <c r="FU384" i="14"/>
  <c r="J384" i="14"/>
  <c r="DJ384" i="14"/>
  <c r="BW384" i="14"/>
  <c r="FI384" i="14"/>
  <c r="IK384" i="14"/>
  <c r="BR384" i="14"/>
  <c r="FJ384" i="14"/>
  <c r="IL384" i="14"/>
  <c r="BK384" i="14"/>
  <c r="FC384" i="14"/>
  <c r="IE384" i="14"/>
  <c r="BL384" i="14"/>
  <c r="FL384" i="14"/>
  <c r="IV384" i="14"/>
  <c r="DA384" i="14"/>
  <c r="GK384" i="14"/>
  <c r="AP384" i="14"/>
  <c r="FF384" i="14"/>
  <c r="GE384" i="14"/>
  <c r="DM384" i="14"/>
  <c r="GO384" i="14"/>
  <c r="AL384" i="14"/>
  <c r="DN384" i="14"/>
  <c r="GP384" i="14"/>
  <c r="AE384" i="14"/>
  <c r="DG384" i="14"/>
  <c r="GI384" i="14"/>
  <c r="AF384" i="14"/>
  <c r="DH384" i="14"/>
  <c r="GR384" i="14"/>
  <c r="BE384" i="14"/>
  <c r="FE384" i="14"/>
  <c r="IO384" i="14"/>
  <c r="CT384" i="14"/>
  <c r="K384" i="14"/>
  <c r="IH384" i="14"/>
  <c r="FG384" i="14"/>
  <c r="IP384" i="14"/>
  <c r="FO384" i="14"/>
  <c r="DX384" i="14"/>
  <c r="HP384" i="14"/>
  <c r="AW384" i="14"/>
  <c r="DY384" i="14"/>
  <c r="HQ384" i="14"/>
  <c r="AX384" i="14"/>
  <c r="EH384" i="14"/>
  <c r="BG384" i="14"/>
  <c r="IA384" i="14"/>
  <c r="EI384" i="14"/>
  <c r="GL384" i="14"/>
  <c r="AI384" i="14"/>
  <c r="DK384" i="14"/>
  <c r="GM384" i="14"/>
  <c r="GT384" i="14"/>
  <c r="AQ384" i="14"/>
  <c r="DS384" i="14"/>
  <c r="GU384" i="14"/>
  <c r="DZ384" i="14"/>
  <c r="HR384" i="14"/>
  <c r="AY384" i="14"/>
  <c r="EA384" i="14"/>
  <c r="HS384" i="14"/>
  <c r="FV384" i="14"/>
  <c r="IX384" i="14"/>
  <c r="CU384" i="14"/>
  <c r="FW384" i="14"/>
  <c r="IY384" i="14"/>
  <c r="T384" i="14"/>
  <c r="CF384" i="14"/>
  <c r="ER384" i="14"/>
  <c r="HD384" i="14"/>
  <c r="U384" i="14"/>
  <c r="CG384" i="14"/>
  <c r="ES384" i="14"/>
  <c r="HE384" i="14"/>
  <c r="V384" i="14"/>
  <c r="CH384" i="14"/>
  <c r="ET384" i="14"/>
  <c r="HF384" i="14"/>
  <c r="O384" i="14"/>
  <c r="CA384" i="14"/>
  <c r="EM384" i="14"/>
  <c r="GY384" i="14"/>
  <c r="P384" i="14"/>
  <c r="CB384" i="14"/>
  <c r="EN384" i="14"/>
  <c r="GZ384" i="14"/>
  <c r="Q384" i="14"/>
  <c r="CC384" i="14"/>
  <c r="EO384" i="14"/>
  <c r="HA384" i="14"/>
  <c r="R384" i="14"/>
  <c r="CD384" i="14"/>
  <c r="EP384" i="14"/>
  <c r="HB384" i="14"/>
  <c r="S384" i="14"/>
  <c r="CE384" i="14"/>
  <c r="EQ384" i="14"/>
  <c r="HC384" i="14"/>
  <c r="AB384" i="14"/>
  <c r="CN384" i="14"/>
  <c r="EZ384" i="14"/>
  <c r="HL384" i="14"/>
  <c r="AC384" i="14"/>
  <c r="CO384" i="14"/>
  <c r="FA384" i="14"/>
  <c r="HM384" i="14"/>
  <c r="AD384" i="14"/>
  <c r="CP384" i="14"/>
  <c r="FB384" i="14"/>
  <c r="HN384" i="14"/>
  <c r="W384" i="14"/>
  <c r="CI384" i="14"/>
  <c r="EU384" i="14"/>
  <c r="HG384" i="14"/>
  <c r="X384" i="14"/>
  <c r="CJ384" i="14"/>
  <c r="EV384" i="14"/>
  <c r="HH384" i="14"/>
  <c r="Y384" i="14"/>
  <c r="CK384" i="14"/>
  <c r="EW384" i="14"/>
  <c r="HI384" i="14"/>
  <c r="Z384" i="14"/>
  <c r="CL384" i="14"/>
  <c r="EX384" i="14"/>
  <c r="HJ384" i="14"/>
  <c r="AA384" i="14"/>
  <c r="CM384" i="14"/>
  <c r="EY384" i="14"/>
  <c r="F125" i="14"/>
  <c r="G125" i="14"/>
  <c r="I385" i="14"/>
  <c r="K385" i="14"/>
  <c r="BW385" i="14"/>
  <c r="M385" i="14"/>
  <c r="BY385" i="14"/>
  <c r="G385" i="14"/>
  <c r="BS385" i="14"/>
  <c r="BU385" i="14"/>
  <c r="BX385" i="14"/>
  <c r="BT385" i="14"/>
  <c r="GV385" i="14"/>
  <c r="GR385" i="14"/>
  <c r="BV385" i="14"/>
  <c r="BZ385" i="14"/>
  <c r="GT385" i="14"/>
  <c r="GX385" i="14"/>
  <c r="GS385" i="14"/>
  <c r="GU385" i="14"/>
  <c r="GW385" i="14"/>
  <c r="GQ385" i="14"/>
  <c r="J385" i="14"/>
  <c r="L385" i="14"/>
  <c r="N385" i="14"/>
  <c r="H385" i="14"/>
  <c r="EH385" i="14"/>
  <c r="EJ385" i="14"/>
  <c r="EL385" i="14"/>
  <c r="EF385" i="14"/>
  <c r="EG385" i="14"/>
  <c r="EI385" i="14"/>
  <c r="EK385" i="14"/>
  <c r="EE385" i="14"/>
  <c r="CC385" i="14"/>
  <c r="HA385" i="14"/>
  <c r="CD385" i="14"/>
  <c r="HB385" i="14"/>
  <c r="CE385" i="14"/>
  <c r="HC385" i="14"/>
  <c r="CF385" i="14"/>
  <c r="HD385" i="14"/>
  <c r="CG385" i="14"/>
  <c r="HE385" i="14"/>
  <c r="CH385" i="14"/>
  <c r="HF385" i="14"/>
  <c r="CA385" i="14"/>
  <c r="GY385" i="14"/>
  <c r="CB385" i="14"/>
  <c r="GZ385" i="14"/>
  <c r="CK385" i="14"/>
  <c r="HI385" i="14"/>
  <c r="CL385" i="14"/>
  <c r="HJ385" i="14"/>
  <c r="CM385" i="14"/>
  <c r="HK385" i="14"/>
  <c r="CN385" i="14"/>
  <c r="HL385" i="14"/>
  <c r="CO385" i="14"/>
  <c r="HM385" i="14"/>
  <c r="CP385" i="14"/>
  <c r="HN385" i="14"/>
  <c r="CI385" i="14"/>
  <c r="HG385" i="14"/>
  <c r="CJ385" i="14"/>
  <c r="HH385" i="14"/>
  <c r="DA385" i="14"/>
  <c r="HY385" i="14"/>
  <c r="DB385" i="14"/>
  <c r="HZ385" i="14"/>
  <c r="DC385" i="14"/>
  <c r="IA385" i="14"/>
  <c r="DD385" i="14"/>
  <c r="IB385" i="14"/>
  <c r="DE385" i="14"/>
  <c r="IC385" i="14"/>
  <c r="DF385" i="14"/>
  <c r="ID385" i="14"/>
  <c r="CY385" i="14"/>
  <c r="HW385" i="14"/>
  <c r="CZ385" i="14"/>
  <c r="HX385" i="14"/>
  <c r="Q385" i="14"/>
  <c r="EO385" i="14"/>
  <c r="R385" i="14"/>
  <c r="EP385" i="14"/>
  <c r="S385" i="14"/>
  <c r="EQ385" i="14"/>
  <c r="T385" i="14"/>
  <c r="ER385" i="14"/>
  <c r="U385" i="14"/>
  <c r="ES385" i="14"/>
  <c r="V385" i="14"/>
  <c r="ET385" i="14"/>
  <c r="O385" i="14"/>
  <c r="EM385" i="14"/>
  <c r="P385" i="14"/>
  <c r="EN385" i="14"/>
  <c r="Y385" i="14"/>
  <c r="EW385" i="14"/>
  <c r="Z385" i="14"/>
  <c r="EX385" i="14"/>
  <c r="AA385" i="14"/>
  <c r="EY385" i="14"/>
  <c r="AB385" i="14"/>
  <c r="EZ385" i="14"/>
  <c r="AC385" i="14"/>
  <c r="FA385" i="14"/>
  <c r="AD385" i="14"/>
  <c r="FB385" i="14"/>
  <c r="W385" i="14"/>
  <c r="EU385" i="14"/>
  <c r="X385" i="14"/>
  <c r="EV385" i="14"/>
  <c r="AO385" i="14"/>
  <c r="FM385" i="14"/>
  <c r="AP385" i="14"/>
  <c r="FN385" i="14"/>
  <c r="AQ385" i="14"/>
  <c r="FO385" i="14"/>
  <c r="AR385" i="14"/>
  <c r="FP385" i="14"/>
  <c r="AS385" i="14"/>
  <c r="FQ385" i="14"/>
  <c r="AT385" i="14"/>
  <c r="FR385" i="14"/>
  <c r="AM385" i="14"/>
  <c r="FK385" i="14"/>
  <c r="AN385" i="14"/>
  <c r="FL385" i="14"/>
  <c r="AG385" i="14"/>
  <c r="CS385" i="14"/>
  <c r="FE385" i="14"/>
  <c r="HQ385" i="14"/>
  <c r="AH385" i="14"/>
  <c r="CT385" i="14"/>
  <c r="FF385" i="14"/>
  <c r="HR385" i="14"/>
  <c r="AI385" i="14"/>
  <c r="CU385" i="14"/>
  <c r="FG385" i="14"/>
  <c r="HS385" i="14"/>
  <c r="AJ385" i="14"/>
  <c r="CV385" i="14"/>
  <c r="FH385" i="14"/>
  <c r="HT385" i="14"/>
  <c r="AK385" i="14"/>
  <c r="CW385" i="14"/>
  <c r="FI385" i="14"/>
  <c r="HU385" i="14"/>
  <c r="AL385" i="14"/>
  <c r="CX385" i="14"/>
  <c r="FJ385" i="14"/>
  <c r="HV385" i="14"/>
  <c r="AE385" i="14"/>
  <c r="CQ385" i="14"/>
  <c r="FC385" i="14"/>
  <c r="HO385" i="14"/>
  <c r="AF385" i="14"/>
  <c r="CR385" i="14"/>
  <c r="FD385" i="14"/>
  <c r="HP385" i="14"/>
  <c r="AW385" i="14"/>
  <c r="DI385" i="14"/>
  <c r="FU385" i="14"/>
  <c r="IG385" i="14"/>
  <c r="AX385" i="14"/>
  <c r="DJ385" i="14"/>
  <c r="FV385" i="14"/>
  <c r="IH385" i="14"/>
  <c r="AY385" i="14"/>
  <c r="DK385" i="14"/>
  <c r="FW385" i="14"/>
  <c r="II385" i="14"/>
  <c r="AZ385" i="14"/>
  <c r="DL385" i="14"/>
  <c r="FX385" i="14"/>
  <c r="IJ385" i="14"/>
  <c r="BA385" i="14"/>
  <c r="DM385" i="14"/>
  <c r="FY385" i="14"/>
  <c r="IK385" i="14"/>
  <c r="BB385" i="14"/>
  <c r="DN385" i="14"/>
  <c r="FZ385" i="14"/>
  <c r="IL385" i="14"/>
  <c r="AU385" i="14"/>
  <c r="DG385" i="14"/>
  <c r="FS385" i="14"/>
  <c r="IE385" i="14"/>
  <c r="AV385" i="14"/>
  <c r="DH385" i="14"/>
  <c r="FT385" i="14"/>
  <c r="IF385" i="14"/>
  <c r="BE385" i="14"/>
  <c r="DQ385" i="14"/>
  <c r="GC385" i="14"/>
  <c r="IO385" i="14"/>
  <c r="BF385" i="14"/>
  <c r="DR385" i="14"/>
  <c r="GD385" i="14"/>
  <c r="IP385" i="14"/>
  <c r="BG385" i="14"/>
  <c r="DS385" i="14"/>
  <c r="GE385" i="14"/>
  <c r="IQ385" i="14"/>
  <c r="BH385" i="14"/>
  <c r="DT385" i="14"/>
  <c r="GF385" i="14"/>
  <c r="IR385" i="14"/>
  <c r="BI385" i="14"/>
  <c r="DU385" i="14"/>
  <c r="GG385" i="14"/>
  <c r="IS385" i="14"/>
  <c r="BJ385" i="14"/>
  <c r="DV385" i="14"/>
  <c r="GH385" i="14"/>
  <c r="IT385" i="14"/>
  <c r="BC385" i="14"/>
  <c r="DO385" i="14"/>
  <c r="GA385" i="14"/>
  <c r="IM385" i="14"/>
  <c r="BD385" i="14"/>
  <c r="DP385" i="14"/>
  <c r="GB385" i="14"/>
  <c r="IN385" i="14"/>
  <c r="BM385" i="14"/>
  <c r="DY385" i="14"/>
  <c r="GK385" i="14"/>
  <c r="IW385" i="14"/>
  <c r="BN385" i="14"/>
  <c r="DZ385" i="14"/>
  <c r="GL385" i="14"/>
  <c r="IX385" i="14"/>
  <c r="BO385" i="14"/>
  <c r="EA385" i="14"/>
  <c r="GM385" i="14"/>
  <c r="IY385" i="14"/>
  <c r="BP385" i="14"/>
  <c r="EB385" i="14"/>
  <c r="GN385" i="14"/>
  <c r="IZ385" i="14"/>
  <c r="BQ385" i="14"/>
  <c r="EC385" i="14"/>
  <c r="GO385" i="14"/>
  <c r="JA385" i="14"/>
  <c r="BR385" i="14"/>
  <c r="ED385" i="14"/>
  <c r="GP385" i="14"/>
  <c r="JB385" i="14"/>
  <c r="BK385" i="14"/>
  <c r="DW385" i="14"/>
  <c r="GI385" i="14"/>
  <c r="IU385" i="14"/>
  <c r="BL385" i="14"/>
  <c r="DX385" i="14"/>
  <c r="GJ385" i="14"/>
  <c r="G650" i="14"/>
  <c r="D652" i="14"/>
  <c r="C653" i="14"/>
  <c r="G651" i="14"/>
  <c r="E651" i="14"/>
  <c r="H651" i="14" s="1"/>
  <c r="E126" i="14"/>
  <c r="F126" i="14" s="1"/>
  <c r="D127" i="14"/>
  <c r="C128" i="14"/>
  <c r="F650" i="14"/>
  <c r="N651" i="14"/>
  <c r="A652" i="14"/>
  <c r="BL650" i="14"/>
  <c r="BD650" i="14"/>
  <c r="AV650" i="14"/>
  <c r="AN650" i="14"/>
  <c r="AF650" i="14"/>
  <c r="X650" i="14"/>
  <c r="P650" i="14"/>
  <c r="BK650" i="14"/>
  <c r="BC650" i="14"/>
  <c r="AU650" i="14"/>
  <c r="AM650" i="14"/>
  <c r="AE650" i="14"/>
  <c r="W650" i="14"/>
  <c r="O650" i="14"/>
  <c r="BJ650" i="14"/>
  <c r="BB650" i="14"/>
  <c r="AT650" i="14"/>
  <c r="AL650" i="14"/>
  <c r="AD650" i="14"/>
  <c r="V650" i="14"/>
  <c r="BI650" i="14"/>
  <c r="BA650" i="14"/>
  <c r="AS650" i="14"/>
  <c r="AK650" i="14"/>
  <c r="AC650" i="14"/>
  <c r="U650" i="14"/>
  <c r="M650" i="14"/>
  <c r="BH650" i="14"/>
  <c r="AZ650" i="14"/>
  <c r="AR650" i="14"/>
  <c r="AJ650" i="14"/>
  <c r="AB650" i="14"/>
  <c r="T650" i="14"/>
  <c r="BG650" i="14"/>
  <c r="AY650" i="14"/>
  <c r="AQ650" i="14"/>
  <c r="AI650" i="14"/>
  <c r="AA650" i="14"/>
  <c r="S650" i="14"/>
  <c r="BF650" i="14"/>
  <c r="AX650" i="14"/>
  <c r="AP650" i="14"/>
  <c r="AH650" i="14"/>
  <c r="Z650" i="14"/>
  <c r="R650" i="14"/>
  <c r="BE650" i="14"/>
  <c r="AW650" i="14"/>
  <c r="AO650" i="14"/>
  <c r="AG650" i="14"/>
  <c r="Y650" i="14"/>
  <c r="Q650" i="14"/>
  <c r="D51" i="11"/>
  <c r="G51" i="11" s="1"/>
  <c r="E50" i="11"/>
  <c r="F50" i="11" s="1"/>
  <c r="B315" i="2"/>
  <c r="A332" i="2"/>
  <c r="A333" i="2"/>
  <c r="A328" i="2"/>
  <c r="B325" i="2"/>
  <c r="A331" i="2"/>
  <c r="A330" i="2"/>
  <c r="A317" i="2"/>
  <c r="A316" i="2"/>
  <c r="A321" i="2"/>
  <c r="A320" i="2"/>
  <c r="H126" i="14" l="1"/>
  <c r="J50" i="11"/>
  <c r="K50" i="11" s="1"/>
  <c r="H50" i="11"/>
  <c r="I50" i="11" s="1"/>
  <c r="I125" i="14"/>
  <c r="K125" i="14" s="1"/>
  <c r="IV386" i="14" s="1"/>
  <c r="G126" i="14"/>
  <c r="F651" i="14"/>
  <c r="I651" i="14" s="1"/>
  <c r="I650" i="14"/>
  <c r="C129" i="14"/>
  <c r="D128" i="14"/>
  <c r="E127" i="14"/>
  <c r="G127" i="14" s="1"/>
  <c r="N652" i="14"/>
  <c r="A653" i="14"/>
  <c r="BL651" i="14"/>
  <c r="BD651" i="14"/>
  <c r="AV651" i="14"/>
  <c r="AN651" i="14"/>
  <c r="AF651" i="14"/>
  <c r="X651" i="14"/>
  <c r="P651" i="14"/>
  <c r="BK651" i="14"/>
  <c r="BC651" i="14"/>
  <c r="AU651" i="14"/>
  <c r="AM651" i="14"/>
  <c r="AE651" i="14"/>
  <c r="W651" i="14"/>
  <c r="O651" i="14"/>
  <c r="BJ651" i="14"/>
  <c r="BB651" i="14"/>
  <c r="AT651" i="14"/>
  <c r="AL651" i="14"/>
  <c r="AD651" i="14"/>
  <c r="V651" i="14"/>
  <c r="BI651" i="14"/>
  <c r="BA651" i="14"/>
  <c r="AS651" i="14"/>
  <c r="AK651" i="14"/>
  <c r="AC651" i="14"/>
  <c r="U651" i="14"/>
  <c r="M651" i="14"/>
  <c r="BH651" i="14"/>
  <c r="AZ651" i="14"/>
  <c r="AR651" i="14"/>
  <c r="AJ651" i="14"/>
  <c r="AB651" i="14"/>
  <c r="T651" i="14"/>
  <c r="BG651" i="14"/>
  <c r="AY651" i="14"/>
  <c r="AQ651" i="14"/>
  <c r="AI651" i="14"/>
  <c r="AA651" i="14"/>
  <c r="S651" i="14"/>
  <c r="BF651" i="14"/>
  <c r="AX651" i="14"/>
  <c r="AP651" i="14"/>
  <c r="AH651" i="14"/>
  <c r="Z651" i="14"/>
  <c r="R651" i="14"/>
  <c r="BE651" i="14"/>
  <c r="AW651" i="14"/>
  <c r="AO651" i="14"/>
  <c r="AG651" i="14"/>
  <c r="Y651" i="14"/>
  <c r="Q651" i="14"/>
  <c r="D653" i="14"/>
  <c r="C654" i="14"/>
  <c r="E652" i="14"/>
  <c r="G652" i="14" s="1"/>
  <c r="E51" i="11"/>
  <c r="F51" i="11" s="1"/>
  <c r="D52" i="11"/>
  <c r="G52" i="11" s="1"/>
  <c r="I126" i="14" l="1"/>
  <c r="K126" i="14" s="1"/>
  <c r="HI387" i="14" s="1"/>
  <c r="J51" i="11"/>
  <c r="K51" i="11" s="1"/>
  <c r="H51" i="11"/>
  <c r="I51" i="11" s="1"/>
  <c r="HW386" i="14"/>
  <c r="FS386" i="14"/>
  <c r="GB386" i="14"/>
  <c r="GK386" i="14"/>
  <c r="BV386" i="14"/>
  <c r="EQ386" i="14"/>
  <c r="HC386" i="14"/>
  <c r="CN386" i="14"/>
  <c r="HL386" i="14"/>
  <c r="HT386" i="14"/>
  <c r="DF386" i="14"/>
  <c r="IH386" i="14"/>
  <c r="DO386" i="14"/>
  <c r="GA386" i="14"/>
  <c r="BL386" i="14"/>
  <c r="GJ386" i="14"/>
  <c r="BU386" i="14"/>
  <c r="GS386" i="14"/>
  <c r="CD386" i="14"/>
  <c r="HB386" i="14"/>
  <c r="CM386" i="14"/>
  <c r="AJ386" i="14"/>
  <c r="FH386" i="14"/>
  <c r="HU386" i="14"/>
  <c r="DE386" i="14"/>
  <c r="IG386" i="14"/>
  <c r="DN386" i="14"/>
  <c r="IS386" i="14"/>
  <c r="BK386" i="14"/>
  <c r="GI386" i="14"/>
  <c r="BT386" i="14"/>
  <c r="Q386" i="14"/>
  <c r="EO386" i="14"/>
  <c r="Z386" i="14"/>
  <c r="EX386" i="14"/>
  <c r="AI386" i="14"/>
  <c r="FG386" i="14"/>
  <c r="AR386" i="14"/>
  <c r="FP386" i="14"/>
  <c r="BA386" i="14"/>
  <c r="FY386" i="14"/>
  <c r="IQ386" i="14"/>
  <c r="BJ386" i="14"/>
  <c r="DV386" i="14"/>
  <c r="GH386" i="14"/>
  <c r="G386" i="14"/>
  <c r="BS386" i="14"/>
  <c r="EE386" i="14"/>
  <c r="GQ386" i="14"/>
  <c r="P386" i="14"/>
  <c r="CB386" i="14"/>
  <c r="EN386" i="14"/>
  <c r="GZ386" i="14"/>
  <c r="Y386" i="14"/>
  <c r="CK386" i="14"/>
  <c r="EW386" i="14"/>
  <c r="HI386" i="14"/>
  <c r="AH386" i="14"/>
  <c r="CT386" i="14"/>
  <c r="FF386" i="14"/>
  <c r="HR386" i="14"/>
  <c r="AQ386" i="14"/>
  <c r="DC386" i="14"/>
  <c r="FO386" i="14"/>
  <c r="ID386" i="14"/>
  <c r="AZ386" i="14"/>
  <c r="DL386" i="14"/>
  <c r="FX386" i="14"/>
  <c r="IP386" i="14"/>
  <c r="BI386" i="14"/>
  <c r="DU386" i="14"/>
  <c r="GG386" i="14"/>
  <c r="JB386" i="14"/>
  <c r="IR386" i="14"/>
  <c r="FJ386" i="14"/>
  <c r="II386" i="14"/>
  <c r="IU386" i="14"/>
  <c r="J386" i="14"/>
  <c r="EH386" i="14"/>
  <c r="CE386" i="14"/>
  <c r="AB386" i="14"/>
  <c r="EZ386" i="14"/>
  <c r="AK386" i="14"/>
  <c r="HV386" i="14"/>
  <c r="AT386" i="14"/>
  <c r="FR386" i="14"/>
  <c r="BC386" i="14"/>
  <c r="IT386" i="14"/>
  <c r="DX386" i="14"/>
  <c r="I386" i="14"/>
  <c r="EG386" i="14"/>
  <c r="R386" i="14"/>
  <c r="EP386" i="14"/>
  <c r="AA386" i="14"/>
  <c r="EY386" i="14"/>
  <c r="HK386" i="14"/>
  <c r="CV386" i="14"/>
  <c r="AS386" i="14"/>
  <c r="FQ386" i="14"/>
  <c r="IB386" i="14"/>
  <c r="BB386" i="14"/>
  <c r="FZ386" i="14"/>
  <c r="DW386" i="14"/>
  <c r="H386" i="14"/>
  <c r="EF386" i="14"/>
  <c r="GR386" i="14"/>
  <c r="CC386" i="14"/>
  <c r="HA386" i="14"/>
  <c r="CL386" i="14"/>
  <c r="HJ386" i="14"/>
  <c r="CU386" i="14"/>
  <c r="HS386" i="14"/>
  <c r="DD386" i="14"/>
  <c r="IE386" i="14"/>
  <c r="DM386" i="14"/>
  <c r="IJ386" i="14"/>
  <c r="BR386" i="14"/>
  <c r="ED386" i="14"/>
  <c r="GP386" i="14"/>
  <c r="O386" i="14"/>
  <c r="CA386" i="14"/>
  <c r="EM386" i="14"/>
  <c r="GY386" i="14"/>
  <c r="X386" i="14"/>
  <c r="CJ386" i="14"/>
  <c r="EV386" i="14"/>
  <c r="HH386" i="14"/>
  <c r="AG386" i="14"/>
  <c r="CS386" i="14"/>
  <c r="FE386" i="14"/>
  <c r="HQ386" i="14"/>
  <c r="AP386" i="14"/>
  <c r="DB386" i="14"/>
  <c r="FN386" i="14"/>
  <c r="IC386" i="14"/>
  <c r="AY386" i="14"/>
  <c r="DK386" i="14"/>
  <c r="FW386" i="14"/>
  <c r="IO386" i="14"/>
  <c r="BH386" i="14"/>
  <c r="DT386" i="14"/>
  <c r="GF386" i="14"/>
  <c r="JA386" i="14"/>
  <c r="BQ386" i="14"/>
  <c r="EC386" i="14"/>
  <c r="GO386" i="14"/>
  <c r="HX386" i="14"/>
  <c r="IZ386" i="14"/>
  <c r="CX386" i="14"/>
  <c r="DG386" i="14"/>
  <c r="DP386" i="14"/>
  <c r="DY386" i="14"/>
  <c r="GT386" i="14"/>
  <c r="CW386" i="14"/>
  <c r="N386" i="14"/>
  <c r="BZ386" i="14"/>
  <c r="EL386" i="14"/>
  <c r="GX386" i="14"/>
  <c r="W386" i="14"/>
  <c r="CI386" i="14"/>
  <c r="EU386" i="14"/>
  <c r="HG386" i="14"/>
  <c r="AF386" i="14"/>
  <c r="CR386" i="14"/>
  <c r="FD386" i="14"/>
  <c r="HP386" i="14"/>
  <c r="AO386" i="14"/>
  <c r="DA386" i="14"/>
  <c r="FM386" i="14"/>
  <c r="IA386" i="14"/>
  <c r="AX386" i="14"/>
  <c r="DJ386" i="14"/>
  <c r="FV386" i="14"/>
  <c r="IM386" i="14"/>
  <c r="BG386" i="14"/>
  <c r="DS386" i="14"/>
  <c r="GE386" i="14"/>
  <c r="IY386" i="14"/>
  <c r="BP386" i="14"/>
  <c r="EB386" i="14"/>
  <c r="GN386" i="14"/>
  <c r="M386" i="14"/>
  <c r="BY386" i="14"/>
  <c r="EK386" i="14"/>
  <c r="GW386" i="14"/>
  <c r="IF386" i="14"/>
  <c r="AL386" i="14"/>
  <c r="AU386" i="14"/>
  <c r="BD386" i="14"/>
  <c r="BM386" i="14"/>
  <c r="S386" i="14"/>
  <c r="FI386" i="14"/>
  <c r="V386" i="14"/>
  <c r="CH386" i="14"/>
  <c r="ET386" i="14"/>
  <c r="HF386" i="14"/>
  <c r="AE386" i="14"/>
  <c r="CQ386" i="14"/>
  <c r="FC386" i="14"/>
  <c r="HO386" i="14"/>
  <c r="AN386" i="14"/>
  <c r="CZ386" i="14"/>
  <c r="FL386" i="14"/>
  <c r="HZ386" i="14"/>
  <c r="AW386" i="14"/>
  <c r="DI386" i="14"/>
  <c r="FU386" i="14"/>
  <c r="IL386" i="14"/>
  <c r="BF386" i="14"/>
  <c r="DR386" i="14"/>
  <c r="GD386" i="14"/>
  <c r="IX386" i="14"/>
  <c r="BO386" i="14"/>
  <c r="EA386" i="14"/>
  <c r="GM386" i="14"/>
  <c r="L386" i="14"/>
  <c r="BX386" i="14"/>
  <c r="EJ386" i="14"/>
  <c r="GV386" i="14"/>
  <c r="U386" i="14"/>
  <c r="CG386" i="14"/>
  <c r="ES386" i="14"/>
  <c r="HE386" i="14"/>
  <c r="IN386" i="14"/>
  <c r="AD386" i="14"/>
  <c r="CP386" i="14"/>
  <c r="FB386" i="14"/>
  <c r="HN386" i="14"/>
  <c r="AM386" i="14"/>
  <c r="CY386" i="14"/>
  <c r="FK386" i="14"/>
  <c r="HY386" i="14"/>
  <c r="AV386" i="14"/>
  <c r="DH386" i="14"/>
  <c r="FT386" i="14"/>
  <c r="IK386" i="14"/>
  <c r="BE386" i="14"/>
  <c r="DQ386" i="14"/>
  <c r="GC386" i="14"/>
  <c r="IW386" i="14"/>
  <c r="BN386" i="14"/>
  <c r="DZ386" i="14"/>
  <c r="GL386" i="14"/>
  <c r="K386" i="14"/>
  <c r="BW386" i="14"/>
  <c r="EI386" i="14"/>
  <c r="GU386" i="14"/>
  <c r="T386" i="14"/>
  <c r="CF386" i="14"/>
  <c r="ER386" i="14"/>
  <c r="HD386" i="14"/>
  <c r="AC386" i="14"/>
  <c r="CO386" i="14"/>
  <c r="FA386" i="14"/>
  <c r="HM386" i="14"/>
  <c r="H127" i="14"/>
  <c r="F127" i="14"/>
  <c r="F652" i="14"/>
  <c r="H652" i="14"/>
  <c r="D654" i="14"/>
  <c r="C655" i="14"/>
  <c r="BL652" i="14"/>
  <c r="BD652" i="14"/>
  <c r="AV652" i="14"/>
  <c r="AN652" i="14"/>
  <c r="AF652" i="14"/>
  <c r="X652" i="14"/>
  <c r="P652" i="14"/>
  <c r="BK652" i="14"/>
  <c r="BC652" i="14"/>
  <c r="AU652" i="14"/>
  <c r="AM652" i="14"/>
  <c r="AE652" i="14"/>
  <c r="W652" i="14"/>
  <c r="O652" i="14"/>
  <c r="BJ652" i="14"/>
  <c r="BB652" i="14"/>
  <c r="AT652" i="14"/>
  <c r="AL652" i="14"/>
  <c r="AD652" i="14"/>
  <c r="V652" i="14"/>
  <c r="BI652" i="14"/>
  <c r="BA652" i="14"/>
  <c r="AS652" i="14"/>
  <c r="AK652" i="14"/>
  <c r="AC652" i="14"/>
  <c r="U652" i="14"/>
  <c r="M652" i="14"/>
  <c r="BH652" i="14"/>
  <c r="AZ652" i="14"/>
  <c r="AR652" i="14"/>
  <c r="AJ652" i="14"/>
  <c r="AB652" i="14"/>
  <c r="T652" i="14"/>
  <c r="BG652" i="14"/>
  <c r="AY652" i="14"/>
  <c r="AQ652" i="14"/>
  <c r="AI652" i="14"/>
  <c r="AA652" i="14"/>
  <c r="S652" i="14"/>
  <c r="BF652" i="14"/>
  <c r="AX652" i="14"/>
  <c r="AP652" i="14"/>
  <c r="AH652" i="14"/>
  <c r="Z652" i="14"/>
  <c r="R652" i="14"/>
  <c r="BE652" i="14"/>
  <c r="AW652" i="14"/>
  <c r="AO652" i="14"/>
  <c r="AG652" i="14"/>
  <c r="Y652" i="14"/>
  <c r="Q652" i="14"/>
  <c r="E653" i="14"/>
  <c r="F653" i="14" s="1"/>
  <c r="IW387" i="14"/>
  <c r="IG387" i="14"/>
  <c r="HY387" i="14"/>
  <c r="HQ387" i="14"/>
  <c r="HA387" i="14"/>
  <c r="GS387" i="14"/>
  <c r="GK387" i="14"/>
  <c r="FU387" i="14"/>
  <c r="FM387" i="14"/>
  <c r="FE387" i="14"/>
  <c r="EW387" i="14"/>
  <c r="EO387" i="14"/>
  <c r="EG387" i="14"/>
  <c r="DY387" i="14"/>
  <c r="DI387" i="14"/>
  <c r="DA387" i="14"/>
  <c r="CS387" i="14"/>
  <c r="CK387" i="14"/>
  <c r="CC387" i="14"/>
  <c r="BU387" i="14"/>
  <c r="BM387" i="14"/>
  <c r="AW387" i="14"/>
  <c r="AO387" i="14"/>
  <c r="AG387" i="14"/>
  <c r="Y387" i="14"/>
  <c r="Q387" i="14"/>
  <c r="I387" i="14"/>
  <c r="JA387" i="14"/>
  <c r="IK387" i="14"/>
  <c r="IC387" i="14"/>
  <c r="HU387" i="14"/>
  <c r="HM387" i="14"/>
  <c r="HE387" i="14"/>
  <c r="GW387" i="14"/>
  <c r="GO387" i="14"/>
  <c r="FY387" i="14"/>
  <c r="FQ387" i="14"/>
  <c r="FI387" i="14"/>
  <c r="FA387" i="14"/>
  <c r="ES387" i="14"/>
  <c r="EK387" i="14"/>
  <c r="EC387" i="14"/>
  <c r="DM387" i="14"/>
  <c r="DE387" i="14"/>
  <c r="CW387" i="14"/>
  <c r="CO387" i="14"/>
  <c r="CG387" i="14"/>
  <c r="BY387" i="14"/>
  <c r="BQ387" i="14"/>
  <c r="BA387" i="14"/>
  <c r="AS387" i="14"/>
  <c r="AK387" i="14"/>
  <c r="AC387" i="14"/>
  <c r="U387" i="14"/>
  <c r="M387" i="14"/>
  <c r="IY387" i="14"/>
  <c r="ID387" i="14"/>
  <c r="HS387" i="14"/>
  <c r="HH387" i="14"/>
  <c r="GX387" i="14"/>
  <c r="GM387" i="14"/>
  <c r="GB387" i="14"/>
  <c r="FR387" i="14"/>
  <c r="EV387" i="14"/>
  <c r="EL387" i="14"/>
  <c r="EA387" i="14"/>
  <c r="DP387" i="14"/>
  <c r="DF387" i="14"/>
  <c r="CU387" i="14"/>
  <c r="CJ387" i="14"/>
  <c r="BO387" i="14"/>
  <c r="BD387" i="14"/>
  <c r="AT387" i="14"/>
  <c r="AI387" i="14"/>
  <c r="X387" i="14"/>
  <c r="N387" i="14"/>
  <c r="IX387" i="14"/>
  <c r="IB387" i="14"/>
  <c r="HR387" i="14"/>
  <c r="HG387" i="14"/>
  <c r="GV387" i="14"/>
  <c r="GL387" i="14"/>
  <c r="GA387" i="14"/>
  <c r="FP387" i="14"/>
  <c r="EU387" i="14"/>
  <c r="EJ387" i="14"/>
  <c r="DZ387" i="14"/>
  <c r="DO387" i="14"/>
  <c r="DD387" i="14"/>
  <c r="CT387" i="14"/>
  <c r="CI387" i="14"/>
  <c r="BN387" i="14"/>
  <c r="BC387" i="14"/>
  <c r="AR387" i="14"/>
  <c r="AH387" i="14"/>
  <c r="W387" i="14"/>
  <c r="L387" i="14"/>
  <c r="IV387" i="14"/>
  <c r="IA387" i="14"/>
  <c r="HP387" i="14"/>
  <c r="HF387" i="14"/>
  <c r="GU387" i="14"/>
  <c r="GJ387" i="14"/>
  <c r="FZ387" i="14"/>
  <c r="FO387" i="14"/>
  <c r="ET387" i="14"/>
  <c r="EI387" i="14"/>
  <c r="DX387" i="14"/>
  <c r="DN387" i="14"/>
  <c r="DC387" i="14"/>
  <c r="CR387" i="14"/>
  <c r="CH387" i="14"/>
  <c r="BL387" i="14"/>
  <c r="BB387" i="14"/>
  <c r="AQ387" i="14"/>
  <c r="AF387" i="14"/>
  <c r="V387" i="14"/>
  <c r="K387" i="14"/>
  <c r="IU387" i="14"/>
  <c r="HZ387" i="14"/>
  <c r="HO387" i="14"/>
  <c r="HD387" i="14"/>
  <c r="GT387" i="14"/>
  <c r="GI387" i="14"/>
  <c r="FX387" i="14"/>
  <c r="FN387" i="14"/>
  <c r="ER387" i="14"/>
  <c r="EH387" i="14"/>
  <c r="DW387" i="14"/>
  <c r="DL387" i="14"/>
  <c r="DB387" i="14"/>
  <c r="CQ387" i="14"/>
  <c r="CF387" i="14"/>
  <c r="BK387" i="14"/>
  <c r="AZ387" i="14"/>
  <c r="AP387" i="14"/>
  <c r="AE387" i="14"/>
  <c r="T387" i="14"/>
  <c r="J387" i="14"/>
  <c r="IT387" i="14"/>
  <c r="HX387" i="14"/>
  <c r="HN387" i="14"/>
  <c r="HC387" i="14"/>
  <c r="GR387" i="14"/>
  <c r="GH387" i="14"/>
  <c r="FW387" i="14"/>
  <c r="FL387" i="14"/>
  <c r="FB387" i="14"/>
  <c r="EQ387" i="14"/>
  <c r="EF387" i="14"/>
  <c r="DV387" i="14"/>
  <c r="DK387" i="14"/>
  <c r="CZ387" i="14"/>
  <c r="CP387" i="14"/>
  <c r="CE387" i="14"/>
  <c r="BT387" i="14"/>
  <c r="BJ387" i="14"/>
  <c r="AY387" i="14"/>
  <c r="AN387" i="14"/>
  <c r="AD387" i="14"/>
  <c r="S387" i="14"/>
  <c r="H387" i="14"/>
  <c r="IR387" i="14"/>
  <c r="IH387" i="14"/>
  <c r="HW387" i="14"/>
  <c r="HL387" i="14"/>
  <c r="HB387" i="14"/>
  <c r="GQ387" i="14"/>
  <c r="GF387" i="14"/>
  <c r="FV387" i="14"/>
  <c r="FK387" i="14"/>
  <c r="EZ387" i="14"/>
  <c r="EP387" i="14"/>
  <c r="EE387" i="14"/>
  <c r="DT387" i="14"/>
  <c r="DJ387" i="14"/>
  <c r="CY387" i="14"/>
  <c r="CN387" i="14"/>
  <c r="CD387" i="14"/>
  <c r="BS387" i="14"/>
  <c r="BH387" i="14"/>
  <c r="AX387" i="14"/>
  <c r="AM387" i="14"/>
  <c r="AB387" i="14"/>
  <c r="R387" i="14"/>
  <c r="G387" i="14"/>
  <c r="JB387" i="14"/>
  <c r="IQ387" i="14"/>
  <c r="IF387" i="14"/>
  <c r="HV387" i="14"/>
  <c r="HK387" i="14"/>
  <c r="GZ387" i="14"/>
  <c r="GP387" i="14"/>
  <c r="GE387" i="14"/>
  <c r="FT387" i="14"/>
  <c r="FJ387" i="14"/>
  <c r="EY387" i="14"/>
  <c r="EN387" i="14"/>
  <c r="ED387" i="14"/>
  <c r="DS387" i="14"/>
  <c r="DH387" i="14"/>
  <c r="CX387" i="14"/>
  <c r="CM387" i="14"/>
  <c r="CB387" i="14"/>
  <c r="BR387" i="14"/>
  <c r="BG387" i="14"/>
  <c r="AV387" i="14"/>
  <c r="AL387" i="14"/>
  <c r="AA387" i="14"/>
  <c r="P387" i="14"/>
  <c r="IZ387" i="14"/>
  <c r="IP387" i="14"/>
  <c r="IE387" i="14"/>
  <c r="HT387" i="14"/>
  <c r="HJ387" i="14"/>
  <c r="GY387" i="14"/>
  <c r="GN387" i="14"/>
  <c r="GD387" i="14"/>
  <c r="FS387" i="14"/>
  <c r="FH387" i="14"/>
  <c r="EX387" i="14"/>
  <c r="EM387" i="14"/>
  <c r="EB387" i="14"/>
  <c r="DR387" i="14"/>
  <c r="DG387" i="14"/>
  <c r="CV387" i="14"/>
  <c r="CL387" i="14"/>
  <c r="CA387" i="14"/>
  <c r="BP387" i="14"/>
  <c r="BF387" i="14"/>
  <c r="AU387" i="14"/>
  <c r="AJ387" i="14"/>
  <c r="Z387" i="14"/>
  <c r="O387" i="14"/>
  <c r="E128" i="14"/>
  <c r="G128" i="14" s="1"/>
  <c r="N653" i="14"/>
  <c r="A654" i="14"/>
  <c r="D129" i="14"/>
  <c r="C130" i="14"/>
  <c r="D53" i="11"/>
  <c r="G53" i="11" s="1"/>
  <c r="E52" i="11"/>
  <c r="F52" i="11" s="1"/>
  <c r="II387" i="14" l="1"/>
  <c r="BV387" i="14"/>
  <c r="FC387" i="14"/>
  <c r="IJ387" i="14"/>
  <c r="BW387" i="14"/>
  <c r="FD387" i="14"/>
  <c r="IL387" i="14"/>
  <c r="BX387" i="14"/>
  <c r="FF387" i="14"/>
  <c r="IM387" i="14"/>
  <c r="BZ387" i="14"/>
  <c r="FG387" i="14"/>
  <c r="IN387" i="14"/>
  <c r="BI387" i="14"/>
  <c r="DU387" i="14"/>
  <c r="GG387" i="14"/>
  <c r="IS387" i="14"/>
  <c r="BE387" i="14"/>
  <c r="DQ387" i="14"/>
  <c r="GC387" i="14"/>
  <c r="IO387" i="14"/>
  <c r="J52" i="11"/>
  <c r="K52" i="11" s="1"/>
  <c r="H52" i="11"/>
  <c r="I52" i="11" s="1"/>
  <c r="I127" i="14"/>
  <c r="K127" i="14" s="1"/>
  <c r="IL388" i="14" s="1"/>
  <c r="H128" i="14"/>
  <c r="I652" i="14"/>
  <c r="F128" i="14"/>
  <c r="H653" i="14"/>
  <c r="G653" i="14"/>
  <c r="C131" i="14"/>
  <c r="D130" i="14"/>
  <c r="E129" i="14"/>
  <c r="F129" i="14" s="1"/>
  <c r="H129" i="14"/>
  <c r="N654" i="14"/>
  <c r="A655" i="14"/>
  <c r="C656" i="14"/>
  <c r="D655" i="14"/>
  <c r="BL653" i="14"/>
  <c r="BD653" i="14"/>
  <c r="AV653" i="14"/>
  <c r="AN653" i="14"/>
  <c r="AF653" i="14"/>
  <c r="X653" i="14"/>
  <c r="P653" i="14"/>
  <c r="BK653" i="14"/>
  <c r="BC653" i="14"/>
  <c r="AU653" i="14"/>
  <c r="AM653" i="14"/>
  <c r="AE653" i="14"/>
  <c r="W653" i="14"/>
  <c r="O653" i="14"/>
  <c r="BJ653" i="14"/>
  <c r="BB653" i="14"/>
  <c r="AT653" i="14"/>
  <c r="AL653" i="14"/>
  <c r="AD653" i="14"/>
  <c r="V653" i="14"/>
  <c r="BI653" i="14"/>
  <c r="BA653" i="14"/>
  <c r="AS653" i="14"/>
  <c r="AK653" i="14"/>
  <c r="AC653" i="14"/>
  <c r="U653" i="14"/>
  <c r="M653" i="14"/>
  <c r="BH653" i="14"/>
  <c r="AZ653" i="14"/>
  <c r="AR653" i="14"/>
  <c r="AJ653" i="14"/>
  <c r="AB653" i="14"/>
  <c r="T653" i="14"/>
  <c r="BG653" i="14"/>
  <c r="AY653" i="14"/>
  <c r="AQ653" i="14"/>
  <c r="AI653" i="14"/>
  <c r="AA653" i="14"/>
  <c r="S653" i="14"/>
  <c r="BF653" i="14"/>
  <c r="AX653" i="14"/>
  <c r="AP653" i="14"/>
  <c r="AH653" i="14"/>
  <c r="Z653" i="14"/>
  <c r="R653" i="14"/>
  <c r="BE653" i="14"/>
  <c r="AW653" i="14"/>
  <c r="AO653" i="14"/>
  <c r="AG653" i="14"/>
  <c r="Y653" i="14"/>
  <c r="Q653" i="14"/>
  <c r="E654" i="14"/>
  <c r="H654" i="14" s="1"/>
  <c r="E53" i="11"/>
  <c r="F53" i="11" s="1"/>
  <c r="D54" i="11"/>
  <c r="G54" i="11" s="1"/>
  <c r="B294" i="2"/>
  <c r="E285" i="2"/>
  <c r="F285" i="2" s="1"/>
  <c r="E286" i="2"/>
  <c r="F286" i="2" s="1"/>
  <c r="B285" i="2"/>
  <c r="M325" i="2" l="1"/>
  <c r="K325" i="2"/>
  <c r="N325" i="2" s="1"/>
  <c r="L325" i="2"/>
  <c r="K286" i="2"/>
  <c r="L286" i="2" s="1"/>
  <c r="N286" i="2" s="1"/>
  <c r="K364" i="2"/>
  <c r="L364" i="2" s="1"/>
  <c r="M324" i="2"/>
  <c r="L324" i="2"/>
  <c r="K324" i="2"/>
  <c r="N324" i="2" s="1"/>
  <c r="K363" i="2"/>
  <c r="L363" i="2" s="1"/>
  <c r="K285" i="2"/>
  <c r="L285" i="2" s="1"/>
  <c r="J53" i="11"/>
  <c r="K53" i="11" s="1"/>
  <c r="H53" i="11"/>
  <c r="I53" i="11" s="1"/>
  <c r="BL388" i="14"/>
  <c r="BA388" i="14"/>
  <c r="CX388" i="14"/>
  <c r="HH388" i="14"/>
  <c r="AF388" i="14"/>
  <c r="CH388" i="14"/>
  <c r="GM388" i="14"/>
  <c r="FG388" i="14"/>
  <c r="BV388" i="14"/>
  <c r="CJ388" i="14"/>
  <c r="FK388" i="14"/>
  <c r="GC388" i="14"/>
  <c r="BR388" i="14"/>
  <c r="CE388" i="14"/>
  <c r="BW388" i="14"/>
  <c r="BB388" i="14"/>
  <c r="HY388" i="14"/>
  <c r="BH388" i="14"/>
  <c r="EV388" i="14"/>
  <c r="AT388" i="14"/>
  <c r="HO388" i="14"/>
  <c r="AW388" i="14"/>
  <c r="EK388" i="14"/>
  <c r="AL388" i="14"/>
  <c r="HD388" i="14"/>
  <c r="AM388" i="14"/>
  <c r="EA388" i="14"/>
  <c r="AD388" i="14"/>
  <c r="GS388" i="14"/>
  <c r="AB388" i="14"/>
  <c r="DP388" i="14"/>
  <c r="V388" i="14"/>
  <c r="GI388" i="14"/>
  <c r="Q388" i="14"/>
  <c r="DE388" i="14"/>
  <c r="FY388" i="14"/>
  <c r="FP388" i="14"/>
  <c r="G388" i="14"/>
  <c r="FD388" i="14"/>
  <c r="CS388" i="14"/>
  <c r="GE388" i="14"/>
  <c r="FU388" i="14"/>
  <c r="IW388" i="14"/>
  <c r="IK388" i="14"/>
  <c r="IQ388" i="14"/>
  <c r="L388" i="14"/>
  <c r="CW388" i="14"/>
  <c r="EO388" i="14"/>
  <c r="DF388" i="14"/>
  <c r="HS388" i="14"/>
  <c r="DT388" i="14"/>
  <c r="DI388" i="14"/>
  <c r="CY388" i="14"/>
  <c r="FC388" i="14"/>
  <c r="IH388" i="14"/>
  <c r="ER388" i="14"/>
  <c r="IF388" i="14"/>
  <c r="BO388" i="14"/>
  <c r="HZ388" i="14"/>
  <c r="EG388" i="14"/>
  <c r="HU388" i="14"/>
  <c r="BD388" i="14"/>
  <c r="HR388" i="14"/>
  <c r="DW388" i="14"/>
  <c r="HK388" i="14"/>
  <c r="AS388" i="14"/>
  <c r="HJ388" i="14"/>
  <c r="DL388" i="14"/>
  <c r="GZ388" i="14"/>
  <c r="AI388" i="14"/>
  <c r="HB388" i="14"/>
  <c r="DA388" i="14"/>
  <c r="GO388" i="14"/>
  <c r="X388" i="14"/>
  <c r="IJ388" i="14"/>
  <c r="GP388" i="14"/>
  <c r="CB388" i="14"/>
  <c r="FM388" i="14"/>
  <c r="ED388" i="14"/>
  <c r="IO388" i="14"/>
  <c r="IZ388" i="14"/>
  <c r="BZ388" i="14"/>
  <c r="I388" i="14"/>
  <c r="O388" i="14"/>
  <c r="GL388" i="14"/>
  <c r="K388" i="14"/>
  <c r="DN388" i="14"/>
  <c r="IC388" i="14"/>
  <c r="EE388" i="14"/>
  <c r="AQ388" i="14"/>
  <c r="CP388" i="14"/>
  <c r="GW388" i="14"/>
  <c r="U388" i="14"/>
  <c r="DZ388" i="14"/>
  <c r="IR388" i="14"/>
  <c r="FL388" i="14"/>
  <c r="FV388" i="14"/>
  <c r="BK388" i="14"/>
  <c r="EY388" i="14"/>
  <c r="IB388" i="14"/>
  <c r="FN388" i="14"/>
  <c r="AZ388" i="14"/>
  <c r="EN388" i="14"/>
  <c r="HQ388" i="14"/>
  <c r="FF388" i="14"/>
  <c r="AO388" i="14"/>
  <c r="EC388" i="14"/>
  <c r="HG388" i="14"/>
  <c r="EX388" i="14"/>
  <c r="AE388" i="14"/>
  <c r="DS388" i="14"/>
  <c r="GV388" i="14"/>
  <c r="EP388" i="14"/>
  <c r="T388" i="14"/>
  <c r="DH388" i="14"/>
  <c r="GK388" i="14"/>
  <c r="IS388" i="14"/>
  <c r="N388" i="14"/>
  <c r="CK388" i="14"/>
  <c r="FW388" i="14"/>
  <c r="GT388" i="14"/>
  <c r="IY388" i="14"/>
  <c r="BY388" i="14"/>
  <c r="IV388" i="14"/>
  <c r="CC388" i="14"/>
  <c r="CI388" i="14"/>
  <c r="BT388" i="14"/>
  <c r="IN388" i="14"/>
  <c r="DJ388" i="14"/>
  <c r="HX388" i="14"/>
  <c r="BQ388" i="14"/>
  <c r="EU388" i="14"/>
  <c r="DB388" i="14"/>
  <c r="HM388" i="14"/>
  <c r="BG388" i="14"/>
  <c r="EJ388" i="14"/>
  <c r="CT388" i="14"/>
  <c r="HC388" i="14"/>
  <c r="AV388" i="14"/>
  <c r="DY388" i="14"/>
  <c r="CL388" i="14"/>
  <c r="GR388" i="14"/>
  <c r="AK388" i="14"/>
  <c r="DO388" i="14"/>
  <c r="CD388" i="14"/>
  <c r="GG388" i="14"/>
  <c r="AA388" i="14"/>
  <c r="DD388" i="14"/>
  <c r="H388" i="14"/>
  <c r="DR388" i="14"/>
  <c r="CU388" i="14"/>
  <c r="IG388" i="14"/>
  <c r="BF388" i="14"/>
  <c r="M388" i="14"/>
  <c r="DV388" i="14"/>
  <c r="BU388" i="14"/>
  <c r="FH388" i="14"/>
  <c r="JB388" i="14"/>
  <c r="GD388" i="14"/>
  <c r="IU388" i="14"/>
  <c r="AX388" i="14"/>
  <c r="EQ388" i="14"/>
  <c r="IE388" i="14"/>
  <c r="BM388" i="14"/>
  <c r="AP388" i="14"/>
  <c r="EF388" i="14"/>
  <c r="HT388" i="14"/>
  <c r="BC388" i="14"/>
  <c r="AH388" i="14"/>
  <c r="DU388" i="14"/>
  <c r="HI388" i="14"/>
  <c r="AR388" i="14"/>
  <c r="Z388" i="14"/>
  <c r="DK388" i="14"/>
  <c r="GY388" i="14"/>
  <c r="AG388" i="14"/>
  <c r="R388" i="14"/>
  <c r="CZ388" i="14"/>
  <c r="GN388" i="14"/>
  <c r="W388" i="14"/>
  <c r="BS388" i="14"/>
  <c r="FO388" i="14"/>
  <c r="FE388" i="14"/>
  <c r="JA388" i="14"/>
  <c r="CG388" i="14"/>
  <c r="BX388" i="14"/>
  <c r="J388" i="14"/>
  <c r="CN388" i="14"/>
  <c r="GA388" i="14"/>
  <c r="CO388" i="14"/>
  <c r="FT388" i="14"/>
  <c r="GB388" i="14"/>
  <c r="I128" i="14"/>
  <c r="K128" i="14" s="1"/>
  <c r="HK389" i="14" s="1"/>
  <c r="IA388" i="14"/>
  <c r="BI388" i="14"/>
  <c r="EW388" i="14"/>
  <c r="ID388" i="14"/>
  <c r="HP388" i="14"/>
  <c r="AY388" i="14"/>
  <c r="EM388" i="14"/>
  <c r="HV388" i="14"/>
  <c r="HE388" i="14"/>
  <c r="AN388" i="14"/>
  <c r="EB388" i="14"/>
  <c r="HN388" i="14"/>
  <c r="GU388" i="14"/>
  <c r="AC388" i="14"/>
  <c r="DQ388" i="14"/>
  <c r="HF388" i="14"/>
  <c r="GJ388" i="14"/>
  <c r="S388" i="14"/>
  <c r="DG388" i="14"/>
  <c r="GX388" i="14"/>
  <c r="CM388" i="14"/>
  <c r="FX388" i="14"/>
  <c r="GH388" i="14"/>
  <c r="P388" i="14"/>
  <c r="CQ388" i="14"/>
  <c r="EL388" i="14"/>
  <c r="CF388" i="14"/>
  <c r="FS388" i="14"/>
  <c r="IP388" i="14"/>
  <c r="FQ388" i="14"/>
  <c r="EH388" i="14"/>
  <c r="FZ388" i="14"/>
  <c r="ES388" i="14"/>
  <c r="HW388" i="14"/>
  <c r="BP388" i="14"/>
  <c r="FR388" i="14"/>
  <c r="EI388" i="14"/>
  <c r="HL388" i="14"/>
  <c r="BE388" i="14"/>
  <c r="FJ388" i="14"/>
  <c r="DX388" i="14"/>
  <c r="HA388" i="14"/>
  <c r="AU388" i="14"/>
  <c r="FB388" i="14"/>
  <c r="DM388" i="14"/>
  <c r="GQ388" i="14"/>
  <c r="AJ388" i="14"/>
  <c r="ET388" i="14"/>
  <c r="DC388" i="14"/>
  <c r="GF388" i="14"/>
  <c r="Y388" i="14"/>
  <c r="BJ388" i="14"/>
  <c r="CV388" i="14"/>
  <c r="II388" i="14"/>
  <c r="IX388" i="14"/>
  <c r="CA388" i="14"/>
  <c r="FA388" i="14"/>
  <c r="BN388" i="14"/>
  <c r="EZ388" i="14"/>
  <c r="IM388" i="14"/>
  <c r="CR388" i="14"/>
  <c r="IT388" i="14"/>
  <c r="FI388" i="14"/>
  <c r="G654" i="14"/>
  <c r="G129" i="14"/>
  <c r="I129" i="14" s="1"/>
  <c r="K129" i="14" s="1"/>
  <c r="I653" i="14"/>
  <c r="F654" i="14"/>
  <c r="C657" i="14"/>
  <c r="D656" i="14"/>
  <c r="A656" i="14"/>
  <c r="N655" i="14"/>
  <c r="E130" i="14"/>
  <c r="F130" i="14" s="1"/>
  <c r="BL654" i="14"/>
  <c r="BD654" i="14"/>
  <c r="AV654" i="14"/>
  <c r="AN654" i="14"/>
  <c r="AF654" i="14"/>
  <c r="X654" i="14"/>
  <c r="P654" i="14"/>
  <c r="BK654" i="14"/>
  <c r="BC654" i="14"/>
  <c r="AU654" i="14"/>
  <c r="AM654" i="14"/>
  <c r="AE654" i="14"/>
  <c r="W654" i="14"/>
  <c r="O654" i="14"/>
  <c r="BJ654" i="14"/>
  <c r="BB654" i="14"/>
  <c r="AT654" i="14"/>
  <c r="AL654" i="14"/>
  <c r="AD654" i="14"/>
  <c r="V654" i="14"/>
  <c r="BI654" i="14"/>
  <c r="BA654" i="14"/>
  <c r="AS654" i="14"/>
  <c r="AK654" i="14"/>
  <c r="AC654" i="14"/>
  <c r="U654" i="14"/>
  <c r="M654" i="14"/>
  <c r="BH654" i="14"/>
  <c r="AZ654" i="14"/>
  <c r="AR654" i="14"/>
  <c r="AJ654" i="14"/>
  <c r="AB654" i="14"/>
  <c r="T654" i="14"/>
  <c r="BG654" i="14"/>
  <c r="AY654" i="14"/>
  <c r="AQ654" i="14"/>
  <c r="AI654" i="14"/>
  <c r="AA654" i="14"/>
  <c r="S654" i="14"/>
  <c r="BF654" i="14"/>
  <c r="AX654" i="14"/>
  <c r="AP654" i="14"/>
  <c r="AH654" i="14"/>
  <c r="Z654" i="14"/>
  <c r="R654" i="14"/>
  <c r="BE654" i="14"/>
  <c r="AW654" i="14"/>
  <c r="AO654" i="14"/>
  <c r="AG654" i="14"/>
  <c r="Y654" i="14"/>
  <c r="Q654" i="14"/>
  <c r="D131" i="14"/>
  <c r="C132" i="14"/>
  <c r="E655" i="14"/>
  <c r="G655" i="14" s="1"/>
  <c r="D55" i="11"/>
  <c r="G55" i="11" s="1"/>
  <c r="E54" i="11"/>
  <c r="F54" i="11" s="1"/>
  <c r="M286" i="2"/>
  <c r="J54" i="11" l="1"/>
  <c r="K54" i="11" s="1"/>
  <c r="H54" i="11"/>
  <c r="I54" i="11" s="1"/>
  <c r="M364" i="2"/>
  <c r="N364" i="2"/>
  <c r="M285" i="2"/>
  <c r="N285" i="2"/>
  <c r="P325" i="2"/>
  <c r="O325" i="2"/>
  <c r="M363" i="2"/>
  <c r="N363" i="2"/>
  <c r="O324" i="2"/>
  <c r="P324" i="2"/>
  <c r="JB389" i="14"/>
  <c r="IT389" i="14"/>
  <c r="IW389" i="14"/>
  <c r="Z389" i="14"/>
  <c r="CO389" i="14"/>
  <c r="CE389" i="14"/>
  <c r="J389" i="14"/>
  <c r="M389" i="14"/>
  <c r="AV389" i="14"/>
  <c r="CZ389" i="14"/>
  <c r="CU389" i="14"/>
  <c r="DM389" i="14"/>
  <c r="DP389" i="14"/>
  <c r="EC389" i="14"/>
  <c r="G389" i="14"/>
  <c r="HC389" i="14"/>
  <c r="FX389" i="14"/>
  <c r="DZ389" i="14"/>
  <c r="FT389" i="14"/>
  <c r="HS389" i="14"/>
  <c r="EB389" i="14"/>
  <c r="HO389" i="14"/>
  <c r="O389" i="14"/>
  <c r="DN389" i="14"/>
  <c r="DX389" i="14"/>
  <c r="T389" i="14"/>
  <c r="L389" i="14"/>
  <c r="GW389" i="14"/>
  <c r="AW389" i="14"/>
  <c r="EE389" i="14"/>
  <c r="AD389" i="14"/>
  <c r="V389" i="14"/>
  <c r="HH389" i="14"/>
  <c r="CN389" i="14"/>
  <c r="EM389" i="14"/>
  <c r="FM389" i="14"/>
  <c r="DD389" i="14"/>
  <c r="DF389" i="14"/>
  <c r="HL389" i="14"/>
  <c r="GY389" i="14"/>
  <c r="CR389" i="14"/>
  <c r="X389" i="14"/>
  <c r="CW389" i="14"/>
  <c r="EI389" i="14"/>
  <c r="CF389" i="14"/>
  <c r="AR389" i="14"/>
  <c r="AT389" i="14"/>
  <c r="DI389" i="14"/>
  <c r="GG389" i="14"/>
  <c r="FC389" i="14"/>
  <c r="CP389" i="14"/>
  <c r="DB389" i="14"/>
  <c r="CH389" i="14"/>
  <c r="AH389" i="14"/>
  <c r="CK389" i="14"/>
  <c r="DH389" i="14"/>
  <c r="ED389" i="14"/>
  <c r="HB389" i="14"/>
  <c r="GI389" i="14"/>
  <c r="EQ389" i="14"/>
  <c r="GS389" i="14"/>
  <c r="FQ389" i="14"/>
  <c r="Q389" i="14"/>
  <c r="AE389" i="14"/>
  <c r="AI389" i="14"/>
  <c r="FY389" i="14"/>
  <c r="GK389" i="14"/>
  <c r="GC389" i="14"/>
  <c r="R389" i="14"/>
  <c r="HD389" i="14"/>
  <c r="GJ389" i="14"/>
  <c r="GV389" i="14"/>
  <c r="GB389" i="14"/>
  <c r="GN389" i="14"/>
  <c r="AB389" i="14"/>
  <c r="AN389" i="14"/>
  <c r="BK389" i="14"/>
  <c r="BO389" i="14"/>
  <c r="DA389" i="14"/>
  <c r="AF389" i="14"/>
  <c r="HE389" i="14"/>
  <c r="DY389" i="14"/>
  <c r="CJ389" i="14"/>
  <c r="N389" i="14"/>
  <c r="HI389" i="14"/>
  <c r="GO389" i="14"/>
  <c r="GF389" i="14"/>
  <c r="DU389" i="14"/>
  <c r="CA389" i="14"/>
  <c r="K389" i="14"/>
  <c r="FG389" i="14"/>
  <c r="DL389" i="14"/>
  <c r="AP389" i="14"/>
  <c r="IV389" i="14"/>
  <c r="FP389" i="14"/>
  <c r="CT389" i="14"/>
  <c r="Y389" i="14"/>
  <c r="IZ389" i="14"/>
  <c r="HJ389" i="14"/>
  <c r="GP389" i="14"/>
  <c r="FL389" i="14"/>
  <c r="CQ389" i="14"/>
  <c r="S389" i="14"/>
  <c r="GM389" i="14"/>
  <c r="I389" i="14"/>
  <c r="DV389" i="14"/>
  <c r="U389" i="14"/>
  <c r="FN389" i="14"/>
  <c r="AG389" i="14"/>
  <c r="FZ389" i="14"/>
  <c r="AS389" i="14"/>
  <c r="GL389" i="14"/>
  <c r="CV389" i="14"/>
  <c r="P389" i="14"/>
  <c r="GD389" i="14"/>
  <c r="CX389" i="14"/>
  <c r="H389" i="14"/>
  <c r="FV389" i="14"/>
  <c r="BS389" i="14"/>
  <c r="GQ389" i="14"/>
  <c r="BW389" i="14"/>
  <c r="GU389" i="14"/>
  <c r="AO389" i="14"/>
  <c r="GH389" i="14"/>
  <c r="CG389" i="14"/>
  <c r="GT389" i="14"/>
  <c r="CS389" i="14"/>
  <c r="HF389" i="14"/>
  <c r="DE389" i="14"/>
  <c r="IX389" i="14"/>
  <c r="FR389" i="14"/>
  <c r="CL389" i="14"/>
  <c r="JA389" i="14"/>
  <c r="FU389" i="14"/>
  <c r="CD389" i="14"/>
  <c r="IS389" i="14"/>
  <c r="DW389" i="14"/>
  <c r="IU389" i="14"/>
  <c r="EA389" i="14"/>
  <c r="IY389" i="14"/>
  <c r="AZ389" i="14"/>
  <c r="EG389" i="14"/>
  <c r="HN389" i="14"/>
  <c r="BA389" i="14"/>
  <c r="EH389" i="14"/>
  <c r="HP389" i="14"/>
  <c r="BB389" i="14"/>
  <c r="EJ389" i="14"/>
  <c r="HQ389" i="14"/>
  <c r="BD389" i="14"/>
  <c r="EK389" i="14"/>
  <c r="HR389" i="14"/>
  <c r="BE389" i="14"/>
  <c r="EL389" i="14"/>
  <c r="HT389" i="14"/>
  <c r="BF389" i="14"/>
  <c r="EN389" i="14"/>
  <c r="HU389" i="14"/>
  <c r="BH389" i="14"/>
  <c r="EO389" i="14"/>
  <c r="HV389" i="14"/>
  <c r="AX389" i="14"/>
  <c r="EF389" i="14"/>
  <c r="HM389" i="14"/>
  <c r="AM389" i="14"/>
  <c r="CY389" i="14"/>
  <c r="FK389" i="14"/>
  <c r="HW389" i="14"/>
  <c r="AQ389" i="14"/>
  <c r="DC389" i="14"/>
  <c r="FO389" i="14"/>
  <c r="IA389" i="14"/>
  <c r="BJ389" i="14"/>
  <c r="ER389" i="14"/>
  <c r="HY389" i="14"/>
  <c r="BL389" i="14"/>
  <c r="ES389" i="14"/>
  <c r="HZ389" i="14"/>
  <c r="BM389" i="14"/>
  <c r="ET389" i="14"/>
  <c r="IB389" i="14"/>
  <c r="BN389" i="14"/>
  <c r="EV389" i="14"/>
  <c r="IC389" i="14"/>
  <c r="BP389" i="14"/>
  <c r="EW389" i="14"/>
  <c r="ID389" i="14"/>
  <c r="BQ389" i="14"/>
  <c r="EX389" i="14"/>
  <c r="IF389" i="14"/>
  <c r="BR389" i="14"/>
  <c r="EZ389" i="14"/>
  <c r="IG389" i="14"/>
  <c r="BI389" i="14"/>
  <c r="EP389" i="14"/>
  <c r="HX389" i="14"/>
  <c r="AU389" i="14"/>
  <c r="DG389" i="14"/>
  <c r="FS389" i="14"/>
  <c r="IE389" i="14"/>
  <c r="AY389" i="14"/>
  <c r="DK389" i="14"/>
  <c r="FW389" i="14"/>
  <c r="II389" i="14"/>
  <c r="BU389" i="14"/>
  <c r="FB389" i="14"/>
  <c r="IJ389" i="14"/>
  <c r="BV389" i="14"/>
  <c r="FD389" i="14"/>
  <c r="IK389" i="14"/>
  <c r="BX389" i="14"/>
  <c r="FE389" i="14"/>
  <c r="IL389" i="14"/>
  <c r="BY389" i="14"/>
  <c r="FF389" i="14"/>
  <c r="IN389" i="14"/>
  <c r="BZ389" i="14"/>
  <c r="FH389" i="14"/>
  <c r="IO389" i="14"/>
  <c r="CB389" i="14"/>
  <c r="FI389" i="14"/>
  <c r="IP389" i="14"/>
  <c r="CC389" i="14"/>
  <c r="FJ389" i="14"/>
  <c r="IR389" i="14"/>
  <c r="BT389" i="14"/>
  <c r="FA389" i="14"/>
  <c r="IH389" i="14"/>
  <c r="BC389" i="14"/>
  <c r="DO389" i="14"/>
  <c r="GA389" i="14"/>
  <c r="IM389" i="14"/>
  <c r="BG389" i="14"/>
  <c r="DS389" i="14"/>
  <c r="GE389" i="14"/>
  <c r="IQ389" i="14"/>
  <c r="AJ389" i="14"/>
  <c r="DQ389" i="14"/>
  <c r="GX389" i="14"/>
  <c r="AK389" i="14"/>
  <c r="DR389" i="14"/>
  <c r="GZ389" i="14"/>
  <c r="AL389" i="14"/>
  <c r="DT389" i="14"/>
  <c r="HA389" i="14"/>
  <c r="AC389" i="14"/>
  <c r="DJ389" i="14"/>
  <c r="GR389" i="14"/>
  <c r="W389" i="14"/>
  <c r="CI389" i="14"/>
  <c r="EU389" i="14"/>
  <c r="HG389" i="14"/>
  <c r="AA389" i="14"/>
  <c r="CM389" i="14"/>
  <c r="EY389" i="14"/>
  <c r="I654" i="14"/>
  <c r="IX390" i="14"/>
  <c r="IP390" i="14"/>
  <c r="IH390" i="14"/>
  <c r="HZ390" i="14"/>
  <c r="HR390" i="14"/>
  <c r="HJ390" i="14"/>
  <c r="HB390" i="14"/>
  <c r="GT390" i="14"/>
  <c r="GL390" i="14"/>
  <c r="GD390" i="14"/>
  <c r="FV390" i="14"/>
  <c r="FN390" i="14"/>
  <c r="FF390" i="14"/>
  <c r="IV390" i="14"/>
  <c r="IN390" i="14"/>
  <c r="IF390" i="14"/>
  <c r="HX390" i="14"/>
  <c r="HP390" i="14"/>
  <c r="HH390" i="14"/>
  <c r="GZ390" i="14"/>
  <c r="GR390" i="14"/>
  <c r="GJ390" i="14"/>
  <c r="GB390" i="14"/>
  <c r="FT390" i="14"/>
  <c r="FL390" i="14"/>
  <c r="FD390" i="14"/>
  <c r="EV390" i="14"/>
  <c r="EN390" i="14"/>
  <c r="EF390" i="14"/>
  <c r="DX390" i="14"/>
  <c r="DP390" i="14"/>
  <c r="DH390" i="14"/>
  <c r="CZ390" i="14"/>
  <c r="CR390" i="14"/>
  <c r="CJ390" i="14"/>
  <c r="CB390" i="14"/>
  <c r="BT390" i="14"/>
  <c r="BL390" i="14"/>
  <c r="BD390" i="14"/>
  <c r="AV390" i="14"/>
  <c r="AN390" i="14"/>
  <c r="AF390" i="14"/>
  <c r="X390" i="14"/>
  <c r="P390" i="14"/>
  <c r="H390" i="14"/>
  <c r="JA390" i="14"/>
  <c r="IS390" i="14"/>
  <c r="IK390" i="14"/>
  <c r="IC390" i="14"/>
  <c r="HU390" i="14"/>
  <c r="HM390" i="14"/>
  <c r="HE390" i="14"/>
  <c r="GW390" i="14"/>
  <c r="IZ390" i="14"/>
  <c r="IR390" i="14"/>
  <c r="IJ390" i="14"/>
  <c r="IB390" i="14"/>
  <c r="HT390" i="14"/>
  <c r="HL390" i="14"/>
  <c r="HD390" i="14"/>
  <c r="GV390" i="14"/>
  <c r="GN390" i="14"/>
  <c r="GF390" i="14"/>
  <c r="FX390" i="14"/>
  <c r="FP390" i="14"/>
  <c r="FH390" i="14"/>
  <c r="EZ390" i="14"/>
  <c r="ER390" i="14"/>
  <c r="EJ390" i="14"/>
  <c r="EB390" i="14"/>
  <c r="DT390" i="14"/>
  <c r="DL390" i="14"/>
  <c r="DD390" i="14"/>
  <c r="CV390" i="14"/>
  <c r="CN390" i="14"/>
  <c r="CF390" i="14"/>
  <c r="BX390" i="14"/>
  <c r="BP390" i="14"/>
  <c r="BH390" i="14"/>
  <c r="AZ390" i="14"/>
  <c r="AR390" i="14"/>
  <c r="AJ390" i="14"/>
  <c r="AB390" i="14"/>
  <c r="T390" i="14"/>
  <c r="L390" i="14"/>
  <c r="IT390" i="14"/>
  <c r="ID390" i="14"/>
  <c r="HN390" i="14"/>
  <c r="GX390" i="14"/>
  <c r="GI390" i="14"/>
  <c r="FW390" i="14"/>
  <c r="FJ390" i="14"/>
  <c r="EX390" i="14"/>
  <c r="EM390" i="14"/>
  <c r="EC390" i="14"/>
  <c r="DR390" i="14"/>
  <c r="DG390" i="14"/>
  <c r="CW390" i="14"/>
  <c r="CL390" i="14"/>
  <c r="CA390" i="14"/>
  <c r="BQ390" i="14"/>
  <c r="BF390" i="14"/>
  <c r="AU390" i="14"/>
  <c r="AK390" i="14"/>
  <c r="Z390" i="14"/>
  <c r="O390" i="14"/>
  <c r="IQ390" i="14"/>
  <c r="IA390" i="14"/>
  <c r="HK390" i="14"/>
  <c r="GU390" i="14"/>
  <c r="GH390" i="14"/>
  <c r="FU390" i="14"/>
  <c r="FI390" i="14"/>
  <c r="EW390" i="14"/>
  <c r="EL390" i="14"/>
  <c r="EA390" i="14"/>
  <c r="DQ390" i="14"/>
  <c r="DF390" i="14"/>
  <c r="CU390" i="14"/>
  <c r="CK390" i="14"/>
  <c r="BZ390" i="14"/>
  <c r="BO390" i="14"/>
  <c r="BE390" i="14"/>
  <c r="AT390" i="14"/>
  <c r="AI390" i="14"/>
  <c r="Y390" i="14"/>
  <c r="N390" i="14"/>
  <c r="IO390" i="14"/>
  <c r="HY390" i="14"/>
  <c r="HI390" i="14"/>
  <c r="GS390" i="14"/>
  <c r="GG390" i="14"/>
  <c r="FS390" i="14"/>
  <c r="FG390" i="14"/>
  <c r="EU390" i="14"/>
  <c r="EK390" i="14"/>
  <c r="DZ390" i="14"/>
  <c r="DO390" i="14"/>
  <c r="DE390" i="14"/>
  <c r="CT390" i="14"/>
  <c r="CI390" i="14"/>
  <c r="BY390" i="14"/>
  <c r="BN390" i="14"/>
  <c r="BC390" i="14"/>
  <c r="AS390" i="14"/>
  <c r="AH390" i="14"/>
  <c r="W390" i="14"/>
  <c r="M390" i="14"/>
  <c r="IM390" i="14"/>
  <c r="HW390" i="14"/>
  <c r="HG390" i="14"/>
  <c r="GQ390" i="14"/>
  <c r="GE390" i="14"/>
  <c r="FR390" i="14"/>
  <c r="FE390" i="14"/>
  <c r="ET390" i="14"/>
  <c r="EI390" i="14"/>
  <c r="DY390" i="14"/>
  <c r="DN390" i="14"/>
  <c r="DC390" i="14"/>
  <c r="CS390" i="14"/>
  <c r="CH390" i="14"/>
  <c r="BW390" i="14"/>
  <c r="BM390" i="14"/>
  <c r="BB390" i="14"/>
  <c r="AQ390" i="14"/>
  <c r="AG390" i="14"/>
  <c r="V390" i="14"/>
  <c r="K390" i="14"/>
  <c r="JB390" i="14"/>
  <c r="IL390" i="14"/>
  <c r="HV390" i="14"/>
  <c r="HF390" i="14"/>
  <c r="GP390" i="14"/>
  <c r="GC390" i="14"/>
  <c r="FQ390" i="14"/>
  <c r="FC390" i="14"/>
  <c r="ES390" i="14"/>
  <c r="EH390" i="14"/>
  <c r="DW390" i="14"/>
  <c r="DM390" i="14"/>
  <c r="DB390" i="14"/>
  <c r="CQ390" i="14"/>
  <c r="CG390" i="14"/>
  <c r="BV390" i="14"/>
  <c r="BK390" i="14"/>
  <c r="BA390" i="14"/>
  <c r="AP390" i="14"/>
  <c r="AE390" i="14"/>
  <c r="U390" i="14"/>
  <c r="J390" i="14"/>
  <c r="IY390" i="14"/>
  <c r="II390" i="14"/>
  <c r="HS390" i="14"/>
  <c r="HC390" i="14"/>
  <c r="GO390" i="14"/>
  <c r="GA390" i="14"/>
  <c r="FO390" i="14"/>
  <c r="FB390" i="14"/>
  <c r="EQ390" i="14"/>
  <c r="EG390" i="14"/>
  <c r="DV390" i="14"/>
  <c r="DK390" i="14"/>
  <c r="DA390" i="14"/>
  <c r="CP390" i="14"/>
  <c r="CE390" i="14"/>
  <c r="BU390" i="14"/>
  <c r="BJ390" i="14"/>
  <c r="AY390" i="14"/>
  <c r="AO390" i="14"/>
  <c r="AD390" i="14"/>
  <c r="S390" i="14"/>
  <c r="I390" i="14"/>
  <c r="IW390" i="14"/>
  <c r="IG390" i="14"/>
  <c r="HQ390" i="14"/>
  <c r="HA390" i="14"/>
  <c r="GM390" i="14"/>
  <c r="FZ390" i="14"/>
  <c r="FM390" i="14"/>
  <c r="FA390" i="14"/>
  <c r="EP390" i="14"/>
  <c r="EE390" i="14"/>
  <c r="DU390" i="14"/>
  <c r="DJ390" i="14"/>
  <c r="CY390" i="14"/>
  <c r="CO390" i="14"/>
  <c r="CD390" i="14"/>
  <c r="BS390" i="14"/>
  <c r="BI390" i="14"/>
  <c r="AX390" i="14"/>
  <c r="AM390" i="14"/>
  <c r="AC390" i="14"/>
  <c r="R390" i="14"/>
  <c r="G390" i="14"/>
  <c r="IU390" i="14"/>
  <c r="IE390" i="14"/>
  <c r="HO390" i="14"/>
  <c r="GY390" i="14"/>
  <c r="GK390" i="14"/>
  <c r="FY390" i="14"/>
  <c r="FK390" i="14"/>
  <c r="EY390" i="14"/>
  <c r="EO390" i="14"/>
  <c r="ED390" i="14"/>
  <c r="DS390" i="14"/>
  <c r="DI390" i="14"/>
  <c r="CX390" i="14"/>
  <c r="CM390" i="14"/>
  <c r="CC390" i="14"/>
  <c r="BR390" i="14"/>
  <c r="BG390" i="14"/>
  <c r="AW390" i="14"/>
  <c r="AL390" i="14"/>
  <c r="AA390" i="14"/>
  <c r="Q390" i="14"/>
  <c r="H130" i="14"/>
  <c r="C133" i="14"/>
  <c r="D132" i="14"/>
  <c r="G130" i="14"/>
  <c r="F655" i="14"/>
  <c r="G131" i="14"/>
  <c r="E131" i="14"/>
  <c r="H131" i="14" s="1"/>
  <c r="BE655" i="14"/>
  <c r="BJ655" i="14"/>
  <c r="BB655" i="14"/>
  <c r="AT655" i="14"/>
  <c r="AL655" i="14"/>
  <c r="AD655" i="14"/>
  <c r="V655" i="14"/>
  <c r="BI655" i="14"/>
  <c r="BA655" i="14"/>
  <c r="BG655" i="14"/>
  <c r="AY655" i="14"/>
  <c r="BF655" i="14"/>
  <c r="BC655" i="14"/>
  <c r="AQ655" i="14"/>
  <c r="AH655" i="14"/>
  <c r="Y655" i="14"/>
  <c r="P655" i="14"/>
  <c r="AZ655" i="14"/>
  <c r="AP655" i="14"/>
  <c r="AG655" i="14"/>
  <c r="X655" i="14"/>
  <c r="O655" i="14"/>
  <c r="AX655" i="14"/>
  <c r="AO655" i="14"/>
  <c r="AF655" i="14"/>
  <c r="W655" i="14"/>
  <c r="AW655" i="14"/>
  <c r="AN655" i="14"/>
  <c r="AE655" i="14"/>
  <c r="U655" i="14"/>
  <c r="M655" i="14"/>
  <c r="BL655" i="14"/>
  <c r="AV655" i="14"/>
  <c r="AM655" i="14"/>
  <c r="AC655" i="14"/>
  <c r="T655" i="14"/>
  <c r="BK655" i="14"/>
  <c r="AU655" i="14"/>
  <c r="AK655" i="14"/>
  <c r="AB655" i="14"/>
  <c r="S655" i="14"/>
  <c r="BH655" i="14"/>
  <c r="AS655" i="14"/>
  <c r="AJ655" i="14"/>
  <c r="AA655" i="14"/>
  <c r="R655" i="14"/>
  <c r="BD655" i="14"/>
  <c r="AR655" i="14"/>
  <c r="AI655" i="14"/>
  <c r="Z655" i="14"/>
  <c r="Q655" i="14"/>
  <c r="H655" i="14"/>
  <c r="N656" i="14"/>
  <c r="A657" i="14"/>
  <c r="E656" i="14"/>
  <c r="F656" i="14" s="1"/>
  <c r="G656" i="14"/>
  <c r="H656" i="14"/>
  <c r="C658" i="14"/>
  <c r="D657" i="14"/>
  <c r="E55" i="11"/>
  <c r="F55" i="11" s="1"/>
  <c r="D56" i="11"/>
  <c r="G56" i="11" s="1"/>
  <c r="E287" i="2"/>
  <c r="F287" i="2" s="1"/>
  <c r="C18" i="4"/>
  <c r="C17" i="4"/>
  <c r="C46" i="1"/>
  <c r="C11" i="4"/>
  <c r="C12" i="4"/>
  <c r="C10" i="4"/>
  <c r="C9" i="4"/>
  <c r="C6" i="4"/>
  <c r="C5" i="4"/>
  <c r="C3" i="4"/>
  <c r="C4" i="4"/>
  <c r="F131" i="14" l="1"/>
  <c r="I131" i="14" s="1"/>
  <c r="K131" i="14" s="1"/>
  <c r="IZ392" i="14" s="1"/>
  <c r="M326" i="2"/>
  <c r="K365" i="2"/>
  <c r="L365" i="2" s="1"/>
  <c r="K326" i="2"/>
  <c r="N326" i="2" s="1"/>
  <c r="L326" i="2"/>
  <c r="K287" i="2"/>
  <c r="L287" i="2" s="1"/>
  <c r="N287" i="2" s="1"/>
  <c r="J55" i="11"/>
  <c r="K55" i="11" s="1"/>
  <c r="H55" i="11"/>
  <c r="I55" i="11" s="1"/>
  <c r="I130" i="14"/>
  <c r="K130" i="14" s="1"/>
  <c r="GQ391" i="14" s="1"/>
  <c r="N657" i="14"/>
  <c r="A658" i="14"/>
  <c r="BE656" i="14"/>
  <c r="AW656" i="14"/>
  <c r="AO656" i="14"/>
  <c r="AG656" i="14"/>
  <c r="Y656" i="14"/>
  <c r="Q656" i="14"/>
  <c r="BJ656" i="14"/>
  <c r="BB656" i="14"/>
  <c r="AT656" i="14"/>
  <c r="AL656" i="14"/>
  <c r="AD656" i="14"/>
  <c r="V656" i="14"/>
  <c r="BI656" i="14"/>
  <c r="BA656" i="14"/>
  <c r="AS656" i="14"/>
  <c r="AK656" i="14"/>
  <c r="AC656" i="14"/>
  <c r="U656" i="14"/>
  <c r="M656" i="14"/>
  <c r="BG656" i="14"/>
  <c r="AY656" i="14"/>
  <c r="AQ656" i="14"/>
  <c r="AI656" i="14"/>
  <c r="AA656" i="14"/>
  <c r="S656" i="14"/>
  <c r="BF656" i="14"/>
  <c r="AX656" i="14"/>
  <c r="AP656" i="14"/>
  <c r="AH656" i="14"/>
  <c r="Z656" i="14"/>
  <c r="R656" i="14"/>
  <c r="BC656" i="14"/>
  <c r="AF656" i="14"/>
  <c r="AZ656" i="14"/>
  <c r="AE656" i="14"/>
  <c r="AV656" i="14"/>
  <c r="AB656" i="14"/>
  <c r="AU656" i="14"/>
  <c r="X656" i="14"/>
  <c r="BL656" i="14"/>
  <c r="AR656" i="14"/>
  <c r="W656" i="14"/>
  <c r="BK656" i="14"/>
  <c r="AN656" i="14"/>
  <c r="T656" i="14"/>
  <c r="BH656" i="14"/>
  <c r="AM656" i="14"/>
  <c r="P656" i="14"/>
  <c r="BD656" i="14"/>
  <c r="AJ656" i="14"/>
  <c r="O656" i="14"/>
  <c r="E657" i="14"/>
  <c r="F657" i="14" s="1"/>
  <c r="G657" i="14"/>
  <c r="I655" i="14"/>
  <c r="C659" i="14"/>
  <c r="D658" i="14"/>
  <c r="I656" i="14"/>
  <c r="E132" i="14"/>
  <c r="F132" i="14" s="1"/>
  <c r="D133" i="14"/>
  <c r="C134" i="14"/>
  <c r="D57" i="11"/>
  <c r="G57" i="11" s="1"/>
  <c r="E56" i="11"/>
  <c r="F56" i="11" s="1"/>
  <c r="M287" i="2"/>
  <c r="E288" i="2"/>
  <c r="F288" i="2" s="1"/>
  <c r="C16" i="4"/>
  <c r="C7" i="4"/>
  <c r="B279" i="2"/>
  <c r="B278" i="2"/>
  <c r="B277" i="2"/>
  <c r="J56" i="11" l="1"/>
  <c r="K56" i="11" s="1"/>
  <c r="H56" i="11"/>
  <c r="I56" i="11" s="1"/>
  <c r="M327" i="2"/>
  <c r="K288" i="2"/>
  <c r="L288" i="2" s="1"/>
  <c r="N288" i="2" s="1"/>
  <c r="L327" i="2"/>
  <c r="K366" i="2"/>
  <c r="L366" i="2" s="1"/>
  <c r="K327" i="2"/>
  <c r="N327" i="2" s="1"/>
  <c r="P326" i="2"/>
  <c r="O326" i="2"/>
  <c r="N365" i="2"/>
  <c r="M365" i="2"/>
  <c r="BQ391" i="14"/>
  <c r="EZ391" i="14"/>
  <c r="EY391" i="14"/>
  <c r="JB391" i="14"/>
  <c r="BW391" i="14"/>
  <c r="EN391" i="14"/>
  <c r="Z391" i="14"/>
  <c r="S391" i="14"/>
  <c r="BE391" i="14"/>
  <c r="BK391" i="14"/>
  <c r="FX391" i="14"/>
  <c r="DQ391" i="14"/>
  <c r="EU391" i="14"/>
  <c r="BO392" i="14"/>
  <c r="IL391" i="14"/>
  <c r="HI391" i="14"/>
  <c r="AY392" i="14"/>
  <c r="M392" i="14"/>
  <c r="FB391" i="14"/>
  <c r="GD391" i="14"/>
  <c r="G392" i="14"/>
  <c r="T392" i="14"/>
  <c r="EJ391" i="14"/>
  <c r="GZ391" i="14"/>
  <c r="FA391" i="14"/>
  <c r="DN391" i="14"/>
  <c r="CX391" i="14"/>
  <c r="BR391" i="14"/>
  <c r="BG391" i="14"/>
  <c r="GB391" i="14"/>
  <c r="CK391" i="14"/>
  <c r="R391" i="14"/>
  <c r="IP391" i="14"/>
  <c r="EC391" i="14"/>
  <c r="DW391" i="14"/>
  <c r="V392" i="14"/>
  <c r="AR391" i="14"/>
  <c r="P391" i="14"/>
  <c r="HD391" i="14"/>
  <c r="IR391" i="14"/>
  <c r="FH391" i="14"/>
  <c r="HH391" i="14"/>
  <c r="EO391" i="14"/>
  <c r="BF391" i="14"/>
  <c r="GM391" i="14"/>
  <c r="GO391" i="14"/>
  <c r="GI391" i="14"/>
  <c r="O392" i="14"/>
  <c r="BH391" i="14"/>
  <c r="BL391" i="14"/>
  <c r="AZ391" i="14"/>
  <c r="H391" i="14"/>
  <c r="IZ391" i="14"/>
  <c r="IN391" i="14"/>
  <c r="EW391" i="14"/>
  <c r="CD391" i="14"/>
  <c r="HK391" i="14"/>
  <c r="HM391" i="14"/>
  <c r="HG391" i="14"/>
  <c r="P392" i="14"/>
  <c r="EI391" i="14"/>
  <c r="CB391" i="14"/>
  <c r="DC391" i="14"/>
  <c r="BT391" i="14"/>
  <c r="CJ391" i="14"/>
  <c r="Q391" i="14"/>
  <c r="GC391" i="14"/>
  <c r="DR391" i="14"/>
  <c r="IY391" i="14"/>
  <c r="JA391" i="14"/>
  <c r="IU391" i="14"/>
  <c r="AI392" i="14"/>
  <c r="J392" i="14"/>
  <c r="HV391" i="14"/>
  <c r="FR391" i="14"/>
  <c r="DV391" i="14"/>
  <c r="EB391" i="14"/>
  <c r="DP391" i="14"/>
  <c r="Y391" i="14"/>
  <c r="HA391" i="14"/>
  <c r="EP391" i="14"/>
  <c r="AC391" i="14"/>
  <c r="W391" i="14"/>
  <c r="BJ391" i="14"/>
  <c r="AI391" i="14"/>
  <c r="BB391" i="14"/>
  <c r="K391" i="14"/>
  <c r="EV391" i="14"/>
  <c r="CC391" i="14"/>
  <c r="IO391" i="14"/>
  <c r="HB391" i="14"/>
  <c r="CO391" i="14"/>
  <c r="CI391" i="14"/>
  <c r="AB391" i="14"/>
  <c r="GP391" i="14"/>
  <c r="CU391" i="14"/>
  <c r="AV391" i="14"/>
  <c r="ID391" i="14"/>
  <c r="ER391" i="14"/>
  <c r="CF391" i="14"/>
  <c r="AL391" i="14"/>
  <c r="HL391" i="14"/>
  <c r="DF391" i="14"/>
  <c r="AQ391" i="14"/>
  <c r="HT391" i="14"/>
  <c r="EF391" i="14"/>
  <c r="GR391" i="14"/>
  <c r="I391" i="14"/>
  <c r="BU391" i="14"/>
  <c r="EG391" i="14"/>
  <c r="GS391" i="14"/>
  <c r="J391" i="14"/>
  <c r="BV391" i="14"/>
  <c r="EH391" i="14"/>
  <c r="GT391" i="14"/>
  <c r="EQ391" i="14"/>
  <c r="HC391" i="14"/>
  <c r="U391" i="14"/>
  <c r="CG391" i="14"/>
  <c r="ES391" i="14"/>
  <c r="HE391" i="14"/>
  <c r="O391" i="14"/>
  <c r="CA391" i="14"/>
  <c r="EM391" i="14"/>
  <c r="GY391" i="14"/>
  <c r="S392" i="14"/>
  <c r="H392" i="14"/>
  <c r="CL391" i="14"/>
  <c r="EX391" i="14"/>
  <c r="HJ391" i="14"/>
  <c r="FG391" i="14"/>
  <c r="HS391" i="14"/>
  <c r="AK391" i="14"/>
  <c r="CW391" i="14"/>
  <c r="FI391" i="14"/>
  <c r="HU391" i="14"/>
  <c r="AE391" i="14"/>
  <c r="CQ391" i="14"/>
  <c r="FC391" i="14"/>
  <c r="HO391" i="14"/>
  <c r="BX391" i="14"/>
  <c r="N391" i="14"/>
  <c r="FP391" i="14"/>
  <c r="CV391" i="14"/>
  <c r="AY391" i="14"/>
  <c r="IJ391" i="14"/>
  <c r="ET391" i="14"/>
  <c r="CH391" i="14"/>
  <c r="X391" i="14"/>
  <c r="GH391" i="14"/>
  <c r="CN391" i="14"/>
  <c r="CR391" i="14"/>
  <c r="FD391" i="14"/>
  <c r="HP391" i="14"/>
  <c r="AG391" i="14"/>
  <c r="CS391" i="14"/>
  <c r="FE391" i="14"/>
  <c r="HQ391" i="14"/>
  <c r="AH391" i="14"/>
  <c r="CT391" i="14"/>
  <c r="FF391" i="14"/>
  <c r="HR391" i="14"/>
  <c r="FO391" i="14"/>
  <c r="IA391" i="14"/>
  <c r="AS391" i="14"/>
  <c r="DE391" i="14"/>
  <c r="FQ391" i="14"/>
  <c r="IC391" i="14"/>
  <c r="AM391" i="14"/>
  <c r="CY391" i="14"/>
  <c r="FK391" i="14"/>
  <c r="HW391" i="14"/>
  <c r="U392" i="14"/>
  <c r="R392" i="14"/>
  <c r="CP391" i="14"/>
  <c r="AD391" i="14"/>
  <c r="GV391" i="14"/>
  <c r="DS391" i="14"/>
  <c r="BO391" i="14"/>
  <c r="T391" i="14"/>
  <c r="FZ391" i="14"/>
  <c r="DD391" i="14"/>
  <c r="AN391" i="14"/>
  <c r="HN391" i="14"/>
  <c r="DK391" i="14"/>
  <c r="CZ391" i="14"/>
  <c r="FL391" i="14"/>
  <c r="HX391" i="14"/>
  <c r="AO391" i="14"/>
  <c r="DA391" i="14"/>
  <c r="FM391" i="14"/>
  <c r="HY391" i="14"/>
  <c r="AP391" i="14"/>
  <c r="DB391" i="14"/>
  <c r="FN391" i="14"/>
  <c r="HZ391" i="14"/>
  <c r="FW391" i="14"/>
  <c r="II391" i="14"/>
  <c r="BA391" i="14"/>
  <c r="DM391" i="14"/>
  <c r="FY391" i="14"/>
  <c r="IK391" i="14"/>
  <c r="AU391" i="14"/>
  <c r="DG391" i="14"/>
  <c r="FS391" i="14"/>
  <c r="IE391" i="14"/>
  <c r="N392" i="14"/>
  <c r="L392" i="14"/>
  <c r="DL391" i="14"/>
  <c r="AT391" i="14"/>
  <c r="IB391" i="14"/>
  <c r="EL391" i="14"/>
  <c r="CE391" i="14"/>
  <c r="AJ391" i="14"/>
  <c r="HF391" i="14"/>
  <c r="EA391" i="14"/>
  <c r="BD391" i="14"/>
  <c r="IT391" i="14"/>
  <c r="ED391" i="14"/>
  <c r="DH391" i="14"/>
  <c r="FT391" i="14"/>
  <c r="IF391" i="14"/>
  <c r="AW391" i="14"/>
  <c r="DI391" i="14"/>
  <c r="FU391" i="14"/>
  <c r="IG391" i="14"/>
  <c r="AX391" i="14"/>
  <c r="DJ391" i="14"/>
  <c r="FV391" i="14"/>
  <c r="IH391" i="14"/>
  <c r="GE391" i="14"/>
  <c r="IQ391" i="14"/>
  <c r="BI391" i="14"/>
  <c r="DU391" i="14"/>
  <c r="GG391" i="14"/>
  <c r="IS391" i="14"/>
  <c r="BC391" i="14"/>
  <c r="DO391" i="14"/>
  <c r="GA391" i="14"/>
  <c r="IM391" i="14"/>
  <c r="L391" i="14"/>
  <c r="FJ391" i="14"/>
  <c r="BZ391" i="14"/>
  <c r="AF391" i="14"/>
  <c r="GX391" i="14"/>
  <c r="DT391" i="14"/>
  <c r="BP391" i="14"/>
  <c r="V391" i="14"/>
  <c r="GF391" i="14"/>
  <c r="CM391" i="14"/>
  <c r="AA391" i="14"/>
  <c r="GN391" i="14"/>
  <c r="DX391" i="14"/>
  <c r="GJ391" i="14"/>
  <c r="IV391" i="14"/>
  <c r="BM391" i="14"/>
  <c r="DY391" i="14"/>
  <c r="GK391" i="14"/>
  <c r="IW391" i="14"/>
  <c r="BN391" i="14"/>
  <c r="DZ391" i="14"/>
  <c r="GL391" i="14"/>
  <c r="IX391" i="14"/>
  <c r="GU391" i="14"/>
  <c r="M391" i="14"/>
  <c r="BY391" i="14"/>
  <c r="EK391" i="14"/>
  <c r="GW391" i="14"/>
  <c r="G391" i="14"/>
  <c r="BS391" i="14"/>
  <c r="EE391" i="14"/>
  <c r="I392" i="14"/>
  <c r="Y392" i="14"/>
  <c r="BY392" i="14"/>
  <c r="BZ392" i="14"/>
  <c r="BS392" i="14"/>
  <c r="BT392" i="14"/>
  <c r="BV392" i="14"/>
  <c r="BX392" i="14"/>
  <c r="AO392" i="14"/>
  <c r="BE392" i="14"/>
  <c r="CG392" i="14"/>
  <c r="CH392" i="14"/>
  <c r="CA392" i="14"/>
  <c r="CB392" i="14"/>
  <c r="CD392" i="14"/>
  <c r="CF392" i="14"/>
  <c r="K392" i="14"/>
  <c r="AA392" i="14"/>
  <c r="EK392" i="14"/>
  <c r="EL392" i="14"/>
  <c r="EE392" i="14"/>
  <c r="EF392" i="14"/>
  <c r="EH392" i="14"/>
  <c r="EJ392" i="14"/>
  <c r="AQ392" i="14"/>
  <c r="BG392" i="14"/>
  <c r="ES392" i="14"/>
  <c r="ET392" i="14"/>
  <c r="EM392" i="14"/>
  <c r="EN392" i="14"/>
  <c r="EP392" i="14"/>
  <c r="ER392" i="14"/>
  <c r="Q392" i="14"/>
  <c r="AG392" i="14"/>
  <c r="GW392" i="14"/>
  <c r="GX392" i="14"/>
  <c r="GQ392" i="14"/>
  <c r="GR392" i="14"/>
  <c r="GT392" i="14"/>
  <c r="GV392" i="14"/>
  <c r="AW392" i="14"/>
  <c r="BM392" i="14"/>
  <c r="HE392" i="14"/>
  <c r="HF392" i="14"/>
  <c r="GY392" i="14"/>
  <c r="GZ392" i="14"/>
  <c r="HB392" i="14"/>
  <c r="HD392" i="14"/>
  <c r="CU392" i="14"/>
  <c r="BU392" i="14"/>
  <c r="BW392" i="14"/>
  <c r="CC392" i="14"/>
  <c r="CE392" i="14"/>
  <c r="CK392" i="14"/>
  <c r="CM392" i="14"/>
  <c r="CS392" i="14"/>
  <c r="AC392" i="14"/>
  <c r="CO392" i="14"/>
  <c r="FA392" i="14"/>
  <c r="HM392" i="14"/>
  <c r="AD392" i="14"/>
  <c r="CP392" i="14"/>
  <c r="FB392" i="14"/>
  <c r="HN392" i="14"/>
  <c r="W392" i="14"/>
  <c r="CI392" i="14"/>
  <c r="EU392" i="14"/>
  <c r="HG392" i="14"/>
  <c r="X392" i="14"/>
  <c r="CJ392" i="14"/>
  <c r="EV392" i="14"/>
  <c r="HH392" i="14"/>
  <c r="Z392" i="14"/>
  <c r="CL392" i="14"/>
  <c r="EX392" i="14"/>
  <c r="HJ392" i="14"/>
  <c r="AB392" i="14"/>
  <c r="CN392" i="14"/>
  <c r="EZ392" i="14"/>
  <c r="HL392" i="14"/>
  <c r="EA392" i="14"/>
  <c r="DA392" i="14"/>
  <c r="DC392" i="14"/>
  <c r="DI392" i="14"/>
  <c r="DK392" i="14"/>
  <c r="DQ392" i="14"/>
  <c r="DS392" i="14"/>
  <c r="DY392" i="14"/>
  <c r="AK392" i="14"/>
  <c r="CW392" i="14"/>
  <c r="FI392" i="14"/>
  <c r="HU392" i="14"/>
  <c r="AL392" i="14"/>
  <c r="CX392" i="14"/>
  <c r="FJ392" i="14"/>
  <c r="HV392" i="14"/>
  <c r="AE392" i="14"/>
  <c r="CQ392" i="14"/>
  <c r="FC392" i="14"/>
  <c r="HO392" i="14"/>
  <c r="AF392" i="14"/>
  <c r="CR392" i="14"/>
  <c r="FD392" i="14"/>
  <c r="HP392" i="14"/>
  <c r="AH392" i="14"/>
  <c r="CT392" i="14"/>
  <c r="FF392" i="14"/>
  <c r="HR392" i="14"/>
  <c r="AJ392" i="14"/>
  <c r="CV392" i="14"/>
  <c r="FH392" i="14"/>
  <c r="HT392" i="14"/>
  <c r="FG392" i="14"/>
  <c r="EG392" i="14"/>
  <c r="EI392" i="14"/>
  <c r="EO392" i="14"/>
  <c r="EQ392" i="14"/>
  <c r="EW392" i="14"/>
  <c r="EY392" i="14"/>
  <c r="FE392" i="14"/>
  <c r="AS392" i="14"/>
  <c r="DE392" i="14"/>
  <c r="FQ392" i="14"/>
  <c r="IC392" i="14"/>
  <c r="AT392" i="14"/>
  <c r="DF392" i="14"/>
  <c r="FR392" i="14"/>
  <c r="ID392" i="14"/>
  <c r="AM392" i="14"/>
  <c r="CY392" i="14"/>
  <c r="FK392" i="14"/>
  <c r="HW392" i="14"/>
  <c r="AN392" i="14"/>
  <c r="CZ392" i="14"/>
  <c r="FL392" i="14"/>
  <c r="HX392" i="14"/>
  <c r="AP392" i="14"/>
  <c r="DB392" i="14"/>
  <c r="FN392" i="14"/>
  <c r="HZ392" i="14"/>
  <c r="AR392" i="14"/>
  <c r="DD392" i="14"/>
  <c r="FP392" i="14"/>
  <c r="IB392" i="14"/>
  <c r="GM392" i="14"/>
  <c r="FM392" i="14"/>
  <c r="FO392" i="14"/>
  <c r="FU392" i="14"/>
  <c r="FW392" i="14"/>
  <c r="GC392" i="14"/>
  <c r="GE392" i="14"/>
  <c r="GK392" i="14"/>
  <c r="BA392" i="14"/>
  <c r="DM392" i="14"/>
  <c r="FY392" i="14"/>
  <c r="IK392" i="14"/>
  <c r="BB392" i="14"/>
  <c r="DN392" i="14"/>
  <c r="FZ392" i="14"/>
  <c r="IL392" i="14"/>
  <c r="AU392" i="14"/>
  <c r="DG392" i="14"/>
  <c r="FS392" i="14"/>
  <c r="IE392" i="14"/>
  <c r="AV392" i="14"/>
  <c r="DH392" i="14"/>
  <c r="FT392" i="14"/>
  <c r="IF392" i="14"/>
  <c r="AX392" i="14"/>
  <c r="DJ392" i="14"/>
  <c r="FV392" i="14"/>
  <c r="IH392" i="14"/>
  <c r="AZ392" i="14"/>
  <c r="DL392" i="14"/>
  <c r="FX392" i="14"/>
  <c r="IJ392" i="14"/>
  <c r="HS392" i="14"/>
  <c r="GS392" i="14"/>
  <c r="GU392" i="14"/>
  <c r="HA392" i="14"/>
  <c r="HC392" i="14"/>
  <c r="HI392" i="14"/>
  <c r="HK392" i="14"/>
  <c r="HQ392" i="14"/>
  <c r="BI392" i="14"/>
  <c r="DU392" i="14"/>
  <c r="GG392" i="14"/>
  <c r="IS392" i="14"/>
  <c r="BJ392" i="14"/>
  <c r="DV392" i="14"/>
  <c r="GH392" i="14"/>
  <c r="IT392" i="14"/>
  <c r="BC392" i="14"/>
  <c r="DO392" i="14"/>
  <c r="GA392" i="14"/>
  <c r="IM392" i="14"/>
  <c r="BD392" i="14"/>
  <c r="DP392" i="14"/>
  <c r="GB392" i="14"/>
  <c r="IN392" i="14"/>
  <c r="BF392" i="14"/>
  <c r="DR392" i="14"/>
  <c r="GD392" i="14"/>
  <c r="IP392" i="14"/>
  <c r="BH392" i="14"/>
  <c r="DT392" i="14"/>
  <c r="GF392" i="14"/>
  <c r="IR392" i="14"/>
  <c r="IY392" i="14"/>
  <c r="HY392" i="14"/>
  <c r="IA392" i="14"/>
  <c r="IG392" i="14"/>
  <c r="II392" i="14"/>
  <c r="IO392" i="14"/>
  <c r="IQ392" i="14"/>
  <c r="IW392" i="14"/>
  <c r="BQ392" i="14"/>
  <c r="EC392" i="14"/>
  <c r="GO392" i="14"/>
  <c r="JA392" i="14"/>
  <c r="BR392" i="14"/>
  <c r="ED392" i="14"/>
  <c r="GP392" i="14"/>
  <c r="JB392" i="14"/>
  <c r="BK392" i="14"/>
  <c r="DW392" i="14"/>
  <c r="GI392" i="14"/>
  <c r="IU392" i="14"/>
  <c r="BL392" i="14"/>
  <c r="DX392" i="14"/>
  <c r="GJ392" i="14"/>
  <c r="IV392" i="14"/>
  <c r="BN392" i="14"/>
  <c r="DZ392" i="14"/>
  <c r="GL392" i="14"/>
  <c r="IX392" i="14"/>
  <c r="BP392" i="14"/>
  <c r="EB392" i="14"/>
  <c r="GN392" i="14"/>
  <c r="H657" i="14"/>
  <c r="I657" i="14" s="1"/>
  <c r="H132" i="14"/>
  <c r="G132" i="14"/>
  <c r="C135" i="14"/>
  <c r="D134" i="14"/>
  <c r="E658" i="14"/>
  <c r="G658" i="14" s="1"/>
  <c r="E133" i="14"/>
  <c r="H133" i="14" s="1"/>
  <c r="D659" i="14"/>
  <c r="C660" i="14"/>
  <c r="N658" i="14"/>
  <c r="A659" i="14"/>
  <c r="BE657" i="14"/>
  <c r="AW657" i="14"/>
  <c r="AO657" i="14"/>
  <c r="AG657" i="14"/>
  <c r="Y657" i="14"/>
  <c r="Q657" i="14"/>
  <c r="BJ657" i="14"/>
  <c r="BB657" i="14"/>
  <c r="AT657" i="14"/>
  <c r="AL657" i="14"/>
  <c r="AD657" i="14"/>
  <c r="V657" i="14"/>
  <c r="BI657" i="14"/>
  <c r="BA657" i="14"/>
  <c r="AS657" i="14"/>
  <c r="AK657" i="14"/>
  <c r="AC657" i="14"/>
  <c r="U657" i="14"/>
  <c r="M657" i="14"/>
  <c r="BG657" i="14"/>
  <c r="AY657" i="14"/>
  <c r="AQ657" i="14"/>
  <c r="AI657" i="14"/>
  <c r="AA657" i="14"/>
  <c r="S657" i="14"/>
  <c r="BF657" i="14"/>
  <c r="AX657" i="14"/>
  <c r="AP657" i="14"/>
  <c r="AH657" i="14"/>
  <c r="Z657" i="14"/>
  <c r="R657" i="14"/>
  <c r="BC657" i="14"/>
  <c r="AF657" i="14"/>
  <c r="AZ657" i="14"/>
  <c r="AE657" i="14"/>
  <c r="AV657" i="14"/>
  <c r="AB657" i="14"/>
  <c r="AU657" i="14"/>
  <c r="X657" i="14"/>
  <c r="BL657" i="14"/>
  <c r="AR657" i="14"/>
  <c r="W657" i="14"/>
  <c r="BK657" i="14"/>
  <c r="AN657" i="14"/>
  <c r="T657" i="14"/>
  <c r="BH657" i="14"/>
  <c r="AM657" i="14"/>
  <c r="P657" i="14"/>
  <c r="BD657" i="14"/>
  <c r="AJ657" i="14"/>
  <c r="O657" i="14"/>
  <c r="AR68" i="2"/>
  <c r="E57" i="11"/>
  <c r="F57" i="11" s="1"/>
  <c r="D58" i="11"/>
  <c r="G58" i="11" s="1"/>
  <c r="M288" i="2"/>
  <c r="AR133" i="2"/>
  <c r="AR84" i="2"/>
  <c r="AR113" i="2"/>
  <c r="AR90" i="2"/>
  <c r="AR116" i="2"/>
  <c r="AR99" i="2"/>
  <c r="AR136" i="2"/>
  <c r="AR119" i="2"/>
  <c r="AR88" i="2"/>
  <c r="S60" i="2"/>
  <c r="T60" i="2" s="1"/>
  <c r="AR131" i="2"/>
  <c r="AR81" i="2"/>
  <c r="AR104" i="2"/>
  <c r="AR101" i="2"/>
  <c r="AR87" i="2"/>
  <c r="AR74" i="2"/>
  <c r="E289" i="2"/>
  <c r="F289" i="2" s="1"/>
  <c r="AR120" i="2"/>
  <c r="AR85" i="2"/>
  <c r="AR117" i="2"/>
  <c r="AR67" i="2"/>
  <c r="AR103" i="2"/>
  <c r="AR135" i="2"/>
  <c r="AR94" i="2"/>
  <c r="AR100" i="2"/>
  <c r="AR132" i="2"/>
  <c r="AR97" i="2"/>
  <c r="AR129" i="2"/>
  <c r="AR83" i="2"/>
  <c r="AR115" i="2"/>
  <c r="AR70" i="2"/>
  <c r="AR106" i="2"/>
  <c r="AR110" i="2"/>
  <c r="AR126" i="2"/>
  <c r="AR72" i="2"/>
  <c r="AR92" i="2"/>
  <c r="AR108" i="2"/>
  <c r="AR124" i="2"/>
  <c r="AR140" i="2"/>
  <c r="AR89" i="2"/>
  <c r="AR105" i="2"/>
  <c r="AR121" i="2"/>
  <c r="AR137" i="2"/>
  <c r="AR71" i="2"/>
  <c r="AR91" i="2"/>
  <c r="AR107" i="2"/>
  <c r="AR123" i="2"/>
  <c r="AR139" i="2"/>
  <c r="AR82" i="2"/>
  <c r="AR98" i="2"/>
  <c r="AR114" i="2"/>
  <c r="AR130" i="2"/>
  <c r="AR78" i="2"/>
  <c r="AR96" i="2"/>
  <c r="AR112" i="2"/>
  <c r="AR128" i="2"/>
  <c r="AR73" i="2"/>
  <c r="AR93" i="2"/>
  <c r="AR109" i="2"/>
  <c r="AR125" i="2"/>
  <c r="AR141" i="2"/>
  <c r="AR77" i="2"/>
  <c r="AR95" i="2"/>
  <c r="AR111" i="2"/>
  <c r="AR127" i="2"/>
  <c r="AR69" i="2"/>
  <c r="AR86" i="2"/>
  <c r="AR102" i="2"/>
  <c r="AR118" i="2"/>
  <c r="AR134" i="2"/>
  <c r="AR122" i="2"/>
  <c r="AR138" i="2"/>
  <c r="AR66" i="2"/>
  <c r="S61" i="2"/>
  <c r="B280" i="2"/>
  <c r="B281" i="2" s="1"/>
  <c r="C186" i="1"/>
  <c r="P327" i="2" l="1"/>
  <c r="O327" i="2"/>
  <c r="N366" i="2"/>
  <c r="M366" i="2"/>
  <c r="J57" i="11"/>
  <c r="K57" i="11" s="1"/>
  <c r="H57" i="11"/>
  <c r="I57" i="11" s="1"/>
  <c r="M328" i="2"/>
  <c r="K367" i="2"/>
  <c r="L367" i="2" s="1"/>
  <c r="K328" i="2"/>
  <c r="N328" i="2" s="1"/>
  <c r="L328" i="2"/>
  <c r="K289" i="2"/>
  <c r="L289" i="2" s="1"/>
  <c r="N289" i="2" s="1"/>
  <c r="F658" i="14"/>
  <c r="H658" i="14"/>
  <c r="G133" i="14"/>
  <c r="I132" i="14"/>
  <c r="K132" i="14" s="1"/>
  <c r="GS393" i="14" s="1"/>
  <c r="F133" i="14"/>
  <c r="D660" i="14"/>
  <c r="C661" i="14"/>
  <c r="E659" i="14"/>
  <c r="F659" i="14" s="1"/>
  <c r="E134" i="14"/>
  <c r="H134" i="14" s="1"/>
  <c r="D135" i="14"/>
  <c r="C136" i="14"/>
  <c r="N659" i="14"/>
  <c r="A660" i="14"/>
  <c r="BE658" i="14"/>
  <c r="AW658" i="14"/>
  <c r="AO658" i="14"/>
  <c r="AG658" i="14"/>
  <c r="Y658" i="14"/>
  <c r="Q658" i="14"/>
  <c r="BK658" i="14"/>
  <c r="BC658" i="14"/>
  <c r="AU658" i="14"/>
  <c r="BJ658" i="14"/>
  <c r="BB658" i="14"/>
  <c r="AT658" i="14"/>
  <c r="AL658" i="14"/>
  <c r="AD658" i="14"/>
  <c r="V658" i="14"/>
  <c r="BI658" i="14"/>
  <c r="BA658" i="14"/>
  <c r="AS658" i="14"/>
  <c r="AK658" i="14"/>
  <c r="AC658" i="14"/>
  <c r="U658" i="14"/>
  <c r="M658" i="14"/>
  <c r="BH658" i="14"/>
  <c r="AZ658" i="14"/>
  <c r="AR658" i="14"/>
  <c r="BG658" i="14"/>
  <c r="AY658" i="14"/>
  <c r="AQ658" i="14"/>
  <c r="AI658" i="14"/>
  <c r="AA658" i="14"/>
  <c r="S658" i="14"/>
  <c r="BF658" i="14"/>
  <c r="AX658" i="14"/>
  <c r="AP658" i="14"/>
  <c r="AH658" i="14"/>
  <c r="Z658" i="14"/>
  <c r="R658" i="14"/>
  <c r="AF658" i="14"/>
  <c r="AE658" i="14"/>
  <c r="BL658" i="14"/>
  <c r="AB658" i="14"/>
  <c r="BD658" i="14"/>
  <c r="X658" i="14"/>
  <c r="AV658" i="14"/>
  <c r="W658" i="14"/>
  <c r="AN658" i="14"/>
  <c r="T658" i="14"/>
  <c r="AM658" i="14"/>
  <c r="P658" i="14"/>
  <c r="AJ658" i="14"/>
  <c r="O658" i="14"/>
  <c r="D59" i="11"/>
  <c r="G59" i="11" s="1"/>
  <c r="E58" i="11"/>
  <c r="F58" i="11" s="1"/>
  <c r="M289" i="2"/>
  <c r="E290" i="2"/>
  <c r="F290" i="2" s="1"/>
  <c r="B266" i="2"/>
  <c r="M329" i="2" l="1"/>
  <c r="K329" i="2"/>
  <c r="N329" i="2" s="1"/>
  <c r="L329" i="2"/>
  <c r="K290" i="2"/>
  <c r="L290" i="2" s="1"/>
  <c r="N290" i="2" s="1"/>
  <c r="K368" i="2"/>
  <c r="L368" i="2" s="1"/>
  <c r="J58" i="11"/>
  <c r="K58" i="11" s="1"/>
  <c r="H58" i="11"/>
  <c r="I58" i="11" s="1"/>
  <c r="O328" i="2"/>
  <c r="P328" i="2"/>
  <c r="N367" i="2"/>
  <c r="M367" i="2"/>
  <c r="G659" i="14"/>
  <c r="H659" i="14"/>
  <c r="I658" i="14"/>
  <c r="IW393" i="14"/>
  <c r="HN393" i="14"/>
  <c r="IT393" i="14"/>
  <c r="IQ393" i="14"/>
  <c r="IY393" i="14"/>
  <c r="IS393" i="14"/>
  <c r="IO393" i="14"/>
  <c r="GX393" i="14"/>
  <c r="IR393" i="14"/>
  <c r="JA393" i="14"/>
  <c r="BN393" i="14"/>
  <c r="BK393" i="14"/>
  <c r="IP393" i="14"/>
  <c r="IM393" i="14"/>
  <c r="IV393" i="14"/>
  <c r="BP393" i="14"/>
  <c r="ID393" i="14"/>
  <c r="IX393" i="14"/>
  <c r="IZ393" i="14"/>
  <c r="IU393" i="14"/>
  <c r="GZ393" i="14"/>
  <c r="BG393" i="14"/>
  <c r="BI393" i="14"/>
  <c r="BE393" i="14"/>
  <c r="IF393" i="14"/>
  <c r="BO393" i="14"/>
  <c r="BQ393" i="14"/>
  <c r="BM393" i="14"/>
  <c r="HP393" i="14"/>
  <c r="BF393" i="14"/>
  <c r="BH393" i="14"/>
  <c r="BC393" i="14"/>
  <c r="HV393" i="14"/>
  <c r="HF393" i="14"/>
  <c r="DR393" i="14"/>
  <c r="DS393" i="14"/>
  <c r="DT393" i="14"/>
  <c r="DU393" i="14"/>
  <c r="DO393" i="14"/>
  <c r="DQ393" i="14"/>
  <c r="JB393" i="14"/>
  <c r="IL393" i="14"/>
  <c r="DZ393" i="14"/>
  <c r="EA393" i="14"/>
  <c r="EB393" i="14"/>
  <c r="EC393" i="14"/>
  <c r="DW393" i="14"/>
  <c r="DY393" i="14"/>
  <c r="GR393" i="14"/>
  <c r="HH393" i="14"/>
  <c r="GD393" i="14"/>
  <c r="GE393" i="14"/>
  <c r="GF393" i="14"/>
  <c r="GG393" i="14"/>
  <c r="GA393" i="14"/>
  <c r="GC393" i="14"/>
  <c r="HX393" i="14"/>
  <c r="IN393" i="14"/>
  <c r="GL393" i="14"/>
  <c r="GM393" i="14"/>
  <c r="GN393" i="14"/>
  <c r="GO393" i="14"/>
  <c r="GI393" i="14"/>
  <c r="GK393" i="14"/>
  <c r="BL393" i="14"/>
  <c r="BR393" i="14"/>
  <c r="AN393" i="14"/>
  <c r="AT393" i="14"/>
  <c r="AV393" i="14"/>
  <c r="BB393" i="14"/>
  <c r="BD393" i="14"/>
  <c r="BJ393" i="14"/>
  <c r="R393" i="14"/>
  <c r="CD393" i="14"/>
  <c r="EP393" i="14"/>
  <c r="HB393" i="14"/>
  <c r="S393" i="14"/>
  <c r="CE393" i="14"/>
  <c r="EQ393" i="14"/>
  <c r="HC393" i="14"/>
  <c r="T393" i="14"/>
  <c r="CF393" i="14"/>
  <c r="ER393" i="14"/>
  <c r="HD393" i="14"/>
  <c r="U393" i="14"/>
  <c r="CG393" i="14"/>
  <c r="ES393" i="14"/>
  <c r="HE393" i="14"/>
  <c r="O393" i="14"/>
  <c r="CA393" i="14"/>
  <c r="EM393" i="14"/>
  <c r="GY393" i="14"/>
  <c r="Q393" i="14"/>
  <c r="CC393" i="14"/>
  <c r="EO393" i="14"/>
  <c r="HA393" i="14"/>
  <c r="CR393" i="14"/>
  <c r="CX393" i="14"/>
  <c r="BT393" i="14"/>
  <c r="BZ393" i="14"/>
  <c r="CB393" i="14"/>
  <c r="CH393" i="14"/>
  <c r="CJ393" i="14"/>
  <c r="CP393" i="14"/>
  <c r="Z393" i="14"/>
  <c r="CL393" i="14"/>
  <c r="EX393" i="14"/>
  <c r="HJ393" i="14"/>
  <c r="AA393" i="14"/>
  <c r="CM393" i="14"/>
  <c r="EY393" i="14"/>
  <c r="HK393" i="14"/>
  <c r="AB393" i="14"/>
  <c r="CN393" i="14"/>
  <c r="EZ393" i="14"/>
  <c r="HL393" i="14"/>
  <c r="AC393" i="14"/>
  <c r="CO393" i="14"/>
  <c r="FA393" i="14"/>
  <c r="HM393" i="14"/>
  <c r="W393" i="14"/>
  <c r="CI393" i="14"/>
  <c r="EU393" i="14"/>
  <c r="HG393" i="14"/>
  <c r="Y393" i="14"/>
  <c r="CK393" i="14"/>
  <c r="EW393" i="14"/>
  <c r="HI393" i="14"/>
  <c r="DX393" i="14"/>
  <c r="ED393" i="14"/>
  <c r="CZ393" i="14"/>
  <c r="DF393" i="14"/>
  <c r="DH393" i="14"/>
  <c r="DN393" i="14"/>
  <c r="DP393" i="14"/>
  <c r="DV393" i="14"/>
  <c r="AH393" i="14"/>
  <c r="CT393" i="14"/>
  <c r="FF393" i="14"/>
  <c r="HR393" i="14"/>
  <c r="AI393" i="14"/>
  <c r="CU393" i="14"/>
  <c r="FG393" i="14"/>
  <c r="HS393" i="14"/>
  <c r="AJ393" i="14"/>
  <c r="CV393" i="14"/>
  <c r="FH393" i="14"/>
  <c r="HT393" i="14"/>
  <c r="AK393" i="14"/>
  <c r="CW393" i="14"/>
  <c r="FI393" i="14"/>
  <c r="HU393" i="14"/>
  <c r="AE393" i="14"/>
  <c r="CQ393" i="14"/>
  <c r="FC393" i="14"/>
  <c r="HO393" i="14"/>
  <c r="AG393" i="14"/>
  <c r="CS393" i="14"/>
  <c r="FE393" i="14"/>
  <c r="HQ393" i="14"/>
  <c r="FD393" i="14"/>
  <c r="FJ393" i="14"/>
  <c r="EF393" i="14"/>
  <c r="EL393" i="14"/>
  <c r="EN393" i="14"/>
  <c r="ET393" i="14"/>
  <c r="EV393" i="14"/>
  <c r="FB393" i="14"/>
  <c r="AP393" i="14"/>
  <c r="DB393" i="14"/>
  <c r="FN393" i="14"/>
  <c r="HZ393" i="14"/>
  <c r="AQ393" i="14"/>
  <c r="DC393" i="14"/>
  <c r="FO393" i="14"/>
  <c r="IA393" i="14"/>
  <c r="AR393" i="14"/>
  <c r="DD393" i="14"/>
  <c r="FP393" i="14"/>
  <c r="IB393" i="14"/>
  <c r="AS393" i="14"/>
  <c r="DE393" i="14"/>
  <c r="FQ393" i="14"/>
  <c r="IC393" i="14"/>
  <c r="AM393" i="14"/>
  <c r="CY393" i="14"/>
  <c r="FK393" i="14"/>
  <c r="HW393" i="14"/>
  <c r="AO393" i="14"/>
  <c r="DA393" i="14"/>
  <c r="FM393" i="14"/>
  <c r="HY393" i="14"/>
  <c r="GJ393" i="14"/>
  <c r="GP393" i="14"/>
  <c r="FL393" i="14"/>
  <c r="FR393" i="14"/>
  <c r="FT393" i="14"/>
  <c r="FZ393" i="14"/>
  <c r="GB393" i="14"/>
  <c r="GH393" i="14"/>
  <c r="AX393" i="14"/>
  <c r="DJ393" i="14"/>
  <c r="FV393" i="14"/>
  <c r="IH393" i="14"/>
  <c r="AY393" i="14"/>
  <c r="DK393" i="14"/>
  <c r="FW393" i="14"/>
  <c r="II393" i="14"/>
  <c r="AZ393" i="14"/>
  <c r="DL393" i="14"/>
  <c r="FX393" i="14"/>
  <c r="IJ393" i="14"/>
  <c r="BA393" i="14"/>
  <c r="DM393" i="14"/>
  <c r="FY393" i="14"/>
  <c r="IK393" i="14"/>
  <c r="AU393" i="14"/>
  <c r="DG393" i="14"/>
  <c r="FS393" i="14"/>
  <c r="IE393" i="14"/>
  <c r="AW393" i="14"/>
  <c r="DI393" i="14"/>
  <c r="FU393" i="14"/>
  <c r="IG393" i="14"/>
  <c r="AF393" i="14"/>
  <c r="AL393" i="14"/>
  <c r="H393" i="14"/>
  <c r="N393" i="14"/>
  <c r="P393" i="14"/>
  <c r="V393" i="14"/>
  <c r="X393" i="14"/>
  <c r="AD393" i="14"/>
  <c r="J393" i="14"/>
  <c r="BV393" i="14"/>
  <c r="EH393" i="14"/>
  <c r="GT393" i="14"/>
  <c r="K393" i="14"/>
  <c r="BW393" i="14"/>
  <c r="EI393" i="14"/>
  <c r="GU393" i="14"/>
  <c r="L393" i="14"/>
  <c r="BX393" i="14"/>
  <c r="EJ393" i="14"/>
  <c r="GV393" i="14"/>
  <c r="M393" i="14"/>
  <c r="BY393" i="14"/>
  <c r="EK393" i="14"/>
  <c r="GW393" i="14"/>
  <c r="G393" i="14"/>
  <c r="BS393" i="14"/>
  <c r="EE393" i="14"/>
  <c r="GQ393" i="14"/>
  <c r="I393" i="14"/>
  <c r="BU393" i="14"/>
  <c r="EG393" i="14"/>
  <c r="I133" i="14"/>
  <c r="K133" i="14" s="1"/>
  <c r="AO394" i="14" s="1"/>
  <c r="G134" i="14"/>
  <c r="N660" i="14"/>
  <c r="A661" i="14"/>
  <c r="BE659" i="14"/>
  <c r="AW659" i="14"/>
  <c r="AO659" i="14"/>
  <c r="AG659" i="14"/>
  <c r="Y659" i="14"/>
  <c r="Q659" i="14"/>
  <c r="BK659" i="14"/>
  <c r="BC659" i="14"/>
  <c r="AU659" i="14"/>
  <c r="AM659" i="14"/>
  <c r="AE659" i="14"/>
  <c r="W659" i="14"/>
  <c r="O659" i="14"/>
  <c r="BJ659" i="14"/>
  <c r="BB659" i="14"/>
  <c r="AT659" i="14"/>
  <c r="AL659" i="14"/>
  <c r="AD659" i="14"/>
  <c r="V659" i="14"/>
  <c r="BI659" i="14"/>
  <c r="BA659" i="14"/>
  <c r="AS659" i="14"/>
  <c r="AK659" i="14"/>
  <c r="AC659" i="14"/>
  <c r="U659" i="14"/>
  <c r="M659" i="14"/>
  <c r="BH659" i="14"/>
  <c r="AZ659" i="14"/>
  <c r="AR659" i="14"/>
  <c r="AJ659" i="14"/>
  <c r="AB659" i="14"/>
  <c r="T659" i="14"/>
  <c r="BG659" i="14"/>
  <c r="AY659" i="14"/>
  <c r="AQ659" i="14"/>
  <c r="AI659" i="14"/>
  <c r="AA659" i="14"/>
  <c r="S659" i="14"/>
  <c r="BF659" i="14"/>
  <c r="AX659" i="14"/>
  <c r="AP659" i="14"/>
  <c r="AH659" i="14"/>
  <c r="Z659" i="14"/>
  <c r="R659" i="14"/>
  <c r="P659" i="14"/>
  <c r="BL659" i="14"/>
  <c r="BD659" i="14"/>
  <c r="AV659" i="14"/>
  <c r="AN659" i="14"/>
  <c r="AF659" i="14"/>
  <c r="X659" i="14"/>
  <c r="C137" i="14"/>
  <c r="D136" i="14"/>
  <c r="E135" i="14"/>
  <c r="G135" i="14" s="1"/>
  <c r="F134" i="14"/>
  <c r="D661" i="14"/>
  <c r="C662" i="14"/>
  <c r="E660" i="14"/>
  <c r="G660" i="14" s="1"/>
  <c r="F660" i="14"/>
  <c r="E59" i="11"/>
  <c r="F59" i="11" s="1"/>
  <c r="D60" i="11"/>
  <c r="G60" i="11" s="1"/>
  <c r="M290" i="2"/>
  <c r="E291" i="2"/>
  <c r="F291" i="2" s="1"/>
  <c r="B262" i="2"/>
  <c r="B263" i="2" s="1"/>
  <c r="C207" i="1" s="1"/>
  <c r="I659" i="14" l="1"/>
  <c r="J59" i="11"/>
  <c r="K59" i="11" s="1"/>
  <c r="H59" i="11"/>
  <c r="I59" i="11" s="1"/>
  <c r="N368" i="2"/>
  <c r="M368" i="2"/>
  <c r="O329" i="2"/>
  <c r="P329" i="2"/>
  <c r="M330" i="2"/>
  <c r="K369" i="2"/>
  <c r="L369" i="2" s="1"/>
  <c r="K291" i="2"/>
  <c r="L291" i="2" s="1"/>
  <c r="N291" i="2" s="1"/>
  <c r="L330" i="2"/>
  <c r="K330" i="2"/>
  <c r="N330" i="2" s="1"/>
  <c r="F135" i="14"/>
  <c r="H135" i="14"/>
  <c r="EA394" i="14"/>
  <c r="CQ394" i="14"/>
  <c r="CS394" i="14"/>
  <c r="CV394" i="14"/>
  <c r="FG394" i="14"/>
  <c r="CY394" i="14"/>
  <c r="DA394" i="14"/>
  <c r="DD394" i="14"/>
  <c r="GM394" i="14"/>
  <c r="DG394" i="14"/>
  <c r="DI394" i="14"/>
  <c r="DL394" i="14"/>
  <c r="HS394" i="14"/>
  <c r="DO394" i="14"/>
  <c r="DQ394" i="14"/>
  <c r="DT394" i="14"/>
  <c r="IY394" i="14"/>
  <c r="DW394" i="14"/>
  <c r="DY394" i="14"/>
  <c r="EB394" i="14"/>
  <c r="AI394" i="14"/>
  <c r="BS394" i="14"/>
  <c r="BU394" i="14"/>
  <c r="BX394" i="14"/>
  <c r="BO394" i="14"/>
  <c r="CA394" i="14"/>
  <c r="CC394" i="14"/>
  <c r="CF394" i="14"/>
  <c r="CU394" i="14"/>
  <c r="CI394" i="14"/>
  <c r="CK394" i="14"/>
  <c r="CN394" i="14"/>
  <c r="DU394" i="14"/>
  <c r="AE394" i="14"/>
  <c r="AG394" i="14"/>
  <c r="AJ394" i="14"/>
  <c r="FA394" i="14"/>
  <c r="AM394" i="14"/>
  <c r="AR394" i="14"/>
  <c r="GG394" i="14"/>
  <c r="AU394" i="14"/>
  <c r="AW394" i="14"/>
  <c r="AZ394" i="14"/>
  <c r="HM394" i="14"/>
  <c r="BC394" i="14"/>
  <c r="BE394" i="14"/>
  <c r="BH394" i="14"/>
  <c r="IS394" i="14"/>
  <c r="BK394" i="14"/>
  <c r="BM394" i="14"/>
  <c r="BP394" i="14"/>
  <c r="AC394" i="14"/>
  <c r="G394" i="14"/>
  <c r="I394" i="14"/>
  <c r="L394" i="14"/>
  <c r="BI394" i="14"/>
  <c r="O394" i="14"/>
  <c r="Q394" i="14"/>
  <c r="T394" i="14"/>
  <c r="CO394" i="14"/>
  <c r="W394" i="14"/>
  <c r="Y394" i="14"/>
  <c r="AB394" i="14"/>
  <c r="EC394" i="14"/>
  <c r="FC394" i="14"/>
  <c r="FE394" i="14"/>
  <c r="FH394" i="14"/>
  <c r="FI394" i="14"/>
  <c r="FK394" i="14"/>
  <c r="FM394" i="14"/>
  <c r="FP394" i="14"/>
  <c r="GO394" i="14"/>
  <c r="FS394" i="14"/>
  <c r="FU394" i="14"/>
  <c r="FX394" i="14"/>
  <c r="HU394" i="14"/>
  <c r="GA394" i="14"/>
  <c r="GC394" i="14"/>
  <c r="GF394" i="14"/>
  <c r="JA394" i="14"/>
  <c r="GI394" i="14"/>
  <c r="GK394" i="14"/>
  <c r="GN394" i="14"/>
  <c r="AK394" i="14"/>
  <c r="EE394" i="14"/>
  <c r="EG394" i="14"/>
  <c r="EJ394" i="14"/>
  <c r="BQ394" i="14"/>
  <c r="EM394" i="14"/>
  <c r="EO394" i="14"/>
  <c r="ER394" i="14"/>
  <c r="CW394" i="14"/>
  <c r="EU394" i="14"/>
  <c r="EW394" i="14"/>
  <c r="EZ394" i="14"/>
  <c r="DC394" i="14"/>
  <c r="HO394" i="14"/>
  <c r="HQ394" i="14"/>
  <c r="HT394" i="14"/>
  <c r="EI394" i="14"/>
  <c r="HW394" i="14"/>
  <c r="HY394" i="14"/>
  <c r="IB394" i="14"/>
  <c r="FO394" i="14"/>
  <c r="IE394" i="14"/>
  <c r="IG394" i="14"/>
  <c r="IJ394" i="14"/>
  <c r="GU394" i="14"/>
  <c r="IM394" i="14"/>
  <c r="IO394" i="14"/>
  <c r="IR394" i="14"/>
  <c r="IA394" i="14"/>
  <c r="IU394" i="14"/>
  <c r="IW394" i="14"/>
  <c r="IZ394" i="14"/>
  <c r="K394" i="14"/>
  <c r="GQ394" i="14"/>
  <c r="GS394" i="14"/>
  <c r="GV394" i="14"/>
  <c r="AQ394" i="14"/>
  <c r="GY394" i="14"/>
  <c r="HA394" i="14"/>
  <c r="HD394" i="14"/>
  <c r="BW394" i="14"/>
  <c r="HG394" i="14"/>
  <c r="HI394" i="14"/>
  <c r="HL394" i="14"/>
  <c r="DE394" i="14"/>
  <c r="AF394" i="14"/>
  <c r="AH394" i="14"/>
  <c r="AL394" i="14"/>
  <c r="EK394" i="14"/>
  <c r="AN394" i="14"/>
  <c r="AP394" i="14"/>
  <c r="AT394" i="14"/>
  <c r="FQ394" i="14"/>
  <c r="AV394" i="14"/>
  <c r="AX394" i="14"/>
  <c r="BB394" i="14"/>
  <c r="GW394" i="14"/>
  <c r="BD394" i="14"/>
  <c r="BF394" i="14"/>
  <c r="BJ394" i="14"/>
  <c r="IC394" i="14"/>
  <c r="BL394" i="14"/>
  <c r="BN394" i="14"/>
  <c r="BR394" i="14"/>
  <c r="M394" i="14"/>
  <c r="H394" i="14"/>
  <c r="J394" i="14"/>
  <c r="N394" i="14"/>
  <c r="AS394" i="14"/>
  <c r="P394" i="14"/>
  <c r="R394" i="14"/>
  <c r="V394" i="14"/>
  <c r="BY394" i="14"/>
  <c r="X394" i="14"/>
  <c r="Z394" i="14"/>
  <c r="AD394" i="14"/>
  <c r="DK394" i="14"/>
  <c r="CR394" i="14"/>
  <c r="CT394" i="14"/>
  <c r="CX394" i="14"/>
  <c r="EQ394" i="14"/>
  <c r="CZ394" i="14"/>
  <c r="DB394" i="14"/>
  <c r="DF394" i="14"/>
  <c r="FW394" i="14"/>
  <c r="DH394" i="14"/>
  <c r="DJ394" i="14"/>
  <c r="DN394" i="14"/>
  <c r="HC394" i="14"/>
  <c r="DP394" i="14"/>
  <c r="DR394" i="14"/>
  <c r="DV394" i="14"/>
  <c r="II394" i="14"/>
  <c r="DX394" i="14"/>
  <c r="DZ394" i="14"/>
  <c r="ED394" i="14"/>
  <c r="S394" i="14"/>
  <c r="BT394" i="14"/>
  <c r="BV394" i="14"/>
  <c r="BZ394" i="14"/>
  <c r="AY394" i="14"/>
  <c r="CB394" i="14"/>
  <c r="CD394" i="14"/>
  <c r="CH394" i="14"/>
  <c r="CE394" i="14"/>
  <c r="CJ394" i="14"/>
  <c r="CL394" i="14"/>
  <c r="CP394" i="14"/>
  <c r="DM394" i="14"/>
  <c r="FD394" i="14"/>
  <c r="FF394" i="14"/>
  <c r="FJ394" i="14"/>
  <c r="ES394" i="14"/>
  <c r="FL394" i="14"/>
  <c r="FN394" i="14"/>
  <c r="FR394" i="14"/>
  <c r="FY394" i="14"/>
  <c r="FT394" i="14"/>
  <c r="FV394" i="14"/>
  <c r="FZ394" i="14"/>
  <c r="HE394" i="14"/>
  <c r="GB394" i="14"/>
  <c r="GD394" i="14"/>
  <c r="GH394" i="14"/>
  <c r="IK394" i="14"/>
  <c r="GJ394" i="14"/>
  <c r="GL394" i="14"/>
  <c r="GP394" i="14"/>
  <c r="U394" i="14"/>
  <c r="EF394" i="14"/>
  <c r="EH394" i="14"/>
  <c r="EL394" i="14"/>
  <c r="BA394" i="14"/>
  <c r="EN394" i="14"/>
  <c r="EP394" i="14"/>
  <c r="ET394" i="14"/>
  <c r="CG394" i="14"/>
  <c r="EV394" i="14"/>
  <c r="EX394" i="14"/>
  <c r="FB394" i="14"/>
  <c r="DS394" i="14"/>
  <c r="HP394" i="14"/>
  <c r="HR394" i="14"/>
  <c r="HV394" i="14"/>
  <c r="EY394" i="14"/>
  <c r="HX394" i="14"/>
  <c r="HZ394" i="14"/>
  <c r="ID394" i="14"/>
  <c r="GE394" i="14"/>
  <c r="IF394" i="14"/>
  <c r="IH394" i="14"/>
  <c r="IL394" i="14"/>
  <c r="HK394" i="14"/>
  <c r="IN394" i="14"/>
  <c r="IP394" i="14"/>
  <c r="IT394" i="14"/>
  <c r="IQ394" i="14"/>
  <c r="IV394" i="14"/>
  <c r="IX394" i="14"/>
  <c r="JB394" i="14"/>
  <c r="AA394" i="14"/>
  <c r="GR394" i="14"/>
  <c r="GT394" i="14"/>
  <c r="GX394" i="14"/>
  <c r="BG394" i="14"/>
  <c r="GZ394" i="14"/>
  <c r="HB394" i="14"/>
  <c r="HF394" i="14"/>
  <c r="CM394" i="14"/>
  <c r="HH394" i="14"/>
  <c r="HJ394" i="14"/>
  <c r="HN394" i="14"/>
  <c r="I134" i="14"/>
  <c r="K134" i="14" s="1"/>
  <c r="GU395" i="14" s="1"/>
  <c r="D662" i="14"/>
  <c r="C663" i="14"/>
  <c r="D137" i="14"/>
  <c r="C138" i="14"/>
  <c r="E661" i="14"/>
  <c r="H661" i="14" s="1"/>
  <c r="H660" i="14"/>
  <c r="I660" i="14" s="1"/>
  <c r="N661" i="14"/>
  <c r="A662" i="14"/>
  <c r="BE660" i="14"/>
  <c r="AW660" i="14"/>
  <c r="AO660" i="14"/>
  <c r="AG660" i="14"/>
  <c r="Y660" i="14"/>
  <c r="Q660" i="14"/>
  <c r="BL660" i="14"/>
  <c r="BD660" i="14"/>
  <c r="BK660" i="14"/>
  <c r="BC660" i="14"/>
  <c r="AU660" i="14"/>
  <c r="AM660" i="14"/>
  <c r="AE660" i="14"/>
  <c r="W660" i="14"/>
  <c r="O660" i="14"/>
  <c r="BJ660" i="14"/>
  <c r="BB660" i="14"/>
  <c r="AT660" i="14"/>
  <c r="AL660" i="14"/>
  <c r="AD660" i="14"/>
  <c r="V660" i="14"/>
  <c r="BI660" i="14"/>
  <c r="BA660" i="14"/>
  <c r="AS660" i="14"/>
  <c r="AK660" i="14"/>
  <c r="AC660" i="14"/>
  <c r="U660" i="14"/>
  <c r="M660" i="14"/>
  <c r="BH660" i="14"/>
  <c r="AZ660" i="14"/>
  <c r="AR660" i="14"/>
  <c r="AJ660" i="14"/>
  <c r="AB660" i="14"/>
  <c r="T660" i="14"/>
  <c r="BG660" i="14"/>
  <c r="AY660" i="14"/>
  <c r="AQ660" i="14"/>
  <c r="AI660" i="14"/>
  <c r="AA660" i="14"/>
  <c r="S660" i="14"/>
  <c r="BF660" i="14"/>
  <c r="AX660" i="14"/>
  <c r="AP660" i="14"/>
  <c r="AH660" i="14"/>
  <c r="Z660" i="14"/>
  <c r="R660" i="14"/>
  <c r="P660" i="14"/>
  <c r="AV660" i="14"/>
  <c r="AN660" i="14"/>
  <c r="AF660" i="14"/>
  <c r="X660" i="14"/>
  <c r="E136" i="14"/>
  <c r="G136" i="14" s="1"/>
  <c r="D61" i="11"/>
  <c r="G61" i="11" s="1"/>
  <c r="E60" i="11"/>
  <c r="F60" i="11" s="1"/>
  <c r="M291" i="2"/>
  <c r="E292" i="2"/>
  <c r="F292" i="2" s="1"/>
  <c r="B264" i="2"/>
  <c r="C224" i="1"/>
  <c r="C223" i="1"/>
  <c r="M331" i="2" l="1"/>
  <c r="L331" i="2"/>
  <c r="K331" i="2"/>
  <c r="N331" i="2" s="1"/>
  <c r="K370" i="2"/>
  <c r="L370" i="2" s="1"/>
  <c r="K292" i="2"/>
  <c r="L292" i="2" s="1"/>
  <c r="N292" i="2" s="1"/>
  <c r="O330" i="2"/>
  <c r="P330" i="2"/>
  <c r="J60" i="11"/>
  <c r="K60" i="11" s="1"/>
  <c r="H60" i="11"/>
  <c r="I60" i="11" s="1"/>
  <c r="N369" i="2"/>
  <c r="M369" i="2"/>
  <c r="I135" i="14"/>
  <c r="K135" i="14" s="1"/>
  <c r="HX396" i="14" s="1"/>
  <c r="G661" i="14"/>
  <c r="F661" i="14"/>
  <c r="Q395" i="14"/>
  <c r="CC395" i="14"/>
  <c r="BF395" i="14"/>
  <c r="CR395" i="14"/>
  <c r="BX395" i="14"/>
  <c r="EJ395" i="14"/>
  <c r="BZ395" i="14"/>
  <c r="EL395" i="14"/>
  <c r="DZ395" i="14"/>
  <c r="GV395" i="14"/>
  <c r="GX395" i="14"/>
  <c r="EO395" i="14"/>
  <c r="EF395" i="14"/>
  <c r="M395" i="14"/>
  <c r="G395" i="14"/>
  <c r="HA395" i="14"/>
  <c r="EH395" i="14"/>
  <c r="BY395" i="14"/>
  <c r="BS395" i="14"/>
  <c r="S395" i="14"/>
  <c r="FT395" i="14"/>
  <c r="EK395" i="14"/>
  <c r="EE395" i="14"/>
  <c r="CE395" i="14"/>
  <c r="HJ395" i="14"/>
  <c r="GW395" i="14"/>
  <c r="GQ395" i="14"/>
  <c r="EQ395" i="14"/>
  <c r="L395" i="14"/>
  <c r="N395" i="14"/>
  <c r="GZ395" i="14"/>
  <c r="HC395" i="14"/>
  <c r="CL395" i="14"/>
  <c r="DX395" i="14"/>
  <c r="FF395" i="14"/>
  <c r="FL395" i="14"/>
  <c r="FN395" i="14"/>
  <c r="HB395" i="14"/>
  <c r="X395" i="14"/>
  <c r="T395" i="14"/>
  <c r="CF395" i="14"/>
  <c r="ER395" i="14"/>
  <c r="HD395" i="14"/>
  <c r="U395" i="14"/>
  <c r="CG395" i="14"/>
  <c r="ES395" i="14"/>
  <c r="HE395" i="14"/>
  <c r="V395" i="14"/>
  <c r="CH395" i="14"/>
  <c r="ET395" i="14"/>
  <c r="HF395" i="14"/>
  <c r="O395" i="14"/>
  <c r="CA395" i="14"/>
  <c r="EM395" i="14"/>
  <c r="GY395" i="14"/>
  <c r="HH395" i="14"/>
  <c r="Y395" i="14"/>
  <c r="CK395" i="14"/>
  <c r="EW395" i="14"/>
  <c r="HI395" i="14"/>
  <c r="AA395" i="14"/>
  <c r="CM395" i="14"/>
  <c r="EY395" i="14"/>
  <c r="HK395" i="14"/>
  <c r="DR395" i="14"/>
  <c r="FD395" i="14"/>
  <c r="GL395" i="14"/>
  <c r="GR395" i="14"/>
  <c r="GT395" i="14"/>
  <c r="R395" i="14"/>
  <c r="BD395" i="14"/>
  <c r="AB395" i="14"/>
  <c r="CN395" i="14"/>
  <c r="EZ395" i="14"/>
  <c r="HL395" i="14"/>
  <c r="AC395" i="14"/>
  <c r="CO395" i="14"/>
  <c r="FA395" i="14"/>
  <c r="HM395" i="14"/>
  <c r="AD395" i="14"/>
  <c r="CP395" i="14"/>
  <c r="FB395" i="14"/>
  <c r="HN395" i="14"/>
  <c r="W395" i="14"/>
  <c r="CI395" i="14"/>
  <c r="EU395" i="14"/>
  <c r="HG395" i="14"/>
  <c r="HP395" i="14"/>
  <c r="AG395" i="14"/>
  <c r="CS395" i="14"/>
  <c r="FE395" i="14"/>
  <c r="HQ395" i="14"/>
  <c r="AI395" i="14"/>
  <c r="CU395" i="14"/>
  <c r="FG395" i="14"/>
  <c r="HS395" i="14"/>
  <c r="EX395" i="14"/>
  <c r="GJ395" i="14"/>
  <c r="IP395" i="14"/>
  <c r="IX395" i="14"/>
  <c r="P395" i="14"/>
  <c r="AX395" i="14"/>
  <c r="CJ395" i="14"/>
  <c r="AJ395" i="14"/>
  <c r="CV395" i="14"/>
  <c r="FH395" i="14"/>
  <c r="HT395" i="14"/>
  <c r="AK395" i="14"/>
  <c r="CW395" i="14"/>
  <c r="FI395" i="14"/>
  <c r="HU395" i="14"/>
  <c r="AL395" i="14"/>
  <c r="CX395" i="14"/>
  <c r="FJ395" i="14"/>
  <c r="HV395" i="14"/>
  <c r="AE395" i="14"/>
  <c r="CQ395" i="14"/>
  <c r="FC395" i="14"/>
  <c r="HO395" i="14"/>
  <c r="HX395" i="14"/>
  <c r="AO395" i="14"/>
  <c r="DA395" i="14"/>
  <c r="FM395" i="14"/>
  <c r="HY395" i="14"/>
  <c r="AQ395" i="14"/>
  <c r="DC395" i="14"/>
  <c r="FO395" i="14"/>
  <c r="IA395" i="14"/>
  <c r="GD395" i="14"/>
  <c r="IH395" i="14"/>
  <c r="H395" i="14"/>
  <c r="J395" i="14"/>
  <c r="AV395" i="14"/>
  <c r="CD395" i="14"/>
  <c r="DP395" i="14"/>
  <c r="AR395" i="14"/>
  <c r="DD395" i="14"/>
  <c r="FP395" i="14"/>
  <c r="IB395" i="14"/>
  <c r="AS395" i="14"/>
  <c r="DE395" i="14"/>
  <c r="FQ395" i="14"/>
  <c r="IC395" i="14"/>
  <c r="AT395" i="14"/>
  <c r="DF395" i="14"/>
  <c r="FR395" i="14"/>
  <c r="ID395" i="14"/>
  <c r="AM395" i="14"/>
  <c r="CY395" i="14"/>
  <c r="FK395" i="14"/>
  <c r="HW395" i="14"/>
  <c r="IF395" i="14"/>
  <c r="AW395" i="14"/>
  <c r="DI395" i="14"/>
  <c r="FU395" i="14"/>
  <c r="IG395" i="14"/>
  <c r="AY395" i="14"/>
  <c r="DK395" i="14"/>
  <c r="FW395" i="14"/>
  <c r="II395" i="14"/>
  <c r="HZ395" i="14"/>
  <c r="AH395" i="14"/>
  <c r="AN395" i="14"/>
  <c r="AP395" i="14"/>
  <c r="CB395" i="14"/>
  <c r="DJ395" i="14"/>
  <c r="EV395" i="14"/>
  <c r="AZ395" i="14"/>
  <c r="DL395" i="14"/>
  <c r="FX395" i="14"/>
  <c r="IJ395" i="14"/>
  <c r="BA395" i="14"/>
  <c r="DM395" i="14"/>
  <c r="FY395" i="14"/>
  <c r="IK395" i="14"/>
  <c r="BB395" i="14"/>
  <c r="DN395" i="14"/>
  <c r="FZ395" i="14"/>
  <c r="IL395" i="14"/>
  <c r="AU395" i="14"/>
  <c r="DG395" i="14"/>
  <c r="FS395" i="14"/>
  <c r="IE395" i="14"/>
  <c r="IN395" i="14"/>
  <c r="BE395" i="14"/>
  <c r="DQ395" i="14"/>
  <c r="GC395" i="14"/>
  <c r="IO395" i="14"/>
  <c r="BG395" i="14"/>
  <c r="DS395" i="14"/>
  <c r="GE395" i="14"/>
  <c r="IQ395" i="14"/>
  <c r="AF395" i="14"/>
  <c r="BN395" i="14"/>
  <c r="BT395" i="14"/>
  <c r="BV395" i="14"/>
  <c r="DH395" i="14"/>
  <c r="EP395" i="14"/>
  <c r="GB395" i="14"/>
  <c r="BH395" i="14"/>
  <c r="DT395" i="14"/>
  <c r="GF395" i="14"/>
  <c r="IR395" i="14"/>
  <c r="BI395" i="14"/>
  <c r="DU395" i="14"/>
  <c r="GG395" i="14"/>
  <c r="IS395" i="14"/>
  <c r="BJ395" i="14"/>
  <c r="DV395" i="14"/>
  <c r="GH395" i="14"/>
  <c r="IT395" i="14"/>
  <c r="BC395" i="14"/>
  <c r="DO395" i="14"/>
  <c r="GA395" i="14"/>
  <c r="IM395" i="14"/>
  <c r="IV395" i="14"/>
  <c r="BM395" i="14"/>
  <c r="DY395" i="14"/>
  <c r="GK395" i="14"/>
  <c r="IW395" i="14"/>
  <c r="BO395" i="14"/>
  <c r="EA395" i="14"/>
  <c r="GM395" i="14"/>
  <c r="IY395" i="14"/>
  <c r="Z395" i="14"/>
  <c r="BL395" i="14"/>
  <c r="CT395" i="14"/>
  <c r="CZ395" i="14"/>
  <c r="DB395" i="14"/>
  <c r="EN395" i="14"/>
  <c r="FV395" i="14"/>
  <c r="HR395" i="14"/>
  <c r="BP395" i="14"/>
  <c r="EB395" i="14"/>
  <c r="GN395" i="14"/>
  <c r="IZ395" i="14"/>
  <c r="BQ395" i="14"/>
  <c r="EC395" i="14"/>
  <c r="GO395" i="14"/>
  <c r="JA395" i="14"/>
  <c r="BR395" i="14"/>
  <c r="ED395" i="14"/>
  <c r="GP395" i="14"/>
  <c r="JB395" i="14"/>
  <c r="BK395" i="14"/>
  <c r="DW395" i="14"/>
  <c r="GI395" i="14"/>
  <c r="IU395" i="14"/>
  <c r="I395" i="14"/>
  <c r="BU395" i="14"/>
  <c r="EG395" i="14"/>
  <c r="GS395" i="14"/>
  <c r="K395" i="14"/>
  <c r="BW395" i="14"/>
  <c r="EI395" i="14"/>
  <c r="F136" i="14"/>
  <c r="N662" i="14"/>
  <c r="A663" i="14"/>
  <c r="C139" i="14"/>
  <c r="D138" i="14"/>
  <c r="H136" i="14"/>
  <c r="BE661" i="14"/>
  <c r="AW661" i="14"/>
  <c r="AO661" i="14"/>
  <c r="AG661" i="14"/>
  <c r="Y661" i="14"/>
  <c r="Q661" i="14"/>
  <c r="BL661" i="14"/>
  <c r="BD661" i="14"/>
  <c r="AV661" i="14"/>
  <c r="AN661" i="14"/>
  <c r="AF661" i="14"/>
  <c r="X661" i="14"/>
  <c r="P661" i="14"/>
  <c r="BK661" i="14"/>
  <c r="BC661" i="14"/>
  <c r="AU661" i="14"/>
  <c r="AM661" i="14"/>
  <c r="AE661" i="14"/>
  <c r="W661" i="14"/>
  <c r="O661" i="14"/>
  <c r="BJ661" i="14"/>
  <c r="BB661" i="14"/>
  <c r="AT661" i="14"/>
  <c r="AL661" i="14"/>
  <c r="AD661" i="14"/>
  <c r="V661" i="14"/>
  <c r="BI661" i="14"/>
  <c r="BA661" i="14"/>
  <c r="AS661" i="14"/>
  <c r="AK661" i="14"/>
  <c r="AC661" i="14"/>
  <c r="U661" i="14"/>
  <c r="M661" i="14"/>
  <c r="BH661" i="14"/>
  <c r="AZ661" i="14"/>
  <c r="AR661" i="14"/>
  <c r="AJ661" i="14"/>
  <c r="AB661" i="14"/>
  <c r="T661" i="14"/>
  <c r="BG661" i="14"/>
  <c r="AY661" i="14"/>
  <c r="AQ661" i="14"/>
  <c r="AI661" i="14"/>
  <c r="AA661" i="14"/>
  <c r="S661" i="14"/>
  <c r="BF661" i="14"/>
  <c r="AX661" i="14"/>
  <c r="AP661" i="14"/>
  <c r="AH661" i="14"/>
  <c r="Z661" i="14"/>
  <c r="R661" i="14"/>
  <c r="G137" i="14"/>
  <c r="E137" i="14"/>
  <c r="H137" i="14" s="1"/>
  <c r="D663" i="14"/>
  <c r="C664" i="14"/>
  <c r="E662" i="14"/>
  <c r="F662" i="14" s="1"/>
  <c r="H662" i="14"/>
  <c r="E61" i="11"/>
  <c r="F61" i="11" s="1"/>
  <c r="D62" i="11"/>
  <c r="G62" i="11" s="1"/>
  <c r="M292" i="2"/>
  <c r="E293" i="2"/>
  <c r="F293" i="2" s="1"/>
  <c r="B250" i="2"/>
  <c r="B265" i="2"/>
  <c r="G662" i="14" l="1"/>
  <c r="J61" i="11"/>
  <c r="K61" i="11" s="1"/>
  <c r="H61" i="11"/>
  <c r="I61" i="11" s="1"/>
  <c r="M370" i="2"/>
  <c r="N370" i="2"/>
  <c r="O331" i="2"/>
  <c r="P331" i="2"/>
  <c r="M332" i="2"/>
  <c r="L332" i="2"/>
  <c r="K371" i="2"/>
  <c r="L371" i="2" s="1"/>
  <c r="K332" i="2"/>
  <c r="N332" i="2" s="1"/>
  <c r="K293" i="2"/>
  <c r="L293" i="2" s="1"/>
  <c r="N293" i="2" s="1"/>
  <c r="N396" i="14"/>
  <c r="I661" i="14"/>
  <c r="K396" i="14"/>
  <c r="BZ396" i="14"/>
  <c r="EJ396" i="14"/>
  <c r="I396" i="14"/>
  <c r="EH396" i="14"/>
  <c r="AV396" i="14"/>
  <c r="CY396" i="14"/>
  <c r="BV396" i="14"/>
  <c r="EL396" i="14"/>
  <c r="J396" i="14"/>
  <c r="M396" i="14"/>
  <c r="HN396" i="14"/>
  <c r="HA396" i="14"/>
  <c r="CG396" i="14"/>
  <c r="HH396" i="14"/>
  <c r="DV396" i="14"/>
  <c r="HS396" i="14"/>
  <c r="IW396" i="14"/>
  <c r="DT396" i="14"/>
  <c r="CX396" i="14"/>
  <c r="IN396" i="14"/>
  <c r="FL396" i="14"/>
  <c r="BX396" i="14"/>
  <c r="EV396" i="14"/>
  <c r="BH396" i="14"/>
  <c r="FH396" i="14"/>
  <c r="FC396" i="14"/>
  <c r="AY396" i="14"/>
  <c r="EC396" i="14"/>
  <c r="DW396" i="14"/>
  <c r="FZ396" i="14"/>
  <c r="IY396" i="14"/>
  <c r="FN396" i="14"/>
  <c r="CZ396" i="14"/>
  <c r="L396" i="14"/>
  <c r="CJ396" i="14"/>
  <c r="IQ396" i="14"/>
  <c r="CF396" i="14"/>
  <c r="FB396" i="14"/>
  <c r="HL396" i="14"/>
  <c r="HE396" i="14"/>
  <c r="AF396" i="14"/>
  <c r="AR396" i="14"/>
  <c r="AW396" i="14"/>
  <c r="GK396" i="14"/>
  <c r="FX396" i="14"/>
  <c r="IT396" i="14"/>
  <c r="IP396" i="14"/>
  <c r="II396" i="14"/>
  <c r="IC396" i="14"/>
  <c r="IF396" i="14"/>
  <c r="AK396" i="14"/>
  <c r="DO396" i="14"/>
  <c r="CC396" i="14"/>
  <c r="GJ396" i="14"/>
  <c r="CV396" i="14"/>
  <c r="DR396" i="14"/>
  <c r="CB396" i="14"/>
  <c r="EZ396" i="14"/>
  <c r="BL396" i="14"/>
  <c r="DL396" i="14"/>
  <c r="DF396" i="14"/>
  <c r="DZ396" i="14"/>
  <c r="GB396" i="14"/>
  <c r="AU396" i="14"/>
  <c r="BJ396" i="14"/>
  <c r="BF396" i="14"/>
  <c r="FS396" i="14"/>
  <c r="IA396" i="14"/>
  <c r="ET396" i="14"/>
  <c r="AI396" i="14"/>
  <c r="AC396" i="14"/>
  <c r="EX396" i="14"/>
  <c r="HI396" i="14"/>
  <c r="CU396" i="14"/>
  <c r="IS396" i="14"/>
  <c r="IO396" i="14"/>
  <c r="IL396" i="14"/>
  <c r="BO396" i="14"/>
  <c r="HU396" i="14"/>
  <c r="EF396" i="14"/>
  <c r="DD396" i="14"/>
  <c r="HY396" i="14"/>
  <c r="IR396" i="14"/>
  <c r="AE396" i="14"/>
  <c r="FJ396" i="14"/>
  <c r="BA396" i="14"/>
  <c r="HO396" i="14"/>
  <c r="GZ396" i="14"/>
  <c r="GM396" i="14"/>
  <c r="FW396" i="14"/>
  <c r="GA396" i="14"/>
  <c r="AN396" i="14"/>
  <c r="GW396" i="14"/>
  <c r="GU396" i="14"/>
  <c r="GS396" i="14"/>
  <c r="X396" i="14"/>
  <c r="GG396" i="14"/>
  <c r="GE396" i="14"/>
  <c r="GC396" i="14"/>
  <c r="CH396" i="14"/>
  <c r="FG396" i="14"/>
  <c r="FD396" i="14"/>
  <c r="FA396" i="14"/>
  <c r="HZ396" i="14"/>
  <c r="IE396" i="14"/>
  <c r="HT396" i="14"/>
  <c r="ED396" i="14"/>
  <c r="HF396" i="14"/>
  <c r="AJ396" i="14"/>
  <c r="AD396" i="14"/>
  <c r="DC396" i="14"/>
  <c r="CM396" i="14"/>
  <c r="CR396" i="14"/>
  <c r="EW396" i="14"/>
  <c r="S396" i="14"/>
  <c r="H396" i="14"/>
  <c r="DY396" i="14"/>
  <c r="AG396" i="14"/>
  <c r="FY396" i="14"/>
  <c r="CL396" i="14"/>
  <c r="AM396" i="14"/>
  <c r="AH396" i="14"/>
  <c r="HW396" i="14"/>
  <c r="EK396" i="14"/>
  <c r="EI396" i="14"/>
  <c r="EG396" i="14"/>
  <c r="HG396" i="14"/>
  <c r="DU396" i="14"/>
  <c r="DS396" i="14"/>
  <c r="DQ396" i="14"/>
  <c r="IV396" i="14"/>
  <c r="IK396" i="14"/>
  <c r="CE396" i="14"/>
  <c r="BT396" i="14"/>
  <c r="BQ396" i="14"/>
  <c r="EM396" i="14"/>
  <c r="ER396" i="14"/>
  <c r="AT396" i="14"/>
  <c r="DN396" i="14"/>
  <c r="HC396" i="14"/>
  <c r="GR396" i="14"/>
  <c r="GO396" i="14"/>
  <c r="AA396" i="14"/>
  <c r="FF396" i="14"/>
  <c r="FR396" i="14"/>
  <c r="BM396" i="14"/>
  <c r="EP396" i="14"/>
  <c r="CP396" i="14"/>
  <c r="AO396" i="14"/>
  <c r="EA396" i="14"/>
  <c r="FM396" i="14"/>
  <c r="DG396" i="14"/>
  <c r="BS396" i="14"/>
  <c r="HR396" i="14"/>
  <c r="FK396" i="14"/>
  <c r="BY396" i="14"/>
  <c r="BW396" i="14"/>
  <c r="BU396" i="14"/>
  <c r="EU396" i="14"/>
  <c r="BI396" i="14"/>
  <c r="BG396" i="14"/>
  <c r="BE396" i="14"/>
  <c r="FT396" i="14"/>
  <c r="FI396" i="14"/>
  <c r="IH396" i="14"/>
  <c r="IM396" i="14"/>
  <c r="IB396" i="14"/>
  <c r="HV396" i="14"/>
  <c r="AZ396" i="14"/>
  <c r="HP396" i="14"/>
  <c r="HM396" i="14"/>
  <c r="AL396" i="14"/>
  <c r="DK396" i="14"/>
  <c r="DP396" i="14"/>
  <c r="DE396" i="14"/>
  <c r="GL396" i="14"/>
  <c r="CD396" i="14"/>
  <c r="CO396" i="14"/>
  <c r="W396" i="14"/>
  <c r="AX396" i="14"/>
  <c r="IZ396" i="14"/>
  <c r="O396" i="14"/>
  <c r="JA396" i="14"/>
  <c r="CT396" i="14"/>
  <c r="CQ396" i="14"/>
  <c r="FV396" i="14"/>
  <c r="FP396" i="14"/>
  <c r="HJ396" i="14"/>
  <c r="IG396" i="14"/>
  <c r="T396" i="14"/>
  <c r="HQ396" i="14"/>
  <c r="HK396" i="14"/>
  <c r="FO396" i="14"/>
  <c r="FU396" i="14"/>
  <c r="CS396" i="14"/>
  <c r="Z396" i="14"/>
  <c r="DI396" i="14"/>
  <c r="GX396" i="14"/>
  <c r="GV396" i="14"/>
  <c r="GT396" i="14"/>
  <c r="G396" i="14"/>
  <c r="GH396" i="14"/>
  <c r="GF396" i="14"/>
  <c r="GD396" i="14"/>
  <c r="BC396" i="14"/>
  <c r="IU396" i="14"/>
  <c r="IJ396" i="14"/>
  <c r="ID396" i="14"/>
  <c r="BP396" i="14"/>
  <c r="BB396" i="14"/>
  <c r="EQ396" i="14"/>
  <c r="BD396" i="14"/>
  <c r="AS396" i="14"/>
  <c r="DX396" i="14"/>
  <c r="DM396" i="14"/>
  <c r="HB396" i="14"/>
  <c r="GQ396" i="14"/>
  <c r="GN396" i="14"/>
  <c r="DH396" i="14"/>
  <c r="FE396" i="14"/>
  <c r="AQ396" i="14"/>
  <c r="P396" i="14"/>
  <c r="EO396" i="14"/>
  <c r="IX396" i="14"/>
  <c r="V396" i="14"/>
  <c r="DB396" i="14"/>
  <c r="Q396" i="14"/>
  <c r="GI396" i="14"/>
  <c r="JB396" i="14"/>
  <c r="BK396" i="14"/>
  <c r="DA396" i="14"/>
  <c r="BR396" i="14"/>
  <c r="EY396" i="14"/>
  <c r="EN396" i="14"/>
  <c r="ES396" i="14"/>
  <c r="EE396" i="14"/>
  <c r="EB396" i="14"/>
  <c r="GY396" i="14"/>
  <c r="HD396" i="14"/>
  <c r="GP396" i="14"/>
  <c r="AB396" i="14"/>
  <c r="CW396" i="14"/>
  <c r="CI396" i="14"/>
  <c r="BN396" i="14"/>
  <c r="U396" i="14"/>
  <c r="CA396" i="14"/>
  <c r="AP396" i="14"/>
  <c r="DJ396" i="14"/>
  <c r="Y396" i="14"/>
  <c r="FQ396" i="14"/>
  <c r="CN396" i="14"/>
  <c r="CK396" i="14"/>
  <c r="R396" i="14"/>
  <c r="I136" i="14"/>
  <c r="K136" i="14" s="1"/>
  <c r="HU397" i="14" s="1"/>
  <c r="I662" i="14"/>
  <c r="F137" i="14"/>
  <c r="I137" i="14" s="1"/>
  <c r="K137" i="14" s="1"/>
  <c r="E663" i="14"/>
  <c r="G663" i="14" s="1"/>
  <c r="E138" i="14"/>
  <c r="F138" i="14" s="1"/>
  <c r="D139" i="14"/>
  <c r="C140" i="14"/>
  <c r="N663" i="14"/>
  <c r="A664" i="14"/>
  <c r="BE662" i="14"/>
  <c r="AW662" i="14"/>
  <c r="AO662" i="14"/>
  <c r="AG662" i="14"/>
  <c r="Y662" i="14"/>
  <c r="Q662" i="14"/>
  <c r="BL662" i="14"/>
  <c r="BD662" i="14"/>
  <c r="AV662" i="14"/>
  <c r="AN662" i="14"/>
  <c r="AF662" i="14"/>
  <c r="X662" i="14"/>
  <c r="P662" i="14"/>
  <c r="BK662" i="14"/>
  <c r="BC662" i="14"/>
  <c r="AU662" i="14"/>
  <c r="AM662" i="14"/>
  <c r="AE662" i="14"/>
  <c r="W662" i="14"/>
  <c r="O662" i="14"/>
  <c r="BJ662" i="14"/>
  <c r="BB662" i="14"/>
  <c r="AT662" i="14"/>
  <c r="AL662" i="14"/>
  <c r="AD662" i="14"/>
  <c r="V662" i="14"/>
  <c r="BI662" i="14"/>
  <c r="BA662" i="14"/>
  <c r="AS662" i="14"/>
  <c r="AK662" i="14"/>
  <c r="AC662" i="14"/>
  <c r="U662" i="14"/>
  <c r="M662" i="14"/>
  <c r="BH662" i="14"/>
  <c r="AZ662" i="14"/>
  <c r="AR662" i="14"/>
  <c r="AJ662" i="14"/>
  <c r="AB662" i="14"/>
  <c r="T662" i="14"/>
  <c r="BG662" i="14"/>
  <c r="AY662" i="14"/>
  <c r="AQ662" i="14"/>
  <c r="AI662" i="14"/>
  <c r="AA662" i="14"/>
  <c r="S662" i="14"/>
  <c r="BF662" i="14"/>
  <c r="AX662" i="14"/>
  <c r="AP662" i="14"/>
  <c r="AH662" i="14"/>
  <c r="Z662" i="14"/>
  <c r="R662" i="14"/>
  <c r="D664" i="14"/>
  <c r="C665" i="14"/>
  <c r="D63" i="11"/>
  <c r="G63" i="11" s="1"/>
  <c r="E62" i="11"/>
  <c r="F62" i="11" s="1"/>
  <c r="M293" i="2"/>
  <c r="E294" i="2"/>
  <c r="F294" i="2" s="1"/>
  <c r="C195" i="1"/>
  <c r="C183" i="1"/>
  <c r="C184" i="1" s="1"/>
  <c r="C182" i="1"/>
  <c r="M333" i="2" l="1"/>
  <c r="K372" i="2"/>
  <c r="L372" i="2" s="1"/>
  <c r="K333" i="2"/>
  <c r="N333" i="2" s="1"/>
  <c r="K294" i="2"/>
  <c r="L294" i="2" s="1"/>
  <c r="N294" i="2" s="1"/>
  <c r="L333" i="2"/>
  <c r="O332" i="2"/>
  <c r="P332" i="2"/>
  <c r="J62" i="11"/>
  <c r="K62" i="11" s="1"/>
  <c r="H62" i="11"/>
  <c r="I62" i="11" s="1"/>
  <c r="N371" i="2"/>
  <c r="M371" i="2"/>
  <c r="H663" i="14"/>
  <c r="AM397" i="14"/>
  <c r="AO397" i="14"/>
  <c r="AQ397" i="14"/>
  <c r="AS397" i="14"/>
  <c r="CY397" i="14"/>
  <c r="DA397" i="14"/>
  <c r="DC397" i="14"/>
  <c r="DE397" i="14"/>
  <c r="FK397" i="14"/>
  <c r="FM397" i="14"/>
  <c r="FO397" i="14"/>
  <c r="FQ397" i="14"/>
  <c r="HW397" i="14"/>
  <c r="HY397" i="14"/>
  <c r="IA397" i="14"/>
  <c r="IC397" i="14"/>
  <c r="AT397" i="14"/>
  <c r="AN397" i="14"/>
  <c r="AP397" i="14"/>
  <c r="AR397" i="14"/>
  <c r="DF397" i="14"/>
  <c r="CZ397" i="14"/>
  <c r="DB397" i="14"/>
  <c r="DD397" i="14"/>
  <c r="FR397" i="14"/>
  <c r="FL397" i="14"/>
  <c r="FN397" i="14"/>
  <c r="FP397" i="14"/>
  <c r="ID397" i="14"/>
  <c r="HX397" i="14"/>
  <c r="HZ397" i="14"/>
  <c r="IB397" i="14"/>
  <c r="BB397" i="14"/>
  <c r="DN397" i="14"/>
  <c r="FZ397" i="14"/>
  <c r="IL397" i="14"/>
  <c r="AU397" i="14"/>
  <c r="DG397" i="14"/>
  <c r="FS397" i="14"/>
  <c r="IE397" i="14"/>
  <c r="AV397" i="14"/>
  <c r="DH397" i="14"/>
  <c r="FT397" i="14"/>
  <c r="IF397" i="14"/>
  <c r="AW397" i="14"/>
  <c r="DI397" i="14"/>
  <c r="FU397" i="14"/>
  <c r="IG397" i="14"/>
  <c r="AX397" i="14"/>
  <c r="DJ397" i="14"/>
  <c r="FV397" i="14"/>
  <c r="IH397" i="14"/>
  <c r="AY397" i="14"/>
  <c r="DK397" i="14"/>
  <c r="FW397" i="14"/>
  <c r="II397" i="14"/>
  <c r="AZ397" i="14"/>
  <c r="DL397" i="14"/>
  <c r="FX397" i="14"/>
  <c r="IJ397" i="14"/>
  <c r="BA397" i="14"/>
  <c r="DM397" i="14"/>
  <c r="FY397" i="14"/>
  <c r="IK397" i="14"/>
  <c r="BJ397" i="14"/>
  <c r="DV397" i="14"/>
  <c r="GH397" i="14"/>
  <c r="IT397" i="14"/>
  <c r="BC397" i="14"/>
  <c r="DO397" i="14"/>
  <c r="GA397" i="14"/>
  <c r="IM397" i="14"/>
  <c r="BD397" i="14"/>
  <c r="DP397" i="14"/>
  <c r="GB397" i="14"/>
  <c r="IN397" i="14"/>
  <c r="BE397" i="14"/>
  <c r="DQ397" i="14"/>
  <c r="GC397" i="14"/>
  <c r="IO397" i="14"/>
  <c r="BF397" i="14"/>
  <c r="DR397" i="14"/>
  <c r="GD397" i="14"/>
  <c r="IP397" i="14"/>
  <c r="BG397" i="14"/>
  <c r="DS397" i="14"/>
  <c r="GE397" i="14"/>
  <c r="IQ397" i="14"/>
  <c r="BH397" i="14"/>
  <c r="DT397" i="14"/>
  <c r="GF397" i="14"/>
  <c r="IR397" i="14"/>
  <c r="BI397" i="14"/>
  <c r="DU397" i="14"/>
  <c r="GG397" i="14"/>
  <c r="IS397" i="14"/>
  <c r="BR397" i="14"/>
  <c r="ED397" i="14"/>
  <c r="GP397" i="14"/>
  <c r="JB397" i="14"/>
  <c r="BK397" i="14"/>
  <c r="DW397" i="14"/>
  <c r="GI397" i="14"/>
  <c r="IU397" i="14"/>
  <c r="BL397" i="14"/>
  <c r="DX397" i="14"/>
  <c r="GJ397" i="14"/>
  <c r="IV397" i="14"/>
  <c r="BM397" i="14"/>
  <c r="DY397" i="14"/>
  <c r="GK397" i="14"/>
  <c r="IW397" i="14"/>
  <c r="BN397" i="14"/>
  <c r="DZ397" i="14"/>
  <c r="GL397" i="14"/>
  <c r="IX397" i="14"/>
  <c r="BO397" i="14"/>
  <c r="EA397" i="14"/>
  <c r="GM397" i="14"/>
  <c r="IY397" i="14"/>
  <c r="BP397" i="14"/>
  <c r="EB397" i="14"/>
  <c r="GN397" i="14"/>
  <c r="IZ397" i="14"/>
  <c r="BQ397" i="14"/>
  <c r="EC397" i="14"/>
  <c r="GO397" i="14"/>
  <c r="JA397" i="14"/>
  <c r="N397" i="14"/>
  <c r="BZ397" i="14"/>
  <c r="EL397" i="14"/>
  <c r="GX397" i="14"/>
  <c r="G397" i="14"/>
  <c r="BS397" i="14"/>
  <c r="EE397" i="14"/>
  <c r="GQ397" i="14"/>
  <c r="H397" i="14"/>
  <c r="BT397" i="14"/>
  <c r="EF397" i="14"/>
  <c r="GR397" i="14"/>
  <c r="I397" i="14"/>
  <c r="BU397" i="14"/>
  <c r="EG397" i="14"/>
  <c r="GS397" i="14"/>
  <c r="J397" i="14"/>
  <c r="BV397" i="14"/>
  <c r="EH397" i="14"/>
  <c r="GT397" i="14"/>
  <c r="K397" i="14"/>
  <c r="BW397" i="14"/>
  <c r="EI397" i="14"/>
  <c r="GU397" i="14"/>
  <c r="L397" i="14"/>
  <c r="BX397" i="14"/>
  <c r="EJ397" i="14"/>
  <c r="GV397" i="14"/>
  <c r="M397" i="14"/>
  <c r="BY397" i="14"/>
  <c r="EK397" i="14"/>
  <c r="GW397" i="14"/>
  <c r="V397" i="14"/>
  <c r="CH397" i="14"/>
  <c r="ET397" i="14"/>
  <c r="HF397" i="14"/>
  <c r="O397" i="14"/>
  <c r="CA397" i="14"/>
  <c r="EM397" i="14"/>
  <c r="GY397" i="14"/>
  <c r="P397" i="14"/>
  <c r="CB397" i="14"/>
  <c r="EN397" i="14"/>
  <c r="GZ397" i="14"/>
  <c r="Q397" i="14"/>
  <c r="CC397" i="14"/>
  <c r="EO397" i="14"/>
  <c r="HA397" i="14"/>
  <c r="R397" i="14"/>
  <c r="CD397" i="14"/>
  <c r="EP397" i="14"/>
  <c r="HB397" i="14"/>
  <c r="S397" i="14"/>
  <c r="CE397" i="14"/>
  <c r="EQ397" i="14"/>
  <c r="HC397" i="14"/>
  <c r="T397" i="14"/>
  <c r="CF397" i="14"/>
  <c r="ER397" i="14"/>
  <c r="HD397" i="14"/>
  <c r="U397" i="14"/>
  <c r="CG397" i="14"/>
  <c r="ES397" i="14"/>
  <c r="HE397" i="14"/>
  <c r="AD397" i="14"/>
  <c r="CP397" i="14"/>
  <c r="FB397" i="14"/>
  <c r="HN397" i="14"/>
  <c r="W397" i="14"/>
  <c r="CI397" i="14"/>
  <c r="EU397" i="14"/>
  <c r="HG397" i="14"/>
  <c r="X397" i="14"/>
  <c r="CJ397" i="14"/>
  <c r="EV397" i="14"/>
  <c r="HH397" i="14"/>
  <c r="Y397" i="14"/>
  <c r="CK397" i="14"/>
  <c r="EW397" i="14"/>
  <c r="HI397" i="14"/>
  <c r="Z397" i="14"/>
  <c r="CL397" i="14"/>
  <c r="EX397" i="14"/>
  <c r="HJ397" i="14"/>
  <c r="AA397" i="14"/>
  <c r="CM397" i="14"/>
  <c r="EY397" i="14"/>
  <c r="HK397" i="14"/>
  <c r="AB397" i="14"/>
  <c r="CN397" i="14"/>
  <c r="EZ397" i="14"/>
  <c r="HL397" i="14"/>
  <c r="AC397" i="14"/>
  <c r="CO397" i="14"/>
  <c r="FA397" i="14"/>
  <c r="HM397" i="14"/>
  <c r="AL397" i="14"/>
  <c r="CX397" i="14"/>
  <c r="FJ397" i="14"/>
  <c r="HV397" i="14"/>
  <c r="AE397" i="14"/>
  <c r="CQ397" i="14"/>
  <c r="FC397" i="14"/>
  <c r="HO397" i="14"/>
  <c r="AF397" i="14"/>
  <c r="CR397" i="14"/>
  <c r="FD397" i="14"/>
  <c r="HP397" i="14"/>
  <c r="AG397" i="14"/>
  <c r="CS397" i="14"/>
  <c r="FE397" i="14"/>
  <c r="HQ397" i="14"/>
  <c r="AH397" i="14"/>
  <c r="CT397" i="14"/>
  <c r="FF397" i="14"/>
  <c r="HR397" i="14"/>
  <c r="AI397" i="14"/>
  <c r="CU397" i="14"/>
  <c r="FG397" i="14"/>
  <c r="HS397" i="14"/>
  <c r="AJ397" i="14"/>
  <c r="CV397" i="14"/>
  <c r="FH397" i="14"/>
  <c r="HT397" i="14"/>
  <c r="AK397" i="14"/>
  <c r="CW397" i="14"/>
  <c r="FI397" i="14"/>
  <c r="HR398" i="14"/>
  <c r="IH398" i="14"/>
  <c r="FN398" i="14"/>
  <c r="CL398" i="14"/>
  <c r="R398" i="14"/>
  <c r="GS398" i="14"/>
  <c r="DY398" i="14"/>
  <c r="BE398" i="14"/>
  <c r="IF398" i="14"/>
  <c r="FL398" i="14"/>
  <c r="CJ398" i="14"/>
  <c r="P398" i="14"/>
  <c r="GQ398" i="14"/>
  <c r="DW398" i="14"/>
  <c r="BC398" i="14"/>
  <c r="IL398" i="14"/>
  <c r="FR398" i="14"/>
  <c r="CP398" i="14"/>
  <c r="V398" i="14"/>
  <c r="GW398" i="14"/>
  <c r="EK398" i="14"/>
  <c r="BY398" i="14"/>
  <c r="M398" i="14"/>
  <c r="GV398" i="14"/>
  <c r="EJ398" i="14"/>
  <c r="BX398" i="14"/>
  <c r="L398" i="14"/>
  <c r="GU398" i="14"/>
  <c r="EI398" i="14"/>
  <c r="BW398" i="14"/>
  <c r="K398" i="14"/>
  <c r="DF398" i="14"/>
  <c r="T398" i="14"/>
  <c r="HZ398" i="14"/>
  <c r="EX398" i="14"/>
  <c r="CD398" i="14"/>
  <c r="J398" i="14"/>
  <c r="GK398" i="14"/>
  <c r="DQ398" i="14"/>
  <c r="AW398" i="14"/>
  <c r="HX398" i="14"/>
  <c r="EV398" i="14"/>
  <c r="CB398" i="14"/>
  <c r="H398" i="14"/>
  <c r="GI398" i="14"/>
  <c r="DO398" i="14"/>
  <c r="AU398" i="14"/>
  <c r="ID398" i="14"/>
  <c r="FB398" i="14"/>
  <c r="CH398" i="14"/>
  <c r="N398" i="14"/>
  <c r="GO398" i="14"/>
  <c r="EC398" i="14"/>
  <c r="BQ398" i="14"/>
  <c r="IZ398" i="14"/>
  <c r="GN398" i="14"/>
  <c r="EB398" i="14"/>
  <c r="BP398" i="14"/>
  <c r="IY398" i="14"/>
  <c r="GM398" i="14"/>
  <c r="EA398" i="14"/>
  <c r="BO398" i="14"/>
  <c r="IP398" i="14"/>
  <c r="HA398" i="14"/>
  <c r="FT398" i="14"/>
  <c r="GY398" i="14"/>
  <c r="FZ398" i="14"/>
  <c r="HD398" i="14"/>
  <c r="CE398" i="14"/>
  <c r="HJ398" i="14"/>
  <c r="EP398" i="14"/>
  <c r="BV398" i="14"/>
  <c r="IW398" i="14"/>
  <c r="GC398" i="14"/>
  <c r="DI398" i="14"/>
  <c r="AO398" i="14"/>
  <c r="HH398" i="14"/>
  <c r="EN398" i="14"/>
  <c r="BT398" i="14"/>
  <c r="IU398" i="14"/>
  <c r="GA398" i="14"/>
  <c r="DG398" i="14"/>
  <c r="AM398" i="14"/>
  <c r="HN398" i="14"/>
  <c r="ET398" i="14"/>
  <c r="BZ398" i="14"/>
  <c r="JA398" i="14"/>
  <c r="GG398" i="14"/>
  <c r="DU398" i="14"/>
  <c r="BI398" i="14"/>
  <c r="IR398" i="14"/>
  <c r="GF398" i="14"/>
  <c r="DT398" i="14"/>
  <c r="BH398" i="14"/>
  <c r="IQ398" i="14"/>
  <c r="GE398" i="14"/>
  <c r="DS398" i="14"/>
  <c r="BG398" i="14"/>
  <c r="HE398" i="14"/>
  <c r="EQ398" i="14"/>
  <c r="HB398" i="14"/>
  <c r="EH398" i="14"/>
  <c r="BN398" i="14"/>
  <c r="IO398" i="14"/>
  <c r="FU398" i="14"/>
  <c r="DA398" i="14"/>
  <c r="Y398" i="14"/>
  <c r="GZ398" i="14"/>
  <c r="EF398" i="14"/>
  <c r="BL398" i="14"/>
  <c r="IM398" i="14"/>
  <c r="FS398" i="14"/>
  <c r="CY398" i="14"/>
  <c r="W398" i="14"/>
  <c r="HF398" i="14"/>
  <c r="EL398" i="14"/>
  <c r="BR398" i="14"/>
  <c r="IS398" i="14"/>
  <c r="FY398" i="14"/>
  <c r="DM398" i="14"/>
  <c r="BA398" i="14"/>
  <c r="IJ398" i="14"/>
  <c r="FX398" i="14"/>
  <c r="DL398" i="14"/>
  <c r="AZ398" i="14"/>
  <c r="II398" i="14"/>
  <c r="FW398" i="14"/>
  <c r="DK398" i="14"/>
  <c r="AY398" i="14"/>
  <c r="IN398" i="14"/>
  <c r="IT398" i="14"/>
  <c r="CG398" i="14"/>
  <c r="S398" i="14"/>
  <c r="GT398" i="14"/>
  <c r="DZ398" i="14"/>
  <c r="BF398" i="14"/>
  <c r="IG398" i="14"/>
  <c r="FM398" i="14"/>
  <c r="CK398" i="14"/>
  <c r="Q398" i="14"/>
  <c r="GR398" i="14"/>
  <c r="DX398" i="14"/>
  <c r="BD398" i="14"/>
  <c r="IE398" i="14"/>
  <c r="FK398" i="14"/>
  <c r="CI398" i="14"/>
  <c r="O398" i="14"/>
  <c r="GX398" i="14"/>
  <c r="ED398" i="14"/>
  <c r="BJ398" i="14"/>
  <c r="IK398" i="14"/>
  <c r="FQ398" i="14"/>
  <c r="DE398" i="14"/>
  <c r="AS398" i="14"/>
  <c r="IB398" i="14"/>
  <c r="FP398" i="14"/>
  <c r="DD398" i="14"/>
  <c r="AR398" i="14"/>
  <c r="IA398" i="14"/>
  <c r="FO398" i="14"/>
  <c r="DC398" i="14"/>
  <c r="AQ398" i="14"/>
  <c r="BM398" i="14"/>
  <c r="EE398" i="14"/>
  <c r="U398" i="14"/>
  <c r="HC398" i="14"/>
  <c r="GL398" i="14"/>
  <c r="DR398" i="14"/>
  <c r="AX398" i="14"/>
  <c r="HY398" i="14"/>
  <c r="EW398" i="14"/>
  <c r="CC398" i="14"/>
  <c r="I398" i="14"/>
  <c r="GJ398" i="14"/>
  <c r="DP398" i="14"/>
  <c r="AV398" i="14"/>
  <c r="HW398" i="14"/>
  <c r="EU398" i="14"/>
  <c r="CA398" i="14"/>
  <c r="G398" i="14"/>
  <c r="GP398" i="14"/>
  <c r="DV398" i="14"/>
  <c r="BB398" i="14"/>
  <c r="IC398" i="14"/>
  <c r="FI398" i="14"/>
  <c r="CW398" i="14"/>
  <c r="AK398" i="14"/>
  <c r="HT398" i="14"/>
  <c r="FH398" i="14"/>
  <c r="CV398" i="14"/>
  <c r="AJ398" i="14"/>
  <c r="HS398" i="14"/>
  <c r="FG398" i="14"/>
  <c r="CU398" i="14"/>
  <c r="AI398" i="14"/>
  <c r="FV398" i="14"/>
  <c r="Z398" i="14"/>
  <c r="EG398" i="14"/>
  <c r="CZ398" i="14"/>
  <c r="BK398" i="14"/>
  <c r="ES398" i="14"/>
  <c r="CF398" i="14"/>
  <c r="IX398" i="14"/>
  <c r="GD398" i="14"/>
  <c r="DJ398" i="14"/>
  <c r="AP398" i="14"/>
  <c r="HI398" i="14"/>
  <c r="EO398" i="14"/>
  <c r="BU398" i="14"/>
  <c r="IV398" i="14"/>
  <c r="GB398" i="14"/>
  <c r="DH398" i="14"/>
  <c r="AN398" i="14"/>
  <c r="HG398" i="14"/>
  <c r="EM398" i="14"/>
  <c r="BS398" i="14"/>
  <c r="JB398" i="14"/>
  <c r="GH398" i="14"/>
  <c r="DN398" i="14"/>
  <c r="AT398" i="14"/>
  <c r="HM398" i="14"/>
  <c r="FA398" i="14"/>
  <c r="CO398" i="14"/>
  <c r="AC398" i="14"/>
  <c r="HL398" i="14"/>
  <c r="EZ398" i="14"/>
  <c r="CN398" i="14"/>
  <c r="AB398" i="14"/>
  <c r="HK398" i="14"/>
  <c r="EY398" i="14"/>
  <c r="CM398" i="14"/>
  <c r="AA398" i="14"/>
  <c r="DB398" i="14"/>
  <c r="X398" i="14"/>
  <c r="AD398" i="14"/>
  <c r="ER398" i="14"/>
  <c r="G138" i="14"/>
  <c r="HU398" i="14"/>
  <c r="AL398" i="14"/>
  <c r="CX398" i="14"/>
  <c r="FJ398" i="14"/>
  <c r="HV398" i="14"/>
  <c r="AE398" i="14"/>
  <c r="CQ398" i="14"/>
  <c r="FC398" i="14"/>
  <c r="HO398" i="14"/>
  <c r="AF398" i="14"/>
  <c r="CR398" i="14"/>
  <c r="FD398" i="14"/>
  <c r="HP398" i="14"/>
  <c r="AG398" i="14"/>
  <c r="CS398" i="14"/>
  <c r="FE398" i="14"/>
  <c r="HQ398" i="14"/>
  <c r="AH398" i="14"/>
  <c r="CT398" i="14"/>
  <c r="FF398" i="14"/>
  <c r="F663" i="14"/>
  <c r="H138" i="14"/>
  <c r="N664" i="14"/>
  <c r="A665" i="14"/>
  <c r="BE663" i="14"/>
  <c r="AW663" i="14"/>
  <c r="AO663" i="14"/>
  <c r="AG663" i="14"/>
  <c r="Y663" i="14"/>
  <c r="Q663" i="14"/>
  <c r="BL663" i="14"/>
  <c r="BD663" i="14"/>
  <c r="AV663" i="14"/>
  <c r="AN663" i="14"/>
  <c r="AF663" i="14"/>
  <c r="X663" i="14"/>
  <c r="P663" i="14"/>
  <c r="BK663" i="14"/>
  <c r="BC663" i="14"/>
  <c r="AU663" i="14"/>
  <c r="AM663" i="14"/>
  <c r="AE663" i="14"/>
  <c r="W663" i="14"/>
  <c r="O663" i="14"/>
  <c r="BJ663" i="14"/>
  <c r="BB663" i="14"/>
  <c r="AT663" i="14"/>
  <c r="AL663" i="14"/>
  <c r="AD663" i="14"/>
  <c r="V663" i="14"/>
  <c r="BI663" i="14"/>
  <c r="BA663" i="14"/>
  <c r="AS663" i="14"/>
  <c r="AK663" i="14"/>
  <c r="AC663" i="14"/>
  <c r="U663" i="14"/>
  <c r="M663" i="14"/>
  <c r="BH663" i="14"/>
  <c r="AZ663" i="14"/>
  <c r="AR663" i="14"/>
  <c r="AJ663" i="14"/>
  <c r="AB663" i="14"/>
  <c r="T663" i="14"/>
  <c r="BG663" i="14"/>
  <c r="AY663" i="14"/>
  <c r="AQ663" i="14"/>
  <c r="AI663" i="14"/>
  <c r="AA663" i="14"/>
  <c r="S663" i="14"/>
  <c r="BF663" i="14"/>
  <c r="AX663" i="14"/>
  <c r="AP663" i="14"/>
  <c r="AH663" i="14"/>
  <c r="Z663" i="14"/>
  <c r="R663" i="14"/>
  <c r="D665" i="14"/>
  <c r="C666" i="14"/>
  <c r="C141" i="14"/>
  <c r="D140" i="14"/>
  <c r="E664" i="14"/>
  <c r="F664" i="14" s="1"/>
  <c r="E139" i="14"/>
  <c r="H139" i="14" s="1"/>
  <c r="E63" i="11"/>
  <c r="F63" i="11" s="1"/>
  <c r="D64" i="11"/>
  <c r="G64" i="11" s="1"/>
  <c r="M294" i="2"/>
  <c r="E295" i="2"/>
  <c r="F295" i="2" s="1"/>
  <c r="C190" i="1"/>
  <c r="C192" i="1"/>
  <c r="J63" i="11" l="1"/>
  <c r="K63" i="11" s="1"/>
  <c r="H63" i="11"/>
  <c r="I63" i="11" s="1"/>
  <c r="M334" i="2"/>
  <c r="K373" i="2"/>
  <c r="L373" i="2" s="1"/>
  <c r="K295" i="2"/>
  <c r="L295" i="2" s="1"/>
  <c r="L334" i="2"/>
  <c r="K334" i="2"/>
  <c r="N334" i="2" s="1"/>
  <c r="O333" i="2"/>
  <c r="P333" i="2"/>
  <c r="M372" i="2"/>
  <c r="N372" i="2"/>
  <c r="I663" i="14"/>
  <c r="I138" i="14"/>
  <c r="K138" i="14" s="1"/>
  <c r="IM399" i="14" s="1"/>
  <c r="H664" i="14"/>
  <c r="G664" i="14"/>
  <c r="G139" i="14"/>
  <c r="E665" i="14"/>
  <c r="F665" i="14" s="1"/>
  <c r="F139" i="14"/>
  <c r="E140" i="14"/>
  <c r="G140" i="14" s="1"/>
  <c r="N665" i="14"/>
  <c r="A666" i="14"/>
  <c r="D141" i="14"/>
  <c r="C142" i="14"/>
  <c r="BE664" i="14"/>
  <c r="AW664" i="14"/>
  <c r="AO664" i="14"/>
  <c r="AG664" i="14"/>
  <c r="Y664" i="14"/>
  <c r="Q664" i="14"/>
  <c r="BL664" i="14"/>
  <c r="BD664" i="14"/>
  <c r="AV664" i="14"/>
  <c r="AN664" i="14"/>
  <c r="AF664" i="14"/>
  <c r="X664" i="14"/>
  <c r="P664" i="14"/>
  <c r="BK664" i="14"/>
  <c r="BC664" i="14"/>
  <c r="AU664" i="14"/>
  <c r="AM664" i="14"/>
  <c r="AE664" i="14"/>
  <c r="W664" i="14"/>
  <c r="O664" i="14"/>
  <c r="BJ664" i="14"/>
  <c r="BB664" i="14"/>
  <c r="AT664" i="14"/>
  <c r="AL664" i="14"/>
  <c r="AD664" i="14"/>
  <c r="V664" i="14"/>
  <c r="BI664" i="14"/>
  <c r="BA664" i="14"/>
  <c r="AS664" i="14"/>
  <c r="AK664" i="14"/>
  <c r="AC664" i="14"/>
  <c r="U664" i="14"/>
  <c r="M664" i="14"/>
  <c r="BH664" i="14"/>
  <c r="AZ664" i="14"/>
  <c r="AR664" i="14"/>
  <c r="AJ664" i="14"/>
  <c r="AB664" i="14"/>
  <c r="T664" i="14"/>
  <c r="BG664" i="14"/>
  <c r="AY664" i="14"/>
  <c r="AQ664" i="14"/>
  <c r="AI664" i="14"/>
  <c r="AA664" i="14"/>
  <c r="S664" i="14"/>
  <c r="BF664" i="14"/>
  <c r="AX664" i="14"/>
  <c r="AP664" i="14"/>
  <c r="AH664" i="14"/>
  <c r="Z664" i="14"/>
  <c r="R664" i="14"/>
  <c r="D666" i="14"/>
  <c r="C667" i="14"/>
  <c r="D65" i="11"/>
  <c r="G65" i="11" s="1"/>
  <c r="E64" i="11"/>
  <c r="F64" i="11" s="1"/>
  <c r="N295" i="2"/>
  <c r="E296" i="2"/>
  <c r="F296" i="2" s="1"/>
  <c r="C193" i="1"/>
  <c r="C194" i="1" s="1"/>
  <c r="A214" i="1" s="1"/>
  <c r="C155" i="1"/>
  <c r="M335" i="2" l="1"/>
  <c r="K374" i="2"/>
  <c r="L374" i="2" s="1"/>
  <c r="K335" i="2"/>
  <c r="L335" i="2"/>
  <c r="K296" i="2"/>
  <c r="L296" i="2" s="1"/>
  <c r="O334" i="2"/>
  <c r="P334" i="2"/>
  <c r="J64" i="11"/>
  <c r="K64" i="11" s="1"/>
  <c r="H64" i="11"/>
  <c r="I64" i="11" s="1"/>
  <c r="N373" i="2"/>
  <c r="M373" i="2"/>
  <c r="FP399" i="14"/>
  <c r="IF399" i="14"/>
  <c r="HG399" i="14"/>
  <c r="BM399" i="14"/>
  <c r="EI399" i="14"/>
  <c r="HE399" i="14"/>
  <c r="X399" i="14"/>
  <c r="EK399" i="14"/>
  <c r="EG399" i="14"/>
  <c r="AD399" i="14"/>
  <c r="HA399" i="14"/>
  <c r="AB399" i="14"/>
  <c r="CX399" i="14"/>
  <c r="IL399" i="14"/>
  <c r="BO399" i="14"/>
  <c r="HC399" i="14"/>
  <c r="Z399" i="14"/>
  <c r="CV399" i="14"/>
  <c r="FR399" i="14"/>
  <c r="CT399" i="14"/>
  <c r="CR399" i="14"/>
  <c r="FN399" i="14"/>
  <c r="IJ399" i="14"/>
  <c r="BK399" i="14"/>
  <c r="FL399" i="14"/>
  <c r="IH399" i="14"/>
  <c r="BQ399" i="14"/>
  <c r="EE399" i="14"/>
  <c r="AF399" i="14"/>
  <c r="BU399" i="14"/>
  <c r="DB399" i="14"/>
  <c r="EQ399" i="14"/>
  <c r="DX399" i="14"/>
  <c r="CK399" i="14"/>
  <c r="AX399" i="14"/>
  <c r="GT399" i="14"/>
  <c r="CM399" i="14"/>
  <c r="FG399" i="14"/>
  <c r="IA399" i="14"/>
  <c r="AZ399" i="14"/>
  <c r="EB399" i="14"/>
  <c r="GV399" i="14"/>
  <c r="U399" i="14"/>
  <c r="CO399" i="14"/>
  <c r="FI399" i="14"/>
  <c r="IC399" i="14"/>
  <c r="BB399" i="14"/>
  <c r="ED399" i="14"/>
  <c r="GX399" i="14"/>
  <c r="O399" i="14"/>
  <c r="CI399" i="14"/>
  <c r="FC399" i="14"/>
  <c r="IU399" i="14"/>
  <c r="BL399" i="14"/>
  <c r="EF399" i="14"/>
  <c r="GZ399" i="14"/>
  <c r="Y399" i="14"/>
  <c r="CS399" i="14"/>
  <c r="FM399" i="14"/>
  <c r="IG399" i="14"/>
  <c r="BN399" i="14"/>
  <c r="EH399" i="14"/>
  <c r="HB399" i="14"/>
  <c r="AA399" i="14"/>
  <c r="CU399" i="14"/>
  <c r="FO399" i="14"/>
  <c r="II399" i="14"/>
  <c r="BP399" i="14"/>
  <c r="EJ399" i="14"/>
  <c r="HD399" i="14"/>
  <c r="AC399" i="14"/>
  <c r="CW399" i="14"/>
  <c r="FQ399" i="14"/>
  <c r="IK399" i="14"/>
  <c r="BR399" i="14"/>
  <c r="EL399" i="14"/>
  <c r="HF399" i="14"/>
  <c r="W399" i="14"/>
  <c r="CQ399" i="14"/>
  <c r="FK399" i="14"/>
  <c r="IV399" i="14"/>
  <c r="AH399" i="14"/>
  <c r="BW399" i="14"/>
  <c r="GR399" i="14"/>
  <c r="FE399" i="14"/>
  <c r="DZ399" i="14"/>
  <c r="BT399" i="14"/>
  <c r="EN399" i="14"/>
  <c r="AG399" i="14"/>
  <c r="FU399" i="14"/>
  <c r="BV399" i="14"/>
  <c r="HJ399" i="14"/>
  <c r="DC399" i="14"/>
  <c r="IY399" i="14"/>
  <c r="ER399" i="14"/>
  <c r="AK399" i="14"/>
  <c r="FY399" i="14"/>
  <c r="BZ399" i="14"/>
  <c r="HN399" i="14"/>
  <c r="CY399" i="14"/>
  <c r="GI399" i="14"/>
  <c r="H399" i="14"/>
  <c r="CB399" i="14"/>
  <c r="EV399" i="14"/>
  <c r="HP399" i="14"/>
  <c r="AO399" i="14"/>
  <c r="DI399" i="14"/>
  <c r="GK399" i="14"/>
  <c r="J399" i="14"/>
  <c r="CD399" i="14"/>
  <c r="EX399" i="14"/>
  <c r="HR399" i="14"/>
  <c r="AQ399" i="14"/>
  <c r="DK399" i="14"/>
  <c r="GM399" i="14"/>
  <c r="L399" i="14"/>
  <c r="CF399" i="14"/>
  <c r="EZ399" i="14"/>
  <c r="HT399" i="14"/>
  <c r="AS399" i="14"/>
  <c r="DM399" i="14"/>
  <c r="GO399" i="14"/>
  <c r="N399" i="14"/>
  <c r="CH399" i="14"/>
  <c r="FB399" i="14"/>
  <c r="HV399" i="14"/>
  <c r="AM399" i="14"/>
  <c r="DG399" i="14"/>
  <c r="GQ399" i="14"/>
  <c r="CZ399" i="14"/>
  <c r="EO399" i="14"/>
  <c r="FV399" i="14"/>
  <c r="AV399" i="14"/>
  <c r="Q399" i="14"/>
  <c r="HY399" i="14"/>
  <c r="S399" i="14"/>
  <c r="HH399" i="14"/>
  <c r="DA399" i="14"/>
  <c r="IW399" i="14"/>
  <c r="EP399" i="14"/>
  <c r="AI399" i="14"/>
  <c r="FW399" i="14"/>
  <c r="BX399" i="14"/>
  <c r="HL399" i="14"/>
  <c r="DE399" i="14"/>
  <c r="JA399" i="14"/>
  <c r="ET399" i="14"/>
  <c r="AE399" i="14"/>
  <c r="P399" i="14"/>
  <c r="CJ399" i="14"/>
  <c r="FD399" i="14"/>
  <c r="HX399" i="14"/>
  <c r="AW399" i="14"/>
  <c r="DY399" i="14"/>
  <c r="GS399" i="14"/>
  <c r="R399" i="14"/>
  <c r="CL399" i="14"/>
  <c r="FF399" i="14"/>
  <c r="HZ399" i="14"/>
  <c r="AY399" i="14"/>
  <c r="EA399" i="14"/>
  <c r="GU399" i="14"/>
  <c r="T399" i="14"/>
  <c r="CN399" i="14"/>
  <c r="FH399" i="14"/>
  <c r="IB399" i="14"/>
  <c r="BA399" i="14"/>
  <c r="EC399" i="14"/>
  <c r="GW399" i="14"/>
  <c r="V399" i="14"/>
  <c r="CP399" i="14"/>
  <c r="FJ399" i="14"/>
  <c r="ID399" i="14"/>
  <c r="AU399" i="14"/>
  <c r="DW399" i="14"/>
  <c r="GY399" i="14"/>
  <c r="FT399" i="14"/>
  <c r="HI399" i="14"/>
  <c r="IX399" i="14"/>
  <c r="HK399" i="14"/>
  <c r="AJ399" i="14"/>
  <c r="DD399" i="14"/>
  <c r="FX399" i="14"/>
  <c r="IZ399" i="14"/>
  <c r="BY399" i="14"/>
  <c r="ES399" i="14"/>
  <c r="HM399" i="14"/>
  <c r="AL399" i="14"/>
  <c r="DF399" i="14"/>
  <c r="FZ399" i="14"/>
  <c r="JB399" i="14"/>
  <c r="BS399" i="14"/>
  <c r="EM399" i="14"/>
  <c r="HO399" i="14"/>
  <c r="AN399" i="14"/>
  <c r="DH399" i="14"/>
  <c r="GJ399" i="14"/>
  <c r="I399" i="14"/>
  <c r="CC399" i="14"/>
  <c r="EW399" i="14"/>
  <c r="HQ399" i="14"/>
  <c r="AP399" i="14"/>
  <c r="DJ399" i="14"/>
  <c r="GL399" i="14"/>
  <c r="K399" i="14"/>
  <c r="CE399" i="14"/>
  <c r="EY399" i="14"/>
  <c r="HS399" i="14"/>
  <c r="AR399" i="14"/>
  <c r="DL399" i="14"/>
  <c r="GN399" i="14"/>
  <c r="M399" i="14"/>
  <c r="CG399" i="14"/>
  <c r="FA399" i="14"/>
  <c r="HU399" i="14"/>
  <c r="AT399" i="14"/>
  <c r="DN399" i="14"/>
  <c r="GP399" i="14"/>
  <c r="G399" i="14"/>
  <c r="CA399" i="14"/>
  <c r="EU399" i="14"/>
  <c r="HW399" i="14"/>
  <c r="FS399" i="14"/>
  <c r="IE399" i="14"/>
  <c r="BD399" i="14"/>
  <c r="DP399" i="14"/>
  <c r="GB399" i="14"/>
  <c r="IN399" i="14"/>
  <c r="BE399" i="14"/>
  <c r="DQ399" i="14"/>
  <c r="GC399" i="14"/>
  <c r="IO399" i="14"/>
  <c r="BF399" i="14"/>
  <c r="DR399" i="14"/>
  <c r="GD399" i="14"/>
  <c r="IP399" i="14"/>
  <c r="BG399" i="14"/>
  <c r="DS399" i="14"/>
  <c r="GE399" i="14"/>
  <c r="IQ399" i="14"/>
  <c r="BH399" i="14"/>
  <c r="DT399" i="14"/>
  <c r="GF399" i="14"/>
  <c r="IR399" i="14"/>
  <c r="BI399" i="14"/>
  <c r="DU399" i="14"/>
  <c r="GG399" i="14"/>
  <c r="IS399" i="14"/>
  <c r="BJ399" i="14"/>
  <c r="DV399" i="14"/>
  <c r="GH399" i="14"/>
  <c r="IT399" i="14"/>
  <c r="BC399" i="14"/>
  <c r="DO399" i="14"/>
  <c r="GA399" i="14"/>
  <c r="I664" i="14"/>
  <c r="H665" i="14"/>
  <c r="G665" i="14"/>
  <c r="I139" i="14"/>
  <c r="K139" i="14" s="1"/>
  <c r="IZ400" i="14" s="1"/>
  <c r="C143" i="14"/>
  <c r="D142" i="14"/>
  <c r="E141" i="14"/>
  <c r="H141" i="14" s="1"/>
  <c r="N666" i="14"/>
  <c r="A667" i="14"/>
  <c r="D667" i="14"/>
  <c r="C668" i="14"/>
  <c r="BE665" i="14"/>
  <c r="AW665" i="14"/>
  <c r="AO665" i="14"/>
  <c r="AG665" i="14"/>
  <c r="Y665" i="14"/>
  <c r="Q665" i="14"/>
  <c r="BL665" i="14"/>
  <c r="BD665" i="14"/>
  <c r="AV665" i="14"/>
  <c r="AN665" i="14"/>
  <c r="AF665" i="14"/>
  <c r="X665" i="14"/>
  <c r="P665" i="14"/>
  <c r="BK665" i="14"/>
  <c r="BC665" i="14"/>
  <c r="AU665" i="14"/>
  <c r="AM665" i="14"/>
  <c r="AE665" i="14"/>
  <c r="W665" i="14"/>
  <c r="O665" i="14"/>
  <c r="BJ665" i="14"/>
  <c r="BB665" i="14"/>
  <c r="AT665" i="14"/>
  <c r="AL665" i="14"/>
  <c r="AD665" i="14"/>
  <c r="V665" i="14"/>
  <c r="BI665" i="14"/>
  <c r="BA665" i="14"/>
  <c r="AS665" i="14"/>
  <c r="AK665" i="14"/>
  <c r="AC665" i="14"/>
  <c r="U665" i="14"/>
  <c r="M665" i="14"/>
  <c r="BH665" i="14"/>
  <c r="AZ665" i="14"/>
  <c r="AR665" i="14"/>
  <c r="AJ665" i="14"/>
  <c r="AB665" i="14"/>
  <c r="T665" i="14"/>
  <c r="BG665" i="14"/>
  <c r="AY665" i="14"/>
  <c r="AQ665" i="14"/>
  <c r="AI665" i="14"/>
  <c r="AA665" i="14"/>
  <c r="S665" i="14"/>
  <c r="BF665" i="14"/>
  <c r="AX665" i="14"/>
  <c r="AP665" i="14"/>
  <c r="AH665" i="14"/>
  <c r="Z665" i="14"/>
  <c r="R665" i="14"/>
  <c r="G666" i="14"/>
  <c r="E666" i="14"/>
  <c r="H666" i="14" s="1"/>
  <c r="F140" i="14"/>
  <c r="H140" i="14"/>
  <c r="E65" i="11"/>
  <c r="F65" i="11" s="1"/>
  <c r="D66" i="11"/>
  <c r="G66" i="11" s="1"/>
  <c r="M295" i="2"/>
  <c r="N296" i="2"/>
  <c r="E297" i="2"/>
  <c r="F297" i="2" s="1"/>
  <c r="A213" i="1"/>
  <c r="C173" i="1"/>
  <c r="M336" i="2" l="1"/>
  <c r="K375" i="2"/>
  <c r="L375" i="2" s="1"/>
  <c r="K297" i="2"/>
  <c r="L297" i="2" s="1"/>
  <c r="L336" i="2"/>
  <c r="K336" i="2"/>
  <c r="N336" i="2" s="1"/>
  <c r="J65" i="11"/>
  <c r="K65" i="11" s="1"/>
  <c r="H65" i="11"/>
  <c r="I65" i="11" s="1"/>
  <c r="N335" i="2"/>
  <c r="N374" i="2"/>
  <c r="M374" i="2"/>
  <c r="G141" i="14"/>
  <c r="I665" i="14"/>
  <c r="I140" i="14"/>
  <c r="K140" i="14" s="1"/>
  <c r="HY401" i="14" s="1"/>
  <c r="M400" i="14"/>
  <c r="G400" i="14"/>
  <c r="I400" i="14"/>
  <c r="K400" i="14"/>
  <c r="BY400" i="14"/>
  <c r="BS400" i="14"/>
  <c r="BU400" i="14"/>
  <c r="BW400" i="14"/>
  <c r="EK400" i="14"/>
  <c r="EE400" i="14"/>
  <c r="EG400" i="14"/>
  <c r="EI400" i="14"/>
  <c r="GW400" i="14"/>
  <c r="GQ400" i="14"/>
  <c r="GS400" i="14"/>
  <c r="GU400" i="14"/>
  <c r="N400" i="14"/>
  <c r="H400" i="14"/>
  <c r="J400" i="14"/>
  <c r="L400" i="14"/>
  <c r="BZ400" i="14"/>
  <c r="BT400" i="14"/>
  <c r="BV400" i="14"/>
  <c r="BX400" i="14"/>
  <c r="EL400" i="14"/>
  <c r="EF400" i="14"/>
  <c r="EH400" i="14"/>
  <c r="EJ400" i="14"/>
  <c r="GX400" i="14"/>
  <c r="GR400" i="14"/>
  <c r="GT400" i="14"/>
  <c r="GV400" i="14"/>
  <c r="U400" i="14"/>
  <c r="CG400" i="14"/>
  <c r="ES400" i="14"/>
  <c r="HE400" i="14"/>
  <c r="V400" i="14"/>
  <c r="CH400" i="14"/>
  <c r="ET400" i="14"/>
  <c r="HF400" i="14"/>
  <c r="O400" i="14"/>
  <c r="CA400" i="14"/>
  <c r="EM400" i="14"/>
  <c r="GY400" i="14"/>
  <c r="P400" i="14"/>
  <c r="CB400" i="14"/>
  <c r="EN400" i="14"/>
  <c r="GZ400" i="14"/>
  <c r="Q400" i="14"/>
  <c r="CC400" i="14"/>
  <c r="EO400" i="14"/>
  <c r="HA400" i="14"/>
  <c r="R400" i="14"/>
  <c r="CD400" i="14"/>
  <c r="EP400" i="14"/>
  <c r="HB400" i="14"/>
  <c r="S400" i="14"/>
  <c r="CE400" i="14"/>
  <c r="EQ400" i="14"/>
  <c r="HC400" i="14"/>
  <c r="T400" i="14"/>
  <c r="CF400" i="14"/>
  <c r="ER400" i="14"/>
  <c r="HD400" i="14"/>
  <c r="AC400" i="14"/>
  <c r="CO400" i="14"/>
  <c r="FA400" i="14"/>
  <c r="HM400" i="14"/>
  <c r="AD400" i="14"/>
  <c r="CP400" i="14"/>
  <c r="FB400" i="14"/>
  <c r="HN400" i="14"/>
  <c r="W400" i="14"/>
  <c r="CI400" i="14"/>
  <c r="EU400" i="14"/>
  <c r="HG400" i="14"/>
  <c r="X400" i="14"/>
  <c r="CJ400" i="14"/>
  <c r="EV400" i="14"/>
  <c r="HH400" i="14"/>
  <c r="Y400" i="14"/>
  <c r="CK400" i="14"/>
  <c r="EW400" i="14"/>
  <c r="HI400" i="14"/>
  <c r="Z400" i="14"/>
  <c r="CL400" i="14"/>
  <c r="EX400" i="14"/>
  <c r="HJ400" i="14"/>
  <c r="AA400" i="14"/>
  <c r="CM400" i="14"/>
  <c r="EY400" i="14"/>
  <c r="HK400" i="14"/>
  <c r="AB400" i="14"/>
  <c r="CN400" i="14"/>
  <c r="EZ400" i="14"/>
  <c r="HL400" i="14"/>
  <c r="AK400" i="14"/>
  <c r="CW400" i="14"/>
  <c r="FI400" i="14"/>
  <c r="HU400" i="14"/>
  <c r="AL400" i="14"/>
  <c r="CX400" i="14"/>
  <c r="FJ400" i="14"/>
  <c r="HV400" i="14"/>
  <c r="AE400" i="14"/>
  <c r="CQ400" i="14"/>
  <c r="FC400" i="14"/>
  <c r="HO400" i="14"/>
  <c r="AF400" i="14"/>
  <c r="CR400" i="14"/>
  <c r="FD400" i="14"/>
  <c r="HP400" i="14"/>
  <c r="AG400" i="14"/>
  <c r="CS400" i="14"/>
  <c r="FE400" i="14"/>
  <c r="HQ400" i="14"/>
  <c r="AH400" i="14"/>
  <c r="CT400" i="14"/>
  <c r="FF400" i="14"/>
  <c r="HR400" i="14"/>
  <c r="AI400" i="14"/>
  <c r="CU400" i="14"/>
  <c r="FG400" i="14"/>
  <c r="HS400" i="14"/>
  <c r="AJ400" i="14"/>
  <c r="CV400" i="14"/>
  <c r="FH400" i="14"/>
  <c r="HT400" i="14"/>
  <c r="AS400" i="14"/>
  <c r="DE400" i="14"/>
  <c r="FQ400" i="14"/>
  <c r="IC400" i="14"/>
  <c r="AT400" i="14"/>
  <c r="DF400" i="14"/>
  <c r="FR400" i="14"/>
  <c r="ID400" i="14"/>
  <c r="AM400" i="14"/>
  <c r="CY400" i="14"/>
  <c r="FK400" i="14"/>
  <c r="HW400" i="14"/>
  <c r="AN400" i="14"/>
  <c r="CZ400" i="14"/>
  <c r="FL400" i="14"/>
  <c r="HX400" i="14"/>
  <c r="AO400" i="14"/>
  <c r="DA400" i="14"/>
  <c r="FM400" i="14"/>
  <c r="HY400" i="14"/>
  <c r="AP400" i="14"/>
  <c r="DB400" i="14"/>
  <c r="FN400" i="14"/>
  <c r="HZ400" i="14"/>
  <c r="AQ400" i="14"/>
  <c r="DC400" i="14"/>
  <c r="FO400" i="14"/>
  <c r="IA400" i="14"/>
  <c r="AR400" i="14"/>
  <c r="DD400" i="14"/>
  <c r="FP400" i="14"/>
  <c r="IB400" i="14"/>
  <c r="BA400" i="14"/>
  <c r="DM400" i="14"/>
  <c r="FY400" i="14"/>
  <c r="IK400" i="14"/>
  <c r="BB400" i="14"/>
  <c r="DN400" i="14"/>
  <c r="FZ400" i="14"/>
  <c r="IL400" i="14"/>
  <c r="AU400" i="14"/>
  <c r="DG400" i="14"/>
  <c r="FS400" i="14"/>
  <c r="IE400" i="14"/>
  <c r="AV400" i="14"/>
  <c r="DH400" i="14"/>
  <c r="FT400" i="14"/>
  <c r="IF400" i="14"/>
  <c r="AW400" i="14"/>
  <c r="DI400" i="14"/>
  <c r="FU400" i="14"/>
  <c r="IG400" i="14"/>
  <c r="AX400" i="14"/>
  <c r="DJ400" i="14"/>
  <c r="FV400" i="14"/>
  <c r="IH400" i="14"/>
  <c r="AY400" i="14"/>
  <c r="DK400" i="14"/>
  <c r="FW400" i="14"/>
  <c r="II400" i="14"/>
  <c r="AZ400" i="14"/>
  <c r="DL400" i="14"/>
  <c r="FX400" i="14"/>
  <c r="IJ400" i="14"/>
  <c r="BI400" i="14"/>
  <c r="DU400" i="14"/>
  <c r="GG400" i="14"/>
  <c r="IS400" i="14"/>
  <c r="BJ400" i="14"/>
  <c r="DV400" i="14"/>
  <c r="GH400" i="14"/>
  <c r="IT400" i="14"/>
  <c r="BC400" i="14"/>
  <c r="DO400" i="14"/>
  <c r="GA400" i="14"/>
  <c r="IM400" i="14"/>
  <c r="BD400" i="14"/>
  <c r="DP400" i="14"/>
  <c r="GB400" i="14"/>
  <c r="IN400" i="14"/>
  <c r="BE400" i="14"/>
  <c r="DQ400" i="14"/>
  <c r="GC400" i="14"/>
  <c r="IO400" i="14"/>
  <c r="BF400" i="14"/>
  <c r="DR400" i="14"/>
  <c r="GD400" i="14"/>
  <c r="IP400" i="14"/>
  <c r="BG400" i="14"/>
  <c r="DS400" i="14"/>
  <c r="GE400" i="14"/>
  <c r="IQ400" i="14"/>
  <c r="BH400" i="14"/>
  <c r="DT400" i="14"/>
  <c r="GF400" i="14"/>
  <c r="IR400" i="14"/>
  <c r="BQ400" i="14"/>
  <c r="EC400" i="14"/>
  <c r="GO400" i="14"/>
  <c r="JA400" i="14"/>
  <c r="BR400" i="14"/>
  <c r="ED400" i="14"/>
  <c r="GP400" i="14"/>
  <c r="JB400" i="14"/>
  <c r="BK400" i="14"/>
  <c r="DW400" i="14"/>
  <c r="GI400" i="14"/>
  <c r="IU400" i="14"/>
  <c r="BL400" i="14"/>
  <c r="DX400" i="14"/>
  <c r="GJ400" i="14"/>
  <c r="IV400" i="14"/>
  <c r="BM400" i="14"/>
  <c r="DY400" i="14"/>
  <c r="GK400" i="14"/>
  <c r="IW400" i="14"/>
  <c r="BN400" i="14"/>
  <c r="DZ400" i="14"/>
  <c r="GL400" i="14"/>
  <c r="IX400" i="14"/>
  <c r="BO400" i="14"/>
  <c r="EA400" i="14"/>
  <c r="GM400" i="14"/>
  <c r="IY400" i="14"/>
  <c r="BP400" i="14"/>
  <c r="EB400" i="14"/>
  <c r="GN400" i="14"/>
  <c r="F666" i="14"/>
  <c r="I666" i="14" s="1"/>
  <c r="N667" i="14"/>
  <c r="A668" i="14"/>
  <c r="BE666" i="14"/>
  <c r="AW666" i="14"/>
  <c r="AO666" i="14"/>
  <c r="AG666" i="14"/>
  <c r="Y666" i="14"/>
  <c r="Q666" i="14"/>
  <c r="BL666" i="14"/>
  <c r="BD666" i="14"/>
  <c r="AV666" i="14"/>
  <c r="AN666" i="14"/>
  <c r="AF666" i="14"/>
  <c r="X666" i="14"/>
  <c r="P666" i="14"/>
  <c r="BK666" i="14"/>
  <c r="BC666" i="14"/>
  <c r="AU666" i="14"/>
  <c r="AM666" i="14"/>
  <c r="AE666" i="14"/>
  <c r="W666" i="14"/>
  <c r="O666" i="14"/>
  <c r="BJ666" i="14"/>
  <c r="BB666" i="14"/>
  <c r="AT666" i="14"/>
  <c r="AL666" i="14"/>
  <c r="AD666" i="14"/>
  <c r="V666" i="14"/>
  <c r="BI666" i="14"/>
  <c r="BA666" i="14"/>
  <c r="AS666" i="14"/>
  <c r="AK666" i="14"/>
  <c r="AC666" i="14"/>
  <c r="U666" i="14"/>
  <c r="M666" i="14"/>
  <c r="BH666" i="14"/>
  <c r="AZ666" i="14"/>
  <c r="AR666" i="14"/>
  <c r="AJ666" i="14"/>
  <c r="AB666" i="14"/>
  <c r="T666" i="14"/>
  <c r="BG666" i="14"/>
  <c r="AY666" i="14"/>
  <c r="AQ666" i="14"/>
  <c r="AI666" i="14"/>
  <c r="AA666" i="14"/>
  <c r="S666" i="14"/>
  <c r="BF666" i="14"/>
  <c r="AX666" i="14"/>
  <c r="AP666" i="14"/>
  <c r="AH666" i="14"/>
  <c r="Z666" i="14"/>
  <c r="R666" i="14"/>
  <c r="F141" i="14"/>
  <c r="D668" i="14"/>
  <c r="C669" i="14"/>
  <c r="E667" i="14"/>
  <c r="G667" i="14" s="1"/>
  <c r="E142" i="14"/>
  <c r="H142" i="14" s="1"/>
  <c r="D143" i="14"/>
  <c r="C144" i="14"/>
  <c r="D67" i="11"/>
  <c r="G67" i="11" s="1"/>
  <c r="E66" i="11"/>
  <c r="F66" i="11" s="1"/>
  <c r="M296" i="2"/>
  <c r="N297" i="2"/>
  <c r="E298" i="2"/>
  <c r="F298" i="2" s="1"/>
  <c r="C27" i="1"/>
  <c r="I141" i="14" l="1"/>
  <c r="K141" i="14" s="1"/>
  <c r="JB402" i="14" s="1"/>
  <c r="O335" i="2"/>
  <c r="P335" i="2"/>
  <c r="P336" i="2"/>
  <c r="O336" i="2"/>
  <c r="N375" i="2"/>
  <c r="M375" i="2"/>
  <c r="M337" i="2"/>
  <c r="L337" i="2"/>
  <c r="K298" i="2"/>
  <c r="L298" i="2" s="1"/>
  <c r="K337" i="2"/>
  <c r="N337" i="2" s="1"/>
  <c r="K376" i="2"/>
  <c r="L376" i="2" s="1"/>
  <c r="J66" i="11"/>
  <c r="K66" i="11" s="1"/>
  <c r="H66" i="11"/>
  <c r="I66" i="11" s="1"/>
  <c r="BH401" i="14"/>
  <c r="EO401" i="14"/>
  <c r="GD401" i="14"/>
  <c r="EC401" i="14"/>
  <c r="CL401" i="14"/>
  <c r="CW401" i="14"/>
  <c r="HB401" i="14"/>
  <c r="AD401" i="14"/>
  <c r="FW401" i="14"/>
  <c r="HG401" i="14"/>
  <c r="EQ401" i="14"/>
  <c r="CP401" i="14"/>
  <c r="GE401" i="14"/>
  <c r="IV401" i="14"/>
  <c r="CD401" i="14"/>
  <c r="IR401" i="14"/>
  <c r="IO401" i="14"/>
  <c r="AX401" i="14"/>
  <c r="AB401" i="14"/>
  <c r="AV401" i="14"/>
  <c r="S401" i="14"/>
  <c r="CN401" i="14"/>
  <c r="EL401" i="14"/>
  <c r="IW401" i="14"/>
  <c r="AA401" i="14"/>
  <c r="CV401" i="14"/>
  <c r="FJ401" i="14"/>
  <c r="Z401" i="14"/>
  <c r="CM401" i="14"/>
  <c r="HD401" i="14"/>
  <c r="BK401" i="14"/>
  <c r="DW401" i="14"/>
  <c r="AY401" i="14"/>
  <c r="FH401" i="14"/>
  <c r="CB401" i="14"/>
  <c r="EX401" i="14"/>
  <c r="BG401" i="14"/>
  <c r="HK401" i="14"/>
  <c r="FX401" i="14"/>
  <c r="HE401" i="14"/>
  <c r="O401" i="14"/>
  <c r="DX401" i="14"/>
  <c r="EP401" i="14"/>
  <c r="HC401" i="14"/>
  <c r="EK401" i="14"/>
  <c r="IT401" i="14"/>
  <c r="R401" i="14"/>
  <c r="FV401" i="14"/>
  <c r="CE401" i="14"/>
  <c r="T401" i="14"/>
  <c r="GV401" i="14"/>
  <c r="IK401" i="14"/>
  <c r="W401" i="14"/>
  <c r="HH401" i="14"/>
  <c r="BF401" i="14"/>
  <c r="HJ401" i="14"/>
  <c r="EY401" i="14"/>
  <c r="BP401" i="14"/>
  <c r="BI401" i="14"/>
  <c r="CX401" i="14"/>
  <c r="GY401" i="14"/>
  <c r="EW401" i="14"/>
  <c r="I401" i="14"/>
  <c r="IJ401" i="14"/>
  <c r="GW401" i="14"/>
  <c r="ED401" i="14"/>
  <c r="BC401" i="14"/>
  <c r="BD401" i="14"/>
  <c r="BE401" i="14"/>
  <c r="BQ401" i="14"/>
  <c r="IS401" i="14"/>
  <c r="FZ401" i="14"/>
  <c r="FS401" i="14"/>
  <c r="EF401" i="14"/>
  <c r="GS401" i="14"/>
  <c r="CO401" i="14"/>
  <c r="V401" i="14"/>
  <c r="IL401" i="14"/>
  <c r="GA401" i="14"/>
  <c r="GZ401" i="14"/>
  <c r="HA401" i="14"/>
  <c r="EE401" i="14"/>
  <c r="CJ401" i="14"/>
  <c r="BM401" i="14"/>
  <c r="IH401" i="14"/>
  <c r="II401" i="14"/>
  <c r="U401" i="14"/>
  <c r="BJ401" i="14"/>
  <c r="CI401" i="14"/>
  <c r="FT401" i="14"/>
  <c r="CK401" i="14"/>
  <c r="DJ401" i="14"/>
  <c r="DK401" i="14"/>
  <c r="EB401" i="14"/>
  <c r="FI401" i="14"/>
  <c r="GX401" i="14"/>
  <c r="IU401" i="14"/>
  <c r="DR401" i="14"/>
  <c r="IP401" i="14"/>
  <c r="DS401" i="14"/>
  <c r="IQ401" i="14"/>
  <c r="EJ401" i="14"/>
  <c r="AC401" i="14"/>
  <c r="FY401" i="14"/>
  <c r="BR401" i="14"/>
  <c r="HF401" i="14"/>
  <c r="CQ401" i="14"/>
  <c r="H401" i="14"/>
  <c r="GB401" i="14"/>
  <c r="CS401" i="14"/>
  <c r="AH401" i="14"/>
  <c r="CT401" i="14"/>
  <c r="FF401" i="14"/>
  <c r="HR401" i="14"/>
  <c r="AI401" i="14"/>
  <c r="CU401" i="14"/>
  <c r="FG401" i="14"/>
  <c r="HS401" i="14"/>
  <c r="AJ401" i="14"/>
  <c r="DL401" i="14"/>
  <c r="GF401" i="14"/>
  <c r="IZ401" i="14"/>
  <c r="BY401" i="14"/>
  <c r="ES401" i="14"/>
  <c r="HM401" i="14"/>
  <c r="AL401" i="14"/>
  <c r="DN401" i="14"/>
  <c r="GH401" i="14"/>
  <c r="JB401" i="14"/>
  <c r="BS401" i="14"/>
  <c r="EM401" i="14"/>
  <c r="IE401" i="14"/>
  <c r="BL401" i="14"/>
  <c r="EN401" i="14"/>
  <c r="IF401" i="14"/>
  <c r="BU401" i="14"/>
  <c r="FE401" i="14"/>
  <c r="AP401" i="14"/>
  <c r="DB401" i="14"/>
  <c r="FN401" i="14"/>
  <c r="HZ401" i="14"/>
  <c r="AQ401" i="14"/>
  <c r="DC401" i="14"/>
  <c r="FO401" i="14"/>
  <c r="IA401" i="14"/>
  <c r="AZ401" i="14"/>
  <c r="DT401" i="14"/>
  <c r="GN401" i="14"/>
  <c r="M401" i="14"/>
  <c r="CG401" i="14"/>
  <c r="FA401" i="14"/>
  <c r="HU401" i="14"/>
  <c r="BB401" i="14"/>
  <c r="DV401" i="14"/>
  <c r="GP401" i="14"/>
  <c r="G401" i="14"/>
  <c r="CA401" i="14"/>
  <c r="EU401" i="14"/>
  <c r="IM401" i="14"/>
  <c r="BT401" i="14"/>
  <c r="EV401" i="14"/>
  <c r="IN401" i="14"/>
  <c r="CC401" i="14"/>
  <c r="FU401" i="14"/>
  <c r="BN401" i="14"/>
  <c r="DZ401" i="14"/>
  <c r="GL401" i="14"/>
  <c r="IX401" i="14"/>
  <c r="BO401" i="14"/>
  <c r="EA401" i="14"/>
  <c r="GM401" i="14"/>
  <c r="IY401" i="14"/>
  <c r="BX401" i="14"/>
  <c r="ER401" i="14"/>
  <c r="HL401" i="14"/>
  <c r="AK401" i="14"/>
  <c r="DM401" i="14"/>
  <c r="GG401" i="14"/>
  <c r="JA401" i="14"/>
  <c r="BZ401" i="14"/>
  <c r="ET401" i="14"/>
  <c r="HN401" i="14"/>
  <c r="AE401" i="14"/>
  <c r="DG401" i="14"/>
  <c r="GI401" i="14"/>
  <c r="P401" i="14"/>
  <c r="DH401" i="14"/>
  <c r="GJ401" i="14"/>
  <c r="Q401" i="14"/>
  <c r="DY401" i="14"/>
  <c r="HI401" i="14"/>
  <c r="J401" i="14"/>
  <c r="BV401" i="14"/>
  <c r="EH401" i="14"/>
  <c r="GT401" i="14"/>
  <c r="K401" i="14"/>
  <c r="BW401" i="14"/>
  <c r="EI401" i="14"/>
  <c r="GU401" i="14"/>
  <c r="L401" i="14"/>
  <c r="CF401" i="14"/>
  <c r="EZ401" i="14"/>
  <c r="HT401" i="14"/>
  <c r="BA401" i="14"/>
  <c r="DU401" i="14"/>
  <c r="GO401" i="14"/>
  <c r="N401" i="14"/>
  <c r="CH401" i="14"/>
  <c r="FB401" i="14"/>
  <c r="HV401" i="14"/>
  <c r="AU401" i="14"/>
  <c r="DO401" i="14"/>
  <c r="GQ401" i="14"/>
  <c r="X401" i="14"/>
  <c r="DP401" i="14"/>
  <c r="GR401" i="14"/>
  <c r="Y401" i="14"/>
  <c r="EG401" i="14"/>
  <c r="IG401" i="14"/>
  <c r="FC401" i="14"/>
  <c r="HO401" i="14"/>
  <c r="AF401" i="14"/>
  <c r="CR401" i="14"/>
  <c r="FD401" i="14"/>
  <c r="HP401" i="14"/>
  <c r="AG401" i="14"/>
  <c r="DI401" i="14"/>
  <c r="GC401" i="14"/>
  <c r="AR401" i="14"/>
  <c r="DD401" i="14"/>
  <c r="FP401" i="14"/>
  <c r="IB401" i="14"/>
  <c r="AS401" i="14"/>
  <c r="DE401" i="14"/>
  <c r="FQ401" i="14"/>
  <c r="IC401" i="14"/>
  <c r="AT401" i="14"/>
  <c r="DF401" i="14"/>
  <c r="FR401" i="14"/>
  <c r="ID401" i="14"/>
  <c r="AM401" i="14"/>
  <c r="CY401" i="14"/>
  <c r="FK401" i="14"/>
  <c r="HW401" i="14"/>
  <c r="AN401" i="14"/>
  <c r="CZ401" i="14"/>
  <c r="FL401" i="14"/>
  <c r="HX401" i="14"/>
  <c r="AW401" i="14"/>
  <c r="DQ401" i="14"/>
  <c r="GK401" i="14"/>
  <c r="HQ401" i="14"/>
  <c r="AO401" i="14"/>
  <c r="DA401" i="14"/>
  <c r="FM401" i="14"/>
  <c r="F667" i="14"/>
  <c r="H667" i="14"/>
  <c r="F142" i="14"/>
  <c r="G142" i="14"/>
  <c r="HF402" i="14"/>
  <c r="GX402" i="14"/>
  <c r="GP402" i="14"/>
  <c r="DN402" i="14"/>
  <c r="BZ402" i="14"/>
  <c r="BR402" i="14"/>
  <c r="BB402" i="14"/>
  <c r="JA402" i="14"/>
  <c r="HU402" i="14"/>
  <c r="HE402" i="14"/>
  <c r="GW402" i="14"/>
  <c r="ES402" i="14"/>
  <c r="EC402" i="14"/>
  <c r="DM402" i="14"/>
  <c r="CW402" i="14"/>
  <c r="BA402" i="14"/>
  <c r="U402" i="14"/>
  <c r="M402" i="14"/>
  <c r="IZ402" i="14"/>
  <c r="GV402" i="14"/>
  <c r="FX402" i="14"/>
  <c r="FH402" i="14"/>
  <c r="ER402" i="14"/>
  <c r="CV402" i="14"/>
  <c r="BX402" i="14"/>
  <c r="BP402" i="14"/>
  <c r="AZ402" i="14"/>
  <c r="IY402" i="14"/>
  <c r="HS402" i="14"/>
  <c r="HC402" i="14"/>
  <c r="GU402" i="14"/>
  <c r="EQ402" i="14"/>
  <c r="EA402" i="14"/>
  <c r="DK402" i="14"/>
  <c r="CU402" i="14"/>
  <c r="AY402" i="14"/>
  <c r="S402" i="14"/>
  <c r="K402" i="14"/>
  <c r="IX402" i="14"/>
  <c r="GT402" i="14"/>
  <c r="FV402" i="14"/>
  <c r="FF402" i="14"/>
  <c r="EP402" i="14"/>
  <c r="CT402" i="14"/>
  <c r="BV402" i="14"/>
  <c r="BN402" i="14"/>
  <c r="AX402" i="14"/>
  <c r="IW402" i="14"/>
  <c r="HQ402" i="14"/>
  <c r="HA402" i="14"/>
  <c r="GS402" i="14"/>
  <c r="EO402" i="14"/>
  <c r="DY402" i="14"/>
  <c r="DQ402" i="14"/>
  <c r="DI402" i="14"/>
  <c r="BM402" i="14"/>
  <c r="AW402" i="14"/>
  <c r="AG402" i="14"/>
  <c r="Q402" i="14"/>
  <c r="IF402" i="14"/>
  <c r="GZ402" i="14"/>
  <c r="GR402" i="14"/>
  <c r="GJ402" i="14"/>
  <c r="EN402" i="14"/>
  <c r="DX402" i="14"/>
  <c r="DP402" i="14"/>
  <c r="DH402" i="14"/>
  <c r="BL402" i="14"/>
  <c r="AV402" i="14"/>
  <c r="AF402" i="14"/>
  <c r="P402" i="14"/>
  <c r="IE402" i="14"/>
  <c r="GY402" i="14"/>
  <c r="GQ402" i="14"/>
  <c r="GI402" i="14"/>
  <c r="EM402" i="14"/>
  <c r="DW402" i="14"/>
  <c r="DO402" i="14"/>
  <c r="DG402" i="14"/>
  <c r="BK402" i="14"/>
  <c r="AU402" i="14"/>
  <c r="AE402" i="14"/>
  <c r="O402" i="14"/>
  <c r="C145" i="14"/>
  <c r="D144" i="14"/>
  <c r="E143" i="14"/>
  <c r="G143" i="14" s="1"/>
  <c r="D669" i="14"/>
  <c r="C670" i="14"/>
  <c r="N668" i="14"/>
  <c r="A669" i="14"/>
  <c r="E668" i="14"/>
  <c r="G668" i="14" s="1"/>
  <c r="BE667" i="14"/>
  <c r="AW667" i="14"/>
  <c r="AO667" i="14"/>
  <c r="AG667" i="14"/>
  <c r="Y667" i="14"/>
  <c r="Q667" i="14"/>
  <c r="BL667" i="14"/>
  <c r="BD667" i="14"/>
  <c r="AV667" i="14"/>
  <c r="AN667" i="14"/>
  <c r="AF667" i="14"/>
  <c r="X667" i="14"/>
  <c r="P667" i="14"/>
  <c r="BK667" i="14"/>
  <c r="BC667" i="14"/>
  <c r="AU667" i="14"/>
  <c r="AM667" i="14"/>
  <c r="AE667" i="14"/>
  <c r="W667" i="14"/>
  <c r="O667" i="14"/>
  <c r="BJ667" i="14"/>
  <c r="BB667" i="14"/>
  <c r="AT667" i="14"/>
  <c r="AL667" i="14"/>
  <c r="AD667" i="14"/>
  <c r="V667" i="14"/>
  <c r="BI667" i="14"/>
  <c r="BA667" i="14"/>
  <c r="AS667" i="14"/>
  <c r="AK667" i="14"/>
  <c r="AC667" i="14"/>
  <c r="U667" i="14"/>
  <c r="M667" i="14"/>
  <c r="BH667" i="14"/>
  <c r="AZ667" i="14"/>
  <c r="AR667" i="14"/>
  <c r="AJ667" i="14"/>
  <c r="AB667" i="14"/>
  <c r="T667" i="14"/>
  <c r="BG667" i="14"/>
  <c r="AY667" i="14"/>
  <c r="AQ667" i="14"/>
  <c r="AI667" i="14"/>
  <c r="AA667" i="14"/>
  <c r="S667" i="14"/>
  <c r="BF667" i="14"/>
  <c r="AX667" i="14"/>
  <c r="AP667" i="14"/>
  <c r="AH667" i="14"/>
  <c r="Z667" i="14"/>
  <c r="R667" i="14"/>
  <c r="D68" i="11"/>
  <c r="G68" i="11" s="1"/>
  <c r="E67" i="11"/>
  <c r="F67" i="11" s="1"/>
  <c r="B249" i="2"/>
  <c r="B251" i="2" s="1"/>
  <c r="M297" i="2"/>
  <c r="N298" i="2"/>
  <c r="E299" i="2"/>
  <c r="F299" i="2" s="1"/>
  <c r="C49" i="3"/>
  <c r="C48" i="3"/>
  <c r="C42" i="3"/>
  <c r="C43" i="3"/>
  <c r="C38" i="3"/>
  <c r="D227" i="2"/>
  <c r="D228" i="2"/>
  <c r="D229" i="2"/>
  <c r="D230" i="2"/>
  <c r="D231" i="2"/>
  <c r="C187" i="1" s="1"/>
  <c r="C188" i="1" s="1"/>
  <c r="D232" i="2"/>
  <c r="D233" i="2"/>
  <c r="D226" i="2"/>
  <c r="BS402" i="14" l="1"/>
  <c r="FC402" i="14"/>
  <c r="IM402" i="14"/>
  <c r="BT402" i="14"/>
  <c r="FD402" i="14"/>
  <c r="IN402" i="14"/>
  <c r="BU402" i="14"/>
  <c r="FE402" i="14"/>
  <c r="J402" i="14"/>
  <c r="DJ402" i="14"/>
  <c r="HB402" i="14"/>
  <c r="BO402" i="14"/>
  <c r="FG402" i="14"/>
  <c r="L402" i="14"/>
  <c r="DL402" i="14"/>
  <c r="HD402" i="14"/>
  <c r="BQ402" i="14"/>
  <c r="FI402" i="14"/>
  <c r="N402" i="14"/>
  <c r="ED402" i="14"/>
  <c r="CA402" i="14"/>
  <c r="FS402" i="14"/>
  <c r="IU402" i="14"/>
  <c r="CB402" i="14"/>
  <c r="FT402" i="14"/>
  <c r="IV402" i="14"/>
  <c r="CC402" i="14"/>
  <c r="FU402" i="14"/>
  <c r="R402" i="14"/>
  <c r="DZ402" i="14"/>
  <c r="HR402" i="14"/>
  <c r="BW402" i="14"/>
  <c r="FW402" i="14"/>
  <c r="T402" i="14"/>
  <c r="EB402" i="14"/>
  <c r="HT402" i="14"/>
  <c r="BY402" i="14"/>
  <c r="FY402" i="14"/>
  <c r="V402" i="14"/>
  <c r="EL402" i="14"/>
  <c r="G402" i="14"/>
  <c r="CQ402" i="14"/>
  <c r="GA402" i="14"/>
  <c r="H402" i="14"/>
  <c r="CR402" i="14"/>
  <c r="GB402" i="14"/>
  <c r="I402" i="14"/>
  <c r="CS402" i="14"/>
  <c r="GK402" i="14"/>
  <c r="AH402" i="14"/>
  <c r="EH402" i="14"/>
  <c r="IH402" i="14"/>
  <c r="CE402" i="14"/>
  <c r="GM402" i="14"/>
  <c r="AJ402" i="14"/>
  <c r="EJ402" i="14"/>
  <c r="IJ402" i="14"/>
  <c r="CG402" i="14"/>
  <c r="GO402" i="14"/>
  <c r="AL402" i="14"/>
  <c r="ET402" i="14"/>
  <c r="BC402" i="14"/>
  <c r="EE402" i="14"/>
  <c r="HO402" i="14"/>
  <c r="BD402" i="14"/>
  <c r="EF402" i="14"/>
  <c r="HP402" i="14"/>
  <c r="BE402" i="14"/>
  <c r="EG402" i="14"/>
  <c r="IG402" i="14"/>
  <c r="CD402" i="14"/>
  <c r="GL402" i="14"/>
  <c r="AI402" i="14"/>
  <c r="EI402" i="14"/>
  <c r="II402" i="14"/>
  <c r="CF402" i="14"/>
  <c r="GN402" i="14"/>
  <c r="AK402" i="14"/>
  <c r="EK402" i="14"/>
  <c r="IK402" i="14"/>
  <c r="CH402" i="14"/>
  <c r="IL402" i="14"/>
  <c r="FZ402" i="14"/>
  <c r="W402" i="14"/>
  <c r="CI402" i="14"/>
  <c r="EU402" i="14"/>
  <c r="HG402" i="14"/>
  <c r="X402" i="14"/>
  <c r="CJ402" i="14"/>
  <c r="EV402" i="14"/>
  <c r="HH402" i="14"/>
  <c r="Y402" i="14"/>
  <c r="CK402" i="14"/>
  <c r="EW402" i="14"/>
  <c r="HI402" i="14"/>
  <c r="Z402" i="14"/>
  <c r="CL402" i="14"/>
  <c r="EX402" i="14"/>
  <c r="HJ402" i="14"/>
  <c r="AA402" i="14"/>
  <c r="CM402" i="14"/>
  <c r="EY402" i="14"/>
  <c r="HK402" i="14"/>
  <c r="AB402" i="14"/>
  <c r="CN402" i="14"/>
  <c r="EZ402" i="14"/>
  <c r="HL402" i="14"/>
  <c r="AC402" i="14"/>
  <c r="CO402" i="14"/>
  <c r="FA402" i="14"/>
  <c r="HM402" i="14"/>
  <c r="AD402" i="14"/>
  <c r="CP402" i="14"/>
  <c r="FB402" i="14"/>
  <c r="HN402" i="14"/>
  <c r="CX402" i="14"/>
  <c r="FJ402" i="14"/>
  <c r="HV402" i="14"/>
  <c r="AM402" i="14"/>
  <c r="CY402" i="14"/>
  <c r="FK402" i="14"/>
  <c r="HW402" i="14"/>
  <c r="AN402" i="14"/>
  <c r="CZ402" i="14"/>
  <c r="FL402" i="14"/>
  <c r="HX402" i="14"/>
  <c r="AO402" i="14"/>
  <c r="DA402" i="14"/>
  <c r="FM402" i="14"/>
  <c r="HY402" i="14"/>
  <c r="AP402" i="14"/>
  <c r="DB402" i="14"/>
  <c r="FN402" i="14"/>
  <c r="HZ402" i="14"/>
  <c r="AQ402" i="14"/>
  <c r="DC402" i="14"/>
  <c r="FO402" i="14"/>
  <c r="IA402" i="14"/>
  <c r="AR402" i="14"/>
  <c r="DD402" i="14"/>
  <c r="FP402" i="14"/>
  <c r="IB402" i="14"/>
  <c r="AS402" i="14"/>
  <c r="DE402" i="14"/>
  <c r="FQ402" i="14"/>
  <c r="IC402" i="14"/>
  <c r="AT402" i="14"/>
  <c r="DF402" i="14"/>
  <c r="FR402" i="14"/>
  <c r="ID402" i="14"/>
  <c r="GC402" i="14"/>
  <c r="IO402" i="14"/>
  <c r="BF402" i="14"/>
  <c r="DR402" i="14"/>
  <c r="GD402" i="14"/>
  <c r="IP402" i="14"/>
  <c r="BG402" i="14"/>
  <c r="DS402" i="14"/>
  <c r="GE402" i="14"/>
  <c r="IQ402" i="14"/>
  <c r="BH402" i="14"/>
  <c r="DT402" i="14"/>
  <c r="GF402" i="14"/>
  <c r="IR402" i="14"/>
  <c r="BI402" i="14"/>
  <c r="DU402" i="14"/>
  <c r="GG402" i="14"/>
  <c r="IS402" i="14"/>
  <c r="BJ402" i="14"/>
  <c r="DV402" i="14"/>
  <c r="GH402" i="14"/>
  <c r="IT402" i="14"/>
  <c r="J67" i="11"/>
  <c r="K67" i="11" s="1"/>
  <c r="H67" i="11"/>
  <c r="I67" i="11" s="1"/>
  <c r="M338" i="2"/>
  <c r="K377" i="2"/>
  <c r="L377" i="2" s="1"/>
  <c r="K299" i="2"/>
  <c r="L299" i="2" s="1"/>
  <c r="K338" i="2"/>
  <c r="N338" i="2" s="1"/>
  <c r="L338" i="2"/>
  <c r="F143" i="14"/>
  <c r="H143" i="14"/>
  <c r="N376" i="2"/>
  <c r="M376" i="2"/>
  <c r="P337" i="2"/>
  <c r="O337" i="2"/>
  <c r="F668" i="14"/>
  <c r="H668" i="14"/>
  <c r="I667" i="14"/>
  <c r="I142" i="14"/>
  <c r="K142" i="14" s="1"/>
  <c r="HK403" i="14" s="1"/>
  <c r="E669" i="14"/>
  <c r="H669" i="14" s="1"/>
  <c r="N669" i="14"/>
  <c r="A670" i="14"/>
  <c r="E144" i="14"/>
  <c r="H144" i="14" s="1"/>
  <c r="BE668" i="14"/>
  <c r="AW668" i="14"/>
  <c r="AO668" i="14"/>
  <c r="AG668" i="14"/>
  <c r="Y668" i="14"/>
  <c r="Q668" i="14"/>
  <c r="BL668" i="14"/>
  <c r="BD668" i="14"/>
  <c r="AV668" i="14"/>
  <c r="AN668" i="14"/>
  <c r="AF668" i="14"/>
  <c r="X668" i="14"/>
  <c r="P668" i="14"/>
  <c r="BK668" i="14"/>
  <c r="BC668" i="14"/>
  <c r="AU668" i="14"/>
  <c r="AM668" i="14"/>
  <c r="AE668" i="14"/>
  <c r="W668" i="14"/>
  <c r="O668" i="14"/>
  <c r="BJ668" i="14"/>
  <c r="BB668" i="14"/>
  <c r="AT668" i="14"/>
  <c r="AL668" i="14"/>
  <c r="AD668" i="14"/>
  <c r="V668" i="14"/>
  <c r="BI668" i="14"/>
  <c r="BA668" i="14"/>
  <c r="AS668" i="14"/>
  <c r="AK668" i="14"/>
  <c r="AC668" i="14"/>
  <c r="U668" i="14"/>
  <c r="M668" i="14"/>
  <c r="BH668" i="14"/>
  <c r="AZ668" i="14"/>
  <c r="AR668" i="14"/>
  <c r="AJ668" i="14"/>
  <c r="AB668" i="14"/>
  <c r="T668" i="14"/>
  <c r="BG668" i="14"/>
  <c r="AY668" i="14"/>
  <c r="AQ668" i="14"/>
  <c r="AI668" i="14"/>
  <c r="AA668" i="14"/>
  <c r="S668" i="14"/>
  <c r="BF668" i="14"/>
  <c r="AX668" i="14"/>
  <c r="AP668" i="14"/>
  <c r="AH668" i="14"/>
  <c r="Z668" i="14"/>
  <c r="R668" i="14"/>
  <c r="D145" i="14"/>
  <c r="C146" i="14"/>
  <c r="D670" i="14"/>
  <c r="C671" i="14"/>
  <c r="E68" i="11"/>
  <c r="F68" i="11" s="1"/>
  <c r="D69" i="11"/>
  <c r="G69" i="11" s="1"/>
  <c r="M298" i="2"/>
  <c r="N299" i="2"/>
  <c r="E300" i="2"/>
  <c r="F300" i="2" s="1"/>
  <c r="B267" i="2"/>
  <c r="B270" i="2" s="1"/>
  <c r="B268" i="2"/>
  <c r="I143" i="14" l="1"/>
  <c r="K143" i="14" s="1"/>
  <c r="HS404" i="14" s="1"/>
  <c r="O338" i="2"/>
  <c r="P338" i="2"/>
  <c r="J68" i="11"/>
  <c r="K68" i="11" s="1"/>
  <c r="H68" i="11"/>
  <c r="I68" i="11" s="1"/>
  <c r="M377" i="2"/>
  <c r="N377" i="2"/>
  <c r="M339" i="2"/>
  <c r="L339" i="2"/>
  <c r="K339" i="2"/>
  <c r="K378" i="2"/>
  <c r="L378" i="2" s="1"/>
  <c r="K300" i="2"/>
  <c r="L300" i="2" s="1"/>
  <c r="I668" i="14"/>
  <c r="F669" i="14"/>
  <c r="G669" i="14"/>
  <c r="FC403" i="14"/>
  <c r="FQ403" i="14"/>
  <c r="DN403" i="14"/>
  <c r="AW403" i="14"/>
  <c r="DS403" i="14"/>
  <c r="EA403" i="14"/>
  <c r="EN403" i="14"/>
  <c r="BZ403" i="14"/>
  <c r="AF403" i="14"/>
  <c r="AT403" i="14"/>
  <c r="DG403" i="14"/>
  <c r="DJ403" i="14"/>
  <c r="IQ403" i="14"/>
  <c r="IY403" i="14"/>
  <c r="CN403" i="14"/>
  <c r="GY403" i="14"/>
  <c r="FE403" i="14"/>
  <c r="FK403" i="14"/>
  <c r="AX403" i="14"/>
  <c r="DU403" i="14"/>
  <c r="EC403" i="14"/>
  <c r="BW403" i="14"/>
  <c r="HM403" i="14"/>
  <c r="Q403" i="14"/>
  <c r="AH403" i="14"/>
  <c r="AN403" i="14"/>
  <c r="IH403" i="14"/>
  <c r="IS403" i="14"/>
  <c r="JA403" i="14"/>
  <c r="EF403" i="14"/>
  <c r="CP403" i="14"/>
  <c r="EQ403" i="14"/>
  <c r="FG403" i="14"/>
  <c r="FM403" i="14"/>
  <c r="GX403" i="14"/>
  <c r="DO403" i="14"/>
  <c r="DW403" i="14"/>
  <c r="P403" i="14"/>
  <c r="HG403" i="14"/>
  <c r="AJ403" i="14"/>
  <c r="M403" i="14"/>
  <c r="AP403" i="14"/>
  <c r="BU403" i="14"/>
  <c r="IM403" i="14"/>
  <c r="IU403" i="14"/>
  <c r="CC403" i="14"/>
  <c r="CJ403" i="14"/>
  <c r="FI403" i="14"/>
  <c r="K403" i="14"/>
  <c r="FO403" i="14"/>
  <c r="BA403" i="14"/>
  <c r="DQ403" i="14"/>
  <c r="DY403" i="14"/>
  <c r="G403" i="14"/>
  <c r="HI403" i="14"/>
  <c r="AL403" i="14"/>
  <c r="AR403" i="14"/>
  <c r="GV403" i="14"/>
  <c r="BB403" i="14"/>
  <c r="IO403" i="14"/>
  <c r="IW403" i="14"/>
  <c r="EG403" i="14"/>
  <c r="CL403" i="14"/>
  <c r="BX403" i="14"/>
  <c r="CB403" i="14"/>
  <c r="HC403" i="14"/>
  <c r="HU403" i="14"/>
  <c r="HO403" i="14"/>
  <c r="HQ403" i="14"/>
  <c r="HS403" i="14"/>
  <c r="GU403" i="14"/>
  <c r="IC403" i="14"/>
  <c r="HW403" i="14"/>
  <c r="HY403" i="14"/>
  <c r="IA403" i="14"/>
  <c r="IL403" i="14"/>
  <c r="FV403" i="14"/>
  <c r="H403" i="14"/>
  <c r="FY403" i="14"/>
  <c r="FU403" i="14"/>
  <c r="GG403" i="14"/>
  <c r="GA403" i="14"/>
  <c r="GC403" i="14"/>
  <c r="GE403" i="14"/>
  <c r="GO403" i="14"/>
  <c r="GI403" i="14"/>
  <c r="GK403" i="14"/>
  <c r="GM403" i="14"/>
  <c r="EK403" i="14"/>
  <c r="GZ403" i="14"/>
  <c r="BT403" i="14"/>
  <c r="AB403" i="14"/>
  <c r="AD403" i="14"/>
  <c r="X403" i="14"/>
  <c r="Z403" i="14"/>
  <c r="CF403" i="14"/>
  <c r="EO403" i="14"/>
  <c r="CV403" i="14"/>
  <c r="CX403" i="14"/>
  <c r="CR403" i="14"/>
  <c r="CT403" i="14"/>
  <c r="EL403" i="14"/>
  <c r="DD403" i="14"/>
  <c r="DF403" i="14"/>
  <c r="CZ403" i="14"/>
  <c r="DB403" i="14"/>
  <c r="EE403" i="14"/>
  <c r="IE403" i="14"/>
  <c r="AY403" i="14"/>
  <c r="J403" i="14"/>
  <c r="FZ403" i="14"/>
  <c r="BH403" i="14"/>
  <c r="BJ403" i="14"/>
  <c r="BD403" i="14"/>
  <c r="BF403" i="14"/>
  <c r="BP403" i="14"/>
  <c r="BR403" i="14"/>
  <c r="BL403" i="14"/>
  <c r="BN403" i="14"/>
  <c r="L403" i="14"/>
  <c r="ER403" i="14"/>
  <c r="HA403" i="14"/>
  <c r="T403" i="14"/>
  <c r="EZ403" i="14"/>
  <c r="FB403" i="14"/>
  <c r="EV403" i="14"/>
  <c r="EX403" i="14"/>
  <c r="U403" i="14"/>
  <c r="R403" i="14"/>
  <c r="FH403" i="14"/>
  <c r="FJ403" i="14"/>
  <c r="FD403" i="14"/>
  <c r="FF403" i="14"/>
  <c r="GQ403" i="14"/>
  <c r="FP403" i="14"/>
  <c r="FR403" i="14"/>
  <c r="FL403" i="14"/>
  <c r="FN403" i="14"/>
  <c r="DL403" i="14"/>
  <c r="DH403" i="14"/>
  <c r="DK403" i="14"/>
  <c r="GT403" i="14"/>
  <c r="AU403" i="14"/>
  <c r="DT403" i="14"/>
  <c r="DV403" i="14"/>
  <c r="DP403" i="14"/>
  <c r="DR403" i="14"/>
  <c r="EB403" i="14"/>
  <c r="ED403" i="14"/>
  <c r="DX403" i="14"/>
  <c r="DZ403" i="14"/>
  <c r="GW403" i="14"/>
  <c r="CG403" i="14"/>
  <c r="CD403" i="14"/>
  <c r="HD403" i="14"/>
  <c r="HL403" i="14"/>
  <c r="HN403" i="14"/>
  <c r="HH403" i="14"/>
  <c r="HJ403" i="14"/>
  <c r="HE403" i="14"/>
  <c r="EP403" i="14"/>
  <c r="HT403" i="14"/>
  <c r="HV403" i="14"/>
  <c r="HP403" i="14"/>
  <c r="HR403" i="14"/>
  <c r="GR403" i="14"/>
  <c r="IB403" i="14"/>
  <c r="ID403" i="14"/>
  <c r="HX403" i="14"/>
  <c r="HZ403" i="14"/>
  <c r="IJ403" i="14"/>
  <c r="IF403" i="14"/>
  <c r="FW403" i="14"/>
  <c r="EI403" i="14"/>
  <c r="FS403" i="14"/>
  <c r="GF403" i="14"/>
  <c r="GH403" i="14"/>
  <c r="GB403" i="14"/>
  <c r="GD403" i="14"/>
  <c r="GN403" i="14"/>
  <c r="GP403" i="14"/>
  <c r="GJ403" i="14"/>
  <c r="GL403" i="14"/>
  <c r="BS403" i="14"/>
  <c r="V403" i="14"/>
  <c r="S403" i="14"/>
  <c r="ES403" i="14"/>
  <c r="AC403" i="14"/>
  <c r="W403" i="14"/>
  <c r="Y403" i="14"/>
  <c r="AA403" i="14"/>
  <c r="ET403" i="14"/>
  <c r="HB403" i="14"/>
  <c r="AK403" i="14"/>
  <c r="AE403" i="14"/>
  <c r="AG403" i="14"/>
  <c r="AI403" i="14"/>
  <c r="GS403" i="14"/>
  <c r="AS403" i="14"/>
  <c r="AM403" i="14"/>
  <c r="AO403" i="14"/>
  <c r="AQ403" i="14"/>
  <c r="DM403" i="14"/>
  <c r="DI403" i="14"/>
  <c r="II403" i="14"/>
  <c r="AZ403" i="14"/>
  <c r="AV403" i="14"/>
  <c r="IR403" i="14"/>
  <c r="IT403" i="14"/>
  <c r="IN403" i="14"/>
  <c r="IP403" i="14"/>
  <c r="IZ403" i="14"/>
  <c r="JB403" i="14"/>
  <c r="IV403" i="14"/>
  <c r="IX403" i="14"/>
  <c r="I403" i="14"/>
  <c r="HF403" i="14"/>
  <c r="EJ403" i="14"/>
  <c r="CH403" i="14"/>
  <c r="CO403" i="14"/>
  <c r="CI403" i="14"/>
  <c r="CK403" i="14"/>
  <c r="CM403" i="14"/>
  <c r="CA403" i="14"/>
  <c r="CE403" i="14"/>
  <c r="CW403" i="14"/>
  <c r="CQ403" i="14"/>
  <c r="CS403" i="14"/>
  <c r="CU403" i="14"/>
  <c r="EH403" i="14"/>
  <c r="DE403" i="14"/>
  <c r="CY403" i="14"/>
  <c r="DA403" i="14"/>
  <c r="DC403" i="14"/>
  <c r="IK403" i="14"/>
  <c r="IG403" i="14"/>
  <c r="BY403" i="14"/>
  <c r="FX403" i="14"/>
  <c r="FT403" i="14"/>
  <c r="BI403" i="14"/>
  <c r="BC403" i="14"/>
  <c r="BE403" i="14"/>
  <c r="BG403" i="14"/>
  <c r="BQ403" i="14"/>
  <c r="BK403" i="14"/>
  <c r="BM403" i="14"/>
  <c r="BO403" i="14"/>
  <c r="BV403" i="14"/>
  <c r="EM403" i="14"/>
  <c r="N403" i="14"/>
  <c r="O403" i="14"/>
  <c r="FA403" i="14"/>
  <c r="EU403" i="14"/>
  <c r="EW403" i="14"/>
  <c r="EY403" i="14"/>
  <c r="EX404" i="14"/>
  <c r="FL404" i="14"/>
  <c r="IW404" i="14"/>
  <c r="BQ404" i="14"/>
  <c r="GG404" i="14"/>
  <c r="CS404" i="14"/>
  <c r="AN404" i="14"/>
  <c r="C147" i="14"/>
  <c r="D146" i="14"/>
  <c r="G144" i="14"/>
  <c r="E145" i="14"/>
  <c r="H145" i="14" s="1"/>
  <c r="N670" i="14"/>
  <c r="A671" i="14"/>
  <c r="BE669" i="14"/>
  <c r="AW669" i="14"/>
  <c r="AO669" i="14"/>
  <c r="AG669" i="14"/>
  <c r="Y669" i="14"/>
  <c r="Q669" i="14"/>
  <c r="BL669" i="14"/>
  <c r="BD669" i="14"/>
  <c r="AV669" i="14"/>
  <c r="AN669" i="14"/>
  <c r="AF669" i="14"/>
  <c r="X669" i="14"/>
  <c r="P669" i="14"/>
  <c r="BK669" i="14"/>
  <c r="BC669" i="14"/>
  <c r="AU669" i="14"/>
  <c r="AM669" i="14"/>
  <c r="AE669" i="14"/>
  <c r="W669" i="14"/>
  <c r="O669" i="14"/>
  <c r="BJ669" i="14"/>
  <c r="BB669" i="14"/>
  <c r="AT669" i="14"/>
  <c r="AL669" i="14"/>
  <c r="AD669" i="14"/>
  <c r="V669" i="14"/>
  <c r="BI669" i="14"/>
  <c r="BA669" i="14"/>
  <c r="AS669" i="14"/>
  <c r="AK669" i="14"/>
  <c r="AC669" i="14"/>
  <c r="U669" i="14"/>
  <c r="M669" i="14"/>
  <c r="BH669" i="14"/>
  <c r="AZ669" i="14"/>
  <c r="AR669" i="14"/>
  <c r="AJ669" i="14"/>
  <c r="AB669" i="14"/>
  <c r="T669" i="14"/>
  <c r="BG669" i="14"/>
  <c r="AY669" i="14"/>
  <c r="AQ669" i="14"/>
  <c r="AI669" i="14"/>
  <c r="AA669" i="14"/>
  <c r="S669" i="14"/>
  <c r="BF669" i="14"/>
  <c r="AX669" i="14"/>
  <c r="AP669" i="14"/>
  <c r="AH669" i="14"/>
  <c r="Z669" i="14"/>
  <c r="R669" i="14"/>
  <c r="F144" i="14"/>
  <c r="D671" i="14"/>
  <c r="C672" i="14"/>
  <c r="E670" i="14"/>
  <c r="G670" i="14" s="1"/>
  <c r="E69" i="11"/>
  <c r="F69" i="11" s="1"/>
  <c r="D70" i="11"/>
  <c r="G70" i="11" s="1"/>
  <c r="M299" i="2"/>
  <c r="N300" i="2"/>
  <c r="E301" i="2"/>
  <c r="F301" i="2" s="1"/>
  <c r="C208" i="1"/>
  <c r="B273" i="2"/>
  <c r="C212" i="1" s="1"/>
  <c r="B269" i="2"/>
  <c r="DR404" i="14" l="1"/>
  <c r="HK404" i="14"/>
  <c r="EO404" i="14"/>
  <c r="BJ404" i="14"/>
  <c r="II404" i="14"/>
  <c r="I669" i="14"/>
  <c r="AT404" i="14"/>
  <c r="CF404" i="14"/>
  <c r="FB404" i="14"/>
  <c r="DO404" i="14"/>
  <c r="GE404" i="14"/>
  <c r="CW404" i="14"/>
  <c r="BI404" i="14"/>
  <c r="AL404" i="14"/>
  <c r="BV404" i="14"/>
  <c r="EM404" i="14"/>
  <c r="IY404" i="14"/>
  <c r="DD404" i="14"/>
  <c r="AS404" i="14"/>
  <c r="IQ404" i="14"/>
  <c r="AJ404" i="14"/>
  <c r="CG404" i="14"/>
  <c r="GA404" i="14"/>
  <c r="DI404" i="14"/>
  <c r="AH404" i="14"/>
  <c r="CX404" i="14"/>
  <c r="AQ404" i="14"/>
  <c r="GH404" i="14"/>
  <c r="ET404" i="14"/>
  <c r="HC404" i="14"/>
  <c r="CK404" i="14"/>
  <c r="EJ404" i="14"/>
  <c r="P404" i="14"/>
  <c r="DY404" i="14"/>
  <c r="AP404" i="14"/>
  <c r="EC404" i="14"/>
  <c r="BZ404" i="14"/>
  <c r="HR404" i="14"/>
  <c r="U404" i="14"/>
  <c r="FI404" i="14"/>
  <c r="GL404" i="14"/>
  <c r="IJ404" i="14"/>
  <c r="IB404" i="14"/>
  <c r="T404" i="14"/>
  <c r="BM404" i="14"/>
  <c r="HD404" i="14"/>
  <c r="Y404" i="14"/>
  <c r="FN404" i="14"/>
  <c r="Q404" i="14"/>
  <c r="FC404" i="14"/>
  <c r="GD404" i="14"/>
  <c r="FO404" i="14"/>
  <c r="AC404" i="14"/>
  <c r="BU404" i="14"/>
  <c r="M404" i="14"/>
  <c r="BE404" i="14"/>
  <c r="HO404" i="14"/>
  <c r="AW404" i="14"/>
  <c r="EP404" i="14"/>
  <c r="CO404" i="14"/>
  <c r="EU404" i="14"/>
  <c r="AO404" i="14"/>
  <c r="BN404" i="14"/>
  <c r="AG404" i="14"/>
  <c r="CA404" i="14"/>
  <c r="CH404" i="14"/>
  <c r="HH404" i="14"/>
  <c r="GJ404" i="14"/>
  <c r="EW404" i="14"/>
  <c r="AR404" i="14"/>
  <c r="O404" i="14"/>
  <c r="EQ404" i="14"/>
  <c r="GU404" i="14"/>
  <c r="IL404" i="14"/>
  <c r="HI404" i="14"/>
  <c r="V404" i="14"/>
  <c r="AY404" i="14"/>
  <c r="IX404" i="14"/>
  <c r="FK404" i="14"/>
  <c r="GX404" i="14"/>
  <c r="FA404" i="14"/>
  <c r="GN404" i="14"/>
  <c r="CN404" i="14"/>
  <c r="GC404" i="14"/>
  <c r="BD404" i="14"/>
  <c r="HM404" i="14"/>
  <c r="AV404" i="14"/>
  <c r="HB404" i="14"/>
  <c r="EV404" i="14"/>
  <c r="GQ404" i="14"/>
  <c r="HX404" i="14"/>
  <c r="AK404" i="14"/>
  <c r="HW404" i="14"/>
  <c r="FT404" i="14"/>
  <c r="DH404" i="14"/>
  <c r="L404" i="14"/>
  <c r="FX404" i="14"/>
  <c r="BP404" i="14"/>
  <c r="IV404" i="14"/>
  <c r="AM404" i="14"/>
  <c r="FG404" i="14"/>
  <c r="BB404" i="14"/>
  <c r="CE404" i="14"/>
  <c r="IN404" i="14"/>
  <c r="AD404" i="14"/>
  <c r="EF404" i="14"/>
  <c r="GI404" i="14"/>
  <c r="CL404" i="14"/>
  <c r="EE404" i="14"/>
  <c r="BW404" i="14"/>
  <c r="DW404" i="14"/>
  <c r="BO404" i="14"/>
  <c r="CJ404" i="14"/>
  <c r="BG404" i="14"/>
  <c r="BL404" i="14"/>
  <c r="GW404" i="14"/>
  <c r="GF404" i="14"/>
  <c r="FQ404" i="14"/>
  <c r="DC404" i="14"/>
  <c r="FF404" i="14"/>
  <c r="CU404" i="14"/>
  <c r="BR404" i="14"/>
  <c r="FZ404" i="14"/>
  <c r="BC404" i="14"/>
  <c r="DK404" i="14"/>
  <c r="AB404" i="14"/>
  <c r="GR404" i="14"/>
  <c r="FH404" i="14"/>
  <c r="BH404" i="14"/>
  <c r="IO404" i="14"/>
  <c r="GZ404" i="14"/>
  <c r="HZ404" i="14"/>
  <c r="S404" i="14"/>
  <c r="GB404" i="14"/>
  <c r="GT404" i="14"/>
  <c r="BT404" i="14"/>
  <c r="DM404" i="14"/>
  <c r="Z404" i="14"/>
  <c r="AE404" i="14"/>
  <c r="IR404" i="14"/>
  <c r="W404" i="14"/>
  <c r="HV404" i="14"/>
  <c r="IC404" i="14"/>
  <c r="HL404" i="14"/>
  <c r="HG404" i="14"/>
  <c r="CI404" i="14"/>
  <c r="CT404" i="14"/>
  <c r="BS404" i="14"/>
  <c r="AA404" i="14"/>
  <c r="BK404" i="14"/>
  <c r="K404" i="14"/>
  <c r="BX404" i="14"/>
  <c r="CM404" i="14"/>
  <c r="CZ404" i="14"/>
  <c r="ES404" i="14"/>
  <c r="GP404" i="14"/>
  <c r="CB404" i="14"/>
  <c r="DU404" i="14"/>
  <c r="H404" i="14"/>
  <c r="ER404" i="14"/>
  <c r="GY404" i="14"/>
  <c r="FP404" i="14"/>
  <c r="HJ404" i="14"/>
  <c r="EL404" i="14"/>
  <c r="DZ404" i="14"/>
  <c r="ED404" i="14"/>
  <c r="DJ404" i="14"/>
  <c r="CQ404" i="14"/>
  <c r="IU404" i="14"/>
  <c r="J404" i="14"/>
  <c r="HF404" i="14"/>
  <c r="JA404" i="14"/>
  <c r="GV404" i="14"/>
  <c r="FJ404" i="14"/>
  <c r="HE404" i="14"/>
  <c r="EK404" i="14"/>
  <c r="IZ404" i="14"/>
  <c r="GK404" i="14"/>
  <c r="DL404" i="14"/>
  <c r="BF404" i="14"/>
  <c r="HT404" i="14"/>
  <c r="FE404" i="14"/>
  <c r="GM404" i="14"/>
  <c r="DG404" i="14"/>
  <c r="BA404" i="14"/>
  <c r="IG404" i="14"/>
  <c r="HP404" i="14"/>
  <c r="FY404" i="14"/>
  <c r="EH404" i="14"/>
  <c r="CR404" i="14"/>
  <c r="GS404" i="14"/>
  <c r="GO404" i="14"/>
  <c r="CY404" i="14"/>
  <c r="IS404" i="14"/>
  <c r="I404" i="14"/>
  <c r="DV404" i="14"/>
  <c r="HQ404" i="14"/>
  <c r="DS404" i="14"/>
  <c r="EY404" i="14"/>
  <c r="IK404" i="14"/>
  <c r="FU404" i="14"/>
  <c r="DX404" i="14"/>
  <c r="IT404" i="14"/>
  <c r="IE404" i="14"/>
  <c r="HA404" i="14"/>
  <c r="EA404" i="14"/>
  <c r="HN404" i="14"/>
  <c r="FR404" i="14"/>
  <c r="DN404" i="14"/>
  <c r="AZ404" i="14"/>
  <c r="IP404" i="14"/>
  <c r="EN404" i="14"/>
  <c r="CP404" i="14"/>
  <c r="IF404" i="14"/>
  <c r="AU404" i="14"/>
  <c r="HY404" i="14"/>
  <c r="EZ404" i="14"/>
  <c r="ID404" i="14"/>
  <c r="BY404" i="14"/>
  <c r="AX404" i="14"/>
  <c r="IM404" i="14"/>
  <c r="CV404" i="14"/>
  <c r="DA404" i="14"/>
  <c r="G404" i="14"/>
  <c r="EI404" i="14"/>
  <c r="FW404" i="14"/>
  <c r="N404" i="14"/>
  <c r="DF404" i="14"/>
  <c r="AI404" i="14"/>
  <c r="FD404" i="14"/>
  <c r="DE404" i="14"/>
  <c r="CD404" i="14"/>
  <c r="AF404" i="14"/>
  <c r="EB404" i="14"/>
  <c r="EG404" i="14"/>
  <c r="CC404" i="14"/>
  <c r="R404" i="14"/>
  <c r="FV404" i="14"/>
  <c r="FM404" i="14"/>
  <c r="FS404" i="14"/>
  <c r="DQ404" i="14"/>
  <c r="HU404" i="14"/>
  <c r="JB404" i="14"/>
  <c r="IA404" i="14"/>
  <c r="DT404" i="14"/>
  <c r="X404" i="14"/>
  <c r="IH404" i="14"/>
  <c r="DP404" i="14"/>
  <c r="DB404" i="14"/>
  <c r="M340" i="2"/>
  <c r="L340" i="2"/>
  <c r="K379" i="2"/>
  <c r="L379" i="2" s="1"/>
  <c r="K340" i="2"/>
  <c r="N340" i="2" s="1"/>
  <c r="K301" i="2"/>
  <c r="L301" i="2" s="1"/>
  <c r="J69" i="11"/>
  <c r="K69" i="11" s="1"/>
  <c r="H69" i="11"/>
  <c r="I69" i="11" s="1"/>
  <c r="H670" i="14"/>
  <c r="M378" i="2"/>
  <c r="N378" i="2"/>
  <c r="N339" i="2"/>
  <c r="G145" i="14"/>
  <c r="F145" i="14"/>
  <c r="I144" i="14"/>
  <c r="K144" i="14" s="1"/>
  <c r="HH405" i="14" s="1"/>
  <c r="F670" i="14"/>
  <c r="E146" i="14"/>
  <c r="H146" i="14" s="1"/>
  <c r="D672" i="14"/>
  <c r="C673" i="14"/>
  <c r="N671" i="14"/>
  <c r="A672" i="14"/>
  <c r="D147" i="14"/>
  <c r="C148" i="14"/>
  <c r="E671" i="14"/>
  <c r="H671" i="14" s="1"/>
  <c r="BE670" i="14"/>
  <c r="AW670" i="14"/>
  <c r="AO670" i="14"/>
  <c r="AG670" i="14"/>
  <c r="Y670" i="14"/>
  <c r="Q670" i="14"/>
  <c r="BL670" i="14"/>
  <c r="BD670" i="14"/>
  <c r="AV670" i="14"/>
  <c r="AN670" i="14"/>
  <c r="AF670" i="14"/>
  <c r="X670" i="14"/>
  <c r="P670" i="14"/>
  <c r="BK670" i="14"/>
  <c r="BC670" i="14"/>
  <c r="AU670" i="14"/>
  <c r="AM670" i="14"/>
  <c r="AE670" i="14"/>
  <c r="W670" i="14"/>
  <c r="O670" i="14"/>
  <c r="BJ670" i="14"/>
  <c r="BB670" i="14"/>
  <c r="AT670" i="14"/>
  <c r="AL670" i="14"/>
  <c r="AD670" i="14"/>
  <c r="V670" i="14"/>
  <c r="BI670" i="14"/>
  <c r="BA670" i="14"/>
  <c r="AS670" i="14"/>
  <c r="AK670" i="14"/>
  <c r="AC670" i="14"/>
  <c r="U670" i="14"/>
  <c r="M670" i="14"/>
  <c r="BH670" i="14"/>
  <c r="AZ670" i="14"/>
  <c r="AR670" i="14"/>
  <c r="AJ670" i="14"/>
  <c r="AB670" i="14"/>
  <c r="T670" i="14"/>
  <c r="BG670" i="14"/>
  <c r="AY670" i="14"/>
  <c r="AQ670" i="14"/>
  <c r="AI670" i="14"/>
  <c r="AA670" i="14"/>
  <c r="S670" i="14"/>
  <c r="BF670" i="14"/>
  <c r="AX670" i="14"/>
  <c r="AP670" i="14"/>
  <c r="AH670" i="14"/>
  <c r="Z670" i="14"/>
  <c r="R670" i="14"/>
  <c r="E70" i="11"/>
  <c r="F70" i="11" s="1"/>
  <c r="D71" i="11"/>
  <c r="G71" i="11" s="1"/>
  <c r="M300" i="2"/>
  <c r="N301" i="2"/>
  <c r="E302" i="2"/>
  <c r="F302" i="2" s="1"/>
  <c r="B271" i="2"/>
  <c r="C211" i="1" s="1"/>
  <c r="B272" i="2"/>
  <c r="C213" i="1" s="1"/>
  <c r="C214" i="1" s="1"/>
  <c r="C156" i="1"/>
  <c r="G671" i="14" l="1"/>
  <c r="I670" i="14"/>
  <c r="J70" i="11"/>
  <c r="K70" i="11" s="1"/>
  <c r="H70" i="11"/>
  <c r="I70" i="11" s="1"/>
  <c r="O340" i="2"/>
  <c r="P340" i="2"/>
  <c r="P339" i="2"/>
  <c r="O339" i="2"/>
  <c r="N379" i="2"/>
  <c r="M379" i="2"/>
  <c r="M341" i="2"/>
  <c r="L341" i="2"/>
  <c r="K341" i="2"/>
  <c r="K302" i="2"/>
  <c r="L302" i="2" s="1"/>
  <c r="K380" i="2"/>
  <c r="L380" i="2" s="1"/>
  <c r="I145" i="14"/>
  <c r="K145" i="14" s="1"/>
  <c r="IK406" i="14" s="1"/>
  <c r="G146" i="14"/>
  <c r="CV405" i="14"/>
  <c r="I405" i="14"/>
  <c r="CP405" i="14"/>
  <c r="J405" i="14"/>
  <c r="L405" i="14"/>
  <c r="M405" i="14"/>
  <c r="GA405" i="14"/>
  <c r="EK405" i="14"/>
  <c r="GD405" i="14"/>
  <c r="CX405" i="14"/>
  <c r="N405" i="14"/>
  <c r="GE405" i="14"/>
  <c r="CQ405" i="14"/>
  <c r="GW405" i="14"/>
  <c r="CU405" i="14"/>
  <c r="G405" i="14"/>
  <c r="FX405" i="14"/>
  <c r="H405" i="14"/>
  <c r="GC405" i="14"/>
  <c r="CN405" i="14"/>
  <c r="K405" i="14"/>
  <c r="BT405" i="14"/>
  <c r="O405" i="14"/>
  <c r="FV405" i="14"/>
  <c r="CS405" i="14"/>
  <c r="EF405" i="14"/>
  <c r="FZ405" i="14"/>
  <c r="GR405" i="14"/>
  <c r="CT405" i="14"/>
  <c r="Q405" i="14"/>
  <c r="FW405" i="14"/>
  <c r="BY405" i="14"/>
  <c r="F146" i="14"/>
  <c r="AR405" i="14"/>
  <c r="DZ405" i="14"/>
  <c r="HG405" i="14"/>
  <c r="AT405" i="14"/>
  <c r="EA405" i="14"/>
  <c r="HI405" i="14"/>
  <c r="AU405" i="14"/>
  <c r="EB405" i="14"/>
  <c r="HJ405" i="14"/>
  <c r="AW405" i="14"/>
  <c r="ED405" i="14"/>
  <c r="HK405" i="14"/>
  <c r="AM405" i="14"/>
  <c r="DT405" i="14"/>
  <c r="HB405" i="14"/>
  <c r="AO405" i="14"/>
  <c r="DV405" i="14"/>
  <c r="HC405" i="14"/>
  <c r="AP405" i="14"/>
  <c r="DW405" i="14"/>
  <c r="HD405" i="14"/>
  <c r="AQ405" i="14"/>
  <c r="DY405" i="14"/>
  <c r="HF405" i="14"/>
  <c r="AK405" i="14"/>
  <c r="CW405" i="14"/>
  <c r="FI405" i="14"/>
  <c r="HU405" i="14"/>
  <c r="AF405" i="14"/>
  <c r="CR405" i="14"/>
  <c r="FD405" i="14"/>
  <c r="HP405" i="14"/>
  <c r="BC405" i="14"/>
  <c r="EJ405" i="14"/>
  <c r="HR405" i="14"/>
  <c r="BE405" i="14"/>
  <c r="EL405" i="14"/>
  <c r="HS405" i="14"/>
  <c r="BF405" i="14"/>
  <c r="EM405" i="14"/>
  <c r="HT405" i="14"/>
  <c r="BG405" i="14"/>
  <c r="EO405" i="14"/>
  <c r="HV405" i="14"/>
  <c r="AX405" i="14"/>
  <c r="EE405" i="14"/>
  <c r="HL405" i="14"/>
  <c r="AY405" i="14"/>
  <c r="EG405" i="14"/>
  <c r="HN405" i="14"/>
  <c r="AZ405" i="14"/>
  <c r="EH405" i="14"/>
  <c r="HO405" i="14"/>
  <c r="BB405" i="14"/>
  <c r="EI405" i="14"/>
  <c r="HQ405" i="14"/>
  <c r="AS405" i="14"/>
  <c r="DE405" i="14"/>
  <c r="FQ405" i="14"/>
  <c r="IC405" i="14"/>
  <c r="AN405" i="14"/>
  <c r="CZ405" i="14"/>
  <c r="FL405" i="14"/>
  <c r="HX405" i="14"/>
  <c r="BN405" i="14"/>
  <c r="EU405" i="14"/>
  <c r="IB405" i="14"/>
  <c r="BO405" i="14"/>
  <c r="EW405" i="14"/>
  <c r="ID405" i="14"/>
  <c r="BP405" i="14"/>
  <c r="EX405" i="14"/>
  <c r="IE405" i="14"/>
  <c r="BR405" i="14"/>
  <c r="EY405" i="14"/>
  <c r="IG405" i="14"/>
  <c r="BH405" i="14"/>
  <c r="EP405" i="14"/>
  <c r="HW405" i="14"/>
  <c r="BJ405" i="14"/>
  <c r="EQ405" i="14"/>
  <c r="HY405" i="14"/>
  <c r="BK405" i="14"/>
  <c r="ER405" i="14"/>
  <c r="HZ405" i="14"/>
  <c r="BM405" i="14"/>
  <c r="ET405" i="14"/>
  <c r="IA405" i="14"/>
  <c r="BA405" i="14"/>
  <c r="DM405" i="14"/>
  <c r="FY405" i="14"/>
  <c r="IK405" i="14"/>
  <c r="AV405" i="14"/>
  <c r="DH405" i="14"/>
  <c r="FT405" i="14"/>
  <c r="IF405" i="14"/>
  <c r="BX405" i="14"/>
  <c r="FF405" i="14"/>
  <c r="IM405" i="14"/>
  <c r="BZ405" i="14"/>
  <c r="FG405" i="14"/>
  <c r="IO405" i="14"/>
  <c r="CA405" i="14"/>
  <c r="FH405" i="14"/>
  <c r="IP405" i="14"/>
  <c r="CC405" i="14"/>
  <c r="FJ405" i="14"/>
  <c r="IQ405" i="14"/>
  <c r="BS405" i="14"/>
  <c r="EZ405" i="14"/>
  <c r="IH405" i="14"/>
  <c r="BU405" i="14"/>
  <c r="FB405" i="14"/>
  <c r="II405" i="14"/>
  <c r="BV405" i="14"/>
  <c r="FC405" i="14"/>
  <c r="IJ405" i="14"/>
  <c r="BW405" i="14"/>
  <c r="FE405" i="14"/>
  <c r="IL405" i="14"/>
  <c r="BI405" i="14"/>
  <c r="DU405" i="14"/>
  <c r="GG405" i="14"/>
  <c r="IS405" i="14"/>
  <c r="BD405" i="14"/>
  <c r="DP405" i="14"/>
  <c r="GB405" i="14"/>
  <c r="IN405" i="14"/>
  <c r="CI405" i="14"/>
  <c r="FP405" i="14"/>
  <c r="IX405" i="14"/>
  <c r="CK405" i="14"/>
  <c r="FR405" i="14"/>
  <c r="IY405" i="14"/>
  <c r="CL405" i="14"/>
  <c r="FS405" i="14"/>
  <c r="IZ405" i="14"/>
  <c r="CM405" i="14"/>
  <c r="FU405" i="14"/>
  <c r="JB405" i="14"/>
  <c r="CD405" i="14"/>
  <c r="FK405" i="14"/>
  <c r="IR405" i="14"/>
  <c r="CE405" i="14"/>
  <c r="FM405" i="14"/>
  <c r="IT405" i="14"/>
  <c r="CF405" i="14"/>
  <c r="FN405" i="14"/>
  <c r="IU405" i="14"/>
  <c r="CH405" i="14"/>
  <c r="FO405" i="14"/>
  <c r="IW405" i="14"/>
  <c r="BQ405" i="14"/>
  <c r="EC405" i="14"/>
  <c r="GO405" i="14"/>
  <c r="JA405" i="14"/>
  <c r="BL405" i="14"/>
  <c r="DX405" i="14"/>
  <c r="GJ405" i="14"/>
  <c r="IV405" i="14"/>
  <c r="W405" i="14"/>
  <c r="DD405" i="14"/>
  <c r="GL405" i="14"/>
  <c r="Y405" i="14"/>
  <c r="DF405" i="14"/>
  <c r="GM405" i="14"/>
  <c r="Z405" i="14"/>
  <c r="DG405" i="14"/>
  <c r="GN405" i="14"/>
  <c r="AA405" i="14"/>
  <c r="DI405" i="14"/>
  <c r="GP405" i="14"/>
  <c r="R405" i="14"/>
  <c r="CY405" i="14"/>
  <c r="GF405" i="14"/>
  <c r="S405" i="14"/>
  <c r="DA405" i="14"/>
  <c r="GH405" i="14"/>
  <c r="T405" i="14"/>
  <c r="DB405" i="14"/>
  <c r="GI405" i="14"/>
  <c r="V405" i="14"/>
  <c r="DC405" i="14"/>
  <c r="GK405" i="14"/>
  <c r="U405" i="14"/>
  <c r="CG405" i="14"/>
  <c r="ES405" i="14"/>
  <c r="HE405" i="14"/>
  <c r="P405" i="14"/>
  <c r="CB405" i="14"/>
  <c r="EN405" i="14"/>
  <c r="GZ405" i="14"/>
  <c r="AH405" i="14"/>
  <c r="DO405" i="14"/>
  <c r="GV405" i="14"/>
  <c r="AI405" i="14"/>
  <c r="DQ405" i="14"/>
  <c r="GX405" i="14"/>
  <c r="AJ405" i="14"/>
  <c r="DR405" i="14"/>
  <c r="GY405" i="14"/>
  <c r="AL405" i="14"/>
  <c r="DS405" i="14"/>
  <c r="HA405" i="14"/>
  <c r="AB405" i="14"/>
  <c r="DJ405" i="14"/>
  <c r="GQ405" i="14"/>
  <c r="AD405" i="14"/>
  <c r="DK405" i="14"/>
  <c r="GS405" i="14"/>
  <c r="AE405" i="14"/>
  <c r="DL405" i="14"/>
  <c r="GT405" i="14"/>
  <c r="AG405" i="14"/>
  <c r="DN405" i="14"/>
  <c r="GU405" i="14"/>
  <c r="AC405" i="14"/>
  <c r="CO405" i="14"/>
  <c r="FA405" i="14"/>
  <c r="HM405" i="14"/>
  <c r="X405" i="14"/>
  <c r="CJ405" i="14"/>
  <c r="EV405" i="14"/>
  <c r="F671" i="14"/>
  <c r="I671" i="14" s="1"/>
  <c r="D673" i="14"/>
  <c r="C674" i="14"/>
  <c r="E672" i="14"/>
  <c r="F672" i="14" s="1"/>
  <c r="C149" i="14"/>
  <c r="D148" i="14"/>
  <c r="E147" i="14"/>
  <c r="F147" i="14" s="1"/>
  <c r="N672" i="14"/>
  <c r="A673" i="14"/>
  <c r="BE671" i="14"/>
  <c r="AW671" i="14"/>
  <c r="AO671" i="14"/>
  <c r="AG671" i="14"/>
  <c r="Y671" i="14"/>
  <c r="Q671" i="14"/>
  <c r="BL671" i="14"/>
  <c r="BD671" i="14"/>
  <c r="AV671" i="14"/>
  <c r="AN671" i="14"/>
  <c r="AF671" i="14"/>
  <c r="X671" i="14"/>
  <c r="P671" i="14"/>
  <c r="BK671" i="14"/>
  <c r="BC671" i="14"/>
  <c r="AU671" i="14"/>
  <c r="AM671" i="14"/>
  <c r="AE671" i="14"/>
  <c r="W671" i="14"/>
  <c r="O671" i="14"/>
  <c r="BJ671" i="14"/>
  <c r="BB671" i="14"/>
  <c r="AT671" i="14"/>
  <c r="AL671" i="14"/>
  <c r="AD671" i="14"/>
  <c r="V671" i="14"/>
  <c r="BI671" i="14"/>
  <c r="BA671" i="14"/>
  <c r="AS671" i="14"/>
  <c r="AK671" i="14"/>
  <c r="AC671" i="14"/>
  <c r="U671" i="14"/>
  <c r="M671" i="14"/>
  <c r="BH671" i="14"/>
  <c r="AZ671" i="14"/>
  <c r="AR671" i="14"/>
  <c r="AJ671" i="14"/>
  <c r="AB671" i="14"/>
  <c r="T671" i="14"/>
  <c r="BG671" i="14"/>
  <c r="AY671" i="14"/>
  <c r="AQ671" i="14"/>
  <c r="AI671" i="14"/>
  <c r="AA671" i="14"/>
  <c r="S671" i="14"/>
  <c r="BF671" i="14"/>
  <c r="AX671" i="14"/>
  <c r="AP671" i="14"/>
  <c r="AH671" i="14"/>
  <c r="Z671" i="14"/>
  <c r="R671" i="14"/>
  <c r="E71" i="11"/>
  <c r="F71" i="11" s="1"/>
  <c r="D72" i="11"/>
  <c r="G72" i="11" s="1"/>
  <c r="M301" i="2"/>
  <c r="N302" i="2"/>
  <c r="E303" i="2"/>
  <c r="F303" i="2" s="1"/>
  <c r="C41" i="1"/>
  <c r="N380" i="2" l="1"/>
  <c r="M380" i="2"/>
  <c r="J71" i="11"/>
  <c r="K71" i="11" s="1"/>
  <c r="H71" i="11"/>
  <c r="I71" i="11" s="1"/>
  <c r="N341" i="2"/>
  <c r="M342" i="2"/>
  <c r="K303" i="2"/>
  <c r="L303" i="2" s="1"/>
  <c r="L342" i="2"/>
  <c r="K381" i="2"/>
  <c r="L381" i="2" s="1"/>
  <c r="K342" i="2"/>
  <c r="H672" i="14"/>
  <c r="G672" i="14"/>
  <c r="DA406" i="14"/>
  <c r="HC406" i="14"/>
  <c r="EN406" i="14"/>
  <c r="FQ406" i="14"/>
  <c r="W406" i="14"/>
  <c r="GB406" i="14"/>
  <c r="U406" i="14"/>
  <c r="EB406" i="14"/>
  <c r="CI406" i="14"/>
  <c r="GQ406" i="14"/>
  <c r="CK406" i="14"/>
  <c r="DN406" i="14"/>
  <c r="FV406" i="14"/>
  <c r="T406" i="14"/>
  <c r="FM406" i="14"/>
  <c r="M406" i="14"/>
  <c r="HY406" i="14"/>
  <c r="HR406" i="14"/>
  <c r="CF406" i="14"/>
  <c r="CA406" i="14"/>
  <c r="EQ406" i="14"/>
  <c r="AH406" i="14"/>
  <c r="CL406" i="14"/>
  <c r="GZ406" i="14"/>
  <c r="O406" i="14"/>
  <c r="DP406" i="14"/>
  <c r="GN406" i="14"/>
  <c r="BW406" i="14"/>
  <c r="BJ406" i="14"/>
  <c r="AI406" i="14"/>
  <c r="IV406" i="14"/>
  <c r="DV406" i="14"/>
  <c r="CU406" i="14"/>
  <c r="IN406" i="14"/>
  <c r="AB406" i="14"/>
  <c r="FC406" i="14"/>
  <c r="ID406" i="14"/>
  <c r="IE406" i="14"/>
  <c r="FY406" i="14"/>
  <c r="BH406" i="14"/>
  <c r="GK406" i="14"/>
  <c r="HU406" i="14"/>
  <c r="DT406" i="14"/>
  <c r="N406" i="14"/>
  <c r="FA406" i="14"/>
  <c r="GC406" i="14"/>
  <c r="BU406" i="14"/>
  <c r="IA406" i="14"/>
  <c r="HP406" i="14"/>
  <c r="DM406" i="14"/>
  <c r="HV406" i="14"/>
  <c r="DD406" i="14"/>
  <c r="FI406" i="14"/>
  <c r="AM406" i="14"/>
  <c r="FP406" i="14"/>
  <c r="CO406" i="14"/>
  <c r="CV406" i="14"/>
  <c r="ES406" i="14"/>
  <c r="BK406" i="14"/>
  <c r="DJ406" i="14"/>
  <c r="BG406" i="14"/>
  <c r="GJ406" i="14"/>
  <c r="FF406" i="14"/>
  <c r="DS406" i="14"/>
  <c r="JB406" i="14"/>
  <c r="Z406" i="14"/>
  <c r="CJ406" i="14"/>
  <c r="HB406" i="14"/>
  <c r="GT406" i="14"/>
  <c r="AX406" i="14"/>
  <c r="HI406" i="14"/>
  <c r="GI406" i="14"/>
  <c r="CT406" i="14"/>
  <c r="AL406" i="14"/>
  <c r="IZ406" i="14"/>
  <c r="DK406" i="14"/>
  <c r="IQ406" i="14"/>
  <c r="CY406" i="14"/>
  <c r="BV406" i="14"/>
  <c r="AD406" i="14"/>
  <c r="FE406" i="14"/>
  <c r="FS406" i="14"/>
  <c r="FH406" i="14"/>
  <c r="EE406" i="14"/>
  <c r="GF406" i="14"/>
  <c r="EK406" i="14"/>
  <c r="HQ406" i="14"/>
  <c r="IR406" i="14"/>
  <c r="CN406" i="14"/>
  <c r="BA406" i="14"/>
  <c r="HW406" i="14"/>
  <c r="AU406" i="14"/>
  <c r="DC406" i="14"/>
  <c r="CW406" i="14"/>
  <c r="AN406" i="14"/>
  <c r="DG406" i="14"/>
  <c r="FO406" i="14"/>
  <c r="AC406" i="14"/>
  <c r="GP406" i="14"/>
  <c r="IO406" i="14"/>
  <c r="CD406" i="14"/>
  <c r="IB406" i="14"/>
  <c r="H406" i="14"/>
  <c r="EI406" i="14"/>
  <c r="IH406" i="14"/>
  <c r="EO406" i="14"/>
  <c r="GX406" i="14"/>
  <c r="V406" i="14"/>
  <c r="AK406" i="14"/>
  <c r="HA406" i="14"/>
  <c r="Y406" i="14"/>
  <c r="CH406" i="14"/>
  <c r="EX406" i="14"/>
  <c r="DH406" i="14"/>
  <c r="FD406" i="14"/>
  <c r="S406" i="14"/>
  <c r="ET406" i="14"/>
  <c r="FU406" i="14"/>
  <c r="AZ406" i="14"/>
  <c r="HJ406" i="14"/>
  <c r="DI406" i="14"/>
  <c r="FR406" i="14"/>
  <c r="IM406" i="14"/>
  <c r="CZ406" i="14"/>
  <c r="FG406" i="14"/>
  <c r="BY406" i="14"/>
  <c r="FT406" i="14"/>
  <c r="HO406" i="14"/>
  <c r="HM406" i="14"/>
  <c r="GR406" i="14"/>
  <c r="AA406" i="14"/>
  <c r="BX406" i="14"/>
  <c r="CG406" i="14"/>
  <c r="GE406" i="14"/>
  <c r="BL406" i="14"/>
  <c r="CP406" i="14"/>
  <c r="EV406" i="14"/>
  <c r="BP406" i="14"/>
  <c r="IW406" i="14"/>
  <c r="BB406" i="14"/>
  <c r="BD406" i="14"/>
  <c r="AR406" i="14"/>
  <c r="EP406" i="14"/>
  <c r="Q406" i="14"/>
  <c r="BZ406" i="14"/>
  <c r="ER406" i="14"/>
  <c r="EH406" i="14"/>
  <c r="G406" i="14"/>
  <c r="BO406" i="14"/>
  <c r="EG406" i="14"/>
  <c r="IF406" i="14"/>
  <c r="R406" i="14"/>
  <c r="CX406" i="14"/>
  <c r="EU406" i="14"/>
  <c r="HX406" i="14"/>
  <c r="J406" i="14"/>
  <c r="CM406" i="14"/>
  <c r="EJ406" i="14"/>
  <c r="DZ406" i="14"/>
  <c r="HE406" i="14"/>
  <c r="GH406" i="14"/>
  <c r="P406" i="14"/>
  <c r="BM406" i="14"/>
  <c r="GW406" i="14"/>
  <c r="FW406" i="14"/>
  <c r="IT406" i="14"/>
  <c r="BC406" i="14"/>
  <c r="CE406" i="14"/>
  <c r="GO406" i="14"/>
  <c r="CC406" i="14"/>
  <c r="HF406" i="14"/>
  <c r="EC406" i="14"/>
  <c r="IU406" i="14"/>
  <c r="DX406" i="14"/>
  <c r="BI406" i="14"/>
  <c r="BS406" i="14"/>
  <c r="BQ406" i="14"/>
  <c r="IG406" i="14"/>
  <c r="HD406" i="14"/>
  <c r="BF406" i="14"/>
  <c r="GL406" i="14"/>
  <c r="EW406" i="14"/>
  <c r="DW406" i="14"/>
  <c r="GV406" i="14"/>
  <c r="IC406" i="14"/>
  <c r="EM406" i="14"/>
  <c r="FL406" i="14"/>
  <c r="EL406" i="14"/>
  <c r="IX406" i="14"/>
  <c r="FK406" i="14"/>
  <c r="HS406" i="14"/>
  <c r="AQ406" i="14"/>
  <c r="AE406" i="14"/>
  <c r="HZ406" i="14"/>
  <c r="GG406" i="14"/>
  <c r="FX406" i="14"/>
  <c r="AS406" i="14"/>
  <c r="AV406" i="14"/>
  <c r="HT406" i="14"/>
  <c r="IS406" i="14"/>
  <c r="BN406" i="14"/>
  <c r="FJ406" i="14"/>
  <c r="HG406" i="14"/>
  <c r="AO406" i="14"/>
  <c r="IJ406" i="14"/>
  <c r="K406" i="14"/>
  <c r="DQ406" i="14"/>
  <c r="JA406" i="14"/>
  <c r="IY406" i="14"/>
  <c r="CB406" i="14"/>
  <c r="DY406" i="14"/>
  <c r="EY406" i="14"/>
  <c r="I406" i="14"/>
  <c r="BE406" i="14"/>
  <c r="II406" i="14"/>
  <c r="AP406" i="14"/>
  <c r="EA406" i="14"/>
  <c r="FN406" i="14"/>
  <c r="AT406" i="14"/>
  <c r="HK406" i="14"/>
  <c r="AF406" i="14"/>
  <c r="X406" i="14"/>
  <c r="HN406" i="14"/>
  <c r="AG406" i="14"/>
  <c r="EF406" i="14"/>
  <c r="GU406" i="14"/>
  <c r="AY406" i="14"/>
  <c r="HL406" i="14"/>
  <c r="IP406" i="14"/>
  <c r="FZ406" i="14"/>
  <c r="GS406" i="14"/>
  <c r="AW406" i="14"/>
  <c r="DL406" i="14"/>
  <c r="DO406" i="14"/>
  <c r="AJ406" i="14"/>
  <c r="GA406" i="14"/>
  <c r="GY406" i="14"/>
  <c r="DU406" i="14"/>
  <c r="CQ406" i="14"/>
  <c r="ED406" i="14"/>
  <c r="I146" i="14"/>
  <c r="K146" i="14" s="1"/>
  <c r="IS407" i="14" s="1"/>
  <c r="GM406" i="14"/>
  <c r="GD406" i="14"/>
  <c r="DF406" i="14"/>
  <c r="DR406" i="14"/>
  <c r="DE406" i="14"/>
  <c r="BR406" i="14"/>
  <c r="DB406" i="14"/>
  <c r="IL406" i="14"/>
  <c r="CS406" i="14"/>
  <c r="FB406" i="14"/>
  <c r="L406" i="14"/>
  <c r="BT406" i="14"/>
  <c r="EZ406" i="14"/>
  <c r="CR406" i="14"/>
  <c r="HH406" i="14"/>
  <c r="H147" i="14"/>
  <c r="G147" i="14"/>
  <c r="D149" i="14"/>
  <c r="C150" i="14"/>
  <c r="N673" i="14"/>
  <c r="A674" i="14"/>
  <c r="BE672" i="14"/>
  <c r="AW672" i="14"/>
  <c r="AO672" i="14"/>
  <c r="AG672" i="14"/>
  <c r="Y672" i="14"/>
  <c r="Q672" i="14"/>
  <c r="BL672" i="14"/>
  <c r="BD672" i="14"/>
  <c r="AV672" i="14"/>
  <c r="AN672" i="14"/>
  <c r="AF672" i="14"/>
  <c r="X672" i="14"/>
  <c r="P672" i="14"/>
  <c r="BK672" i="14"/>
  <c r="BC672" i="14"/>
  <c r="AU672" i="14"/>
  <c r="AM672" i="14"/>
  <c r="AE672" i="14"/>
  <c r="W672" i="14"/>
  <c r="O672" i="14"/>
  <c r="BJ672" i="14"/>
  <c r="BB672" i="14"/>
  <c r="AT672" i="14"/>
  <c r="AL672" i="14"/>
  <c r="AD672" i="14"/>
  <c r="V672" i="14"/>
  <c r="BI672" i="14"/>
  <c r="BA672" i="14"/>
  <c r="AS672" i="14"/>
  <c r="AK672" i="14"/>
  <c r="AC672" i="14"/>
  <c r="U672" i="14"/>
  <c r="M672" i="14"/>
  <c r="BH672" i="14"/>
  <c r="AZ672" i="14"/>
  <c r="AR672" i="14"/>
  <c r="AJ672" i="14"/>
  <c r="AB672" i="14"/>
  <c r="T672" i="14"/>
  <c r="BG672" i="14"/>
  <c r="AY672" i="14"/>
  <c r="AQ672" i="14"/>
  <c r="AI672" i="14"/>
  <c r="AA672" i="14"/>
  <c r="S672" i="14"/>
  <c r="BF672" i="14"/>
  <c r="AX672" i="14"/>
  <c r="AP672" i="14"/>
  <c r="AH672" i="14"/>
  <c r="Z672" i="14"/>
  <c r="R672" i="14"/>
  <c r="D674" i="14"/>
  <c r="C675" i="14"/>
  <c r="E673" i="14"/>
  <c r="H673" i="14" s="1"/>
  <c r="E148" i="14"/>
  <c r="H148" i="14" s="1"/>
  <c r="E72" i="11"/>
  <c r="F72" i="11" s="1"/>
  <c r="D73" i="11"/>
  <c r="G73" i="11" s="1"/>
  <c r="M302" i="2"/>
  <c r="N303" i="2"/>
  <c r="E304" i="2"/>
  <c r="F304" i="2" s="1"/>
  <c r="C39" i="1"/>
  <c r="I672" i="14" l="1"/>
  <c r="P341" i="2"/>
  <c r="O341" i="2"/>
  <c r="J72" i="11"/>
  <c r="K72" i="11" s="1"/>
  <c r="H72" i="11"/>
  <c r="I72" i="11" s="1"/>
  <c r="N342" i="2"/>
  <c r="M343" i="2"/>
  <c r="K382" i="2"/>
  <c r="L382" i="2" s="1"/>
  <c r="K343" i="2"/>
  <c r="N343" i="2" s="1"/>
  <c r="K304" i="2"/>
  <c r="L304" i="2" s="1"/>
  <c r="L343" i="2"/>
  <c r="G673" i="14"/>
  <c r="N381" i="2"/>
  <c r="M381" i="2"/>
  <c r="DF407" i="14"/>
  <c r="CZ407" i="14"/>
  <c r="AZ407" i="14"/>
  <c r="EP407" i="14"/>
  <c r="AM407" i="14"/>
  <c r="FV407" i="14"/>
  <c r="HN407" i="14"/>
  <c r="BS407" i="14"/>
  <c r="AN407" i="14"/>
  <c r="FB407" i="14"/>
  <c r="CY407" i="14"/>
  <c r="CM407" i="14"/>
  <c r="BK407" i="14"/>
  <c r="EH407" i="14"/>
  <c r="AG407" i="14"/>
  <c r="AE407" i="14"/>
  <c r="FN407" i="14"/>
  <c r="CF407" i="14"/>
  <c r="FR407" i="14"/>
  <c r="AT407" i="14"/>
  <c r="DW407" i="14"/>
  <c r="AA407" i="14"/>
  <c r="EL407" i="14"/>
  <c r="CQ407" i="14"/>
  <c r="BZ407" i="14"/>
  <c r="GX407" i="14"/>
  <c r="GL407" i="14"/>
  <c r="T407" i="14"/>
  <c r="W407" i="14"/>
  <c r="FF407" i="14"/>
  <c r="BT407" i="14"/>
  <c r="BC407" i="14"/>
  <c r="CA407" i="14"/>
  <c r="CS407" i="14"/>
  <c r="N407" i="14"/>
  <c r="DV407" i="14"/>
  <c r="CI407" i="14"/>
  <c r="BM407" i="14"/>
  <c r="GH407" i="14"/>
  <c r="DO407" i="14"/>
  <c r="DG407" i="14"/>
  <c r="G407" i="14"/>
  <c r="H407" i="14"/>
  <c r="O407" i="14"/>
  <c r="EX407" i="14"/>
  <c r="BG407" i="14"/>
  <c r="AU407" i="14"/>
  <c r="GD407" i="14"/>
  <c r="CH407" i="14"/>
  <c r="DN407" i="14"/>
  <c r="I407" i="14"/>
  <c r="AI407" i="14"/>
  <c r="JB407" i="14"/>
  <c r="P407" i="14"/>
  <c r="BV407" i="14"/>
  <c r="HD407" i="14"/>
  <c r="AO407" i="14"/>
  <c r="CL407" i="14"/>
  <c r="IZ407" i="14"/>
  <c r="BO407" i="14"/>
  <c r="DB407" i="14"/>
  <c r="IL407" i="14"/>
  <c r="CN407" i="14"/>
  <c r="DR407" i="14"/>
  <c r="IA407" i="14"/>
  <c r="BN407" i="14"/>
  <c r="IQ407" i="14"/>
  <c r="ED407" i="14"/>
  <c r="R407" i="14"/>
  <c r="V407" i="14"/>
  <c r="FJ407" i="14"/>
  <c r="AH407" i="14"/>
  <c r="AV407" i="14"/>
  <c r="GP407" i="14"/>
  <c r="AX407" i="14"/>
  <c r="BU407" i="14"/>
  <c r="DA407" i="14"/>
  <c r="DZ407" i="14"/>
  <c r="GN407" i="14"/>
  <c r="AB407" i="14"/>
  <c r="CD407" i="14"/>
  <c r="HV407" i="14"/>
  <c r="BB407" i="14"/>
  <c r="CT407" i="14"/>
  <c r="ID407" i="14"/>
  <c r="CB407" i="14"/>
  <c r="DJ407" i="14"/>
  <c r="IT407" i="14"/>
  <c r="J407" i="14"/>
  <c r="ET407" i="14"/>
  <c r="Z407" i="14"/>
  <c r="FZ407" i="14"/>
  <c r="AP407" i="14"/>
  <c r="BH407" i="14"/>
  <c r="HF407" i="14"/>
  <c r="BF407" i="14"/>
  <c r="IB407" i="14"/>
  <c r="GZ407" i="14"/>
  <c r="GI407" i="14"/>
  <c r="IX407" i="14"/>
  <c r="DP407" i="14"/>
  <c r="CU407" i="14"/>
  <c r="EE407" i="14"/>
  <c r="GT407" i="14"/>
  <c r="EF407" i="14"/>
  <c r="DH407" i="14"/>
  <c r="EM407" i="14"/>
  <c r="HB407" i="14"/>
  <c r="EV407" i="14"/>
  <c r="DX407" i="14"/>
  <c r="EU407" i="14"/>
  <c r="HJ407" i="14"/>
  <c r="FL407" i="14"/>
  <c r="EN407" i="14"/>
  <c r="FC407" i="14"/>
  <c r="HR407" i="14"/>
  <c r="GB407" i="14"/>
  <c r="FD407" i="14"/>
  <c r="FK407" i="14"/>
  <c r="HZ407" i="14"/>
  <c r="GR407" i="14"/>
  <c r="FT407" i="14"/>
  <c r="FS407" i="14"/>
  <c r="IH407" i="14"/>
  <c r="HH407" i="14"/>
  <c r="GJ407" i="14"/>
  <c r="GA407" i="14"/>
  <c r="IP407" i="14"/>
  <c r="DC407" i="14"/>
  <c r="BW407" i="14"/>
  <c r="IU407" i="14"/>
  <c r="BQ407" i="14"/>
  <c r="Q407" i="14"/>
  <c r="HS407" i="14"/>
  <c r="GQ407" i="14"/>
  <c r="M407" i="14"/>
  <c r="AD407" i="14"/>
  <c r="IR407" i="14"/>
  <c r="GY407" i="14"/>
  <c r="U407" i="14"/>
  <c r="AQ407" i="14"/>
  <c r="K407" i="14"/>
  <c r="HG407" i="14"/>
  <c r="AC407" i="14"/>
  <c r="BD407" i="14"/>
  <c r="X407" i="14"/>
  <c r="HO407" i="14"/>
  <c r="AK407" i="14"/>
  <c r="BP407" i="14"/>
  <c r="AJ407" i="14"/>
  <c r="HW407" i="14"/>
  <c r="AS407" i="14"/>
  <c r="CC407" i="14"/>
  <c r="AW407" i="14"/>
  <c r="IE407" i="14"/>
  <c r="BA407" i="14"/>
  <c r="CP407" i="14"/>
  <c r="BJ407" i="14"/>
  <c r="IM407" i="14"/>
  <c r="BI407" i="14"/>
  <c r="II407" i="14"/>
  <c r="GM407" i="14"/>
  <c r="DY407" i="14"/>
  <c r="EC407" i="14"/>
  <c r="DS407" i="14"/>
  <c r="CJ407" i="14"/>
  <c r="HP407" i="14"/>
  <c r="BY407" i="14"/>
  <c r="EI407" i="14"/>
  <c r="CV407" i="14"/>
  <c r="HX407" i="14"/>
  <c r="CG407" i="14"/>
  <c r="EY407" i="14"/>
  <c r="DK407" i="14"/>
  <c r="IF407" i="14"/>
  <c r="CO407" i="14"/>
  <c r="FO407" i="14"/>
  <c r="EA407" i="14"/>
  <c r="IN407" i="14"/>
  <c r="CW407" i="14"/>
  <c r="GE407" i="14"/>
  <c r="EQ407" i="14"/>
  <c r="IV407" i="14"/>
  <c r="DE407" i="14"/>
  <c r="GU407" i="14"/>
  <c r="FG407" i="14"/>
  <c r="DI407" i="14"/>
  <c r="DM407" i="14"/>
  <c r="HK407" i="14"/>
  <c r="FW407" i="14"/>
  <c r="DQ407" i="14"/>
  <c r="DU407" i="14"/>
  <c r="DD407" i="14"/>
  <c r="BL407" i="14"/>
  <c r="GK407" i="14"/>
  <c r="GO407" i="14"/>
  <c r="S407" i="14"/>
  <c r="HC407" i="14"/>
  <c r="EG407" i="14"/>
  <c r="EK407" i="14"/>
  <c r="AF407" i="14"/>
  <c r="HT407" i="14"/>
  <c r="EO407" i="14"/>
  <c r="ES407" i="14"/>
  <c r="AR407" i="14"/>
  <c r="IY407" i="14"/>
  <c r="EW407" i="14"/>
  <c r="FA407" i="14"/>
  <c r="BE407" i="14"/>
  <c r="L407" i="14"/>
  <c r="FE407" i="14"/>
  <c r="FI407" i="14"/>
  <c r="BR407" i="14"/>
  <c r="Y407" i="14"/>
  <c r="FM407" i="14"/>
  <c r="FQ407" i="14"/>
  <c r="CE407" i="14"/>
  <c r="AL407" i="14"/>
  <c r="FU407" i="14"/>
  <c r="FY407" i="14"/>
  <c r="CR407" i="14"/>
  <c r="AY407" i="14"/>
  <c r="GC407" i="14"/>
  <c r="GG407" i="14"/>
  <c r="IJ407" i="14"/>
  <c r="FX407" i="14"/>
  <c r="IW407" i="14"/>
  <c r="JA407" i="14"/>
  <c r="DT407" i="14"/>
  <c r="BX407" i="14"/>
  <c r="GS407" i="14"/>
  <c r="GW407" i="14"/>
  <c r="EJ407" i="14"/>
  <c r="CK407" i="14"/>
  <c r="HA407" i="14"/>
  <c r="HE407" i="14"/>
  <c r="EZ407" i="14"/>
  <c r="CX407" i="14"/>
  <c r="HI407" i="14"/>
  <c r="HM407" i="14"/>
  <c r="FP407" i="14"/>
  <c r="DL407" i="14"/>
  <c r="HQ407" i="14"/>
  <c r="HU407" i="14"/>
  <c r="GF407" i="14"/>
  <c r="EB407" i="14"/>
  <c r="HY407" i="14"/>
  <c r="IC407" i="14"/>
  <c r="GV407" i="14"/>
  <c r="ER407" i="14"/>
  <c r="IG407" i="14"/>
  <c r="IK407" i="14"/>
  <c r="HL407" i="14"/>
  <c r="FH407" i="14"/>
  <c r="IO407" i="14"/>
  <c r="I147" i="14"/>
  <c r="K147" i="14" s="1"/>
  <c r="HR408" i="14" s="1"/>
  <c r="G148" i="14"/>
  <c r="F673" i="14"/>
  <c r="N674" i="14"/>
  <c r="A675" i="14"/>
  <c r="F148" i="14"/>
  <c r="C676" i="14"/>
  <c r="D675" i="14"/>
  <c r="BE673" i="14"/>
  <c r="AW673" i="14"/>
  <c r="AO673" i="14"/>
  <c r="AG673" i="14"/>
  <c r="Y673" i="14"/>
  <c r="Q673" i="14"/>
  <c r="BL673" i="14"/>
  <c r="BD673" i="14"/>
  <c r="AV673" i="14"/>
  <c r="AN673" i="14"/>
  <c r="AF673" i="14"/>
  <c r="X673" i="14"/>
  <c r="P673" i="14"/>
  <c r="BK673" i="14"/>
  <c r="BC673" i="14"/>
  <c r="AU673" i="14"/>
  <c r="AM673" i="14"/>
  <c r="AE673" i="14"/>
  <c r="W673" i="14"/>
  <c r="O673" i="14"/>
  <c r="BJ673" i="14"/>
  <c r="BB673" i="14"/>
  <c r="AT673" i="14"/>
  <c r="AL673" i="14"/>
  <c r="AD673" i="14"/>
  <c r="V673" i="14"/>
  <c r="BI673" i="14"/>
  <c r="BA673" i="14"/>
  <c r="AS673" i="14"/>
  <c r="AK673" i="14"/>
  <c r="AC673" i="14"/>
  <c r="U673" i="14"/>
  <c r="M673" i="14"/>
  <c r="BH673" i="14"/>
  <c r="AZ673" i="14"/>
  <c r="AR673" i="14"/>
  <c r="AJ673" i="14"/>
  <c r="AB673" i="14"/>
  <c r="T673" i="14"/>
  <c r="BG673" i="14"/>
  <c r="AY673" i="14"/>
  <c r="AQ673" i="14"/>
  <c r="AI673" i="14"/>
  <c r="AA673" i="14"/>
  <c r="S673" i="14"/>
  <c r="BF673" i="14"/>
  <c r="AX673" i="14"/>
  <c r="AP673" i="14"/>
  <c r="AH673" i="14"/>
  <c r="Z673" i="14"/>
  <c r="R673" i="14"/>
  <c r="E674" i="14"/>
  <c r="F674" i="14" s="1"/>
  <c r="C151" i="14"/>
  <c r="D150" i="14"/>
  <c r="E149" i="14"/>
  <c r="H149" i="14" s="1"/>
  <c r="E73" i="11"/>
  <c r="F73" i="11" s="1"/>
  <c r="D74" i="11"/>
  <c r="G74" i="11" s="1"/>
  <c r="M303" i="2"/>
  <c r="N304" i="2"/>
  <c r="E305" i="2"/>
  <c r="F305" i="2" s="1"/>
  <c r="C146" i="1"/>
  <c r="C148" i="1" s="1"/>
  <c r="I673" i="14" l="1"/>
  <c r="O343" i="2"/>
  <c r="P343" i="2"/>
  <c r="N382" i="2"/>
  <c r="M382" i="2"/>
  <c r="M344" i="2"/>
  <c r="K305" i="2"/>
  <c r="L305" i="2" s="1"/>
  <c r="K383" i="2"/>
  <c r="L383" i="2" s="1"/>
  <c r="K344" i="2"/>
  <c r="N344" i="2" s="1"/>
  <c r="L344" i="2"/>
  <c r="O342" i="2"/>
  <c r="P342" i="2"/>
  <c r="J73" i="11"/>
  <c r="K73" i="11" s="1"/>
  <c r="H73" i="11"/>
  <c r="I73" i="11" s="1"/>
  <c r="FM408" i="14"/>
  <c r="DF408" i="14"/>
  <c r="II408" i="14"/>
  <c r="CZ408" i="14"/>
  <c r="AW408" i="14"/>
  <c r="FK408" i="14"/>
  <c r="GC408" i="14"/>
  <c r="BM408" i="14"/>
  <c r="AS408" i="14"/>
  <c r="DP408" i="14"/>
  <c r="AY408" i="14"/>
  <c r="FL408" i="14"/>
  <c r="GB408" i="14"/>
  <c r="CU408" i="14"/>
  <c r="DE408" i="14"/>
  <c r="I408" i="14"/>
  <c r="EO408" i="14"/>
  <c r="CR408" i="14"/>
  <c r="FG408" i="14"/>
  <c r="DH408" i="14"/>
  <c r="BU408" i="14"/>
  <c r="X408" i="14"/>
  <c r="FD408" i="14"/>
  <c r="FW408" i="14"/>
  <c r="IK408" i="14"/>
  <c r="FT408" i="14"/>
  <c r="AV408" i="14"/>
  <c r="BL408" i="14"/>
  <c r="CV408" i="14"/>
  <c r="AP408" i="14"/>
  <c r="CB408" i="14"/>
  <c r="Y408" i="14"/>
  <c r="FE408" i="14"/>
  <c r="DD408" i="14"/>
  <c r="DM408" i="14"/>
  <c r="IL408" i="14"/>
  <c r="AX408" i="14"/>
  <c r="AO408" i="14"/>
  <c r="FU408" i="14"/>
  <c r="BE408" i="14"/>
  <c r="DX408" i="14"/>
  <c r="GK408" i="14"/>
  <c r="FO408" i="14"/>
  <c r="DL408" i="14"/>
  <c r="FQ408" i="14"/>
  <c r="AM408" i="14"/>
  <c r="DB408" i="14"/>
  <c r="H408" i="14"/>
  <c r="EN408" i="14"/>
  <c r="CK408" i="14"/>
  <c r="S408" i="14"/>
  <c r="FH408" i="14"/>
  <c r="AU408" i="14"/>
  <c r="DJ408" i="14"/>
  <c r="AN408" i="14"/>
  <c r="DA408" i="14"/>
  <c r="BD408" i="14"/>
  <c r="DQ408" i="14"/>
  <c r="GJ408" i="14"/>
  <c r="AI408" i="14"/>
  <c r="HS408" i="14"/>
  <c r="FP408" i="14"/>
  <c r="AT408" i="14"/>
  <c r="CY408" i="14"/>
  <c r="FN408" i="14"/>
  <c r="BT408" i="14"/>
  <c r="EG408" i="14"/>
  <c r="Q408" i="14"/>
  <c r="CJ408" i="14"/>
  <c r="EW408" i="14"/>
  <c r="AG408" i="14"/>
  <c r="AQ408" i="14"/>
  <c r="IA408" i="14"/>
  <c r="IJ408" i="14"/>
  <c r="BB408" i="14"/>
  <c r="DG408" i="14"/>
  <c r="IH408" i="14"/>
  <c r="EF408" i="14"/>
  <c r="P408" i="14"/>
  <c r="CC408" i="14"/>
  <c r="EV408" i="14"/>
  <c r="AF408" i="14"/>
  <c r="CS408" i="14"/>
  <c r="BO408" i="14"/>
  <c r="AZ408" i="14"/>
  <c r="BA408" i="14"/>
  <c r="DN408" i="14"/>
  <c r="IE408" i="14"/>
  <c r="DI408" i="14"/>
  <c r="DY408" i="14"/>
  <c r="FR408" i="14"/>
  <c r="GR408" i="14"/>
  <c r="GS408" i="14"/>
  <c r="GZ408" i="14"/>
  <c r="HA408" i="14"/>
  <c r="HH408" i="14"/>
  <c r="HI408" i="14"/>
  <c r="HP408" i="14"/>
  <c r="IW408" i="14"/>
  <c r="DC408" i="14"/>
  <c r="AJ408" i="14"/>
  <c r="FX408" i="14"/>
  <c r="FY408" i="14"/>
  <c r="FZ408" i="14"/>
  <c r="FS408" i="14"/>
  <c r="FV408" i="14"/>
  <c r="HX408" i="14"/>
  <c r="HY408" i="14"/>
  <c r="IF408" i="14"/>
  <c r="IG408" i="14"/>
  <c r="IN408" i="14"/>
  <c r="IO408" i="14"/>
  <c r="IV408" i="14"/>
  <c r="K408" i="14"/>
  <c r="DK408" i="14"/>
  <c r="AR408" i="14"/>
  <c r="IB408" i="14"/>
  <c r="IC408" i="14"/>
  <c r="ID408" i="14"/>
  <c r="HW408" i="14"/>
  <c r="HZ408" i="14"/>
  <c r="HQ408" i="14"/>
  <c r="BG408" i="14"/>
  <c r="DS408" i="14"/>
  <c r="GE408" i="14"/>
  <c r="IQ408" i="14"/>
  <c r="BH408" i="14"/>
  <c r="DT408" i="14"/>
  <c r="GF408" i="14"/>
  <c r="IR408" i="14"/>
  <c r="BI408" i="14"/>
  <c r="DU408" i="14"/>
  <c r="GG408" i="14"/>
  <c r="IS408" i="14"/>
  <c r="BJ408" i="14"/>
  <c r="DV408" i="14"/>
  <c r="GH408" i="14"/>
  <c r="IT408" i="14"/>
  <c r="BC408" i="14"/>
  <c r="DO408" i="14"/>
  <c r="GA408" i="14"/>
  <c r="IM408" i="14"/>
  <c r="BF408" i="14"/>
  <c r="DR408" i="14"/>
  <c r="GD408" i="14"/>
  <c r="IP408" i="14"/>
  <c r="EA408" i="14"/>
  <c r="GM408" i="14"/>
  <c r="IY408" i="14"/>
  <c r="BP408" i="14"/>
  <c r="EB408" i="14"/>
  <c r="GN408" i="14"/>
  <c r="IZ408" i="14"/>
  <c r="BQ408" i="14"/>
  <c r="EC408" i="14"/>
  <c r="GO408" i="14"/>
  <c r="JA408" i="14"/>
  <c r="BR408" i="14"/>
  <c r="ED408" i="14"/>
  <c r="GP408" i="14"/>
  <c r="JB408" i="14"/>
  <c r="BK408" i="14"/>
  <c r="DW408" i="14"/>
  <c r="GI408" i="14"/>
  <c r="IU408" i="14"/>
  <c r="BN408" i="14"/>
  <c r="DZ408" i="14"/>
  <c r="GL408" i="14"/>
  <c r="IX408" i="14"/>
  <c r="BW408" i="14"/>
  <c r="EI408" i="14"/>
  <c r="GU408" i="14"/>
  <c r="L408" i="14"/>
  <c r="BX408" i="14"/>
  <c r="EJ408" i="14"/>
  <c r="GV408" i="14"/>
  <c r="M408" i="14"/>
  <c r="BY408" i="14"/>
  <c r="EK408" i="14"/>
  <c r="GW408" i="14"/>
  <c r="N408" i="14"/>
  <c r="BZ408" i="14"/>
  <c r="EL408" i="14"/>
  <c r="GX408" i="14"/>
  <c r="G408" i="14"/>
  <c r="BS408" i="14"/>
  <c r="EE408" i="14"/>
  <c r="GQ408" i="14"/>
  <c r="J408" i="14"/>
  <c r="BV408" i="14"/>
  <c r="EH408" i="14"/>
  <c r="GT408" i="14"/>
  <c r="CE408" i="14"/>
  <c r="EQ408" i="14"/>
  <c r="HC408" i="14"/>
  <c r="T408" i="14"/>
  <c r="CF408" i="14"/>
  <c r="ER408" i="14"/>
  <c r="HD408" i="14"/>
  <c r="U408" i="14"/>
  <c r="CG408" i="14"/>
  <c r="ES408" i="14"/>
  <c r="HE408" i="14"/>
  <c r="V408" i="14"/>
  <c r="CH408" i="14"/>
  <c r="ET408" i="14"/>
  <c r="HF408" i="14"/>
  <c r="O408" i="14"/>
  <c r="CA408" i="14"/>
  <c r="EM408" i="14"/>
  <c r="GY408" i="14"/>
  <c r="R408" i="14"/>
  <c r="CD408" i="14"/>
  <c r="EP408" i="14"/>
  <c r="HB408" i="14"/>
  <c r="AA408" i="14"/>
  <c r="CM408" i="14"/>
  <c r="EY408" i="14"/>
  <c r="HK408" i="14"/>
  <c r="AB408" i="14"/>
  <c r="CN408" i="14"/>
  <c r="EZ408" i="14"/>
  <c r="HL408" i="14"/>
  <c r="AC408" i="14"/>
  <c r="CO408" i="14"/>
  <c r="FA408" i="14"/>
  <c r="HM408" i="14"/>
  <c r="AD408" i="14"/>
  <c r="CP408" i="14"/>
  <c r="FB408" i="14"/>
  <c r="HN408" i="14"/>
  <c r="W408" i="14"/>
  <c r="CI408" i="14"/>
  <c r="EU408" i="14"/>
  <c r="HG408" i="14"/>
  <c r="Z408" i="14"/>
  <c r="CL408" i="14"/>
  <c r="EX408" i="14"/>
  <c r="HJ408" i="14"/>
  <c r="HT408" i="14"/>
  <c r="AK408" i="14"/>
  <c r="CW408" i="14"/>
  <c r="FI408" i="14"/>
  <c r="HU408" i="14"/>
  <c r="AL408" i="14"/>
  <c r="CX408" i="14"/>
  <c r="FJ408" i="14"/>
  <c r="HV408" i="14"/>
  <c r="AE408" i="14"/>
  <c r="CQ408" i="14"/>
  <c r="FC408" i="14"/>
  <c r="HO408" i="14"/>
  <c r="AH408" i="14"/>
  <c r="CT408" i="14"/>
  <c r="FF408" i="14"/>
  <c r="H674" i="14"/>
  <c r="G149" i="14"/>
  <c r="I148" i="14"/>
  <c r="K148" i="14" s="1"/>
  <c r="HW409" i="14" s="1"/>
  <c r="F149" i="14"/>
  <c r="G674" i="14"/>
  <c r="D676" i="14"/>
  <c r="C677" i="14"/>
  <c r="N675" i="14"/>
  <c r="A676" i="14"/>
  <c r="BE674" i="14"/>
  <c r="AW674" i="14"/>
  <c r="AO674" i="14"/>
  <c r="AG674" i="14"/>
  <c r="Y674" i="14"/>
  <c r="Q674" i="14"/>
  <c r="BL674" i="14"/>
  <c r="BD674" i="14"/>
  <c r="AV674" i="14"/>
  <c r="AN674" i="14"/>
  <c r="AF674" i="14"/>
  <c r="X674" i="14"/>
  <c r="P674" i="14"/>
  <c r="BK674" i="14"/>
  <c r="BC674" i="14"/>
  <c r="AU674" i="14"/>
  <c r="AM674" i="14"/>
  <c r="AE674" i="14"/>
  <c r="W674" i="14"/>
  <c r="O674" i="14"/>
  <c r="BJ674" i="14"/>
  <c r="BB674" i="14"/>
  <c r="AT674" i="14"/>
  <c r="AL674" i="14"/>
  <c r="AD674" i="14"/>
  <c r="V674" i="14"/>
  <c r="BI674" i="14"/>
  <c r="BA674" i="14"/>
  <c r="AS674" i="14"/>
  <c r="AK674" i="14"/>
  <c r="AC674" i="14"/>
  <c r="U674" i="14"/>
  <c r="M674" i="14"/>
  <c r="BH674" i="14"/>
  <c r="AZ674" i="14"/>
  <c r="AR674" i="14"/>
  <c r="AJ674" i="14"/>
  <c r="AB674" i="14"/>
  <c r="T674" i="14"/>
  <c r="BG674" i="14"/>
  <c r="AY674" i="14"/>
  <c r="AQ674" i="14"/>
  <c r="AI674" i="14"/>
  <c r="AA674" i="14"/>
  <c r="S674" i="14"/>
  <c r="BF674" i="14"/>
  <c r="AX674" i="14"/>
  <c r="AP674" i="14"/>
  <c r="AH674" i="14"/>
  <c r="Z674" i="14"/>
  <c r="R674" i="14"/>
  <c r="G150" i="14"/>
  <c r="E150" i="14"/>
  <c r="F150" i="14" s="1"/>
  <c r="D151" i="14"/>
  <c r="C152" i="14"/>
  <c r="E675" i="14"/>
  <c r="G675" i="14" s="1"/>
  <c r="E74" i="11"/>
  <c r="F74" i="11" s="1"/>
  <c r="D75" i="11"/>
  <c r="G75" i="11" s="1"/>
  <c r="M304" i="2"/>
  <c r="N305" i="2"/>
  <c r="E306" i="2"/>
  <c r="F306" i="2" s="1"/>
  <c r="C46" i="3"/>
  <c r="C45" i="3"/>
  <c r="C44" i="3"/>
  <c r="C41" i="3"/>
  <c r="C40" i="3"/>
  <c r="C39" i="3"/>
  <c r="C36" i="3"/>
  <c r="O344" i="2" l="1"/>
  <c r="P344" i="2"/>
  <c r="N383" i="2"/>
  <c r="M383" i="2"/>
  <c r="J74" i="11"/>
  <c r="K74" i="11" s="1"/>
  <c r="H74" i="11"/>
  <c r="I74" i="11" s="1"/>
  <c r="M345" i="2"/>
  <c r="K384" i="2"/>
  <c r="L384" i="2" s="1"/>
  <c r="L345" i="2"/>
  <c r="K345" i="2"/>
  <c r="N345" i="2" s="1"/>
  <c r="K306" i="2"/>
  <c r="L306" i="2" s="1"/>
  <c r="AI409" i="14"/>
  <c r="CR409" i="14"/>
  <c r="I674" i="14"/>
  <c r="ED409" i="14"/>
  <c r="AG409" i="14"/>
  <c r="FH409" i="14"/>
  <c r="DE409" i="14"/>
  <c r="AH409" i="14"/>
  <c r="HT409" i="14"/>
  <c r="DF409" i="14"/>
  <c r="CT409" i="14"/>
  <c r="AE409" i="14"/>
  <c r="DM409" i="14"/>
  <c r="FF409" i="14"/>
  <c r="AF409" i="14"/>
  <c r="HR409" i="14"/>
  <c r="FD409" i="14"/>
  <c r="AJ409" i="14"/>
  <c r="EC409" i="14"/>
  <c r="HP409" i="14"/>
  <c r="CV409" i="14"/>
  <c r="DN409" i="14"/>
  <c r="CS409" i="14"/>
  <c r="CU409" i="14"/>
  <c r="CQ409" i="14"/>
  <c r="DU409" i="14"/>
  <c r="FE409" i="14"/>
  <c r="FG409" i="14"/>
  <c r="FC409" i="14"/>
  <c r="DV409" i="14"/>
  <c r="HQ409" i="14"/>
  <c r="HS409" i="14"/>
  <c r="HO409" i="14"/>
  <c r="I149" i="14"/>
  <c r="K149" i="14" s="1"/>
  <c r="L410" i="14" s="1"/>
  <c r="GO409" i="14"/>
  <c r="GP409" i="14"/>
  <c r="FQ409" i="14"/>
  <c r="FR409" i="14"/>
  <c r="FY409" i="14"/>
  <c r="FZ409" i="14"/>
  <c r="GG409" i="14"/>
  <c r="GH409" i="14"/>
  <c r="AV409" i="14"/>
  <c r="DH409" i="14"/>
  <c r="FT409" i="14"/>
  <c r="IF409" i="14"/>
  <c r="AW409" i="14"/>
  <c r="DI409" i="14"/>
  <c r="FU409" i="14"/>
  <c r="IG409" i="14"/>
  <c r="AX409" i="14"/>
  <c r="DJ409" i="14"/>
  <c r="FV409" i="14"/>
  <c r="IH409" i="14"/>
  <c r="AY409" i="14"/>
  <c r="DK409" i="14"/>
  <c r="FW409" i="14"/>
  <c r="II409" i="14"/>
  <c r="AZ409" i="14"/>
  <c r="DL409" i="14"/>
  <c r="FX409" i="14"/>
  <c r="IJ409" i="14"/>
  <c r="AU409" i="14"/>
  <c r="DG409" i="14"/>
  <c r="FS409" i="14"/>
  <c r="IE409" i="14"/>
  <c r="HU409" i="14"/>
  <c r="HV409" i="14"/>
  <c r="GW409" i="14"/>
  <c r="GX409" i="14"/>
  <c r="HE409" i="14"/>
  <c r="HF409" i="14"/>
  <c r="HM409" i="14"/>
  <c r="HN409" i="14"/>
  <c r="BD409" i="14"/>
  <c r="DP409" i="14"/>
  <c r="GB409" i="14"/>
  <c r="IN409" i="14"/>
  <c r="BE409" i="14"/>
  <c r="DQ409" i="14"/>
  <c r="GC409" i="14"/>
  <c r="IO409" i="14"/>
  <c r="BF409" i="14"/>
  <c r="DR409" i="14"/>
  <c r="GD409" i="14"/>
  <c r="IP409" i="14"/>
  <c r="BG409" i="14"/>
  <c r="DS409" i="14"/>
  <c r="GE409" i="14"/>
  <c r="IQ409" i="14"/>
  <c r="BH409" i="14"/>
  <c r="DT409" i="14"/>
  <c r="GF409" i="14"/>
  <c r="IR409" i="14"/>
  <c r="BC409" i="14"/>
  <c r="DO409" i="14"/>
  <c r="GA409" i="14"/>
  <c r="IM409" i="14"/>
  <c r="JA409" i="14"/>
  <c r="JB409" i="14"/>
  <c r="IC409" i="14"/>
  <c r="ID409" i="14"/>
  <c r="IK409" i="14"/>
  <c r="IL409" i="14"/>
  <c r="IS409" i="14"/>
  <c r="IT409" i="14"/>
  <c r="BL409" i="14"/>
  <c r="DX409" i="14"/>
  <c r="GJ409" i="14"/>
  <c r="IV409" i="14"/>
  <c r="BM409" i="14"/>
  <c r="DY409" i="14"/>
  <c r="GK409" i="14"/>
  <c r="IW409" i="14"/>
  <c r="BN409" i="14"/>
  <c r="DZ409" i="14"/>
  <c r="GL409" i="14"/>
  <c r="IX409" i="14"/>
  <c r="BO409" i="14"/>
  <c r="EA409" i="14"/>
  <c r="GM409" i="14"/>
  <c r="IY409" i="14"/>
  <c r="BP409" i="14"/>
  <c r="EB409" i="14"/>
  <c r="GN409" i="14"/>
  <c r="IZ409" i="14"/>
  <c r="BK409" i="14"/>
  <c r="DW409" i="14"/>
  <c r="GI409" i="14"/>
  <c r="IU409" i="14"/>
  <c r="AK409" i="14"/>
  <c r="AL409" i="14"/>
  <c r="M409" i="14"/>
  <c r="N409" i="14"/>
  <c r="U409" i="14"/>
  <c r="V409" i="14"/>
  <c r="AC409" i="14"/>
  <c r="AD409" i="14"/>
  <c r="H409" i="14"/>
  <c r="BT409" i="14"/>
  <c r="EF409" i="14"/>
  <c r="GR409" i="14"/>
  <c r="I409" i="14"/>
  <c r="BU409" i="14"/>
  <c r="EG409" i="14"/>
  <c r="GS409" i="14"/>
  <c r="J409" i="14"/>
  <c r="BV409" i="14"/>
  <c r="EH409" i="14"/>
  <c r="GT409" i="14"/>
  <c r="K409" i="14"/>
  <c r="BW409" i="14"/>
  <c r="EI409" i="14"/>
  <c r="GU409" i="14"/>
  <c r="L409" i="14"/>
  <c r="BX409" i="14"/>
  <c r="EJ409" i="14"/>
  <c r="GV409" i="14"/>
  <c r="G409" i="14"/>
  <c r="BS409" i="14"/>
  <c r="EE409" i="14"/>
  <c r="GQ409" i="14"/>
  <c r="BQ409" i="14"/>
  <c r="BR409" i="14"/>
  <c r="AS409" i="14"/>
  <c r="AT409" i="14"/>
  <c r="BA409" i="14"/>
  <c r="BB409" i="14"/>
  <c r="BI409" i="14"/>
  <c r="BJ409" i="14"/>
  <c r="P409" i="14"/>
  <c r="CB409" i="14"/>
  <c r="EN409" i="14"/>
  <c r="GZ409" i="14"/>
  <c r="Q409" i="14"/>
  <c r="CC409" i="14"/>
  <c r="EO409" i="14"/>
  <c r="HA409" i="14"/>
  <c r="R409" i="14"/>
  <c r="CD409" i="14"/>
  <c r="EP409" i="14"/>
  <c r="HB409" i="14"/>
  <c r="S409" i="14"/>
  <c r="CE409" i="14"/>
  <c r="EQ409" i="14"/>
  <c r="HC409" i="14"/>
  <c r="T409" i="14"/>
  <c r="CF409" i="14"/>
  <c r="ER409" i="14"/>
  <c r="HD409" i="14"/>
  <c r="O409" i="14"/>
  <c r="CA409" i="14"/>
  <c r="EM409" i="14"/>
  <c r="GY409" i="14"/>
  <c r="CW409" i="14"/>
  <c r="CX409" i="14"/>
  <c r="BY409" i="14"/>
  <c r="BZ409" i="14"/>
  <c r="CG409" i="14"/>
  <c r="CH409" i="14"/>
  <c r="CO409" i="14"/>
  <c r="CP409" i="14"/>
  <c r="X409" i="14"/>
  <c r="CJ409" i="14"/>
  <c r="EV409" i="14"/>
  <c r="HH409" i="14"/>
  <c r="Y409" i="14"/>
  <c r="CK409" i="14"/>
  <c r="EW409" i="14"/>
  <c r="HI409" i="14"/>
  <c r="Z409" i="14"/>
  <c r="CL409" i="14"/>
  <c r="EX409" i="14"/>
  <c r="HJ409" i="14"/>
  <c r="AA409" i="14"/>
  <c r="CM409" i="14"/>
  <c r="EY409" i="14"/>
  <c r="HK409" i="14"/>
  <c r="AB409" i="14"/>
  <c r="CN409" i="14"/>
  <c r="EZ409" i="14"/>
  <c r="HL409" i="14"/>
  <c r="W409" i="14"/>
  <c r="CI409" i="14"/>
  <c r="EU409" i="14"/>
  <c r="HG409" i="14"/>
  <c r="FI409" i="14"/>
  <c r="FJ409" i="14"/>
  <c r="EK409" i="14"/>
  <c r="EL409" i="14"/>
  <c r="ES409" i="14"/>
  <c r="ET409" i="14"/>
  <c r="FA409" i="14"/>
  <c r="FB409" i="14"/>
  <c r="AN409" i="14"/>
  <c r="CZ409" i="14"/>
  <c r="FL409" i="14"/>
  <c r="HX409" i="14"/>
  <c r="AO409" i="14"/>
  <c r="DA409" i="14"/>
  <c r="FM409" i="14"/>
  <c r="HY409" i="14"/>
  <c r="AP409" i="14"/>
  <c r="DB409" i="14"/>
  <c r="FN409" i="14"/>
  <c r="HZ409" i="14"/>
  <c r="AQ409" i="14"/>
  <c r="DC409" i="14"/>
  <c r="FO409" i="14"/>
  <c r="IA409" i="14"/>
  <c r="AR409" i="14"/>
  <c r="DD409" i="14"/>
  <c r="FP409" i="14"/>
  <c r="IB409" i="14"/>
  <c r="AM409" i="14"/>
  <c r="CY409" i="14"/>
  <c r="FK409" i="14"/>
  <c r="H150" i="14"/>
  <c r="I150" i="14" s="1"/>
  <c r="K150" i="14" s="1"/>
  <c r="E151" i="14"/>
  <c r="G151" i="14" s="1"/>
  <c r="N676" i="14"/>
  <c r="A677" i="14"/>
  <c r="BJ675" i="14"/>
  <c r="BB675" i="14"/>
  <c r="AT675" i="14"/>
  <c r="AL675" i="14"/>
  <c r="AD675" i="14"/>
  <c r="V675" i="14"/>
  <c r="BH675" i="14"/>
  <c r="AZ675" i="14"/>
  <c r="AR675" i="14"/>
  <c r="AJ675" i="14"/>
  <c r="AB675" i="14"/>
  <c r="BG675" i="14"/>
  <c r="AY675" i="14"/>
  <c r="AQ675" i="14"/>
  <c r="AI675" i="14"/>
  <c r="BL675" i="14"/>
  <c r="AX675" i="14"/>
  <c r="AM675" i="14"/>
  <c r="Z675" i="14"/>
  <c r="Q675" i="14"/>
  <c r="BK675" i="14"/>
  <c r="AW675" i="14"/>
  <c r="AK675" i="14"/>
  <c r="Y675" i="14"/>
  <c r="P675" i="14"/>
  <c r="BI675" i="14"/>
  <c r="AV675" i="14"/>
  <c r="AH675" i="14"/>
  <c r="X675" i="14"/>
  <c r="O675" i="14"/>
  <c r="BF675" i="14"/>
  <c r="AU675" i="14"/>
  <c r="AG675" i="14"/>
  <c r="W675" i="14"/>
  <c r="BE675" i="14"/>
  <c r="AS675" i="14"/>
  <c r="AF675" i="14"/>
  <c r="U675" i="14"/>
  <c r="M675" i="14"/>
  <c r="BD675" i="14"/>
  <c r="AP675" i="14"/>
  <c r="AE675" i="14"/>
  <c r="T675" i="14"/>
  <c r="BC675" i="14"/>
  <c r="AO675" i="14"/>
  <c r="AC675" i="14"/>
  <c r="S675" i="14"/>
  <c r="BA675" i="14"/>
  <c r="AN675" i="14"/>
  <c r="AA675" i="14"/>
  <c r="R675" i="14"/>
  <c r="F675" i="14"/>
  <c r="H675" i="14"/>
  <c r="D677" i="14"/>
  <c r="C678" i="14"/>
  <c r="E676" i="14"/>
  <c r="F676" i="14" s="1"/>
  <c r="C153" i="14"/>
  <c r="D152" i="14"/>
  <c r="E75" i="11"/>
  <c r="F75" i="11" s="1"/>
  <c r="D76" i="11"/>
  <c r="G76" i="11" s="1"/>
  <c r="M305" i="2"/>
  <c r="N306" i="2"/>
  <c r="E307" i="2"/>
  <c r="F307" i="2" s="1"/>
  <c r="C231" i="1"/>
  <c r="J75" i="11" l="1"/>
  <c r="K75" i="11" s="1"/>
  <c r="H75" i="11"/>
  <c r="I75" i="11" s="1"/>
  <c r="N384" i="2"/>
  <c r="M384" i="2"/>
  <c r="M346" i="2"/>
  <c r="L346" i="2"/>
  <c r="K346" i="2"/>
  <c r="N346" i="2" s="1"/>
  <c r="K385" i="2"/>
  <c r="L385" i="2" s="1"/>
  <c r="K307" i="2"/>
  <c r="L307" i="2" s="1"/>
  <c r="P345" i="2"/>
  <c r="O345" i="2"/>
  <c r="HO410" i="14"/>
  <c r="EI410" i="14"/>
  <c r="IC410" i="14"/>
  <c r="IE410" i="14"/>
  <c r="IX410" i="14"/>
  <c r="GU410" i="14"/>
  <c r="Q410" i="14"/>
  <c r="IS410" i="14"/>
  <c r="BW410" i="14"/>
  <c r="M410" i="14"/>
  <c r="HM410" i="14"/>
  <c r="I410" i="14"/>
  <c r="IV410" i="14"/>
  <c r="HG410" i="14"/>
  <c r="HW410" i="14"/>
  <c r="IM410" i="14"/>
  <c r="BN410" i="14"/>
  <c r="HI410" i="14"/>
  <c r="HY410" i="14"/>
  <c r="IO410" i="14"/>
  <c r="U410" i="14"/>
  <c r="DC410" i="14"/>
  <c r="FO410" i="14"/>
  <c r="IY410" i="14"/>
  <c r="O410" i="14"/>
  <c r="HU410" i="14"/>
  <c r="IK410" i="14"/>
  <c r="AH410" i="14"/>
  <c r="IA410" i="14"/>
  <c r="HQ410" i="14"/>
  <c r="IG410" i="14"/>
  <c r="G410" i="14"/>
  <c r="BK410" i="14"/>
  <c r="EB410" i="14"/>
  <c r="AY410" i="14"/>
  <c r="CH410" i="14"/>
  <c r="CB410" i="14"/>
  <c r="CF410" i="14"/>
  <c r="CT410" i="14"/>
  <c r="AC410" i="14"/>
  <c r="W410" i="14"/>
  <c r="Y410" i="14"/>
  <c r="DZ410" i="14"/>
  <c r="AK410" i="14"/>
  <c r="AE410" i="14"/>
  <c r="AG410" i="14"/>
  <c r="FF410" i="14"/>
  <c r="AS410" i="14"/>
  <c r="AM410" i="14"/>
  <c r="AO410" i="14"/>
  <c r="GL410" i="14"/>
  <c r="BA410" i="14"/>
  <c r="AU410" i="14"/>
  <c r="AW410" i="14"/>
  <c r="HR410" i="14"/>
  <c r="BI410" i="14"/>
  <c r="BC410" i="14"/>
  <c r="BE410" i="14"/>
  <c r="HZ410" i="14"/>
  <c r="DW410" i="14"/>
  <c r="S410" i="14"/>
  <c r="BZ410" i="14"/>
  <c r="BT410" i="14"/>
  <c r="BX410" i="14"/>
  <c r="GI410" i="14"/>
  <c r="GN410" i="14"/>
  <c r="BF410" i="14"/>
  <c r="ET410" i="14"/>
  <c r="EN410" i="14"/>
  <c r="ER410" i="14"/>
  <c r="CU410" i="14"/>
  <c r="CO410" i="14"/>
  <c r="CI410" i="14"/>
  <c r="CK410" i="14"/>
  <c r="EA410" i="14"/>
  <c r="CW410" i="14"/>
  <c r="CQ410" i="14"/>
  <c r="CS410" i="14"/>
  <c r="FG410" i="14"/>
  <c r="DE410" i="14"/>
  <c r="CY410" i="14"/>
  <c r="DA410" i="14"/>
  <c r="GM410" i="14"/>
  <c r="DM410" i="14"/>
  <c r="DG410" i="14"/>
  <c r="DI410" i="14"/>
  <c r="HS410" i="14"/>
  <c r="DU410" i="14"/>
  <c r="DO410" i="14"/>
  <c r="DQ410" i="14"/>
  <c r="EC410" i="14"/>
  <c r="DX410" i="14"/>
  <c r="Z410" i="14"/>
  <c r="EL410" i="14"/>
  <c r="EF410" i="14"/>
  <c r="EJ410" i="14"/>
  <c r="GJ410" i="14"/>
  <c r="IZ410" i="14"/>
  <c r="BG410" i="14"/>
  <c r="HF410" i="14"/>
  <c r="GZ410" i="14"/>
  <c r="HD410" i="14"/>
  <c r="BV410" i="14"/>
  <c r="FA410" i="14"/>
  <c r="EU410" i="14"/>
  <c r="EW410" i="14"/>
  <c r="DB410" i="14"/>
  <c r="FI410" i="14"/>
  <c r="FC410" i="14"/>
  <c r="FE410" i="14"/>
  <c r="EH410" i="14"/>
  <c r="FQ410" i="14"/>
  <c r="FK410" i="14"/>
  <c r="FM410" i="14"/>
  <c r="FN410" i="14"/>
  <c r="FY410" i="14"/>
  <c r="FS410" i="14"/>
  <c r="FU410" i="14"/>
  <c r="GT410" i="14"/>
  <c r="GG410" i="14"/>
  <c r="GA410" i="14"/>
  <c r="GC410" i="14"/>
  <c r="IU410" i="14"/>
  <c r="BM410" i="14"/>
  <c r="AA410" i="14"/>
  <c r="GX410" i="14"/>
  <c r="GR410" i="14"/>
  <c r="GV410" i="14"/>
  <c r="IH410" i="14"/>
  <c r="DY410" i="14"/>
  <c r="BO410" i="14"/>
  <c r="CG410" i="14"/>
  <c r="CA410" i="14"/>
  <c r="CC410" i="14"/>
  <c r="IP410" i="14"/>
  <c r="CD410" i="14"/>
  <c r="AD410" i="14"/>
  <c r="X410" i="14"/>
  <c r="AB410" i="14"/>
  <c r="DJ410" i="14"/>
  <c r="AL410" i="14"/>
  <c r="AF410" i="14"/>
  <c r="AJ410" i="14"/>
  <c r="EP410" i="14"/>
  <c r="AT410" i="14"/>
  <c r="AN410" i="14"/>
  <c r="AR410" i="14"/>
  <c r="FV410" i="14"/>
  <c r="BB410" i="14"/>
  <c r="AV410" i="14"/>
  <c r="AZ410" i="14"/>
  <c r="HB410" i="14"/>
  <c r="BJ410" i="14"/>
  <c r="BD410" i="14"/>
  <c r="BH410" i="14"/>
  <c r="II410" i="14"/>
  <c r="AI410" i="14"/>
  <c r="BY410" i="14"/>
  <c r="BS410" i="14"/>
  <c r="BU410" i="14"/>
  <c r="IQ410" i="14"/>
  <c r="GK410" i="14"/>
  <c r="AP410" i="14"/>
  <c r="ES410" i="14"/>
  <c r="EM410" i="14"/>
  <c r="EO410" i="14"/>
  <c r="JA410" i="14"/>
  <c r="CE410" i="14"/>
  <c r="CP410" i="14"/>
  <c r="CJ410" i="14"/>
  <c r="CN410" i="14"/>
  <c r="DK410" i="14"/>
  <c r="CX410" i="14"/>
  <c r="CR410" i="14"/>
  <c r="CV410" i="14"/>
  <c r="EQ410" i="14"/>
  <c r="DF410" i="14"/>
  <c r="CZ410" i="14"/>
  <c r="DD410" i="14"/>
  <c r="FW410" i="14"/>
  <c r="DN410" i="14"/>
  <c r="DH410" i="14"/>
  <c r="DL410" i="14"/>
  <c r="HC410" i="14"/>
  <c r="DV410" i="14"/>
  <c r="DP410" i="14"/>
  <c r="DT410" i="14"/>
  <c r="BQ410" i="14"/>
  <c r="J410" i="14"/>
  <c r="EK410" i="14"/>
  <c r="EE410" i="14"/>
  <c r="EG410" i="14"/>
  <c r="GO410" i="14"/>
  <c r="IW410" i="14"/>
  <c r="AQ410" i="14"/>
  <c r="HE410" i="14"/>
  <c r="GY410" i="14"/>
  <c r="HA410" i="14"/>
  <c r="GP410" i="14"/>
  <c r="CL410" i="14"/>
  <c r="FB410" i="14"/>
  <c r="EV410" i="14"/>
  <c r="EZ410" i="14"/>
  <c r="DR410" i="14"/>
  <c r="FJ410" i="14"/>
  <c r="FD410" i="14"/>
  <c r="FH410" i="14"/>
  <c r="EX410" i="14"/>
  <c r="FR410" i="14"/>
  <c r="FL410" i="14"/>
  <c r="FP410" i="14"/>
  <c r="GD410" i="14"/>
  <c r="FZ410" i="14"/>
  <c r="FT410" i="14"/>
  <c r="FX410" i="14"/>
  <c r="HJ410" i="14"/>
  <c r="GH410" i="14"/>
  <c r="GB410" i="14"/>
  <c r="GF410" i="14"/>
  <c r="BR410" i="14"/>
  <c r="K410" i="14"/>
  <c r="GW410" i="14"/>
  <c r="GQ410" i="14"/>
  <c r="GS410" i="14"/>
  <c r="ED410" i="14"/>
  <c r="BP410" i="14"/>
  <c r="AX410" i="14"/>
  <c r="V410" i="14"/>
  <c r="P410" i="14"/>
  <c r="T410" i="14"/>
  <c r="BL410" i="14"/>
  <c r="CM410" i="14"/>
  <c r="HN410" i="14"/>
  <c r="HH410" i="14"/>
  <c r="HL410" i="14"/>
  <c r="DS410" i="14"/>
  <c r="HV410" i="14"/>
  <c r="HP410" i="14"/>
  <c r="HT410" i="14"/>
  <c r="EY410" i="14"/>
  <c r="ID410" i="14"/>
  <c r="HX410" i="14"/>
  <c r="IB410" i="14"/>
  <c r="GE410" i="14"/>
  <c r="IL410" i="14"/>
  <c r="IF410" i="14"/>
  <c r="IJ410" i="14"/>
  <c r="HK410" i="14"/>
  <c r="IT410" i="14"/>
  <c r="IN410" i="14"/>
  <c r="IR410" i="14"/>
  <c r="JB410" i="14"/>
  <c r="R410" i="14"/>
  <c r="N410" i="14"/>
  <c r="H410" i="14"/>
  <c r="H676" i="14"/>
  <c r="F151" i="14"/>
  <c r="H151" i="14"/>
  <c r="G676" i="14"/>
  <c r="D678" i="14"/>
  <c r="C679" i="14"/>
  <c r="N677" i="14"/>
  <c r="A678" i="14"/>
  <c r="E677" i="14"/>
  <c r="G677" i="14" s="1"/>
  <c r="BJ676" i="14"/>
  <c r="BB676" i="14"/>
  <c r="AT676" i="14"/>
  <c r="AL676" i="14"/>
  <c r="AD676" i="14"/>
  <c r="V676" i="14"/>
  <c r="BH676" i="14"/>
  <c r="AZ676" i="14"/>
  <c r="AR676" i="14"/>
  <c r="AJ676" i="14"/>
  <c r="AB676" i="14"/>
  <c r="T676" i="14"/>
  <c r="BG676" i="14"/>
  <c r="AY676" i="14"/>
  <c r="AQ676" i="14"/>
  <c r="AI676" i="14"/>
  <c r="AA676" i="14"/>
  <c r="S676" i="14"/>
  <c r="BF676" i="14"/>
  <c r="AX676" i="14"/>
  <c r="AP676" i="14"/>
  <c r="AH676" i="14"/>
  <c r="Z676" i="14"/>
  <c r="R676" i="14"/>
  <c r="BL676" i="14"/>
  <c r="BD676" i="14"/>
  <c r="BK676" i="14"/>
  <c r="AS676" i="14"/>
  <c r="AC676" i="14"/>
  <c r="M676" i="14"/>
  <c r="BI676" i="14"/>
  <c r="AO676" i="14"/>
  <c r="Y676" i="14"/>
  <c r="BE676" i="14"/>
  <c r="AN676" i="14"/>
  <c r="X676" i="14"/>
  <c r="BC676" i="14"/>
  <c r="AM676" i="14"/>
  <c r="W676" i="14"/>
  <c r="BA676" i="14"/>
  <c r="AK676" i="14"/>
  <c r="U676" i="14"/>
  <c r="AW676" i="14"/>
  <c r="AG676" i="14"/>
  <c r="Q676" i="14"/>
  <c r="AV676" i="14"/>
  <c r="AF676" i="14"/>
  <c r="P676" i="14"/>
  <c r="AU676" i="14"/>
  <c r="AE676" i="14"/>
  <c r="O676" i="14"/>
  <c r="E152" i="14"/>
  <c r="G152" i="14" s="1"/>
  <c r="D153" i="14"/>
  <c r="C154" i="14"/>
  <c r="IW411" i="14"/>
  <c r="IO411" i="14"/>
  <c r="IG411" i="14"/>
  <c r="HY411" i="14"/>
  <c r="HQ411" i="14"/>
  <c r="HI411" i="14"/>
  <c r="HA411" i="14"/>
  <c r="GS411" i="14"/>
  <c r="GK411" i="14"/>
  <c r="GC411" i="14"/>
  <c r="FU411" i="14"/>
  <c r="FM411" i="14"/>
  <c r="FE411" i="14"/>
  <c r="EW411" i="14"/>
  <c r="EO411" i="14"/>
  <c r="EG411" i="14"/>
  <c r="DY411" i="14"/>
  <c r="DQ411" i="14"/>
  <c r="DI411" i="14"/>
  <c r="DA411" i="14"/>
  <c r="CS411" i="14"/>
  <c r="CK411" i="14"/>
  <c r="CC411" i="14"/>
  <c r="BU411" i="14"/>
  <c r="BM411" i="14"/>
  <c r="BE411" i="14"/>
  <c r="AW411" i="14"/>
  <c r="AO411" i="14"/>
  <c r="AG411" i="14"/>
  <c r="Y411" i="14"/>
  <c r="Q411" i="14"/>
  <c r="I411" i="14"/>
  <c r="JB411" i="14"/>
  <c r="IT411" i="14"/>
  <c r="IL411" i="14"/>
  <c r="ID411" i="14"/>
  <c r="HV411" i="14"/>
  <c r="HN411" i="14"/>
  <c r="HF411" i="14"/>
  <c r="GX411" i="14"/>
  <c r="GP411" i="14"/>
  <c r="GH411" i="14"/>
  <c r="FZ411" i="14"/>
  <c r="FR411" i="14"/>
  <c r="FJ411" i="14"/>
  <c r="FB411" i="14"/>
  <c r="ET411" i="14"/>
  <c r="EL411" i="14"/>
  <c r="ED411" i="14"/>
  <c r="DV411" i="14"/>
  <c r="DN411" i="14"/>
  <c r="DF411" i="14"/>
  <c r="CX411" i="14"/>
  <c r="CP411" i="14"/>
  <c r="CH411" i="14"/>
  <c r="BZ411" i="14"/>
  <c r="BR411" i="14"/>
  <c r="BJ411" i="14"/>
  <c r="BB411" i="14"/>
  <c r="AT411" i="14"/>
  <c r="AL411" i="14"/>
  <c r="AD411" i="14"/>
  <c r="V411" i="14"/>
  <c r="N411" i="14"/>
  <c r="JA411" i="14"/>
  <c r="IS411" i="14"/>
  <c r="IK411" i="14"/>
  <c r="IC411" i="14"/>
  <c r="HU411" i="14"/>
  <c r="HM411" i="14"/>
  <c r="HE411" i="14"/>
  <c r="GW411" i="14"/>
  <c r="GO411" i="14"/>
  <c r="GG411" i="14"/>
  <c r="FY411" i="14"/>
  <c r="FQ411" i="14"/>
  <c r="FI411" i="14"/>
  <c r="FA411" i="14"/>
  <c r="ES411" i="14"/>
  <c r="EK411" i="14"/>
  <c r="EC411" i="14"/>
  <c r="DU411" i="14"/>
  <c r="DM411" i="14"/>
  <c r="DE411" i="14"/>
  <c r="CW411" i="14"/>
  <c r="CO411" i="14"/>
  <c r="CG411" i="14"/>
  <c r="BY411" i="14"/>
  <c r="BQ411" i="14"/>
  <c r="BI411" i="14"/>
  <c r="BA411" i="14"/>
  <c r="AS411" i="14"/>
  <c r="AK411" i="14"/>
  <c r="AC411" i="14"/>
  <c r="U411" i="14"/>
  <c r="M411" i="14"/>
  <c r="IZ411" i="14"/>
  <c r="IR411" i="14"/>
  <c r="IJ411" i="14"/>
  <c r="IB411" i="14"/>
  <c r="HT411" i="14"/>
  <c r="HL411" i="14"/>
  <c r="HD411" i="14"/>
  <c r="GV411" i="14"/>
  <c r="GN411" i="14"/>
  <c r="GF411" i="14"/>
  <c r="FX411" i="14"/>
  <c r="FP411" i="14"/>
  <c r="FH411" i="14"/>
  <c r="EZ411" i="14"/>
  <c r="ER411" i="14"/>
  <c r="EJ411" i="14"/>
  <c r="EB411" i="14"/>
  <c r="DT411" i="14"/>
  <c r="DL411" i="14"/>
  <c r="DD411" i="14"/>
  <c r="CV411" i="14"/>
  <c r="CN411" i="14"/>
  <c r="CF411" i="14"/>
  <c r="BX411" i="14"/>
  <c r="BP411" i="14"/>
  <c r="BH411" i="14"/>
  <c r="AZ411" i="14"/>
  <c r="AR411" i="14"/>
  <c r="AJ411" i="14"/>
  <c r="AB411" i="14"/>
  <c r="T411" i="14"/>
  <c r="L411" i="14"/>
  <c r="IY411" i="14"/>
  <c r="IQ411" i="14"/>
  <c r="II411" i="14"/>
  <c r="IA411" i="14"/>
  <c r="HS411" i="14"/>
  <c r="HK411" i="14"/>
  <c r="HC411" i="14"/>
  <c r="GU411" i="14"/>
  <c r="GM411" i="14"/>
  <c r="GE411" i="14"/>
  <c r="FW411" i="14"/>
  <c r="FO411" i="14"/>
  <c r="FG411" i="14"/>
  <c r="EY411" i="14"/>
  <c r="EQ411" i="14"/>
  <c r="EI411" i="14"/>
  <c r="EA411" i="14"/>
  <c r="DS411" i="14"/>
  <c r="DK411" i="14"/>
  <c r="DC411" i="14"/>
  <c r="CU411" i="14"/>
  <c r="CM411" i="14"/>
  <c r="CE411" i="14"/>
  <c r="BW411" i="14"/>
  <c r="BO411" i="14"/>
  <c r="BG411" i="14"/>
  <c r="AY411" i="14"/>
  <c r="AQ411" i="14"/>
  <c r="AI411" i="14"/>
  <c r="AA411" i="14"/>
  <c r="S411" i="14"/>
  <c r="K411" i="14"/>
  <c r="IX411" i="14"/>
  <c r="IP411" i="14"/>
  <c r="IH411" i="14"/>
  <c r="HZ411" i="14"/>
  <c r="HR411" i="14"/>
  <c r="HJ411" i="14"/>
  <c r="HB411" i="14"/>
  <c r="GT411" i="14"/>
  <c r="GL411" i="14"/>
  <c r="GD411" i="14"/>
  <c r="FV411" i="14"/>
  <c r="FN411" i="14"/>
  <c r="FF411" i="14"/>
  <c r="EX411" i="14"/>
  <c r="EP411" i="14"/>
  <c r="EH411" i="14"/>
  <c r="DZ411" i="14"/>
  <c r="DR411" i="14"/>
  <c r="DJ411" i="14"/>
  <c r="DB411" i="14"/>
  <c r="CT411" i="14"/>
  <c r="CL411" i="14"/>
  <c r="CD411" i="14"/>
  <c r="BV411" i="14"/>
  <c r="BN411" i="14"/>
  <c r="BF411" i="14"/>
  <c r="AX411" i="14"/>
  <c r="AP411" i="14"/>
  <c r="AH411" i="14"/>
  <c r="Z411" i="14"/>
  <c r="R411" i="14"/>
  <c r="J411" i="14"/>
  <c r="IN411" i="14"/>
  <c r="HH411" i="14"/>
  <c r="GB411" i="14"/>
  <c r="EV411" i="14"/>
  <c r="DP411" i="14"/>
  <c r="CJ411" i="14"/>
  <c r="BD411" i="14"/>
  <c r="X411" i="14"/>
  <c r="IM411" i="14"/>
  <c r="HG411" i="14"/>
  <c r="GA411" i="14"/>
  <c r="EU411" i="14"/>
  <c r="DO411" i="14"/>
  <c r="CI411" i="14"/>
  <c r="BC411" i="14"/>
  <c r="W411" i="14"/>
  <c r="IF411" i="14"/>
  <c r="GZ411" i="14"/>
  <c r="FT411" i="14"/>
  <c r="EN411" i="14"/>
  <c r="DH411" i="14"/>
  <c r="CB411" i="14"/>
  <c r="AV411" i="14"/>
  <c r="P411" i="14"/>
  <c r="IE411" i="14"/>
  <c r="GY411" i="14"/>
  <c r="FS411" i="14"/>
  <c r="EM411" i="14"/>
  <c r="DG411" i="14"/>
  <c r="CA411" i="14"/>
  <c r="AU411" i="14"/>
  <c r="O411" i="14"/>
  <c r="HX411" i="14"/>
  <c r="GR411" i="14"/>
  <c r="FL411" i="14"/>
  <c r="EF411" i="14"/>
  <c r="CZ411" i="14"/>
  <c r="BT411" i="14"/>
  <c r="AN411" i="14"/>
  <c r="H411" i="14"/>
  <c r="HW411" i="14"/>
  <c r="GQ411" i="14"/>
  <c r="FK411" i="14"/>
  <c r="EE411" i="14"/>
  <c r="CY411" i="14"/>
  <c r="BS411" i="14"/>
  <c r="AM411" i="14"/>
  <c r="G411" i="14"/>
  <c r="IV411" i="14"/>
  <c r="HP411" i="14"/>
  <c r="GJ411" i="14"/>
  <c r="FD411" i="14"/>
  <c r="DX411" i="14"/>
  <c r="CR411" i="14"/>
  <c r="BL411" i="14"/>
  <c r="AF411" i="14"/>
  <c r="IU411" i="14"/>
  <c r="HO411" i="14"/>
  <c r="GI411" i="14"/>
  <c r="FC411" i="14"/>
  <c r="DW411" i="14"/>
  <c r="CQ411" i="14"/>
  <c r="BK411" i="14"/>
  <c r="AE411" i="14"/>
  <c r="I675" i="14"/>
  <c r="E76" i="11"/>
  <c r="F76" i="11" s="1"/>
  <c r="D77" i="11"/>
  <c r="G77" i="11" s="1"/>
  <c r="M306" i="2"/>
  <c r="N307" i="2"/>
  <c r="E308" i="2"/>
  <c r="F308" i="2" s="1"/>
  <c r="C58" i="1"/>
  <c r="N385" i="2" l="1"/>
  <c r="M385" i="2"/>
  <c r="O346" i="2"/>
  <c r="P346" i="2"/>
  <c r="M347" i="2"/>
  <c r="L347" i="2"/>
  <c r="K347" i="2"/>
  <c r="N347" i="2" s="1"/>
  <c r="K386" i="2"/>
  <c r="L386" i="2" s="1"/>
  <c r="K308" i="2"/>
  <c r="L308" i="2" s="1"/>
  <c r="J76" i="11"/>
  <c r="K76" i="11" s="1"/>
  <c r="H76" i="11"/>
  <c r="I76" i="11" s="1"/>
  <c r="I676" i="14"/>
  <c r="K676" i="14" s="1"/>
  <c r="L676" i="14" s="1"/>
  <c r="F677" i="14"/>
  <c r="I151" i="14"/>
  <c r="K151" i="14" s="1"/>
  <c r="H677" i="14"/>
  <c r="E153" i="14"/>
  <c r="G153" i="14" s="1"/>
  <c r="F152" i="14"/>
  <c r="H152" i="14"/>
  <c r="N678" i="14"/>
  <c r="A679" i="14"/>
  <c r="BJ677" i="14"/>
  <c r="BB677" i="14"/>
  <c r="AT677" i="14"/>
  <c r="AL677" i="14"/>
  <c r="AD677" i="14"/>
  <c r="V677" i="14"/>
  <c r="BI677" i="14"/>
  <c r="BA677" i="14"/>
  <c r="BH677" i="14"/>
  <c r="AZ677" i="14"/>
  <c r="AR677" i="14"/>
  <c r="AJ677" i="14"/>
  <c r="AB677" i="14"/>
  <c r="T677" i="14"/>
  <c r="BG677" i="14"/>
  <c r="AY677" i="14"/>
  <c r="AQ677" i="14"/>
  <c r="AI677" i="14"/>
  <c r="AA677" i="14"/>
  <c r="S677" i="14"/>
  <c r="BF677" i="14"/>
  <c r="AX677" i="14"/>
  <c r="AP677" i="14"/>
  <c r="AH677" i="14"/>
  <c r="Z677" i="14"/>
  <c r="R677" i="14"/>
  <c r="BL677" i="14"/>
  <c r="BD677" i="14"/>
  <c r="AV677" i="14"/>
  <c r="AN677" i="14"/>
  <c r="AF677" i="14"/>
  <c r="X677" i="14"/>
  <c r="P677" i="14"/>
  <c r="BK677" i="14"/>
  <c r="BC677" i="14"/>
  <c r="AU677" i="14"/>
  <c r="AM677" i="14"/>
  <c r="AO677" i="14"/>
  <c r="Q677" i="14"/>
  <c r="AK677" i="14"/>
  <c r="O677" i="14"/>
  <c r="AG677" i="14"/>
  <c r="M677" i="14"/>
  <c r="AE677" i="14"/>
  <c r="AC677" i="14"/>
  <c r="BE677" i="14"/>
  <c r="Y677" i="14"/>
  <c r="AW677" i="14"/>
  <c r="W677" i="14"/>
  <c r="AS677" i="14"/>
  <c r="U677" i="14"/>
  <c r="D679" i="14"/>
  <c r="C680" i="14"/>
  <c r="C155" i="14"/>
  <c r="D154" i="14"/>
  <c r="E678" i="14"/>
  <c r="F678" i="14" s="1"/>
  <c r="G678" i="14"/>
  <c r="E77" i="11"/>
  <c r="F77" i="11" s="1"/>
  <c r="D78" i="11"/>
  <c r="G78" i="11" s="1"/>
  <c r="M307" i="2"/>
  <c r="N308" i="2"/>
  <c r="E309" i="2"/>
  <c r="F309" i="2" s="1"/>
  <c r="C147" i="1"/>
  <c r="C150" i="1" s="1"/>
  <c r="C151" i="1" s="1"/>
  <c r="H678" i="14" l="1"/>
  <c r="J77" i="11"/>
  <c r="K77" i="11" s="1"/>
  <c r="H77" i="11"/>
  <c r="I77" i="11" s="1"/>
  <c r="M386" i="2"/>
  <c r="N386" i="2"/>
  <c r="O347" i="2"/>
  <c r="P347" i="2"/>
  <c r="M348" i="2"/>
  <c r="K309" i="2"/>
  <c r="L309" i="2" s="1"/>
  <c r="K387" i="2"/>
  <c r="L387" i="2" s="1"/>
  <c r="K348" i="2"/>
  <c r="N348" i="2" s="1"/>
  <c r="L348" i="2"/>
  <c r="F153" i="14"/>
  <c r="I677" i="14"/>
  <c r="K677" i="14" s="1"/>
  <c r="L677" i="14" s="1"/>
  <c r="JB412" i="14"/>
  <c r="GP412" i="14"/>
  <c r="ED412" i="14"/>
  <c r="BR412" i="14"/>
  <c r="JA412" i="14"/>
  <c r="GO412" i="14"/>
  <c r="EC412" i="14"/>
  <c r="BQ412" i="14"/>
  <c r="HT412" i="14"/>
  <c r="FH412" i="14"/>
  <c r="CV412" i="14"/>
  <c r="AJ412" i="14"/>
  <c r="HS412" i="14"/>
  <c r="FG412" i="14"/>
  <c r="CU412" i="14"/>
  <c r="AI412" i="14"/>
  <c r="HR412" i="14"/>
  <c r="FF412" i="14"/>
  <c r="CT412" i="14"/>
  <c r="AH412" i="14"/>
  <c r="HQ412" i="14"/>
  <c r="FE412" i="14"/>
  <c r="CS412" i="14"/>
  <c r="AG412" i="14"/>
  <c r="HP412" i="14"/>
  <c r="FD412" i="14"/>
  <c r="CR412" i="14"/>
  <c r="AF412" i="14"/>
  <c r="HO412" i="14"/>
  <c r="FC412" i="14"/>
  <c r="CQ412" i="14"/>
  <c r="AE412" i="14"/>
  <c r="IT412" i="14"/>
  <c r="GH412" i="14"/>
  <c r="DV412" i="14"/>
  <c r="BJ412" i="14"/>
  <c r="IS412" i="14"/>
  <c r="GG412" i="14"/>
  <c r="DU412" i="14"/>
  <c r="BI412" i="14"/>
  <c r="HL412" i="14"/>
  <c r="EZ412" i="14"/>
  <c r="CN412" i="14"/>
  <c r="AB412" i="14"/>
  <c r="HK412" i="14"/>
  <c r="EY412" i="14"/>
  <c r="CM412" i="14"/>
  <c r="AA412" i="14"/>
  <c r="HJ412" i="14"/>
  <c r="EX412" i="14"/>
  <c r="CL412" i="14"/>
  <c r="Z412" i="14"/>
  <c r="HI412" i="14"/>
  <c r="EW412" i="14"/>
  <c r="CK412" i="14"/>
  <c r="Y412" i="14"/>
  <c r="HH412" i="14"/>
  <c r="EV412" i="14"/>
  <c r="CJ412" i="14"/>
  <c r="X412" i="14"/>
  <c r="HG412" i="14"/>
  <c r="EU412" i="14"/>
  <c r="CI412" i="14"/>
  <c r="W412" i="14"/>
  <c r="IL412" i="14"/>
  <c r="FZ412" i="14"/>
  <c r="DN412" i="14"/>
  <c r="BB412" i="14"/>
  <c r="IK412" i="14"/>
  <c r="FY412" i="14"/>
  <c r="DM412" i="14"/>
  <c r="BA412" i="14"/>
  <c r="HD412" i="14"/>
  <c r="ER412" i="14"/>
  <c r="CF412" i="14"/>
  <c r="T412" i="14"/>
  <c r="HC412" i="14"/>
  <c r="EQ412" i="14"/>
  <c r="CE412" i="14"/>
  <c r="S412" i="14"/>
  <c r="HB412" i="14"/>
  <c r="EP412" i="14"/>
  <c r="CD412" i="14"/>
  <c r="R412" i="14"/>
  <c r="HA412" i="14"/>
  <c r="EO412" i="14"/>
  <c r="CC412" i="14"/>
  <c r="Q412" i="14"/>
  <c r="GZ412" i="14"/>
  <c r="EN412" i="14"/>
  <c r="CB412" i="14"/>
  <c r="P412" i="14"/>
  <c r="GY412" i="14"/>
  <c r="EM412" i="14"/>
  <c r="CA412" i="14"/>
  <c r="O412" i="14"/>
  <c r="ID412" i="14"/>
  <c r="FR412" i="14"/>
  <c r="DF412" i="14"/>
  <c r="AT412" i="14"/>
  <c r="IC412" i="14"/>
  <c r="FQ412" i="14"/>
  <c r="DE412" i="14"/>
  <c r="AS412" i="14"/>
  <c r="GV412" i="14"/>
  <c r="EJ412" i="14"/>
  <c r="BX412" i="14"/>
  <c r="L412" i="14"/>
  <c r="GU412" i="14"/>
  <c r="EI412" i="14"/>
  <c r="BW412" i="14"/>
  <c r="K412" i="14"/>
  <c r="GT412" i="14"/>
  <c r="EH412" i="14"/>
  <c r="BV412" i="14"/>
  <c r="J412" i="14"/>
  <c r="GS412" i="14"/>
  <c r="EG412" i="14"/>
  <c r="BU412" i="14"/>
  <c r="I412" i="14"/>
  <c r="GR412" i="14"/>
  <c r="EF412" i="14"/>
  <c r="BT412" i="14"/>
  <c r="H412" i="14"/>
  <c r="GQ412" i="14"/>
  <c r="EE412" i="14"/>
  <c r="BS412" i="14"/>
  <c r="G412" i="14"/>
  <c r="HV412" i="14"/>
  <c r="FJ412" i="14"/>
  <c r="CX412" i="14"/>
  <c r="AL412" i="14"/>
  <c r="HU412" i="14"/>
  <c r="FI412" i="14"/>
  <c r="CW412" i="14"/>
  <c r="IZ412" i="14"/>
  <c r="GN412" i="14"/>
  <c r="EB412" i="14"/>
  <c r="BP412" i="14"/>
  <c r="IY412" i="14"/>
  <c r="GM412" i="14"/>
  <c r="EA412" i="14"/>
  <c r="BO412" i="14"/>
  <c r="IX412" i="14"/>
  <c r="GL412" i="14"/>
  <c r="DZ412" i="14"/>
  <c r="BN412" i="14"/>
  <c r="IW412" i="14"/>
  <c r="GK412" i="14"/>
  <c r="DY412" i="14"/>
  <c r="BM412" i="14"/>
  <c r="IV412" i="14"/>
  <c r="GJ412" i="14"/>
  <c r="DX412" i="14"/>
  <c r="BL412" i="14"/>
  <c r="IU412" i="14"/>
  <c r="GI412" i="14"/>
  <c r="DW412" i="14"/>
  <c r="BK412" i="14"/>
  <c r="AK412" i="14"/>
  <c r="HN412" i="14"/>
  <c r="FB412" i="14"/>
  <c r="CP412" i="14"/>
  <c r="AD412" i="14"/>
  <c r="HM412" i="14"/>
  <c r="FA412" i="14"/>
  <c r="CO412" i="14"/>
  <c r="IR412" i="14"/>
  <c r="GF412" i="14"/>
  <c r="DT412" i="14"/>
  <c r="BH412" i="14"/>
  <c r="IQ412" i="14"/>
  <c r="GE412" i="14"/>
  <c r="DS412" i="14"/>
  <c r="BG412" i="14"/>
  <c r="IP412" i="14"/>
  <c r="GD412" i="14"/>
  <c r="DR412" i="14"/>
  <c r="BF412" i="14"/>
  <c r="IO412" i="14"/>
  <c r="GC412" i="14"/>
  <c r="DQ412" i="14"/>
  <c r="BE412" i="14"/>
  <c r="IN412" i="14"/>
  <c r="GB412" i="14"/>
  <c r="DP412" i="14"/>
  <c r="BD412" i="14"/>
  <c r="IM412" i="14"/>
  <c r="GA412" i="14"/>
  <c r="DO412" i="14"/>
  <c r="BC412" i="14"/>
  <c r="AC412" i="14"/>
  <c r="HF412" i="14"/>
  <c r="ET412" i="14"/>
  <c r="CH412" i="14"/>
  <c r="V412" i="14"/>
  <c r="HE412" i="14"/>
  <c r="ES412" i="14"/>
  <c r="CG412" i="14"/>
  <c r="IJ412" i="14"/>
  <c r="FX412" i="14"/>
  <c r="DL412" i="14"/>
  <c r="AZ412" i="14"/>
  <c r="II412" i="14"/>
  <c r="FW412" i="14"/>
  <c r="DK412" i="14"/>
  <c r="AY412" i="14"/>
  <c r="IH412" i="14"/>
  <c r="FV412" i="14"/>
  <c r="DJ412" i="14"/>
  <c r="AX412" i="14"/>
  <c r="IG412" i="14"/>
  <c r="FU412" i="14"/>
  <c r="DI412" i="14"/>
  <c r="AW412" i="14"/>
  <c r="IF412" i="14"/>
  <c r="FT412" i="14"/>
  <c r="DH412" i="14"/>
  <c r="AV412" i="14"/>
  <c r="IE412" i="14"/>
  <c r="FS412" i="14"/>
  <c r="DG412" i="14"/>
  <c r="AU412" i="14"/>
  <c r="U412" i="14"/>
  <c r="GX412" i="14"/>
  <c r="EL412" i="14"/>
  <c r="BZ412" i="14"/>
  <c r="N412" i="14"/>
  <c r="GW412" i="14"/>
  <c r="EK412" i="14"/>
  <c r="BY412" i="14"/>
  <c r="IB412" i="14"/>
  <c r="FP412" i="14"/>
  <c r="DD412" i="14"/>
  <c r="AR412" i="14"/>
  <c r="IA412" i="14"/>
  <c r="FO412" i="14"/>
  <c r="DC412" i="14"/>
  <c r="AQ412" i="14"/>
  <c r="HZ412" i="14"/>
  <c r="FN412" i="14"/>
  <c r="DB412" i="14"/>
  <c r="AP412" i="14"/>
  <c r="HY412" i="14"/>
  <c r="FM412" i="14"/>
  <c r="DA412" i="14"/>
  <c r="AO412" i="14"/>
  <c r="HX412" i="14"/>
  <c r="FL412" i="14"/>
  <c r="CZ412" i="14"/>
  <c r="AN412" i="14"/>
  <c r="HW412" i="14"/>
  <c r="FK412" i="14"/>
  <c r="CY412" i="14"/>
  <c r="AM412" i="14"/>
  <c r="M412" i="14"/>
  <c r="H153" i="14"/>
  <c r="I152" i="14"/>
  <c r="K152" i="14" s="1"/>
  <c r="IY413" i="14" s="1"/>
  <c r="E154" i="14"/>
  <c r="F154" i="14" s="1"/>
  <c r="D155" i="14"/>
  <c r="C156" i="14"/>
  <c r="BJ678" i="14"/>
  <c r="BB678" i="14"/>
  <c r="AT678" i="14"/>
  <c r="AL678" i="14"/>
  <c r="AD678" i="14"/>
  <c r="V678" i="14"/>
  <c r="BI678" i="14"/>
  <c r="BA678" i="14"/>
  <c r="AS678" i="14"/>
  <c r="AK678" i="14"/>
  <c r="AC678" i="14"/>
  <c r="U678" i="14"/>
  <c r="M678" i="14"/>
  <c r="BH678" i="14"/>
  <c r="AZ678" i="14"/>
  <c r="AR678" i="14"/>
  <c r="AJ678" i="14"/>
  <c r="AB678" i="14"/>
  <c r="T678" i="14"/>
  <c r="BG678" i="14"/>
  <c r="AY678" i="14"/>
  <c r="AQ678" i="14"/>
  <c r="AI678" i="14"/>
  <c r="AA678" i="14"/>
  <c r="S678" i="14"/>
  <c r="BF678" i="14"/>
  <c r="AX678" i="14"/>
  <c r="AP678" i="14"/>
  <c r="AH678" i="14"/>
  <c r="Z678" i="14"/>
  <c r="R678" i="14"/>
  <c r="BE678" i="14"/>
  <c r="AW678" i="14"/>
  <c r="AO678" i="14"/>
  <c r="AG678" i="14"/>
  <c r="BL678" i="14"/>
  <c r="BD678" i="14"/>
  <c r="AV678" i="14"/>
  <c r="AN678" i="14"/>
  <c r="AF678" i="14"/>
  <c r="X678" i="14"/>
  <c r="P678" i="14"/>
  <c r="BK678" i="14"/>
  <c r="BC678" i="14"/>
  <c r="AU678" i="14"/>
  <c r="AM678" i="14"/>
  <c r="AE678" i="14"/>
  <c r="W678" i="14"/>
  <c r="O678" i="14"/>
  <c r="Y678" i="14"/>
  <c r="Q678" i="14"/>
  <c r="D680" i="14"/>
  <c r="C681" i="14"/>
  <c r="E679" i="14"/>
  <c r="H679" i="14" s="1"/>
  <c r="I678" i="14"/>
  <c r="K678" i="14" s="1"/>
  <c r="L678" i="14" s="1"/>
  <c r="N679" i="14"/>
  <c r="A680" i="14"/>
  <c r="E78" i="11"/>
  <c r="F78" i="11" s="1"/>
  <c r="D79" i="11"/>
  <c r="G79" i="11" s="1"/>
  <c r="M308" i="2"/>
  <c r="N309" i="2"/>
  <c r="E310" i="2"/>
  <c r="F310" i="2" s="1"/>
  <c r="C153" i="1"/>
  <c r="C159" i="1"/>
  <c r="C225" i="1"/>
  <c r="C227" i="1" s="1"/>
  <c r="C139" i="1"/>
  <c r="C47" i="1"/>
  <c r="AC66" i="2"/>
  <c r="F66" i="2"/>
  <c r="Z67" i="2"/>
  <c r="AA67" i="2" s="1"/>
  <c r="X67" i="2"/>
  <c r="X68" i="2" s="1"/>
  <c r="X69" i="2" s="1"/>
  <c r="X70" i="2" s="1"/>
  <c r="X71" i="2" s="1"/>
  <c r="X72" i="2" s="1"/>
  <c r="X73" i="2" s="1"/>
  <c r="X74" i="2" s="1"/>
  <c r="X77" i="2" s="1"/>
  <c r="X78" i="2" s="1"/>
  <c r="X81" i="2" s="1"/>
  <c r="C67" i="2"/>
  <c r="D67" i="2" s="1"/>
  <c r="A67" i="2"/>
  <c r="B67" i="2"/>
  <c r="G67" i="2"/>
  <c r="Y67" i="2"/>
  <c r="A68" i="2"/>
  <c r="B68" i="2"/>
  <c r="G68" i="2"/>
  <c r="Y68" i="2"/>
  <c r="A69" i="2"/>
  <c r="B69" i="2"/>
  <c r="G69" i="2"/>
  <c r="Y69" i="2"/>
  <c r="A70" i="2"/>
  <c r="B70" i="2"/>
  <c r="G70" i="2"/>
  <c r="Y70" i="2"/>
  <c r="A71" i="2"/>
  <c r="B71" i="2"/>
  <c r="G71" i="2"/>
  <c r="Y71" i="2"/>
  <c r="A72" i="2"/>
  <c r="B72" i="2"/>
  <c r="G72" i="2"/>
  <c r="Y72" i="2"/>
  <c r="A73" i="2"/>
  <c r="B73" i="2"/>
  <c r="G73" i="2"/>
  <c r="Y73" i="2"/>
  <c r="A74" i="2"/>
  <c r="B74" i="2"/>
  <c r="G74" i="2"/>
  <c r="Y74" i="2"/>
  <c r="A77" i="2"/>
  <c r="B77" i="2"/>
  <c r="G77" i="2"/>
  <c r="Y77" i="2"/>
  <c r="A78" i="2"/>
  <c r="B78" i="2"/>
  <c r="G78" i="2"/>
  <c r="Y78" i="2"/>
  <c r="A81" i="2"/>
  <c r="B81" i="2"/>
  <c r="G81" i="2"/>
  <c r="Y81" i="2"/>
  <c r="A82" i="2"/>
  <c r="B82" i="2"/>
  <c r="G82" i="2"/>
  <c r="Y82" i="2"/>
  <c r="A83" i="2"/>
  <c r="B83" i="2"/>
  <c r="G83" i="2"/>
  <c r="Y83" i="2"/>
  <c r="A84" i="2"/>
  <c r="B84" i="2"/>
  <c r="G84" i="2"/>
  <c r="Y84" i="2"/>
  <c r="A85" i="2"/>
  <c r="B85" i="2"/>
  <c r="G85" i="2"/>
  <c r="Y85" i="2"/>
  <c r="A86" i="2"/>
  <c r="B86" i="2"/>
  <c r="G86" i="2"/>
  <c r="Y86" i="2"/>
  <c r="A87" i="2"/>
  <c r="B87" i="2"/>
  <c r="G87" i="2"/>
  <c r="Y87" i="2"/>
  <c r="A88" i="2"/>
  <c r="B88" i="2"/>
  <c r="G88" i="2"/>
  <c r="Y88" i="2"/>
  <c r="A89" i="2"/>
  <c r="B89" i="2"/>
  <c r="G89" i="2"/>
  <c r="Y89" i="2"/>
  <c r="A90" i="2"/>
  <c r="B90" i="2"/>
  <c r="G90" i="2"/>
  <c r="Y90" i="2"/>
  <c r="A91" i="2"/>
  <c r="B91" i="2"/>
  <c r="G91" i="2"/>
  <c r="Y91" i="2"/>
  <c r="A92" i="2"/>
  <c r="B92" i="2"/>
  <c r="G92" i="2"/>
  <c r="Y92" i="2"/>
  <c r="A93" i="2"/>
  <c r="B93" i="2"/>
  <c r="G93" i="2"/>
  <c r="Y93" i="2"/>
  <c r="A94" i="2"/>
  <c r="B94" i="2"/>
  <c r="G94" i="2"/>
  <c r="Y94" i="2"/>
  <c r="A95" i="2"/>
  <c r="B95" i="2"/>
  <c r="G95" i="2"/>
  <c r="Y95" i="2"/>
  <c r="A96" i="2"/>
  <c r="B96" i="2"/>
  <c r="G96" i="2"/>
  <c r="Y96" i="2"/>
  <c r="A97" i="2"/>
  <c r="B97" i="2"/>
  <c r="G97" i="2"/>
  <c r="Y97" i="2"/>
  <c r="A98" i="2"/>
  <c r="B98" i="2"/>
  <c r="G98" i="2"/>
  <c r="Y98" i="2"/>
  <c r="A99" i="2"/>
  <c r="B99" i="2"/>
  <c r="G99" i="2"/>
  <c r="Y99" i="2"/>
  <c r="A100" i="2"/>
  <c r="B100" i="2"/>
  <c r="G100" i="2"/>
  <c r="Y100" i="2"/>
  <c r="A101" i="2"/>
  <c r="B101" i="2"/>
  <c r="G101" i="2"/>
  <c r="Y101" i="2"/>
  <c r="A102" i="2"/>
  <c r="B102" i="2"/>
  <c r="G102" i="2"/>
  <c r="Y102" i="2"/>
  <c r="A103" i="2"/>
  <c r="B103" i="2"/>
  <c r="G103" i="2"/>
  <c r="Y103" i="2"/>
  <c r="A104" i="2"/>
  <c r="B104" i="2"/>
  <c r="G104" i="2"/>
  <c r="Y104" i="2"/>
  <c r="A105" i="2"/>
  <c r="B105" i="2"/>
  <c r="G105" i="2"/>
  <c r="Y105" i="2"/>
  <c r="A106" i="2"/>
  <c r="B106" i="2"/>
  <c r="G106" i="2"/>
  <c r="Y106" i="2"/>
  <c r="A107" i="2"/>
  <c r="B107" i="2"/>
  <c r="G107" i="2"/>
  <c r="Y107" i="2"/>
  <c r="A108" i="2"/>
  <c r="B108" i="2"/>
  <c r="G108" i="2"/>
  <c r="Y108" i="2"/>
  <c r="A109" i="2"/>
  <c r="B109" i="2"/>
  <c r="G109" i="2"/>
  <c r="Y109" i="2"/>
  <c r="A110" i="2"/>
  <c r="B110" i="2"/>
  <c r="G110" i="2"/>
  <c r="Y110" i="2"/>
  <c r="A111" i="2"/>
  <c r="B111" i="2"/>
  <c r="G111" i="2"/>
  <c r="Y111" i="2"/>
  <c r="A112" i="2"/>
  <c r="B112" i="2"/>
  <c r="G112" i="2"/>
  <c r="Y112" i="2"/>
  <c r="A113" i="2"/>
  <c r="B113" i="2"/>
  <c r="G113" i="2"/>
  <c r="Y113" i="2"/>
  <c r="A114" i="2"/>
  <c r="B114" i="2"/>
  <c r="G114" i="2"/>
  <c r="Y114" i="2"/>
  <c r="A115" i="2"/>
  <c r="B115" i="2"/>
  <c r="G115" i="2"/>
  <c r="Y115" i="2"/>
  <c r="A116" i="2"/>
  <c r="B116" i="2"/>
  <c r="G116" i="2"/>
  <c r="Y116" i="2"/>
  <c r="A117" i="2"/>
  <c r="B117" i="2"/>
  <c r="G117" i="2"/>
  <c r="Y117" i="2"/>
  <c r="A118" i="2"/>
  <c r="B118" i="2"/>
  <c r="G118" i="2"/>
  <c r="Y118" i="2"/>
  <c r="A119" i="2"/>
  <c r="B119" i="2"/>
  <c r="G119" i="2"/>
  <c r="Y119" i="2"/>
  <c r="A120" i="2"/>
  <c r="B120" i="2"/>
  <c r="G120" i="2"/>
  <c r="Y120" i="2"/>
  <c r="A121" i="2"/>
  <c r="B121" i="2"/>
  <c r="G121" i="2"/>
  <c r="Y121" i="2"/>
  <c r="A122" i="2"/>
  <c r="B122" i="2"/>
  <c r="G122" i="2"/>
  <c r="Y122" i="2"/>
  <c r="A123" i="2"/>
  <c r="B123" i="2"/>
  <c r="G123" i="2"/>
  <c r="Y123" i="2"/>
  <c r="A124" i="2"/>
  <c r="B124" i="2"/>
  <c r="G124" i="2"/>
  <c r="Y124" i="2"/>
  <c r="A125" i="2"/>
  <c r="B125" i="2"/>
  <c r="G125" i="2"/>
  <c r="Y125" i="2"/>
  <c r="A126" i="2"/>
  <c r="B126" i="2"/>
  <c r="G126" i="2"/>
  <c r="Y126" i="2"/>
  <c r="A127" i="2"/>
  <c r="B127" i="2"/>
  <c r="G127" i="2"/>
  <c r="Y127" i="2"/>
  <c r="A128" i="2"/>
  <c r="B128" i="2"/>
  <c r="G128" i="2"/>
  <c r="Y128" i="2"/>
  <c r="A129" i="2"/>
  <c r="B129" i="2"/>
  <c r="G129" i="2"/>
  <c r="Y129" i="2"/>
  <c r="A130" i="2"/>
  <c r="B130" i="2"/>
  <c r="G130" i="2"/>
  <c r="Y130" i="2"/>
  <c r="A131" i="2"/>
  <c r="B131" i="2"/>
  <c r="G131" i="2"/>
  <c r="Y131" i="2"/>
  <c r="A132" i="2"/>
  <c r="B132" i="2"/>
  <c r="G132" i="2"/>
  <c r="Y132" i="2"/>
  <c r="A133" i="2"/>
  <c r="B133" i="2"/>
  <c r="G133" i="2"/>
  <c r="Y133" i="2"/>
  <c r="A134" i="2"/>
  <c r="B134" i="2"/>
  <c r="G134" i="2"/>
  <c r="Y134" i="2"/>
  <c r="A135" i="2"/>
  <c r="B135" i="2"/>
  <c r="G135" i="2"/>
  <c r="Y135" i="2"/>
  <c r="A136" i="2"/>
  <c r="B136" i="2"/>
  <c r="G136" i="2"/>
  <c r="Y136" i="2"/>
  <c r="A137" i="2"/>
  <c r="B137" i="2"/>
  <c r="G137" i="2"/>
  <c r="Y137" i="2"/>
  <c r="A138" i="2"/>
  <c r="B138" i="2"/>
  <c r="G138" i="2"/>
  <c r="Y138" i="2"/>
  <c r="A139" i="2"/>
  <c r="B139" i="2"/>
  <c r="G139" i="2"/>
  <c r="Y139" i="2"/>
  <c r="A140" i="2"/>
  <c r="B140" i="2"/>
  <c r="G140" i="2"/>
  <c r="Y140" i="2"/>
  <c r="A141" i="2"/>
  <c r="B141" i="2"/>
  <c r="G141" i="2"/>
  <c r="Y141" i="2"/>
  <c r="A66" i="2"/>
  <c r="I153" i="14" l="1"/>
  <c r="K153" i="14" s="1"/>
  <c r="CL414" i="14" s="1"/>
  <c r="M349" i="2"/>
  <c r="K310" i="2"/>
  <c r="L310" i="2" s="1"/>
  <c r="K388" i="2"/>
  <c r="L388" i="2" s="1"/>
  <c r="L349" i="2"/>
  <c r="K349" i="2"/>
  <c r="N349" i="2" s="1"/>
  <c r="J78" i="11"/>
  <c r="K78" i="11" s="1"/>
  <c r="H78" i="11"/>
  <c r="I78" i="11" s="1"/>
  <c r="O348" i="2"/>
  <c r="P348" i="2"/>
  <c r="N387" i="2"/>
  <c r="M387" i="2"/>
  <c r="H154" i="14"/>
  <c r="G154" i="14"/>
  <c r="G679" i="14"/>
  <c r="BS413" i="14"/>
  <c r="HP414" i="14"/>
  <c r="EF413" i="14"/>
  <c r="I413" i="14"/>
  <c r="IX413" i="14"/>
  <c r="ER413" i="14"/>
  <c r="M413" i="14"/>
  <c r="GW413" i="14"/>
  <c r="BU413" i="14"/>
  <c r="HE413" i="14"/>
  <c r="J413" i="14"/>
  <c r="EL413" i="14"/>
  <c r="BV413" i="14"/>
  <c r="CA413" i="14"/>
  <c r="GM413" i="14"/>
  <c r="EJ413" i="14"/>
  <c r="H413" i="14"/>
  <c r="GU413" i="14"/>
  <c r="CG413" i="14"/>
  <c r="ET413" i="14"/>
  <c r="BT413" i="14"/>
  <c r="CC413" i="14"/>
  <c r="K413" i="14"/>
  <c r="ES413" i="14"/>
  <c r="GP413" i="14"/>
  <c r="CB413" i="14"/>
  <c r="HA413" i="14"/>
  <c r="S413" i="14"/>
  <c r="L413" i="14"/>
  <c r="GO413" i="14"/>
  <c r="BK413" i="14"/>
  <c r="DX413" i="14"/>
  <c r="IW413" i="14"/>
  <c r="BO413" i="14"/>
  <c r="GN413" i="14"/>
  <c r="CH413" i="14"/>
  <c r="EM413" i="14"/>
  <c r="Q413" i="14"/>
  <c r="CD413" i="14"/>
  <c r="HC413" i="14"/>
  <c r="IZ413" i="14"/>
  <c r="ED413" i="14"/>
  <c r="GI413" i="14"/>
  <c r="BM413" i="14"/>
  <c r="GL413" i="14"/>
  <c r="BX413" i="14"/>
  <c r="U413" i="14"/>
  <c r="JA413" i="14"/>
  <c r="JB413" i="14"/>
  <c r="GQ413" i="14"/>
  <c r="EN413" i="14"/>
  <c r="EO413" i="14"/>
  <c r="DZ413" i="14"/>
  <c r="BW413" i="14"/>
  <c r="IH414" i="14"/>
  <c r="IL414" i="14"/>
  <c r="CF413" i="14"/>
  <c r="BQ413" i="14"/>
  <c r="N413" i="14"/>
  <c r="G413" i="14"/>
  <c r="GY413" i="14"/>
  <c r="GJ413" i="14"/>
  <c r="GK413" i="14"/>
  <c r="EH413" i="14"/>
  <c r="CE413" i="14"/>
  <c r="EB413" i="14"/>
  <c r="BY413" i="14"/>
  <c r="BZ413" i="14"/>
  <c r="O413" i="14"/>
  <c r="IU413" i="14"/>
  <c r="IV413" i="14"/>
  <c r="GS413" i="14"/>
  <c r="EP413" i="14"/>
  <c r="EQ413" i="14"/>
  <c r="AZ414" i="14"/>
  <c r="BA414" i="14"/>
  <c r="BD414" i="14"/>
  <c r="T413" i="14"/>
  <c r="GV413" i="14"/>
  <c r="EC413" i="14"/>
  <c r="V413" i="14"/>
  <c r="GX413" i="14"/>
  <c r="DW413" i="14"/>
  <c r="P413" i="14"/>
  <c r="GR413" i="14"/>
  <c r="DY413" i="14"/>
  <c r="R413" i="14"/>
  <c r="GT413" i="14"/>
  <c r="EA413" i="14"/>
  <c r="BF414" i="14"/>
  <c r="BG414" i="14"/>
  <c r="BJ414" i="14"/>
  <c r="BP413" i="14"/>
  <c r="HD413" i="14"/>
  <c r="EK413" i="14"/>
  <c r="BR413" i="14"/>
  <c r="HF413" i="14"/>
  <c r="EE413" i="14"/>
  <c r="BL413" i="14"/>
  <c r="GZ413" i="14"/>
  <c r="EG413" i="14"/>
  <c r="BN413" i="14"/>
  <c r="HB413" i="14"/>
  <c r="EI413" i="14"/>
  <c r="AP414" i="14"/>
  <c r="HX414" i="14"/>
  <c r="GK414" i="14"/>
  <c r="IX414" i="14"/>
  <c r="ED414" i="14"/>
  <c r="JB414" i="14"/>
  <c r="DX414" i="14"/>
  <c r="AB413" i="14"/>
  <c r="CN413" i="14"/>
  <c r="EZ413" i="14"/>
  <c r="HL413" i="14"/>
  <c r="AC413" i="14"/>
  <c r="CO413" i="14"/>
  <c r="FA413" i="14"/>
  <c r="HM413" i="14"/>
  <c r="AD413" i="14"/>
  <c r="CP413" i="14"/>
  <c r="FB413" i="14"/>
  <c r="HN413" i="14"/>
  <c r="W413" i="14"/>
  <c r="CI413" i="14"/>
  <c r="EU413" i="14"/>
  <c r="HG413" i="14"/>
  <c r="X413" i="14"/>
  <c r="CJ413" i="14"/>
  <c r="EV413" i="14"/>
  <c r="HH413" i="14"/>
  <c r="Y413" i="14"/>
  <c r="CK413" i="14"/>
  <c r="EW413" i="14"/>
  <c r="HI413" i="14"/>
  <c r="Z413" i="14"/>
  <c r="CL413" i="14"/>
  <c r="EX413" i="14"/>
  <c r="HJ413" i="14"/>
  <c r="AA413" i="14"/>
  <c r="CM413" i="14"/>
  <c r="EY413" i="14"/>
  <c r="HK413" i="14"/>
  <c r="EI414" i="14"/>
  <c r="BX414" i="14"/>
  <c r="EK414" i="14"/>
  <c r="GR414" i="14"/>
  <c r="AJ413" i="14"/>
  <c r="CV413" i="14"/>
  <c r="FH413" i="14"/>
  <c r="HT413" i="14"/>
  <c r="AK413" i="14"/>
  <c r="CW413" i="14"/>
  <c r="FI413" i="14"/>
  <c r="HU413" i="14"/>
  <c r="AL413" i="14"/>
  <c r="CX413" i="14"/>
  <c r="FJ413" i="14"/>
  <c r="HV413" i="14"/>
  <c r="AE413" i="14"/>
  <c r="CQ413" i="14"/>
  <c r="FC413" i="14"/>
  <c r="HO413" i="14"/>
  <c r="AF413" i="14"/>
  <c r="CR413" i="14"/>
  <c r="FD413" i="14"/>
  <c r="HP413" i="14"/>
  <c r="AG413" i="14"/>
  <c r="CS413" i="14"/>
  <c r="FE413" i="14"/>
  <c r="HQ413" i="14"/>
  <c r="AH413" i="14"/>
  <c r="CT413" i="14"/>
  <c r="FF413" i="14"/>
  <c r="HR413" i="14"/>
  <c r="AI413" i="14"/>
  <c r="CU413" i="14"/>
  <c r="FG413" i="14"/>
  <c r="HS413" i="14"/>
  <c r="EO414" i="14"/>
  <c r="HB414" i="14"/>
  <c r="CH414" i="14"/>
  <c r="HF414" i="14"/>
  <c r="CB414" i="14"/>
  <c r="AR413" i="14"/>
  <c r="DD413" i="14"/>
  <c r="FP413" i="14"/>
  <c r="IB413" i="14"/>
  <c r="AS413" i="14"/>
  <c r="DE413" i="14"/>
  <c r="FQ413" i="14"/>
  <c r="IC413" i="14"/>
  <c r="AT413" i="14"/>
  <c r="DF413" i="14"/>
  <c r="FR413" i="14"/>
  <c r="ID413" i="14"/>
  <c r="AM413" i="14"/>
  <c r="CY413" i="14"/>
  <c r="FK413" i="14"/>
  <c r="HW413" i="14"/>
  <c r="AN413" i="14"/>
  <c r="CZ413" i="14"/>
  <c r="FL413" i="14"/>
  <c r="HX413" i="14"/>
  <c r="AO413" i="14"/>
  <c r="DA413" i="14"/>
  <c r="FM413" i="14"/>
  <c r="HY413" i="14"/>
  <c r="AP413" i="14"/>
  <c r="DB413" i="14"/>
  <c r="FN413" i="14"/>
  <c r="HZ413" i="14"/>
  <c r="AQ413" i="14"/>
  <c r="DC413" i="14"/>
  <c r="FO413" i="14"/>
  <c r="IA413" i="14"/>
  <c r="X414" i="14"/>
  <c r="CJ414" i="14"/>
  <c r="EV414" i="14"/>
  <c r="HH414" i="14"/>
  <c r="AZ413" i="14"/>
  <c r="DL413" i="14"/>
  <c r="FX413" i="14"/>
  <c r="IJ413" i="14"/>
  <c r="BA413" i="14"/>
  <c r="DM413" i="14"/>
  <c r="FY413" i="14"/>
  <c r="IK413" i="14"/>
  <c r="BB413" i="14"/>
  <c r="DN413" i="14"/>
  <c r="FZ413" i="14"/>
  <c r="IL413" i="14"/>
  <c r="AU413" i="14"/>
  <c r="DG413" i="14"/>
  <c r="FS413" i="14"/>
  <c r="IE413" i="14"/>
  <c r="AV413" i="14"/>
  <c r="DH413" i="14"/>
  <c r="FT413" i="14"/>
  <c r="IF413" i="14"/>
  <c r="AW413" i="14"/>
  <c r="DI413" i="14"/>
  <c r="FU413" i="14"/>
  <c r="IG413" i="14"/>
  <c r="AX413" i="14"/>
  <c r="DJ413" i="14"/>
  <c r="FV413" i="14"/>
  <c r="IH413" i="14"/>
  <c r="AY413" i="14"/>
  <c r="DK413" i="14"/>
  <c r="FW413" i="14"/>
  <c r="II413" i="14"/>
  <c r="AG414" i="14"/>
  <c r="CS414" i="14"/>
  <c r="FE414" i="14"/>
  <c r="HQ414" i="14"/>
  <c r="AH414" i="14"/>
  <c r="CT414" i="14"/>
  <c r="FF414" i="14"/>
  <c r="HR414" i="14"/>
  <c r="AI414" i="14"/>
  <c r="CU414" i="14"/>
  <c r="FG414" i="14"/>
  <c r="HS414" i="14"/>
  <c r="AJ414" i="14"/>
  <c r="CV414" i="14"/>
  <c r="FH414" i="14"/>
  <c r="HT414" i="14"/>
  <c r="AK414" i="14"/>
  <c r="CW414" i="14"/>
  <c r="FI414" i="14"/>
  <c r="HU414" i="14"/>
  <c r="AL414" i="14"/>
  <c r="CX414" i="14"/>
  <c r="FJ414" i="14"/>
  <c r="HV414" i="14"/>
  <c r="AE414" i="14"/>
  <c r="CQ414" i="14"/>
  <c r="FC414" i="14"/>
  <c r="HO414" i="14"/>
  <c r="AF414" i="14"/>
  <c r="CR414" i="14"/>
  <c r="FD414" i="14"/>
  <c r="BH413" i="14"/>
  <c r="DT413" i="14"/>
  <c r="GF413" i="14"/>
  <c r="IR413" i="14"/>
  <c r="BI413" i="14"/>
  <c r="DU413" i="14"/>
  <c r="GG413" i="14"/>
  <c r="IS413" i="14"/>
  <c r="BJ413" i="14"/>
  <c r="DV413" i="14"/>
  <c r="GH413" i="14"/>
  <c r="IT413" i="14"/>
  <c r="BC413" i="14"/>
  <c r="DO413" i="14"/>
  <c r="GA413" i="14"/>
  <c r="IM413" i="14"/>
  <c r="BD413" i="14"/>
  <c r="DP413" i="14"/>
  <c r="GB413" i="14"/>
  <c r="IN413" i="14"/>
  <c r="BE413" i="14"/>
  <c r="DQ413" i="14"/>
  <c r="GC413" i="14"/>
  <c r="IO413" i="14"/>
  <c r="BF413" i="14"/>
  <c r="DR413" i="14"/>
  <c r="GD413" i="14"/>
  <c r="IP413" i="14"/>
  <c r="BG413" i="14"/>
  <c r="DS413" i="14"/>
  <c r="GE413" i="14"/>
  <c r="IQ413" i="14"/>
  <c r="I154" i="14"/>
  <c r="K154" i="14" s="1"/>
  <c r="JA415" i="14" s="1"/>
  <c r="F679" i="14"/>
  <c r="C157" i="14"/>
  <c r="D156" i="14"/>
  <c r="E155" i="14"/>
  <c r="G155" i="14" s="1"/>
  <c r="D681" i="14"/>
  <c r="C682" i="14"/>
  <c r="N680" i="14"/>
  <c r="A681" i="14"/>
  <c r="E680" i="14"/>
  <c r="G680" i="14" s="1"/>
  <c r="BJ679" i="14"/>
  <c r="BB679" i="14"/>
  <c r="AT679" i="14"/>
  <c r="AL679" i="14"/>
  <c r="AD679" i="14"/>
  <c r="V679" i="14"/>
  <c r="BI679" i="14"/>
  <c r="BA679" i="14"/>
  <c r="AS679" i="14"/>
  <c r="AK679" i="14"/>
  <c r="AC679" i="14"/>
  <c r="U679" i="14"/>
  <c r="M679" i="14"/>
  <c r="BH679" i="14"/>
  <c r="AZ679" i="14"/>
  <c r="AR679" i="14"/>
  <c r="AJ679" i="14"/>
  <c r="AB679" i="14"/>
  <c r="T679" i="14"/>
  <c r="BG679" i="14"/>
  <c r="AY679" i="14"/>
  <c r="AQ679" i="14"/>
  <c r="AI679" i="14"/>
  <c r="AA679" i="14"/>
  <c r="S679" i="14"/>
  <c r="BF679" i="14"/>
  <c r="AX679" i="14"/>
  <c r="AP679" i="14"/>
  <c r="AH679" i="14"/>
  <c r="Z679" i="14"/>
  <c r="R679" i="14"/>
  <c r="BE679" i="14"/>
  <c r="AW679" i="14"/>
  <c r="AO679" i="14"/>
  <c r="AG679" i="14"/>
  <c r="Y679" i="14"/>
  <c r="Q679" i="14"/>
  <c r="BL679" i="14"/>
  <c r="BD679" i="14"/>
  <c r="AV679" i="14"/>
  <c r="AN679" i="14"/>
  <c r="AF679" i="14"/>
  <c r="X679" i="14"/>
  <c r="P679" i="14"/>
  <c r="BK679" i="14"/>
  <c r="BC679" i="14"/>
  <c r="AU679" i="14"/>
  <c r="AM679" i="14"/>
  <c r="AE679" i="14"/>
  <c r="W679" i="14"/>
  <c r="O679" i="14"/>
  <c r="E79" i="11"/>
  <c r="F79" i="11" s="1"/>
  <c r="D80" i="11"/>
  <c r="G80" i="11" s="1"/>
  <c r="M309" i="2"/>
  <c r="N310" i="2"/>
  <c r="E311" i="2"/>
  <c r="F311" i="2" s="1"/>
  <c r="F67" i="2"/>
  <c r="C68" i="2"/>
  <c r="D68" i="2" s="1"/>
  <c r="E68" i="2" s="1"/>
  <c r="H67" i="2"/>
  <c r="I67" i="2" s="1"/>
  <c r="AB67" i="2"/>
  <c r="Z68" i="2"/>
  <c r="AE68" i="2" s="1"/>
  <c r="AF68" i="2" s="1"/>
  <c r="AC67" i="2"/>
  <c r="AE67" i="2"/>
  <c r="AF67" i="2" s="1"/>
  <c r="X82" i="2"/>
  <c r="X83" i="2" s="1"/>
  <c r="E67" i="2"/>
  <c r="ES414" i="14" l="1"/>
  <c r="BT414" i="14"/>
  <c r="GT414" i="14"/>
  <c r="GO414" i="14"/>
  <c r="FK414" i="14"/>
  <c r="FV414" i="14"/>
  <c r="ID414" i="14"/>
  <c r="HD414" i="14"/>
  <c r="EE414" i="14"/>
  <c r="BV414" i="14"/>
  <c r="IZ414" i="14"/>
  <c r="AT414" i="14"/>
  <c r="AW414" i="14"/>
  <c r="CO414" i="14"/>
  <c r="CF414" i="14"/>
  <c r="GX414" i="14"/>
  <c r="EG414" i="14"/>
  <c r="EB414" i="14"/>
  <c r="FP414" i="14"/>
  <c r="IN414" i="14"/>
  <c r="HZ414" i="14"/>
  <c r="GZ414" i="14"/>
  <c r="EQ414" i="14"/>
  <c r="BZ414" i="14"/>
  <c r="IV414" i="14"/>
  <c r="GM414" i="14"/>
  <c r="FO414" i="14"/>
  <c r="BC414" i="14"/>
  <c r="EM414" i="14"/>
  <c r="CD414" i="14"/>
  <c r="GV414" i="14"/>
  <c r="GI414" i="14"/>
  <c r="DZ414" i="14"/>
  <c r="FT414" i="14"/>
  <c r="GF414" i="14"/>
  <c r="FZ414" i="14"/>
  <c r="DT414" i="14"/>
  <c r="CA414" i="14"/>
  <c r="CG414" i="14"/>
  <c r="CE414" i="14"/>
  <c r="CC414" i="14"/>
  <c r="BS414" i="14"/>
  <c r="BY414" i="14"/>
  <c r="BW414" i="14"/>
  <c r="BU414" i="14"/>
  <c r="DW414" i="14"/>
  <c r="EC414" i="14"/>
  <c r="EA414" i="14"/>
  <c r="DY414" i="14"/>
  <c r="FQ414" i="14"/>
  <c r="FM414" i="14"/>
  <c r="CZ414" i="14"/>
  <c r="BH414" i="14"/>
  <c r="BB414" i="14"/>
  <c r="AX414" i="14"/>
  <c r="AD414" i="14"/>
  <c r="FL414" i="14"/>
  <c r="IO414" i="14"/>
  <c r="O414" i="14"/>
  <c r="U414" i="14"/>
  <c r="S414" i="14"/>
  <c r="Q414" i="14"/>
  <c r="G414" i="14"/>
  <c r="M414" i="14"/>
  <c r="K414" i="14"/>
  <c r="I414" i="14"/>
  <c r="BK414" i="14"/>
  <c r="BQ414" i="14"/>
  <c r="BO414" i="14"/>
  <c r="BM414" i="14"/>
  <c r="AS414" i="14"/>
  <c r="AO414" i="14"/>
  <c r="GA414" i="14"/>
  <c r="GE414" i="14"/>
  <c r="FY414" i="14"/>
  <c r="FU414" i="14"/>
  <c r="DE414" i="14"/>
  <c r="EU414" i="14"/>
  <c r="CK414" i="14"/>
  <c r="IT414" i="14"/>
  <c r="EN414" i="14"/>
  <c r="ET414" i="14"/>
  <c r="ER414" i="14"/>
  <c r="EP414" i="14"/>
  <c r="EF414" i="14"/>
  <c r="EL414" i="14"/>
  <c r="EJ414" i="14"/>
  <c r="EH414" i="14"/>
  <c r="GJ414" i="14"/>
  <c r="GP414" i="14"/>
  <c r="GN414" i="14"/>
  <c r="GL414" i="14"/>
  <c r="AV414" i="14"/>
  <c r="AR414" i="14"/>
  <c r="GH414" i="14"/>
  <c r="GD414" i="14"/>
  <c r="IF414" i="14"/>
  <c r="FX414" i="14"/>
  <c r="HK414" i="14"/>
  <c r="IS414" i="14"/>
  <c r="IJ414" i="14"/>
  <c r="P414" i="14"/>
  <c r="V414" i="14"/>
  <c r="T414" i="14"/>
  <c r="R414" i="14"/>
  <c r="H414" i="14"/>
  <c r="N414" i="14"/>
  <c r="L414" i="14"/>
  <c r="J414" i="14"/>
  <c r="BL414" i="14"/>
  <c r="BR414" i="14"/>
  <c r="BP414" i="14"/>
  <c r="BN414" i="14"/>
  <c r="AM414" i="14"/>
  <c r="AQ414" i="14"/>
  <c r="GG414" i="14"/>
  <c r="GC414" i="14"/>
  <c r="FS414" i="14"/>
  <c r="FW414" i="14"/>
  <c r="GB414" i="14"/>
  <c r="Z414" i="14"/>
  <c r="DL414" i="14"/>
  <c r="GY414" i="14"/>
  <c r="HE414" i="14"/>
  <c r="HC414" i="14"/>
  <c r="HA414" i="14"/>
  <c r="GQ414" i="14"/>
  <c r="GW414" i="14"/>
  <c r="GU414" i="14"/>
  <c r="GS414" i="14"/>
  <c r="IU414" i="14"/>
  <c r="JA414" i="14"/>
  <c r="IY414" i="14"/>
  <c r="IW414" i="14"/>
  <c r="FR414" i="14"/>
  <c r="FN414" i="14"/>
  <c r="BI414" i="14"/>
  <c r="BE414" i="14"/>
  <c r="AU414" i="14"/>
  <c r="AY414" i="14"/>
  <c r="HG414" i="14"/>
  <c r="DA414" i="14"/>
  <c r="EY414" i="14"/>
  <c r="II414" i="14"/>
  <c r="EX414" i="14"/>
  <c r="HJ414" i="14"/>
  <c r="EW414" i="14"/>
  <c r="AN414" i="14"/>
  <c r="W414" i="14"/>
  <c r="IK414" i="14"/>
  <c r="IM414" i="14"/>
  <c r="DO414" i="14"/>
  <c r="HI414" i="14"/>
  <c r="IC414" i="14"/>
  <c r="IA414" i="14"/>
  <c r="IE414" i="14"/>
  <c r="HL414" i="14"/>
  <c r="HN414" i="14"/>
  <c r="IB414" i="14"/>
  <c r="DQ414" i="14"/>
  <c r="DP414" i="14"/>
  <c r="HM414" i="14"/>
  <c r="DF414" i="14"/>
  <c r="DS414" i="14"/>
  <c r="DR414" i="14"/>
  <c r="DD414" i="14"/>
  <c r="HW414" i="14"/>
  <c r="IP414" i="14"/>
  <c r="CP414" i="14"/>
  <c r="DC414" i="14"/>
  <c r="CI414" i="14"/>
  <c r="DK414" i="14"/>
  <c r="FA414" i="14"/>
  <c r="CN414" i="14"/>
  <c r="IQ414" i="14"/>
  <c r="HY414" i="14"/>
  <c r="DG414" i="14"/>
  <c r="DB414" i="14"/>
  <c r="AA414" i="14"/>
  <c r="DH414" i="14"/>
  <c r="AB414" i="14"/>
  <c r="DM414" i="14"/>
  <c r="FB414" i="14"/>
  <c r="EZ414" i="14"/>
  <c r="DN414" i="14"/>
  <c r="DV414" i="14"/>
  <c r="Y414" i="14"/>
  <c r="DU414" i="14"/>
  <c r="DJ414" i="14"/>
  <c r="IG414" i="14"/>
  <c r="AC414" i="14"/>
  <c r="CM414" i="14"/>
  <c r="CY414" i="14"/>
  <c r="DI414" i="14"/>
  <c r="IR414" i="14"/>
  <c r="I679" i="14"/>
  <c r="K679" i="14" s="1"/>
  <c r="L679" i="14" s="1"/>
  <c r="M350" i="2"/>
  <c r="K350" i="2"/>
  <c r="N350" i="2" s="1"/>
  <c r="L350" i="2"/>
  <c r="K311" i="2"/>
  <c r="L311" i="2" s="1"/>
  <c r="K389" i="2"/>
  <c r="L389" i="2" s="1"/>
  <c r="P349" i="2"/>
  <c r="O349" i="2"/>
  <c r="J79" i="11"/>
  <c r="K79" i="11" s="1"/>
  <c r="H79" i="11"/>
  <c r="I79" i="11" s="1"/>
  <c r="M388" i="2"/>
  <c r="N388" i="2"/>
  <c r="F155" i="14"/>
  <c r="H155" i="14"/>
  <c r="FJ415" i="14"/>
  <c r="FZ415" i="14"/>
  <c r="G415" i="14"/>
  <c r="CH415" i="14"/>
  <c r="O415" i="14"/>
  <c r="DG415" i="14"/>
  <c r="CR415" i="14"/>
  <c r="BW415" i="14"/>
  <c r="BB415" i="14"/>
  <c r="W415" i="14"/>
  <c r="BZ415" i="14"/>
  <c r="CQ415" i="14"/>
  <c r="FB415" i="14"/>
  <c r="GY415" i="14"/>
  <c r="HG415" i="14"/>
  <c r="DH415" i="14"/>
  <c r="FG415" i="14"/>
  <c r="EE415" i="14"/>
  <c r="IE415" i="14"/>
  <c r="HH415" i="14"/>
  <c r="T415" i="14"/>
  <c r="CP415" i="14"/>
  <c r="GX415" i="14"/>
  <c r="AE415" i="14"/>
  <c r="EM415" i="14"/>
  <c r="H415" i="14"/>
  <c r="BU415" i="14"/>
  <c r="DL415" i="14"/>
  <c r="N415" i="14"/>
  <c r="CX415" i="14"/>
  <c r="HF415" i="14"/>
  <c r="AU415" i="14"/>
  <c r="EU415" i="14"/>
  <c r="P415" i="14"/>
  <c r="FE415" i="14"/>
  <c r="HL415" i="14"/>
  <c r="V415" i="14"/>
  <c r="DN415" i="14"/>
  <c r="HN415" i="14"/>
  <c r="BS415" i="14"/>
  <c r="FC415" i="14"/>
  <c r="X415" i="14"/>
  <c r="R415" i="14"/>
  <c r="BY415" i="14"/>
  <c r="AD415" i="14"/>
  <c r="EL415" i="14"/>
  <c r="HV415" i="14"/>
  <c r="CA415" i="14"/>
  <c r="FS415" i="14"/>
  <c r="AV415" i="14"/>
  <c r="DJ415" i="14"/>
  <c r="FI415" i="14"/>
  <c r="AL415" i="14"/>
  <c r="ET415" i="14"/>
  <c r="IL415" i="14"/>
  <c r="CI415" i="14"/>
  <c r="GQ415" i="14"/>
  <c r="BT415" i="14"/>
  <c r="HJ415" i="14"/>
  <c r="EF415" i="14"/>
  <c r="HP415" i="14"/>
  <c r="CC415" i="14"/>
  <c r="FU415" i="14"/>
  <c r="Z415" i="14"/>
  <c r="EH415" i="14"/>
  <c r="HR415" i="14"/>
  <c r="CE415" i="14"/>
  <c r="FW415" i="14"/>
  <c r="AB415" i="14"/>
  <c r="EJ415" i="14"/>
  <c r="HT415" i="14"/>
  <c r="CG415" i="14"/>
  <c r="FY415" i="14"/>
  <c r="AF415" i="14"/>
  <c r="EN415" i="14"/>
  <c r="IF415" i="14"/>
  <c r="CK415" i="14"/>
  <c r="GS415" i="14"/>
  <c r="AH415" i="14"/>
  <c r="EP415" i="14"/>
  <c r="IH415" i="14"/>
  <c r="CM415" i="14"/>
  <c r="GU415" i="14"/>
  <c r="AJ415" i="14"/>
  <c r="ER415" i="14"/>
  <c r="IJ415" i="14"/>
  <c r="CO415" i="14"/>
  <c r="GW415" i="14"/>
  <c r="EV415" i="14"/>
  <c r="I415" i="14"/>
  <c r="CS415" i="14"/>
  <c r="HA415" i="14"/>
  <c r="AX415" i="14"/>
  <c r="EX415" i="14"/>
  <c r="K415" i="14"/>
  <c r="CU415" i="14"/>
  <c r="HC415" i="14"/>
  <c r="AZ415" i="14"/>
  <c r="EZ415" i="14"/>
  <c r="M415" i="14"/>
  <c r="CW415" i="14"/>
  <c r="HE415" i="14"/>
  <c r="FD415" i="14"/>
  <c r="Q415" i="14"/>
  <c r="DI415" i="14"/>
  <c r="HI415" i="14"/>
  <c r="BV415" i="14"/>
  <c r="FF415" i="14"/>
  <c r="S415" i="14"/>
  <c r="DK415" i="14"/>
  <c r="HK415" i="14"/>
  <c r="BX415" i="14"/>
  <c r="FH415" i="14"/>
  <c r="U415" i="14"/>
  <c r="DM415" i="14"/>
  <c r="HM415" i="14"/>
  <c r="HO415" i="14"/>
  <c r="CB415" i="14"/>
  <c r="FT415" i="14"/>
  <c r="Y415" i="14"/>
  <c r="EG415" i="14"/>
  <c r="HQ415" i="14"/>
  <c r="CD415" i="14"/>
  <c r="FV415" i="14"/>
  <c r="AA415" i="14"/>
  <c r="EI415" i="14"/>
  <c r="HS415" i="14"/>
  <c r="CF415" i="14"/>
  <c r="FX415" i="14"/>
  <c r="AC415" i="14"/>
  <c r="EK415" i="14"/>
  <c r="HU415" i="14"/>
  <c r="CJ415" i="14"/>
  <c r="GR415" i="14"/>
  <c r="AG415" i="14"/>
  <c r="EO415" i="14"/>
  <c r="IG415" i="14"/>
  <c r="CL415" i="14"/>
  <c r="GT415" i="14"/>
  <c r="AI415" i="14"/>
  <c r="EQ415" i="14"/>
  <c r="II415" i="14"/>
  <c r="CN415" i="14"/>
  <c r="GV415" i="14"/>
  <c r="AK415" i="14"/>
  <c r="ES415" i="14"/>
  <c r="IK415" i="14"/>
  <c r="GZ415" i="14"/>
  <c r="AW415" i="14"/>
  <c r="EW415" i="14"/>
  <c r="J415" i="14"/>
  <c r="CT415" i="14"/>
  <c r="HB415" i="14"/>
  <c r="AY415" i="14"/>
  <c r="EY415" i="14"/>
  <c r="L415" i="14"/>
  <c r="CV415" i="14"/>
  <c r="HD415" i="14"/>
  <c r="BA415" i="14"/>
  <c r="FA415" i="14"/>
  <c r="H680" i="14"/>
  <c r="AT415" i="14"/>
  <c r="DF415" i="14"/>
  <c r="FR415" i="14"/>
  <c r="ID415" i="14"/>
  <c r="AM415" i="14"/>
  <c r="CY415" i="14"/>
  <c r="FK415" i="14"/>
  <c r="HW415" i="14"/>
  <c r="AN415" i="14"/>
  <c r="CZ415" i="14"/>
  <c r="FL415" i="14"/>
  <c r="HX415" i="14"/>
  <c r="AO415" i="14"/>
  <c r="DA415" i="14"/>
  <c r="FM415" i="14"/>
  <c r="HY415" i="14"/>
  <c r="AP415" i="14"/>
  <c r="DB415" i="14"/>
  <c r="FN415" i="14"/>
  <c r="HZ415" i="14"/>
  <c r="AQ415" i="14"/>
  <c r="DC415" i="14"/>
  <c r="FO415" i="14"/>
  <c r="IA415" i="14"/>
  <c r="AR415" i="14"/>
  <c r="DD415" i="14"/>
  <c r="FP415" i="14"/>
  <c r="IB415" i="14"/>
  <c r="AS415" i="14"/>
  <c r="DE415" i="14"/>
  <c r="FQ415" i="14"/>
  <c r="IC415" i="14"/>
  <c r="BJ415" i="14"/>
  <c r="DV415" i="14"/>
  <c r="GH415" i="14"/>
  <c r="IT415" i="14"/>
  <c r="BC415" i="14"/>
  <c r="DO415" i="14"/>
  <c r="GA415" i="14"/>
  <c r="IM415" i="14"/>
  <c r="BD415" i="14"/>
  <c r="DP415" i="14"/>
  <c r="GB415" i="14"/>
  <c r="IN415" i="14"/>
  <c r="BE415" i="14"/>
  <c r="DQ415" i="14"/>
  <c r="GC415" i="14"/>
  <c r="IO415" i="14"/>
  <c r="BF415" i="14"/>
  <c r="DR415" i="14"/>
  <c r="GD415" i="14"/>
  <c r="IP415" i="14"/>
  <c r="BG415" i="14"/>
  <c r="DS415" i="14"/>
  <c r="GE415" i="14"/>
  <c r="IQ415" i="14"/>
  <c r="BH415" i="14"/>
  <c r="DT415" i="14"/>
  <c r="GF415" i="14"/>
  <c r="IR415" i="14"/>
  <c r="BI415" i="14"/>
  <c r="DU415" i="14"/>
  <c r="GG415" i="14"/>
  <c r="IS415" i="14"/>
  <c r="BR415" i="14"/>
  <c r="ED415" i="14"/>
  <c r="GP415" i="14"/>
  <c r="JB415" i="14"/>
  <c r="BK415" i="14"/>
  <c r="DW415" i="14"/>
  <c r="GI415" i="14"/>
  <c r="IU415" i="14"/>
  <c r="BL415" i="14"/>
  <c r="DX415" i="14"/>
  <c r="GJ415" i="14"/>
  <c r="IV415" i="14"/>
  <c r="BM415" i="14"/>
  <c r="DY415" i="14"/>
  <c r="GK415" i="14"/>
  <c r="IW415" i="14"/>
  <c r="BN415" i="14"/>
  <c r="DZ415" i="14"/>
  <c r="GL415" i="14"/>
  <c r="IX415" i="14"/>
  <c r="BO415" i="14"/>
  <c r="EA415" i="14"/>
  <c r="GM415" i="14"/>
  <c r="IY415" i="14"/>
  <c r="BP415" i="14"/>
  <c r="EB415" i="14"/>
  <c r="GN415" i="14"/>
  <c r="IZ415" i="14"/>
  <c r="BQ415" i="14"/>
  <c r="EC415" i="14"/>
  <c r="GO415" i="14"/>
  <c r="E681" i="14"/>
  <c r="F681" i="14" s="1"/>
  <c r="F680" i="14"/>
  <c r="N681" i="14"/>
  <c r="A682" i="14"/>
  <c r="E156" i="14"/>
  <c r="G156" i="14" s="1"/>
  <c r="BJ680" i="14"/>
  <c r="BB680" i="14"/>
  <c r="AT680" i="14"/>
  <c r="AL680" i="14"/>
  <c r="AD680" i="14"/>
  <c r="V680" i="14"/>
  <c r="BI680" i="14"/>
  <c r="BA680" i="14"/>
  <c r="AS680" i="14"/>
  <c r="AK680" i="14"/>
  <c r="AC680" i="14"/>
  <c r="U680" i="14"/>
  <c r="M680" i="14"/>
  <c r="BH680" i="14"/>
  <c r="AZ680" i="14"/>
  <c r="AR680" i="14"/>
  <c r="AJ680" i="14"/>
  <c r="AB680" i="14"/>
  <c r="T680" i="14"/>
  <c r="BG680" i="14"/>
  <c r="AY680" i="14"/>
  <c r="AQ680" i="14"/>
  <c r="AI680" i="14"/>
  <c r="AA680" i="14"/>
  <c r="S680" i="14"/>
  <c r="BF680" i="14"/>
  <c r="AX680" i="14"/>
  <c r="AP680" i="14"/>
  <c r="AH680" i="14"/>
  <c r="Z680" i="14"/>
  <c r="R680" i="14"/>
  <c r="BE680" i="14"/>
  <c r="AW680" i="14"/>
  <c r="AO680" i="14"/>
  <c r="AG680" i="14"/>
  <c r="Y680" i="14"/>
  <c r="Q680" i="14"/>
  <c r="BL680" i="14"/>
  <c r="BD680" i="14"/>
  <c r="AV680" i="14"/>
  <c r="AN680" i="14"/>
  <c r="AF680" i="14"/>
  <c r="X680" i="14"/>
  <c r="P680" i="14"/>
  <c r="BK680" i="14"/>
  <c r="BC680" i="14"/>
  <c r="AU680" i="14"/>
  <c r="AM680" i="14"/>
  <c r="AE680" i="14"/>
  <c r="W680" i="14"/>
  <c r="O680" i="14"/>
  <c r="D157" i="14"/>
  <c r="C158" i="14"/>
  <c r="D682" i="14"/>
  <c r="C683" i="14"/>
  <c r="K67" i="2"/>
  <c r="M67" i="2" s="1"/>
  <c r="O67" i="2" s="1"/>
  <c r="S67" i="2" s="1"/>
  <c r="L25" i="11" s="1"/>
  <c r="E80" i="11"/>
  <c r="F80" i="11" s="1"/>
  <c r="D81" i="11"/>
  <c r="G81" i="11" s="1"/>
  <c r="M310" i="2"/>
  <c r="N311" i="2"/>
  <c r="E312" i="2"/>
  <c r="F312" i="2" s="1"/>
  <c r="C69" i="2"/>
  <c r="H69" i="2" s="1"/>
  <c r="I69" i="2" s="1"/>
  <c r="F68" i="2"/>
  <c r="H68" i="2"/>
  <c r="I68" i="2" s="1"/>
  <c r="AH67" i="2"/>
  <c r="AI67" i="2" s="1"/>
  <c r="AK67" i="2" s="1"/>
  <c r="AO67" i="2" s="1"/>
  <c r="M25" i="11" s="1"/>
  <c r="Z69" i="2"/>
  <c r="AA68" i="2"/>
  <c r="AB68" i="2" s="1"/>
  <c r="AC68" i="2"/>
  <c r="AH68" i="2" s="1"/>
  <c r="X84" i="2"/>
  <c r="M351" i="2" l="1"/>
  <c r="L351" i="2"/>
  <c r="K390" i="2"/>
  <c r="L390" i="2" s="1"/>
  <c r="K351" i="2"/>
  <c r="N351" i="2" s="1"/>
  <c r="K312" i="2"/>
  <c r="L312" i="2" s="1"/>
  <c r="M389" i="2"/>
  <c r="N389" i="2"/>
  <c r="J80" i="11"/>
  <c r="K80" i="11" s="1"/>
  <c r="H80" i="11"/>
  <c r="I80" i="11" s="1"/>
  <c r="O350" i="2"/>
  <c r="P350" i="2"/>
  <c r="H681" i="14"/>
  <c r="G681" i="14"/>
  <c r="I155" i="14"/>
  <c r="K155" i="14" s="1"/>
  <c r="HY416" i="14" s="1"/>
  <c r="I680" i="14"/>
  <c r="K680" i="14" s="1"/>
  <c r="L680" i="14" s="1"/>
  <c r="F156" i="14"/>
  <c r="H156" i="14"/>
  <c r="E157" i="14"/>
  <c r="G157" i="14" s="1"/>
  <c r="N682" i="14"/>
  <c r="A683" i="14"/>
  <c r="BJ681" i="14"/>
  <c r="BB681" i="14"/>
  <c r="AT681" i="14"/>
  <c r="AL681" i="14"/>
  <c r="AD681" i="14"/>
  <c r="V681" i="14"/>
  <c r="BI681" i="14"/>
  <c r="BA681" i="14"/>
  <c r="AS681" i="14"/>
  <c r="AK681" i="14"/>
  <c r="AC681" i="14"/>
  <c r="U681" i="14"/>
  <c r="M681" i="14"/>
  <c r="BH681" i="14"/>
  <c r="AZ681" i="14"/>
  <c r="AR681" i="14"/>
  <c r="AJ681" i="14"/>
  <c r="AB681" i="14"/>
  <c r="T681" i="14"/>
  <c r="BG681" i="14"/>
  <c r="AY681" i="14"/>
  <c r="AQ681" i="14"/>
  <c r="AI681" i="14"/>
  <c r="AA681" i="14"/>
  <c r="S681" i="14"/>
  <c r="BF681" i="14"/>
  <c r="AX681" i="14"/>
  <c r="AP681" i="14"/>
  <c r="AH681" i="14"/>
  <c r="Z681" i="14"/>
  <c r="R681" i="14"/>
  <c r="BE681" i="14"/>
  <c r="AW681" i="14"/>
  <c r="AO681" i="14"/>
  <c r="AG681" i="14"/>
  <c r="Y681" i="14"/>
  <c r="Q681" i="14"/>
  <c r="BL681" i="14"/>
  <c r="BD681" i="14"/>
  <c r="AV681" i="14"/>
  <c r="AN681" i="14"/>
  <c r="AF681" i="14"/>
  <c r="X681" i="14"/>
  <c r="P681" i="14"/>
  <c r="BK681" i="14"/>
  <c r="BC681" i="14"/>
  <c r="AU681" i="14"/>
  <c r="AM681" i="14"/>
  <c r="AE681" i="14"/>
  <c r="W681" i="14"/>
  <c r="O681" i="14"/>
  <c r="D683" i="14"/>
  <c r="C684" i="14"/>
  <c r="E682" i="14"/>
  <c r="G682" i="14" s="1"/>
  <c r="C159" i="14"/>
  <c r="D158" i="14"/>
  <c r="K68" i="2"/>
  <c r="M68" i="2" s="1"/>
  <c r="O68" i="2" s="1"/>
  <c r="S68" i="2" s="1"/>
  <c r="L26" i="11" s="1"/>
  <c r="E81" i="11"/>
  <c r="F81" i="11" s="1"/>
  <c r="D82" i="11"/>
  <c r="G82" i="11" s="1"/>
  <c r="C70" i="2"/>
  <c r="H70" i="2" s="1"/>
  <c r="I70" i="2" s="1"/>
  <c r="F69" i="2"/>
  <c r="K69" i="2" s="1"/>
  <c r="D69" i="2"/>
  <c r="E69" i="2" s="1"/>
  <c r="M311" i="2"/>
  <c r="N312" i="2"/>
  <c r="E313" i="2"/>
  <c r="F313" i="2" s="1"/>
  <c r="AI68" i="2"/>
  <c r="AK68" i="2" s="1"/>
  <c r="AO68" i="2" s="1"/>
  <c r="M26" i="11" s="1"/>
  <c r="AC69" i="2"/>
  <c r="AA69" i="2"/>
  <c r="AB69" i="2" s="1"/>
  <c r="Z70" i="2"/>
  <c r="AE69" i="2"/>
  <c r="AF69" i="2" s="1"/>
  <c r="X85" i="2"/>
  <c r="M352" i="2" l="1"/>
  <c r="K313" i="2"/>
  <c r="L313" i="2" s="1"/>
  <c r="K391" i="2"/>
  <c r="L391" i="2" s="1"/>
  <c r="K352" i="2"/>
  <c r="N352" i="2" s="1"/>
  <c r="L352" i="2"/>
  <c r="J81" i="11"/>
  <c r="K81" i="11" s="1"/>
  <c r="H81" i="11"/>
  <c r="I81" i="11" s="1"/>
  <c r="O351" i="2"/>
  <c r="P351" i="2"/>
  <c r="N390" i="2"/>
  <c r="M390" i="2"/>
  <c r="I681" i="14"/>
  <c r="K681" i="14" s="1"/>
  <c r="L681" i="14" s="1"/>
  <c r="HN416" i="14"/>
  <c r="BR416" i="14"/>
  <c r="FH416" i="14"/>
  <c r="CM416" i="14"/>
  <c r="IX416" i="14"/>
  <c r="AM416" i="14"/>
  <c r="HD416" i="14"/>
  <c r="AD416" i="14"/>
  <c r="EM416" i="14"/>
  <c r="HP416" i="14"/>
  <c r="AH416" i="14"/>
  <c r="DC416" i="14"/>
  <c r="HK416" i="14"/>
  <c r="EN416" i="14"/>
  <c r="FY416" i="14"/>
  <c r="DJ416" i="14"/>
  <c r="FK416" i="14"/>
  <c r="CV416" i="14"/>
  <c r="AG416" i="14"/>
  <c r="GU416" i="14"/>
  <c r="CI416" i="14"/>
  <c r="HJ416" i="14"/>
  <c r="AT416" i="14"/>
  <c r="GS416" i="14"/>
  <c r="IB416" i="14"/>
  <c r="EU416" i="14"/>
  <c r="BV416" i="14"/>
  <c r="IJ416" i="14"/>
  <c r="FC416" i="14"/>
  <c r="CD416" i="14"/>
  <c r="DT416" i="14"/>
  <c r="DV416" i="14"/>
  <c r="DP416" i="14"/>
  <c r="DR416" i="14"/>
  <c r="EB416" i="14"/>
  <c r="ED416" i="14"/>
  <c r="DX416" i="14"/>
  <c r="DZ416" i="14"/>
  <c r="AE416" i="14"/>
  <c r="CJ416" i="14"/>
  <c r="EO416" i="14"/>
  <c r="GR416" i="14"/>
  <c r="Z416" i="14"/>
  <c r="AI416" i="14"/>
  <c r="ER416" i="14"/>
  <c r="DL416" i="14"/>
  <c r="AO416" i="14"/>
  <c r="CP416" i="14"/>
  <c r="DK416" i="14"/>
  <c r="AV416" i="14"/>
  <c r="M416" i="14"/>
  <c r="FU416" i="14"/>
  <c r="AR416" i="14"/>
  <c r="GQ416" i="14"/>
  <c r="AA416" i="14"/>
  <c r="FR416" i="14"/>
  <c r="AP416" i="14"/>
  <c r="BY416" i="14"/>
  <c r="HW416" i="14"/>
  <c r="EX416" i="14"/>
  <c r="CG416" i="14"/>
  <c r="IE416" i="14"/>
  <c r="FF416" i="14"/>
  <c r="GF416" i="14"/>
  <c r="GH416" i="14"/>
  <c r="GB416" i="14"/>
  <c r="GD416" i="14"/>
  <c r="GN416" i="14"/>
  <c r="GP416" i="14"/>
  <c r="GJ416" i="14"/>
  <c r="GL416" i="14"/>
  <c r="GT416" i="14"/>
  <c r="BB416" i="14"/>
  <c r="BA416" i="14"/>
  <c r="FV416" i="14"/>
  <c r="HB416" i="14"/>
  <c r="GV416" i="14"/>
  <c r="HQ416" i="14"/>
  <c r="S416" i="14"/>
  <c r="CN416" i="14"/>
  <c r="HE416" i="14"/>
  <c r="U416" i="14"/>
  <c r="HA416" i="14"/>
  <c r="HV416" i="14"/>
  <c r="AB416" i="14"/>
  <c r="GZ416" i="14"/>
  <c r="ES416" i="14"/>
  <c r="CL416" i="14"/>
  <c r="FP416" i="14"/>
  <c r="AN416" i="14"/>
  <c r="EI416" i="14"/>
  <c r="W416" i="14"/>
  <c r="FN416" i="14"/>
  <c r="FA416" i="14"/>
  <c r="BT416" i="14"/>
  <c r="HZ416" i="14"/>
  <c r="FI416" i="14"/>
  <c r="CB416" i="14"/>
  <c r="IH416" i="14"/>
  <c r="IR416" i="14"/>
  <c r="IT416" i="14"/>
  <c r="IN416" i="14"/>
  <c r="IP416" i="14"/>
  <c r="IZ416" i="14"/>
  <c r="JB416" i="14"/>
  <c r="IV416" i="14"/>
  <c r="DH416" i="14"/>
  <c r="DE416" i="14"/>
  <c r="FZ416" i="14"/>
  <c r="CU416" i="14"/>
  <c r="GX416" i="14"/>
  <c r="Y416" i="14"/>
  <c r="H416" i="14"/>
  <c r="BZ416" i="14"/>
  <c r="FG416" i="14"/>
  <c r="IF416" i="14"/>
  <c r="DU416" i="14"/>
  <c r="DQ416" i="14"/>
  <c r="EC416" i="14"/>
  <c r="DY416" i="14"/>
  <c r="N416" i="14"/>
  <c r="CZ416" i="14"/>
  <c r="FB416" i="14"/>
  <c r="II416" i="14"/>
  <c r="CC416" i="14"/>
  <c r="GG416" i="14"/>
  <c r="GC416" i="14"/>
  <c r="GO416" i="14"/>
  <c r="GK416" i="14"/>
  <c r="CR416" i="14"/>
  <c r="EL416" i="14"/>
  <c r="Q416" i="14"/>
  <c r="CY416" i="14"/>
  <c r="AW416" i="14"/>
  <c r="AQ416" i="14"/>
  <c r="FO416" i="14"/>
  <c r="HU416" i="14"/>
  <c r="AU416" i="14"/>
  <c r="K416" i="14"/>
  <c r="AZ416" i="14"/>
  <c r="DM416" i="14"/>
  <c r="G416" i="14"/>
  <c r="FQ416" i="14"/>
  <c r="CT416" i="14"/>
  <c r="DG416" i="14"/>
  <c r="FX416" i="14"/>
  <c r="DA416" i="14"/>
  <c r="AL416" i="14"/>
  <c r="HR416" i="14"/>
  <c r="AC416" i="14"/>
  <c r="FL416" i="14"/>
  <c r="L416" i="14"/>
  <c r="EE416" i="14"/>
  <c r="BW416" i="14"/>
  <c r="IC416" i="14"/>
  <c r="EV416" i="14"/>
  <c r="CE416" i="14"/>
  <c r="IK416" i="14"/>
  <c r="FD416" i="14"/>
  <c r="BG416" i="14"/>
  <c r="BI416" i="14"/>
  <c r="BC416" i="14"/>
  <c r="BE416" i="14"/>
  <c r="BO416" i="14"/>
  <c r="BQ416" i="14"/>
  <c r="BK416" i="14"/>
  <c r="BM416" i="14"/>
  <c r="FW416" i="14"/>
  <c r="AJ416" i="14"/>
  <c r="AF416" i="14"/>
  <c r="X416" i="14"/>
  <c r="R416" i="14"/>
  <c r="EK416" i="14"/>
  <c r="DD416" i="14"/>
  <c r="EY416" i="14"/>
  <c r="HX416" i="14"/>
  <c r="CH416" i="14"/>
  <c r="DS416" i="14"/>
  <c r="DO416" i="14"/>
  <c r="EA416" i="14"/>
  <c r="DW416" i="14"/>
  <c r="EG416" i="14"/>
  <c r="HL416" i="14"/>
  <c r="IA416" i="14"/>
  <c r="BU416" i="14"/>
  <c r="FJ416" i="14"/>
  <c r="GE416" i="14"/>
  <c r="GA416" i="14"/>
  <c r="GM416" i="14"/>
  <c r="GI416" i="14"/>
  <c r="DI416" i="14"/>
  <c r="AS416" i="14"/>
  <c r="GY416" i="14"/>
  <c r="EH416" i="14"/>
  <c r="EJ416" i="14"/>
  <c r="DN416" i="14"/>
  <c r="HO416" i="14"/>
  <c r="DF416" i="14"/>
  <c r="J416" i="14"/>
  <c r="CO416" i="14"/>
  <c r="HH416" i="14"/>
  <c r="BX416" i="14"/>
  <c r="ID416" i="14"/>
  <c r="EW416" i="14"/>
  <c r="CF416" i="14"/>
  <c r="IL416" i="14"/>
  <c r="FE416" i="14"/>
  <c r="IQ416" i="14"/>
  <c r="IS416" i="14"/>
  <c r="IM416" i="14"/>
  <c r="IO416" i="14"/>
  <c r="IY416" i="14"/>
  <c r="JA416" i="14"/>
  <c r="IU416" i="14"/>
  <c r="IW416" i="14"/>
  <c r="FM416" i="14"/>
  <c r="CX416" i="14"/>
  <c r="FS416" i="14"/>
  <c r="AX416" i="14"/>
  <c r="P416" i="14"/>
  <c r="HT416" i="14"/>
  <c r="V416" i="14"/>
  <c r="T416" i="14"/>
  <c r="CW416" i="14"/>
  <c r="ET416" i="14"/>
  <c r="HG416" i="14"/>
  <c r="CS416" i="14"/>
  <c r="HF416" i="14"/>
  <c r="HS416" i="14"/>
  <c r="FT416" i="14"/>
  <c r="HM416" i="14"/>
  <c r="EP416" i="14"/>
  <c r="CQ416" i="14"/>
  <c r="EQ416" i="14"/>
  <c r="I416" i="14"/>
  <c r="AY416" i="14"/>
  <c r="AK416" i="14"/>
  <c r="BP416" i="14"/>
  <c r="BF416" i="14"/>
  <c r="BS416" i="14"/>
  <c r="HI416" i="14"/>
  <c r="BD416" i="14"/>
  <c r="BJ416" i="14"/>
  <c r="BH416" i="14"/>
  <c r="HC416" i="14"/>
  <c r="BL416" i="14"/>
  <c r="CA416" i="14"/>
  <c r="EZ416" i="14"/>
  <c r="CK416" i="14"/>
  <c r="EF416" i="14"/>
  <c r="GW416" i="14"/>
  <c r="BN416" i="14"/>
  <c r="IG416" i="14"/>
  <c r="DB416" i="14"/>
  <c r="O416" i="14"/>
  <c r="I156" i="14"/>
  <c r="K156" i="14" s="1"/>
  <c r="BD417" i="14" s="1"/>
  <c r="F682" i="14"/>
  <c r="H682" i="14"/>
  <c r="F157" i="14"/>
  <c r="H157" i="14"/>
  <c r="N683" i="14"/>
  <c r="A684" i="14"/>
  <c r="BJ682" i="14"/>
  <c r="BB682" i="14"/>
  <c r="AT682" i="14"/>
  <c r="AL682" i="14"/>
  <c r="AD682" i="14"/>
  <c r="V682" i="14"/>
  <c r="BI682" i="14"/>
  <c r="BA682" i="14"/>
  <c r="AS682" i="14"/>
  <c r="AK682" i="14"/>
  <c r="AC682" i="14"/>
  <c r="U682" i="14"/>
  <c r="M682" i="14"/>
  <c r="BH682" i="14"/>
  <c r="AZ682" i="14"/>
  <c r="AR682" i="14"/>
  <c r="AJ682" i="14"/>
  <c r="AB682" i="14"/>
  <c r="T682" i="14"/>
  <c r="BG682" i="14"/>
  <c r="AY682" i="14"/>
  <c r="AQ682" i="14"/>
  <c r="AI682" i="14"/>
  <c r="AA682" i="14"/>
  <c r="S682" i="14"/>
  <c r="BF682" i="14"/>
  <c r="AX682" i="14"/>
  <c r="AP682" i="14"/>
  <c r="AH682" i="14"/>
  <c r="Z682" i="14"/>
  <c r="R682" i="14"/>
  <c r="BE682" i="14"/>
  <c r="AW682" i="14"/>
  <c r="AO682" i="14"/>
  <c r="AG682" i="14"/>
  <c r="Y682" i="14"/>
  <c r="Q682" i="14"/>
  <c r="BL682" i="14"/>
  <c r="BD682" i="14"/>
  <c r="AV682" i="14"/>
  <c r="AN682" i="14"/>
  <c r="AF682" i="14"/>
  <c r="X682" i="14"/>
  <c r="P682" i="14"/>
  <c r="BK682" i="14"/>
  <c r="BC682" i="14"/>
  <c r="AU682" i="14"/>
  <c r="AM682" i="14"/>
  <c r="AE682" i="14"/>
  <c r="W682" i="14"/>
  <c r="O682" i="14"/>
  <c r="D684" i="14"/>
  <c r="C685" i="14"/>
  <c r="E683" i="14"/>
  <c r="G683" i="14" s="1"/>
  <c r="E158" i="14"/>
  <c r="H158" i="14" s="1"/>
  <c r="D159" i="14"/>
  <c r="C160" i="14"/>
  <c r="D70" i="2"/>
  <c r="E70" i="2" s="1"/>
  <c r="C71" i="2"/>
  <c r="F71" i="2" s="1"/>
  <c r="F70" i="2"/>
  <c r="E82" i="11"/>
  <c r="F82" i="11" s="1"/>
  <c r="D83" i="11"/>
  <c r="G83" i="11" s="1"/>
  <c r="M69" i="2"/>
  <c r="O69" i="2" s="1"/>
  <c r="S69" i="2" s="1"/>
  <c r="L27" i="11" s="1"/>
  <c r="M312" i="2"/>
  <c r="N313" i="2"/>
  <c r="E314" i="2"/>
  <c r="F314" i="2" s="1"/>
  <c r="D71" i="2"/>
  <c r="E71" i="2" s="1"/>
  <c r="C72" i="2"/>
  <c r="K70" i="2"/>
  <c r="AH69" i="2"/>
  <c r="AI69" i="2" s="1"/>
  <c r="AK69" i="2" s="1"/>
  <c r="AO69" i="2" s="1"/>
  <c r="M27" i="11" s="1"/>
  <c r="AC70" i="2"/>
  <c r="AE70" i="2"/>
  <c r="AF70" i="2" s="1"/>
  <c r="Z71" i="2"/>
  <c r="AA70" i="2"/>
  <c r="AB70" i="2" s="1"/>
  <c r="X86" i="2"/>
  <c r="H71" i="2" l="1"/>
  <c r="I71" i="2" s="1"/>
  <c r="K71" i="2" s="1"/>
  <c r="J82" i="11"/>
  <c r="K82" i="11" s="1"/>
  <c r="H82" i="11"/>
  <c r="I82" i="11" s="1"/>
  <c r="O352" i="2"/>
  <c r="P352" i="2"/>
  <c r="M391" i="2"/>
  <c r="N391" i="2"/>
  <c r="M353" i="2"/>
  <c r="K392" i="2"/>
  <c r="L392" i="2" s="1"/>
  <c r="L353" i="2"/>
  <c r="K353" i="2"/>
  <c r="N353" i="2" s="1"/>
  <c r="K314" i="2"/>
  <c r="L314" i="2" s="1"/>
  <c r="M70" i="2"/>
  <c r="O70" i="2" s="1"/>
  <c r="S70" i="2" s="1"/>
  <c r="L28" i="11" s="1"/>
  <c r="GN417" i="14"/>
  <c r="FZ417" i="14"/>
  <c r="DD417" i="14"/>
  <c r="CL417" i="14"/>
  <c r="CJ417" i="14"/>
  <c r="BZ417" i="14"/>
  <c r="IQ417" i="14"/>
  <c r="GP417" i="14"/>
  <c r="IO417" i="14"/>
  <c r="ED417" i="14"/>
  <c r="EB417" i="14"/>
  <c r="DF417" i="14"/>
  <c r="AJ417" i="14"/>
  <c r="Z417" i="14"/>
  <c r="X417" i="14"/>
  <c r="IS417" i="14"/>
  <c r="GE417" i="14"/>
  <c r="GC417" i="14"/>
  <c r="BR417" i="14"/>
  <c r="BP417" i="14"/>
  <c r="AL417" i="14"/>
  <c r="HK417" i="14"/>
  <c r="HI417" i="14"/>
  <c r="IM417" i="14"/>
  <c r="FY417" i="14"/>
  <c r="DS417" i="14"/>
  <c r="DQ417" i="14"/>
  <c r="JA417" i="14"/>
  <c r="IY417" i="14"/>
  <c r="HM417" i="14"/>
  <c r="EY417" i="14"/>
  <c r="EW417" i="14"/>
  <c r="FS417" i="14"/>
  <c r="DE417" i="14"/>
  <c r="BG417" i="14"/>
  <c r="BE417" i="14"/>
  <c r="GI417" i="14"/>
  <c r="GO417" i="14"/>
  <c r="HG417" i="14"/>
  <c r="ES417" i="14"/>
  <c r="CM417" i="14"/>
  <c r="CK417" i="14"/>
  <c r="CY417" i="14"/>
  <c r="AK417" i="14"/>
  <c r="IP417" i="14"/>
  <c r="IN417" i="14"/>
  <c r="DW417" i="14"/>
  <c r="EC417" i="14"/>
  <c r="EM417" i="14"/>
  <c r="BY417" i="14"/>
  <c r="AA417" i="14"/>
  <c r="Y417" i="14"/>
  <c r="AE417" i="14"/>
  <c r="HL417" i="14"/>
  <c r="GD417" i="14"/>
  <c r="GB417" i="14"/>
  <c r="BK417" i="14"/>
  <c r="BQ417" i="14"/>
  <c r="BS417" i="14"/>
  <c r="IR417" i="14"/>
  <c r="HJ417" i="14"/>
  <c r="HH417" i="14"/>
  <c r="HN417" i="14"/>
  <c r="ER417" i="14"/>
  <c r="DR417" i="14"/>
  <c r="DP417" i="14"/>
  <c r="JB417" i="14"/>
  <c r="IZ417" i="14"/>
  <c r="IT417" i="14"/>
  <c r="FX417" i="14"/>
  <c r="EX417" i="14"/>
  <c r="EV417" i="14"/>
  <c r="ET417" i="14"/>
  <c r="BX417" i="14"/>
  <c r="BF417" i="14"/>
  <c r="IU417" i="14"/>
  <c r="HW417" i="14"/>
  <c r="EE417" i="14"/>
  <c r="AM417" i="14"/>
  <c r="GX417" i="14"/>
  <c r="CX417" i="14"/>
  <c r="N417" i="14"/>
  <c r="FI417" i="14"/>
  <c r="BI417" i="14"/>
  <c r="HT417" i="14"/>
  <c r="DT417" i="14"/>
  <c r="AB417" i="14"/>
  <c r="GM417" i="14"/>
  <c r="DC417" i="14"/>
  <c r="S417" i="14"/>
  <c r="GL417" i="14"/>
  <c r="DB417" i="14"/>
  <c r="R417" i="14"/>
  <c r="GK417" i="14"/>
  <c r="DA417" i="14"/>
  <c r="Q417" i="14"/>
  <c r="GJ417" i="14"/>
  <c r="CZ417" i="14"/>
  <c r="P417" i="14"/>
  <c r="EL417" i="14"/>
  <c r="HP417" i="14"/>
  <c r="HO417" i="14"/>
  <c r="DO417" i="14"/>
  <c r="W417" i="14"/>
  <c r="GH417" i="14"/>
  <c r="CP417" i="14"/>
  <c r="IK417" i="14"/>
  <c r="FA417" i="14"/>
  <c r="BA417" i="14"/>
  <c r="HD417" i="14"/>
  <c r="DL417" i="14"/>
  <c r="T417" i="14"/>
  <c r="FW417" i="14"/>
  <c r="CU417" i="14"/>
  <c r="K417" i="14"/>
  <c r="FV417" i="14"/>
  <c r="CT417" i="14"/>
  <c r="J417" i="14"/>
  <c r="FU417" i="14"/>
  <c r="CS417" i="14"/>
  <c r="I417" i="14"/>
  <c r="FT417" i="14"/>
  <c r="CR417" i="14"/>
  <c r="H417" i="14"/>
  <c r="CA417" i="14"/>
  <c r="AT417" i="14"/>
  <c r="CW417" i="14"/>
  <c r="HS417" i="14"/>
  <c r="HR417" i="14"/>
  <c r="HQ417" i="14"/>
  <c r="AV417" i="14"/>
  <c r="GY417" i="14"/>
  <c r="DG417" i="14"/>
  <c r="O417" i="14"/>
  <c r="FR417" i="14"/>
  <c r="CH417" i="14"/>
  <c r="IC417" i="14"/>
  <c r="EK417" i="14"/>
  <c r="AS417" i="14"/>
  <c r="GV417" i="14"/>
  <c r="CV417" i="14"/>
  <c r="L417" i="14"/>
  <c r="FO417" i="14"/>
  <c r="CE417" i="14"/>
  <c r="IX417" i="14"/>
  <c r="FN417" i="14"/>
  <c r="CD417" i="14"/>
  <c r="IW417" i="14"/>
  <c r="FM417" i="14"/>
  <c r="CC417" i="14"/>
  <c r="IV417" i="14"/>
  <c r="FL417" i="14"/>
  <c r="CB417" i="14"/>
  <c r="FH417" i="14"/>
  <c r="EG417" i="14"/>
  <c r="GQ417" i="14"/>
  <c r="CQ417" i="14"/>
  <c r="G417" i="14"/>
  <c r="FJ417" i="14"/>
  <c r="BJ417" i="14"/>
  <c r="HU417" i="14"/>
  <c r="DU417" i="14"/>
  <c r="AC417" i="14"/>
  <c r="GF417" i="14"/>
  <c r="CN417" i="14"/>
  <c r="II417" i="14"/>
  <c r="FG417" i="14"/>
  <c r="BW417" i="14"/>
  <c r="IH417" i="14"/>
  <c r="FF417" i="14"/>
  <c r="BV417" i="14"/>
  <c r="IG417" i="14"/>
  <c r="FE417" i="14"/>
  <c r="BU417" i="14"/>
  <c r="IF417" i="14"/>
  <c r="FD417" i="14"/>
  <c r="BT417" i="14"/>
  <c r="EI417" i="14"/>
  <c r="AX417" i="14"/>
  <c r="EF417" i="14"/>
  <c r="GA417" i="14"/>
  <c r="CI417" i="14"/>
  <c r="IL417" i="14"/>
  <c r="FB417" i="14"/>
  <c r="BB417" i="14"/>
  <c r="HE417" i="14"/>
  <c r="DM417" i="14"/>
  <c r="U417" i="14"/>
  <c r="FP417" i="14"/>
  <c r="CF417" i="14"/>
  <c r="IA417" i="14"/>
  <c r="EQ417" i="14"/>
  <c r="BO417" i="14"/>
  <c r="HZ417" i="14"/>
  <c r="EP417" i="14"/>
  <c r="BN417" i="14"/>
  <c r="HY417" i="14"/>
  <c r="EO417" i="14"/>
  <c r="BM417" i="14"/>
  <c r="HX417" i="14"/>
  <c r="EN417" i="14"/>
  <c r="BL417" i="14"/>
  <c r="FK417" i="14"/>
  <c r="ID417" i="14"/>
  <c r="GW417" i="14"/>
  <c r="BH417" i="14"/>
  <c r="AY417" i="14"/>
  <c r="EH417" i="14"/>
  <c r="AW417" i="14"/>
  <c r="FC417" i="14"/>
  <c r="BC417" i="14"/>
  <c r="HV417" i="14"/>
  <c r="DV417" i="14"/>
  <c r="AD417" i="14"/>
  <c r="GG417" i="14"/>
  <c r="CO417" i="14"/>
  <c r="IJ417" i="14"/>
  <c r="EZ417" i="14"/>
  <c r="AZ417" i="14"/>
  <c r="HC417" i="14"/>
  <c r="EA417" i="14"/>
  <c r="AQ417" i="14"/>
  <c r="HB417" i="14"/>
  <c r="DZ417" i="14"/>
  <c r="AP417" i="14"/>
  <c r="HA417" i="14"/>
  <c r="DY417" i="14"/>
  <c r="AO417" i="14"/>
  <c r="GZ417" i="14"/>
  <c r="DX417" i="14"/>
  <c r="AN417" i="14"/>
  <c r="M417" i="14"/>
  <c r="IE417" i="14"/>
  <c r="EU417" i="14"/>
  <c r="AU417" i="14"/>
  <c r="HF417" i="14"/>
  <c r="DN417" i="14"/>
  <c r="V417" i="14"/>
  <c r="FQ417" i="14"/>
  <c r="CG417" i="14"/>
  <c r="IB417" i="14"/>
  <c r="EJ417" i="14"/>
  <c r="AR417" i="14"/>
  <c r="GU417" i="14"/>
  <c r="DK417" i="14"/>
  <c r="AI417" i="14"/>
  <c r="GT417" i="14"/>
  <c r="DJ417" i="14"/>
  <c r="AH417" i="14"/>
  <c r="GS417" i="14"/>
  <c r="DI417" i="14"/>
  <c r="AG417" i="14"/>
  <c r="GR417" i="14"/>
  <c r="DH417" i="14"/>
  <c r="AF417" i="14"/>
  <c r="I157" i="14"/>
  <c r="K157" i="14" s="1"/>
  <c r="IJ418" i="14" s="1"/>
  <c r="I682" i="14"/>
  <c r="K682" i="14" s="1"/>
  <c r="L682" i="14" s="1"/>
  <c r="G158" i="14"/>
  <c r="F683" i="14"/>
  <c r="H683" i="14"/>
  <c r="E159" i="14"/>
  <c r="H159" i="14" s="1"/>
  <c r="G159" i="14"/>
  <c r="F158" i="14"/>
  <c r="D685" i="14"/>
  <c r="C686" i="14"/>
  <c r="E684" i="14"/>
  <c r="G684" i="14" s="1"/>
  <c r="N684" i="14"/>
  <c r="A685" i="14"/>
  <c r="C161" i="14"/>
  <c r="D160" i="14"/>
  <c r="BJ683" i="14"/>
  <c r="BB683" i="14"/>
  <c r="AT683" i="14"/>
  <c r="AL683" i="14"/>
  <c r="AD683" i="14"/>
  <c r="V683" i="14"/>
  <c r="BI683" i="14"/>
  <c r="BA683" i="14"/>
  <c r="AS683" i="14"/>
  <c r="AK683" i="14"/>
  <c r="AC683" i="14"/>
  <c r="U683" i="14"/>
  <c r="M683" i="14"/>
  <c r="BH683" i="14"/>
  <c r="AZ683" i="14"/>
  <c r="AR683" i="14"/>
  <c r="AJ683" i="14"/>
  <c r="AB683" i="14"/>
  <c r="T683" i="14"/>
  <c r="BG683" i="14"/>
  <c r="AY683" i="14"/>
  <c r="AQ683" i="14"/>
  <c r="AI683" i="14"/>
  <c r="AA683" i="14"/>
  <c r="S683" i="14"/>
  <c r="BF683" i="14"/>
  <c r="AX683" i="14"/>
  <c r="AP683" i="14"/>
  <c r="AH683" i="14"/>
  <c r="Z683" i="14"/>
  <c r="R683" i="14"/>
  <c r="BE683" i="14"/>
  <c r="AW683" i="14"/>
  <c r="AO683" i="14"/>
  <c r="AG683" i="14"/>
  <c r="Y683" i="14"/>
  <c r="Q683" i="14"/>
  <c r="BL683" i="14"/>
  <c r="BD683" i="14"/>
  <c r="AV683" i="14"/>
  <c r="AN683" i="14"/>
  <c r="AF683" i="14"/>
  <c r="X683" i="14"/>
  <c r="P683" i="14"/>
  <c r="BK683" i="14"/>
  <c r="BC683" i="14"/>
  <c r="AU683" i="14"/>
  <c r="AM683" i="14"/>
  <c r="AE683" i="14"/>
  <c r="W683" i="14"/>
  <c r="O683" i="14"/>
  <c r="E83" i="11"/>
  <c r="F83" i="11" s="1"/>
  <c r="D84" i="11"/>
  <c r="G84" i="11" s="1"/>
  <c r="M313" i="2"/>
  <c r="N314" i="2"/>
  <c r="E315" i="2"/>
  <c r="F315" i="2" s="1"/>
  <c r="M71" i="2"/>
  <c r="O71" i="2" s="1"/>
  <c r="S71" i="2" s="1"/>
  <c r="L29" i="11" s="1"/>
  <c r="C73" i="2"/>
  <c r="D72" i="2"/>
  <c r="E72" i="2" s="1"/>
  <c r="H72" i="2"/>
  <c r="I72" i="2" s="1"/>
  <c r="F72" i="2"/>
  <c r="AC71" i="2"/>
  <c r="AA71" i="2"/>
  <c r="AB71" i="2" s="1"/>
  <c r="Z72" i="2"/>
  <c r="AE71" i="2"/>
  <c r="AF71" i="2" s="1"/>
  <c r="AH70" i="2"/>
  <c r="AI70" i="2" s="1"/>
  <c r="AK70" i="2" s="1"/>
  <c r="AO70" i="2" s="1"/>
  <c r="M28" i="11" s="1"/>
  <c r="X87" i="2"/>
  <c r="M354" i="2" l="1"/>
  <c r="L354" i="2"/>
  <c r="K354" i="2"/>
  <c r="K393" i="2"/>
  <c r="L393" i="2" s="1"/>
  <c r="K315" i="2"/>
  <c r="L315" i="2" s="1"/>
  <c r="J83" i="11"/>
  <c r="K83" i="11" s="1"/>
  <c r="H83" i="11"/>
  <c r="I83" i="11" s="1"/>
  <c r="O353" i="2"/>
  <c r="P353" i="2"/>
  <c r="N392" i="2"/>
  <c r="M392" i="2"/>
  <c r="F684" i="14"/>
  <c r="F159" i="14"/>
  <c r="I159" i="14" s="1"/>
  <c r="K159" i="14" s="1"/>
  <c r="HF420" i="14" s="1"/>
  <c r="H684" i="14"/>
  <c r="I158" i="14"/>
  <c r="K158" i="14" s="1"/>
  <c r="HQ419" i="14" s="1"/>
  <c r="I683" i="14"/>
  <c r="K683" i="14" s="1"/>
  <c r="L683" i="14" s="1"/>
  <c r="HD418" i="14"/>
  <c r="EI418" i="14"/>
  <c r="II418" i="14"/>
  <c r="BL418" i="14"/>
  <c r="FW418" i="14"/>
  <c r="DN418" i="14"/>
  <c r="IP418" i="14"/>
  <c r="DM418" i="14"/>
  <c r="FM418" i="14"/>
  <c r="DK418" i="14"/>
  <c r="HK418" i="14"/>
  <c r="HC418" i="14"/>
  <c r="J418" i="14"/>
  <c r="CU418" i="14"/>
  <c r="AK418" i="14"/>
  <c r="DJ418" i="14"/>
  <c r="EY418" i="14"/>
  <c r="HA418" i="14"/>
  <c r="EG418" i="14"/>
  <c r="IO418" i="14"/>
  <c r="AJ418" i="14"/>
  <c r="DI418" i="14"/>
  <c r="CM418" i="14"/>
  <c r="GZ418" i="14"/>
  <c r="H418" i="14"/>
  <c r="DF418" i="14"/>
  <c r="AF418" i="14"/>
  <c r="IE418" i="14"/>
  <c r="CL418" i="14"/>
  <c r="GY418" i="14"/>
  <c r="GM418" i="14"/>
  <c r="DE418" i="14"/>
  <c r="IT418" i="14"/>
  <c r="FS418" i="14"/>
  <c r="CK418" i="14"/>
  <c r="CA418" i="14"/>
  <c r="BN418" i="14"/>
  <c r="CI418" i="14"/>
  <c r="AG418" i="14"/>
  <c r="DG418" i="14"/>
  <c r="HG418" i="14"/>
  <c r="HF418" i="14"/>
  <c r="GK418" i="14"/>
  <c r="CP418" i="14"/>
  <c r="GG418" i="14"/>
  <c r="IG418" i="14"/>
  <c r="IK418" i="14"/>
  <c r="HI418" i="14"/>
  <c r="CE418" i="14"/>
  <c r="HE418" i="14"/>
  <c r="EE418" i="14"/>
  <c r="GI418" i="14"/>
  <c r="BE418" i="14"/>
  <c r="AT418" i="14"/>
  <c r="FB418" i="14"/>
  <c r="FU418" i="14"/>
  <c r="FY418" i="14"/>
  <c r="EW418" i="14"/>
  <c r="HB418" i="14"/>
  <c r="CG418" i="14"/>
  <c r="N418" i="14"/>
  <c r="BR418" i="14"/>
  <c r="HW418" i="14"/>
  <c r="AS418" i="14"/>
  <c r="CZ418" i="14"/>
  <c r="EK418" i="14"/>
  <c r="GO418" i="14"/>
  <c r="DT418" i="14"/>
  <c r="FE418" i="14"/>
  <c r="AP418" i="14"/>
  <c r="DL418" i="14"/>
  <c r="DH418" i="14"/>
  <c r="CN418" i="14"/>
  <c r="CJ418" i="14"/>
  <c r="CC418" i="14"/>
  <c r="L418" i="14"/>
  <c r="BP418" i="14"/>
  <c r="AQ418" i="14"/>
  <c r="BD418" i="14"/>
  <c r="FA418" i="14"/>
  <c r="S418" i="14"/>
  <c r="Q418" i="14"/>
  <c r="O418" i="14"/>
  <c r="U418" i="14"/>
  <c r="BW418" i="14"/>
  <c r="BU418" i="14"/>
  <c r="BS418" i="14"/>
  <c r="BY418" i="14"/>
  <c r="EA418" i="14"/>
  <c r="DY418" i="14"/>
  <c r="DW418" i="14"/>
  <c r="EC418" i="14"/>
  <c r="CS418" i="14"/>
  <c r="FH418" i="14"/>
  <c r="CQ418" i="14"/>
  <c r="DR418" i="14"/>
  <c r="HM418" i="14"/>
  <c r="IN418" i="14"/>
  <c r="IB418" i="14"/>
  <c r="FC418" i="14"/>
  <c r="DC418" i="14"/>
  <c r="DV418" i="14"/>
  <c r="BJ418" i="14"/>
  <c r="DD418" i="14"/>
  <c r="AC418" i="14"/>
  <c r="K418" i="14"/>
  <c r="I418" i="14"/>
  <c r="G418" i="14"/>
  <c r="M418" i="14"/>
  <c r="BO418" i="14"/>
  <c r="BM418" i="14"/>
  <c r="BK418" i="14"/>
  <c r="BQ418" i="14"/>
  <c r="FL418" i="14"/>
  <c r="IA418" i="14"/>
  <c r="HV418" i="14"/>
  <c r="HQ418" i="14"/>
  <c r="CO418" i="14"/>
  <c r="CR418" i="14"/>
  <c r="BH418" i="14"/>
  <c r="AE418" i="14"/>
  <c r="GD418" i="14"/>
  <c r="IS418" i="14"/>
  <c r="HR418" i="14"/>
  <c r="GC418" i="14"/>
  <c r="DB418" i="14"/>
  <c r="AY418" i="14"/>
  <c r="AW418" i="14"/>
  <c r="AU418" i="14"/>
  <c r="BA418" i="14"/>
  <c r="AA418" i="14"/>
  <c r="Y418" i="14"/>
  <c r="ER418" i="14"/>
  <c r="EP418" i="14"/>
  <c r="EN418" i="14"/>
  <c r="ET418" i="14"/>
  <c r="GV418" i="14"/>
  <c r="GT418" i="14"/>
  <c r="GR418" i="14"/>
  <c r="GX418" i="14"/>
  <c r="IZ418" i="14"/>
  <c r="IX418" i="14"/>
  <c r="IV418" i="14"/>
  <c r="JB418" i="14"/>
  <c r="IM418" i="14"/>
  <c r="BG418" i="14"/>
  <c r="CX418" i="14"/>
  <c r="AO418" i="14"/>
  <c r="IR418" i="14"/>
  <c r="FK418" i="14"/>
  <c r="FG418" i="14"/>
  <c r="FJ418" i="14"/>
  <c r="AH418" i="14"/>
  <c r="DU418" i="14"/>
  <c r="AN418" i="14"/>
  <c r="BC418" i="14"/>
  <c r="DQ418" i="14"/>
  <c r="IH418" i="14"/>
  <c r="IF418" i="14"/>
  <c r="IL418" i="14"/>
  <c r="HL418" i="14"/>
  <c r="HJ418" i="14"/>
  <c r="HH418" i="14"/>
  <c r="CF418" i="14"/>
  <c r="CD418" i="14"/>
  <c r="CB418" i="14"/>
  <c r="CH418" i="14"/>
  <c r="EJ418" i="14"/>
  <c r="EH418" i="14"/>
  <c r="EF418" i="14"/>
  <c r="EL418" i="14"/>
  <c r="GN418" i="14"/>
  <c r="GL418" i="14"/>
  <c r="GJ418" i="14"/>
  <c r="GP418" i="14"/>
  <c r="FP418" i="14"/>
  <c r="CY418" i="14"/>
  <c r="FF418" i="14"/>
  <c r="HU418" i="14"/>
  <c r="DP418" i="14"/>
  <c r="CV418" i="14"/>
  <c r="AM418" i="14"/>
  <c r="HZ418" i="14"/>
  <c r="AL418" i="14"/>
  <c r="DA418" i="14"/>
  <c r="DS418" i="14"/>
  <c r="AD418" i="14"/>
  <c r="BI418" i="14"/>
  <c r="GA418" i="14"/>
  <c r="FX418" i="14"/>
  <c r="FV418" i="14"/>
  <c r="FT418" i="14"/>
  <c r="FZ418" i="14"/>
  <c r="EZ418" i="14"/>
  <c r="EX418" i="14"/>
  <c r="EV418" i="14"/>
  <c r="T418" i="14"/>
  <c r="R418" i="14"/>
  <c r="P418" i="14"/>
  <c r="V418" i="14"/>
  <c r="BX418" i="14"/>
  <c r="BV418" i="14"/>
  <c r="BT418" i="14"/>
  <c r="BZ418" i="14"/>
  <c r="EB418" i="14"/>
  <c r="DZ418" i="14"/>
  <c r="DX418" i="14"/>
  <c r="ED418" i="14"/>
  <c r="IQ418" i="14"/>
  <c r="ID418" i="14"/>
  <c r="HY418" i="14"/>
  <c r="CW418" i="14"/>
  <c r="HO418" i="14"/>
  <c r="FO418" i="14"/>
  <c r="FR418" i="14"/>
  <c r="BF418" i="14"/>
  <c r="FI418" i="14"/>
  <c r="GB418" i="14"/>
  <c r="HP418" i="14"/>
  <c r="HT418" i="14"/>
  <c r="GE418" i="14"/>
  <c r="W418" i="14"/>
  <c r="AZ418" i="14"/>
  <c r="AX418" i="14"/>
  <c r="AV418" i="14"/>
  <c r="BB418" i="14"/>
  <c r="AB418" i="14"/>
  <c r="Z418" i="14"/>
  <c r="X418" i="14"/>
  <c r="EQ418" i="14"/>
  <c r="EO418" i="14"/>
  <c r="EM418" i="14"/>
  <c r="ES418" i="14"/>
  <c r="GU418" i="14"/>
  <c r="GS418" i="14"/>
  <c r="GQ418" i="14"/>
  <c r="GW418" i="14"/>
  <c r="IY418" i="14"/>
  <c r="IW418" i="14"/>
  <c r="IU418" i="14"/>
  <c r="JA418" i="14"/>
  <c r="FN418" i="14"/>
  <c r="IC418" i="14"/>
  <c r="FD418" i="14"/>
  <c r="HS418" i="14"/>
  <c r="HN418" i="14"/>
  <c r="CT418" i="14"/>
  <c r="FQ418" i="14"/>
  <c r="HX418" i="14"/>
  <c r="GF418" i="14"/>
  <c r="DO418" i="14"/>
  <c r="AI418" i="14"/>
  <c r="EU418" i="14"/>
  <c r="GH418" i="14"/>
  <c r="AR418" i="14"/>
  <c r="D161" i="14"/>
  <c r="C162" i="14"/>
  <c r="D686" i="14"/>
  <c r="C687" i="14"/>
  <c r="N685" i="14"/>
  <c r="A686" i="14"/>
  <c r="E685" i="14"/>
  <c r="F685" i="14" s="1"/>
  <c r="BJ684" i="14"/>
  <c r="BB684" i="14"/>
  <c r="AT684" i="14"/>
  <c r="AL684" i="14"/>
  <c r="AD684" i="14"/>
  <c r="V684" i="14"/>
  <c r="BI684" i="14"/>
  <c r="BA684" i="14"/>
  <c r="AS684" i="14"/>
  <c r="AK684" i="14"/>
  <c r="AC684" i="14"/>
  <c r="U684" i="14"/>
  <c r="M684" i="14"/>
  <c r="BH684" i="14"/>
  <c r="AZ684" i="14"/>
  <c r="AR684" i="14"/>
  <c r="AJ684" i="14"/>
  <c r="AB684" i="14"/>
  <c r="T684" i="14"/>
  <c r="BG684" i="14"/>
  <c r="AY684" i="14"/>
  <c r="AQ684" i="14"/>
  <c r="AI684" i="14"/>
  <c r="AA684" i="14"/>
  <c r="S684" i="14"/>
  <c r="BF684" i="14"/>
  <c r="AX684" i="14"/>
  <c r="AP684" i="14"/>
  <c r="AH684" i="14"/>
  <c r="Z684" i="14"/>
  <c r="R684" i="14"/>
  <c r="BE684" i="14"/>
  <c r="AW684" i="14"/>
  <c r="AO684" i="14"/>
  <c r="AG684" i="14"/>
  <c r="Y684" i="14"/>
  <c r="Q684" i="14"/>
  <c r="BL684" i="14"/>
  <c r="BD684" i="14"/>
  <c r="AV684" i="14"/>
  <c r="AN684" i="14"/>
  <c r="AF684" i="14"/>
  <c r="X684" i="14"/>
  <c r="P684" i="14"/>
  <c r="BK684" i="14"/>
  <c r="BC684" i="14"/>
  <c r="AU684" i="14"/>
  <c r="AM684" i="14"/>
  <c r="AE684" i="14"/>
  <c r="W684" i="14"/>
  <c r="O684" i="14"/>
  <c r="E160" i="14"/>
  <c r="H160" i="14" s="1"/>
  <c r="E84" i="11"/>
  <c r="F84" i="11" s="1"/>
  <c r="D85" i="11"/>
  <c r="G85" i="11" s="1"/>
  <c r="M314" i="2"/>
  <c r="N315" i="2"/>
  <c r="E316" i="2"/>
  <c r="F316" i="2" s="1"/>
  <c r="K72" i="2"/>
  <c r="M72" i="2" s="1"/>
  <c r="O72" i="2" s="1"/>
  <c r="S72" i="2" s="1"/>
  <c r="L30" i="11" s="1"/>
  <c r="AH71" i="2"/>
  <c r="AI71" i="2" s="1"/>
  <c r="AK71" i="2" s="1"/>
  <c r="AO71" i="2" s="1"/>
  <c r="M29" i="11" s="1"/>
  <c r="F73" i="2"/>
  <c r="C74" i="2"/>
  <c r="D73" i="2"/>
  <c r="E73" i="2" s="1"/>
  <c r="H73" i="2"/>
  <c r="I73" i="2" s="1"/>
  <c r="AC72" i="2"/>
  <c r="Z73" i="2"/>
  <c r="AA72" i="2"/>
  <c r="AB72" i="2" s="1"/>
  <c r="AE72" i="2"/>
  <c r="AF72" i="2" s="1"/>
  <c r="X88" i="2"/>
  <c r="M355" i="2" l="1"/>
  <c r="K316" i="2"/>
  <c r="L316" i="2" s="1"/>
  <c r="L355" i="2"/>
  <c r="K355" i="2"/>
  <c r="N355" i="2" s="1"/>
  <c r="K394" i="2"/>
  <c r="L394" i="2" s="1"/>
  <c r="N393" i="2"/>
  <c r="M393" i="2"/>
  <c r="J84" i="11"/>
  <c r="K84" i="11" s="1"/>
  <c r="H84" i="11"/>
  <c r="I84" i="11" s="1"/>
  <c r="N354" i="2"/>
  <c r="I684" i="14"/>
  <c r="K684" i="14" s="1"/>
  <c r="L684" i="14" s="1"/>
  <c r="IH419" i="14"/>
  <c r="EK419" i="14"/>
  <c r="L419" i="14"/>
  <c r="S419" i="14"/>
  <c r="ER419" i="14"/>
  <c r="FY419" i="14"/>
  <c r="X419" i="14"/>
  <c r="AY419" i="14"/>
  <c r="BN419" i="14"/>
  <c r="GL419" i="14"/>
  <c r="BO419" i="14"/>
  <c r="GM419" i="14"/>
  <c r="BP419" i="14"/>
  <c r="GN419" i="14"/>
  <c r="BY419" i="14"/>
  <c r="IK419" i="14"/>
  <c r="FB419" i="14"/>
  <c r="EE419" i="14"/>
  <c r="EF419" i="14"/>
  <c r="EG419" i="14"/>
  <c r="II419" i="14"/>
  <c r="BB419" i="14"/>
  <c r="EJ419" i="14"/>
  <c r="R419" i="14"/>
  <c r="EQ419" i="14"/>
  <c r="U419" i="14"/>
  <c r="CP419" i="14"/>
  <c r="Y419" i="14"/>
  <c r="AZ419" i="14"/>
  <c r="BV419" i="14"/>
  <c r="GT419" i="14"/>
  <c r="BW419" i="14"/>
  <c r="GU419" i="14"/>
  <c r="BX419" i="14"/>
  <c r="GV419" i="14"/>
  <c r="CG419" i="14"/>
  <c r="IS419" i="14"/>
  <c r="FR419" i="14"/>
  <c r="EM419" i="14"/>
  <c r="EN419" i="14"/>
  <c r="EO419" i="14"/>
  <c r="HN419" i="14"/>
  <c r="IX419" i="14"/>
  <c r="IY419" i="14"/>
  <c r="EB419" i="14"/>
  <c r="FA419" i="14"/>
  <c r="BZ419" i="14"/>
  <c r="G419" i="14"/>
  <c r="H419" i="14"/>
  <c r="I419" i="14"/>
  <c r="K419" i="14"/>
  <c r="FQ419" i="14"/>
  <c r="FV419" i="14"/>
  <c r="FX419" i="14"/>
  <c r="BA419" i="14"/>
  <c r="HM419" i="14"/>
  <c r="CI419" i="14"/>
  <c r="CJ419" i="14"/>
  <c r="CK419" i="14"/>
  <c r="CD419" i="14"/>
  <c r="HB419" i="14"/>
  <c r="CE419" i="14"/>
  <c r="HC419" i="14"/>
  <c r="CF419" i="14"/>
  <c r="HD419" i="14"/>
  <c r="CO419" i="14"/>
  <c r="N419" i="14"/>
  <c r="FZ419" i="14"/>
  <c r="EU419" i="14"/>
  <c r="EV419" i="14"/>
  <c r="EW419" i="14"/>
  <c r="DK419" i="14"/>
  <c r="IJ419" i="14"/>
  <c r="HG419" i="14"/>
  <c r="HH419" i="14"/>
  <c r="HI419" i="14"/>
  <c r="DL419" i="14"/>
  <c r="DZ419" i="14"/>
  <c r="IZ419" i="14"/>
  <c r="DJ419" i="14"/>
  <c r="EA419" i="14"/>
  <c r="J419" i="14"/>
  <c r="EI419" i="14"/>
  <c r="CH419" i="14"/>
  <c r="O419" i="14"/>
  <c r="P419" i="14"/>
  <c r="Q419" i="14"/>
  <c r="EH419" i="14"/>
  <c r="M419" i="14"/>
  <c r="EP419" i="14"/>
  <c r="T419" i="14"/>
  <c r="W419" i="14"/>
  <c r="AX419" i="14"/>
  <c r="FW419" i="14"/>
  <c r="EL419" i="14"/>
  <c r="HG420" i="14"/>
  <c r="CM420" i="14"/>
  <c r="AH419" i="14"/>
  <c r="CT419" i="14"/>
  <c r="FF419" i="14"/>
  <c r="HR419" i="14"/>
  <c r="AI419" i="14"/>
  <c r="CU419" i="14"/>
  <c r="FG419" i="14"/>
  <c r="HS419" i="14"/>
  <c r="AJ419" i="14"/>
  <c r="CV419" i="14"/>
  <c r="FH419" i="14"/>
  <c r="HT419" i="14"/>
  <c r="AK419" i="14"/>
  <c r="DM419" i="14"/>
  <c r="GW419" i="14"/>
  <c r="AD419" i="14"/>
  <c r="DN419" i="14"/>
  <c r="GX419" i="14"/>
  <c r="BS419" i="14"/>
  <c r="GQ419" i="14"/>
  <c r="BT419" i="14"/>
  <c r="GR419" i="14"/>
  <c r="BU419" i="14"/>
  <c r="GS419" i="14"/>
  <c r="HK420" i="14"/>
  <c r="AP419" i="14"/>
  <c r="DB419" i="14"/>
  <c r="FN419" i="14"/>
  <c r="HZ419" i="14"/>
  <c r="AQ419" i="14"/>
  <c r="DC419" i="14"/>
  <c r="FO419" i="14"/>
  <c r="IA419" i="14"/>
  <c r="AR419" i="14"/>
  <c r="DD419" i="14"/>
  <c r="FP419" i="14"/>
  <c r="IB419" i="14"/>
  <c r="AS419" i="14"/>
  <c r="DU419" i="14"/>
  <c r="HE419" i="14"/>
  <c r="AT419" i="14"/>
  <c r="DV419" i="14"/>
  <c r="HF419" i="14"/>
  <c r="CA419" i="14"/>
  <c r="GY419" i="14"/>
  <c r="CB419" i="14"/>
  <c r="GZ419" i="14"/>
  <c r="CC419" i="14"/>
  <c r="HA419" i="14"/>
  <c r="CI420" i="14"/>
  <c r="CN420" i="14"/>
  <c r="BF419" i="14"/>
  <c r="DR419" i="14"/>
  <c r="GD419" i="14"/>
  <c r="IP419" i="14"/>
  <c r="BG419" i="14"/>
  <c r="DS419" i="14"/>
  <c r="GE419" i="14"/>
  <c r="IQ419" i="14"/>
  <c r="BH419" i="14"/>
  <c r="DT419" i="14"/>
  <c r="GF419" i="14"/>
  <c r="IR419" i="14"/>
  <c r="BI419" i="14"/>
  <c r="ES419" i="14"/>
  <c r="IC419" i="14"/>
  <c r="BJ419" i="14"/>
  <c r="ET419" i="14"/>
  <c r="IT419" i="14"/>
  <c r="DO419" i="14"/>
  <c r="IM419" i="14"/>
  <c r="DP419" i="14"/>
  <c r="IN419" i="14"/>
  <c r="DQ419" i="14"/>
  <c r="IO419" i="14"/>
  <c r="CJ420" i="14"/>
  <c r="Z419" i="14"/>
  <c r="CL419" i="14"/>
  <c r="EX419" i="14"/>
  <c r="HJ419" i="14"/>
  <c r="AA419" i="14"/>
  <c r="CM419" i="14"/>
  <c r="EY419" i="14"/>
  <c r="HK419" i="14"/>
  <c r="AB419" i="14"/>
  <c r="CN419" i="14"/>
  <c r="EZ419" i="14"/>
  <c r="HL419" i="14"/>
  <c r="AC419" i="14"/>
  <c r="DE419" i="14"/>
  <c r="GG419" i="14"/>
  <c r="V419" i="14"/>
  <c r="DF419" i="14"/>
  <c r="GH419" i="14"/>
  <c r="BC419" i="14"/>
  <c r="GA419" i="14"/>
  <c r="BD419" i="14"/>
  <c r="GB419" i="14"/>
  <c r="BE419" i="14"/>
  <c r="GC419" i="14"/>
  <c r="HI420" i="14"/>
  <c r="HM420" i="14"/>
  <c r="ID419" i="14"/>
  <c r="AM419" i="14"/>
  <c r="CY419" i="14"/>
  <c r="FK419" i="14"/>
  <c r="HW419" i="14"/>
  <c r="AN419" i="14"/>
  <c r="CZ419" i="14"/>
  <c r="FL419" i="14"/>
  <c r="HX419" i="14"/>
  <c r="AO419" i="14"/>
  <c r="DA419" i="14"/>
  <c r="FM419" i="14"/>
  <c r="HY419" i="14"/>
  <c r="CL420" i="14"/>
  <c r="CP420" i="14"/>
  <c r="IL419" i="14"/>
  <c r="AU419" i="14"/>
  <c r="DG419" i="14"/>
  <c r="FS419" i="14"/>
  <c r="IE419" i="14"/>
  <c r="AV419" i="14"/>
  <c r="DH419" i="14"/>
  <c r="FT419" i="14"/>
  <c r="IF419" i="14"/>
  <c r="AW419" i="14"/>
  <c r="DI419" i="14"/>
  <c r="FU419" i="14"/>
  <c r="IG419" i="14"/>
  <c r="EU420" i="14"/>
  <c r="EY420" i="14"/>
  <c r="BQ419" i="14"/>
  <c r="EC419" i="14"/>
  <c r="GO419" i="14"/>
  <c r="JA419" i="14"/>
  <c r="BR419" i="14"/>
  <c r="ED419" i="14"/>
  <c r="GP419" i="14"/>
  <c r="JB419" i="14"/>
  <c r="BK419" i="14"/>
  <c r="DW419" i="14"/>
  <c r="GI419" i="14"/>
  <c r="IU419" i="14"/>
  <c r="BL419" i="14"/>
  <c r="DX419" i="14"/>
  <c r="GJ419" i="14"/>
  <c r="IV419" i="14"/>
  <c r="BM419" i="14"/>
  <c r="DY419" i="14"/>
  <c r="GK419" i="14"/>
  <c r="IW419" i="14"/>
  <c r="CK420" i="14"/>
  <c r="CO420" i="14"/>
  <c r="EW420" i="14"/>
  <c r="FA420" i="14"/>
  <c r="CW419" i="14"/>
  <c r="FI419" i="14"/>
  <c r="HU419" i="14"/>
  <c r="AL419" i="14"/>
  <c r="CX419" i="14"/>
  <c r="FJ419" i="14"/>
  <c r="HV419" i="14"/>
  <c r="AE419" i="14"/>
  <c r="CQ419" i="14"/>
  <c r="FC419" i="14"/>
  <c r="HO419" i="14"/>
  <c r="AF419" i="14"/>
  <c r="CR419" i="14"/>
  <c r="FD419" i="14"/>
  <c r="HP419" i="14"/>
  <c r="AG419" i="14"/>
  <c r="CS419" i="14"/>
  <c r="FE419" i="14"/>
  <c r="EV420" i="14"/>
  <c r="EX420" i="14"/>
  <c r="EZ420" i="14"/>
  <c r="FB420" i="14"/>
  <c r="HH420" i="14"/>
  <c r="HJ420" i="14"/>
  <c r="HL420" i="14"/>
  <c r="HN420" i="14"/>
  <c r="W420" i="14"/>
  <c r="Y420" i="14"/>
  <c r="AA420" i="14"/>
  <c r="AC420" i="14"/>
  <c r="X420" i="14"/>
  <c r="Z420" i="14"/>
  <c r="AB420" i="14"/>
  <c r="AD420" i="14"/>
  <c r="AE420" i="14"/>
  <c r="CQ420" i="14"/>
  <c r="FC420" i="14"/>
  <c r="HO420" i="14"/>
  <c r="AF420" i="14"/>
  <c r="CR420" i="14"/>
  <c r="FD420" i="14"/>
  <c r="HP420" i="14"/>
  <c r="AG420" i="14"/>
  <c r="CS420" i="14"/>
  <c r="FE420" i="14"/>
  <c r="HQ420" i="14"/>
  <c r="AH420" i="14"/>
  <c r="CT420" i="14"/>
  <c r="FF420" i="14"/>
  <c r="HR420" i="14"/>
  <c r="AI420" i="14"/>
  <c r="CU420" i="14"/>
  <c r="FG420" i="14"/>
  <c r="HS420" i="14"/>
  <c r="AJ420" i="14"/>
  <c r="CV420" i="14"/>
  <c r="FH420" i="14"/>
  <c r="HT420" i="14"/>
  <c r="AK420" i="14"/>
  <c r="CW420" i="14"/>
  <c r="FI420" i="14"/>
  <c r="HU420" i="14"/>
  <c r="AL420" i="14"/>
  <c r="CX420" i="14"/>
  <c r="FJ420" i="14"/>
  <c r="HV420" i="14"/>
  <c r="AM420" i="14"/>
  <c r="CY420" i="14"/>
  <c r="FK420" i="14"/>
  <c r="HW420" i="14"/>
  <c r="AN420" i="14"/>
  <c r="CZ420" i="14"/>
  <c r="FL420" i="14"/>
  <c r="HX420" i="14"/>
  <c r="AO420" i="14"/>
  <c r="DA420" i="14"/>
  <c r="FM420" i="14"/>
  <c r="HY420" i="14"/>
  <c r="AP420" i="14"/>
  <c r="DB420" i="14"/>
  <c r="FN420" i="14"/>
  <c r="HZ420" i="14"/>
  <c r="AQ420" i="14"/>
  <c r="DC420" i="14"/>
  <c r="FO420" i="14"/>
  <c r="IA420" i="14"/>
  <c r="AR420" i="14"/>
  <c r="DD420" i="14"/>
  <c r="FP420" i="14"/>
  <c r="IB420" i="14"/>
  <c r="AS420" i="14"/>
  <c r="DE420" i="14"/>
  <c r="FQ420" i="14"/>
  <c r="IC420" i="14"/>
  <c r="AT420" i="14"/>
  <c r="DF420" i="14"/>
  <c r="FR420" i="14"/>
  <c r="ID420" i="14"/>
  <c r="AU420" i="14"/>
  <c r="DG420" i="14"/>
  <c r="FS420" i="14"/>
  <c r="IE420" i="14"/>
  <c r="AV420" i="14"/>
  <c r="DH420" i="14"/>
  <c r="FT420" i="14"/>
  <c r="IF420" i="14"/>
  <c r="AW420" i="14"/>
  <c r="DI420" i="14"/>
  <c r="FU420" i="14"/>
  <c r="IG420" i="14"/>
  <c r="AX420" i="14"/>
  <c r="DJ420" i="14"/>
  <c r="FV420" i="14"/>
  <c r="IH420" i="14"/>
  <c r="AY420" i="14"/>
  <c r="DK420" i="14"/>
  <c r="FW420" i="14"/>
  <c r="II420" i="14"/>
  <c r="AZ420" i="14"/>
  <c r="DL420" i="14"/>
  <c r="FX420" i="14"/>
  <c r="IJ420" i="14"/>
  <c r="BA420" i="14"/>
  <c r="DM420" i="14"/>
  <c r="FY420" i="14"/>
  <c r="IK420" i="14"/>
  <c r="BB420" i="14"/>
  <c r="DN420" i="14"/>
  <c r="FZ420" i="14"/>
  <c r="IL420" i="14"/>
  <c r="BC420" i="14"/>
  <c r="DO420" i="14"/>
  <c r="GA420" i="14"/>
  <c r="IM420" i="14"/>
  <c r="BD420" i="14"/>
  <c r="DP420" i="14"/>
  <c r="GB420" i="14"/>
  <c r="IN420" i="14"/>
  <c r="BE420" i="14"/>
  <c r="DQ420" i="14"/>
  <c r="GC420" i="14"/>
  <c r="IO420" i="14"/>
  <c r="BF420" i="14"/>
  <c r="DR420" i="14"/>
  <c r="GD420" i="14"/>
  <c r="IP420" i="14"/>
  <c r="BG420" i="14"/>
  <c r="DS420" i="14"/>
  <c r="GE420" i="14"/>
  <c r="IQ420" i="14"/>
  <c r="BH420" i="14"/>
  <c r="DT420" i="14"/>
  <c r="GF420" i="14"/>
  <c r="IR420" i="14"/>
  <c r="BI420" i="14"/>
  <c r="DU420" i="14"/>
  <c r="GG420" i="14"/>
  <c r="IS420" i="14"/>
  <c r="BJ420" i="14"/>
  <c r="DV420" i="14"/>
  <c r="GH420" i="14"/>
  <c r="IT420" i="14"/>
  <c r="BK420" i="14"/>
  <c r="DW420" i="14"/>
  <c r="GI420" i="14"/>
  <c r="IU420" i="14"/>
  <c r="BL420" i="14"/>
  <c r="DX420" i="14"/>
  <c r="GJ420" i="14"/>
  <c r="IV420" i="14"/>
  <c r="BM420" i="14"/>
  <c r="DY420" i="14"/>
  <c r="GK420" i="14"/>
  <c r="IW420" i="14"/>
  <c r="BN420" i="14"/>
  <c r="DZ420" i="14"/>
  <c r="GL420" i="14"/>
  <c r="IX420" i="14"/>
  <c r="BO420" i="14"/>
  <c r="EA420" i="14"/>
  <c r="GM420" i="14"/>
  <c r="IY420" i="14"/>
  <c r="BP420" i="14"/>
  <c r="EB420" i="14"/>
  <c r="GN420" i="14"/>
  <c r="IZ420" i="14"/>
  <c r="BQ420" i="14"/>
  <c r="EC420" i="14"/>
  <c r="GO420" i="14"/>
  <c r="JA420" i="14"/>
  <c r="BR420" i="14"/>
  <c r="ED420" i="14"/>
  <c r="GP420" i="14"/>
  <c r="JB420" i="14"/>
  <c r="G420" i="14"/>
  <c r="BS420" i="14"/>
  <c r="EE420" i="14"/>
  <c r="GQ420" i="14"/>
  <c r="H420" i="14"/>
  <c r="BT420" i="14"/>
  <c r="EF420" i="14"/>
  <c r="GR420" i="14"/>
  <c r="I420" i="14"/>
  <c r="BU420" i="14"/>
  <c r="EG420" i="14"/>
  <c r="GS420" i="14"/>
  <c r="J420" i="14"/>
  <c r="BV420" i="14"/>
  <c r="EH420" i="14"/>
  <c r="GT420" i="14"/>
  <c r="K420" i="14"/>
  <c r="BW420" i="14"/>
  <c r="EI420" i="14"/>
  <c r="GU420" i="14"/>
  <c r="L420" i="14"/>
  <c r="BX420" i="14"/>
  <c r="EJ420" i="14"/>
  <c r="GV420" i="14"/>
  <c r="M420" i="14"/>
  <c r="BY420" i="14"/>
  <c r="EK420" i="14"/>
  <c r="GW420" i="14"/>
  <c r="N420" i="14"/>
  <c r="BZ420" i="14"/>
  <c r="EL420" i="14"/>
  <c r="GX420" i="14"/>
  <c r="O420" i="14"/>
  <c r="CA420" i="14"/>
  <c r="EM420" i="14"/>
  <c r="GY420" i="14"/>
  <c r="P420" i="14"/>
  <c r="CB420" i="14"/>
  <c r="EN420" i="14"/>
  <c r="GZ420" i="14"/>
  <c r="Q420" i="14"/>
  <c r="CC420" i="14"/>
  <c r="EO420" i="14"/>
  <c r="HA420" i="14"/>
  <c r="R420" i="14"/>
  <c r="CD420" i="14"/>
  <c r="EP420" i="14"/>
  <c r="HB420" i="14"/>
  <c r="S420" i="14"/>
  <c r="CE420" i="14"/>
  <c r="EQ420" i="14"/>
  <c r="HC420" i="14"/>
  <c r="T420" i="14"/>
  <c r="CF420" i="14"/>
  <c r="ER420" i="14"/>
  <c r="HD420" i="14"/>
  <c r="U420" i="14"/>
  <c r="CG420" i="14"/>
  <c r="ES420" i="14"/>
  <c r="HE420" i="14"/>
  <c r="V420" i="14"/>
  <c r="CH420" i="14"/>
  <c r="ET420" i="14"/>
  <c r="H685" i="14"/>
  <c r="G685" i="14"/>
  <c r="G160" i="14"/>
  <c r="N686" i="14"/>
  <c r="A687" i="14"/>
  <c r="BJ685" i="14"/>
  <c r="BB685" i="14"/>
  <c r="AT685" i="14"/>
  <c r="AL685" i="14"/>
  <c r="AD685" i="14"/>
  <c r="V685" i="14"/>
  <c r="BI685" i="14"/>
  <c r="BA685" i="14"/>
  <c r="AS685" i="14"/>
  <c r="AK685" i="14"/>
  <c r="AC685" i="14"/>
  <c r="U685" i="14"/>
  <c r="M685" i="14"/>
  <c r="BH685" i="14"/>
  <c r="AZ685" i="14"/>
  <c r="AR685" i="14"/>
  <c r="AJ685" i="14"/>
  <c r="AB685" i="14"/>
  <c r="T685" i="14"/>
  <c r="BG685" i="14"/>
  <c r="AY685" i="14"/>
  <c r="AQ685" i="14"/>
  <c r="AI685" i="14"/>
  <c r="AA685" i="14"/>
  <c r="S685" i="14"/>
  <c r="BF685" i="14"/>
  <c r="AX685" i="14"/>
  <c r="AP685" i="14"/>
  <c r="AH685" i="14"/>
  <c r="Z685" i="14"/>
  <c r="R685" i="14"/>
  <c r="BE685" i="14"/>
  <c r="AW685" i="14"/>
  <c r="AO685" i="14"/>
  <c r="AG685" i="14"/>
  <c r="Y685" i="14"/>
  <c r="Q685" i="14"/>
  <c r="BL685" i="14"/>
  <c r="BD685" i="14"/>
  <c r="AV685" i="14"/>
  <c r="AN685" i="14"/>
  <c r="AF685" i="14"/>
  <c r="X685" i="14"/>
  <c r="P685" i="14"/>
  <c r="BK685" i="14"/>
  <c r="BC685" i="14"/>
  <c r="AU685" i="14"/>
  <c r="AM685" i="14"/>
  <c r="AE685" i="14"/>
  <c r="W685" i="14"/>
  <c r="O685" i="14"/>
  <c r="D687" i="14"/>
  <c r="C688" i="14"/>
  <c r="E686" i="14"/>
  <c r="H686" i="14" s="1"/>
  <c r="F160" i="14"/>
  <c r="C163" i="14"/>
  <c r="D162" i="14"/>
  <c r="E161" i="14"/>
  <c r="H161" i="14" s="1"/>
  <c r="E85" i="11"/>
  <c r="F85" i="11" s="1"/>
  <c r="D86" i="11"/>
  <c r="G86" i="11" s="1"/>
  <c r="M315" i="2"/>
  <c r="N316" i="2"/>
  <c r="E317" i="2"/>
  <c r="F317" i="2" s="1"/>
  <c r="K73" i="2"/>
  <c r="M73" i="2" s="1"/>
  <c r="O73" i="2" s="1"/>
  <c r="S73" i="2" s="1"/>
  <c r="L31" i="11" s="1"/>
  <c r="AH72" i="2"/>
  <c r="AI72" i="2" s="1"/>
  <c r="AK72" i="2" s="1"/>
  <c r="AO72" i="2" s="1"/>
  <c r="M30" i="11" s="1"/>
  <c r="F74" i="2"/>
  <c r="H74" i="2"/>
  <c r="I74" i="2" s="1"/>
  <c r="C77" i="2"/>
  <c r="D74" i="2"/>
  <c r="E74" i="2" s="1"/>
  <c r="AC73" i="2"/>
  <c r="AA73" i="2"/>
  <c r="AB73" i="2" s="1"/>
  <c r="Z74" i="2"/>
  <c r="AE73" i="2"/>
  <c r="AF73" i="2" s="1"/>
  <c r="X89" i="2"/>
  <c r="M356" i="2" l="1"/>
  <c r="K317" i="2"/>
  <c r="L317" i="2" s="1"/>
  <c r="K395" i="2"/>
  <c r="L395" i="2" s="1"/>
  <c r="K356" i="2"/>
  <c r="N356" i="2" s="1"/>
  <c r="L356" i="2"/>
  <c r="M394" i="2"/>
  <c r="N394" i="2"/>
  <c r="P355" i="2"/>
  <c r="O355" i="2"/>
  <c r="P354" i="2"/>
  <c r="O354" i="2"/>
  <c r="J85" i="11"/>
  <c r="K85" i="11" s="1"/>
  <c r="H85" i="11"/>
  <c r="I85" i="11" s="1"/>
  <c r="F161" i="14"/>
  <c r="G161" i="14"/>
  <c r="I160" i="14"/>
  <c r="K160" i="14" s="1"/>
  <c r="II421" i="14" s="1"/>
  <c r="I685" i="14"/>
  <c r="K685" i="14" s="1"/>
  <c r="L685" i="14" s="1"/>
  <c r="G686" i="14"/>
  <c r="E162" i="14"/>
  <c r="H162" i="14" s="1"/>
  <c r="E687" i="14"/>
  <c r="G687" i="14" s="1"/>
  <c r="D163" i="14"/>
  <c r="C164" i="14"/>
  <c r="F686" i="14"/>
  <c r="N687" i="14"/>
  <c r="A688" i="14"/>
  <c r="BJ686" i="14"/>
  <c r="BB686" i="14"/>
  <c r="AT686" i="14"/>
  <c r="AL686" i="14"/>
  <c r="AD686" i="14"/>
  <c r="V686" i="14"/>
  <c r="BI686" i="14"/>
  <c r="BA686" i="14"/>
  <c r="AS686" i="14"/>
  <c r="AK686" i="14"/>
  <c r="AC686" i="14"/>
  <c r="U686" i="14"/>
  <c r="M686" i="14"/>
  <c r="BH686" i="14"/>
  <c r="AZ686" i="14"/>
  <c r="AR686" i="14"/>
  <c r="AJ686" i="14"/>
  <c r="AB686" i="14"/>
  <c r="T686" i="14"/>
  <c r="BG686" i="14"/>
  <c r="AY686" i="14"/>
  <c r="AQ686" i="14"/>
  <c r="AI686" i="14"/>
  <c r="AA686" i="14"/>
  <c r="S686" i="14"/>
  <c r="BF686" i="14"/>
  <c r="AX686" i="14"/>
  <c r="AP686" i="14"/>
  <c r="AH686" i="14"/>
  <c r="Z686" i="14"/>
  <c r="R686" i="14"/>
  <c r="BE686" i="14"/>
  <c r="AW686" i="14"/>
  <c r="AO686" i="14"/>
  <c r="AG686" i="14"/>
  <c r="Y686" i="14"/>
  <c r="Q686" i="14"/>
  <c r="BL686" i="14"/>
  <c r="BD686" i="14"/>
  <c r="AV686" i="14"/>
  <c r="AN686" i="14"/>
  <c r="AF686" i="14"/>
  <c r="X686" i="14"/>
  <c r="P686" i="14"/>
  <c r="BK686" i="14"/>
  <c r="BC686" i="14"/>
  <c r="AU686" i="14"/>
  <c r="AM686" i="14"/>
  <c r="AE686" i="14"/>
  <c r="W686" i="14"/>
  <c r="O686" i="14"/>
  <c r="D688" i="14"/>
  <c r="C689" i="14"/>
  <c r="D689" i="14" s="1"/>
  <c r="E86" i="11"/>
  <c r="F86" i="11" s="1"/>
  <c r="D87" i="11"/>
  <c r="G87" i="11" s="1"/>
  <c r="M316" i="2"/>
  <c r="N317" i="2"/>
  <c r="E318" i="2"/>
  <c r="F318" i="2" s="1"/>
  <c r="AH73" i="2"/>
  <c r="AI73" i="2" s="1"/>
  <c r="AK73" i="2" s="1"/>
  <c r="AO73" i="2" s="1"/>
  <c r="M31" i="11" s="1"/>
  <c r="K74" i="2"/>
  <c r="M74" i="2" s="1"/>
  <c r="O74" i="2" s="1"/>
  <c r="S74" i="2" s="1"/>
  <c r="L32" i="11" s="1"/>
  <c r="C78" i="2"/>
  <c r="F77" i="2"/>
  <c r="D77" i="2"/>
  <c r="E77" i="2" s="1"/>
  <c r="H77" i="2"/>
  <c r="I77" i="2" s="1"/>
  <c r="AC74" i="2"/>
  <c r="AA74" i="2"/>
  <c r="AB74" i="2" s="1"/>
  <c r="Z77" i="2"/>
  <c r="AE74" i="2"/>
  <c r="AF74" i="2" s="1"/>
  <c r="X90" i="2"/>
  <c r="G162" i="14" l="1"/>
  <c r="J86" i="11"/>
  <c r="K86" i="11" s="1"/>
  <c r="H86" i="11"/>
  <c r="I86" i="11" s="1"/>
  <c r="M357" i="2"/>
  <c r="L357" i="2"/>
  <c r="K318" i="2"/>
  <c r="L318" i="2" s="1"/>
  <c r="K396" i="2"/>
  <c r="L396" i="2" s="1"/>
  <c r="K357" i="2"/>
  <c r="N357" i="2" s="1"/>
  <c r="F162" i="14"/>
  <c r="I162" i="14" s="1"/>
  <c r="K162" i="14" s="1"/>
  <c r="II423" i="14" s="1"/>
  <c r="O356" i="2"/>
  <c r="P356" i="2"/>
  <c r="M395" i="2"/>
  <c r="N395" i="2"/>
  <c r="I686" i="14"/>
  <c r="K686" i="14" s="1"/>
  <c r="L686" i="14" s="1"/>
  <c r="EK421" i="14"/>
  <c r="AF421" i="14"/>
  <c r="BX421" i="14"/>
  <c r="AT421" i="14"/>
  <c r="AH421" i="14"/>
  <c r="FP421" i="14"/>
  <c r="BZ421" i="14"/>
  <c r="FF421" i="14"/>
  <c r="HT421" i="14"/>
  <c r="FR421" i="14"/>
  <c r="HR421" i="14"/>
  <c r="IB421" i="14"/>
  <c r="HV421" i="14"/>
  <c r="CW421" i="14"/>
  <c r="ID421" i="14"/>
  <c r="L421" i="14"/>
  <c r="FI421" i="14"/>
  <c r="FD421" i="14"/>
  <c r="I161" i="14"/>
  <c r="K161" i="14" s="1"/>
  <c r="ET422" i="14" s="1"/>
  <c r="AR421" i="14"/>
  <c r="N421" i="14"/>
  <c r="HP421" i="14"/>
  <c r="DD421" i="14"/>
  <c r="AK421" i="14"/>
  <c r="GW421" i="14"/>
  <c r="DF421" i="14"/>
  <c r="CQ421" i="14"/>
  <c r="CS421" i="14"/>
  <c r="CU421" i="14"/>
  <c r="EJ421" i="14"/>
  <c r="AS421" i="14"/>
  <c r="HU421" i="14"/>
  <c r="EL421" i="14"/>
  <c r="FC421" i="14"/>
  <c r="FE421" i="14"/>
  <c r="FG421" i="14"/>
  <c r="FH421" i="14"/>
  <c r="BY421" i="14"/>
  <c r="IC421" i="14"/>
  <c r="FJ421" i="14"/>
  <c r="HO421" i="14"/>
  <c r="HQ421" i="14"/>
  <c r="HS421" i="14"/>
  <c r="AJ421" i="14"/>
  <c r="GV421" i="14"/>
  <c r="DE421" i="14"/>
  <c r="AL421" i="14"/>
  <c r="GX421" i="14"/>
  <c r="CR421" i="14"/>
  <c r="CT421" i="14"/>
  <c r="CV421" i="14"/>
  <c r="M421" i="14"/>
  <c r="FQ421" i="14"/>
  <c r="CX421" i="14"/>
  <c r="AE421" i="14"/>
  <c r="AG421" i="14"/>
  <c r="AI421" i="14"/>
  <c r="BH421" i="14"/>
  <c r="DT421" i="14"/>
  <c r="GF421" i="14"/>
  <c r="IR421" i="14"/>
  <c r="BI421" i="14"/>
  <c r="DU421" i="14"/>
  <c r="GG421" i="14"/>
  <c r="IS421" i="14"/>
  <c r="BJ421" i="14"/>
  <c r="DV421" i="14"/>
  <c r="GH421" i="14"/>
  <c r="IT421" i="14"/>
  <c r="BC421" i="14"/>
  <c r="DO421" i="14"/>
  <c r="GA421" i="14"/>
  <c r="IM421" i="14"/>
  <c r="BD421" i="14"/>
  <c r="DP421" i="14"/>
  <c r="GB421" i="14"/>
  <c r="IN421" i="14"/>
  <c r="BE421" i="14"/>
  <c r="DQ421" i="14"/>
  <c r="GC421" i="14"/>
  <c r="IO421" i="14"/>
  <c r="BF421" i="14"/>
  <c r="DR421" i="14"/>
  <c r="GD421" i="14"/>
  <c r="IP421" i="14"/>
  <c r="BG421" i="14"/>
  <c r="DS421" i="14"/>
  <c r="GE421" i="14"/>
  <c r="IQ421" i="14"/>
  <c r="BP421" i="14"/>
  <c r="EB421" i="14"/>
  <c r="GN421" i="14"/>
  <c r="IZ421" i="14"/>
  <c r="BQ421" i="14"/>
  <c r="EC421" i="14"/>
  <c r="GO421" i="14"/>
  <c r="JA421" i="14"/>
  <c r="BR421" i="14"/>
  <c r="ED421" i="14"/>
  <c r="GP421" i="14"/>
  <c r="JB421" i="14"/>
  <c r="BK421" i="14"/>
  <c r="DW421" i="14"/>
  <c r="GI421" i="14"/>
  <c r="IU421" i="14"/>
  <c r="BL421" i="14"/>
  <c r="DX421" i="14"/>
  <c r="GJ421" i="14"/>
  <c r="IV421" i="14"/>
  <c r="BM421" i="14"/>
  <c r="DY421" i="14"/>
  <c r="GK421" i="14"/>
  <c r="IW421" i="14"/>
  <c r="BN421" i="14"/>
  <c r="DZ421" i="14"/>
  <c r="GL421" i="14"/>
  <c r="IX421" i="14"/>
  <c r="BO421" i="14"/>
  <c r="EA421" i="14"/>
  <c r="GM421" i="14"/>
  <c r="IY421" i="14"/>
  <c r="F687" i="14"/>
  <c r="G421" i="14"/>
  <c r="BS421" i="14"/>
  <c r="EE421" i="14"/>
  <c r="GQ421" i="14"/>
  <c r="H421" i="14"/>
  <c r="BT421" i="14"/>
  <c r="EF421" i="14"/>
  <c r="GR421" i="14"/>
  <c r="I421" i="14"/>
  <c r="BU421" i="14"/>
  <c r="EG421" i="14"/>
  <c r="GS421" i="14"/>
  <c r="J421" i="14"/>
  <c r="BV421" i="14"/>
  <c r="EH421" i="14"/>
  <c r="GT421" i="14"/>
  <c r="K421" i="14"/>
  <c r="BW421" i="14"/>
  <c r="EI421" i="14"/>
  <c r="GU421" i="14"/>
  <c r="H687" i="14"/>
  <c r="T421" i="14"/>
  <c r="CF421" i="14"/>
  <c r="ER421" i="14"/>
  <c r="HD421" i="14"/>
  <c r="U421" i="14"/>
  <c r="CG421" i="14"/>
  <c r="ES421" i="14"/>
  <c r="HE421" i="14"/>
  <c r="V421" i="14"/>
  <c r="CH421" i="14"/>
  <c r="ET421" i="14"/>
  <c r="HF421" i="14"/>
  <c r="O421" i="14"/>
  <c r="CA421" i="14"/>
  <c r="EM421" i="14"/>
  <c r="GY421" i="14"/>
  <c r="P421" i="14"/>
  <c r="CB421" i="14"/>
  <c r="EN421" i="14"/>
  <c r="GZ421" i="14"/>
  <c r="Q421" i="14"/>
  <c r="CC421" i="14"/>
  <c r="EO421" i="14"/>
  <c r="HA421" i="14"/>
  <c r="R421" i="14"/>
  <c r="CD421" i="14"/>
  <c r="EP421" i="14"/>
  <c r="HB421" i="14"/>
  <c r="S421" i="14"/>
  <c r="CE421" i="14"/>
  <c r="EQ421" i="14"/>
  <c r="HC421" i="14"/>
  <c r="AB421" i="14"/>
  <c r="CN421" i="14"/>
  <c r="EZ421" i="14"/>
  <c r="HL421" i="14"/>
  <c r="AC421" i="14"/>
  <c r="CO421" i="14"/>
  <c r="FA421" i="14"/>
  <c r="HM421" i="14"/>
  <c r="AD421" i="14"/>
  <c r="CP421" i="14"/>
  <c r="FB421" i="14"/>
  <c r="HN421" i="14"/>
  <c r="W421" i="14"/>
  <c r="CI421" i="14"/>
  <c r="EU421" i="14"/>
  <c r="HG421" i="14"/>
  <c r="X421" i="14"/>
  <c r="CJ421" i="14"/>
  <c r="EV421" i="14"/>
  <c r="HH421" i="14"/>
  <c r="Y421" i="14"/>
  <c r="CK421" i="14"/>
  <c r="EW421" i="14"/>
  <c r="HI421" i="14"/>
  <c r="Z421" i="14"/>
  <c r="CL421" i="14"/>
  <c r="EX421" i="14"/>
  <c r="HJ421" i="14"/>
  <c r="AA421" i="14"/>
  <c r="CM421" i="14"/>
  <c r="EY421" i="14"/>
  <c r="HK421" i="14"/>
  <c r="AM421" i="14"/>
  <c r="CY421" i="14"/>
  <c r="FK421" i="14"/>
  <c r="HW421" i="14"/>
  <c r="AN421" i="14"/>
  <c r="CZ421" i="14"/>
  <c r="FL421" i="14"/>
  <c r="HX421" i="14"/>
  <c r="AO421" i="14"/>
  <c r="DA421" i="14"/>
  <c r="FM421" i="14"/>
  <c r="HY421" i="14"/>
  <c r="AP421" i="14"/>
  <c r="DB421" i="14"/>
  <c r="FN421" i="14"/>
  <c r="HZ421" i="14"/>
  <c r="AQ421" i="14"/>
  <c r="DC421" i="14"/>
  <c r="FO421" i="14"/>
  <c r="IA421" i="14"/>
  <c r="AZ421" i="14"/>
  <c r="DL421" i="14"/>
  <c r="FX421" i="14"/>
  <c r="IJ421" i="14"/>
  <c r="BA421" i="14"/>
  <c r="DM421" i="14"/>
  <c r="FY421" i="14"/>
  <c r="IK421" i="14"/>
  <c r="BB421" i="14"/>
  <c r="DN421" i="14"/>
  <c r="FZ421" i="14"/>
  <c r="IL421" i="14"/>
  <c r="AU421" i="14"/>
  <c r="DG421" i="14"/>
  <c r="FS421" i="14"/>
  <c r="IE421" i="14"/>
  <c r="AV421" i="14"/>
  <c r="DH421" i="14"/>
  <c r="FT421" i="14"/>
  <c r="IF421" i="14"/>
  <c r="AW421" i="14"/>
  <c r="DI421" i="14"/>
  <c r="FU421" i="14"/>
  <c r="IG421" i="14"/>
  <c r="AX421" i="14"/>
  <c r="DJ421" i="14"/>
  <c r="FV421" i="14"/>
  <c r="IH421" i="14"/>
  <c r="AY421" i="14"/>
  <c r="DK421" i="14"/>
  <c r="FW421" i="14"/>
  <c r="DB422" i="14"/>
  <c r="N688" i="14"/>
  <c r="A689" i="14"/>
  <c r="BJ687" i="14"/>
  <c r="BB687" i="14"/>
  <c r="AT687" i="14"/>
  <c r="AL687" i="14"/>
  <c r="AD687" i="14"/>
  <c r="V687" i="14"/>
  <c r="BI687" i="14"/>
  <c r="BA687" i="14"/>
  <c r="AS687" i="14"/>
  <c r="AK687" i="14"/>
  <c r="AC687" i="14"/>
  <c r="U687" i="14"/>
  <c r="M687" i="14"/>
  <c r="BH687" i="14"/>
  <c r="AZ687" i="14"/>
  <c r="AR687" i="14"/>
  <c r="AJ687" i="14"/>
  <c r="AB687" i="14"/>
  <c r="T687" i="14"/>
  <c r="BG687" i="14"/>
  <c r="AY687" i="14"/>
  <c r="AQ687" i="14"/>
  <c r="AI687" i="14"/>
  <c r="AA687" i="14"/>
  <c r="S687" i="14"/>
  <c r="BF687" i="14"/>
  <c r="AX687" i="14"/>
  <c r="AP687" i="14"/>
  <c r="AH687" i="14"/>
  <c r="Z687" i="14"/>
  <c r="R687" i="14"/>
  <c r="BE687" i="14"/>
  <c r="AW687" i="14"/>
  <c r="AO687" i="14"/>
  <c r="AG687" i="14"/>
  <c r="Y687" i="14"/>
  <c r="Q687" i="14"/>
  <c r="BL687" i="14"/>
  <c r="BD687" i="14"/>
  <c r="AV687" i="14"/>
  <c r="AN687" i="14"/>
  <c r="AF687" i="14"/>
  <c r="X687" i="14"/>
  <c r="P687" i="14"/>
  <c r="BK687" i="14"/>
  <c r="BC687" i="14"/>
  <c r="AU687" i="14"/>
  <c r="AM687" i="14"/>
  <c r="AE687" i="14"/>
  <c r="W687" i="14"/>
  <c r="O687" i="14"/>
  <c r="E689" i="14"/>
  <c r="F689" i="14" s="1"/>
  <c r="C165" i="14"/>
  <c r="D164" i="14"/>
  <c r="E688" i="14"/>
  <c r="G688" i="14" s="1"/>
  <c r="H688" i="14"/>
  <c r="F688" i="14"/>
  <c r="E163" i="14"/>
  <c r="H163" i="14" s="1"/>
  <c r="E87" i="11"/>
  <c r="F87" i="11" s="1"/>
  <c r="D88" i="11"/>
  <c r="G88" i="11" s="1"/>
  <c r="M317" i="2"/>
  <c r="N318" i="2"/>
  <c r="K77" i="2"/>
  <c r="M77" i="2" s="1"/>
  <c r="O77" i="2" s="1"/>
  <c r="S77" i="2" s="1"/>
  <c r="L33" i="11" s="1"/>
  <c r="E319" i="2"/>
  <c r="F319" i="2" s="1"/>
  <c r="AH74" i="2"/>
  <c r="AI74" i="2" s="1"/>
  <c r="AK74" i="2" s="1"/>
  <c r="AO74" i="2" s="1"/>
  <c r="M32" i="11" s="1"/>
  <c r="D78" i="2"/>
  <c r="E78" i="2" s="1"/>
  <c r="C81" i="2"/>
  <c r="F78" i="2"/>
  <c r="H78" i="2"/>
  <c r="I78" i="2" s="1"/>
  <c r="AC77" i="2"/>
  <c r="Z78" i="2"/>
  <c r="AA77" i="2"/>
  <c r="AB77" i="2" s="1"/>
  <c r="AE77" i="2"/>
  <c r="AF77" i="2" s="1"/>
  <c r="X91" i="2"/>
  <c r="O357" i="2" l="1"/>
  <c r="P357" i="2"/>
  <c r="J87" i="11"/>
  <c r="K87" i="11" s="1"/>
  <c r="H87" i="11"/>
  <c r="I87" i="11" s="1"/>
  <c r="N396" i="2"/>
  <c r="M396" i="2"/>
  <c r="M358" i="2"/>
  <c r="L358" i="2"/>
  <c r="K397" i="2"/>
  <c r="L397" i="2" s="1"/>
  <c r="K319" i="2"/>
  <c r="L319" i="2" s="1"/>
  <c r="K358" i="2"/>
  <c r="N358" i="2" s="1"/>
  <c r="EL422" i="14"/>
  <c r="H689" i="14"/>
  <c r="G689" i="14"/>
  <c r="GY422" i="14"/>
  <c r="HS422" i="14"/>
  <c r="EU422" i="14"/>
  <c r="IG422" i="14"/>
  <c r="DI422" i="14"/>
  <c r="FA422" i="14"/>
  <c r="FF422" i="14"/>
  <c r="DP422" i="14"/>
  <c r="HT422" i="14"/>
  <c r="CQ422" i="14"/>
  <c r="CV422" i="14"/>
  <c r="AS422" i="14"/>
  <c r="GB422" i="14"/>
  <c r="IL422" i="14"/>
  <c r="HM422" i="14"/>
  <c r="CU422" i="14"/>
  <c r="AN422" i="14"/>
  <c r="BH422" i="14"/>
  <c r="CO422" i="14"/>
  <c r="FU422" i="14"/>
  <c r="W422" i="14"/>
  <c r="AH422" i="14"/>
  <c r="FH422" i="14"/>
  <c r="IN422" i="14"/>
  <c r="IP422" i="14"/>
  <c r="I422" i="14"/>
  <c r="BZ422" i="14"/>
  <c r="FG422" i="14"/>
  <c r="HW422" i="14"/>
  <c r="T422" i="14"/>
  <c r="EE422" i="14"/>
  <c r="II422" i="14"/>
  <c r="ES422" i="14"/>
  <c r="IA422" i="14"/>
  <c r="FV422" i="14"/>
  <c r="I687" i="14"/>
  <c r="K687" i="14" s="1"/>
  <c r="L687" i="14" s="1"/>
  <c r="CD422" i="14"/>
  <c r="BB422" i="14"/>
  <c r="CJ422" i="14"/>
  <c r="GK422" i="14"/>
  <c r="V422" i="14"/>
  <c r="AY422" i="14"/>
  <c r="AT422" i="14"/>
  <c r="CB422" i="14"/>
  <c r="GC422" i="14"/>
  <c r="CF422" i="14"/>
  <c r="EG422" i="14"/>
  <c r="AL422" i="14"/>
  <c r="BT422" i="14"/>
  <c r="FM422" i="14"/>
  <c r="BX422" i="14"/>
  <c r="FY422" i="14"/>
  <c r="DU422" i="14"/>
  <c r="BL422" i="14"/>
  <c r="FE422" i="14"/>
  <c r="IY422" i="14"/>
  <c r="FQ422" i="14"/>
  <c r="JB422" i="14"/>
  <c r="AQ422" i="14"/>
  <c r="EW422" i="14"/>
  <c r="IQ422" i="14"/>
  <c r="FI422" i="14"/>
  <c r="IT422" i="14"/>
  <c r="AA422" i="14"/>
  <c r="GQ422" i="14"/>
  <c r="EK422" i="14"/>
  <c r="ID422" i="14"/>
  <c r="EP422" i="14"/>
  <c r="DW422" i="14"/>
  <c r="HC422" i="14"/>
  <c r="HN422" i="14"/>
  <c r="HV422" i="14"/>
  <c r="DJ422" i="14"/>
  <c r="BN422" i="14"/>
  <c r="CR422" i="14"/>
  <c r="GP422" i="14"/>
  <c r="AO422" i="14"/>
  <c r="IU422" i="14"/>
  <c r="HQ422" i="14"/>
  <c r="HE422" i="14"/>
  <c r="AJ422" i="14"/>
  <c r="EN422" i="14"/>
  <c r="EB422" i="14"/>
  <c r="BE422" i="14"/>
  <c r="O422" i="14"/>
  <c r="IO422" i="14"/>
  <c r="IC422" i="14"/>
  <c r="AZ422" i="14"/>
  <c r="FD422" i="14"/>
  <c r="ER422" i="14"/>
  <c r="EH422" i="14"/>
  <c r="AM422" i="14"/>
  <c r="BG422" i="14"/>
  <c r="IS422" i="14"/>
  <c r="HB422" i="14"/>
  <c r="CZ422" i="14"/>
  <c r="CN422" i="14"/>
  <c r="Y422" i="14"/>
  <c r="GI422" i="14"/>
  <c r="HA422" i="14"/>
  <c r="GO422" i="14"/>
  <c r="L422" i="14"/>
  <c r="DX422" i="14"/>
  <c r="DL422" i="14"/>
  <c r="GX422" i="14"/>
  <c r="J422" i="14"/>
  <c r="CT422" i="14"/>
  <c r="CM422" i="14"/>
  <c r="CH422" i="14"/>
  <c r="IM422" i="14"/>
  <c r="HH422" i="14"/>
  <c r="GV422" i="14"/>
  <c r="Z422" i="14"/>
  <c r="GL422" i="14"/>
  <c r="DK422" i="14"/>
  <c r="CX422" i="14"/>
  <c r="U422" i="14"/>
  <c r="HX422" i="14"/>
  <c r="HL422" i="14"/>
  <c r="AX422" i="14"/>
  <c r="IX422" i="14"/>
  <c r="EA422" i="14"/>
  <c r="DN422" i="14"/>
  <c r="CI422" i="14"/>
  <c r="FT422" i="14"/>
  <c r="FP422" i="14"/>
  <c r="GT422" i="14"/>
  <c r="BC422" i="14"/>
  <c r="BW422" i="14"/>
  <c r="BJ422" i="14"/>
  <c r="GA422" i="14"/>
  <c r="GR422" i="14"/>
  <c r="GF422" i="14"/>
  <c r="EM422" i="14"/>
  <c r="AF422" i="14"/>
  <c r="FO422" i="14"/>
  <c r="FB422" i="14"/>
  <c r="DR422" i="14"/>
  <c r="CK422" i="14"/>
  <c r="BY422" i="14"/>
  <c r="IE422" i="14"/>
  <c r="BD422" i="14"/>
  <c r="GE422" i="14"/>
  <c r="FR422" i="14"/>
  <c r="GD422" i="14"/>
  <c r="DA422" i="14"/>
  <c r="CW422" i="14"/>
  <c r="S422" i="14"/>
  <c r="CY422" i="14"/>
  <c r="GU422" i="14"/>
  <c r="GH422" i="14"/>
  <c r="AK422" i="14"/>
  <c r="IV422" i="14"/>
  <c r="IJ422" i="14"/>
  <c r="CA422" i="14"/>
  <c r="P422" i="14"/>
  <c r="EQ422" i="14"/>
  <c r="ED422" i="14"/>
  <c r="BK422" i="14"/>
  <c r="BU422" i="14"/>
  <c r="IZ422" i="14"/>
  <c r="N422" i="14"/>
  <c r="DY422" i="14"/>
  <c r="DM422" i="14"/>
  <c r="AI422" i="14"/>
  <c r="FK422" i="14"/>
  <c r="HK422" i="14"/>
  <c r="HF422" i="14"/>
  <c r="AD422" i="14"/>
  <c r="EO422" i="14"/>
  <c r="EC422" i="14"/>
  <c r="AB422" i="14"/>
  <c r="EF422" i="14"/>
  <c r="DT422" i="14"/>
  <c r="AW422" i="14"/>
  <c r="G422" i="14"/>
  <c r="HY422" i="14"/>
  <c r="HU422" i="14"/>
  <c r="AR422" i="14"/>
  <c r="EV422" i="14"/>
  <c r="EJ422" i="14"/>
  <c r="BV422" i="14"/>
  <c r="AE422" i="14"/>
  <c r="IW422" i="14"/>
  <c r="IK422" i="14"/>
  <c r="BI422" i="14"/>
  <c r="FL422" i="14"/>
  <c r="EZ422" i="14"/>
  <c r="Q422" i="14"/>
  <c r="FC422" i="14"/>
  <c r="GS422" i="14"/>
  <c r="GG422" i="14"/>
  <c r="IH422" i="14"/>
  <c r="DH422" i="14"/>
  <c r="DD422" i="14"/>
  <c r="AG422" i="14"/>
  <c r="HO422" i="14"/>
  <c r="HI422" i="14"/>
  <c r="GW422" i="14"/>
  <c r="HG422" i="14"/>
  <c r="GZ422" i="14"/>
  <c r="GN422" i="14"/>
  <c r="R422" i="14"/>
  <c r="DZ422" i="14"/>
  <c r="DC422" i="14"/>
  <c r="CP422" i="14"/>
  <c r="M422" i="14"/>
  <c r="HP422" i="14"/>
  <c r="HD422" i="14"/>
  <c r="AP422" i="14"/>
  <c r="HR422" i="14"/>
  <c r="DS422" i="14"/>
  <c r="DF422" i="14"/>
  <c r="AC422" i="14"/>
  <c r="IF422" i="14"/>
  <c r="IB422" i="14"/>
  <c r="FN422" i="14"/>
  <c r="AU422" i="14"/>
  <c r="BO422" i="14"/>
  <c r="JA422" i="14"/>
  <c r="DO422" i="14"/>
  <c r="GJ422" i="14"/>
  <c r="FX422" i="14"/>
  <c r="HZ422" i="14"/>
  <c r="BP422" i="14"/>
  <c r="CE422" i="14"/>
  <c r="BR422" i="14"/>
  <c r="CL422" i="14"/>
  <c r="CC422" i="14"/>
  <c r="BQ422" i="14"/>
  <c r="FS422" i="14"/>
  <c r="AV422" i="14"/>
  <c r="FW422" i="14"/>
  <c r="FJ422" i="14"/>
  <c r="EX422" i="14"/>
  <c r="CS422" i="14"/>
  <c r="CG422" i="14"/>
  <c r="K422" i="14"/>
  <c r="BS422" i="14"/>
  <c r="GM422" i="14"/>
  <c r="FZ422" i="14"/>
  <c r="HJ422" i="14"/>
  <c r="DQ422" i="14"/>
  <c r="DE422" i="14"/>
  <c r="BF422" i="14"/>
  <c r="H422" i="14"/>
  <c r="EI422" i="14"/>
  <c r="DV422" i="14"/>
  <c r="BA422" i="14"/>
  <c r="BM422" i="14"/>
  <c r="IR422" i="14"/>
  <c r="DG422" i="14"/>
  <c r="X422" i="14"/>
  <c r="EY422" i="14"/>
  <c r="G163" i="14"/>
  <c r="GI423" i="14"/>
  <c r="IK423" i="14"/>
  <c r="EE423" i="14"/>
  <c r="HO423" i="14"/>
  <c r="GQ423" i="14"/>
  <c r="FX423" i="14"/>
  <c r="HW423" i="14"/>
  <c r="DV423" i="14"/>
  <c r="FS423" i="14"/>
  <c r="HV423" i="14"/>
  <c r="IE423" i="14"/>
  <c r="GF423" i="14"/>
  <c r="G423" i="14"/>
  <c r="FP423" i="14"/>
  <c r="IJ423" i="14"/>
  <c r="BA423" i="14"/>
  <c r="I423" i="14"/>
  <c r="AM423" i="14"/>
  <c r="GV423" i="14"/>
  <c r="GA423" i="14"/>
  <c r="DM423" i="14"/>
  <c r="IP423" i="14"/>
  <c r="AR423" i="14"/>
  <c r="HD423" i="14"/>
  <c r="GN423" i="14"/>
  <c r="DP423" i="14"/>
  <c r="CY423" i="14"/>
  <c r="IB423" i="14"/>
  <c r="HG423" i="14"/>
  <c r="FY423" i="14"/>
  <c r="FK423" i="14"/>
  <c r="GY423" i="14"/>
  <c r="HL423" i="14"/>
  <c r="BB423" i="14"/>
  <c r="HT423" i="14"/>
  <c r="BI423" i="14"/>
  <c r="DU423" i="14"/>
  <c r="GG423" i="14"/>
  <c r="IS423" i="14"/>
  <c r="BJ423" i="14"/>
  <c r="ET423" i="14"/>
  <c r="IL423" i="14"/>
  <c r="DX423" i="14"/>
  <c r="Q423" i="14"/>
  <c r="BG423" i="14"/>
  <c r="IM423" i="14"/>
  <c r="IR423" i="14"/>
  <c r="IU423" i="14"/>
  <c r="IZ423" i="14"/>
  <c r="BQ423" i="14"/>
  <c r="EC423" i="14"/>
  <c r="GO423" i="14"/>
  <c r="JA423" i="14"/>
  <c r="BR423" i="14"/>
  <c r="FB423" i="14"/>
  <c r="IT423" i="14"/>
  <c r="EF423" i="14"/>
  <c r="BM423" i="14"/>
  <c r="L423" i="14"/>
  <c r="O423" i="14"/>
  <c r="T423" i="14"/>
  <c r="W423" i="14"/>
  <c r="AB423" i="14"/>
  <c r="AE423" i="14"/>
  <c r="AJ423" i="14"/>
  <c r="M423" i="14"/>
  <c r="BY423" i="14"/>
  <c r="EK423" i="14"/>
  <c r="GW423" i="14"/>
  <c r="N423" i="14"/>
  <c r="BZ423" i="14"/>
  <c r="FJ423" i="14"/>
  <c r="P423" i="14"/>
  <c r="EV423" i="14"/>
  <c r="BU423" i="14"/>
  <c r="AU423" i="14"/>
  <c r="AZ423" i="14"/>
  <c r="BC423" i="14"/>
  <c r="BH423" i="14"/>
  <c r="BK423" i="14"/>
  <c r="BP423" i="14"/>
  <c r="U423" i="14"/>
  <c r="CG423" i="14"/>
  <c r="ES423" i="14"/>
  <c r="HE423" i="14"/>
  <c r="V423" i="14"/>
  <c r="CH423" i="14"/>
  <c r="FZ423" i="14"/>
  <c r="X423" i="14"/>
  <c r="GB423" i="14"/>
  <c r="CC423" i="14"/>
  <c r="BS423" i="14"/>
  <c r="BX423" i="14"/>
  <c r="CA423" i="14"/>
  <c r="CF423" i="14"/>
  <c r="CI423" i="14"/>
  <c r="CN423" i="14"/>
  <c r="CQ423" i="14"/>
  <c r="CV423" i="14"/>
  <c r="AC423" i="14"/>
  <c r="CO423" i="14"/>
  <c r="FA423" i="14"/>
  <c r="HM423" i="14"/>
  <c r="AD423" i="14"/>
  <c r="CP423" i="14"/>
  <c r="GH423" i="14"/>
  <c r="AN423" i="14"/>
  <c r="GZ423" i="14"/>
  <c r="DY423" i="14"/>
  <c r="DD423" i="14"/>
  <c r="DG423" i="14"/>
  <c r="DL423" i="14"/>
  <c r="DO423" i="14"/>
  <c r="DT423" i="14"/>
  <c r="DW423" i="14"/>
  <c r="EB423" i="14"/>
  <c r="AK423" i="14"/>
  <c r="CW423" i="14"/>
  <c r="FI423" i="14"/>
  <c r="HU423" i="14"/>
  <c r="AL423" i="14"/>
  <c r="CX423" i="14"/>
  <c r="HF423" i="14"/>
  <c r="BL423" i="14"/>
  <c r="HH423" i="14"/>
  <c r="EG423" i="14"/>
  <c r="EJ423" i="14"/>
  <c r="EM423" i="14"/>
  <c r="ER423" i="14"/>
  <c r="EU423" i="14"/>
  <c r="EZ423" i="14"/>
  <c r="FC423" i="14"/>
  <c r="FH423" i="14"/>
  <c r="AS423" i="14"/>
  <c r="DE423" i="14"/>
  <c r="FQ423" i="14"/>
  <c r="IC423" i="14"/>
  <c r="AT423" i="14"/>
  <c r="DN423" i="14"/>
  <c r="HN423" i="14"/>
  <c r="BT423" i="14"/>
  <c r="IN423" i="14"/>
  <c r="BF423" i="14"/>
  <c r="DF423" i="14"/>
  <c r="FR423" i="14"/>
  <c r="ID423" i="14"/>
  <c r="BD423" i="14"/>
  <c r="EN423" i="14"/>
  <c r="IV423" i="14"/>
  <c r="DQ423" i="14"/>
  <c r="IQ423" i="14"/>
  <c r="ED423" i="14"/>
  <c r="GP423" i="14"/>
  <c r="JB423" i="14"/>
  <c r="CB423" i="14"/>
  <c r="GJ423" i="14"/>
  <c r="Y423" i="14"/>
  <c r="EO423" i="14"/>
  <c r="EL423" i="14"/>
  <c r="GX423" i="14"/>
  <c r="H423" i="14"/>
  <c r="CJ423" i="14"/>
  <c r="GR423" i="14"/>
  <c r="BE423" i="14"/>
  <c r="IO423" i="14"/>
  <c r="IW423" i="14"/>
  <c r="IX423" i="14"/>
  <c r="IY423" i="14"/>
  <c r="BN423" i="14"/>
  <c r="BO423" i="14"/>
  <c r="DR423" i="14"/>
  <c r="DS423" i="14"/>
  <c r="GC423" i="14"/>
  <c r="DZ423" i="14"/>
  <c r="EA423" i="14"/>
  <c r="GK423" i="14"/>
  <c r="GD423" i="14"/>
  <c r="GE423" i="14"/>
  <c r="HA423" i="14"/>
  <c r="GL423" i="14"/>
  <c r="GM423" i="14"/>
  <c r="GS423" i="14"/>
  <c r="J423" i="14"/>
  <c r="BV423" i="14"/>
  <c r="EH423" i="14"/>
  <c r="GT423" i="14"/>
  <c r="K423" i="14"/>
  <c r="BW423" i="14"/>
  <c r="EI423" i="14"/>
  <c r="GU423" i="14"/>
  <c r="R423" i="14"/>
  <c r="CD423" i="14"/>
  <c r="EP423" i="14"/>
  <c r="HB423" i="14"/>
  <c r="S423" i="14"/>
  <c r="CE423" i="14"/>
  <c r="EQ423" i="14"/>
  <c r="HC423" i="14"/>
  <c r="CK423" i="14"/>
  <c r="EW423" i="14"/>
  <c r="HI423" i="14"/>
  <c r="Z423" i="14"/>
  <c r="CL423" i="14"/>
  <c r="EX423" i="14"/>
  <c r="HJ423" i="14"/>
  <c r="AA423" i="14"/>
  <c r="CM423" i="14"/>
  <c r="EY423" i="14"/>
  <c r="HK423" i="14"/>
  <c r="AF423" i="14"/>
  <c r="CR423" i="14"/>
  <c r="FD423" i="14"/>
  <c r="HP423" i="14"/>
  <c r="AG423" i="14"/>
  <c r="CS423" i="14"/>
  <c r="FE423" i="14"/>
  <c r="HQ423" i="14"/>
  <c r="AH423" i="14"/>
  <c r="CT423" i="14"/>
  <c r="FF423" i="14"/>
  <c r="HR423" i="14"/>
  <c r="AI423" i="14"/>
  <c r="CU423" i="14"/>
  <c r="FG423" i="14"/>
  <c r="HS423" i="14"/>
  <c r="CZ423" i="14"/>
  <c r="FL423" i="14"/>
  <c r="HX423" i="14"/>
  <c r="AO423" i="14"/>
  <c r="DA423" i="14"/>
  <c r="FM423" i="14"/>
  <c r="HY423" i="14"/>
  <c r="AP423" i="14"/>
  <c r="DB423" i="14"/>
  <c r="FN423" i="14"/>
  <c r="HZ423" i="14"/>
  <c r="AQ423" i="14"/>
  <c r="DC423" i="14"/>
  <c r="FO423" i="14"/>
  <c r="IA423" i="14"/>
  <c r="AV423" i="14"/>
  <c r="DH423" i="14"/>
  <c r="FT423" i="14"/>
  <c r="IF423" i="14"/>
  <c r="AW423" i="14"/>
  <c r="DI423" i="14"/>
  <c r="FU423" i="14"/>
  <c r="IG423" i="14"/>
  <c r="AX423" i="14"/>
  <c r="DJ423" i="14"/>
  <c r="FV423" i="14"/>
  <c r="IH423" i="14"/>
  <c r="AY423" i="14"/>
  <c r="DK423" i="14"/>
  <c r="FW423" i="14"/>
  <c r="I689" i="14"/>
  <c r="K689" i="14" s="1"/>
  <c r="L689" i="14" s="1"/>
  <c r="F163" i="14"/>
  <c r="E164" i="14"/>
  <c r="H164" i="14" s="1"/>
  <c r="D165" i="14"/>
  <c r="C166" i="14"/>
  <c r="N691" i="14"/>
  <c r="N689" i="14"/>
  <c r="BJ688" i="14"/>
  <c r="BB688" i="14"/>
  <c r="AT688" i="14"/>
  <c r="AL688" i="14"/>
  <c r="AD688" i="14"/>
  <c r="V688" i="14"/>
  <c r="BI688" i="14"/>
  <c r="BA688" i="14"/>
  <c r="AS688" i="14"/>
  <c r="AK688" i="14"/>
  <c r="AC688" i="14"/>
  <c r="U688" i="14"/>
  <c r="M688" i="14"/>
  <c r="BH688" i="14"/>
  <c r="AZ688" i="14"/>
  <c r="AR688" i="14"/>
  <c r="AJ688" i="14"/>
  <c r="AB688" i="14"/>
  <c r="T688" i="14"/>
  <c r="BG688" i="14"/>
  <c r="AY688" i="14"/>
  <c r="AQ688" i="14"/>
  <c r="AI688" i="14"/>
  <c r="AA688" i="14"/>
  <c r="S688" i="14"/>
  <c r="BF688" i="14"/>
  <c r="AX688" i="14"/>
  <c r="AP688" i="14"/>
  <c r="AH688" i="14"/>
  <c r="Z688" i="14"/>
  <c r="R688" i="14"/>
  <c r="BE688" i="14"/>
  <c r="AW688" i="14"/>
  <c r="AO688" i="14"/>
  <c r="AG688" i="14"/>
  <c r="Y688" i="14"/>
  <c r="Q688" i="14"/>
  <c r="BL688" i="14"/>
  <c r="BD688" i="14"/>
  <c r="AV688" i="14"/>
  <c r="AN688" i="14"/>
  <c r="AF688" i="14"/>
  <c r="X688" i="14"/>
  <c r="P688" i="14"/>
  <c r="BK688" i="14"/>
  <c r="BC688" i="14"/>
  <c r="AU688" i="14"/>
  <c r="AM688" i="14"/>
  <c r="AE688" i="14"/>
  <c r="W688" i="14"/>
  <c r="O688" i="14"/>
  <c r="I688" i="14"/>
  <c r="K688" i="14" s="1"/>
  <c r="L688" i="14" s="1"/>
  <c r="D89" i="11"/>
  <c r="G89" i="11" s="1"/>
  <c r="E88" i="11"/>
  <c r="F88" i="11" s="1"/>
  <c r="K78" i="2"/>
  <c r="M78" i="2" s="1"/>
  <c r="O78" i="2" s="1"/>
  <c r="S78" i="2" s="1"/>
  <c r="L34" i="11" s="1"/>
  <c r="M318" i="2"/>
  <c r="N319" i="2"/>
  <c r="E320" i="2"/>
  <c r="F320" i="2" s="1"/>
  <c r="AH77" i="2"/>
  <c r="AI77" i="2" s="1"/>
  <c r="AK77" i="2" s="1"/>
  <c r="AO77" i="2" s="1"/>
  <c r="M33" i="11" s="1"/>
  <c r="C82" i="2"/>
  <c r="F81" i="2"/>
  <c r="D81" i="2"/>
  <c r="E81" i="2" s="1"/>
  <c r="H81" i="2"/>
  <c r="I81" i="2" s="1"/>
  <c r="AC78" i="2"/>
  <c r="Z81" i="2"/>
  <c r="AA78" i="2"/>
  <c r="AB78" i="2" s="1"/>
  <c r="AE78" i="2"/>
  <c r="AF78" i="2" s="1"/>
  <c r="X92" i="2"/>
  <c r="I163" i="14" l="1"/>
  <c r="K163" i="14" s="1"/>
  <c r="HP424" i="14" s="1"/>
  <c r="G164" i="14"/>
  <c r="M359" i="2"/>
  <c r="K359" i="2"/>
  <c r="K398" i="2"/>
  <c r="L398" i="2" s="1"/>
  <c r="K320" i="2"/>
  <c r="L359" i="2"/>
  <c r="P358" i="2"/>
  <c r="O358" i="2"/>
  <c r="J88" i="11"/>
  <c r="K88" i="11" s="1"/>
  <c r="H88" i="11"/>
  <c r="I88" i="11" s="1"/>
  <c r="M397" i="2"/>
  <c r="N397" i="2"/>
  <c r="F164" i="14"/>
  <c r="C167" i="14"/>
  <c r="D166" i="14"/>
  <c r="E165" i="14"/>
  <c r="G165" i="14" s="1"/>
  <c r="BF689" i="14"/>
  <c r="BF625" i="14" s="1"/>
  <c r="J669" i="14" s="1"/>
  <c r="BK689" i="14"/>
  <c r="BK625" i="14" s="1"/>
  <c r="J674" i="14" s="1"/>
  <c r="BB689" i="14"/>
  <c r="BB625" i="14" s="1"/>
  <c r="J665" i="14" s="1"/>
  <c r="AT689" i="14"/>
  <c r="AT625" i="14" s="1"/>
  <c r="J657" i="14" s="1"/>
  <c r="AL689" i="14"/>
  <c r="AL625" i="14" s="1"/>
  <c r="J649" i="14" s="1"/>
  <c r="AD689" i="14"/>
  <c r="AD625" i="14" s="1"/>
  <c r="J641" i="14" s="1"/>
  <c r="V689" i="14"/>
  <c r="V625" i="14" s="1"/>
  <c r="J633" i="14" s="1"/>
  <c r="BJ689" i="14"/>
  <c r="BJ625" i="14" s="1"/>
  <c r="J673" i="14" s="1"/>
  <c r="BA689" i="14"/>
  <c r="BA625" i="14" s="1"/>
  <c r="J664" i="14" s="1"/>
  <c r="AS689" i="14"/>
  <c r="AS625" i="14" s="1"/>
  <c r="J656" i="14" s="1"/>
  <c r="AK689" i="14"/>
  <c r="AK625" i="14" s="1"/>
  <c r="J648" i="14" s="1"/>
  <c r="AC689" i="14"/>
  <c r="AC625" i="14" s="1"/>
  <c r="J640" i="14" s="1"/>
  <c r="U689" i="14"/>
  <c r="U625" i="14" s="1"/>
  <c r="J632" i="14" s="1"/>
  <c r="M689" i="14"/>
  <c r="BI689" i="14"/>
  <c r="BI625" i="14" s="1"/>
  <c r="J672" i="14" s="1"/>
  <c r="AZ689" i="14"/>
  <c r="AZ625" i="14" s="1"/>
  <c r="J663" i="14" s="1"/>
  <c r="AR689" i="14"/>
  <c r="AR625" i="14" s="1"/>
  <c r="J655" i="14" s="1"/>
  <c r="AJ689" i="14"/>
  <c r="AJ625" i="14" s="1"/>
  <c r="J647" i="14" s="1"/>
  <c r="AB689" i="14"/>
  <c r="AB625" i="14" s="1"/>
  <c r="J639" i="14" s="1"/>
  <c r="T689" i="14"/>
  <c r="T625" i="14" s="1"/>
  <c r="J631" i="14" s="1"/>
  <c r="BH689" i="14"/>
  <c r="BH625" i="14" s="1"/>
  <c r="J671" i="14" s="1"/>
  <c r="AY689" i="14"/>
  <c r="AY625" i="14" s="1"/>
  <c r="J662" i="14" s="1"/>
  <c r="AQ689" i="14"/>
  <c r="AQ625" i="14" s="1"/>
  <c r="J654" i="14" s="1"/>
  <c r="AI689" i="14"/>
  <c r="AI625" i="14" s="1"/>
  <c r="J646" i="14" s="1"/>
  <c r="AA689" i="14"/>
  <c r="AA625" i="14" s="1"/>
  <c r="J638" i="14" s="1"/>
  <c r="S689" i="14"/>
  <c r="S625" i="14" s="1"/>
  <c r="J630" i="14" s="1"/>
  <c r="BG689" i="14"/>
  <c r="BG625" i="14" s="1"/>
  <c r="J670" i="14" s="1"/>
  <c r="AX689" i="14"/>
  <c r="AX625" i="14" s="1"/>
  <c r="J661" i="14" s="1"/>
  <c r="AP689" i="14"/>
  <c r="AP625" i="14" s="1"/>
  <c r="J653" i="14" s="1"/>
  <c r="AH689" i="14"/>
  <c r="AH625" i="14" s="1"/>
  <c r="J645" i="14" s="1"/>
  <c r="Z689" i="14"/>
  <c r="Z625" i="14" s="1"/>
  <c r="J637" i="14" s="1"/>
  <c r="R689" i="14"/>
  <c r="R625" i="14" s="1"/>
  <c r="J629" i="14" s="1"/>
  <c r="BE689" i="14"/>
  <c r="BE625" i="14" s="1"/>
  <c r="J668" i="14" s="1"/>
  <c r="AW689" i="14"/>
  <c r="AW625" i="14" s="1"/>
  <c r="J660" i="14" s="1"/>
  <c r="AO689" i="14"/>
  <c r="AO625" i="14" s="1"/>
  <c r="J652" i="14" s="1"/>
  <c r="AG689" i="14"/>
  <c r="AG625" i="14" s="1"/>
  <c r="J644" i="14" s="1"/>
  <c r="Y689" i="14"/>
  <c r="Y625" i="14" s="1"/>
  <c r="J636" i="14" s="1"/>
  <c r="Q689" i="14"/>
  <c r="Q625" i="14" s="1"/>
  <c r="J628" i="14" s="1"/>
  <c r="BD689" i="14"/>
  <c r="BD625" i="14" s="1"/>
  <c r="J667" i="14" s="1"/>
  <c r="AV689" i="14"/>
  <c r="AV625" i="14" s="1"/>
  <c r="J659" i="14" s="1"/>
  <c r="AN689" i="14"/>
  <c r="AN625" i="14" s="1"/>
  <c r="J651" i="14" s="1"/>
  <c r="AF689" i="14"/>
  <c r="AF625" i="14" s="1"/>
  <c r="J643" i="14" s="1"/>
  <c r="X689" i="14"/>
  <c r="X625" i="14" s="1"/>
  <c r="J635" i="14" s="1"/>
  <c r="P689" i="14"/>
  <c r="P625" i="14" s="1"/>
  <c r="J627" i="14" s="1"/>
  <c r="BL689" i="14"/>
  <c r="BL625" i="14" s="1"/>
  <c r="J675" i="14" s="1"/>
  <c r="BC689" i="14"/>
  <c r="BC625" i="14" s="1"/>
  <c r="J666" i="14" s="1"/>
  <c r="AU689" i="14"/>
  <c r="AU625" i="14" s="1"/>
  <c r="J658" i="14" s="1"/>
  <c r="AM689" i="14"/>
  <c r="AM625" i="14" s="1"/>
  <c r="J650" i="14" s="1"/>
  <c r="AE689" i="14"/>
  <c r="AE625" i="14" s="1"/>
  <c r="J642" i="14" s="1"/>
  <c r="W689" i="14"/>
  <c r="W625" i="14" s="1"/>
  <c r="J634" i="14" s="1"/>
  <c r="O689" i="14"/>
  <c r="O625" i="14" s="1"/>
  <c r="J626" i="14" s="1"/>
  <c r="E89" i="11"/>
  <c r="F89" i="11" s="1"/>
  <c r="D90" i="11"/>
  <c r="G90" i="11" s="1"/>
  <c r="M319" i="2"/>
  <c r="E321" i="2"/>
  <c r="F321" i="2" s="1"/>
  <c r="AH78" i="2"/>
  <c r="AI78" i="2" s="1"/>
  <c r="AK78" i="2" s="1"/>
  <c r="AO78" i="2" s="1"/>
  <c r="M34" i="11" s="1"/>
  <c r="K81" i="2"/>
  <c r="M81" i="2" s="1"/>
  <c r="O81" i="2" s="1"/>
  <c r="S81" i="2" s="1"/>
  <c r="L35" i="11" s="1"/>
  <c r="C83" i="2"/>
  <c r="F82" i="2"/>
  <c r="H82" i="2"/>
  <c r="I82" i="2" s="1"/>
  <c r="D82" i="2"/>
  <c r="E82" i="2" s="1"/>
  <c r="AC81" i="2"/>
  <c r="AE81" i="2"/>
  <c r="AF81" i="2" s="1"/>
  <c r="AA81" i="2"/>
  <c r="AB81" i="2" s="1"/>
  <c r="Z82" i="2"/>
  <c r="X93" i="2"/>
  <c r="DB424" i="14" l="1"/>
  <c r="DD424" i="14"/>
  <c r="DF424" i="14"/>
  <c r="AP424" i="14"/>
  <c r="AR424" i="14"/>
  <c r="AT424" i="14"/>
  <c r="FN424" i="14"/>
  <c r="FP424" i="14"/>
  <c r="FR424" i="14"/>
  <c r="DA424" i="14"/>
  <c r="DC424" i="14"/>
  <c r="DE424" i="14"/>
  <c r="FM424" i="14"/>
  <c r="FO424" i="14"/>
  <c r="FQ424" i="14"/>
  <c r="HY424" i="14"/>
  <c r="IA424" i="14"/>
  <c r="IC424" i="14"/>
  <c r="HZ424" i="14"/>
  <c r="IB424" i="14"/>
  <c r="AO424" i="14"/>
  <c r="AQ424" i="14"/>
  <c r="AS424" i="14"/>
  <c r="DI424" i="14"/>
  <c r="IG424" i="14"/>
  <c r="DJ424" i="14"/>
  <c r="IH424" i="14"/>
  <c r="DK424" i="14"/>
  <c r="II424" i="14"/>
  <c r="DL424" i="14"/>
  <c r="IJ424" i="14"/>
  <c r="DM424" i="14"/>
  <c r="IK424" i="14"/>
  <c r="DN424" i="14"/>
  <c r="AU424" i="14"/>
  <c r="FS424" i="14"/>
  <c r="AV424" i="14"/>
  <c r="IF424" i="14"/>
  <c r="BE424" i="14"/>
  <c r="DQ424" i="14"/>
  <c r="GC424" i="14"/>
  <c r="IO424" i="14"/>
  <c r="BF424" i="14"/>
  <c r="DR424" i="14"/>
  <c r="GD424" i="14"/>
  <c r="IP424" i="14"/>
  <c r="BG424" i="14"/>
  <c r="DS424" i="14"/>
  <c r="GE424" i="14"/>
  <c r="IQ424" i="14"/>
  <c r="BH424" i="14"/>
  <c r="DT424" i="14"/>
  <c r="GF424" i="14"/>
  <c r="IR424" i="14"/>
  <c r="BI424" i="14"/>
  <c r="DU424" i="14"/>
  <c r="GG424" i="14"/>
  <c r="IS424" i="14"/>
  <c r="BJ424" i="14"/>
  <c r="DV424" i="14"/>
  <c r="GH424" i="14"/>
  <c r="IT424" i="14"/>
  <c r="BC424" i="14"/>
  <c r="DO424" i="14"/>
  <c r="GA424" i="14"/>
  <c r="IM424" i="14"/>
  <c r="BD424" i="14"/>
  <c r="DP424" i="14"/>
  <c r="GB424" i="14"/>
  <c r="IN424" i="14"/>
  <c r="AW424" i="14"/>
  <c r="FU424" i="14"/>
  <c r="AX424" i="14"/>
  <c r="FV424" i="14"/>
  <c r="AY424" i="14"/>
  <c r="FW424" i="14"/>
  <c r="AZ424" i="14"/>
  <c r="FX424" i="14"/>
  <c r="BA424" i="14"/>
  <c r="FY424" i="14"/>
  <c r="BB424" i="14"/>
  <c r="FZ424" i="14"/>
  <c r="IL424" i="14"/>
  <c r="DG424" i="14"/>
  <c r="IE424" i="14"/>
  <c r="DH424" i="14"/>
  <c r="FT424" i="14"/>
  <c r="BM424" i="14"/>
  <c r="DY424" i="14"/>
  <c r="GK424" i="14"/>
  <c r="IW424" i="14"/>
  <c r="BN424" i="14"/>
  <c r="DZ424" i="14"/>
  <c r="GL424" i="14"/>
  <c r="IX424" i="14"/>
  <c r="BO424" i="14"/>
  <c r="EA424" i="14"/>
  <c r="GM424" i="14"/>
  <c r="IY424" i="14"/>
  <c r="BP424" i="14"/>
  <c r="EB424" i="14"/>
  <c r="GN424" i="14"/>
  <c r="IZ424" i="14"/>
  <c r="BQ424" i="14"/>
  <c r="EC424" i="14"/>
  <c r="GO424" i="14"/>
  <c r="JA424" i="14"/>
  <c r="BR424" i="14"/>
  <c r="ED424" i="14"/>
  <c r="GP424" i="14"/>
  <c r="JB424" i="14"/>
  <c r="BK424" i="14"/>
  <c r="DW424" i="14"/>
  <c r="GI424" i="14"/>
  <c r="IU424" i="14"/>
  <c r="BL424" i="14"/>
  <c r="DX424" i="14"/>
  <c r="GJ424" i="14"/>
  <c r="IV424" i="14"/>
  <c r="GR424" i="14"/>
  <c r="ID424" i="14"/>
  <c r="HW424" i="14"/>
  <c r="HX424" i="14"/>
  <c r="I424" i="14"/>
  <c r="GS424" i="14"/>
  <c r="EH424" i="14"/>
  <c r="BW424" i="14"/>
  <c r="L424" i="14"/>
  <c r="GV424" i="14"/>
  <c r="GW424" i="14"/>
  <c r="GX424" i="14"/>
  <c r="EE424" i="14"/>
  <c r="H424" i="14"/>
  <c r="EO424" i="14"/>
  <c r="CD424" i="14"/>
  <c r="S424" i="14"/>
  <c r="HC424" i="14"/>
  <c r="ER424" i="14"/>
  <c r="CG424" i="14"/>
  <c r="V424" i="14"/>
  <c r="HF424" i="14"/>
  <c r="EM424" i="14"/>
  <c r="P424" i="14"/>
  <c r="GZ424" i="14"/>
  <c r="CY424" i="14"/>
  <c r="AN424" i="14"/>
  <c r="FL424" i="14"/>
  <c r="BU424" i="14"/>
  <c r="J424" i="14"/>
  <c r="GT424" i="14"/>
  <c r="EI424" i="14"/>
  <c r="BX424" i="14"/>
  <c r="M424" i="14"/>
  <c r="EK424" i="14"/>
  <c r="EL424" i="14"/>
  <c r="BS424" i="14"/>
  <c r="EF424" i="14"/>
  <c r="CC424" i="14"/>
  <c r="R424" i="14"/>
  <c r="HB424" i="14"/>
  <c r="EQ424" i="14"/>
  <c r="CF424" i="14"/>
  <c r="U424" i="14"/>
  <c r="HE424" i="14"/>
  <c r="ET424" i="14"/>
  <c r="CA424" i="14"/>
  <c r="CB424" i="14"/>
  <c r="Y424" i="14"/>
  <c r="CK424" i="14"/>
  <c r="EW424" i="14"/>
  <c r="HI424" i="14"/>
  <c r="Z424" i="14"/>
  <c r="CL424" i="14"/>
  <c r="EX424" i="14"/>
  <c r="HJ424" i="14"/>
  <c r="AA424" i="14"/>
  <c r="CM424" i="14"/>
  <c r="EY424" i="14"/>
  <c r="HK424" i="14"/>
  <c r="AB424" i="14"/>
  <c r="CN424" i="14"/>
  <c r="EZ424" i="14"/>
  <c r="HL424" i="14"/>
  <c r="AC424" i="14"/>
  <c r="CO424" i="14"/>
  <c r="FA424" i="14"/>
  <c r="HM424" i="14"/>
  <c r="AD424" i="14"/>
  <c r="CP424" i="14"/>
  <c r="FB424" i="14"/>
  <c r="HN424" i="14"/>
  <c r="W424" i="14"/>
  <c r="CI424" i="14"/>
  <c r="EU424" i="14"/>
  <c r="HG424" i="14"/>
  <c r="X424" i="14"/>
  <c r="CJ424" i="14"/>
  <c r="EV424" i="14"/>
  <c r="HH424" i="14"/>
  <c r="AM424" i="14"/>
  <c r="FK424" i="14"/>
  <c r="CZ424" i="14"/>
  <c r="EG424" i="14"/>
  <c r="BV424" i="14"/>
  <c r="K424" i="14"/>
  <c r="GU424" i="14"/>
  <c r="EJ424" i="14"/>
  <c r="BY424" i="14"/>
  <c r="N424" i="14"/>
  <c r="BZ424" i="14"/>
  <c r="G424" i="14"/>
  <c r="GQ424" i="14"/>
  <c r="BT424" i="14"/>
  <c r="Q424" i="14"/>
  <c r="HA424" i="14"/>
  <c r="EP424" i="14"/>
  <c r="CE424" i="14"/>
  <c r="T424" i="14"/>
  <c r="HD424" i="14"/>
  <c r="ES424" i="14"/>
  <c r="CH424" i="14"/>
  <c r="O424" i="14"/>
  <c r="GY424" i="14"/>
  <c r="EN424" i="14"/>
  <c r="AG424" i="14"/>
  <c r="CS424" i="14"/>
  <c r="FE424" i="14"/>
  <c r="HQ424" i="14"/>
  <c r="AH424" i="14"/>
  <c r="CT424" i="14"/>
  <c r="FF424" i="14"/>
  <c r="HR424" i="14"/>
  <c r="AI424" i="14"/>
  <c r="CU424" i="14"/>
  <c r="FG424" i="14"/>
  <c r="HS424" i="14"/>
  <c r="AJ424" i="14"/>
  <c r="CV424" i="14"/>
  <c r="FH424" i="14"/>
  <c r="HT424" i="14"/>
  <c r="AK424" i="14"/>
  <c r="CW424" i="14"/>
  <c r="FI424" i="14"/>
  <c r="HU424" i="14"/>
  <c r="AL424" i="14"/>
  <c r="CX424" i="14"/>
  <c r="FJ424" i="14"/>
  <c r="HV424" i="14"/>
  <c r="AE424" i="14"/>
  <c r="CQ424" i="14"/>
  <c r="FC424" i="14"/>
  <c r="HO424" i="14"/>
  <c r="AF424" i="14"/>
  <c r="CR424" i="14"/>
  <c r="FD424" i="14"/>
  <c r="I164" i="14"/>
  <c r="K164" i="14" s="1"/>
  <c r="FP425" i="14" s="1"/>
  <c r="M360" i="2"/>
  <c r="K399" i="2"/>
  <c r="L399" i="2" s="1"/>
  <c r="L360" i="2"/>
  <c r="K360" i="2"/>
  <c r="N360" i="2" s="1"/>
  <c r="K321" i="2"/>
  <c r="L321" i="2" s="1"/>
  <c r="L320" i="2"/>
  <c r="N320" i="2" s="1"/>
  <c r="J89" i="11"/>
  <c r="K89" i="11" s="1"/>
  <c r="H89" i="11"/>
  <c r="I89" i="11" s="1"/>
  <c r="N398" i="2"/>
  <c r="M398" i="2"/>
  <c r="N359" i="2"/>
  <c r="CH634" i="14"/>
  <c r="K634" i="14"/>
  <c r="CH643" i="14"/>
  <c r="K643" i="14"/>
  <c r="CH660" i="14"/>
  <c r="K660" i="14"/>
  <c r="CH630" i="14"/>
  <c r="K630" i="14"/>
  <c r="CH647" i="14"/>
  <c r="K647" i="14"/>
  <c r="CH656" i="14"/>
  <c r="K656" i="14"/>
  <c r="CH674" i="14"/>
  <c r="K674" i="14"/>
  <c r="CH642" i="14"/>
  <c r="K642" i="14"/>
  <c r="CH651" i="14"/>
  <c r="K651" i="14"/>
  <c r="CH668" i="14"/>
  <c r="K668" i="14"/>
  <c r="CH638" i="14"/>
  <c r="K638" i="14"/>
  <c r="CH655" i="14"/>
  <c r="K655" i="14"/>
  <c r="CH664" i="14"/>
  <c r="K664" i="14"/>
  <c r="CH669" i="14"/>
  <c r="K669" i="14"/>
  <c r="CH650" i="14"/>
  <c r="K650" i="14"/>
  <c r="CH659" i="14"/>
  <c r="K659" i="14"/>
  <c r="CH629" i="14"/>
  <c r="K629" i="14"/>
  <c r="CH646" i="14"/>
  <c r="K646" i="14"/>
  <c r="CH663" i="14"/>
  <c r="K663" i="14"/>
  <c r="CH673" i="14"/>
  <c r="K673" i="14"/>
  <c r="F165" i="14"/>
  <c r="CH658" i="14"/>
  <c r="K658" i="14"/>
  <c r="CH667" i="14"/>
  <c r="K667" i="14"/>
  <c r="CH637" i="14"/>
  <c r="K637" i="14"/>
  <c r="CH654" i="14"/>
  <c r="K654" i="14"/>
  <c r="CH672" i="14"/>
  <c r="K672" i="14"/>
  <c r="CH633" i="14"/>
  <c r="K633" i="14"/>
  <c r="H165" i="14"/>
  <c r="CH666" i="14"/>
  <c r="K666" i="14"/>
  <c r="CH628" i="14"/>
  <c r="K628" i="14"/>
  <c r="CH645" i="14"/>
  <c r="K645" i="14"/>
  <c r="CH662" i="14"/>
  <c r="K662" i="14"/>
  <c r="CH641" i="14"/>
  <c r="K641" i="14"/>
  <c r="CH675" i="14"/>
  <c r="K675" i="14"/>
  <c r="CH636" i="14"/>
  <c r="K636" i="14"/>
  <c r="CH653" i="14"/>
  <c r="K653" i="14"/>
  <c r="CH671" i="14"/>
  <c r="K671" i="14"/>
  <c r="CH632" i="14"/>
  <c r="K632" i="14"/>
  <c r="CH649" i="14"/>
  <c r="K649" i="14"/>
  <c r="CH627" i="14"/>
  <c r="K627" i="14"/>
  <c r="CH644" i="14"/>
  <c r="K644" i="14"/>
  <c r="CH661" i="14"/>
  <c r="K661" i="14"/>
  <c r="CH631" i="14"/>
  <c r="K631" i="14"/>
  <c r="CH640" i="14"/>
  <c r="K640" i="14"/>
  <c r="CH657" i="14"/>
  <c r="K657" i="14"/>
  <c r="G166" i="14"/>
  <c r="E166" i="14"/>
  <c r="F166" i="14" s="1"/>
  <c r="CH626" i="14"/>
  <c r="K626" i="14"/>
  <c r="CH635" i="14"/>
  <c r="K635" i="14"/>
  <c r="CH652" i="14"/>
  <c r="K652" i="14"/>
  <c r="CH670" i="14"/>
  <c r="K670" i="14"/>
  <c r="CH639" i="14"/>
  <c r="K639" i="14"/>
  <c r="CH648" i="14"/>
  <c r="K648" i="14"/>
  <c r="CH665" i="14"/>
  <c r="K665" i="14"/>
  <c r="D167" i="14"/>
  <c r="C168" i="14"/>
  <c r="D91" i="11"/>
  <c r="G91" i="11" s="1"/>
  <c r="E90" i="11"/>
  <c r="F90" i="11" s="1"/>
  <c r="M320" i="2"/>
  <c r="N321" i="2"/>
  <c r="AH81" i="2"/>
  <c r="AI81" i="2" s="1"/>
  <c r="AK81" i="2" s="1"/>
  <c r="AO81" i="2" s="1"/>
  <c r="M35" i="11" s="1"/>
  <c r="K82" i="2"/>
  <c r="M82" i="2" s="1"/>
  <c r="O82" i="2" s="1"/>
  <c r="S82" i="2" s="1"/>
  <c r="L36" i="11" s="1"/>
  <c r="D83" i="2"/>
  <c r="E83" i="2" s="1"/>
  <c r="C84" i="2"/>
  <c r="F83" i="2"/>
  <c r="H83" i="2"/>
  <c r="I83" i="2" s="1"/>
  <c r="AC82" i="2"/>
  <c r="Z83" i="2"/>
  <c r="AE82" i="2"/>
  <c r="AF82" i="2" s="1"/>
  <c r="AA82" i="2"/>
  <c r="AB82" i="2" s="1"/>
  <c r="X94" i="2"/>
  <c r="CI425" i="14" l="1"/>
  <c r="IT425" i="14"/>
  <c r="HL425" i="14"/>
  <c r="IQ425" i="14"/>
  <c r="AG425" i="14"/>
  <c r="DX425" i="14"/>
  <c r="FZ425" i="14"/>
  <c r="JA425" i="14"/>
  <c r="HZ425" i="14"/>
  <c r="BU425" i="14"/>
  <c r="V425" i="14"/>
  <c r="EQ425" i="14"/>
  <c r="DO425" i="14"/>
  <c r="IR425" i="14"/>
  <c r="IV425" i="14"/>
  <c r="AW425" i="14"/>
  <c r="BV425" i="14"/>
  <c r="ET425" i="14"/>
  <c r="T425" i="14"/>
  <c r="CJ425" i="14"/>
  <c r="CO425" i="14"/>
  <c r="FE425" i="14"/>
  <c r="DF425" i="14"/>
  <c r="DC425" i="14"/>
  <c r="IM425" i="14"/>
  <c r="DU425" i="14"/>
  <c r="IW425" i="14"/>
  <c r="AZ425" i="14"/>
  <c r="GT425" i="14"/>
  <c r="EM425" i="14"/>
  <c r="ER425" i="14"/>
  <c r="HH425" i="14"/>
  <c r="DH425" i="14"/>
  <c r="AH425" i="14"/>
  <c r="ID425" i="14"/>
  <c r="DD425" i="14"/>
  <c r="IN425" i="14"/>
  <c r="IS425" i="14"/>
  <c r="DZ425" i="14"/>
  <c r="BZ425" i="14"/>
  <c r="BW425" i="14"/>
  <c r="P425" i="14"/>
  <c r="ES425" i="14"/>
  <c r="CK425" i="14"/>
  <c r="II425" i="14"/>
  <c r="AI425" i="14"/>
  <c r="CY425" i="14"/>
  <c r="IB425" i="14"/>
  <c r="DQ425" i="14"/>
  <c r="DL425" i="14"/>
  <c r="IX425" i="14"/>
  <c r="GX425" i="14"/>
  <c r="BX425" i="14"/>
  <c r="EN425" i="14"/>
  <c r="BB425" i="14"/>
  <c r="CL425" i="14"/>
  <c r="AL425" i="14"/>
  <c r="FG425" i="14"/>
  <c r="CZ425" i="14"/>
  <c r="DE425" i="14"/>
  <c r="AV425" i="14"/>
  <c r="IO425" i="14"/>
  <c r="ED425" i="14"/>
  <c r="IY425" i="14"/>
  <c r="BS425" i="14"/>
  <c r="GV425" i="14"/>
  <c r="EO425" i="14"/>
  <c r="AX425" i="14"/>
  <c r="HJ425" i="14"/>
  <c r="AE425" i="14"/>
  <c r="AJ425" i="14"/>
  <c r="HX425" i="14"/>
  <c r="AY425" i="14"/>
  <c r="IP425" i="14"/>
  <c r="JB425" i="14"/>
  <c r="EB425" i="14"/>
  <c r="BT425" i="14"/>
  <c r="BY425" i="14"/>
  <c r="R425" i="14"/>
  <c r="CP425" i="14"/>
  <c r="CM425" i="14"/>
  <c r="FC425" i="14"/>
  <c r="AK425" i="14"/>
  <c r="DA425" i="14"/>
  <c r="DM425" i="14"/>
  <c r="DS425" i="14"/>
  <c r="IU425" i="14"/>
  <c r="IZ425" i="14"/>
  <c r="GR425" i="14"/>
  <c r="DI425" i="14"/>
  <c r="EP425" i="14"/>
  <c r="HN425" i="14"/>
  <c r="CN425" i="14"/>
  <c r="AF425" i="14"/>
  <c r="FI425" i="14"/>
  <c r="DB425" i="14"/>
  <c r="FX425" i="14"/>
  <c r="GA425" i="14"/>
  <c r="GC425" i="14"/>
  <c r="GE425" i="14"/>
  <c r="GG425" i="14"/>
  <c r="GP425" i="14"/>
  <c r="GJ425" i="14"/>
  <c r="GL425" i="14"/>
  <c r="GN425" i="14"/>
  <c r="FV425" i="14"/>
  <c r="G425" i="14"/>
  <c r="I425" i="14"/>
  <c r="K425" i="14"/>
  <c r="M425" i="14"/>
  <c r="CH425" i="14"/>
  <c r="CB425" i="14"/>
  <c r="CD425" i="14"/>
  <c r="CF425" i="14"/>
  <c r="IE425" i="14"/>
  <c r="W425" i="14"/>
  <c r="Y425" i="14"/>
  <c r="AA425" i="14"/>
  <c r="AC425" i="14"/>
  <c r="FY425" i="14"/>
  <c r="HO425" i="14"/>
  <c r="HQ425" i="14"/>
  <c r="HS425" i="14"/>
  <c r="HU425" i="14"/>
  <c r="AM425" i="14"/>
  <c r="AO425" i="14"/>
  <c r="AQ425" i="14"/>
  <c r="AS425" i="14"/>
  <c r="BJ425" i="14"/>
  <c r="BD425" i="14"/>
  <c r="BF425" i="14"/>
  <c r="BH425" i="14"/>
  <c r="AU425" i="14"/>
  <c r="BK425" i="14"/>
  <c r="BM425" i="14"/>
  <c r="BO425" i="14"/>
  <c r="BQ425" i="14"/>
  <c r="IJ425" i="14"/>
  <c r="EE425" i="14"/>
  <c r="EG425" i="14"/>
  <c r="EI425" i="14"/>
  <c r="EK425" i="14"/>
  <c r="HF425" i="14"/>
  <c r="GZ425" i="14"/>
  <c r="HB425" i="14"/>
  <c r="HD425" i="14"/>
  <c r="FW425" i="14"/>
  <c r="EU425" i="14"/>
  <c r="EW425" i="14"/>
  <c r="EY425" i="14"/>
  <c r="FA425" i="14"/>
  <c r="CX425" i="14"/>
  <c r="CR425" i="14"/>
  <c r="CT425" i="14"/>
  <c r="CV425" i="14"/>
  <c r="FT425" i="14"/>
  <c r="FK425" i="14"/>
  <c r="FM425" i="14"/>
  <c r="FO425" i="14"/>
  <c r="FQ425" i="14"/>
  <c r="DV425" i="14"/>
  <c r="DP425" i="14"/>
  <c r="DR425" i="14"/>
  <c r="DT425" i="14"/>
  <c r="IF425" i="14"/>
  <c r="DW425" i="14"/>
  <c r="DY425" i="14"/>
  <c r="EA425" i="14"/>
  <c r="EC425" i="14"/>
  <c r="IK425" i="14"/>
  <c r="GQ425" i="14"/>
  <c r="GS425" i="14"/>
  <c r="GU425" i="14"/>
  <c r="GW425" i="14"/>
  <c r="O425" i="14"/>
  <c r="Q425" i="14"/>
  <c r="S425" i="14"/>
  <c r="U425" i="14"/>
  <c r="BA425" i="14"/>
  <c r="HG425" i="14"/>
  <c r="HI425" i="14"/>
  <c r="HK425" i="14"/>
  <c r="HM425" i="14"/>
  <c r="FJ425" i="14"/>
  <c r="FD425" i="14"/>
  <c r="FF425" i="14"/>
  <c r="FH425" i="14"/>
  <c r="DK425" i="14"/>
  <c r="HW425" i="14"/>
  <c r="HY425" i="14"/>
  <c r="IA425" i="14"/>
  <c r="IC425" i="14"/>
  <c r="IL425" i="14"/>
  <c r="GH425" i="14"/>
  <c r="GB425" i="14"/>
  <c r="GD425" i="14"/>
  <c r="GF425" i="14"/>
  <c r="DJ425" i="14"/>
  <c r="GI425" i="14"/>
  <c r="GK425" i="14"/>
  <c r="GM425" i="14"/>
  <c r="GO425" i="14"/>
  <c r="N425" i="14"/>
  <c r="H425" i="14"/>
  <c r="J425" i="14"/>
  <c r="L425" i="14"/>
  <c r="FS425" i="14"/>
  <c r="CA425" i="14"/>
  <c r="CC425" i="14"/>
  <c r="CE425" i="14"/>
  <c r="CG425" i="14"/>
  <c r="AD425" i="14"/>
  <c r="X425" i="14"/>
  <c r="Z425" i="14"/>
  <c r="AB425" i="14"/>
  <c r="DN425" i="14"/>
  <c r="HV425" i="14"/>
  <c r="HP425" i="14"/>
  <c r="HR425" i="14"/>
  <c r="HT425" i="14"/>
  <c r="AT425" i="14"/>
  <c r="AN425" i="14"/>
  <c r="AP425" i="14"/>
  <c r="AR425" i="14"/>
  <c r="FU425" i="14"/>
  <c r="BC425" i="14"/>
  <c r="BE425" i="14"/>
  <c r="BG425" i="14"/>
  <c r="BI425" i="14"/>
  <c r="BR425" i="14"/>
  <c r="BL425" i="14"/>
  <c r="BN425" i="14"/>
  <c r="BP425" i="14"/>
  <c r="DG425" i="14"/>
  <c r="EL425" i="14"/>
  <c r="EF425" i="14"/>
  <c r="EH425" i="14"/>
  <c r="EJ425" i="14"/>
  <c r="IH425" i="14"/>
  <c r="GY425" i="14"/>
  <c r="HA425" i="14"/>
  <c r="HC425" i="14"/>
  <c r="HE425" i="14"/>
  <c r="FB425" i="14"/>
  <c r="EV425" i="14"/>
  <c r="EX425" i="14"/>
  <c r="EZ425" i="14"/>
  <c r="IG425" i="14"/>
  <c r="CQ425" i="14"/>
  <c r="CS425" i="14"/>
  <c r="CU425" i="14"/>
  <c r="CW425" i="14"/>
  <c r="FR425" i="14"/>
  <c r="FL425" i="14"/>
  <c r="FN425" i="14"/>
  <c r="J90" i="11"/>
  <c r="K90" i="11" s="1"/>
  <c r="H90" i="11"/>
  <c r="I90" i="11" s="1"/>
  <c r="P360" i="2"/>
  <c r="O360" i="2"/>
  <c r="P359" i="2"/>
  <c r="O359" i="2"/>
  <c r="N399" i="2"/>
  <c r="M399" i="2"/>
  <c r="H166" i="14"/>
  <c r="I165" i="14"/>
  <c r="K165" i="14" s="1"/>
  <c r="IH426" i="14" s="1"/>
  <c r="BN708" i="14"/>
  <c r="BF708" i="14"/>
  <c r="AX708" i="14"/>
  <c r="AP708" i="14"/>
  <c r="AH708" i="14"/>
  <c r="Z708" i="14"/>
  <c r="R708" i="14"/>
  <c r="J708" i="14"/>
  <c r="BL708" i="14"/>
  <c r="BD708" i="14"/>
  <c r="AV708" i="14"/>
  <c r="AN708" i="14"/>
  <c r="AF708" i="14"/>
  <c r="X708" i="14"/>
  <c r="P708" i="14"/>
  <c r="H708" i="14"/>
  <c r="BK708" i="14"/>
  <c r="BC708" i="14"/>
  <c r="AU708" i="14"/>
  <c r="AM708" i="14"/>
  <c r="AE708" i="14"/>
  <c r="W708" i="14"/>
  <c r="O708" i="14"/>
  <c r="G708" i="14"/>
  <c r="BR708" i="14"/>
  <c r="BJ708" i="14"/>
  <c r="BB708" i="14"/>
  <c r="AT708" i="14"/>
  <c r="AL708" i="14"/>
  <c r="AD708" i="14"/>
  <c r="V708" i="14"/>
  <c r="N708" i="14"/>
  <c r="BP708" i="14"/>
  <c r="BH708" i="14"/>
  <c r="AZ708" i="14"/>
  <c r="AR708" i="14"/>
  <c r="AJ708" i="14"/>
  <c r="AB708" i="14"/>
  <c r="T708" i="14"/>
  <c r="L708" i="14"/>
  <c r="BO708" i="14"/>
  <c r="BG708" i="14"/>
  <c r="AY708" i="14"/>
  <c r="AQ708" i="14"/>
  <c r="AI708" i="14"/>
  <c r="AA708" i="14"/>
  <c r="S708" i="14"/>
  <c r="K708" i="14"/>
  <c r="BQ708" i="14"/>
  <c r="AK708" i="14"/>
  <c r="BM708" i="14"/>
  <c r="AG708" i="14"/>
  <c r="BI708" i="14"/>
  <c r="AC708" i="14"/>
  <c r="BE708" i="14"/>
  <c r="Y708" i="14"/>
  <c r="BA708" i="14"/>
  <c r="U708" i="14"/>
  <c r="AW708" i="14"/>
  <c r="Q708" i="14"/>
  <c r="AS708" i="14"/>
  <c r="M708" i="14"/>
  <c r="AO708" i="14"/>
  <c r="I708" i="14"/>
  <c r="L639" i="14"/>
  <c r="BL695" i="14"/>
  <c r="BD695" i="14"/>
  <c r="AV695" i="14"/>
  <c r="AN695" i="14"/>
  <c r="AF695" i="14"/>
  <c r="X695" i="14"/>
  <c r="P695" i="14"/>
  <c r="H695" i="14"/>
  <c r="BR695" i="14"/>
  <c r="BJ695" i="14"/>
  <c r="BB695" i="14"/>
  <c r="AT695" i="14"/>
  <c r="AL695" i="14"/>
  <c r="AD695" i="14"/>
  <c r="V695" i="14"/>
  <c r="N695" i="14"/>
  <c r="BQ695" i="14"/>
  <c r="BI695" i="14"/>
  <c r="BA695" i="14"/>
  <c r="AS695" i="14"/>
  <c r="AK695" i="14"/>
  <c r="AC695" i="14"/>
  <c r="U695" i="14"/>
  <c r="M695" i="14"/>
  <c r="BP695" i="14"/>
  <c r="BH695" i="14"/>
  <c r="AZ695" i="14"/>
  <c r="AR695" i="14"/>
  <c r="AJ695" i="14"/>
  <c r="AB695" i="14"/>
  <c r="T695" i="14"/>
  <c r="L695" i="14"/>
  <c r="BN695" i="14"/>
  <c r="BF695" i="14"/>
  <c r="AX695" i="14"/>
  <c r="AP695" i="14"/>
  <c r="AH695" i="14"/>
  <c r="Z695" i="14"/>
  <c r="R695" i="14"/>
  <c r="J695" i="14"/>
  <c r="BM695" i="14"/>
  <c r="BE695" i="14"/>
  <c r="AW695" i="14"/>
  <c r="AO695" i="14"/>
  <c r="AG695" i="14"/>
  <c r="Y695" i="14"/>
  <c r="Q695" i="14"/>
  <c r="I695" i="14"/>
  <c r="BC695" i="14"/>
  <c r="W695" i="14"/>
  <c r="AY695" i="14"/>
  <c r="S695" i="14"/>
  <c r="AU695" i="14"/>
  <c r="O695" i="14"/>
  <c r="AQ695" i="14"/>
  <c r="K695" i="14"/>
  <c r="AM695" i="14"/>
  <c r="G695" i="14"/>
  <c r="BO695" i="14"/>
  <c r="AI695" i="14"/>
  <c r="BK695" i="14"/>
  <c r="AE695" i="14"/>
  <c r="BG695" i="14"/>
  <c r="AA695" i="14"/>
  <c r="L626" i="14"/>
  <c r="BK709" i="14"/>
  <c r="BC709" i="14"/>
  <c r="AU709" i="14"/>
  <c r="AM709" i="14"/>
  <c r="AE709" i="14"/>
  <c r="W709" i="14"/>
  <c r="O709" i="14"/>
  <c r="G709" i="14"/>
  <c r="BQ709" i="14"/>
  <c r="BI709" i="14"/>
  <c r="BA709" i="14"/>
  <c r="AS709" i="14"/>
  <c r="AK709" i="14"/>
  <c r="AC709" i="14"/>
  <c r="U709" i="14"/>
  <c r="M709" i="14"/>
  <c r="BP709" i="14"/>
  <c r="BH709" i="14"/>
  <c r="AZ709" i="14"/>
  <c r="AR709" i="14"/>
  <c r="AJ709" i="14"/>
  <c r="AB709" i="14"/>
  <c r="T709" i="14"/>
  <c r="L709" i="14"/>
  <c r="BO709" i="14"/>
  <c r="BG709" i="14"/>
  <c r="AY709" i="14"/>
  <c r="AQ709" i="14"/>
  <c r="AI709" i="14"/>
  <c r="AA709" i="14"/>
  <c r="S709" i="14"/>
  <c r="K709" i="14"/>
  <c r="BM709" i="14"/>
  <c r="BE709" i="14"/>
  <c r="AW709" i="14"/>
  <c r="AO709" i="14"/>
  <c r="AG709" i="14"/>
  <c r="Y709" i="14"/>
  <c r="Q709" i="14"/>
  <c r="I709" i="14"/>
  <c r="BL709" i="14"/>
  <c r="BD709" i="14"/>
  <c r="AV709" i="14"/>
  <c r="AN709" i="14"/>
  <c r="AF709" i="14"/>
  <c r="X709" i="14"/>
  <c r="P709" i="14"/>
  <c r="H709" i="14"/>
  <c r="BN709" i="14"/>
  <c r="AH709" i="14"/>
  <c r="BJ709" i="14"/>
  <c r="AD709" i="14"/>
  <c r="BF709" i="14"/>
  <c r="Z709" i="14"/>
  <c r="BB709" i="14"/>
  <c r="V709" i="14"/>
  <c r="AX709" i="14"/>
  <c r="R709" i="14"/>
  <c r="AT709" i="14"/>
  <c r="N709" i="14"/>
  <c r="AP709" i="14"/>
  <c r="J709" i="14"/>
  <c r="BR709" i="14"/>
  <c r="AL709" i="14"/>
  <c r="L640" i="14"/>
  <c r="BQ696" i="14"/>
  <c r="BI696" i="14"/>
  <c r="BA696" i="14"/>
  <c r="AS696" i="14"/>
  <c r="AK696" i="14"/>
  <c r="AC696" i="14"/>
  <c r="U696" i="14"/>
  <c r="M696" i="14"/>
  <c r="BP696" i="14"/>
  <c r="BH696" i="14"/>
  <c r="AZ696" i="14"/>
  <c r="AR696" i="14"/>
  <c r="AJ696" i="14"/>
  <c r="AB696" i="14"/>
  <c r="T696" i="14"/>
  <c r="L696" i="14"/>
  <c r="BO696" i="14"/>
  <c r="BG696" i="14"/>
  <c r="AY696" i="14"/>
  <c r="AQ696" i="14"/>
  <c r="AI696" i="14"/>
  <c r="AA696" i="14"/>
  <c r="S696" i="14"/>
  <c r="K696" i="14"/>
  <c r="BN696" i="14"/>
  <c r="BF696" i="14"/>
  <c r="AX696" i="14"/>
  <c r="AP696" i="14"/>
  <c r="AH696" i="14"/>
  <c r="Z696" i="14"/>
  <c r="R696" i="14"/>
  <c r="J696" i="14"/>
  <c r="BM696" i="14"/>
  <c r="BE696" i="14"/>
  <c r="AW696" i="14"/>
  <c r="AO696" i="14"/>
  <c r="AG696" i="14"/>
  <c r="Y696" i="14"/>
  <c r="Q696" i="14"/>
  <c r="I696" i="14"/>
  <c r="BL696" i="14"/>
  <c r="BD696" i="14"/>
  <c r="AV696" i="14"/>
  <c r="AN696" i="14"/>
  <c r="AF696" i="14"/>
  <c r="BK696" i="14"/>
  <c r="BC696" i="14"/>
  <c r="AU696" i="14"/>
  <c r="AM696" i="14"/>
  <c r="AE696" i="14"/>
  <c r="W696" i="14"/>
  <c r="O696" i="14"/>
  <c r="G696" i="14"/>
  <c r="BR696" i="14"/>
  <c r="BJ696" i="14"/>
  <c r="BB696" i="14"/>
  <c r="AT696" i="14"/>
  <c r="AL696" i="14"/>
  <c r="AD696" i="14"/>
  <c r="V696" i="14"/>
  <c r="N696" i="14"/>
  <c r="X696" i="14"/>
  <c r="P696" i="14"/>
  <c r="H696" i="14"/>
  <c r="L627" i="14"/>
  <c r="BR722" i="14"/>
  <c r="BJ722" i="14"/>
  <c r="BB722" i="14"/>
  <c r="AT722" i="14"/>
  <c r="AL722" i="14"/>
  <c r="AD722" i="14"/>
  <c r="V722" i="14"/>
  <c r="N722" i="14"/>
  <c r="BP722" i="14"/>
  <c r="BH722" i="14"/>
  <c r="AZ722" i="14"/>
  <c r="AR722" i="14"/>
  <c r="AJ722" i="14"/>
  <c r="AB722" i="14"/>
  <c r="T722" i="14"/>
  <c r="L722" i="14"/>
  <c r="BO722" i="14"/>
  <c r="BG722" i="14"/>
  <c r="AY722" i="14"/>
  <c r="AQ722" i="14"/>
  <c r="AI722" i="14"/>
  <c r="AA722" i="14"/>
  <c r="S722" i="14"/>
  <c r="K722" i="14"/>
  <c r="BN722" i="14"/>
  <c r="BF722" i="14"/>
  <c r="AX722" i="14"/>
  <c r="AP722" i="14"/>
  <c r="AH722" i="14"/>
  <c r="Z722" i="14"/>
  <c r="R722" i="14"/>
  <c r="J722" i="14"/>
  <c r="BL722" i="14"/>
  <c r="BD722" i="14"/>
  <c r="AV722" i="14"/>
  <c r="AN722" i="14"/>
  <c r="AF722" i="14"/>
  <c r="X722" i="14"/>
  <c r="P722" i="14"/>
  <c r="H722" i="14"/>
  <c r="BK722" i="14"/>
  <c r="BC722" i="14"/>
  <c r="AU722" i="14"/>
  <c r="AM722" i="14"/>
  <c r="AE722" i="14"/>
  <c r="W722" i="14"/>
  <c r="O722" i="14"/>
  <c r="G722" i="14"/>
  <c r="BM722" i="14"/>
  <c r="AG722" i="14"/>
  <c r="BE722" i="14"/>
  <c r="Y722" i="14"/>
  <c r="BA722" i="14"/>
  <c r="U722" i="14"/>
  <c r="AW722" i="14"/>
  <c r="Q722" i="14"/>
  <c r="AO722" i="14"/>
  <c r="I722" i="14"/>
  <c r="BQ722" i="14"/>
  <c r="AK722" i="14"/>
  <c r="BI722" i="14"/>
  <c r="AS722" i="14"/>
  <c r="AC722" i="14"/>
  <c r="M722" i="14"/>
  <c r="L653" i="14"/>
  <c r="BP731" i="14"/>
  <c r="BH731" i="14"/>
  <c r="AZ731" i="14"/>
  <c r="AR731" i="14"/>
  <c r="AJ731" i="14"/>
  <c r="AB731" i="14"/>
  <c r="T731" i="14"/>
  <c r="L731" i="14"/>
  <c r="BN731" i="14"/>
  <c r="BF731" i="14"/>
  <c r="AX731" i="14"/>
  <c r="AP731" i="14"/>
  <c r="AH731" i="14"/>
  <c r="Z731" i="14"/>
  <c r="R731" i="14"/>
  <c r="J731" i="14"/>
  <c r="BM731" i="14"/>
  <c r="BE731" i="14"/>
  <c r="AW731" i="14"/>
  <c r="AO731" i="14"/>
  <c r="AG731" i="14"/>
  <c r="Y731" i="14"/>
  <c r="Q731" i="14"/>
  <c r="I731" i="14"/>
  <c r="BL731" i="14"/>
  <c r="BD731" i="14"/>
  <c r="AV731" i="14"/>
  <c r="AN731" i="14"/>
  <c r="AF731" i="14"/>
  <c r="X731" i="14"/>
  <c r="P731" i="14"/>
  <c r="H731" i="14"/>
  <c r="BR731" i="14"/>
  <c r="BJ731" i="14"/>
  <c r="BB731" i="14"/>
  <c r="AT731" i="14"/>
  <c r="AL731" i="14"/>
  <c r="AD731" i="14"/>
  <c r="V731" i="14"/>
  <c r="N731" i="14"/>
  <c r="BQ731" i="14"/>
  <c r="BI731" i="14"/>
  <c r="BA731" i="14"/>
  <c r="AS731" i="14"/>
  <c r="AK731" i="14"/>
  <c r="AC731" i="14"/>
  <c r="U731" i="14"/>
  <c r="M731" i="14"/>
  <c r="BC731" i="14"/>
  <c r="W731" i="14"/>
  <c r="AU731" i="14"/>
  <c r="O731" i="14"/>
  <c r="AQ731" i="14"/>
  <c r="K731" i="14"/>
  <c r="AM731" i="14"/>
  <c r="G731" i="14"/>
  <c r="BK731" i="14"/>
  <c r="AE731" i="14"/>
  <c r="BG731" i="14"/>
  <c r="AA731" i="14"/>
  <c r="AI731" i="14"/>
  <c r="BO731" i="14"/>
  <c r="AY731" i="14"/>
  <c r="S731" i="14"/>
  <c r="L662" i="14"/>
  <c r="BM732" i="14"/>
  <c r="BE732" i="14"/>
  <c r="AW732" i="14"/>
  <c r="AO732" i="14"/>
  <c r="AG732" i="14"/>
  <c r="Y732" i="14"/>
  <c r="Q732" i="14"/>
  <c r="I732" i="14"/>
  <c r="BK732" i="14"/>
  <c r="BC732" i="14"/>
  <c r="AU732" i="14"/>
  <c r="AM732" i="14"/>
  <c r="AE732" i="14"/>
  <c r="W732" i="14"/>
  <c r="O732" i="14"/>
  <c r="G732" i="14"/>
  <c r="BR732" i="14"/>
  <c r="BJ732" i="14"/>
  <c r="BB732" i="14"/>
  <c r="AT732" i="14"/>
  <c r="AL732" i="14"/>
  <c r="AD732" i="14"/>
  <c r="V732" i="14"/>
  <c r="N732" i="14"/>
  <c r="BQ732" i="14"/>
  <c r="BI732" i="14"/>
  <c r="BA732" i="14"/>
  <c r="AS732" i="14"/>
  <c r="AK732" i="14"/>
  <c r="AC732" i="14"/>
  <c r="U732" i="14"/>
  <c r="M732" i="14"/>
  <c r="BO732" i="14"/>
  <c r="BG732" i="14"/>
  <c r="AY732" i="14"/>
  <c r="AQ732" i="14"/>
  <c r="AI732" i="14"/>
  <c r="AA732" i="14"/>
  <c r="S732" i="14"/>
  <c r="K732" i="14"/>
  <c r="BN732" i="14"/>
  <c r="BF732" i="14"/>
  <c r="AX732" i="14"/>
  <c r="AP732" i="14"/>
  <c r="AH732" i="14"/>
  <c r="Z732" i="14"/>
  <c r="R732" i="14"/>
  <c r="J732" i="14"/>
  <c r="AZ732" i="14"/>
  <c r="T732" i="14"/>
  <c r="AR732" i="14"/>
  <c r="L732" i="14"/>
  <c r="AN732" i="14"/>
  <c r="H732" i="14"/>
  <c r="BP732" i="14"/>
  <c r="AJ732" i="14"/>
  <c r="BH732" i="14"/>
  <c r="AB732" i="14"/>
  <c r="BD732" i="14"/>
  <c r="X732" i="14"/>
  <c r="BL732" i="14"/>
  <c r="AV732" i="14"/>
  <c r="AF732" i="14"/>
  <c r="P732" i="14"/>
  <c r="L663" i="14"/>
  <c r="BK719" i="14"/>
  <c r="BC719" i="14"/>
  <c r="AU719" i="14"/>
  <c r="AM719" i="14"/>
  <c r="AE719" i="14"/>
  <c r="W719" i="14"/>
  <c r="O719" i="14"/>
  <c r="G719" i="14"/>
  <c r="BQ719" i="14"/>
  <c r="BI719" i="14"/>
  <c r="BA719" i="14"/>
  <c r="AS719" i="14"/>
  <c r="AK719" i="14"/>
  <c r="AC719" i="14"/>
  <c r="U719" i="14"/>
  <c r="M719" i="14"/>
  <c r="BP719" i="14"/>
  <c r="BH719" i="14"/>
  <c r="AZ719" i="14"/>
  <c r="AR719" i="14"/>
  <c r="AJ719" i="14"/>
  <c r="AB719" i="14"/>
  <c r="T719" i="14"/>
  <c r="L719" i="14"/>
  <c r="BO719" i="14"/>
  <c r="BG719" i="14"/>
  <c r="AY719" i="14"/>
  <c r="AQ719" i="14"/>
  <c r="AI719" i="14"/>
  <c r="AA719" i="14"/>
  <c r="S719" i="14"/>
  <c r="K719" i="14"/>
  <c r="BM719" i="14"/>
  <c r="BE719" i="14"/>
  <c r="AW719" i="14"/>
  <c r="AO719" i="14"/>
  <c r="AG719" i="14"/>
  <c r="Y719" i="14"/>
  <c r="Q719" i="14"/>
  <c r="I719" i="14"/>
  <c r="BL719" i="14"/>
  <c r="BD719" i="14"/>
  <c r="AV719" i="14"/>
  <c r="AN719" i="14"/>
  <c r="AF719" i="14"/>
  <c r="X719" i="14"/>
  <c r="P719" i="14"/>
  <c r="AP719" i="14"/>
  <c r="J719" i="14"/>
  <c r="BN719" i="14"/>
  <c r="AH719" i="14"/>
  <c r="BJ719" i="14"/>
  <c r="AD719" i="14"/>
  <c r="BF719" i="14"/>
  <c r="Z719" i="14"/>
  <c r="AX719" i="14"/>
  <c r="R719" i="14"/>
  <c r="AT719" i="14"/>
  <c r="N719" i="14"/>
  <c r="BB719" i="14"/>
  <c r="AL719" i="14"/>
  <c r="V719" i="14"/>
  <c r="H719" i="14"/>
  <c r="BR719" i="14"/>
  <c r="L650" i="14"/>
  <c r="BO702" i="14"/>
  <c r="BG702" i="14"/>
  <c r="AY702" i="14"/>
  <c r="AQ702" i="14"/>
  <c r="AI702" i="14"/>
  <c r="AA702" i="14"/>
  <c r="S702" i="14"/>
  <c r="K702" i="14"/>
  <c r="BN702" i="14"/>
  <c r="BF702" i="14"/>
  <c r="AX702" i="14"/>
  <c r="AP702" i="14"/>
  <c r="AH702" i="14"/>
  <c r="Z702" i="14"/>
  <c r="R702" i="14"/>
  <c r="J702" i="14"/>
  <c r="BM702" i="14"/>
  <c r="BE702" i="14"/>
  <c r="AW702" i="14"/>
  <c r="AO702" i="14"/>
  <c r="AG702" i="14"/>
  <c r="Y702" i="14"/>
  <c r="Q702" i="14"/>
  <c r="I702" i="14"/>
  <c r="BL702" i="14"/>
  <c r="BD702" i="14"/>
  <c r="AV702" i="14"/>
  <c r="AN702" i="14"/>
  <c r="AF702" i="14"/>
  <c r="X702" i="14"/>
  <c r="P702" i="14"/>
  <c r="H702" i="14"/>
  <c r="BK702" i="14"/>
  <c r="BC702" i="14"/>
  <c r="AU702" i="14"/>
  <c r="AM702" i="14"/>
  <c r="AE702" i="14"/>
  <c r="W702" i="14"/>
  <c r="O702" i="14"/>
  <c r="G702" i="14"/>
  <c r="BR702" i="14"/>
  <c r="BJ702" i="14"/>
  <c r="BB702" i="14"/>
  <c r="AT702" i="14"/>
  <c r="AL702" i="14"/>
  <c r="AD702" i="14"/>
  <c r="V702" i="14"/>
  <c r="N702" i="14"/>
  <c r="BQ702" i="14"/>
  <c r="BI702" i="14"/>
  <c r="BA702" i="14"/>
  <c r="AS702" i="14"/>
  <c r="AK702" i="14"/>
  <c r="AC702" i="14"/>
  <c r="U702" i="14"/>
  <c r="M702" i="14"/>
  <c r="BP702" i="14"/>
  <c r="BH702" i="14"/>
  <c r="AZ702" i="14"/>
  <c r="AR702" i="14"/>
  <c r="AJ702" i="14"/>
  <c r="AB702" i="14"/>
  <c r="T702" i="14"/>
  <c r="L702" i="14"/>
  <c r="L633" i="14"/>
  <c r="BM736" i="14"/>
  <c r="BE736" i="14"/>
  <c r="AW736" i="14"/>
  <c r="AO736" i="14"/>
  <c r="AG736" i="14"/>
  <c r="Y736" i="14"/>
  <c r="Q736" i="14"/>
  <c r="I736" i="14"/>
  <c r="BK736" i="14"/>
  <c r="BC736" i="14"/>
  <c r="AU736" i="14"/>
  <c r="AM736" i="14"/>
  <c r="AE736" i="14"/>
  <c r="W736" i="14"/>
  <c r="O736" i="14"/>
  <c r="G736" i="14"/>
  <c r="BR736" i="14"/>
  <c r="BJ736" i="14"/>
  <c r="BB736" i="14"/>
  <c r="AT736" i="14"/>
  <c r="AL736" i="14"/>
  <c r="AD736" i="14"/>
  <c r="V736" i="14"/>
  <c r="N736" i="14"/>
  <c r="BO736" i="14"/>
  <c r="BG736" i="14"/>
  <c r="AY736" i="14"/>
  <c r="AQ736" i="14"/>
  <c r="AI736" i="14"/>
  <c r="AA736" i="14"/>
  <c r="S736" i="14"/>
  <c r="K736" i="14"/>
  <c r="BN736" i="14"/>
  <c r="BF736" i="14"/>
  <c r="AX736" i="14"/>
  <c r="AP736" i="14"/>
  <c r="AH736" i="14"/>
  <c r="Z736" i="14"/>
  <c r="R736" i="14"/>
  <c r="J736" i="14"/>
  <c r="BI736" i="14"/>
  <c r="AN736" i="14"/>
  <c r="T736" i="14"/>
  <c r="BH736" i="14"/>
  <c r="AK736" i="14"/>
  <c r="P736" i="14"/>
  <c r="BD736" i="14"/>
  <c r="AJ736" i="14"/>
  <c r="M736" i="14"/>
  <c r="BA736" i="14"/>
  <c r="AF736" i="14"/>
  <c r="L736" i="14"/>
  <c r="AZ736" i="14"/>
  <c r="AC736" i="14"/>
  <c r="H736" i="14"/>
  <c r="BQ736" i="14"/>
  <c r="AV736" i="14"/>
  <c r="AB736" i="14"/>
  <c r="BP736" i="14"/>
  <c r="AS736" i="14"/>
  <c r="X736" i="14"/>
  <c r="BL736" i="14"/>
  <c r="AR736" i="14"/>
  <c r="U736" i="14"/>
  <c r="L667" i="14"/>
  <c r="BQ707" i="14"/>
  <c r="BI707" i="14"/>
  <c r="BA707" i="14"/>
  <c r="AS707" i="14"/>
  <c r="AK707" i="14"/>
  <c r="AC707" i="14"/>
  <c r="U707" i="14"/>
  <c r="M707" i="14"/>
  <c r="BO707" i="14"/>
  <c r="BG707" i="14"/>
  <c r="AY707" i="14"/>
  <c r="AQ707" i="14"/>
  <c r="AI707" i="14"/>
  <c r="AA707" i="14"/>
  <c r="S707" i="14"/>
  <c r="K707" i="14"/>
  <c r="BN707" i="14"/>
  <c r="BF707" i="14"/>
  <c r="AX707" i="14"/>
  <c r="AP707" i="14"/>
  <c r="AH707" i="14"/>
  <c r="Z707" i="14"/>
  <c r="R707" i="14"/>
  <c r="J707" i="14"/>
  <c r="BM707" i="14"/>
  <c r="BE707" i="14"/>
  <c r="AW707" i="14"/>
  <c r="AO707" i="14"/>
  <c r="AG707" i="14"/>
  <c r="Y707" i="14"/>
  <c r="Q707" i="14"/>
  <c r="I707" i="14"/>
  <c r="BK707" i="14"/>
  <c r="BC707" i="14"/>
  <c r="AU707" i="14"/>
  <c r="AM707" i="14"/>
  <c r="AE707" i="14"/>
  <c r="W707" i="14"/>
  <c r="O707" i="14"/>
  <c r="G707" i="14"/>
  <c r="BR707" i="14"/>
  <c r="BJ707" i="14"/>
  <c r="BB707" i="14"/>
  <c r="AT707" i="14"/>
  <c r="AL707" i="14"/>
  <c r="AD707" i="14"/>
  <c r="V707" i="14"/>
  <c r="N707" i="14"/>
  <c r="AN707" i="14"/>
  <c r="H707" i="14"/>
  <c r="BP707" i="14"/>
  <c r="AJ707" i="14"/>
  <c r="BL707" i="14"/>
  <c r="AF707" i="14"/>
  <c r="BH707" i="14"/>
  <c r="AB707" i="14"/>
  <c r="BD707" i="14"/>
  <c r="X707" i="14"/>
  <c r="AZ707" i="14"/>
  <c r="T707" i="14"/>
  <c r="AV707" i="14"/>
  <c r="P707" i="14"/>
  <c r="AR707" i="14"/>
  <c r="L707" i="14"/>
  <c r="L638" i="14"/>
  <c r="BP743" i="14"/>
  <c r="BH743" i="14"/>
  <c r="AZ743" i="14"/>
  <c r="AR743" i="14"/>
  <c r="AJ743" i="14"/>
  <c r="AB743" i="14"/>
  <c r="T743" i="14"/>
  <c r="L743" i="14"/>
  <c r="BO743" i="14"/>
  <c r="BG743" i="14"/>
  <c r="AY743" i="14"/>
  <c r="AQ743" i="14"/>
  <c r="AI743" i="14"/>
  <c r="AA743" i="14"/>
  <c r="S743" i="14"/>
  <c r="K743" i="14"/>
  <c r="BN743" i="14"/>
  <c r="BF743" i="14"/>
  <c r="AX743" i="14"/>
  <c r="AP743" i="14"/>
  <c r="AH743" i="14"/>
  <c r="Z743" i="14"/>
  <c r="R743" i="14"/>
  <c r="J743" i="14"/>
  <c r="BM743" i="14"/>
  <c r="BE743" i="14"/>
  <c r="AW743" i="14"/>
  <c r="AO743" i="14"/>
  <c r="AG743" i="14"/>
  <c r="Y743" i="14"/>
  <c r="Q743" i="14"/>
  <c r="I743" i="14"/>
  <c r="BL743" i="14"/>
  <c r="BD743" i="14"/>
  <c r="AV743" i="14"/>
  <c r="AN743" i="14"/>
  <c r="AF743" i="14"/>
  <c r="X743" i="14"/>
  <c r="P743" i="14"/>
  <c r="H743" i="14"/>
  <c r="BK743" i="14"/>
  <c r="BC743" i="14"/>
  <c r="AU743" i="14"/>
  <c r="AM743" i="14"/>
  <c r="AE743" i="14"/>
  <c r="W743" i="14"/>
  <c r="O743" i="14"/>
  <c r="G743" i="14"/>
  <c r="BR743" i="14"/>
  <c r="BJ743" i="14"/>
  <c r="BB743" i="14"/>
  <c r="AT743" i="14"/>
  <c r="AL743" i="14"/>
  <c r="AD743" i="14"/>
  <c r="V743" i="14"/>
  <c r="N743" i="14"/>
  <c r="BQ743" i="14"/>
  <c r="BI743" i="14"/>
  <c r="BA743" i="14"/>
  <c r="AS743" i="14"/>
  <c r="AK743" i="14"/>
  <c r="AC743" i="14"/>
  <c r="U743" i="14"/>
  <c r="M743" i="14"/>
  <c r="L674" i="14"/>
  <c r="BN729" i="14"/>
  <c r="BF729" i="14"/>
  <c r="AX729" i="14"/>
  <c r="AP729" i="14"/>
  <c r="AH729" i="14"/>
  <c r="Z729" i="14"/>
  <c r="R729" i="14"/>
  <c r="J729" i="14"/>
  <c r="BL729" i="14"/>
  <c r="BD729" i="14"/>
  <c r="AV729" i="14"/>
  <c r="AN729" i="14"/>
  <c r="AF729" i="14"/>
  <c r="X729" i="14"/>
  <c r="P729" i="14"/>
  <c r="H729" i="14"/>
  <c r="BK729" i="14"/>
  <c r="BC729" i="14"/>
  <c r="AU729" i="14"/>
  <c r="AM729" i="14"/>
  <c r="AE729" i="14"/>
  <c r="W729" i="14"/>
  <c r="O729" i="14"/>
  <c r="G729" i="14"/>
  <c r="BR729" i="14"/>
  <c r="BJ729" i="14"/>
  <c r="BB729" i="14"/>
  <c r="AT729" i="14"/>
  <c r="AL729" i="14"/>
  <c r="AD729" i="14"/>
  <c r="V729" i="14"/>
  <c r="N729" i="14"/>
  <c r="BP729" i="14"/>
  <c r="BH729" i="14"/>
  <c r="AZ729" i="14"/>
  <c r="AR729" i="14"/>
  <c r="AJ729" i="14"/>
  <c r="AB729" i="14"/>
  <c r="T729" i="14"/>
  <c r="L729" i="14"/>
  <c r="BO729" i="14"/>
  <c r="BG729" i="14"/>
  <c r="AY729" i="14"/>
  <c r="AQ729" i="14"/>
  <c r="AI729" i="14"/>
  <c r="AA729" i="14"/>
  <c r="S729" i="14"/>
  <c r="K729" i="14"/>
  <c r="BI729" i="14"/>
  <c r="AC729" i="14"/>
  <c r="BA729" i="14"/>
  <c r="U729" i="14"/>
  <c r="AW729" i="14"/>
  <c r="Q729" i="14"/>
  <c r="AS729" i="14"/>
  <c r="M729" i="14"/>
  <c r="BQ729" i="14"/>
  <c r="AK729" i="14"/>
  <c r="BM729" i="14"/>
  <c r="AG729" i="14"/>
  <c r="AO729" i="14"/>
  <c r="I729" i="14"/>
  <c r="BE729" i="14"/>
  <c r="Y729" i="14"/>
  <c r="L660" i="14"/>
  <c r="C169" i="14"/>
  <c r="D168" i="14"/>
  <c r="BL739" i="14"/>
  <c r="BD739" i="14"/>
  <c r="AV739" i="14"/>
  <c r="AN739" i="14"/>
  <c r="AF739" i="14"/>
  <c r="X739" i="14"/>
  <c r="P739" i="14"/>
  <c r="H739" i="14"/>
  <c r="BK739" i="14"/>
  <c r="BR739" i="14"/>
  <c r="BJ739" i="14"/>
  <c r="BB739" i="14"/>
  <c r="AT739" i="14"/>
  <c r="AL739" i="14"/>
  <c r="AD739" i="14"/>
  <c r="V739" i="14"/>
  <c r="N739" i="14"/>
  <c r="BQ739" i="14"/>
  <c r="BI739" i="14"/>
  <c r="BA739" i="14"/>
  <c r="AS739" i="14"/>
  <c r="AK739" i="14"/>
  <c r="AC739" i="14"/>
  <c r="U739" i="14"/>
  <c r="M739" i="14"/>
  <c r="BP739" i="14"/>
  <c r="BH739" i="14"/>
  <c r="AZ739" i="14"/>
  <c r="AR739" i="14"/>
  <c r="AJ739" i="14"/>
  <c r="AB739" i="14"/>
  <c r="T739" i="14"/>
  <c r="L739" i="14"/>
  <c r="BN739" i="14"/>
  <c r="BF739" i="14"/>
  <c r="AX739" i="14"/>
  <c r="AP739" i="14"/>
  <c r="AH739" i="14"/>
  <c r="Z739" i="14"/>
  <c r="R739" i="14"/>
  <c r="J739" i="14"/>
  <c r="BM739" i="14"/>
  <c r="BE739" i="14"/>
  <c r="AW739" i="14"/>
  <c r="AO739" i="14"/>
  <c r="AG739" i="14"/>
  <c r="Y739" i="14"/>
  <c r="Q739" i="14"/>
  <c r="I739" i="14"/>
  <c r="AI739" i="14"/>
  <c r="BO739" i="14"/>
  <c r="AE739" i="14"/>
  <c r="BG739" i="14"/>
  <c r="AA739" i="14"/>
  <c r="BC739" i="14"/>
  <c r="W739" i="14"/>
  <c r="AY739" i="14"/>
  <c r="S739" i="14"/>
  <c r="AU739" i="14"/>
  <c r="O739" i="14"/>
  <c r="AQ739" i="14"/>
  <c r="K739" i="14"/>
  <c r="AM739" i="14"/>
  <c r="G739" i="14"/>
  <c r="L670" i="14"/>
  <c r="BM700" i="14"/>
  <c r="BE700" i="14"/>
  <c r="AW700" i="14"/>
  <c r="AO700" i="14"/>
  <c r="AG700" i="14"/>
  <c r="Y700" i="14"/>
  <c r="Q700" i="14"/>
  <c r="I700" i="14"/>
  <c r="BL700" i="14"/>
  <c r="BD700" i="14"/>
  <c r="AV700" i="14"/>
  <c r="AN700" i="14"/>
  <c r="AF700" i="14"/>
  <c r="X700" i="14"/>
  <c r="P700" i="14"/>
  <c r="H700" i="14"/>
  <c r="BK700" i="14"/>
  <c r="BC700" i="14"/>
  <c r="AU700" i="14"/>
  <c r="AM700" i="14"/>
  <c r="AE700" i="14"/>
  <c r="W700" i="14"/>
  <c r="O700" i="14"/>
  <c r="G700" i="14"/>
  <c r="BR700" i="14"/>
  <c r="BJ700" i="14"/>
  <c r="BB700" i="14"/>
  <c r="AT700" i="14"/>
  <c r="AL700" i="14"/>
  <c r="AD700" i="14"/>
  <c r="V700" i="14"/>
  <c r="N700" i="14"/>
  <c r="BQ700" i="14"/>
  <c r="BI700" i="14"/>
  <c r="BA700" i="14"/>
  <c r="AS700" i="14"/>
  <c r="AK700" i="14"/>
  <c r="AC700" i="14"/>
  <c r="U700" i="14"/>
  <c r="M700" i="14"/>
  <c r="BP700" i="14"/>
  <c r="BH700" i="14"/>
  <c r="AZ700" i="14"/>
  <c r="AR700" i="14"/>
  <c r="AJ700" i="14"/>
  <c r="AB700" i="14"/>
  <c r="T700" i="14"/>
  <c r="L700" i="14"/>
  <c r="BO700" i="14"/>
  <c r="BG700" i="14"/>
  <c r="AY700" i="14"/>
  <c r="AQ700" i="14"/>
  <c r="AI700" i="14"/>
  <c r="AA700" i="14"/>
  <c r="S700" i="14"/>
  <c r="K700" i="14"/>
  <c r="BN700" i="14"/>
  <c r="BF700" i="14"/>
  <c r="AX700" i="14"/>
  <c r="AP700" i="14"/>
  <c r="AH700" i="14"/>
  <c r="Z700" i="14"/>
  <c r="R700" i="14"/>
  <c r="J700" i="14"/>
  <c r="L631" i="14"/>
  <c r="BO718" i="14"/>
  <c r="BG718" i="14"/>
  <c r="AY718" i="14"/>
  <c r="AQ718" i="14"/>
  <c r="AI718" i="14"/>
  <c r="AA718" i="14"/>
  <c r="S718" i="14"/>
  <c r="K718" i="14"/>
  <c r="BM718" i="14"/>
  <c r="BE718" i="14"/>
  <c r="AW718" i="14"/>
  <c r="AO718" i="14"/>
  <c r="AG718" i="14"/>
  <c r="Y718" i="14"/>
  <c r="Q718" i="14"/>
  <c r="I718" i="14"/>
  <c r="BL718" i="14"/>
  <c r="BD718" i="14"/>
  <c r="AV718" i="14"/>
  <c r="AN718" i="14"/>
  <c r="AF718" i="14"/>
  <c r="X718" i="14"/>
  <c r="P718" i="14"/>
  <c r="H718" i="14"/>
  <c r="BK718" i="14"/>
  <c r="BC718" i="14"/>
  <c r="AU718" i="14"/>
  <c r="AM718" i="14"/>
  <c r="AE718" i="14"/>
  <c r="W718" i="14"/>
  <c r="O718" i="14"/>
  <c r="G718" i="14"/>
  <c r="BQ718" i="14"/>
  <c r="BI718" i="14"/>
  <c r="BA718" i="14"/>
  <c r="AS718" i="14"/>
  <c r="AK718" i="14"/>
  <c r="AC718" i="14"/>
  <c r="U718" i="14"/>
  <c r="M718" i="14"/>
  <c r="BP718" i="14"/>
  <c r="BH718" i="14"/>
  <c r="AZ718" i="14"/>
  <c r="AR718" i="14"/>
  <c r="AJ718" i="14"/>
  <c r="AB718" i="14"/>
  <c r="T718" i="14"/>
  <c r="L718" i="14"/>
  <c r="BB718" i="14"/>
  <c r="V718" i="14"/>
  <c r="AT718" i="14"/>
  <c r="N718" i="14"/>
  <c r="AP718" i="14"/>
  <c r="J718" i="14"/>
  <c r="BR718" i="14"/>
  <c r="AL718" i="14"/>
  <c r="BN718" i="14"/>
  <c r="BJ718" i="14"/>
  <c r="AD718" i="14"/>
  <c r="BF718" i="14"/>
  <c r="Z718" i="14"/>
  <c r="AX718" i="14"/>
  <c r="AH718" i="14"/>
  <c r="R718" i="14"/>
  <c r="L649" i="14"/>
  <c r="BO705" i="14"/>
  <c r="BG705" i="14"/>
  <c r="AY705" i="14"/>
  <c r="AQ705" i="14"/>
  <c r="AI705" i="14"/>
  <c r="AA705" i="14"/>
  <c r="S705" i="14"/>
  <c r="K705" i="14"/>
  <c r="BM705" i="14"/>
  <c r="BE705" i="14"/>
  <c r="AW705" i="14"/>
  <c r="AO705" i="14"/>
  <c r="AG705" i="14"/>
  <c r="Y705" i="14"/>
  <c r="Q705" i="14"/>
  <c r="I705" i="14"/>
  <c r="BL705" i="14"/>
  <c r="BD705" i="14"/>
  <c r="AV705" i="14"/>
  <c r="AN705" i="14"/>
  <c r="AF705" i="14"/>
  <c r="X705" i="14"/>
  <c r="P705" i="14"/>
  <c r="H705" i="14"/>
  <c r="BK705" i="14"/>
  <c r="BC705" i="14"/>
  <c r="AU705" i="14"/>
  <c r="AM705" i="14"/>
  <c r="AE705" i="14"/>
  <c r="W705" i="14"/>
  <c r="O705" i="14"/>
  <c r="G705" i="14"/>
  <c r="BQ705" i="14"/>
  <c r="BI705" i="14"/>
  <c r="BA705" i="14"/>
  <c r="AS705" i="14"/>
  <c r="AK705" i="14"/>
  <c r="AC705" i="14"/>
  <c r="U705" i="14"/>
  <c r="M705" i="14"/>
  <c r="BP705" i="14"/>
  <c r="BH705" i="14"/>
  <c r="AZ705" i="14"/>
  <c r="AR705" i="14"/>
  <c r="AJ705" i="14"/>
  <c r="AB705" i="14"/>
  <c r="T705" i="14"/>
  <c r="L705" i="14"/>
  <c r="AT705" i="14"/>
  <c r="N705" i="14"/>
  <c r="AP705" i="14"/>
  <c r="J705" i="14"/>
  <c r="BR705" i="14"/>
  <c r="AL705" i="14"/>
  <c r="BN705" i="14"/>
  <c r="AH705" i="14"/>
  <c r="BJ705" i="14"/>
  <c r="AD705" i="14"/>
  <c r="BF705" i="14"/>
  <c r="Z705" i="14"/>
  <c r="BB705" i="14"/>
  <c r="V705" i="14"/>
  <c r="AX705" i="14"/>
  <c r="R705" i="14"/>
  <c r="L636" i="14"/>
  <c r="BK714" i="14"/>
  <c r="BC714" i="14"/>
  <c r="AU714" i="14"/>
  <c r="AM714" i="14"/>
  <c r="AE714" i="14"/>
  <c r="W714" i="14"/>
  <c r="O714" i="14"/>
  <c r="G714" i="14"/>
  <c r="BQ714" i="14"/>
  <c r="BI714" i="14"/>
  <c r="BA714" i="14"/>
  <c r="AS714" i="14"/>
  <c r="AK714" i="14"/>
  <c r="AC714" i="14"/>
  <c r="U714" i="14"/>
  <c r="M714" i="14"/>
  <c r="BP714" i="14"/>
  <c r="BH714" i="14"/>
  <c r="AZ714" i="14"/>
  <c r="AR714" i="14"/>
  <c r="AJ714" i="14"/>
  <c r="AB714" i="14"/>
  <c r="T714" i="14"/>
  <c r="L714" i="14"/>
  <c r="BO714" i="14"/>
  <c r="BG714" i="14"/>
  <c r="AY714" i="14"/>
  <c r="AQ714" i="14"/>
  <c r="AI714" i="14"/>
  <c r="AA714" i="14"/>
  <c r="S714" i="14"/>
  <c r="K714" i="14"/>
  <c r="BM714" i="14"/>
  <c r="BE714" i="14"/>
  <c r="AW714" i="14"/>
  <c r="AO714" i="14"/>
  <c r="AG714" i="14"/>
  <c r="Y714" i="14"/>
  <c r="Q714" i="14"/>
  <c r="I714" i="14"/>
  <c r="BL714" i="14"/>
  <c r="BD714" i="14"/>
  <c r="AV714" i="14"/>
  <c r="AN714" i="14"/>
  <c r="AF714" i="14"/>
  <c r="X714" i="14"/>
  <c r="P714" i="14"/>
  <c r="H714" i="14"/>
  <c r="BN714" i="14"/>
  <c r="AH714" i="14"/>
  <c r="BF714" i="14"/>
  <c r="Z714" i="14"/>
  <c r="BB714" i="14"/>
  <c r="V714" i="14"/>
  <c r="AX714" i="14"/>
  <c r="R714" i="14"/>
  <c r="AP714" i="14"/>
  <c r="J714" i="14"/>
  <c r="BR714" i="14"/>
  <c r="AL714" i="14"/>
  <c r="BJ714" i="14"/>
  <c r="AT714" i="14"/>
  <c r="AD714" i="14"/>
  <c r="N714" i="14"/>
  <c r="L645" i="14"/>
  <c r="BP715" i="14"/>
  <c r="BH715" i="14"/>
  <c r="AZ715" i="14"/>
  <c r="AR715" i="14"/>
  <c r="AJ715" i="14"/>
  <c r="AB715" i="14"/>
  <c r="T715" i="14"/>
  <c r="L715" i="14"/>
  <c r="BN715" i="14"/>
  <c r="BF715" i="14"/>
  <c r="AX715" i="14"/>
  <c r="AP715" i="14"/>
  <c r="AH715" i="14"/>
  <c r="Z715" i="14"/>
  <c r="R715" i="14"/>
  <c r="J715" i="14"/>
  <c r="BM715" i="14"/>
  <c r="BE715" i="14"/>
  <c r="AW715" i="14"/>
  <c r="AO715" i="14"/>
  <c r="AG715" i="14"/>
  <c r="Y715" i="14"/>
  <c r="Q715" i="14"/>
  <c r="I715" i="14"/>
  <c r="BL715" i="14"/>
  <c r="BD715" i="14"/>
  <c r="AV715" i="14"/>
  <c r="AN715" i="14"/>
  <c r="AF715" i="14"/>
  <c r="X715" i="14"/>
  <c r="P715" i="14"/>
  <c r="H715" i="14"/>
  <c r="BR715" i="14"/>
  <c r="BJ715" i="14"/>
  <c r="BB715" i="14"/>
  <c r="AT715" i="14"/>
  <c r="AL715" i="14"/>
  <c r="AD715" i="14"/>
  <c r="V715" i="14"/>
  <c r="N715" i="14"/>
  <c r="BQ715" i="14"/>
  <c r="BI715" i="14"/>
  <c r="BA715" i="14"/>
  <c r="AS715" i="14"/>
  <c r="AK715" i="14"/>
  <c r="AC715" i="14"/>
  <c r="U715" i="14"/>
  <c r="M715" i="14"/>
  <c r="BK715" i="14"/>
  <c r="AE715" i="14"/>
  <c r="BC715" i="14"/>
  <c r="W715" i="14"/>
  <c r="AY715" i="14"/>
  <c r="S715" i="14"/>
  <c r="AU715" i="14"/>
  <c r="O715" i="14"/>
  <c r="AM715" i="14"/>
  <c r="G715" i="14"/>
  <c r="BO715" i="14"/>
  <c r="AI715" i="14"/>
  <c r="K715" i="14"/>
  <c r="BG715" i="14"/>
  <c r="AQ715" i="14"/>
  <c r="AA715" i="14"/>
  <c r="L646" i="14"/>
  <c r="E167" i="14"/>
  <c r="H167" i="14" s="1"/>
  <c r="I166" i="14"/>
  <c r="K166" i="14" s="1"/>
  <c r="BN741" i="14"/>
  <c r="BF741" i="14"/>
  <c r="AX741" i="14"/>
  <c r="AP741" i="14"/>
  <c r="AH741" i="14"/>
  <c r="Z741" i="14"/>
  <c r="R741" i="14"/>
  <c r="J741" i="14"/>
  <c r="BM741" i="14"/>
  <c r="BE741" i="14"/>
  <c r="AW741" i="14"/>
  <c r="AO741" i="14"/>
  <c r="AG741" i="14"/>
  <c r="Y741" i="14"/>
  <c r="Q741" i="14"/>
  <c r="I741" i="14"/>
  <c r="BL741" i="14"/>
  <c r="BD741" i="14"/>
  <c r="AV741" i="14"/>
  <c r="AN741" i="14"/>
  <c r="AF741" i="14"/>
  <c r="X741" i="14"/>
  <c r="P741" i="14"/>
  <c r="H741" i="14"/>
  <c r="BK741" i="14"/>
  <c r="BC741" i="14"/>
  <c r="AU741" i="14"/>
  <c r="AM741" i="14"/>
  <c r="AE741" i="14"/>
  <c r="W741" i="14"/>
  <c r="O741" i="14"/>
  <c r="G741" i="14"/>
  <c r="BR741" i="14"/>
  <c r="BJ741" i="14"/>
  <c r="BB741" i="14"/>
  <c r="AT741" i="14"/>
  <c r="AL741" i="14"/>
  <c r="AD741" i="14"/>
  <c r="V741" i="14"/>
  <c r="N741" i="14"/>
  <c r="BQ741" i="14"/>
  <c r="BI741" i="14"/>
  <c r="BA741" i="14"/>
  <c r="AS741" i="14"/>
  <c r="AK741" i="14"/>
  <c r="AC741" i="14"/>
  <c r="U741" i="14"/>
  <c r="M741" i="14"/>
  <c r="BP741" i="14"/>
  <c r="BH741" i="14"/>
  <c r="AZ741" i="14"/>
  <c r="AR741" i="14"/>
  <c r="AJ741" i="14"/>
  <c r="AB741" i="14"/>
  <c r="T741" i="14"/>
  <c r="L741" i="14"/>
  <c r="BO741" i="14"/>
  <c r="BG741" i="14"/>
  <c r="AY741" i="14"/>
  <c r="AQ741" i="14"/>
  <c r="AI741" i="14"/>
  <c r="AA741" i="14"/>
  <c r="S741" i="14"/>
  <c r="K741" i="14"/>
  <c r="L672" i="14"/>
  <c r="BL727" i="14"/>
  <c r="BD727" i="14"/>
  <c r="AV727" i="14"/>
  <c r="AN727" i="14"/>
  <c r="AF727" i="14"/>
  <c r="X727" i="14"/>
  <c r="P727" i="14"/>
  <c r="H727" i="14"/>
  <c r="BR727" i="14"/>
  <c r="BJ727" i="14"/>
  <c r="BB727" i="14"/>
  <c r="AT727" i="14"/>
  <c r="AL727" i="14"/>
  <c r="AD727" i="14"/>
  <c r="V727" i="14"/>
  <c r="N727" i="14"/>
  <c r="BQ727" i="14"/>
  <c r="BI727" i="14"/>
  <c r="BA727" i="14"/>
  <c r="AS727" i="14"/>
  <c r="AK727" i="14"/>
  <c r="AC727" i="14"/>
  <c r="U727" i="14"/>
  <c r="M727" i="14"/>
  <c r="BP727" i="14"/>
  <c r="BH727" i="14"/>
  <c r="AZ727" i="14"/>
  <c r="AR727" i="14"/>
  <c r="AJ727" i="14"/>
  <c r="AB727" i="14"/>
  <c r="T727" i="14"/>
  <c r="L727" i="14"/>
  <c r="BN727" i="14"/>
  <c r="BF727" i="14"/>
  <c r="BM727" i="14"/>
  <c r="BE727" i="14"/>
  <c r="BO727" i="14"/>
  <c r="AQ727" i="14"/>
  <c r="AA727" i="14"/>
  <c r="K727" i="14"/>
  <c r="BG727" i="14"/>
  <c r="AO727" i="14"/>
  <c r="Y727" i="14"/>
  <c r="I727" i="14"/>
  <c r="BC727" i="14"/>
  <c r="AM727" i="14"/>
  <c r="W727" i="14"/>
  <c r="G727" i="14"/>
  <c r="AY727" i="14"/>
  <c r="AI727" i="14"/>
  <c r="S727" i="14"/>
  <c r="AW727" i="14"/>
  <c r="AG727" i="14"/>
  <c r="Q727" i="14"/>
  <c r="AU727" i="14"/>
  <c r="AE727" i="14"/>
  <c r="O727" i="14"/>
  <c r="AX727" i="14"/>
  <c r="AH727" i="14"/>
  <c r="Z727" i="14"/>
  <c r="R727" i="14"/>
  <c r="BK727" i="14"/>
  <c r="AP727" i="14"/>
  <c r="J727" i="14"/>
  <c r="L658" i="14"/>
  <c r="BO738" i="14"/>
  <c r="BG738" i="14"/>
  <c r="AY738" i="14"/>
  <c r="AQ738" i="14"/>
  <c r="AI738" i="14"/>
  <c r="AA738" i="14"/>
  <c r="S738" i="14"/>
  <c r="K738" i="14"/>
  <c r="BM738" i="14"/>
  <c r="BE738" i="14"/>
  <c r="AW738" i="14"/>
  <c r="AO738" i="14"/>
  <c r="AG738" i="14"/>
  <c r="Y738" i="14"/>
  <c r="Q738" i="14"/>
  <c r="I738" i="14"/>
  <c r="BL738" i="14"/>
  <c r="BD738" i="14"/>
  <c r="AV738" i="14"/>
  <c r="AN738" i="14"/>
  <c r="AF738" i="14"/>
  <c r="X738" i="14"/>
  <c r="P738" i="14"/>
  <c r="H738" i="14"/>
  <c r="BK738" i="14"/>
  <c r="BC738" i="14"/>
  <c r="AU738" i="14"/>
  <c r="AM738" i="14"/>
  <c r="AE738" i="14"/>
  <c r="W738" i="14"/>
  <c r="O738" i="14"/>
  <c r="G738" i="14"/>
  <c r="BQ738" i="14"/>
  <c r="BI738" i="14"/>
  <c r="BA738" i="14"/>
  <c r="AS738" i="14"/>
  <c r="AK738" i="14"/>
  <c r="AC738" i="14"/>
  <c r="U738" i="14"/>
  <c r="M738" i="14"/>
  <c r="BP738" i="14"/>
  <c r="BH738" i="14"/>
  <c r="AZ738" i="14"/>
  <c r="AR738" i="14"/>
  <c r="AJ738" i="14"/>
  <c r="AB738" i="14"/>
  <c r="T738" i="14"/>
  <c r="L738" i="14"/>
  <c r="BR738" i="14"/>
  <c r="AL738" i="14"/>
  <c r="BN738" i="14"/>
  <c r="AH738" i="14"/>
  <c r="BJ738" i="14"/>
  <c r="AD738" i="14"/>
  <c r="BF738" i="14"/>
  <c r="Z738" i="14"/>
  <c r="BB738" i="14"/>
  <c r="V738" i="14"/>
  <c r="AX738" i="14"/>
  <c r="R738" i="14"/>
  <c r="AT738" i="14"/>
  <c r="N738" i="14"/>
  <c r="AP738" i="14"/>
  <c r="J738" i="14"/>
  <c r="L669" i="14"/>
  <c r="BR737" i="14"/>
  <c r="BJ737" i="14"/>
  <c r="BB737" i="14"/>
  <c r="AT737" i="14"/>
  <c r="AL737" i="14"/>
  <c r="AD737" i="14"/>
  <c r="V737" i="14"/>
  <c r="N737" i="14"/>
  <c r="BP737" i="14"/>
  <c r="BH737" i="14"/>
  <c r="AZ737" i="14"/>
  <c r="AR737" i="14"/>
  <c r="AJ737" i="14"/>
  <c r="AB737" i="14"/>
  <c r="T737" i="14"/>
  <c r="L737" i="14"/>
  <c r="BO737" i="14"/>
  <c r="BG737" i="14"/>
  <c r="AY737" i="14"/>
  <c r="AQ737" i="14"/>
  <c r="AI737" i="14"/>
  <c r="AA737" i="14"/>
  <c r="S737" i="14"/>
  <c r="K737" i="14"/>
  <c r="BN737" i="14"/>
  <c r="BF737" i="14"/>
  <c r="AX737" i="14"/>
  <c r="AP737" i="14"/>
  <c r="AH737" i="14"/>
  <c r="BL737" i="14"/>
  <c r="BD737" i="14"/>
  <c r="AV737" i="14"/>
  <c r="AN737" i="14"/>
  <c r="AF737" i="14"/>
  <c r="X737" i="14"/>
  <c r="P737" i="14"/>
  <c r="H737" i="14"/>
  <c r="BK737" i="14"/>
  <c r="BC737" i="14"/>
  <c r="AU737" i="14"/>
  <c r="AM737" i="14"/>
  <c r="AE737" i="14"/>
  <c r="W737" i="14"/>
  <c r="O737" i="14"/>
  <c r="G737" i="14"/>
  <c r="AO737" i="14"/>
  <c r="Q737" i="14"/>
  <c r="BQ737" i="14"/>
  <c r="AK737" i="14"/>
  <c r="M737" i="14"/>
  <c r="BM737" i="14"/>
  <c r="AG737" i="14"/>
  <c r="J737" i="14"/>
  <c r="BI737" i="14"/>
  <c r="AC737" i="14"/>
  <c r="I737" i="14"/>
  <c r="BE737" i="14"/>
  <c r="Z737" i="14"/>
  <c r="BA737" i="14"/>
  <c r="Y737" i="14"/>
  <c r="AW737" i="14"/>
  <c r="U737" i="14"/>
  <c r="AS737" i="14"/>
  <c r="R737" i="14"/>
  <c r="L668" i="14"/>
  <c r="BQ725" i="14"/>
  <c r="BI725" i="14"/>
  <c r="BA725" i="14"/>
  <c r="AS725" i="14"/>
  <c r="AK725" i="14"/>
  <c r="AC725" i="14"/>
  <c r="U725" i="14"/>
  <c r="M725" i="14"/>
  <c r="BO725" i="14"/>
  <c r="BG725" i="14"/>
  <c r="AY725" i="14"/>
  <c r="AQ725" i="14"/>
  <c r="AI725" i="14"/>
  <c r="AA725" i="14"/>
  <c r="S725" i="14"/>
  <c r="K725" i="14"/>
  <c r="BN725" i="14"/>
  <c r="BF725" i="14"/>
  <c r="AX725" i="14"/>
  <c r="AP725" i="14"/>
  <c r="AH725" i="14"/>
  <c r="Z725" i="14"/>
  <c r="R725" i="14"/>
  <c r="J725" i="14"/>
  <c r="BM725" i="14"/>
  <c r="BE725" i="14"/>
  <c r="AW725" i="14"/>
  <c r="AO725" i="14"/>
  <c r="AG725" i="14"/>
  <c r="Y725" i="14"/>
  <c r="Q725" i="14"/>
  <c r="I725" i="14"/>
  <c r="BK725" i="14"/>
  <c r="BC725" i="14"/>
  <c r="AU725" i="14"/>
  <c r="AM725" i="14"/>
  <c r="AE725" i="14"/>
  <c r="W725" i="14"/>
  <c r="O725" i="14"/>
  <c r="G725" i="14"/>
  <c r="BR725" i="14"/>
  <c r="BJ725" i="14"/>
  <c r="BB725" i="14"/>
  <c r="AT725" i="14"/>
  <c r="AL725" i="14"/>
  <c r="AD725" i="14"/>
  <c r="V725" i="14"/>
  <c r="N725" i="14"/>
  <c r="BD725" i="14"/>
  <c r="X725" i="14"/>
  <c r="AV725" i="14"/>
  <c r="P725" i="14"/>
  <c r="AR725" i="14"/>
  <c r="L725" i="14"/>
  <c r="AN725" i="14"/>
  <c r="H725" i="14"/>
  <c r="BL725" i="14"/>
  <c r="AF725" i="14"/>
  <c r="BH725" i="14"/>
  <c r="AB725" i="14"/>
  <c r="AJ725" i="14"/>
  <c r="T725" i="14"/>
  <c r="BP725" i="14"/>
  <c r="AZ725" i="14"/>
  <c r="L656" i="14"/>
  <c r="BQ712" i="14"/>
  <c r="BI712" i="14"/>
  <c r="BA712" i="14"/>
  <c r="AS712" i="14"/>
  <c r="AK712" i="14"/>
  <c r="AC712" i="14"/>
  <c r="U712" i="14"/>
  <c r="M712" i="14"/>
  <c r="BO712" i="14"/>
  <c r="BG712" i="14"/>
  <c r="AY712" i="14"/>
  <c r="AQ712" i="14"/>
  <c r="AI712" i="14"/>
  <c r="AA712" i="14"/>
  <c r="S712" i="14"/>
  <c r="K712" i="14"/>
  <c r="BN712" i="14"/>
  <c r="BF712" i="14"/>
  <c r="AX712" i="14"/>
  <c r="AP712" i="14"/>
  <c r="AH712" i="14"/>
  <c r="Z712" i="14"/>
  <c r="R712" i="14"/>
  <c r="J712" i="14"/>
  <c r="BM712" i="14"/>
  <c r="BE712" i="14"/>
  <c r="AW712" i="14"/>
  <c r="AO712" i="14"/>
  <c r="AG712" i="14"/>
  <c r="Y712" i="14"/>
  <c r="Q712" i="14"/>
  <c r="I712" i="14"/>
  <c r="BK712" i="14"/>
  <c r="BC712" i="14"/>
  <c r="AU712" i="14"/>
  <c r="AM712" i="14"/>
  <c r="AE712" i="14"/>
  <c r="W712" i="14"/>
  <c r="O712" i="14"/>
  <c r="G712" i="14"/>
  <c r="BR712" i="14"/>
  <c r="BJ712" i="14"/>
  <c r="BB712" i="14"/>
  <c r="AT712" i="14"/>
  <c r="AL712" i="14"/>
  <c r="AD712" i="14"/>
  <c r="V712" i="14"/>
  <c r="N712" i="14"/>
  <c r="AN712" i="14"/>
  <c r="H712" i="14"/>
  <c r="BL712" i="14"/>
  <c r="AF712" i="14"/>
  <c r="BH712" i="14"/>
  <c r="AB712" i="14"/>
  <c r="BD712" i="14"/>
  <c r="X712" i="14"/>
  <c r="AV712" i="14"/>
  <c r="P712" i="14"/>
  <c r="AR712" i="14"/>
  <c r="L712" i="14"/>
  <c r="BP712" i="14"/>
  <c r="AZ712" i="14"/>
  <c r="AJ712" i="14"/>
  <c r="T712" i="14"/>
  <c r="L643" i="14"/>
  <c r="BO734" i="14"/>
  <c r="BG734" i="14"/>
  <c r="AY734" i="14"/>
  <c r="AQ734" i="14"/>
  <c r="AI734" i="14"/>
  <c r="AA734" i="14"/>
  <c r="S734" i="14"/>
  <c r="K734" i="14"/>
  <c r="BM734" i="14"/>
  <c r="BE734" i="14"/>
  <c r="AW734" i="14"/>
  <c r="AO734" i="14"/>
  <c r="AG734" i="14"/>
  <c r="Y734" i="14"/>
  <c r="Q734" i="14"/>
  <c r="I734" i="14"/>
  <c r="BL734" i="14"/>
  <c r="BD734" i="14"/>
  <c r="AV734" i="14"/>
  <c r="AN734" i="14"/>
  <c r="AF734" i="14"/>
  <c r="X734" i="14"/>
  <c r="P734" i="14"/>
  <c r="H734" i="14"/>
  <c r="BK734" i="14"/>
  <c r="BC734" i="14"/>
  <c r="AU734" i="14"/>
  <c r="AM734" i="14"/>
  <c r="AE734" i="14"/>
  <c r="W734" i="14"/>
  <c r="O734" i="14"/>
  <c r="G734" i="14"/>
  <c r="BQ734" i="14"/>
  <c r="BI734" i="14"/>
  <c r="BA734" i="14"/>
  <c r="AS734" i="14"/>
  <c r="AK734" i="14"/>
  <c r="AC734" i="14"/>
  <c r="U734" i="14"/>
  <c r="M734" i="14"/>
  <c r="BP734" i="14"/>
  <c r="BH734" i="14"/>
  <c r="AZ734" i="14"/>
  <c r="AR734" i="14"/>
  <c r="AJ734" i="14"/>
  <c r="AB734" i="14"/>
  <c r="T734" i="14"/>
  <c r="L734" i="14"/>
  <c r="AT734" i="14"/>
  <c r="N734" i="14"/>
  <c r="BR734" i="14"/>
  <c r="AL734" i="14"/>
  <c r="BN734" i="14"/>
  <c r="AH734" i="14"/>
  <c r="BJ734" i="14"/>
  <c r="AD734" i="14"/>
  <c r="BB734" i="14"/>
  <c r="V734" i="14"/>
  <c r="AX734" i="14"/>
  <c r="R734" i="14"/>
  <c r="BF734" i="14"/>
  <c r="AP734" i="14"/>
  <c r="Z734" i="14"/>
  <c r="J734" i="14"/>
  <c r="L665" i="14"/>
  <c r="BM721" i="14"/>
  <c r="BE721" i="14"/>
  <c r="AW721" i="14"/>
  <c r="AO721" i="14"/>
  <c r="AG721" i="14"/>
  <c r="Y721" i="14"/>
  <c r="Q721" i="14"/>
  <c r="I721" i="14"/>
  <c r="BK721" i="14"/>
  <c r="BC721" i="14"/>
  <c r="AU721" i="14"/>
  <c r="AM721" i="14"/>
  <c r="AE721" i="14"/>
  <c r="W721" i="14"/>
  <c r="O721" i="14"/>
  <c r="G721" i="14"/>
  <c r="BR721" i="14"/>
  <c r="BJ721" i="14"/>
  <c r="BB721" i="14"/>
  <c r="AT721" i="14"/>
  <c r="AL721" i="14"/>
  <c r="AD721" i="14"/>
  <c r="V721" i="14"/>
  <c r="N721" i="14"/>
  <c r="BQ721" i="14"/>
  <c r="BI721" i="14"/>
  <c r="BA721" i="14"/>
  <c r="AS721" i="14"/>
  <c r="AK721" i="14"/>
  <c r="AC721" i="14"/>
  <c r="U721" i="14"/>
  <c r="M721" i="14"/>
  <c r="BO721" i="14"/>
  <c r="BG721" i="14"/>
  <c r="AY721" i="14"/>
  <c r="AQ721" i="14"/>
  <c r="AI721" i="14"/>
  <c r="AA721" i="14"/>
  <c r="S721" i="14"/>
  <c r="K721" i="14"/>
  <c r="BN721" i="14"/>
  <c r="BF721" i="14"/>
  <c r="AX721" i="14"/>
  <c r="AP721" i="14"/>
  <c r="AH721" i="14"/>
  <c r="Z721" i="14"/>
  <c r="R721" i="14"/>
  <c r="J721" i="14"/>
  <c r="BP721" i="14"/>
  <c r="AJ721" i="14"/>
  <c r="BH721" i="14"/>
  <c r="AB721" i="14"/>
  <c r="BD721" i="14"/>
  <c r="X721" i="14"/>
  <c r="AZ721" i="14"/>
  <c r="T721" i="14"/>
  <c r="AR721" i="14"/>
  <c r="L721" i="14"/>
  <c r="AN721" i="14"/>
  <c r="H721" i="14"/>
  <c r="AV721" i="14"/>
  <c r="AF721" i="14"/>
  <c r="P721" i="14"/>
  <c r="BL721" i="14"/>
  <c r="L652" i="14"/>
  <c r="BK730" i="14"/>
  <c r="BC730" i="14"/>
  <c r="AU730" i="14"/>
  <c r="AM730" i="14"/>
  <c r="AE730" i="14"/>
  <c r="W730" i="14"/>
  <c r="O730" i="14"/>
  <c r="G730" i="14"/>
  <c r="BQ730" i="14"/>
  <c r="BI730" i="14"/>
  <c r="BA730" i="14"/>
  <c r="AS730" i="14"/>
  <c r="AK730" i="14"/>
  <c r="AC730" i="14"/>
  <c r="U730" i="14"/>
  <c r="M730" i="14"/>
  <c r="BP730" i="14"/>
  <c r="BH730" i="14"/>
  <c r="AZ730" i="14"/>
  <c r="AR730" i="14"/>
  <c r="AJ730" i="14"/>
  <c r="AB730" i="14"/>
  <c r="T730" i="14"/>
  <c r="L730" i="14"/>
  <c r="BO730" i="14"/>
  <c r="BG730" i="14"/>
  <c r="AY730" i="14"/>
  <c r="AQ730" i="14"/>
  <c r="AI730" i="14"/>
  <c r="AA730" i="14"/>
  <c r="S730" i="14"/>
  <c r="K730" i="14"/>
  <c r="BM730" i="14"/>
  <c r="BE730" i="14"/>
  <c r="AW730" i="14"/>
  <c r="AO730" i="14"/>
  <c r="AG730" i="14"/>
  <c r="Y730" i="14"/>
  <c r="Q730" i="14"/>
  <c r="I730" i="14"/>
  <c r="BL730" i="14"/>
  <c r="BD730" i="14"/>
  <c r="AV730" i="14"/>
  <c r="AN730" i="14"/>
  <c r="AF730" i="14"/>
  <c r="X730" i="14"/>
  <c r="P730" i="14"/>
  <c r="H730" i="14"/>
  <c r="BF730" i="14"/>
  <c r="Z730" i="14"/>
  <c r="AX730" i="14"/>
  <c r="R730" i="14"/>
  <c r="AT730" i="14"/>
  <c r="N730" i="14"/>
  <c r="AP730" i="14"/>
  <c r="J730" i="14"/>
  <c r="BN730" i="14"/>
  <c r="AH730" i="14"/>
  <c r="BJ730" i="14"/>
  <c r="AD730" i="14"/>
  <c r="BR730" i="14"/>
  <c r="BB730" i="14"/>
  <c r="AL730" i="14"/>
  <c r="V730" i="14"/>
  <c r="L661" i="14"/>
  <c r="BR701" i="14"/>
  <c r="BJ701" i="14"/>
  <c r="BB701" i="14"/>
  <c r="AT701" i="14"/>
  <c r="AL701" i="14"/>
  <c r="AD701" i="14"/>
  <c r="V701" i="14"/>
  <c r="N701" i="14"/>
  <c r="BQ701" i="14"/>
  <c r="BI701" i="14"/>
  <c r="BA701" i="14"/>
  <c r="AS701" i="14"/>
  <c r="AK701" i="14"/>
  <c r="AC701" i="14"/>
  <c r="U701" i="14"/>
  <c r="M701" i="14"/>
  <c r="BP701" i="14"/>
  <c r="BH701" i="14"/>
  <c r="AZ701" i="14"/>
  <c r="AR701" i="14"/>
  <c r="AJ701" i="14"/>
  <c r="AB701" i="14"/>
  <c r="T701" i="14"/>
  <c r="L701" i="14"/>
  <c r="BO701" i="14"/>
  <c r="BG701" i="14"/>
  <c r="AY701" i="14"/>
  <c r="AQ701" i="14"/>
  <c r="AI701" i="14"/>
  <c r="AA701" i="14"/>
  <c r="S701" i="14"/>
  <c r="K701" i="14"/>
  <c r="BN701" i="14"/>
  <c r="BF701" i="14"/>
  <c r="AX701" i="14"/>
  <c r="AP701" i="14"/>
  <c r="AH701" i="14"/>
  <c r="Z701" i="14"/>
  <c r="R701" i="14"/>
  <c r="J701" i="14"/>
  <c r="BM701" i="14"/>
  <c r="BE701" i="14"/>
  <c r="AW701" i="14"/>
  <c r="AO701" i="14"/>
  <c r="AG701" i="14"/>
  <c r="Y701" i="14"/>
  <c r="Q701" i="14"/>
  <c r="I701" i="14"/>
  <c r="BL701" i="14"/>
  <c r="BD701" i="14"/>
  <c r="AV701" i="14"/>
  <c r="AN701" i="14"/>
  <c r="AF701" i="14"/>
  <c r="X701" i="14"/>
  <c r="P701" i="14"/>
  <c r="H701" i="14"/>
  <c r="BK701" i="14"/>
  <c r="BC701" i="14"/>
  <c r="AU701" i="14"/>
  <c r="AM701" i="14"/>
  <c r="AE701" i="14"/>
  <c r="W701" i="14"/>
  <c r="O701" i="14"/>
  <c r="G701" i="14"/>
  <c r="L632" i="14"/>
  <c r="BM744" i="14"/>
  <c r="BE744" i="14"/>
  <c r="AW744" i="14"/>
  <c r="AO744" i="14"/>
  <c r="AG744" i="14"/>
  <c r="Y744" i="14"/>
  <c r="Q744" i="14"/>
  <c r="I744" i="14"/>
  <c r="BL744" i="14"/>
  <c r="BD744" i="14"/>
  <c r="AV744" i="14"/>
  <c r="AN744" i="14"/>
  <c r="AF744" i="14"/>
  <c r="X744" i="14"/>
  <c r="P744" i="14"/>
  <c r="H744" i="14"/>
  <c r="BK744" i="14"/>
  <c r="BC744" i="14"/>
  <c r="AU744" i="14"/>
  <c r="AM744" i="14"/>
  <c r="AE744" i="14"/>
  <c r="W744" i="14"/>
  <c r="O744" i="14"/>
  <c r="G744" i="14"/>
  <c r="BR744" i="14"/>
  <c r="BJ744" i="14"/>
  <c r="BB744" i="14"/>
  <c r="AT744" i="14"/>
  <c r="AL744" i="14"/>
  <c r="AD744" i="14"/>
  <c r="V744" i="14"/>
  <c r="N744" i="14"/>
  <c r="BQ744" i="14"/>
  <c r="BI744" i="14"/>
  <c r="BA744" i="14"/>
  <c r="AS744" i="14"/>
  <c r="AK744" i="14"/>
  <c r="AC744" i="14"/>
  <c r="U744" i="14"/>
  <c r="M744" i="14"/>
  <c r="BP744" i="14"/>
  <c r="BH744" i="14"/>
  <c r="AZ744" i="14"/>
  <c r="AR744" i="14"/>
  <c r="AJ744" i="14"/>
  <c r="AB744" i="14"/>
  <c r="T744" i="14"/>
  <c r="L744" i="14"/>
  <c r="BO744" i="14"/>
  <c r="BG744" i="14"/>
  <c r="AY744" i="14"/>
  <c r="AQ744" i="14"/>
  <c r="AI744" i="14"/>
  <c r="AA744" i="14"/>
  <c r="S744" i="14"/>
  <c r="K744" i="14"/>
  <c r="BN744" i="14"/>
  <c r="BF744" i="14"/>
  <c r="AX744" i="14"/>
  <c r="AP744" i="14"/>
  <c r="AH744" i="14"/>
  <c r="Z744" i="14"/>
  <c r="R744" i="14"/>
  <c r="J744" i="14"/>
  <c r="L675" i="14"/>
  <c r="BN697" i="14"/>
  <c r="BF697" i="14"/>
  <c r="AX697" i="14"/>
  <c r="AP697" i="14"/>
  <c r="AH697" i="14"/>
  <c r="Z697" i="14"/>
  <c r="R697" i="14"/>
  <c r="J697" i="14"/>
  <c r="BM697" i="14"/>
  <c r="BE697" i="14"/>
  <c r="AW697" i="14"/>
  <c r="AO697" i="14"/>
  <c r="AG697" i="14"/>
  <c r="Y697" i="14"/>
  <c r="Q697" i="14"/>
  <c r="I697" i="14"/>
  <c r="BL697" i="14"/>
  <c r="BD697" i="14"/>
  <c r="AV697" i="14"/>
  <c r="AN697" i="14"/>
  <c r="AF697" i="14"/>
  <c r="X697" i="14"/>
  <c r="P697" i="14"/>
  <c r="H697" i="14"/>
  <c r="BK697" i="14"/>
  <c r="BC697" i="14"/>
  <c r="AU697" i="14"/>
  <c r="AM697" i="14"/>
  <c r="AE697" i="14"/>
  <c r="W697" i="14"/>
  <c r="O697" i="14"/>
  <c r="G697" i="14"/>
  <c r="BR697" i="14"/>
  <c r="BJ697" i="14"/>
  <c r="BB697" i="14"/>
  <c r="AT697" i="14"/>
  <c r="AL697" i="14"/>
  <c r="AD697" i="14"/>
  <c r="V697" i="14"/>
  <c r="N697" i="14"/>
  <c r="BQ697" i="14"/>
  <c r="BI697" i="14"/>
  <c r="BA697" i="14"/>
  <c r="AS697" i="14"/>
  <c r="AK697" i="14"/>
  <c r="AC697" i="14"/>
  <c r="U697" i="14"/>
  <c r="M697" i="14"/>
  <c r="BP697" i="14"/>
  <c r="BH697" i="14"/>
  <c r="AZ697" i="14"/>
  <c r="AR697" i="14"/>
  <c r="AJ697" i="14"/>
  <c r="AB697" i="14"/>
  <c r="T697" i="14"/>
  <c r="L697" i="14"/>
  <c r="BO697" i="14"/>
  <c r="BG697" i="14"/>
  <c r="AY697" i="14"/>
  <c r="AQ697" i="14"/>
  <c r="AI697" i="14"/>
  <c r="AA697" i="14"/>
  <c r="S697" i="14"/>
  <c r="K697" i="14"/>
  <c r="L628" i="14"/>
  <c r="BK698" i="14"/>
  <c r="BC698" i="14"/>
  <c r="AU698" i="14"/>
  <c r="AM698" i="14"/>
  <c r="AE698" i="14"/>
  <c r="W698" i="14"/>
  <c r="O698" i="14"/>
  <c r="G698" i="14"/>
  <c r="BR698" i="14"/>
  <c r="BJ698" i="14"/>
  <c r="BB698" i="14"/>
  <c r="AT698" i="14"/>
  <c r="AL698" i="14"/>
  <c r="AD698" i="14"/>
  <c r="V698" i="14"/>
  <c r="N698" i="14"/>
  <c r="BQ698" i="14"/>
  <c r="BI698" i="14"/>
  <c r="BA698" i="14"/>
  <c r="AS698" i="14"/>
  <c r="AK698" i="14"/>
  <c r="AC698" i="14"/>
  <c r="U698" i="14"/>
  <c r="M698" i="14"/>
  <c r="BP698" i="14"/>
  <c r="BH698" i="14"/>
  <c r="AZ698" i="14"/>
  <c r="AR698" i="14"/>
  <c r="AJ698" i="14"/>
  <c r="AB698" i="14"/>
  <c r="T698" i="14"/>
  <c r="L698" i="14"/>
  <c r="BO698" i="14"/>
  <c r="BG698" i="14"/>
  <c r="AY698" i="14"/>
  <c r="AQ698" i="14"/>
  <c r="AI698" i="14"/>
  <c r="AA698" i="14"/>
  <c r="S698" i="14"/>
  <c r="K698" i="14"/>
  <c r="BN698" i="14"/>
  <c r="BF698" i="14"/>
  <c r="AX698" i="14"/>
  <c r="AP698" i="14"/>
  <c r="AH698" i="14"/>
  <c r="Z698" i="14"/>
  <c r="R698" i="14"/>
  <c r="J698" i="14"/>
  <c r="BM698" i="14"/>
  <c r="BE698" i="14"/>
  <c r="AW698" i="14"/>
  <c r="AO698" i="14"/>
  <c r="AG698" i="14"/>
  <c r="Y698" i="14"/>
  <c r="Q698" i="14"/>
  <c r="I698" i="14"/>
  <c r="BL698" i="14"/>
  <c r="BD698" i="14"/>
  <c r="AV698" i="14"/>
  <c r="AN698" i="14"/>
  <c r="AF698" i="14"/>
  <c r="X698" i="14"/>
  <c r="P698" i="14"/>
  <c r="H698" i="14"/>
  <c r="L629" i="14"/>
  <c r="BO723" i="14"/>
  <c r="BG723" i="14"/>
  <c r="AY723" i="14"/>
  <c r="AQ723" i="14"/>
  <c r="AI723" i="14"/>
  <c r="AA723" i="14"/>
  <c r="S723" i="14"/>
  <c r="K723" i="14"/>
  <c r="BM723" i="14"/>
  <c r="BE723" i="14"/>
  <c r="AW723" i="14"/>
  <c r="AO723" i="14"/>
  <c r="AG723" i="14"/>
  <c r="Y723" i="14"/>
  <c r="Q723" i="14"/>
  <c r="I723" i="14"/>
  <c r="BL723" i="14"/>
  <c r="BD723" i="14"/>
  <c r="AV723" i="14"/>
  <c r="AN723" i="14"/>
  <c r="AF723" i="14"/>
  <c r="X723" i="14"/>
  <c r="P723" i="14"/>
  <c r="H723" i="14"/>
  <c r="BK723" i="14"/>
  <c r="BC723" i="14"/>
  <c r="AU723" i="14"/>
  <c r="AM723" i="14"/>
  <c r="AE723" i="14"/>
  <c r="W723" i="14"/>
  <c r="O723" i="14"/>
  <c r="G723" i="14"/>
  <c r="BQ723" i="14"/>
  <c r="BI723" i="14"/>
  <c r="BA723" i="14"/>
  <c r="AS723" i="14"/>
  <c r="AK723" i="14"/>
  <c r="AC723" i="14"/>
  <c r="U723" i="14"/>
  <c r="M723" i="14"/>
  <c r="BP723" i="14"/>
  <c r="BH723" i="14"/>
  <c r="AZ723" i="14"/>
  <c r="AR723" i="14"/>
  <c r="AJ723" i="14"/>
  <c r="AB723" i="14"/>
  <c r="T723" i="14"/>
  <c r="L723" i="14"/>
  <c r="BJ723" i="14"/>
  <c r="AD723" i="14"/>
  <c r="BB723" i="14"/>
  <c r="V723" i="14"/>
  <c r="AX723" i="14"/>
  <c r="R723" i="14"/>
  <c r="AT723" i="14"/>
  <c r="N723" i="14"/>
  <c r="BR723" i="14"/>
  <c r="AL723" i="14"/>
  <c r="BN723" i="14"/>
  <c r="AH723" i="14"/>
  <c r="AP723" i="14"/>
  <c r="Z723" i="14"/>
  <c r="J723" i="14"/>
  <c r="BF723" i="14"/>
  <c r="L654" i="14"/>
  <c r="BR733" i="14"/>
  <c r="BJ733" i="14"/>
  <c r="BB733" i="14"/>
  <c r="AT733" i="14"/>
  <c r="AL733" i="14"/>
  <c r="AD733" i="14"/>
  <c r="V733" i="14"/>
  <c r="N733" i="14"/>
  <c r="BP733" i="14"/>
  <c r="BH733" i="14"/>
  <c r="AZ733" i="14"/>
  <c r="AR733" i="14"/>
  <c r="AJ733" i="14"/>
  <c r="AB733" i="14"/>
  <c r="T733" i="14"/>
  <c r="L733" i="14"/>
  <c r="BO733" i="14"/>
  <c r="BG733" i="14"/>
  <c r="AY733" i="14"/>
  <c r="AQ733" i="14"/>
  <c r="AI733" i="14"/>
  <c r="AA733" i="14"/>
  <c r="S733" i="14"/>
  <c r="K733" i="14"/>
  <c r="BN733" i="14"/>
  <c r="BF733" i="14"/>
  <c r="AX733" i="14"/>
  <c r="AP733" i="14"/>
  <c r="AH733" i="14"/>
  <c r="Z733" i="14"/>
  <c r="R733" i="14"/>
  <c r="J733" i="14"/>
  <c r="BL733" i="14"/>
  <c r="BD733" i="14"/>
  <c r="AV733" i="14"/>
  <c r="AN733" i="14"/>
  <c r="AF733" i="14"/>
  <c r="X733" i="14"/>
  <c r="P733" i="14"/>
  <c r="H733" i="14"/>
  <c r="BK733" i="14"/>
  <c r="BC733" i="14"/>
  <c r="AU733" i="14"/>
  <c r="AM733" i="14"/>
  <c r="AE733" i="14"/>
  <c r="W733" i="14"/>
  <c r="O733" i="14"/>
  <c r="G733" i="14"/>
  <c r="AW733" i="14"/>
  <c r="Q733" i="14"/>
  <c r="AO733" i="14"/>
  <c r="I733" i="14"/>
  <c r="BQ733" i="14"/>
  <c r="AK733" i="14"/>
  <c r="BM733" i="14"/>
  <c r="AG733" i="14"/>
  <c r="BE733" i="14"/>
  <c r="Y733" i="14"/>
  <c r="BA733" i="14"/>
  <c r="U733" i="14"/>
  <c r="AC733" i="14"/>
  <c r="BI733" i="14"/>
  <c r="AS733" i="14"/>
  <c r="M733" i="14"/>
  <c r="L664" i="14"/>
  <c r="BP720" i="14"/>
  <c r="BH720" i="14"/>
  <c r="AZ720" i="14"/>
  <c r="AR720" i="14"/>
  <c r="AJ720" i="14"/>
  <c r="AB720" i="14"/>
  <c r="T720" i="14"/>
  <c r="L720" i="14"/>
  <c r="BN720" i="14"/>
  <c r="BF720" i="14"/>
  <c r="AX720" i="14"/>
  <c r="AP720" i="14"/>
  <c r="AH720" i="14"/>
  <c r="Z720" i="14"/>
  <c r="R720" i="14"/>
  <c r="J720" i="14"/>
  <c r="BM720" i="14"/>
  <c r="BE720" i="14"/>
  <c r="AW720" i="14"/>
  <c r="AO720" i="14"/>
  <c r="AG720" i="14"/>
  <c r="Y720" i="14"/>
  <c r="Q720" i="14"/>
  <c r="I720" i="14"/>
  <c r="BL720" i="14"/>
  <c r="BD720" i="14"/>
  <c r="AV720" i="14"/>
  <c r="AN720" i="14"/>
  <c r="AF720" i="14"/>
  <c r="X720" i="14"/>
  <c r="P720" i="14"/>
  <c r="H720" i="14"/>
  <c r="BR720" i="14"/>
  <c r="BJ720" i="14"/>
  <c r="BB720" i="14"/>
  <c r="AT720" i="14"/>
  <c r="AL720" i="14"/>
  <c r="AD720" i="14"/>
  <c r="V720" i="14"/>
  <c r="N720" i="14"/>
  <c r="BQ720" i="14"/>
  <c r="BI720" i="14"/>
  <c r="BA720" i="14"/>
  <c r="AS720" i="14"/>
  <c r="AK720" i="14"/>
  <c r="AC720" i="14"/>
  <c r="U720" i="14"/>
  <c r="M720" i="14"/>
  <c r="AM720" i="14"/>
  <c r="G720" i="14"/>
  <c r="BK720" i="14"/>
  <c r="AE720" i="14"/>
  <c r="BG720" i="14"/>
  <c r="AA720" i="14"/>
  <c r="BC720" i="14"/>
  <c r="W720" i="14"/>
  <c r="AU720" i="14"/>
  <c r="O720" i="14"/>
  <c r="AQ720" i="14"/>
  <c r="K720" i="14"/>
  <c r="BO720" i="14"/>
  <c r="AY720" i="14"/>
  <c r="AI720" i="14"/>
  <c r="S720" i="14"/>
  <c r="L651" i="14"/>
  <c r="BM716" i="14"/>
  <c r="BE716" i="14"/>
  <c r="AW716" i="14"/>
  <c r="AO716" i="14"/>
  <c r="AG716" i="14"/>
  <c r="Y716" i="14"/>
  <c r="Q716" i="14"/>
  <c r="I716" i="14"/>
  <c r="BK716" i="14"/>
  <c r="BC716" i="14"/>
  <c r="AU716" i="14"/>
  <c r="AM716" i="14"/>
  <c r="AE716" i="14"/>
  <c r="W716" i="14"/>
  <c r="O716" i="14"/>
  <c r="G716" i="14"/>
  <c r="BR716" i="14"/>
  <c r="BJ716" i="14"/>
  <c r="BB716" i="14"/>
  <c r="AT716" i="14"/>
  <c r="AL716" i="14"/>
  <c r="AD716" i="14"/>
  <c r="V716" i="14"/>
  <c r="N716" i="14"/>
  <c r="BQ716" i="14"/>
  <c r="BI716" i="14"/>
  <c r="BA716" i="14"/>
  <c r="AS716" i="14"/>
  <c r="AK716" i="14"/>
  <c r="AC716" i="14"/>
  <c r="U716" i="14"/>
  <c r="M716" i="14"/>
  <c r="BO716" i="14"/>
  <c r="BG716" i="14"/>
  <c r="AY716" i="14"/>
  <c r="AQ716" i="14"/>
  <c r="AI716" i="14"/>
  <c r="AA716" i="14"/>
  <c r="S716" i="14"/>
  <c r="K716" i="14"/>
  <c r="BN716" i="14"/>
  <c r="BF716" i="14"/>
  <c r="AX716" i="14"/>
  <c r="AP716" i="14"/>
  <c r="AH716" i="14"/>
  <c r="Z716" i="14"/>
  <c r="R716" i="14"/>
  <c r="J716" i="14"/>
  <c r="BH716" i="14"/>
  <c r="AB716" i="14"/>
  <c r="AZ716" i="14"/>
  <c r="T716" i="14"/>
  <c r="AV716" i="14"/>
  <c r="P716" i="14"/>
  <c r="AR716" i="14"/>
  <c r="L716" i="14"/>
  <c r="BP716" i="14"/>
  <c r="AJ716" i="14"/>
  <c r="BL716" i="14"/>
  <c r="AF716" i="14"/>
  <c r="BD716" i="14"/>
  <c r="AN716" i="14"/>
  <c r="X716" i="14"/>
  <c r="H716" i="14"/>
  <c r="L647" i="14"/>
  <c r="BM703" i="14"/>
  <c r="BE703" i="14"/>
  <c r="BK703" i="14"/>
  <c r="BR703" i="14"/>
  <c r="BJ703" i="14"/>
  <c r="BQ703" i="14"/>
  <c r="BI703" i="14"/>
  <c r="BO703" i="14"/>
  <c r="BG703" i="14"/>
  <c r="BN703" i="14"/>
  <c r="BD703" i="14"/>
  <c r="AV703" i="14"/>
  <c r="AN703" i="14"/>
  <c r="AF703" i="14"/>
  <c r="X703" i="14"/>
  <c r="P703" i="14"/>
  <c r="H703" i="14"/>
  <c r="BC703" i="14"/>
  <c r="AU703" i="14"/>
  <c r="AM703" i="14"/>
  <c r="AE703" i="14"/>
  <c r="W703" i="14"/>
  <c r="O703" i="14"/>
  <c r="G703" i="14"/>
  <c r="BB703" i="14"/>
  <c r="AT703" i="14"/>
  <c r="AL703" i="14"/>
  <c r="AD703" i="14"/>
  <c r="V703" i="14"/>
  <c r="N703" i="14"/>
  <c r="BA703" i="14"/>
  <c r="AS703" i="14"/>
  <c r="AK703" i="14"/>
  <c r="AC703" i="14"/>
  <c r="U703" i="14"/>
  <c r="M703" i="14"/>
  <c r="BP703" i="14"/>
  <c r="AZ703" i="14"/>
  <c r="AR703" i="14"/>
  <c r="AJ703" i="14"/>
  <c r="AB703" i="14"/>
  <c r="T703" i="14"/>
  <c r="L703" i="14"/>
  <c r="BL703" i="14"/>
  <c r="AY703" i="14"/>
  <c r="AQ703" i="14"/>
  <c r="AI703" i="14"/>
  <c r="AA703" i="14"/>
  <c r="S703" i="14"/>
  <c r="K703" i="14"/>
  <c r="BH703" i="14"/>
  <c r="AX703" i="14"/>
  <c r="AP703" i="14"/>
  <c r="AH703" i="14"/>
  <c r="Z703" i="14"/>
  <c r="R703" i="14"/>
  <c r="J703" i="14"/>
  <c r="BF703" i="14"/>
  <c r="AW703" i="14"/>
  <c r="AO703" i="14"/>
  <c r="AG703" i="14"/>
  <c r="Y703" i="14"/>
  <c r="Q703" i="14"/>
  <c r="I703" i="14"/>
  <c r="L634" i="14"/>
  <c r="BR717" i="14"/>
  <c r="BJ717" i="14"/>
  <c r="BB717" i="14"/>
  <c r="AT717" i="14"/>
  <c r="AL717" i="14"/>
  <c r="AD717" i="14"/>
  <c r="V717" i="14"/>
  <c r="N717" i="14"/>
  <c r="BP717" i="14"/>
  <c r="BH717" i="14"/>
  <c r="AZ717" i="14"/>
  <c r="AR717" i="14"/>
  <c r="AJ717" i="14"/>
  <c r="AB717" i="14"/>
  <c r="T717" i="14"/>
  <c r="L717" i="14"/>
  <c r="BO717" i="14"/>
  <c r="BG717" i="14"/>
  <c r="AY717" i="14"/>
  <c r="AQ717" i="14"/>
  <c r="AI717" i="14"/>
  <c r="AA717" i="14"/>
  <c r="S717" i="14"/>
  <c r="K717" i="14"/>
  <c r="BN717" i="14"/>
  <c r="BF717" i="14"/>
  <c r="AX717" i="14"/>
  <c r="AP717" i="14"/>
  <c r="AH717" i="14"/>
  <c r="Z717" i="14"/>
  <c r="R717" i="14"/>
  <c r="J717" i="14"/>
  <c r="BL717" i="14"/>
  <c r="BD717" i="14"/>
  <c r="AV717" i="14"/>
  <c r="AN717" i="14"/>
  <c r="AF717" i="14"/>
  <c r="X717" i="14"/>
  <c r="P717" i="14"/>
  <c r="H717" i="14"/>
  <c r="BK717" i="14"/>
  <c r="BC717" i="14"/>
  <c r="AU717" i="14"/>
  <c r="AM717" i="14"/>
  <c r="AE717" i="14"/>
  <c r="W717" i="14"/>
  <c r="O717" i="14"/>
  <c r="G717" i="14"/>
  <c r="BE717" i="14"/>
  <c r="Y717" i="14"/>
  <c r="AW717" i="14"/>
  <c r="Q717" i="14"/>
  <c r="AS717" i="14"/>
  <c r="M717" i="14"/>
  <c r="AO717" i="14"/>
  <c r="I717" i="14"/>
  <c r="BM717" i="14"/>
  <c r="AG717" i="14"/>
  <c r="BI717" i="14"/>
  <c r="AC717" i="14"/>
  <c r="BQ717" i="14"/>
  <c r="BA717" i="14"/>
  <c r="AK717" i="14"/>
  <c r="U717" i="14"/>
  <c r="L648" i="14"/>
  <c r="BR704" i="14"/>
  <c r="BJ704" i="14"/>
  <c r="BB704" i="14"/>
  <c r="AT704" i="14"/>
  <c r="AL704" i="14"/>
  <c r="AD704" i="14"/>
  <c r="V704" i="14"/>
  <c r="N704" i="14"/>
  <c r="BP704" i="14"/>
  <c r="BH704" i="14"/>
  <c r="AZ704" i="14"/>
  <c r="AR704" i="14"/>
  <c r="AJ704" i="14"/>
  <c r="AB704" i="14"/>
  <c r="T704" i="14"/>
  <c r="L704" i="14"/>
  <c r="BO704" i="14"/>
  <c r="BG704" i="14"/>
  <c r="AY704" i="14"/>
  <c r="AQ704" i="14"/>
  <c r="AI704" i="14"/>
  <c r="AA704" i="14"/>
  <c r="S704" i="14"/>
  <c r="K704" i="14"/>
  <c r="BN704" i="14"/>
  <c r="BF704" i="14"/>
  <c r="AX704" i="14"/>
  <c r="AP704" i="14"/>
  <c r="AH704" i="14"/>
  <c r="Z704" i="14"/>
  <c r="R704" i="14"/>
  <c r="J704" i="14"/>
  <c r="BL704" i="14"/>
  <c r="BD704" i="14"/>
  <c r="AV704" i="14"/>
  <c r="AN704" i="14"/>
  <c r="AF704" i="14"/>
  <c r="X704" i="14"/>
  <c r="P704" i="14"/>
  <c r="H704" i="14"/>
  <c r="BK704" i="14"/>
  <c r="BC704" i="14"/>
  <c r="AU704" i="14"/>
  <c r="AM704" i="14"/>
  <c r="AE704" i="14"/>
  <c r="W704" i="14"/>
  <c r="O704" i="14"/>
  <c r="G704" i="14"/>
  <c r="AW704" i="14"/>
  <c r="Q704" i="14"/>
  <c r="AS704" i="14"/>
  <c r="M704" i="14"/>
  <c r="AO704" i="14"/>
  <c r="I704" i="14"/>
  <c r="BQ704" i="14"/>
  <c r="AK704" i="14"/>
  <c r="BM704" i="14"/>
  <c r="AG704" i="14"/>
  <c r="BI704" i="14"/>
  <c r="AC704" i="14"/>
  <c r="BE704" i="14"/>
  <c r="Y704" i="14"/>
  <c r="BA704" i="14"/>
  <c r="U704" i="14"/>
  <c r="L635" i="14"/>
  <c r="BO726" i="14"/>
  <c r="BG726" i="14"/>
  <c r="BM726" i="14"/>
  <c r="BE726" i="14"/>
  <c r="BL726" i="14"/>
  <c r="BD726" i="14"/>
  <c r="AV726" i="14"/>
  <c r="BK726" i="14"/>
  <c r="BJ726" i="14"/>
  <c r="AY726" i="14"/>
  <c r="AP726" i="14"/>
  <c r="AH726" i="14"/>
  <c r="Z726" i="14"/>
  <c r="R726" i="14"/>
  <c r="J726" i="14"/>
  <c r="BH726" i="14"/>
  <c r="AW726" i="14"/>
  <c r="AN726" i="14"/>
  <c r="AF726" i="14"/>
  <c r="X726" i="14"/>
  <c r="P726" i="14"/>
  <c r="H726" i="14"/>
  <c r="BF726" i="14"/>
  <c r="AU726" i="14"/>
  <c r="AM726" i="14"/>
  <c r="AE726" i="14"/>
  <c r="W726" i="14"/>
  <c r="O726" i="14"/>
  <c r="G726" i="14"/>
  <c r="BR726" i="14"/>
  <c r="BC726" i="14"/>
  <c r="AT726" i="14"/>
  <c r="AL726" i="14"/>
  <c r="AD726" i="14"/>
  <c r="V726" i="14"/>
  <c r="N726" i="14"/>
  <c r="BP726" i="14"/>
  <c r="BA726" i="14"/>
  <c r="AR726" i="14"/>
  <c r="AJ726" i="14"/>
  <c r="AB726" i="14"/>
  <c r="T726" i="14"/>
  <c r="L726" i="14"/>
  <c r="BN726" i="14"/>
  <c r="AZ726" i="14"/>
  <c r="AQ726" i="14"/>
  <c r="AI726" i="14"/>
  <c r="AA726" i="14"/>
  <c r="S726" i="14"/>
  <c r="K726" i="14"/>
  <c r="BB726" i="14"/>
  <c r="U726" i="14"/>
  <c r="AS726" i="14"/>
  <c r="M726" i="14"/>
  <c r="AO726" i="14"/>
  <c r="I726" i="14"/>
  <c r="AK726" i="14"/>
  <c r="BQ726" i="14"/>
  <c r="AC726" i="14"/>
  <c r="BI726" i="14"/>
  <c r="Y726" i="14"/>
  <c r="AX726" i="14"/>
  <c r="AG726" i="14"/>
  <c r="Q726" i="14"/>
  <c r="L657" i="14"/>
  <c r="BN713" i="14"/>
  <c r="BF713" i="14"/>
  <c r="AX713" i="14"/>
  <c r="AP713" i="14"/>
  <c r="AH713" i="14"/>
  <c r="Z713" i="14"/>
  <c r="R713" i="14"/>
  <c r="J713" i="14"/>
  <c r="BL713" i="14"/>
  <c r="BD713" i="14"/>
  <c r="AV713" i="14"/>
  <c r="AN713" i="14"/>
  <c r="AF713" i="14"/>
  <c r="X713" i="14"/>
  <c r="P713" i="14"/>
  <c r="H713" i="14"/>
  <c r="BK713" i="14"/>
  <c r="BC713" i="14"/>
  <c r="AU713" i="14"/>
  <c r="AM713" i="14"/>
  <c r="AE713" i="14"/>
  <c r="W713" i="14"/>
  <c r="O713" i="14"/>
  <c r="G713" i="14"/>
  <c r="BR713" i="14"/>
  <c r="BJ713" i="14"/>
  <c r="BB713" i="14"/>
  <c r="AT713" i="14"/>
  <c r="AL713" i="14"/>
  <c r="AD713" i="14"/>
  <c r="V713" i="14"/>
  <c r="N713" i="14"/>
  <c r="BP713" i="14"/>
  <c r="BH713" i="14"/>
  <c r="AZ713" i="14"/>
  <c r="AR713" i="14"/>
  <c r="AJ713" i="14"/>
  <c r="AB713" i="14"/>
  <c r="T713" i="14"/>
  <c r="L713" i="14"/>
  <c r="BO713" i="14"/>
  <c r="BG713" i="14"/>
  <c r="AY713" i="14"/>
  <c r="AQ713" i="14"/>
  <c r="AI713" i="14"/>
  <c r="AA713" i="14"/>
  <c r="S713" i="14"/>
  <c r="K713" i="14"/>
  <c r="BQ713" i="14"/>
  <c r="AK713" i="14"/>
  <c r="BI713" i="14"/>
  <c r="AC713" i="14"/>
  <c r="BE713" i="14"/>
  <c r="Y713" i="14"/>
  <c r="BA713" i="14"/>
  <c r="U713" i="14"/>
  <c r="AS713" i="14"/>
  <c r="M713" i="14"/>
  <c r="AO713" i="14"/>
  <c r="I713" i="14"/>
  <c r="Q713" i="14"/>
  <c r="BM713" i="14"/>
  <c r="AW713" i="14"/>
  <c r="AG713" i="14"/>
  <c r="L644" i="14"/>
  <c r="BQ740" i="14"/>
  <c r="BI740" i="14"/>
  <c r="BA740" i="14"/>
  <c r="AS740" i="14"/>
  <c r="AK740" i="14"/>
  <c r="AC740" i="14"/>
  <c r="U740" i="14"/>
  <c r="M740" i="14"/>
  <c r="BP740" i="14"/>
  <c r="BH740" i="14"/>
  <c r="AZ740" i="14"/>
  <c r="AR740" i="14"/>
  <c r="AJ740" i="14"/>
  <c r="AB740" i="14"/>
  <c r="T740" i="14"/>
  <c r="L740" i="14"/>
  <c r="BO740" i="14"/>
  <c r="BG740" i="14"/>
  <c r="AY740" i="14"/>
  <c r="AQ740" i="14"/>
  <c r="AI740" i="14"/>
  <c r="AA740" i="14"/>
  <c r="S740" i="14"/>
  <c r="K740" i="14"/>
  <c r="BN740" i="14"/>
  <c r="BF740" i="14"/>
  <c r="AX740" i="14"/>
  <c r="AP740" i="14"/>
  <c r="AH740" i="14"/>
  <c r="Z740" i="14"/>
  <c r="R740" i="14"/>
  <c r="J740" i="14"/>
  <c r="BM740" i="14"/>
  <c r="BE740" i="14"/>
  <c r="AW740" i="14"/>
  <c r="AO740" i="14"/>
  <c r="AG740" i="14"/>
  <c r="Y740" i="14"/>
  <c r="Q740" i="14"/>
  <c r="I740" i="14"/>
  <c r="BL740" i="14"/>
  <c r="BD740" i="14"/>
  <c r="AV740" i="14"/>
  <c r="AN740" i="14"/>
  <c r="AF740" i="14"/>
  <c r="X740" i="14"/>
  <c r="P740" i="14"/>
  <c r="H740" i="14"/>
  <c r="BK740" i="14"/>
  <c r="BC740" i="14"/>
  <c r="AU740" i="14"/>
  <c r="AM740" i="14"/>
  <c r="AE740" i="14"/>
  <c r="W740" i="14"/>
  <c r="O740" i="14"/>
  <c r="G740" i="14"/>
  <c r="BR740" i="14"/>
  <c r="BJ740" i="14"/>
  <c r="BB740" i="14"/>
  <c r="AT740" i="14"/>
  <c r="AL740" i="14"/>
  <c r="AD740" i="14"/>
  <c r="V740" i="14"/>
  <c r="N740" i="14"/>
  <c r="L671" i="14"/>
  <c r="BP710" i="14"/>
  <c r="BH710" i="14"/>
  <c r="AZ710" i="14"/>
  <c r="AR710" i="14"/>
  <c r="AJ710" i="14"/>
  <c r="AB710" i="14"/>
  <c r="T710" i="14"/>
  <c r="L710" i="14"/>
  <c r="BN710" i="14"/>
  <c r="BF710" i="14"/>
  <c r="AX710" i="14"/>
  <c r="AP710" i="14"/>
  <c r="AH710" i="14"/>
  <c r="Z710" i="14"/>
  <c r="R710" i="14"/>
  <c r="J710" i="14"/>
  <c r="BM710" i="14"/>
  <c r="BE710" i="14"/>
  <c r="AW710" i="14"/>
  <c r="AO710" i="14"/>
  <c r="AG710" i="14"/>
  <c r="Y710" i="14"/>
  <c r="Q710" i="14"/>
  <c r="I710" i="14"/>
  <c r="BL710" i="14"/>
  <c r="BD710" i="14"/>
  <c r="AV710" i="14"/>
  <c r="AN710" i="14"/>
  <c r="AF710" i="14"/>
  <c r="X710" i="14"/>
  <c r="P710" i="14"/>
  <c r="H710" i="14"/>
  <c r="BR710" i="14"/>
  <c r="BJ710" i="14"/>
  <c r="BB710" i="14"/>
  <c r="AT710" i="14"/>
  <c r="AL710" i="14"/>
  <c r="AD710" i="14"/>
  <c r="V710" i="14"/>
  <c r="N710" i="14"/>
  <c r="BQ710" i="14"/>
  <c r="BI710" i="14"/>
  <c r="BA710" i="14"/>
  <c r="AS710" i="14"/>
  <c r="AK710" i="14"/>
  <c r="AC710" i="14"/>
  <c r="U710" i="14"/>
  <c r="M710" i="14"/>
  <c r="BK710" i="14"/>
  <c r="AE710" i="14"/>
  <c r="BG710" i="14"/>
  <c r="AA710" i="14"/>
  <c r="BC710" i="14"/>
  <c r="W710" i="14"/>
  <c r="AY710" i="14"/>
  <c r="S710" i="14"/>
  <c r="AU710" i="14"/>
  <c r="O710" i="14"/>
  <c r="AQ710" i="14"/>
  <c r="K710" i="14"/>
  <c r="AM710" i="14"/>
  <c r="G710" i="14"/>
  <c r="BO710" i="14"/>
  <c r="AI710" i="14"/>
  <c r="L641" i="14"/>
  <c r="BP735" i="14"/>
  <c r="BH735" i="14"/>
  <c r="AZ735" i="14"/>
  <c r="AR735" i="14"/>
  <c r="AJ735" i="14"/>
  <c r="BN735" i="14"/>
  <c r="BF735" i="14"/>
  <c r="AX735" i="14"/>
  <c r="BM735" i="14"/>
  <c r="BE735" i="14"/>
  <c r="AW735" i="14"/>
  <c r="AO735" i="14"/>
  <c r="BR735" i="14"/>
  <c r="BJ735" i="14"/>
  <c r="BB735" i="14"/>
  <c r="AT735" i="14"/>
  <c r="BQ735" i="14"/>
  <c r="BI735" i="14"/>
  <c r="BA735" i="14"/>
  <c r="AS735" i="14"/>
  <c r="AK735" i="14"/>
  <c r="BL735" i="14"/>
  <c r="AQ735" i="14"/>
  <c r="AF735" i="14"/>
  <c r="X735" i="14"/>
  <c r="P735" i="14"/>
  <c r="H735" i="14"/>
  <c r="BK735" i="14"/>
  <c r="BG735" i="14"/>
  <c r="AN735" i="14"/>
  <c r="AD735" i="14"/>
  <c r="V735" i="14"/>
  <c r="N735" i="14"/>
  <c r="BD735" i="14"/>
  <c r="AM735" i="14"/>
  <c r="AC735" i="14"/>
  <c r="U735" i="14"/>
  <c r="M735" i="14"/>
  <c r="BC735" i="14"/>
  <c r="AL735" i="14"/>
  <c r="AB735" i="14"/>
  <c r="T735" i="14"/>
  <c r="L735" i="14"/>
  <c r="AY735" i="14"/>
  <c r="AV735" i="14"/>
  <c r="AH735" i="14"/>
  <c r="Z735" i="14"/>
  <c r="R735" i="14"/>
  <c r="J735" i="14"/>
  <c r="BO735" i="14"/>
  <c r="AU735" i="14"/>
  <c r="AG735" i="14"/>
  <c r="Y735" i="14"/>
  <c r="Q735" i="14"/>
  <c r="I735" i="14"/>
  <c r="K735" i="14"/>
  <c r="AP735" i="14"/>
  <c r="AI735" i="14"/>
  <c r="AE735" i="14"/>
  <c r="AA735" i="14"/>
  <c r="W735" i="14"/>
  <c r="S735" i="14"/>
  <c r="O735" i="14"/>
  <c r="G735" i="14"/>
  <c r="L666" i="14"/>
  <c r="BK742" i="14"/>
  <c r="BC742" i="14"/>
  <c r="AU742" i="14"/>
  <c r="AM742" i="14"/>
  <c r="AE742" i="14"/>
  <c r="W742" i="14"/>
  <c r="O742" i="14"/>
  <c r="G742" i="14"/>
  <c r="BR742" i="14"/>
  <c r="BJ742" i="14"/>
  <c r="BB742" i="14"/>
  <c r="AT742" i="14"/>
  <c r="AL742" i="14"/>
  <c r="AD742" i="14"/>
  <c r="V742" i="14"/>
  <c r="N742" i="14"/>
  <c r="BQ742" i="14"/>
  <c r="BI742" i="14"/>
  <c r="BA742" i="14"/>
  <c r="AS742" i="14"/>
  <c r="AK742" i="14"/>
  <c r="AC742" i="14"/>
  <c r="U742" i="14"/>
  <c r="M742" i="14"/>
  <c r="BP742" i="14"/>
  <c r="BH742" i="14"/>
  <c r="AZ742" i="14"/>
  <c r="AR742" i="14"/>
  <c r="AJ742" i="14"/>
  <c r="AB742" i="14"/>
  <c r="T742" i="14"/>
  <c r="L742" i="14"/>
  <c r="BO742" i="14"/>
  <c r="BG742" i="14"/>
  <c r="AY742" i="14"/>
  <c r="AQ742" i="14"/>
  <c r="AI742" i="14"/>
  <c r="AA742" i="14"/>
  <c r="S742" i="14"/>
  <c r="K742" i="14"/>
  <c r="BN742" i="14"/>
  <c r="BF742" i="14"/>
  <c r="AX742" i="14"/>
  <c r="AP742" i="14"/>
  <c r="AH742" i="14"/>
  <c r="Z742" i="14"/>
  <c r="R742" i="14"/>
  <c r="J742" i="14"/>
  <c r="BM742" i="14"/>
  <c r="BE742" i="14"/>
  <c r="AW742" i="14"/>
  <c r="AO742" i="14"/>
  <c r="AG742" i="14"/>
  <c r="Y742" i="14"/>
  <c r="Q742" i="14"/>
  <c r="I742" i="14"/>
  <c r="BL742" i="14"/>
  <c r="BD742" i="14"/>
  <c r="AV742" i="14"/>
  <c r="AN742" i="14"/>
  <c r="AF742" i="14"/>
  <c r="X742" i="14"/>
  <c r="P742" i="14"/>
  <c r="H742" i="14"/>
  <c r="L673" i="14"/>
  <c r="BQ728" i="14"/>
  <c r="BI728" i="14"/>
  <c r="BA728" i="14"/>
  <c r="AS728" i="14"/>
  <c r="AK728" i="14"/>
  <c r="AC728" i="14"/>
  <c r="U728" i="14"/>
  <c r="M728" i="14"/>
  <c r="BO728" i="14"/>
  <c r="BG728" i="14"/>
  <c r="AY728" i="14"/>
  <c r="AQ728" i="14"/>
  <c r="AI728" i="14"/>
  <c r="AA728" i="14"/>
  <c r="S728" i="14"/>
  <c r="K728" i="14"/>
  <c r="BN728" i="14"/>
  <c r="BF728" i="14"/>
  <c r="AX728" i="14"/>
  <c r="AP728" i="14"/>
  <c r="AH728" i="14"/>
  <c r="Z728" i="14"/>
  <c r="R728" i="14"/>
  <c r="J728" i="14"/>
  <c r="BM728" i="14"/>
  <c r="BE728" i="14"/>
  <c r="AW728" i="14"/>
  <c r="AO728" i="14"/>
  <c r="AG728" i="14"/>
  <c r="Y728" i="14"/>
  <c r="Q728" i="14"/>
  <c r="I728" i="14"/>
  <c r="BK728" i="14"/>
  <c r="BC728" i="14"/>
  <c r="AU728" i="14"/>
  <c r="AM728" i="14"/>
  <c r="AE728" i="14"/>
  <c r="W728" i="14"/>
  <c r="O728" i="14"/>
  <c r="G728" i="14"/>
  <c r="BR728" i="14"/>
  <c r="BJ728" i="14"/>
  <c r="BB728" i="14"/>
  <c r="AT728" i="14"/>
  <c r="AL728" i="14"/>
  <c r="AD728" i="14"/>
  <c r="V728" i="14"/>
  <c r="N728" i="14"/>
  <c r="BL728" i="14"/>
  <c r="AF728" i="14"/>
  <c r="BD728" i="14"/>
  <c r="X728" i="14"/>
  <c r="AZ728" i="14"/>
  <c r="T728" i="14"/>
  <c r="AV728" i="14"/>
  <c r="P728" i="14"/>
  <c r="AN728" i="14"/>
  <c r="H728" i="14"/>
  <c r="BP728" i="14"/>
  <c r="AJ728" i="14"/>
  <c r="BH728" i="14"/>
  <c r="AR728" i="14"/>
  <c r="L728" i="14"/>
  <c r="AB728" i="14"/>
  <c r="L659" i="14"/>
  <c r="BL706" i="14"/>
  <c r="BD706" i="14"/>
  <c r="AV706" i="14"/>
  <c r="AN706" i="14"/>
  <c r="AF706" i="14"/>
  <c r="X706" i="14"/>
  <c r="P706" i="14"/>
  <c r="H706" i="14"/>
  <c r="BR706" i="14"/>
  <c r="BJ706" i="14"/>
  <c r="BB706" i="14"/>
  <c r="AT706" i="14"/>
  <c r="AL706" i="14"/>
  <c r="AD706" i="14"/>
  <c r="V706" i="14"/>
  <c r="N706" i="14"/>
  <c r="BQ706" i="14"/>
  <c r="BI706" i="14"/>
  <c r="BA706" i="14"/>
  <c r="AS706" i="14"/>
  <c r="AK706" i="14"/>
  <c r="AC706" i="14"/>
  <c r="U706" i="14"/>
  <c r="M706" i="14"/>
  <c r="BP706" i="14"/>
  <c r="BH706" i="14"/>
  <c r="AZ706" i="14"/>
  <c r="AR706" i="14"/>
  <c r="AJ706" i="14"/>
  <c r="AB706" i="14"/>
  <c r="T706" i="14"/>
  <c r="L706" i="14"/>
  <c r="BN706" i="14"/>
  <c r="BF706" i="14"/>
  <c r="AX706" i="14"/>
  <c r="AP706" i="14"/>
  <c r="AH706" i="14"/>
  <c r="Z706" i="14"/>
  <c r="R706" i="14"/>
  <c r="J706" i="14"/>
  <c r="BM706" i="14"/>
  <c r="BE706" i="14"/>
  <c r="AW706" i="14"/>
  <c r="AO706" i="14"/>
  <c r="AG706" i="14"/>
  <c r="Y706" i="14"/>
  <c r="Q706" i="14"/>
  <c r="I706" i="14"/>
  <c r="AQ706" i="14"/>
  <c r="K706" i="14"/>
  <c r="AM706" i="14"/>
  <c r="G706" i="14"/>
  <c r="BO706" i="14"/>
  <c r="AI706" i="14"/>
  <c r="BK706" i="14"/>
  <c r="AE706" i="14"/>
  <c r="BG706" i="14"/>
  <c r="AA706" i="14"/>
  <c r="BC706" i="14"/>
  <c r="W706" i="14"/>
  <c r="AY706" i="14"/>
  <c r="S706" i="14"/>
  <c r="AU706" i="14"/>
  <c r="O706" i="14"/>
  <c r="L637" i="14"/>
  <c r="BL724" i="14"/>
  <c r="BD724" i="14"/>
  <c r="AV724" i="14"/>
  <c r="AN724" i="14"/>
  <c r="AF724" i="14"/>
  <c r="X724" i="14"/>
  <c r="P724" i="14"/>
  <c r="H724" i="14"/>
  <c r="BR724" i="14"/>
  <c r="BJ724" i="14"/>
  <c r="BB724" i="14"/>
  <c r="AT724" i="14"/>
  <c r="AL724" i="14"/>
  <c r="AD724" i="14"/>
  <c r="V724" i="14"/>
  <c r="N724" i="14"/>
  <c r="BQ724" i="14"/>
  <c r="BI724" i="14"/>
  <c r="BA724" i="14"/>
  <c r="AS724" i="14"/>
  <c r="AK724" i="14"/>
  <c r="AC724" i="14"/>
  <c r="U724" i="14"/>
  <c r="M724" i="14"/>
  <c r="BP724" i="14"/>
  <c r="BH724" i="14"/>
  <c r="AZ724" i="14"/>
  <c r="AR724" i="14"/>
  <c r="AJ724" i="14"/>
  <c r="AB724" i="14"/>
  <c r="T724" i="14"/>
  <c r="L724" i="14"/>
  <c r="BN724" i="14"/>
  <c r="BF724" i="14"/>
  <c r="AX724" i="14"/>
  <c r="AP724" i="14"/>
  <c r="AH724" i="14"/>
  <c r="Z724" i="14"/>
  <c r="R724" i="14"/>
  <c r="J724" i="14"/>
  <c r="BM724" i="14"/>
  <c r="BE724" i="14"/>
  <c r="AW724" i="14"/>
  <c r="AO724" i="14"/>
  <c r="AG724" i="14"/>
  <c r="Y724" i="14"/>
  <c r="Q724" i="14"/>
  <c r="I724" i="14"/>
  <c r="BG724" i="14"/>
  <c r="AA724" i="14"/>
  <c r="AY724" i="14"/>
  <c r="S724" i="14"/>
  <c r="AU724" i="14"/>
  <c r="O724" i="14"/>
  <c r="AQ724" i="14"/>
  <c r="K724" i="14"/>
  <c r="BO724" i="14"/>
  <c r="AI724" i="14"/>
  <c r="BK724" i="14"/>
  <c r="AE724" i="14"/>
  <c r="BC724" i="14"/>
  <c r="AM724" i="14"/>
  <c r="W724" i="14"/>
  <c r="G724" i="14"/>
  <c r="L655" i="14"/>
  <c r="BL711" i="14"/>
  <c r="BD711" i="14"/>
  <c r="AV711" i="14"/>
  <c r="AN711" i="14"/>
  <c r="AF711" i="14"/>
  <c r="BR711" i="14"/>
  <c r="BJ711" i="14"/>
  <c r="BB711" i="14"/>
  <c r="AT711" i="14"/>
  <c r="AL711" i="14"/>
  <c r="AD711" i="14"/>
  <c r="V711" i="14"/>
  <c r="N711" i="14"/>
  <c r="BQ711" i="14"/>
  <c r="BI711" i="14"/>
  <c r="BA711" i="14"/>
  <c r="AS711" i="14"/>
  <c r="AK711" i="14"/>
  <c r="AC711" i="14"/>
  <c r="U711" i="14"/>
  <c r="M711" i="14"/>
  <c r="BP711" i="14"/>
  <c r="BH711" i="14"/>
  <c r="BN711" i="14"/>
  <c r="BF711" i="14"/>
  <c r="BM711" i="14"/>
  <c r="BE711" i="14"/>
  <c r="AW711" i="14"/>
  <c r="AO711" i="14"/>
  <c r="AG711" i="14"/>
  <c r="AX711" i="14"/>
  <c r="AH711" i="14"/>
  <c r="T711" i="14"/>
  <c r="J711" i="14"/>
  <c r="BO711" i="14"/>
  <c r="AR711" i="14"/>
  <c r="AB711" i="14"/>
  <c r="R711" i="14"/>
  <c r="H711" i="14"/>
  <c r="BK711" i="14"/>
  <c r="AQ711" i="14"/>
  <c r="AA711" i="14"/>
  <c r="Q711" i="14"/>
  <c r="G711" i="14"/>
  <c r="BG711" i="14"/>
  <c r="AP711" i="14"/>
  <c r="Z711" i="14"/>
  <c r="P711" i="14"/>
  <c r="AZ711" i="14"/>
  <c r="AJ711" i="14"/>
  <c r="X711" i="14"/>
  <c r="L711" i="14"/>
  <c r="AY711" i="14"/>
  <c r="AI711" i="14"/>
  <c r="W711" i="14"/>
  <c r="K711" i="14"/>
  <c r="AM711" i="14"/>
  <c r="AE711" i="14"/>
  <c r="Y711" i="14"/>
  <c r="S711" i="14"/>
  <c r="O711" i="14"/>
  <c r="I711" i="14"/>
  <c r="BC711" i="14"/>
  <c r="AU711" i="14"/>
  <c r="L642" i="14"/>
  <c r="BP699" i="14"/>
  <c r="BH699" i="14"/>
  <c r="AZ699" i="14"/>
  <c r="AR699" i="14"/>
  <c r="AJ699" i="14"/>
  <c r="AB699" i="14"/>
  <c r="T699" i="14"/>
  <c r="L699" i="14"/>
  <c r="BO699" i="14"/>
  <c r="BG699" i="14"/>
  <c r="AY699" i="14"/>
  <c r="AQ699" i="14"/>
  <c r="AI699" i="14"/>
  <c r="AA699" i="14"/>
  <c r="S699" i="14"/>
  <c r="K699" i="14"/>
  <c r="BN699" i="14"/>
  <c r="BF699" i="14"/>
  <c r="AX699" i="14"/>
  <c r="AP699" i="14"/>
  <c r="AH699" i="14"/>
  <c r="Z699" i="14"/>
  <c r="R699" i="14"/>
  <c r="J699" i="14"/>
  <c r="BM699" i="14"/>
  <c r="BE699" i="14"/>
  <c r="AW699" i="14"/>
  <c r="AO699" i="14"/>
  <c r="AG699" i="14"/>
  <c r="Y699" i="14"/>
  <c r="Q699" i="14"/>
  <c r="I699" i="14"/>
  <c r="BL699" i="14"/>
  <c r="BD699" i="14"/>
  <c r="AV699" i="14"/>
  <c r="AN699" i="14"/>
  <c r="AF699" i="14"/>
  <c r="X699" i="14"/>
  <c r="P699" i="14"/>
  <c r="H699" i="14"/>
  <c r="BK699" i="14"/>
  <c r="BC699" i="14"/>
  <c r="AU699" i="14"/>
  <c r="AM699" i="14"/>
  <c r="AE699" i="14"/>
  <c r="W699" i="14"/>
  <c r="O699" i="14"/>
  <c r="G699" i="14"/>
  <c r="BR699" i="14"/>
  <c r="BJ699" i="14"/>
  <c r="BB699" i="14"/>
  <c r="AT699" i="14"/>
  <c r="AL699" i="14"/>
  <c r="AD699" i="14"/>
  <c r="V699" i="14"/>
  <c r="N699" i="14"/>
  <c r="BQ699" i="14"/>
  <c r="BI699" i="14"/>
  <c r="BA699" i="14"/>
  <c r="AS699" i="14"/>
  <c r="AK699" i="14"/>
  <c r="AC699" i="14"/>
  <c r="U699" i="14"/>
  <c r="M699" i="14"/>
  <c r="L630" i="14"/>
  <c r="E91" i="11"/>
  <c r="F91" i="11" s="1"/>
  <c r="D92" i="11"/>
  <c r="G92" i="11" s="1"/>
  <c r="M321" i="2"/>
  <c r="AH82" i="2"/>
  <c r="AI82" i="2" s="1"/>
  <c r="AK82" i="2" s="1"/>
  <c r="AO82" i="2" s="1"/>
  <c r="M36" i="11" s="1"/>
  <c r="K83" i="2"/>
  <c r="M83" i="2" s="1"/>
  <c r="O83" i="2" s="1"/>
  <c r="S83" i="2" s="1"/>
  <c r="L37" i="11" s="1"/>
  <c r="D84" i="2"/>
  <c r="E84" i="2" s="1"/>
  <c r="C85" i="2"/>
  <c r="F84" i="2"/>
  <c r="H84" i="2"/>
  <c r="I84" i="2" s="1"/>
  <c r="AC83" i="2"/>
  <c r="Z84" i="2"/>
  <c r="AE83" i="2"/>
  <c r="AF83" i="2" s="1"/>
  <c r="AA83" i="2"/>
  <c r="AB83" i="2" s="1"/>
  <c r="X95" i="2"/>
  <c r="F167" i="14" l="1"/>
  <c r="J91" i="11"/>
  <c r="K91" i="11" s="1"/>
  <c r="H91" i="11"/>
  <c r="I91" i="11" s="1"/>
  <c r="G167" i="14"/>
  <c r="FL426" i="14"/>
  <c r="GU426" i="14"/>
  <c r="BW426" i="14"/>
  <c r="AO426" i="14"/>
  <c r="II426" i="14"/>
  <c r="AR426" i="14"/>
  <c r="AS426" i="14"/>
  <c r="BA426" i="14"/>
  <c r="AA426" i="14"/>
  <c r="AT426" i="14"/>
  <c r="AQ426" i="14"/>
  <c r="AN426" i="14"/>
  <c r="DK426" i="14"/>
  <c r="AZ426" i="14"/>
  <c r="FR426" i="14"/>
  <c r="HA426" i="14"/>
  <c r="EY426" i="14"/>
  <c r="DD426" i="14"/>
  <c r="ID426" i="14"/>
  <c r="FO426" i="14"/>
  <c r="FX426" i="14"/>
  <c r="AM426" i="14"/>
  <c r="FW426" i="14"/>
  <c r="IJ426" i="14"/>
  <c r="CY426" i="14"/>
  <c r="AY426" i="14"/>
  <c r="AB426" i="14"/>
  <c r="DE426" i="14"/>
  <c r="HX426" i="14"/>
  <c r="CM426" i="14"/>
  <c r="HK426" i="14"/>
  <c r="DL426" i="14"/>
  <c r="FQ426" i="14"/>
  <c r="FK426" i="14"/>
  <c r="DJ426" i="14"/>
  <c r="DC426" i="14"/>
  <c r="IA426" i="14"/>
  <c r="FP426" i="14"/>
  <c r="IC426" i="14"/>
  <c r="HW426" i="14"/>
  <c r="K426" i="14"/>
  <c r="EI426" i="14"/>
  <c r="L426" i="14"/>
  <c r="IB426" i="14"/>
  <c r="DF426" i="14"/>
  <c r="CZ426" i="14"/>
  <c r="BG426" i="14"/>
  <c r="DS426" i="14"/>
  <c r="GE426" i="14"/>
  <c r="IQ426" i="14"/>
  <c r="BH426" i="14"/>
  <c r="DT426" i="14"/>
  <c r="GF426" i="14"/>
  <c r="IR426" i="14"/>
  <c r="BI426" i="14"/>
  <c r="DU426" i="14"/>
  <c r="GG426" i="14"/>
  <c r="IS426" i="14"/>
  <c r="BJ426" i="14"/>
  <c r="DV426" i="14"/>
  <c r="GH426" i="14"/>
  <c r="IT426" i="14"/>
  <c r="BC426" i="14"/>
  <c r="DO426" i="14"/>
  <c r="GA426" i="14"/>
  <c r="IM426" i="14"/>
  <c r="BD426" i="14"/>
  <c r="DP426" i="14"/>
  <c r="GB426" i="14"/>
  <c r="IN426" i="14"/>
  <c r="CC426" i="14"/>
  <c r="IG426" i="14"/>
  <c r="GD426" i="14"/>
  <c r="DM426" i="14"/>
  <c r="FY426" i="14"/>
  <c r="IK426" i="14"/>
  <c r="BB426" i="14"/>
  <c r="DN426" i="14"/>
  <c r="FZ426" i="14"/>
  <c r="IL426" i="14"/>
  <c r="AU426" i="14"/>
  <c r="DG426" i="14"/>
  <c r="FS426" i="14"/>
  <c r="IE426" i="14"/>
  <c r="AV426" i="14"/>
  <c r="DH426" i="14"/>
  <c r="FT426" i="14"/>
  <c r="IF426" i="14"/>
  <c r="AW426" i="14"/>
  <c r="HI426" i="14"/>
  <c r="EP426" i="14"/>
  <c r="BO426" i="14"/>
  <c r="EA426" i="14"/>
  <c r="GM426" i="14"/>
  <c r="IY426" i="14"/>
  <c r="BP426" i="14"/>
  <c r="EB426" i="14"/>
  <c r="GN426" i="14"/>
  <c r="IZ426" i="14"/>
  <c r="BQ426" i="14"/>
  <c r="EC426" i="14"/>
  <c r="GO426" i="14"/>
  <c r="JA426" i="14"/>
  <c r="BR426" i="14"/>
  <c r="ED426" i="14"/>
  <c r="GP426" i="14"/>
  <c r="JB426" i="14"/>
  <c r="BK426" i="14"/>
  <c r="DW426" i="14"/>
  <c r="GI426" i="14"/>
  <c r="IU426" i="14"/>
  <c r="BL426" i="14"/>
  <c r="DX426" i="14"/>
  <c r="GJ426" i="14"/>
  <c r="IV426" i="14"/>
  <c r="CK426" i="14"/>
  <c r="R426" i="14"/>
  <c r="BX426" i="14"/>
  <c r="EJ426" i="14"/>
  <c r="GV426" i="14"/>
  <c r="M426" i="14"/>
  <c r="BY426" i="14"/>
  <c r="EK426" i="14"/>
  <c r="GW426" i="14"/>
  <c r="N426" i="14"/>
  <c r="BZ426" i="14"/>
  <c r="EL426" i="14"/>
  <c r="GX426" i="14"/>
  <c r="G426" i="14"/>
  <c r="BS426" i="14"/>
  <c r="EE426" i="14"/>
  <c r="GQ426" i="14"/>
  <c r="H426" i="14"/>
  <c r="BT426" i="14"/>
  <c r="EF426" i="14"/>
  <c r="GR426" i="14"/>
  <c r="I426" i="14"/>
  <c r="DI426" i="14"/>
  <c r="Z426" i="14"/>
  <c r="S426" i="14"/>
  <c r="CE426" i="14"/>
  <c r="EQ426" i="14"/>
  <c r="HC426" i="14"/>
  <c r="T426" i="14"/>
  <c r="CF426" i="14"/>
  <c r="ER426" i="14"/>
  <c r="HD426" i="14"/>
  <c r="U426" i="14"/>
  <c r="CG426" i="14"/>
  <c r="ES426" i="14"/>
  <c r="HE426" i="14"/>
  <c r="V426" i="14"/>
  <c r="CH426" i="14"/>
  <c r="ET426" i="14"/>
  <c r="HF426" i="14"/>
  <c r="O426" i="14"/>
  <c r="CA426" i="14"/>
  <c r="EM426" i="14"/>
  <c r="GY426" i="14"/>
  <c r="P426" i="14"/>
  <c r="CB426" i="14"/>
  <c r="EN426" i="14"/>
  <c r="GZ426" i="14"/>
  <c r="Q426" i="14"/>
  <c r="EO426" i="14"/>
  <c r="AX426" i="14"/>
  <c r="CN426" i="14"/>
  <c r="EZ426" i="14"/>
  <c r="HL426" i="14"/>
  <c r="AC426" i="14"/>
  <c r="CO426" i="14"/>
  <c r="FA426" i="14"/>
  <c r="HM426" i="14"/>
  <c r="AD426" i="14"/>
  <c r="CP426" i="14"/>
  <c r="FB426" i="14"/>
  <c r="HN426" i="14"/>
  <c r="W426" i="14"/>
  <c r="CI426" i="14"/>
  <c r="EU426" i="14"/>
  <c r="HG426" i="14"/>
  <c r="X426" i="14"/>
  <c r="CJ426" i="14"/>
  <c r="EV426" i="14"/>
  <c r="HH426" i="14"/>
  <c r="Y426" i="14"/>
  <c r="EW426" i="14"/>
  <c r="CD426" i="14"/>
  <c r="AI426" i="14"/>
  <c r="CU426" i="14"/>
  <c r="FG426" i="14"/>
  <c r="HS426" i="14"/>
  <c r="AJ426" i="14"/>
  <c r="CV426" i="14"/>
  <c r="FH426" i="14"/>
  <c r="HT426" i="14"/>
  <c r="AK426" i="14"/>
  <c r="CW426" i="14"/>
  <c r="FI426" i="14"/>
  <c r="HU426" i="14"/>
  <c r="AL426" i="14"/>
  <c r="CX426" i="14"/>
  <c r="FJ426" i="14"/>
  <c r="HV426" i="14"/>
  <c r="AE426" i="14"/>
  <c r="CQ426" i="14"/>
  <c r="FC426" i="14"/>
  <c r="HO426" i="14"/>
  <c r="AF426" i="14"/>
  <c r="CR426" i="14"/>
  <c r="FD426" i="14"/>
  <c r="HP426" i="14"/>
  <c r="AG426" i="14"/>
  <c r="FU426" i="14"/>
  <c r="CL426" i="14"/>
  <c r="CS426" i="14"/>
  <c r="FE426" i="14"/>
  <c r="HQ426" i="14"/>
  <c r="AH426" i="14"/>
  <c r="CT426" i="14"/>
  <c r="IP426" i="14"/>
  <c r="DA426" i="14"/>
  <c r="FM426" i="14"/>
  <c r="HY426" i="14"/>
  <c r="AP426" i="14"/>
  <c r="DB426" i="14"/>
  <c r="BE426" i="14"/>
  <c r="DQ426" i="14"/>
  <c r="GC426" i="14"/>
  <c r="IO426" i="14"/>
  <c r="BF426" i="14"/>
  <c r="DR426" i="14"/>
  <c r="BM426" i="14"/>
  <c r="DY426" i="14"/>
  <c r="GK426" i="14"/>
  <c r="IW426" i="14"/>
  <c r="BN426" i="14"/>
  <c r="DZ426" i="14"/>
  <c r="BU426" i="14"/>
  <c r="EG426" i="14"/>
  <c r="GS426" i="14"/>
  <c r="J426" i="14"/>
  <c r="BV426" i="14"/>
  <c r="EH426" i="14"/>
  <c r="EX426" i="14"/>
  <c r="FF426" i="14"/>
  <c r="FN426" i="14"/>
  <c r="FV426" i="14"/>
  <c r="GL426" i="14"/>
  <c r="IX426" i="14"/>
  <c r="GT426" i="14"/>
  <c r="HB426" i="14"/>
  <c r="HJ426" i="14"/>
  <c r="HR426" i="14"/>
  <c r="HZ426" i="14"/>
  <c r="I167" i="14"/>
  <c r="K167" i="14" s="1"/>
  <c r="IV428" i="14" s="1"/>
  <c r="BG694" i="14"/>
  <c r="E747" i="14" s="1"/>
  <c r="D747" i="14" s="1"/>
  <c r="AQ694" i="14"/>
  <c r="E731" i="14" s="1"/>
  <c r="D731" i="14" s="1"/>
  <c r="Q694" i="14"/>
  <c r="E705" i="14" s="1"/>
  <c r="D705" i="14" s="1"/>
  <c r="R694" i="14"/>
  <c r="E706" i="14" s="1"/>
  <c r="D706" i="14" s="1"/>
  <c r="T694" i="14"/>
  <c r="E708" i="14" s="1"/>
  <c r="D708" i="14" s="1"/>
  <c r="U694" i="14"/>
  <c r="E709" i="14" s="1"/>
  <c r="D709" i="14" s="1"/>
  <c r="V694" i="14"/>
  <c r="E710" i="14" s="1"/>
  <c r="D710" i="14" s="1"/>
  <c r="P694" i="14"/>
  <c r="E704" i="14" s="1"/>
  <c r="D704" i="14" s="1"/>
  <c r="G168" i="14"/>
  <c r="E168" i="14"/>
  <c r="F168" i="14" s="1"/>
  <c r="AE694" i="14"/>
  <c r="E719" i="14" s="1"/>
  <c r="D719" i="14" s="1"/>
  <c r="O694" i="14"/>
  <c r="E703" i="14" s="1"/>
  <c r="D703" i="14" s="1"/>
  <c r="Y694" i="14"/>
  <c r="E713" i="14" s="1"/>
  <c r="D713" i="14" s="1"/>
  <c r="Z694" i="14"/>
  <c r="E714" i="14" s="1"/>
  <c r="D714" i="14" s="1"/>
  <c r="AB694" i="14"/>
  <c r="E716" i="14" s="1"/>
  <c r="D716" i="14" s="1"/>
  <c r="AC694" i="14"/>
  <c r="E717" i="14" s="1"/>
  <c r="D717" i="14" s="1"/>
  <c r="AD694" i="14"/>
  <c r="E718" i="14" s="1"/>
  <c r="D718" i="14" s="1"/>
  <c r="X694" i="14"/>
  <c r="E712" i="14" s="1"/>
  <c r="D712" i="14" s="1"/>
  <c r="D169" i="14"/>
  <c r="C170" i="14"/>
  <c r="BK694" i="14"/>
  <c r="E751" i="14" s="1"/>
  <c r="D751" i="14" s="1"/>
  <c r="AU694" i="14"/>
  <c r="E735" i="14" s="1"/>
  <c r="D735" i="14" s="1"/>
  <c r="AG694" i="14"/>
  <c r="E721" i="14" s="1"/>
  <c r="D721" i="14" s="1"/>
  <c r="AH694" i="14"/>
  <c r="E722" i="14" s="1"/>
  <c r="D722" i="14" s="1"/>
  <c r="AJ694" i="14"/>
  <c r="E724" i="14" s="1"/>
  <c r="D724" i="14" s="1"/>
  <c r="AK694" i="14"/>
  <c r="E725" i="14" s="1"/>
  <c r="D725" i="14" s="1"/>
  <c r="AL694" i="14"/>
  <c r="E726" i="14" s="1"/>
  <c r="D726" i="14" s="1"/>
  <c r="AF694" i="14"/>
  <c r="E720" i="14" s="1"/>
  <c r="D720" i="14" s="1"/>
  <c r="AI694" i="14"/>
  <c r="E723" i="14" s="1"/>
  <c r="D723" i="14" s="1"/>
  <c r="S694" i="14"/>
  <c r="E707" i="14" s="1"/>
  <c r="D707" i="14" s="1"/>
  <c r="AO694" i="14"/>
  <c r="E729" i="14" s="1"/>
  <c r="D729" i="14" s="1"/>
  <c r="AP694" i="14"/>
  <c r="E730" i="14" s="1"/>
  <c r="D730" i="14" s="1"/>
  <c r="AR694" i="14"/>
  <c r="E732" i="14" s="1"/>
  <c r="D732" i="14" s="1"/>
  <c r="AS694" i="14"/>
  <c r="E733" i="14" s="1"/>
  <c r="D733" i="14" s="1"/>
  <c r="AT694" i="14"/>
  <c r="E734" i="14" s="1"/>
  <c r="D734" i="14" s="1"/>
  <c r="AN694" i="14"/>
  <c r="E728" i="14" s="1"/>
  <c r="D728" i="14" s="1"/>
  <c r="BO694" i="14"/>
  <c r="E755" i="14" s="1"/>
  <c r="D755" i="14" s="1"/>
  <c r="AY694" i="14"/>
  <c r="E739" i="14" s="1"/>
  <c r="D739" i="14" s="1"/>
  <c r="AW694" i="14"/>
  <c r="E737" i="14" s="1"/>
  <c r="D737" i="14" s="1"/>
  <c r="AX694" i="14"/>
  <c r="E738" i="14" s="1"/>
  <c r="D738" i="14" s="1"/>
  <c r="AZ694" i="14"/>
  <c r="E740" i="14" s="1"/>
  <c r="D740" i="14" s="1"/>
  <c r="BA694" i="14"/>
  <c r="E741" i="14" s="1"/>
  <c r="D741" i="14" s="1"/>
  <c r="BB694" i="14"/>
  <c r="E742" i="14" s="1"/>
  <c r="D742" i="14" s="1"/>
  <c r="AV694" i="14"/>
  <c r="E736" i="14" s="1"/>
  <c r="D736" i="14" s="1"/>
  <c r="G694" i="14"/>
  <c r="E695" i="14" s="1"/>
  <c r="D695" i="14" s="1"/>
  <c r="W694" i="14"/>
  <c r="E711" i="14" s="1"/>
  <c r="D711" i="14" s="1"/>
  <c r="BE694" i="14"/>
  <c r="E745" i="14" s="1"/>
  <c r="D745" i="14" s="1"/>
  <c r="BF694" i="14"/>
  <c r="E746" i="14" s="1"/>
  <c r="D746" i="14" s="1"/>
  <c r="BH694" i="14"/>
  <c r="E748" i="14" s="1"/>
  <c r="D748" i="14" s="1"/>
  <c r="BI694" i="14"/>
  <c r="E749" i="14" s="1"/>
  <c r="D749" i="14" s="1"/>
  <c r="BJ694" i="14"/>
  <c r="E750" i="14" s="1"/>
  <c r="D750" i="14" s="1"/>
  <c r="BD694" i="14"/>
  <c r="E744" i="14" s="1"/>
  <c r="D744" i="14" s="1"/>
  <c r="IY427" i="14"/>
  <c r="IQ427" i="14"/>
  <c r="II427" i="14"/>
  <c r="IA427" i="14"/>
  <c r="HS427" i="14"/>
  <c r="HK427" i="14"/>
  <c r="HC427" i="14"/>
  <c r="GU427" i="14"/>
  <c r="GM427" i="14"/>
  <c r="GE427" i="14"/>
  <c r="IW427" i="14"/>
  <c r="IO427" i="14"/>
  <c r="IG427" i="14"/>
  <c r="HY427" i="14"/>
  <c r="HQ427" i="14"/>
  <c r="HI427" i="14"/>
  <c r="HA427" i="14"/>
  <c r="GS427" i="14"/>
  <c r="GK427" i="14"/>
  <c r="GC427" i="14"/>
  <c r="IX427" i="14"/>
  <c r="IM427" i="14"/>
  <c r="IC427" i="14"/>
  <c r="HR427" i="14"/>
  <c r="HG427" i="14"/>
  <c r="GW427" i="14"/>
  <c r="GL427" i="14"/>
  <c r="GA427" i="14"/>
  <c r="FS427" i="14"/>
  <c r="FK427" i="14"/>
  <c r="FC427" i="14"/>
  <c r="EU427" i="14"/>
  <c r="EM427" i="14"/>
  <c r="EE427" i="14"/>
  <c r="DW427" i="14"/>
  <c r="DO427" i="14"/>
  <c r="DG427" i="14"/>
  <c r="CY427" i="14"/>
  <c r="CQ427" i="14"/>
  <c r="CI427" i="14"/>
  <c r="CA427" i="14"/>
  <c r="BS427" i="14"/>
  <c r="BK427" i="14"/>
  <c r="BC427" i="14"/>
  <c r="AU427" i="14"/>
  <c r="AM427" i="14"/>
  <c r="AE427" i="14"/>
  <c r="W427" i="14"/>
  <c r="O427" i="14"/>
  <c r="G427" i="14"/>
  <c r="IV427" i="14"/>
  <c r="IL427" i="14"/>
  <c r="IB427" i="14"/>
  <c r="HP427" i="14"/>
  <c r="HF427" i="14"/>
  <c r="GV427" i="14"/>
  <c r="GJ427" i="14"/>
  <c r="FZ427" i="14"/>
  <c r="FR427" i="14"/>
  <c r="FJ427" i="14"/>
  <c r="FB427" i="14"/>
  <c r="ET427" i="14"/>
  <c r="EL427" i="14"/>
  <c r="ED427" i="14"/>
  <c r="DV427" i="14"/>
  <c r="DN427" i="14"/>
  <c r="DF427" i="14"/>
  <c r="CX427" i="14"/>
  <c r="CP427" i="14"/>
  <c r="CH427" i="14"/>
  <c r="BZ427" i="14"/>
  <c r="BR427" i="14"/>
  <c r="BJ427" i="14"/>
  <c r="BB427" i="14"/>
  <c r="AT427" i="14"/>
  <c r="AL427" i="14"/>
  <c r="AD427" i="14"/>
  <c r="V427" i="14"/>
  <c r="N427" i="14"/>
  <c r="IU427" i="14"/>
  <c r="IK427" i="14"/>
  <c r="HZ427" i="14"/>
  <c r="HO427" i="14"/>
  <c r="HE427" i="14"/>
  <c r="GT427" i="14"/>
  <c r="GI427" i="14"/>
  <c r="FY427" i="14"/>
  <c r="FQ427" i="14"/>
  <c r="FI427" i="14"/>
  <c r="FA427" i="14"/>
  <c r="ES427" i="14"/>
  <c r="EK427" i="14"/>
  <c r="EC427" i="14"/>
  <c r="DU427" i="14"/>
  <c r="DM427" i="14"/>
  <c r="DE427" i="14"/>
  <c r="CW427" i="14"/>
  <c r="CO427" i="14"/>
  <c r="CG427" i="14"/>
  <c r="BY427" i="14"/>
  <c r="BQ427" i="14"/>
  <c r="BI427" i="14"/>
  <c r="BA427" i="14"/>
  <c r="AS427" i="14"/>
  <c r="AK427" i="14"/>
  <c r="AC427" i="14"/>
  <c r="U427" i="14"/>
  <c r="M427" i="14"/>
  <c r="IT427" i="14"/>
  <c r="IJ427" i="14"/>
  <c r="HX427" i="14"/>
  <c r="HN427" i="14"/>
  <c r="HD427" i="14"/>
  <c r="GR427" i="14"/>
  <c r="GH427" i="14"/>
  <c r="FX427" i="14"/>
  <c r="FP427" i="14"/>
  <c r="FH427" i="14"/>
  <c r="EZ427" i="14"/>
  <c r="ER427" i="14"/>
  <c r="EJ427" i="14"/>
  <c r="EB427" i="14"/>
  <c r="DT427" i="14"/>
  <c r="DL427" i="14"/>
  <c r="DD427" i="14"/>
  <c r="CV427" i="14"/>
  <c r="CN427" i="14"/>
  <c r="CF427" i="14"/>
  <c r="BX427" i="14"/>
  <c r="BP427" i="14"/>
  <c r="BH427" i="14"/>
  <c r="AZ427" i="14"/>
  <c r="AR427" i="14"/>
  <c r="AJ427" i="14"/>
  <c r="AB427" i="14"/>
  <c r="T427" i="14"/>
  <c r="L427" i="14"/>
  <c r="IS427" i="14"/>
  <c r="IH427" i="14"/>
  <c r="HW427" i="14"/>
  <c r="HM427" i="14"/>
  <c r="HB427" i="14"/>
  <c r="GQ427" i="14"/>
  <c r="GG427" i="14"/>
  <c r="FW427" i="14"/>
  <c r="FO427" i="14"/>
  <c r="FG427" i="14"/>
  <c r="EY427" i="14"/>
  <c r="EQ427" i="14"/>
  <c r="EI427" i="14"/>
  <c r="EA427" i="14"/>
  <c r="DS427" i="14"/>
  <c r="DK427" i="14"/>
  <c r="DC427" i="14"/>
  <c r="CU427" i="14"/>
  <c r="CM427" i="14"/>
  <c r="CE427" i="14"/>
  <c r="BW427" i="14"/>
  <c r="BO427" i="14"/>
  <c r="BG427" i="14"/>
  <c r="AY427" i="14"/>
  <c r="AQ427" i="14"/>
  <c r="AI427" i="14"/>
  <c r="AA427" i="14"/>
  <c r="S427" i="14"/>
  <c r="K427" i="14"/>
  <c r="JB427" i="14"/>
  <c r="IR427" i="14"/>
  <c r="IF427" i="14"/>
  <c r="HV427" i="14"/>
  <c r="HL427" i="14"/>
  <c r="GZ427" i="14"/>
  <c r="GP427" i="14"/>
  <c r="GF427" i="14"/>
  <c r="FV427" i="14"/>
  <c r="FN427" i="14"/>
  <c r="FF427" i="14"/>
  <c r="EX427" i="14"/>
  <c r="EP427" i="14"/>
  <c r="EH427" i="14"/>
  <c r="DZ427" i="14"/>
  <c r="DR427" i="14"/>
  <c r="DJ427" i="14"/>
  <c r="DB427" i="14"/>
  <c r="CT427" i="14"/>
  <c r="CL427" i="14"/>
  <c r="CD427" i="14"/>
  <c r="BV427" i="14"/>
  <c r="BN427" i="14"/>
  <c r="BF427" i="14"/>
  <c r="AX427" i="14"/>
  <c r="AP427" i="14"/>
  <c r="AH427" i="14"/>
  <c r="Z427" i="14"/>
  <c r="R427" i="14"/>
  <c r="J427" i="14"/>
  <c r="JA427" i="14"/>
  <c r="IP427" i="14"/>
  <c r="IE427" i="14"/>
  <c r="HU427" i="14"/>
  <c r="HJ427" i="14"/>
  <c r="GY427" i="14"/>
  <c r="GO427" i="14"/>
  <c r="GD427" i="14"/>
  <c r="FU427" i="14"/>
  <c r="FM427" i="14"/>
  <c r="FE427" i="14"/>
  <c r="EW427" i="14"/>
  <c r="EO427" i="14"/>
  <c r="EG427" i="14"/>
  <c r="DY427" i="14"/>
  <c r="DQ427" i="14"/>
  <c r="DI427" i="14"/>
  <c r="DA427" i="14"/>
  <c r="CS427" i="14"/>
  <c r="CK427" i="14"/>
  <c r="CC427" i="14"/>
  <c r="BU427" i="14"/>
  <c r="BM427" i="14"/>
  <c r="BE427" i="14"/>
  <c r="AW427" i="14"/>
  <c r="AO427" i="14"/>
  <c r="AG427" i="14"/>
  <c r="Y427" i="14"/>
  <c r="Q427" i="14"/>
  <c r="I427" i="14"/>
  <c r="IZ427" i="14"/>
  <c r="IN427" i="14"/>
  <c r="ID427" i="14"/>
  <c r="HT427" i="14"/>
  <c r="HH427" i="14"/>
  <c r="GX427" i="14"/>
  <c r="GN427" i="14"/>
  <c r="GB427" i="14"/>
  <c r="FT427" i="14"/>
  <c r="FL427" i="14"/>
  <c r="FD427" i="14"/>
  <c r="EV427" i="14"/>
  <c r="EN427" i="14"/>
  <c r="EF427" i="14"/>
  <c r="DX427" i="14"/>
  <c r="DP427" i="14"/>
  <c r="DH427" i="14"/>
  <c r="CZ427" i="14"/>
  <c r="CR427" i="14"/>
  <c r="CJ427" i="14"/>
  <c r="CB427" i="14"/>
  <c r="BT427" i="14"/>
  <c r="BL427" i="14"/>
  <c r="BD427" i="14"/>
  <c r="AV427" i="14"/>
  <c r="AN427" i="14"/>
  <c r="AF427" i="14"/>
  <c r="X427" i="14"/>
  <c r="P427" i="14"/>
  <c r="H427" i="14"/>
  <c r="AM694" i="14"/>
  <c r="E727" i="14" s="1"/>
  <c r="D727" i="14" s="1"/>
  <c r="BC694" i="14"/>
  <c r="E743" i="14" s="1"/>
  <c r="D743" i="14" s="1"/>
  <c r="BM694" i="14"/>
  <c r="E753" i="14" s="1"/>
  <c r="D753" i="14" s="1"/>
  <c r="BN694" i="14"/>
  <c r="E754" i="14" s="1"/>
  <c r="D754" i="14" s="1"/>
  <c r="BP694" i="14"/>
  <c r="E756" i="14" s="1"/>
  <c r="D756" i="14" s="1"/>
  <c r="BQ694" i="14"/>
  <c r="E757" i="14" s="1"/>
  <c r="D757" i="14" s="1"/>
  <c r="BR694" i="14"/>
  <c r="E758" i="14" s="1"/>
  <c r="D758" i="14" s="1"/>
  <c r="BL694" i="14"/>
  <c r="E752" i="14" s="1"/>
  <c r="D752" i="14" s="1"/>
  <c r="AA694" i="14"/>
  <c r="E715" i="14" s="1"/>
  <c r="D715" i="14" s="1"/>
  <c r="K694" i="14"/>
  <c r="E699" i="14" s="1"/>
  <c r="D699" i="14" s="1"/>
  <c r="I694" i="14"/>
  <c r="E697" i="14" s="1"/>
  <c r="D697" i="14" s="1"/>
  <c r="J694" i="14"/>
  <c r="E698" i="14" s="1"/>
  <c r="D698" i="14" s="1"/>
  <c r="L694" i="14"/>
  <c r="E700" i="14" s="1"/>
  <c r="D700" i="14" s="1"/>
  <c r="M694" i="14"/>
  <c r="E701" i="14" s="1"/>
  <c r="D701" i="14" s="1"/>
  <c r="N694" i="14"/>
  <c r="E702" i="14" s="1"/>
  <c r="D702" i="14" s="1"/>
  <c r="H694" i="14"/>
  <c r="E696" i="14" s="1"/>
  <c r="D696" i="14" s="1"/>
  <c r="D93" i="11"/>
  <c r="G93" i="11" s="1"/>
  <c r="E92" i="11"/>
  <c r="F92" i="11" s="1"/>
  <c r="AH83" i="2"/>
  <c r="AI83" i="2" s="1"/>
  <c r="AK83" i="2" s="1"/>
  <c r="AO83" i="2" s="1"/>
  <c r="M37" i="11" s="1"/>
  <c r="K84" i="2"/>
  <c r="M84" i="2" s="1"/>
  <c r="O84" i="2" s="1"/>
  <c r="S84" i="2" s="1"/>
  <c r="L38" i="11" s="1"/>
  <c r="D85" i="2"/>
  <c r="E85" i="2" s="1"/>
  <c r="F85" i="2"/>
  <c r="H85" i="2"/>
  <c r="I85" i="2" s="1"/>
  <c r="C86" i="2"/>
  <c r="AC84" i="2"/>
  <c r="AE84" i="2"/>
  <c r="AF84" i="2" s="1"/>
  <c r="AA84" i="2"/>
  <c r="AB84" i="2" s="1"/>
  <c r="Z85" i="2"/>
  <c r="X96" i="2"/>
  <c r="J92" i="11" l="1"/>
  <c r="K92" i="11" s="1"/>
  <c r="H92" i="11"/>
  <c r="I92" i="11" s="1"/>
  <c r="CG428" i="14"/>
  <c r="FP428" i="14"/>
  <c r="IY428" i="14"/>
  <c r="CM428" i="14"/>
  <c r="FK428" i="14"/>
  <c r="ER428" i="14"/>
  <c r="ES428" i="14"/>
  <c r="IB428" i="14"/>
  <c r="BP428" i="14"/>
  <c r="EY428" i="14"/>
  <c r="HW428" i="14"/>
  <c r="HZ428" i="14"/>
  <c r="FO428" i="14"/>
  <c r="IX428" i="14"/>
  <c r="CL428" i="14"/>
  <c r="FU428" i="14"/>
  <c r="IR428" i="14"/>
  <c r="BB428" i="14"/>
  <c r="IA428" i="14"/>
  <c r="BO428" i="14"/>
  <c r="EX428" i="14"/>
  <c r="IG428" i="14"/>
  <c r="BI428" i="14"/>
  <c r="DN428" i="14"/>
  <c r="IW428" i="14"/>
  <c r="CK428" i="14"/>
  <c r="FS428" i="14"/>
  <c r="JA428" i="14"/>
  <c r="CE428" i="14"/>
  <c r="FZ428" i="14"/>
  <c r="BN428" i="14"/>
  <c r="EW428" i="14"/>
  <c r="IE428" i="14"/>
  <c r="BH428" i="14"/>
  <c r="EQ428" i="14"/>
  <c r="IL428" i="14"/>
  <c r="CI428" i="14"/>
  <c r="FQ428" i="14"/>
  <c r="IZ428" i="14"/>
  <c r="CD428" i="14"/>
  <c r="HY428" i="14"/>
  <c r="AV428" i="14"/>
  <c r="BM428" i="14"/>
  <c r="EU428" i="14"/>
  <c r="IC428" i="14"/>
  <c r="BQ428" i="14"/>
  <c r="EP428" i="14"/>
  <c r="BK428" i="14"/>
  <c r="EF428" i="14"/>
  <c r="BW428" i="14"/>
  <c r="FE428" i="14"/>
  <c r="IK428" i="14"/>
  <c r="BX428" i="14"/>
  <c r="FF428" i="14"/>
  <c r="IM428" i="14"/>
  <c r="BY428" i="14"/>
  <c r="FG428" i="14"/>
  <c r="IO428" i="14"/>
  <c r="CA428" i="14"/>
  <c r="FH428" i="14"/>
  <c r="IP428" i="14"/>
  <c r="CC428" i="14"/>
  <c r="FI428" i="14"/>
  <c r="IQ428" i="14"/>
  <c r="BS428" i="14"/>
  <c r="EZ428" i="14"/>
  <c r="IH428" i="14"/>
  <c r="BU428" i="14"/>
  <c r="FA428" i="14"/>
  <c r="II428" i="14"/>
  <c r="BV428" i="14"/>
  <c r="FC428" i="14"/>
  <c r="IJ428" i="14"/>
  <c r="BJ428" i="14"/>
  <c r="DV428" i="14"/>
  <c r="GH428" i="14"/>
  <c r="IT428" i="14"/>
  <c r="BD428" i="14"/>
  <c r="EN428" i="14"/>
  <c r="FM428" i="14"/>
  <c r="IS428" i="14"/>
  <c r="CF428" i="14"/>
  <c r="FN428" i="14"/>
  <c r="IU428" i="14"/>
  <c r="BR428" i="14"/>
  <c r="ED428" i="14"/>
  <c r="GP428" i="14"/>
  <c r="JB428" i="14"/>
  <c r="BL428" i="14"/>
  <c r="EV428" i="14"/>
  <c r="K428" i="14"/>
  <c r="CS428" i="14"/>
  <c r="FY428" i="14"/>
  <c r="L428" i="14"/>
  <c r="CT428" i="14"/>
  <c r="GA428" i="14"/>
  <c r="M428" i="14"/>
  <c r="CU428" i="14"/>
  <c r="GC428" i="14"/>
  <c r="O428" i="14"/>
  <c r="CV428" i="14"/>
  <c r="GD428" i="14"/>
  <c r="Q428" i="14"/>
  <c r="CW428" i="14"/>
  <c r="GE428" i="14"/>
  <c r="G428" i="14"/>
  <c r="CN428" i="14"/>
  <c r="FV428" i="14"/>
  <c r="I428" i="14"/>
  <c r="CO428" i="14"/>
  <c r="FW428" i="14"/>
  <c r="J428" i="14"/>
  <c r="CQ428" i="14"/>
  <c r="FX428" i="14"/>
  <c r="N428" i="14"/>
  <c r="BZ428" i="14"/>
  <c r="EL428" i="14"/>
  <c r="GX428" i="14"/>
  <c r="H428" i="14"/>
  <c r="BT428" i="14"/>
  <c r="FD428" i="14"/>
  <c r="U428" i="14"/>
  <c r="DC428" i="14"/>
  <c r="GK428" i="14"/>
  <c r="W428" i="14"/>
  <c r="DD428" i="14"/>
  <c r="GL428" i="14"/>
  <c r="Y428" i="14"/>
  <c r="DE428" i="14"/>
  <c r="GM428" i="14"/>
  <c r="Z428" i="14"/>
  <c r="DG428" i="14"/>
  <c r="GN428" i="14"/>
  <c r="AA428" i="14"/>
  <c r="DI428" i="14"/>
  <c r="GO428" i="14"/>
  <c r="R428" i="14"/>
  <c r="CY428" i="14"/>
  <c r="GF428" i="14"/>
  <c r="S428" i="14"/>
  <c r="DA428" i="14"/>
  <c r="GG428" i="14"/>
  <c r="T428" i="14"/>
  <c r="DB428" i="14"/>
  <c r="GI428" i="14"/>
  <c r="V428" i="14"/>
  <c r="CH428" i="14"/>
  <c r="ET428" i="14"/>
  <c r="HF428" i="14"/>
  <c r="P428" i="14"/>
  <c r="CB428" i="14"/>
  <c r="GR428" i="14"/>
  <c r="AG428" i="14"/>
  <c r="DM428" i="14"/>
  <c r="GU428" i="14"/>
  <c r="AH428" i="14"/>
  <c r="DO428" i="14"/>
  <c r="GV428" i="14"/>
  <c r="AI428" i="14"/>
  <c r="DQ428" i="14"/>
  <c r="GW428" i="14"/>
  <c r="AJ428" i="14"/>
  <c r="DR428" i="14"/>
  <c r="GY428" i="14"/>
  <c r="AK428" i="14"/>
  <c r="DS428" i="14"/>
  <c r="HA428" i="14"/>
  <c r="AB428" i="14"/>
  <c r="DJ428" i="14"/>
  <c r="GQ428" i="14"/>
  <c r="AC428" i="14"/>
  <c r="DK428" i="14"/>
  <c r="GS428" i="14"/>
  <c r="AE428" i="14"/>
  <c r="DL428" i="14"/>
  <c r="GT428" i="14"/>
  <c r="AD428" i="14"/>
  <c r="CP428" i="14"/>
  <c r="FB428" i="14"/>
  <c r="HN428" i="14"/>
  <c r="X428" i="14"/>
  <c r="CJ428" i="14"/>
  <c r="GZ428" i="14"/>
  <c r="AQ428" i="14"/>
  <c r="DY428" i="14"/>
  <c r="HE428" i="14"/>
  <c r="AR428" i="14"/>
  <c r="DZ428" i="14"/>
  <c r="HG428" i="14"/>
  <c r="AS428" i="14"/>
  <c r="EA428" i="14"/>
  <c r="HI428" i="14"/>
  <c r="AU428" i="14"/>
  <c r="EB428" i="14"/>
  <c r="HJ428" i="14"/>
  <c r="AW428" i="14"/>
  <c r="EC428" i="14"/>
  <c r="HK428" i="14"/>
  <c r="AM428" i="14"/>
  <c r="DT428" i="14"/>
  <c r="HB428" i="14"/>
  <c r="AO428" i="14"/>
  <c r="DU428" i="14"/>
  <c r="HC428" i="14"/>
  <c r="AP428" i="14"/>
  <c r="DW428" i="14"/>
  <c r="HD428" i="14"/>
  <c r="AL428" i="14"/>
  <c r="CX428" i="14"/>
  <c r="FJ428" i="14"/>
  <c r="HV428" i="14"/>
  <c r="AF428" i="14"/>
  <c r="CR428" i="14"/>
  <c r="HH428" i="14"/>
  <c r="BA428" i="14"/>
  <c r="EI428" i="14"/>
  <c r="HQ428" i="14"/>
  <c r="BC428" i="14"/>
  <c r="EJ428" i="14"/>
  <c r="HR428" i="14"/>
  <c r="BE428" i="14"/>
  <c r="EK428" i="14"/>
  <c r="HS428" i="14"/>
  <c r="BF428" i="14"/>
  <c r="EM428" i="14"/>
  <c r="HT428" i="14"/>
  <c r="BG428" i="14"/>
  <c r="EO428" i="14"/>
  <c r="HU428" i="14"/>
  <c r="AX428" i="14"/>
  <c r="EE428" i="14"/>
  <c r="HL428" i="14"/>
  <c r="AY428" i="14"/>
  <c r="EG428" i="14"/>
  <c r="HM428" i="14"/>
  <c r="AZ428" i="14"/>
  <c r="EH428" i="14"/>
  <c r="HO428" i="14"/>
  <c r="AT428" i="14"/>
  <c r="DF428" i="14"/>
  <c r="FR428" i="14"/>
  <c r="ID428" i="14"/>
  <c r="AN428" i="14"/>
  <c r="CZ428" i="14"/>
  <c r="HP428" i="14"/>
  <c r="FL428" i="14"/>
  <c r="HX428" i="14"/>
  <c r="DH428" i="14"/>
  <c r="FT428" i="14"/>
  <c r="IF428" i="14"/>
  <c r="DP428" i="14"/>
  <c r="GB428" i="14"/>
  <c r="IN428" i="14"/>
  <c r="DX428" i="14"/>
  <c r="GJ428" i="14"/>
  <c r="H168" i="14"/>
  <c r="I168" i="14" s="1"/>
  <c r="K168" i="14" s="1"/>
  <c r="C171" i="14"/>
  <c r="D170" i="14"/>
  <c r="E169" i="14"/>
  <c r="H169" i="14" s="1"/>
  <c r="G169" i="14"/>
  <c r="E93" i="11"/>
  <c r="F93" i="11" s="1"/>
  <c r="D94" i="11"/>
  <c r="G94" i="11" s="1"/>
  <c r="AH84" i="2"/>
  <c r="AI84" i="2" s="1"/>
  <c r="AK84" i="2" s="1"/>
  <c r="AO84" i="2" s="1"/>
  <c r="M38" i="11" s="1"/>
  <c r="K85" i="2"/>
  <c r="M85" i="2" s="1"/>
  <c r="O85" i="2" s="1"/>
  <c r="S85" i="2" s="1"/>
  <c r="L39" i="11" s="1"/>
  <c r="D86" i="2"/>
  <c r="E86" i="2" s="1"/>
  <c r="F86" i="2"/>
  <c r="C87" i="2"/>
  <c r="H86" i="2"/>
  <c r="I86" i="2" s="1"/>
  <c r="AC85" i="2"/>
  <c r="Z86" i="2"/>
  <c r="AA85" i="2"/>
  <c r="AB85" i="2" s="1"/>
  <c r="AE85" i="2"/>
  <c r="AF85" i="2" s="1"/>
  <c r="X97" i="2"/>
  <c r="J93" i="11" l="1"/>
  <c r="K93" i="11" s="1"/>
  <c r="H93" i="11"/>
  <c r="I93" i="11" s="1"/>
  <c r="F169" i="14"/>
  <c r="I169" i="14" s="1"/>
  <c r="K169" i="14" s="1"/>
  <c r="JA429" i="14"/>
  <c r="IS429" i="14"/>
  <c r="IK429" i="14"/>
  <c r="IC429" i="14"/>
  <c r="HU429" i="14"/>
  <c r="HM429" i="14"/>
  <c r="HE429" i="14"/>
  <c r="GW429" i="14"/>
  <c r="GO429" i="14"/>
  <c r="GG429" i="14"/>
  <c r="FY429" i="14"/>
  <c r="FQ429" i="14"/>
  <c r="FI429" i="14"/>
  <c r="FA429" i="14"/>
  <c r="ES429" i="14"/>
  <c r="EK429" i="14"/>
  <c r="EC429" i="14"/>
  <c r="DU429" i="14"/>
  <c r="DM429" i="14"/>
  <c r="DE429" i="14"/>
  <c r="CW429" i="14"/>
  <c r="CO429" i="14"/>
  <c r="CG429" i="14"/>
  <c r="BY429" i="14"/>
  <c r="BQ429" i="14"/>
  <c r="BI429" i="14"/>
  <c r="BA429" i="14"/>
  <c r="AS429" i="14"/>
  <c r="AK429" i="14"/>
  <c r="AC429" i="14"/>
  <c r="U429" i="14"/>
  <c r="M429" i="14"/>
  <c r="IY429" i="14"/>
  <c r="IQ429" i="14"/>
  <c r="II429" i="14"/>
  <c r="IA429" i="14"/>
  <c r="HS429" i="14"/>
  <c r="HK429" i="14"/>
  <c r="HC429" i="14"/>
  <c r="GU429" i="14"/>
  <c r="GM429" i="14"/>
  <c r="GE429" i="14"/>
  <c r="FW429" i="14"/>
  <c r="FO429" i="14"/>
  <c r="FG429" i="14"/>
  <c r="EY429" i="14"/>
  <c r="EQ429" i="14"/>
  <c r="EI429" i="14"/>
  <c r="EA429" i="14"/>
  <c r="DS429" i="14"/>
  <c r="DK429" i="14"/>
  <c r="DC429" i="14"/>
  <c r="CU429" i="14"/>
  <c r="CM429" i="14"/>
  <c r="CE429" i="14"/>
  <c r="BW429" i="14"/>
  <c r="BO429" i="14"/>
  <c r="BG429" i="14"/>
  <c r="AY429" i="14"/>
  <c r="AQ429" i="14"/>
  <c r="AI429" i="14"/>
  <c r="AA429" i="14"/>
  <c r="S429" i="14"/>
  <c r="K429" i="14"/>
  <c r="IR429" i="14"/>
  <c r="IG429" i="14"/>
  <c r="HW429" i="14"/>
  <c r="HL429" i="14"/>
  <c r="HA429" i="14"/>
  <c r="GQ429" i="14"/>
  <c r="GF429" i="14"/>
  <c r="FU429" i="14"/>
  <c r="FK429" i="14"/>
  <c r="EZ429" i="14"/>
  <c r="EO429" i="14"/>
  <c r="EE429" i="14"/>
  <c r="DT429" i="14"/>
  <c r="DI429" i="14"/>
  <c r="CY429" i="14"/>
  <c r="CN429" i="14"/>
  <c r="CC429" i="14"/>
  <c r="BS429" i="14"/>
  <c r="BH429" i="14"/>
  <c r="AW429" i="14"/>
  <c r="AM429" i="14"/>
  <c r="AB429" i="14"/>
  <c r="Q429" i="14"/>
  <c r="G429" i="14"/>
  <c r="JB429" i="14"/>
  <c r="IP429" i="14"/>
  <c r="IF429" i="14"/>
  <c r="HV429" i="14"/>
  <c r="HJ429" i="14"/>
  <c r="GZ429" i="14"/>
  <c r="GP429" i="14"/>
  <c r="GD429" i="14"/>
  <c r="FT429" i="14"/>
  <c r="FJ429" i="14"/>
  <c r="EX429" i="14"/>
  <c r="EN429" i="14"/>
  <c r="ED429" i="14"/>
  <c r="DR429" i="14"/>
  <c r="DH429" i="14"/>
  <c r="CX429" i="14"/>
  <c r="CL429" i="14"/>
  <c r="CB429" i="14"/>
  <c r="BR429" i="14"/>
  <c r="BF429" i="14"/>
  <c r="AV429" i="14"/>
  <c r="AL429" i="14"/>
  <c r="Z429" i="14"/>
  <c r="P429" i="14"/>
  <c r="IZ429" i="14"/>
  <c r="IO429" i="14"/>
  <c r="IE429" i="14"/>
  <c r="HT429" i="14"/>
  <c r="HI429" i="14"/>
  <c r="GY429" i="14"/>
  <c r="GN429" i="14"/>
  <c r="GC429" i="14"/>
  <c r="FS429" i="14"/>
  <c r="FH429" i="14"/>
  <c r="EW429" i="14"/>
  <c r="EM429" i="14"/>
  <c r="EB429" i="14"/>
  <c r="DQ429" i="14"/>
  <c r="DG429" i="14"/>
  <c r="CV429" i="14"/>
  <c r="CK429" i="14"/>
  <c r="CA429" i="14"/>
  <c r="BP429" i="14"/>
  <c r="BE429" i="14"/>
  <c r="AU429" i="14"/>
  <c r="AJ429" i="14"/>
  <c r="Y429" i="14"/>
  <c r="O429" i="14"/>
  <c r="IX429" i="14"/>
  <c r="IN429" i="14"/>
  <c r="ID429" i="14"/>
  <c r="HR429" i="14"/>
  <c r="HH429" i="14"/>
  <c r="GX429" i="14"/>
  <c r="GL429" i="14"/>
  <c r="GB429" i="14"/>
  <c r="FR429" i="14"/>
  <c r="FF429" i="14"/>
  <c r="EV429" i="14"/>
  <c r="EL429" i="14"/>
  <c r="DZ429" i="14"/>
  <c r="DP429" i="14"/>
  <c r="DF429" i="14"/>
  <c r="CT429" i="14"/>
  <c r="CJ429" i="14"/>
  <c r="BZ429" i="14"/>
  <c r="BN429" i="14"/>
  <c r="BD429" i="14"/>
  <c r="AT429" i="14"/>
  <c r="AH429" i="14"/>
  <c r="X429" i="14"/>
  <c r="N429" i="14"/>
  <c r="IW429" i="14"/>
  <c r="IM429" i="14"/>
  <c r="IB429" i="14"/>
  <c r="HQ429" i="14"/>
  <c r="HG429" i="14"/>
  <c r="GV429" i="14"/>
  <c r="GK429" i="14"/>
  <c r="GA429" i="14"/>
  <c r="FP429" i="14"/>
  <c r="FE429" i="14"/>
  <c r="EU429" i="14"/>
  <c r="EJ429" i="14"/>
  <c r="DY429" i="14"/>
  <c r="DO429" i="14"/>
  <c r="DD429" i="14"/>
  <c r="CS429" i="14"/>
  <c r="CI429" i="14"/>
  <c r="BX429" i="14"/>
  <c r="BM429" i="14"/>
  <c r="BC429" i="14"/>
  <c r="AR429" i="14"/>
  <c r="AG429" i="14"/>
  <c r="W429" i="14"/>
  <c r="L429" i="14"/>
  <c r="IV429" i="14"/>
  <c r="IL429" i="14"/>
  <c r="HZ429" i="14"/>
  <c r="HP429" i="14"/>
  <c r="HF429" i="14"/>
  <c r="GT429" i="14"/>
  <c r="GJ429" i="14"/>
  <c r="FZ429" i="14"/>
  <c r="FN429" i="14"/>
  <c r="FD429" i="14"/>
  <c r="ET429" i="14"/>
  <c r="EH429" i="14"/>
  <c r="DX429" i="14"/>
  <c r="DN429" i="14"/>
  <c r="DB429" i="14"/>
  <c r="CR429" i="14"/>
  <c r="CH429" i="14"/>
  <c r="BV429" i="14"/>
  <c r="BL429" i="14"/>
  <c r="BB429" i="14"/>
  <c r="AP429" i="14"/>
  <c r="AF429" i="14"/>
  <c r="V429" i="14"/>
  <c r="J429" i="14"/>
  <c r="IU429" i="14"/>
  <c r="IJ429" i="14"/>
  <c r="HY429" i="14"/>
  <c r="HO429" i="14"/>
  <c r="HD429" i="14"/>
  <c r="GS429" i="14"/>
  <c r="GI429" i="14"/>
  <c r="FX429" i="14"/>
  <c r="FM429" i="14"/>
  <c r="FC429" i="14"/>
  <c r="ER429" i="14"/>
  <c r="EG429" i="14"/>
  <c r="DW429" i="14"/>
  <c r="DL429" i="14"/>
  <c r="DA429" i="14"/>
  <c r="CQ429" i="14"/>
  <c r="CF429" i="14"/>
  <c r="BU429" i="14"/>
  <c r="BK429" i="14"/>
  <c r="AZ429" i="14"/>
  <c r="AO429" i="14"/>
  <c r="AE429" i="14"/>
  <c r="T429" i="14"/>
  <c r="I429" i="14"/>
  <c r="IT429" i="14"/>
  <c r="IH429" i="14"/>
  <c r="HX429" i="14"/>
  <c r="HN429" i="14"/>
  <c r="HB429" i="14"/>
  <c r="GR429" i="14"/>
  <c r="GH429" i="14"/>
  <c r="FV429" i="14"/>
  <c r="FL429" i="14"/>
  <c r="FB429" i="14"/>
  <c r="EP429" i="14"/>
  <c r="EF429" i="14"/>
  <c r="DV429" i="14"/>
  <c r="DJ429" i="14"/>
  <c r="CZ429" i="14"/>
  <c r="CP429" i="14"/>
  <c r="CD429" i="14"/>
  <c r="BT429" i="14"/>
  <c r="BJ429" i="14"/>
  <c r="AX429" i="14"/>
  <c r="AN429" i="14"/>
  <c r="AD429" i="14"/>
  <c r="R429" i="14"/>
  <c r="H429" i="14"/>
  <c r="E170" i="14"/>
  <c r="G170" i="14" s="1"/>
  <c r="D171" i="14"/>
  <c r="C172" i="14"/>
  <c r="D95" i="11"/>
  <c r="G95" i="11" s="1"/>
  <c r="E94" i="11"/>
  <c r="F94" i="11" s="1"/>
  <c r="AH85" i="2"/>
  <c r="AI85" i="2" s="1"/>
  <c r="AK85" i="2" s="1"/>
  <c r="AO85" i="2" s="1"/>
  <c r="M39" i="11" s="1"/>
  <c r="K86" i="2"/>
  <c r="M86" i="2" s="1"/>
  <c r="O86" i="2" s="1"/>
  <c r="S86" i="2" s="1"/>
  <c r="L40" i="11" s="1"/>
  <c r="D87" i="2"/>
  <c r="E87" i="2" s="1"/>
  <c r="C88" i="2"/>
  <c r="F87" i="2"/>
  <c r="H87" i="2"/>
  <c r="I87" i="2" s="1"/>
  <c r="AC86" i="2"/>
  <c r="Z87" i="2"/>
  <c r="AA86" i="2"/>
  <c r="AB86" i="2" s="1"/>
  <c r="AE86" i="2"/>
  <c r="AF86" i="2" s="1"/>
  <c r="X98" i="2"/>
  <c r="J94" i="11" l="1"/>
  <c r="K94" i="11" s="1"/>
  <c r="H94" i="11"/>
  <c r="I94" i="11" s="1"/>
  <c r="IX430" i="14"/>
  <c r="FN430" i="14"/>
  <c r="AP430" i="14"/>
  <c r="FL430" i="14"/>
  <c r="AN430" i="14"/>
  <c r="EL430" i="14"/>
  <c r="HS430" i="14"/>
  <c r="BC430" i="14"/>
  <c r="EJ430" i="14"/>
  <c r="HO430" i="14"/>
  <c r="BA430" i="14"/>
  <c r="EG430" i="14"/>
  <c r="HM430" i="14"/>
  <c r="AY430" i="14"/>
  <c r="EO430" i="14"/>
  <c r="HU430" i="14"/>
  <c r="BG430" i="14"/>
  <c r="EP430" i="14"/>
  <c r="R430" i="14"/>
  <c r="EN430" i="14"/>
  <c r="P430" i="14"/>
  <c r="DF430" i="14"/>
  <c r="GM430" i="14"/>
  <c r="W430" i="14"/>
  <c r="DD430" i="14"/>
  <c r="GI430" i="14"/>
  <c r="U430" i="14"/>
  <c r="DA430" i="14"/>
  <c r="GG430" i="14"/>
  <c r="S430" i="14"/>
  <c r="DI430" i="14"/>
  <c r="GO430" i="14"/>
  <c r="AA430" i="14"/>
  <c r="EH430" i="14"/>
  <c r="J430" i="14"/>
  <c r="EF430" i="14"/>
  <c r="H430" i="14"/>
  <c r="CV430" i="14"/>
  <c r="GA430" i="14"/>
  <c r="M430" i="14"/>
  <c r="CS430" i="14"/>
  <c r="FY430" i="14"/>
  <c r="K430" i="14"/>
  <c r="CP430" i="14"/>
  <c r="FW430" i="14"/>
  <c r="G430" i="14"/>
  <c r="CX430" i="14"/>
  <c r="GE430" i="14"/>
  <c r="O430" i="14"/>
  <c r="IH430" i="14"/>
  <c r="DJ430" i="14"/>
  <c r="IF430" i="14"/>
  <c r="DH430" i="14"/>
  <c r="ID430" i="14"/>
  <c r="BP430" i="14"/>
  <c r="EU430" i="14"/>
  <c r="IB430" i="14"/>
  <c r="BM430" i="14"/>
  <c r="ES430" i="14"/>
  <c r="HY430" i="14"/>
  <c r="BJ430" i="14"/>
  <c r="EQ430" i="14"/>
  <c r="IG430" i="14"/>
  <c r="BR430" i="14"/>
  <c r="EY430" i="14"/>
  <c r="HZ430" i="14"/>
  <c r="DB430" i="14"/>
  <c r="HX430" i="14"/>
  <c r="CZ430" i="14"/>
  <c r="HT430" i="14"/>
  <c r="BE430" i="14"/>
  <c r="EK430" i="14"/>
  <c r="HQ430" i="14"/>
  <c r="BB430" i="14"/>
  <c r="EI430" i="14"/>
  <c r="HN430" i="14"/>
  <c r="AZ430" i="14"/>
  <c r="EE430" i="14"/>
  <c r="HV430" i="14"/>
  <c r="BH430" i="14"/>
  <c r="EM430" i="14"/>
  <c r="HB430" i="14"/>
  <c r="CD430" i="14"/>
  <c r="GZ430" i="14"/>
  <c r="CB430" i="14"/>
  <c r="GN430" i="14"/>
  <c r="Y430" i="14"/>
  <c r="DE430" i="14"/>
  <c r="GK430" i="14"/>
  <c r="V430" i="14"/>
  <c r="DC430" i="14"/>
  <c r="GH430" i="14"/>
  <c r="T430" i="14"/>
  <c r="CY430" i="14"/>
  <c r="GP430" i="14"/>
  <c r="AB430" i="14"/>
  <c r="DG430" i="14"/>
  <c r="GT430" i="14"/>
  <c r="BV430" i="14"/>
  <c r="GR430" i="14"/>
  <c r="BT430" i="14"/>
  <c r="GC430" i="14"/>
  <c r="N430" i="14"/>
  <c r="CU430" i="14"/>
  <c r="FZ430" i="14"/>
  <c r="L430" i="14"/>
  <c r="CQ430" i="14"/>
  <c r="FX430" i="14"/>
  <c r="I430" i="14"/>
  <c r="CO430" i="14"/>
  <c r="GF430" i="14"/>
  <c r="Q430" i="14"/>
  <c r="CW430" i="14"/>
  <c r="FV430" i="14"/>
  <c r="AX430" i="14"/>
  <c r="FT430" i="14"/>
  <c r="AV430" i="14"/>
  <c r="EW430" i="14"/>
  <c r="IC430" i="14"/>
  <c r="BO430" i="14"/>
  <c r="ET430" i="14"/>
  <c r="IA430" i="14"/>
  <c r="BK430" i="14"/>
  <c r="ER430" i="14"/>
  <c r="HW430" i="14"/>
  <c r="BI430" i="14"/>
  <c r="EZ430" i="14"/>
  <c r="IE430" i="14"/>
  <c r="BQ430" i="14"/>
  <c r="AK430" i="14"/>
  <c r="DS430" i="14"/>
  <c r="GY430" i="14"/>
  <c r="AL430" i="14"/>
  <c r="DT430" i="14"/>
  <c r="HA430" i="14"/>
  <c r="AC430" i="14"/>
  <c r="DK430" i="14"/>
  <c r="GQ430" i="14"/>
  <c r="AD430" i="14"/>
  <c r="DL430" i="14"/>
  <c r="GS430" i="14"/>
  <c r="AE430" i="14"/>
  <c r="DM430" i="14"/>
  <c r="GU430" i="14"/>
  <c r="AG430" i="14"/>
  <c r="DN430" i="14"/>
  <c r="GV430" i="14"/>
  <c r="AI430" i="14"/>
  <c r="DO430" i="14"/>
  <c r="GW430" i="14"/>
  <c r="AJ430" i="14"/>
  <c r="DQ430" i="14"/>
  <c r="GX430" i="14"/>
  <c r="X430" i="14"/>
  <c r="CJ430" i="14"/>
  <c r="EV430" i="14"/>
  <c r="HH430" i="14"/>
  <c r="Z430" i="14"/>
  <c r="CL430" i="14"/>
  <c r="EX430" i="14"/>
  <c r="HJ430" i="14"/>
  <c r="AU430" i="14"/>
  <c r="EC430" i="14"/>
  <c r="HK430" i="14"/>
  <c r="AW430" i="14"/>
  <c r="ED430" i="14"/>
  <c r="HL430" i="14"/>
  <c r="AM430" i="14"/>
  <c r="DU430" i="14"/>
  <c r="HC430" i="14"/>
  <c r="AO430" i="14"/>
  <c r="DV430" i="14"/>
  <c r="HD430" i="14"/>
  <c r="AQ430" i="14"/>
  <c r="DW430" i="14"/>
  <c r="HE430" i="14"/>
  <c r="AR430" i="14"/>
  <c r="DY430" i="14"/>
  <c r="HF430" i="14"/>
  <c r="AS430" i="14"/>
  <c r="EA430" i="14"/>
  <c r="HG430" i="14"/>
  <c r="AT430" i="14"/>
  <c r="EB430" i="14"/>
  <c r="HI430" i="14"/>
  <c r="AF430" i="14"/>
  <c r="CR430" i="14"/>
  <c r="FD430" i="14"/>
  <c r="HP430" i="14"/>
  <c r="AH430" i="14"/>
  <c r="CT430" i="14"/>
  <c r="FF430" i="14"/>
  <c r="HR430" i="14"/>
  <c r="CA430" i="14"/>
  <c r="FI430" i="14"/>
  <c r="IQ430" i="14"/>
  <c r="CC430" i="14"/>
  <c r="FJ430" i="14"/>
  <c r="IR430" i="14"/>
  <c r="BS430" i="14"/>
  <c r="FA430" i="14"/>
  <c r="II430" i="14"/>
  <c r="BU430" i="14"/>
  <c r="FB430" i="14"/>
  <c r="IJ430" i="14"/>
  <c r="BW430" i="14"/>
  <c r="FC430" i="14"/>
  <c r="IK430" i="14"/>
  <c r="BX430" i="14"/>
  <c r="FE430" i="14"/>
  <c r="IL430" i="14"/>
  <c r="BY430" i="14"/>
  <c r="FG430" i="14"/>
  <c r="IM430" i="14"/>
  <c r="BZ430" i="14"/>
  <c r="FH430" i="14"/>
  <c r="IO430" i="14"/>
  <c r="BD430" i="14"/>
  <c r="DP430" i="14"/>
  <c r="GB430" i="14"/>
  <c r="IN430" i="14"/>
  <c r="BF430" i="14"/>
  <c r="DR430" i="14"/>
  <c r="GD430" i="14"/>
  <c r="IP430" i="14"/>
  <c r="CM430" i="14"/>
  <c r="FS430" i="14"/>
  <c r="JA430" i="14"/>
  <c r="CN430" i="14"/>
  <c r="FU430" i="14"/>
  <c r="JB430" i="14"/>
  <c r="CE430" i="14"/>
  <c r="FK430" i="14"/>
  <c r="IS430" i="14"/>
  <c r="CF430" i="14"/>
  <c r="FM430" i="14"/>
  <c r="IT430" i="14"/>
  <c r="CG430" i="14"/>
  <c r="FO430" i="14"/>
  <c r="IU430" i="14"/>
  <c r="CH430" i="14"/>
  <c r="FP430" i="14"/>
  <c r="IW430" i="14"/>
  <c r="CI430" i="14"/>
  <c r="FQ430" i="14"/>
  <c r="IY430" i="14"/>
  <c r="CK430" i="14"/>
  <c r="FR430" i="14"/>
  <c r="IZ430" i="14"/>
  <c r="BL430" i="14"/>
  <c r="DX430" i="14"/>
  <c r="GJ430" i="14"/>
  <c r="IV430" i="14"/>
  <c r="BN430" i="14"/>
  <c r="DZ430" i="14"/>
  <c r="GL430" i="14"/>
  <c r="C173" i="14"/>
  <c r="D172" i="14"/>
  <c r="E171" i="14"/>
  <c r="H171" i="14" s="1"/>
  <c r="F170" i="14"/>
  <c r="H170" i="14"/>
  <c r="E95" i="11"/>
  <c r="F95" i="11" s="1"/>
  <c r="AH86" i="2"/>
  <c r="AI86" i="2" s="1"/>
  <c r="AK86" i="2" s="1"/>
  <c r="AO86" i="2" s="1"/>
  <c r="M40" i="11" s="1"/>
  <c r="K87" i="2"/>
  <c r="M87" i="2" s="1"/>
  <c r="O87" i="2" s="1"/>
  <c r="S87" i="2" s="1"/>
  <c r="L41" i="11" s="1"/>
  <c r="C89" i="2"/>
  <c r="F88" i="2"/>
  <c r="H88" i="2"/>
  <c r="I88" i="2" s="1"/>
  <c r="D88" i="2"/>
  <c r="E88" i="2" s="1"/>
  <c r="AC87" i="2"/>
  <c r="Z88" i="2"/>
  <c r="AE87" i="2"/>
  <c r="AF87" i="2" s="1"/>
  <c r="AA87" i="2"/>
  <c r="AB87" i="2" s="1"/>
  <c r="X99" i="2"/>
  <c r="J95" i="11" l="1"/>
  <c r="K95" i="11" s="1"/>
  <c r="H95" i="11"/>
  <c r="I95" i="11" s="1"/>
  <c r="G171" i="14"/>
  <c r="I170" i="14"/>
  <c r="K170" i="14" s="1"/>
  <c r="GY431" i="14" s="1"/>
  <c r="F171" i="14"/>
  <c r="E172" i="14"/>
  <c r="H172" i="14" s="1"/>
  <c r="D173" i="14"/>
  <c r="C174" i="14"/>
  <c r="AH87" i="2"/>
  <c r="AI87" i="2" s="1"/>
  <c r="AK87" i="2" s="1"/>
  <c r="AO87" i="2" s="1"/>
  <c r="M41" i="11" s="1"/>
  <c r="K88" i="2"/>
  <c r="M88" i="2" s="1"/>
  <c r="O88" i="2" s="1"/>
  <c r="S88" i="2" s="1"/>
  <c r="L42" i="11" s="1"/>
  <c r="D89" i="2"/>
  <c r="E89" i="2" s="1"/>
  <c r="F89" i="2"/>
  <c r="C90" i="2"/>
  <c r="H89" i="2"/>
  <c r="I89" i="2" s="1"/>
  <c r="AC88" i="2"/>
  <c r="AA88" i="2"/>
  <c r="AB88" i="2" s="1"/>
  <c r="AE88" i="2"/>
  <c r="AF88" i="2" s="1"/>
  <c r="Z89" i="2"/>
  <c r="X100" i="2"/>
  <c r="G172" i="14" l="1"/>
  <c r="HH431" i="14"/>
  <c r="N431" i="14"/>
  <c r="GX431" i="14"/>
  <c r="I171" i="14"/>
  <c r="K171" i="14" s="1"/>
  <c r="BU432" i="14" s="1"/>
  <c r="CP431" i="14"/>
  <c r="DK431" i="14"/>
  <c r="HC431" i="14"/>
  <c r="CR431" i="14"/>
  <c r="AI431" i="14"/>
  <c r="Q431" i="14"/>
  <c r="FZ431" i="14"/>
  <c r="ED431" i="14"/>
  <c r="M431" i="14"/>
  <c r="GE431" i="14"/>
  <c r="AC431" i="14"/>
  <c r="HA431" i="14"/>
  <c r="AK431" i="14"/>
  <c r="P431" i="14"/>
  <c r="HK431" i="14"/>
  <c r="DL431" i="14"/>
  <c r="FI431" i="14"/>
  <c r="AJ431" i="14"/>
  <c r="DT431" i="14"/>
  <c r="DX431" i="14"/>
  <c r="HM431" i="14"/>
  <c r="AR431" i="14"/>
  <c r="CV431" i="14"/>
  <c r="GR431" i="14"/>
  <c r="GT431" i="14"/>
  <c r="W431" i="14"/>
  <c r="DZ431" i="14"/>
  <c r="GD431" i="14"/>
  <c r="I431" i="14"/>
  <c r="CS431" i="14"/>
  <c r="CI431" i="14"/>
  <c r="L431" i="14"/>
  <c r="AT431" i="14"/>
  <c r="GZ431" i="14"/>
  <c r="AB431" i="14"/>
  <c r="DV431" i="14"/>
  <c r="AG431" i="14"/>
  <c r="BY431" i="14"/>
  <c r="CQ431" i="14"/>
  <c r="AH431" i="14"/>
  <c r="DQ431" i="14"/>
  <c r="HJ431" i="14"/>
  <c r="DJ431" i="14"/>
  <c r="FW431" i="14"/>
  <c r="AQ431" i="14"/>
  <c r="CW431" i="14"/>
  <c r="EE431" i="14"/>
  <c r="EU431" i="14"/>
  <c r="CT431" i="14"/>
  <c r="HI431" i="14"/>
  <c r="AW431" i="14"/>
  <c r="FV431" i="14"/>
  <c r="AP431" i="14"/>
  <c r="DN431" i="14"/>
  <c r="GW431" i="14"/>
  <c r="GQ431" i="14"/>
  <c r="HU431" i="14"/>
  <c r="DP431" i="14"/>
  <c r="CU431" i="14"/>
  <c r="AV431" i="14"/>
  <c r="AL431" i="14"/>
  <c r="H431" i="14"/>
  <c r="HB431" i="14"/>
  <c r="GS431" i="14"/>
  <c r="FX431" i="14"/>
  <c r="DY431" i="14"/>
  <c r="CO431" i="14"/>
  <c r="G431" i="14"/>
  <c r="FC431" i="14"/>
  <c r="GB431" i="14"/>
  <c r="EA431" i="14"/>
  <c r="DR431" i="14"/>
  <c r="CX431" i="14"/>
  <c r="AN431" i="14"/>
  <c r="AD431" i="14"/>
  <c r="J431" i="14"/>
  <c r="HD431" i="14"/>
  <c r="GU431" i="14"/>
  <c r="EK431" i="14"/>
  <c r="AE431" i="14"/>
  <c r="HG431" i="14"/>
  <c r="GV431" i="14"/>
  <c r="GC431" i="14"/>
  <c r="EB431" i="14"/>
  <c r="DS431" i="14"/>
  <c r="CN431" i="14"/>
  <c r="AO431" i="14"/>
  <c r="AF431" i="14"/>
  <c r="K431" i="14"/>
  <c r="HF431" i="14"/>
  <c r="FA431" i="14"/>
  <c r="BS431" i="14"/>
  <c r="HO431" i="14"/>
  <c r="BD431" i="14"/>
  <c r="EJ431" i="14"/>
  <c r="HR431" i="14"/>
  <c r="BE431" i="14"/>
  <c r="EL431" i="14"/>
  <c r="HS431" i="14"/>
  <c r="BF431" i="14"/>
  <c r="EN431" i="14"/>
  <c r="HT431" i="14"/>
  <c r="BG431" i="14"/>
  <c r="EO431" i="14"/>
  <c r="HV431" i="14"/>
  <c r="AX431" i="14"/>
  <c r="EF431" i="14"/>
  <c r="HL431" i="14"/>
  <c r="AY431" i="14"/>
  <c r="EG431" i="14"/>
  <c r="HN431" i="14"/>
  <c r="AZ431" i="14"/>
  <c r="EH431" i="14"/>
  <c r="HP431" i="14"/>
  <c r="BB431" i="14"/>
  <c r="EI431" i="14"/>
  <c r="HQ431" i="14"/>
  <c r="AS431" i="14"/>
  <c r="DE431" i="14"/>
  <c r="FQ431" i="14"/>
  <c r="IC431" i="14"/>
  <c r="AM431" i="14"/>
  <c r="CY431" i="14"/>
  <c r="FK431" i="14"/>
  <c r="HW431" i="14"/>
  <c r="BN431" i="14"/>
  <c r="EV431" i="14"/>
  <c r="IB431" i="14"/>
  <c r="BO431" i="14"/>
  <c r="EW431" i="14"/>
  <c r="ID431" i="14"/>
  <c r="BP431" i="14"/>
  <c r="EX431" i="14"/>
  <c r="IF431" i="14"/>
  <c r="BR431" i="14"/>
  <c r="EY431" i="14"/>
  <c r="IG431" i="14"/>
  <c r="BH431" i="14"/>
  <c r="EP431" i="14"/>
  <c r="HX431" i="14"/>
  <c r="BJ431" i="14"/>
  <c r="EQ431" i="14"/>
  <c r="HY431" i="14"/>
  <c r="BL431" i="14"/>
  <c r="ER431" i="14"/>
  <c r="HZ431" i="14"/>
  <c r="BM431" i="14"/>
  <c r="ET431" i="14"/>
  <c r="IA431" i="14"/>
  <c r="BA431" i="14"/>
  <c r="DM431" i="14"/>
  <c r="FY431" i="14"/>
  <c r="IK431" i="14"/>
  <c r="AU431" i="14"/>
  <c r="DG431" i="14"/>
  <c r="FS431" i="14"/>
  <c r="IE431" i="14"/>
  <c r="BX431" i="14"/>
  <c r="FF431" i="14"/>
  <c r="IN431" i="14"/>
  <c r="BZ431" i="14"/>
  <c r="FG431" i="14"/>
  <c r="IO431" i="14"/>
  <c r="CB431" i="14"/>
  <c r="FH431" i="14"/>
  <c r="IP431" i="14"/>
  <c r="CC431" i="14"/>
  <c r="FJ431" i="14"/>
  <c r="IQ431" i="14"/>
  <c r="BT431" i="14"/>
  <c r="EZ431" i="14"/>
  <c r="IH431" i="14"/>
  <c r="BU431" i="14"/>
  <c r="FB431" i="14"/>
  <c r="II431" i="14"/>
  <c r="BV431" i="14"/>
  <c r="FD431" i="14"/>
  <c r="IJ431" i="14"/>
  <c r="BW431" i="14"/>
  <c r="FE431" i="14"/>
  <c r="IL431" i="14"/>
  <c r="BI431" i="14"/>
  <c r="DU431" i="14"/>
  <c r="GG431" i="14"/>
  <c r="IS431" i="14"/>
  <c r="BC431" i="14"/>
  <c r="DO431" i="14"/>
  <c r="GA431" i="14"/>
  <c r="IM431" i="14"/>
  <c r="CJ431" i="14"/>
  <c r="FP431" i="14"/>
  <c r="IX431" i="14"/>
  <c r="CK431" i="14"/>
  <c r="FR431" i="14"/>
  <c r="IY431" i="14"/>
  <c r="CL431" i="14"/>
  <c r="FT431" i="14"/>
  <c r="IZ431" i="14"/>
  <c r="CM431" i="14"/>
  <c r="FU431" i="14"/>
  <c r="JB431" i="14"/>
  <c r="CD431" i="14"/>
  <c r="FL431" i="14"/>
  <c r="IR431" i="14"/>
  <c r="CE431" i="14"/>
  <c r="FM431" i="14"/>
  <c r="IT431" i="14"/>
  <c r="CF431" i="14"/>
  <c r="FN431" i="14"/>
  <c r="IV431" i="14"/>
  <c r="CH431" i="14"/>
  <c r="FO431" i="14"/>
  <c r="IW431" i="14"/>
  <c r="BQ431" i="14"/>
  <c r="EC431" i="14"/>
  <c r="GO431" i="14"/>
  <c r="JA431" i="14"/>
  <c r="BK431" i="14"/>
  <c r="DW431" i="14"/>
  <c r="GI431" i="14"/>
  <c r="IU431" i="14"/>
  <c r="X431" i="14"/>
  <c r="DD431" i="14"/>
  <c r="GL431" i="14"/>
  <c r="Y431" i="14"/>
  <c r="DF431" i="14"/>
  <c r="GM431" i="14"/>
  <c r="Z431" i="14"/>
  <c r="DH431" i="14"/>
  <c r="GN431" i="14"/>
  <c r="AA431" i="14"/>
  <c r="DI431" i="14"/>
  <c r="GP431" i="14"/>
  <c r="R431" i="14"/>
  <c r="CZ431" i="14"/>
  <c r="GF431" i="14"/>
  <c r="S431" i="14"/>
  <c r="DA431" i="14"/>
  <c r="GH431" i="14"/>
  <c r="T431" i="14"/>
  <c r="DB431" i="14"/>
  <c r="GJ431" i="14"/>
  <c r="V431" i="14"/>
  <c r="DC431" i="14"/>
  <c r="GK431" i="14"/>
  <c r="U431" i="14"/>
  <c r="CG431" i="14"/>
  <c r="ES431" i="14"/>
  <c r="HE431" i="14"/>
  <c r="O431" i="14"/>
  <c r="CA431" i="14"/>
  <c r="EM431" i="14"/>
  <c r="F172" i="14"/>
  <c r="I172" i="14" s="1"/>
  <c r="K172" i="14" s="1"/>
  <c r="C175" i="14"/>
  <c r="D174" i="14"/>
  <c r="E173" i="14"/>
  <c r="H173" i="14" s="1"/>
  <c r="G173" i="14"/>
  <c r="K89" i="2"/>
  <c r="M89" i="2" s="1"/>
  <c r="O89" i="2" s="1"/>
  <c r="S89" i="2" s="1"/>
  <c r="L43" i="11" s="1"/>
  <c r="AH88" i="2"/>
  <c r="AI88" i="2" s="1"/>
  <c r="AK88" i="2" s="1"/>
  <c r="AO88" i="2" s="1"/>
  <c r="M42" i="11" s="1"/>
  <c r="C91" i="2"/>
  <c r="F90" i="2"/>
  <c r="H90" i="2"/>
  <c r="I90" i="2" s="1"/>
  <c r="D90" i="2"/>
  <c r="E90" i="2" s="1"/>
  <c r="AC89" i="2"/>
  <c r="Z90" i="2"/>
  <c r="AA89" i="2"/>
  <c r="AB89" i="2" s="1"/>
  <c r="AE89" i="2"/>
  <c r="AF89" i="2" s="1"/>
  <c r="X101" i="2"/>
  <c r="GU432" i="14" l="1"/>
  <c r="EV432" i="14"/>
  <c r="HZ432" i="14"/>
  <c r="CH432" i="14"/>
  <c r="EP432" i="14"/>
  <c r="CD432" i="14"/>
  <c r="CY432" i="14"/>
  <c r="AY432" i="14"/>
  <c r="AZ432" i="14"/>
  <c r="HM432" i="14"/>
  <c r="BO432" i="14"/>
  <c r="DC432" i="14"/>
  <c r="BL432" i="14"/>
  <c r="HP432" i="14"/>
  <c r="GM432" i="14"/>
  <c r="AU432" i="14"/>
  <c r="CQ432" i="14"/>
  <c r="HV432" i="14"/>
  <c r="AK432" i="14"/>
  <c r="GA432" i="14"/>
  <c r="BJ432" i="14"/>
  <c r="I432" i="14"/>
  <c r="EM432" i="14"/>
  <c r="DP432" i="14"/>
  <c r="EW432" i="14"/>
  <c r="HD432" i="14"/>
  <c r="FG432" i="14"/>
  <c r="IP432" i="14"/>
  <c r="HO432" i="14"/>
  <c r="AQ432" i="14"/>
  <c r="FD432" i="14"/>
  <c r="HE432" i="14"/>
  <c r="DZ432" i="14"/>
  <c r="Q432" i="14"/>
  <c r="IH432" i="14"/>
  <c r="GB432" i="14"/>
  <c r="FA432" i="14"/>
  <c r="FV432" i="14"/>
  <c r="N432" i="14"/>
  <c r="BS432" i="14"/>
  <c r="DJ432" i="14"/>
  <c r="FH432" i="14"/>
  <c r="DU432" i="14"/>
  <c r="JB432" i="14"/>
  <c r="R432" i="14"/>
  <c r="DL432" i="14"/>
  <c r="IA432" i="14"/>
  <c r="HS432" i="14"/>
  <c r="EC432" i="14"/>
  <c r="EX432" i="14"/>
  <c r="GL432" i="14"/>
  <c r="EZ432" i="14"/>
  <c r="AC432" i="14"/>
  <c r="JA432" i="14"/>
  <c r="AB432" i="14"/>
  <c r="FO432" i="14"/>
  <c r="BY432" i="14"/>
  <c r="CU432" i="14"/>
  <c r="BT432" i="14"/>
  <c r="HY432" i="14"/>
  <c r="EL432" i="14"/>
  <c r="EE432" i="14"/>
  <c r="AM432" i="14"/>
  <c r="CJ432" i="14"/>
  <c r="BV432" i="14"/>
  <c r="DG432" i="14"/>
  <c r="GH432" i="14"/>
  <c r="CS432" i="14"/>
  <c r="IG432" i="14"/>
  <c r="ET432" i="14"/>
  <c r="HW432" i="14"/>
  <c r="EG432" i="14"/>
  <c r="HI432" i="14"/>
  <c r="HR432" i="14"/>
  <c r="H432" i="14"/>
  <c r="FW432" i="14"/>
  <c r="GO432" i="14"/>
  <c r="P432" i="14"/>
  <c r="IZ432" i="14"/>
  <c r="IF432" i="14"/>
  <c r="AR432" i="14"/>
  <c r="BE432" i="14"/>
  <c r="AJ432" i="14"/>
  <c r="AS432" i="14"/>
  <c r="DQ432" i="14"/>
  <c r="GI432" i="14"/>
  <c r="CL432" i="14"/>
  <c r="AD432" i="14"/>
  <c r="GE432" i="14"/>
  <c r="K432" i="14"/>
  <c r="GD432" i="14"/>
  <c r="BQ432" i="14"/>
  <c r="ES432" i="14"/>
  <c r="EO432" i="14"/>
  <c r="EI432" i="14"/>
  <c r="FN432" i="14"/>
  <c r="HH432" i="14"/>
  <c r="FF432" i="14"/>
  <c r="DN432" i="14"/>
  <c r="AA432" i="14"/>
  <c r="FC432" i="14"/>
  <c r="CG432" i="14"/>
  <c r="HB432" i="14"/>
  <c r="CX432" i="14"/>
  <c r="FY432" i="14"/>
  <c r="DR432" i="14"/>
  <c r="ID432" i="14"/>
  <c r="DD432" i="14"/>
  <c r="BI432" i="14"/>
  <c r="BB432" i="14"/>
  <c r="EF432" i="14"/>
  <c r="EA432" i="14"/>
  <c r="HA432" i="14"/>
  <c r="AF432" i="14"/>
  <c r="CA432" i="14"/>
  <c r="IY432" i="14"/>
  <c r="EB432" i="14"/>
  <c r="IM432" i="14"/>
  <c r="IV432" i="14"/>
  <c r="HF432" i="14"/>
  <c r="AN432" i="14"/>
  <c r="AG432" i="14"/>
  <c r="CB432" i="14"/>
  <c r="DE432" i="14"/>
  <c r="GF432" i="14"/>
  <c r="FT432" i="14"/>
  <c r="V432" i="14"/>
  <c r="CN432" i="14"/>
  <c r="GY432" i="14"/>
  <c r="GS432" i="14"/>
  <c r="BH432" i="14"/>
  <c r="IQ432" i="14"/>
  <c r="X432" i="14"/>
  <c r="HJ432" i="14"/>
  <c r="FQ432" i="14"/>
  <c r="BD432" i="14"/>
  <c r="CV432" i="14"/>
  <c r="AW432" i="14"/>
  <c r="DX432" i="14"/>
  <c r="DV432" i="14"/>
  <c r="GX432" i="14"/>
  <c r="IT432" i="14"/>
  <c r="EH432" i="14"/>
  <c r="GQ432" i="14"/>
  <c r="IO432" i="14"/>
  <c r="BW432" i="14"/>
  <c r="CO432" i="14"/>
  <c r="Z432" i="14"/>
  <c r="GJ432" i="14"/>
  <c r="DK432" i="14"/>
  <c r="BN432" i="14"/>
  <c r="DH432" i="14"/>
  <c r="FK432" i="14"/>
  <c r="FS432" i="14"/>
  <c r="FI432" i="14"/>
  <c r="IU432" i="14"/>
  <c r="J432" i="14"/>
  <c r="EJ432" i="14"/>
  <c r="GC432" i="14"/>
  <c r="IR432" i="14"/>
  <c r="IC432" i="14"/>
  <c r="AX432" i="14"/>
  <c r="BA432" i="14"/>
  <c r="AT432" i="14"/>
  <c r="CT432" i="14"/>
  <c r="AI432" i="14"/>
  <c r="GR432" i="14"/>
  <c r="Y432" i="14"/>
  <c r="DA432" i="14"/>
  <c r="CP432" i="14"/>
  <c r="GV432" i="14"/>
  <c r="AP432" i="14"/>
  <c r="ED432" i="14"/>
  <c r="HG432" i="14"/>
  <c r="AO432" i="14"/>
  <c r="AH432" i="14"/>
  <c r="DS432" i="14"/>
  <c r="GW432" i="14"/>
  <c r="AE432" i="14"/>
  <c r="DF432" i="14"/>
  <c r="IS432" i="14"/>
  <c r="GN432" i="14"/>
  <c r="BZ432" i="14"/>
  <c r="FU432" i="14"/>
  <c r="ER432" i="14"/>
  <c r="IW432" i="14"/>
  <c r="DI432" i="14"/>
  <c r="DT432" i="14"/>
  <c r="GK432" i="14"/>
  <c r="CM432" i="14"/>
  <c r="CZ432" i="14"/>
  <c r="BF432" i="14"/>
  <c r="BK432" i="14"/>
  <c r="EN432" i="14"/>
  <c r="DB432" i="14"/>
  <c r="HK432" i="14"/>
  <c r="DW432" i="14"/>
  <c r="GZ432" i="14"/>
  <c r="CK432" i="14"/>
  <c r="FM432" i="14"/>
  <c r="FL432" i="14"/>
  <c r="IN432" i="14"/>
  <c r="FR432" i="14"/>
  <c r="IK432" i="14"/>
  <c r="BX432" i="14"/>
  <c r="S432" i="14"/>
  <c r="CW432" i="14"/>
  <c r="FZ432" i="14"/>
  <c r="IJ432" i="14"/>
  <c r="II432" i="14"/>
  <c r="BR432" i="14"/>
  <c r="EU432" i="14"/>
  <c r="IB432" i="14"/>
  <c r="HX432" i="14"/>
  <c r="BG432" i="14"/>
  <c r="EK432" i="14"/>
  <c r="L432" i="14"/>
  <c r="GG432" i="14"/>
  <c r="O432" i="14"/>
  <c r="CR432" i="14"/>
  <c r="FX432" i="14"/>
  <c r="FB432" i="14"/>
  <c r="IE432" i="14"/>
  <c r="BM432" i="14"/>
  <c r="FP432" i="14"/>
  <c r="EQ432" i="14"/>
  <c r="HU432" i="14"/>
  <c r="BC432" i="14"/>
  <c r="HT432" i="14"/>
  <c r="HN432" i="14"/>
  <c r="AV432" i="14"/>
  <c r="DY432" i="14"/>
  <c r="HL432" i="14"/>
  <c r="HC432" i="14"/>
  <c r="AL432" i="14"/>
  <c r="DO432" i="14"/>
  <c r="BP432" i="14"/>
  <c r="FE432" i="14"/>
  <c r="G432" i="14"/>
  <c r="T432" i="14"/>
  <c r="CI432" i="14"/>
  <c r="GP432" i="14"/>
  <c r="IX432" i="14"/>
  <c r="W432" i="14"/>
  <c r="FJ432" i="14"/>
  <c r="GT432" i="14"/>
  <c r="IL432" i="14"/>
  <c r="CF432" i="14"/>
  <c r="CE432" i="14"/>
  <c r="U432" i="14"/>
  <c r="CC432" i="14"/>
  <c r="M432" i="14"/>
  <c r="EY432" i="14"/>
  <c r="HQ432" i="14"/>
  <c r="DM432" i="14"/>
  <c r="F173" i="14"/>
  <c r="I173" i="14" s="1"/>
  <c r="K173" i="14" s="1"/>
  <c r="HB434" i="14" s="1"/>
  <c r="JA433" i="14"/>
  <c r="GO433" i="14"/>
  <c r="EC433" i="14"/>
  <c r="IJ433" i="14"/>
  <c r="FX433" i="14"/>
  <c r="DL433" i="14"/>
  <c r="AZ433" i="14"/>
  <c r="II433" i="14"/>
  <c r="FW433" i="14"/>
  <c r="DK433" i="14"/>
  <c r="AY433" i="14"/>
  <c r="IG433" i="14"/>
  <c r="FU433" i="14"/>
  <c r="DI433" i="14"/>
  <c r="AW433" i="14"/>
  <c r="IF433" i="14"/>
  <c r="FT433" i="14"/>
  <c r="DH433" i="14"/>
  <c r="AV433" i="14"/>
  <c r="IE433" i="14"/>
  <c r="FS433" i="14"/>
  <c r="DG433" i="14"/>
  <c r="AU433" i="14"/>
  <c r="GH433" i="14"/>
  <c r="HJ433" i="14"/>
  <c r="IL433" i="14"/>
  <c r="V433" i="14"/>
  <c r="AP433" i="14"/>
  <c r="BI433" i="14"/>
  <c r="BZ433" i="14"/>
  <c r="ED433" i="14"/>
  <c r="GL433" i="14"/>
  <c r="IS433" i="14"/>
  <c r="GG433" i="14"/>
  <c r="DU433" i="14"/>
  <c r="IB433" i="14"/>
  <c r="FP433" i="14"/>
  <c r="DD433" i="14"/>
  <c r="AR433" i="14"/>
  <c r="IA433" i="14"/>
  <c r="FO433" i="14"/>
  <c r="DC433" i="14"/>
  <c r="AQ433" i="14"/>
  <c r="HY433" i="14"/>
  <c r="FM433" i="14"/>
  <c r="DA433" i="14"/>
  <c r="AO433" i="14"/>
  <c r="HX433" i="14"/>
  <c r="FL433" i="14"/>
  <c r="CZ433" i="14"/>
  <c r="AN433" i="14"/>
  <c r="HW433" i="14"/>
  <c r="FK433" i="14"/>
  <c r="CY433" i="14"/>
  <c r="AM433" i="14"/>
  <c r="FB433" i="14"/>
  <c r="GD433" i="14"/>
  <c r="HF433" i="14"/>
  <c r="IH433" i="14"/>
  <c r="U433" i="14"/>
  <c r="AL433" i="14"/>
  <c r="BF433" i="14"/>
  <c r="CX433" i="14"/>
  <c r="FF433" i="14"/>
  <c r="IK433" i="14"/>
  <c r="FY433" i="14"/>
  <c r="DM433" i="14"/>
  <c r="HT433" i="14"/>
  <c r="FH433" i="14"/>
  <c r="CV433" i="14"/>
  <c r="AJ433" i="14"/>
  <c r="HS433" i="14"/>
  <c r="FG433" i="14"/>
  <c r="CU433" i="14"/>
  <c r="AI433" i="14"/>
  <c r="HQ433" i="14"/>
  <c r="FE433" i="14"/>
  <c r="CS433" i="14"/>
  <c r="AG433" i="14"/>
  <c r="HP433" i="14"/>
  <c r="FD433" i="14"/>
  <c r="CR433" i="14"/>
  <c r="AF433" i="14"/>
  <c r="HO433" i="14"/>
  <c r="FC433" i="14"/>
  <c r="CQ433" i="14"/>
  <c r="AE433" i="14"/>
  <c r="DV433" i="14"/>
  <c r="EX433" i="14"/>
  <c r="FZ433" i="14"/>
  <c r="HB433" i="14"/>
  <c r="ID433" i="14"/>
  <c r="R433" i="14"/>
  <c r="AK433" i="14"/>
  <c r="BY433" i="14"/>
  <c r="DZ433" i="14"/>
  <c r="IC433" i="14"/>
  <c r="FQ433" i="14"/>
  <c r="DE433" i="14"/>
  <c r="HL433" i="14"/>
  <c r="EZ433" i="14"/>
  <c r="CN433" i="14"/>
  <c r="AB433" i="14"/>
  <c r="HK433" i="14"/>
  <c r="EY433" i="14"/>
  <c r="CM433" i="14"/>
  <c r="AA433" i="14"/>
  <c r="HI433" i="14"/>
  <c r="EW433" i="14"/>
  <c r="CK433" i="14"/>
  <c r="Y433" i="14"/>
  <c r="HH433" i="14"/>
  <c r="EV433" i="14"/>
  <c r="CJ433" i="14"/>
  <c r="X433" i="14"/>
  <c r="HG433" i="14"/>
  <c r="EU433" i="14"/>
  <c r="CI433" i="14"/>
  <c r="W433" i="14"/>
  <c r="CP433" i="14"/>
  <c r="DR433" i="14"/>
  <c r="ET433" i="14"/>
  <c r="FV433" i="14"/>
  <c r="GX433" i="14"/>
  <c r="HZ433" i="14"/>
  <c r="N433" i="14"/>
  <c r="BB433" i="14"/>
  <c r="CT433" i="14"/>
  <c r="HU433" i="14"/>
  <c r="FI433" i="14"/>
  <c r="CW433" i="14"/>
  <c r="HD433" i="14"/>
  <c r="ER433" i="14"/>
  <c r="CF433" i="14"/>
  <c r="T433" i="14"/>
  <c r="HC433" i="14"/>
  <c r="EQ433" i="14"/>
  <c r="CE433" i="14"/>
  <c r="S433" i="14"/>
  <c r="HA433" i="14"/>
  <c r="EO433" i="14"/>
  <c r="CC433" i="14"/>
  <c r="Q433" i="14"/>
  <c r="GZ433" i="14"/>
  <c r="EN433" i="14"/>
  <c r="CB433" i="14"/>
  <c r="P433" i="14"/>
  <c r="GY433" i="14"/>
  <c r="EM433" i="14"/>
  <c r="CA433" i="14"/>
  <c r="O433" i="14"/>
  <c r="BR433" i="14"/>
  <c r="CL433" i="14"/>
  <c r="DN433" i="14"/>
  <c r="EP433" i="14"/>
  <c r="FR433" i="14"/>
  <c r="GT433" i="14"/>
  <c r="JB433" i="14"/>
  <c r="AH433" i="14"/>
  <c r="BV433" i="14"/>
  <c r="HM433" i="14"/>
  <c r="FA433" i="14"/>
  <c r="CO433" i="14"/>
  <c r="GV433" i="14"/>
  <c r="EJ433" i="14"/>
  <c r="BX433" i="14"/>
  <c r="L433" i="14"/>
  <c r="GU433" i="14"/>
  <c r="EI433" i="14"/>
  <c r="BW433" i="14"/>
  <c r="K433" i="14"/>
  <c r="GS433" i="14"/>
  <c r="EG433" i="14"/>
  <c r="BU433" i="14"/>
  <c r="I433" i="14"/>
  <c r="GR433" i="14"/>
  <c r="EF433" i="14"/>
  <c r="BT433" i="14"/>
  <c r="H433" i="14"/>
  <c r="GQ433" i="14"/>
  <c r="EE433" i="14"/>
  <c r="BS433" i="14"/>
  <c r="G433" i="14"/>
  <c r="AX433" i="14"/>
  <c r="BQ433" i="14"/>
  <c r="CH433" i="14"/>
  <c r="DJ433" i="14"/>
  <c r="EL433" i="14"/>
  <c r="FN433" i="14"/>
  <c r="HV433" i="14"/>
  <c r="M433" i="14"/>
  <c r="BA433" i="14"/>
  <c r="HE433" i="14"/>
  <c r="ES433" i="14"/>
  <c r="IZ433" i="14"/>
  <c r="GN433" i="14"/>
  <c r="EB433" i="14"/>
  <c r="BP433" i="14"/>
  <c r="IY433" i="14"/>
  <c r="GM433" i="14"/>
  <c r="EA433" i="14"/>
  <c r="BO433" i="14"/>
  <c r="IW433" i="14"/>
  <c r="GK433" i="14"/>
  <c r="DY433" i="14"/>
  <c r="BM433" i="14"/>
  <c r="IV433" i="14"/>
  <c r="GJ433" i="14"/>
  <c r="DX433" i="14"/>
  <c r="BL433" i="14"/>
  <c r="IU433" i="14"/>
  <c r="GI433" i="14"/>
  <c r="DW433" i="14"/>
  <c r="BK433" i="14"/>
  <c r="IT433" i="14"/>
  <c r="AC433" i="14"/>
  <c r="AT433" i="14"/>
  <c r="BN433" i="14"/>
  <c r="CG433" i="14"/>
  <c r="DF433" i="14"/>
  <c r="EH433" i="14"/>
  <c r="GP433" i="14"/>
  <c r="IX433" i="14"/>
  <c r="AD433" i="14"/>
  <c r="GW433" i="14"/>
  <c r="EK433" i="14"/>
  <c r="IR433" i="14"/>
  <c r="GF433" i="14"/>
  <c r="DT433" i="14"/>
  <c r="BH433" i="14"/>
  <c r="IQ433" i="14"/>
  <c r="GE433" i="14"/>
  <c r="DS433" i="14"/>
  <c r="BG433" i="14"/>
  <c r="IO433" i="14"/>
  <c r="GC433" i="14"/>
  <c r="DQ433" i="14"/>
  <c r="BE433" i="14"/>
  <c r="IN433" i="14"/>
  <c r="GB433" i="14"/>
  <c r="DP433" i="14"/>
  <c r="BD433" i="14"/>
  <c r="IM433" i="14"/>
  <c r="GA433" i="14"/>
  <c r="DO433" i="14"/>
  <c r="BC433" i="14"/>
  <c r="HN433" i="14"/>
  <c r="IP433" i="14"/>
  <c r="Z433" i="14"/>
  <c r="AS433" i="14"/>
  <c r="BJ433" i="14"/>
  <c r="CD433" i="14"/>
  <c r="DB433" i="14"/>
  <c r="FJ433" i="14"/>
  <c r="HR433" i="14"/>
  <c r="J433" i="14"/>
  <c r="E174" i="14"/>
  <c r="G174" i="14" s="1"/>
  <c r="D175" i="14"/>
  <c r="C176" i="14"/>
  <c r="AH89" i="2"/>
  <c r="AI89" i="2" s="1"/>
  <c r="AK89" i="2" s="1"/>
  <c r="AO89" i="2" s="1"/>
  <c r="M43" i="11" s="1"/>
  <c r="K90" i="2"/>
  <c r="M90" i="2" s="1"/>
  <c r="O90" i="2" s="1"/>
  <c r="S90" i="2" s="1"/>
  <c r="L44" i="11" s="1"/>
  <c r="F91" i="2"/>
  <c r="C92" i="2"/>
  <c r="D91" i="2"/>
  <c r="E91" i="2" s="1"/>
  <c r="H91" i="2"/>
  <c r="I91" i="2" s="1"/>
  <c r="AC90" i="2"/>
  <c r="Z91" i="2"/>
  <c r="AA90" i="2"/>
  <c r="AB90" i="2" s="1"/>
  <c r="AE90" i="2"/>
  <c r="AF90" i="2" s="1"/>
  <c r="X102" i="2"/>
  <c r="CK434" i="14" l="1"/>
  <c r="AM434" i="14"/>
  <c r="EW434" i="14"/>
  <c r="CF434" i="14"/>
  <c r="ER434" i="14"/>
  <c r="CH434" i="14"/>
  <c r="ET434" i="14"/>
  <c r="BO434" i="14"/>
  <c r="AQ434" i="14"/>
  <c r="HD434" i="14"/>
  <c r="HF434" i="14"/>
  <c r="HI434" i="14"/>
  <c r="AU434" i="14"/>
  <c r="U434" i="14"/>
  <c r="X434" i="14"/>
  <c r="Z434" i="14"/>
  <c r="AY434" i="14"/>
  <c r="CG434" i="14"/>
  <c r="CJ434" i="14"/>
  <c r="CL434" i="14"/>
  <c r="BC434" i="14"/>
  <c r="ES434" i="14"/>
  <c r="EV434" i="14"/>
  <c r="EX434" i="14"/>
  <c r="BG434" i="14"/>
  <c r="HE434" i="14"/>
  <c r="HH434" i="14"/>
  <c r="HJ434" i="14"/>
  <c r="BK434" i="14"/>
  <c r="T434" i="14"/>
  <c r="V434" i="14"/>
  <c r="Y434" i="14"/>
  <c r="CQ434" i="14"/>
  <c r="CU434" i="14"/>
  <c r="BS434" i="14"/>
  <c r="BW434" i="14"/>
  <c r="CA434" i="14"/>
  <c r="CE434" i="14"/>
  <c r="CI434" i="14"/>
  <c r="CM434" i="14"/>
  <c r="AB434" i="14"/>
  <c r="CN434" i="14"/>
  <c r="EZ434" i="14"/>
  <c r="HL434" i="14"/>
  <c r="AC434" i="14"/>
  <c r="CO434" i="14"/>
  <c r="FA434" i="14"/>
  <c r="HM434" i="14"/>
  <c r="AD434" i="14"/>
  <c r="CP434" i="14"/>
  <c r="FB434" i="14"/>
  <c r="HN434" i="14"/>
  <c r="AF434" i="14"/>
  <c r="CR434" i="14"/>
  <c r="FD434" i="14"/>
  <c r="HP434" i="14"/>
  <c r="AG434" i="14"/>
  <c r="CS434" i="14"/>
  <c r="FE434" i="14"/>
  <c r="HQ434" i="14"/>
  <c r="AH434" i="14"/>
  <c r="CT434" i="14"/>
  <c r="FF434" i="14"/>
  <c r="HR434" i="14"/>
  <c r="DW434" i="14"/>
  <c r="EA434" i="14"/>
  <c r="CY434" i="14"/>
  <c r="DC434" i="14"/>
  <c r="DG434" i="14"/>
  <c r="DK434" i="14"/>
  <c r="DO434" i="14"/>
  <c r="DS434" i="14"/>
  <c r="AJ434" i="14"/>
  <c r="CV434" i="14"/>
  <c r="FH434" i="14"/>
  <c r="HT434" i="14"/>
  <c r="AK434" i="14"/>
  <c r="CW434" i="14"/>
  <c r="FI434" i="14"/>
  <c r="HU434" i="14"/>
  <c r="AL434" i="14"/>
  <c r="CX434" i="14"/>
  <c r="FJ434" i="14"/>
  <c r="HV434" i="14"/>
  <c r="AN434" i="14"/>
  <c r="CZ434" i="14"/>
  <c r="FL434" i="14"/>
  <c r="HX434" i="14"/>
  <c r="AO434" i="14"/>
  <c r="DA434" i="14"/>
  <c r="FM434" i="14"/>
  <c r="HY434" i="14"/>
  <c r="AP434" i="14"/>
  <c r="DB434" i="14"/>
  <c r="FN434" i="14"/>
  <c r="HZ434" i="14"/>
  <c r="FC434" i="14"/>
  <c r="FG434" i="14"/>
  <c r="EE434" i="14"/>
  <c r="EI434" i="14"/>
  <c r="EM434" i="14"/>
  <c r="EQ434" i="14"/>
  <c r="EU434" i="14"/>
  <c r="EY434" i="14"/>
  <c r="AR434" i="14"/>
  <c r="DD434" i="14"/>
  <c r="FP434" i="14"/>
  <c r="IB434" i="14"/>
  <c r="AS434" i="14"/>
  <c r="DE434" i="14"/>
  <c r="FQ434" i="14"/>
  <c r="IC434" i="14"/>
  <c r="AT434" i="14"/>
  <c r="DF434" i="14"/>
  <c r="FR434" i="14"/>
  <c r="ID434" i="14"/>
  <c r="AV434" i="14"/>
  <c r="DH434" i="14"/>
  <c r="FT434" i="14"/>
  <c r="IF434" i="14"/>
  <c r="AW434" i="14"/>
  <c r="DI434" i="14"/>
  <c r="FU434" i="14"/>
  <c r="IG434" i="14"/>
  <c r="AX434" i="14"/>
  <c r="DJ434" i="14"/>
  <c r="FV434" i="14"/>
  <c r="IH434" i="14"/>
  <c r="GI434" i="14"/>
  <c r="GM434" i="14"/>
  <c r="FK434" i="14"/>
  <c r="FO434" i="14"/>
  <c r="FS434" i="14"/>
  <c r="FW434" i="14"/>
  <c r="GA434" i="14"/>
  <c r="GE434" i="14"/>
  <c r="AZ434" i="14"/>
  <c r="DL434" i="14"/>
  <c r="FX434" i="14"/>
  <c r="IJ434" i="14"/>
  <c r="BA434" i="14"/>
  <c r="DM434" i="14"/>
  <c r="FY434" i="14"/>
  <c r="IK434" i="14"/>
  <c r="BB434" i="14"/>
  <c r="DN434" i="14"/>
  <c r="FZ434" i="14"/>
  <c r="IL434" i="14"/>
  <c r="BD434" i="14"/>
  <c r="DP434" i="14"/>
  <c r="GB434" i="14"/>
  <c r="IN434" i="14"/>
  <c r="BE434" i="14"/>
  <c r="DQ434" i="14"/>
  <c r="GC434" i="14"/>
  <c r="IO434" i="14"/>
  <c r="BF434" i="14"/>
  <c r="DR434" i="14"/>
  <c r="GD434" i="14"/>
  <c r="IP434" i="14"/>
  <c r="HO434" i="14"/>
  <c r="HS434" i="14"/>
  <c r="GQ434" i="14"/>
  <c r="GU434" i="14"/>
  <c r="GY434" i="14"/>
  <c r="HC434" i="14"/>
  <c r="HG434" i="14"/>
  <c r="HK434" i="14"/>
  <c r="BH434" i="14"/>
  <c r="DT434" i="14"/>
  <c r="GF434" i="14"/>
  <c r="IR434" i="14"/>
  <c r="BI434" i="14"/>
  <c r="DU434" i="14"/>
  <c r="GG434" i="14"/>
  <c r="IS434" i="14"/>
  <c r="BJ434" i="14"/>
  <c r="DV434" i="14"/>
  <c r="GH434" i="14"/>
  <c r="IT434" i="14"/>
  <c r="BL434" i="14"/>
  <c r="DX434" i="14"/>
  <c r="GJ434" i="14"/>
  <c r="IV434" i="14"/>
  <c r="BM434" i="14"/>
  <c r="DY434" i="14"/>
  <c r="GK434" i="14"/>
  <c r="IW434" i="14"/>
  <c r="BN434" i="14"/>
  <c r="DZ434" i="14"/>
  <c r="GL434" i="14"/>
  <c r="IX434" i="14"/>
  <c r="IU434" i="14"/>
  <c r="IY434" i="14"/>
  <c r="HW434" i="14"/>
  <c r="IA434" i="14"/>
  <c r="IE434" i="14"/>
  <c r="II434" i="14"/>
  <c r="IM434" i="14"/>
  <c r="IQ434" i="14"/>
  <c r="BP434" i="14"/>
  <c r="EB434" i="14"/>
  <c r="GN434" i="14"/>
  <c r="IZ434" i="14"/>
  <c r="BQ434" i="14"/>
  <c r="EC434" i="14"/>
  <c r="GO434" i="14"/>
  <c r="JB434" i="14"/>
  <c r="BR434" i="14"/>
  <c r="ED434" i="14"/>
  <c r="GP434" i="14"/>
  <c r="H434" i="14"/>
  <c r="BT434" i="14"/>
  <c r="EF434" i="14"/>
  <c r="GR434" i="14"/>
  <c r="I434" i="14"/>
  <c r="BU434" i="14"/>
  <c r="EG434" i="14"/>
  <c r="GS434" i="14"/>
  <c r="J434" i="14"/>
  <c r="BV434" i="14"/>
  <c r="EH434" i="14"/>
  <c r="GT434" i="14"/>
  <c r="JA434" i="14"/>
  <c r="AE434" i="14"/>
  <c r="AI434" i="14"/>
  <c r="G434" i="14"/>
  <c r="K434" i="14"/>
  <c r="O434" i="14"/>
  <c r="S434" i="14"/>
  <c r="W434" i="14"/>
  <c r="AA434" i="14"/>
  <c r="L434" i="14"/>
  <c r="BX434" i="14"/>
  <c r="EJ434" i="14"/>
  <c r="GV434" i="14"/>
  <c r="M434" i="14"/>
  <c r="BY434" i="14"/>
  <c r="EK434" i="14"/>
  <c r="GW434" i="14"/>
  <c r="N434" i="14"/>
  <c r="BZ434" i="14"/>
  <c r="EL434" i="14"/>
  <c r="GX434" i="14"/>
  <c r="P434" i="14"/>
  <c r="CB434" i="14"/>
  <c r="EN434" i="14"/>
  <c r="GZ434" i="14"/>
  <c r="Q434" i="14"/>
  <c r="CC434" i="14"/>
  <c r="EO434" i="14"/>
  <c r="HA434" i="14"/>
  <c r="R434" i="14"/>
  <c r="CD434" i="14"/>
  <c r="EP434" i="14"/>
  <c r="C177" i="14"/>
  <c r="D176" i="14"/>
  <c r="E175" i="14"/>
  <c r="H175" i="14" s="1"/>
  <c r="F174" i="14"/>
  <c r="H174" i="14"/>
  <c r="AH90" i="2"/>
  <c r="AI90" i="2" s="1"/>
  <c r="AK90" i="2" s="1"/>
  <c r="AO90" i="2" s="1"/>
  <c r="M44" i="11" s="1"/>
  <c r="K91" i="2"/>
  <c r="M91" i="2" s="1"/>
  <c r="O91" i="2" s="1"/>
  <c r="S91" i="2" s="1"/>
  <c r="L45" i="11" s="1"/>
  <c r="H92" i="2"/>
  <c r="I92" i="2" s="1"/>
  <c r="D92" i="2"/>
  <c r="E92" i="2" s="1"/>
  <c r="C93" i="2"/>
  <c r="F92" i="2"/>
  <c r="AC91" i="2"/>
  <c r="Z92" i="2"/>
  <c r="AA91" i="2"/>
  <c r="AB91" i="2" s="1"/>
  <c r="AE91" i="2"/>
  <c r="AF91" i="2" s="1"/>
  <c r="X103" i="2"/>
  <c r="G175" i="14" l="1"/>
  <c r="F175" i="14"/>
  <c r="I174" i="14"/>
  <c r="K174" i="14" s="1"/>
  <c r="IZ435" i="14" s="1"/>
  <c r="E176" i="14"/>
  <c r="F176" i="14" s="1"/>
  <c r="D177" i="14"/>
  <c r="C178" i="14"/>
  <c r="AH91" i="2"/>
  <c r="AI91" i="2" s="1"/>
  <c r="AK91" i="2" s="1"/>
  <c r="AO91" i="2" s="1"/>
  <c r="M45" i="11" s="1"/>
  <c r="K92" i="2"/>
  <c r="M92" i="2" s="1"/>
  <c r="O92" i="2" s="1"/>
  <c r="S92" i="2" s="1"/>
  <c r="L46" i="11" s="1"/>
  <c r="F93" i="2"/>
  <c r="C94" i="2"/>
  <c r="D93" i="2"/>
  <c r="E93" i="2" s="1"/>
  <c r="H93" i="2"/>
  <c r="I93" i="2" s="1"/>
  <c r="AC92" i="2"/>
  <c r="Z93" i="2"/>
  <c r="AA92" i="2"/>
  <c r="AB92" i="2" s="1"/>
  <c r="AE92" i="2"/>
  <c r="AF92" i="2" s="1"/>
  <c r="X104" i="2"/>
  <c r="I175" i="14" l="1"/>
  <c r="K175" i="14" s="1"/>
  <c r="HI436" i="14" s="1"/>
  <c r="G176" i="14"/>
  <c r="H176" i="14"/>
  <c r="AK435" i="14"/>
  <c r="FZ435" i="14"/>
  <c r="CX435" i="14"/>
  <c r="J435" i="14"/>
  <c r="DW435" i="14"/>
  <c r="M435" i="14"/>
  <c r="GE435" i="14"/>
  <c r="BV435" i="14"/>
  <c r="HI435" i="14"/>
  <c r="CS435" i="14"/>
  <c r="G435" i="14"/>
  <c r="EH435" i="14"/>
  <c r="O435" i="14"/>
  <c r="GA435" i="14"/>
  <c r="CO435" i="14"/>
  <c r="GT435" i="14"/>
  <c r="DA435" i="14"/>
  <c r="N435" i="14"/>
  <c r="FU435" i="14"/>
  <c r="L435" i="14"/>
  <c r="GO435" i="14"/>
  <c r="CU435" i="14"/>
  <c r="H435" i="14"/>
  <c r="BX435" i="14"/>
  <c r="K435" i="14"/>
  <c r="GB435" i="14"/>
  <c r="CP435" i="14"/>
  <c r="EJ435" i="14"/>
  <c r="CR435" i="14"/>
  <c r="P435" i="14"/>
  <c r="FW435" i="14"/>
  <c r="GV435" i="14"/>
  <c r="CA435" i="14"/>
  <c r="FM435" i="14"/>
  <c r="JA435" i="14"/>
  <c r="BE435" i="14"/>
  <c r="ES435" i="14"/>
  <c r="IE435" i="14"/>
  <c r="V435" i="14"/>
  <c r="DC435" i="14"/>
  <c r="GJ435" i="14"/>
  <c r="W435" i="14"/>
  <c r="DE435" i="14"/>
  <c r="GK435" i="14"/>
  <c r="X435" i="14"/>
  <c r="DF435" i="14"/>
  <c r="GM435" i="14"/>
  <c r="AA435" i="14"/>
  <c r="DH435" i="14"/>
  <c r="GP435" i="14"/>
  <c r="Q435" i="14"/>
  <c r="CY435" i="14"/>
  <c r="GG435" i="14"/>
  <c r="S435" i="14"/>
  <c r="CZ435" i="14"/>
  <c r="GH435" i="14"/>
  <c r="R435" i="14"/>
  <c r="CD435" i="14"/>
  <c r="EP435" i="14"/>
  <c r="HB435" i="14"/>
  <c r="T435" i="14"/>
  <c r="CF435" i="14"/>
  <c r="ER435" i="14"/>
  <c r="HD435" i="14"/>
  <c r="DQ435" i="14"/>
  <c r="HE435" i="14"/>
  <c r="I435" i="14"/>
  <c r="CW435" i="14"/>
  <c r="GI435" i="14"/>
  <c r="AE435" i="14"/>
  <c r="AF435" i="14"/>
  <c r="DN435" i="14"/>
  <c r="GU435" i="14"/>
  <c r="AG435" i="14"/>
  <c r="DO435" i="14"/>
  <c r="GW435" i="14"/>
  <c r="AI435" i="14"/>
  <c r="DP435" i="14"/>
  <c r="GX435" i="14"/>
  <c r="AL435" i="14"/>
  <c r="DS435" i="14"/>
  <c r="GZ435" i="14"/>
  <c r="AC435" i="14"/>
  <c r="DI435" i="14"/>
  <c r="GQ435" i="14"/>
  <c r="AD435" i="14"/>
  <c r="DK435" i="14"/>
  <c r="GR435" i="14"/>
  <c r="Z435" i="14"/>
  <c r="CL435" i="14"/>
  <c r="EX435" i="14"/>
  <c r="HJ435" i="14"/>
  <c r="AB435" i="14"/>
  <c r="CN435" i="14"/>
  <c r="EZ435" i="14"/>
  <c r="HL435" i="14"/>
  <c r="FI435" i="14"/>
  <c r="IU435" i="14"/>
  <c r="BA435" i="14"/>
  <c r="EM435" i="14"/>
  <c r="HY435" i="14"/>
  <c r="BU435" i="14"/>
  <c r="AQ435" i="14"/>
  <c r="DX435" i="14"/>
  <c r="HF435" i="14"/>
  <c r="AS435" i="14"/>
  <c r="DY435" i="14"/>
  <c r="HG435" i="14"/>
  <c r="AT435" i="14"/>
  <c r="EA435" i="14"/>
  <c r="HH435" i="14"/>
  <c r="AV435" i="14"/>
  <c r="ED435" i="14"/>
  <c r="HK435" i="14"/>
  <c r="AM435" i="14"/>
  <c r="DU435" i="14"/>
  <c r="HA435" i="14"/>
  <c r="AN435" i="14"/>
  <c r="DV435" i="14"/>
  <c r="HC435" i="14"/>
  <c r="AH435" i="14"/>
  <c r="CT435" i="14"/>
  <c r="FF435" i="14"/>
  <c r="HR435" i="14"/>
  <c r="AJ435" i="14"/>
  <c r="CV435" i="14"/>
  <c r="FH435" i="14"/>
  <c r="HT435" i="14"/>
  <c r="GY435" i="14"/>
  <c r="AU435" i="14"/>
  <c r="CQ435" i="14"/>
  <c r="GC435" i="14"/>
  <c r="Y435" i="14"/>
  <c r="DM435" i="14"/>
  <c r="BB435" i="14"/>
  <c r="EI435" i="14"/>
  <c r="HP435" i="14"/>
  <c r="BC435" i="14"/>
  <c r="EK435" i="14"/>
  <c r="HQ435" i="14"/>
  <c r="BD435" i="14"/>
  <c r="EL435" i="14"/>
  <c r="HS435" i="14"/>
  <c r="BG435" i="14"/>
  <c r="EN435" i="14"/>
  <c r="HV435" i="14"/>
  <c r="AW435" i="14"/>
  <c r="EE435" i="14"/>
  <c r="HM435" i="14"/>
  <c r="AY435" i="14"/>
  <c r="EF435" i="14"/>
  <c r="HN435" i="14"/>
  <c r="AP435" i="14"/>
  <c r="DB435" i="14"/>
  <c r="FN435" i="14"/>
  <c r="HZ435" i="14"/>
  <c r="AR435" i="14"/>
  <c r="DD435" i="14"/>
  <c r="FP435" i="14"/>
  <c r="IB435" i="14"/>
  <c r="IO435" i="14"/>
  <c r="CK435" i="14"/>
  <c r="EG435" i="14"/>
  <c r="HU435" i="14"/>
  <c r="BQ435" i="14"/>
  <c r="FC435" i="14"/>
  <c r="BL435" i="14"/>
  <c r="ET435" i="14"/>
  <c r="IA435" i="14"/>
  <c r="BM435" i="14"/>
  <c r="EU435" i="14"/>
  <c r="IC435" i="14"/>
  <c r="BO435" i="14"/>
  <c r="EV435" i="14"/>
  <c r="ID435" i="14"/>
  <c r="BR435" i="14"/>
  <c r="EY435" i="14"/>
  <c r="IF435" i="14"/>
  <c r="BI435" i="14"/>
  <c r="EO435" i="14"/>
  <c r="HW435" i="14"/>
  <c r="BJ435" i="14"/>
  <c r="EQ435" i="14"/>
  <c r="HX435" i="14"/>
  <c r="AX435" i="14"/>
  <c r="DJ435" i="14"/>
  <c r="FV435" i="14"/>
  <c r="IH435" i="14"/>
  <c r="AZ435" i="14"/>
  <c r="DL435" i="14"/>
  <c r="FX435" i="14"/>
  <c r="IJ435" i="14"/>
  <c r="AO435" i="14"/>
  <c r="EC435" i="14"/>
  <c r="FY435" i="14"/>
  <c r="U435" i="14"/>
  <c r="DG435" i="14"/>
  <c r="GS435" i="14"/>
  <c r="BW435" i="14"/>
  <c r="FD435" i="14"/>
  <c r="IL435" i="14"/>
  <c r="BY435" i="14"/>
  <c r="FE435" i="14"/>
  <c r="IM435" i="14"/>
  <c r="BZ435" i="14"/>
  <c r="FG435" i="14"/>
  <c r="IN435" i="14"/>
  <c r="CB435" i="14"/>
  <c r="FJ435" i="14"/>
  <c r="IQ435" i="14"/>
  <c r="BS435" i="14"/>
  <c r="FA435" i="14"/>
  <c r="IG435" i="14"/>
  <c r="BT435" i="14"/>
  <c r="FB435" i="14"/>
  <c r="II435" i="14"/>
  <c r="BF435" i="14"/>
  <c r="DR435" i="14"/>
  <c r="GD435" i="14"/>
  <c r="IP435" i="14"/>
  <c r="BH435" i="14"/>
  <c r="DT435" i="14"/>
  <c r="GF435" i="14"/>
  <c r="IR435" i="14"/>
  <c r="CG435" i="14"/>
  <c r="FS435" i="14"/>
  <c r="HO435" i="14"/>
  <c r="BK435" i="14"/>
  <c r="EW435" i="14"/>
  <c r="IK435" i="14"/>
  <c r="CH435" i="14"/>
  <c r="FO435" i="14"/>
  <c r="IV435" i="14"/>
  <c r="CI435" i="14"/>
  <c r="FQ435" i="14"/>
  <c r="IW435" i="14"/>
  <c r="CJ435" i="14"/>
  <c r="FR435" i="14"/>
  <c r="IY435" i="14"/>
  <c r="CM435" i="14"/>
  <c r="FT435" i="14"/>
  <c r="JB435" i="14"/>
  <c r="CC435" i="14"/>
  <c r="FK435" i="14"/>
  <c r="IS435" i="14"/>
  <c r="CE435" i="14"/>
  <c r="FL435" i="14"/>
  <c r="IT435" i="14"/>
  <c r="BN435" i="14"/>
  <c r="DZ435" i="14"/>
  <c r="GL435" i="14"/>
  <c r="IX435" i="14"/>
  <c r="BP435" i="14"/>
  <c r="EB435" i="14"/>
  <c r="GN435" i="14"/>
  <c r="C179" i="14"/>
  <c r="D178" i="14"/>
  <c r="E177" i="14"/>
  <c r="H177" i="14" s="1"/>
  <c r="AH92" i="2"/>
  <c r="AI92" i="2" s="1"/>
  <c r="AK92" i="2" s="1"/>
  <c r="AO92" i="2" s="1"/>
  <c r="M46" i="11" s="1"/>
  <c r="K93" i="2"/>
  <c r="M93" i="2" s="1"/>
  <c r="O93" i="2" s="1"/>
  <c r="S93" i="2" s="1"/>
  <c r="L47" i="11" s="1"/>
  <c r="D94" i="2"/>
  <c r="E94" i="2" s="1"/>
  <c r="C95" i="2"/>
  <c r="F94" i="2"/>
  <c r="H94" i="2"/>
  <c r="I94" i="2" s="1"/>
  <c r="AC93" i="2"/>
  <c r="Z94" i="2"/>
  <c r="AA93" i="2"/>
  <c r="AB93" i="2" s="1"/>
  <c r="AE93" i="2"/>
  <c r="AF93" i="2" s="1"/>
  <c r="X105" i="2"/>
  <c r="G177" i="14" l="1"/>
  <c r="I176" i="14"/>
  <c r="K176" i="14" s="1"/>
  <c r="HN437" i="14" s="1"/>
  <c r="CN436" i="14"/>
  <c r="AJ436" i="14"/>
  <c r="ED436" i="14"/>
  <c r="BZ436" i="14"/>
  <c r="JB436" i="14"/>
  <c r="HF436" i="14"/>
  <c r="BF436" i="14"/>
  <c r="N436" i="14"/>
  <c r="FV436" i="14"/>
  <c r="IX436" i="14"/>
  <c r="BP436" i="14"/>
  <c r="Z436" i="14"/>
  <c r="HL436" i="14"/>
  <c r="AX436" i="14"/>
  <c r="AT436" i="14"/>
  <c r="CL436" i="14"/>
  <c r="BR436" i="14"/>
  <c r="AV436" i="14"/>
  <c r="DJ436" i="14"/>
  <c r="BG436" i="14"/>
  <c r="EZ436" i="14"/>
  <c r="BQ436" i="14"/>
  <c r="GP436" i="14"/>
  <c r="CB436" i="14"/>
  <c r="IH436" i="14"/>
  <c r="CM436" i="14"/>
  <c r="GL436" i="14"/>
  <c r="P436" i="14"/>
  <c r="IB436" i="14"/>
  <c r="AA436" i="14"/>
  <c r="AB436" i="14"/>
  <c r="AK436" i="14"/>
  <c r="HC436" i="14"/>
  <c r="AE436" i="14"/>
  <c r="HM436" i="14"/>
  <c r="AM436" i="14"/>
  <c r="HX436" i="14"/>
  <c r="AU436" i="14"/>
  <c r="II436" i="14"/>
  <c r="BC436" i="14"/>
  <c r="IS436" i="14"/>
  <c r="BK436" i="14"/>
  <c r="FW436" i="14"/>
  <c r="G436" i="14"/>
  <c r="GG436" i="14"/>
  <c r="O436" i="14"/>
  <c r="GR436" i="14"/>
  <c r="W436" i="14"/>
  <c r="AP436" i="14"/>
  <c r="CQ436" i="14"/>
  <c r="AZ436" i="14"/>
  <c r="CY436" i="14"/>
  <c r="BJ436" i="14"/>
  <c r="DG436" i="14"/>
  <c r="BV436" i="14"/>
  <c r="DO436" i="14"/>
  <c r="CF436" i="14"/>
  <c r="DW436" i="14"/>
  <c r="J436" i="14"/>
  <c r="BS436" i="14"/>
  <c r="T436" i="14"/>
  <c r="CA436" i="14"/>
  <c r="AD436" i="14"/>
  <c r="CI436" i="14"/>
  <c r="DV436" i="14"/>
  <c r="FC436" i="14"/>
  <c r="EH436" i="14"/>
  <c r="FK436" i="14"/>
  <c r="ER436" i="14"/>
  <c r="FS436" i="14"/>
  <c r="FB436" i="14"/>
  <c r="GA436" i="14"/>
  <c r="FN436" i="14"/>
  <c r="GI436" i="14"/>
  <c r="CP436" i="14"/>
  <c r="EE436" i="14"/>
  <c r="DB436" i="14"/>
  <c r="EM436" i="14"/>
  <c r="DL436" i="14"/>
  <c r="EU436" i="14"/>
  <c r="DX436" i="14"/>
  <c r="CS436" i="14"/>
  <c r="EI436" i="14"/>
  <c r="DA436" i="14"/>
  <c r="ES436" i="14"/>
  <c r="DI436" i="14"/>
  <c r="FD436" i="14"/>
  <c r="DQ436" i="14"/>
  <c r="FO436" i="14"/>
  <c r="DY436" i="14"/>
  <c r="CR436" i="14"/>
  <c r="BU436" i="14"/>
  <c r="DC436" i="14"/>
  <c r="CC436" i="14"/>
  <c r="DM436" i="14"/>
  <c r="CK436" i="14"/>
  <c r="FF436" i="14"/>
  <c r="EA436" i="14"/>
  <c r="GV436" i="14"/>
  <c r="EK436" i="14"/>
  <c r="IL436" i="14"/>
  <c r="EV436" i="14"/>
  <c r="AL436" i="14"/>
  <c r="FG436" i="14"/>
  <c r="CD436" i="14"/>
  <c r="FQ436" i="14"/>
  <c r="AH436" i="14"/>
  <c r="CU436" i="14"/>
  <c r="BX436" i="14"/>
  <c r="DE436" i="14"/>
  <c r="DN436" i="14"/>
  <c r="DP436" i="14"/>
  <c r="IR436" i="14"/>
  <c r="HH436" i="14"/>
  <c r="AR436" i="14"/>
  <c r="HS436" i="14"/>
  <c r="CH436" i="14"/>
  <c r="IC436" i="14"/>
  <c r="DZ436" i="14"/>
  <c r="IN436" i="14"/>
  <c r="FP436" i="14"/>
  <c r="IY436" i="14"/>
  <c r="DT436" i="14"/>
  <c r="GB436" i="14"/>
  <c r="FJ436" i="14"/>
  <c r="GM436" i="14"/>
  <c r="HB436" i="14"/>
  <c r="GW436" i="14"/>
  <c r="EJ436" i="14"/>
  <c r="HD436" i="14"/>
  <c r="EB436" i="14"/>
  <c r="HO436" i="14"/>
  <c r="FZ436" i="14"/>
  <c r="HN436" i="14"/>
  <c r="EL436" i="14"/>
  <c r="HW436" i="14"/>
  <c r="HR436" i="14"/>
  <c r="HZ436" i="14"/>
  <c r="EX436" i="14"/>
  <c r="IE436" i="14"/>
  <c r="R436" i="14"/>
  <c r="IJ436" i="14"/>
  <c r="FH436" i="14"/>
  <c r="IM436" i="14"/>
  <c r="BH436" i="14"/>
  <c r="IT436" i="14"/>
  <c r="FR436" i="14"/>
  <c r="IU436" i="14"/>
  <c r="L436" i="14"/>
  <c r="FX436" i="14"/>
  <c r="CV436" i="14"/>
  <c r="GQ436" i="14"/>
  <c r="BB436" i="14"/>
  <c r="GH436" i="14"/>
  <c r="DF436" i="14"/>
  <c r="GY436" i="14"/>
  <c r="CT436" i="14"/>
  <c r="GT436" i="14"/>
  <c r="DR436" i="14"/>
  <c r="HG436" i="14"/>
  <c r="HV436" i="14"/>
  <c r="AQ436" i="14"/>
  <c r="HJ436" i="14"/>
  <c r="AG436" i="14"/>
  <c r="V436" i="14"/>
  <c r="BA436" i="14"/>
  <c r="HT436" i="14"/>
  <c r="AO436" i="14"/>
  <c r="BN436" i="14"/>
  <c r="BL436" i="14"/>
  <c r="ID436" i="14"/>
  <c r="AW436" i="14"/>
  <c r="DD436" i="14"/>
  <c r="BW436" i="14"/>
  <c r="IP436" i="14"/>
  <c r="BE436" i="14"/>
  <c r="ET436" i="14"/>
  <c r="CG436" i="14"/>
  <c r="IZ436" i="14"/>
  <c r="BM436" i="14"/>
  <c r="CX436" i="14"/>
  <c r="K436" i="14"/>
  <c r="GD436" i="14"/>
  <c r="I436" i="14"/>
  <c r="EP436" i="14"/>
  <c r="U436" i="14"/>
  <c r="GN436" i="14"/>
  <c r="Q436" i="14"/>
  <c r="GF436" i="14"/>
  <c r="AF436" i="14"/>
  <c r="GX436" i="14"/>
  <c r="Y436" i="14"/>
  <c r="AN436" i="14"/>
  <c r="HE436" i="14"/>
  <c r="EC436" i="14"/>
  <c r="FE436" i="14"/>
  <c r="AY436" i="14"/>
  <c r="HP436" i="14"/>
  <c r="EN436" i="14"/>
  <c r="FM436" i="14"/>
  <c r="BI436" i="14"/>
  <c r="IA436" i="14"/>
  <c r="EY436" i="14"/>
  <c r="FU436" i="14"/>
  <c r="BT436" i="14"/>
  <c r="IK436" i="14"/>
  <c r="FI436" i="14"/>
  <c r="GC436" i="14"/>
  <c r="CE436" i="14"/>
  <c r="IV436" i="14"/>
  <c r="FT436" i="14"/>
  <c r="GK436" i="14"/>
  <c r="H436" i="14"/>
  <c r="FY436" i="14"/>
  <c r="CW436" i="14"/>
  <c r="EG436" i="14"/>
  <c r="S436" i="14"/>
  <c r="GJ436" i="14"/>
  <c r="DH436" i="14"/>
  <c r="EO436" i="14"/>
  <c r="AC436" i="14"/>
  <c r="GU436" i="14"/>
  <c r="DS436" i="14"/>
  <c r="EW436" i="14"/>
  <c r="DU436" i="14"/>
  <c r="AS436" i="14"/>
  <c r="HK436" i="14"/>
  <c r="HQ436" i="14"/>
  <c r="EF436" i="14"/>
  <c r="BD436" i="14"/>
  <c r="HU436" i="14"/>
  <c r="HY436" i="14"/>
  <c r="EQ436" i="14"/>
  <c r="BO436" i="14"/>
  <c r="IF436" i="14"/>
  <c r="IG436" i="14"/>
  <c r="FA436" i="14"/>
  <c r="BY436" i="14"/>
  <c r="IQ436" i="14"/>
  <c r="IO436" i="14"/>
  <c r="FL436" i="14"/>
  <c r="CJ436" i="14"/>
  <c r="JA436" i="14"/>
  <c r="IW436" i="14"/>
  <c r="CO436" i="14"/>
  <c r="M436" i="14"/>
  <c r="GE436" i="14"/>
  <c r="GS436" i="14"/>
  <c r="CZ436" i="14"/>
  <c r="X436" i="14"/>
  <c r="GO436" i="14"/>
  <c r="HA436" i="14"/>
  <c r="DK436" i="14"/>
  <c r="AI436" i="14"/>
  <c r="GZ436" i="14"/>
  <c r="F177" i="14"/>
  <c r="E178" i="14"/>
  <c r="H178" i="14" s="1"/>
  <c r="D179" i="14"/>
  <c r="C180" i="14"/>
  <c r="K94" i="2"/>
  <c r="M94" i="2" s="1"/>
  <c r="O94" i="2" s="1"/>
  <c r="S94" i="2" s="1"/>
  <c r="L48" i="11" s="1"/>
  <c r="AH93" i="2"/>
  <c r="AI93" i="2" s="1"/>
  <c r="AK93" i="2" s="1"/>
  <c r="AO93" i="2" s="1"/>
  <c r="M47" i="11" s="1"/>
  <c r="F95" i="2"/>
  <c r="H95" i="2"/>
  <c r="I95" i="2" s="1"/>
  <c r="C96" i="2"/>
  <c r="D95" i="2"/>
  <c r="E95" i="2" s="1"/>
  <c r="AC94" i="2"/>
  <c r="AA94" i="2"/>
  <c r="AB94" i="2" s="1"/>
  <c r="AE94" i="2"/>
  <c r="AF94" i="2" s="1"/>
  <c r="Z95" i="2"/>
  <c r="X106" i="2"/>
  <c r="I177" i="14" l="1"/>
  <c r="K177" i="14" s="1"/>
  <c r="EO438" i="14" s="1"/>
  <c r="JA437" i="14"/>
  <c r="IJ437" i="14"/>
  <c r="DA437" i="14"/>
  <c r="CC437" i="14"/>
  <c r="IS437" i="14"/>
  <c r="EI437" i="14"/>
  <c r="IN437" i="14"/>
  <c r="IZ437" i="14"/>
  <c r="IC437" i="14"/>
  <c r="CY437" i="14"/>
  <c r="HC437" i="14"/>
  <c r="FE437" i="14"/>
  <c r="IY437" i="14"/>
  <c r="AL437" i="14"/>
  <c r="HJ437" i="14"/>
  <c r="HZ437" i="14"/>
  <c r="HR437" i="14"/>
  <c r="DI437" i="14"/>
  <c r="AF437" i="14"/>
  <c r="GU437" i="14"/>
  <c r="L437" i="14"/>
  <c r="ED437" i="14"/>
  <c r="AU437" i="14"/>
  <c r="DU437" i="14"/>
  <c r="IB437" i="14"/>
  <c r="CK437" i="14"/>
  <c r="DX437" i="14"/>
  <c r="AH437" i="14"/>
  <c r="BH437" i="14"/>
  <c r="EL437" i="14"/>
  <c r="EF437" i="14"/>
  <c r="AK437" i="14"/>
  <c r="AV437" i="14"/>
  <c r="EH437" i="14"/>
  <c r="BD437" i="14"/>
  <c r="EJ437" i="14"/>
  <c r="GP437" i="14"/>
  <c r="IK437" i="14"/>
  <c r="EQ437" i="14"/>
  <c r="GS437" i="14"/>
  <c r="GE437" i="14"/>
  <c r="AE437" i="14"/>
  <c r="AC437" i="14"/>
  <c r="FM437" i="14"/>
  <c r="EN437" i="14"/>
  <c r="CO437" i="14"/>
  <c r="FD437" i="14"/>
  <c r="BN437" i="14"/>
  <c r="FH437" i="14"/>
  <c r="HV437" i="14"/>
  <c r="JB437" i="14"/>
  <c r="O437" i="14"/>
  <c r="FT437" i="14"/>
  <c r="HA437" i="14"/>
  <c r="HO437" i="14"/>
  <c r="BC437" i="14"/>
  <c r="DP437" i="14"/>
  <c r="BP437" i="14"/>
  <c r="BB437" i="14"/>
  <c r="BE437" i="14"/>
  <c r="GO437" i="14"/>
  <c r="R437" i="14"/>
  <c r="IU437" i="14"/>
  <c r="BW437" i="14"/>
  <c r="DZ437" i="14"/>
  <c r="DL437" i="14"/>
  <c r="DN437" i="14"/>
  <c r="FS437" i="14"/>
  <c r="Z437" i="14"/>
  <c r="GZ437" i="14"/>
  <c r="DS437" i="14"/>
  <c r="CZ437" i="14"/>
  <c r="II437" i="14"/>
  <c r="FN437" i="14"/>
  <c r="EU437" i="14"/>
  <c r="BY437" i="14"/>
  <c r="HI437" i="14"/>
  <c r="EB437" i="14"/>
  <c r="N437" i="14"/>
  <c r="FJ437" i="14"/>
  <c r="DQ437" i="14"/>
  <c r="CU437" i="14"/>
  <c r="CL437" i="14"/>
  <c r="AM437" i="14"/>
  <c r="HK437" i="14"/>
  <c r="FL437" i="14"/>
  <c r="BV437" i="14"/>
  <c r="AG437" i="14"/>
  <c r="HG437" i="14"/>
  <c r="FQ437" i="14"/>
  <c r="AJ437" i="14"/>
  <c r="FX437" i="14"/>
  <c r="CX437" i="14"/>
  <c r="ID437" i="14"/>
  <c r="FG437" i="14"/>
  <c r="BK437" i="14"/>
  <c r="CW437" i="14"/>
  <c r="AW437" i="14"/>
  <c r="IQ437" i="14"/>
  <c r="GG437" i="14"/>
  <c r="DM437" i="14"/>
  <c r="AQ437" i="14"/>
  <c r="HQ437" i="14"/>
  <c r="GW437" i="14"/>
  <c r="AZ437" i="14"/>
  <c r="GF437" i="14"/>
  <c r="DF437" i="14"/>
  <c r="IL437" i="14"/>
  <c r="FC437" i="14"/>
  <c r="I437" i="14"/>
  <c r="Y437" i="14"/>
  <c r="DH437" i="14"/>
  <c r="G437" i="14"/>
  <c r="FK437" i="14"/>
  <c r="AN437" i="14"/>
  <c r="GR437" i="14"/>
  <c r="BA437" i="14"/>
  <c r="GT437" i="14"/>
  <c r="CI437" i="14"/>
  <c r="IM437" i="14"/>
  <c r="EK437" i="14"/>
  <c r="HS437" i="14"/>
  <c r="CV437" i="14"/>
  <c r="GN437" i="14"/>
  <c r="BJ437" i="14"/>
  <c r="FZ437" i="14"/>
  <c r="CA437" i="14"/>
  <c r="EG437" i="14"/>
  <c r="BO437" i="14"/>
  <c r="EC437" i="14"/>
  <c r="Q437" i="14"/>
  <c r="FU437" i="14"/>
  <c r="CD437" i="14"/>
  <c r="HB437" i="14"/>
  <c r="BL437" i="14"/>
  <c r="HP437" i="14"/>
  <c r="DO437" i="14"/>
  <c r="IW437" i="14"/>
  <c r="FF437" i="14"/>
  <c r="IE437" i="14"/>
  <c r="DD437" i="14"/>
  <c r="HT437" i="14"/>
  <c r="BR437" i="14"/>
  <c r="GH437" i="14"/>
  <c r="AI437" i="14"/>
  <c r="EA437" i="14"/>
  <c r="EM437" i="14"/>
  <c r="P437" i="14"/>
  <c r="DR437" i="14"/>
  <c r="HU437" i="14"/>
  <c r="CM437" i="14"/>
  <c r="GQ437" i="14"/>
  <c r="AX437" i="14"/>
  <c r="FV437" i="14"/>
  <c r="HY437" i="14"/>
  <c r="CG437" i="14"/>
  <c r="HE437" i="14"/>
  <c r="BM437" i="14"/>
  <c r="FO437" i="14"/>
  <c r="AS437" i="14"/>
  <c r="EV437" i="14"/>
  <c r="IX437" i="14"/>
  <c r="AR437" i="14"/>
  <c r="DT437" i="14"/>
  <c r="GV437" i="14"/>
  <c r="AT437" i="14"/>
  <c r="DV437" i="14"/>
  <c r="GX437" i="14"/>
  <c r="AO437" i="14"/>
  <c r="FW437" i="14"/>
  <c r="GI437" i="14"/>
  <c r="BF437" i="14"/>
  <c r="GD437" i="14"/>
  <c r="AA437" i="14"/>
  <c r="EE437" i="14"/>
  <c r="H437" i="14"/>
  <c r="DJ437" i="14"/>
  <c r="HM437" i="14"/>
  <c r="AP437" i="14"/>
  <c r="ES437" i="14"/>
  <c r="IV437" i="14"/>
  <c r="DY437" i="14"/>
  <c r="IA437" i="14"/>
  <c r="CJ437" i="14"/>
  <c r="HH437" i="14"/>
  <c r="IO437" i="14"/>
  <c r="BX437" i="14"/>
  <c r="FP437" i="14"/>
  <c r="IR437" i="14"/>
  <c r="BZ437" i="14"/>
  <c r="FR437" i="14"/>
  <c r="IT437" i="14"/>
  <c r="BU437" i="14"/>
  <c r="CE437" i="14"/>
  <c r="AY437" i="14"/>
  <c r="GC437" i="14"/>
  <c r="DG437" i="14"/>
  <c r="BQ437" i="14"/>
  <c r="EX437" i="14"/>
  <c r="IF437" i="14"/>
  <c r="BG437" i="14"/>
  <c r="EO437" i="14"/>
  <c r="HW437" i="14"/>
  <c r="BI437" i="14"/>
  <c r="EP437" i="14"/>
  <c r="HX437" i="14"/>
  <c r="J437" i="14"/>
  <c r="CR437" i="14"/>
  <c r="FY437" i="14"/>
  <c r="K437" i="14"/>
  <c r="CS437" i="14"/>
  <c r="GA437" i="14"/>
  <c r="M437" i="14"/>
  <c r="CT437" i="14"/>
  <c r="GB437" i="14"/>
  <c r="GM437" i="14"/>
  <c r="T437" i="14"/>
  <c r="CF437" i="14"/>
  <c r="ER437" i="14"/>
  <c r="HD437" i="14"/>
  <c r="V437" i="14"/>
  <c r="CH437" i="14"/>
  <c r="ET437" i="14"/>
  <c r="HF437" i="14"/>
  <c r="DK437" i="14"/>
  <c r="DW437" i="14"/>
  <c r="CQ437" i="14"/>
  <c r="S437" i="14"/>
  <c r="EW437" i="14"/>
  <c r="CB437" i="14"/>
  <c r="FI437" i="14"/>
  <c r="IP437" i="14"/>
  <c r="BS437" i="14"/>
  <c r="EY437" i="14"/>
  <c r="IG437" i="14"/>
  <c r="BT437" i="14"/>
  <c r="FA437" i="14"/>
  <c r="IH437" i="14"/>
  <c r="U437" i="14"/>
  <c r="DB437" i="14"/>
  <c r="GJ437" i="14"/>
  <c r="W437" i="14"/>
  <c r="DC437" i="14"/>
  <c r="GK437" i="14"/>
  <c r="X437" i="14"/>
  <c r="DE437" i="14"/>
  <c r="GL437" i="14"/>
  <c r="GY437" i="14"/>
  <c r="AB437" i="14"/>
  <c r="CN437" i="14"/>
  <c r="EZ437" i="14"/>
  <c r="HL437" i="14"/>
  <c r="AD437" i="14"/>
  <c r="CP437" i="14"/>
  <c r="FB437" i="14"/>
  <c r="G178" i="14"/>
  <c r="EQ438" i="14"/>
  <c r="EH438" i="14"/>
  <c r="AM438" i="14"/>
  <c r="F178" i="14"/>
  <c r="C181" i="14"/>
  <c r="D180" i="14"/>
  <c r="E179" i="14"/>
  <c r="H179" i="14" s="1"/>
  <c r="G179" i="14"/>
  <c r="K95" i="2"/>
  <c r="M95" i="2" s="1"/>
  <c r="O95" i="2" s="1"/>
  <c r="S95" i="2" s="1"/>
  <c r="L49" i="11" s="1"/>
  <c r="AH94" i="2"/>
  <c r="AI94" i="2" s="1"/>
  <c r="AK94" i="2" s="1"/>
  <c r="AO94" i="2" s="1"/>
  <c r="M48" i="11" s="1"/>
  <c r="C97" i="2"/>
  <c r="D96" i="2"/>
  <c r="E96" i="2" s="1"/>
  <c r="F96" i="2"/>
  <c r="H96" i="2"/>
  <c r="I96" i="2" s="1"/>
  <c r="AC95" i="2"/>
  <c r="Z96" i="2"/>
  <c r="AA95" i="2"/>
  <c r="AB95" i="2" s="1"/>
  <c r="AE95" i="2"/>
  <c r="AF95" i="2" s="1"/>
  <c r="X107" i="2"/>
  <c r="HJ438" i="14" l="1"/>
  <c r="IP438" i="14"/>
  <c r="L438" i="14"/>
  <c r="HM438" i="14"/>
  <c r="BS438" i="14"/>
  <c r="FY438" i="14"/>
  <c r="DX438" i="14"/>
  <c r="GE438" i="14"/>
  <c r="EL438" i="14"/>
  <c r="CL438" i="14"/>
  <c r="HW438" i="14"/>
  <c r="R438" i="14"/>
  <c r="AH438" i="14"/>
  <c r="HZ438" i="14"/>
  <c r="S438" i="14"/>
  <c r="DN438" i="14"/>
  <c r="BN438" i="14"/>
  <c r="IU438" i="14"/>
  <c r="Y438" i="14"/>
  <c r="BI438" i="14"/>
  <c r="O438" i="14"/>
  <c r="HE438" i="14"/>
  <c r="HO438" i="14"/>
  <c r="FW438" i="14"/>
  <c r="CD438" i="14"/>
  <c r="CR438" i="14"/>
  <c r="AC438" i="14"/>
  <c r="GQ438" i="14"/>
  <c r="AR438" i="14"/>
  <c r="EJ438" i="14"/>
  <c r="BY438" i="14"/>
  <c r="FN438" i="14"/>
  <c r="EI438" i="14"/>
  <c r="GV438" i="14"/>
  <c r="AG438" i="14"/>
  <c r="EV438" i="14"/>
  <c r="IR438" i="14"/>
  <c r="FP438" i="14"/>
  <c r="CZ438" i="14"/>
  <c r="EY438" i="14"/>
  <c r="HU438" i="14"/>
  <c r="EP438" i="14"/>
  <c r="FB438" i="14"/>
  <c r="GD438" i="14"/>
  <c r="CE438" i="14"/>
  <c r="GY438" i="14"/>
  <c r="EB438" i="14"/>
  <c r="BC438" i="14"/>
  <c r="FO438" i="14"/>
  <c r="AW438" i="14"/>
  <c r="BG438" i="14"/>
  <c r="M438" i="14"/>
  <c r="Z438" i="14"/>
  <c r="GZ438" i="14"/>
  <c r="EC438" i="14"/>
  <c r="BD438" i="14"/>
  <c r="IA438" i="14"/>
  <c r="DK438" i="14"/>
  <c r="DS438" i="14"/>
  <c r="GB438" i="14"/>
  <c r="GP438" i="14"/>
  <c r="AJ438" i="14"/>
  <c r="DM438" i="14"/>
  <c r="HK438" i="14"/>
  <c r="DU438" i="14"/>
  <c r="CU438" i="14"/>
  <c r="HV438" i="14"/>
  <c r="HP438" i="14"/>
  <c r="EX438" i="14"/>
  <c r="BL438" i="14"/>
  <c r="BZ438" i="14"/>
  <c r="BX438" i="14"/>
  <c r="FS438" i="14"/>
  <c r="IW438" i="14"/>
  <c r="H438" i="14"/>
  <c r="GU438" i="14"/>
  <c r="DB438" i="14"/>
  <c r="DP438" i="14"/>
  <c r="GT438" i="14"/>
  <c r="AS438" i="14"/>
  <c r="HB438" i="14"/>
  <c r="FG438" i="14"/>
  <c r="AX438" i="14"/>
  <c r="AO438" i="14"/>
  <c r="IE438" i="14"/>
  <c r="ET438" i="14"/>
  <c r="FH438" i="14"/>
  <c r="FD438" i="14"/>
  <c r="JA438" i="14"/>
  <c r="BO438" i="14"/>
  <c r="CP438" i="14"/>
  <c r="W438" i="14"/>
  <c r="GI438" i="14"/>
  <c r="DR438" i="14"/>
  <c r="AF438" i="14"/>
  <c r="AT438" i="14"/>
  <c r="DW438" i="14"/>
  <c r="HS438" i="14"/>
  <c r="EE438" i="14"/>
  <c r="DC438" i="14"/>
  <c r="IF438" i="14"/>
  <c r="IB438" i="14"/>
  <c r="FI438" i="14"/>
  <c r="IO438" i="14"/>
  <c r="JB438" i="14"/>
  <c r="IY438" i="14"/>
  <c r="CQ438" i="14"/>
  <c r="GN438" i="14"/>
  <c r="HA438" i="14"/>
  <c r="DJ438" i="14"/>
  <c r="CM438" i="14"/>
  <c r="HL438" i="14"/>
  <c r="HF438" i="14"/>
  <c r="EM438" i="14"/>
  <c r="BB438" i="14"/>
  <c r="BP438" i="14"/>
  <c r="ES438" i="14"/>
  <c r="II438" i="14"/>
  <c r="BT438" i="14"/>
  <c r="IZ438" i="14"/>
  <c r="CH438" i="14"/>
  <c r="CW438" i="14"/>
  <c r="BW438" i="14"/>
  <c r="T438" i="14"/>
  <c r="HC438" i="14"/>
  <c r="GX438" i="14"/>
  <c r="AD438" i="14"/>
  <c r="HI438" i="14"/>
  <c r="HH438" i="14"/>
  <c r="AN438" i="14"/>
  <c r="HQ438" i="14"/>
  <c r="HT438" i="14"/>
  <c r="AZ438" i="14"/>
  <c r="HY438" i="14"/>
  <c r="ID438" i="14"/>
  <c r="BJ438" i="14"/>
  <c r="IG438" i="14"/>
  <c r="IN438" i="14"/>
  <c r="FC438" i="14"/>
  <c r="IQ438" i="14"/>
  <c r="CF438" i="14"/>
  <c r="EA438" i="14"/>
  <c r="GF438" i="14"/>
  <c r="GS438" i="14"/>
  <c r="DG438" i="14"/>
  <c r="V438" i="14"/>
  <c r="AK438" i="14"/>
  <c r="DL438" i="14"/>
  <c r="AA438" i="14"/>
  <c r="AU438" i="14"/>
  <c r="DV438" i="14"/>
  <c r="AI438" i="14"/>
  <c r="BF438" i="14"/>
  <c r="EF438" i="14"/>
  <c r="AQ438" i="14"/>
  <c r="BQ438" i="14"/>
  <c r="ER438" i="14"/>
  <c r="AY438" i="14"/>
  <c r="CA438" i="14"/>
  <c r="IK438" i="14"/>
  <c r="CI438" i="14"/>
  <c r="FL438" i="14"/>
  <c r="GM438" i="14"/>
  <c r="G438" i="14"/>
  <c r="K438" i="14"/>
  <c r="GO438" i="14"/>
  <c r="DD438" i="14"/>
  <c r="FA438" i="14"/>
  <c r="IL438" i="14"/>
  <c r="CJ438" i="14"/>
  <c r="FK438" i="14"/>
  <c r="IV438" i="14"/>
  <c r="N438" i="14"/>
  <c r="CO438" i="14"/>
  <c r="FZ438" i="14"/>
  <c r="X438" i="14"/>
  <c r="CY438" i="14"/>
  <c r="GJ438" i="14"/>
  <c r="IH438" i="14"/>
  <c r="BE438" i="14"/>
  <c r="FR438" i="14"/>
  <c r="IS438" i="14"/>
  <c r="BM438" i="14"/>
  <c r="CV438" i="14"/>
  <c r="FV438" i="14"/>
  <c r="I438" i="14"/>
  <c r="DF438" i="14"/>
  <c r="GG438" i="14"/>
  <c r="Q438" i="14"/>
  <c r="DO438" i="14"/>
  <c r="AL438" i="14"/>
  <c r="GR438" i="14"/>
  <c r="CK438" i="14"/>
  <c r="DZ438" i="14"/>
  <c r="AV438" i="14"/>
  <c r="HD438" i="14"/>
  <c r="CS438" i="14"/>
  <c r="EK438" i="14"/>
  <c r="BH438" i="14"/>
  <c r="HN438" i="14"/>
  <c r="DA438" i="14"/>
  <c r="EU438" i="14"/>
  <c r="BR438" i="14"/>
  <c r="HX438" i="14"/>
  <c r="DI438" i="14"/>
  <c r="FF438" i="14"/>
  <c r="CB438" i="14"/>
  <c r="IJ438" i="14"/>
  <c r="DQ438" i="14"/>
  <c r="FQ438" i="14"/>
  <c r="CN438" i="14"/>
  <c r="IT438" i="14"/>
  <c r="DY438" i="14"/>
  <c r="CT438" i="14"/>
  <c r="P438" i="14"/>
  <c r="FX438" i="14"/>
  <c r="BU438" i="14"/>
  <c r="DE438" i="14"/>
  <c r="AB438" i="14"/>
  <c r="GH438" i="14"/>
  <c r="CC438" i="14"/>
  <c r="GW438" i="14"/>
  <c r="DT438" i="14"/>
  <c r="AE438" i="14"/>
  <c r="EW438" i="14"/>
  <c r="HG438" i="14"/>
  <c r="ED438" i="14"/>
  <c r="AP438" i="14"/>
  <c r="FE438" i="14"/>
  <c r="HR438" i="14"/>
  <c r="EN438" i="14"/>
  <c r="BA438" i="14"/>
  <c r="FM438" i="14"/>
  <c r="IC438" i="14"/>
  <c r="EZ438" i="14"/>
  <c r="BK438" i="14"/>
  <c r="FU438" i="14"/>
  <c r="IM438" i="14"/>
  <c r="FJ438" i="14"/>
  <c r="BV438" i="14"/>
  <c r="GC438" i="14"/>
  <c r="IX438" i="14"/>
  <c r="FT438" i="14"/>
  <c r="CG438" i="14"/>
  <c r="GK438" i="14"/>
  <c r="GA438" i="14"/>
  <c r="CX438" i="14"/>
  <c r="J438" i="14"/>
  <c r="EG438" i="14"/>
  <c r="GL438" i="14"/>
  <c r="DH438" i="14"/>
  <c r="U438" i="14"/>
  <c r="I178" i="14"/>
  <c r="K178" i="14" s="1"/>
  <c r="GV439" i="14" s="1"/>
  <c r="F179" i="14"/>
  <c r="I179" i="14" s="1"/>
  <c r="K179" i="14" s="1"/>
  <c r="E180" i="14"/>
  <c r="H180" i="14" s="1"/>
  <c r="D181" i="14"/>
  <c r="C182" i="14"/>
  <c r="K96" i="2"/>
  <c r="M96" i="2" s="1"/>
  <c r="O96" i="2" s="1"/>
  <c r="S96" i="2" s="1"/>
  <c r="L50" i="11" s="1"/>
  <c r="AH95" i="2"/>
  <c r="AI95" i="2" s="1"/>
  <c r="AK95" i="2" s="1"/>
  <c r="AO95" i="2" s="1"/>
  <c r="M49" i="11" s="1"/>
  <c r="F97" i="2"/>
  <c r="D97" i="2"/>
  <c r="E97" i="2" s="1"/>
  <c r="H97" i="2"/>
  <c r="I97" i="2" s="1"/>
  <c r="K97" i="2" s="1"/>
  <c r="C98" i="2"/>
  <c r="AC96" i="2"/>
  <c r="Z97" i="2"/>
  <c r="AE96" i="2"/>
  <c r="AF96" i="2" s="1"/>
  <c r="AA96" i="2"/>
  <c r="AB96" i="2" s="1"/>
  <c r="X108" i="2"/>
  <c r="G180" i="14" l="1"/>
  <c r="AY439" i="14"/>
  <c r="BF439" i="14"/>
  <c r="HE439" i="14"/>
  <c r="DV439" i="14"/>
  <c r="EM439" i="14"/>
  <c r="CB439" i="14"/>
  <c r="FU439" i="14"/>
  <c r="EI439" i="14"/>
  <c r="CV439" i="14"/>
  <c r="AU439" i="14"/>
  <c r="FY439" i="14"/>
  <c r="GX439" i="14"/>
  <c r="GQ439" i="14"/>
  <c r="DZ439" i="14"/>
  <c r="GU439" i="14"/>
  <c r="HT439" i="14"/>
  <c r="AX439" i="14"/>
  <c r="FA439" i="14"/>
  <c r="I439" i="14"/>
  <c r="N439" i="14"/>
  <c r="HF439" i="14"/>
  <c r="H439" i="14"/>
  <c r="IV439" i="14"/>
  <c r="EH439" i="14"/>
  <c r="HC439" i="14"/>
  <c r="BN439" i="14"/>
  <c r="O439" i="14"/>
  <c r="S439" i="14"/>
  <c r="BR439" i="14"/>
  <c r="IT439" i="14"/>
  <c r="P439" i="14"/>
  <c r="AW439" i="14"/>
  <c r="GD439" i="14"/>
  <c r="AJ439" i="14"/>
  <c r="CE439" i="14"/>
  <c r="Q439" i="14"/>
  <c r="BZ439" i="14"/>
  <c r="DQ439" i="14"/>
  <c r="CF439" i="14"/>
  <c r="AC439" i="14"/>
  <c r="CH439" i="14"/>
  <c r="BT439" i="14"/>
  <c r="FM439" i="14"/>
  <c r="CN439" i="14"/>
  <c r="U439" i="14"/>
  <c r="Z439" i="14"/>
  <c r="FQ439" i="14"/>
  <c r="HU439" i="14"/>
  <c r="ED439" i="14"/>
  <c r="EU439" i="14"/>
  <c r="GJ439" i="14"/>
  <c r="GC439" i="14"/>
  <c r="EQ439" i="14"/>
  <c r="ER439" i="14"/>
  <c r="AG439" i="14"/>
  <c r="JB439" i="14"/>
  <c r="BL439" i="14"/>
  <c r="GL439" i="14"/>
  <c r="L439" i="14"/>
  <c r="BI439" i="14"/>
  <c r="EE439" i="14"/>
  <c r="GT439" i="14"/>
  <c r="AH439" i="14"/>
  <c r="BQ439" i="14"/>
  <c r="G439" i="14"/>
  <c r="IS439" i="14"/>
  <c r="GP439" i="14"/>
  <c r="GI439" i="14"/>
  <c r="GR439" i="14"/>
  <c r="HY439" i="14"/>
  <c r="EY439" i="14"/>
  <c r="HL439" i="14"/>
  <c r="CO439" i="14"/>
  <c r="JA439" i="14"/>
  <c r="GZ439" i="14"/>
  <c r="EC439" i="14"/>
  <c r="CG439" i="14"/>
  <c r="CW439" i="14"/>
  <c r="AE439" i="14"/>
  <c r="GO439" i="14"/>
  <c r="AL439" i="14"/>
  <c r="ET439" i="14"/>
  <c r="CI439" i="14"/>
  <c r="HG439" i="14"/>
  <c r="EF439" i="14"/>
  <c r="DA439" i="14"/>
  <c r="IO439" i="14"/>
  <c r="IX439" i="14"/>
  <c r="T439" i="14"/>
  <c r="FH439" i="14"/>
  <c r="BK439" i="14"/>
  <c r="BO439" i="14"/>
  <c r="AO439" i="14"/>
  <c r="R439" i="14"/>
  <c r="GG439" i="14"/>
  <c r="V439" i="14"/>
  <c r="EL439" i="14"/>
  <c r="CA439" i="14"/>
  <c r="GY439" i="14"/>
  <c r="DX439" i="14"/>
  <c r="BE439" i="14"/>
  <c r="IG439" i="14"/>
  <c r="IP439" i="14"/>
  <c r="HK439" i="14"/>
  <c r="EZ439" i="14"/>
  <c r="AI439" i="14"/>
  <c r="ES439" i="14"/>
  <c r="FI439" i="14"/>
  <c r="BG439" i="14"/>
  <c r="GW439" i="14"/>
  <c r="BJ439" i="14"/>
  <c r="GH439" i="14"/>
  <c r="DW439" i="14"/>
  <c r="IU439" i="14"/>
  <c r="EN439" i="14"/>
  <c r="DI439" i="14"/>
  <c r="DR439" i="14"/>
  <c r="CM439" i="14"/>
  <c r="AB439" i="14"/>
  <c r="HD439" i="14"/>
  <c r="X439" i="14"/>
  <c r="CJ439" i="14"/>
  <c r="EV439" i="14"/>
  <c r="HH439" i="14"/>
  <c r="BM439" i="14"/>
  <c r="DY439" i="14"/>
  <c r="GK439" i="14"/>
  <c r="IW439" i="14"/>
  <c r="EP439" i="14"/>
  <c r="HB439" i="14"/>
  <c r="CU439" i="14"/>
  <c r="FG439" i="14"/>
  <c r="HS439" i="14"/>
  <c r="AR439" i="14"/>
  <c r="DD439" i="14"/>
  <c r="FP439" i="14"/>
  <c r="IB439" i="14"/>
  <c r="CD439" i="14"/>
  <c r="EK439" i="14"/>
  <c r="M439" i="14"/>
  <c r="AA439" i="14"/>
  <c r="AP439" i="14"/>
  <c r="AQ439" i="14"/>
  <c r="AS439" i="14"/>
  <c r="HM439" i="14"/>
  <c r="AD439" i="14"/>
  <c r="CP439" i="14"/>
  <c r="FB439" i="14"/>
  <c r="HN439" i="14"/>
  <c r="CQ439" i="14"/>
  <c r="FC439" i="14"/>
  <c r="HO439" i="14"/>
  <c r="AF439" i="14"/>
  <c r="CR439" i="14"/>
  <c r="FD439" i="14"/>
  <c r="HP439" i="14"/>
  <c r="BU439" i="14"/>
  <c r="EG439" i="14"/>
  <c r="GS439" i="14"/>
  <c r="CL439" i="14"/>
  <c r="EX439" i="14"/>
  <c r="HJ439" i="14"/>
  <c r="DC439" i="14"/>
  <c r="FO439" i="14"/>
  <c r="IA439" i="14"/>
  <c r="AZ439" i="14"/>
  <c r="DL439" i="14"/>
  <c r="FX439" i="14"/>
  <c r="IJ439" i="14"/>
  <c r="CX439" i="14"/>
  <c r="HV439" i="14"/>
  <c r="FK439" i="14"/>
  <c r="AN439" i="14"/>
  <c r="FL439" i="14"/>
  <c r="CC439" i="14"/>
  <c r="HA439" i="14"/>
  <c r="FF439" i="14"/>
  <c r="HR439" i="14"/>
  <c r="FW439" i="14"/>
  <c r="BH439" i="14"/>
  <c r="DT439" i="14"/>
  <c r="IR439" i="14"/>
  <c r="K439" i="14"/>
  <c r="Y439" i="14"/>
  <c r="AM439" i="14"/>
  <c r="BC439" i="14"/>
  <c r="BV439" i="14"/>
  <c r="BW439" i="14"/>
  <c r="BY439" i="14"/>
  <c r="IC439" i="14"/>
  <c r="AT439" i="14"/>
  <c r="DF439" i="14"/>
  <c r="FR439" i="14"/>
  <c r="ID439" i="14"/>
  <c r="DG439" i="14"/>
  <c r="FS439" i="14"/>
  <c r="IE439" i="14"/>
  <c r="AV439" i="14"/>
  <c r="DH439" i="14"/>
  <c r="FT439" i="14"/>
  <c r="IF439" i="14"/>
  <c r="CK439" i="14"/>
  <c r="EW439" i="14"/>
  <c r="HI439" i="14"/>
  <c r="DB439" i="14"/>
  <c r="FN439" i="14"/>
  <c r="HZ439" i="14"/>
  <c r="DS439" i="14"/>
  <c r="GE439" i="14"/>
  <c r="IQ439" i="14"/>
  <c r="BP439" i="14"/>
  <c r="EB439" i="14"/>
  <c r="GN439" i="14"/>
  <c r="IZ439" i="14"/>
  <c r="FJ439" i="14"/>
  <c r="CY439" i="14"/>
  <c r="HW439" i="14"/>
  <c r="CZ439" i="14"/>
  <c r="HX439" i="14"/>
  <c r="EO439" i="14"/>
  <c r="CT439" i="14"/>
  <c r="DK439" i="14"/>
  <c r="II439" i="14"/>
  <c r="GF439" i="14"/>
  <c r="J439" i="14"/>
  <c r="W439" i="14"/>
  <c r="AK439" i="14"/>
  <c r="BA439" i="14"/>
  <c r="BS439" i="14"/>
  <c r="DE439" i="14"/>
  <c r="DM439" i="14"/>
  <c r="DU439" i="14"/>
  <c r="IK439" i="14"/>
  <c r="BB439" i="14"/>
  <c r="DN439" i="14"/>
  <c r="FZ439" i="14"/>
  <c r="IL439" i="14"/>
  <c r="DO439" i="14"/>
  <c r="GA439" i="14"/>
  <c r="IM439" i="14"/>
  <c r="BD439" i="14"/>
  <c r="DP439" i="14"/>
  <c r="GB439" i="14"/>
  <c r="IN439" i="14"/>
  <c r="CS439" i="14"/>
  <c r="FE439" i="14"/>
  <c r="HQ439" i="14"/>
  <c r="DJ439" i="14"/>
  <c r="FV439" i="14"/>
  <c r="IH439" i="14"/>
  <c r="EA439" i="14"/>
  <c r="GM439" i="14"/>
  <c r="IY439" i="14"/>
  <c r="BX439" i="14"/>
  <c r="EJ439" i="14"/>
  <c r="HA440" i="14"/>
  <c r="EO440" i="14"/>
  <c r="CC440" i="14"/>
  <c r="Q440" i="14"/>
  <c r="GZ440" i="14"/>
  <c r="EN440" i="14"/>
  <c r="CB440" i="14"/>
  <c r="P440" i="14"/>
  <c r="GY440" i="14"/>
  <c r="EM440" i="14"/>
  <c r="CA440" i="14"/>
  <c r="O440" i="14"/>
  <c r="HF440" i="14"/>
  <c r="ET440" i="14"/>
  <c r="CH440" i="14"/>
  <c r="V440" i="14"/>
  <c r="HE440" i="14"/>
  <c r="ES440" i="14"/>
  <c r="CG440" i="14"/>
  <c r="U440" i="14"/>
  <c r="HD440" i="14"/>
  <c r="ER440" i="14"/>
  <c r="CF440" i="14"/>
  <c r="T440" i="14"/>
  <c r="HC440" i="14"/>
  <c r="EQ440" i="14"/>
  <c r="CE440" i="14"/>
  <c r="S440" i="14"/>
  <c r="HB440" i="14"/>
  <c r="EP440" i="14"/>
  <c r="CD440" i="14"/>
  <c r="R440" i="14"/>
  <c r="GS440" i="14"/>
  <c r="EG440" i="14"/>
  <c r="BU440" i="14"/>
  <c r="I440" i="14"/>
  <c r="GR440" i="14"/>
  <c r="EF440" i="14"/>
  <c r="BT440" i="14"/>
  <c r="H440" i="14"/>
  <c r="GQ440" i="14"/>
  <c r="EE440" i="14"/>
  <c r="BS440" i="14"/>
  <c r="G440" i="14"/>
  <c r="GX440" i="14"/>
  <c r="EL440" i="14"/>
  <c r="BZ440" i="14"/>
  <c r="N440" i="14"/>
  <c r="GW440" i="14"/>
  <c r="EK440" i="14"/>
  <c r="BY440" i="14"/>
  <c r="M440" i="14"/>
  <c r="GV440" i="14"/>
  <c r="EJ440" i="14"/>
  <c r="BX440" i="14"/>
  <c r="L440" i="14"/>
  <c r="GU440" i="14"/>
  <c r="EI440" i="14"/>
  <c r="BW440" i="14"/>
  <c r="K440" i="14"/>
  <c r="GT440" i="14"/>
  <c r="EH440" i="14"/>
  <c r="BV440" i="14"/>
  <c r="J440" i="14"/>
  <c r="IW440" i="14"/>
  <c r="GK440" i="14"/>
  <c r="DY440" i="14"/>
  <c r="BM440" i="14"/>
  <c r="IV440" i="14"/>
  <c r="GJ440" i="14"/>
  <c r="DX440" i="14"/>
  <c r="BL440" i="14"/>
  <c r="IU440" i="14"/>
  <c r="GI440" i="14"/>
  <c r="DW440" i="14"/>
  <c r="BK440" i="14"/>
  <c r="JB440" i="14"/>
  <c r="GP440" i="14"/>
  <c r="ED440" i="14"/>
  <c r="BR440" i="14"/>
  <c r="JA440" i="14"/>
  <c r="GO440" i="14"/>
  <c r="EC440" i="14"/>
  <c r="BQ440" i="14"/>
  <c r="IZ440" i="14"/>
  <c r="GN440" i="14"/>
  <c r="EB440" i="14"/>
  <c r="BP440" i="14"/>
  <c r="IY440" i="14"/>
  <c r="GM440" i="14"/>
  <c r="EA440" i="14"/>
  <c r="BO440" i="14"/>
  <c r="IX440" i="14"/>
  <c r="GL440" i="14"/>
  <c r="DZ440" i="14"/>
  <c r="BN440" i="14"/>
  <c r="IO440" i="14"/>
  <c r="GC440" i="14"/>
  <c r="DQ440" i="14"/>
  <c r="BE440" i="14"/>
  <c r="IN440" i="14"/>
  <c r="GB440" i="14"/>
  <c r="DP440" i="14"/>
  <c r="BD440" i="14"/>
  <c r="IM440" i="14"/>
  <c r="GA440" i="14"/>
  <c r="DO440" i="14"/>
  <c r="BC440" i="14"/>
  <c r="IT440" i="14"/>
  <c r="GH440" i="14"/>
  <c r="DV440" i="14"/>
  <c r="BJ440" i="14"/>
  <c r="IS440" i="14"/>
  <c r="GG440" i="14"/>
  <c r="DU440" i="14"/>
  <c r="BI440" i="14"/>
  <c r="IR440" i="14"/>
  <c r="GF440" i="14"/>
  <c r="DT440" i="14"/>
  <c r="BH440" i="14"/>
  <c r="IQ440" i="14"/>
  <c r="GE440" i="14"/>
  <c r="DS440" i="14"/>
  <c r="BG440" i="14"/>
  <c r="IP440" i="14"/>
  <c r="GD440" i="14"/>
  <c r="DR440" i="14"/>
  <c r="BF440" i="14"/>
  <c r="IG440" i="14"/>
  <c r="FU440" i="14"/>
  <c r="DI440" i="14"/>
  <c r="AW440" i="14"/>
  <c r="IF440" i="14"/>
  <c r="FT440" i="14"/>
  <c r="DH440" i="14"/>
  <c r="AV440" i="14"/>
  <c r="IE440" i="14"/>
  <c r="FS440" i="14"/>
  <c r="DG440" i="14"/>
  <c r="AU440" i="14"/>
  <c r="IL440" i="14"/>
  <c r="FZ440" i="14"/>
  <c r="DN440" i="14"/>
  <c r="BB440" i="14"/>
  <c r="IK440" i="14"/>
  <c r="FY440" i="14"/>
  <c r="DM440" i="14"/>
  <c r="BA440" i="14"/>
  <c r="IJ440" i="14"/>
  <c r="FX440" i="14"/>
  <c r="DL440" i="14"/>
  <c r="AZ440" i="14"/>
  <c r="II440" i="14"/>
  <c r="FW440" i="14"/>
  <c r="DK440" i="14"/>
  <c r="AY440" i="14"/>
  <c r="IH440" i="14"/>
  <c r="FV440" i="14"/>
  <c r="DJ440" i="14"/>
  <c r="AX440" i="14"/>
  <c r="HY440" i="14"/>
  <c r="FM440" i="14"/>
  <c r="DA440" i="14"/>
  <c r="AO440" i="14"/>
  <c r="HX440" i="14"/>
  <c r="FL440" i="14"/>
  <c r="CZ440" i="14"/>
  <c r="AN440" i="14"/>
  <c r="HW440" i="14"/>
  <c r="FK440" i="14"/>
  <c r="CY440" i="14"/>
  <c r="AM440" i="14"/>
  <c r="ID440" i="14"/>
  <c r="FR440" i="14"/>
  <c r="DF440" i="14"/>
  <c r="AT440" i="14"/>
  <c r="IC440" i="14"/>
  <c r="FQ440" i="14"/>
  <c r="DE440" i="14"/>
  <c r="AS440" i="14"/>
  <c r="IB440" i="14"/>
  <c r="FP440" i="14"/>
  <c r="DD440" i="14"/>
  <c r="AR440" i="14"/>
  <c r="IA440" i="14"/>
  <c r="FO440" i="14"/>
  <c r="DC440" i="14"/>
  <c r="AQ440" i="14"/>
  <c r="HZ440" i="14"/>
  <c r="FN440" i="14"/>
  <c r="DB440" i="14"/>
  <c r="AP440" i="14"/>
  <c r="HQ440" i="14"/>
  <c r="FE440" i="14"/>
  <c r="CS440" i="14"/>
  <c r="AG440" i="14"/>
  <c r="HP440" i="14"/>
  <c r="FD440" i="14"/>
  <c r="CR440" i="14"/>
  <c r="AF440" i="14"/>
  <c r="HO440" i="14"/>
  <c r="FC440" i="14"/>
  <c r="CQ440" i="14"/>
  <c r="AE440" i="14"/>
  <c r="HV440" i="14"/>
  <c r="FJ440" i="14"/>
  <c r="CX440" i="14"/>
  <c r="AL440" i="14"/>
  <c r="HU440" i="14"/>
  <c r="FI440" i="14"/>
  <c r="CW440" i="14"/>
  <c r="AK440" i="14"/>
  <c r="HT440" i="14"/>
  <c r="FH440" i="14"/>
  <c r="CV440" i="14"/>
  <c r="AJ440" i="14"/>
  <c r="HS440" i="14"/>
  <c r="FG440" i="14"/>
  <c r="CU440" i="14"/>
  <c r="AI440" i="14"/>
  <c r="HR440" i="14"/>
  <c r="FF440" i="14"/>
  <c r="CT440" i="14"/>
  <c r="AH440" i="14"/>
  <c r="HI440" i="14"/>
  <c r="EW440" i="14"/>
  <c r="CK440" i="14"/>
  <c r="Y440" i="14"/>
  <c r="HH440" i="14"/>
  <c r="EV440" i="14"/>
  <c r="CJ440" i="14"/>
  <c r="X440" i="14"/>
  <c r="HG440" i="14"/>
  <c r="EU440" i="14"/>
  <c r="CI440" i="14"/>
  <c r="W440" i="14"/>
  <c r="HN440" i="14"/>
  <c r="FB440" i="14"/>
  <c r="CP440" i="14"/>
  <c r="AD440" i="14"/>
  <c r="HM440" i="14"/>
  <c r="FA440" i="14"/>
  <c r="CO440" i="14"/>
  <c r="AC440" i="14"/>
  <c r="HL440" i="14"/>
  <c r="EZ440" i="14"/>
  <c r="CN440" i="14"/>
  <c r="AB440" i="14"/>
  <c r="HK440" i="14"/>
  <c r="EY440" i="14"/>
  <c r="CM440" i="14"/>
  <c r="AA440" i="14"/>
  <c r="HJ440" i="14"/>
  <c r="EX440" i="14"/>
  <c r="CL440" i="14"/>
  <c r="Z440" i="14"/>
  <c r="F180" i="14"/>
  <c r="I180" i="14" s="1"/>
  <c r="K180" i="14" s="1"/>
  <c r="C183" i="14"/>
  <c r="D182" i="14"/>
  <c r="E181" i="14"/>
  <c r="H181" i="14" s="1"/>
  <c r="G181" i="14"/>
  <c r="AH96" i="2"/>
  <c r="AI96" i="2" s="1"/>
  <c r="AK96" i="2" s="1"/>
  <c r="AO96" i="2" s="1"/>
  <c r="M50" i="11" s="1"/>
  <c r="M97" i="2"/>
  <c r="O97" i="2" s="1"/>
  <c r="S97" i="2" s="1"/>
  <c r="L51" i="11" s="1"/>
  <c r="C99" i="2"/>
  <c r="H98" i="2"/>
  <c r="I98" i="2" s="1"/>
  <c r="D98" i="2"/>
  <c r="E98" i="2" s="1"/>
  <c r="F98" i="2"/>
  <c r="AC97" i="2"/>
  <c r="Z98" i="2"/>
  <c r="AA97" i="2"/>
  <c r="AB97" i="2" s="1"/>
  <c r="AE97" i="2"/>
  <c r="AF97" i="2" s="1"/>
  <c r="X109" i="2"/>
  <c r="F181" i="14" l="1"/>
  <c r="I181" i="14" s="1"/>
  <c r="K181" i="14" s="1"/>
  <c r="IO442" i="14" s="1"/>
  <c r="JB441" i="14"/>
  <c r="GP441" i="14"/>
  <c r="ED441" i="14"/>
  <c r="BR441" i="14"/>
  <c r="JA441" i="14"/>
  <c r="GO441" i="14"/>
  <c r="EC441" i="14"/>
  <c r="BQ441" i="14"/>
  <c r="IZ441" i="14"/>
  <c r="GN441" i="14"/>
  <c r="EB441" i="14"/>
  <c r="BP441" i="14"/>
  <c r="IY441" i="14"/>
  <c r="GM441" i="14"/>
  <c r="EA441" i="14"/>
  <c r="BO441" i="14"/>
  <c r="IX441" i="14"/>
  <c r="GL441" i="14"/>
  <c r="DZ441" i="14"/>
  <c r="BN441" i="14"/>
  <c r="IW441" i="14"/>
  <c r="GK441" i="14"/>
  <c r="DY441" i="14"/>
  <c r="BM441" i="14"/>
  <c r="IV441" i="14"/>
  <c r="GJ441" i="14"/>
  <c r="DX441" i="14"/>
  <c r="BL441" i="14"/>
  <c r="IU441" i="14"/>
  <c r="GI441" i="14"/>
  <c r="DW441" i="14"/>
  <c r="BK441" i="14"/>
  <c r="GU441" i="14"/>
  <c r="GS441" i="14"/>
  <c r="BT441" i="14"/>
  <c r="IT441" i="14"/>
  <c r="GH441" i="14"/>
  <c r="DV441" i="14"/>
  <c r="BJ441" i="14"/>
  <c r="IS441" i="14"/>
  <c r="GG441" i="14"/>
  <c r="DU441" i="14"/>
  <c r="BI441" i="14"/>
  <c r="IR441" i="14"/>
  <c r="GF441" i="14"/>
  <c r="DT441" i="14"/>
  <c r="BH441" i="14"/>
  <c r="IQ441" i="14"/>
  <c r="GE441" i="14"/>
  <c r="DS441" i="14"/>
  <c r="BG441" i="14"/>
  <c r="IP441" i="14"/>
  <c r="GD441" i="14"/>
  <c r="DR441" i="14"/>
  <c r="BF441" i="14"/>
  <c r="IO441" i="14"/>
  <c r="GC441" i="14"/>
  <c r="DQ441" i="14"/>
  <c r="BE441" i="14"/>
  <c r="IN441" i="14"/>
  <c r="GB441" i="14"/>
  <c r="DP441" i="14"/>
  <c r="BD441" i="14"/>
  <c r="IM441" i="14"/>
  <c r="GA441" i="14"/>
  <c r="DO441" i="14"/>
  <c r="BC441" i="14"/>
  <c r="J441" i="14"/>
  <c r="IL441" i="14"/>
  <c r="FZ441" i="14"/>
  <c r="DN441" i="14"/>
  <c r="BB441" i="14"/>
  <c r="IK441" i="14"/>
  <c r="FY441" i="14"/>
  <c r="DM441" i="14"/>
  <c r="BA441" i="14"/>
  <c r="IJ441" i="14"/>
  <c r="FX441" i="14"/>
  <c r="DL441" i="14"/>
  <c r="AZ441" i="14"/>
  <c r="II441" i="14"/>
  <c r="FW441" i="14"/>
  <c r="DK441" i="14"/>
  <c r="AY441" i="14"/>
  <c r="IH441" i="14"/>
  <c r="FV441" i="14"/>
  <c r="DJ441" i="14"/>
  <c r="AX441" i="14"/>
  <c r="IG441" i="14"/>
  <c r="FU441" i="14"/>
  <c r="DI441" i="14"/>
  <c r="AW441" i="14"/>
  <c r="IF441" i="14"/>
  <c r="FT441" i="14"/>
  <c r="DH441" i="14"/>
  <c r="AV441" i="14"/>
  <c r="IE441" i="14"/>
  <c r="FS441" i="14"/>
  <c r="DG441" i="14"/>
  <c r="AU441" i="14"/>
  <c r="EK441" i="14"/>
  <c r="EJ441" i="14"/>
  <c r="BW441" i="14"/>
  <c r="EH441" i="14"/>
  <c r="BU441" i="14"/>
  <c r="GQ441" i="14"/>
  <c r="ID441" i="14"/>
  <c r="FR441" i="14"/>
  <c r="DF441" i="14"/>
  <c r="AT441" i="14"/>
  <c r="IC441" i="14"/>
  <c r="FQ441" i="14"/>
  <c r="DE441" i="14"/>
  <c r="AS441" i="14"/>
  <c r="IB441" i="14"/>
  <c r="FP441" i="14"/>
  <c r="DD441" i="14"/>
  <c r="AR441" i="14"/>
  <c r="IA441" i="14"/>
  <c r="FO441" i="14"/>
  <c r="DC441" i="14"/>
  <c r="AQ441" i="14"/>
  <c r="HZ441" i="14"/>
  <c r="FN441" i="14"/>
  <c r="DB441" i="14"/>
  <c r="AP441" i="14"/>
  <c r="HY441" i="14"/>
  <c r="FM441" i="14"/>
  <c r="DA441" i="14"/>
  <c r="AO441" i="14"/>
  <c r="HX441" i="14"/>
  <c r="FL441" i="14"/>
  <c r="CZ441" i="14"/>
  <c r="AN441" i="14"/>
  <c r="HW441" i="14"/>
  <c r="FK441" i="14"/>
  <c r="CY441" i="14"/>
  <c r="AM441" i="14"/>
  <c r="HV441" i="14"/>
  <c r="FJ441" i="14"/>
  <c r="CX441" i="14"/>
  <c r="AL441" i="14"/>
  <c r="HU441" i="14"/>
  <c r="FI441" i="14"/>
  <c r="CW441" i="14"/>
  <c r="AK441" i="14"/>
  <c r="HT441" i="14"/>
  <c r="FH441" i="14"/>
  <c r="CV441" i="14"/>
  <c r="AJ441" i="14"/>
  <c r="HS441" i="14"/>
  <c r="FG441" i="14"/>
  <c r="CU441" i="14"/>
  <c r="AI441" i="14"/>
  <c r="HR441" i="14"/>
  <c r="FF441" i="14"/>
  <c r="CT441" i="14"/>
  <c r="AH441" i="14"/>
  <c r="HQ441" i="14"/>
  <c r="FE441" i="14"/>
  <c r="CS441" i="14"/>
  <c r="AG441" i="14"/>
  <c r="HP441" i="14"/>
  <c r="FD441" i="14"/>
  <c r="CR441" i="14"/>
  <c r="AF441" i="14"/>
  <c r="HO441" i="14"/>
  <c r="FC441" i="14"/>
  <c r="CQ441" i="14"/>
  <c r="AE441" i="14"/>
  <c r="EI441" i="14"/>
  <c r="EG441" i="14"/>
  <c r="H441" i="14"/>
  <c r="HN441" i="14"/>
  <c r="FB441" i="14"/>
  <c r="CP441" i="14"/>
  <c r="AD441" i="14"/>
  <c r="HM441" i="14"/>
  <c r="FA441" i="14"/>
  <c r="CO441" i="14"/>
  <c r="AC441" i="14"/>
  <c r="HL441" i="14"/>
  <c r="EZ441" i="14"/>
  <c r="CN441" i="14"/>
  <c r="AB441" i="14"/>
  <c r="HK441" i="14"/>
  <c r="EY441" i="14"/>
  <c r="CM441" i="14"/>
  <c r="AA441" i="14"/>
  <c r="HJ441" i="14"/>
  <c r="EX441" i="14"/>
  <c r="CL441" i="14"/>
  <c r="Z441" i="14"/>
  <c r="HI441" i="14"/>
  <c r="EW441" i="14"/>
  <c r="CK441" i="14"/>
  <c r="Y441" i="14"/>
  <c r="HH441" i="14"/>
  <c r="EV441" i="14"/>
  <c r="CJ441" i="14"/>
  <c r="X441" i="14"/>
  <c r="HG441" i="14"/>
  <c r="EU441" i="14"/>
  <c r="CI441" i="14"/>
  <c r="W441" i="14"/>
  <c r="GX441" i="14"/>
  <c r="EL441" i="14"/>
  <c r="BZ441" i="14"/>
  <c r="N441" i="14"/>
  <c r="GW441" i="14"/>
  <c r="BY441" i="14"/>
  <c r="GV441" i="14"/>
  <c r="BX441" i="14"/>
  <c r="K441" i="14"/>
  <c r="BV441" i="14"/>
  <c r="EF441" i="14"/>
  <c r="BS441" i="14"/>
  <c r="HF441" i="14"/>
  <c r="ET441" i="14"/>
  <c r="CH441" i="14"/>
  <c r="V441" i="14"/>
  <c r="HE441" i="14"/>
  <c r="ES441" i="14"/>
  <c r="CG441" i="14"/>
  <c r="U441" i="14"/>
  <c r="HD441" i="14"/>
  <c r="ER441" i="14"/>
  <c r="CF441" i="14"/>
  <c r="T441" i="14"/>
  <c r="HC441" i="14"/>
  <c r="EQ441" i="14"/>
  <c r="CE441" i="14"/>
  <c r="S441" i="14"/>
  <c r="HB441" i="14"/>
  <c r="EP441" i="14"/>
  <c r="CD441" i="14"/>
  <c r="R441" i="14"/>
  <c r="HA441" i="14"/>
  <c r="EO441" i="14"/>
  <c r="CC441" i="14"/>
  <c r="Q441" i="14"/>
  <c r="GZ441" i="14"/>
  <c r="EN441" i="14"/>
  <c r="CB441" i="14"/>
  <c r="P441" i="14"/>
  <c r="GY441" i="14"/>
  <c r="EM441" i="14"/>
  <c r="CA441" i="14"/>
  <c r="O441" i="14"/>
  <c r="I441" i="14"/>
  <c r="G441" i="14"/>
  <c r="M441" i="14"/>
  <c r="L441" i="14"/>
  <c r="GT441" i="14"/>
  <c r="GR441" i="14"/>
  <c r="EE441" i="14"/>
  <c r="E182" i="14"/>
  <c r="H182" i="14" s="1"/>
  <c r="D183" i="14"/>
  <c r="C184" i="14"/>
  <c r="AH97" i="2"/>
  <c r="AI97" i="2" s="1"/>
  <c r="AK97" i="2" s="1"/>
  <c r="AO97" i="2" s="1"/>
  <c r="M51" i="11" s="1"/>
  <c r="K98" i="2"/>
  <c r="M98" i="2" s="1"/>
  <c r="O98" i="2" s="1"/>
  <c r="S98" i="2" s="1"/>
  <c r="L52" i="11" s="1"/>
  <c r="F99" i="2"/>
  <c r="D99" i="2"/>
  <c r="E99" i="2" s="1"/>
  <c r="C100" i="2"/>
  <c r="H99" i="2"/>
  <c r="I99" i="2" s="1"/>
  <c r="AC98" i="2"/>
  <c r="AA98" i="2"/>
  <c r="AB98" i="2" s="1"/>
  <c r="Z99" i="2"/>
  <c r="AE98" i="2"/>
  <c r="AF98" i="2" s="1"/>
  <c r="X110" i="2"/>
  <c r="F182" i="14" l="1"/>
  <c r="G182" i="14"/>
  <c r="N442" i="14"/>
  <c r="AN442" i="14"/>
  <c r="II442" i="14"/>
  <c r="AD442" i="14"/>
  <c r="FL442" i="14"/>
  <c r="FX442" i="14"/>
  <c r="S442" i="14"/>
  <c r="GQ442" i="14"/>
  <c r="EL442" i="14"/>
  <c r="FO442" i="14"/>
  <c r="GU442" i="14"/>
  <c r="IB442" i="14"/>
  <c r="IC442" i="14"/>
  <c r="DV442" i="14"/>
  <c r="DX442" i="14"/>
  <c r="EB442" i="14"/>
  <c r="EQ442" i="14"/>
  <c r="FD442" i="14"/>
  <c r="EX442" i="14"/>
  <c r="IT442" i="14"/>
  <c r="FF442" i="14"/>
  <c r="AS442" i="14"/>
  <c r="T442" i="14"/>
  <c r="DL442" i="14"/>
  <c r="FP442" i="14"/>
  <c r="GG442" i="14"/>
  <c r="BT442" i="14"/>
  <c r="DW442" i="14"/>
  <c r="W442" i="14"/>
  <c r="GY442" i="14"/>
  <c r="DK442" i="14"/>
  <c r="FC442" i="14"/>
  <c r="EU442" i="14"/>
  <c r="AA442" i="14"/>
  <c r="M442" i="14"/>
  <c r="AF442" i="14"/>
  <c r="AH442" i="14"/>
  <c r="HH442" i="14"/>
  <c r="EE442" i="14"/>
  <c r="AP442" i="14"/>
  <c r="BW442" i="14"/>
  <c r="BX442" i="14"/>
  <c r="IN442" i="14"/>
  <c r="GF442" i="14"/>
  <c r="IU442" i="14"/>
  <c r="G442" i="14"/>
  <c r="EA442" i="14"/>
  <c r="GZ442" i="14"/>
  <c r="DI442" i="14"/>
  <c r="DQ442" i="14"/>
  <c r="DS442" i="14"/>
  <c r="FI442" i="14"/>
  <c r="GP442" i="14"/>
  <c r="FQ442" i="14"/>
  <c r="HQ442" i="14"/>
  <c r="CE442" i="14"/>
  <c r="FW442" i="14"/>
  <c r="BV442" i="14"/>
  <c r="GT442" i="14"/>
  <c r="CH442" i="14"/>
  <c r="HF442" i="14"/>
  <c r="CI442" i="14"/>
  <c r="AT442" i="14"/>
  <c r="AJ442" i="14"/>
  <c r="AL442" i="14"/>
  <c r="AB442" i="14"/>
  <c r="BI442" i="14"/>
  <c r="AW442" i="14"/>
  <c r="CP442" i="14"/>
  <c r="GR442" i="14"/>
  <c r="CF442" i="14"/>
  <c r="HD442" i="14"/>
  <c r="CR442" i="14"/>
  <c r="IL442" i="14"/>
  <c r="DD442" i="14"/>
  <c r="BD442" i="14"/>
  <c r="AU442" i="14"/>
  <c r="BG442" i="14"/>
  <c r="CY442" i="14"/>
  <c r="CW442" i="14"/>
  <c r="BE442" i="14"/>
  <c r="L442" i="14"/>
  <c r="CZ442" i="14"/>
  <c r="HC442" i="14"/>
  <c r="CQ442" i="14"/>
  <c r="IJ442" i="14"/>
  <c r="DN442" i="14"/>
  <c r="IV442" i="14"/>
  <c r="DO442" i="14"/>
  <c r="BZ442" i="14"/>
  <c r="DR442" i="14"/>
  <c r="DH442" i="14"/>
  <c r="DJ442" i="14"/>
  <c r="DE442" i="14"/>
  <c r="BU442" i="14"/>
  <c r="BJ442" i="14"/>
  <c r="FB442" i="14"/>
  <c r="AE442" i="14"/>
  <c r="FN442" i="14"/>
  <c r="AQ442" i="14"/>
  <c r="FZ442" i="14"/>
  <c r="BN442" i="14"/>
  <c r="HR442" i="14"/>
  <c r="HS442" i="14"/>
  <c r="HJ442" i="14"/>
  <c r="HV442" i="14"/>
  <c r="AK442" i="14"/>
  <c r="HU442" i="14"/>
  <c r="HY442" i="14"/>
  <c r="GH442" i="14"/>
  <c r="U442" i="14"/>
  <c r="DB442" i="14"/>
  <c r="GI442" i="14"/>
  <c r="V442" i="14"/>
  <c r="DC442" i="14"/>
  <c r="GJ442" i="14"/>
  <c r="O442" i="14"/>
  <c r="CT442" i="14"/>
  <c r="HG442" i="14"/>
  <c r="DP442" i="14"/>
  <c r="Z442" i="14"/>
  <c r="GN442" i="14"/>
  <c r="CX442" i="14"/>
  <c r="K442" i="14"/>
  <c r="FV442" i="14"/>
  <c r="CO442" i="14"/>
  <c r="HM442" i="14"/>
  <c r="DA442" i="14"/>
  <c r="AY442" i="14"/>
  <c r="EF442" i="14"/>
  <c r="HN442" i="14"/>
  <c r="AZ442" i="14"/>
  <c r="EH442" i="14"/>
  <c r="HO442" i="14"/>
  <c r="BB442" i="14"/>
  <c r="EI442" i="14"/>
  <c r="HP442" i="14"/>
  <c r="AR442" i="14"/>
  <c r="DZ442" i="14"/>
  <c r="IX442" i="14"/>
  <c r="FG442" i="14"/>
  <c r="BP442" i="14"/>
  <c r="IE442" i="14"/>
  <c r="EN442" i="14"/>
  <c r="AX442" i="14"/>
  <c r="HL442" i="14"/>
  <c r="DU442" i="14"/>
  <c r="IS442" i="14"/>
  <c r="EG442" i="14"/>
  <c r="HX442" i="14"/>
  <c r="BK442" i="14"/>
  <c r="ER442" i="14"/>
  <c r="HZ442" i="14"/>
  <c r="BL442" i="14"/>
  <c r="ET442" i="14"/>
  <c r="IA442" i="14"/>
  <c r="BC442" i="14"/>
  <c r="EJ442" i="14"/>
  <c r="AI442" i="14"/>
  <c r="GX442" i="14"/>
  <c r="DG442" i="14"/>
  <c r="R442" i="14"/>
  <c r="GE442" i="14"/>
  <c r="CN442" i="14"/>
  <c r="AC442" i="14"/>
  <c r="FA442" i="14"/>
  <c r="AO442" i="14"/>
  <c r="GS442" i="14"/>
  <c r="GA442" i="14"/>
  <c r="H442" i="14"/>
  <c r="CJ442" i="14"/>
  <c r="FR442" i="14"/>
  <c r="IY442" i="14"/>
  <c r="CA442" i="14"/>
  <c r="FH442" i="14"/>
  <c r="IP442" i="14"/>
  <c r="BR442" i="14"/>
  <c r="EY442" i="14"/>
  <c r="IF442" i="14"/>
  <c r="BH442" i="14"/>
  <c r="EP442" i="14"/>
  <c r="HW442" i="14"/>
  <c r="BQ442" i="14"/>
  <c r="EC442" i="14"/>
  <c r="GO442" i="14"/>
  <c r="JA442" i="14"/>
  <c r="CC442" i="14"/>
  <c r="FE442" i="14"/>
  <c r="GL442" i="14"/>
  <c r="P442" i="14"/>
  <c r="CU442" i="14"/>
  <c r="GB442" i="14"/>
  <c r="I442" i="14"/>
  <c r="CL442" i="14"/>
  <c r="FS442" i="14"/>
  <c r="IZ442" i="14"/>
  <c r="CB442" i="14"/>
  <c r="FJ442" i="14"/>
  <c r="IQ442" i="14"/>
  <c r="BS442" i="14"/>
  <c r="EZ442" i="14"/>
  <c r="IH442" i="14"/>
  <c r="BY442" i="14"/>
  <c r="EK442" i="14"/>
  <c r="GW442" i="14"/>
  <c r="Y442" i="14"/>
  <c r="CK442" i="14"/>
  <c r="FM442" i="14"/>
  <c r="GV442" i="14"/>
  <c r="X442" i="14"/>
  <c r="DF442" i="14"/>
  <c r="GM442" i="14"/>
  <c r="Q442" i="14"/>
  <c r="CV442" i="14"/>
  <c r="GD442" i="14"/>
  <c r="J442" i="14"/>
  <c r="CM442" i="14"/>
  <c r="FT442" i="14"/>
  <c r="JB442" i="14"/>
  <c r="CD442" i="14"/>
  <c r="FK442" i="14"/>
  <c r="IR442" i="14"/>
  <c r="CG442" i="14"/>
  <c r="ES442" i="14"/>
  <c r="HE442" i="14"/>
  <c r="AG442" i="14"/>
  <c r="CS442" i="14"/>
  <c r="GK442" i="14"/>
  <c r="IM442" i="14"/>
  <c r="BO442" i="14"/>
  <c r="EV442" i="14"/>
  <c r="ID442" i="14"/>
  <c r="BF442" i="14"/>
  <c r="EM442" i="14"/>
  <c r="HT442" i="14"/>
  <c r="AV442" i="14"/>
  <c r="ED442" i="14"/>
  <c r="HK442" i="14"/>
  <c r="AM442" i="14"/>
  <c r="DT442" i="14"/>
  <c r="HB442" i="14"/>
  <c r="BA442" i="14"/>
  <c r="DM442" i="14"/>
  <c r="FY442" i="14"/>
  <c r="IK442" i="14"/>
  <c r="BM442" i="14"/>
  <c r="DY442" i="14"/>
  <c r="IW442" i="14"/>
  <c r="EO442" i="14"/>
  <c r="HA442" i="14"/>
  <c r="EW442" i="14"/>
  <c r="HI442" i="14"/>
  <c r="FU442" i="14"/>
  <c r="IG442" i="14"/>
  <c r="GC442" i="14"/>
  <c r="I182" i="14"/>
  <c r="K182" i="14" s="1"/>
  <c r="IL443" i="14" s="1"/>
  <c r="C185" i="14"/>
  <c r="D184" i="14"/>
  <c r="E183" i="14"/>
  <c r="H183" i="14" s="1"/>
  <c r="G183" i="14"/>
  <c r="AH98" i="2"/>
  <c r="AI98" i="2" s="1"/>
  <c r="AK98" i="2" s="1"/>
  <c r="AO98" i="2" s="1"/>
  <c r="M52" i="11" s="1"/>
  <c r="K99" i="2"/>
  <c r="M99" i="2" s="1"/>
  <c r="O99" i="2" s="1"/>
  <c r="S99" i="2" s="1"/>
  <c r="L53" i="11" s="1"/>
  <c r="F100" i="2"/>
  <c r="D100" i="2"/>
  <c r="E100" i="2" s="1"/>
  <c r="C101" i="2"/>
  <c r="H100" i="2"/>
  <c r="I100" i="2" s="1"/>
  <c r="AC99" i="2"/>
  <c r="AA99" i="2"/>
  <c r="AB99" i="2" s="1"/>
  <c r="Z100" i="2"/>
  <c r="AE99" i="2"/>
  <c r="AF99" i="2" s="1"/>
  <c r="X111" i="2"/>
  <c r="HC443" i="14" l="1"/>
  <c r="AH443" i="14"/>
  <c r="DW443" i="14"/>
  <c r="FF443" i="14"/>
  <c r="AQ443" i="14"/>
  <c r="AL443" i="14"/>
  <c r="HE443" i="14"/>
  <c r="GH443" i="14"/>
  <c r="AV443" i="14"/>
  <c r="DY443" i="14"/>
  <c r="HK443" i="14"/>
  <c r="AS443" i="14"/>
  <c r="DT443" i="14"/>
  <c r="HH443" i="14"/>
  <c r="AN443" i="14"/>
  <c r="EB443" i="14"/>
  <c r="BG443" i="14"/>
  <c r="HU443" i="14"/>
  <c r="EE443" i="14"/>
  <c r="AY443" i="14"/>
  <c r="HM443" i="14"/>
  <c r="EG443" i="14"/>
  <c r="BA443" i="14"/>
  <c r="HP443" i="14"/>
  <c r="EJ443" i="14"/>
  <c r="BD443" i="14"/>
  <c r="HS443" i="14"/>
  <c r="EM443" i="14"/>
  <c r="AP443" i="14"/>
  <c r="FN443" i="14"/>
  <c r="AT443" i="14"/>
  <c r="HN443" i="14"/>
  <c r="CB443" i="14"/>
  <c r="IQ443" i="14"/>
  <c r="EZ443" i="14"/>
  <c r="BT443" i="14"/>
  <c r="II443" i="14"/>
  <c r="FC443" i="14"/>
  <c r="BW443" i="14"/>
  <c r="IK443" i="14"/>
  <c r="FE443" i="14"/>
  <c r="BY443" i="14"/>
  <c r="IN443" i="14"/>
  <c r="FH443" i="14"/>
  <c r="BF443" i="14"/>
  <c r="GD443" i="14"/>
  <c r="BJ443" i="14"/>
  <c r="HV443" i="14"/>
  <c r="DS443" i="14"/>
  <c r="AB443" i="14"/>
  <c r="GQ443" i="14"/>
  <c r="DK443" i="14"/>
  <c r="AE443" i="14"/>
  <c r="GS443" i="14"/>
  <c r="DM443" i="14"/>
  <c r="AG443" i="14"/>
  <c r="GV443" i="14"/>
  <c r="DP443" i="14"/>
  <c r="AJ443" i="14"/>
  <c r="GY443" i="14"/>
  <c r="CL443" i="14"/>
  <c r="HJ443" i="14"/>
  <c r="CP443" i="14"/>
  <c r="IT443" i="14"/>
  <c r="EC443" i="14"/>
  <c r="AM443" i="14"/>
  <c r="HA443" i="14"/>
  <c r="DU443" i="14"/>
  <c r="AO443" i="14"/>
  <c r="HD443" i="14"/>
  <c r="DX443" i="14"/>
  <c r="AR443" i="14"/>
  <c r="HG443" i="14"/>
  <c r="EA443" i="14"/>
  <c r="AU443" i="14"/>
  <c r="HI443" i="14"/>
  <c r="CT443" i="14"/>
  <c r="HR443" i="14"/>
  <c r="CX443" i="14"/>
  <c r="EN443" i="14"/>
  <c r="AW443" i="14"/>
  <c r="HL443" i="14"/>
  <c r="EF443" i="14"/>
  <c r="AZ443" i="14"/>
  <c r="HO443" i="14"/>
  <c r="EI443" i="14"/>
  <c r="BC443" i="14"/>
  <c r="HQ443" i="14"/>
  <c r="EK443" i="14"/>
  <c r="BE443" i="14"/>
  <c r="HT443" i="14"/>
  <c r="DB443" i="14"/>
  <c r="HZ443" i="14"/>
  <c r="DV443" i="14"/>
  <c r="FI443" i="14"/>
  <c r="BS443" i="14"/>
  <c r="IG443" i="14"/>
  <c r="FA443" i="14"/>
  <c r="BU443" i="14"/>
  <c r="IJ443" i="14"/>
  <c r="FD443" i="14"/>
  <c r="BX443" i="14"/>
  <c r="IM443" i="14"/>
  <c r="FG443" i="14"/>
  <c r="CA443" i="14"/>
  <c r="IO443" i="14"/>
  <c r="DR443" i="14"/>
  <c r="IP443" i="14"/>
  <c r="FB443" i="14"/>
  <c r="AK443" i="14"/>
  <c r="GZ443" i="14"/>
  <c r="DI443" i="14"/>
  <c r="AC443" i="14"/>
  <c r="GR443" i="14"/>
  <c r="DL443" i="14"/>
  <c r="AF443" i="14"/>
  <c r="GU443" i="14"/>
  <c r="DO443" i="14"/>
  <c r="AI443" i="14"/>
  <c r="GW443" i="14"/>
  <c r="DQ443" i="14"/>
  <c r="Z443" i="14"/>
  <c r="EX443" i="14"/>
  <c r="AD443" i="14"/>
  <c r="FJ443" i="14"/>
  <c r="CM443" i="14"/>
  <c r="FT443" i="14"/>
  <c r="JA443" i="14"/>
  <c r="CC443" i="14"/>
  <c r="FK443" i="14"/>
  <c r="IR443" i="14"/>
  <c r="CE443" i="14"/>
  <c r="FL443" i="14"/>
  <c r="IS443" i="14"/>
  <c r="CF443" i="14"/>
  <c r="FM443" i="14"/>
  <c r="IU443" i="14"/>
  <c r="CG443" i="14"/>
  <c r="FO443" i="14"/>
  <c r="IV443" i="14"/>
  <c r="CI443" i="14"/>
  <c r="FP443" i="14"/>
  <c r="IW443" i="14"/>
  <c r="CJ443" i="14"/>
  <c r="FQ443" i="14"/>
  <c r="IY443" i="14"/>
  <c r="CK443" i="14"/>
  <c r="FS443" i="14"/>
  <c r="IZ443" i="14"/>
  <c r="BN443" i="14"/>
  <c r="DZ443" i="14"/>
  <c r="GL443" i="14"/>
  <c r="IX443" i="14"/>
  <c r="BR443" i="14"/>
  <c r="ED443" i="14"/>
  <c r="GP443" i="14"/>
  <c r="JB443" i="14"/>
  <c r="P443" i="14"/>
  <c r="CW443" i="14"/>
  <c r="GE443" i="14"/>
  <c r="G443" i="14"/>
  <c r="CN443" i="14"/>
  <c r="FU443" i="14"/>
  <c r="H443" i="14"/>
  <c r="CO443" i="14"/>
  <c r="FW443" i="14"/>
  <c r="I443" i="14"/>
  <c r="CQ443" i="14"/>
  <c r="FX443" i="14"/>
  <c r="K443" i="14"/>
  <c r="CR443" i="14"/>
  <c r="FY443" i="14"/>
  <c r="L443" i="14"/>
  <c r="CS443" i="14"/>
  <c r="GA443" i="14"/>
  <c r="M443" i="14"/>
  <c r="CU443" i="14"/>
  <c r="GB443" i="14"/>
  <c r="O443" i="14"/>
  <c r="CV443" i="14"/>
  <c r="GC443" i="14"/>
  <c r="J443" i="14"/>
  <c r="BV443" i="14"/>
  <c r="EH443" i="14"/>
  <c r="GT443" i="14"/>
  <c r="N443" i="14"/>
  <c r="BZ443" i="14"/>
  <c r="EL443" i="14"/>
  <c r="GX443" i="14"/>
  <c r="F183" i="14"/>
  <c r="I183" i="14" s="1"/>
  <c r="K183" i="14" s="1"/>
  <c r="AA443" i="14"/>
  <c r="DH443" i="14"/>
  <c r="GO443" i="14"/>
  <c r="Q443" i="14"/>
  <c r="CY443" i="14"/>
  <c r="GF443" i="14"/>
  <c r="S443" i="14"/>
  <c r="CZ443" i="14"/>
  <c r="GG443" i="14"/>
  <c r="T443" i="14"/>
  <c r="DA443" i="14"/>
  <c r="GI443" i="14"/>
  <c r="U443" i="14"/>
  <c r="DC443" i="14"/>
  <c r="GJ443" i="14"/>
  <c r="W443" i="14"/>
  <c r="DD443" i="14"/>
  <c r="GK443" i="14"/>
  <c r="X443" i="14"/>
  <c r="DE443" i="14"/>
  <c r="GM443" i="14"/>
  <c r="Y443" i="14"/>
  <c r="DG443" i="14"/>
  <c r="GN443" i="14"/>
  <c r="R443" i="14"/>
  <c r="CD443" i="14"/>
  <c r="EP443" i="14"/>
  <c r="HB443" i="14"/>
  <c r="V443" i="14"/>
  <c r="CH443" i="14"/>
  <c r="ET443" i="14"/>
  <c r="HF443" i="14"/>
  <c r="DF443" i="14"/>
  <c r="FR443" i="14"/>
  <c r="ID443" i="14"/>
  <c r="BQ443" i="14"/>
  <c r="EY443" i="14"/>
  <c r="IF443" i="14"/>
  <c r="BH443" i="14"/>
  <c r="EO443" i="14"/>
  <c r="HW443" i="14"/>
  <c r="BI443" i="14"/>
  <c r="EQ443" i="14"/>
  <c r="HX443" i="14"/>
  <c r="BK443" i="14"/>
  <c r="ER443" i="14"/>
  <c r="HY443" i="14"/>
  <c r="BL443" i="14"/>
  <c r="ES443" i="14"/>
  <c r="IA443" i="14"/>
  <c r="BM443" i="14"/>
  <c r="EU443" i="14"/>
  <c r="IB443" i="14"/>
  <c r="BO443" i="14"/>
  <c r="EV443" i="14"/>
  <c r="IC443" i="14"/>
  <c r="BP443" i="14"/>
  <c r="EW443" i="14"/>
  <c r="IE443" i="14"/>
  <c r="AX443" i="14"/>
  <c r="DJ443" i="14"/>
  <c r="FV443" i="14"/>
  <c r="IH443" i="14"/>
  <c r="BB443" i="14"/>
  <c r="DN443" i="14"/>
  <c r="FZ443" i="14"/>
  <c r="E184" i="14"/>
  <c r="G184" i="14" s="1"/>
  <c r="D185" i="14"/>
  <c r="C186" i="14"/>
  <c r="AH99" i="2"/>
  <c r="AI99" i="2" s="1"/>
  <c r="AK99" i="2" s="1"/>
  <c r="AO99" i="2" s="1"/>
  <c r="M53" i="11" s="1"/>
  <c r="K100" i="2"/>
  <c r="M100" i="2" s="1"/>
  <c r="O100" i="2" s="1"/>
  <c r="S100" i="2" s="1"/>
  <c r="L54" i="11" s="1"/>
  <c r="C102" i="2"/>
  <c r="D101" i="2"/>
  <c r="E101" i="2" s="1"/>
  <c r="H101" i="2"/>
  <c r="I101" i="2" s="1"/>
  <c r="F101" i="2"/>
  <c r="AC100" i="2"/>
  <c r="AA100" i="2"/>
  <c r="AB100" i="2" s="1"/>
  <c r="Z101" i="2"/>
  <c r="AE100" i="2"/>
  <c r="AF100" i="2" s="1"/>
  <c r="X112" i="2"/>
  <c r="F184" i="14" l="1"/>
  <c r="H184" i="14"/>
  <c r="HS444" i="14"/>
  <c r="FG444" i="14"/>
  <c r="CU444" i="14"/>
  <c r="AI444" i="14"/>
  <c r="HO444" i="14"/>
  <c r="FC444" i="14"/>
  <c r="CQ444" i="14"/>
  <c r="AE444" i="14"/>
  <c r="HF444" i="14"/>
  <c r="DY444" i="14"/>
  <c r="AR444" i="14"/>
  <c r="HE444" i="14"/>
  <c r="DX444" i="14"/>
  <c r="AP444" i="14"/>
  <c r="HD444" i="14"/>
  <c r="DV444" i="14"/>
  <c r="AO444" i="14"/>
  <c r="HB444" i="14"/>
  <c r="DU444" i="14"/>
  <c r="AN444" i="14"/>
  <c r="HL444" i="14"/>
  <c r="ED444" i="14"/>
  <c r="AW444" i="14"/>
  <c r="HJ444" i="14"/>
  <c r="EC444" i="14"/>
  <c r="AV444" i="14"/>
  <c r="HI444" i="14"/>
  <c r="EB444" i="14"/>
  <c r="AT444" i="14"/>
  <c r="HH444" i="14"/>
  <c r="DZ444" i="14"/>
  <c r="AS444" i="14"/>
  <c r="HK444" i="14"/>
  <c r="EY444" i="14"/>
  <c r="CM444" i="14"/>
  <c r="AA444" i="14"/>
  <c r="HG444" i="14"/>
  <c r="EU444" i="14"/>
  <c r="CI444" i="14"/>
  <c r="W444" i="14"/>
  <c r="GV444" i="14"/>
  <c r="DN444" i="14"/>
  <c r="AG444" i="14"/>
  <c r="GT444" i="14"/>
  <c r="DM444" i="14"/>
  <c r="AF444" i="14"/>
  <c r="GS444" i="14"/>
  <c r="DL444" i="14"/>
  <c r="AD444" i="14"/>
  <c r="GR444" i="14"/>
  <c r="DJ444" i="14"/>
  <c r="AC444" i="14"/>
  <c r="HA444" i="14"/>
  <c r="DT444" i="14"/>
  <c r="AL444" i="14"/>
  <c r="GZ444" i="14"/>
  <c r="DR444" i="14"/>
  <c r="AK444" i="14"/>
  <c r="GX444" i="14"/>
  <c r="DQ444" i="14"/>
  <c r="AJ444" i="14"/>
  <c r="GW444" i="14"/>
  <c r="DP444" i="14"/>
  <c r="AH444" i="14"/>
  <c r="HC444" i="14"/>
  <c r="EQ444" i="14"/>
  <c r="CE444" i="14"/>
  <c r="S444" i="14"/>
  <c r="GY444" i="14"/>
  <c r="EM444" i="14"/>
  <c r="CA444" i="14"/>
  <c r="O444" i="14"/>
  <c r="GK444" i="14"/>
  <c r="DD444" i="14"/>
  <c r="V444" i="14"/>
  <c r="GJ444" i="14"/>
  <c r="DB444" i="14"/>
  <c r="U444" i="14"/>
  <c r="GH444" i="14"/>
  <c r="DA444" i="14"/>
  <c r="T444" i="14"/>
  <c r="GG444" i="14"/>
  <c r="CZ444" i="14"/>
  <c r="R444" i="14"/>
  <c r="GP444" i="14"/>
  <c r="DI444" i="14"/>
  <c r="AB444" i="14"/>
  <c r="GO444" i="14"/>
  <c r="DH444" i="14"/>
  <c r="Z444" i="14"/>
  <c r="GN444" i="14"/>
  <c r="DF444" i="14"/>
  <c r="Y444" i="14"/>
  <c r="GL444" i="14"/>
  <c r="DE444" i="14"/>
  <c r="X444" i="14"/>
  <c r="GU444" i="14"/>
  <c r="EI444" i="14"/>
  <c r="BW444" i="14"/>
  <c r="K444" i="14"/>
  <c r="GQ444" i="14"/>
  <c r="EE444" i="14"/>
  <c r="BS444" i="14"/>
  <c r="G444" i="14"/>
  <c r="FZ444" i="14"/>
  <c r="CS444" i="14"/>
  <c r="L444" i="14"/>
  <c r="FY444" i="14"/>
  <c r="CR444" i="14"/>
  <c r="J444" i="14"/>
  <c r="FX444" i="14"/>
  <c r="CP444" i="14"/>
  <c r="I444" i="14"/>
  <c r="FV444" i="14"/>
  <c r="CO444" i="14"/>
  <c r="H444" i="14"/>
  <c r="GF444" i="14"/>
  <c r="CX444" i="14"/>
  <c r="Q444" i="14"/>
  <c r="GD444" i="14"/>
  <c r="CW444" i="14"/>
  <c r="P444" i="14"/>
  <c r="GC444" i="14"/>
  <c r="CV444" i="14"/>
  <c r="N444" i="14"/>
  <c r="GB444" i="14"/>
  <c r="CT444" i="14"/>
  <c r="M444" i="14"/>
  <c r="IY444" i="14"/>
  <c r="GM444" i="14"/>
  <c r="EA444" i="14"/>
  <c r="BO444" i="14"/>
  <c r="IU444" i="14"/>
  <c r="GI444" i="14"/>
  <c r="DW444" i="14"/>
  <c r="BK444" i="14"/>
  <c r="IW444" i="14"/>
  <c r="FP444" i="14"/>
  <c r="CH444" i="14"/>
  <c r="IV444" i="14"/>
  <c r="FN444" i="14"/>
  <c r="CG444" i="14"/>
  <c r="IT444" i="14"/>
  <c r="FM444" i="14"/>
  <c r="CF444" i="14"/>
  <c r="IS444" i="14"/>
  <c r="FL444" i="14"/>
  <c r="CD444" i="14"/>
  <c r="JB444" i="14"/>
  <c r="FU444" i="14"/>
  <c r="CN444" i="14"/>
  <c r="JA444" i="14"/>
  <c r="FT444" i="14"/>
  <c r="CL444" i="14"/>
  <c r="IZ444" i="14"/>
  <c r="FR444" i="14"/>
  <c r="CK444" i="14"/>
  <c r="IX444" i="14"/>
  <c r="FQ444" i="14"/>
  <c r="CJ444" i="14"/>
  <c r="IQ444" i="14"/>
  <c r="GE444" i="14"/>
  <c r="DS444" i="14"/>
  <c r="BG444" i="14"/>
  <c r="IM444" i="14"/>
  <c r="GA444" i="14"/>
  <c r="DO444" i="14"/>
  <c r="BC444" i="14"/>
  <c r="IL444" i="14"/>
  <c r="FE444" i="14"/>
  <c r="BX444" i="14"/>
  <c r="IK444" i="14"/>
  <c r="FD444" i="14"/>
  <c r="BV444" i="14"/>
  <c r="IJ444" i="14"/>
  <c r="FB444" i="14"/>
  <c r="BU444" i="14"/>
  <c r="IH444" i="14"/>
  <c r="FA444" i="14"/>
  <c r="BT444" i="14"/>
  <c r="IR444" i="14"/>
  <c r="FJ444" i="14"/>
  <c r="CC444" i="14"/>
  <c r="IP444" i="14"/>
  <c r="FI444" i="14"/>
  <c r="CB444" i="14"/>
  <c r="IO444" i="14"/>
  <c r="FH444" i="14"/>
  <c r="BZ444" i="14"/>
  <c r="IN444" i="14"/>
  <c r="FF444" i="14"/>
  <c r="BY444" i="14"/>
  <c r="II444" i="14"/>
  <c r="FW444" i="14"/>
  <c r="DK444" i="14"/>
  <c r="AY444" i="14"/>
  <c r="IE444" i="14"/>
  <c r="FS444" i="14"/>
  <c r="DG444" i="14"/>
  <c r="AU444" i="14"/>
  <c r="IB444" i="14"/>
  <c r="ET444" i="14"/>
  <c r="BM444" i="14"/>
  <c r="HZ444" i="14"/>
  <c r="ES444" i="14"/>
  <c r="BL444" i="14"/>
  <c r="HY444" i="14"/>
  <c r="ER444" i="14"/>
  <c r="BJ444" i="14"/>
  <c r="HX444" i="14"/>
  <c r="EP444" i="14"/>
  <c r="BI444" i="14"/>
  <c r="IG444" i="14"/>
  <c r="EZ444" i="14"/>
  <c r="BR444" i="14"/>
  <c r="IF444" i="14"/>
  <c r="EX444" i="14"/>
  <c r="BQ444" i="14"/>
  <c r="ID444" i="14"/>
  <c r="EW444" i="14"/>
  <c r="BP444" i="14"/>
  <c r="IC444" i="14"/>
  <c r="EV444" i="14"/>
  <c r="BN444" i="14"/>
  <c r="IA444" i="14"/>
  <c r="FO444" i="14"/>
  <c r="DC444" i="14"/>
  <c r="AQ444" i="14"/>
  <c r="HW444" i="14"/>
  <c r="FK444" i="14"/>
  <c r="CY444" i="14"/>
  <c r="AM444" i="14"/>
  <c r="HQ444" i="14"/>
  <c r="EJ444" i="14"/>
  <c r="BB444" i="14"/>
  <c r="HP444" i="14"/>
  <c r="EH444" i="14"/>
  <c r="BA444" i="14"/>
  <c r="HN444" i="14"/>
  <c r="EG444" i="14"/>
  <c r="AZ444" i="14"/>
  <c r="HM444" i="14"/>
  <c r="EF444" i="14"/>
  <c r="AX444" i="14"/>
  <c r="HV444" i="14"/>
  <c r="EO444" i="14"/>
  <c r="BH444" i="14"/>
  <c r="HU444" i="14"/>
  <c r="EN444" i="14"/>
  <c r="BF444" i="14"/>
  <c r="HT444" i="14"/>
  <c r="EL444" i="14"/>
  <c r="BE444" i="14"/>
  <c r="HR444" i="14"/>
  <c r="EK444" i="14"/>
  <c r="BD444" i="14"/>
  <c r="C187" i="14"/>
  <c r="D186" i="14"/>
  <c r="E185" i="14"/>
  <c r="H185" i="14" s="1"/>
  <c r="AH100" i="2"/>
  <c r="AI100" i="2" s="1"/>
  <c r="AK100" i="2" s="1"/>
  <c r="AO100" i="2" s="1"/>
  <c r="M54" i="11" s="1"/>
  <c r="K101" i="2"/>
  <c r="M101" i="2" s="1"/>
  <c r="O101" i="2" s="1"/>
  <c r="S101" i="2" s="1"/>
  <c r="L55" i="11" s="1"/>
  <c r="D102" i="2"/>
  <c r="E102" i="2" s="1"/>
  <c r="C103" i="2"/>
  <c r="F102" i="2"/>
  <c r="H102" i="2"/>
  <c r="I102" i="2" s="1"/>
  <c r="AC101" i="2"/>
  <c r="AA101" i="2"/>
  <c r="AB101" i="2" s="1"/>
  <c r="AE101" i="2"/>
  <c r="AF101" i="2" s="1"/>
  <c r="Z102" i="2"/>
  <c r="X113" i="2"/>
  <c r="I184" i="14" l="1"/>
  <c r="K184" i="14" s="1"/>
  <c r="HZ445" i="14" s="1"/>
  <c r="G185" i="14"/>
  <c r="F185" i="14"/>
  <c r="E186" i="14"/>
  <c r="G186" i="14" s="1"/>
  <c r="D187" i="14"/>
  <c r="C188" i="14"/>
  <c r="K102" i="2"/>
  <c r="M102" i="2" s="1"/>
  <c r="O102" i="2" s="1"/>
  <c r="S102" i="2" s="1"/>
  <c r="L56" i="11" s="1"/>
  <c r="AH101" i="2"/>
  <c r="AI101" i="2" s="1"/>
  <c r="AK101" i="2" s="1"/>
  <c r="AO101" i="2" s="1"/>
  <c r="M55" i="11" s="1"/>
  <c r="D103" i="2"/>
  <c r="E103" i="2" s="1"/>
  <c r="H103" i="2"/>
  <c r="I103" i="2" s="1"/>
  <c r="C104" i="2"/>
  <c r="F103" i="2"/>
  <c r="AC102" i="2"/>
  <c r="Z103" i="2"/>
  <c r="AA102" i="2"/>
  <c r="AB102" i="2" s="1"/>
  <c r="AE102" i="2"/>
  <c r="AF102" i="2" s="1"/>
  <c r="X114" i="2"/>
  <c r="I185" i="14" l="1"/>
  <c r="K185" i="14" s="1"/>
  <c r="AK446" i="14" s="1"/>
  <c r="CB445" i="14"/>
  <c r="GC445" i="14"/>
  <c r="JA445" i="14"/>
  <c r="FJ445" i="14"/>
  <c r="BG445" i="14"/>
  <c r="IZ445" i="14"/>
  <c r="BW445" i="14"/>
  <c r="HH445" i="14"/>
  <c r="DW445" i="14"/>
  <c r="AX445" i="14"/>
  <c r="BU445" i="14"/>
  <c r="EC445" i="14"/>
  <c r="ER445" i="14"/>
  <c r="CV445" i="14"/>
  <c r="GE445" i="14"/>
  <c r="EY445" i="14"/>
  <c r="FA445" i="14"/>
  <c r="FT445" i="14"/>
  <c r="R445" i="14"/>
  <c r="AO445" i="14"/>
  <c r="P445" i="14"/>
  <c r="HM445" i="14"/>
  <c r="GB445" i="14"/>
  <c r="HP445" i="14"/>
  <c r="BI445" i="14"/>
  <c r="HW445" i="14"/>
  <c r="J445" i="14"/>
  <c r="DH445" i="14"/>
  <c r="DA445" i="14"/>
  <c r="IJ445" i="14"/>
  <c r="BS445" i="14"/>
  <c r="EO445" i="14"/>
  <c r="CS445" i="14"/>
  <c r="FK445" i="14"/>
  <c r="Q445" i="14"/>
  <c r="FF445" i="14"/>
  <c r="DP445" i="14"/>
  <c r="IY445" i="14"/>
  <c r="DY445" i="14"/>
  <c r="FD445" i="14"/>
  <c r="AR445" i="14"/>
  <c r="HE445" i="14"/>
  <c r="HN445" i="14"/>
  <c r="CU445" i="14"/>
  <c r="IX445" i="14"/>
  <c r="HL445" i="14"/>
  <c r="DK445" i="14"/>
  <c r="AI445" i="14"/>
  <c r="IV445" i="14"/>
  <c r="BJ445" i="14"/>
  <c r="EG445" i="14"/>
  <c r="IL445" i="14"/>
  <c r="FQ445" i="14"/>
  <c r="ES445" i="14"/>
  <c r="DT445" i="14"/>
  <c r="GX445" i="14"/>
  <c r="EL445" i="14"/>
  <c r="GJ445" i="14"/>
  <c r="IC445" i="14"/>
  <c r="CI445" i="14"/>
  <c r="EP445" i="14"/>
  <c r="AG445" i="14"/>
  <c r="GS445" i="14"/>
  <c r="DG445" i="14"/>
  <c r="EW445" i="14"/>
  <c r="FZ445" i="14"/>
  <c r="BX445" i="14"/>
  <c r="FL445" i="14"/>
  <c r="HX445" i="14"/>
  <c r="CN445" i="14"/>
  <c r="FN445" i="14"/>
  <c r="AP445" i="14"/>
  <c r="GN445" i="14"/>
  <c r="IB445" i="14"/>
  <c r="AJ445" i="14"/>
  <c r="AZ445" i="14"/>
  <c r="BP445" i="14"/>
  <c r="DD445" i="14"/>
  <c r="FG445" i="14"/>
  <c r="HC445" i="14"/>
  <c r="EH445" i="14"/>
  <c r="Y445" i="14"/>
  <c r="AH445" i="14"/>
  <c r="BT445" i="14"/>
  <c r="IH445" i="14"/>
  <c r="GW445" i="14"/>
  <c r="HO445" i="14"/>
  <c r="FM445" i="14"/>
  <c r="IK445" i="14"/>
  <c r="AE445" i="14"/>
  <c r="BD445" i="14"/>
  <c r="GM445" i="14"/>
  <c r="AL445" i="14"/>
  <c r="CR445" i="14"/>
  <c r="IA445" i="14"/>
  <c r="CM445" i="14"/>
  <c r="FB445" i="14"/>
  <c r="DO445" i="14"/>
  <c r="GL445" i="14"/>
  <c r="GD445" i="14"/>
  <c r="CE445" i="14"/>
  <c r="EU445" i="14"/>
  <c r="DX445" i="14"/>
  <c r="DN445" i="14"/>
  <c r="AS445" i="14"/>
  <c r="IR445" i="14"/>
  <c r="AA445" i="14"/>
  <c r="BB445" i="14"/>
  <c r="T445" i="14"/>
  <c r="HD445" i="14"/>
  <c r="IU445" i="14"/>
  <c r="BL445" i="14"/>
  <c r="AM445" i="14"/>
  <c r="AV445" i="14"/>
  <c r="U445" i="14"/>
  <c r="DE445" i="14"/>
  <c r="V445" i="14"/>
  <c r="EE445" i="14"/>
  <c r="BY445" i="14"/>
  <c r="CX445" i="14"/>
  <c r="BN445" i="14"/>
  <c r="ED445" i="14"/>
  <c r="HT445" i="14"/>
  <c r="AD445" i="14"/>
  <c r="GZ445" i="14"/>
  <c r="EF445" i="14"/>
  <c r="DZ445" i="14"/>
  <c r="BC445" i="14"/>
  <c r="JB445" i="14"/>
  <c r="HY445" i="14"/>
  <c r="FI445" i="14"/>
  <c r="EJ445" i="14"/>
  <c r="DJ445" i="14"/>
  <c r="FV445" i="14"/>
  <c r="FW445" i="14"/>
  <c r="DL445" i="14"/>
  <c r="CL445" i="14"/>
  <c r="GP445" i="14"/>
  <c r="DM445" i="14"/>
  <c r="II445" i="14"/>
  <c r="FR445" i="14"/>
  <c r="HR445" i="14"/>
  <c r="BK445" i="14"/>
  <c r="K445" i="14"/>
  <c r="DR445" i="14"/>
  <c r="DF445" i="14"/>
  <c r="HK445" i="14"/>
  <c r="EI445" i="14"/>
  <c r="DI445" i="14"/>
  <c r="CK445" i="14"/>
  <c r="DB445" i="14"/>
  <c r="CW445" i="14"/>
  <c r="HG445" i="14"/>
  <c r="EV445" i="14"/>
  <c r="EZ445" i="14"/>
  <c r="Z445" i="14"/>
  <c r="G445" i="14"/>
  <c r="X445" i="14"/>
  <c r="ET445" i="14"/>
  <c r="IE445" i="14"/>
  <c r="IT445" i="14"/>
  <c r="EA445" i="14"/>
  <c r="EX445" i="14"/>
  <c r="AF445" i="14"/>
  <c r="FO445" i="14"/>
  <c r="GH445" i="14"/>
  <c r="FU445" i="14"/>
  <c r="BF445" i="14"/>
  <c r="HV445" i="14"/>
  <c r="DC445" i="14"/>
  <c r="GT445" i="14"/>
  <c r="FH445" i="14"/>
  <c r="EM445" i="14"/>
  <c r="EN445" i="14"/>
  <c r="H445" i="14"/>
  <c r="IW445" i="14"/>
  <c r="FY445" i="14"/>
  <c r="IS445" i="14"/>
  <c r="AW445" i="14"/>
  <c r="BM445" i="14"/>
  <c r="AB445" i="14"/>
  <c r="O445" i="14"/>
  <c r="BV445" i="14"/>
  <c r="GO445" i="14"/>
  <c r="L445" i="14"/>
  <c r="HU445" i="14"/>
  <c r="GV445" i="14"/>
  <c r="HA445" i="14"/>
  <c r="CD445" i="14"/>
  <c r="DS445" i="14"/>
  <c r="GF445" i="14"/>
  <c r="HJ445" i="14"/>
  <c r="BA445" i="14"/>
  <c r="IG445" i="14"/>
  <c r="FS445" i="14"/>
  <c r="CH445" i="14"/>
  <c r="DQ445" i="14"/>
  <c r="GQ445" i="14"/>
  <c r="S445" i="14"/>
  <c r="CA445" i="14"/>
  <c r="FX445" i="14"/>
  <c r="M445" i="14"/>
  <c r="BZ445" i="14"/>
  <c r="GI445" i="14"/>
  <c r="EK445" i="14"/>
  <c r="CG445" i="14"/>
  <c r="HI445" i="14"/>
  <c r="N445" i="14"/>
  <c r="CZ445" i="14"/>
  <c r="IP445" i="14"/>
  <c r="FE445" i="14"/>
  <c r="HQ445" i="14"/>
  <c r="IQ445" i="14"/>
  <c r="GY445" i="14"/>
  <c r="BE445" i="14"/>
  <c r="AU445" i="14"/>
  <c r="CY445" i="14"/>
  <c r="CP445" i="14"/>
  <c r="CF445" i="14"/>
  <c r="AN445" i="14"/>
  <c r="AC445" i="14"/>
  <c r="IM445" i="14"/>
  <c r="BQ445" i="14"/>
  <c r="IN445" i="14"/>
  <c r="EB445" i="14"/>
  <c r="CO445" i="14"/>
  <c r="HB445" i="14"/>
  <c r="FP445" i="14"/>
  <c r="FC445" i="14"/>
  <c r="CJ445" i="14"/>
  <c r="HS445" i="14"/>
  <c r="CC445" i="14"/>
  <c r="HF445" i="14"/>
  <c r="BH445" i="14"/>
  <c r="AK445" i="14"/>
  <c r="CQ445" i="14"/>
  <c r="GU445" i="14"/>
  <c r="DV445" i="14"/>
  <c r="IF445" i="14"/>
  <c r="AY445" i="14"/>
  <c r="DU445" i="14"/>
  <c r="ID445" i="14"/>
  <c r="GR445" i="14"/>
  <c r="I445" i="14"/>
  <c r="CT445" i="14"/>
  <c r="EQ445" i="14"/>
  <c r="BO445" i="14"/>
  <c r="W445" i="14"/>
  <c r="GA445" i="14"/>
  <c r="IO445" i="14"/>
  <c r="BR445" i="14"/>
  <c r="GK445" i="14"/>
  <c r="GG445" i="14"/>
  <c r="AT445" i="14"/>
  <c r="AQ445" i="14"/>
  <c r="F186" i="14"/>
  <c r="H186" i="14"/>
  <c r="C189" i="14"/>
  <c r="D188" i="14"/>
  <c r="E187" i="14"/>
  <c r="H187" i="14" s="1"/>
  <c r="G187" i="14"/>
  <c r="K103" i="2"/>
  <c r="M103" i="2" s="1"/>
  <c r="O103" i="2" s="1"/>
  <c r="S103" i="2" s="1"/>
  <c r="L57" i="11" s="1"/>
  <c r="F104" i="2"/>
  <c r="D104" i="2"/>
  <c r="E104" i="2" s="1"/>
  <c r="H104" i="2"/>
  <c r="I104" i="2" s="1"/>
  <c r="C105" i="2"/>
  <c r="AH102" i="2"/>
  <c r="AI102" i="2" s="1"/>
  <c r="AK102" i="2" s="1"/>
  <c r="AO102" i="2" s="1"/>
  <c r="M56" i="11" s="1"/>
  <c r="AC103" i="2"/>
  <c r="Z104" i="2"/>
  <c r="AA103" i="2"/>
  <c r="AB103" i="2" s="1"/>
  <c r="AE103" i="2"/>
  <c r="AF103" i="2" s="1"/>
  <c r="X115" i="2"/>
  <c r="BK446" i="14" l="1"/>
  <c r="BG446" i="14"/>
  <c r="CB446" i="14"/>
  <c r="CJ446" i="14"/>
  <c r="GF446" i="14"/>
  <c r="DH446" i="14"/>
  <c r="EL446" i="14"/>
  <c r="N446" i="14"/>
  <c r="FR446" i="14"/>
  <c r="AT446" i="14"/>
  <c r="DP446" i="14"/>
  <c r="CL446" i="14"/>
  <c r="DR446" i="14"/>
  <c r="CW446" i="14"/>
  <c r="AU446" i="14"/>
  <c r="BH446" i="14"/>
  <c r="DB446" i="14"/>
  <c r="BO446" i="14"/>
  <c r="AA446" i="14"/>
  <c r="EZ446" i="14"/>
  <c r="DJ446" i="14"/>
  <c r="BC446" i="14"/>
  <c r="AB446" i="14"/>
  <c r="CD446" i="14"/>
  <c r="W446" i="14"/>
  <c r="CZ446" i="14"/>
  <c r="AY446" i="14"/>
  <c r="ID446" i="14"/>
  <c r="BT446" i="14"/>
  <c r="S446" i="14"/>
  <c r="DT446" i="14"/>
  <c r="IR446" i="14"/>
  <c r="CR446" i="14"/>
  <c r="AQ446" i="14"/>
  <c r="GX446" i="14"/>
  <c r="DX446" i="14"/>
  <c r="K446" i="14"/>
  <c r="BZ446" i="14"/>
  <c r="AG446" i="14"/>
  <c r="BV446" i="14"/>
  <c r="O446" i="14"/>
  <c r="AM446" i="14"/>
  <c r="HL446" i="14"/>
  <c r="DZ446" i="14"/>
  <c r="G446" i="14"/>
  <c r="CN446" i="14"/>
  <c r="AI446" i="14"/>
  <c r="AO446" i="14"/>
  <c r="AW446" i="14"/>
  <c r="BE446" i="14"/>
  <c r="BM446" i="14"/>
  <c r="I446" i="14"/>
  <c r="Q446" i="14"/>
  <c r="Y446" i="14"/>
  <c r="CT446" i="14"/>
  <c r="DE446" i="14"/>
  <c r="DM446" i="14"/>
  <c r="DU446" i="14"/>
  <c r="EC446" i="14"/>
  <c r="BY446" i="14"/>
  <c r="CG446" i="14"/>
  <c r="CO446" i="14"/>
  <c r="AE446" i="14"/>
  <c r="DF446" i="14"/>
  <c r="FL446" i="14"/>
  <c r="FQ446" i="14"/>
  <c r="FX446" i="14"/>
  <c r="FT446" i="14"/>
  <c r="FV446" i="14"/>
  <c r="FY446" i="14"/>
  <c r="HD446" i="14"/>
  <c r="GB446" i="14"/>
  <c r="GD446" i="14"/>
  <c r="GG446" i="14"/>
  <c r="IJ446" i="14"/>
  <c r="GJ446" i="14"/>
  <c r="GL446" i="14"/>
  <c r="GO446" i="14"/>
  <c r="T446" i="14"/>
  <c r="EF446" i="14"/>
  <c r="EH446" i="14"/>
  <c r="EK446" i="14"/>
  <c r="AZ446" i="14"/>
  <c r="EN446" i="14"/>
  <c r="EP446" i="14"/>
  <c r="ES446" i="14"/>
  <c r="CF446" i="14"/>
  <c r="EV446" i="14"/>
  <c r="EX446" i="14"/>
  <c r="FA446" i="14"/>
  <c r="DL446" i="14"/>
  <c r="FD446" i="14"/>
  <c r="FF446" i="14"/>
  <c r="FI446" i="14"/>
  <c r="ER446" i="14"/>
  <c r="FN446" i="14"/>
  <c r="ET446" i="14"/>
  <c r="HX446" i="14"/>
  <c r="HZ446" i="14"/>
  <c r="IC446" i="14"/>
  <c r="FZ446" i="14"/>
  <c r="IF446" i="14"/>
  <c r="IH446" i="14"/>
  <c r="IK446" i="14"/>
  <c r="HF446" i="14"/>
  <c r="IN446" i="14"/>
  <c r="IP446" i="14"/>
  <c r="IS446" i="14"/>
  <c r="IL446" i="14"/>
  <c r="IV446" i="14"/>
  <c r="IX446" i="14"/>
  <c r="JA446" i="14"/>
  <c r="V446" i="14"/>
  <c r="GR446" i="14"/>
  <c r="GT446" i="14"/>
  <c r="GW446" i="14"/>
  <c r="BB446" i="14"/>
  <c r="GZ446" i="14"/>
  <c r="HB446" i="14"/>
  <c r="HE446" i="14"/>
  <c r="CH446" i="14"/>
  <c r="HH446" i="14"/>
  <c r="HJ446" i="14"/>
  <c r="HM446" i="14"/>
  <c r="DN446" i="14"/>
  <c r="HP446" i="14"/>
  <c r="HR446" i="14"/>
  <c r="HU446" i="14"/>
  <c r="FB446" i="14"/>
  <c r="DA446" i="14"/>
  <c r="DC446" i="14"/>
  <c r="CY446" i="14"/>
  <c r="GH446" i="14"/>
  <c r="DI446" i="14"/>
  <c r="DK446" i="14"/>
  <c r="DG446" i="14"/>
  <c r="HN446" i="14"/>
  <c r="DQ446" i="14"/>
  <c r="DS446" i="14"/>
  <c r="DO446" i="14"/>
  <c r="IT446" i="14"/>
  <c r="DY446" i="14"/>
  <c r="EA446" i="14"/>
  <c r="DW446" i="14"/>
  <c r="AD446" i="14"/>
  <c r="BU446" i="14"/>
  <c r="BW446" i="14"/>
  <c r="BS446" i="14"/>
  <c r="BJ446" i="14"/>
  <c r="CC446" i="14"/>
  <c r="CE446" i="14"/>
  <c r="CA446" i="14"/>
  <c r="CP446" i="14"/>
  <c r="CK446" i="14"/>
  <c r="CM446" i="14"/>
  <c r="CI446" i="14"/>
  <c r="DV446" i="14"/>
  <c r="CS446" i="14"/>
  <c r="CU446" i="14"/>
  <c r="CQ446" i="14"/>
  <c r="FH446" i="14"/>
  <c r="FW446" i="14"/>
  <c r="GM446" i="14"/>
  <c r="EE446" i="14"/>
  <c r="EW446" i="14"/>
  <c r="FO446" i="14"/>
  <c r="GN446" i="14"/>
  <c r="FS446" i="14"/>
  <c r="GC446" i="14"/>
  <c r="GA446" i="14"/>
  <c r="GK446" i="14"/>
  <c r="AJ446" i="14"/>
  <c r="EI446" i="14"/>
  <c r="BP446" i="14"/>
  <c r="EO446" i="14"/>
  <c r="EM446" i="14"/>
  <c r="CV446" i="14"/>
  <c r="EY446" i="14"/>
  <c r="EU446" i="14"/>
  <c r="EB446" i="14"/>
  <c r="FE446" i="14"/>
  <c r="FG446" i="14"/>
  <c r="FJ446" i="14"/>
  <c r="HY446" i="14"/>
  <c r="IA446" i="14"/>
  <c r="HW446" i="14"/>
  <c r="GP446" i="14"/>
  <c r="IG446" i="14"/>
  <c r="II446" i="14"/>
  <c r="IE446" i="14"/>
  <c r="HV446" i="14"/>
  <c r="IO446" i="14"/>
  <c r="IQ446" i="14"/>
  <c r="IM446" i="14"/>
  <c r="JB446" i="14"/>
  <c r="IW446" i="14"/>
  <c r="IY446" i="14"/>
  <c r="IU446" i="14"/>
  <c r="AL446" i="14"/>
  <c r="GS446" i="14"/>
  <c r="GU446" i="14"/>
  <c r="GQ446" i="14"/>
  <c r="BR446" i="14"/>
  <c r="HA446" i="14"/>
  <c r="HC446" i="14"/>
  <c r="GY446" i="14"/>
  <c r="CX446" i="14"/>
  <c r="HI446" i="14"/>
  <c r="HK446" i="14"/>
  <c r="HG446" i="14"/>
  <c r="ED446" i="14"/>
  <c r="HQ446" i="14"/>
  <c r="HS446" i="14"/>
  <c r="HO446" i="14"/>
  <c r="FM446" i="14"/>
  <c r="FK446" i="14"/>
  <c r="FU446" i="14"/>
  <c r="HT446" i="14"/>
  <c r="GE446" i="14"/>
  <c r="IZ446" i="14"/>
  <c r="GI446" i="14"/>
  <c r="EG446" i="14"/>
  <c r="EQ446" i="14"/>
  <c r="FC446" i="14"/>
  <c r="EJ446" i="14"/>
  <c r="AN446" i="14"/>
  <c r="AP446" i="14"/>
  <c r="AS446" i="14"/>
  <c r="FP446" i="14"/>
  <c r="AV446" i="14"/>
  <c r="AX446" i="14"/>
  <c r="BA446" i="14"/>
  <c r="GV446" i="14"/>
  <c r="BD446" i="14"/>
  <c r="BF446" i="14"/>
  <c r="BI446" i="14"/>
  <c r="IB446" i="14"/>
  <c r="BL446" i="14"/>
  <c r="BN446" i="14"/>
  <c r="BQ446" i="14"/>
  <c r="L446" i="14"/>
  <c r="H446" i="14"/>
  <c r="J446" i="14"/>
  <c r="M446" i="14"/>
  <c r="AR446" i="14"/>
  <c r="P446" i="14"/>
  <c r="R446" i="14"/>
  <c r="U446" i="14"/>
  <c r="BX446" i="14"/>
  <c r="X446" i="14"/>
  <c r="Z446" i="14"/>
  <c r="AC446" i="14"/>
  <c r="DD446" i="14"/>
  <c r="AF446" i="14"/>
  <c r="AH446" i="14"/>
  <c r="I186" i="14"/>
  <c r="K186" i="14" s="1"/>
  <c r="HD447" i="14" s="1"/>
  <c r="F187" i="14"/>
  <c r="I187" i="14" s="1"/>
  <c r="K187" i="14" s="1"/>
  <c r="E188" i="14"/>
  <c r="H188" i="14" s="1"/>
  <c r="D189" i="14"/>
  <c r="C190" i="14"/>
  <c r="K104" i="2"/>
  <c r="M104" i="2" s="1"/>
  <c r="O104" i="2" s="1"/>
  <c r="S104" i="2" s="1"/>
  <c r="L58" i="11" s="1"/>
  <c r="D105" i="2"/>
  <c r="E105" i="2" s="1"/>
  <c r="H105" i="2"/>
  <c r="I105" i="2" s="1"/>
  <c r="F105" i="2"/>
  <c r="C106" i="2"/>
  <c r="AH103" i="2"/>
  <c r="AI103" i="2" s="1"/>
  <c r="AK103" i="2" s="1"/>
  <c r="AO103" i="2" s="1"/>
  <c r="M57" i="11" s="1"/>
  <c r="AC104" i="2"/>
  <c r="Z105" i="2"/>
  <c r="AE104" i="2"/>
  <c r="AF104" i="2" s="1"/>
  <c r="AA104" i="2"/>
  <c r="AB104" i="2" s="1"/>
  <c r="X116" i="2"/>
  <c r="HL447" i="14" l="1"/>
  <c r="BU447" i="14"/>
  <c r="BW447" i="14"/>
  <c r="CC447" i="14"/>
  <c r="CE447" i="14"/>
  <c r="CK447" i="14"/>
  <c r="CM447" i="14"/>
  <c r="CS447" i="14"/>
  <c r="CU447" i="14"/>
  <c r="AC447" i="14"/>
  <c r="CO447" i="14"/>
  <c r="FA447" i="14"/>
  <c r="HM447" i="14"/>
  <c r="AD447" i="14"/>
  <c r="CP447" i="14"/>
  <c r="FB447" i="14"/>
  <c r="HN447" i="14"/>
  <c r="W447" i="14"/>
  <c r="CI447" i="14"/>
  <c r="EU447" i="14"/>
  <c r="HG447" i="14"/>
  <c r="X447" i="14"/>
  <c r="CJ447" i="14"/>
  <c r="EV447" i="14"/>
  <c r="HH447" i="14"/>
  <c r="Z447" i="14"/>
  <c r="CL447" i="14"/>
  <c r="EX447" i="14"/>
  <c r="HJ447" i="14"/>
  <c r="AB447" i="14"/>
  <c r="CN447" i="14"/>
  <c r="EZ447" i="14"/>
  <c r="DA447" i="14"/>
  <c r="DC447" i="14"/>
  <c r="DI447" i="14"/>
  <c r="DK447" i="14"/>
  <c r="DQ447" i="14"/>
  <c r="DS447" i="14"/>
  <c r="DY447" i="14"/>
  <c r="EA447" i="14"/>
  <c r="AK447" i="14"/>
  <c r="CW447" i="14"/>
  <c r="FI447" i="14"/>
  <c r="HU447" i="14"/>
  <c r="AL447" i="14"/>
  <c r="CX447" i="14"/>
  <c r="FJ447" i="14"/>
  <c r="HV447" i="14"/>
  <c r="AE447" i="14"/>
  <c r="CQ447" i="14"/>
  <c r="FC447" i="14"/>
  <c r="HO447" i="14"/>
  <c r="AF447" i="14"/>
  <c r="CR447" i="14"/>
  <c r="FD447" i="14"/>
  <c r="HP447" i="14"/>
  <c r="AH447" i="14"/>
  <c r="CT447" i="14"/>
  <c r="FF447" i="14"/>
  <c r="HR447" i="14"/>
  <c r="AJ447" i="14"/>
  <c r="CV447" i="14"/>
  <c r="FH447" i="14"/>
  <c r="HT447" i="14"/>
  <c r="GS447" i="14"/>
  <c r="HI447" i="14"/>
  <c r="IA447" i="14"/>
  <c r="IQ447" i="14"/>
  <c r="K447" i="14"/>
  <c r="Y447" i="14"/>
  <c r="BY447" i="14"/>
  <c r="EG447" i="14"/>
  <c r="EO447" i="14"/>
  <c r="EW447" i="14"/>
  <c r="FE447" i="14"/>
  <c r="AS447" i="14"/>
  <c r="FQ447" i="14"/>
  <c r="IC447" i="14"/>
  <c r="DF447" i="14"/>
  <c r="ID447" i="14"/>
  <c r="CY447" i="14"/>
  <c r="HW447" i="14"/>
  <c r="CZ447" i="14"/>
  <c r="AP447" i="14"/>
  <c r="FN447" i="14"/>
  <c r="DD447" i="14"/>
  <c r="IB447" i="14"/>
  <c r="HA447" i="14"/>
  <c r="IG447" i="14"/>
  <c r="IW447" i="14"/>
  <c r="Q447" i="14"/>
  <c r="AA447" i="14"/>
  <c r="M447" i="14"/>
  <c r="EI447" i="14"/>
  <c r="EQ447" i="14"/>
  <c r="EY447" i="14"/>
  <c r="FG447" i="14"/>
  <c r="DE447" i="14"/>
  <c r="AT447" i="14"/>
  <c r="FR447" i="14"/>
  <c r="AM447" i="14"/>
  <c r="FK447" i="14"/>
  <c r="AN447" i="14"/>
  <c r="FL447" i="14"/>
  <c r="HX447" i="14"/>
  <c r="DB447" i="14"/>
  <c r="HZ447" i="14"/>
  <c r="AR447" i="14"/>
  <c r="FP447" i="14"/>
  <c r="FM447" i="14"/>
  <c r="FO447" i="14"/>
  <c r="FU447" i="14"/>
  <c r="FW447" i="14"/>
  <c r="GC447" i="14"/>
  <c r="GE447" i="14"/>
  <c r="GK447" i="14"/>
  <c r="GM447" i="14"/>
  <c r="BA447" i="14"/>
  <c r="DM447" i="14"/>
  <c r="FY447" i="14"/>
  <c r="IK447" i="14"/>
  <c r="BB447" i="14"/>
  <c r="DN447" i="14"/>
  <c r="FZ447" i="14"/>
  <c r="IL447" i="14"/>
  <c r="AU447" i="14"/>
  <c r="DG447" i="14"/>
  <c r="FS447" i="14"/>
  <c r="IE447" i="14"/>
  <c r="AV447" i="14"/>
  <c r="DH447" i="14"/>
  <c r="FT447" i="14"/>
  <c r="IF447" i="14"/>
  <c r="AX447" i="14"/>
  <c r="DJ447" i="14"/>
  <c r="FV447" i="14"/>
  <c r="IH447" i="14"/>
  <c r="AZ447" i="14"/>
  <c r="DL447" i="14"/>
  <c r="FX447" i="14"/>
  <c r="IJ447" i="14"/>
  <c r="GU447" i="14"/>
  <c r="HK447" i="14"/>
  <c r="HQ447" i="14"/>
  <c r="HS447" i="14"/>
  <c r="BI447" i="14"/>
  <c r="DU447" i="14"/>
  <c r="GG447" i="14"/>
  <c r="IS447" i="14"/>
  <c r="BJ447" i="14"/>
  <c r="DV447" i="14"/>
  <c r="GH447" i="14"/>
  <c r="IT447" i="14"/>
  <c r="BC447" i="14"/>
  <c r="DO447" i="14"/>
  <c r="GA447" i="14"/>
  <c r="IM447" i="14"/>
  <c r="BD447" i="14"/>
  <c r="DP447" i="14"/>
  <c r="GB447" i="14"/>
  <c r="IN447" i="14"/>
  <c r="BF447" i="14"/>
  <c r="DR447" i="14"/>
  <c r="GD447" i="14"/>
  <c r="IP447" i="14"/>
  <c r="BH447" i="14"/>
  <c r="DT447" i="14"/>
  <c r="GF447" i="14"/>
  <c r="IR447" i="14"/>
  <c r="II447" i="14"/>
  <c r="IY447" i="14"/>
  <c r="BQ447" i="14"/>
  <c r="EC447" i="14"/>
  <c r="GO447" i="14"/>
  <c r="JA447" i="14"/>
  <c r="BR447" i="14"/>
  <c r="ED447" i="14"/>
  <c r="GP447" i="14"/>
  <c r="JB447" i="14"/>
  <c r="BK447" i="14"/>
  <c r="DW447" i="14"/>
  <c r="GI447" i="14"/>
  <c r="IU447" i="14"/>
  <c r="BL447" i="14"/>
  <c r="DX447" i="14"/>
  <c r="GJ447" i="14"/>
  <c r="IV447" i="14"/>
  <c r="BN447" i="14"/>
  <c r="DZ447" i="14"/>
  <c r="GL447" i="14"/>
  <c r="IX447" i="14"/>
  <c r="BP447" i="14"/>
  <c r="EB447" i="14"/>
  <c r="GN447" i="14"/>
  <c r="IZ447" i="14"/>
  <c r="HC447" i="14"/>
  <c r="HY447" i="14"/>
  <c r="IO447" i="14"/>
  <c r="I447" i="14"/>
  <c r="S447" i="14"/>
  <c r="AG447" i="14"/>
  <c r="AI447" i="14"/>
  <c r="EK447" i="14"/>
  <c r="GW447" i="14"/>
  <c r="N447" i="14"/>
  <c r="BZ447" i="14"/>
  <c r="EL447" i="14"/>
  <c r="GX447" i="14"/>
  <c r="G447" i="14"/>
  <c r="BS447" i="14"/>
  <c r="EE447" i="14"/>
  <c r="GQ447" i="14"/>
  <c r="H447" i="14"/>
  <c r="BT447" i="14"/>
  <c r="EF447" i="14"/>
  <c r="GR447" i="14"/>
  <c r="J447" i="14"/>
  <c r="BV447" i="14"/>
  <c r="EH447" i="14"/>
  <c r="GT447" i="14"/>
  <c r="L447" i="14"/>
  <c r="BX447" i="14"/>
  <c r="EJ447" i="14"/>
  <c r="GV447" i="14"/>
  <c r="AO447" i="14"/>
  <c r="AQ447" i="14"/>
  <c r="AW447" i="14"/>
  <c r="AY447" i="14"/>
  <c r="BE447" i="14"/>
  <c r="BG447" i="14"/>
  <c r="BM447" i="14"/>
  <c r="BO447" i="14"/>
  <c r="U447" i="14"/>
  <c r="CG447" i="14"/>
  <c r="ES447" i="14"/>
  <c r="HE447" i="14"/>
  <c r="V447" i="14"/>
  <c r="CH447" i="14"/>
  <c r="ET447" i="14"/>
  <c r="HF447" i="14"/>
  <c r="O447" i="14"/>
  <c r="CA447" i="14"/>
  <c r="EM447" i="14"/>
  <c r="GY447" i="14"/>
  <c r="P447" i="14"/>
  <c r="CB447" i="14"/>
  <c r="EN447" i="14"/>
  <c r="GZ447" i="14"/>
  <c r="R447" i="14"/>
  <c r="CD447" i="14"/>
  <c r="EP447" i="14"/>
  <c r="HB447" i="14"/>
  <c r="T447" i="14"/>
  <c r="CF447" i="14"/>
  <c r="ER447" i="14"/>
  <c r="G188" i="14"/>
  <c r="F188" i="14"/>
  <c r="HI448" i="14"/>
  <c r="GK448" i="14"/>
  <c r="DI448" i="14"/>
  <c r="AG448" i="14"/>
  <c r="HG448" i="14"/>
  <c r="EE448" i="14"/>
  <c r="BC448" i="14"/>
  <c r="HN448" i="14"/>
  <c r="GG448" i="14"/>
  <c r="DE448" i="14"/>
  <c r="M448" i="14"/>
  <c r="GF448" i="14"/>
  <c r="DD448" i="14"/>
  <c r="L448" i="14"/>
  <c r="GE448" i="14"/>
  <c r="DC448" i="14"/>
  <c r="K448" i="14"/>
  <c r="GD448" i="14"/>
  <c r="DB448" i="14"/>
  <c r="J448" i="14"/>
  <c r="FB448" i="14"/>
  <c r="BD448" i="14"/>
  <c r="DH448" i="14"/>
  <c r="N448" i="14"/>
  <c r="ED448" i="14"/>
  <c r="GC448" i="14"/>
  <c r="DA448" i="14"/>
  <c r="I448" i="14"/>
  <c r="GY448" i="14"/>
  <c r="DW448" i="14"/>
  <c r="AE448" i="14"/>
  <c r="JA448" i="14"/>
  <c r="FY448" i="14"/>
  <c r="CG448" i="14"/>
  <c r="IZ448" i="14"/>
  <c r="FX448" i="14"/>
  <c r="CF448" i="14"/>
  <c r="IY448" i="14"/>
  <c r="FW448" i="14"/>
  <c r="CE448" i="14"/>
  <c r="IX448" i="14"/>
  <c r="FV448" i="14"/>
  <c r="CD448" i="14"/>
  <c r="HX448" i="14"/>
  <c r="DV448" i="14"/>
  <c r="FZ448" i="14"/>
  <c r="CB448" i="14"/>
  <c r="GR448" i="14"/>
  <c r="AL448" i="14"/>
  <c r="IW448" i="14"/>
  <c r="FU448" i="14"/>
  <c r="CS448" i="14"/>
  <c r="IV448" i="14"/>
  <c r="GQ448" i="14"/>
  <c r="DO448" i="14"/>
  <c r="W448" i="14"/>
  <c r="IS448" i="14"/>
  <c r="FQ448" i="14"/>
  <c r="BY448" i="14"/>
  <c r="IR448" i="14"/>
  <c r="FP448" i="14"/>
  <c r="BX448" i="14"/>
  <c r="IQ448" i="14"/>
  <c r="FO448" i="14"/>
  <c r="BW448" i="14"/>
  <c r="IP448" i="14"/>
  <c r="FN448" i="14"/>
  <c r="BV448" i="14"/>
  <c r="GJ448" i="14"/>
  <c r="CP448" i="14"/>
  <c r="ET448" i="14"/>
  <c r="AV448" i="14"/>
  <c r="FL448" i="14"/>
  <c r="IO448" i="14"/>
  <c r="FM448" i="14"/>
  <c r="BU448" i="14"/>
  <c r="IN448" i="14"/>
  <c r="GI448" i="14"/>
  <c r="CQ448" i="14"/>
  <c r="O448" i="14"/>
  <c r="IK448" i="14"/>
  <c r="ES448" i="14"/>
  <c r="BQ448" i="14"/>
  <c r="IJ448" i="14"/>
  <c r="ER448" i="14"/>
  <c r="BP448" i="14"/>
  <c r="II448" i="14"/>
  <c r="EQ448" i="14"/>
  <c r="BO448" i="14"/>
  <c r="IH448" i="14"/>
  <c r="EP448" i="14"/>
  <c r="BN448" i="14"/>
  <c r="FD448" i="14"/>
  <c r="HH448" i="14"/>
  <c r="DN448" i="14"/>
  <c r="P448" i="14"/>
  <c r="BT448" i="14"/>
  <c r="IG448" i="14"/>
  <c r="FE448" i="14"/>
  <c r="BM448" i="14"/>
  <c r="IF448" i="14"/>
  <c r="GA448" i="14"/>
  <c r="CI448" i="14"/>
  <c r="G448" i="14"/>
  <c r="IC448" i="14"/>
  <c r="EK448" i="14"/>
  <c r="BI448" i="14"/>
  <c r="IB448" i="14"/>
  <c r="EJ448" i="14"/>
  <c r="BH448" i="14"/>
  <c r="IA448" i="14"/>
  <c r="EI448" i="14"/>
  <c r="BG448" i="14"/>
  <c r="HZ448" i="14"/>
  <c r="EH448" i="14"/>
  <c r="BF448" i="14"/>
  <c r="DX448" i="14"/>
  <c r="GB448" i="14"/>
  <c r="CH448" i="14"/>
  <c r="GX448" i="14"/>
  <c r="AN448" i="14"/>
  <c r="HY448" i="14"/>
  <c r="EG448" i="14"/>
  <c r="BE448" i="14"/>
  <c r="IU448" i="14"/>
  <c r="FC448" i="14"/>
  <c r="CA448" i="14"/>
  <c r="JB448" i="14"/>
  <c r="HE448" i="14"/>
  <c r="EC448" i="14"/>
  <c r="BA448" i="14"/>
  <c r="HD448" i="14"/>
  <c r="EB448" i="14"/>
  <c r="AZ448" i="14"/>
  <c r="HC448" i="14"/>
  <c r="EA448" i="14"/>
  <c r="AY448" i="14"/>
  <c r="HB448" i="14"/>
  <c r="DZ448" i="14"/>
  <c r="AX448" i="14"/>
  <c r="AF448" i="14"/>
  <c r="EV448" i="14"/>
  <c r="BB448" i="14"/>
  <c r="DF448" i="14"/>
  <c r="H448" i="14"/>
  <c r="HQ448" i="14"/>
  <c r="DY448" i="14"/>
  <c r="AW448" i="14"/>
  <c r="IM448" i="14"/>
  <c r="EU448" i="14"/>
  <c r="BS448" i="14"/>
  <c r="IT448" i="14"/>
  <c r="GW448" i="14"/>
  <c r="DU448" i="14"/>
  <c r="AS448" i="14"/>
  <c r="GV448" i="14"/>
  <c r="DT448" i="14"/>
  <c r="AR448" i="14"/>
  <c r="GU448" i="14"/>
  <c r="DS448" i="14"/>
  <c r="AQ448" i="14"/>
  <c r="GT448" i="14"/>
  <c r="DR448" i="14"/>
  <c r="AP448" i="14"/>
  <c r="HP448" i="14"/>
  <c r="DP448" i="14"/>
  <c r="V448" i="14"/>
  <c r="BZ448" i="14"/>
  <c r="GP448" i="14"/>
  <c r="GS448" i="14"/>
  <c r="DQ448" i="14"/>
  <c r="AO448" i="14"/>
  <c r="HO448" i="14"/>
  <c r="EM448" i="14"/>
  <c r="BK448" i="14"/>
  <c r="HV448" i="14"/>
  <c r="GO448" i="14"/>
  <c r="DM448" i="14"/>
  <c r="U448" i="14"/>
  <c r="GN448" i="14"/>
  <c r="DL448" i="14"/>
  <c r="T448" i="14"/>
  <c r="GM448" i="14"/>
  <c r="DK448" i="14"/>
  <c r="S448" i="14"/>
  <c r="GL448" i="14"/>
  <c r="DJ448" i="14"/>
  <c r="R448" i="14"/>
  <c r="GH448" i="14"/>
  <c r="CJ448" i="14"/>
  <c r="EN448" i="14"/>
  <c r="AT448" i="14"/>
  <c r="FJ448" i="14"/>
  <c r="BR448" i="14"/>
  <c r="CZ448" i="14"/>
  <c r="EL448" i="14"/>
  <c r="FT448" i="14"/>
  <c r="HF448" i="14"/>
  <c r="AD448" i="14"/>
  <c r="BL448" i="14"/>
  <c r="Z448" i="14"/>
  <c r="CL448" i="14"/>
  <c r="EX448" i="14"/>
  <c r="HJ448" i="14"/>
  <c r="AA448" i="14"/>
  <c r="CM448" i="14"/>
  <c r="EY448" i="14"/>
  <c r="HK448" i="14"/>
  <c r="AB448" i="14"/>
  <c r="CN448" i="14"/>
  <c r="EZ448" i="14"/>
  <c r="HL448" i="14"/>
  <c r="AC448" i="14"/>
  <c r="CO448" i="14"/>
  <c r="FA448" i="14"/>
  <c r="HM448" i="14"/>
  <c r="ID448" i="14"/>
  <c r="AM448" i="14"/>
  <c r="CY448" i="14"/>
  <c r="FK448" i="14"/>
  <c r="HW448" i="14"/>
  <c r="Q448" i="14"/>
  <c r="CC448" i="14"/>
  <c r="EO448" i="14"/>
  <c r="HA448" i="14"/>
  <c r="CX448" i="14"/>
  <c r="EF448" i="14"/>
  <c r="FR448" i="14"/>
  <c r="GZ448" i="14"/>
  <c r="X448" i="14"/>
  <c r="BJ448" i="14"/>
  <c r="CR448" i="14"/>
  <c r="AH448" i="14"/>
  <c r="CT448" i="14"/>
  <c r="FF448" i="14"/>
  <c r="HR448" i="14"/>
  <c r="AI448" i="14"/>
  <c r="CU448" i="14"/>
  <c r="FG448" i="14"/>
  <c r="HS448" i="14"/>
  <c r="AJ448" i="14"/>
  <c r="CV448" i="14"/>
  <c r="FH448" i="14"/>
  <c r="HT448" i="14"/>
  <c r="AK448" i="14"/>
  <c r="CW448" i="14"/>
  <c r="FI448" i="14"/>
  <c r="HU448" i="14"/>
  <c r="IL448" i="14"/>
  <c r="AU448" i="14"/>
  <c r="DG448" i="14"/>
  <c r="FS448" i="14"/>
  <c r="IE448" i="14"/>
  <c r="Y448" i="14"/>
  <c r="CK448" i="14"/>
  <c r="EW448" i="14"/>
  <c r="C191" i="14"/>
  <c r="D190" i="14"/>
  <c r="E189" i="14"/>
  <c r="G189" i="14" s="1"/>
  <c r="K105" i="2"/>
  <c r="M105" i="2" s="1"/>
  <c r="O105" i="2" s="1"/>
  <c r="S105" i="2" s="1"/>
  <c r="L59" i="11" s="1"/>
  <c r="C107" i="2"/>
  <c r="F106" i="2"/>
  <c r="D106" i="2"/>
  <c r="E106" i="2" s="1"/>
  <c r="H106" i="2"/>
  <c r="I106" i="2" s="1"/>
  <c r="AH104" i="2"/>
  <c r="AI104" i="2" s="1"/>
  <c r="AK104" i="2" s="1"/>
  <c r="AO104" i="2" s="1"/>
  <c r="M58" i="11" s="1"/>
  <c r="AC105" i="2"/>
  <c r="AA105" i="2"/>
  <c r="AB105" i="2" s="1"/>
  <c r="Z106" i="2"/>
  <c r="AE105" i="2"/>
  <c r="AF105" i="2" s="1"/>
  <c r="X117" i="2"/>
  <c r="I188" i="14" l="1"/>
  <c r="K188" i="14" s="1"/>
  <c r="FR449" i="14" s="1"/>
  <c r="F189" i="14"/>
  <c r="H189" i="14"/>
  <c r="E190" i="14"/>
  <c r="G190" i="14" s="1"/>
  <c r="D191" i="14"/>
  <c r="C192" i="14"/>
  <c r="K106" i="2"/>
  <c r="M106" i="2" s="1"/>
  <c r="O106" i="2" s="1"/>
  <c r="S106" i="2" s="1"/>
  <c r="L60" i="11" s="1"/>
  <c r="AH105" i="2"/>
  <c r="AI105" i="2" s="1"/>
  <c r="AK105" i="2" s="1"/>
  <c r="AO105" i="2" s="1"/>
  <c r="M59" i="11" s="1"/>
  <c r="D107" i="2"/>
  <c r="E107" i="2" s="1"/>
  <c r="C108" i="2"/>
  <c r="H107" i="2"/>
  <c r="I107" i="2" s="1"/>
  <c r="F107" i="2"/>
  <c r="AC106" i="2"/>
  <c r="AE106" i="2"/>
  <c r="AF106" i="2" s="1"/>
  <c r="AH106" i="2" s="1"/>
  <c r="Z107" i="2"/>
  <c r="AA106" i="2"/>
  <c r="AB106" i="2" s="1"/>
  <c r="X118" i="2"/>
  <c r="IL449" i="14" l="1"/>
  <c r="IW449" i="14"/>
  <c r="GY449" i="14"/>
  <c r="HO449" i="14"/>
  <c r="AX449" i="14"/>
  <c r="IM449" i="14"/>
  <c r="IR449" i="14"/>
  <c r="BN449" i="14"/>
  <c r="H449" i="14"/>
  <c r="P449" i="14"/>
  <c r="X449" i="14"/>
  <c r="AF449" i="14"/>
  <c r="AN449" i="14"/>
  <c r="IG449" i="14"/>
  <c r="BH449" i="14"/>
  <c r="GQ449" i="14"/>
  <c r="HG449" i="14"/>
  <c r="HW449" i="14"/>
  <c r="IH449" i="14"/>
  <c r="BD449" i="14"/>
  <c r="IS449" i="14"/>
  <c r="IX449" i="14"/>
  <c r="GS449" i="14"/>
  <c r="HA449" i="14"/>
  <c r="HI449" i="14"/>
  <c r="HQ449" i="14"/>
  <c r="HY449" i="14"/>
  <c r="IN449" i="14"/>
  <c r="BJ449" i="14"/>
  <c r="IY449" i="14"/>
  <c r="J449" i="14"/>
  <c r="R449" i="14"/>
  <c r="Z449" i="14"/>
  <c r="AH449" i="14"/>
  <c r="AP449" i="14"/>
  <c r="BP449" i="14"/>
  <c r="IA449" i="14"/>
  <c r="II449" i="14"/>
  <c r="IT449" i="14"/>
  <c r="HC449" i="14"/>
  <c r="HS449" i="14"/>
  <c r="IE449" i="14"/>
  <c r="IJ449" i="14"/>
  <c r="BF449" i="14"/>
  <c r="IU449" i="14"/>
  <c r="IZ449" i="14"/>
  <c r="L449" i="14"/>
  <c r="T449" i="14"/>
  <c r="AB449" i="14"/>
  <c r="AJ449" i="14"/>
  <c r="AR449" i="14"/>
  <c r="AZ449" i="14"/>
  <c r="IO449" i="14"/>
  <c r="GU449" i="14"/>
  <c r="HK449" i="14"/>
  <c r="AV449" i="14"/>
  <c r="IK449" i="14"/>
  <c r="IP449" i="14"/>
  <c r="BL449" i="14"/>
  <c r="JA449" i="14"/>
  <c r="GW449" i="14"/>
  <c r="HE449" i="14"/>
  <c r="HM449" i="14"/>
  <c r="HU449" i="14"/>
  <c r="IC449" i="14"/>
  <c r="IF449" i="14"/>
  <c r="BB449" i="14"/>
  <c r="IQ449" i="14"/>
  <c r="IV449" i="14"/>
  <c r="BR449" i="14"/>
  <c r="N449" i="14"/>
  <c r="V449" i="14"/>
  <c r="AD449" i="14"/>
  <c r="AL449" i="14"/>
  <c r="AT449" i="14"/>
  <c r="DG449" i="14"/>
  <c r="DI449" i="14"/>
  <c r="DK449" i="14"/>
  <c r="DM449" i="14"/>
  <c r="DO449" i="14"/>
  <c r="DQ449" i="14"/>
  <c r="DS449" i="14"/>
  <c r="DU449" i="14"/>
  <c r="DW449" i="14"/>
  <c r="DY449" i="14"/>
  <c r="EA449" i="14"/>
  <c r="EC449" i="14"/>
  <c r="BS449" i="14"/>
  <c r="BU449" i="14"/>
  <c r="BW449" i="14"/>
  <c r="BY449" i="14"/>
  <c r="CA449" i="14"/>
  <c r="CC449" i="14"/>
  <c r="CE449" i="14"/>
  <c r="CG449" i="14"/>
  <c r="CI449" i="14"/>
  <c r="CK449" i="14"/>
  <c r="CM449" i="14"/>
  <c r="CO449" i="14"/>
  <c r="CQ449" i="14"/>
  <c r="CS449" i="14"/>
  <c r="CU449" i="14"/>
  <c r="CW449" i="14"/>
  <c r="CY449" i="14"/>
  <c r="DA449" i="14"/>
  <c r="DC449" i="14"/>
  <c r="DE449" i="14"/>
  <c r="JB449" i="14"/>
  <c r="GR449" i="14"/>
  <c r="GT449" i="14"/>
  <c r="GV449" i="14"/>
  <c r="GX449" i="14"/>
  <c r="GZ449" i="14"/>
  <c r="HB449" i="14"/>
  <c r="HD449" i="14"/>
  <c r="HF449" i="14"/>
  <c r="HH449" i="14"/>
  <c r="HJ449" i="14"/>
  <c r="HL449" i="14"/>
  <c r="HN449" i="14"/>
  <c r="HP449" i="14"/>
  <c r="HR449" i="14"/>
  <c r="HT449" i="14"/>
  <c r="HV449" i="14"/>
  <c r="HX449" i="14"/>
  <c r="HZ449" i="14"/>
  <c r="IB449" i="14"/>
  <c r="ID449" i="14"/>
  <c r="AU449" i="14"/>
  <c r="AW449" i="14"/>
  <c r="AY449" i="14"/>
  <c r="BA449" i="14"/>
  <c r="BC449" i="14"/>
  <c r="BE449" i="14"/>
  <c r="BG449" i="14"/>
  <c r="BI449" i="14"/>
  <c r="BK449" i="14"/>
  <c r="BM449" i="14"/>
  <c r="BO449" i="14"/>
  <c r="BQ449" i="14"/>
  <c r="G449" i="14"/>
  <c r="I449" i="14"/>
  <c r="K449" i="14"/>
  <c r="M449" i="14"/>
  <c r="O449" i="14"/>
  <c r="Q449" i="14"/>
  <c r="S449" i="14"/>
  <c r="U449" i="14"/>
  <c r="W449" i="14"/>
  <c r="Y449" i="14"/>
  <c r="AA449" i="14"/>
  <c r="AC449" i="14"/>
  <c r="AE449" i="14"/>
  <c r="AG449" i="14"/>
  <c r="AI449" i="14"/>
  <c r="AK449" i="14"/>
  <c r="AM449" i="14"/>
  <c r="AO449" i="14"/>
  <c r="AQ449" i="14"/>
  <c r="AS449" i="14"/>
  <c r="FS449" i="14"/>
  <c r="FU449" i="14"/>
  <c r="FW449" i="14"/>
  <c r="FY449" i="14"/>
  <c r="GA449" i="14"/>
  <c r="GC449" i="14"/>
  <c r="GE449" i="14"/>
  <c r="GG449" i="14"/>
  <c r="GI449" i="14"/>
  <c r="GK449" i="14"/>
  <c r="GM449" i="14"/>
  <c r="GO449" i="14"/>
  <c r="EE449" i="14"/>
  <c r="EG449" i="14"/>
  <c r="EI449" i="14"/>
  <c r="EK449" i="14"/>
  <c r="EM449" i="14"/>
  <c r="EO449" i="14"/>
  <c r="EQ449" i="14"/>
  <c r="ES449" i="14"/>
  <c r="EU449" i="14"/>
  <c r="EW449" i="14"/>
  <c r="EY449" i="14"/>
  <c r="FA449" i="14"/>
  <c r="FC449" i="14"/>
  <c r="FE449" i="14"/>
  <c r="FG449" i="14"/>
  <c r="FI449" i="14"/>
  <c r="FK449" i="14"/>
  <c r="FM449" i="14"/>
  <c r="FO449" i="14"/>
  <c r="FQ449" i="14"/>
  <c r="DH449" i="14"/>
  <c r="DJ449" i="14"/>
  <c r="DL449" i="14"/>
  <c r="DN449" i="14"/>
  <c r="DP449" i="14"/>
  <c r="DR449" i="14"/>
  <c r="DT449" i="14"/>
  <c r="DV449" i="14"/>
  <c r="DX449" i="14"/>
  <c r="DZ449" i="14"/>
  <c r="EB449" i="14"/>
  <c r="ED449" i="14"/>
  <c r="BT449" i="14"/>
  <c r="BV449" i="14"/>
  <c r="BX449" i="14"/>
  <c r="BZ449" i="14"/>
  <c r="CB449" i="14"/>
  <c r="CD449" i="14"/>
  <c r="CF449" i="14"/>
  <c r="CH449" i="14"/>
  <c r="CJ449" i="14"/>
  <c r="CL449" i="14"/>
  <c r="CN449" i="14"/>
  <c r="CP449" i="14"/>
  <c r="CR449" i="14"/>
  <c r="CT449" i="14"/>
  <c r="CV449" i="14"/>
  <c r="CX449" i="14"/>
  <c r="CZ449" i="14"/>
  <c r="DB449" i="14"/>
  <c r="DD449" i="14"/>
  <c r="DF449" i="14"/>
  <c r="FT449" i="14"/>
  <c r="FV449" i="14"/>
  <c r="FX449" i="14"/>
  <c r="FZ449" i="14"/>
  <c r="GB449" i="14"/>
  <c r="GD449" i="14"/>
  <c r="GF449" i="14"/>
  <c r="GH449" i="14"/>
  <c r="GJ449" i="14"/>
  <c r="GL449" i="14"/>
  <c r="GN449" i="14"/>
  <c r="GP449" i="14"/>
  <c r="EF449" i="14"/>
  <c r="EH449" i="14"/>
  <c r="EJ449" i="14"/>
  <c r="EL449" i="14"/>
  <c r="EN449" i="14"/>
  <c r="EP449" i="14"/>
  <c r="ER449" i="14"/>
  <c r="ET449" i="14"/>
  <c r="EV449" i="14"/>
  <c r="EX449" i="14"/>
  <c r="EZ449" i="14"/>
  <c r="FB449" i="14"/>
  <c r="FD449" i="14"/>
  <c r="FF449" i="14"/>
  <c r="FH449" i="14"/>
  <c r="FJ449" i="14"/>
  <c r="FL449" i="14"/>
  <c r="FN449" i="14"/>
  <c r="FP449" i="14"/>
  <c r="I189" i="14"/>
  <c r="K189" i="14" s="1"/>
  <c r="IY450" i="14" s="1"/>
  <c r="F190" i="14"/>
  <c r="H190" i="14"/>
  <c r="C193" i="14"/>
  <c r="D192" i="14"/>
  <c r="E191" i="14"/>
  <c r="G191" i="14" s="1"/>
  <c r="AI106" i="2"/>
  <c r="AK106" i="2" s="1"/>
  <c r="AO106" i="2" s="1"/>
  <c r="M60" i="11" s="1"/>
  <c r="K107" i="2"/>
  <c r="M107" i="2" s="1"/>
  <c r="O107" i="2" s="1"/>
  <c r="S107" i="2" s="1"/>
  <c r="L61" i="11" s="1"/>
  <c r="C109" i="2"/>
  <c r="F108" i="2"/>
  <c r="H108" i="2"/>
  <c r="I108" i="2" s="1"/>
  <c r="D108" i="2"/>
  <c r="E108" i="2" s="1"/>
  <c r="AC107" i="2"/>
  <c r="Z108" i="2"/>
  <c r="AE107" i="2"/>
  <c r="AF107" i="2" s="1"/>
  <c r="AA107" i="2"/>
  <c r="AB107" i="2" s="1"/>
  <c r="X119" i="2"/>
  <c r="IC450" i="14" l="1"/>
  <c r="CC450" i="14"/>
  <c r="BZ450" i="14"/>
  <c r="HS450" i="14"/>
  <c r="HU450" i="14"/>
  <c r="CP450" i="14"/>
  <c r="CN450" i="14"/>
  <c r="JA450" i="14"/>
  <c r="IS450" i="14"/>
  <c r="IW450" i="14"/>
  <c r="HQ450" i="14"/>
  <c r="GR450" i="14"/>
  <c r="IL450" i="14"/>
  <c r="IU450" i="14"/>
  <c r="HO450" i="14"/>
  <c r="CE450" i="14"/>
  <c r="FV450" i="14"/>
  <c r="AX450" i="14"/>
  <c r="IA450" i="14"/>
  <c r="BS450" i="14"/>
  <c r="CA450" i="14"/>
  <c r="DQ450" i="14"/>
  <c r="HY450" i="14"/>
  <c r="CL450" i="14"/>
  <c r="CG450" i="14"/>
  <c r="AY450" i="14"/>
  <c r="HW450" i="14"/>
  <c r="CJ450" i="14"/>
  <c r="GT450" i="14"/>
  <c r="DI450" i="14"/>
  <c r="BG450" i="14"/>
  <c r="GM450" i="14"/>
  <c r="GK450" i="14"/>
  <c r="GI450" i="14"/>
  <c r="GO450" i="14"/>
  <c r="FO450" i="14"/>
  <c r="FM450" i="14"/>
  <c r="FK450" i="14"/>
  <c r="FQ450" i="14"/>
  <c r="FG450" i="14"/>
  <c r="FE450" i="14"/>
  <c r="FC450" i="14"/>
  <c r="FI450" i="14"/>
  <c r="N450" i="14"/>
  <c r="Z450" i="14"/>
  <c r="X450" i="14"/>
  <c r="AD450" i="14"/>
  <c r="AB450" i="14"/>
  <c r="BT450" i="14"/>
  <c r="S450" i="14"/>
  <c r="Q450" i="14"/>
  <c r="O450" i="14"/>
  <c r="U450" i="14"/>
  <c r="J450" i="14"/>
  <c r="EK450" i="14"/>
  <c r="BA450" i="14"/>
  <c r="IK450" i="14"/>
  <c r="FU450" i="14"/>
  <c r="AU450" i="14"/>
  <c r="DP450" i="14"/>
  <c r="AV450" i="14"/>
  <c r="DH450" i="14"/>
  <c r="BF450" i="14"/>
  <c r="EA450" i="14"/>
  <c r="DY450" i="14"/>
  <c r="DW450" i="14"/>
  <c r="EC450" i="14"/>
  <c r="DC450" i="14"/>
  <c r="DA450" i="14"/>
  <c r="CY450" i="14"/>
  <c r="DE450" i="14"/>
  <c r="CU450" i="14"/>
  <c r="CS450" i="14"/>
  <c r="CQ450" i="14"/>
  <c r="CW450" i="14"/>
  <c r="HK450" i="14"/>
  <c r="HI450" i="14"/>
  <c r="HG450" i="14"/>
  <c r="HM450" i="14"/>
  <c r="EI450" i="14"/>
  <c r="GQ450" i="14"/>
  <c r="HB450" i="14"/>
  <c r="GZ450" i="14"/>
  <c r="HF450" i="14"/>
  <c r="HD450" i="14"/>
  <c r="EG450" i="14"/>
  <c r="IQ450" i="14"/>
  <c r="DT450" i="14"/>
  <c r="M450" i="14"/>
  <c r="FT450" i="14"/>
  <c r="EJ450" i="14"/>
  <c r="DO450" i="14"/>
  <c r="BI450" i="14"/>
  <c r="DG450" i="14"/>
  <c r="BE450" i="14"/>
  <c r="BO450" i="14"/>
  <c r="BM450" i="14"/>
  <c r="BK450" i="14"/>
  <c r="BQ450" i="14"/>
  <c r="AQ450" i="14"/>
  <c r="AO450" i="14"/>
  <c r="AM450" i="14"/>
  <c r="AS450" i="14"/>
  <c r="AI450" i="14"/>
  <c r="AG450" i="14"/>
  <c r="AE450" i="14"/>
  <c r="AK450" i="14"/>
  <c r="EY450" i="14"/>
  <c r="EW450" i="14"/>
  <c r="EU450" i="14"/>
  <c r="FA450" i="14"/>
  <c r="K450" i="14"/>
  <c r="G450" i="14"/>
  <c r="EP450" i="14"/>
  <c r="EN450" i="14"/>
  <c r="ET450" i="14"/>
  <c r="ER450" i="14"/>
  <c r="I450" i="14"/>
  <c r="IP450" i="14"/>
  <c r="II450" i="14"/>
  <c r="DL450" i="14"/>
  <c r="FS450" i="14"/>
  <c r="GE450" i="14"/>
  <c r="DV450" i="14"/>
  <c r="GC450" i="14"/>
  <c r="DN450" i="14"/>
  <c r="BD450" i="14"/>
  <c r="IX450" i="14"/>
  <c r="IV450" i="14"/>
  <c r="JB450" i="14"/>
  <c r="IZ450" i="14"/>
  <c r="HZ450" i="14"/>
  <c r="HX450" i="14"/>
  <c r="ID450" i="14"/>
  <c r="IB450" i="14"/>
  <c r="HR450" i="14"/>
  <c r="HP450" i="14"/>
  <c r="HV450" i="14"/>
  <c r="HT450" i="14"/>
  <c r="CM450" i="14"/>
  <c r="CK450" i="14"/>
  <c r="CI450" i="14"/>
  <c r="CO450" i="14"/>
  <c r="EH450" i="14"/>
  <c r="EL450" i="14"/>
  <c r="CD450" i="14"/>
  <c r="CB450" i="14"/>
  <c r="CH450" i="14"/>
  <c r="CF450" i="14"/>
  <c r="EF450" i="14"/>
  <c r="IO450" i="14"/>
  <c r="IH450" i="14"/>
  <c r="GD450" i="14"/>
  <c r="FZ450" i="14"/>
  <c r="GB450" i="14"/>
  <c r="DU450" i="14"/>
  <c r="GA450" i="14"/>
  <c r="DM450" i="14"/>
  <c r="BC450" i="14"/>
  <c r="GL450" i="14"/>
  <c r="GJ450" i="14"/>
  <c r="GP450" i="14"/>
  <c r="GN450" i="14"/>
  <c r="FN450" i="14"/>
  <c r="FL450" i="14"/>
  <c r="FR450" i="14"/>
  <c r="FP450" i="14"/>
  <c r="FF450" i="14"/>
  <c r="FD450" i="14"/>
  <c r="FJ450" i="14"/>
  <c r="FH450" i="14"/>
  <c r="AA450" i="14"/>
  <c r="Y450" i="14"/>
  <c r="W450" i="14"/>
  <c r="AC450" i="14"/>
  <c r="BV450" i="14"/>
  <c r="GW450" i="14"/>
  <c r="R450" i="14"/>
  <c r="P450" i="14"/>
  <c r="V450" i="14"/>
  <c r="T450" i="14"/>
  <c r="H450" i="14"/>
  <c r="IN450" i="14"/>
  <c r="IG450" i="14"/>
  <c r="GH450" i="14"/>
  <c r="FY450" i="14"/>
  <c r="GG450" i="14"/>
  <c r="GV450" i="14"/>
  <c r="BX450" i="14"/>
  <c r="GF450" i="14"/>
  <c r="BJ450" i="14"/>
  <c r="DZ450" i="14"/>
  <c r="DX450" i="14"/>
  <c r="ED450" i="14"/>
  <c r="EB450" i="14"/>
  <c r="DB450" i="14"/>
  <c r="CZ450" i="14"/>
  <c r="DF450" i="14"/>
  <c r="DD450" i="14"/>
  <c r="CT450" i="14"/>
  <c r="CR450" i="14"/>
  <c r="CX450" i="14"/>
  <c r="CV450" i="14"/>
  <c r="HJ450" i="14"/>
  <c r="HH450" i="14"/>
  <c r="HN450" i="14"/>
  <c r="HL450" i="14"/>
  <c r="GS450" i="14"/>
  <c r="HC450" i="14"/>
  <c r="HA450" i="14"/>
  <c r="GY450" i="14"/>
  <c r="HE450" i="14"/>
  <c r="GU450" i="14"/>
  <c r="EE450" i="14"/>
  <c r="IM450" i="14"/>
  <c r="IF450" i="14"/>
  <c r="IR450" i="14"/>
  <c r="IJ450" i="14"/>
  <c r="DS450" i="14"/>
  <c r="AZ450" i="14"/>
  <c r="DK450" i="14"/>
  <c r="AW450" i="14"/>
  <c r="BY450" i="14"/>
  <c r="BN450" i="14"/>
  <c r="BL450" i="14"/>
  <c r="BR450" i="14"/>
  <c r="BP450" i="14"/>
  <c r="AP450" i="14"/>
  <c r="AN450" i="14"/>
  <c r="AT450" i="14"/>
  <c r="AR450" i="14"/>
  <c r="AH450" i="14"/>
  <c r="AF450" i="14"/>
  <c r="AL450" i="14"/>
  <c r="AJ450" i="14"/>
  <c r="EX450" i="14"/>
  <c r="EV450" i="14"/>
  <c r="FB450" i="14"/>
  <c r="EZ450" i="14"/>
  <c r="BU450" i="14"/>
  <c r="EQ450" i="14"/>
  <c r="EO450" i="14"/>
  <c r="EM450" i="14"/>
  <c r="ES450" i="14"/>
  <c r="BW450" i="14"/>
  <c r="GX450" i="14"/>
  <c r="IT450" i="14"/>
  <c r="IE450" i="14"/>
  <c r="FW450" i="14"/>
  <c r="BH450" i="14"/>
  <c r="DR450" i="14"/>
  <c r="L450" i="14"/>
  <c r="DJ450" i="14"/>
  <c r="BB450" i="14"/>
  <c r="FX450" i="14"/>
  <c r="F191" i="14"/>
  <c r="H191" i="14"/>
  <c r="I190" i="14"/>
  <c r="K190" i="14" s="1"/>
  <c r="IV451" i="14" s="1"/>
  <c r="G192" i="14"/>
  <c r="E192" i="14"/>
  <c r="F192" i="14" s="1"/>
  <c r="D193" i="14"/>
  <c r="C194" i="14"/>
  <c r="K108" i="2"/>
  <c r="M108" i="2" s="1"/>
  <c r="O108" i="2" s="1"/>
  <c r="S108" i="2" s="1"/>
  <c r="L62" i="11" s="1"/>
  <c r="AH107" i="2"/>
  <c r="AI107" i="2" s="1"/>
  <c r="AK107" i="2" s="1"/>
  <c r="AO107" i="2" s="1"/>
  <c r="M61" i="11" s="1"/>
  <c r="D109" i="2"/>
  <c r="E109" i="2" s="1"/>
  <c r="F109" i="2"/>
  <c r="C110" i="2"/>
  <c r="H109" i="2"/>
  <c r="I109" i="2" s="1"/>
  <c r="AC108" i="2"/>
  <c r="AA108" i="2"/>
  <c r="AB108" i="2" s="1"/>
  <c r="Z109" i="2"/>
  <c r="AE108" i="2"/>
  <c r="AF108" i="2" s="1"/>
  <c r="X120" i="2"/>
  <c r="I191" i="14" l="1"/>
  <c r="K191" i="14" s="1"/>
  <c r="IC452" i="14" s="1"/>
  <c r="H192" i="14"/>
  <c r="I192" i="14" s="1"/>
  <c r="K192" i="14" s="1"/>
  <c r="HB453" i="14" s="1"/>
  <c r="CU451" i="14"/>
  <c r="AI451" i="14"/>
  <c r="EA451" i="14"/>
  <c r="CM451" i="14"/>
  <c r="BO451" i="14"/>
  <c r="AA451" i="14"/>
  <c r="DK451" i="14"/>
  <c r="BW451" i="14"/>
  <c r="AY451" i="14"/>
  <c r="K451" i="14"/>
  <c r="DC451" i="14"/>
  <c r="EO451" i="14"/>
  <c r="AQ451" i="14"/>
  <c r="DP451" i="14"/>
  <c r="GL451" i="14"/>
  <c r="FV451" i="14"/>
  <c r="FN451" i="14"/>
  <c r="FF451" i="14"/>
  <c r="EX451" i="14"/>
  <c r="EH451" i="14"/>
  <c r="DQ451" i="14"/>
  <c r="GJ451" i="14"/>
  <c r="FT451" i="14"/>
  <c r="FL451" i="14"/>
  <c r="FD451" i="14"/>
  <c r="EV451" i="14"/>
  <c r="EF451" i="14"/>
  <c r="IM451" i="14"/>
  <c r="BD451" i="14"/>
  <c r="DW451" i="14"/>
  <c r="DG451" i="14"/>
  <c r="CY451" i="14"/>
  <c r="CQ451" i="14"/>
  <c r="CI451" i="14"/>
  <c r="BS451" i="14"/>
  <c r="IP451" i="14"/>
  <c r="BF451" i="14"/>
  <c r="BK451" i="14"/>
  <c r="AU451" i="14"/>
  <c r="AM451" i="14"/>
  <c r="AE451" i="14"/>
  <c r="W451" i="14"/>
  <c r="G451" i="14"/>
  <c r="IO451" i="14"/>
  <c r="BE451" i="14"/>
  <c r="GP451" i="14"/>
  <c r="FZ451" i="14"/>
  <c r="FR451" i="14"/>
  <c r="FJ451" i="14"/>
  <c r="FB451" i="14"/>
  <c r="EL451" i="14"/>
  <c r="GA451" i="14"/>
  <c r="R451" i="14"/>
  <c r="GN451" i="14"/>
  <c r="FX451" i="14"/>
  <c r="FP451" i="14"/>
  <c r="FH451" i="14"/>
  <c r="EZ451" i="14"/>
  <c r="EJ451" i="14"/>
  <c r="EP451" i="14"/>
  <c r="GY451" i="14"/>
  <c r="JB451" i="14"/>
  <c r="IX451" i="14"/>
  <c r="IL451" i="14"/>
  <c r="IH451" i="14"/>
  <c r="ID451" i="14"/>
  <c r="HZ451" i="14"/>
  <c r="HV451" i="14"/>
  <c r="HR451" i="14"/>
  <c r="HN451" i="14"/>
  <c r="HJ451" i="14"/>
  <c r="GX451" i="14"/>
  <c r="GT451" i="14"/>
  <c r="GB451" i="14"/>
  <c r="DR451" i="14"/>
  <c r="P451" i="14"/>
  <c r="EC451" i="14"/>
  <c r="DY451" i="14"/>
  <c r="DM451" i="14"/>
  <c r="DI451" i="14"/>
  <c r="DE451" i="14"/>
  <c r="DA451" i="14"/>
  <c r="CW451" i="14"/>
  <c r="CS451" i="14"/>
  <c r="CO451" i="14"/>
  <c r="CK451" i="14"/>
  <c r="BY451" i="14"/>
  <c r="BU451" i="14"/>
  <c r="GD451" i="14"/>
  <c r="CB451" i="14"/>
  <c r="Q451" i="14"/>
  <c r="BQ451" i="14"/>
  <c r="BM451" i="14"/>
  <c r="BA451" i="14"/>
  <c r="AW451" i="14"/>
  <c r="AS451" i="14"/>
  <c r="AO451" i="14"/>
  <c r="AK451" i="14"/>
  <c r="AG451" i="14"/>
  <c r="AC451" i="14"/>
  <c r="Y451" i="14"/>
  <c r="M451" i="14"/>
  <c r="I451" i="14"/>
  <c r="GC451" i="14"/>
  <c r="CD451" i="14"/>
  <c r="HC451" i="14"/>
  <c r="IZ451" i="14"/>
  <c r="IF451" i="14"/>
  <c r="IJ451" i="14"/>
  <c r="HX451" i="14"/>
  <c r="IB451" i="14"/>
  <c r="HP451" i="14"/>
  <c r="HT451" i="14"/>
  <c r="HH451" i="14"/>
  <c r="HL451" i="14"/>
  <c r="GR451" i="14"/>
  <c r="GV451" i="14"/>
  <c r="IN451" i="14"/>
  <c r="EN451" i="14"/>
  <c r="CC451" i="14"/>
  <c r="HD451" i="14"/>
  <c r="DX451" i="14"/>
  <c r="ED451" i="14"/>
  <c r="EB451" i="14"/>
  <c r="DZ451" i="14"/>
  <c r="DH451" i="14"/>
  <c r="DN451" i="14"/>
  <c r="DL451" i="14"/>
  <c r="DJ451" i="14"/>
  <c r="CZ451" i="14"/>
  <c r="DF451" i="14"/>
  <c r="DD451" i="14"/>
  <c r="DB451" i="14"/>
  <c r="CR451" i="14"/>
  <c r="CX451" i="14"/>
  <c r="CV451" i="14"/>
  <c r="CT451" i="14"/>
  <c r="CJ451" i="14"/>
  <c r="CP451" i="14"/>
  <c r="CN451" i="14"/>
  <c r="CL451" i="14"/>
  <c r="BT451" i="14"/>
  <c r="BZ451" i="14"/>
  <c r="BX451" i="14"/>
  <c r="BV451" i="14"/>
  <c r="IT451" i="14"/>
  <c r="GH451" i="14"/>
  <c r="ET451" i="14"/>
  <c r="DV451" i="14"/>
  <c r="CH451" i="14"/>
  <c r="BJ451" i="14"/>
  <c r="V451" i="14"/>
  <c r="HA451" i="14"/>
  <c r="BL451" i="14"/>
  <c r="BR451" i="14"/>
  <c r="BP451" i="14"/>
  <c r="BN451" i="14"/>
  <c r="AV451" i="14"/>
  <c r="BB451" i="14"/>
  <c r="AZ451" i="14"/>
  <c r="AX451" i="14"/>
  <c r="AN451" i="14"/>
  <c r="AT451" i="14"/>
  <c r="AR451" i="14"/>
  <c r="AP451" i="14"/>
  <c r="AF451" i="14"/>
  <c r="AL451" i="14"/>
  <c r="AJ451" i="14"/>
  <c r="AH451" i="14"/>
  <c r="X451" i="14"/>
  <c r="AD451" i="14"/>
  <c r="AB451" i="14"/>
  <c r="Z451" i="14"/>
  <c r="H451" i="14"/>
  <c r="N451" i="14"/>
  <c r="L451" i="14"/>
  <c r="J451" i="14"/>
  <c r="IS451" i="14"/>
  <c r="GG451" i="14"/>
  <c r="ES451" i="14"/>
  <c r="DU451" i="14"/>
  <c r="CG451" i="14"/>
  <c r="BI451" i="14"/>
  <c r="U451" i="14"/>
  <c r="HF451" i="14"/>
  <c r="IU451" i="14"/>
  <c r="JA451" i="14"/>
  <c r="IY451" i="14"/>
  <c r="IW451" i="14"/>
  <c r="IE451" i="14"/>
  <c r="IK451" i="14"/>
  <c r="II451" i="14"/>
  <c r="IG451" i="14"/>
  <c r="HW451" i="14"/>
  <c r="IC451" i="14"/>
  <c r="IA451" i="14"/>
  <c r="HY451" i="14"/>
  <c r="HO451" i="14"/>
  <c r="HU451" i="14"/>
  <c r="HS451" i="14"/>
  <c r="HQ451" i="14"/>
  <c r="HG451" i="14"/>
  <c r="HM451" i="14"/>
  <c r="HK451" i="14"/>
  <c r="HI451" i="14"/>
  <c r="GQ451" i="14"/>
  <c r="GW451" i="14"/>
  <c r="GU451" i="14"/>
  <c r="GS451" i="14"/>
  <c r="IR451" i="14"/>
  <c r="GF451" i="14"/>
  <c r="ER451" i="14"/>
  <c r="DT451" i="14"/>
  <c r="CF451" i="14"/>
  <c r="BH451" i="14"/>
  <c r="T451" i="14"/>
  <c r="HE451" i="14"/>
  <c r="GI451" i="14"/>
  <c r="GO451" i="14"/>
  <c r="GM451" i="14"/>
  <c r="GK451" i="14"/>
  <c r="FS451" i="14"/>
  <c r="FY451" i="14"/>
  <c r="FW451" i="14"/>
  <c r="FU451" i="14"/>
  <c r="FK451" i="14"/>
  <c r="FQ451" i="14"/>
  <c r="FO451" i="14"/>
  <c r="FM451" i="14"/>
  <c r="FC451" i="14"/>
  <c r="FI451" i="14"/>
  <c r="FG451" i="14"/>
  <c r="FE451" i="14"/>
  <c r="EU451" i="14"/>
  <c r="FA451" i="14"/>
  <c r="EY451" i="14"/>
  <c r="EW451" i="14"/>
  <c r="EE451" i="14"/>
  <c r="EK451" i="14"/>
  <c r="EI451" i="14"/>
  <c r="EG451" i="14"/>
  <c r="IQ451" i="14"/>
  <c r="GE451" i="14"/>
  <c r="EQ451" i="14"/>
  <c r="DS451" i="14"/>
  <c r="CE451" i="14"/>
  <c r="BG451" i="14"/>
  <c r="S451" i="14"/>
  <c r="GZ451" i="14"/>
  <c r="EM451" i="14"/>
  <c r="DO451" i="14"/>
  <c r="CA451" i="14"/>
  <c r="BC451" i="14"/>
  <c r="O451" i="14"/>
  <c r="HB451" i="14"/>
  <c r="C195" i="14"/>
  <c r="D194" i="14"/>
  <c r="E193" i="14"/>
  <c r="G193" i="14" s="1"/>
  <c r="K109" i="2"/>
  <c r="M109" i="2" s="1"/>
  <c r="O109" i="2" s="1"/>
  <c r="S109" i="2" s="1"/>
  <c r="L63" i="11" s="1"/>
  <c r="F110" i="2"/>
  <c r="H110" i="2"/>
  <c r="I110" i="2" s="1"/>
  <c r="D110" i="2"/>
  <c r="E110" i="2" s="1"/>
  <c r="C111" i="2"/>
  <c r="AH108" i="2"/>
  <c r="AI108" i="2" s="1"/>
  <c r="AK108" i="2" s="1"/>
  <c r="AO108" i="2" s="1"/>
  <c r="M62" i="11" s="1"/>
  <c r="AC109" i="2"/>
  <c r="AA109" i="2"/>
  <c r="AB109" i="2" s="1"/>
  <c r="AE109" i="2"/>
  <c r="AF109" i="2" s="1"/>
  <c r="Z110" i="2"/>
  <c r="X121" i="2"/>
  <c r="CZ452" i="14" l="1"/>
  <c r="AH452" i="14"/>
  <c r="DD452" i="14"/>
  <c r="FN452" i="14"/>
  <c r="DB452" i="14"/>
  <c r="FL452" i="14"/>
  <c r="FP452" i="14"/>
  <c r="CT452" i="14"/>
  <c r="IA452" i="14"/>
  <c r="CV452" i="14"/>
  <c r="HZ452" i="14"/>
  <c r="AJ452" i="14"/>
  <c r="HY452" i="14"/>
  <c r="CN452" i="14"/>
  <c r="IB452" i="14"/>
  <c r="HX452" i="14"/>
  <c r="FG452" i="14"/>
  <c r="FF452" i="14"/>
  <c r="EZ452" i="14"/>
  <c r="CL452" i="14"/>
  <c r="FI452" i="14"/>
  <c r="FE452" i="14"/>
  <c r="FH452" i="14"/>
  <c r="FD452" i="14"/>
  <c r="AR452" i="14"/>
  <c r="AP452" i="14"/>
  <c r="HU452" i="14"/>
  <c r="HS452" i="14"/>
  <c r="HQ452" i="14"/>
  <c r="EX452" i="14"/>
  <c r="FQ452" i="14"/>
  <c r="FO452" i="14"/>
  <c r="FM452" i="14"/>
  <c r="CW452" i="14"/>
  <c r="CU452" i="14"/>
  <c r="CS452" i="14"/>
  <c r="EV452" i="14"/>
  <c r="DE452" i="14"/>
  <c r="DC452" i="14"/>
  <c r="DA452" i="14"/>
  <c r="AK452" i="14"/>
  <c r="AI452" i="14"/>
  <c r="AG452" i="14"/>
  <c r="CJ452" i="14"/>
  <c r="AS452" i="14"/>
  <c r="AQ452" i="14"/>
  <c r="AO452" i="14"/>
  <c r="HT452" i="14"/>
  <c r="HR452" i="14"/>
  <c r="HP452" i="14"/>
  <c r="S452" i="14"/>
  <c r="DJ452" i="14"/>
  <c r="BO452" i="14"/>
  <c r="HF452" i="14"/>
  <c r="EC452" i="14"/>
  <c r="DN452" i="14"/>
  <c r="HE452" i="14"/>
  <c r="AN452" i="14"/>
  <c r="BF452" i="14"/>
  <c r="CG452" i="14"/>
  <c r="AM452" i="14"/>
  <c r="IP452" i="14"/>
  <c r="CE452" i="14"/>
  <c r="IO452" i="14"/>
  <c r="IH452" i="14"/>
  <c r="Q452" i="14"/>
  <c r="BM452" i="14"/>
  <c r="GZ452" i="14"/>
  <c r="EI452" i="14"/>
  <c r="JA452" i="14"/>
  <c r="HO452" i="14"/>
  <c r="AB452" i="14"/>
  <c r="X452" i="14"/>
  <c r="HB452" i="14"/>
  <c r="EB452" i="14"/>
  <c r="DQ452" i="14"/>
  <c r="DF452" i="14"/>
  <c r="AY452" i="14"/>
  <c r="EY452" i="14"/>
  <c r="EU452" i="14"/>
  <c r="CD452" i="14"/>
  <c r="DZ452" i="14"/>
  <c r="GI452" i="14"/>
  <c r="DL452" i="14"/>
  <c r="EJ452" i="14"/>
  <c r="Z452" i="14"/>
  <c r="U452" i="14"/>
  <c r="EN452" i="14"/>
  <c r="GX452" i="14"/>
  <c r="DH452" i="14"/>
  <c r="BQ452" i="14"/>
  <c r="BU452" i="14"/>
  <c r="FA452" i="14"/>
  <c r="EW452" i="14"/>
  <c r="ER452" i="14"/>
  <c r="P452" i="14"/>
  <c r="N452" i="14"/>
  <c r="IS452" i="14"/>
  <c r="GM452" i="14"/>
  <c r="JB452" i="14"/>
  <c r="CO452" i="14"/>
  <c r="CM452" i="14"/>
  <c r="CK452" i="14"/>
  <c r="CI452" i="14"/>
  <c r="CF452" i="14"/>
  <c r="R452" i="14"/>
  <c r="GY452" i="14"/>
  <c r="IW452" i="14"/>
  <c r="DU452" i="14"/>
  <c r="DG452" i="14"/>
  <c r="CY452" i="14"/>
  <c r="IM452" i="14"/>
  <c r="V452" i="14"/>
  <c r="FC452" i="14"/>
  <c r="AC452" i="14"/>
  <c r="AA452" i="14"/>
  <c r="Y452" i="14"/>
  <c r="W452" i="14"/>
  <c r="T452" i="14"/>
  <c r="HA452" i="14"/>
  <c r="CA452" i="14"/>
  <c r="DY452" i="14"/>
  <c r="IQ452" i="14"/>
  <c r="GP452" i="14"/>
  <c r="G452" i="14"/>
  <c r="FK452" i="14"/>
  <c r="BY452" i="14"/>
  <c r="IL452" i="14"/>
  <c r="GB452" i="14"/>
  <c r="HL452" i="14"/>
  <c r="HJ452" i="14"/>
  <c r="HH452" i="14"/>
  <c r="HN452" i="14"/>
  <c r="HC452" i="14"/>
  <c r="CC452" i="14"/>
  <c r="O452" i="14"/>
  <c r="DX452" i="14"/>
  <c r="DS452" i="14"/>
  <c r="ED452" i="14"/>
  <c r="IJ452" i="14"/>
  <c r="BJ452" i="14"/>
  <c r="GO452" i="14"/>
  <c r="FR452" i="14"/>
  <c r="BV452" i="14"/>
  <c r="AZ452" i="14"/>
  <c r="BD452" i="14"/>
  <c r="I452" i="14"/>
  <c r="HM452" i="14"/>
  <c r="HK452" i="14"/>
  <c r="HI452" i="14"/>
  <c r="HG452" i="14"/>
  <c r="HD452" i="14"/>
  <c r="EP452" i="14"/>
  <c r="CB452" i="14"/>
  <c r="IY452" i="14"/>
  <c r="EL452" i="14"/>
  <c r="AF452" i="14"/>
  <c r="IF452" i="14"/>
  <c r="GK452" i="14"/>
  <c r="EF452" i="14"/>
  <c r="BG452" i="14"/>
  <c r="AV452" i="14"/>
  <c r="CQ452" i="14"/>
  <c r="II452" i="14"/>
  <c r="H452" i="14"/>
  <c r="GN452" i="14"/>
  <c r="GJ452" i="14"/>
  <c r="AT452" i="14"/>
  <c r="AU452" i="14"/>
  <c r="CR452" i="14"/>
  <c r="BE452" i="14"/>
  <c r="AX452" i="14"/>
  <c r="HV452" i="14"/>
  <c r="GS452" i="14"/>
  <c r="BK452" i="14"/>
  <c r="IZ452" i="14"/>
  <c r="IV452" i="14"/>
  <c r="BZ452" i="14"/>
  <c r="DR452" i="14"/>
  <c r="AE452" i="14"/>
  <c r="DK452" i="14"/>
  <c r="GA452" i="14"/>
  <c r="BP452" i="14"/>
  <c r="BT452" i="14"/>
  <c r="EK452" i="14"/>
  <c r="ET452" i="14"/>
  <c r="FS452" i="14"/>
  <c r="BL452" i="14"/>
  <c r="AW452" i="14"/>
  <c r="GR452" i="14"/>
  <c r="EE452" i="14"/>
  <c r="IE452" i="14"/>
  <c r="ES452" i="14"/>
  <c r="EQ452" i="14"/>
  <c r="EO452" i="14"/>
  <c r="EM452" i="14"/>
  <c r="EA452" i="14"/>
  <c r="GQ452" i="14"/>
  <c r="IR452" i="14"/>
  <c r="IN452" i="14"/>
  <c r="BR452" i="14"/>
  <c r="IK452" i="14"/>
  <c r="IG452" i="14"/>
  <c r="GH452" i="14"/>
  <c r="GL452" i="14"/>
  <c r="BS452" i="14"/>
  <c r="EH452" i="14"/>
  <c r="BX452" i="14"/>
  <c r="BI452" i="14"/>
  <c r="CX452" i="14"/>
  <c r="ID452" i="14"/>
  <c r="IX452" i="14"/>
  <c r="DO452" i="14"/>
  <c r="DT452" i="14"/>
  <c r="DP452" i="14"/>
  <c r="DM452" i="14"/>
  <c r="DI452" i="14"/>
  <c r="DV452" i="14"/>
  <c r="BN452" i="14"/>
  <c r="IT452" i="14"/>
  <c r="EG452" i="14"/>
  <c r="BW452" i="14"/>
  <c r="BH452" i="14"/>
  <c r="BA452" i="14"/>
  <c r="CP452" i="14"/>
  <c r="GF452" i="14"/>
  <c r="FY452" i="14"/>
  <c r="DW452" i="14"/>
  <c r="IU452" i="14"/>
  <c r="AL452" i="14"/>
  <c r="GE452" i="14"/>
  <c r="GD452" i="14"/>
  <c r="GG452" i="14"/>
  <c r="M452" i="14"/>
  <c r="CH452" i="14"/>
  <c r="GW452" i="14"/>
  <c r="FZ452" i="14"/>
  <c r="GC452" i="14"/>
  <c r="L452" i="14"/>
  <c r="GV452" i="14"/>
  <c r="BB452" i="14"/>
  <c r="FX452" i="14"/>
  <c r="FU452" i="14"/>
  <c r="K452" i="14"/>
  <c r="GU452" i="14"/>
  <c r="FT452" i="14"/>
  <c r="FW452" i="14"/>
  <c r="FV452" i="14"/>
  <c r="FJ452" i="14"/>
  <c r="J452" i="14"/>
  <c r="GT452" i="14"/>
  <c r="AD452" i="14"/>
  <c r="HW452" i="14"/>
  <c r="BC452" i="14"/>
  <c r="FB452" i="14"/>
  <c r="AI453" i="14"/>
  <c r="FB453" i="14"/>
  <c r="GX453" i="14"/>
  <c r="HO453" i="14"/>
  <c r="EV453" i="14"/>
  <c r="DC453" i="14"/>
  <c r="CS453" i="14"/>
  <c r="DS453" i="14"/>
  <c r="HS453" i="14"/>
  <c r="HU453" i="14"/>
  <c r="AB453" i="14"/>
  <c r="GR453" i="14"/>
  <c r="BY453" i="14"/>
  <c r="BU453" i="14"/>
  <c r="AD453" i="14"/>
  <c r="EX453" i="14"/>
  <c r="EZ453" i="14"/>
  <c r="BS453" i="14"/>
  <c r="HQ453" i="14"/>
  <c r="GV453" i="14"/>
  <c r="CQ453" i="14"/>
  <c r="Z453" i="14"/>
  <c r="AY453" i="14"/>
  <c r="CW453" i="14"/>
  <c r="X453" i="14"/>
  <c r="GT453" i="14"/>
  <c r="AQ453" i="14"/>
  <c r="DK453" i="14"/>
  <c r="L453" i="14"/>
  <c r="FH453" i="14"/>
  <c r="CO453" i="14"/>
  <c r="N453" i="14"/>
  <c r="FJ453" i="14"/>
  <c r="CI453" i="14"/>
  <c r="H453" i="14"/>
  <c r="FD453" i="14"/>
  <c r="CK453" i="14"/>
  <c r="J453" i="14"/>
  <c r="FF453" i="14"/>
  <c r="BG453" i="14"/>
  <c r="EI453" i="14"/>
  <c r="AJ453" i="14"/>
  <c r="HL453" i="14"/>
  <c r="EK453" i="14"/>
  <c r="AL453" i="14"/>
  <c r="HN453" i="14"/>
  <c r="EE453" i="14"/>
  <c r="AF453" i="14"/>
  <c r="HH453" i="14"/>
  <c r="EG453" i="14"/>
  <c r="AH453" i="14"/>
  <c r="HJ453" i="14"/>
  <c r="BO453" i="14"/>
  <c r="EY453" i="14"/>
  <c r="BX453" i="14"/>
  <c r="HT453" i="14"/>
  <c r="FA453" i="14"/>
  <c r="BZ453" i="14"/>
  <c r="HV453" i="14"/>
  <c r="EU453" i="14"/>
  <c r="BT453" i="14"/>
  <c r="HP453" i="14"/>
  <c r="EW453" i="14"/>
  <c r="BV453" i="14"/>
  <c r="HR453" i="14"/>
  <c r="BW453" i="14"/>
  <c r="FG453" i="14"/>
  <c r="CN453" i="14"/>
  <c r="M453" i="14"/>
  <c r="FI453" i="14"/>
  <c r="CP453" i="14"/>
  <c r="G453" i="14"/>
  <c r="FC453" i="14"/>
  <c r="CJ453" i="14"/>
  <c r="I453" i="14"/>
  <c r="FE453" i="14"/>
  <c r="CL453" i="14"/>
  <c r="K453" i="14"/>
  <c r="CM453" i="14"/>
  <c r="GU453" i="14"/>
  <c r="CV453" i="14"/>
  <c r="AC453" i="14"/>
  <c r="GW453" i="14"/>
  <c r="CX453" i="14"/>
  <c r="W453" i="14"/>
  <c r="GQ453" i="14"/>
  <c r="CR453" i="14"/>
  <c r="Y453" i="14"/>
  <c r="GS453" i="14"/>
  <c r="CT453" i="14"/>
  <c r="AA453" i="14"/>
  <c r="CU453" i="14"/>
  <c r="HK453" i="14"/>
  <c r="EJ453" i="14"/>
  <c r="AK453" i="14"/>
  <c r="HM453" i="14"/>
  <c r="EL453" i="14"/>
  <c r="AE453" i="14"/>
  <c r="HG453" i="14"/>
  <c r="EF453" i="14"/>
  <c r="AG453" i="14"/>
  <c r="HI453" i="14"/>
  <c r="EH453" i="14"/>
  <c r="FO453" i="14"/>
  <c r="IA453" i="14"/>
  <c r="AR453" i="14"/>
  <c r="DD453" i="14"/>
  <c r="FP453" i="14"/>
  <c r="IB453" i="14"/>
  <c r="AS453" i="14"/>
  <c r="DE453" i="14"/>
  <c r="FQ453" i="14"/>
  <c r="IC453" i="14"/>
  <c r="AT453" i="14"/>
  <c r="DF453" i="14"/>
  <c r="FR453" i="14"/>
  <c r="ID453" i="14"/>
  <c r="AM453" i="14"/>
  <c r="CY453" i="14"/>
  <c r="FK453" i="14"/>
  <c r="HW453" i="14"/>
  <c r="AN453" i="14"/>
  <c r="CZ453" i="14"/>
  <c r="FL453" i="14"/>
  <c r="HX453" i="14"/>
  <c r="AO453" i="14"/>
  <c r="DA453" i="14"/>
  <c r="FM453" i="14"/>
  <c r="HY453" i="14"/>
  <c r="AP453" i="14"/>
  <c r="DB453" i="14"/>
  <c r="FN453" i="14"/>
  <c r="HZ453" i="14"/>
  <c r="FW453" i="14"/>
  <c r="II453" i="14"/>
  <c r="AZ453" i="14"/>
  <c r="DL453" i="14"/>
  <c r="FX453" i="14"/>
  <c r="IJ453" i="14"/>
  <c r="BA453" i="14"/>
  <c r="DM453" i="14"/>
  <c r="FY453" i="14"/>
  <c r="IK453" i="14"/>
  <c r="BB453" i="14"/>
  <c r="DN453" i="14"/>
  <c r="FZ453" i="14"/>
  <c r="IL453" i="14"/>
  <c r="AU453" i="14"/>
  <c r="DG453" i="14"/>
  <c r="FS453" i="14"/>
  <c r="IE453" i="14"/>
  <c r="AV453" i="14"/>
  <c r="DH453" i="14"/>
  <c r="FT453" i="14"/>
  <c r="IF453" i="14"/>
  <c r="AW453" i="14"/>
  <c r="DI453" i="14"/>
  <c r="FU453" i="14"/>
  <c r="IG453" i="14"/>
  <c r="AX453" i="14"/>
  <c r="DJ453" i="14"/>
  <c r="FV453" i="14"/>
  <c r="IH453" i="14"/>
  <c r="GE453" i="14"/>
  <c r="IQ453" i="14"/>
  <c r="BH453" i="14"/>
  <c r="DT453" i="14"/>
  <c r="GF453" i="14"/>
  <c r="IR453" i="14"/>
  <c r="BI453" i="14"/>
  <c r="DU453" i="14"/>
  <c r="GG453" i="14"/>
  <c r="IS453" i="14"/>
  <c r="BJ453" i="14"/>
  <c r="DV453" i="14"/>
  <c r="GH453" i="14"/>
  <c r="IT453" i="14"/>
  <c r="BC453" i="14"/>
  <c r="DO453" i="14"/>
  <c r="GA453" i="14"/>
  <c r="IM453" i="14"/>
  <c r="BD453" i="14"/>
  <c r="DP453" i="14"/>
  <c r="GB453" i="14"/>
  <c r="IN453" i="14"/>
  <c r="BE453" i="14"/>
  <c r="DQ453" i="14"/>
  <c r="GC453" i="14"/>
  <c r="IO453" i="14"/>
  <c r="BF453" i="14"/>
  <c r="DR453" i="14"/>
  <c r="GD453" i="14"/>
  <c r="IP453" i="14"/>
  <c r="EA453" i="14"/>
  <c r="GM453" i="14"/>
  <c r="IY453" i="14"/>
  <c r="BP453" i="14"/>
  <c r="EB453" i="14"/>
  <c r="GN453" i="14"/>
  <c r="IZ453" i="14"/>
  <c r="BQ453" i="14"/>
  <c r="EC453" i="14"/>
  <c r="GO453" i="14"/>
  <c r="JA453" i="14"/>
  <c r="BR453" i="14"/>
  <c r="ED453" i="14"/>
  <c r="GP453" i="14"/>
  <c r="JB453" i="14"/>
  <c r="BK453" i="14"/>
  <c r="DW453" i="14"/>
  <c r="GI453" i="14"/>
  <c r="IU453" i="14"/>
  <c r="BL453" i="14"/>
  <c r="DX453" i="14"/>
  <c r="GJ453" i="14"/>
  <c r="IV453" i="14"/>
  <c r="BM453" i="14"/>
  <c r="DY453" i="14"/>
  <c r="GK453" i="14"/>
  <c r="IW453" i="14"/>
  <c r="BN453" i="14"/>
  <c r="DZ453" i="14"/>
  <c r="GL453" i="14"/>
  <c r="IX453" i="14"/>
  <c r="S453" i="14"/>
  <c r="CE453" i="14"/>
  <c r="EQ453" i="14"/>
  <c r="HC453" i="14"/>
  <c r="T453" i="14"/>
  <c r="CF453" i="14"/>
  <c r="ER453" i="14"/>
  <c r="HD453" i="14"/>
  <c r="U453" i="14"/>
  <c r="CG453" i="14"/>
  <c r="ES453" i="14"/>
  <c r="HE453" i="14"/>
  <c r="V453" i="14"/>
  <c r="CH453" i="14"/>
  <c r="ET453" i="14"/>
  <c r="HF453" i="14"/>
  <c r="O453" i="14"/>
  <c r="CA453" i="14"/>
  <c r="EM453" i="14"/>
  <c r="GY453" i="14"/>
  <c r="P453" i="14"/>
  <c r="CB453" i="14"/>
  <c r="EN453" i="14"/>
  <c r="GZ453" i="14"/>
  <c r="Q453" i="14"/>
  <c r="CC453" i="14"/>
  <c r="EO453" i="14"/>
  <c r="HA453" i="14"/>
  <c r="R453" i="14"/>
  <c r="CD453" i="14"/>
  <c r="EP453" i="14"/>
  <c r="F193" i="14"/>
  <c r="H193" i="14"/>
  <c r="E194" i="14"/>
  <c r="H194" i="14" s="1"/>
  <c r="D195" i="14"/>
  <c r="C196" i="14"/>
  <c r="K110" i="2"/>
  <c r="M110" i="2" s="1"/>
  <c r="O110" i="2" s="1"/>
  <c r="S110" i="2" s="1"/>
  <c r="L64" i="11" s="1"/>
  <c r="F111" i="2"/>
  <c r="D111" i="2"/>
  <c r="E111" i="2" s="1"/>
  <c r="H111" i="2"/>
  <c r="I111" i="2" s="1"/>
  <c r="C112" i="2"/>
  <c r="AH109" i="2"/>
  <c r="AI109" i="2" s="1"/>
  <c r="AK109" i="2" s="1"/>
  <c r="AO109" i="2" s="1"/>
  <c r="M63" i="11" s="1"/>
  <c r="AC110" i="2"/>
  <c r="AA110" i="2"/>
  <c r="AB110" i="2" s="1"/>
  <c r="AE110" i="2"/>
  <c r="AF110" i="2" s="1"/>
  <c r="Z111" i="2"/>
  <c r="X122" i="2"/>
  <c r="G194" i="14" l="1"/>
  <c r="I193" i="14"/>
  <c r="K193" i="14" s="1"/>
  <c r="HU454" i="14" s="1"/>
  <c r="F194" i="14"/>
  <c r="C197" i="14"/>
  <c r="D196" i="14"/>
  <c r="E195" i="14"/>
  <c r="H195" i="14" s="1"/>
  <c r="K111" i="2"/>
  <c r="M111" i="2" s="1"/>
  <c r="O111" i="2" s="1"/>
  <c r="S111" i="2" s="1"/>
  <c r="L65" i="11" s="1"/>
  <c r="D112" i="2"/>
  <c r="E112" i="2" s="1"/>
  <c r="C113" i="2"/>
  <c r="F112" i="2"/>
  <c r="H112" i="2"/>
  <c r="I112" i="2" s="1"/>
  <c r="AH110" i="2"/>
  <c r="AI110" i="2" s="1"/>
  <c r="AK110" i="2" s="1"/>
  <c r="AO110" i="2" s="1"/>
  <c r="M64" i="11" s="1"/>
  <c r="AC111" i="2"/>
  <c r="AA111" i="2"/>
  <c r="AB111" i="2" s="1"/>
  <c r="Z112" i="2"/>
  <c r="AE111" i="2"/>
  <c r="AF111" i="2" s="1"/>
  <c r="X123" i="2"/>
  <c r="I194" i="14" l="1"/>
  <c r="K194" i="14" s="1"/>
  <c r="T455" i="14" s="1"/>
  <c r="H454" i="14"/>
  <c r="AF454" i="14"/>
  <c r="CU454" i="14"/>
  <c r="AV454" i="14"/>
  <c r="GX454" i="14"/>
  <c r="CL454" i="14"/>
  <c r="IZ454" i="14"/>
  <c r="EN454" i="14"/>
  <c r="AQ454" i="14"/>
  <c r="GQ454" i="14"/>
  <c r="CP454" i="14"/>
  <c r="M454" i="14"/>
  <c r="FC454" i="14"/>
  <c r="BJ454" i="14"/>
  <c r="HP454" i="14"/>
  <c r="DD454" i="14"/>
  <c r="CS454" i="14"/>
  <c r="HQ454" i="14"/>
  <c r="IK454" i="14"/>
  <c r="BD454" i="14"/>
  <c r="EA454" i="14"/>
  <c r="HH454" i="14"/>
  <c r="AG454" i="14"/>
  <c r="CV454" i="14"/>
  <c r="GD454" i="14"/>
  <c r="J454" i="14"/>
  <c r="BV454" i="14"/>
  <c r="EY454" i="14"/>
  <c r="IF454" i="14"/>
  <c r="AY454" i="14"/>
  <c r="DT454" i="14"/>
  <c r="HB454" i="14"/>
  <c r="AJ454" i="14"/>
  <c r="CZ454" i="14"/>
  <c r="GH454" i="14"/>
  <c r="U454" i="14"/>
  <c r="CG454" i="14"/>
  <c r="FN454" i="14"/>
  <c r="IU454" i="14"/>
  <c r="BR454" i="14"/>
  <c r="ET454" i="14"/>
  <c r="IA454" i="14"/>
  <c r="AU454" i="14"/>
  <c r="DO454" i="14"/>
  <c r="GV454" i="14"/>
  <c r="DA454" i="14"/>
  <c r="FM454" i="14"/>
  <c r="HY454" i="14"/>
  <c r="DU454" i="14"/>
  <c r="GG454" i="14"/>
  <c r="IS454" i="14"/>
  <c r="AN454" i="14"/>
  <c r="DF454" i="14"/>
  <c r="GM454" i="14"/>
  <c r="Q454" i="14"/>
  <c r="CC454" i="14"/>
  <c r="FH454" i="14"/>
  <c r="IP454" i="14"/>
  <c r="BF454" i="14"/>
  <c r="ED454" i="14"/>
  <c r="HK454" i="14"/>
  <c r="AI454" i="14"/>
  <c r="CY454" i="14"/>
  <c r="GF454" i="14"/>
  <c r="T454" i="14"/>
  <c r="CF454" i="14"/>
  <c r="FL454" i="14"/>
  <c r="IT454" i="14"/>
  <c r="BQ454" i="14"/>
  <c r="ER454" i="14"/>
  <c r="HZ454" i="14"/>
  <c r="BB454" i="14"/>
  <c r="DX454" i="14"/>
  <c r="HF454" i="14"/>
  <c r="AE454" i="14"/>
  <c r="CT454" i="14"/>
  <c r="GA454" i="14"/>
  <c r="CK454" i="14"/>
  <c r="EW454" i="14"/>
  <c r="HI454" i="14"/>
  <c r="DE454" i="14"/>
  <c r="FQ454" i="14"/>
  <c r="IC454" i="14"/>
  <c r="DP454" i="14"/>
  <c r="Y454" i="14"/>
  <c r="FS454" i="14"/>
  <c r="BN454" i="14"/>
  <c r="HV454" i="14"/>
  <c r="DJ454" i="14"/>
  <c r="AB454" i="14"/>
  <c r="FW454" i="14"/>
  <c r="BY454" i="14"/>
  <c r="IJ454" i="14"/>
  <c r="EI454" i="14"/>
  <c r="AM454" i="14"/>
  <c r="GL454" i="14"/>
  <c r="FE454" i="14"/>
  <c r="DM454" i="14"/>
  <c r="FY454" i="14"/>
  <c r="BL454" i="14"/>
  <c r="EL454" i="14"/>
  <c r="HS454" i="14"/>
  <c r="AO454" i="14"/>
  <c r="DG454" i="14"/>
  <c r="GN454" i="14"/>
  <c r="R454" i="14"/>
  <c r="CD454" i="14"/>
  <c r="FJ454" i="14"/>
  <c r="IQ454" i="14"/>
  <c r="BG454" i="14"/>
  <c r="EE454" i="14"/>
  <c r="HL454" i="14"/>
  <c r="AR454" i="14"/>
  <c r="DK454" i="14"/>
  <c r="GR454" i="14"/>
  <c r="AC454" i="14"/>
  <c r="CQ454" i="14"/>
  <c r="FX454" i="14"/>
  <c r="N454" i="14"/>
  <c r="BZ454" i="14"/>
  <c r="FD454" i="14"/>
  <c r="IL454" i="14"/>
  <c r="BC454" i="14"/>
  <c r="DZ454" i="14"/>
  <c r="HG454" i="14"/>
  <c r="DI454" i="14"/>
  <c r="FU454" i="14"/>
  <c r="IG454" i="14"/>
  <c r="EC454" i="14"/>
  <c r="GO454" i="14"/>
  <c r="JA454" i="14"/>
  <c r="BT454" i="14"/>
  <c r="EV454" i="14"/>
  <c r="ID454" i="14"/>
  <c r="AW454" i="14"/>
  <c r="DR454" i="14"/>
  <c r="GY454" i="14"/>
  <c r="Z454" i="14"/>
  <c r="CM454" i="14"/>
  <c r="FT454" i="14"/>
  <c r="JB454" i="14"/>
  <c r="BO454" i="14"/>
  <c r="EP454" i="14"/>
  <c r="HW454" i="14"/>
  <c r="AZ454" i="14"/>
  <c r="DV454" i="14"/>
  <c r="HC454" i="14"/>
  <c r="AK454" i="14"/>
  <c r="DB454" i="14"/>
  <c r="GI454" i="14"/>
  <c r="V454" i="14"/>
  <c r="CH454" i="14"/>
  <c r="FO454" i="14"/>
  <c r="IV454" i="14"/>
  <c r="BK454" i="14"/>
  <c r="EJ454" i="14"/>
  <c r="HR454" i="14"/>
  <c r="DQ454" i="14"/>
  <c r="GC454" i="14"/>
  <c r="IO454" i="14"/>
  <c r="EK454" i="14"/>
  <c r="GW454" i="14"/>
  <c r="P454" i="14"/>
  <c r="CB454" i="14"/>
  <c r="FG454" i="14"/>
  <c r="IN454" i="14"/>
  <c r="BE454" i="14"/>
  <c r="EB454" i="14"/>
  <c r="HJ454" i="14"/>
  <c r="AH454" i="14"/>
  <c r="CX454" i="14"/>
  <c r="GE454" i="14"/>
  <c r="K454" i="14"/>
  <c r="BW454" i="14"/>
  <c r="EZ454" i="14"/>
  <c r="IH454" i="14"/>
  <c r="BH454" i="14"/>
  <c r="EF454" i="14"/>
  <c r="HN454" i="14"/>
  <c r="AS454" i="14"/>
  <c r="DL454" i="14"/>
  <c r="GT454" i="14"/>
  <c r="AD454" i="14"/>
  <c r="CR454" i="14"/>
  <c r="FZ454" i="14"/>
  <c r="G454" i="14"/>
  <c r="BS454" i="14"/>
  <c r="EU454" i="14"/>
  <c r="IB454" i="14"/>
  <c r="DY454" i="14"/>
  <c r="GK454" i="14"/>
  <c r="IW454" i="14"/>
  <c r="ES454" i="14"/>
  <c r="HE454" i="14"/>
  <c r="X454" i="14"/>
  <c r="CJ454" i="14"/>
  <c r="FR454" i="14"/>
  <c r="IY454" i="14"/>
  <c r="BM454" i="14"/>
  <c r="EM454" i="14"/>
  <c r="HT454" i="14"/>
  <c r="AP454" i="14"/>
  <c r="DH454" i="14"/>
  <c r="GP454" i="14"/>
  <c r="S454" i="14"/>
  <c r="CE454" i="14"/>
  <c r="FK454" i="14"/>
  <c r="IR454" i="14"/>
  <c r="BP454" i="14"/>
  <c r="EQ454" i="14"/>
  <c r="HX454" i="14"/>
  <c r="BA454" i="14"/>
  <c r="DW454" i="14"/>
  <c r="HD454" i="14"/>
  <c r="AL454" i="14"/>
  <c r="DC454" i="14"/>
  <c r="GJ454" i="14"/>
  <c r="O454" i="14"/>
  <c r="CA454" i="14"/>
  <c r="FF454" i="14"/>
  <c r="IM454" i="14"/>
  <c r="EG454" i="14"/>
  <c r="GS454" i="14"/>
  <c r="CO454" i="14"/>
  <c r="FA454" i="14"/>
  <c r="HM454" i="14"/>
  <c r="GB454" i="14"/>
  <c r="I454" i="14"/>
  <c r="BU454" i="14"/>
  <c r="EX454" i="14"/>
  <c r="IE454" i="14"/>
  <c r="AX454" i="14"/>
  <c r="DS454" i="14"/>
  <c r="GZ454" i="14"/>
  <c r="AA454" i="14"/>
  <c r="CN454" i="14"/>
  <c r="FV454" i="14"/>
  <c r="L454" i="14"/>
  <c r="BX454" i="14"/>
  <c r="FB454" i="14"/>
  <c r="II454" i="14"/>
  <c r="BI454" i="14"/>
  <c r="EH454" i="14"/>
  <c r="HO454" i="14"/>
  <c r="AT454" i="14"/>
  <c r="DN454" i="14"/>
  <c r="GU454" i="14"/>
  <c r="W454" i="14"/>
  <c r="CI454" i="14"/>
  <c r="FP454" i="14"/>
  <c r="IX454" i="14"/>
  <c r="EO454" i="14"/>
  <c r="HA454" i="14"/>
  <c r="CW454" i="14"/>
  <c r="FI454" i="14"/>
  <c r="F195" i="14"/>
  <c r="G195" i="14"/>
  <c r="E196" i="14"/>
  <c r="H196" i="14" s="1"/>
  <c r="D197" i="14"/>
  <c r="C198" i="14"/>
  <c r="K112" i="2"/>
  <c r="M112" i="2" s="1"/>
  <c r="O112" i="2" s="1"/>
  <c r="S112" i="2" s="1"/>
  <c r="L66" i="11" s="1"/>
  <c r="F113" i="2"/>
  <c r="C114" i="2"/>
  <c r="D113" i="2"/>
  <c r="E113" i="2" s="1"/>
  <c r="H113" i="2"/>
  <c r="I113" i="2" s="1"/>
  <c r="AH111" i="2"/>
  <c r="AI111" i="2" s="1"/>
  <c r="AK111" i="2" s="1"/>
  <c r="AO111" i="2" s="1"/>
  <c r="M65" i="11" s="1"/>
  <c r="AC112" i="2"/>
  <c r="Z113" i="2"/>
  <c r="AE112" i="2"/>
  <c r="AF112" i="2" s="1"/>
  <c r="AA112" i="2"/>
  <c r="AB112" i="2" s="1"/>
  <c r="X124" i="2"/>
  <c r="GL455" i="14" l="1"/>
  <c r="EI455" i="14"/>
  <c r="DQ455" i="14"/>
  <c r="AB455" i="14"/>
  <c r="BS455" i="14"/>
  <c r="J455" i="14"/>
  <c r="GQ455" i="14"/>
  <c r="FX455" i="14"/>
  <c r="EG455" i="14"/>
  <c r="BN455" i="14"/>
  <c r="IZ455" i="14"/>
  <c r="Q455" i="14"/>
  <c r="HS455" i="14"/>
  <c r="BF455" i="14"/>
  <c r="IR455" i="14"/>
  <c r="G455" i="14"/>
  <c r="HG455" i="14"/>
  <c r="AX455" i="14"/>
  <c r="IJ455" i="14"/>
  <c r="IM455" i="14"/>
  <c r="GS455" i="14"/>
  <c r="AP455" i="14"/>
  <c r="IU455" i="14"/>
  <c r="HX455" i="14"/>
  <c r="GF455" i="14"/>
  <c r="AH455" i="14"/>
  <c r="IB455" i="14"/>
  <c r="HK455" i="14"/>
  <c r="FT455" i="14"/>
  <c r="DF455" i="14"/>
  <c r="GB455" i="14"/>
  <c r="EW455" i="14"/>
  <c r="DS455" i="14"/>
  <c r="FI455" i="14"/>
  <c r="U455" i="14"/>
  <c r="HD455" i="14"/>
  <c r="AU455" i="14"/>
  <c r="FA455" i="14"/>
  <c r="GD455" i="14"/>
  <c r="GA455" i="14"/>
  <c r="FY455" i="14"/>
  <c r="FO455" i="14"/>
  <c r="CO455" i="14"/>
  <c r="BO455" i="14"/>
  <c r="BD455" i="14"/>
  <c r="CC455" i="14"/>
  <c r="AI455" i="14"/>
  <c r="FR455" i="14"/>
  <c r="P455" i="14"/>
  <c r="II455" i="14"/>
  <c r="CB455" i="14"/>
  <c r="GC455" i="14"/>
  <c r="DT455" i="14"/>
  <c r="EY455" i="14"/>
  <c r="JB455" i="14"/>
  <c r="FD455" i="14"/>
  <c r="CU455" i="14"/>
  <c r="EQ455" i="14"/>
  <c r="DY455" i="14"/>
  <c r="CI455" i="14"/>
  <c r="IL455" i="14"/>
  <c r="EE455" i="14"/>
  <c r="DL455" i="14"/>
  <c r="BX455" i="14"/>
  <c r="AT455" i="14"/>
  <c r="CE455" i="14"/>
  <c r="BE455" i="14"/>
  <c r="AF455" i="14"/>
  <c r="EA455" i="14"/>
  <c r="R455" i="14"/>
  <c r="DD455" i="14"/>
  <c r="BC455" i="14"/>
  <c r="BY455" i="14"/>
  <c r="FH455" i="14"/>
  <c r="GW455" i="14"/>
  <c r="FV455" i="14"/>
  <c r="FN455" i="14"/>
  <c r="DW455" i="14"/>
  <c r="ID455" i="14"/>
  <c r="BM455" i="14"/>
  <c r="DA455" i="14"/>
  <c r="DJ455" i="14"/>
  <c r="DM455" i="14"/>
  <c r="HN455" i="14"/>
  <c r="IV455" i="14"/>
  <c r="IN455" i="14"/>
  <c r="EM455" i="14"/>
  <c r="FB455" i="14"/>
  <c r="GR455" i="14"/>
  <c r="CF455" i="14"/>
  <c r="AG455" i="14"/>
  <c r="BU455" i="14"/>
  <c r="W455" i="14"/>
  <c r="BK455" i="14"/>
  <c r="GH455" i="14"/>
  <c r="IW455" i="14"/>
  <c r="AO455" i="14"/>
  <c r="HJ455" i="14"/>
  <c r="IO455" i="14"/>
  <c r="HB455" i="14"/>
  <c r="CJ455" i="14"/>
  <c r="EF455" i="14"/>
  <c r="IE455" i="14"/>
  <c r="EH455" i="14"/>
  <c r="GZ455" i="14"/>
  <c r="GO455" i="14"/>
  <c r="FF455" i="14"/>
  <c r="AM455" i="14"/>
  <c r="BV455" i="14"/>
  <c r="ES455" i="14"/>
  <c r="DR455" i="14"/>
  <c r="EC455" i="14"/>
  <c r="DU455" i="14"/>
  <c r="CT455" i="14"/>
  <c r="AE455" i="14"/>
  <c r="HQ455" i="14"/>
  <c r="EJ455" i="14"/>
  <c r="CR455" i="14"/>
  <c r="AR455" i="14"/>
  <c r="FL455" i="14"/>
  <c r="FP455" i="14"/>
  <c r="DH455" i="14"/>
  <c r="IT455" i="14"/>
  <c r="I455" i="14"/>
  <c r="HW455" i="14"/>
  <c r="HF455" i="14"/>
  <c r="BQ455" i="14"/>
  <c r="GX455" i="14"/>
  <c r="BG455" i="14"/>
  <c r="GP455" i="14"/>
  <c r="AV455" i="14"/>
  <c r="L455" i="14"/>
  <c r="AZ455" i="14"/>
  <c r="AK455" i="14"/>
  <c r="FZ455" i="14"/>
  <c r="AA455" i="14"/>
  <c r="IC455" i="14"/>
  <c r="GU455" i="14"/>
  <c r="HC455" i="14"/>
  <c r="CP455" i="14"/>
  <c r="FC455" i="14"/>
  <c r="DX455" i="14"/>
  <c r="CS455" i="14"/>
  <c r="ET455" i="14"/>
  <c r="IQ455" i="14"/>
  <c r="HI455" i="14"/>
  <c r="GE455" i="14"/>
  <c r="EL455" i="14"/>
  <c r="IA455" i="14"/>
  <c r="GV455" i="14"/>
  <c r="FS455" i="14"/>
  <c r="ED455" i="14"/>
  <c r="HO455" i="14"/>
  <c r="GJ455" i="14"/>
  <c r="FE455" i="14"/>
  <c r="DV455" i="14"/>
  <c r="HA455" i="14"/>
  <c r="FW455" i="14"/>
  <c r="ER455" i="14"/>
  <c r="DN455" i="14"/>
  <c r="GN455" i="14"/>
  <c r="FK455" i="14"/>
  <c r="EX455" i="14"/>
  <c r="FQ455" i="14"/>
  <c r="EN455" i="14"/>
  <c r="CV455" i="14"/>
  <c r="HU455" i="14"/>
  <c r="AQ455" i="14"/>
  <c r="GK455" i="14"/>
  <c r="BT455" i="14"/>
  <c r="FJ455" i="14"/>
  <c r="DO455" i="14"/>
  <c r="GM455" i="14"/>
  <c r="GG455" i="14"/>
  <c r="EZ455" i="14"/>
  <c r="DG455" i="14"/>
  <c r="DZ455" i="14"/>
  <c r="EK455" i="14"/>
  <c r="AS455" i="14"/>
  <c r="BH455" i="14"/>
  <c r="IY455" i="14"/>
  <c r="AD455" i="14"/>
  <c r="AJ455" i="14"/>
  <c r="CH455" i="14"/>
  <c r="DK455" i="14"/>
  <c r="BZ455" i="14"/>
  <c r="EB455" i="14"/>
  <c r="CY455" i="14"/>
  <c r="BW455" i="14"/>
  <c r="BR455" i="14"/>
  <c r="DP455" i="14"/>
  <c r="CK455" i="14"/>
  <c r="BL455" i="14"/>
  <c r="BJ455" i="14"/>
  <c r="DC455" i="14"/>
  <c r="CA455" i="14"/>
  <c r="BA455" i="14"/>
  <c r="BB455" i="14"/>
  <c r="CQ455" i="14"/>
  <c r="BP455" i="14"/>
  <c r="CL455" i="14"/>
  <c r="DE455" i="14"/>
  <c r="AW455" i="14"/>
  <c r="M455" i="14"/>
  <c r="HY455" i="14"/>
  <c r="CD455" i="14"/>
  <c r="EU455" i="14"/>
  <c r="CM455" i="14"/>
  <c r="HV455" i="14"/>
  <c r="HE455" i="14"/>
  <c r="EV455" i="14"/>
  <c r="FM455" i="14"/>
  <c r="DI455" i="14"/>
  <c r="CZ455" i="14"/>
  <c r="IF455" i="14"/>
  <c r="CN455" i="14"/>
  <c r="DB455" i="14"/>
  <c r="X455" i="14"/>
  <c r="EP455" i="14"/>
  <c r="BI455" i="14"/>
  <c r="K455" i="14"/>
  <c r="EO455" i="14"/>
  <c r="CG455" i="14"/>
  <c r="HM455" i="14"/>
  <c r="HL455" i="14"/>
  <c r="FU455" i="14"/>
  <c r="IX455" i="14"/>
  <c r="V455" i="14"/>
  <c r="AY455" i="14"/>
  <c r="Y455" i="14"/>
  <c r="IP455" i="14"/>
  <c r="N455" i="14"/>
  <c r="AN455" i="14"/>
  <c r="O455" i="14"/>
  <c r="IH455" i="14"/>
  <c r="JA455" i="14"/>
  <c r="AC455" i="14"/>
  <c r="IG455" i="14"/>
  <c r="HZ455" i="14"/>
  <c r="IS455" i="14"/>
  <c r="S455" i="14"/>
  <c r="HT455" i="14"/>
  <c r="HR455" i="14"/>
  <c r="IK455" i="14"/>
  <c r="H455" i="14"/>
  <c r="HH455" i="14"/>
  <c r="Z455" i="14"/>
  <c r="HP455" i="14"/>
  <c r="GY455" i="14"/>
  <c r="FG455" i="14"/>
  <c r="GI455" i="14"/>
  <c r="CW455" i="14"/>
  <c r="CX455" i="14"/>
  <c r="AL455" i="14"/>
  <c r="GT455" i="14"/>
  <c r="I195" i="14"/>
  <c r="K195" i="14" s="1"/>
  <c r="GL456" i="14" s="1"/>
  <c r="G196" i="14"/>
  <c r="C199" i="14"/>
  <c r="D198" i="14"/>
  <c r="E197" i="14"/>
  <c r="G197" i="14" s="1"/>
  <c r="F196" i="14"/>
  <c r="K113" i="2"/>
  <c r="M113" i="2" s="1"/>
  <c r="O113" i="2" s="1"/>
  <c r="S113" i="2" s="1"/>
  <c r="L67" i="11" s="1"/>
  <c r="C115" i="2"/>
  <c r="F114" i="2"/>
  <c r="D114" i="2"/>
  <c r="E114" i="2" s="1"/>
  <c r="H114" i="2"/>
  <c r="I114" i="2" s="1"/>
  <c r="AH112" i="2"/>
  <c r="AI112" i="2" s="1"/>
  <c r="AK112" i="2" s="1"/>
  <c r="AO112" i="2" s="1"/>
  <c r="M66" i="11" s="1"/>
  <c r="AC113" i="2"/>
  <c r="Z114" i="2"/>
  <c r="AA113" i="2"/>
  <c r="AB113" i="2" s="1"/>
  <c r="AE113" i="2"/>
  <c r="AF113" i="2" s="1"/>
  <c r="X125" i="2"/>
  <c r="CR456" i="14" l="1"/>
  <c r="IG456" i="14"/>
  <c r="HG456" i="14"/>
  <c r="L456" i="14"/>
  <c r="AZ456" i="14"/>
  <c r="CW456" i="14"/>
  <c r="II456" i="14"/>
  <c r="BT456" i="14"/>
  <c r="HC456" i="14"/>
  <c r="HA456" i="14"/>
  <c r="IQ456" i="14"/>
  <c r="HK456" i="14"/>
  <c r="DB456" i="14"/>
  <c r="IO456" i="14"/>
  <c r="HI456" i="14"/>
  <c r="GU456" i="14"/>
  <c r="DN456" i="14"/>
  <c r="AF456" i="14"/>
  <c r="DW456" i="14"/>
  <c r="IE456" i="14"/>
  <c r="GY456" i="14"/>
  <c r="BN456" i="14"/>
  <c r="BC456" i="14"/>
  <c r="BG456" i="14"/>
  <c r="BE456" i="14"/>
  <c r="DH456" i="14"/>
  <c r="AU456" i="14"/>
  <c r="AY456" i="14"/>
  <c r="AW456" i="14"/>
  <c r="CN456" i="14"/>
  <c r="W456" i="14"/>
  <c r="AA456" i="14"/>
  <c r="Y456" i="14"/>
  <c r="AB456" i="14"/>
  <c r="O456" i="14"/>
  <c r="S456" i="14"/>
  <c r="Q456" i="14"/>
  <c r="ID456" i="14"/>
  <c r="IC456" i="14"/>
  <c r="IZ456" i="14"/>
  <c r="BV456" i="14"/>
  <c r="IJ456" i="14"/>
  <c r="BQ456" i="14"/>
  <c r="I456" i="14"/>
  <c r="BZ456" i="14"/>
  <c r="AG456" i="14"/>
  <c r="GH456" i="14"/>
  <c r="AO456" i="14"/>
  <c r="IL456" i="14"/>
  <c r="AS456" i="14"/>
  <c r="CB456" i="14"/>
  <c r="IU456" i="14"/>
  <c r="ED456" i="14"/>
  <c r="M456" i="14"/>
  <c r="EC456" i="14"/>
  <c r="EK456" i="14"/>
  <c r="BR456" i="14"/>
  <c r="HV456" i="14"/>
  <c r="EL456" i="14"/>
  <c r="GE456" i="14"/>
  <c r="GR456" i="14"/>
  <c r="FW456" i="14"/>
  <c r="FX456" i="14"/>
  <c r="EW456" i="14"/>
  <c r="EM456" i="14"/>
  <c r="EO456" i="14"/>
  <c r="HW456" i="14"/>
  <c r="BW456" i="14"/>
  <c r="IX456" i="14"/>
  <c r="G456" i="14"/>
  <c r="AE456" i="14"/>
  <c r="AM456" i="14"/>
  <c r="HR456" i="14"/>
  <c r="FI456" i="14"/>
  <c r="FN456" i="14"/>
  <c r="DO456" i="14"/>
  <c r="DS456" i="14"/>
  <c r="DQ456" i="14"/>
  <c r="AD456" i="14"/>
  <c r="DG456" i="14"/>
  <c r="DK456" i="14"/>
  <c r="DI456" i="14"/>
  <c r="H456" i="14"/>
  <c r="CI456" i="14"/>
  <c r="CM456" i="14"/>
  <c r="CK456" i="14"/>
  <c r="GP456" i="14"/>
  <c r="CA456" i="14"/>
  <c r="CE456" i="14"/>
  <c r="CC456" i="14"/>
  <c r="FT456" i="14"/>
  <c r="CY456" i="14"/>
  <c r="DA456" i="14"/>
  <c r="GT456" i="14"/>
  <c r="EB456" i="14"/>
  <c r="FG456" i="14"/>
  <c r="HT456" i="14"/>
  <c r="FK456" i="14"/>
  <c r="IT456" i="14"/>
  <c r="GI456" i="14"/>
  <c r="BH456" i="14"/>
  <c r="HO456" i="14"/>
  <c r="EI456" i="14"/>
  <c r="IR456" i="14"/>
  <c r="BK456" i="14"/>
  <c r="X456" i="14"/>
  <c r="CU456" i="14"/>
  <c r="IS456" i="14"/>
  <c r="IP456" i="14"/>
  <c r="IN456" i="14"/>
  <c r="FR456" i="14"/>
  <c r="IK456" i="14"/>
  <c r="IH456" i="14"/>
  <c r="IF456" i="14"/>
  <c r="EV456" i="14"/>
  <c r="HM456" i="14"/>
  <c r="HJ456" i="14"/>
  <c r="GZ456" i="14"/>
  <c r="CJ456" i="14"/>
  <c r="HE456" i="14"/>
  <c r="HB456" i="14"/>
  <c r="GF456" i="14"/>
  <c r="BP456" i="14"/>
  <c r="DE456" i="14"/>
  <c r="GQ456" i="14"/>
  <c r="GS456" i="14"/>
  <c r="BX456" i="14"/>
  <c r="JA456" i="14"/>
  <c r="FM456" i="14"/>
  <c r="AH456" i="14"/>
  <c r="GK456" i="14"/>
  <c r="FJ456" i="14"/>
  <c r="HQ456" i="14"/>
  <c r="GO456" i="14"/>
  <c r="HU456" i="14"/>
  <c r="BM456" i="14"/>
  <c r="AT456" i="14"/>
  <c r="HN456" i="14"/>
  <c r="FQ456" i="14"/>
  <c r="DU456" i="14"/>
  <c r="DR456" i="14"/>
  <c r="GX456" i="14"/>
  <c r="BL456" i="14"/>
  <c r="DM456" i="14"/>
  <c r="DJ456" i="14"/>
  <c r="GB456" i="14"/>
  <c r="AR456" i="14"/>
  <c r="CO456" i="14"/>
  <c r="CL456" i="14"/>
  <c r="DP456" i="14"/>
  <c r="HX456" i="14"/>
  <c r="CG456" i="14"/>
  <c r="CD456" i="14"/>
  <c r="CV456" i="14"/>
  <c r="HD456" i="14"/>
  <c r="DC456" i="14"/>
  <c r="GW456" i="14"/>
  <c r="EZ456" i="14"/>
  <c r="IV456" i="14"/>
  <c r="CH456" i="14"/>
  <c r="K456" i="14"/>
  <c r="DD456" i="14"/>
  <c r="AI456" i="14"/>
  <c r="FP456" i="14"/>
  <c r="AQ456" i="14"/>
  <c r="BB456" i="14"/>
  <c r="CZ456" i="14"/>
  <c r="FF456" i="14"/>
  <c r="JB456" i="14"/>
  <c r="EN456" i="14"/>
  <c r="AK456" i="14"/>
  <c r="EF456" i="14"/>
  <c r="AP456" i="14"/>
  <c r="IY456" i="14"/>
  <c r="J456" i="14"/>
  <c r="GA456" i="14"/>
  <c r="GC456" i="14"/>
  <c r="FS456" i="14"/>
  <c r="FU456" i="14"/>
  <c r="EU456" i="14"/>
  <c r="EY456" i="14"/>
  <c r="DL456" i="14"/>
  <c r="EQ456" i="14"/>
  <c r="CP456" i="14"/>
  <c r="HY456" i="14"/>
  <c r="V456" i="14"/>
  <c r="EJ456" i="14"/>
  <c r="FD456" i="14"/>
  <c r="HP456" i="14"/>
  <c r="FB456" i="14"/>
  <c r="FL456" i="14"/>
  <c r="IM456" i="14"/>
  <c r="GG456" i="14"/>
  <c r="GD456" i="14"/>
  <c r="DT456" i="14"/>
  <c r="IB456" i="14"/>
  <c r="FY456" i="14"/>
  <c r="FV456" i="14"/>
  <c r="CX456" i="14"/>
  <c r="HF456" i="14"/>
  <c r="FA456" i="14"/>
  <c r="EX456" i="14"/>
  <c r="AL456" i="14"/>
  <c r="ET456" i="14"/>
  <c r="ES456" i="14"/>
  <c r="EP456" i="14"/>
  <c r="P456" i="14"/>
  <c r="DX456" i="14"/>
  <c r="IA456" i="14"/>
  <c r="BS456" i="14"/>
  <c r="BU456" i="14"/>
  <c r="FH456" i="14"/>
  <c r="FC456" i="14"/>
  <c r="CT456" i="14"/>
  <c r="T456" i="14"/>
  <c r="DZ456" i="14"/>
  <c r="CF456" i="14"/>
  <c r="EH456" i="14"/>
  <c r="DF456" i="14"/>
  <c r="EE456" i="14"/>
  <c r="IW456" i="14"/>
  <c r="EA456" i="14"/>
  <c r="BD456" i="14"/>
  <c r="CQ456" i="14"/>
  <c r="BI456" i="14"/>
  <c r="BF456" i="14"/>
  <c r="AJ456" i="14"/>
  <c r="ER456" i="14"/>
  <c r="BA456" i="14"/>
  <c r="AX456" i="14"/>
  <c r="N456" i="14"/>
  <c r="DV456" i="14"/>
  <c r="AC456" i="14"/>
  <c r="Z456" i="14"/>
  <c r="GV456" i="14"/>
  <c r="BJ456" i="14"/>
  <c r="U456" i="14"/>
  <c r="R456" i="14"/>
  <c r="FZ456" i="14"/>
  <c r="AN456" i="14"/>
  <c r="HZ456" i="14"/>
  <c r="BY456" i="14"/>
  <c r="DY456" i="14"/>
  <c r="FE456" i="14"/>
  <c r="GN456" i="14"/>
  <c r="FO456" i="14"/>
  <c r="HH456" i="14"/>
  <c r="GM456" i="14"/>
  <c r="AV456" i="14"/>
  <c r="HS456" i="14"/>
  <c r="EG456" i="14"/>
  <c r="GJ456" i="14"/>
  <c r="BO456" i="14"/>
  <c r="HL456" i="14"/>
  <c r="CS456" i="14"/>
  <c r="I196" i="14"/>
  <c r="K196" i="14" s="1"/>
  <c r="HM457" i="14" s="1"/>
  <c r="F197" i="14"/>
  <c r="H197" i="14"/>
  <c r="E198" i="14"/>
  <c r="G198" i="14" s="1"/>
  <c r="D199" i="14"/>
  <c r="C200" i="14"/>
  <c r="K114" i="2"/>
  <c r="M114" i="2" s="1"/>
  <c r="O114" i="2" s="1"/>
  <c r="S114" i="2" s="1"/>
  <c r="L68" i="11" s="1"/>
  <c r="AH113" i="2"/>
  <c r="AI113" i="2" s="1"/>
  <c r="AK113" i="2" s="1"/>
  <c r="AO113" i="2" s="1"/>
  <c r="M67" i="11" s="1"/>
  <c r="H115" i="2"/>
  <c r="I115" i="2" s="1"/>
  <c r="D115" i="2"/>
  <c r="E115" i="2" s="1"/>
  <c r="C116" i="2"/>
  <c r="F115" i="2"/>
  <c r="AC114" i="2"/>
  <c r="Z115" i="2"/>
  <c r="AA114" i="2"/>
  <c r="AB114" i="2" s="1"/>
  <c r="AE114" i="2"/>
  <c r="AF114" i="2" s="1"/>
  <c r="X126" i="2"/>
  <c r="JB457" i="14" l="1"/>
  <c r="BK457" i="14"/>
  <c r="EC457" i="14"/>
  <c r="DW457" i="14"/>
  <c r="GO457" i="14"/>
  <c r="GI457" i="14"/>
  <c r="BL457" i="14"/>
  <c r="BQ457" i="14"/>
  <c r="ED457" i="14"/>
  <c r="DX457" i="14"/>
  <c r="BW457" i="14"/>
  <c r="JA457" i="14"/>
  <c r="IU457" i="14"/>
  <c r="BR457" i="14"/>
  <c r="AW457" i="14"/>
  <c r="GP457" i="14"/>
  <c r="K457" i="14"/>
  <c r="AA457" i="14"/>
  <c r="AS457" i="14"/>
  <c r="DE457" i="14"/>
  <c r="FQ457" i="14"/>
  <c r="IC457" i="14"/>
  <c r="AT457" i="14"/>
  <c r="DF457" i="14"/>
  <c r="FR457" i="14"/>
  <c r="ID457" i="14"/>
  <c r="AM457" i="14"/>
  <c r="CY457" i="14"/>
  <c r="FK457" i="14"/>
  <c r="HW457" i="14"/>
  <c r="AN457" i="14"/>
  <c r="CZ457" i="14"/>
  <c r="FL457" i="14"/>
  <c r="HX457" i="14"/>
  <c r="CK457" i="14"/>
  <c r="EW457" i="14"/>
  <c r="HI457" i="14"/>
  <c r="Z457" i="14"/>
  <c r="CL457" i="14"/>
  <c r="EX457" i="14"/>
  <c r="HJ457" i="14"/>
  <c r="CU457" i="14"/>
  <c r="FG457" i="14"/>
  <c r="HS457" i="14"/>
  <c r="AJ457" i="14"/>
  <c r="CV457" i="14"/>
  <c r="FH457" i="14"/>
  <c r="HT457" i="14"/>
  <c r="FU457" i="14"/>
  <c r="U457" i="14"/>
  <c r="V457" i="14"/>
  <c r="O457" i="14"/>
  <c r="I457" i="14"/>
  <c r="AC457" i="14"/>
  <c r="FA457" i="14"/>
  <c r="AD457" i="14"/>
  <c r="FB457" i="14"/>
  <c r="HN457" i="14"/>
  <c r="W457" i="14"/>
  <c r="CI457" i="14"/>
  <c r="EU457" i="14"/>
  <c r="HG457" i="14"/>
  <c r="X457" i="14"/>
  <c r="CJ457" i="14"/>
  <c r="EV457" i="14"/>
  <c r="HH457" i="14"/>
  <c r="BU457" i="14"/>
  <c r="EG457" i="14"/>
  <c r="GS457" i="14"/>
  <c r="J457" i="14"/>
  <c r="BV457" i="14"/>
  <c r="EH457" i="14"/>
  <c r="GT457" i="14"/>
  <c r="CE457" i="14"/>
  <c r="EQ457" i="14"/>
  <c r="HC457" i="14"/>
  <c r="T457" i="14"/>
  <c r="CF457" i="14"/>
  <c r="ER457" i="14"/>
  <c r="HD457" i="14"/>
  <c r="AO457" i="14"/>
  <c r="BG457" i="14"/>
  <c r="AK457" i="14"/>
  <c r="CW457" i="14"/>
  <c r="FI457" i="14"/>
  <c r="HU457" i="14"/>
  <c r="AL457" i="14"/>
  <c r="CX457" i="14"/>
  <c r="FJ457" i="14"/>
  <c r="HV457" i="14"/>
  <c r="AE457" i="14"/>
  <c r="CQ457" i="14"/>
  <c r="FC457" i="14"/>
  <c r="HO457" i="14"/>
  <c r="AF457" i="14"/>
  <c r="CR457" i="14"/>
  <c r="FD457" i="14"/>
  <c r="HP457" i="14"/>
  <c r="CC457" i="14"/>
  <c r="EO457" i="14"/>
  <c r="HA457" i="14"/>
  <c r="R457" i="14"/>
  <c r="CD457" i="14"/>
  <c r="EP457" i="14"/>
  <c r="HB457" i="14"/>
  <c r="CM457" i="14"/>
  <c r="EY457" i="14"/>
  <c r="HK457" i="14"/>
  <c r="AB457" i="14"/>
  <c r="CN457" i="14"/>
  <c r="EZ457" i="14"/>
  <c r="HL457" i="14"/>
  <c r="AQ457" i="14"/>
  <c r="BO457" i="14"/>
  <c r="BA457" i="14"/>
  <c r="DM457" i="14"/>
  <c r="FY457" i="14"/>
  <c r="IK457" i="14"/>
  <c r="BB457" i="14"/>
  <c r="DN457" i="14"/>
  <c r="FZ457" i="14"/>
  <c r="IL457" i="14"/>
  <c r="AU457" i="14"/>
  <c r="DG457" i="14"/>
  <c r="FS457" i="14"/>
  <c r="IE457" i="14"/>
  <c r="AV457" i="14"/>
  <c r="DH457" i="14"/>
  <c r="FT457" i="14"/>
  <c r="IF457" i="14"/>
  <c r="CS457" i="14"/>
  <c r="FE457" i="14"/>
  <c r="HQ457" i="14"/>
  <c r="AH457" i="14"/>
  <c r="CT457" i="14"/>
  <c r="FF457" i="14"/>
  <c r="HR457" i="14"/>
  <c r="DC457" i="14"/>
  <c r="FO457" i="14"/>
  <c r="IA457" i="14"/>
  <c r="AR457" i="14"/>
  <c r="DD457" i="14"/>
  <c r="FP457" i="14"/>
  <c r="IB457" i="14"/>
  <c r="AX457" i="14"/>
  <c r="ES457" i="14"/>
  <c r="ET457" i="14"/>
  <c r="GY457" i="14"/>
  <c r="CO457" i="14"/>
  <c r="CP457" i="14"/>
  <c r="Q457" i="14"/>
  <c r="AG457" i="14"/>
  <c r="BI457" i="14"/>
  <c r="DU457" i="14"/>
  <c r="GG457" i="14"/>
  <c r="IS457" i="14"/>
  <c r="BJ457" i="14"/>
  <c r="DV457" i="14"/>
  <c r="GH457" i="14"/>
  <c r="IT457" i="14"/>
  <c r="BC457" i="14"/>
  <c r="DO457" i="14"/>
  <c r="GA457" i="14"/>
  <c r="IM457" i="14"/>
  <c r="BD457" i="14"/>
  <c r="DP457" i="14"/>
  <c r="GB457" i="14"/>
  <c r="IN457" i="14"/>
  <c r="DA457" i="14"/>
  <c r="FM457" i="14"/>
  <c r="HY457" i="14"/>
  <c r="AP457" i="14"/>
  <c r="DB457" i="14"/>
  <c r="FN457" i="14"/>
  <c r="HZ457" i="14"/>
  <c r="DK457" i="14"/>
  <c r="FW457" i="14"/>
  <c r="II457" i="14"/>
  <c r="AZ457" i="14"/>
  <c r="DL457" i="14"/>
  <c r="FX457" i="14"/>
  <c r="IJ457" i="14"/>
  <c r="GJ457" i="14"/>
  <c r="IG457" i="14"/>
  <c r="DJ457" i="14"/>
  <c r="FV457" i="14"/>
  <c r="IH457" i="14"/>
  <c r="DS457" i="14"/>
  <c r="GE457" i="14"/>
  <c r="IQ457" i="14"/>
  <c r="BH457" i="14"/>
  <c r="DT457" i="14"/>
  <c r="GF457" i="14"/>
  <c r="IR457" i="14"/>
  <c r="S457" i="14"/>
  <c r="M457" i="14"/>
  <c r="BY457" i="14"/>
  <c r="EK457" i="14"/>
  <c r="GW457" i="14"/>
  <c r="N457" i="14"/>
  <c r="BZ457" i="14"/>
  <c r="EL457" i="14"/>
  <c r="GX457" i="14"/>
  <c r="G457" i="14"/>
  <c r="BS457" i="14"/>
  <c r="EE457" i="14"/>
  <c r="GQ457" i="14"/>
  <c r="H457" i="14"/>
  <c r="BT457" i="14"/>
  <c r="EF457" i="14"/>
  <c r="GR457" i="14"/>
  <c r="BE457" i="14"/>
  <c r="DQ457" i="14"/>
  <c r="GC457" i="14"/>
  <c r="IO457" i="14"/>
  <c r="BF457" i="14"/>
  <c r="DR457" i="14"/>
  <c r="GD457" i="14"/>
  <c r="IP457" i="14"/>
  <c r="EA457" i="14"/>
  <c r="GM457" i="14"/>
  <c r="IY457" i="14"/>
  <c r="BP457" i="14"/>
  <c r="EB457" i="14"/>
  <c r="GN457" i="14"/>
  <c r="IZ457" i="14"/>
  <c r="DI457" i="14"/>
  <c r="AY457" i="14"/>
  <c r="HE457" i="14"/>
  <c r="HF457" i="14"/>
  <c r="EM457" i="14"/>
  <c r="P457" i="14"/>
  <c r="CB457" i="14"/>
  <c r="EN457" i="14"/>
  <c r="GZ457" i="14"/>
  <c r="BM457" i="14"/>
  <c r="DY457" i="14"/>
  <c r="GK457" i="14"/>
  <c r="IW457" i="14"/>
  <c r="BN457" i="14"/>
  <c r="DZ457" i="14"/>
  <c r="GL457" i="14"/>
  <c r="IX457" i="14"/>
  <c r="EI457" i="14"/>
  <c r="GU457" i="14"/>
  <c r="L457" i="14"/>
  <c r="BX457" i="14"/>
  <c r="EJ457" i="14"/>
  <c r="GV457" i="14"/>
  <c r="IV457" i="14"/>
  <c r="AI457" i="14"/>
  <c r="CG457" i="14"/>
  <c r="CH457" i="14"/>
  <c r="CA457" i="14"/>
  <c r="Y457" i="14"/>
  <c r="I197" i="14"/>
  <c r="K197" i="14" s="1"/>
  <c r="HI458" i="14" s="1"/>
  <c r="H198" i="14"/>
  <c r="F198" i="14"/>
  <c r="C201" i="14"/>
  <c r="D200" i="14"/>
  <c r="E199" i="14"/>
  <c r="F199" i="14" s="1"/>
  <c r="AH114" i="2"/>
  <c r="AI114" i="2" s="1"/>
  <c r="AK114" i="2" s="1"/>
  <c r="AO114" i="2" s="1"/>
  <c r="M68" i="11" s="1"/>
  <c r="K115" i="2"/>
  <c r="M115" i="2" s="1"/>
  <c r="O115" i="2" s="1"/>
  <c r="S115" i="2" s="1"/>
  <c r="L69" i="11" s="1"/>
  <c r="F116" i="2"/>
  <c r="C117" i="2"/>
  <c r="D116" i="2"/>
  <c r="E116" i="2" s="1"/>
  <c r="H116" i="2"/>
  <c r="I116" i="2" s="1"/>
  <c r="AC115" i="2"/>
  <c r="Z116" i="2"/>
  <c r="AA115" i="2"/>
  <c r="AB115" i="2" s="1"/>
  <c r="AE115" i="2"/>
  <c r="AF115" i="2" s="1"/>
  <c r="X127" i="2"/>
  <c r="BF458" i="14" l="1"/>
  <c r="H458" i="14"/>
  <c r="CT458" i="14"/>
  <c r="AF458" i="14"/>
  <c r="DR458" i="14"/>
  <c r="R458" i="14"/>
  <c r="AP458" i="14"/>
  <c r="BD458" i="14"/>
  <c r="CD458" i="14"/>
  <c r="DB458" i="14"/>
  <c r="BN458" i="14"/>
  <c r="P458" i="14"/>
  <c r="AN458" i="14"/>
  <c r="DZ458" i="14"/>
  <c r="Z458" i="14"/>
  <c r="AX458" i="14"/>
  <c r="BL458" i="14"/>
  <c r="CL458" i="14"/>
  <c r="DJ458" i="14"/>
  <c r="J458" i="14"/>
  <c r="X458" i="14"/>
  <c r="AH458" i="14"/>
  <c r="AV458" i="14"/>
  <c r="BV458" i="14"/>
  <c r="AJ458" i="14"/>
  <c r="AR458" i="14"/>
  <c r="AZ458" i="14"/>
  <c r="BH458" i="14"/>
  <c r="BP458" i="14"/>
  <c r="L458" i="14"/>
  <c r="T458" i="14"/>
  <c r="AB458" i="14"/>
  <c r="CV458" i="14"/>
  <c r="DD458" i="14"/>
  <c r="DL458" i="14"/>
  <c r="DT458" i="14"/>
  <c r="EB458" i="14"/>
  <c r="BX458" i="14"/>
  <c r="CF458" i="14"/>
  <c r="CN458" i="14"/>
  <c r="AL458" i="14"/>
  <c r="AT458" i="14"/>
  <c r="BB458" i="14"/>
  <c r="BJ458" i="14"/>
  <c r="BR458" i="14"/>
  <c r="N458" i="14"/>
  <c r="V458" i="14"/>
  <c r="AD458" i="14"/>
  <c r="CX458" i="14"/>
  <c r="DF458" i="14"/>
  <c r="DN458" i="14"/>
  <c r="DV458" i="14"/>
  <c r="ED458" i="14"/>
  <c r="BZ458" i="14"/>
  <c r="CH458" i="14"/>
  <c r="CP458" i="14"/>
  <c r="CR458" i="14"/>
  <c r="CZ458" i="14"/>
  <c r="DH458" i="14"/>
  <c r="DP458" i="14"/>
  <c r="DX458" i="14"/>
  <c r="BT458" i="14"/>
  <c r="CB458" i="14"/>
  <c r="CJ458" i="14"/>
  <c r="FF458" i="14"/>
  <c r="FH458" i="14"/>
  <c r="FJ458" i="14"/>
  <c r="FD458" i="14"/>
  <c r="FN458" i="14"/>
  <c r="FP458" i="14"/>
  <c r="FR458" i="14"/>
  <c r="FL458" i="14"/>
  <c r="FV458" i="14"/>
  <c r="FX458" i="14"/>
  <c r="FZ458" i="14"/>
  <c r="FT458" i="14"/>
  <c r="GD458" i="14"/>
  <c r="GF458" i="14"/>
  <c r="GH458" i="14"/>
  <c r="GB458" i="14"/>
  <c r="GL458" i="14"/>
  <c r="GN458" i="14"/>
  <c r="GP458" i="14"/>
  <c r="GJ458" i="14"/>
  <c r="EH458" i="14"/>
  <c r="EJ458" i="14"/>
  <c r="EL458" i="14"/>
  <c r="EF458" i="14"/>
  <c r="EP458" i="14"/>
  <c r="ER458" i="14"/>
  <c r="ET458" i="14"/>
  <c r="EN458" i="14"/>
  <c r="EX458" i="14"/>
  <c r="EZ458" i="14"/>
  <c r="FB458" i="14"/>
  <c r="EV458" i="14"/>
  <c r="HR458" i="14"/>
  <c r="HT458" i="14"/>
  <c r="HV458" i="14"/>
  <c r="HP458" i="14"/>
  <c r="HZ458" i="14"/>
  <c r="IB458" i="14"/>
  <c r="ID458" i="14"/>
  <c r="HX458" i="14"/>
  <c r="IH458" i="14"/>
  <c r="IJ458" i="14"/>
  <c r="IL458" i="14"/>
  <c r="IF458" i="14"/>
  <c r="IP458" i="14"/>
  <c r="IR458" i="14"/>
  <c r="IT458" i="14"/>
  <c r="IN458" i="14"/>
  <c r="IX458" i="14"/>
  <c r="IZ458" i="14"/>
  <c r="JB458" i="14"/>
  <c r="IV458" i="14"/>
  <c r="GT458" i="14"/>
  <c r="GV458" i="14"/>
  <c r="GX458" i="14"/>
  <c r="GR458" i="14"/>
  <c r="HB458" i="14"/>
  <c r="HD458" i="14"/>
  <c r="HF458" i="14"/>
  <c r="GZ458" i="14"/>
  <c r="HJ458" i="14"/>
  <c r="HL458" i="14"/>
  <c r="HN458" i="14"/>
  <c r="HH458" i="14"/>
  <c r="AI458" i="14"/>
  <c r="AK458" i="14"/>
  <c r="AE458" i="14"/>
  <c r="AG458" i="14"/>
  <c r="AQ458" i="14"/>
  <c r="AS458" i="14"/>
  <c r="AM458" i="14"/>
  <c r="AO458" i="14"/>
  <c r="AY458" i="14"/>
  <c r="BA458" i="14"/>
  <c r="AU458" i="14"/>
  <c r="AW458" i="14"/>
  <c r="BG458" i="14"/>
  <c r="BI458" i="14"/>
  <c r="BC458" i="14"/>
  <c r="BE458" i="14"/>
  <c r="BO458" i="14"/>
  <c r="BQ458" i="14"/>
  <c r="BK458" i="14"/>
  <c r="BM458" i="14"/>
  <c r="K458" i="14"/>
  <c r="M458" i="14"/>
  <c r="G458" i="14"/>
  <c r="I458" i="14"/>
  <c r="S458" i="14"/>
  <c r="U458" i="14"/>
  <c r="O458" i="14"/>
  <c r="Q458" i="14"/>
  <c r="AA458" i="14"/>
  <c r="AC458" i="14"/>
  <c r="W458" i="14"/>
  <c r="Y458" i="14"/>
  <c r="CU458" i="14"/>
  <c r="CW458" i="14"/>
  <c r="CQ458" i="14"/>
  <c r="CS458" i="14"/>
  <c r="DC458" i="14"/>
  <c r="DE458" i="14"/>
  <c r="CY458" i="14"/>
  <c r="DA458" i="14"/>
  <c r="DK458" i="14"/>
  <c r="DM458" i="14"/>
  <c r="DG458" i="14"/>
  <c r="DI458" i="14"/>
  <c r="DS458" i="14"/>
  <c r="DU458" i="14"/>
  <c r="DO458" i="14"/>
  <c r="DQ458" i="14"/>
  <c r="EA458" i="14"/>
  <c r="EC458" i="14"/>
  <c r="DW458" i="14"/>
  <c r="DY458" i="14"/>
  <c r="BW458" i="14"/>
  <c r="BY458" i="14"/>
  <c r="BS458" i="14"/>
  <c r="BU458" i="14"/>
  <c r="CE458" i="14"/>
  <c r="CG458" i="14"/>
  <c r="CA458" i="14"/>
  <c r="CC458" i="14"/>
  <c r="CM458" i="14"/>
  <c r="CO458" i="14"/>
  <c r="CI458" i="14"/>
  <c r="CK458" i="14"/>
  <c r="FG458" i="14"/>
  <c r="FI458" i="14"/>
  <c r="FC458" i="14"/>
  <c r="FE458" i="14"/>
  <c r="FO458" i="14"/>
  <c r="FQ458" i="14"/>
  <c r="FK458" i="14"/>
  <c r="FM458" i="14"/>
  <c r="FW458" i="14"/>
  <c r="FY458" i="14"/>
  <c r="FS458" i="14"/>
  <c r="FU458" i="14"/>
  <c r="GE458" i="14"/>
  <c r="GG458" i="14"/>
  <c r="GA458" i="14"/>
  <c r="GC458" i="14"/>
  <c r="GM458" i="14"/>
  <c r="GO458" i="14"/>
  <c r="GI458" i="14"/>
  <c r="GK458" i="14"/>
  <c r="EI458" i="14"/>
  <c r="EK458" i="14"/>
  <c r="EE458" i="14"/>
  <c r="EG458" i="14"/>
  <c r="EQ458" i="14"/>
  <c r="ES458" i="14"/>
  <c r="EM458" i="14"/>
  <c r="EO458" i="14"/>
  <c r="EY458" i="14"/>
  <c r="FA458" i="14"/>
  <c r="EU458" i="14"/>
  <c r="EW458" i="14"/>
  <c r="I198" i="14"/>
  <c r="K198" i="14" s="1"/>
  <c r="BX459" i="14" s="1"/>
  <c r="HS458" i="14"/>
  <c r="HU458" i="14"/>
  <c r="HO458" i="14"/>
  <c r="HQ458" i="14"/>
  <c r="IA458" i="14"/>
  <c r="IC458" i="14"/>
  <c r="HW458" i="14"/>
  <c r="HY458" i="14"/>
  <c r="II458" i="14"/>
  <c r="IK458" i="14"/>
  <c r="IE458" i="14"/>
  <c r="IG458" i="14"/>
  <c r="IQ458" i="14"/>
  <c r="IS458" i="14"/>
  <c r="IM458" i="14"/>
  <c r="IO458" i="14"/>
  <c r="IY458" i="14"/>
  <c r="JA458" i="14"/>
  <c r="IU458" i="14"/>
  <c r="IW458" i="14"/>
  <c r="GU458" i="14"/>
  <c r="GW458" i="14"/>
  <c r="GQ458" i="14"/>
  <c r="GS458" i="14"/>
  <c r="HC458" i="14"/>
  <c r="HE458" i="14"/>
  <c r="GY458" i="14"/>
  <c r="HA458" i="14"/>
  <c r="HK458" i="14"/>
  <c r="HM458" i="14"/>
  <c r="HG458" i="14"/>
  <c r="H199" i="14"/>
  <c r="G199" i="14"/>
  <c r="G200" i="14"/>
  <c r="E200" i="14"/>
  <c r="H200" i="14" s="1"/>
  <c r="D201" i="14"/>
  <c r="C202" i="14"/>
  <c r="K116" i="2"/>
  <c r="M116" i="2" s="1"/>
  <c r="O116" i="2" s="1"/>
  <c r="S116" i="2" s="1"/>
  <c r="L70" i="11" s="1"/>
  <c r="AH115" i="2"/>
  <c r="AI115" i="2" s="1"/>
  <c r="AK115" i="2" s="1"/>
  <c r="AO115" i="2" s="1"/>
  <c r="M69" i="11" s="1"/>
  <c r="F117" i="2"/>
  <c r="H117" i="2"/>
  <c r="I117" i="2" s="1"/>
  <c r="C118" i="2"/>
  <c r="D117" i="2"/>
  <c r="E117" i="2" s="1"/>
  <c r="AC116" i="2"/>
  <c r="AA116" i="2"/>
  <c r="AB116" i="2" s="1"/>
  <c r="Z117" i="2"/>
  <c r="AE116" i="2"/>
  <c r="AF116" i="2" s="1"/>
  <c r="X128" i="2"/>
  <c r="I199" i="14" l="1"/>
  <c r="K199" i="14" s="1"/>
  <c r="IY460" i="14" s="1"/>
  <c r="BO459" i="14"/>
  <c r="FJ459" i="14"/>
  <c r="GK459" i="14"/>
  <c r="IH459" i="14"/>
  <c r="HT459" i="14"/>
  <c r="ER459" i="14"/>
  <c r="GJ459" i="14"/>
  <c r="AW459" i="14"/>
  <c r="EQ459" i="14"/>
  <c r="BK459" i="14"/>
  <c r="FS459" i="14"/>
  <c r="HN459" i="14"/>
  <c r="FX459" i="14"/>
  <c r="HF459" i="14"/>
  <c r="CM459" i="14"/>
  <c r="HZ459" i="14"/>
  <c r="GF459" i="14"/>
  <c r="AO459" i="14"/>
  <c r="X459" i="14"/>
  <c r="GG459" i="14"/>
  <c r="EN459" i="14"/>
  <c r="FK459" i="14"/>
  <c r="H459" i="14"/>
  <c r="EP459" i="14"/>
  <c r="EO459" i="14"/>
  <c r="GA459" i="14"/>
  <c r="O459" i="14"/>
  <c r="DN459" i="14"/>
  <c r="K459" i="14"/>
  <c r="ET459" i="14"/>
  <c r="GO459" i="14"/>
  <c r="IP459" i="14"/>
  <c r="DF459" i="14"/>
  <c r="CS459" i="14"/>
  <c r="ES459" i="14"/>
  <c r="GN459" i="14"/>
  <c r="BE459" i="14"/>
  <c r="FP459" i="14"/>
  <c r="U459" i="14"/>
  <c r="S459" i="14"/>
  <c r="Q459" i="14"/>
  <c r="GP459" i="14"/>
  <c r="GM459" i="14"/>
  <c r="BM459" i="14"/>
  <c r="GH459" i="14"/>
  <c r="GE459" i="14"/>
  <c r="GB459" i="14"/>
  <c r="BA459" i="14"/>
  <c r="DJ459" i="14"/>
  <c r="ID459" i="14"/>
  <c r="FO459" i="14"/>
  <c r="FL459" i="14"/>
  <c r="CW459" i="14"/>
  <c r="FF459" i="14"/>
  <c r="AE459" i="14"/>
  <c r="AB459" i="14"/>
  <c r="Y459" i="14"/>
  <c r="L459" i="14"/>
  <c r="BY459" i="14"/>
  <c r="BZ459" i="14"/>
  <c r="HD459" i="14"/>
  <c r="HB459" i="14"/>
  <c r="GZ459" i="14"/>
  <c r="ED459" i="14"/>
  <c r="EA459" i="14"/>
  <c r="IV459" i="14"/>
  <c r="DV459" i="14"/>
  <c r="BG459" i="14"/>
  <c r="DP459" i="14"/>
  <c r="IJ459" i="14"/>
  <c r="FU459" i="14"/>
  <c r="FR459" i="14"/>
  <c r="AQ459" i="14"/>
  <c r="CZ459" i="14"/>
  <c r="AK459" i="14"/>
  <c r="HQ459" i="14"/>
  <c r="EY459" i="14"/>
  <c r="HH459" i="14"/>
  <c r="J459" i="14"/>
  <c r="BS459" i="14"/>
  <c r="GX459" i="14"/>
  <c r="CH459" i="14"/>
  <c r="CF459" i="14"/>
  <c r="CD459" i="14"/>
  <c r="CB459" i="14"/>
  <c r="EC459" i="14"/>
  <c r="IX459" i="14"/>
  <c r="DX459" i="14"/>
  <c r="DU459" i="14"/>
  <c r="GD459" i="14"/>
  <c r="BC459" i="14"/>
  <c r="DL459" i="14"/>
  <c r="IF459" i="14"/>
  <c r="FQ459" i="14"/>
  <c r="FN459" i="14"/>
  <c r="AM459" i="14"/>
  <c r="FH459" i="14"/>
  <c r="AG459" i="14"/>
  <c r="AD459" i="14"/>
  <c r="AA459" i="14"/>
  <c r="EU459" i="14"/>
  <c r="GW459" i="14"/>
  <c r="I459" i="14"/>
  <c r="V459" i="14"/>
  <c r="T459" i="14"/>
  <c r="R459" i="14"/>
  <c r="EM459" i="14"/>
  <c r="BQ459" i="14"/>
  <c r="GL459" i="14"/>
  <c r="GI459" i="14"/>
  <c r="BI459" i="14"/>
  <c r="DR459" i="14"/>
  <c r="IL459" i="14"/>
  <c r="FW459" i="14"/>
  <c r="FT459" i="14"/>
  <c r="AS459" i="14"/>
  <c r="DB459" i="14"/>
  <c r="HS459" i="14"/>
  <c r="HP459" i="14"/>
  <c r="FA459" i="14"/>
  <c r="HJ459" i="14"/>
  <c r="CI459" i="14"/>
  <c r="GQ459" i="14"/>
  <c r="G459" i="14"/>
  <c r="HE459" i="14"/>
  <c r="HC459" i="14"/>
  <c r="HA459" i="14"/>
  <c r="CA459" i="14"/>
  <c r="IZ459" i="14"/>
  <c r="DZ459" i="14"/>
  <c r="DW459" i="14"/>
  <c r="IR459" i="14"/>
  <c r="GC459" i="14"/>
  <c r="FZ459" i="14"/>
  <c r="AY459" i="14"/>
  <c r="DH459" i="14"/>
  <c r="IB459" i="14"/>
  <c r="FM459" i="14"/>
  <c r="HV459" i="14"/>
  <c r="CU459" i="14"/>
  <c r="FD459" i="14"/>
  <c r="CO459" i="14"/>
  <c r="Z459" i="14"/>
  <c r="W459" i="14"/>
  <c r="EI459" i="14"/>
  <c r="BT459" i="14"/>
  <c r="AI459" i="14"/>
  <c r="HO459" i="14"/>
  <c r="AC459" i="14"/>
  <c r="EW459" i="14"/>
  <c r="EL459" i="14"/>
  <c r="EG459" i="14"/>
  <c r="GT459" i="14"/>
  <c r="CG459" i="14"/>
  <c r="CE459" i="14"/>
  <c r="CC459" i="14"/>
  <c r="JB459" i="14"/>
  <c r="EB459" i="14"/>
  <c r="DY459" i="14"/>
  <c r="IT459" i="14"/>
  <c r="DT459" i="14"/>
  <c r="IN459" i="14"/>
  <c r="FY459" i="14"/>
  <c r="FV459" i="14"/>
  <c r="AU459" i="14"/>
  <c r="DD459" i="14"/>
  <c r="HX459" i="14"/>
  <c r="HU459" i="14"/>
  <c r="HR459" i="14"/>
  <c r="CQ459" i="14"/>
  <c r="HL459" i="14"/>
  <c r="CK459" i="14"/>
  <c r="EF459" i="14"/>
  <c r="EE459" i="14"/>
  <c r="GV459" i="14"/>
  <c r="P459" i="14"/>
  <c r="BR459" i="14"/>
  <c r="BP459" i="14"/>
  <c r="BN459" i="14"/>
  <c r="BL459" i="14"/>
  <c r="BJ459" i="14"/>
  <c r="BH459" i="14"/>
  <c r="BF459" i="14"/>
  <c r="BD459" i="14"/>
  <c r="BB459" i="14"/>
  <c r="AZ459" i="14"/>
  <c r="AX459" i="14"/>
  <c r="AV459" i="14"/>
  <c r="AT459" i="14"/>
  <c r="AR459" i="14"/>
  <c r="AP459" i="14"/>
  <c r="AN459" i="14"/>
  <c r="CX459" i="14"/>
  <c r="CV459" i="14"/>
  <c r="CT459" i="14"/>
  <c r="CR459" i="14"/>
  <c r="FB459" i="14"/>
  <c r="EZ459" i="14"/>
  <c r="EX459" i="14"/>
  <c r="EV459" i="14"/>
  <c r="EJ459" i="14"/>
  <c r="GU459" i="14"/>
  <c r="BW459" i="14"/>
  <c r="GR459" i="14"/>
  <c r="GY459" i="14"/>
  <c r="JA459" i="14"/>
  <c r="IY459" i="14"/>
  <c r="IW459" i="14"/>
  <c r="IU459" i="14"/>
  <c r="IS459" i="14"/>
  <c r="IQ459" i="14"/>
  <c r="IO459" i="14"/>
  <c r="IM459" i="14"/>
  <c r="IK459" i="14"/>
  <c r="II459" i="14"/>
  <c r="IG459" i="14"/>
  <c r="IE459" i="14"/>
  <c r="IC459" i="14"/>
  <c r="IA459" i="14"/>
  <c r="HY459" i="14"/>
  <c r="HW459" i="14"/>
  <c r="AL459" i="14"/>
  <c r="AJ459" i="14"/>
  <c r="AH459" i="14"/>
  <c r="AF459" i="14"/>
  <c r="CP459" i="14"/>
  <c r="CN459" i="14"/>
  <c r="CL459" i="14"/>
  <c r="CJ459" i="14"/>
  <c r="EH459" i="14"/>
  <c r="GS459" i="14"/>
  <c r="BU459" i="14"/>
  <c r="BV459" i="14"/>
  <c r="DS459" i="14"/>
  <c r="DQ459" i="14"/>
  <c r="DO459" i="14"/>
  <c r="DM459" i="14"/>
  <c r="DK459" i="14"/>
  <c r="DI459" i="14"/>
  <c r="DG459" i="14"/>
  <c r="DE459" i="14"/>
  <c r="DC459" i="14"/>
  <c r="DA459" i="14"/>
  <c r="CY459" i="14"/>
  <c r="FI459" i="14"/>
  <c r="FG459" i="14"/>
  <c r="FE459" i="14"/>
  <c r="FC459" i="14"/>
  <c r="HM459" i="14"/>
  <c r="HK459" i="14"/>
  <c r="HI459" i="14"/>
  <c r="HG459" i="14"/>
  <c r="N459" i="14"/>
  <c r="EK459" i="14"/>
  <c r="M459" i="14"/>
  <c r="HY460" i="14"/>
  <c r="C203" i="14"/>
  <c r="D202" i="14"/>
  <c r="E201" i="14"/>
  <c r="H201" i="14" s="1"/>
  <c r="F200" i="14"/>
  <c r="I200" i="14" s="1"/>
  <c r="K200" i="14" s="1"/>
  <c r="K117" i="2"/>
  <c r="M117" i="2" s="1"/>
  <c r="O117" i="2" s="1"/>
  <c r="S117" i="2" s="1"/>
  <c r="L71" i="11" s="1"/>
  <c r="C119" i="2"/>
  <c r="F118" i="2"/>
  <c r="H118" i="2"/>
  <c r="I118" i="2" s="1"/>
  <c r="D118" i="2"/>
  <c r="E118" i="2" s="1"/>
  <c r="AH116" i="2"/>
  <c r="AI116" i="2" s="1"/>
  <c r="AK116" i="2" s="1"/>
  <c r="AO116" i="2" s="1"/>
  <c r="M70" i="11" s="1"/>
  <c r="AC117" i="2"/>
  <c r="Z118" i="2"/>
  <c r="AE117" i="2"/>
  <c r="AF117" i="2" s="1"/>
  <c r="AA117" i="2"/>
  <c r="AB117" i="2" s="1"/>
  <c r="X129" i="2"/>
  <c r="BS460" i="14" l="1"/>
  <c r="CN460" i="14"/>
  <c r="H460" i="14"/>
  <c r="AI460" i="14"/>
  <c r="CQ460" i="14"/>
  <c r="HS460" i="14"/>
  <c r="ID460" i="14"/>
  <c r="CA460" i="14"/>
  <c r="ES460" i="14"/>
  <c r="IA460" i="14"/>
  <c r="DW460" i="14"/>
  <c r="AA460" i="14"/>
  <c r="JA460" i="14"/>
  <c r="FI460" i="14"/>
  <c r="CC460" i="14"/>
  <c r="BZ460" i="14"/>
  <c r="CV460" i="14"/>
  <c r="P460" i="14"/>
  <c r="BN460" i="14"/>
  <c r="IQ460" i="14"/>
  <c r="X460" i="14"/>
  <c r="GS460" i="14"/>
  <c r="GA460" i="14"/>
  <c r="II460" i="14"/>
  <c r="CP460" i="14"/>
  <c r="BU460" i="14"/>
  <c r="IF460" i="14"/>
  <c r="EC460" i="14"/>
  <c r="BP460" i="14"/>
  <c r="HQ460" i="14"/>
  <c r="CI460" i="14"/>
  <c r="CH460" i="14"/>
  <c r="EK460" i="14"/>
  <c r="GG460" i="14"/>
  <c r="CX460" i="14"/>
  <c r="FA460" i="14"/>
  <c r="CF460" i="14"/>
  <c r="BL460" i="14"/>
  <c r="IJ460" i="14"/>
  <c r="CS460" i="14"/>
  <c r="HI460" i="14"/>
  <c r="S460" i="14"/>
  <c r="HK460" i="14"/>
  <c r="BX460" i="14"/>
  <c r="IP460" i="14"/>
  <c r="AF460" i="14"/>
  <c r="CK460" i="14"/>
  <c r="HA460" i="14"/>
  <c r="K460" i="14"/>
  <c r="EA460" i="14"/>
  <c r="IO460" i="14"/>
  <c r="IR460" i="14"/>
  <c r="DJ460" i="14"/>
  <c r="IL460" i="14"/>
  <c r="DY460" i="14"/>
  <c r="BE460" i="14"/>
  <c r="AO460" i="14"/>
  <c r="CT460" i="14"/>
  <c r="CW460" i="14"/>
  <c r="HG460" i="14"/>
  <c r="CD460" i="14"/>
  <c r="CG460" i="14"/>
  <c r="GQ460" i="14"/>
  <c r="IW460" i="14"/>
  <c r="GU460" i="14"/>
  <c r="DU460" i="14"/>
  <c r="FZ460" i="14"/>
  <c r="DK460" i="14"/>
  <c r="DL460" i="14"/>
  <c r="HO460" i="14"/>
  <c r="CL460" i="14"/>
  <c r="CO460" i="14"/>
  <c r="GY460" i="14"/>
  <c r="BV460" i="14"/>
  <c r="BY460" i="14"/>
  <c r="BK460" i="14"/>
  <c r="GB460" i="14"/>
  <c r="FU460" i="14"/>
  <c r="AS460" i="14"/>
  <c r="BC460" i="14"/>
  <c r="FS460" i="14"/>
  <c r="CZ460" i="14"/>
  <c r="AH460" i="14"/>
  <c r="FC460" i="14"/>
  <c r="AK460" i="14"/>
  <c r="Z460" i="14"/>
  <c r="EU460" i="14"/>
  <c r="AC460" i="14"/>
  <c r="R460" i="14"/>
  <c r="EM460" i="14"/>
  <c r="U460" i="14"/>
  <c r="J460" i="14"/>
  <c r="EE460" i="14"/>
  <c r="M460" i="14"/>
  <c r="GK460" i="14"/>
  <c r="JB460" i="14"/>
  <c r="BG460" i="14"/>
  <c r="IM460" i="14"/>
  <c r="BI460" i="14"/>
  <c r="DI460" i="14"/>
  <c r="DM460" i="14"/>
  <c r="HZ460" i="14"/>
  <c r="GE460" i="14"/>
  <c r="FE460" i="14"/>
  <c r="AE460" i="14"/>
  <c r="AJ460" i="14"/>
  <c r="EW460" i="14"/>
  <c r="W460" i="14"/>
  <c r="AB460" i="14"/>
  <c r="EO460" i="14"/>
  <c r="O460" i="14"/>
  <c r="T460" i="14"/>
  <c r="EG460" i="14"/>
  <c r="G460" i="14"/>
  <c r="L460" i="14"/>
  <c r="IV460" i="14"/>
  <c r="GO460" i="14"/>
  <c r="GD460" i="14"/>
  <c r="DO460" i="14"/>
  <c r="FW460" i="14"/>
  <c r="DH460" i="14"/>
  <c r="FX460" i="14"/>
  <c r="FR460" i="14"/>
  <c r="FG460" i="14"/>
  <c r="AG460" i="14"/>
  <c r="AL460" i="14"/>
  <c r="EY460" i="14"/>
  <c r="Y460" i="14"/>
  <c r="AD460" i="14"/>
  <c r="EQ460" i="14"/>
  <c r="Q460" i="14"/>
  <c r="V460" i="14"/>
  <c r="EI460" i="14"/>
  <c r="I460" i="14"/>
  <c r="N460" i="14"/>
  <c r="BO460" i="14"/>
  <c r="IU460" i="14"/>
  <c r="BQ460" i="14"/>
  <c r="GC460" i="14"/>
  <c r="IT460" i="14"/>
  <c r="IH460" i="14"/>
  <c r="DG460" i="14"/>
  <c r="FM460" i="14"/>
  <c r="DF460" i="14"/>
  <c r="CU460" i="14"/>
  <c r="CR460" i="14"/>
  <c r="HU460" i="14"/>
  <c r="CM460" i="14"/>
  <c r="CJ460" i="14"/>
  <c r="HM460" i="14"/>
  <c r="CE460" i="14"/>
  <c r="CB460" i="14"/>
  <c r="HE460" i="14"/>
  <c r="BW460" i="14"/>
  <c r="BT460" i="14"/>
  <c r="GW460" i="14"/>
  <c r="IX460" i="14"/>
  <c r="GI460" i="14"/>
  <c r="IZ460" i="14"/>
  <c r="DQ460" i="14"/>
  <c r="GH460" i="14"/>
  <c r="FV460" i="14"/>
  <c r="AU460" i="14"/>
  <c r="FK460" i="14"/>
  <c r="AT460" i="14"/>
  <c r="GF460" i="14"/>
  <c r="AW460" i="14"/>
  <c r="DN460" i="14"/>
  <c r="AM460" i="14"/>
  <c r="HW460" i="14"/>
  <c r="IC460" i="14"/>
  <c r="DC460" i="14"/>
  <c r="FP460" i="14"/>
  <c r="CY460" i="14"/>
  <c r="DB460" i="14"/>
  <c r="HC460" i="14"/>
  <c r="BM460" i="14"/>
  <c r="BR460" i="14"/>
  <c r="DS460" i="14"/>
  <c r="IN460" i="14"/>
  <c r="IS460" i="14"/>
  <c r="AY460" i="14"/>
  <c r="FT460" i="14"/>
  <c r="FY460" i="14"/>
  <c r="FQ460" i="14"/>
  <c r="HX460" i="14"/>
  <c r="AN460" i="14"/>
  <c r="BA460" i="14"/>
  <c r="DA460" i="14"/>
  <c r="FL460" i="14"/>
  <c r="AR460" i="14"/>
  <c r="HR460" i="14"/>
  <c r="HP460" i="14"/>
  <c r="HV460" i="14"/>
  <c r="HT460" i="14"/>
  <c r="HJ460" i="14"/>
  <c r="HH460" i="14"/>
  <c r="HN460" i="14"/>
  <c r="HL460" i="14"/>
  <c r="HB460" i="14"/>
  <c r="GZ460" i="14"/>
  <c r="HF460" i="14"/>
  <c r="HD460" i="14"/>
  <c r="GT460" i="14"/>
  <c r="GR460" i="14"/>
  <c r="GX460" i="14"/>
  <c r="GV460" i="14"/>
  <c r="GL460" i="14"/>
  <c r="GJ460" i="14"/>
  <c r="GP460" i="14"/>
  <c r="GN460" i="14"/>
  <c r="DR460" i="14"/>
  <c r="DP460" i="14"/>
  <c r="DV460" i="14"/>
  <c r="DT460" i="14"/>
  <c r="AX460" i="14"/>
  <c r="AV460" i="14"/>
  <c r="BB460" i="14"/>
  <c r="AZ460" i="14"/>
  <c r="DE460" i="14"/>
  <c r="IB460" i="14"/>
  <c r="DD460" i="14"/>
  <c r="GM460" i="14"/>
  <c r="FF460" i="14"/>
  <c r="FD460" i="14"/>
  <c r="FJ460" i="14"/>
  <c r="FH460" i="14"/>
  <c r="EX460" i="14"/>
  <c r="EV460" i="14"/>
  <c r="FB460" i="14"/>
  <c r="EZ460" i="14"/>
  <c r="EP460" i="14"/>
  <c r="EN460" i="14"/>
  <c r="ET460" i="14"/>
  <c r="ER460" i="14"/>
  <c r="EH460" i="14"/>
  <c r="EF460" i="14"/>
  <c r="EL460" i="14"/>
  <c r="EJ460" i="14"/>
  <c r="DZ460" i="14"/>
  <c r="DX460" i="14"/>
  <c r="ED460" i="14"/>
  <c r="EB460" i="14"/>
  <c r="BF460" i="14"/>
  <c r="BD460" i="14"/>
  <c r="BJ460" i="14"/>
  <c r="BH460" i="14"/>
  <c r="IG460" i="14"/>
  <c r="IE460" i="14"/>
  <c r="IK460" i="14"/>
  <c r="FO460" i="14"/>
  <c r="AQ460" i="14"/>
  <c r="FN460" i="14"/>
  <c r="AP460" i="14"/>
  <c r="F201" i="14"/>
  <c r="G201" i="14"/>
  <c r="IV461" i="14"/>
  <c r="IN461" i="14"/>
  <c r="IF461" i="14"/>
  <c r="HX461" i="14"/>
  <c r="HP461" i="14"/>
  <c r="HH461" i="14"/>
  <c r="GZ461" i="14"/>
  <c r="GR461" i="14"/>
  <c r="GJ461" i="14"/>
  <c r="GB461" i="14"/>
  <c r="FT461" i="14"/>
  <c r="FL461" i="14"/>
  <c r="FD461" i="14"/>
  <c r="EV461" i="14"/>
  <c r="EN461" i="14"/>
  <c r="EF461" i="14"/>
  <c r="DX461" i="14"/>
  <c r="DP461" i="14"/>
  <c r="DH461" i="14"/>
  <c r="CZ461" i="14"/>
  <c r="CR461" i="14"/>
  <c r="CJ461" i="14"/>
  <c r="CB461" i="14"/>
  <c r="BT461" i="14"/>
  <c r="BL461" i="14"/>
  <c r="BD461" i="14"/>
  <c r="AV461" i="14"/>
  <c r="AN461" i="14"/>
  <c r="AF461" i="14"/>
  <c r="X461" i="14"/>
  <c r="P461" i="14"/>
  <c r="H461" i="14"/>
  <c r="IU461" i="14"/>
  <c r="IM461" i="14"/>
  <c r="IE461" i="14"/>
  <c r="HW461" i="14"/>
  <c r="HO461" i="14"/>
  <c r="HG461" i="14"/>
  <c r="GY461" i="14"/>
  <c r="GQ461" i="14"/>
  <c r="GI461" i="14"/>
  <c r="GA461" i="14"/>
  <c r="FS461" i="14"/>
  <c r="FK461" i="14"/>
  <c r="FC461" i="14"/>
  <c r="EU461" i="14"/>
  <c r="EM461" i="14"/>
  <c r="EE461" i="14"/>
  <c r="DW461" i="14"/>
  <c r="DO461" i="14"/>
  <c r="DG461" i="14"/>
  <c r="CY461" i="14"/>
  <c r="CQ461" i="14"/>
  <c r="CI461" i="14"/>
  <c r="CA461" i="14"/>
  <c r="BS461" i="14"/>
  <c r="BK461" i="14"/>
  <c r="BC461" i="14"/>
  <c r="AU461" i="14"/>
  <c r="AM461" i="14"/>
  <c r="AE461" i="14"/>
  <c r="W461" i="14"/>
  <c r="O461" i="14"/>
  <c r="G461" i="14"/>
  <c r="JB461" i="14"/>
  <c r="IT461" i="14"/>
  <c r="IL461" i="14"/>
  <c r="ID461" i="14"/>
  <c r="HV461" i="14"/>
  <c r="HN461" i="14"/>
  <c r="HF461" i="14"/>
  <c r="GX461" i="14"/>
  <c r="GP461" i="14"/>
  <c r="GH461" i="14"/>
  <c r="FZ461" i="14"/>
  <c r="FR461" i="14"/>
  <c r="FJ461" i="14"/>
  <c r="FB461" i="14"/>
  <c r="ET461" i="14"/>
  <c r="EL461" i="14"/>
  <c r="ED461" i="14"/>
  <c r="DV461" i="14"/>
  <c r="DN461" i="14"/>
  <c r="DF461" i="14"/>
  <c r="CX461" i="14"/>
  <c r="CP461" i="14"/>
  <c r="CH461" i="14"/>
  <c r="BZ461" i="14"/>
  <c r="BR461" i="14"/>
  <c r="BJ461" i="14"/>
  <c r="BB461" i="14"/>
  <c r="AT461" i="14"/>
  <c r="AL461" i="14"/>
  <c r="AD461" i="14"/>
  <c r="V461" i="14"/>
  <c r="N461" i="14"/>
  <c r="JA461" i="14"/>
  <c r="IS461" i="14"/>
  <c r="IK461" i="14"/>
  <c r="IC461" i="14"/>
  <c r="HU461" i="14"/>
  <c r="HM461" i="14"/>
  <c r="HE461" i="14"/>
  <c r="GW461" i="14"/>
  <c r="GO461" i="14"/>
  <c r="GG461" i="14"/>
  <c r="FY461" i="14"/>
  <c r="FQ461" i="14"/>
  <c r="FI461" i="14"/>
  <c r="FA461" i="14"/>
  <c r="ES461" i="14"/>
  <c r="EK461" i="14"/>
  <c r="EC461" i="14"/>
  <c r="DU461" i="14"/>
  <c r="DM461" i="14"/>
  <c r="DE461" i="14"/>
  <c r="CW461" i="14"/>
  <c r="CO461" i="14"/>
  <c r="CG461" i="14"/>
  <c r="BY461" i="14"/>
  <c r="BQ461" i="14"/>
  <c r="BI461" i="14"/>
  <c r="BA461" i="14"/>
  <c r="AS461" i="14"/>
  <c r="AK461" i="14"/>
  <c r="AC461" i="14"/>
  <c r="U461" i="14"/>
  <c r="M461" i="14"/>
  <c r="IZ461" i="14"/>
  <c r="IR461" i="14"/>
  <c r="IJ461" i="14"/>
  <c r="IB461" i="14"/>
  <c r="HT461" i="14"/>
  <c r="HL461" i="14"/>
  <c r="HD461" i="14"/>
  <c r="GV461" i="14"/>
  <c r="GN461" i="14"/>
  <c r="GF461" i="14"/>
  <c r="FX461" i="14"/>
  <c r="FP461" i="14"/>
  <c r="FH461" i="14"/>
  <c r="EZ461" i="14"/>
  <c r="ER461" i="14"/>
  <c r="EJ461" i="14"/>
  <c r="EB461" i="14"/>
  <c r="DT461" i="14"/>
  <c r="DL461" i="14"/>
  <c r="DD461" i="14"/>
  <c r="CV461" i="14"/>
  <c r="CN461" i="14"/>
  <c r="CF461" i="14"/>
  <c r="BX461" i="14"/>
  <c r="BP461" i="14"/>
  <c r="BH461" i="14"/>
  <c r="AZ461" i="14"/>
  <c r="AR461" i="14"/>
  <c r="AJ461" i="14"/>
  <c r="AB461" i="14"/>
  <c r="T461" i="14"/>
  <c r="L461" i="14"/>
  <c r="IY461" i="14"/>
  <c r="IQ461" i="14"/>
  <c r="II461" i="14"/>
  <c r="IA461" i="14"/>
  <c r="HS461" i="14"/>
  <c r="HK461" i="14"/>
  <c r="HC461" i="14"/>
  <c r="GU461" i="14"/>
  <c r="GM461" i="14"/>
  <c r="GE461" i="14"/>
  <c r="FW461" i="14"/>
  <c r="FO461" i="14"/>
  <c r="FG461" i="14"/>
  <c r="EY461" i="14"/>
  <c r="EQ461" i="14"/>
  <c r="EI461" i="14"/>
  <c r="EA461" i="14"/>
  <c r="DS461" i="14"/>
  <c r="DK461" i="14"/>
  <c r="DC461" i="14"/>
  <c r="CU461" i="14"/>
  <c r="CM461" i="14"/>
  <c r="CE461" i="14"/>
  <c r="BW461" i="14"/>
  <c r="BO461" i="14"/>
  <c r="BG461" i="14"/>
  <c r="AY461" i="14"/>
  <c r="AQ461" i="14"/>
  <c r="AI461" i="14"/>
  <c r="AA461" i="14"/>
  <c r="S461" i="14"/>
  <c r="K461" i="14"/>
  <c r="IX461" i="14"/>
  <c r="IP461" i="14"/>
  <c r="IH461" i="14"/>
  <c r="HZ461" i="14"/>
  <c r="HR461" i="14"/>
  <c r="HJ461" i="14"/>
  <c r="HB461" i="14"/>
  <c r="GT461" i="14"/>
  <c r="GL461" i="14"/>
  <c r="GD461" i="14"/>
  <c r="FV461" i="14"/>
  <c r="FN461" i="14"/>
  <c r="FF461" i="14"/>
  <c r="EX461" i="14"/>
  <c r="EP461" i="14"/>
  <c r="EH461" i="14"/>
  <c r="DZ461" i="14"/>
  <c r="DR461" i="14"/>
  <c r="DJ461" i="14"/>
  <c r="DB461" i="14"/>
  <c r="CT461" i="14"/>
  <c r="CL461" i="14"/>
  <c r="CD461" i="14"/>
  <c r="BV461" i="14"/>
  <c r="BN461" i="14"/>
  <c r="BF461" i="14"/>
  <c r="AX461" i="14"/>
  <c r="AP461" i="14"/>
  <c r="AH461" i="14"/>
  <c r="Z461" i="14"/>
  <c r="R461" i="14"/>
  <c r="J461" i="14"/>
  <c r="IW461" i="14"/>
  <c r="IO461" i="14"/>
  <c r="IG461" i="14"/>
  <c r="HY461" i="14"/>
  <c r="HQ461" i="14"/>
  <c r="HI461" i="14"/>
  <c r="HA461" i="14"/>
  <c r="GS461" i="14"/>
  <c r="GK461" i="14"/>
  <c r="GC461" i="14"/>
  <c r="FU461" i="14"/>
  <c r="FM461" i="14"/>
  <c r="FE461" i="14"/>
  <c r="EW461" i="14"/>
  <c r="EO461" i="14"/>
  <c r="EG461" i="14"/>
  <c r="DY461" i="14"/>
  <c r="DQ461" i="14"/>
  <c r="DI461" i="14"/>
  <c r="DA461" i="14"/>
  <c r="CS461" i="14"/>
  <c r="CK461" i="14"/>
  <c r="CC461" i="14"/>
  <c r="BU461" i="14"/>
  <c r="BM461" i="14"/>
  <c r="BE461" i="14"/>
  <c r="AW461" i="14"/>
  <c r="AO461" i="14"/>
  <c r="AG461" i="14"/>
  <c r="Y461" i="14"/>
  <c r="Q461" i="14"/>
  <c r="I461" i="14"/>
  <c r="E202" i="14"/>
  <c r="F202" i="14" s="1"/>
  <c r="D203" i="14"/>
  <c r="C204" i="14"/>
  <c r="K118" i="2"/>
  <c r="M118" i="2" s="1"/>
  <c r="O118" i="2" s="1"/>
  <c r="S118" i="2" s="1"/>
  <c r="L72" i="11" s="1"/>
  <c r="AH117" i="2"/>
  <c r="AI117" i="2" s="1"/>
  <c r="AK117" i="2" s="1"/>
  <c r="AO117" i="2" s="1"/>
  <c r="M71" i="11" s="1"/>
  <c r="F119" i="2"/>
  <c r="C120" i="2"/>
  <c r="D119" i="2"/>
  <c r="E119" i="2" s="1"/>
  <c r="H119" i="2"/>
  <c r="I119" i="2" s="1"/>
  <c r="AC118" i="2"/>
  <c r="AA118" i="2"/>
  <c r="AB118" i="2" s="1"/>
  <c r="Z119" i="2"/>
  <c r="AE118" i="2"/>
  <c r="AF118" i="2" s="1"/>
  <c r="X130" i="2"/>
  <c r="I201" i="14" l="1"/>
  <c r="K201" i="14" s="1"/>
  <c r="EV462" i="14" s="1"/>
  <c r="G202" i="14"/>
  <c r="H202" i="14"/>
  <c r="C205" i="14"/>
  <c r="D204" i="14"/>
  <c r="E203" i="14"/>
  <c r="G203" i="14" s="1"/>
  <c r="K119" i="2"/>
  <c r="M119" i="2" s="1"/>
  <c r="O119" i="2" s="1"/>
  <c r="S119" i="2" s="1"/>
  <c r="L73" i="11" s="1"/>
  <c r="AH118" i="2"/>
  <c r="AI118" i="2" s="1"/>
  <c r="AK118" i="2" s="1"/>
  <c r="AO118" i="2" s="1"/>
  <c r="M72" i="11" s="1"/>
  <c r="C121" i="2"/>
  <c r="F120" i="2"/>
  <c r="H120" i="2"/>
  <c r="I120" i="2" s="1"/>
  <c r="D120" i="2"/>
  <c r="E120" i="2" s="1"/>
  <c r="AC119" i="2"/>
  <c r="AA119" i="2"/>
  <c r="AB119" i="2" s="1"/>
  <c r="AE119" i="2"/>
  <c r="AF119" i="2" s="1"/>
  <c r="Z120" i="2"/>
  <c r="X131" i="2"/>
  <c r="FT462" i="14" l="1"/>
  <c r="BX462" i="14"/>
  <c r="AA462" i="14"/>
  <c r="AT462" i="14"/>
  <c r="M462" i="14"/>
  <c r="I462" i="14"/>
  <c r="BK462" i="14"/>
  <c r="AC462" i="14"/>
  <c r="DK462" i="14"/>
  <c r="IQ462" i="14"/>
  <c r="DR462" i="14"/>
  <c r="GD462" i="14"/>
  <c r="FF462" i="14"/>
  <c r="CX462" i="14"/>
  <c r="DW462" i="14"/>
  <c r="FM462" i="14"/>
  <c r="EM462" i="14"/>
  <c r="ER462" i="14"/>
  <c r="GH462" i="14"/>
  <c r="IU462" i="14"/>
  <c r="BA462" i="14"/>
  <c r="FD462" i="14"/>
  <c r="AR462" i="14"/>
  <c r="AL462" i="14"/>
  <c r="DL462" i="14"/>
  <c r="IM462" i="14"/>
  <c r="L462" i="14"/>
  <c r="P462" i="14"/>
  <c r="IT462" i="14"/>
  <c r="AQ462" i="14"/>
  <c r="AF462" i="14"/>
  <c r="BQ462" i="14"/>
  <c r="DZ462" i="14"/>
  <c r="O462" i="14"/>
  <c r="FP462" i="14"/>
  <c r="FL462" i="14"/>
  <c r="DS462" i="14"/>
  <c r="GL462" i="14"/>
  <c r="GB462" i="14"/>
  <c r="DF462" i="14"/>
  <c r="EU462" i="14"/>
  <c r="GA462" i="14"/>
  <c r="CD462" i="14"/>
  <c r="W462" i="14"/>
  <c r="EL462" i="14"/>
  <c r="IR462" i="14"/>
  <c r="IX462" i="14"/>
  <c r="BB462" i="14"/>
  <c r="U462" i="14"/>
  <c r="Q462" i="14"/>
  <c r="BV462" i="14"/>
  <c r="DV462" i="14"/>
  <c r="EA462" i="14"/>
  <c r="DI462" i="14"/>
  <c r="GT462" i="14"/>
  <c r="CS462" i="14"/>
  <c r="HS462" i="14"/>
  <c r="FB462" i="14"/>
  <c r="EB462" i="14"/>
  <c r="EH462" i="14"/>
  <c r="FW462" i="14"/>
  <c r="EX462" i="14"/>
  <c r="FC462" i="14"/>
  <c r="GR462" i="14"/>
  <c r="EQ462" i="14"/>
  <c r="H462" i="14"/>
  <c r="ED462" i="14"/>
  <c r="BE462" i="14"/>
  <c r="FZ462" i="14"/>
  <c r="AP462" i="14"/>
  <c r="II462" i="14"/>
  <c r="AI462" i="14"/>
  <c r="X462" i="14"/>
  <c r="BI462" i="14"/>
  <c r="AY462" i="14"/>
  <c r="IP462" i="14"/>
  <c r="V462" i="14"/>
  <c r="HH462" i="14"/>
  <c r="GE462" i="14"/>
  <c r="DE462" i="14"/>
  <c r="HD462" i="14"/>
  <c r="BO462" i="14"/>
  <c r="GP462" i="14"/>
  <c r="DM462" i="14"/>
  <c r="HO462" i="14"/>
  <c r="BZ462" i="14"/>
  <c r="HA462" i="14"/>
  <c r="DU462" i="14"/>
  <c r="HZ462" i="14"/>
  <c r="CK462" i="14"/>
  <c r="HK462" i="14"/>
  <c r="EC462" i="14"/>
  <c r="BC462" i="14"/>
  <c r="GS462" i="14"/>
  <c r="FS462" i="14"/>
  <c r="G462" i="14"/>
  <c r="EG462" i="14"/>
  <c r="GN462" i="14"/>
  <c r="FQ462" i="14"/>
  <c r="AE462" i="14"/>
  <c r="EW462" i="14"/>
  <c r="T462" i="14"/>
  <c r="FY462" i="14"/>
  <c r="AM462" i="14"/>
  <c r="FG462" i="14"/>
  <c r="AB462" i="14"/>
  <c r="GG462" i="14"/>
  <c r="AU462" i="14"/>
  <c r="FR462" i="14"/>
  <c r="AJ462" i="14"/>
  <c r="GO462" i="14"/>
  <c r="DO462" i="14"/>
  <c r="GW462" i="14"/>
  <c r="IZ462" i="14"/>
  <c r="BD462" i="14"/>
  <c r="FA462" i="14"/>
  <c r="S462" i="14"/>
  <c r="IC462" i="14"/>
  <c r="DC462" i="14"/>
  <c r="ID462" i="14"/>
  <c r="CN462" i="14"/>
  <c r="IK462" i="14"/>
  <c r="DN462" i="14"/>
  <c r="IO462" i="14"/>
  <c r="CY462" i="14"/>
  <c r="IS462" i="14"/>
  <c r="DY462" i="14"/>
  <c r="IY462" i="14"/>
  <c r="DJ462" i="14"/>
  <c r="JA462" i="14"/>
  <c r="GV462" i="14"/>
  <c r="IV462" i="14"/>
  <c r="IG462" i="14"/>
  <c r="EJ462" i="14"/>
  <c r="GZ462" i="14"/>
  <c r="JB462" i="14"/>
  <c r="FK462" i="14"/>
  <c r="CR462" i="14"/>
  <c r="GK462" i="14"/>
  <c r="AX462" i="14"/>
  <c r="FV462" i="14"/>
  <c r="CZ462" i="14"/>
  <c r="GU462" i="14"/>
  <c r="BF462" i="14"/>
  <c r="GF462" i="14"/>
  <c r="DH462" i="14"/>
  <c r="HF462" i="14"/>
  <c r="BP462" i="14"/>
  <c r="GQ462" i="14"/>
  <c r="DP462" i="14"/>
  <c r="GC462" i="14"/>
  <c r="N462" i="14"/>
  <c r="AS462" i="14"/>
  <c r="DQ462" i="14"/>
  <c r="AD462" i="14"/>
  <c r="BJ462" i="14"/>
  <c r="GY462" i="14"/>
  <c r="BU462" i="14"/>
  <c r="HP462" i="14"/>
  <c r="CI462" i="14"/>
  <c r="HJ462" i="14"/>
  <c r="CE462" i="14"/>
  <c r="HX462" i="14"/>
  <c r="CT462" i="14"/>
  <c r="HT462" i="14"/>
  <c r="CP462" i="14"/>
  <c r="IF462" i="14"/>
  <c r="DD462" i="14"/>
  <c r="IE462" i="14"/>
  <c r="DA462" i="14"/>
  <c r="IN462" i="14"/>
  <c r="BG462" i="14"/>
  <c r="AV462" i="14"/>
  <c r="ES462" i="14"/>
  <c r="K462" i="14"/>
  <c r="BN462" i="14"/>
  <c r="FI462" i="14"/>
  <c r="Y462" i="14"/>
  <c r="EO462" i="14"/>
  <c r="BY462" i="14"/>
  <c r="CF462" i="14"/>
  <c r="HG462" i="14"/>
  <c r="BR462" i="14"/>
  <c r="HC462" i="14"/>
  <c r="CQ462" i="14"/>
  <c r="HR462" i="14"/>
  <c r="CC462" i="14"/>
  <c r="HN462" i="14"/>
  <c r="DB462" i="14"/>
  <c r="IB462" i="14"/>
  <c r="CM462" i="14"/>
  <c r="HY462" i="14"/>
  <c r="IJ462" i="14"/>
  <c r="CU462" i="14"/>
  <c r="HV462" i="14"/>
  <c r="EK462" i="14"/>
  <c r="FN462" i="14"/>
  <c r="AG462" i="14"/>
  <c r="EY462" i="14"/>
  <c r="CG462" i="14"/>
  <c r="FX462" i="14"/>
  <c r="AO462" i="14"/>
  <c r="FJ462" i="14"/>
  <c r="CO462" i="14"/>
  <c r="GI462" i="14"/>
  <c r="AW462" i="14"/>
  <c r="FU462" i="14"/>
  <c r="CW462" i="14"/>
  <c r="EI462" i="14"/>
  <c r="J462" i="14"/>
  <c r="DT462" i="14"/>
  <c r="BL462" i="14"/>
  <c r="BM462" i="14"/>
  <c r="GM462" i="14"/>
  <c r="AZ462" i="14"/>
  <c r="HE462" i="14"/>
  <c r="BW462" i="14"/>
  <c r="GX462" i="14"/>
  <c r="BH462" i="14"/>
  <c r="HM462" i="14"/>
  <c r="CH462" i="14"/>
  <c r="HI462" i="14"/>
  <c r="BS462" i="14"/>
  <c r="HU462" i="14"/>
  <c r="HQ462" i="14"/>
  <c r="CA462" i="14"/>
  <c r="HB462" i="14"/>
  <c r="DX462" i="14"/>
  <c r="ET462" i="14"/>
  <c r="R462" i="14"/>
  <c r="EE462" i="14"/>
  <c r="BT462" i="14"/>
  <c r="FE462" i="14"/>
  <c r="Z462" i="14"/>
  <c r="EP462" i="14"/>
  <c r="CB462" i="14"/>
  <c r="FO462" i="14"/>
  <c r="AH462" i="14"/>
  <c r="EZ462" i="14"/>
  <c r="CJ462" i="14"/>
  <c r="I202" i="14"/>
  <c r="K202" i="14" s="1"/>
  <c r="JA463" i="14" s="1"/>
  <c r="AN462" i="14"/>
  <c r="FH462" i="14"/>
  <c r="AK462" i="14"/>
  <c r="GJ462" i="14"/>
  <c r="IA462" i="14"/>
  <c r="CL462" i="14"/>
  <c r="HL462" i="14"/>
  <c r="EF462" i="14"/>
  <c r="IL462" i="14"/>
  <c r="CV462" i="14"/>
  <c r="HW462" i="14"/>
  <c r="EN462" i="14"/>
  <c r="IW462" i="14"/>
  <c r="DG462" i="14"/>
  <c r="IH462" i="14"/>
  <c r="F203" i="14"/>
  <c r="H203" i="14"/>
  <c r="E204" i="14"/>
  <c r="H204" i="14" s="1"/>
  <c r="D205" i="14"/>
  <c r="C206" i="14"/>
  <c r="K120" i="2"/>
  <c r="M120" i="2" s="1"/>
  <c r="O120" i="2" s="1"/>
  <c r="S120" i="2" s="1"/>
  <c r="L74" i="11" s="1"/>
  <c r="AH119" i="2"/>
  <c r="AI119" i="2" s="1"/>
  <c r="AK119" i="2" s="1"/>
  <c r="AO119" i="2" s="1"/>
  <c r="M73" i="11" s="1"/>
  <c r="D121" i="2"/>
  <c r="E121" i="2" s="1"/>
  <c r="C122" i="2"/>
  <c r="F121" i="2"/>
  <c r="H121" i="2"/>
  <c r="I121" i="2" s="1"/>
  <c r="AC120" i="2"/>
  <c r="AA120" i="2"/>
  <c r="AB120" i="2" s="1"/>
  <c r="Z121" i="2"/>
  <c r="AE120" i="2"/>
  <c r="AF120" i="2" s="1"/>
  <c r="X132" i="2"/>
  <c r="G204" i="14" l="1"/>
  <c r="JB463" i="14"/>
  <c r="CJ463" i="14"/>
  <c r="FM463" i="14"/>
  <c r="BI463" i="14"/>
  <c r="IM463" i="14"/>
  <c r="FY463" i="14"/>
  <c r="IB463" i="14"/>
  <c r="FQ463" i="14"/>
  <c r="HQ463" i="14"/>
  <c r="FI463" i="14"/>
  <c r="DW463" i="14"/>
  <c r="R463" i="14"/>
  <c r="GO463" i="14"/>
  <c r="IW463" i="14"/>
  <c r="CF463" i="14"/>
  <c r="IP463" i="14"/>
  <c r="BX463" i="14"/>
  <c r="BA463" i="14"/>
  <c r="BM463" i="14"/>
  <c r="AS463" i="14"/>
  <c r="BC463" i="14"/>
  <c r="AK463" i="14"/>
  <c r="AO463" i="14"/>
  <c r="DF463" i="14"/>
  <c r="BN463" i="14"/>
  <c r="IU463" i="14"/>
  <c r="GG463" i="14"/>
  <c r="BZ463" i="14"/>
  <c r="IK463" i="14"/>
  <c r="IC463" i="14"/>
  <c r="BD463" i="14"/>
  <c r="HU463" i="14"/>
  <c r="HG463" i="14"/>
  <c r="CS463" i="14"/>
  <c r="FT463" i="14"/>
  <c r="EC463" i="14"/>
  <c r="CM463" i="14"/>
  <c r="FP463" i="14"/>
  <c r="IT463" i="14"/>
  <c r="BF463" i="14"/>
  <c r="IJ463" i="14"/>
  <c r="AX463" i="14"/>
  <c r="HY463" i="14"/>
  <c r="AP463" i="14"/>
  <c r="HO463" i="14"/>
  <c r="AH463" i="14"/>
  <c r="GI463" i="14"/>
  <c r="CI463" i="14"/>
  <c r="ER463" i="14"/>
  <c r="IZ463" i="14"/>
  <c r="FL463" i="14"/>
  <c r="IQ463" i="14"/>
  <c r="FC463" i="14"/>
  <c r="IF463" i="14"/>
  <c r="HV463" i="14"/>
  <c r="EG463" i="14"/>
  <c r="HK463" i="14"/>
  <c r="HM463" i="14"/>
  <c r="Q463" i="14"/>
  <c r="IX463" i="14"/>
  <c r="FS463" i="14"/>
  <c r="IV463" i="14"/>
  <c r="CE463" i="14"/>
  <c r="FJ463" i="14"/>
  <c r="BU463" i="14"/>
  <c r="EY463" i="14"/>
  <c r="BK463" i="14"/>
  <c r="EN463" i="14"/>
  <c r="AZ463" i="14"/>
  <c r="ED463" i="14"/>
  <c r="GZ463" i="14"/>
  <c r="H463" i="14"/>
  <c r="BQ463" i="14"/>
  <c r="GL463" i="14"/>
  <c r="FO463" i="14"/>
  <c r="IO463" i="14"/>
  <c r="FB463" i="14"/>
  <c r="IE463" i="14"/>
  <c r="EQ463" i="14"/>
  <c r="HT463" i="14"/>
  <c r="EF463" i="14"/>
  <c r="HI463" i="14"/>
  <c r="AI463" i="14"/>
  <c r="CN463" i="14"/>
  <c r="CK463" i="14"/>
  <c r="CC463" i="14"/>
  <c r="DZ463" i="14"/>
  <c r="IY463" i="14"/>
  <c r="CH463" i="14"/>
  <c r="IS463" i="14"/>
  <c r="FG463" i="14"/>
  <c r="BS463" i="14"/>
  <c r="EV463" i="14"/>
  <c r="BH463" i="14"/>
  <c r="EL463" i="14"/>
  <c r="AW463" i="14"/>
  <c r="AT463" i="14"/>
  <c r="DL463" i="14"/>
  <c r="CQ463" i="14"/>
  <c r="FR463" i="14"/>
  <c r="BO463" i="14"/>
  <c r="DU463" i="14"/>
  <c r="CB463" i="14"/>
  <c r="FE463" i="14"/>
  <c r="II463" i="14"/>
  <c r="DM463" i="14"/>
  <c r="BR463" i="14"/>
  <c r="EU463" i="14"/>
  <c r="HX463" i="14"/>
  <c r="DE463" i="14"/>
  <c r="BG463" i="14"/>
  <c r="EJ463" i="14"/>
  <c r="HN463" i="14"/>
  <c r="CW463" i="14"/>
  <c r="AV463" i="14"/>
  <c r="DY463" i="14"/>
  <c r="HC463" i="14"/>
  <c r="FA463" i="14"/>
  <c r="DS463" i="14"/>
  <c r="GV463" i="14"/>
  <c r="AE463" i="14"/>
  <c r="HE463" i="14"/>
  <c r="GP463" i="14"/>
  <c r="X463" i="14"/>
  <c r="DA463" i="14"/>
  <c r="M463" i="14"/>
  <c r="EH463" i="14"/>
  <c r="J463" i="14"/>
  <c r="EK463" i="14"/>
  <c r="AR463" i="14"/>
  <c r="DV463" i="14"/>
  <c r="CO463" i="14"/>
  <c r="AL463" i="14"/>
  <c r="DO463" i="14"/>
  <c r="GR463" i="14"/>
  <c r="ES463" i="14"/>
  <c r="DH463" i="14"/>
  <c r="GK463" i="14"/>
  <c r="T463" i="14"/>
  <c r="GC463" i="14"/>
  <c r="O463" i="14"/>
  <c r="CU463" i="14"/>
  <c r="CX463" i="14"/>
  <c r="FH463" i="14"/>
  <c r="IL463" i="14"/>
  <c r="BT463" i="14"/>
  <c r="IH463" i="14"/>
  <c r="EW463" i="14"/>
  <c r="IA463" i="14"/>
  <c r="BJ463" i="14"/>
  <c r="HZ463" i="14"/>
  <c r="EM463" i="14"/>
  <c r="HP463" i="14"/>
  <c r="AY463" i="14"/>
  <c r="HR463" i="14"/>
  <c r="EB463" i="14"/>
  <c r="HF463" i="14"/>
  <c r="AN463" i="14"/>
  <c r="AC463" i="14"/>
  <c r="GY463" i="14"/>
  <c r="AG463" i="14"/>
  <c r="DK463" i="14"/>
  <c r="CG463" i="14"/>
  <c r="AA463" i="14"/>
  <c r="DD463" i="14"/>
  <c r="GH463" i="14"/>
  <c r="L463" i="14"/>
  <c r="CR463" i="14"/>
  <c r="FX463" i="14"/>
  <c r="GA463" i="14"/>
  <c r="IR463" i="14"/>
  <c r="GD463" i="14"/>
  <c r="CA463" i="14"/>
  <c r="FD463" i="14"/>
  <c r="IG463" i="14"/>
  <c r="FV463" i="14"/>
  <c r="BP463" i="14"/>
  <c r="ET463" i="14"/>
  <c r="HW463" i="14"/>
  <c r="FN463" i="14"/>
  <c r="BE463" i="14"/>
  <c r="EI463" i="14"/>
  <c r="HL463" i="14"/>
  <c r="FF463" i="14"/>
  <c r="AU463" i="14"/>
  <c r="DX463" i="14"/>
  <c r="HA463" i="14"/>
  <c r="HJ463" i="14"/>
  <c r="DQ463" i="14"/>
  <c r="GU463" i="14"/>
  <c r="AD463" i="14"/>
  <c r="U463" i="14"/>
  <c r="GN463" i="14"/>
  <c r="W463" i="14"/>
  <c r="CZ463" i="14"/>
  <c r="CP463" i="14"/>
  <c r="FU463" i="14"/>
  <c r="G463" i="14"/>
  <c r="I463" i="14"/>
  <c r="FK463" i="14"/>
  <c r="DR463" i="14"/>
  <c r="IN463" i="14"/>
  <c r="BW463" i="14"/>
  <c r="EZ463" i="14"/>
  <c r="DJ463" i="14"/>
  <c r="ID463" i="14"/>
  <c r="BL463" i="14"/>
  <c r="EO463" i="14"/>
  <c r="DB463" i="14"/>
  <c r="HS463" i="14"/>
  <c r="BB463" i="14"/>
  <c r="EE463" i="14"/>
  <c r="CT463" i="14"/>
  <c r="HH463" i="14"/>
  <c r="AQ463" i="14"/>
  <c r="DT463" i="14"/>
  <c r="EX463" i="14"/>
  <c r="AJ463" i="14"/>
  <c r="DN463" i="14"/>
  <c r="GQ463" i="14"/>
  <c r="HB463" i="14"/>
  <c r="DG463" i="14"/>
  <c r="GJ463" i="14"/>
  <c r="S463" i="14"/>
  <c r="GT463" i="14"/>
  <c r="BV463" i="14"/>
  <c r="GW463" i="14"/>
  <c r="FW463" i="14"/>
  <c r="EA463" i="14"/>
  <c r="HD463" i="14"/>
  <c r="AM463" i="14"/>
  <c r="CL463" i="14"/>
  <c r="GX463" i="14"/>
  <c r="AF463" i="14"/>
  <c r="DI463" i="14"/>
  <c r="EP463" i="14"/>
  <c r="Y463" i="14"/>
  <c r="DC463" i="14"/>
  <c r="GF463" i="14"/>
  <c r="CV463" i="14"/>
  <c r="GB463" i="14"/>
  <c r="GE463" i="14"/>
  <c r="BY463" i="14"/>
  <c r="Z463" i="14"/>
  <c r="DP463" i="14"/>
  <c r="GS463" i="14"/>
  <c r="AB463" i="14"/>
  <c r="CD463" i="14"/>
  <c r="GM463" i="14"/>
  <c r="V463" i="14"/>
  <c r="CY463" i="14"/>
  <c r="FZ463" i="14"/>
  <c r="K463" i="14"/>
  <c r="N463" i="14"/>
  <c r="P463" i="14"/>
  <c r="F204" i="14"/>
  <c r="I204" i="14" s="1"/>
  <c r="K204" i="14" s="1"/>
  <c r="IP465" i="14" s="1"/>
  <c r="I203" i="14"/>
  <c r="K203" i="14" s="1"/>
  <c r="C207" i="14"/>
  <c r="D206" i="14"/>
  <c r="E205" i="14"/>
  <c r="H205" i="14" s="1"/>
  <c r="G205" i="14"/>
  <c r="K121" i="2"/>
  <c r="M121" i="2" s="1"/>
  <c r="O121" i="2" s="1"/>
  <c r="S121" i="2" s="1"/>
  <c r="L75" i="11" s="1"/>
  <c r="AH120" i="2"/>
  <c r="AI120" i="2" s="1"/>
  <c r="AK120" i="2" s="1"/>
  <c r="AO120" i="2" s="1"/>
  <c r="M74" i="11" s="1"/>
  <c r="H122" i="2"/>
  <c r="I122" i="2" s="1"/>
  <c r="C123" i="2"/>
  <c r="D122" i="2"/>
  <c r="E122" i="2" s="1"/>
  <c r="F122" i="2"/>
  <c r="AC121" i="2"/>
  <c r="Z122" i="2"/>
  <c r="AA121" i="2"/>
  <c r="AB121" i="2" s="1"/>
  <c r="AE121" i="2"/>
  <c r="AF121" i="2" s="1"/>
  <c r="X133" i="2"/>
  <c r="F205" i="14" l="1"/>
  <c r="I205" i="14" s="1"/>
  <c r="K205" i="14" s="1"/>
  <c r="CM465" i="14"/>
  <c r="BH465" i="14"/>
  <c r="EG465" i="14"/>
  <c r="GI465" i="14"/>
  <c r="N465" i="14"/>
  <c r="HY465" i="14"/>
  <c r="X465" i="14"/>
  <c r="AN465" i="14"/>
  <c r="GO465" i="14"/>
  <c r="FN465" i="14"/>
  <c r="DU465" i="14"/>
  <c r="BO465" i="14"/>
  <c r="EN465" i="14"/>
  <c r="DJ465" i="14"/>
  <c r="DR465" i="14"/>
  <c r="CX465" i="14"/>
  <c r="DT465" i="14"/>
  <c r="AH465" i="14"/>
  <c r="HF465" i="14"/>
  <c r="DO465" i="14"/>
  <c r="IO465" i="14"/>
  <c r="HH465" i="14"/>
  <c r="IQ465" i="14"/>
  <c r="AQ465" i="14"/>
  <c r="GF465" i="14"/>
  <c r="HJ465" i="14"/>
  <c r="EP465" i="14"/>
  <c r="IR465" i="14"/>
  <c r="U465" i="14"/>
  <c r="O465" i="14"/>
  <c r="GE465" i="14"/>
  <c r="FU465" i="14"/>
  <c r="FI465" i="14"/>
  <c r="EX465" i="14"/>
  <c r="EL465" i="14"/>
  <c r="DN465" i="14"/>
  <c r="CP465" i="14"/>
  <c r="BR465" i="14"/>
  <c r="HK465" i="14"/>
  <c r="CN465" i="14"/>
  <c r="HL465" i="14"/>
  <c r="BC465" i="14"/>
  <c r="GY465" i="14"/>
  <c r="EV465" i="14"/>
  <c r="IX465" i="14"/>
  <c r="GX465" i="14"/>
  <c r="GG465" i="14"/>
  <c r="FV465" i="14"/>
  <c r="FJ465" i="14"/>
  <c r="EY465" i="14"/>
  <c r="EA465" i="14"/>
  <c r="DC465" i="14"/>
  <c r="CE465" i="14"/>
  <c r="HS465" i="14"/>
  <c r="CV465" i="14"/>
  <c r="HT465" i="14"/>
  <c r="BK465" i="14"/>
  <c r="IM465" i="14"/>
  <c r="FL465" i="14"/>
  <c r="K465" i="14"/>
  <c r="HU465" i="14"/>
  <c r="HA465" i="14"/>
  <c r="GH465" i="14"/>
  <c r="FW465" i="14"/>
  <c r="FM465" i="14"/>
  <c r="EO465" i="14"/>
  <c r="DQ465" i="14"/>
  <c r="CS465" i="14"/>
  <c r="IA465" i="14"/>
  <c r="DD465" i="14"/>
  <c r="IB465" i="14"/>
  <c r="CA465" i="14"/>
  <c r="IU465" i="14"/>
  <c r="GZ465" i="14"/>
  <c r="CG465" i="14"/>
  <c r="BV465" i="14"/>
  <c r="BJ465" i="14"/>
  <c r="AY465" i="14"/>
  <c r="AO465" i="14"/>
  <c r="R465" i="14"/>
  <c r="IG465" i="14"/>
  <c r="GS465" i="14"/>
  <c r="FQ465" i="14"/>
  <c r="AB465" i="14"/>
  <c r="EZ465" i="14"/>
  <c r="IL465" i="14"/>
  <c r="DW465" i="14"/>
  <c r="CB465" i="14"/>
  <c r="HX465" i="14"/>
  <c r="CT465" i="14"/>
  <c r="CH465" i="14"/>
  <c r="BW465" i="14"/>
  <c r="BM465" i="14"/>
  <c r="BA465" i="14"/>
  <c r="AC465" i="14"/>
  <c r="I465" i="14"/>
  <c r="HN465" i="14"/>
  <c r="GD465" i="14"/>
  <c r="AJ465" i="14"/>
  <c r="FH465" i="14"/>
  <c r="IT465" i="14"/>
  <c r="EM465" i="14"/>
  <c r="CJ465" i="14"/>
  <c r="GL465" i="14"/>
  <c r="DF465" i="14"/>
  <c r="CU465" i="14"/>
  <c r="CK465" i="14"/>
  <c r="BY465" i="14"/>
  <c r="BN465" i="14"/>
  <c r="AP465" i="14"/>
  <c r="S465" i="14"/>
  <c r="IK465" i="14"/>
  <c r="GW465" i="14"/>
  <c r="AR465" i="14"/>
  <c r="FP465" i="14"/>
  <c r="JB465" i="14"/>
  <c r="GA465" i="14"/>
  <c r="CZ465" i="14"/>
  <c r="GT465" i="14"/>
  <c r="V465" i="14"/>
  <c r="DS465" i="14"/>
  <c r="M465" i="14"/>
  <c r="DI465" i="14"/>
  <c r="HV465" i="14"/>
  <c r="CW465" i="14"/>
  <c r="HE465" i="14"/>
  <c r="CL465" i="14"/>
  <c r="GK465" i="14"/>
  <c r="BZ465" i="14"/>
  <c r="FY465" i="14"/>
  <c r="BB465" i="14"/>
  <c r="FA465" i="14"/>
  <c r="AD465" i="14"/>
  <c r="EC465" i="14"/>
  <c r="J465" i="14"/>
  <c r="DE465" i="14"/>
  <c r="HQ465" i="14"/>
  <c r="II465" i="14"/>
  <c r="AZ465" i="14"/>
  <c r="DL465" i="14"/>
  <c r="FX465" i="14"/>
  <c r="IJ465" i="14"/>
  <c r="G465" i="14"/>
  <c r="BS465" i="14"/>
  <c r="EE465" i="14"/>
  <c r="GQ465" i="14"/>
  <c r="AF465" i="14"/>
  <c r="CR465" i="14"/>
  <c r="FD465" i="14"/>
  <c r="HP465" i="14"/>
  <c r="HB465" i="14"/>
  <c r="AT465" i="14"/>
  <c r="ES465" i="14"/>
  <c r="AI465" i="14"/>
  <c r="EH465" i="14"/>
  <c r="Y465" i="14"/>
  <c r="DV465" i="14"/>
  <c r="P465" i="14"/>
  <c r="DK465" i="14"/>
  <c r="IC465" i="14"/>
  <c r="DA465" i="14"/>
  <c r="HI465" i="14"/>
  <c r="CC465" i="14"/>
  <c r="FZ465" i="14"/>
  <c r="BE465" i="14"/>
  <c r="FB465" i="14"/>
  <c r="AG465" i="14"/>
  <c r="ED465" i="14"/>
  <c r="GM465" i="14"/>
  <c r="IY465" i="14"/>
  <c r="BP465" i="14"/>
  <c r="EB465" i="14"/>
  <c r="GN465" i="14"/>
  <c r="IZ465" i="14"/>
  <c r="W465" i="14"/>
  <c r="CI465" i="14"/>
  <c r="EU465" i="14"/>
  <c r="HG465" i="14"/>
  <c r="AV465" i="14"/>
  <c r="DH465" i="14"/>
  <c r="FT465" i="14"/>
  <c r="IF465" i="14"/>
  <c r="HR465" i="14"/>
  <c r="BG465" i="14"/>
  <c r="FF465" i="14"/>
  <c r="AW465" i="14"/>
  <c r="ET465" i="14"/>
  <c r="AK465" i="14"/>
  <c r="EI465" i="14"/>
  <c r="Z465" i="14"/>
  <c r="DY465" i="14"/>
  <c r="Q465" i="14"/>
  <c r="DM465" i="14"/>
  <c r="ID465" i="14"/>
  <c r="CO465" i="14"/>
  <c r="GP465" i="14"/>
  <c r="BQ465" i="14"/>
  <c r="FO465" i="14"/>
  <c r="AS465" i="14"/>
  <c r="EQ465" i="14"/>
  <c r="GU465" i="14"/>
  <c r="L465" i="14"/>
  <c r="BX465" i="14"/>
  <c r="EJ465" i="14"/>
  <c r="GV465" i="14"/>
  <c r="IS465" i="14"/>
  <c r="AE465" i="14"/>
  <c r="CQ465" i="14"/>
  <c r="FC465" i="14"/>
  <c r="HO465" i="14"/>
  <c r="BD465" i="14"/>
  <c r="DP465" i="14"/>
  <c r="GB465" i="14"/>
  <c r="IN465" i="14"/>
  <c r="HZ465" i="14"/>
  <c r="BU465" i="14"/>
  <c r="FR465" i="14"/>
  <c r="BI465" i="14"/>
  <c r="FG465" i="14"/>
  <c r="AX465" i="14"/>
  <c r="EW465" i="14"/>
  <c r="AL465" i="14"/>
  <c r="EK465" i="14"/>
  <c r="AA465" i="14"/>
  <c r="DZ465" i="14"/>
  <c r="H465" i="14"/>
  <c r="DB465" i="14"/>
  <c r="HM465" i="14"/>
  <c r="CD465" i="14"/>
  <c r="GC465" i="14"/>
  <c r="BF465" i="14"/>
  <c r="FE465" i="14"/>
  <c r="HC465" i="14"/>
  <c r="T465" i="14"/>
  <c r="CF465" i="14"/>
  <c r="ER465" i="14"/>
  <c r="HD465" i="14"/>
  <c r="JA465" i="14"/>
  <c r="AM465" i="14"/>
  <c r="CY465" i="14"/>
  <c r="FK465" i="14"/>
  <c r="HW465" i="14"/>
  <c r="BL465" i="14"/>
  <c r="DX465" i="14"/>
  <c r="GJ465" i="14"/>
  <c r="IV465" i="14"/>
  <c r="IH465" i="14"/>
  <c r="AU465" i="14"/>
  <c r="DG465" i="14"/>
  <c r="FS465" i="14"/>
  <c r="IE465" i="14"/>
  <c r="BT465" i="14"/>
  <c r="EF465" i="14"/>
  <c r="GR465" i="14"/>
  <c r="IW465" i="14"/>
  <c r="GT464" i="14"/>
  <c r="EH464" i="14"/>
  <c r="BV464" i="14"/>
  <c r="J464" i="14"/>
  <c r="GQ464" i="14"/>
  <c r="EE464" i="14"/>
  <c r="BS464" i="14"/>
  <c r="G464" i="14"/>
  <c r="GB464" i="14"/>
  <c r="CU464" i="14"/>
  <c r="M464" i="14"/>
  <c r="FZ464" i="14"/>
  <c r="CS464" i="14"/>
  <c r="L464" i="14"/>
  <c r="FY464" i="14"/>
  <c r="CR464" i="14"/>
  <c r="K464" i="14"/>
  <c r="FX464" i="14"/>
  <c r="CP464" i="14"/>
  <c r="I464" i="14"/>
  <c r="FW464" i="14"/>
  <c r="CO464" i="14"/>
  <c r="H464" i="14"/>
  <c r="GF464" i="14"/>
  <c r="CX464" i="14"/>
  <c r="Q464" i="14"/>
  <c r="GE464" i="14"/>
  <c r="CW464" i="14"/>
  <c r="P464" i="14"/>
  <c r="GC464" i="14"/>
  <c r="CV464" i="14"/>
  <c r="N464" i="14"/>
  <c r="IX464" i="14"/>
  <c r="GL464" i="14"/>
  <c r="DZ464" i="14"/>
  <c r="BN464" i="14"/>
  <c r="IU464" i="14"/>
  <c r="GI464" i="14"/>
  <c r="DW464" i="14"/>
  <c r="BK464" i="14"/>
  <c r="IY464" i="14"/>
  <c r="FQ464" i="14"/>
  <c r="CJ464" i="14"/>
  <c r="IW464" i="14"/>
  <c r="FP464" i="14"/>
  <c r="CH464" i="14"/>
  <c r="IV464" i="14"/>
  <c r="FO464" i="14"/>
  <c r="CG464" i="14"/>
  <c r="IT464" i="14"/>
  <c r="FM464" i="14"/>
  <c r="CF464" i="14"/>
  <c r="IS464" i="14"/>
  <c r="FL464" i="14"/>
  <c r="CE464" i="14"/>
  <c r="JB464" i="14"/>
  <c r="FU464" i="14"/>
  <c r="CN464" i="14"/>
  <c r="JA464" i="14"/>
  <c r="FT464" i="14"/>
  <c r="CM464" i="14"/>
  <c r="IZ464" i="14"/>
  <c r="FR464" i="14"/>
  <c r="CK464" i="14"/>
  <c r="IP464" i="14"/>
  <c r="GD464" i="14"/>
  <c r="DR464" i="14"/>
  <c r="BF464" i="14"/>
  <c r="IM464" i="14"/>
  <c r="GA464" i="14"/>
  <c r="DO464" i="14"/>
  <c r="BC464" i="14"/>
  <c r="IN464" i="14"/>
  <c r="FG464" i="14"/>
  <c r="BY464" i="14"/>
  <c r="IL464" i="14"/>
  <c r="FE464" i="14"/>
  <c r="BX464" i="14"/>
  <c r="IK464" i="14"/>
  <c r="FD464" i="14"/>
  <c r="BW464" i="14"/>
  <c r="IJ464" i="14"/>
  <c r="FB464" i="14"/>
  <c r="BU464" i="14"/>
  <c r="II464" i="14"/>
  <c r="FA464" i="14"/>
  <c r="BT464" i="14"/>
  <c r="IR464" i="14"/>
  <c r="FJ464" i="14"/>
  <c r="CC464" i="14"/>
  <c r="IQ464" i="14"/>
  <c r="FI464" i="14"/>
  <c r="CB464" i="14"/>
  <c r="IO464" i="14"/>
  <c r="FH464" i="14"/>
  <c r="BZ464" i="14"/>
  <c r="IH464" i="14"/>
  <c r="FV464" i="14"/>
  <c r="DJ464" i="14"/>
  <c r="AX464" i="14"/>
  <c r="IE464" i="14"/>
  <c r="FS464" i="14"/>
  <c r="DG464" i="14"/>
  <c r="AU464" i="14"/>
  <c r="IC464" i="14"/>
  <c r="EV464" i="14"/>
  <c r="BO464" i="14"/>
  <c r="IB464" i="14"/>
  <c r="ET464" i="14"/>
  <c r="BM464" i="14"/>
  <c r="IA464" i="14"/>
  <c r="ES464" i="14"/>
  <c r="BL464" i="14"/>
  <c r="HY464" i="14"/>
  <c r="ER464" i="14"/>
  <c r="BJ464" i="14"/>
  <c r="HX464" i="14"/>
  <c r="EQ464" i="14"/>
  <c r="BI464" i="14"/>
  <c r="IG464" i="14"/>
  <c r="EZ464" i="14"/>
  <c r="BR464" i="14"/>
  <c r="IF464" i="14"/>
  <c r="EY464" i="14"/>
  <c r="BQ464" i="14"/>
  <c r="ID464" i="14"/>
  <c r="EW464" i="14"/>
  <c r="BP464" i="14"/>
  <c r="HZ464" i="14"/>
  <c r="FN464" i="14"/>
  <c r="DB464" i="14"/>
  <c r="AP464" i="14"/>
  <c r="HW464" i="14"/>
  <c r="FK464" i="14"/>
  <c r="CY464" i="14"/>
  <c r="AM464" i="14"/>
  <c r="HS464" i="14"/>
  <c r="EK464" i="14"/>
  <c r="BD464" i="14"/>
  <c r="HQ464" i="14"/>
  <c r="EJ464" i="14"/>
  <c r="BB464" i="14"/>
  <c r="HP464" i="14"/>
  <c r="EI464" i="14"/>
  <c r="BA464" i="14"/>
  <c r="HN464" i="14"/>
  <c r="EG464" i="14"/>
  <c r="AZ464" i="14"/>
  <c r="HM464" i="14"/>
  <c r="EF464" i="14"/>
  <c r="AY464" i="14"/>
  <c r="HV464" i="14"/>
  <c r="EO464" i="14"/>
  <c r="BH464" i="14"/>
  <c r="HU464" i="14"/>
  <c r="EN464" i="14"/>
  <c r="BG464" i="14"/>
  <c r="HT464" i="14"/>
  <c r="EL464" i="14"/>
  <c r="BE464" i="14"/>
  <c r="HR464" i="14"/>
  <c r="FF464" i="14"/>
  <c r="CT464" i="14"/>
  <c r="AH464" i="14"/>
  <c r="HO464" i="14"/>
  <c r="FC464" i="14"/>
  <c r="CQ464" i="14"/>
  <c r="AE464" i="14"/>
  <c r="HH464" i="14"/>
  <c r="EA464" i="14"/>
  <c r="AS464" i="14"/>
  <c r="HF464" i="14"/>
  <c r="DY464" i="14"/>
  <c r="AR464" i="14"/>
  <c r="HE464" i="14"/>
  <c r="DX464" i="14"/>
  <c r="AQ464" i="14"/>
  <c r="HD464" i="14"/>
  <c r="DV464" i="14"/>
  <c r="AO464" i="14"/>
  <c r="HC464" i="14"/>
  <c r="DU464" i="14"/>
  <c r="AN464" i="14"/>
  <c r="HL464" i="14"/>
  <c r="ED464" i="14"/>
  <c r="AW464" i="14"/>
  <c r="HK464" i="14"/>
  <c r="EC464" i="14"/>
  <c r="AV464" i="14"/>
  <c r="HI464" i="14"/>
  <c r="EB464" i="14"/>
  <c r="AT464" i="14"/>
  <c r="HJ464" i="14"/>
  <c r="EX464" i="14"/>
  <c r="CL464" i="14"/>
  <c r="Z464" i="14"/>
  <c r="HG464" i="14"/>
  <c r="EU464" i="14"/>
  <c r="CI464" i="14"/>
  <c r="W464" i="14"/>
  <c r="GW464" i="14"/>
  <c r="DP464" i="14"/>
  <c r="AI464" i="14"/>
  <c r="GV464" i="14"/>
  <c r="DN464" i="14"/>
  <c r="AG464" i="14"/>
  <c r="GU464" i="14"/>
  <c r="DM464" i="14"/>
  <c r="AF464" i="14"/>
  <c r="GS464" i="14"/>
  <c r="DL464" i="14"/>
  <c r="AD464" i="14"/>
  <c r="GR464" i="14"/>
  <c r="DK464" i="14"/>
  <c r="AC464" i="14"/>
  <c r="HA464" i="14"/>
  <c r="DT464" i="14"/>
  <c r="AL464" i="14"/>
  <c r="GZ464" i="14"/>
  <c r="DS464" i="14"/>
  <c r="AK464" i="14"/>
  <c r="GX464" i="14"/>
  <c r="DQ464" i="14"/>
  <c r="AJ464" i="14"/>
  <c r="HB464" i="14"/>
  <c r="EP464" i="14"/>
  <c r="CD464" i="14"/>
  <c r="R464" i="14"/>
  <c r="GY464" i="14"/>
  <c r="EM464" i="14"/>
  <c r="CA464" i="14"/>
  <c r="O464" i="14"/>
  <c r="GM464" i="14"/>
  <c r="DE464" i="14"/>
  <c r="X464" i="14"/>
  <c r="GK464" i="14"/>
  <c r="DD464" i="14"/>
  <c r="V464" i="14"/>
  <c r="GJ464" i="14"/>
  <c r="DC464" i="14"/>
  <c r="U464" i="14"/>
  <c r="GH464" i="14"/>
  <c r="DA464" i="14"/>
  <c r="T464" i="14"/>
  <c r="GG464" i="14"/>
  <c r="CZ464" i="14"/>
  <c r="S464" i="14"/>
  <c r="GP464" i="14"/>
  <c r="DI464" i="14"/>
  <c r="AB464" i="14"/>
  <c r="GO464" i="14"/>
  <c r="DH464" i="14"/>
  <c r="AA464" i="14"/>
  <c r="GN464" i="14"/>
  <c r="DF464" i="14"/>
  <c r="Y464" i="14"/>
  <c r="E206" i="14"/>
  <c r="G206" i="14" s="1"/>
  <c r="D207" i="14"/>
  <c r="C208" i="14"/>
  <c r="AH121" i="2"/>
  <c r="AI121" i="2" s="1"/>
  <c r="AK121" i="2" s="1"/>
  <c r="AO121" i="2" s="1"/>
  <c r="M75" i="11" s="1"/>
  <c r="K122" i="2"/>
  <c r="M122" i="2" s="1"/>
  <c r="O122" i="2" s="1"/>
  <c r="S122" i="2" s="1"/>
  <c r="L76" i="11" s="1"/>
  <c r="C124" i="2"/>
  <c r="D123" i="2"/>
  <c r="E123" i="2" s="1"/>
  <c r="F123" i="2"/>
  <c r="H123" i="2"/>
  <c r="I123" i="2" s="1"/>
  <c r="AC122" i="2"/>
  <c r="AA122" i="2"/>
  <c r="AB122" i="2" s="1"/>
  <c r="AE122" i="2"/>
  <c r="AF122" i="2" s="1"/>
  <c r="Z123" i="2"/>
  <c r="X134" i="2"/>
  <c r="GQ466" i="14" l="1"/>
  <c r="EE466" i="14"/>
  <c r="BS466" i="14"/>
  <c r="G466" i="14"/>
  <c r="GX466" i="14"/>
  <c r="EL466" i="14"/>
  <c r="BZ466" i="14"/>
  <c r="N466" i="14"/>
  <c r="GW466" i="14"/>
  <c r="EK466" i="14"/>
  <c r="BY466" i="14"/>
  <c r="M466" i="14"/>
  <c r="GV466" i="14"/>
  <c r="EJ466" i="14"/>
  <c r="BX466" i="14"/>
  <c r="L466" i="14"/>
  <c r="GU466" i="14"/>
  <c r="EI466" i="14"/>
  <c r="BW466" i="14"/>
  <c r="K466" i="14"/>
  <c r="GT466" i="14"/>
  <c r="EH466" i="14"/>
  <c r="BV466" i="14"/>
  <c r="J466" i="14"/>
  <c r="GS466" i="14"/>
  <c r="EG466" i="14"/>
  <c r="BU466" i="14"/>
  <c r="I466" i="14"/>
  <c r="GR466" i="14"/>
  <c r="EF466" i="14"/>
  <c r="BT466" i="14"/>
  <c r="H466" i="14"/>
  <c r="IU466" i="14"/>
  <c r="GI466" i="14"/>
  <c r="DW466" i="14"/>
  <c r="BK466" i="14"/>
  <c r="JB466" i="14"/>
  <c r="GP466" i="14"/>
  <c r="ED466" i="14"/>
  <c r="BR466" i="14"/>
  <c r="JA466" i="14"/>
  <c r="GO466" i="14"/>
  <c r="EC466" i="14"/>
  <c r="BQ466" i="14"/>
  <c r="IZ466" i="14"/>
  <c r="GN466" i="14"/>
  <c r="EB466" i="14"/>
  <c r="BP466" i="14"/>
  <c r="IY466" i="14"/>
  <c r="GM466" i="14"/>
  <c r="EA466" i="14"/>
  <c r="BO466" i="14"/>
  <c r="IX466" i="14"/>
  <c r="GL466" i="14"/>
  <c r="DZ466" i="14"/>
  <c r="BN466" i="14"/>
  <c r="IW466" i="14"/>
  <c r="GK466" i="14"/>
  <c r="DY466" i="14"/>
  <c r="BM466" i="14"/>
  <c r="IV466" i="14"/>
  <c r="GJ466" i="14"/>
  <c r="DX466" i="14"/>
  <c r="BL466" i="14"/>
  <c r="IM466" i="14"/>
  <c r="GA466" i="14"/>
  <c r="DO466" i="14"/>
  <c r="BC466" i="14"/>
  <c r="IT466" i="14"/>
  <c r="GH466" i="14"/>
  <c r="DV466" i="14"/>
  <c r="BJ466" i="14"/>
  <c r="IS466" i="14"/>
  <c r="GG466" i="14"/>
  <c r="DU466" i="14"/>
  <c r="BI466" i="14"/>
  <c r="IR466" i="14"/>
  <c r="GF466" i="14"/>
  <c r="DT466" i="14"/>
  <c r="BH466" i="14"/>
  <c r="IQ466" i="14"/>
  <c r="GE466" i="14"/>
  <c r="DS466" i="14"/>
  <c r="BG466" i="14"/>
  <c r="IP466" i="14"/>
  <c r="GD466" i="14"/>
  <c r="DR466" i="14"/>
  <c r="BF466" i="14"/>
  <c r="IO466" i="14"/>
  <c r="GC466" i="14"/>
  <c r="DQ466" i="14"/>
  <c r="BE466" i="14"/>
  <c r="IN466" i="14"/>
  <c r="GB466" i="14"/>
  <c r="DP466" i="14"/>
  <c r="BD466" i="14"/>
  <c r="IE466" i="14"/>
  <c r="FS466" i="14"/>
  <c r="DG466" i="14"/>
  <c r="AU466" i="14"/>
  <c r="IL466" i="14"/>
  <c r="FZ466" i="14"/>
  <c r="DN466" i="14"/>
  <c r="BB466" i="14"/>
  <c r="IK466" i="14"/>
  <c r="FY466" i="14"/>
  <c r="DM466" i="14"/>
  <c r="BA466" i="14"/>
  <c r="IJ466" i="14"/>
  <c r="FX466" i="14"/>
  <c r="DL466" i="14"/>
  <c r="AZ466" i="14"/>
  <c r="II466" i="14"/>
  <c r="FW466" i="14"/>
  <c r="DK466" i="14"/>
  <c r="AY466" i="14"/>
  <c r="IH466" i="14"/>
  <c r="FV466" i="14"/>
  <c r="DJ466" i="14"/>
  <c r="AX466" i="14"/>
  <c r="IG466" i="14"/>
  <c r="FU466" i="14"/>
  <c r="DI466" i="14"/>
  <c r="AW466" i="14"/>
  <c r="IF466" i="14"/>
  <c r="FT466" i="14"/>
  <c r="DH466" i="14"/>
  <c r="AV466" i="14"/>
  <c r="HW466" i="14"/>
  <c r="FK466" i="14"/>
  <c r="CY466" i="14"/>
  <c r="AM466" i="14"/>
  <c r="ID466" i="14"/>
  <c r="FR466" i="14"/>
  <c r="DF466" i="14"/>
  <c r="AT466" i="14"/>
  <c r="IC466" i="14"/>
  <c r="FQ466" i="14"/>
  <c r="DE466" i="14"/>
  <c r="AS466" i="14"/>
  <c r="IB466" i="14"/>
  <c r="FP466" i="14"/>
  <c r="DD466" i="14"/>
  <c r="AR466" i="14"/>
  <c r="IA466" i="14"/>
  <c r="FO466" i="14"/>
  <c r="DC466" i="14"/>
  <c r="AQ466" i="14"/>
  <c r="HZ466" i="14"/>
  <c r="FN466" i="14"/>
  <c r="DB466" i="14"/>
  <c r="AP466" i="14"/>
  <c r="HY466" i="14"/>
  <c r="FM466" i="14"/>
  <c r="DA466" i="14"/>
  <c r="AO466" i="14"/>
  <c r="HX466" i="14"/>
  <c r="FL466" i="14"/>
  <c r="CZ466" i="14"/>
  <c r="AN466" i="14"/>
  <c r="HO466" i="14"/>
  <c r="FC466" i="14"/>
  <c r="CQ466" i="14"/>
  <c r="AE466" i="14"/>
  <c r="HV466" i="14"/>
  <c r="FJ466" i="14"/>
  <c r="CX466" i="14"/>
  <c r="AL466" i="14"/>
  <c r="HU466" i="14"/>
  <c r="FI466" i="14"/>
  <c r="CW466" i="14"/>
  <c r="AK466" i="14"/>
  <c r="HT466" i="14"/>
  <c r="FH466" i="14"/>
  <c r="CV466" i="14"/>
  <c r="AJ466" i="14"/>
  <c r="HS466" i="14"/>
  <c r="FG466" i="14"/>
  <c r="CU466" i="14"/>
  <c r="AI466" i="14"/>
  <c r="HR466" i="14"/>
  <c r="FF466" i="14"/>
  <c r="CT466" i="14"/>
  <c r="AH466" i="14"/>
  <c r="HQ466" i="14"/>
  <c r="FE466" i="14"/>
  <c r="CS466" i="14"/>
  <c r="AG466" i="14"/>
  <c r="HP466" i="14"/>
  <c r="FD466" i="14"/>
  <c r="CR466" i="14"/>
  <c r="AF466" i="14"/>
  <c r="HG466" i="14"/>
  <c r="EU466" i="14"/>
  <c r="CI466" i="14"/>
  <c r="W466" i="14"/>
  <c r="HN466" i="14"/>
  <c r="FB466" i="14"/>
  <c r="CP466" i="14"/>
  <c r="AD466" i="14"/>
  <c r="HM466" i="14"/>
  <c r="FA466" i="14"/>
  <c r="CO466" i="14"/>
  <c r="AC466" i="14"/>
  <c r="HL466" i="14"/>
  <c r="EZ466" i="14"/>
  <c r="CN466" i="14"/>
  <c r="AB466" i="14"/>
  <c r="HK466" i="14"/>
  <c r="EY466" i="14"/>
  <c r="CM466" i="14"/>
  <c r="AA466" i="14"/>
  <c r="HJ466" i="14"/>
  <c r="EX466" i="14"/>
  <c r="CL466" i="14"/>
  <c r="Z466" i="14"/>
  <c r="HI466" i="14"/>
  <c r="EW466" i="14"/>
  <c r="CK466" i="14"/>
  <c r="Y466" i="14"/>
  <c r="HH466" i="14"/>
  <c r="EV466" i="14"/>
  <c r="CJ466" i="14"/>
  <c r="X466" i="14"/>
  <c r="GY466" i="14"/>
  <c r="EM466" i="14"/>
  <c r="CA466" i="14"/>
  <c r="O466" i="14"/>
  <c r="HF466" i="14"/>
  <c r="ET466" i="14"/>
  <c r="CH466" i="14"/>
  <c r="V466" i="14"/>
  <c r="HE466" i="14"/>
  <c r="ES466" i="14"/>
  <c r="CG466" i="14"/>
  <c r="U466" i="14"/>
  <c r="HD466" i="14"/>
  <c r="ER466" i="14"/>
  <c r="CF466" i="14"/>
  <c r="T466" i="14"/>
  <c r="HC466" i="14"/>
  <c r="EQ466" i="14"/>
  <c r="CE466" i="14"/>
  <c r="S466" i="14"/>
  <c r="HB466" i="14"/>
  <c r="EP466" i="14"/>
  <c r="CD466" i="14"/>
  <c r="R466" i="14"/>
  <c r="HA466" i="14"/>
  <c r="EO466" i="14"/>
  <c r="CC466" i="14"/>
  <c r="Q466" i="14"/>
  <c r="GZ466" i="14"/>
  <c r="EN466" i="14"/>
  <c r="CB466" i="14"/>
  <c r="P466" i="14"/>
  <c r="F206" i="14"/>
  <c r="H206" i="14"/>
  <c r="C209" i="14"/>
  <c r="D208" i="14"/>
  <c r="E207" i="14"/>
  <c r="H207" i="14" s="1"/>
  <c r="G207" i="14"/>
  <c r="AH122" i="2"/>
  <c r="AI122" i="2" s="1"/>
  <c r="AK122" i="2" s="1"/>
  <c r="AO122" i="2" s="1"/>
  <c r="M76" i="11" s="1"/>
  <c r="K123" i="2"/>
  <c r="M123" i="2" s="1"/>
  <c r="O123" i="2" s="1"/>
  <c r="S123" i="2" s="1"/>
  <c r="L77" i="11" s="1"/>
  <c r="F124" i="2"/>
  <c r="C125" i="2"/>
  <c r="H124" i="2"/>
  <c r="I124" i="2" s="1"/>
  <c r="D124" i="2"/>
  <c r="E124" i="2" s="1"/>
  <c r="AC123" i="2"/>
  <c r="AA123" i="2"/>
  <c r="AB123" i="2" s="1"/>
  <c r="Z124" i="2"/>
  <c r="AE123" i="2"/>
  <c r="AF123" i="2" s="1"/>
  <c r="X135" i="2"/>
  <c r="G66" i="2"/>
  <c r="I206" i="14" l="1"/>
  <c r="K206" i="14" s="1"/>
  <c r="IZ467" i="14" s="1"/>
  <c r="F207" i="14"/>
  <c r="I207" i="14" s="1"/>
  <c r="K207" i="14" s="1"/>
  <c r="IO468" i="14" s="1"/>
  <c r="E208" i="14"/>
  <c r="H208" i="14" s="1"/>
  <c r="D209" i="14"/>
  <c r="C210" i="14"/>
  <c r="AH123" i="2"/>
  <c r="AI123" i="2" s="1"/>
  <c r="AK123" i="2" s="1"/>
  <c r="AO123" i="2" s="1"/>
  <c r="M77" i="11" s="1"/>
  <c r="K124" i="2"/>
  <c r="M124" i="2" s="1"/>
  <c r="O124" i="2" s="1"/>
  <c r="S124" i="2" s="1"/>
  <c r="L78" i="11" s="1"/>
  <c r="D125" i="2"/>
  <c r="E125" i="2" s="1"/>
  <c r="C126" i="2"/>
  <c r="F125" i="2"/>
  <c r="H125" i="2"/>
  <c r="I125" i="2" s="1"/>
  <c r="AC124" i="2"/>
  <c r="AA124" i="2"/>
  <c r="AB124" i="2" s="1"/>
  <c r="AE124" i="2"/>
  <c r="AF124" i="2" s="1"/>
  <c r="Z125" i="2"/>
  <c r="X136" i="2"/>
  <c r="EB467" i="14" l="1"/>
  <c r="DZ467" i="14"/>
  <c r="DX467" i="14"/>
  <c r="ED467" i="14"/>
  <c r="DL467" i="14"/>
  <c r="DJ467" i="14"/>
  <c r="DH467" i="14"/>
  <c r="DN467" i="14"/>
  <c r="DD467" i="14"/>
  <c r="DB467" i="14"/>
  <c r="CZ467" i="14"/>
  <c r="DF467" i="14"/>
  <c r="CV467" i="14"/>
  <c r="CT467" i="14"/>
  <c r="CR467" i="14"/>
  <c r="CX467" i="14"/>
  <c r="CN467" i="14"/>
  <c r="CL467" i="14"/>
  <c r="CJ467" i="14"/>
  <c r="CP467" i="14"/>
  <c r="CF467" i="14"/>
  <c r="CD467" i="14"/>
  <c r="CB467" i="14"/>
  <c r="CH467" i="14"/>
  <c r="EJ467" i="14"/>
  <c r="EH467" i="14"/>
  <c r="EF467" i="14"/>
  <c r="EL467" i="14"/>
  <c r="DR467" i="14"/>
  <c r="GC467" i="14"/>
  <c r="BE467" i="14"/>
  <c r="GD467" i="14"/>
  <c r="JB467" i="14"/>
  <c r="IF467" i="14"/>
  <c r="HZ467" i="14"/>
  <c r="HT467" i="14"/>
  <c r="HV467" i="14"/>
  <c r="HJ467" i="14"/>
  <c r="HD467" i="14"/>
  <c r="HF467" i="14"/>
  <c r="G467" i="14"/>
  <c r="IT467" i="14"/>
  <c r="GP467" i="14"/>
  <c r="FZ467" i="14"/>
  <c r="FR467" i="14"/>
  <c r="FD467" i="14"/>
  <c r="EX467" i="14"/>
  <c r="ER467" i="14"/>
  <c r="ET467" i="14"/>
  <c r="GR467" i="14"/>
  <c r="GF467" i="14"/>
  <c r="BP467" i="14"/>
  <c r="BN467" i="14"/>
  <c r="BL467" i="14"/>
  <c r="BR467" i="14"/>
  <c r="AZ467" i="14"/>
  <c r="AX467" i="14"/>
  <c r="AV467" i="14"/>
  <c r="BB467" i="14"/>
  <c r="AR467" i="14"/>
  <c r="AP467" i="14"/>
  <c r="AN467" i="14"/>
  <c r="AT467" i="14"/>
  <c r="AJ467" i="14"/>
  <c r="AH467" i="14"/>
  <c r="AF467" i="14"/>
  <c r="AL467" i="14"/>
  <c r="AB467" i="14"/>
  <c r="Z467" i="14"/>
  <c r="X467" i="14"/>
  <c r="AD467" i="14"/>
  <c r="T467" i="14"/>
  <c r="R467" i="14"/>
  <c r="P467" i="14"/>
  <c r="V467" i="14"/>
  <c r="BX467" i="14"/>
  <c r="BV467" i="14"/>
  <c r="BT467" i="14"/>
  <c r="BZ467" i="14"/>
  <c r="DP467" i="14"/>
  <c r="GA467" i="14"/>
  <c r="BC467" i="14"/>
  <c r="GB467" i="14"/>
  <c r="IX467" i="14"/>
  <c r="IJ467" i="14"/>
  <c r="IL467" i="14"/>
  <c r="HX467" i="14"/>
  <c r="HR467" i="14"/>
  <c r="HL467" i="14"/>
  <c r="HN467" i="14"/>
  <c r="GZ467" i="14"/>
  <c r="I467" i="14"/>
  <c r="DU467" i="14"/>
  <c r="GL467" i="14"/>
  <c r="FV467" i="14"/>
  <c r="FL467" i="14"/>
  <c r="FJ467" i="14"/>
  <c r="EV467" i="14"/>
  <c r="EN467" i="14"/>
  <c r="GV467" i="14"/>
  <c r="GX467" i="14"/>
  <c r="BG467" i="14"/>
  <c r="IY467" i="14"/>
  <c r="IW467" i="14"/>
  <c r="IU467" i="14"/>
  <c r="JA467" i="14"/>
  <c r="II467" i="14"/>
  <c r="IG467" i="14"/>
  <c r="IE467" i="14"/>
  <c r="IK467" i="14"/>
  <c r="IA467" i="14"/>
  <c r="HY467" i="14"/>
  <c r="HW467" i="14"/>
  <c r="IC467" i="14"/>
  <c r="HS467" i="14"/>
  <c r="HQ467" i="14"/>
  <c r="HO467" i="14"/>
  <c r="HU467" i="14"/>
  <c r="HK467" i="14"/>
  <c r="HI467" i="14"/>
  <c r="HG467" i="14"/>
  <c r="HM467" i="14"/>
  <c r="HC467" i="14"/>
  <c r="HA467" i="14"/>
  <c r="GY467" i="14"/>
  <c r="HE467" i="14"/>
  <c r="L467" i="14"/>
  <c r="J467" i="14"/>
  <c r="H467" i="14"/>
  <c r="N467" i="14"/>
  <c r="DV467" i="14"/>
  <c r="GG467" i="14"/>
  <c r="BI467" i="14"/>
  <c r="GH467" i="14"/>
  <c r="IV467" i="14"/>
  <c r="IH467" i="14"/>
  <c r="IB467" i="14"/>
  <c r="ID467" i="14"/>
  <c r="HP467" i="14"/>
  <c r="HH467" i="14"/>
  <c r="HB467" i="14"/>
  <c r="K467" i="14"/>
  <c r="IS467" i="14"/>
  <c r="GN467" i="14"/>
  <c r="FX467" i="14"/>
  <c r="FP467" i="14"/>
  <c r="FH467" i="14"/>
  <c r="EZ467" i="14"/>
  <c r="EP467" i="14"/>
  <c r="GT467" i="14"/>
  <c r="DT467" i="14"/>
  <c r="GE467" i="14"/>
  <c r="GM467" i="14"/>
  <c r="GK467" i="14"/>
  <c r="GI467" i="14"/>
  <c r="GO467" i="14"/>
  <c r="FW467" i="14"/>
  <c r="FU467" i="14"/>
  <c r="FS467" i="14"/>
  <c r="FY467" i="14"/>
  <c r="FO467" i="14"/>
  <c r="FM467" i="14"/>
  <c r="FK467" i="14"/>
  <c r="FQ467" i="14"/>
  <c r="FG467" i="14"/>
  <c r="FE467" i="14"/>
  <c r="FC467" i="14"/>
  <c r="FI467" i="14"/>
  <c r="EY467" i="14"/>
  <c r="EW467" i="14"/>
  <c r="EU467" i="14"/>
  <c r="FA467" i="14"/>
  <c r="EQ467" i="14"/>
  <c r="EO467" i="14"/>
  <c r="EM467" i="14"/>
  <c r="ES467" i="14"/>
  <c r="GU467" i="14"/>
  <c r="GS467" i="14"/>
  <c r="GQ467" i="14"/>
  <c r="GW467" i="14"/>
  <c r="IQ467" i="14"/>
  <c r="DS467" i="14"/>
  <c r="IR467" i="14"/>
  <c r="BD467" i="14"/>
  <c r="EA467" i="14"/>
  <c r="DY467" i="14"/>
  <c r="DW467" i="14"/>
  <c r="EC467" i="14"/>
  <c r="DK467" i="14"/>
  <c r="DI467" i="14"/>
  <c r="DG467" i="14"/>
  <c r="DM467" i="14"/>
  <c r="DC467" i="14"/>
  <c r="DA467" i="14"/>
  <c r="CY467" i="14"/>
  <c r="DE467" i="14"/>
  <c r="CU467" i="14"/>
  <c r="CS467" i="14"/>
  <c r="CQ467" i="14"/>
  <c r="CW467" i="14"/>
  <c r="CM467" i="14"/>
  <c r="CK467" i="14"/>
  <c r="CI467" i="14"/>
  <c r="CO467" i="14"/>
  <c r="CE467" i="14"/>
  <c r="CC467" i="14"/>
  <c r="CA467" i="14"/>
  <c r="CG467" i="14"/>
  <c r="EI467" i="14"/>
  <c r="EG467" i="14"/>
  <c r="EE467" i="14"/>
  <c r="EK467" i="14"/>
  <c r="IO467" i="14"/>
  <c r="DQ467" i="14"/>
  <c r="IP467" i="14"/>
  <c r="BH467" i="14"/>
  <c r="M467" i="14"/>
  <c r="BJ467" i="14"/>
  <c r="GJ467" i="14"/>
  <c r="FT467" i="14"/>
  <c r="FN467" i="14"/>
  <c r="FF467" i="14"/>
  <c r="FB467" i="14"/>
  <c r="BO467" i="14"/>
  <c r="BM467" i="14"/>
  <c r="BK467" i="14"/>
  <c r="BQ467" i="14"/>
  <c r="AY467" i="14"/>
  <c r="AW467" i="14"/>
  <c r="AU467" i="14"/>
  <c r="BA467" i="14"/>
  <c r="AQ467" i="14"/>
  <c r="AO467" i="14"/>
  <c r="AM467" i="14"/>
  <c r="AS467" i="14"/>
  <c r="AI467" i="14"/>
  <c r="AG467" i="14"/>
  <c r="AE467" i="14"/>
  <c r="AK467" i="14"/>
  <c r="AA467" i="14"/>
  <c r="Y467" i="14"/>
  <c r="W467" i="14"/>
  <c r="AC467" i="14"/>
  <c r="S467" i="14"/>
  <c r="Q467" i="14"/>
  <c r="O467" i="14"/>
  <c r="U467" i="14"/>
  <c r="BW467" i="14"/>
  <c r="BU467" i="14"/>
  <c r="BS467" i="14"/>
  <c r="BY467" i="14"/>
  <c r="IM467" i="14"/>
  <c r="DO467" i="14"/>
  <c r="IN467" i="14"/>
  <c r="BF467" i="14"/>
  <c r="G208" i="14"/>
  <c r="FF468" i="14"/>
  <c r="GP468" i="14"/>
  <c r="AI468" i="14"/>
  <c r="GO468" i="14"/>
  <c r="GK468" i="14"/>
  <c r="BO468" i="14"/>
  <c r="JA468" i="14"/>
  <c r="CT468" i="14"/>
  <c r="CU468" i="14"/>
  <c r="CV468" i="14"/>
  <c r="BR468" i="14"/>
  <c r="BL468" i="14"/>
  <c r="FG468" i="14"/>
  <c r="GN468" i="14"/>
  <c r="GJ468" i="14"/>
  <c r="AH468" i="14"/>
  <c r="AJ468" i="14"/>
  <c r="GI468" i="14"/>
  <c r="BN468" i="14"/>
  <c r="BP468" i="14"/>
  <c r="IU468" i="14"/>
  <c r="DZ468" i="14"/>
  <c r="EA468" i="14"/>
  <c r="EB468" i="14"/>
  <c r="ED468" i="14"/>
  <c r="DX468" i="14"/>
  <c r="GL468" i="14"/>
  <c r="GM468" i="14"/>
  <c r="IZ468" i="14"/>
  <c r="JB468" i="14"/>
  <c r="IV468" i="14"/>
  <c r="HR468" i="14"/>
  <c r="HS468" i="14"/>
  <c r="BQ468" i="14"/>
  <c r="BK468" i="14"/>
  <c r="BM468" i="14"/>
  <c r="IX468" i="14"/>
  <c r="IY468" i="14"/>
  <c r="EC468" i="14"/>
  <c r="DW468" i="14"/>
  <c r="DY468" i="14"/>
  <c r="J468" i="14"/>
  <c r="BV468" i="14"/>
  <c r="GT468" i="14"/>
  <c r="BW468" i="14"/>
  <c r="GU468" i="14"/>
  <c r="BX468" i="14"/>
  <c r="GV468" i="14"/>
  <c r="BY468" i="14"/>
  <c r="GW468" i="14"/>
  <c r="BZ468" i="14"/>
  <c r="GX468" i="14"/>
  <c r="BS468" i="14"/>
  <c r="GQ468" i="14"/>
  <c r="BT468" i="14"/>
  <c r="GR468" i="14"/>
  <c r="I468" i="14"/>
  <c r="BU468" i="14"/>
  <c r="GS468" i="14"/>
  <c r="R468" i="14"/>
  <c r="CD468" i="14"/>
  <c r="EP468" i="14"/>
  <c r="HB468" i="14"/>
  <c r="S468" i="14"/>
  <c r="CE468" i="14"/>
  <c r="EQ468" i="14"/>
  <c r="HC468" i="14"/>
  <c r="T468" i="14"/>
  <c r="CF468" i="14"/>
  <c r="ER468" i="14"/>
  <c r="HD468" i="14"/>
  <c r="U468" i="14"/>
  <c r="CG468" i="14"/>
  <c r="ES468" i="14"/>
  <c r="HE468" i="14"/>
  <c r="V468" i="14"/>
  <c r="CH468" i="14"/>
  <c r="ET468" i="14"/>
  <c r="HF468" i="14"/>
  <c r="O468" i="14"/>
  <c r="CA468" i="14"/>
  <c r="EM468" i="14"/>
  <c r="GY468" i="14"/>
  <c r="P468" i="14"/>
  <c r="CB468" i="14"/>
  <c r="EN468" i="14"/>
  <c r="GZ468" i="14"/>
  <c r="Q468" i="14"/>
  <c r="CC468" i="14"/>
  <c r="EO468" i="14"/>
  <c r="HA468" i="14"/>
  <c r="IW468" i="14"/>
  <c r="EH468" i="14"/>
  <c r="K468" i="14"/>
  <c r="EI468" i="14"/>
  <c r="L468" i="14"/>
  <c r="EJ468" i="14"/>
  <c r="M468" i="14"/>
  <c r="EK468" i="14"/>
  <c r="N468" i="14"/>
  <c r="EL468" i="14"/>
  <c r="G468" i="14"/>
  <c r="EE468" i="14"/>
  <c r="H468" i="14"/>
  <c r="EF468" i="14"/>
  <c r="EG468" i="14"/>
  <c r="Z468" i="14"/>
  <c r="CL468" i="14"/>
  <c r="EX468" i="14"/>
  <c r="HJ468" i="14"/>
  <c r="AA468" i="14"/>
  <c r="CM468" i="14"/>
  <c r="EY468" i="14"/>
  <c r="HK468" i="14"/>
  <c r="AB468" i="14"/>
  <c r="CN468" i="14"/>
  <c r="EZ468" i="14"/>
  <c r="HL468" i="14"/>
  <c r="AC468" i="14"/>
  <c r="CO468" i="14"/>
  <c r="FA468" i="14"/>
  <c r="HM468" i="14"/>
  <c r="AD468" i="14"/>
  <c r="CP468" i="14"/>
  <c r="FB468" i="14"/>
  <c r="HN468" i="14"/>
  <c r="W468" i="14"/>
  <c r="CI468" i="14"/>
  <c r="EU468" i="14"/>
  <c r="HG468" i="14"/>
  <c r="X468" i="14"/>
  <c r="CJ468" i="14"/>
  <c r="EV468" i="14"/>
  <c r="HH468" i="14"/>
  <c r="Y468" i="14"/>
  <c r="CK468" i="14"/>
  <c r="EW468" i="14"/>
  <c r="HI468" i="14"/>
  <c r="FH468" i="14"/>
  <c r="HT468" i="14"/>
  <c r="AK468" i="14"/>
  <c r="CW468" i="14"/>
  <c r="FI468" i="14"/>
  <c r="HU468" i="14"/>
  <c r="AL468" i="14"/>
  <c r="CX468" i="14"/>
  <c r="FJ468" i="14"/>
  <c r="HV468" i="14"/>
  <c r="AE468" i="14"/>
  <c r="CQ468" i="14"/>
  <c r="FC468" i="14"/>
  <c r="HO468" i="14"/>
  <c r="AF468" i="14"/>
  <c r="CR468" i="14"/>
  <c r="FD468" i="14"/>
  <c r="HP468" i="14"/>
  <c r="AG468" i="14"/>
  <c r="CS468" i="14"/>
  <c r="FE468" i="14"/>
  <c r="HQ468" i="14"/>
  <c r="AP468" i="14"/>
  <c r="DB468" i="14"/>
  <c r="FN468" i="14"/>
  <c r="HZ468" i="14"/>
  <c r="AQ468" i="14"/>
  <c r="DC468" i="14"/>
  <c r="FO468" i="14"/>
  <c r="IA468" i="14"/>
  <c r="AR468" i="14"/>
  <c r="DD468" i="14"/>
  <c r="FP468" i="14"/>
  <c r="IB468" i="14"/>
  <c r="AS468" i="14"/>
  <c r="DE468" i="14"/>
  <c r="FQ468" i="14"/>
  <c r="IC468" i="14"/>
  <c r="AT468" i="14"/>
  <c r="DF468" i="14"/>
  <c r="FR468" i="14"/>
  <c r="ID468" i="14"/>
  <c r="AM468" i="14"/>
  <c r="CY468" i="14"/>
  <c r="FK468" i="14"/>
  <c r="HW468" i="14"/>
  <c r="AN468" i="14"/>
  <c r="CZ468" i="14"/>
  <c r="FL468" i="14"/>
  <c r="HX468" i="14"/>
  <c r="AO468" i="14"/>
  <c r="DA468" i="14"/>
  <c r="FM468" i="14"/>
  <c r="HY468" i="14"/>
  <c r="AX468" i="14"/>
  <c r="DJ468" i="14"/>
  <c r="FV468" i="14"/>
  <c r="IH468" i="14"/>
  <c r="AY468" i="14"/>
  <c r="DK468" i="14"/>
  <c r="FW468" i="14"/>
  <c r="II468" i="14"/>
  <c r="AZ468" i="14"/>
  <c r="DL468" i="14"/>
  <c r="FX468" i="14"/>
  <c r="IJ468" i="14"/>
  <c r="BA468" i="14"/>
  <c r="DM468" i="14"/>
  <c r="FY468" i="14"/>
  <c r="IK468" i="14"/>
  <c r="BB468" i="14"/>
  <c r="DN468" i="14"/>
  <c r="FZ468" i="14"/>
  <c r="IL468" i="14"/>
  <c r="AU468" i="14"/>
  <c r="DG468" i="14"/>
  <c r="FS468" i="14"/>
  <c r="IE468" i="14"/>
  <c r="AV468" i="14"/>
  <c r="DH468" i="14"/>
  <c r="FT468" i="14"/>
  <c r="IF468" i="14"/>
  <c r="AW468" i="14"/>
  <c r="DI468" i="14"/>
  <c r="FU468" i="14"/>
  <c r="IG468" i="14"/>
  <c r="BF468" i="14"/>
  <c r="DR468" i="14"/>
  <c r="GD468" i="14"/>
  <c r="IP468" i="14"/>
  <c r="BG468" i="14"/>
  <c r="DS468" i="14"/>
  <c r="GE468" i="14"/>
  <c r="IQ468" i="14"/>
  <c r="BH468" i="14"/>
  <c r="DT468" i="14"/>
  <c r="GF468" i="14"/>
  <c r="IR468" i="14"/>
  <c r="BI468" i="14"/>
  <c r="DU468" i="14"/>
  <c r="GG468" i="14"/>
  <c r="IS468" i="14"/>
  <c r="BJ468" i="14"/>
  <c r="DV468" i="14"/>
  <c r="GH468" i="14"/>
  <c r="IT468" i="14"/>
  <c r="BC468" i="14"/>
  <c r="DO468" i="14"/>
  <c r="GA468" i="14"/>
  <c r="IM468" i="14"/>
  <c r="BD468" i="14"/>
  <c r="DP468" i="14"/>
  <c r="GB468" i="14"/>
  <c r="IN468" i="14"/>
  <c r="BE468" i="14"/>
  <c r="DQ468" i="14"/>
  <c r="GC468" i="14"/>
  <c r="F208" i="14"/>
  <c r="C211" i="14"/>
  <c r="D210" i="14"/>
  <c r="E209" i="14"/>
  <c r="G209" i="14" s="1"/>
  <c r="K125" i="2"/>
  <c r="M125" i="2" s="1"/>
  <c r="O125" i="2" s="1"/>
  <c r="S125" i="2" s="1"/>
  <c r="L79" i="11" s="1"/>
  <c r="AH124" i="2"/>
  <c r="AI124" i="2" s="1"/>
  <c r="AK124" i="2" s="1"/>
  <c r="AO124" i="2" s="1"/>
  <c r="M78" i="11" s="1"/>
  <c r="D126" i="2"/>
  <c r="E126" i="2" s="1"/>
  <c r="F126" i="2"/>
  <c r="C127" i="2"/>
  <c r="H126" i="2"/>
  <c r="I126" i="2" s="1"/>
  <c r="AC125" i="2"/>
  <c r="AA125" i="2"/>
  <c r="AB125" i="2" s="1"/>
  <c r="Z126" i="2"/>
  <c r="AE125" i="2"/>
  <c r="AF125" i="2" s="1"/>
  <c r="X137" i="2"/>
  <c r="I208" i="14" l="1"/>
  <c r="K208" i="14" s="1"/>
  <c r="ID469" i="14" s="1"/>
  <c r="F209" i="14"/>
  <c r="H209" i="14"/>
  <c r="E210" i="14"/>
  <c r="F210" i="14" s="1"/>
  <c r="D211" i="14"/>
  <c r="C212" i="14"/>
  <c r="K126" i="2"/>
  <c r="M126" i="2" s="1"/>
  <c r="O126" i="2" s="1"/>
  <c r="S126" i="2" s="1"/>
  <c r="L80" i="11" s="1"/>
  <c r="AH125" i="2"/>
  <c r="AI125" i="2" s="1"/>
  <c r="AK125" i="2" s="1"/>
  <c r="AO125" i="2" s="1"/>
  <c r="M79" i="11" s="1"/>
  <c r="F127" i="2"/>
  <c r="D127" i="2"/>
  <c r="E127" i="2" s="1"/>
  <c r="H127" i="2"/>
  <c r="I127" i="2" s="1"/>
  <c r="C128" i="2"/>
  <c r="AC126" i="2"/>
  <c r="AA126" i="2"/>
  <c r="AB126" i="2" s="1"/>
  <c r="Z127" i="2"/>
  <c r="AE126" i="2"/>
  <c r="AF126" i="2" s="1"/>
  <c r="X138" i="2"/>
  <c r="AU469" i="14" l="1"/>
  <c r="GM469" i="14"/>
  <c r="J469" i="14"/>
  <c r="EO469" i="14"/>
  <c r="BS469" i="14"/>
  <c r="CC469" i="14"/>
  <c r="CN469" i="14"/>
  <c r="CY469" i="14"/>
  <c r="DI469" i="14"/>
  <c r="DJ469" i="14"/>
  <c r="AZ469" i="14"/>
  <c r="IW469" i="14"/>
  <c r="L469" i="14"/>
  <c r="T469" i="14"/>
  <c r="IU469" i="14"/>
  <c r="BC469" i="14"/>
  <c r="GW469" i="14"/>
  <c r="EA469" i="14"/>
  <c r="BH469" i="14"/>
  <c r="BP469" i="14"/>
  <c r="BY469" i="14"/>
  <c r="CJ469" i="14"/>
  <c r="CU469" i="14"/>
  <c r="BN469" i="14"/>
  <c r="EE469" i="14"/>
  <c r="FI469" i="14"/>
  <c r="FT469" i="14"/>
  <c r="CW469" i="14"/>
  <c r="DH469" i="14"/>
  <c r="DS469" i="14"/>
  <c r="EC469" i="14"/>
  <c r="EN469" i="14"/>
  <c r="AJ469" i="14"/>
  <c r="HL469" i="14"/>
  <c r="IQ469" i="14"/>
  <c r="JA469" i="14"/>
  <c r="GE469" i="14"/>
  <c r="GO469" i="14"/>
  <c r="GZ469" i="14"/>
  <c r="HK469" i="14"/>
  <c r="HU469" i="14"/>
  <c r="DE469" i="14"/>
  <c r="FX469" i="14"/>
  <c r="BK469" i="14"/>
  <c r="G469" i="14"/>
  <c r="O469" i="14"/>
  <c r="W469" i="14"/>
  <c r="AE469" i="14"/>
  <c r="AM469" i="14"/>
  <c r="DT469" i="14"/>
  <c r="EY469" i="14"/>
  <c r="BW469" i="14"/>
  <c r="GI469" i="14"/>
  <c r="DL469" i="14"/>
  <c r="DW469" i="14"/>
  <c r="EG469" i="14"/>
  <c r="ER469" i="14"/>
  <c r="FC469" i="14"/>
  <c r="HA469" i="14"/>
  <c r="IF469" i="14"/>
  <c r="AR469" i="14"/>
  <c r="R469" i="14"/>
  <c r="GS469" i="14"/>
  <c r="HD469" i="14"/>
  <c r="HO469" i="14"/>
  <c r="HY469" i="14"/>
  <c r="IJ469" i="14"/>
  <c r="FM469" i="14"/>
  <c r="DP469" i="14"/>
  <c r="AB469" i="14"/>
  <c r="IM469" i="14"/>
  <c r="CG469" i="14"/>
  <c r="BV469" i="14"/>
  <c r="CD469" i="14"/>
  <c r="CL469" i="14"/>
  <c r="GQ469" i="14"/>
  <c r="AF469" i="14"/>
  <c r="ES469" i="14"/>
  <c r="U469" i="14"/>
  <c r="FV469" i="14"/>
  <c r="AN469" i="14"/>
  <c r="FD469" i="14"/>
  <c r="AC469" i="14"/>
  <c r="GD469" i="14"/>
  <c r="AV469" i="14"/>
  <c r="FO469" i="14"/>
  <c r="AK469" i="14"/>
  <c r="GL469" i="14"/>
  <c r="IG469" i="14"/>
  <c r="CR469" i="14"/>
  <c r="HS469" i="14"/>
  <c r="EH469" i="14"/>
  <c r="IR469" i="14"/>
  <c r="DC469" i="14"/>
  <c r="IC469" i="14"/>
  <c r="EP469" i="14"/>
  <c r="H469" i="14"/>
  <c r="DM469" i="14"/>
  <c r="IN469" i="14"/>
  <c r="EX469" i="14"/>
  <c r="P469" i="14"/>
  <c r="DX469" i="14"/>
  <c r="IY469" i="14"/>
  <c r="FF469" i="14"/>
  <c r="X469" i="14"/>
  <c r="EI469" i="14"/>
  <c r="M469" i="14"/>
  <c r="FN469" i="14"/>
  <c r="HH469" i="14"/>
  <c r="EK469" i="14"/>
  <c r="EV469" i="14"/>
  <c r="GF469" i="14"/>
  <c r="CT469" i="14"/>
  <c r="CZ469" i="14"/>
  <c r="IA469" i="14"/>
  <c r="CK469" i="14"/>
  <c r="IH469" i="14"/>
  <c r="DK469" i="14"/>
  <c r="IK469" i="14"/>
  <c r="CV469" i="14"/>
  <c r="IP469" i="14"/>
  <c r="DU469" i="14"/>
  <c r="IV469" i="14"/>
  <c r="DG469" i="14"/>
  <c r="IX469" i="14"/>
  <c r="BD469" i="14"/>
  <c r="FY469" i="14"/>
  <c r="AS469" i="14"/>
  <c r="GT469" i="14"/>
  <c r="BL469" i="14"/>
  <c r="GJ469" i="14"/>
  <c r="BA469" i="14"/>
  <c r="HB469" i="14"/>
  <c r="BT469" i="14"/>
  <c r="GU469" i="14"/>
  <c r="BI469" i="14"/>
  <c r="HJ469" i="14"/>
  <c r="CE469" i="14"/>
  <c r="HE469" i="14"/>
  <c r="BQ469" i="14"/>
  <c r="HR469" i="14"/>
  <c r="CO469" i="14"/>
  <c r="HP469" i="14"/>
  <c r="CA469" i="14"/>
  <c r="HZ469" i="14"/>
  <c r="DZ469" i="14"/>
  <c r="FK469" i="14"/>
  <c r="AP469" i="14"/>
  <c r="FQ469" i="14"/>
  <c r="BF469" i="14"/>
  <c r="GG469" i="14"/>
  <c r="AY469" i="14"/>
  <c r="FS469" i="14"/>
  <c r="DN469" i="14"/>
  <c r="GR469" i="14"/>
  <c r="BG469" i="14"/>
  <c r="GC469" i="14"/>
  <c r="DV469" i="14"/>
  <c r="HC469" i="14"/>
  <c r="BO469" i="14"/>
  <c r="GN469" i="14"/>
  <c r="ED469" i="14"/>
  <c r="EF469" i="14"/>
  <c r="K469" i="14"/>
  <c r="DQ469" i="14"/>
  <c r="BZ469" i="14"/>
  <c r="EQ469" i="14"/>
  <c r="S469" i="14"/>
  <c r="EB469" i="14"/>
  <c r="CH469" i="14"/>
  <c r="FA469" i="14"/>
  <c r="AA469" i="14"/>
  <c r="EM469" i="14"/>
  <c r="CP469" i="14"/>
  <c r="FL469" i="14"/>
  <c r="AI469" i="14"/>
  <c r="EW469" i="14"/>
  <c r="CX469" i="14"/>
  <c r="FW469" i="14"/>
  <c r="AQ469" i="14"/>
  <c r="FH469" i="14"/>
  <c r="DF469" i="14"/>
  <c r="DR469" i="14"/>
  <c r="EZ469" i="14"/>
  <c r="AH469" i="14"/>
  <c r="FG469" i="14"/>
  <c r="DB469" i="14"/>
  <c r="Q469" i="14"/>
  <c r="DY469" i="14"/>
  <c r="IZ469" i="14"/>
  <c r="FZ469" i="14"/>
  <c r="Y469" i="14"/>
  <c r="EJ469" i="14"/>
  <c r="N469" i="14"/>
  <c r="GH469" i="14"/>
  <c r="AG469" i="14"/>
  <c r="EU469" i="14"/>
  <c r="V469" i="14"/>
  <c r="GP469" i="14"/>
  <c r="HM469" i="14"/>
  <c r="BX469" i="14"/>
  <c r="GY469" i="14"/>
  <c r="EL469" i="14"/>
  <c r="HX469" i="14"/>
  <c r="CI469" i="14"/>
  <c r="HI469" i="14"/>
  <c r="ET469" i="14"/>
  <c r="II469" i="14"/>
  <c r="CS469" i="14"/>
  <c r="HT469" i="14"/>
  <c r="FB469" i="14"/>
  <c r="IS469" i="14"/>
  <c r="DD469" i="14"/>
  <c r="IE469" i="14"/>
  <c r="FJ469" i="14"/>
  <c r="I469" i="14"/>
  <c r="DO469" i="14"/>
  <c r="IO469" i="14"/>
  <c r="FR469" i="14"/>
  <c r="HW469" i="14"/>
  <c r="Z469" i="14"/>
  <c r="FU469" i="14"/>
  <c r="AX469" i="14"/>
  <c r="GB469" i="14"/>
  <c r="CF469" i="14"/>
  <c r="HG469" i="14"/>
  <c r="BR469" i="14"/>
  <c r="IL469" i="14"/>
  <c r="CQ469" i="14"/>
  <c r="HQ469" i="14"/>
  <c r="CB469" i="14"/>
  <c r="IT469" i="14"/>
  <c r="DA469" i="14"/>
  <c r="IB469" i="14"/>
  <c r="CM469" i="14"/>
  <c r="JB469" i="14"/>
  <c r="AO469" i="14"/>
  <c r="FE469" i="14"/>
  <c r="AD469" i="14"/>
  <c r="GX469" i="14"/>
  <c r="AW469" i="14"/>
  <c r="FP469" i="14"/>
  <c r="AL469" i="14"/>
  <c r="HF469" i="14"/>
  <c r="BE469" i="14"/>
  <c r="GA469" i="14"/>
  <c r="AT469" i="14"/>
  <c r="HN469" i="14"/>
  <c r="BM469" i="14"/>
  <c r="GK469" i="14"/>
  <c r="BB469" i="14"/>
  <c r="HV469" i="14"/>
  <c r="BU469" i="14"/>
  <c r="GV469" i="14"/>
  <c r="BJ469" i="14"/>
  <c r="H210" i="14"/>
  <c r="G210" i="14"/>
  <c r="I209" i="14"/>
  <c r="K209" i="14" s="1"/>
  <c r="GU470" i="14" s="1"/>
  <c r="C213" i="14"/>
  <c r="D212" i="14"/>
  <c r="E211" i="14"/>
  <c r="H211" i="14" s="1"/>
  <c r="AH126" i="2"/>
  <c r="AI126" i="2" s="1"/>
  <c r="AK126" i="2" s="1"/>
  <c r="AO126" i="2" s="1"/>
  <c r="M80" i="11" s="1"/>
  <c r="F128" i="2"/>
  <c r="C129" i="2"/>
  <c r="D128" i="2"/>
  <c r="E128" i="2" s="1"/>
  <c r="H128" i="2"/>
  <c r="I128" i="2" s="1"/>
  <c r="K127" i="2"/>
  <c r="M127" i="2" s="1"/>
  <c r="O127" i="2" s="1"/>
  <c r="S127" i="2" s="1"/>
  <c r="L81" i="11" s="1"/>
  <c r="AC127" i="2"/>
  <c r="AA127" i="2"/>
  <c r="AB127" i="2" s="1"/>
  <c r="AE127" i="2"/>
  <c r="AF127" i="2" s="1"/>
  <c r="Z128" i="2"/>
  <c r="X139" i="2"/>
  <c r="G211" i="14" l="1"/>
  <c r="I210" i="14"/>
  <c r="K210" i="14" s="1"/>
  <c r="HP471" i="14" s="1"/>
  <c r="DI470" i="14"/>
  <c r="GP470" i="14"/>
  <c r="DD470" i="14"/>
  <c r="GK470" i="14"/>
  <c r="R470" i="14"/>
  <c r="GL470" i="14"/>
  <c r="GG470" i="14"/>
  <c r="O470" i="14"/>
  <c r="Y470" i="14"/>
  <c r="T470" i="14"/>
  <c r="CA470" i="14"/>
  <c r="DF470" i="14"/>
  <c r="U470" i="14"/>
  <c r="GY470" i="14"/>
  <c r="Z470" i="14"/>
  <c r="DB470" i="14"/>
  <c r="S470" i="14"/>
  <c r="DH470" i="14"/>
  <c r="GJ470" i="14"/>
  <c r="HC470" i="14"/>
  <c r="GN470" i="14"/>
  <c r="CZ470" i="14"/>
  <c r="V470" i="14"/>
  <c r="EM470" i="14"/>
  <c r="GO470" i="14"/>
  <c r="DA470" i="14"/>
  <c r="X470" i="14"/>
  <c r="CE470" i="14"/>
  <c r="AB470" i="14"/>
  <c r="GH470" i="14"/>
  <c r="DE470" i="14"/>
  <c r="EQ470" i="14"/>
  <c r="AJ470" i="14"/>
  <c r="DQ470" i="14"/>
  <c r="GX470" i="14"/>
  <c r="AK470" i="14"/>
  <c r="DR470" i="14"/>
  <c r="GZ470" i="14"/>
  <c r="AL470" i="14"/>
  <c r="DT470" i="14"/>
  <c r="HA470" i="14"/>
  <c r="AC470" i="14"/>
  <c r="DJ470" i="14"/>
  <c r="GR470" i="14"/>
  <c r="AD470" i="14"/>
  <c r="DL470" i="14"/>
  <c r="GS470" i="14"/>
  <c r="AF470" i="14"/>
  <c r="DM470" i="14"/>
  <c r="GT470" i="14"/>
  <c r="AG470" i="14"/>
  <c r="DN470" i="14"/>
  <c r="GV470" i="14"/>
  <c r="AH470" i="14"/>
  <c r="DP470" i="14"/>
  <c r="GW470" i="14"/>
  <c r="W470" i="14"/>
  <c r="CI470" i="14"/>
  <c r="EU470" i="14"/>
  <c r="HG470" i="14"/>
  <c r="AA470" i="14"/>
  <c r="CM470" i="14"/>
  <c r="EY470" i="14"/>
  <c r="HK470" i="14"/>
  <c r="AT470" i="14"/>
  <c r="EB470" i="14"/>
  <c r="HI470" i="14"/>
  <c r="AV470" i="14"/>
  <c r="EC470" i="14"/>
  <c r="HJ470" i="14"/>
  <c r="AW470" i="14"/>
  <c r="ED470" i="14"/>
  <c r="HL470" i="14"/>
  <c r="AN470" i="14"/>
  <c r="DU470" i="14"/>
  <c r="HB470" i="14"/>
  <c r="AO470" i="14"/>
  <c r="DV470" i="14"/>
  <c r="HD470" i="14"/>
  <c r="AP470" i="14"/>
  <c r="DX470" i="14"/>
  <c r="HE470" i="14"/>
  <c r="AR470" i="14"/>
  <c r="DY470" i="14"/>
  <c r="HF470" i="14"/>
  <c r="AS470" i="14"/>
  <c r="DZ470" i="14"/>
  <c r="HH470" i="14"/>
  <c r="AE470" i="14"/>
  <c r="CQ470" i="14"/>
  <c r="FC470" i="14"/>
  <c r="HO470" i="14"/>
  <c r="AI470" i="14"/>
  <c r="CU470" i="14"/>
  <c r="FG470" i="14"/>
  <c r="HS470" i="14"/>
  <c r="BE470" i="14"/>
  <c r="EL470" i="14"/>
  <c r="HT470" i="14"/>
  <c r="BF470" i="14"/>
  <c r="EN470" i="14"/>
  <c r="HU470" i="14"/>
  <c r="BH470" i="14"/>
  <c r="EO470" i="14"/>
  <c r="HV470" i="14"/>
  <c r="AX470" i="14"/>
  <c r="EF470" i="14"/>
  <c r="HM470" i="14"/>
  <c r="AZ470" i="14"/>
  <c r="EG470" i="14"/>
  <c r="HN470" i="14"/>
  <c r="BA470" i="14"/>
  <c r="EH470" i="14"/>
  <c r="HP470" i="14"/>
  <c r="BB470" i="14"/>
  <c r="EJ470" i="14"/>
  <c r="HQ470" i="14"/>
  <c r="BD470" i="14"/>
  <c r="EK470" i="14"/>
  <c r="HR470" i="14"/>
  <c r="AM470" i="14"/>
  <c r="CY470" i="14"/>
  <c r="FK470" i="14"/>
  <c r="HW470" i="14"/>
  <c r="AQ470" i="14"/>
  <c r="DC470" i="14"/>
  <c r="FO470" i="14"/>
  <c r="IA470" i="14"/>
  <c r="BP470" i="14"/>
  <c r="EW470" i="14"/>
  <c r="ID470" i="14"/>
  <c r="BQ470" i="14"/>
  <c r="EX470" i="14"/>
  <c r="IF470" i="14"/>
  <c r="BR470" i="14"/>
  <c r="EZ470" i="14"/>
  <c r="IG470" i="14"/>
  <c r="BI470" i="14"/>
  <c r="EP470" i="14"/>
  <c r="HX470" i="14"/>
  <c r="BJ470" i="14"/>
  <c r="ER470" i="14"/>
  <c r="HY470" i="14"/>
  <c r="BL470" i="14"/>
  <c r="ES470" i="14"/>
  <c r="HZ470" i="14"/>
  <c r="BM470" i="14"/>
  <c r="ET470" i="14"/>
  <c r="IB470" i="14"/>
  <c r="BN470" i="14"/>
  <c r="EV470" i="14"/>
  <c r="IC470" i="14"/>
  <c r="AU470" i="14"/>
  <c r="DG470" i="14"/>
  <c r="FS470" i="14"/>
  <c r="IE470" i="14"/>
  <c r="AY470" i="14"/>
  <c r="DK470" i="14"/>
  <c r="FW470" i="14"/>
  <c r="II470" i="14"/>
  <c r="BZ470" i="14"/>
  <c r="FH470" i="14"/>
  <c r="IO470" i="14"/>
  <c r="CB470" i="14"/>
  <c r="FI470" i="14"/>
  <c r="IP470" i="14"/>
  <c r="CC470" i="14"/>
  <c r="FJ470" i="14"/>
  <c r="IR470" i="14"/>
  <c r="BT470" i="14"/>
  <c r="FA470" i="14"/>
  <c r="IH470" i="14"/>
  <c r="BU470" i="14"/>
  <c r="FB470" i="14"/>
  <c r="IJ470" i="14"/>
  <c r="BV470" i="14"/>
  <c r="FD470" i="14"/>
  <c r="IK470" i="14"/>
  <c r="BX470" i="14"/>
  <c r="FE470" i="14"/>
  <c r="IL470" i="14"/>
  <c r="BY470" i="14"/>
  <c r="FF470" i="14"/>
  <c r="IN470" i="14"/>
  <c r="BC470" i="14"/>
  <c r="DO470" i="14"/>
  <c r="GA470" i="14"/>
  <c r="IM470" i="14"/>
  <c r="BG470" i="14"/>
  <c r="DS470" i="14"/>
  <c r="GE470" i="14"/>
  <c r="IQ470" i="14"/>
  <c r="CK470" i="14"/>
  <c r="FR470" i="14"/>
  <c r="IZ470" i="14"/>
  <c r="CL470" i="14"/>
  <c r="FT470" i="14"/>
  <c r="JA470" i="14"/>
  <c r="CN470" i="14"/>
  <c r="FU470" i="14"/>
  <c r="JB470" i="14"/>
  <c r="CD470" i="14"/>
  <c r="FL470" i="14"/>
  <c r="IS470" i="14"/>
  <c r="CF470" i="14"/>
  <c r="FM470" i="14"/>
  <c r="IT470" i="14"/>
  <c r="CG470" i="14"/>
  <c r="FN470" i="14"/>
  <c r="IV470" i="14"/>
  <c r="CH470" i="14"/>
  <c r="FP470" i="14"/>
  <c r="IW470" i="14"/>
  <c r="CJ470" i="14"/>
  <c r="FQ470" i="14"/>
  <c r="IX470" i="14"/>
  <c r="BK470" i="14"/>
  <c r="DW470" i="14"/>
  <c r="GI470" i="14"/>
  <c r="IU470" i="14"/>
  <c r="BO470" i="14"/>
  <c r="EA470" i="14"/>
  <c r="GM470" i="14"/>
  <c r="IY470" i="14"/>
  <c r="N470" i="14"/>
  <c r="CV470" i="14"/>
  <c r="GC470" i="14"/>
  <c r="P470" i="14"/>
  <c r="CW470" i="14"/>
  <c r="GD470" i="14"/>
  <c r="Q470" i="14"/>
  <c r="CX470" i="14"/>
  <c r="GF470" i="14"/>
  <c r="H470" i="14"/>
  <c r="CO470" i="14"/>
  <c r="FV470" i="14"/>
  <c r="I470" i="14"/>
  <c r="CP470" i="14"/>
  <c r="FX470" i="14"/>
  <c r="J470" i="14"/>
  <c r="CR470" i="14"/>
  <c r="FY470" i="14"/>
  <c r="L470" i="14"/>
  <c r="CS470" i="14"/>
  <c r="FZ470" i="14"/>
  <c r="M470" i="14"/>
  <c r="CT470" i="14"/>
  <c r="GB470" i="14"/>
  <c r="G470" i="14"/>
  <c r="BS470" i="14"/>
  <c r="EE470" i="14"/>
  <c r="GQ470" i="14"/>
  <c r="K470" i="14"/>
  <c r="BW470" i="14"/>
  <c r="EI470" i="14"/>
  <c r="F211" i="14"/>
  <c r="I211" i="14" s="1"/>
  <c r="K211" i="14" s="1"/>
  <c r="GW472" i="14" s="1"/>
  <c r="E212" i="14"/>
  <c r="G212" i="14" s="1"/>
  <c r="D213" i="14"/>
  <c r="C214" i="14"/>
  <c r="K128" i="2"/>
  <c r="M128" i="2" s="1"/>
  <c r="O128" i="2" s="1"/>
  <c r="S128" i="2" s="1"/>
  <c r="L82" i="11" s="1"/>
  <c r="C130" i="2"/>
  <c r="F129" i="2"/>
  <c r="D129" i="2"/>
  <c r="E129" i="2" s="1"/>
  <c r="H129" i="2"/>
  <c r="I129" i="2" s="1"/>
  <c r="AH127" i="2"/>
  <c r="AI127" i="2" s="1"/>
  <c r="AK127" i="2" s="1"/>
  <c r="AO127" i="2" s="1"/>
  <c r="M81" i="11" s="1"/>
  <c r="AC128" i="2"/>
  <c r="AA128" i="2"/>
  <c r="AB128" i="2" s="1"/>
  <c r="AE128" i="2"/>
  <c r="AF128" i="2" s="1"/>
  <c r="Z129" i="2"/>
  <c r="X140" i="2"/>
  <c r="H212" i="14" l="1"/>
  <c r="HI471" i="14"/>
  <c r="EC471" i="14"/>
  <c r="HK471" i="14"/>
  <c r="FD471" i="14"/>
  <c r="FH471" i="14"/>
  <c r="DU471" i="14"/>
  <c r="DM471" i="14"/>
  <c r="AJ471" i="14"/>
  <c r="DW471" i="14"/>
  <c r="HC471" i="14"/>
  <c r="AO471" i="14"/>
  <c r="AD471" i="14"/>
  <c r="HA471" i="14"/>
  <c r="EV471" i="14"/>
  <c r="EZ471" i="14"/>
  <c r="AF471" i="14"/>
  <c r="AW471" i="14"/>
  <c r="DR471" i="14"/>
  <c r="FV471" i="14"/>
  <c r="EB471" i="14"/>
  <c r="BU471" i="14"/>
  <c r="CX471" i="14"/>
  <c r="IQ471" i="14"/>
  <c r="BO471" i="14"/>
  <c r="O471" i="14"/>
  <c r="FI471" i="14"/>
  <c r="GH471" i="14"/>
  <c r="AX471" i="14"/>
  <c r="DX471" i="14"/>
  <c r="DL471" i="14"/>
  <c r="AI471" i="14"/>
  <c r="CI471" i="14"/>
  <c r="W471" i="14"/>
  <c r="CB471" i="14"/>
  <c r="GG471" i="14"/>
  <c r="EH471" i="14"/>
  <c r="FX471" i="14"/>
  <c r="DD471" i="14"/>
  <c r="BT471" i="14"/>
  <c r="GB471" i="14"/>
  <c r="Z471" i="14"/>
  <c r="EA471" i="14"/>
  <c r="CL471" i="14"/>
  <c r="BX471" i="14"/>
  <c r="GF471" i="14"/>
  <c r="FF471" i="14"/>
  <c r="HQ471" i="14"/>
  <c r="J471" i="14"/>
  <c r="FC471" i="14"/>
  <c r="BW471" i="14"/>
  <c r="CF471" i="14"/>
  <c r="BR471" i="14"/>
  <c r="JB471" i="14"/>
  <c r="CR471" i="14"/>
  <c r="AP471" i="14"/>
  <c r="ED471" i="14"/>
  <c r="CJ471" i="14"/>
  <c r="AE471" i="14"/>
  <c r="DS471" i="14"/>
  <c r="H471" i="14"/>
  <c r="FW471" i="14"/>
  <c r="Q471" i="14"/>
  <c r="BL471" i="14"/>
  <c r="DP471" i="14"/>
  <c r="BV471" i="14"/>
  <c r="FJ471" i="14"/>
  <c r="GI471" i="14"/>
  <c r="FG471" i="14"/>
  <c r="HN471" i="14"/>
  <c r="AT471" i="14"/>
  <c r="S471" i="14"/>
  <c r="GW471" i="14"/>
  <c r="T471" i="14"/>
  <c r="GX471" i="14"/>
  <c r="HX471" i="14"/>
  <c r="EO471" i="14"/>
  <c r="IW471" i="14"/>
  <c r="CE471" i="14"/>
  <c r="DC471" i="14"/>
  <c r="EW471" i="14"/>
  <c r="ES471" i="14"/>
  <c r="BB471" i="14"/>
  <c r="DE471" i="14"/>
  <c r="N471" i="14"/>
  <c r="FZ471" i="14"/>
  <c r="X471" i="14"/>
  <c r="GS471" i="14"/>
  <c r="AL471" i="14"/>
  <c r="GV471" i="14"/>
  <c r="CP471" i="14"/>
  <c r="GD471" i="14"/>
  <c r="IZ471" i="14"/>
  <c r="BD471" i="14"/>
  <c r="II471" i="14"/>
  <c r="CC471" i="14"/>
  <c r="U471" i="14"/>
  <c r="BZ471" i="14"/>
  <c r="AY471" i="14"/>
  <c r="HG471" i="14"/>
  <c r="CY471" i="14"/>
  <c r="DO471" i="14"/>
  <c r="CG471" i="14"/>
  <c r="DF471" i="14"/>
  <c r="AV471" i="14"/>
  <c r="HU471" i="14"/>
  <c r="FO471" i="14"/>
  <c r="EY471" i="14"/>
  <c r="FT471" i="14"/>
  <c r="GA471" i="14"/>
  <c r="FK471" i="14"/>
  <c r="P471" i="14"/>
  <c r="GK471" i="14"/>
  <c r="IG471" i="14"/>
  <c r="HT471" i="14"/>
  <c r="DV471" i="14"/>
  <c r="HJ471" i="14"/>
  <c r="HL471" i="14"/>
  <c r="DK471" i="14"/>
  <c r="GY471" i="14"/>
  <c r="EJ471" i="14"/>
  <c r="I471" i="14"/>
  <c r="CW471" i="14"/>
  <c r="GN471" i="14"/>
  <c r="IR471" i="14"/>
  <c r="FB471" i="14"/>
  <c r="IP471" i="14"/>
  <c r="DA471" i="14"/>
  <c r="IM471" i="14"/>
  <c r="EE471" i="14"/>
  <c r="DZ471" i="14"/>
  <c r="GP471" i="14"/>
  <c r="AH471" i="14"/>
  <c r="FM471" i="14"/>
  <c r="Y471" i="14"/>
  <c r="ER471" i="14"/>
  <c r="BF471" i="14"/>
  <c r="CH471" i="14"/>
  <c r="IO471" i="14"/>
  <c r="HZ471" i="14"/>
  <c r="M471" i="14"/>
  <c r="IE471" i="14"/>
  <c r="BK471" i="14"/>
  <c r="V471" i="14"/>
  <c r="HY471" i="14"/>
  <c r="ET471" i="14"/>
  <c r="HV471" i="14"/>
  <c r="AS471" i="14"/>
  <c r="DH471" i="14"/>
  <c r="AA471" i="14"/>
  <c r="GU471" i="14"/>
  <c r="IS471" i="14"/>
  <c r="GL471" i="14"/>
  <c r="HO471" i="14"/>
  <c r="FR471" i="14"/>
  <c r="IC471" i="14"/>
  <c r="BJ471" i="14"/>
  <c r="CS471" i="14"/>
  <c r="EL471" i="14"/>
  <c r="EP471" i="14"/>
  <c r="IJ471" i="14"/>
  <c r="CT471" i="14"/>
  <c r="K471" i="14"/>
  <c r="CV471" i="14"/>
  <c r="HB471" i="14"/>
  <c r="AU471" i="14"/>
  <c r="CN471" i="14"/>
  <c r="GQ471" i="14"/>
  <c r="AK471" i="14"/>
  <c r="L471" i="14"/>
  <c r="CO471" i="14"/>
  <c r="GC471" i="14"/>
  <c r="BP471" i="14"/>
  <c r="DT471" i="14"/>
  <c r="IH471" i="14"/>
  <c r="CA471" i="14"/>
  <c r="R471" i="14"/>
  <c r="BY471" i="14"/>
  <c r="EN471" i="14"/>
  <c r="BG471" i="14"/>
  <c r="HF471" i="14"/>
  <c r="HD471" i="14"/>
  <c r="DG471" i="14"/>
  <c r="DN471" i="14"/>
  <c r="CD471" i="14"/>
  <c r="BA471" i="14"/>
  <c r="CK471" i="14"/>
  <c r="BC471" i="14"/>
  <c r="CM471" i="14"/>
  <c r="FL471" i="14"/>
  <c r="EU471" i="14"/>
  <c r="FS471" i="14"/>
  <c r="IT471" i="14"/>
  <c r="FP471" i="14"/>
  <c r="IY471" i="14"/>
  <c r="AB471" i="14"/>
  <c r="DJ471" i="14"/>
  <c r="GR471" i="14"/>
  <c r="FY471" i="14"/>
  <c r="G471" i="14"/>
  <c r="IV471" i="14"/>
  <c r="IU471" i="14"/>
  <c r="BH471" i="14"/>
  <c r="FA471" i="14"/>
  <c r="GZ471" i="14"/>
  <c r="DI471" i="14"/>
  <c r="IL471" i="14"/>
  <c r="IB471" i="14"/>
  <c r="EM471" i="14"/>
  <c r="DY471" i="14"/>
  <c r="AR471" i="14"/>
  <c r="HS471" i="14"/>
  <c r="AG471" i="14"/>
  <c r="FU471" i="14"/>
  <c r="EG471" i="14"/>
  <c r="IX471" i="14"/>
  <c r="EI471" i="14"/>
  <c r="GM471" i="14"/>
  <c r="FN471" i="14"/>
  <c r="IA471" i="14"/>
  <c r="CU471" i="14"/>
  <c r="BI471" i="14"/>
  <c r="BE471" i="14"/>
  <c r="EQ471" i="14"/>
  <c r="BQ471" i="14"/>
  <c r="HE471" i="14"/>
  <c r="AM471" i="14"/>
  <c r="HH471" i="14"/>
  <c r="GT471" i="14"/>
  <c r="AC471" i="14"/>
  <c r="EF471" i="14"/>
  <c r="CQ471" i="14"/>
  <c r="GE471" i="14"/>
  <c r="GJ471" i="14"/>
  <c r="IN471" i="14"/>
  <c r="IK471" i="14"/>
  <c r="BS471" i="14"/>
  <c r="AN471" i="14"/>
  <c r="GO471" i="14"/>
  <c r="FE471" i="14"/>
  <c r="AZ471" i="14"/>
  <c r="ID471" i="14"/>
  <c r="AQ471" i="14"/>
  <c r="DB471" i="14"/>
  <c r="DQ471" i="14"/>
  <c r="CZ471" i="14"/>
  <c r="JA471" i="14"/>
  <c r="HM471" i="14"/>
  <c r="FQ471" i="14"/>
  <c r="IF471" i="14"/>
  <c r="HR471" i="14"/>
  <c r="HW471" i="14"/>
  <c r="BM471" i="14"/>
  <c r="EK471" i="14"/>
  <c r="EX471" i="14"/>
  <c r="BN471" i="14"/>
  <c r="F212" i="14"/>
  <c r="I212" i="14" s="1"/>
  <c r="K212" i="14" s="1"/>
  <c r="CZ472" i="14"/>
  <c r="T472" i="14"/>
  <c r="GN472" i="14"/>
  <c r="CC472" i="14"/>
  <c r="HA472" i="14"/>
  <c r="W472" i="14"/>
  <c r="GL472" i="14"/>
  <c r="DH472" i="14"/>
  <c r="GH472" i="14"/>
  <c r="DD472" i="14"/>
  <c r="AA472" i="14"/>
  <c r="EO472" i="14"/>
  <c r="DB472" i="14"/>
  <c r="X472" i="14"/>
  <c r="GP472" i="14"/>
  <c r="U472" i="14"/>
  <c r="GI472" i="14"/>
  <c r="DF472" i="14"/>
  <c r="R472" i="14"/>
  <c r="CG472" i="14"/>
  <c r="V472" i="14"/>
  <c r="GM472" i="14"/>
  <c r="CY472" i="14"/>
  <c r="ES472" i="14"/>
  <c r="DC472" i="14"/>
  <c r="Z472" i="14"/>
  <c r="GF472" i="14"/>
  <c r="HE472" i="14"/>
  <c r="S472" i="14"/>
  <c r="GJ472" i="14"/>
  <c r="DG472" i="14"/>
  <c r="Q472" i="14"/>
  <c r="AD472" i="14"/>
  <c r="DK472" i="14"/>
  <c r="GR472" i="14"/>
  <c r="AE472" i="14"/>
  <c r="DL472" i="14"/>
  <c r="GT472" i="14"/>
  <c r="AF472" i="14"/>
  <c r="DN472" i="14"/>
  <c r="GU472" i="14"/>
  <c r="AH472" i="14"/>
  <c r="DO472" i="14"/>
  <c r="GV472" i="14"/>
  <c r="AI472" i="14"/>
  <c r="DP472" i="14"/>
  <c r="GX472" i="14"/>
  <c r="AJ472" i="14"/>
  <c r="DR472" i="14"/>
  <c r="GY472" i="14"/>
  <c r="AL472" i="14"/>
  <c r="DS472" i="14"/>
  <c r="GZ472" i="14"/>
  <c r="AB472" i="14"/>
  <c r="DJ472" i="14"/>
  <c r="GQ472" i="14"/>
  <c r="Y472" i="14"/>
  <c r="CK472" i="14"/>
  <c r="EW472" i="14"/>
  <c r="HI472" i="14"/>
  <c r="AC472" i="14"/>
  <c r="CO472" i="14"/>
  <c r="FA472" i="14"/>
  <c r="HM472" i="14"/>
  <c r="AN472" i="14"/>
  <c r="DV472" i="14"/>
  <c r="HC472" i="14"/>
  <c r="AP472" i="14"/>
  <c r="DW472" i="14"/>
  <c r="HD472" i="14"/>
  <c r="AQ472" i="14"/>
  <c r="DX472" i="14"/>
  <c r="HF472" i="14"/>
  <c r="AR472" i="14"/>
  <c r="DZ472" i="14"/>
  <c r="HG472" i="14"/>
  <c r="AT472" i="14"/>
  <c r="EA472" i="14"/>
  <c r="HH472" i="14"/>
  <c r="AU472" i="14"/>
  <c r="EB472" i="14"/>
  <c r="HJ472" i="14"/>
  <c r="AV472" i="14"/>
  <c r="ED472" i="14"/>
  <c r="HK472" i="14"/>
  <c r="AM472" i="14"/>
  <c r="DT472" i="14"/>
  <c r="HB472" i="14"/>
  <c r="AG472" i="14"/>
  <c r="CS472" i="14"/>
  <c r="FE472" i="14"/>
  <c r="HQ472" i="14"/>
  <c r="AK472" i="14"/>
  <c r="CW472" i="14"/>
  <c r="FI472" i="14"/>
  <c r="HU472" i="14"/>
  <c r="AY472" i="14"/>
  <c r="EF472" i="14"/>
  <c r="HN472" i="14"/>
  <c r="AZ472" i="14"/>
  <c r="EH472" i="14"/>
  <c r="HO472" i="14"/>
  <c r="BB472" i="14"/>
  <c r="EI472" i="14"/>
  <c r="HP472" i="14"/>
  <c r="BC472" i="14"/>
  <c r="EJ472" i="14"/>
  <c r="HR472" i="14"/>
  <c r="BD472" i="14"/>
  <c r="EL472" i="14"/>
  <c r="HS472" i="14"/>
  <c r="BF472" i="14"/>
  <c r="EM472" i="14"/>
  <c r="HT472" i="14"/>
  <c r="BG472" i="14"/>
  <c r="EN472" i="14"/>
  <c r="HV472" i="14"/>
  <c r="AX472" i="14"/>
  <c r="EE472" i="14"/>
  <c r="HL472" i="14"/>
  <c r="AO472" i="14"/>
  <c r="DA472" i="14"/>
  <c r="FM472" i="14"/>
  <c r="HY472" i="14"/>
  <c r="AS472" i="14"/>
  <c r="DE472" i="14"/>
  <c r="FQ472" i="14"/>
  <c r="IC472" i="14"/>
  <c r="BJ472" i="14"/>
  <c r="EQ472" i="14"/>
  <c r="HX472" i="14"/>
  <c r="BK472" i="14"/>
  <c r="ER472" i="14"/>
  <c r="HZ472" i="14"/>
  <c r="BL472" i="14"/>
  <c r="ET472" i="14"/>
  <c r="IA472" i="14"/>
  <c r="BN472" i="14"/>
  <c r="EU472" i="14"/>
  <c r="IB472" i="14"/>
  <c r="BO472" i="14"/>
  <c r="EV472" i="14"/>
  <c r="ID472" i="14"/>
  <c r="BP472" i="14"/>
  <c r="EX472" i="14"/>
  <c r="IE472" i="14"/>
  <c r="BR472" i="14"/>
  <c r="EY472" i="14"/>
  <c r="IF472" i="14"/>
  <c r="BH472" i="14"/>
  <c r="EP472" i="14"/>
  <c r="HW472" i="14"/>
  <c r="AW472" i="14"/>
  <c r="DI472" i="14"/>
  <c r="FU472" i="14"/>
  <c r="IG472" i="14"/>
  <c r="BA472" i="14"/>
  <c r="DM472" i="14"/>
  <c r="FY472" i="14"/>
  <c r="IK472" i="14"/>
  <c r="BT472" i="14"/>
  <c r="FB472" i="14"/>
  <c r="II472" i="14"/>
  <c r="BV472" i="14"/>
  <c r="FC472" i="14"/>
  <c r="IJ472" i="14"/>
  <c r="BW472" i="14"/>
  <c r="FD472" i="14"/>
  <c r="IL472" i="14"/>
  <c r="BX472" i="14"/>
  <c r="FF472" i="14"/>
  <c r="IM472" i="14"/>
  <c r="BZ472" i="14"/>
  <c r="FG472" i="14"/>
  <c r="IN472" i="14"/>
  <c r="CA472" i="14"/>
  <c r="FH472" i="14"/>
  <c r="IP472" i="14"/>
  <c r="CB472" i="14"/>
  <c r="FJ472" i="14"/>
  <c r="IQ472" i="14"/>
  <c r="BS472" i="14"/>
  <c r="EZ472" i="14"/>
  <c r="IH472" i="14"/>
  <c r="BE472" i="14"/>
  <c r="DQ472" i="14"/>
  <c r="GC472" i="14"/>
  <c r="IO472" i="14"/>
  <c r="BI472" i="14"/>
  <c r="DU472" i="14"/>
  <c r="GG472" i="14"/>
  <c r="IS472" i="14"/>
  <c r="CE472" i="14"/>
  <c r="FL472" i="14"/>
  <c r="IT472" i="14"/>
  <c r="CF472" i="14"/>
  <c r="FN472" i="14"/>
  <c r="IU472" i="14"/>
  <c r="CH472" i="14"/>
  <c r="FO472" i="14"/>
  <c r="IV472" i="14"/>
  <c r="CI472" i="14"/>
  <c r="FP472" i="14"/>
  <c r="IX472" i="14"/>
  <c r="CJ472" i="14"/>
  <c r="FR472" i="14"/>
  <c r="IY472" i="14"/>
  <c r="CL472" i="14"/>
  <c r="FS472" i="14"/>
  <c r="IZ472" i="14"/>
  <c r="CM472" i="14"/>
  <c r="FT472" i="14"/>
  <c r="JB472" i="14"/>
  <c r="CD472" i="14"/>
  <c r="FK472" i="14"/>
  <c r="IR472" i="14"/>
  <c r="BM472" i="14"/>
  <c r="DY472" i="14"/>
  <c r="GK472" i="14"/>
  <c r="IW472" i="14"/>
  <c r="BQ472" i="14"/>
  <c r="EC472" i="14"/>
  <c r="GO472" i="14"/>
  <c r="JA472" i="14"/>
  <c r="H472" i="14"/>
  <c r="CP472" i="14"/>
  <c r="FW472" i="14"/>
  <c r="J472" i="14"/>
  <c r="CQ472" i="14"/>
  <c r="FX472" i="14"/>
  <c r="K472" i="14"/>
  <c r="CR472" i="14"/>
  <c r="FZ472" i="14"/>
  <c r="L472" i="14"/>
  <c r="CT472" i="14"/>
  <c r="GA472" i="14"/>
  <c r="N472" i="14"/>
  <c r="CU472" i="14"/>
  <c r="GB472" i="14"/>
  <c r="O472" i="14"/>
  <c r="CV472" i="14"/>
  <c r="GD472" i="14"/>
  <c r="P472" i="14"/>
  <c r="CX472" i="14"/>
  <c r="GE472" i="14"/>
  <c r="G472" i="14"/>
  <c r="CN472" i="14"/>
  <c r="FV472" i="14"/>
  <c r="I472" i="14"/>
  <c r="BU472" i="14"/>
  <c r="EG472" i="14"/>
  <c r="GS472" i="14"/>
  <c r="M472" i="14"/>
  <c r="BY472" i="14"/>
  <c r="EK472" i="14"/>
  <c r="C215" i="14"/>
  <c r="D214" i="14"/>
  <c r="E213" i="14"/>
  <c r="G213" i="14" s="1"/>
  <c r="AH128" i="2"/>
  <c r="AI128" i="2" s="1"/>
  <c r="AK128" i="2" s="1"/>
  <c r="AO128" i="2" s="1"/>
  <c r="M82" i="11" s="1"/>
  <c r="K129" i="2"/>
  <c r="M129" i="2" s="1"/>
  <c r="O129" i="2" s="1"/>
  <c r="S129" i="2" s="1"/>
  <c r="L83" i="11" s="1"/>
  <c r="F130" i="2"/>
  <c r="D130" i="2"/>
  <c r="E130" i="2" s="1"/>
  <c r="C131" i="2"/>
  <c r="H130" i="2"/>
  <c r="I130" i="2" s="1"/>
  <c r="K130" i="2" s="1"/>
  <c r="AC129" i="2"/>
  <c r="Z130" i="2"/>
  <c r="AA129" i="2"/>
  <c r="AB129" i="2" s="1"/>
  <c r="AE129" i="2"/>
  <c r="AF129" i="2" s="1"/>
  <c r="X141" i="2"/>
  <c r="C127" i="1"/>
  <c r="D118" i="1"/>
  <c r="D117" i="1"/>
  <c r="C117" i="1"/>
  <c r="IY473" i="14" l="1"/>
  <c r="HJ473" i="14"/>
  <c r="EX473" i="14"/>
  <c r="CL473" i="14"/>
  <c r="Z473" i="14"/>
  <c r="IE473" i="14"/>
  <c r="HF473" i="14"/>
  <c r="ET473" i="14"/>
  <c r="CH473" i="14"/>
  <c r="V473" i="14"/>
  <c r="GY473" i="14"/>
  <c r="DQ473" i="14"/>
  <c r="AJ473" i="14"/>
  <c r="GB473" i="14"/>
  <c r="CU473" i="14"/>
  <c r="M473" i="14"/>
  <c r="FE473" i="14"/>
  <c r="BX473" i="14"/>
  <c r="HP473" i="14"/>
  <c r="EI473" i="14"/>
  <c r="BA473" i="14"/>
  <c r="GS473" i="14"/>
  <c r="DL473" i="14"/>
  <c r="AE473" i="14"/>
  <c r="FW473" i="14"/>
  <c r="CO473" i="14"/>
  <c r="H473" i="14"/>
  <c r="EZ473" i="14"/>
  <c r="BS473" i="14"/>
  <c r="HK473" i="14"/>
  <c r="EC473" i="14"/>
  <c r="AV473" i="14"/>
  <c r="IQ473" i="14"/>
  <c r="HB473" i="14"/>
  <c r="EP473" i="14"/>
  <c r="CD473" i="14"/>
  <c r="R473" i="14"/>
  <c r="HW473" i="14"/>
  <c r="GX473" i="14"/>
  <c r="EL473" i="14"/>
  <c r="BZ473" i="14"/>
  <c r="N473" i="14"/>
  <c r="GN473" i="14"/>
  <c r="DG473" i="14"/>
  <c r="Y473" i="14"/>
  <c r="FQ473" i="14"/>
  <c r="CJ473" i="14"/>
  <c r="IF473" i="14"/>
  <c r="EU473" i="14"/>
  <c r="BM473" i="14"/>
  <c r="HE473" i="14"/>
  <c r="DX473" i="14"/>
  <c r="AQ473" i="14"/>
  <c r="GI473" i="14"/>
  <c r="DA473" i="14"/>
  <c r="T473" i="14"/>
  <c r="FL473" i="14"/>
  <c r="CE473" i="14"/>
  <c r="HX473" i="14"/>
  <c r="EO473" i="14"/>
  <c r="BH473" i="14"/>
  <c r="GZ473" i="14"/>
  <c r="DS473" i="14"/>
  <c r="AK473" i="14"/>
  <c r="II473" i="14"/>
  <c r="GT473" i="14"/>
  <c r="EH473" i="14"/>
  <c r="BV473" i="14"/>
  <c r="J473" i="14"/>
  <c r="JB473" i="14"/>
  <c r="GP473" i="14"/>
  <c r="ED473" i="14"/>
  <c r="BR473" i="14"/>
  <c r="JA473" i="14"/>
  <c r="GC473" i="14"/>
  <c r="CV473" i="14"/>
  <c r="O473" i="14"/>
  <c r="FG473" i="14"/>
  <c r="BY473" i="14"/>
  <c r="HQ473" i="14"/>
  <c r="EJ473" i="14"/>
  <c r="BC473" i="14"/>
  <c r="GU473" i="14"/>
  <c r="DM473" i="14"/>
  <c r="AF473" i="14"/>
  <c r="FX473" i="14"/>
  <c r="CQ473" i="14"/>
  <c r="I473" i="14"/>
  <c r="FA473" i="14"/>
  <c r="BT473" i="14"/>
  <c r="HL473" i="14"/>
  <c r="EE473" i="14"/>
  <c r="AW473" i="14"/>
  <c r="GO473" i="14"/>
  <c r="DH473" i="14"/>
  <c r="AA473" i="14"/>
  <c r="IX473" i="14"/>
  <c r="GL473" i="14"/>
  <c r="DZ473" i="14"/>
  <c r="BN473" i="14"/>
  <c r="IW473" i="14"/>
  <c r="IT473" i="14"/>
  <c r="GH473" i="14"/>
  <c r="DV473" i="14"/>
  <c r="BJ473" i="14"/>
  <c r="IS473" i="14"/>
  <c r="FS473" i="14"/>
  <c r="CK473" i="14"/>
  <c r="IG473" i="14"/>
  <c r="EV473" i="14"/>
  <c r="BO473" i="14"/>
  <c r="HG473" i="14"/>
  <c r="DY473" i="14"/>
  <c r="AR473" i="14"/>
  <c r="GJ473" i="14"/>
  <c r="DC473" i="14"/>
  <c r="U473" i="14"/>
  <c r="FM473" i="14"/>
  <c r="CF473" i="14"/>
  <c r="HY473" i="14"/>
  <c r="EQ473" i="14"/>
  <c r="BI473" i="14"/>
  <c r="HA473" i="14"/>
  <c r="DT473" i="14"/>
  <c r="AM473" i="14"/>
  <c r="GE473" i="14"/>
  <c r="CW473" i="14"/>
  <c r="P473" i="14"/>
  <c r="IZ473" i="14"/>
  <c r="IP473" i="14"/>
  <c r="GD473" i="14"/>
  <c r="DR473" i="14"/>
  <c r="BF473" i="14"/>
  <c r="IV473" i="14"/>
  <c r="IL473" i="14"/>
  <c r="FZ473" i="14"/>
  <c r="DN473" i="14"/>
  <c r="BB473" i="14"/>
  <c r="IK473" i="14"/>
  <c r="FH473" i="14"/>
  <c r="CA473" i="14"/>
  <c r="HS473" i="14"/>
  <c r="EK473" i="14"/>
  <c r="BD473" i="14"/>
  <c r="GV473" i="14"/>
  <c r="DO473" i="14"/>
  <c r="AG473" i="14"/>
  <c r="FY473" i="14"/>
  <c r="CR473" i="14"/>
  <c r="K473" i="14"/>
  <c r="FC473" i="14"/>
  <c r="BU473" i="14"/>
  <c r="HM473" i="14"/>
  <c r="EF473" i="14"/>
  <c r="AY473" i="14"/>
  <c r="GQ473" i="14"/>
  <c r="DI473" i="14"/>
  <c r="AB473" i="14"/>
  <c r="FT473" i="14"/>
  <c r="CM473" i="14"/>
  <c r="IR473" i="14"/>
  <c r="IH473" i="14"/>
  <c r="FV473" i="14"/>
  <c r="DJ473" i="14"/>
  <c r="AX473" i="14"/>
  <c r="IN473" i="14"/>
  <c r="ID473" i="14"/>
  <c r="FR473" i="14"/>
  <c r="DF473" i="14"/>
  <c r="AT473" i="14"/>
  <c r="IO473" i="14"/>
  <c r="EW473" i="14"/>
  <c r="BP473" i="14"/>
  <c r="HH473" i="14"/>
  <c r="EA473" i="14"/>
  <c r="AS473" i="14"/>
  <c r="GK473" i="14"/>
  <c r="DD473" i="14"/>
  <c r="W473" i="14"/>
  <c r="FO473" i="14"/>
  <c r="CG473" i="14"/>
  <c r="IA473" i="14"/>
  <c r="ER473" i="14"/>
  <c r="BK473" i="14"/>
  <c r="HC473" i="14"/>
  <c r="DU473" i="14"/>
  <c r="AN473" i="14"/>
  <c r="GF473" i="14"/>
  <c r="CY473" i="14"/>
  <c r="Q473" i="14"/>
  <c r="FI473" i="14"/>
  <c r="CB473" i="14"/>
  <c r="IJ473" i="14"/>
  <c r="HZ473" i="14"/>
  <c r="FN473" i="14"/>
  <c r="DB473" i="14"/>
  <c r="AP473" i="14"/>
  <c r="IU473" i="14"/>
  <c r="HV473" i="14"/>
  <c r="FJ473" i="14"/>
  <c r="CX473" i="14"/>
  <c r="AL473" i="14"/>
  <c r="HT473" i="14"/>
  <c r="EM473" i="14"/>
  <c r="BE473" i="14"/>
  <c r="GW473" i="14"/>
  <c r="DP473" i="14"/>
  <c r="AI473" i="14"/>
  <c r="GA473" i="14"/>
  <c r="CS473" i="14"/>
  <c r="L473" i="14"/>
  <c r="FD473" i="14"/>
  <c r="BW473" i="14"/>
  <c r="HO473" i="14"/>
  <c r="EG473" i="14"/>
  <c r="AZ473" i="14"/>
  <c r="GR473" i="14"/>
  <c r="DK473" i="14"/>
  <c r="AC473" i="14"/>
  <c r="FU473" i="14"/>
  <c r="CN473" i="14"/>
  <c r="G473" i="14"/>
  <c r="EY473" i="14"/>
  <c r="BQ473" i="14"/>
  <c r="IB473" i="14"/>
  <c r="HR473" i="14"/>
  <c r="FF473" i="14"/>
  <c r="CT473" i="14"/>
  <c r="AH473" i="14"/>
  <c r="IM473" i="14"/>
  <c r="HN473" i="14"/>
  <c r="FB473" i="14"/>
  <c r="CP473" i="14"/>
  <c r="AD473" i="14"/>
  <c r="HI473" i="14"/>
  <c r="EB473" i="14"/>
  <c r="AU473" i="14"/>
  <c r="GM473" i="14"/>
  <c r="DE473" i="14"/>
  <c r="X473" i="14"/>
  <c r="FP473" i="14"/>
  <c r="CI473" i="14"/>
  <c r="IC473" i="14"/>
  <c r="ES473" i="14"/>
  <c r="BL473" i="14"/>
  <c r="HD473" i="14"/>
  <c r="DW473" i="14"/>
  <c r="AO473" i="14"/>
  <c r="GG473" i="14"/>
  <c r="CZ473" i="14"/>
  <c r="S473" i="14"/>
  <c r="FK473" i="14"/>
  <c r="CC473" i="14"/>
  <c r="HU473" i="14"/>
  <c r="EN473" i="14"/>
  <c r="BG473" i="14"/>
  <c r="F213" i="14"/>
  <c r="H213" i="14"/>
  <c r="E214" i="14"/>
  <c r="G214" i="14" s="1"/>
  <c r="D215" i="14"/>
  <c r="C216" i="14"/>
  <c r="AH129" i="2"/>
  <c r="AI129" i="2" s="1"/>
  <c r="AK129" i="2" s="1"/>
  <c r="AO129" i="2" s="1"/>
  <c r="M83" i="11" s="1"/>
  <c r="M130" i="2"/>
  <c r="O130" i="2" s="1"/>
  <c r="S130" i="2" s="1"/>
  <c r="L84" i="11" s="1"/>
  <c r="F131" i="2"/>
  <c r="D131" i="2"/>
  <c r="E131" i="2" s="1"/>
  <c r="C132" i="2"/>
  <c r="H131" i="2"/>
  <c r="I131" i="2" s="1"/>
  <c r="AC130" i="2"/>
  <c r="AA130" i="2"/>
  <c r="AB130" i="2" s="1"/>
  <c r="Z131" i="2"/>
  <c r="AE130" i="2"/>
  <c r="AF130" i="2" s="1"/>
  <c r="C100" i="1"/>
  <c r="H214" i="14" l="1"/>
  <c r="F214" i="14"/>
  <c r="I213" i="14"/>
  <c r="K213" i="14" s="1"/>
  <c r="C217" i="14"/>
  <c r="D216" i="14"/>
  <c r="E215" i="14"/>
  <c r="G215" i="14" s="1"/>
  <c r="C13" i="4"/>
  <c r="B286" i="2" s="1"/>
  <c r="B288" i="2" s="1"/>
  <c r="AH130" i="2"/>
  <c r="AI130" i="2" s="1"/>
  <c r="AK130" i="2" s="1"/>
  <c r="AO130" i="2" s="1"/>
  <c r="M84" i="11" s="1"/>
  <c r="K131" i="2"/>
  <c r="M131" i="2" s="1"/>
  <c r="O131" i="2" s="1"/>
  <c r="S131" i="2" s="1"/>
  <c r="L85" i="11" s="1"/>
  <c r="D132" i="2"/>
  <c r="E132" i="2" s="1"/>
  <c r="C133" i="2"/>
  <c r="F132" i="2"/>
  <c r="H132" i="2"/>
  <c r="I132" i="2" s="1"/>
  <c r="AC131" i="2"/>
  <c r="AA131" i="2"/>
  <c r="AB131" i="2" s="1"/>
  <c r="Z132" i="2"/>
  <c r="AE131" i="2"/>
  <c r="AF131" i="2" s="1"/>
  <c r="B198" i="2"/>
  <c r="B197" i="2"/>
  <c r="B196" i="2"/>
  <c r="B195" i="2"/>
  <c r="B194" i="2"/>
  <c r="B193" i="2"/>
  <c r="B192" i="2"/>
  <c r="B191" i="2"/>
  <c r="B190" i="2"/>
  <c r="B189" i="2"/>
  <c r="C99" i="1" s="1"/>
  <c r="B188" i="2"/>
  <c r="B187" i="2"/>
  <c r="B186" i="2"/>
  <c r="B185" i="2"/>
  <c r="B184" i="2"/>
  <c r="B183" i="2"/>
  <c r="B182" i="2"/>
  <c r="C94" i="1" l="1"/>
  <c r="C98" i="1"/>
  <c r="I214" i="14"/>
  <c r="K214" i="14" s="1"/>
  <c r="GX475" i="14" s="1"/>
  <c r="HA474" i="14"/>
  <c r="EO474" i="14"/>
  <c r="CC474" i="14"/>
  <c r="Q474" i="14"/>
  <c r="GZ474" i="14"/>
  <c r="EN474" i="14"/>
  <c r="CB474" i="14"/>
  <c r="P474" i="14"/>
  <c r="GY474" i="14"/>
  <c r="EM474" i="14"/>
  <c r="CA474" i="14"/>
  <c r="O474" i="14"/>
  <c r="HF474" i="14"/>
  <c r="ET474" i="14"/>
  <c r="CH474" i="14"/>
  <c r="V474" i="14"/>
  <c r="HE474" i="14"/>
  <c r="ES474" i="14"/>
  <c r="CG474" i="14"/>
  <c r="U474" i="14"/>
  <c r="HD474" i="14"/>
  <c r="ER474" i="14"/>
  <c r="CF474" i="14"/>
  <c r="T474" i="14"/>
  <c r="HC474" i="14"/>
  <c r="EQ474" i="14"/>
  <c r="CE474" i="14"/>
  <c r="S474" i="14"/>
  <c r="HB474" i="14"/>
  <c r="EP474" i="14"/>
  <c r="CD474" i="14"/>
  <c r="R474" i="14"/>
  <c r="GS474" i="14"/>
  <c r="EG474" i="14"/>
  <c r="BU474" i="14"/>
  <c r="I474" i="14"/>
  <c r="GR474" i="14"/>
  <c r="EF474" i="14"/>
  <c r="BT474" i="14"/>
  <c r="H474" i="14"/>
  <c r="GQ474" i="14"/>
  <c r="EE474" i="14"/>
  <c r="BS474" i="14"/>
  <c r="G474" i="14"/>
  <c r="GX474" i="14"/>
  <c r="EL474" i="14"/>
  <c r="BZ474" i="14"/>
  <c r="N474" i="14"/>
  <c r="GW474" i="14"/>
  <c r="EK474" i="14"/>
  <c r="BY474" i="14"/>
  <c r="M474" i="14"/>
  <c r="GV474" i="14"/>
  <c r="EJ474" i="14"/>
  <c r="BX474" i="14"/>
  <c r="L474" i="14"/>
  <c r="GU474" i="14"/>
  <c r="EI474" i="14"/>
  <c r="BW474" i="14"/>
  <c r="K474" i="14"/>
  <c r="GT474" i="14"/>
  <c r="EH474" i="14"/>
  <c r="BV474" i="14"/>
  <c r="J474" i="14"/>
  <c r="IW474" i="14"/>
  <c r="GK474" i="14"/>
  <c r="DY474" i="14"/>
  <c r="BM474" i="14"/>
  <c r="IV474" i="14"/>
  <c r="GJ474" i="14"/>
  <c r="DX474" i="14"/>
  <c r="BL474" i="14"/>
  <c r="IU474" i="14"/>
  <c r="GI474" i="14"/>
  <c r="DW474" i="14"/>
  <c r="BK474" i="14"/>
  <c r="JB474" i="14"/>
  <c r="GP474" i="14"/>
  <c r="ED474" i="14"/>
  <c r="BR474" i="14"/>
  <c r="JA474" i="14"/>
  <c r="GO474" i="14"/>
  <c r="EC474" i="14"/>
  <c r="BQ474" i="14"/>
  <c r="IZ474" i="14"/>
  <c r="GN474" i="14"/>
  <c r="EB474" i="14"/>
  <c r="BP474" i="14"/>
  <c r="IY474" i="14"/>
  <c r="GM474" i="14"/>
  <c r="EA474" i="14"/>
  <c r="BO474" i="14"/>
  <c r="IX474" i="14"/>
  <c r="GL474" i="14"/>
  <c r="DZ474" i="14"/>
  <c r="BN474" i="14"/>
  <c r="IO474" i="14"/>
  <c r="GC474" i="14"/>
  <c r="DQ474" i="14"/>
  <c r="BE474" i="14"/>
  <c r="IN474" i="14"/>
  <c r="GB474" i="14"/>
  <c r="DP474" i="14"/>
  <c r="BD474" i="14"/>
  <c r="IM474" i="14"/>
  <c r="GA474" i="14"/>
  <c r="DO474" i="14"/>
  <c r="BC474" i="14"/>
  <c r="IT474" i="14"/>
  <c r="GH474" i="14"/>
  <c r="DV474" i="14"/>
  <c r="BJ474" i="14"/>
  <c r="IS474" i="14"/>
  <c r="GG474" i="14"/>
  <c r="DU474" i="14"/>
  <c r="BI474" i="14"/>
  <c r="IR474" i="14"/>
  <c r="GF474" i="14"/>
  <c r="DT474" i="14"/>
  <c r="BH474" i="14"/>
  <c r="IQ474" i="14"/>
  <c r="GE474" i="14"/>
  <c r="DS474" i="14"/>
  <c r="BG474" i="14"/>
  <c r="IP474" i="14"/>
  <c r="GD474" i="14"/>
  <c r="DR474" i="14"/>
  <c r="BF474" i="14"/>
  <c r="IG474" i="14"/>
  <c r="FU474" i="14"/>
  <c r="DI474" i="14"/>
  <c r="AW474" i="14"/>
  <c r="IF474" i="14"/>
  <c r="FT474" i="14"/>
  <c r="DH474" i="14"/>
  <c r="AV474" i="14"/>
  <c r="IE474" i="14"/>
  <c r="FS474" i="14"/>
  <c r="DG474" i="14"/>
  <c r="AU474" i="14"/>
  <c r="IL474" i="14"/>
  <c r="FZ474" i="14"/>
  <c r="DN474" i="14"/>
  <c r="BB474" i="14"/>
  <c r="IK474" i="14"/>
  <c r="FY474" i="14"/>
  <c r="DM474" i="14"/>
  <c r="BA474" i="14"/>
  <c r="IJ474" i="14"/>
  <c r="FX474" i="14"/>
  <c r="DL474" i="14"/>
  <c r="AZ474" i="14"/>
  <c r="II474" i="14"/>
  <c r="FW474" i="14"/>
  <c r="DK474" i="14"/>
  <c r="AY474" i="14"/>
  <c r="IH474" i="14"/>
  <c r="FV474" i="14"/>
  <c r="DJ474" i="14"/>
  <c r="AX474" i="14"/>
  <c r="HY474" i="14"/>
  <c r="FM474" i="14"/>
  <c r="DA474" i="14"/>
  <c r="AO474" i="14"/>
  <c r="HX474" i="14"/>
  <c r="FL474" i="14"/>
  <c r="CZ474" i="14"/>
  <c r="AN474" i="14"/>
  <c r="HW474" i="14"/>
  <c r="FK474" i="14"/>
  <c r="CY474" i="14"/>
  <c r="AM474" i="14"/>
  <c r="ID474" i="14"/>
  <c r="FR474" i="14"/>
  <c r="DF474" i="14"/>
  <c r="AT474" i="14"/>
  <c r="IC474" i="14"/>
  <c r="FQ474" i="14"/>
  <c r="DE474" i="14"/>
  <c r="AS474" i="14"/>
  <c r="IB474" i="14"/>
  <c r="FP474" i="14"/>
  <c r="DD474" i="14"/>
  <c r="AR474" i="14"/>
  <c r="IA474" i="14"/>
  <c r="FO474" i="14"/>
  <c r="DC474" i="14"/>
  <c r="AQ474" i="14"/>
  <c r="HZ474" i="14"/>
  <c r="FN474" i="14"/>
  <c r="DB474" i="14"/>
  <c r="AP474" i="14"/>
  <c r="HQ474" i="14"/>
  <c r="FE474" i="14"/>
  <c r="CS474" i="14"/>
  <c r="AG474" i="14"/>
  <c r="HP474" i="14"/>
  <c r="FD474" i="14"/>
  <c r="CR474" i="14"/>
  <c r="AF474" i="14"/>
  <c r="HO474" i="14"/>
  <c r="FC474" i="14"/>
  <c r="CQ474" i="14"/>
  <c r="AE474" i="14"/>
  <c r="HV474" i="14"/>
  <c r="FJ474" i="14"/>
  <c r="CX474" i="14"/>
  <c r="AL474" i="14"/>
  <c r="HU474" i="14"/>
  <c r="FI474" i="14"/>
  <c r="CW474" i="14"/>
  <c r="AK474" i="14"/>
  <c r="HT474" i="14"/>
  <c r="FH474" i="14"/>
  <c r="CV474" i="14"/>
  <c r="AJ474" i="14"/>
  <c r="HS474" i="14"/>
  <c r="FG474" i="14"/>
  <c r="CU474" i="14"/>
  <c r="AI474" i="14"/>
  <c r="HR474" i="14"/>
  <c r="FF474" i="14"/>
  <c r="CT474" i="14"/>
  <c r="AH474" i="14"/>
  <c r="HI474" i="14"/>
  <c r="EW474" i="14"/>
  <c r="CK474" i="14"/>
  <c r="Y474" i="14"/>
  <c r="HH474" i="14"/>
  <c r="EV474" i="14"/>
  <c r="CJ474" i="14"/>
  <c r="X474" i="14"/>
  <c r="HG474" i="14"/>
  <c r="EU474" i="14"/>
  <c r="CI474" i="14"/>
  <c r="W474" i="14"/>
  <c r="HN474" i="14"/>
  <c r="FB474" i="14"/>
  <c r="CP474" i="14"/>
  <c r="AD474" i="14"/>
  <c r="HM474" i="14"/>
  <c r="FA474" i="14"/>
  <c r="CO474" i="14"/>
  <c r="AC474" i="14"/>
  <c r="HL474" i="14"/>
  <c r="EZ474" i="14"/>
  <c r="CN474" i="14"/>
  <c r="AB474" i="14"/>
  <c r="HK474" i="14"/>
  <c r="EY474" i="14"/>
  <c r="CM474" i="14"/>
  <c r="AA474" i="14"/>
  <c r="HJ474" i="14"/>
  <c r="EX474" i="14"/>
  <c r="CL474" i="14"/>
  <c r="Z474" i="14"/>
  <c r="F215" i="14"/>
  <c r="H215" i="14"/>
  <c r="E216" i="14"/>
  <c r="H216" i="14" s="1"/>
  <c r="D217" i="14"/>
  <c r="C218" i="14"/>
  <c r="K132" i="2"/>
  <c r="M132" i="2" s="1"/>
  <c r="O132" i="2" s="1"/>
  <c r="S132" i="2" s="1"/>
  <c r="L86" i="11" s="1"/>
  <c r="AH131" i="2"/>
  <c r="AI131" i="2" s="1"/>
  <c r="AK131" i="2" s="1"/>
  <c r="AO131" i="2" s="1"/>
  <c r="M85" i="11" s="1"/>
  <c r="C134" i="2"/>
  <c r="D133" i="2"/>
  <c r="E133" i="2" s="1"/>
  <c r="F133" i="2"/>
  <c r="H133" i="2"/>
  <c r="I133" i="2" s="1"/>
  <c r="AC132" i="2"/>
  <c r="AA132" i="2"/>
  <c r="AB132" i="2" s="1"/>
  <c r="Z133" i="2"/>
  <c r="AE132" i="2"/>
  <c r="AF132" i="2" s="1"/>
  <c r="AA66" i="2"/>
  <c r="Y66" i="2"/>
  <c r="B66" i="2"/>
  <c r="BZ475" i="14" l="1"/>
  <c r="CO475" i="14"/>
  <c r="DX475" i="14"/>
  <c r="IT475" i="14"/>
  <c r="IL475" i="14"/>
  <c r="GP475" i="14"/>
  <c r="HQ475" i="14"/>
  <c r="JB475" i="14"/>
  <c r="EK475" i="14"/>
  <c r="DV475" i="14"/>
  <c r="DN475" i="14"/>
  <c r="IC475" i="14"/>
  <c r="Y475" i="14"/>
  <c r="ER475" i="14"/>
  <c r="FK475" i="14"/>
  <c r="HL475" i="14"/>
  <c r="GV475" i="14"/>
  <c r="IR475" i="14"/>
  <c r="IJ475" i="14"/>
  <c r="EQ475" i="14"/>
  <c r="FJ475" i="14"/>
  <c r="AH475" i="14"/>
  <c r="AP475" i="14"/>
  <c r="HN475" i="14"/>
  <c r="BX475" i="14"/>
  <c r="DT475" i="14"/>
  <c r="DL475" i="14"/>
  <c r="GL475" i="14"/>
  <c r="HM475" i="14"/>
  <c r="CK475" i="14"/>
  <c r="P475" i="14"/>
  <c r="HD475" i="14"/>
  <c r="GT475" i="14"/>
  <c r="IP475" i="14"/>
  <c r="IH475" i="14"/>
  <c r="CJ475" i="14"/>
  <c r="DC475" i="14"/>
  <c r="HV475" i="14"/>
  <c r="IV475" i="14"/>
  <c r="HF475" i="14"/>
  <c r="BV475" i="14"/>
  <c r="DR475" i="14"/>
  <c r="DJ475" i="14"/>
  <c r="EM475" i="14"/>
  <c r="FF475" i="14"/>
  <c r="AD475" i="14"/>
  <c r="AT475" i="14"/>
  <c r="EZ475" i="14"/>
  <c r="GR475" i="14"/>
  <c r="IN475" i="14"/>
  <c r="IF475" i="14"/>
  <c r="AC475" i="14"/>
  <c r="BL475" i="14"/>
  <c r="FO475" i="14"/>
  <c r="GY475" i="14"/>
  <c r="CT475" i="14"/>
  <c r="BT475" i="14"/>
  <c r="DP475" i="14"/>
  <c r="DH475" i="14"/>
  <c r="CF475" i="14"/>
  <c r="CY475" i="14"/>
  <c r="HR475" i="14"/>
  <c r="IZ475" i="14"/>
  <c r="FB475" i="14"/>
  <c r="EL475" i="14"/>
  <c r="EJ475" i="14"/>
  <c r="EH475" i="14"/>
  <c r="EF475" i="14"/>
  <c r="GH475" i="14"/>
  <c r="GF475" i="14"/>
  <c r="GD475" i="14"/>
  <c r="GB475" i="14"/>
  <c r="FZ475" i="14"/>
  <c r="FX475" i="14"/>
  <c r="FV475" i="14"/>
  <c r="FT475" i="14"/>
  <c r="CP475" i="14"/>
  <c r="AI475" i="14"/>
  <c r="HW475" i="14"/>
  <c r="FP475" i="14"/>
  <c r="DY475" i="14"/>
  <c r="BR475" i="14"/>
  <c r="S475" i="14"/>
  <c r="HG475" i="14"/>
  <c r="IB475" i="14"/>
  <c r="GK475" i="14"/>
  <c r="ED475" i="14"/>
  <c r="CE475" i="14"/>
  <c r="X475" i="14"/>
  <c r="AO475" i="14"/>
  <c r="IU475" i="14"/>
  <c r="V475" i="14"/>
  <c r="JA475" i="14"/>
  <c r="HE475" i="14"/>
  <c r="FI475" i="14"/>
  <c r="AM475" i="14"/>
  <c r="N475" i="14"/>
  <c r="L475" i="14"/>
  <c r="J475" i="14"/>
  <c r="H475" i="14"/>
  <c r="BJ475" i="14"/>
  <c r="BH475" i="14"/>
  <c r="BF475" i="14"/>
  <c r="BD475" i="14"/>
  <c r="BB475" i="14"/>
  <c r="AZ475" i="14"/>
  <c r="AX475" i="14"/>
  <c r="AV475" i="14"/>
  <c r="ES475" i="14"/>
  <c r="CL475" i="14"/>
  <c r="AE475" i="14"/>
  <c r="HS475" i="14"/>
  <c r="FL475" i="14"/>
  <c r="DE475" i="14"/>
  <c r="BN475" i="14"/>
  <c r="O475" i="14"/>
  <c r="AJ475" i="14"/>
  <c r="HX475" i="14"/>
  <c r="FQ475" i="14"/>
  <c r="DZ475" i="14"/>
  <c r="CA475" i="14"/>
  <c r="CX475" i="14"/>
  <c r="AS475" i="14"/>
  <c r="IY475" i="14"/>
  <c r="HC475" i="14"/>
  <c r="FG475" i="14"/>
  <c r="EY475" i="14"/>
  <c r="FA475" i="14"/>
  <c r="F216" i="14"/>
  <c r="GW475" i="14"/>
  <c r="GU475" i="14"/>
  <c r="GS475" i="14"/>
  <c r="GQ475" i="14"/>
  <c r="IS475" i="14"/>
  <c r="IQ475" i="14"/>
  <c r="IO475" i="14"/>
  <c r="IM475" i="14"/>
  <c r="IK475" i="14"/>
  <c r="II475" i="14"/>
  <c r="IG475" i="14"/>
  <c r="IE475" i="14"/>
  <c r="AK475" i="14"/>
  <c r="HY475" i="14"/>
  <c r="FR475" i="14"/>
  <c r="EA475" i="14"/>
  <c r="CB475" i="14"/>
  <c r="U475" i="14"/>
  <c r="HI475" i="14"/>
  <c r="ID475" i="14"/>
  <c r="GM475" i="14"/>
  <c r="EN475" i="14"/>
  <c r="CG475" i="14"/>
  <c r="Z475" i="14"/>
  <c r="DF475" i="14"/>
  <c r="BQ475" i="14"/>
  <c r="T475" i="14"/>
  <c r="HJ475" i="14"/>
  <c r="HB475" i="14"/>
  <c r="EX475" i="14"/>
  <c r="DB475" i="14"/>
  <c r="DD475" i="14"/>
  <c r="EI475" i="14"/>
  <c r="EG475" i="14"/>
  <c r="EE475" i="14"/>
  <c r="GG475" i="14"/>
  <c r="GE475" i="14"/>
  <c r="GC475" i="14"/>
  <c r="GA475" i="14"/>
  <c r="FY475" i="14"/>
  <c r="FW475" i="14"/>
  <c r="FU475" i="14"/>
  <c r="FS475" i="14"/>
  <c r="GN475" i="14"/>
  <c r="EO475" i="14"/>
  <c r="CH475" i="14"/>
  <c r="AA475" i="14"/>
  <c r="HO475" i="14"/>
  <c r="FH475" i="14"/>
  <c r="DA475" i="14"/>
  <c r="ET475" i="14"/>
  <c r="CM475" i="14"/>
  <c r="AF475" i="14"/>
  <c r="HT475" i="14"/>
  <c r="FM475" i="14"/>
  <c r="CW475" i="14"/>
  <c r="AR475" i="14"/>
  <c r="IX475" i="14"/>
  <c r="HA475" i="14"/>
  <c r="FE475" i="14"/>
  <c r="EW475" i="14"/>
  <c r="CS475" i="14"/>
  <c r="CU475" i="14"/>
  <c r="G216" i="14"/>
  <c r="BY475" i="14"/>
  <c r="BW475" i="14"/>
  <c r="BU475" i="14"/>
  <c r="BS475" i="14"/>
  <c r="DU475" i="14"/>
  <c r="DS475" i="14"/>
  <c r="DQ475" i="14"/>
  <c r="DO475" i="14"/>
  <c r="DM475" i="14"/>
  <c r="DK475" i="14"/>
  <c r="DI475" i="14"/>
  <c r="DG475" i="14"/>
  <c r="CN475" i="14"/>
  <c r="AG475" i="14"/>
  <c r="HU475" i="14"/>
  <c r="FN475" i="14"/>
  <c r="DW475" i="14"/>
  <c r="BP475" i="14"/>
  <c r="Q475" i="14"/>
  <c r="AL475" i="14"/>
  <c r="HZ475" i="14"/>
  <c r="GI475" i="14"/>
  <c r="EB475" i="14"/>
  <c r="CC475" i="14"/>
  <c r="CV475" i="14"/>
  <c r="AQ475" i="14"/>
  <c r="IW475" i="14"/>
  <c r="GZ475" i="14"/>
  <c r="EV475" i="14"/>
  <c r="CZ475" i="14"/>
  <c r="CR475" i="14"/>
  <c r="BM475" i="14"/>
  <c r="M475" i="14"/>
  <c r="K475" i="14"/>
  <c r="I475" i="14"/>
  <c r="G475" i="14"/>
  <c r="BI475" i="14"/>
  <c r="BG475" i="14"/>
  <c r="BE475" i="14"/>
  <c r="BC475" i="14"/>
  <c r="BA475" i="14"/>
  <c r="AY475" i="14"/>
  <c r="AW475" i="14"/>
  <c r="AU475" i="14"/>
  <c r="IA475" i="14"/>
  <c r="GJ475" i="14"/>
  <c r="EC475" i="14"/>
  <c r="CD475" i="14"/>
  <c r="W475" i="14"/>
  <c r="HK475" i="14"/>
  <c r="FD475" i="14"/>
  <c r="GO475" i="14"/>
  <c r="EP475" i="14"/>
  <c r="CI475" i="14"/>
  <c r="AB475" i="14"/>
  <c r="HP475" i="14"/>
  <c r="BO475" i="14"/>
  <c r="R475" i="14"/>
  <c r="HH475" i="14"/>
  <c r="FC475" i="14"/>
  <c r="EU475" i="14"/>
  <c r="CQ475" i="14"/>
  <c r="BK475" i="14"/>
  <c r="AN475" i="14"/>
  <c r="I215" i="14"/>
  <c r="K215" i="14" s="1"/>
  <c r="IA476" i="14" s="1"/>
  <c r="C219" i="14"/>
  <c r="D218" i="14"/>
  <c r="E217" i="14"/>
  <c r="H217" i="14" s="1"/>
  <c r="G217" i="14"/>
  <c r="K133" i="2"/>
  <c r="M133" i="2" s="1"/>
  <c r="O133" i="2" s="1"/>
  <c r="S133" i="2" s="1"/>
  <c r="L87" i="11" s="1"/>
  <c r="C15" i="4"/>
  <c r="C22" i="4" s="1"/>
  <c r="C196" i="1"/>
  <c r="AH132" i="2"/>
  <c r="AI132" i="2" s="1"/>
  <c r="AK132" i="2" s="1"/>
  <c r="AO132" i="2" s="1"/>
  <c r="M86" i="11" s="1"/>
  <c r="H134" i="2"/>
  <c r="I134" i="2" s="1"/>
  <c r="D134" i="2"/>
  <c r="E134" i="2" s="1"/>
  <c r="F134" i="2"/>
  <c r="C135" i="2"/>
  <c r="AE66" i="2"/>
  <c r="AF66" i="2" s="1"/>
  <c r="AH66" i="2" s="1"/>
  <c r="AB66" i="2"/>
  <c r="AC133" i="2"/>
  <c r="Z134" i="2"/>
  <c r="AA133" i="2"/>
  <c r="AB133" i="2" s="1"/>
  <c r="AE133" i="2"/>
  <c r="AF133" i="2" s="1"/>
  <c r="I216" i="14" l="1"/>
  <c r="K216" i="14" s="1"/>
  <c r="IF477" i="14" s="1"/>
  <c r="F217" i="14"/>
  <c r="CI476" i="14"/>
  <c r="FT476" i="14"/>
  <c r="CK476" i="14"/>
  <c r="FX476" i="14"/>
  <c r="IO476" i="14"/>
  <c r="FY476" i="14"/>
  <c r="IP476" i="14"/>
  <c r="IS476" i="14"/>
  <c r="CM476" i="14"/>
  <c r="FZ476" i="14"/>
  <c r="IQ476" i="14"/>
  <c r="CJ476" i="14"/>
  <c r="CP476" i="14"/>
  <c r="IN476" i="14"/>
  <c r="FW476" i="14"/>
  <c r="CN476" i="14"/>
  <c r="IT476" i="14"/>
  <c r="FU476" i="14"/>
  <c r="IR476" i="14"/>
  <c r="FS476" i="14"/>
  <c r="CL476" i="14"/>
  <c r="CO476" i="14"/>
  <c r="IM476" i="14"/>
  <c r="FV476" i="14"/>
  <c r="DT476" i="14"/>
  <c r="BA476" i="14"/>
  <c r="HM476" i="14"/>
  <c r="DV476" i="14"/>
  <c r="AU476" i="14"/>
  <c r="HG476" i="14"/>
  <c r="DP476" i="14"/>
  <c r="AW476" i="14"/>
  <c r="HI476" i="14"/>
  <c r="DR476" i="14"/>
  <c r="AY476" i="14"/>
  <c r="HK476" i="14"/>
  <c r="AC476" i="14"/>
  <c r="GC476" i="14"/>
  <c r="EZ476" i="14"/>
  <c r="BI476" i="14"/>
  <c r="IK476" i="14"/>
  <c r="FB476" i="14"/>
  <c r="BC476" i="14"/>
  <c r="IE476" i="14"/>
  <c r="EV476" i="14"/>
  <c r="BE476" i="14"/>
  <c r="IG476" i="14"/>
  <c r="EX476" i="14"/>
  <c r="BG476" i="14"/>
  <c r="II476" i="14"/>
  <c r="AZ476" i="14"/>
  <c r="HL476" i="14"/>
  <c r="DU476" i="14"/>
  <c r="BB476" i="14"/>
  <c r="HN476" i="14"/>
  <c r="DO476" i="14"/>
  <c r="AV476" i="14"/>
  <c r="HH476" i="14"/>
  <c r="DQ476" i="14"/>
  <c r="AX476" i="14"/>
  <c r="HJ476" i="14"/>
  <c r="DS476" i="14"/>
  <c r="AB476" i="14"/>
  <c r="GF476" i="14"/>
  <c r="DM476" i="14"/>
  <c r="AD476" i="14"/>
  <c r="GH476" i="14"/>
  <c r="DG476" i="14"/>
  <c r="X476" i="14"/>
  <c r="GB476" i="14"/>
  <c r="DI476" i="14"/>
  <c r="Z476" i="14"/>
  <c r="GD476" i="14"/>
  <c r="DK476" i="14"/>
  <c r="BH476" i="14"/>
  <c r="IJ476" i="14"/>
  <c r="FA476" i="14"/>
  <c r="BJ476" i="14"/>
  <c r="IL476" i="14"/>
  <c r="EU476" i="14"/>
  <c r="BD476" i="14"/>
  <c r="IF476" i="14"/>
  <c r="EW476" i="14"/>
  <c r="BF476" i="14"/>
  <c r="IH476" i="14"/>
  <c r="EY476" i="14"/>
  <c r="DL476" i="14"/>
  <c r="GG476" i="14"/>
  <c r="DN476" i="14"/>
  <c r="W476" i="14"/>
  <c r="GA476" i="14"/>
  <c r="DH476" i="14"/>
  <c r="Y476" i="14"/>
  <c r="DJ476" i="14"/>
  <c r="AA476" i="14"/>
  <c r="GE476" i="14"/>
  <c r="BP476" i="14"/>
  <c r="EB476" i="14"/>
  <c r="GN476" i="14"/>
  <c r="IZ476" i="14"/>
  <c r="BQ476" i="14"/>
  <c r="EC476" i="14"/>
  <c r="GO476" i="14"/>
  <c r="JA476" i="14"/>
  <c r="BR476" i="14"/>
  <c r="ED476" i="14"/>
  <c r="GP476" i="14"/>
  <c r="JB476" i="14"/>
  <c r="BK476" i="14"/>
  <c r="DW476" i="14"/>
  <c r="GI476" i="14"/>
  <c r="IU476" i="14"/>
  <c r="BL476" i="14"/>
  <c r="DX476" i="14"/>
  <c r="GJ476" i="14"/>
  <c r="IV476" i="14"/>
  <c r="BM476" i="14"/>
  <c r="DY476" i="14"/>
  <c r="GK476" i="14"/>
  <c r="IW476" i="14"/>
  <c r="BN476" i="14"/>
  <c r="DZ476" i="14"/>
  <c r="GL476" i="14"/>
  <c r="IX476" i="14"/>
  <c r="BO476" i="14"/>
  <c r="EA476" i="14"/>
  <c r="GM476" i="14"/>
  <c r="IY476" i="14"/>
  <c r="L476" i="14"/>
  <c r="BX476" i="14"/>
  <c r="EJ476" i="14"/>
  <c r="GV476" i="14"/>
  <c r="M476" i="14"/>
  <c r="BY476" i="14"/>
  <c r="EK476" i="14"/>
  <c r="GW476" i="14"/>
  <c r="N476" i="14"/>
  <c r="BZ476" i="14"/>
  <c r="EL476" i="14"/>
  <c r="GX476" i="14"/>
  <c r="G476" i="14"/>
  <c r="BS476" i="14"/>
  <c r="EE476" i="14"/>
  <c r="GQ476" i="14"/>
  <c r="H476" i="14"/>
  <c r="BT476" i="14"/>
  <c r="EF476" i="14"/>
  <c r="GR476" i="14"/>
  <c r="I476" i="14"/>
  <c r="BU476" i="14"/>
  <c r="EG476" i="14"/>
  <c r="GS476" i="14"/>
  <c r="J476" i="14"/>
  <c r="BV476" i="14"/>
  <c r="EH476" i="14"/>
  <c r="GT476" i="14"/>
  <c r="K476" i="14"/>
  <c r="BW476" i="14"/>
  <c r="EI476" i="14"/>
  <c r="GU476" i="14"/>
  <c r="T476" i="14"/>
  <c r="CF476" i="14"/>
  <c r="ER476" i="14"/>
  <c r="HD476" i="14"/>
  <c r="U476" i="14"/>
  <c r="CG476" i="14"/>
  <c r="ES476" i="14"/>
  <c r="HE476" i="14"/>
  <c r="V476" i="14"/>
  <c r="CH476" i="14"/>
  <c r="ET476" i="14"/>
  <c r="HF476" i="14"/>
  <c r="O476" i="14"/>
  <c r="CA476" i="14"/>
  <c r="EM476" i="14"/>
  <c r="GY476" i="14"/>
  <c r="P476" i="14"/>
  <c r="CB476" i="14"/>
  <c r="EN476" i="14"/>
  <c r="GZ476" i="14"/>
  <c r="Q476" i="14"/>
  <c r="CC476" i="14"/>
  <c r="EO476" i="14"/>
  <c r="HA476" i="14"/>
  <c r="R476" i="14"/>
  <c r="CD476" i="14"/>
  <c r="EP476" i="14"/>
  <c r="HB476" i="14"/>
  <c r="S476" i="14"/>
  <c r="CE476" i="14"/>
  <c r="EQ476" i="14"/>
  <c r="HC476" i="14"/>
  <c r="AJ476" i="14"/>
  <c r="CV476" i="14"/>
  <c r="FH476" i="14"/>
  <c r="HT476" i="14"/>
  <c r="AK476" i="14"/>
  <c r="CW476" i="14"/>
  <c r="FI476" i="14"/>
  <c r="HU476" i="14"/>
  <c r="AL476" i="14"/>
  <c r="CX476" i="14"/>
  <c r="FJ476" i="14"/>
  <c r="HV476" i="14"/>
  <c r="AE476" i="14"/>
  <c r="CQ476" i="14"/>
  <c r="FC476" i="14"/>
  <c r="HO476" i="14"/>
  <c r="AF476" i="14"/>
  <c r="CR476" i="14"/>
  <c r="FD476" i="14"/>
  <c r="HP476" i="14"/>
  <c r="AG476" i="14"/>
  <c r="CS476" i="14"/>
  <c r="FE476" i="14"/>
  <c r="HQ476" i="14"/>
  <c r="AH476" i="14"/>
  <c r="CT476" i="14"/>
  <c r="FF476" i="14"/>
  <c r="HR476" i="14"/>
  <c r="AI476" i="14"/>
  <c r="CU476" i="14"/>
  <c r="FG476" i="14"/>
  <c r="HS476" i="14"/>
  <c r="AR476" i="14"/>
  <c r="DD476" i="14"/>
  <c r="FP476" i="14"/>
  <c r="IB476" i="14"/>
  <c r="AS476" i="14"/>
  <c r="DE476" i="14"/>
  <c r="FQ476" i="14"/>
  <c r="IC476" i="14"/>
  <c r="AT476" i="14"/>
  <c r="DF476" i="14"/>
  <c r="FR476" i="14"/>
  <c r="ID476" i="14"/>
  <c r="AM476" i="14"/>
  <c r="CY476" i="14"/>
  <c r="FK476" i="14"/>
  <c r="HW476" i="14"/>
  <c r="AN476" i="14"/>
  <c r="CZ476" i="14"/>
  <c r="FL476" i="14"/>
  <c r="HX476" i="14"/>
  <c r="AO476" i="14"/>
  <c r="DA476" i="14"/>
  <c r="FM476" i="14"/>
  <c r="HY476" i="14"/>
  <c r="AP476" i="14"/>
  <c r="DB476" i="14"/>
  <c r="FN476" i="14"/>
  <c r="HZ476" i="14"/>
  <c r="AQ476" i="14"/>
  <c r="DC476" i="14"/>
  <c r="FO476" i="14"/>
  <c r="I217" i="14"/>
  <c r="K217" i="14" s="1"/>
  <c r="IU478" i="14" s="1"/>
  <c r="E218" i="14"/>
  <c r="H218" i="14" s="1"/>
  <c r="D219" i="14"/>
  <c r="C220" i="14"/>
  <c r="K134" i="2"/>
  <c r="M134" i="2" s="1"/>
  <c r="O134" i="2" s="1"/>
  <c r="S134" i="2" s="1"/>
  <c r="L88" i="11" s="1"/>
  <c r="F135" i="2"/>
  <c r="C136" i="2"/>
  <c r="D135" i="2"/>
  <c r="E135" i="2" s="1"/>
  <c r="H135" i="2"/>
  <c r="I135" i="2" s="1"/>
  <c r="AH133" i="2"/>
  <c r="AI133" i="2" s="1"/>
  <c r="AK133" i="2" s="1"/>
  <c r="AO133" i="2" s="1"/>
  <c r="M87" i="11" s="1"/>
  <c r="AC134" i="2"/>
  <c r="AA134" i="2"/>
  <c r="AB134" i="2" s="1"/>
  <c r="AE134" i="2"/>
  <c r="AF134" i="2" s="1"/>
  <c r="Z135" i="2"/>
  <c r="AI66" i="2"/>
  <c r="FO477" i="14" l="1"/>
  <c r="T477" i="14"/>
  <c r="BW477" i="14"/>
  <c r="FR477" i="14"/>
  <c r="HK477" i="14"/>
  <c r="FQ477" i="14"/>
  <c r="AS477" i="14"/>
  <c r="AP477" i="14"/>
  <c r="FM477" i="14"/>
  <c r="CW477" i="14"/>
  <c r="AT477" i="14"/>
  <c r="HT477" i="14"/>
  <c r="CU477" i="14"/>
  <c r="HD477" i="14"/>
  <c r="AM477" i="14"/>
  <c r="AO477" i="14"/>
  <c r="CX477" i="14"/>
  <c r="FT477" i="14"/>
  <c r="AQ477" i="14"/>
  <c r="CS477" i="14"/>
  <c r="FK477" i="14"/>
  <c r="FN477" i="14"/>
  <c r="V477" i="14"/>
  <c r="HP477" i="14"/>
  <c r="HR477" i="14"/>
  <c r="HB477" i="14"/>
  <c r="CQ477" i="14"/>
  <c r="CT477" i="14"/>
  <c r="R477" i="14"/>
  <c r="HV477" i="14"/>
  <c r="HQ477" i="14"/>
  <c r="BX477" i="14"/>
  <c r="HU477" i="14"/>
  <c r="GZ477" i="14"/>
  <c r="J477" i="14"/>
  <c r="BT477" i="14"/>
  <c r="FL477" i="14"/>
  <c r="FP477" i="14"/>
  <c r="CR477" i="14"/>
  <c r="CV477" i="14"/>
  <c r="P477" i="14"/>
  <c r="BS477" i="14"/>
  <c r="AN477" i="14"/>
  <c r="AR477" i="14"/>
  <c r="HO477" i="14"/>
  <c r="HS477" i="14"/>
  <c r="HF477" i="14"/>
  <c r="N477" i="14"/>
  <c r="CY477" i="14"/>
  <c r="DE477" i="14"/>
  <c r="DC477" i="14"/>
  <c r="DA477" i="14"/>
  <c r="AE477" i="14"/>
  <c r="AK477" i="14"/>
  <c r="AI477" i="14"/>
  <c r="AG477" i="14"/>
  <c r="CG477" i="14"/>
  <c r="CC477" i="14"/>
  <c r="L477" i="14"/>
  <c r="HX477" i="14"/>
  <c r="ID477" i="14"/>
  <c r="IB477" i="14"/>
  <c r="HZ477" i="14"/>
  <c r="FD477" i="14"/>
  <c r="FJ477" i="14"/>
  <c r="FH477" i="14"/>
  <c r="FF477" i="14"/>
  <c r="CB477" i="14"/>
  <c r="CF477" i="14"/>
  <c r="H477" i="14"/>
  <c r="BV477" i="14"/>
  <c r="CZ477" i="14"/>
  <c r="DF477" i="14"/>
  <c r="DD477" i="14"/>
  <c r="DB477" i="14"/>
  <c r="AF477" i="14"/>
  <c r="AL477" i="14"/>
  <c r="AJ477" i="14"/>
  <c r="AH477" i="14"/>
  <c r="CA477" i="14"/>
  <c r="CE477" i="14"/>
  <c r="BZ477" i="14"/>
  <c r="BU477" i="14"/>
  <c r="HW477" i="14"/>
  <c r="IC477" i="14"/>
  <c r="IA477" i="14"/>
  <c r="HY477" i="14"/>
  <c r="FC477" i="14"/>
  <c r="FI477" i="14"/>
  <c r="FG477" i="14"/>
  <c r="FE477" i="14"/>
  <c r="CH477" i="14"/>
  <c r="CD477" i="14"/>
  <c r="BY477" i="14"/>
  <c r="GY477" i="14"/>
  <c r="HE477" i="14"/>
  <c r="HC477" i="14"/>
  <c r="HA477" i="14"/>
  <c r="GQ477" i="14"/>
  <c r="GW477" i="14"/>
  <c r="GU477" i="14"/>
  <c r="GS477" i="14"/>
  <c r="EM477" i="14"/>
  <c r="ES477" i="14"/>
  <c r="EQ477" i="14"/>
  <c r="EO477" i="14"/>
  <c r="EE477" i="14"/>
  <c r="EK477" i="14"/>
  <c r="EI477" i="14"/>
  <c r="EG477" i="14"/>
  <c r="O477" i="14"/>
  <c r="U477" i="14"/>
  <c r="S477" i="14"/>
  <c r="Q477" i="14"/>
  <c r="G477" i="14"/>
  <c r="M477" i="14"/>
  <c r="K477" i="14"/>
  <c r="I477" i="14"/>
  <c r="GR477" i="14"/>
  <c r="GX477" i="14"/>
  <c r="GV477" i="14"/>
  <c r="GT477" i="14"/>
  <c r="EN477" i="14"/>
  <c r="ET477" i="14"/>
  <c r="ER477" i="14"/>
  <c r="EP477" i="14"/>
  <c r="EF477" i="14"/>
  <c r="EL477" i="14"/>
  <c r="EJ477" i="14"/>
  <c r="EH477" i="14"/>
  <c r="GP477" i="14"/>
  <c r="IZ477" i="14"/>
  <c r="GL477" i="14"/>
  <c r="GO477" i="14"/>
  <c r="GM477" i="14"/>
  <c r="GK477" i="14"/>
  <c r="IV477" i="14"/>
  <c r="GI477" i="14"/>
  <c r="AD477" i="14"/>
  <c r="BG477" i="14"/>
  <c r="GJ477" i="14"/>
  <c r="GN477" i="14"/>
  <c r="GF477" i="14"/>
  <c r="IU477" i="14"/>
  <c r="IY477" i="14"/>
  <c r="JB477" i="14"/>
  <c r="IX477" i="14"/>
  <c r="EV477" i="14"/>
  <c r="JA477" i="14"/>
  <c r="IW477" i="14"/>
  <c r="EX477" i="14"/>
  <c r="HM477" i="14"/>
  <c r="DW477" i="14"/>
  <c r="EC477" i="14"/>
  <c r="EA477" i="14"/>
  <c r="DY477" i="14"/>
  <c r="IE477" i="14"/>
  <c r="GA477" i="14"/>
  <c r="BK477" i="14"/>
  <c r="BQ477" i="14"/>
  <c r="BO477" i="14"/>
  <c r="BM477" i="14"/>
  <c r="EZ477" i="14"/>
  <c r="AA477" i="14"/>
  <c r="DX477" i="14"/>
  <c r="ED477" i="14"/>
  <c r="EB477" i="14"/>
  <c r="DZ477" i="14"/>
  <c r="AB477" i="14"/>
  <c r="BL477" i="14"/>
  <c r="BR477" i="14"/>
  <c r="BP477" i="14"/>
  <c r="BN477" i="14"/>
  <c r="EU477" i="14"/>
  <c r="DU477" i="14"/>
  <c r="IH477" i="14"/>
  <c r="HH477" i="14"/>
  <c r="DK477" i="14"/>
  <c r="BC477" i="14"/>
  <c r="IG477" i="14"/>
  <c r="GG477" i="14"/>
  <c r="AY477" i="14"/>
  <c r="FA477" i="14"/>
  <c r="HL477" i="14"/>
  <c r="FS477" i="14"/>
  <c r="X477" i="14"/>
  <c r="GD477" i="14"/>
  <c r="FB477" i="14"/>
  <c r="BE477" i="14"/>
  <c r="AC477" i="14"/>
  <c r="DR477" i="14"/>
  <c r="IJ477" i="14"/>
  <c r="AZ477" i="14"/>
  <c r="DG477" i="14"/>
  <c r="Z477" i="14"/>
  <c r="IK477" i="14"/>
  <c r="DL477" i="14"/>
  <c r="DP477" i="14"/>
  <c r="BH477" i="14"/>
  <c r="DS477" i="14"/>
  <c r="IQ477" i="14"/>
  <c r="GH477" i="14"/>
  <c r="DI477" i="14"/>
  <c r="BI477" i="14"/>
  <c r="GE477" i="14"/>
  <c r="HG477" i="14"/>
  <c r="EY477" i="14"/>
  <c r="DQ477" i="14"/>
  <c r="CK477" i="14"/>
  <c r="IN477" i="14"/>
  <c r="CI477" i="14"/>
  <c r="DM477" i="14"/>
  <c r="II477" i="14"/>
  <c r="DJ477" i="14"/>
  <c r="BA477" i="14"/>
  <c r="BF477" i="14"/>
  <c r="HN477" i="14"/>
  <c r="FX477" i="14"/>
  <c r="DH477" i="14"/>
  <c r="DT477" i="14"/>
  <c r="BD477" i="14"/>
  <c r="BB477" i="14"/>
  <c r="IO477" i="14"/>
  <c r="W477" i="14"/>
  <c r="GC477" i="14"/>
  <c r="AU477" i="14"/>
  <c r="HI477" i="14"/>
  <c r="IL477" i="14"/>
  <c r="EW477" i="14"/>
  <c r="AV477" i="14"/>
  <c r="HJ477" i="14"/>
  <c r="IR477" i="14"/>
  <c r="FV477" i="14"/>
  <c r="DN477" i="14"/>
  <c r="Y477" i="14"/>
  <c r="DV477" i="14"/>
  <c r="AW477" i="14"/>
  <c r="BJ477" i="14"/>
  <c r="DO477" i="14"/>
  <c r="AX477" i="14"/>
  <c r="CL477" i="14"/>
  <c r="GB477" i="14"/>
  <c r="CJ477" i="14"/>
  <c r="IM477" i="14"/>
  <c r="IS477" i="14"/>
  <c r="IP477" i="14"/>
  <c r="FU477" i="14"/>
  <c r="FZ477" i="14"/>
  <c r="CM477" i="14"/>
  <c r="IT477" i="14"/>
  <c r="CP477" i="14"/>
  <c r="FY477" i="14"/>
  <c r="CN477" i="14"/>
  <c r="CO477" i="14"/>
  <c r="FW477" i="14"/>
  <c r="F218" i="14"/>
  <c r="G218" i="14"/>
  <c r="N478" i="14"/>
  <c r="BL478" i="14"/>
  <c r="DJ478" i="14"/>
  <c r="GD478" i="14"/>
  <c r="BZ478" i="14"/>
  <c r="DX478" i="14"/>
  <c r="GB478" i="14"/>
  <c r="U478" i="14"/>
  <c r="EL478" i="14"/>
  <c r="GT478" i="14"/>
  <c r="S478" i="14"/>
  <c r="CG478" i="14"/>
  <c r="HM478" i="14"/>
  <c r="Y478" i="14"/>
  <c r="CE478" i="14"/>
  <c r="ES478" i="14"/>
  <c r="AM478" i="14"/>
  <c r="CK478" i="14"/>
  <c r="EQ478" i="14"/>
  <c r="HV478" i="14"/>
  <c r="CY478" i="14"/>
  <c r="EW478" i="14"/>
  <c r="HS478" i="14"/>
  <c r="GN478" i="14"/>
  <c r="FM478" i="14"/>
  <c r="IA478" i="14"/>
  <c r="AZ478" i="14"/>
  <c r="IZ478" i="14"/>
  <c r="IW478" i="14"/>
  <c r="AX478" i="14"/>
  <c r="DL478" i="14"/>
  <c r="GQ478" i="14"/>
  <c r="V478" i="14"/>
  <c r="CH478" i="14"/>
  <c r="ET478" i="14"/>
  <c r="HX478" i="14"/>
  <c r="AU478" i="14"/>
  <c r="DG478" i="14"/>
  <c r="FW478" i="14"/>
  <c r="H478" i="14"/>
  <c r="BT478" i="14"/>
  <c r="EF478" i="14"/>
  <c r="HE478" i="14"/>
  <c r="AG478" i="14"/>
  <c r="CS478" i="14"/>
  <c r="FE478" i="14"/>
  <c r="IN478" i="14"/>
  <c r="BF478" i="14"/>
  <c r="DR478" i="14"/>
  <c r="GL478" i="14"/>
  <c r="AA478" i="14"/>
  <c r="CM478" i="14"/>
  <c r="EY478" i="14"/>
  <c r="ID478" i="14"/>
  <c r="BH478" i="14"/>
  <c r="DT478" i="14"/>
  <c r="GO478" i="14"/>
  <c r="AC478" i="14"/>
  <c r="CO478" i="14"/>
  <c r="FA478" i="14"/>
  <c r="IG478" i="14"/>
  <c r="GV478" i="14"/>
  <c r="IL478" i="14"/>
  <c r="GY478" i="14"/>
  <c r="AD478" i="14"/>
  <c r="CP478" i="14"/>
  <c r="FB478" i="14"/>
  <c r="IH478" i="14"/>
  <c r="BC478" i="14"/>
  <c r="DO478" i="14"/>
  <c r="GH478" i="14"/>
  <c r="P478" i="14"/>
  <c r="CB478" i="14"/>
  <c r="EN478" i="14"/>
  <c r="HP478" i="14"/>
  <c r="AO478" i="14"/>
  <c r="DA478" i="14"/>
  <c r="FO478" i="14"/>
  <c r="JA478" i="14"/>
  <c r="BN478" i="14"/>
  <c r="DZ478" i="14"/>
  <c r="GW478" i="14"/>
  <c r="AI478" i="14"/>
  <c r="CU478" i="14"/>
  <c r="FG478" i="14"/>
  <c r="IP478" i="14"/>
  <c r="BP478" i="14"/>
  <c r="EB478" i="14"/>
  <c r="GZ478" i="14"/>
  <c r="AK478" i="14"/>
  <c r="CW478" i="14"/>
  <c r="FJ478" i="14"/>
  <c r="IS478" i="14"/>
  <c r="HD478" i="14"/>
  <c r="IT478" i="14"/>
  <c r="HG478" i="14"/>
  <c r="AL478" i="14"/>
  <c r="CX478" i="14"/>
  <c r="FL478" i="14"/>
  <c r="IV478" i="14"/>
  <c r="BK478" i="14"/>
  <c r="DW478" i="14"/>
  <c r="GS478" i="14"/>
  <c r="X478" i="14"/>
  <c r="CJ478" i="14"/>
  <c r="EV478" i="14"/>
  <c r="HZ478" i="14"/>
  <c r="AW478" i="14"/>
  <c r="DI478" i="14"/>
  <c r="FZ478" i="14"/>
  <c r="J478" i="14"/>
  <c r="BV478" i="14"/>
  <c r="EH478" i="14"/>
  <c r="HH478" i="14"/>
  <c r="AQ478" i="14"/>
  <c r="DC478" i="14"/>
  <c r="FR478" i="14"/>
  <c r="L478" i="14"/>
  <c r="BX478" i="14"/>
  <c r="EJ478" i="14"/>
  <c r="HJ478" i="14"/>
  <c r="AS478" i="14"/>
  <c r="DE478" i="14"/>
  <c r="FU478" i="14"/>
  <c r="IX478" i="14"/>
  <c r="HL478" i="14"/>
  <c r="JB478" i="14"/>
  <c r="HO478" i="14"/>
  <c r="AT478" i="14"/>
  <c r="DF478" i="14"/>
  <c r="FV478" i="14"/>
  <c r="G478" i="14"/>
  <c r="BS478" i="14"/>
  <c r="EE478" i="14"/>
  <c r="HC478" i="14"/>
  <c r="AF478" i="14"/>
  <c r="CR478" i="14"/>
  <c r="FD478" i="14"/>
  <c r="IK478" i="14"/>
  <c r="BE478" i="14"/>
  <c r="DQ478" i="14"/>
  <c r="GK478" i="14"/>
  <c r="R478" i="14"/>
  <c r="CD478" i="14"/>
  <c r="EP478" i="14"/>
  <c r="HR478" i="14"/>
  <c r="AY478" i="14"/>
  <c r="DK478" i="14"/>
  <c r="GC478" i="14"/>
  <c r="T478" i="14"/>
  <c r="CF478" i="14"/>
  <c r="ER478" i="14"/>
  <c r="HU478" i="14"/>
  <c r="BA478" i="14"/>
  <c r="DM478" i="14"/>
  <c r="GE478" i="14"/>
  <c r="FH478" i="14"/>
  <c r="HT478" i="14"/>
  <c r="FK478" i="14"/>
  <c r="HW478" i="14"/>
  <c r="BB478" i="14"/>
  <c r="DN478" i="14"/>
  <c r="GG478" i="14"/>
  <c r="O478" i="14"/>
  <c r="CA478" i="14"/>
  <c r="EM478" i="14"/>
  <c r="HN478" i="14"/>
  <c r="AN478" i="14"/>
  <c r="CZ478" i="14"/>
  <c r="FN478" i="14"/>
  <c r="IY478" i="14"/>
  <c r="BM478" i="14"/>
  <c r="DY478" i="14"/>
  <c r="GU478" i="14"/>
  <c r="Z478" i="14"/>
  <c r="CL478" i="14"/>
  <c r="EX478" i="14"/>
  <c r="IC478" i="14"/>
  <c r="BG478" i="14"/>
  <c r="DS478" i="14"/>
  <c r="GM478" i="14"/>
  <c r="AB478" i="14"/>
  <c r="CN478" i="14"/>
  <c r="EZ478" i="14"/>
  <c r="IF478" i="14"/>
  <c r="BI478" i="14"/>
  <c r="DU478" i="14"/>
  <c r="GP478" i="14"/>
  <c r="FP478" i="14"/>
  <c r="IB478" i="14"/>
  <c r="FS478" i="14"/>
  <c r="IE478" i="14"/>
  <c r="BJ478" i="14"/>
  <c r="DV478" i="14"/>
  <c r="GR478" i="14"/>
  <c r="W478" i="14"/>
  <c r="CI478" i="14"/>
  <c r="EU478" i="14"/>
  <c r="HY478" i="14"/>
  <c r="AV478" i="14"/>
  <c r="DH478" i="14"/>
  <c r="FY478" i="14"/>
  <c r="I478" i="14"/>
  <c r="BU478" i="14"/>
  <c r="EG478" i="14"/>
  <c r="HF478" i="14"/>
  <c r="AH478" i="14"/>
  <c r="CT478" i="14"/>
  <c r="FF478" i="14"/>
  <c r="IO478" i="14"/>
  <c r="BO478" i="14"/>
  <c r="EA478" i="14"/>
  <c r="GX478" i="14"/>
  <c r="AJ478" i="14"/>
  <c r="CV478" i="14"/>
  <c r="FI478" i="14"/>
  <c r="IQ478" i="14"/>
  <c r="BQ478" i="14"/>
  <c r="EC478" i="14"/>
  <c r="HA478" i="14"/>
  <c r="FX478" i="14"/>
  <c r="IJ478" i="14"/>
  <c r="GA478" i="14"/>
  <c r="IM478" i="14"/>
  <c r="BR478" i="14"/>
  <c r="ED478" i="14"/>
  <c r="HB478" i="14"/>
  <c r="AE478" i="14"/>
  <c r="CQ478" i="14"/>
  <c r="FC478" i="14"/>
  <c r="II478" i="14"/>
  <c r="BD478" i="14"/>
  <c r="DP478" i="14"/>
  <c r="GJ478" i="14"/>
  <c r="Q478" i="14"/>
  <c r="CC478" i="14"/>
  <c r="EO478" i="14"/>
  <c r="HQ478" i="14"/>
  <c r="AP478" i="14"/>
  <c r="DB478" i="14"/>
  <c r="FQ478" i="14"/>
  <c r="K478" i="14"/>
  <c r="BW478" i="14"/>
  <c r="EI478" i="14"/>
  <c r="HI478" i="14"/>
  <c r="AR478" i="14"/>
  <c r="DD478" i="14"/>
  <c r="FT478" i="14"/>
  <c r="M478" i="14"/>
  <c r="BY478" i="14"/>
  <c r="EK478" i="14"/>
  <c r="HK478" i="14"/>
  <c r="GF478" i="14"/>
  <c r="IR478" i="14"/>
  <c r="GI478" i="14"/>
  <c r="C221" i="14"/>
  <c r="D220" i="14"/>
  <c r="E219" i="14"/>
  <c r="H219" i="14" s="1"/>
  <c r="G219" i="14"/>
  <c r="K135" i="2"/>
  <c r="M135" i="2" s="1"/>
  <c r="O135" i="2" s="1"/>
  <c r="S135" i="2" s="1"/>
  <c r="L89" i="11" s="1"/>
  <c r="AH134" i="2"/>
  <c r="AI134" i="2" s="1"/>
  <c r="AK134" i="2" s="1"/>
  <c r="AO134" i="2" s="1"/>
  <c r="M88" i="11" s="1"/>
  <c r="C137" i="2"/>
  <c r="H136" i="2"/>
  <c r="I136" i="2" s="1"/>
  <c r="D136" i="2"/>
  <c r="E136" i="2" s="1"/>
  <c r="F136" i="2"/>
  <c r="AC135" i="2"/>
  <c r="AE135" i="2"/>
  <c r="AF135" i="2" s="1"/>
  <c r="AA135" i="2"/>
  <c r="AB135" i="2" s="1"/>
  <c r="Z136" i="2"/>
  <c r="AK66" i="2"/>
  <c r="AO66" i="2" s="1"/>
  <c r="M24" i="11" s="1"/>
  <c r="H66" i="2"/>
  <c r="I66" i="2" s="1"/>
  <c r="K66" i="2" s="1"/>
  <c r="D66" i="2"/>
  <c r="E66" i="2" s="1"/>
  <c r="C57" i="1"/>
  <c r="F219" i="14" l="1"/>
  <c r="I219" i="14" s="1"/>
  <c r="K219" i="14" s="1"/>
  <c r="IX480" i="14" s="1"/>
  <c r="I218" i="14"/>
  <c r="K218" i="14" s="1"/>
  <c r="IJ479" i="14" s="1"/>
  <c r="E220" i="14"/>
  <c r="G220" i="14" s="1"/>
  <c r="F220" i="14"/>
  <c r="D221" i="14"/>
  <c r="C222" i="14"/>
  <c r="AH135" i="2"/>
  <c r="AI135" i="2" s="1"/>
  <c r="AK135" i="2" s="1"/>
  <c r="AO135" i="2" s="1"/>
  <c r="M89" i="11" s="1"/>
  <c r="M66" i="2"/>
  <c r="O66" i="2" s="1"/>
  <c r="S66" i="2" s="1"/>
  <c r="L24" i="11" s="1"/>
  <c r="K136" i="2"/>
  <c r="M136" i="2" s="1"/>
  <c r="O136" i="2" s="1"/>
  <c r="S136" i="2" s="1"/>
  <c r="L90" i="11" s="1"/>
  <c r="C138" i="2"/>
  <c r="F137" i="2"/>
  <c r="D137" i="2"/>
  <c r="E137" i="2" s="1"/>
  <c r="H137" i="2"/>
  <c r="I137" i="2" s="1"/>
  <c r="AC136" i="2"/>
  <c r="AA136" i="2"/>
  <c r="AB136" i="2" s="1"/>
  <c r="AE136" i="2"/>
  <c r="AF136" i="2" s="1"/>
  <c r="Z137" i="2"/>
  <c r="AN479" i="14" l="1"/>
  <c r="GE479" i="14"/>
  <c r="BS479" i="14"/>
  <c r="JA479" i="14"/>
  <c r="BM479" i="14"/>
  <c r="BA479" i="14"/>
  <c r="GI479" i="14"/>
  <c r="GJ479" i="14"/>
  <c r="BJ480" i="14"/>
  <c r="DW479" i="14"/>
  <c r="AM479" i="14"/>
  <c r="FG479" i="14"/>
  <c r="FL480" i="14"/>
  <c r="AV479" i="14"/>
  <c r="DC479" i="14"/>
  <c r="HD479" i="14"/>
  <c r="BK479" i="14"/>
  <c r="BC479" i="14"/>
  <c r="AX479" i="14"/>
  <c r="AC479" i="14"/>
  <c r="IP479" i="14"/>
  <c r="CS479" i="14"/>
  <c r="FT479" i="14"/>
  <c r="BU479" i="14"/>
  <c r="DH479" i="14"/>
  <c r="GA479" i="14"/>
  <c r="J479" i="14"/>
  <c r="AQ479" i="14"/>
  <c r="ER479" i="14"/>
  <c r="HE479" i="14"/>
  <c r="GH479" i="14"/>
  <c r="CD479" i="14"/>
  <c r="BI479" i="14"/>
  <c r="AT479" i="14"/>
  <c r="CT479" i="14"/>
  <c r="GW479" i="14"/>
  <c r="BX479" i="14"/>
  <c r="N479" i="14"/>
  <c r="AY479" i="14"/>
  <c r="CC479" i="14"/>
  <c r="GQ479" i="14"/>
  <c r="CL479" i="14"/>
  <c r="HZ479" i="14"/>
  <c r="GL479" i="14"/>
  <c r="EM479" i="14"/>
  <c r="HY480" i="14"/>
  <c r="DF479" i="14"/>
  <c r="FL479" i="14"/>
  <c r="CF479" i="14"/>
  <c r="DU479" i="14"/>
  <c r="CX479" i="14"/>
  <c r="IL479" i="14"/>
  <c r="HT479" i="14"/>
  <c r="FY479" i="14"/>
  <c r="FD479" i="14"/>
  <c r="DK479" i="14"/>
  <c r="EO479" i="14"/>
  <c r="GM479" i="14"/>
  <c r="AB479" i="14"/>
  <c r="AH479" i="14"/>
  <c r="GS479" i="14"/>
  <c r="BE479" i="14"/>
  <c r="DM479" i="14"/>
  <c r="GB479" i="14"/>
  <c r="FO479" i="14"/>
  <c r="AU479" i="14"/>
  <c r="I480" i="14"/>
  <c r="FW479" i="14"/>
  <c r="HF479" i="14"/>
  <c r="CZ479" i="14"/>
  <c r="HA479" i="14"/>
  <c r="GV479" i="14"/>
  <c r="BP479" i="14"/>
  <c r="BH479" i="14"/>
  <c r="IT479" i="14"/>
  <c r="FF479" i="14"/>
  <c r="EH479" i="14"/>
  <c r="FU479" i="14"/>
  <c r="DV479" i="14"/>
  <c r="FM479" i="14"/>
  <c r="DB479" i="14"/>
  <c r="GZ479" i="14"/>
  <c r="GU479" i="14"/>
  <c r="BR479" i="14"/>
  <c r="BO479" i="14"/>
  <c r="FB479" i="14"/>
  <c r="BD479" i="14"/>
  <c r="HQ479" i="14"/>
  <c r="EZ479" i="14"/>
  <c r="HJ479" i="14"/>
  <c r="FF480" i="14"/>
  <c r="DL479" i="14"/>
  <c r="DI479" i="14"/>
  <c r="CQ479" i="14"/>
  <c r="HB479" i="14"/>
  <c r="DD479" i="14"/>
  <c r="DA479" i="14"/>
  <c r="CI479" i="14"/>
  <c r="GG479" i="14"/>
  <c r="EQ479" i="14"/>
  <c r="EN479" i="14"/>
  <c r="GO479" i="14"/>
  <c r="DN479" i="14"/>
  <c r="EI479" i="14"/>
  <c r="EF479" i="14"/>
  <c r="FR479" i="14"/>
  <c r="IZ479" i="14"/>
  <c r="IW479" i="14"/>
  <c r="IE479" i="14"/>
  <c r="CH479" i="14"/>
  <c r="IR479" i="14"/>
  <c r="IO479" i="14"/>
  <c r="HW479" i="14"/>
  <c r="BN479" i="14"/>
  <c r="HP479" i="14"/>
  <c r="HK479" i="14"/>
  <c r="FH479" i="14"/>
  <c r="CM479" i="14"/>
  <c r="CR479" i="14"/>
  <c r="G479" i="14"/>
  <c r="EY479" i="14"/>
  <c r="BB479" i="14"/>
  <c r="ET479" i="14"/>
  <c r="AM480" i="14"/>
  <c r="AZ479" i="14"/>
  <c r="AW479" i="14"/>
  <c r="AE479" i="14"/>
  <c r="AL479" i="14"/>
  <c r="AR479" i="14"/>
  <c r="AO479" i="14"/>
  <c r="W479" i="14"/>
  <c r="R479" i="14"/>
  <c r="CE479" i="14"/>
  <c r="CB479" i="14"/>
  <c r="Z479" i="14"/>
  <c r="GT479" i="14"/>
  <c r="BW479" i="14"/>
  <c r="BT479" i="14"/>
  <c r="H479" i="14"/>
  <c r="GN479" i="14"/>
  <c r="GK479" i="14"/>
  <c r="FS479" i="14"/>
  <c r="FN479" i="14"/>
  <c r="GF479" i="14"/>
  <c r="GC479" i="14"/>
  <c r="FK479" i="14"/>
  <c r="ES479" i="14"/>
  <c r="GY479" i="14"/>
  <c r="HI479" i="14"/>
  <c r="CU479" i="14"/>
  <c r="Y479" i="14"/>
  <c r="O479" i="14"/>
  <c r="BJ479" i="14"/>
  <c r="X479" i="14"/>
  <c r="CP479" i="14"/>
  <c r="CA479" i="14"/>
  <c r="AI479" i="14"/>
  <c r="IG479" i="14"/>
  <c r="HO479" i="14"/>
  <c r="AS479" i="14"/>
  <c r="IB479" i="14"/>
  <c r="HY479" i="14"/>
  <c r="HG479" i="14"/>
  <c r="V479" i="14"/>
  <c r="T479" i="14"/>
  <c r="Q479" i="14"/>
  <c r="JB479" i="14"/>
  <c r="GX479" i="14"/>
  <c r="L479" i="14"/>
  <c r="I479" i="14"/>
  <c r="IH479" i="14"/>
  <c r="GD479" i="14"/>
  <c r="EA479" i="14"/>
  <c r="DX479" i="14"/>
  <c r="EX479" i="14"/>
  <c r="BY479" i="14"/>
  <c r="DS479" i="14"/>
  <c r="DP479" i="14"/>
  <c r="EC479" i="14"/>
  <c r="HS479" i="14"/>
  <c r="M479" i="14"/>
  <c r="BF479" i="14"/>
  <c r="HN479" i="14"/>
  <c r="AJ479" i="14"/>
  <c r="EW479" i="14"/>
  <c r="AF479" i="14"/>
  <c r="CK479" i="14"/>
  <c r="CN479" i="14"/>
  <c r="AA479" i="14"/>
  <c r="FX479" i="14"/>
  <c r="FC479" i="14"/>
  <c r="FP479" i="14"/>
  <c r="EU479" i="14"/>
  <c r="HC479" i="14"/>
  <c r="CO479" i="14"/>
  <c r="AK479" i="14"/>
  <c r="GR479" i="14"/>
  <c r="P479" i="14"/>
  <c r="BL479" i="14"/>
  <c r="IX479" i="14"/>
  <c r="BG479" i="14"/>
  <c r="IC479" i="14"/>
  <c r="HL479" i="14"/>
  <c r="IK479" i="14"/>
  <c r="FE479" i="14"/>
  <c r="CJ479" i="14"/>
  <c r="FJ479" i="14"/>
  <c r="EV479" i="14"/>
  <c r="Z480" i="14"/>
  <c r="II479" i="14"/>
  <c r="IF479" i="14"/>
  <c r="FV479" i="14"/>
  <c r="DR479" i="14"/>
  <c r="IA479" i="14"/>
  <c r="HX479" i="14"/>
  <c r="FA479" i="14"/>
  <c r="CW479" i="14"/>
  <c r="S479" i="14"/>
  <c r="IU479" i="14"/>
  <c r="DZ479" i="14"/>
  <c r="AD479" i="14"/>
  <c r="K479" i="14"/>
  <c r="IM479" i="14"/>
  <c r="DE479" i="14"/>
  <c r="EB479" i="14"/>
  <c r="DY479" i="14"/>
  <c r="DG479" i="14"/>
  <c r="IS479" i="14"/>
  <c r="DT479" i="14"/>
  <c r="DQ479" i="14"/>
  <c r="CY479" i="14"/>
  <c r="HV479" i="14"/>
  <c r="ED479" i="14"/>
  <c r="HH479" i="14"/>
  <c r="AG479" i="14"/>
  <c r="EE479" i="14"/>
  <c r="CG479" i="14"/>
  <c r="EK479" i="14"/>
  <c r="EP479" i="14"/>
  <c r="CV479" i="14"/>
  <c r="FZ479" i="14"/>
  <c r="AP479" i="14"/>
  <c r="EJ479" i="14"/>
  <c r="EG479" i="14"/>
  <c r="DO479" i="14"/>
  <c r="U479" i="14"/>
  <c r="IY479" i="14"/>
  <c r="IV479" i="14"/>
  <c r="HM479" i="14"/>
  <c r="FI479" i="14"/>
  <c r="IQ479" i="14"/>
  <c r="IN479" i="14"/>
  <c r="GP479" i="14"/>
  <c r="EL479" i="14"/>
  <c r="BZ479" i="14"/>
  <c r="DJ479" i="14"/>
  <c r="BQ479" i="14"/>
  <c r="HU479" i="14"/>
  <c r="BV479" i="14"/>
  <c r="ID479" i="14"/>
  <c r="FQ479" i="14"/>
  <c r="HR479" i="14"/>
  <c r="BA480" i="14"/>
  <c r="CG480" i="14"/>
  <c r="BB480" i="14"/>
  <c r="FN480" i="14"/>
  <c r="FM480" i="14"/>
  <c r="BW480" i="14"/>
  <c r="HD480" i="14"/>
  <c r="AN480" i="14"/>
  <c r="CT480" i="14"/>
  <c r="U480" i="14"/>
  <c r="EN480" i="14"/>
  <c r="HJ480" i="14"/>
  <c r="CL480" i="14"/>
  <c r="CH480" i="14"/>
  <c r="AZ480" i="14"/>
  <c r="HF480" i="14"/>
  <c r="IP480" i="14"/>
  <c r="IA480" i="14"/>
  <c r="HC480" i="14"/>
  <c r="BH480" i="14"/>
  <c r="GG480" i="14"/>
  <c r="HW480" i="14"/>
  <c r="Q480" i="14"/>
  <c r="AY480" i="14"/>
  <c r="CE480" i="14"/>
  <c r="CF480" i="14"/>
  <c r="HE480" i="14"/>
  <c r="H480" i="14"/>
  <c r="AO480" i="14"/>
  <c r="II480" i="14"/>
  <c r="DB480" i="14"/>
  <c r="GF480" i="14"/>
  <c r="V480" i="14"/>
  <c r="P480" i="14"/>
  <c r="EO480" i="14"/>
  <c r="GY480" i="14"/>
  <c r="T480" i="14"/>
  <c r="BI480" i="14"/>
  <c r="GH480" i="14"/>
  <c r="HX480" i="14"/>
  <c r="HR480" i="14"/>
  <c r="DJ480" i="14"/>
  <c r="CU480" i="14"/>
  <c r="DZ480" i="14"/>
  <c r="ER480" i="14"/>
  <c r="ES480" i="14"/>
  <c r="ET480" i="14"/>
  <c r="CZ480" i="14"/>
  <c r="DA480" i="14"/>
  <c r="GQ480" i="14"/>
  <c r="GD480" i="14"/>
  <c r="HK480" i="14"/>
  <c r="FX480" i="14"/>
  <c r="FY480" i="14"/>
  <c r="FZ480" i="14"/>
  <c r="EF480" i="14"/>
  <c r="EG480" i="14"/>
  <c r="AA480" i="14"/>
  <c r="EH480" i="14"/>
  <c r="O480" i="14"/>
  <c r="DS480" i="14"/>
  <c r="AQ480" i="14"/>
  <c r="FS480" i="14"/>
  <c r="DL480" i="14"/>
  <c r="IJ480" i="14"/>
  <c r="DM480" i="14"/>
  <c r="IK480" i="14"/>
  <c r="DN480" i="14"/>
  <c r="IL480" i="14"/>
  <c r="BT480" i="14"/>
  <c r="GR480" i="14"/>
  <c r="BU480" i="14"/>
  <c r="GS480" i="14"/>
  <c r="AX480" i="14"/>
  <c r="FC480" i="14"/>
  <c r="AI480" i="14"/>
  <c r="EP480" i="14"/>
  <c r="BN480" i="14"/>
  <c r="GM480" i="14"/>
  <c r="DT480" i="14"/>
  <c r="IR480" i="14"/>
  <c r="DU480" i="14"/>
  <c r="IS480" i="14"/>
  <c r="DV480" i="14"/>
  <c r="IT480" i="14"/>
  <c r="CB480" i="14"/>
  <c r="GZ480" i="14"/>
  <c r="CC480" i="14"/>
  <c r="HA480" i="14"/>
  <c r="BS480" i="14"/>
  <c r="FW480" i="14"/>
  <c r="BF480" i="14"/>
  <c r="FK480" i="14"/>
  <c r="CI480" i="14"/>
  <c r="HS480" i="14"/>
  <c r="EB480" i="14"/>
  <c r="IZ480" i="14"/>
  <c r="EC480" i="14"/>
  <c r="JA480" i="14"/>
  <c r="ED480" i="14"/>
  <c r="JB480" i="14"/>
  <c r="CJ480" i="14"/>
  <c r="HH480" i="14"/>
  <c r="CK480" i="14"/>
  <c r="HI480" i="14"/>
  <c r="J480" i="14"/>
  <c r="DO480" i="14"/>
  <c r="IY480" i="14"/>
  <c r="DW480" i="14"/>
  <c r="AU480" i="14"/>
  <c r="BP480" i="14"/>
  <c r="GN480" i="14"/>
  <c r="BQ480" i="14"/>
  <c r="GO480" i="14"/>
  <c r="BR480" i="14"/>
  <c r="GP480" i="14"/>
  <c r="X480" i="14"/>
  <c r="EV480" i="14"/>
  <c r="Y480" i="14"/>
  <c r="EW480" i="14"/>
  <c r="HZ480" i="14"/>
  <c r="EE480" i="14"/>
  <c r="K480" i="14"/>
  <c r="GA480" i="14"/>
  <c r="DR480" i="14"/>
  <c r="BG480" i="14"/>
  <c r="S480" i="14"/>
  <c r="GI480" i="14"/>
  <c r="EU480" i="14"/>
  <c r="DG480" i="14"/>
  <c r="AB480" i="14"/>
  <c r="CN480" i="14"/>
  <c r="EZ480" i="14"/>
  <c r="HL480" i="14"/>
  <c r="AC480" i="14"/>
  <c r="CO480" i="14"/>
  <c r="FA480" i="14"/>
  <c r="HM480" i="14"/>
  <c r="AD480" i="14"/>
  <c r="CP480" i="14"/>
  <c r="FB480" i="14"/>
  <c r="HN480" i="14"/>
  <c r="IE480" i="14"/>
  <c r="AV480" i="14"/>
  <c r="DH480" i="14"/>
  <c r="FT480" i="14"/>
  <c r="IF480" i="14"/>
  <c r="AW480" i="14"/>
  <c r="DI480" i="14"/>
  <c r="FU480" i="14"/>
  <c r="IG480" i="14"/>
  <c r="EY480" i="14"/>
  <c r="AH480" i="14"/>
  <c r="EM480" i="14"/>
  <c r="AP480" i="14"/>
  <c r="HG480" i="14"/>
  <c r="EA480" i="14"/>
  <c r="AJ480" i="14"/>
  <c r="CV480" i="14"/>
  <c r="FH480" i="14"/>
  <c r="HT480" i="14"/>
  <c r="AK480" i="14"/>
  <c r="CW480" i="14"/>
  <c r="FI480" i="14"/>
  <c r="HU480" i="14"/>
  <c r="AL480" i="14"/>
  <c r="CX480" i="14"/>
  <c r="FJ480" i="14"/>
  <c r="HV480" i="14"/>
  <c r="IM480" i="14"/>
  <c r="BD480" i="14"/>
  <c r="DP480" i="14"/>
  <c r="GB480" i="14"/>
  <c r="IN480" i="14"/>
  <c r="BE480" i="14"/>
  <c r="DQ480" i="14"/>
  <c r="GC480" i="14"/>
  <c r="IW480" i="14"/>
  <c r="BV480" i="14"/>
  <c r="CQ480" i="14"/>
  <c r="GU480" i="14"/>
  <c r="CD480" i="14"/>
  <c r="FO480" i="14"/>
  <c r="G480" i="14"/>
  <c r="FV480" i="14"/>
  <c r="DK480" i="14"/>
  <c r="BC480" i="14"/>
  <c r="IQ480" i="14"/>
  <c r="FG480" i="14"/>
  <c r="CY480" i="14"/>
  <c r="BK480" i="14"/>
  <c r="W480" i="14"/>
  <c r="GL480" i="14"/>
  <c r="EX480" i="14"/>
  <c r="AR480" i="14"/>
  <c r="DD480" i="14"/>
  <c r="FP480" i="14"/>
  <c r="IB480" i="14"/>
  <c r="AS480" i="14"/>
  <c r="DE480" i="14"/>
  <c r="FQ480" i="14"/>
  <c r="IC480" i="14"/>
  <c r="AT480" i="14"/>
  <c r="DF480" i="14"/>
  <c r="FR480" i="14"/>
  <c r="ID480" i="14"/>
  <c r="IU480" i="14"/>
  <c r="BL480" i="14"/>
  <c r="DX480" i="14"/>
  <c r="GJ480" i="14"/>
  <c r="IV480" i="14"/>
  <c r="BM480" i="14"/>
  <c r="DY480" i="14"/>
  <c r="GK480" i="14"/>
  <c r="HB480" i="14"/>
  <c r="CM480" i="14"/>
  <c r="AE480" i="14"/>
  <c r="GT480" i="14"/>
  <c r="EI480" i="14"/>
  <c r="CA480" i="14"/>
  <c r="R480" i="14"/>
  <c r="GE480" i="14"/>
  <c r="EQ480" i="14"/>
  <c r="DC480" i="14"/>
  <c r="BO480" i="14"/>
  <c r="L480" i="14"/>
  <c r="BX480" i="14"/>
  <c r="EJ480" i="14"/>
  <c r="GV480" i="14"/>
  <c r="M480" i="14"/>
  <c r="BY480" i="14"/>
  <c r="EK480" i="14"/>
  <c r="GW480" i="14"/>
  <c r="N480" i="14"/>
  <c r="BZ480" i="14"/>
  <c r="EL480" i="14"/>
  <c r="GX480" i="14"/>
  <c r="HO480" i="14"/>
  <c r="AF480" i="14"/>
  <c r="CR480" i="14"/>
  <c r="FD480" i="14"/>
  <c r="HP480" i="14"/>
  <c r="AG480" i="14"/>
  <c r="CS480" i="14"/>
  <c r="FE480" i="14"/>
  <c r="HQ480" i="14"/>
  <c r="IH480" i="14"/>
  <c r="IO480" i="14"/>
  <c r="H220" i="14"/>
  <c r="I220" i="14" s="1"/>
  <c r="K220" i="14" s="1"/>
  <c r="IE481" i="14" s="1"/>
  <c r="C223" i="14"/>
  <c r="D222" i="14"/>
  <c r="E221" i="14"/>
  <c r="H221" i="14" s="1"/>
  <c r="G221" i="14"/>
  <c r="K137" i="2"/>
  <c r="M137" i="2" s="1"/>
  <c r="O137" i="2" s="1"/>
  <c r="S137" i="2" s="1"/>
  <c r="L91" i="11" s="1"/>
  <c r="C44" i="1"/>
  <c r="G20" i="11" s="1"/>
  <c r="C101" i="1" s="1"/>
  <c r="AH136" i="2"/>
  <c r="AI136" i="2" s="1"/>
  <c r="AK136" i="2" s="1"/>
  <c r="AO136" i="2" s="1"/>
  <c r="M90" i="11" s="1"/>
  <c r="H138" i="2"/>
  <c r="I138" i="2" s="1"/>
  <c r="D138" i="2"/>
  <c r="E138" i="2" s="1"/>
  <c r="F138" i="2"/>
  <c r="C139" i="2"/>
  <c r="AC137" i="2"/>
  <c r="Z138" i="2"/>
  <c r="AE137" i="2"/>
  <c r="AF137" i="2" s="1"/>
  <c r="AA137" i="2"/>
  <c r="AB137" i="2" s="1"/>
  <c r="C140" i="1"/>
  <c r="C138" i="1"/>
  <c r="C141" i="1"/>
  <c r="C43" i="1"/>
  <c r="C108" i="1"/>
  <c r="F221" i="14" l="1"/>
  <c r="I221" i="14" s="1"/>
  <c r="K221" i="14" s="1"/>
  <c r="IP482" i="14" s="1"/>
  <c r="C112" i="1"/>
  <c r="EJ481" i="14"/>
  <c r="EG481" i="14"/>
  <c r="EI481" i="14"/>
  <c r="GC481" i="14"/>
  <c r="GD481" i="14"/>
  <c r="GF481" i="14"/>
  <c r="GG481" i="14"/>
  <c r="GH481" i="14"/>
  <c r="BU481" i="14"/>
  <c r="EK481" i="14"/>
  <c r="X481" i="14"/>
  <c r="GS481" i="14"/>
  <c r="GT481" i="14"/>
  <c r="GU481" i="14"/>
  <c r="GV481" i="14"/>
  <c r="GW481" i="14"/>
  <c r="GX481" i="14"/>
  <c r="BV481" i="14"/>
  <c r="BW481" i="14"/>
  <c r="BX481" i="14"/>
  <c r="BY481" i="14"/>
  <c r="BZ481" i="14"/>
  <c r="EE481" i="14"/>
  <c r="DQ481" i="14"/>
  <c r="DV481" i="14"/>
  <c r="H481" i="14"/>
  <c r="EH481" i="14"/>
  <c r="EL481" i="14"/>
  <c r="EN481" i="14"/>
  <c r="GE481" i="14"/>
  <c r="FD481" i="14"/>
  <c r="IO481" i="14"/>
  <c r="IP481" i="14"/>
  <c r="IQ481" i="14"/>
  <c r="IR481" i="14"/>
  <c r="IS481" i="14"/>
  <c r="IT481" i="14"/>
  <c r="DS481" i="14"/>
  <c r="BD481" i="14"/>
  <c r="GJ481" i="14"/>
  <c r="DR481" i="14"/>
  <c r="DT481" i="14"/>
  <c r="DU481" i="14"/>
  <c r="GQ481" i="14"/>
  <c r="AN481" i="14"/>
  <c r="I481" i="14"/>
  <c r="J481" i="14"/>
  <c r="K481" i="14"/>
  <c r="L481" i="14"/>
  <c r="M481" i="14"/>
  <c r="N481" i="14"/>
  <c r="G481" i="14"/>
  <c r="FT481" i="14"/>
  <c r="BE481" i="14"/>
  <c r="BF481" i="14"/>
  <c r="BG481" i="14"/>
  <c r="BH481" i="14"/>
  <c r="BI481" i="14"/>
  <c r="BJ481" i="14"/>
  <c r="BS481" i="14"/>
  <c r="BC481" i="14"/>
  <c r="DO481" i="14"/>
  <c r="GA481" i="14"/>
  <c r="IM481" i="14"/>
  <c r="IF481" i="14"/>
  <c r="IV481" i="14"/>
  <c r="GZ481" i="14"/>
  <c r="HP481" i="14"/>
  <c r="BM481" i="14"/>
  <c r="DY481" i="14"/>
  <c r="GK481" i="14"/>
  <c r="IW481" i="14"/>
  <c r="BN481" i="14"/>
  <c r="DZ481" i="14"/>
  <c r="GL481" i="14"/>
  <c r="IX481" i="14"/>
  <c r="BO481" i="14"/>
  <c r="EA481" i="14"/>
  <c r="GM481" i="14"/>
  <c r="IY481" i="14"/>
  <c r="BP481" i="14"/>
  <c r="EB481" i="14"/>
  <c r="GN481" i="14"/>
  <c r="IZ481" i="14"/>
  <c r="BQ481" i="14"/>
  <c r="EC481" i="14"/>
  <c r="GO481" i="14"/>
  <c r="JA481" i="14"/>
  <c r="BR481" i="14"/>
  <c r="ED481" i="14"/>
  <c r="GP481" i="14"/>
  <c r="JB481" i="14"/>
  <c r="BK481" i="14"/>
  <c r="DW481" i="14"/>
  <c r="GI481" i="14"/>
  <c r="IU481" i="14"/>
  <c r="CZ481" i="14"/>
  <c r="CJ481" i="14"/>
  <c r="EO481" i="14"/>
  <c r="CD481" i="14"/>
  <c r="S481" i="14"/>
  <c r="HC481" i="14"/>
  <c r="ER481" i="14"/>
  <c r="CG481" i="14"/>
  <c r="HE481" i="14"/>
  <c r="ET481" i="14"/>
  <c r="CA481" i="14"/>
  <c r="FL481" i="14"/>
  <c r="EV481" i="14"/>
  <c r="EW481" i="14"/>
  <c r="CL481" i="14"/>
  <c r="AA481" i="14"/>
  <c r="HK481" i="14"/>
  <c r="CN481" i="14"/>
  <c r="AC481" i="14"/>
  <c r="HM481" i="14"/>
  <c r="FB481" i="14"/>
  <c r="CI481" i="14"/>
  <c r="IN481" i="14"/>
  <c r="AG481" i="14"/>
  <c r="CS481" i="14"/>
  <c r="FE481" i="14"/>
  <c r="HQ481" i="14"/>
  <c r="AH481" i="14"/>
  <c r="CT481" i="14"/>
  <c r="FF481" i="14"/>
  <c r="HR481" i="14"/>
  <c r="AI481" i="14"/>
  <c r="CU481" i="14"/>
  <c r="FG481" i="14"/>
  <c r="HS481" i="14"/>
  <c r="AJ481" i="14"/>
  <c r="CV481" i="14"/>
  <c r="FH481" i="14"/>
  <c r="HT481" i="14"/>
  <c r="AK481" i="14"/>
  <c r="CW481" i="14"/>
  <c r="FI481" i="14"/>
  <c r="HU481" i="14"/>
  <c r="AL481" i="14"/>
  <c r="CX481" i="14"/>
  <c r="FJ481" i="14"/>
  <c r="HV481" i="14"/>
  <c r="AE481" i="14"/>
  <c r="CQ481" i="14"/>
  <c r="FC481" i="14"/>
  <c r="HO481" i="14"/>
  <c r="BT481" i="14"/>
  <c r="CC481" i="14"/>
  <c r="R481" i="14"/>
  <c r="HB481" i="14"/>
  <c r="EQ481" i="14"/>
  <c r="CF481" i="14"/>
  <c r="U481" i="14"/>
  <c r="V481" i="14"/>
  <c r="HF481" i="14"/>
  <c r="EM481" i="14"/>
  <c r="EF481" i="14"/>
  <c r="CK481" i="14"/>
  <c r="Z481" i="14"/>
  <c r="HJ481" i="14"/>
  <c r="EY481" i="14"/>
  <c r="EZ481" i="14"/>
  <c r="CO481" i="14"/>
  <c r="AD481" i="14"/>
  <c r="W481" i="14"/>
  <c r="HG481" i="14"/>
  <c r="GR481" i="14"/>
  <c r="AV481" i="14"/>
  <c r="BL481" i="14"/>
  <c r="P481" i="14"/>
  <c r="AF481" i="14"/>
  <c r="AO481" i="14"/>
  <c r="DA481" i="14"/>
  <c r="FM481" i="14"/>
  <c r="HY481" i="14"/>
  <c r="AP481" i="14"/>
  <c r="DB481" i="14"/>
  <c r="FN481" i="14"/>
  <c r="HZ481" i="14"/>
  <c r="AQ481" i="14"/>
  <c r="DC481" i="14"/>
  <c r="FO481" i="14"/>
  <c r="IA481" i="14"/>
  <c r="AR481" i="14"/>
  <c r="DD481" i="14"/>
  <c r="FP481" i="14"/>
  <c r="IB481" i="14"/>
  <c r="AS481" i="14"/>
  <c r="DE481" i="14"/>
  <c r="FQ481" i="14"/>
  <c r="IC481" i="14"/>
  <c r="AT481" i="14"/>
  <c r="DF481" i="14"/>
  <c r="FR481" i="14"/>
  <c r="ID481" i="14"/>
  <c r="AM481" i="14"/>
  <c r="CY481" i="14"/>
  <c r="FK481" i="14"/>
  <c r="HW481" i="14"/>
  <c r="DP481" i="14"/>
  <c r="Q481" i="14"/>
  <c r="HA481" i="14"/>
  <c r="EP481" i="14"/>
  <c r="CE481" i="14"/>
  <c r="T481" i="14"/>
  <c r="HD481" i="14"/>
  <c r="ES481" i="14"/>
  <c r="CH481" i="14"/>
  <c r="O481" i="14"/>
  <c r="GY481" i="14"/>
  <c r="GB481" i="14"/>
  <c r="Y481" i="14"/>
  <c r="HI481" i="14"/>
  <c r="EX481" i="14"/>
  <c r="CM481" i="14"/>
  <c r="AB481" i="14"/>
  <c r="HL481" i="14"/>
  <c r="FA481" i="14"/>
  <c r="CP481" i="14"/>
  <c r="HN481" i="14"/>
  <c r="EU481" i="14"/>
  <c r="HX481" i="14"/>
  <c r="HH481" i="14"/>
  <c r="DH481" i="14"/>
  <c r="DX481" i="14"/>
  <c r="CB481" i="14"/>
  <c r="CR481" i="14"/>
  <c r="AW481" i="14"/>
  <c r="DI481" i="14"/>
  <c r="FU481" i="14"/>
  <c r="IG481" i="14"/>
  <c r="AX481" i="14"/>
  <c r="DJ481" i="14"/>
  <c r="FV481" i="14"/>
  <c r="IH481" i="14"/>
  <c r="AY481" i="14"/>
  <c r="DK481" i="14"/>
  <c r="FW481" i="14"/>
  <c r="II481" i="14"/>
  <c r="AZ481" i="14"/>
  <c r="DL481" i="14"/>
  <c r="FX481" i="14"/>
  <c r="IJ481" i="14"/>
  <c r="BA481" i="14"/>
  <c r="DM481" i="14"/>
  <c r="FY481" i="14"/>
  <c r="IK481" i="14"/>
  <c r="BB481" i="14"/>
  <c r="DN481" i="14"/>
  <c r="FZ481" i="14"/>
  <c r="IL481" i="14"/>
  <c r="AU481" i="14"/>
  <c r="DG481" i="14"/>
  <c r="FS481" i="14"/>
  <c r="E222" i="14"/>
  <c r="H222" i="14" s="1"/>
  <c r="D223" i="14"/>
  <c r="C224" i="14"/>
  <c r="C8" i="4"/>
  <c r="C19" i="11"/>
  <c r="G15" i="11" s="1"/>
  <c r="C14" i="4"/>
  <c r="B287" i="2" s="1"/>
  <c r="C92" i="1"/>
  <c r="K182" i="2"/>
  <c r="M183" i="2" s="1"/>
  <c r="AH137" i="2"/>
  <c r="AI137" i="2" s="1"/>
  <c r="AK137" i="2" s="1"/>
  <c r="AO137" i="2" s="1"/>
  <c r="M91" i="11" s="1"/>
  <c r="K138" i="2"/>
  <c r="M138" i="2" s="1"/>
  <c r="O138" i="2" s="1"/>
  <c r="S138" i="2" s="1"/>
  <c r="L92" i="11" s="1"/>
  <c r="F139" i="2"/>
  <c r="D139" i="2"/>
  <c r="E139" i="2" s="1"/>
  <c r="C140" i="2"/>
  <c r="H139" i="2"/>
  <c r="I139" i="2" s="1"/>
  <c r="AC138" i="2"/>
  <c r="AA138" i="2"/>
  <c r="AB138" i="2" s="1"/>
  <c r="Z139" i="2"/>
  <c r="AE138" i="2"/>
  <c r="AF138" i="2" s="1"/>
  <c r="U85" i="2"/>
  <c r="U116" i="2"/>
  <c r="U94" i="2"/>
  <c r="U126" i="2"/>
  <c r="U121" i="2"/>
  <c r="U101" i="2"/>
  <c r="U71" i="2"/>
  <c r="U107" i="2"/>
  <c r="U139" i="2"/>
  <c r="U117" i="2"/>
  <c r="U70" i="2"/>
  <c r="U96" i="2"/>
  <c r="U72" i="2"/>
  <c r="U100" i="2"/>
  <c r="U74" i="2"/>
  <c r="U69" i="2"/>
  <c r="U91" i="2"/>
  <c r="U112" i="2"/>
  <c r="U78" i="2"/>
  <c r="U68" i="2"/>
  <c r="U104" i="2"/>
  <c r="U95" i="2"/>
  <c r="U127" i="2"/>
  <c r="U128" i="2"/>
  <c r="U103" i="2"/>
  <c r="U97" i="2"/>
  <c r="U132" i="2"/>
  <c r="U98" i="2"/>
  <c r="U130" i="2"/>
  <c r="U137" i="2"/>
  <c r="U113" i="2"/>
  <c r="U77" i="2"/>
  <c r="U111" i="2"/>
  <c r="U129" i="2"/>
  <c r="U138" i="2"/>
  <c r="U119" i="2"/>
  <c r="U110" i="2"/>
  <c r="U88" i="2"/>
  <c r="U123" i="2"/>
  <c r="U82" i="2"/>
  <c r="U114" i="2"/>
  <c r="U81" i="2"/>
  <c r="U105" i="2"/>
  <c r="U67" i="2"/>
  <c r="U102" i="2"/>
  <c r="U134" i="2"/>
  <c r="U84" i="2"/>
  <c r="U133" i="2"/>
  <c r="U83" i="2"/>
  <c r="U115" i="2"/>
  <c r="U141" i="2"/>
  <c r="U106" i="2"/>
  <c r="U87" i="2"/>
  <c r="U125" i="2"/>
  <c r="U120" i="2"/>
  <c r="U92" i="2"/>
  <c r="U86" i="2"/>
  <c r="U118" i="2"/>
  <c r="U93" i="2"/>
  <c r="U73" i="2"/>
  <c r="U124" i="2"/>
  <c r="U99" i="2"/>
  <c r="U131" i="2"/>
  <c r="U140" i="2"/>
  <c r="U108" i="2"/>
  <c r="U90" i="2"/>
  <c r="U122" i="2"/>
  <c r="U109" i="2"/>
  <c r="U89" i="2"/>
  <c r="U136" i="2"/>
  <c r="U135" i="2"/>
  <c r="C113" i="1"/>
  <c r="IX482" i="14" l="1"/>
  <c r="BQ482" i="14"/>
  <c r="FQ482" i="14"/>
  <c r="CX482" i="14"/>
  <c r="FK482" i="14"/>
  <c r="EC482" i="14"/>
  <c r="BY482" i="14"/>
  <c r="IJ482" i="14"/>
  <c r="DN482" i="14"/>
  <c r="DP482" i="14"/>
  <c r="GA482" i="14"/>
  <c r="AF482" i="14"/>
  <c r="AK482" i="14"/>
  <c r="EK482" i="14"/>
  <c r="IW482" i="14"/>
  <c r="ED482" i="14"/>
  <c r="HC482" i="14"/>
  <c r="AS482" i="14"/>
  <c r="U482" i="14"/>
  <c r="V482" i="14"/>
  <c r="HL482" i="14"/>
  <c r="BE482" i="14"/>
  <c r="DE482" i="14"/>
  <c r="AL482" i="14"/>
  <c r="AX482" i="14"/>
  <c r="AC482" i="14"/>
  <c r="IK482" i="14"/>
  <c r="BA482" i="14"/>
  <c r="CO482" i="14"/>
  <c r="AT482" i="14"/>
  <c r="AU482" i="14"/>
  <c r="AA482" i="14"/>
  <c r="DU482" i="14"/>
  <c r="FA482" i="14"/>
  <c r="BJ482" i="14"/>
  <c r="DG482" i="14"/>
  <c r="CF482" i="14"/>
  <c r="DF482" i="14"/>
  <c r="IY482" i="14"/>
  <c r="BD482" i="14"/>
  <c r="EX482" i="14"/>
  <c r="AE482" i="14"/>
  <c r="CZ482" i="14"/>
  <c r="FF482" i="14"/>
  <c r="EL482" i="14"/>
  <c r="EU482" i="14"/>
  <c r="Y482" i="14"/>
  <c r="FT482" i="14"/>
  <c r="ET482" i="14"/>
  <c r="FC482" i="14"/>
  <c r="AG482" i="14"/>
  <c r="IV482" i="14"/>
  <c r="GW482" i="14"/>
  <c r="BR482" i="14"/>
  <c r="GM482" i="14"/>
  <c r="BK482" i="14"/>
  <c r="IZ482" i="14"/>
  <c r="FL482" i="14"/>
  <c r="EW482" i="14"/>
  <c r="EY482" i="14"/>
  <c r="HW482" i="14"/>
  <c r="BZ482" i="14"/>
  <c r="GY482" i="14"/>
  <c r="CQ482" i="14"/>
  <c r="H482" i="14"/>
  <c r="GE482" i="14"/>
  <c r="GF482" i="14"/>
  <c r="IS482" i="14"/>
  <c r="DO482" i="14"/>
  <c r="AN482" i="14"/>
  <c r="IO482" i="14"/>
  <c r="CT482" i="14"/>
  <c r="GK482" i="14"/>
  <c r="BC482" i="14"/>
  <c r="HA482" i="14"/>
  <c r="DX482" i="14"/>
  <c r="DY482" i="14"/>
  <c r="EQ482" i="14"/>
  <c r="CC482" i="14"/>
  <c r="BF482" i="14"/>
  <c r="AI482" i="14"/>
  <c r="EB482" i="14"/>
  <c r="DI482" i="14"/>
  <c r="BN482" i="14"/>
  <c r="DS482" i="14"/>
  <c r="ER482" i="14"/>
  <c r="DM482" i="14"/>
  <c r="ES482" i="14"/>
  <c r="HK482" i="14"/>
  <c r="BB482" i="14"/>
  <c r="DV482" i="14"/>
  <c r="HY482" i="14"/>
  <c r="CI482" i="14"/>
  <c r="FS482" i="14"/>
  <c r="CR482" i="14"/>
  <c r="IB482" i="14"/>
  <c r="DQ482" i="14"/>
  <c r="CD482" i="14"/>
  <c r="EA482" i="14"/>
  <c r="FY482" i="14"/>
  <c r="CW482" i="14"/>
  <c r="M482" i="14"/>
  <c r="FI482" i="14"/>
  <c r="N482" i="14"/>
  <c r="CH482" i="14"/>
  <c r="FJ482" i="14"/>
  <c r="AM482" i="14"/>
  <c r="DW482" i="14"/>
  <c r="X482" i="14"/>
  <c r="EF482" i="14"/>
  <c r="AW482" i="14"/>
  <c r="GQ482" i="14"/>
  <c r="S482" i="14"/>
  <c r="BH482" i="14"/>
  <c r="IH482" i="14"/>
  <c r="GJ482" i="14"/>
  <c r="BI482" i="14"/>
  <c r="CG482" i="14"/>
  <c r="GL482" i="14"/>
  <c r="AD482" i="14"/>
  <c r="CP482" i="14"/>
  <c r="FB482" i="14"/>
  <c r="W482" i="14"/>
  <c r="CY482" i="14"/>
  <c r="GN482" i="14"/>
  <c r="CJ482" i="14"/>
  <c r="GO482" i="14"/>
  <c r="BM482" i="14"/>
  <c r="R482" i="14"/>
  <c r="GG482" i="14"/>
  <c r="GU482" i="14"/>
  <c r="JB482" i="14"/>
  <c r="FR482" i="14"/>
  <c r="G482" i="14"/>
  <c r="BS482" i="14"/>
  <c r="EE482" i="14"/>
  <c r="HM482" i="14"/>
  <c r="BL482" i="14"/>
  <c r="EV482" i="14"/>
  <c r="JA482" i="14"/>
  <c r="CK482" i="14"/>
  <c r="HQ482" i="14"/>
  <c r="DZ482" i="14"/>
  <c r="AY482" i="14"/>
  <c r="T482" i="14"/>
  <c r="HU482" i="14"/>
  <c r="GC482" i="14"/>
  <c r="O482" i="14"/>
  <c r="CA482" i="14"/>
  <c r="EM482" i="14"/>
  <c r="IM482" i="14"/>
  <c r="BT482" i="14"/>
  <c r="FD482" i="14"/>
  <c r="Q482" i="14"/>
  <c r="CS482" i="14"/>
  <c r="IC482" i="14"/>
  <c r="EP482" i="14"/>
  <c r="BO482" i="14"/>
  <c r="AZ482" i="14"/>
  <c r="IT482" i="14"/>
  <c r="EO482" i="14"/>
  <c r="IQ482" i="14"/>
  <c r="CL482" i="14"/>
  <c r="FW482" i="14"/>
  <c r="BG482" i="14"/>
  <c r="GI482" i="14"/>
  <c r="BP482" i="14"/>
  <c r="GV482" i="14"/>
  <c r="IF482" i="14"/>
  <c r="FE482" i="14"/>
  <c r="Z482" i="14"/>
  <c r="DJ482" i="14"/>
  <c r="GS482" i="14"/>
  <c r="CU482" i="14"/>
  <c r="HT482" i="14"/>
  <c r="CN482" i="14"/>
  <c r="GX482" i="14"/>
  <c r="HR482" i="14"/>
  <c r="FV482" i="14"/>
  <c r="AH482" i="14"/>
  <c r="DR482" i="14"/>
  <c r="HS482" i="14"/>
  <c r="DK482" i="14"/>
  <c r="IG482" i="14"/>
  <c r="CV482" i="14"/>
  <c r="HN482" i="14"/>
  <c r="HZ482" i="14"/>
  <c r="IE482" i="14"/>
  <c r="CE482" i="14"/>
  <c r="FG482" i="14"/>
  <c r="AB482" i="14"/>
  <c r="DL482" i="14"/>
  <c r="GH482" i="14"/>
  <c r="HP482" i="14"/>
  <c r="IR482" i="14"/>
  <c r="CM482" i="14"/>
  <c r="FX482" i="14"/>
  <c r="AJ482" i="14"/>
  <c r="DT482" i="14"/>
  <c r="GP482" i="14"/>
  <c r="HX482" i="14"/>
  <c r="EZ482" i="14"/>
  <c r="II482" i="14"/>
  <c r="HV482" i="14"/>
  <c r="GR482" i="14"/>
  <c r="GT482" i="14"/>
  <c r="FH482" i="14"/>
  <c r="IU482" i="14"/>
  <c r="ID482" i="14"/>
  <c r="GZ482" i="14"/>
  <c r="HB482" i="14"/>
  <c r="IA482" i="14"/>
  <c r="AV482" i="14"/>
  <c r="DH482" i="14"/>
  <c r="FU482" i="14"/>
  <c r="I482" i="14"/>
  <c r="BU482" i="14"/>
  <c r="EG482" i="14"/>
  <c r="HD482" i="14"/>
  <c r="AP482" i="14"/>
  <c r="DB482" i="14"/>
  <c r="FN482" i="14"/>
  <c r="K482" i="14"/>
  <c r="BW482" i="14"/>
  <c r="EI482" i="14"/>
  <c r="HG482" i="14"/>
  <c r="AR482" i="14"/>
  <c r="DD482" i="14"/>
  <c r="FP482" i="14"/>
  <c r="FZ482" i="14"/>
  <c r="IL482" i="14"/>
  <c r="HH482" i="14"/>
  <c r="HJ482" i="14"/>
  <c r="GD482" i="14"/>
  <c r="P482" i="14"/>
  <c r="CB482" i="14"/>
  <c r="EN482" i="14"/>
  <c r="HO482" i="14"/>
  <c r="AO482" i="14"/>
  <c r="DA482" i="14"/>
  <c r="FM482" i="14"/>
  <c r="J482" i="14"/>
  <c r="BV482" i="14"/>
  <c r="EH482" i="14"/>
  <c r="HE482" i="14"/>
  <c r="AQ482" i="14"/>
  <c r="DC482" i="14"/>
  <c r="FO482" i="14"/>
  <c r="L482" i="14"/>
  <c r="BX482" i="14"/>
  <c r="EJ482" i="14"/>
  <c r="HI482" i="14"/>
  <c r="HF482" i="14"/>
  <c r="GB482" i="14"/>
  <c r="IN482" i="14"/>
  <c r="G222" i="14"/>
  <c r="F222" i="14"/>
  <c r="C225" i="14"/>
  <c r="D224" i="14"/>
  <c r="E223" i="14"/>
  <c r="G223" i="14" s="1"/>
  <c r="G17" i="11"/>
  <c r="B252" i="2"/>
  <c r="B254" i="2" s="1"/>
  <c r="B290" i="2"/>
  <c r="B289" i="2"/>
  <c r="C102" i="1"/>
  <c r="AH138" i="2"/>
  <c r="AI138" i="2" s="1"/>
  <c r="AK138" i="2" s="1"/>
  <c r="AO138" i="2" s="1"/>
  <c r="M92" i="11" s="1"/>
  <c r="K203" i="2"/>
  <c r="M204" i="2" s="1"/>
  <c r="K189" i="2"/>
  <c r="M190" i="2" s="1"/>
  <c r="K139" i="2"/>
  <c r="M139" i="2" s="1"/>
  <c r="O139" i="2" s="1"/>
  <c r="S139" i="2" s="1"/>
  <c r="L93" i="11" s="1"/>
  <c r="C134" i="1"/>
  <c r="D140" i="2"/>
  <c r="E140" i="2" s="1"/>
  <c r="F140" i="2"/>
  <c r="H140" i="2"/>
  <c r="I140" i="2" s="1"/>
  <c r="C141" i="2"/>
  <c r="AC139" i="2"/>
  <c r="AA139" i="2"/>
  <c r="AB139" i="2" s="1"/>
  <c r="AE139" i="2"/>
  <c r="AF139" i="2" s="1"/>
  <c r="Z140" i="2"/>
  <c r="K196" i="2"/>
  <c r="K198" i="2" s="1"/>
  <c r="K185" i="2"/>
  <c r="C135" i="1"/>
  <c r="C130" i="1"/>
  <c r="K184" i="2"/>
  <c r="I222" i="14" l="1"/>
  <c r="K222" i="14" s="1"/>
  <c r="HW483" i="14" s="1"/>
  <c r="F223" i="14"/>
  <c r="H223" i="14"/>
  <c r="E224" i="14"/>
  <c r="F224" i="14" s="1"/>
  <c r="D225" i="14"/>
  <c r="C226" i="14"/>
  <c r="B253" i="2"/>
  <c r="B255" i="2" s="1"/>
  <c r="B256" i="2" s="1"/>
  <c r="B291" i="2"/>
  <c r="B292" i="2" s="1"/>
  <c r="B295" i="2" s="1"/>
  <c r="K206" i="2"/>
  <c r="K204" i="2" s="1"/>
  <c r="K205" i="2"/>
  <c r="K140" i="2"/>
  <c r="M140" i="2" s="1"/>
  <c r="O140" i="2" s="1"/>
  <c r="S140" i="2" s="1"/>
  <c r="L94" i="11" s="1"/>
  <c r="AH139" i="2"/>
  <c r="AI139" i="2" s="1"/>
  <c r="AK139" i="2" s="1"/>
  <c r="AO139" i="2" s="1"/>
  <c r="M93" i="11" s="1"/>
  <c r="F141" i="2"/>
  <c r="D141" i="2"/>
  <c r="E141" i="2" s="1"/>
  <c r="H141" i="2"/>
  <c r="I141" i="2" s="1"/>
  <c r="AC140" i="2"/>
  <c r="Z141" i="2"/>
  <c r="AA140" i="2"/>
  <c r="AB140" i="2" s="1"/>
  <c r="AE140" i="2"/>
  <c r="AF140" i="2" s="1"/>
  <c r="K183" i="2"/>
  <c r="V71" i="2"/>
  <c r="V77" i="2"/>
  <c r="V83" i="2"/>
  <c r="V87" i="2"/>
  <c r="V91" i="2"/>
  <c r="V95" i="2"/>
  <c r="V99" i="2"/>
  <c r="V103" i="2"/>
  <c r="V107" i="2"/>
  <c r="V111" i="2"/>
  <c r="V115" i="2"/>
  <c r="V119" i="2"/>
  <c r="V123" i="2"/>
  <c r="V127" i="2"/>
  <c r="V131" i="2"/>
  <c r="V135" i="2"/>
  <c r="V139" i="2"/>
  <c r="V68" i="2"/>
  <c r="V85" i="2"/>
  <c r="V93" i="2"/>
  <c r="V105" i="2"/>
  <c r="V117" i="2"/>
  <c r="V125" i="2"/>
  <c r="V81" i="2"/>
  <c r="V101" i="2"/>
  <c r="V113" i="2"/>
  <c r="V129" i="2"/>
  <c r="V67" i="2"/>
  <c r="V70" i="2"/>
  <c r="V74" i="2"/>
  <c r="V82" i="2"/>
  <c r="V86" i="2"/>
  <c r="V90" i="2"/>
  <c r="V94" i="2"/>
  <c r="V98" i="2"/>
  <c r="V102" i="2"/>
  <c r="V106" i="2"/>
  <c r="V110" i="2"/>
  <c r="V114" i="2"/>
  <c r="V118" i="2"/>
  <c r="V122" i="2"/>
  <c r="V126" i="2"/>
  <c r="V130" i="2"/>
  <c r="V134" i="2"/>
  <c r="V138" i="2"/>
  <c r="V69" i="2"/>
  <c r="V89" i="2"/>
  <c r="V109" i="2"/>
  <c r="V133" i="2"/>
  <c r="V141" i="2"/>
  <c r="V72" i="2"/>
  <c r="V78" i="2"/>
  <c r="V84" i="2"/>
  <c r="V88" i="2"/>
  <c r="V92" i="2"/>
  <c r="V96" i="2"/>
  <c r="V100" i="2"/>
  <c r="V104" i="2"/>
  <c r="V108" i="2"/>
  <c r="V112" i="2"/>
  <c r="V116" i="2"/>
  <c r="V120" i="2"/>
  <c r="V124" i="2"/>
  <c r="V128" i="2"/>
  <c r="V132" i="2"/>
  <c r="V136" i="2"/>
  <c r="V140" i="2"/>
  <c r="V73" i="2"/>
  <c r="V97" i="2"/>
  <c r="V121" i="2"/>
  <c r="V137" i="2"/>
  <c r="K199" i="2"/>
  <c r="K197" i="2" s="1"/>
  <c r="M197" i="2"/>
  <c r="D127" i="1"/>
  <c r="C105" i="1"/>
  <c r="C106" i="1"/>
  <c r="C109" i="1" s="1"/>
  <c r="C110" i="1" s="1"/>
  <c r="V66" i="2"/>
  <c r="U66" i="2"/>
  <c r="G224" i="14" l="1"/>
  <c r="H224" i="14"/>
  <c r="AC483" i="14"/>
  <c r="HM483" i="14"/>
  <c r="JA483" i="14"/>
  <c r="AW483" i="14"/>
  <c r="BA483" i="14"/>
  <c r="J483" i="14"/>
  <c r="IK483" i="14"/>
  <c r="M483" i="14"/>
  <c r="CP483" i="14"/>
  <c r="GW483" i="14"/>
  <c r="AK483" i="14"/>
  <c r="GX483" i="14"/>
  <c r="BI483" i="14"/>
  <c r="X483" i="14"/>
  <c r="HU483" i="14"/>
  <c r="IS483" i="14"/>
  <c r="U483" i="14"/>
  <c r="BJ483" i="14"/>
  <c r="DF483" i="14"/>
  <c r="HE483" i="14"/>
  <c r="AS483" i="14"/>
  <c r="BZ483" i="14"/>
  <c r="BQ483" i="14"/>
  <c r="AJ483" i="14"/>
  <c r="IC483" i="14"/>
  <c r="GJ483" i="14"/>
  <c r="GZ483" i="14"/>
  <c r="HP483" i="14"/>
  <c r="DH483" i="14"/>
  <c r="DX483" i="14"/>
  <c r="EN483" i="14"/>
  <c r="FD483" i="14"/>
  <c r="FT483" i="14"/>
  <c r="AD483" i="14"/>
  <c r="BD483" i="14"/>
  <c r="IJ483" i="14"/>
  <c r="EF483" i="14"/>
  <c r="EV483" i="14"/>
  <c r="FL483" i="14"/>
  <c r="BE483" i="14"/>
  <c r="BT483" i="14"/>
  <c r="CJ483" i="14"/>
  <c r="CZ483" i="14"/>
  <c r="DP483" i="14"/>
  <c r="AP483" i="14"/>
  <c r="HD483" i="14"/>
  <c r="HT483" i="14"/>
  <c r="IZ483" i="14"/>
  <c r="Q483" i="14"/>
  <c r="IB483" i="14"/>
  <c r="IR483" i="14"/>
  <c r="BN483" i="14"/>
  <c r="EZ483" i="14"/>
  <c r="FP483" i="14"/>
  <c r="GF483" i="14"/>
  <c r="GV483" i="14"/>
  <c r="HL483" i="14"/>
  <c r="IH483" i="14"/>
  <c r="IP483" i="14"/>
  <c r="IX483" i="14"/>
  <c r="GT483" i="14"/>
  <c r="HB483" i="14"/>
  <c r="HJ483" i="14"/>
  <c r="HR483" i="14"/>
  <c r="HZ483" i="14"/>
  <c r="DJ483" i="14"/>
  <c r="HN483" i="14"/>
  <c r="DR483" i="14"/>
  <c r="DU483" i="14"/>
  <c r="ID483" i="14"/>
  <c r="DZ483" i="14"/>
  <c r="EC483" i="14"/>
  <c r="DV483" i="14"/>
  <c r="BR483" i="14"/>
  <c r="BV483" i="14"/>
  <c r="BY483" i="14"/>
  <c r="EL483" i="14"/>
  <c r="CH483" i="14"/>
  <c r="CD483" i="14"/>
  <c r="CG483" i="14"/>
  <c r="FB483" i="14"/>
  <c r="CX483" i="14"/>
  <c r="CL483" i="14"/>
  <c r="CO483" i="14"/>
  <c r="FR483" i="14"/>
  <c r="DN483" i="14"/>
  <c r="CT483" i="14"/>
  <c r="CW483" i="14"/>
  <c r="GH483" i="14"/>
  <c r="ED483" i="14"/>
  <c r="DB483" i="14"/>
  <c r="DE483" i="14"/>
  <c r="ET483" i="14"/>
  <c r="DM483" i="14"/>
  <c r="FJ483" i="14"/>
  <c r="FZ483" i="14"/>
  <c r="BL483" i="14"/>
  <c r="R483" i="14"/>
  <c r="FV483" i="14"/>
  <c r="FY483" i="14"/>
  <c r="CB483" i="14"/>
  <c r="AF483" i="14"/>
  <c r="GD483" i="14"/>
  <c r="GG483" i="14"/>
  <c r="CR483" i="14"/>
  <c r="AR483" i="14"/>
  <c r="GL483" i="14"/>
  <c r="GO483" i="14"/>
  <c r="IT483" i="14"/>
  <c r="GP483" i="14"/>
  <c r="EH483" i="14"/>
  <c r="EK483" i="14"/>
  <c r="L483" i="14"/>
  <c r="HF483" i="14"/>
  <c r="EP483" i="14"/>
  <c r="ES483" i="14"/>
  <c r="Y483" i="14"/>
  <c r="HV483" i="14"/>
  <c r="EX483" i="14"/>
  <c r="FA483" i="14"/>
  <c r="AL483" i="14"/>
  <c r="IL483" i="14"/>
  <c r="FF483" i="14"/>
  <c r="FI483" i="14"/>
  <c r="AX483" i="14"/>
  <c r="JB483" i="14"/>
  <c r="FN483" i="14"/>
  <c r="FQ483" i="14"/>
  <c r="AZ483" i="14"/>
  <c r="H483" i="14"/>
  <c r="AY483" i="14"/>
  <c r="AU483" i="14"/>
  <c r="BM483" i="14"/>
  <c r="T483" i="14"/>
  <c r="BG483" i="14"/>
  <c r="BC483" i="14"/>
  <c r="CC483" i="14"/>
  <c r="AG483" i="14"/>
  <c r="BO483" i="14"/>
  <c r="BK483" i="14"/>
  <c r="IF483" i="14"/>
  <c r="GB483" i="14"/>
  <c r="K483" i="14"/>
  <c r="G483" i="14"/>
  <c r="IV483" i="14"/>
  <c r="GR483" i="14"/>
  <c r="S483" i="14"/>
  <c r="O483" i="14"/>
  <c r="N483" i="14"/>
  <c r="HH483" i="14"/>
  <c r="AA483" i="14"/>
  <c r="W483" i="14"/>
  <c r="Z483" i="14"/>
  <c r="HX483" i="14"/>
  <c r="AI483" i="14"/>
  <c r="AE483" i="14"/>
  <c r="AN483" i="14"/>
  <c r="IN483" i="14"/>
  <c r="AQ483" i="14"/>
  <c r="AM483" i="14"/>
  <c r="FU483" i="14"/>
  <c r="DQ483" i="14"/>
  <c r="DK483" i="14"/>
  <c r="DG483" i="14"/>
  <c r="GK483" i="14"/>
  <c r="EG483" i="14"/>
  <c r="DS483" i="14"/>
  <c r="DO483" i="14"/>
  <c r="HA483" i="14"/>
  <c r="EW483" i="14"/>
  <c r="EA483" i="14"/>
  <c r="DW483" i="14"/>
  <c r="CS483" i="14"/>
  <c r="AT483" i="14"/>
  <c r="BW483" i="14"/>
  <c r="BS483" i="14"/>
  <c r="DI483" i="14"/>
  <c r="BF483" i="14"/>
  <c r="CE483" i="14"/>
  <c r="CA483" i="14"/>
  <c r="DY483" i="14"/>
  <c r="BU483" i="14"/>
  <c r="CM483" i="14"/>
  <c r="CI483" i="14"/>
  <c r="EO483" i="14"/>
  <c r="CK483" i="14"/>
  <c r="CU483" i="14"/>
  <c r="CQ483" i="14"/>
  <c r="FE483" i="14"/>
  <c r="DA483" i="14"/>
  <c r="DC483" i="14"/>
  <c r="CY483" i="14"/>
  <c r="AO483" i="14"/>
  <c r="IO483" i="14"/>
  <c r="FW483" i="14"/>
  <c r="FS483" i="14"/>
  <c r="BB483" i="14"/>
  <c r="I483" i="14"/>
  <c r="GE483" i="14"/>
  <c r="GA483" i="14"/>
  <c r="BP483" i="14"/>
  <c r="V483" i="14"/>
  <c r="GM483" i="14"/>
  <c r="GI483" i="14"/>
  <c r="HQ483" i="14"/>
  <c r="FM483" i="14"/>
  <c r="EI483" i="14"/>
  <c r="EE483" i="14"/>
  <c r="IG483" i="14"/>
  <c r="GC483" i="14"/>
  <c r="EQ483" i="14"/>
  <c r="EM483" i="14"/>
  <c r="IW483" i="14"/>
  <c r="GS483" i="14"/>
  <c r="EY483" i="14"/>
  <c r="EU483" i="14"/>
  <c r="P483" i="14"/>
  <c r="HI483" i="14"/>
  <c r="FG483" i="14"/>
  <c r="FC483" i="14"/>
  <c r="AB483" i="14"/>
  <c r="HY483" i="14"/>
  <c r="FO483" i="14"/>
  <c r="FK483" i="14"/>
  <c r="FH483" i="14"/>
  <c r="DD483" i="14"/>
  <c r="II483" i="14"/>
  <c r="IE483" i="14"/>
  <c r="FX483" i="14"/>
  <c r="DT483" i="14"/>
  <c r="IQ483" i="14"/>
  <c r="IM483" i="14"/>
  <c r="GN483" i="14"/>
  <c r="EJ483" i="14"/>
  <c r="IY483" i="14"/>
  <c r="IU483" i="14"/>
  <c r="CF483" i="14"/>
  <c r="AH483" i="14"/>
  <c r="GU483" i="14"/>
  <c r="GQ483" i="14"/>
  <c r="CV483" i="14"/>
  <c r="AV483" i="14"/>
  <c r="HC483" i="14"/>
  <c r="GY483" i="14"/>
  <c r="DL483" i="14"/>
  <c r="BH483" i="14"/>
  <c r="HK483" i="14"/>
  <c r="HG483" i="14"/>
  <c r="EB483" i="14"/>
  <c r="BX483" i="14"/>
  <c r="HS483" i="14"/>
  <c r="HO483" i="14"/>
  <c r="ER483" i="14"/>
  <c r="CN483" i="14"/>
  <c r="IA483" i="14"/>
  <c r="I224" i="14"/>
  <c r="K224" i="14" s="1"/>
  <c r="IP485" i="14" s="1"/>
  <c r="I223" i="14"/>
  <c r="K223" i="14" s="1"/>
  <c r="IK484" i="14" s="1"/>
  <c r="C227" i="14"/>
  <c r="D226" i="14"/>
  <c r="E225" i="14"/>
  <c r="H225" i="14" s="1"/>
  <c r="G225" i="14"/>
  <c r="B293" i="2"/>
  <c r="G296" i="2" s="1"/>
  <c r="O374" i="2" s="1"/>
  <c r="C169" i="1"/>
  <c r="K141" i="2"/>
  <c r="M141" i="2" s="1"/>
  <c r="O141" i="2" s="1"/>
  <c r="S141" i="2" s="1"/>
  <c r="L95" i="11" s="1"/>
  <c r="AH140" i="2"/>
  <c r="AI140" i="2" s="1"/>
  <c r="AK140" i="2" s="1"/>
  <c r="AO140" i="2" s="1"/>
  <c r="M94" i="11" s="1"/>
  <c r="AC141" i="2"/>
  <c r="AE141" i="2"/>
  <c r="AF141" i="2" s="1"/>
  <c r="AA141" i="2"/>
  <c r="AB141" i="2" s="1"/>
  <c r="K191" i="2"/>
  <c r="K192" i="2"/>
  <c r="K190" i="2" s="1"/>
  <c r="F225" i="14" l="1"/>
  <c r="ES485" i="14"/>
  <c r="IP484" i="14"/>
  <c r="BS485" i="14"/>
  <c r="DX485" i="14"/>
  <c r="K484" i="14"/>
  <c r="IA485" i="14"/>
  <c r="IB485" i="14"/>
  <c r="GC484" i="14"/>
  <c r="GK485" i="14"/>
  <c r="N485" i="14"/>
  <c r="GI484" i="14"/>
  <c r="AC485" i="14"/>
  <c r="GS485" i="14"/>
  <c r="GF484" i="14"/>
  <c r="GP485" i="14"/>
  <c r="I225" i="14"/>
  <c r="K225" i="14" s="1"/>
  <c r="IM486" i="14" s="1"/>
  <c r="AD485" i="14"/>
  <c r="GQ485" i="14"/>
  <c r="ER485" i="14"/>
  <c r="GR485" i="14"/>
  <c r="CG484" i="14"/>
  <c r="CE485" i="14"/>
  <c r="GX485" i="14"/>
  <c r="EH485" i="14"/>
  <c r="BS484" i="14"/>
  <c r="DD485" i="14"/>
  <c r="CI485" i="14"/>
  <c r="CP485" i="14"/>
  <c r="BM485" i="14"/>
  <c r="CP484" i="14"/>
  <c r="HP484" i="14"/>
  <c r="EQ485" i="14"/>
  <c r="FA485" i="14"/>
  <c r="IU485" i="14"/>
  <c r="GL485" i="14"/>
  <c r="GK484" i="14"/>
  <c r="CL484" i="14"/>
  <c r="HK485" i="14"/>
  <c r="IC485" i="14"/>
  <c r="CJ485" i="14"/>
  <c r="CH484" i="14"/>
  <c r="BP484" i="14"/>
  <c r="BY484" i="14"/>
  <c r="CJ484" i="14"/>
  <c r="DS484" i="14"/>
  <c r="BM484" i="14"/>
  <c r="HY484" i="14"/>
  <c r="IT484" i="14"/>
  <c r="X484" i="14"/>
  <c r="AH484" i="14"/>
  <c r="HS484" i="14"/>
  <c r="GW484" i="14"/>
  <c r="EY485" i="14"/>
  <c r="EZ485" i="14"/>
  <c r="HE485" i="14"/>
  <c r="G485" i="14"/>
  <c r="H485" i="14"/>
  <c r="BU485" i="14"/>
  <c r="GT485" i="14"/>
  <c r="M484" i="14"/>
  <c r="DI484" i="14"/>
  <c r="BR484" i="14"/>
  <c r="AE484" i="14"/>
  <c r="AF484" i="14"/>
  <c r="BV484" i="14"/>
  <c r="AB484" i="14"/>
  <c r="HM484" i="14"/>
  <c r="HC485" i="14"/>
  <c r="HL485" i="14"/>
  <c r="HM485" i="14"/>
  <c r="W485" i="14"/>
  <c r="X485" i="14"/>
  <c r="EG485" i="14"/>
  <c r="CO484" i="14"/>
  <c r="BO484" i="14"/>
  <c r="GP484" i="14"/>
  <c r="CI484" i="14"/>
  <c r="DX484" i="14"/>
  <c r="EH484" i="14"/>
  <c r="BX484" i="14"/>
  <c r="HA484" i="14"/>
  <c r="CU484" i="14"/>
  <c r="BE484" i="14"/>
  <c r="EE484" i="14"/>
  <c r="EF484" i="14"/>
  <c r="GD484" i="14"/>
  <c r="EB484" i="14"/>
  <c r="AA485" i="14"/>
  <c r="AR485" i="14"/>
  <c r="AS485" i="14"/>
  <c r="ED485" i="14"/>
  <c r="DW485" i="14"/>
  <c r="EV485" i="14"/>
  <c r="BN485" i="14"/>
  <c r="BZ484" i="14"/>
  <c r="GM484" i="14"/>
  <c r="BU484" i="14"/>
  <c r="GA484" i="14"/>
  <c r="GJ484" i="14"/>
  <c r="GL484" i="14"/>
  <c r="FH484" i="14"/>
  <c r="AQ485" i="14"/>
  <c r="CF485" i="14"/>
  <c r="CG485" i="14"/>
  <c r="FB485" i="14"/>
  <c r="GI485" i="14"/>
  <c r="GJ485" i="14"/>
  <c r="BV485" i="14"/>
  <c r="DC484" i="14"/>
  <c r="HF484" i="14"/>
  <c r="CW484" i="14"/>
  <c r="HV484" i="14"/>
  <c r="IM484" i="14"/>
  <c r="IN484" i="14"/>
  <c r="HK484" i="14"/>
  <c r="HT484" i="14"/>
  <c r="FO484" i="14"/>
  <c r="FA484" i="14"/>
  <c r="EL484" i="14"/>
  <c r="EO484" i="14"/>
  <c r="FG484" i="14"/>
  <c r="ES484" i="14"/>
  <c r="ET484" i="14"/>
  <c r="DQ484" i="14"/>
  <c r="G484" i="14"/>
  <c r="DO484" i="14"/>
  <c r="HG484" i="14"/>
  <c r="BL484" i="14"/>
  <c r="FD484" i="14"/>
  <c r="J484" i="14"/>
  <c r="DR484" i="14"/>
  <c r="HJ484" i="14"/>
  <c r="IY484" i="14"/>
  <c r="CV484" i="14"/>
  <c r="GV484" i="14"/>
  <c r="IS484" i="14"/>
  <c r="CM485" i="14"/>
  <c r="T485" i="14"/>
  <c r="FP485" i="14"/>
  <c r="CO485" i="14"/>
  <c r="BR485" i="14"/>
  <c r="HN485" i="14"/>
  <c r="EE485" i="14"/>
  <c r="BL485" i="14"/>
  <c r="IV485" i="14"/>
  <c r="IW485" i="14"/>
  <c r="IX485" i="14"/>
  <c r="GE484" i="14"/>
  <c r="FQ484" i="14"/>
  <c r="GH484" i="14"/>
  <c r="FU484" i="14"/>
  <c r="FW484" i="14"/>
  <c r="FI484" i="14"/>
  <c r="FJ484" i="14"/>
  <c r="FM484" i="14"/>
  <c r="W484" i="14"/>
  <c r="DW484" i="14"/>
  <c r="HO484" i="14"/>
  <c r="BT484" i="14"/>
  <c r="GB484" i="14"/>
  <c r="Z484" i="14"/>
  <c r="DZ484" i="14"/>
  <c r="HR484" i="14"/>
  <c r="L484" i="14"/>
  <c r="DT484" i="14"/>
  <c r="HL484" i="14"/>
  <c r="JA484" i="14"/>
  <c r="DC485" i="14"/>
  <c r="AB485" i="14"/>
  <c r="HD485" i="14"/>
  <c r="DE485" i="14"/>
  <c r="BZ485" i="14"/>
  <c r="JB485" i="14"/>
  <c r="EU485" i="14"/>
  <c r="BT485" i="14"/>
  <c r="I485" i="14"/>
  <c r="J485" i="14"/>
  <c r="AQ484" i="14"/>
  <c r="AC484" i="14"/>
  <c r="N484" i="14"/>
  <c r="Q484" i="14"/>
  <c r="AI484" i="14"/>
  <c r="U484" i="14"/>
  <c r="V484" i="14"/>
  <c r="IG484" i="14"/>
  <c r="GS484" i="14"/>
  <c r="BC484" i="14"/>
  <c r="EU484" i="14"/>
  <c r="IU484" i="14"/>
  <c r="CR484" i="14"/>
  <c r="GR484" i="14"/>
  <c r="BF484" i="14"/>
  <c r="EX484" i="14"/>
  <c r="IX484" i="14"/>
  <c r="AJ484" i="14"/>
  <c r="EJ484" i="14"/>
  <c r="IR484" i="14"/>
  <c r="BG484" i="14"/>
  <c r="AS484" i="14"/>
  <c r="BJ484" i="14"/>
  <c r="AW484" i="14"/>
  <c r="AY484" i="14"/>
  <c r="AK484" i="14"/>
  <c r="AL484" i="14"/>
  <c r="AO484" i="14"/>
  <c r="HN484" i="14"/>
  <c r="BK484" i="14"/>
  <c r="FC484" i="14"/>
  <c r="H484" i="14"/>
  <c r="DP484" i="14"/>
  <c r="HH484" i="14"/>
  <c r="BN484" i="14"/>
  <c r="FF484" i="14"/>
  <c r="GU484" i="14"/>
  <c r="BH484" i="14"/>
  <c r="EZ484" i="14"/>
  <c r="IZ484" i="14"/>
  <c r="S485" i="14"/>
  <c r="FO485" i="14"/>
  <c r="CN485" i="14"/>
  <c r="U485" i="14"/>
  <c r="FQ485" i="14"/>
  <c r="EL485" i="14"/>
  <c r="BK485" i="14"/>
  <c r="HG485" i="14"/>
  <c r="EF485" i="14"/>
  <c r="DY485" i="14"/>
  <c r="DZ485" i="14"/>
  <c r="EI484" i="14"/>
  <c r="EK484" i="14"/>
  <c r="DV484" i="14"/>
  <c r="DY484" i="14"/>
  <c r="DK484" i="14"/>
  <c r="DM484" i="14"/>
  <c r="ED484" i="14"/>
  <c r="DA484" i="14"/>
  <c r="JB484" i="14"/>
  <c r="CQ484" i="14"/>
  <c r="GQ484" i="14"/>
  <c r="BD484" i="14"/>
  <c r="EV484" i="14"/>
  <c r="IV484" i="14"/>
  <c r="CT484" i="14"/>
  <c r="GT484" i="14"/>
  <c r="IQ484" i="14"/>
  <c r="CN484" i="14"/>
  <c r="GN484" i="14"/>
  <c r="HU484" i="14"/>
  <c r="AA484" i="14"/>
  <c r="EY484" i="14"/>
  <c r="BI484" i="14"/>
  <c r="GG484" i="14"/>
  <c r="DF484" i="14"/>
  <c r="AG484" i="14"/>
  <c r="FE484" i="14"/>
  <c r="CE484" i="14"/>
  <c r="HQ484" i="14"/>
  <c r="EC484" i="14"/>
  <c r="BB484" i="14"/>
  <c r="FZ484" i="14"/>
  <c r="CK484" i="14"/>
  <c r="IO484" i="14"/>
  <c r="O484" i="14"/>
  <c r="CA484" i="14"/>
  <c r="EM484" i="14"/>
  <c r="GY484" i="14"/>
  <c r="P484" i="14"/>
  <c r="CB484" i="14"/>
  <c r="EN484" i="14"/>
  <c r="GZ484" i="14"/>
  <c r="R484" i="14"/>
  <c r="CD484" i="14"/>
  <c r="EP484" i="14"/>
  <c r="HB484" i="14"/>
  <c r="HC484" i="14"/>
  <c r="T484" i="14"/>
  <c r="CF484" i="14"/>
  <c r="ER484" i="14"/>
  <c r="HD484" i="14"/>
  <c r="HE484" i="14"/>
  <c r="V485" i="14"/>
  <c r="AI485" i="14"/>
  <c r="CU485" i="14"/>
  <c r="FG485" i="14"/>
  <c r="HS485" i="14"/>
  <c r="AJ485" i="14"/>
  <c r="CV485" i="14"/>
  <c r="FH485" i="14"/>
  <c r="HT485" i="14"/>
  <c r="AK485" i="14"/>
  <c r="CW485" i="14"/>
  <c r="FI485" i="14"/>
  <c r="HU485" i="14"/>
  <c r="CH485" i="14"/>
  <c r="ET485" i="14"/>
  <c r="HF485" i="14"/>
  <c r="O485" i="14"/>
  <c r="CA485" i="14"/>
  <c r="EM485" i="14"/>
  <c r="GY485" i="14"/>
  <c r="P485" i="14"/>
  <c r="CB485" i="14"/>
  <c r="EN485" i="14"/>
  <c r="GZ485" i="14"/>
  <c r="Q485" i="14"/>
  <c r="CC485" i="14"/>
  <c r="EO485" i="14"/>
  <c r="HA485" i="14"/>
  <c r="R485" i="14"/>
  <c r="CD485" i="14"/>
  <c r="EP485" i="14"/>
  <c r="HB485" i="14"/>
  <c r="HH485" i="14"/>
  <c r="Y485" i="14"/>
  <c r="CK485" i="14"/>
  <c r="EW485" i="14"/>
  <c r="HI485" i="14"/>
  <c r="Z485" i="14"/>
  <c r="CL485" i="14"/>
  <c r="EX485" i="14"/>
  <c r="HJ485" i="14"/>
  <c r="AL485" i="14"/>
  <c r="AY485" i="14"/>
  <c r="DK485" i="14"/>
  <c r="FW485" i="14"/>
  <c r="II485" i="14"/>
  <c r="AZ485" i="14"/>
  <c r="DL485" i="14"/>
  <c r="FX485" i="14"/>
  <c r="IJ485" i="14"/>
  <c r="BA485" i="14"/>
  <c r="DM485" i="14"/>
  <c r="FY485" i="14"/>
  <c r="IK485" i="14"/>
  <c r="CX485" i="14"/>
  <c r="FJ485" i="14"/>
  <c r="HV485" i="14"/>
  <c r="AE485" i="14"/>
  <c r="CQ485" i="14"/>
  <c r="FC485" i="14"/>
  <c r="HO485" i="14"/>
  <c r="AF485" i="14"/>
  <c r="CR485" i="14"/>
  <c r="FD485" i="14"/>
  <c r="HP485" i="14"/>
  <c r="AG485" i="14"/>
  <c r="CS485" i="14"/>
  <c r="FE485" i="14"/>
  <c r="HQ485" i="14"/>
  <c r="AH485" i="14"/>
  <c r="CT485" i="14"/>
  <c r="FF485" i="14"/>
  <c r="HR485" i="14"/>
  <c r="BW484" i="14"/>
  <c r="GX484" i="14"/>
  <c r="DE484" i="14"/>
  <c r="AD484" i="14"/>
  <c r="FB484" i="14"/>
  <c r="CC484" i="14"/>
  <c r="HI484" i="14"/>
  <c r="EA484" i="14"/>
  <c r="BA484" i="14"/>
  <c r="FY484" i="14"/>
  <c r="CX484" i="14"/>
  <c r="I484" i="14"/>
  <c r="EG484" i="14"/>
  <c r="ID484" i="14"/>
  <c r="AM484" i="14"/>
  <c r="CY484" i="14"/>
  <c r="FK484" i="14"/>
  <c r="HW484" i="14"/>
  <c r="AN484" i="14"/>
  <c r="CZ484" i="14"/>
  <c r="FL484" i="14"/>
  <c r="HX484" i="14"/>
  <c r="AP484" i="14"/>
  <c r="DB484" i="14"/>
  <c r="FN484" i="14"/>
  <c r="HZ484" i="14"/>
  <c r="IA484" i="14"/>
  <c r="AR484" i="14"/>
  <c r="DD484" i="14"/>
  <c r="FP484" i="14"/>
  <c r="IB484" i="14"/>
  <c r="IC484" i="14"/>
  <c r="AT485" i="14"/>
  <c r="BG485" i="14"/>
  <c r="DS485" i="14"/>
  <c r="GE485" i="14"/>
  <c r="IQ485" i="14"/>
  <c r="BH485" i="14"/>
  <c r="DT485" i="14"/>
  <c r="GF485" i="14"/>
  <c r="IR485" i="14"/>
  <c r="BI485" i="14"/>
  <c r="DU485" i="14"/>
  <c r="GG485" i="14"/>
  <c r="IS485" i="14"/>
  <c r="DF485" i="14"/>
  <c r="FR485" i="14"/>
  <c r="ID485" i="14"/>
  <c r="AM485" i="14"/>
  <c r="CY485" i="14"/>
  <c r="FK485" i="14"/>
  <c r="HW485" i="14"/>
  <c r="AN485" i="14"/>
  <c r="CZ485" i="14"/>
  <c r="FL485" i="14"/>
  <c r="HX485" i="14"/>
  <c r="AO485" i="14"/>
  <c r="DA485" i="14"/>
  <c r="FM485" i="14"/>
  <c r="HY485" i="14"/>
  <c r="AP485" i="14"/>
  <c r="DB485" i="14"/>
  <c r="FN485" i="14"/>
  <c r="HZ485" i="14"/>
  <c r="CM484" i="14"/>
  <c r="IW484" i="14"/>
  <c r="DU484" i="14"/>
  <c r="AT484" i="14"/>
  <c r="FR484" i="14"/>
  <c r="CS484" i="14"/>
  <c r="S484" i="14"/>
  <c r="EQ484" i="14"/>
  <c r="BQ484" i="14"/>
  <c r="GO484" i="14"/>
  <c r="DN484" i="14"/>
  <c r="Y484" i="14"/>
  <c r="EW484" i="14"/>
  <c r="IL484" i="14"/>
  <c r="AU484" i="14"/>
  <c r="DG484" i="14"/>
  <c r="FS484" i="14"/>
  <c r="IE484" i="14"/>
  <c r="AV484" i="14"/>
  <c r="DH484" i="14"/>
  <c r="FT484" i="14"/>
  <c r="IF484" i="14"/>
  <c r="AX484" i="14"/>
  <c r="DJ484" i="14"/>
  <c r="FV484" i="14"/>
  <c r="IH484" i="14"/>
  <c r="II484" i="14"/>
  <c r="AZ484" i="14"/>
  <c r="DL484" i="14"/>
  <c r="FX484" i="14"/>
  <c r="IJ484" i="14"/>
  <c r="BB485" i="14"/>
  <c r="BO485" i="14"/>
  <c r="EA485" i="14"/>
  <c r="GM485" i="14"/>
  <c r="IY485" i="14"/>
  <c r="BP485" i="14"/>
  <c r="EB485" i="14"/>
  <c r="GN485" i="14"/>
  <c r="IZ485" i="14"/>
  <c r="BQ485" i="14"/>
  <c r="EC485" i="14"/>
  <c r="GO485" i="14"/>
  <c r="JA485" i="14"/>
  <c r="DN485" i="14"/>
  <c r="FZ485" i="14"/>
  <c r="IL485" i="14"/>
  <c r="AU485" i="14"/>
  <c r="DG485" i="14"/>
  <c r="FS485" i="14"/>
  <c r="IE485" i="14"/>
  <c r="AV485" i="14"/>
  <c r="DH485" i="14"/>
  <c r="FT485" i="14"/>
  <c r="IF485" i="14"/>
  <c r="AW485" i="14"/>
  <c r="DI485" i="14"/>
  <c r="FU485" i="14"/>
  <c r="IG485" i="14"/>
  <c r="AX485" i="14"/>
  <c r="DJ485" i="14"/>
  <c r="FV485" i="14"/>
  <c r="IH485" i="14"/>
  <c r="K485" i="14"/>
  <c r="BW485" i="14"/>
  <c r="EI485" i="14"/>
  <c r="GU485" i="14"/>
  <c r="L485" i="14"/>
  <c r="BX485" i="14"/>
  <c r="EJ485" i="14"/>
  <c r="GV485" i="14"/>
  <c r="M485" i="14"/>
  <c r="BY485" i="14"/>
  <c r="EK485" i="14"/>
  <c r="GW485" i="14"/>
  <c r="BJ485" i="14"/>
  <c r="DV485" i="14"/>
  <c r="GH485" i="14"/>
  <c r="IT485" i="14"/>
  <c r="BC485" i="14"/>
  <c r="DO485" i="14"/>
  <c r="GA485" i="14"/>
  <c r="IM485" i="14"/>
  <c r="BD485" i="14"/>
  <c r="DP485" i="14"/>
  <c r="GB485" i="14"/>
  <c r="IN485" i="14"/>
  <c r="BE485" i="14"/>
  <c r="DQ485" i="14"/>
  <c r="GC485" i="14"/>
  <c r="IO485" i="14"/>
  <c r="BF485" i="14"/>
  <c r="DR485" i="14"/>
  <c r="GD485" i="14"/>
  <c r="IU486" i="14"/>
  <c r="GI486" i="14"/>
  <c r="DW486" i="14"/>
  <c r="BK486" i="14"/>
  <c r="JB486" i="14"/>
  <c r="GP486" i="14"/>
  <c r="ED486" i="14"/>
  <c r="BR486" i="14"/>
  <c r="JA486" i="14"/>
  <c r="GO486" i="14"/>
  <c r="EC486" i="14"/>
  <c r="BQ486" i="14"/>
  <c r="IZ486" i="14"/>
  <c r="GN486" i="14"/>
  <c r="EB486" i="14"/>
  <c r="BP486" i="14"/>
  <c r="IY486" i="14"/>
  <c r="GM486" i="14"/>
  <c r="EA486" i="14"/>
  <c r="BO486" i="14"/>
  <c r="IX486" i="14"/>
  <c r="GL486" i="14"/>
  <c r="DZ486" i="14"/>
  <c r="BN486" i="14"/>
  <c r="IW486" i="14"/>
  <c r="GK486" i="14"/>
  <c r="DY486" i="14"/>
  <c r="BM486" i="14"/>
  <c r="IV486" i="14"/>
  <c r="GJ486" i="14"/>
  <c r="DX486" i="14"/>
  <c r="BL486" i="14"/>
  <c r="G226" i="14"/>
  <c r="E226" i="14"/>
  <c r="H226" i="14" s="1"/>
  <c r="D227" i="14"/>
  <c r="C228" i="14"/>
  <c r="P374" i="2"/>
  <c r="Q374" i="2"/>
  <c r="G310" i="2"/>
  <c r="H310" i="2" s="1"/>
  <c r="G320" i="2"/>
  <c r="I320" i="2" s="1"/>
  <c r="G318" i="2"/>
  <c r="H318" i="2" s="1"/>
  <c r="G304" i="2"/>
  <c r="H304" i="2" s="1"/>
  <c r="G302" i="2"/>
  <c r="I302" i="2" s="1"/>
  <c r="P296" i="2"/>
  <c r="R296" i="2" s="1"/>
  <c r="Q335" i="2"/>
  <c r="G316" i="2"/>
  <c r="O394" i="2" s="1"/>
  <c r="G308" i="2"/>
  <c r="O386" i="2" s="1"/>
  <c r="G300" i="2"/>
  <c r="G290" i="2"/>
  <c r="G298" i="2"/>
  <c r="O376" i="2" s="1"/>
  <c r="G292" i="2"/>
  <c r="O370" i="2" s="1"/>
  <c r="G307" i="2"/>
  <c r="G289" i="2"/>
  <c r="O367" i="2" s="1"/>
  <c r="G287" i="2"/>
  <c r="O365" i="2" s="1"/>
  <c r="G321" i="2"/>
  <c r="O399" i="2" s="1"/>
  <c r="G319" i="2"/>
  <c r="O397" i="2" s="1"/>
  <c r="G317" i="2"/>
  <c r="O395" i="2" s="1"/>
  <c r="G315" i="2"/>
  <c r="O393" i="2" s="1"/>
  <c r="G313" i="2"/>
  <c r="O391" i="2" s="1"/>
  <c r="G311" i="2"/>
  <c r="O389" i="2" s="1"/>
  <c r="G309" i="2"/>
  <c r="O387" i="2" s="1"/>
  <c r="G305" i="2"/>
  <c r="O383" i="2" s="1"/>
  <c r="G303" i="2"/>
  <c r="O381" i="2" s="1"/>
  <c r="G301" i="2"/>
  <c r="O379" i="2" s="1"/>
  <c r="G299" i="2"/>
  <c r="O377" i="2" s="1"/>
  <c r="G297" i="2"/>
  <c r="O375" i="2" s="1"/>
  <c r="G295" i="2"/>
  <c r="O373" i="2" s="1"/>
  <c r="G293" i="2"/>
  <c r="G291" i="2"/>
  <c r="O369" i="2" s="1"/>
  <c r="G285" i="2"/>
  <c r="O363" i="2" s="1"/>
  <c r="G314" i="2"/>
  <c r="O392" i="2" s="1"/>
  <c r="G312" i="2"/>
  <c r="O390" i="2" s="1"/>
  <c r="G306" i="2"/>
  <c r="O384" i="2" s="1"/>
  <c r="G294" i="2"/>
  <c r="O372" i="2" s="1"/>
  <c r="G288" i="2"/>
  <c r="O366" i="2" s="1"/>
  <c r="G286" i="2"/>
  <c r="O364" i="2" s="1"/>
  <c r="I296" i="2"/>
  <c r="H296" i="2"/>
  <c r="C121" i="1"/>
  <c r="C124" i="1" s="1"/>
  <c r="C116" i="1"/>
  <c r="AH141" i="2"/>
  <c r="AI141" i="2" s="1"/>
  <c r="AK141" i="2" s="1"/>
  <c r="AO141" i="2" s="1"/>
  <c r="M95" i="11" s="1"/>
  <c r="C162" i="1"/>
  <c r="C229" i="1" s="1"/>
  <c r="C118" i="1"/>
  <c r="C125" i="1"/>
  <c r="C131" i="1"/>
  <c r="I486" i="14" l="1"/>
  <c r="K486" i="14"/>
  <c r="M486" i="14"/>
  <c r="GR486" i="14"/>
  <c r="J486" i="14"/>
  <c r="BW486" i="14"/>
  <c r="BX486" i="14"/>
  <c r="N486" i="14"/>
  <c r="CB486" i="14"/>
  <c r="Q486" i="14"/>
  <c r="HA486" i="14"/>
  <c r="HB486" i="14"/>
  <c r="EQ486" i="14"/>
  <c r="CF486" i="14"/>
  <c r="U486" i="14"/>
  <c r="HE486" i="14"/>
  <c r="ET486" i="14"/>
  <c r="EM486" i="14"/>
  <c r="EG486" i="14"/>
  <c r="GT486" i="14"/>
  <c r="L486" i="14"/>
  <c r="GV486" i="14"/>
  <c r="GW486" i="14"/>
  <c r="GX486" i="14"/>
  <c r="GZ486" i="14"/>
  <c r="EO486" i="14"/>
  <c r="CD486" i="14"/>
  <c r="S486" i="14"/>
  <c r="HC486" i="14"/>
  <c r="HD486" i="14"/>
  <c r="ES486" i="14"/>
  <c r="CA486" i="14"/>
  <c r="X486" i="14"/>
  <c r="EV486" i="14"/>
  <c r="Y486" i="14"/>
  <c r="EW486" i="14"/>
  <c r="Z486" i="14"/>
  <c r="HJ486" i="14"/>
  <c r="EY486" i="14"/>
  <c r="AC486" i="14"/>
  <c r="BT486" i="14"/>
  <c r="GS486" i="14"/>
  <c r="EH486" i="14"/>
  <c r="EI486" i="14"/>
  <c r="EJ486" i="14"/>
  <c r="EK486" i="14"/>
  <c r="BZ486" i="14"/>
  <c r="EL486" i="14"/>
  <c r="G486" i="14"/>
  <c r="BS486" i="14"/>
  <c r="EE486" i="14"/>
  <c r="GQ486" i="14"/>
  <c r="P486" i="14"/>
  <c r="EN486" i="14"/>
  <c r="CC486" i="14"/>
  <c r="R486" i="14"/>
  <c r="EP486" i="14"/>
  <c r="CE486" i="14"/>
  <c r="T486" i="14"/>
  <c r="ER486" i="14"/>
  <c r="CG486" i="14"/>
  <c r="V486" i="14"/>
  <c r="CH486" i="14"/>
  <c r="HF486" i="14"/>
  <c r="O486" i="14"/>
  <c r="GY486" i="14"/>
  <c r="CJ486" i="14"/>
  <c r="HH486" i="14"/>
  <c r="CK486" i="14"/>
  <c r="HI486" i="14"/>
  <c r="CL486" i="14"/>
  <c r="EX486" i="14"/>
  <c r="AA486" i="14"/>
  <c r="CM486" i="14"/>
  <c r="HK486" i="14"/>
  <c r="AB486" i="14"/>
  <c r="CN486" i="14"/>
  <c r="EZ486" i="14"/>
  <c r="HL486" i="14"/>
  <c r="CO486" i="14"/>
  <c r="FA486" i="14"/>
  <c r="HM486" i="14"/>
  <c r="AD486" i="14"/>
  <c r="CP486" i="14"/>
  <c r="FB486" i="14"/>
  <c r="HN486" i="14"/>
  <c r="W486" i="14"/>
  <c r="CI486" i="14"/>
  <c r="EU486" i="14"/>
  <c r="HG486" i="14"/>
  <c r="AF486" i="14"/>
  <c r="CR486" i="14"/>
  <c r="FD486" i="14"/>
  <c r="HP486" i="14"/>
  <c r="AG486" i="14"/>
  <c r="CS486" i="14"/>
  <c r="FE486" i="14"/>
  <c r="HQ486" i="14"/>
  <c r="AH486" i="14"/>
  <c r="CT486" i="14"/>
  <c r="FF486" i="14"/>
  <c r="HR486" i="14"/>
  <c r="AI486" i="14"/>
  <c r="CU486" i="14"/>
  <c r="FG486" i="14"/>
  <c r="HS486" i="14"/>
  <c r="AJ486" i="14"/>
  <c r="CV486" i="14"/>
  <c r="FH486" i="14"/>
  <c r="HT486" i="14"/>
  <c r="AK486" i="14"/>
  <c r="CW486" i="14"/>
  <c r="FI486" i="14"/>
  <c r="HU486" i="14"/>
  <c r="AL486" i="14"/>
  <c r="CX486" i="14"/>
  <c r="FJ486" i="14"/>
  <c r="HV486" i="14"/>
  <c r="AE486" i="14"/>
  <c r="CQ486" i="14"/>
  <c r="FC486" i="14"/>
  <c r="HO486" i="14"/>
  <c r="H486" i="14"/>
  <c r="BU486" i="14"/>
  <c r="BV486" i="14"/>
  <c r="GU486" i="14"/>
  <c r="BY486" i="14"/>
  <c r="AN486" i="14"/>
  <c r="FL486" i="14"/>
  <c r="AO486" i="14"/>
  <c r="FM486" i="14"/>
  <c r="AP486" i="14"/>
  <c r="FN486" i="14"/>
  <c r="AQ486" i="14"/>
  <c r="FO486" i="14"/>
  <c r="AR486" i="14"/>
  <c r="FP486" i="14"/>
  <c r="AS486" i="14"/>
  <c r="FQ486" i="14"/>
  <c r="AT486" i="14"/>
  <c r="DF486" i="14"/>
  <c r="FR486" i="14"/>
  <c r="ID486" i="14"/>
  <c r="CY486" i="14"/>
  <c r="FK486" i="14"/>
  <c r="HW486" i="14"/>
  <c r="EF486" i="14"/>
  <c r="CZ486" i="14"/>
  <c r="HX486" i="14"/>
  <c r="DA486" i="14"/>
  <c r="HY486" i="14"/>
  <c r="DB486" i="14"/>
  <c r="HZ486" i="14"/>
  <c r="DC486" i="14"/>
  <c r="IA486" i="14"/>
  <c r="DD486" i="14"/>
  <c r="IB486" i="14"/>
  <c r="DE486" i="14"/>
  <c r="IC486" i="14"/>
  <c r="AM486" i="14"/>
  <c r="AV486" i="14"/>
  <c r="DH486" i="14"/>
  <c r="FT486" i="14"/>
  <c r="IF486" i="14"/>
  <c r="AW486" i="14"/>
  <c r="DI486" i="14"/>
  <c r="FU486" i="14"/>
  <c r="IG486" i="14"/>
  <c r="AX486" i="14"/>
  <c r="DJ486" i="14"/>
  <c r="FV486" i="14"/>
  <c r="IH486" i="14"/>
  <c r="AY486" i="14"/>
  <c r="DK486" i="14"/>
  <c r="FW486" i="14"/>
  <c r="II486" i="14"/>
  <c r="AZ486" i="14"/>
  <c r="DL486" i="14"/>
  <c r="FX486" i="14"/>
  <c r="IJ486" i="14"/>
  <c r="BA486" i="14"/>
  <c r="DM486" i="14"/>
  <c r="FY486" i="14"/>
  <c r="IK486" i="14"/>
  <c r="BB486" i="14"/>
  <c r="DN486" i="14"/>
  <c r="FZ486" i="14"/>
  <c r="IL486" i="14"/>
  <c r="AU486" i="14"/>
  <c r="DG486" i="14"/>
  <c r="FS486" i="14"/>
  <c r="IE486" i="14"/>
  <c r="BD486" i="14"/>
  <c r="DP486" i="14"/>
  <c r="GB486" i="14"/>
  <c r="IN486" i="14"/>
  <c r="BE486" i="14"/>
  <c r="DQ486" i="14"/>
  <c r="GC486" i="14"/>
  <c r="IO486" i="14"/>
  <c r="BF486" i="14"/>
  <c r="DR486" i="14"/>
  <c r="GD486" i="14"/>
  <c r="IP486" i="14"/>
  <c r="BG486" i="14"/>
  <c r="DS486" i="14"/>
  <c r="GE486" i="14"/>
  <c r="IQ486" i="14"/>
  <c r="BH486" i="14"/>
  <c r="DT486" i="14"/>
  <c r="GF486" i="14"/>
  <c r="IR486" i="14"/>
  <c r="BI486" i="14"/>
  <c r="DU486" i="14"/>
  <c r="GG486" i="14"/>
  <c r="IS486" i="14"/>
  <c r="BJ486" i="14"/>
  <c r="DV486" i="14"/>
  <c r="GH486" i="14"/>
  <c r="IT486" i="14"/>
  <c r="BC486" i="14"/>
  <c r="DO486" i="14"/>
  <c r="GA486" i="14"/>
  <c r="F226" i="14"/>
  <c r="I226" i="14" s="1"/>
  <c r="K226" i="14" s="1"/>
  <c r="C229" i="14"/>
  <c r="D228" i="14"/>
  <c r="E227" i="14"/>
  <c r="F227" i="14" s="1"/>
  <c r="G227" i="14"/>
  <c r="I310" i="2"/>
  <c r="H302" i="2"/>
  <c r="I304" i="2"/>
  <c r="P366" i="2"/>
  <c r="Q366" i="2"/>
  <c r="Q373" i="2"/>
  <c r="P373" i="2"/>
  <c r="P391" i="2"/>
  <c r="Q391" i="2"/>
  <c r="P370" i="2"/>
  <c r="Q370" i="2"/>
  <c r="P302" i="2"/>
  <c r="R302" i="2" s="1"/>
  <c r="O380" i="2"/>
  <c r="Q372" i="2"/>
  <c r="P372" i="2"/>
  <c r="P375" i="2"/>
  <c r="Q375" i="2"/>
  <c r="P393" i="2"/>
  <c r="Q393" i="2"/>
  <c r="P376" i="2"/>
  <c r="Q376" i="2"/>
  <c r="P304" i="2"/>
  <c r="R304" i="2" s="1"/>
  <c r="O382" i="2"/>
  <c r="Q389" i="2"/>
  <c r="P389" i="2"/>
  <c r="P395" i="2"/>
  <c r="Q395" i="2"/>
  <c r="Q329" i="2"/>
  <c r="R329" i="2" s="1"/>
  <c r="O368" i="2"/>
  <c r="P318" i="2"/>
  <c r="R318" i="2" s="1"/>
  <c r="O396" i="2"/>
  <c r="I307" i="2"/>
  <c r="O385" i="2"/>
  <c r="P390" i="2"/>
  <c r="Q390" i="2"/>
  <c r="P379" i="2"/>
  <c r="Q379" i="2"/>
  <c r="Q397" i="2"/>
  <c r="P397" i="2"/>
  <c r="H300" i="2"/>
  <c r="O378" i="2"/>
  <c r="P320" i="2"/>
  <c r="R320" i="2" s="1"/>
  <c r="O398" i="2"/>
  <c r="H293" i="2"/>
  <c r="O371" i="2"/>
  <c r="Q392" i="2"/>
  <c r="P392" i="2"/>
  <c r="P399" i="2"/>
  <c r="Q399" i="2"/>
  <c r="P386" i="2"/>
  <c r="Q386" i="2"/>
  <c r="P310" i="2"/>
  <c r="R310" i="2" s="1"/>
  <c r="O388" i="2"/>
  <c r="Q364" i="2"/>
  <c r="P364" i="2"/>
  <c r="P377" i="2"/>
  <c r="Q377" i="2"/>
  <c r="P363" i="2"/>
  <c r="Q363" i="2"/>
  <c r="Q365" i="2"/>
  <c r="P365" i="2"/>
  <c r="P394" i="2"/>
  <c r="Q394" i="2"/>
  <c r="Q384" i="2"/>
  <c r="P384" i="2"/>
  <c r="Q381" i="2"/>
  <c r="P381" i="2"/>
  <c r="P383" i="2"/>
  <c r="Q383" i="2"/>
  <c r="I318" i="2"/>
  <c r="P369" i="2"/>
  <c r="Q369" i="2"/>
  <c r="P387" i="2"/>
  <c r="Q387" i="2"/>
  <c r="P367" i="2"/>
  <c r="Q367" i="2"/>
  <c r="H320" i="2"/>
  <c r="Q349" i="2"/>
  <c r="R349" i="2" s="1"/>
  <c r="H307" i="2"/>
  <c r="Q343" i="2"/>
  <c r="R343" i="2" s="1"/>
  <c r="Q357" i="2"/>
  <c r="R357" i="2" s="1"/>
  <c r="Q341" i="2"/>
  <c r="S341" i="2" s="1"/>
  <c r="Q359" i="2"/>
  <c r="S359" i="2" s="1"/>
  <c r="Q296" i="2"/>
  <c r="P313" i="2"/>
  <c r="R313" i="2" s="1"/>
  <c r="Q352" i="2"/>
  <c r="P294" i="2"/>
  <c r="R294" i="2" s="1"/>
  <c r="Q333" i="2"/>
  <c r="P297" i="2"/>
  <c r="R297" i="2" s="1"/>
  <c r="Q336" i="2"/>
  <c r="P315" i="2"/>
  <c r="R315" i="2" s="1"/>
  <c r="Q354" i="2"/>
  <c r="P298" i="2"/>
  <c r="R298" i="2" s="1"/>
  <c r="Q337" i="2"/>
  <c r="P317" i="2"/>
  <c r="R317" i="2" s="1"/>
  <c r="Q356" i="2"/>
  <c r="P288" i="2"/>
  <c r="R288" i="2" s="1"/>
  <c r="Q327" i="2"/>
  <c r="P312" i="2"/>
  <c r="R312" i="2" s="1"/>
  <c r="Q351" i="2"/>
  <c r="P301" i="2"/>
  <c r="R301" i="2" s="1"/>
  <c r="Q340" i="2"/>
  <c r="P319" i="2"/>
  <c r="R319" i="2" s="1"/>
  <c r="Q358" i="2"/>
  <c r="P300" i="2"/>
  <c r="R300" i="2" s="1"/>
  <c r="Q339" i="2"/>
  <c r="P292" i="2"/>
  <c r="R292" i="2" s="1"/>
  <c r="Q331" i="2"/>
  <c r="P299" i="2"/>
  <c r="R299" i="2" s="1"/>
  <c r="Q338" i="2"/>
  <c r="P314" i="2"/>
  <c r="R314" i="2" s="1"/>
  <c r="Q353" i="2"/>
  <c r="P303" i="2"/>
  <c r="R303" i="2" s="1"/>
  <c r="Q342" i="2"/>
  <c r="P321" i="2"/>
  <c r="R321" i="2" s="1"/>
  <c r="Q360" i="2"/>
  <c r="P308" i="2"/>
  <c r="R308" i="2" s="1"/>
  <c r="Q347" i="2"/>
  <c r="S335" i="2"/>
  <c r="R335" i="2"/>
  <c r="P306" i="2"/>
  <c r="R306" i="2" s="1"/>
  <c r="Q345" i="2"/>
  <c r="P305" i="2"/>
  <c r="R305" i="2" s="1"/>
  <c r="Q344" i="2"/>
  <c r="P287" i="2"/>
  <c r="R287" i="2" s="1"/>
  <c r="Q326" i="2"/>
  <c r="P316" i="2"/>
  <c r="R316" i="2" s="1"/>
  <c r="Q355" i="2"/>
  <c r="P295" i="2"/>
  <c r="R295" i="2" s="1"/>
  <c r="Q334" i="2"/>
  <c r="P285" i="2"/>
  <c r="R285" i="2" s="1"/>
  <c r="Q324" i="2"/>
  <c r="P291" i="2"/>
  <c r="R291" i="2" s="1"/>
  <c r="Q330" i="2"/>
  <c r="P309" i="2"/>
  <c r="R309" i="2" s="1"/>
  <c r="Q348" i="2"/>
  <c r="P289" i="2"/>
  <c r="R289" i="2" s="1"/>
  <c r="Q328" i="2"/>
  <c r="P286" i="2"/>
  <c r="R286" i="2" s="1"/>
  <c r="Q325" i="2"/>
  <c r="P293" i="2"/>
  <c r="R293" i="2" s="1"/>
  <c r="Q332" i="2"/>
  <c r="P311" i="2"/>
  <c r="R311" i="2" s="1"/>
  <c r="Q350" i="2"/>
  <c r="P307" i="2"/>
  <c r="R307" i="2" s="1"/>
  <c r="Q346" i="2"/>
  <c r="H308" i="2"/>
  <c r="I290" i="2"/>
  <c r="P290" i="2"/>
  <c r="R290" i="2" s="1"/>
  <c r="H298" i="2"/>
  <c r="I293" i="2"/>
  <c r="I301" i="2"/>
  <c r="I300" i="2"/>
  <c r="I292" i="2"/>
  <c r="I316" i="2"/>
  <c r="H292" i="2"/>
  <c r="H316" i="2"/>
  <c r="I298" i="2"/>
  <c r="H317" i="2"/>
  <c r="H299" i="2"/>
  <c r="I319" i="2"/>
  <c r="H306" i="2"/>
  <c r="H289" i="2"/>
  <c r="I309" i="2"/>
  <c r="H286" i="2"/>
  <c r="I312" i="2"/>
  <c r="H311" i="2"/>
  <c r="I299" i="2"/>
  <c r="H309" i="2"/>
  <c r="I288" i="2"/>
  <c r="H314" i="2"/>
  <c r="H295" i="2"/>
  <c r="I303" i="2"/>
  <c r="H313" i="2"/>
  <c r="H321" i="2"/>
  <c r="I308" i="2"/>
  <c r="I291" i="2"/>
  <c r="H290" i="2"/>
  <c r="H291" i="2"/>
  <c r="H301" i="2"/>
  <c r="I317" i="2"/>
  <c r="H294" i="2"/>
  <c r="I285" i="2"/>
  <c r="I297" i="2"/>
  <c r="H305" i="2"/>
  <c r="I315" i="2"/>
  <c r="H287" i="2"/>
  <c r="H315" i="2"/>
  <c r="I287" i="2"/>
  <c r="H303" i="2"/>
  <c r="H319" i="2"/>
  <c r="I294" i="2"/>
  <c r="I295" i="2"/>
  <c r="I311" i="2"/>
  <c r="I286" i="2"/>
  <c r="I306" i="2"/>
  <c r="I314" i="2"/>
  <c r="H312" i="2"/>
  <c r="H288" i="2"/>
  <c r="I289" i="2"/>
  <c r="H297" i="2"/>
  <c r="I305" i="2"/>
  <c r="I313" i="2"/>
  <c r="I321" i="2"/>
  <c r="H285" i="2"/>
  <c r="C123" i="1"/>
  <c r="C122" i="1"/>
  <c r="H227" i="14" l="1"/>
  <c r="IZ487" i="14"/>
  <c r="GN487" i="14"/>
  <c r="EB487" i="14"/>
  <c r="BP487" i="14"/>
  <c r="GZ487" i="14"/>
  <c r="EE487" i="14"/>
  <c r="BJ487" i="14"/>
  <c r="IS487" i="14"/>
  <c r="FW487" i="14"/>
  <c r="DB487" i="14"/>
  <c r="AI487" i="14"/>
  <c r="HP487" i="14"/>
  <c r="EU487" i="14"/>
  <c r="BZ487" i="14"/>
  <c r="J487" i="14"/>
  <c r="GM487" i="14"/>
  <c r="DR487" i="14"/>
  <c r="AW487" i="14"/>
  <c r="IF487" i="14"/>
  <c r="FK487" i="14"/>
  <c r="CP487" i="14"/>
  <c r="X487" i="14"/>
  <c r="HC487" i="14"/>
  <c r="EH487" i="14"/>
  <c r="BM487" i="14"/>
  <c r="IV487" i="14"/>
  <c r="GA487" i="14"/>
  <c r="DF487" i="14"/>
  <c r="AL487" i="14"/>
  <c r="HJ487" i="14"/>
  <c r="EO487" i="14"/>
  <c r="BT487" i="14"/>
  <c r="IR487" i="14"/>
  <c r="GF487" i="14"/>
  <c r="DT487" i="14"/>
  <c r="BH487" i="14"/>
  <c r="GQ487" i="14"/>
  <c r="DV487" i="14"/>
  <c r="BA487" i="14"/>
  <c r="II487" i="14"/>
  <c r="FN487" i="14"/>
  <c r="CS487" i="14"/>
  <c r="AA487" i="14"/>
  <c r="HG487" i="14"/>
  <c r="EL487" i="14"/>
  <c r="BQ487" i="14"/>
  <c r="IY487" i="14"/>
  <c r="GD487" i="14"/>
  <c r="DI487" i="14"/>
  <c r="AO487" i="14"/>
  <c r="HW487" i="14"/>
  <c r="FB487" i="14"/>
  <c r="CG487" i="14"/>
  <c r="P487" i="14"/>
  <c r="GT487" i="14"/>
  <c r="DY487" i="14"/>
  <c r="BD487" i="14"/>
  <c r="IM487" i="14"/>
  <c r="FR487" i="14"/>
  <c r="CW487" i="14"/>
  <c r="AD487" i="14"/>
  <c r="HA487" i="14"/>
  <c r="EF487" i="14"/>
  <c r="BK487" i="14"/>
  <c r="HD487" i="14"/>
  <c r="DU487" i="14"/>
  <c r="CR487" i="14"/>
  <c r="IX487" i="14"/>
  <c r="HV487" i="14"/>
  <c r="O487" i="14"/>
  <c r="IC487" i="14"/>
  <c r="IJ487" i="14"/>
  <c r="FX487" i="14"/>
  <c r="DL487" i="14"/>
  <c r="AZ487" i="14"/>
  <c r="GH487" i="14"/>
  <c r="DM487" i="14"/>
  <c r="AR487" i="14"/>
  <c r="HZ487" i="14"/>
  <c r="FE487" i="14"/>
  <c r="CJ487" i="14"/>
  <c r="S487" i="14"/>
  <c r="GX487" i="14"/>
  <c r="EC487" i="14"/>
  <c r="BG487" i="14"/>
  <c r="IP487" i="14"/>
  <c r="FU487" i="14"/>
  <c r="CZ487" i="14"/>
  <c r="AG487" i="14"/>
  <c r="HN487" i="14"/>
  <c r="ES487" i="14"/>
  <c r="BW487" i="14"/>
  <c r="H487" i="14"/>
  <c r="GK487" i="14"/>
  <c r="DP487" i="14"/>
  <c r="AU487" i="14"/>
  <c r="ID487" i="14"/>
  <c r="FI487" i="14"/>
  <c r="CM487" i="14"/>
  <c r="V487" i="14"/>
  <c r="GR487" i="14"/>
  <c r="DW487" i="14"/>
  <c r="BB487" i="14"/>
  <c r="HR487" i="14"/>
  <c r="CB487" i="14"/>
  <c r="IH487" i="14"/>
  <c r="HF487" i="14"/>
  <c r="DH487" i="14"/>
  <c r="CE487" i="14"/>
  <c r="DX487" i="14"/>
  <c r="CL487" i="14"/>
  <c r="IB487" i="14"/>
  <c r="FP487" i="14"/>
  <c r="DD487" i="14"/>
  <c r="IT487" i="14"/>
  <c r="FY487" i="14"/>
  <c r="DC487" i="14"/>
  <c r="AJ487" i="14"/>
  <c r="HQ487" i="14"/>
  <c r="EV487" i="14"/>
  <c r="CA487" i="14"/>
  <c r="K487" i="14"/>
  <c r="GO487" i="14"/>
  <c r="DS487" i="14"/>
  <c r="AX487" i="14"/>
  <c r="IG487" i="14"/>
  <c r="FL487" i="14"/>
  <c r="CQ487" i="14"/>
  <c r="Y487" i="14"/>
  <c r="HE487" i="14"/>
  <c r="EI487" i="14"/>
  <c r="BN487" i="14"/>
  <c r="IW487" i="14"/>
  <c r="GB487" i="14"/>
  <c r="DG487" i="14"/>
  <c r="AM487" i="14"/>
  <c r="HU487" i="14"/>
  <c r="EY487" i="14"/>
  <c r="CD487" i="14"/>
  <c r="N487" i="14"/>
  <c r="GI487" i="14"/>
  <c r="DN487" i="14"/>
  <c r="AS487" i="14"/>
  <c r="BO487" i="14"/>
  <c r="HT487" i="14"/>
  <c r="FH487" i="14"/>
  <c r="CV487" i="14"/>
  <c r="IK487" i="14"/>
  <c r="FO487" i="14"/>
  <c r="CT487" i="14"/>
  <c r="AB487" i="14"/>
  <c r="HH487" i="14"/>
  <c r="EM487" i="14"/>
  <c r="BR487" i="14"/>
  <c r="JA487" i="14"/>
  <c r="GE487" i="14"/>
  <c r="DJ487" i="14"/>
  <c r="AP487" i="14"/>
  <c r="HX487" i="14"/>
  <c r="FC487" i="14"/>
  <c r="CH487" i="14"/>
  <c r="Q487" i="14"/>
  <c r="GU487" i="14"/>
  <c r="DZ487" i="14"/>
  <c r="BE487" i="14"/>
  <c r="IN487" i="14"/>
  <c r="FS487" i="14"/>
  <c r="CX487" i="14"/>
  <c r="AE487" i="14"/>
  <c r="HK487" i="14"/>
  <c r="EP487" i="14"/>
  <c r="BU487" i="14"/>
  <c r="IU487" i="14"/>
  <c r="FZ487" i="14"/>
  <c r="DE487" i="14"/>
  <c r="AK487" i="14"/>
  <c r="ER487" i="14"/>
  <c r="GP487" i="14"/>
  <c r="FM487" i="14"/>
  <c r="EK487" i="14"/>
  <c r="AN487" i="14"/>
  <c r="GS487" i="14"/>
  <c r="FG487" i="14"/>
  <c r="HL487" i="14"/>
  <c r="EZ487" i="14"/>
  <c r="CN487" i="14"/>
  <c r="IA487" i="14"/>
  <c r="FF487" i="14"/>
  <c r="CK487" i="14"/>
  <c r="T487" i="14"/>
  <c r="GY487" i="14"/>
  <c r="ED487" i="14"/>
  <c r="BI487" i="14"/>
  <c r="IQ487" i="14"/>
  <c r="FV487" i="14"/>
  <c r="DA487" i="14"/>
  <c r="AH487" i="14"/>
  <c r="HO487" i="14"/>
  <c r="ET487" i="14"/>
  <c r="BY487" i="14"/>
  <c r="I487" i="14"/>
  <c r="GL487" i="14"/>
  <c r="DQ487" i="14"/>
  <c r="AV487" i="14"/>
  <c r="IE487" i="14"/>
  <c r="FJ487" i="14"/>
  <c r="CO487" i="14"/>
  <c r="W487" i="14"/>
  <c r="HB487" i="14"/>
  <c r="EG487" i="14"/>
  <c r="BL487" i="14"/>
  <c r="IL487" i="14"/>
  <c r="FQ487" i="14"/>
  <c r="CU487" i="14"/>
  <c r="AC487" i="14"/>
  <c r="CF487" i="14"/>
  <c r="L487" i="14"/>
  <c r="AY487" i="14"/>
  <c r="Z487" i="14"/>
  <c r="GC487" i="14"/>
  <c r="FA487" i="14"/>
  <c r="BC487" i="14"/>
  <c r="U487" i="14"/>
  <c r="GV487" i="14"/>
  <c r="EJ487" i="14"/>
  <c r="BX487" i="14"/>
  <c r="HI487" i="14"/>
  <c r="EN487" i="14"/>
  <c r="BS487" i="14"/>
  <c r="JB487" i="14"/>
  <c r="GG487" i="14"/>
  <c r="DK487" i="14"/>
  <c r="AQ487" i="14"/>
  <c r="HY487" i="14"/>
  <c r="FD487" i="14"/>
  <c r="CI487" i="14"/>
  <c r="R487" i="14"/>
  <c r="GW487" i="14"/>
  <c r="EA487" i="14"/>
  <c r="BF487" i="14"/>
  <c r="IO487" i="14"/>
  <c r="FT487" i="14"/>
  <c r="CY487" i="14"/>
  <c r="AF487" i="14"/>
  <c r="HM487" i="14"/>
  <c r="EQ487" i="14"/>
  <c r="BV487" i="14"/>
  <c r="G487" i="14"/>
  <c r="GJ487" i="14"/>
  <c r="DO487" i="14"/>
  <c r="AT487" i="14"/>
  <c r="HS487" i="14"/>
  <c r="EX487" i="14"/>
  <c r="CC487" i="14"/>
  <c r="M487" i="14"/>
  <c r="EW487" i="14"/>
  <c r="I227" i="14"/>
  <c r="K227" i="14" s="1"/>
  <c r="JB488" i="14" s="1"/>
  <c r="E228" i="14"/>
  <c r="H228" i="14" s="1"/>
  <c r="D229" i="14"/>
  <c r="C230" i="14"/>
  <c r="Q302" i="2"/>
  <c r="S329" i="2"/>
  <c r="Q304" i="2"/>
  <c r="Q318" i="2"/>
  <c r="Q310" i="2"/>
  <c r="P398" i="2"/>
  <c r="Q398" i="2"/>
  <c r="Q378" i="2"/>
  <c r="P378" i="2"/>
  <c r="P385" i="2"/>
  <c r="Q385" i="2"/>
  <c r="Q396" i="2"/>
  <c r="P396" i="2"/>
  <c r="P382" i="2"/>
  <c r="Q382" i="2"/>
  <c r="Q320" i="2"/>
  <c r="Q388" i="2"/>
  <c r="P388" i="2"/>
  <c r="P371" i="2"/>
  <c r="Q371" i="2"/>
  <c r="P368" i="2"/>
  <c r="Q368" i="2"/>
  <c r="Q380" i="2"/>
  <c r="P380" i="2"/>
  <c r="R359" i="2"/>
  <c r="S357" i="2"/>
  <c r="S343" i="2"/>
  <c r="Q300" i="2"/>
  <c r="R341" i="2"/>
  <c r="S349" i="2"/>
  <c r="Q301" i="2"/>
  <c r="Q317" i="2"/>
  <c r="Q298" i="2"/>
  <c r="Q292" i="2"/>
  <c r="Q316" i="2"/>
  <c r="Q309" i="2"/>
  <c r="Q293" i="2"/>
  <c r="S340" i="2"/>
  <c r="R340" i="2"/>
  <c r="S354" i="2"/>
  <c r="R354" i="2"/>
  <c r="S332" i="2"/>
  <c r="R332" i="2"/>
  <c r="R328" i="2"/>
  <c r="S328" i="2"/>
  <c r="R334" i="2"/>
  <c r="S334" i="2"/>
  <c r="S345" i="2"/>
  <c r="R345" i="2"/>
  <c r="S360" i="2"/>
  <c r="R360" i="2"/>
  <c r="S331" i="2"/>
  <c r="R331" i="2"/>
  <c r="S351" i="2"/>
  <c r="R351" i="2"/>
  <c r="R356" i="2"/>
  <c r="S356" i="2"/>
  <c r="S336" i="2"/>
  <c r="R336" i="2"/>
  <c r="S325" i="2"/>
  <c r="R325" i="2"/>
  <c r="S348" i="2"/>
  <c r="R348" i="2"/>
  <c r="R355" i="2"/>
  <c r="S355" i="2"/>
  <c r="R342" i="2"/>
  <c r="S342" i="2"/>
  <c r="Q307" i="2"/>
  <c r="S339" i="2"/>
  <c r="R339" i="2"/>
  <c r="S327" i="2"/>
  <c r="R327" i="2"/>
  <c r="S333" i="2"/>
  <c r="R333" i="2"/>
  <c r="R346" i="2"/>
  <c r="S346" i="2"/>
  <c r="S330" i="2"/>
  <c r="R330" i="2"/>
  <c r="S326" i="2"/>
  <c r="R326" i="2"/>
  <c r="S353" i="2"/>
  <c r="R353" i="2"/>
  <c r="S358" i="2"/>
  <c r="R358" i="2"/>
  <c r="S337" i="2"/>
  <c r="R337" i="2"/>
  <c r="S352" i="2"/>
  <c r="R352" i="2"/>
  <c r="S350" i="2"/>
  <c r="R350" i="2"/>
  <c r="S324" i="2"/>
  <c r="R324" i="2"/>
  <c r="R344" i="2"/>
  <c r="S344" i="2"/>
  <c r="S347" i="2"/>
  <c r="R347" i="2"/>
  <c r="R338" i="2"/>
  <c r="S338" i="2"/>
  <c r="Q287" i="2"/>
  <c r="Q306" i="2"/>
  <c r="Q313" i="2"/>
  <c r="Q288" i="2"/>
  <c r="Q311" i="2"/>
  <c r="Q286" i="2"/>
  <c r="Q285" i="2"/>
  <c r="Q289" i="2"/>
  <c r="Q290" i="2"/>
  <c r="Q295" i="2"/>
  <c r="Q315" i="2"/>
  <c r="Q297" i="2"/>
  <c r="Q294" i="2"/>
  <c r="Q319" i="2"/>
  <c r="Q299" i="2"/>
  <c r="Q305" i="2"/>
  <c r="Q291" i="2"/>
  <c r="Q308" i="2"/>
  <c r="Q321" i="2"/>
  <c r="Q303" i="2"/>
  <c r="Q314" i="2"/>
  <c r="Q312" i="2"/>
  <c r="C163" i="1"/>
  <c r="G228" i="14" l="1"/>
  <c r="CK488" i="14"/>
  <c r="EW488" i="14"/>
  <c r="N488" i="14"/>
  <c r="GX488" i="14"/>
  <c r="EM488" i="14"/>
  <c r="FH488" i="14"/>
  <c r="H488" i="14"/>
  <c r="IK488" i="14"/>
  <c r="CR488" i="14"/>
  <c r="CJ488" i="14"/>
  <c r="BS488" i="14"/>
  <c r="HI488" i="14"/>
  <c r="GQ488" i="14"/>
  <c r="GI488" i="14"/>
  <c r="FO488" i="14"/>
  <c r="BF488" i="14"/>
  <c r="AR488" i="14"/>
  <c r="AB488" i="14"/>
  <c r="M488" i="14"/>
  <c r="DR488" i="14"/>
  <c r="EF488" i="14"/>
  <c r="DL488" i="14"/>
  <c r="CQ488" i="14"/>
  <c r="GD488" i="14"/>
  <c r="IE488" i="14"/>
  <c r="HK488" i="14"/>
  <c r="GO488" i="14"/>
  <c r="IP488" i="14"/>
  <c r="BO488" i="14"/>
  <c r="AV488" i="14"/>
  <c r="Y488" i="14"/>
  <c r="EL488" i="14"/>
  <c r="W488" i="14"/>
  <c r="DE488" i="14"/>
  <c r="HD488" i="14"/>
  <c r="BB488" i="14"/>
  <c r="ES488" i="14"/>
  <c r="IR488" i="14"/>
  <c r="BY488" i="14"/>
  <c r="FT488" i="14"/>
  <c r="R488" i="14"/>
  <c r="CW488" i="14"/>
  <c r="GV488" i="14"/>
  <c r="AK488" i="14"/>
  <c r="DX488" i="14"/>
  <c r="HW488" i="14"/>
  <c r="BH488" i="14"/>
  <c r="EZ488" i="14"/>
  <c r="IY488" i="14"/>
  <c r="CE488" i="14"/>
  <c r="GA488" i="14"/>
  <c r="V488" i="14"/>
  <c r="DD488" i="14"/>
  <c r="HC488" i="14"/>
  <c r="AG488" i="14"/>
  <c r="CS488" i="14"/>
  <c r="FE488" i="14"/>
  <c r="HQ488" i="14"/>
  <c r="BN488" i="14"/>
  <c r="DZ488" i="14"/>
  <c r="GL488" i="14"/>
  <c r="IX488" i="14"/>
  <c r="ET488" i="14"/>
  <c r="HF488" i="14"/>
  <c r="AF488" i="14"/>
  <c r="DS488" i="14"/>
  <c r="HP488" i="14"/>
  <c r="BL488" i="14"/>
  <c r="FG488" i="14"/>
  <c r="G488" i="14"/>
  <c r="CI488" i="14"/>
  <c r="GG488" i="14"/>
  <c r="AA488" i="14"/>
  <c r="DK488" i="14"/>
  <c r="HH488" i="14"/>
  <c r="AU488" i="14"/>
  <c r="EK488" i="14"/>
  <c r="IJ488" i="14"/>
  <c r="BR488" i="14"/>
  <c r="FL488" i="14"/>
  <c r="L488" i="14"/>
  <c r="CO488" i="14"/>
  <c r="GN488" i="14"/>
  <c r="AE488" i="14"/>
  <c r="DP488" i="14"/>
  <c r="HO488" i="14"/>
  <c r="AO488" i="14"/>
  <c r="DA488" i="14"/>
  <c r="FM488" i="14"/>
  <c r="HY488" i="14"/>
  <c r="BV488" i="14"/>
  <c r="EH488" i="14"/>
  <c r="GT488" i="14"/>
  <c r="CP488" i="14"/>
  <c r="FB488" i="14"/>
  <c r="HN488" i="14"/>
  <c r="AQ488" i="14"/>
  <c r="EE488" i="14"/>
  <c r="IC488" i="14"/>
  <c r="BX488" i="14"/>
  <c r="FS488" i="14"/>
  <c r="P488" i="14"/>
  <c r="CV488" i="14"/>
  <c r="GU488" i="14"/>
  <c r="AJ488" i="14"/>
  <c r="DW488" i="14"/>
  <c r="HU488" i="14"/>
  <c r="BG488" i="14"/>
  <c r="EY488" i="14"/>
  <c r="IV488" i="14"/>
  <c r="CB488" i="14"/>
  <c r="FY488" i="14"/>
  <c r="U488" i="14"/>
  <c r="DC488" i="14"/>
  <c r="GZ488" i="14"/>
  <c r="AN488" i="14"/>
  <c r="EC488" i="14"/>
  <c r="IB488" i="14"/>
  <c r="AW488" i="14"/>
  <c r="DI488" i="14"/>
  <c r="FU488" i="14"/>
  <c r="IG488" i="14"/>
  <c r="CD488" i="14"/>
  <c r="EP488" i="14"/>
  <c r="HB488" i="14"/>
  <c r="CX488" i="14"/>
  <c r="FJ488" i="14"/>
  <c r="HV488" i="14"/>
  <c r="BA488" i="14"/>
  <c r="ER488" i="14"/>
  <c r="IQ488" i="14"/>
  <c r="CH488" i="14"/>
  <c r="GF488" i="14"/>
  <c r="Z488" i="14"/>
  <c r="DH488" i="14"/>
  <c r="HG488" i="14"/>
  <c r="AT488" i="14"/>
  <c r="EJ488" i="14"/>
  <c r="II488" i="14"/>
  <c r="BQ488" i="14"/>
  <c r="FK488" i="14"/>
  <c r="K488" i="14"/>
  <c r="CN488" i="14"/>
  <c r="GM488" i="14"/>
  <c r="AD488" i="14"/>
  <c r="DO488" i="14"/>
  <c r="HM488" i="14"/>
  <c r="AZ488" i="14"/>
  <c r="EQ488" i="14"/>
  <c r="IN488" i="14"/>
  <c r="BE488" i="14"/>
  <c r="DQ488" i="14"/>
  <c r="GC488" i="14"/>
  <c r="IO488" i="14"/>
  <c r="CL488" i="14"/>
  <c r="EX488" i="14"/>
  <c r="HJ488" i="14"/>
  <c r="DF488" i="14"/>
  <c r="FR488" i="14"/>
  <c r="ID488" i="14"/>
  <c r="BK488" i="14"/>
  <c r="FD488" i="14"/>
  <c r="O488" i="14"/>
  <c r="CU488" i="14"/>
  <c r="GR488" i="14"/>
  <c r="AI488" i="14"/>
  <c r="DU488" i="14"/>
  <c r="HT488" i="14"/>
  <c r="BD488" i="14"/>
  <c r="EV488" i="14"/>
  <c r="IU488" i="14"/>
  <c r="CA488" i="14"/>
  <c r="FX488" i="14"/>
  <c r="T488" i="14"/>
  <c r="CZ488" i="14"/>
  <c r="GY488" i="14"/>
  <c r="AM488" i="14"/>
  <c r="EB488" i="14"/>
  <c r="IA488" i="14"/>
  <c r="BJ488" i="14"/>
  <c r="FC488" i="14"/>
  <c r="JA488" i="14"/>
  <c r="BM488" i="14"/>
  <c r="DY488" i="14"/>
  <c r="GK488" i="14"/>
  <c r="IW488" i="14"/>
  <c r="CT488" i="14"/>
  <c r="FF488" i="14"/>
  <c r="HR488" i="14"/>
  <c r="DN488" i="14"/>
  <c r="FZ488" i="14"/>
  <c r="IL488" i="14"/>
  <c r="BW488" i="14"/>
  <c r="FQ488" i="14"/>
  <c r="X488" i="14"/>
  <c r="DG488" i="14"/>
  <c r="HE488" i="14"/>
  <c r="AS488" i="14"/>
  <c r="EI488" i="14"/>
  <c r="IF488" i="14"/>
  <c r="BP488" i="14"/>
  <c r="FI488" i="14"/>
  <c r="J488" i="14"/>
  <c r="CM488" i="14"/>
  <c r="GJ488" i="14"/>
  <c r="AC488" i="14"/>
  <c r="DM488" i="14"/>
  <c r="HL488" i="14"/>
  <c r="AY488" i="14"/>
  <c r="EN488" i="14"/>
  <c r="IM488" i="14"/>
  <c r="BT488" i="14"/>
  <c r="FP488" i="14"/>
  <c r="I488" i="14"/>
  <c r="BU488" i="14"/>
  <c r="EG488" i="14"/>
  <c r="GS488" i="14"/>
  <c r="AP488" i="14"/>
  <c r="DB488" i="14"/>
  <c r="FN488" i="14"/>
  <c r="HZ488" i="14"/>
  <c r="DV488" i="14"/>
  <c r="GH488" i="14"/>
  <c r="IT488" i="14"/>
  <c r="CG488" i="14"/>
  <c r="GE488" i="14"/>
  <c r="AH488" i="14"/>
  <c r="DT488" i="14"/>
  <c r="HS488" i="14"/>
  <c r="BC488" i="14"/>
  <c r="EU488" i="14"/>
  <c r="IS488" i="14"/>
  <c r="BZ488" i="14"/>
  <c r="FW488" i="14"/>
  <c r="S488" i="14"/>
  <c r="CY488" i="14"/>
  <c r="GW488" i="14"/>
  <c r="AL488" i="14"/>
  <c r="EA488" i="14"/>
  <c r="HX488" i="14"/>
  <c r="BI488" i="14"/>
  <c r="FA488" i="14"/>
  <c r="IZ488" i="14"/>
  <c r="CF488" i="14"/>
  <c r="GB488" i="14"/>
  <c r="Q488" i="14"/>
  <c r="CC488" i="14"/>
  <c r="EO488" i="14"/>
  <c r="HA488" i="14"/>
  <c r="AX488" i="14"/>
  <c r="DJ488" i="14"/>
  <c r="FV488" i="14"/>
  <c r="IH488" i="14"/>
  <c r="ED488" i="14"/>
  <c r="GP488" i="14"/>
  <c r="C231" i="14"/>
  <c r="D230" i="14"/>
  <c r="E229" i="14"/>
  <c r="F229" i="14" s="1"/>
  <c r="G229" i="14"/>
  <c r="F228" i="14"/>
  <c r="C168" i="1"/>
  <c r="C171" i="1" s="1"/>
  <c r="C174" i="1"/>
  <c r="H229" i="14" l="1"/>
  <c r="I229" i="14" s="1"/>
  <c r="K229" i="14" s="1"/>
  <c r="IV490" i="14" s="1"/>
  <c r="I228" i="14"/>
  <c r="K228" i="14" s="1"/>
  <c r="IY489" i="14" s="1"/>
  <c r="E230" i="14"/>
  <c r="G230" i="14" s="1"/>
  <c r="D231" i="14"/>
  <c r="C232" i="14"/>
  <c r="C216" i="1"/>
  <c r="C202" i="1"/>
  <c r="C176" i="1"/>
  <c r="C175" i="1"/>
  <c r="GC490" i="14" l="1"/>
  <c r="GX490" i="14"/>
  <c r="IF490" i="14"/>
  <c r="AG490" i="14"/>
  <c r="R490" i="14"/>
  <c r="DB489" i="14"/>
  <c r="HY490" i="14"/>
  <c r="HH489" i="14"/>
  <c r="HG490" i="14"/>
  <c r="I489" i="14"/>
  <c r="AW490" i="14"/>
  <c r="DH489" i="14"/>
  <c r="HM489" i="14"/>
  <c r="CJ489" i="14"/>
  <c r="BG490" i="14"/>
  <c r="CD489" i="14"/>
  <c r="BX489" i="14"/>
  <c r="AZ490" i="14"/>
  <c r="GD489" i="14"/>
  <c r="AB489" i="14"/>
  <c r="M490" i="14"/>
  <c r="AS489" i="14"/>
  <c r="ED489" i="14"/>
  <c r="IK490" i="14"/>
  <c r="ER489" i="14"/>
  <c r="DW489" i="14"/>
  <c r="BK490" i="14"/>
  <c r="AP490" i="14"/>
  <c r="Y490" i="14"/>
  <c r="GQ490" i="14"/>
  <c r="CS490" i="14"/>
  <c r="BF490" i="14"/>
  <c r="DS490" i="14"/>
  <c r="DL490" i="14"/>
  <c r="BI490" i="14"/>
  <c r="BB490" i="14"/>
  <c r="H490" i="14"/>
  <c r="AC489" i="14"/>
  <c r="EB489" i="14"/>
  <c r="IX489" i="14"/>
  <c r="DD489" i="14"/>
  <c r="HJ489" i="14"/>
  <c r="BT489" i="14"/>
  <c r="FQ489" i="14"/>
  <c r="AH489" i="14"/>
  <c r="EG489" i="14"/>
  <c r="J489" i="14"/>
  <c r="DI489" i="14"/>
  <c r="FV489" i="14"/>
  <c r="DZ489" i="14"/>
  <c r="GP489" i="14"/>
  <c r="GI489" i="14"/>
  <c r="BW489" i="14"/>
  <c r="AO490" i="14"/>
  <c r="W490" i="14"/>
  <c r="HZ490" i="14"/>
  <c r="CL490" i="14"/>
  <c r="BC490" i="14"/>
  <c r="AM490" i="14"/>
  <c r="DK490" i="14"/>
  <c r="BH490" i="14"/>
  <c r="BA490" i="14"/>
  <c r="N490" i="14"/>
  <c r="IL490" i="14"/>
  <c r="Q489" i="14"/>
  <c r="DP489" i="14"/>
  <c r="IB489" i="14"/>
  <c r="CR489" i="14"/>
  <c r="GT489" i="14"/>
  <c r="BF489" i="14"/>
  <c r="FE489" i="14"/>
  <c r="U489" i="14"/>
  <c r="DT489" i="14"/>
  <c r="IJ489" i="14"/>
  <c r="CV489" i="14"/>
  <c r="CK489" i="14"/>
  <c r="AO489" i="14"/>
  <c r="EL489" i="14"/>
  <c r="EE489" i="14"/>
  <c r="S489" i="14"/>
  <c r="DA490" i="14"/>
  <c r="BM490" i="14"/>
  <c r="DG490" i="14"/>
  <c r="HJ490" i="14"/>
  <c r="GT490" i="14"/>
  <c r="CY490" i="14"/>
  <c r="EI490" i="14"/>
  <c r="DT490" i="14"/>
  <c r="DM490" i="14"/>
  <c r="BJ490" i="14"/>
  <c r="AV490" i="14"/>
  <c r="AP489" i="14"/>
  <c r="EO489" i="14"/>
  <c r="R489" i="14"/>
  <c r="DQ489" i="14"/>
  <c r="IC489" i="14"/>
  <c r="CF489" i="14"/>
  <c r="GF489" i="14"/>
  <c r="AV489" i="14"/>
  <c r="ES489" i="14"/>
  <c r="X489" i="14"/>
  <c r="DU489" i="14"/>
  <c r="GL489" i="14"/>
  <c r="EN489" i="14"/>
  <c r="GX489" i="14"/>
  <c r="GQ489" i="14"/>
  <c r="CE489" i="14"/>
  <c r="K489" i="14"/>
  <c r="DW490" i="14"/>
  <c r="DB490" i="14"/>
  <c r="DZ490" i="14"/>
  <c r="I490" i="14"/>
  <c r="HQ490" i="14"/>
  <c r="HA490" i="14"/>
  <c r="GE490" i="14"/>
  <c r="EJ490" i="14"/>
  <c r="DU490" i="14"/>
  <c r="DN490" i="14"/>
  <c r="BD490" i="14"/>
  <c r="BD489" i="14"/>
  <c r="FA489" i="14"/>
  <c r="AF489" i="14"/>
  <c r="EC489" i="14"/>
  <c r="IZ489" i="14"/>
  <c r="CS489" i="14"/>
  <c r="GV489" i="14"/>
  <c r="BH489" i="14"/>
  <c r="FF489" i="14"/>
  <c r="AJ489" i="14"/>
  <c r="EH489" i="14"/>
  <c r="AZ489" i="14"/>
  <c r="IS489" i="14"/>
  <c r="JB489" i="14"/>
  <c r="IU489" i="14"/>
  <c r="EI489" i="14"/>
  <c r="EP490" i="14"/>
  <c r="DY490" i="14"/>
  <c r="EW490" i="14"/>
  <c r="DJ490" i="14"/>
  <c r="O490" i="14"/>
  <c r="HW490" i="14"/>
  <c r="GU490" i="14"/>
  <c r="GF490" i="14"/>
  <c r="EK490" i="14"/>
  <c r="DV490" i="14"/>
  <c r="DH490" i="14"/>
  <c r="BP489" i="14"/>
  <c r="FN489" i="14"/>
  <c r="AR489" i="14"/>
  <c r="EP489" i="14"/>
  <c r="H489" i="14"/>
  <c r="DE489" i="14"/>
  <c r="HL489" i="14"/>
  <c r="BU489" i="14"/>
  <c r="FT489" i="14"/>
  <c r="AW489" i="14"/>
  <c r="FH489" i="14"/>
  <c r="BM489" i="14"/>
  <c r="N489" i="14"/>
  <c r="G489" i="14"/>
  <c r="HP489" i="14"/>
  <c r="EQ489" i="14"/>
  <c r="GI490" i="14"/>
  <c r="EU490" i="14"/>
  <c r="GL490" i="14"/>
  <c r="EG490" i="14"/>
  <c r="DQ490" i="14"/>
  <c r="K490" i="14"/>
  <c r="II490" i="14"/>
  <c r="GV490" i="14"/>
  <c r="GG490" i="14"/>
  <c r="EL490" i="14"/>
  <c r="GB490" i="14"/>
  <c r="CC489" i="14"/>
  <c r="GB489" i="14"/>
  <c r="BE489" i="14"/>
  <c r="FD489" i="14"/>
  <c r="T489" i="14"/>
  <c r="DR489" i="14"/>
  <c r="IH489" i="14"/>
  <c r="CG489" i="14"/>
  <c r="GG489" i="14"/>
  <c r="BI489" i="14"/>
  <c r="GZ489" i="14"/>
  <c r="EX489" i="14"/>
  <c r="BR489" i="14"/>
  <c r="BK489" i="14"/>
  <c r="GS489" i="14"/>
  <c r="GU489" i="14"/>
  <c r="HB490" i="14"/>
  <c r="GK490" i="14"/>
  <c r="Z490" i="14"/>
  <c r="FV490" i="14"/>
  <c r="EM490" i="14"/>
  <c r="AY490" i="14"/>
  <c r="L490" i="14"/>
  <c r="IJ490" i="14"/>
  <c r="GW490" i="14"/>
  <c r="GH490" i="14"/>
  <c r="GR490" i="14"/>
  <c r="CO489" i="14"/>
  <c r="GR489" i="14"/>
  <c r="BQ489" i="14"/>
  <c r="FP489" i="14"/>
  <c r="AG489" i="14"/>
  <c r="EF489" i="14"/>
  <c r="JA489" i="14"/>
  <c r="CT489" i="14"/>
  <c r="GW489" i="14"/>
  <c r="BV489" i="14"/>
  <c r="HR489" i="14"/>
  <c r="FL489" i="14"/>
  <c r="BZ489" i="14"/>
  <c r="BS489" i="14"/>
  <c r="HA489" i="14"/>
  <c r="HC489" i="14"/>
  <c r="IK489" i="14"/>
  <c r="CW489" i="14"/>
  <c r="HB489" i="14"/>
  <c r="BY489" i="14"/>
  <c r="FX489" i="14"/>
  <c r="BA489" i="14"/>
  <c r="EZ489" i="14"/>
  <c r="V489" i="14"/>
  <c r="CH489" i="14"/>
  <c r="ET489" i="14"/>
  <c r="HF489" i="14"/>
  <c r="O489" i="14"/>
  <c r="CA489" i="14"/>
  <c r="EM489" i="14"/>
  <c r="GY489" i="14"/>
  <c r="HX489" i="14"/>
  <c r="HI489" i="14"/>
  <c r="AA489" i="14"/>
  <c r="CM489" i="14"/>
  <c r="EY489" i="14"/>
  <c r="HK489" i="14"/>
  <c r="L489" i="14"/>
  <c r="DJ489" i="14"/>
  <c r="HT489" i="14"/>
  <c r="CL489" i="14"/>
  <c r="GN489" i="14"/>
  <c r="BN489" i="14"/>
  <c r="FM489" i="14"/>
  <c r="AD489" i="14"/>
  <c r="CP489" i="14"/>
  <c r="FB489" i="14"/>
  <c r="HN489" i="14"/>
  <c r="W489" i="14"/>
  <c r="CI489" i="14"/>
  <c r="EU489" i="14"/>
  <c r="HG489" i="14"/>
  <c r="IF489" i="14"/>
  <c r="HQ489" i="14"/>
  <c r="AI489" i="14"/>
  <c r="CU489" i="14"/>
  <c r="FG489" i="14"/>
  <c r="HS489" i="14"/>
  <c r="EV489" i="14"/>
  <c r="Y489" i="14"/>
  <c r="DX489" i="14"/>
  <c r="IP489" i="14"/>
  <c r="CZ489" i="14"/>
  <c r="HD489" i="14"/>
  <c r="CB489" i="14"/>
  <c r="FY489" i="14"/>
  <c r="AL489" i="14"/>
  <c r="CX489" i="14"/>
  <c r="FJ489" i="14"/>
  <c r="HV489" i="14"/>
  <c r="AE489" i="14"/>
  <c r="CQ489" i="14"/>
  <c r="FC489" i="14"/>
  <c r="HO489" i="14"/>
  <c r="IN489" i="14"/>
  <c r="HY489" i="14"/>
  <c r="AQ489" i="14"/>
  <c r="DC489" i="14"/>
  <c r="FO489" i="14"/>
  <c r="IA489" i="14"/>
  <c r="AK489" i="14"/>
  <c r="EJ489" i="14"/>
  <c r="M489" i="14"/>
  <c r="DL489" i="14"/>
  <c r="HU489" i="14"/>
  <c r="CN489" i="14"/>
  <c r="GO489" i="14"/>
  <c r="AT489" i="14"/>
  <c r="DF489" i="14"/>
  <c r="FR489" i="14"/>
  <c r="ID489" i="14"/>
  <c r="AM489" i="14"/>
  <c r="CY489" i="14"/>
  <c r="FK489" i="14"/>
  <c r="HW489" i="14"/>
  <c r="IV489" i="14"/>
  <c r="IG489" i="14"/>
  <c r="AY489" i="14"/>
  <c r="DK489" i="14"/>
  <c r="FW489" i="14"/>
  <c r="II489" i="14"/>
  <c r="FU489" i="14"/>
  <c r="AX489" i="14"/>
  <c r="EW489" i="14"/>
  <c r="Z489" i="14"/>
  <c r="DY489" i="14"/>
  <c r="IR489" i="14"/>
  <c r="DA489" i="14"/>
  <c r="HE489" i="14"/>
  <c r="BB489" i="14"/>
  <c r="DN489" i="14"/>
  <c r="FZ489" i="14"/>
  <c r="IL489" i="14"/>
  <c r="AU489" i="14"/>
  <c r="DG489" i="14"/>
  <c r="FS489" i="14"/>
  <c r="IE489" i="14"/>
  <c r="GC489" i="14"/>
  <c r="IO489" i="14"/>
  <c r="BG489" i="14"/>
  <c r="DS489" i="14"/>
  <c r="GE489" i="14"/>
  <c r="IQ489" i="14"/>
  <c r="GJ489" i="14"/>
  <c r="BL489" i="14"/>
  <c r="FI489" i="14"/>
  <c r="AN489" i="14"/>
  <c r="EK489" i="14"/>
  <c r="P489" i="14"/>
  <c r="DM489" i="14"/>
  <c r="HZ489" i="14"/>
  <c r="BJ489" i="14"/>
  <c r="DV489" i="14"/>
  <c r="GH489" i="14"/>
  <c r="IT489" i="14"/>
  <c r="BC489" i="14"/>
  <c r="DO489" i="14"/>
  <c r="GA489" i="14"/>
  <c r="IM489" i="14"/>
  <c r="GK489" i="14"/>
  <c r="IW489" i="14"/>
  <c r="BO489" i="14"/>
  <c r="EA489" i="14"/>
  <c r="GM489" i="14"/>
  <c r="DP490" i="14"/>
  <c r="EF490" i="14"/>
  <c r="FW490" i="14"/>
  <c r="BX490" i="14"/>
  <c r="IR490" i="14"/>
  <c r="FY490" i="14"/>
  <c r="BZ490" i="14"/>
  <c r="IT490" i="14"/>
  <c r="FT490" i="14"/>
  <c r="BW490" i="14"/>
  <c r="IQ490" i="14"/>
  <c r="FX490" i="14"/>
  <c r="BY490" i="14"/>
  <c r="IS490" i="14"/>
  <c r="FZ490" i="14"/>
  <c r="BT490" i="14"/>
  <c r="IN490" i="14"/>
  <c r="G490" i="14"/>
  <c r="CQ490" i="14"/>
  <c r="GA490" i="14"/>
  <c r="Q490" i="14"/>
  <c r="AQ490" i="14"/>
  <c r="FO490" i="14"/>
  <c r="AR490" i="14"/>
  <c r="FP490" i="14"/>
  <c r="AS490" i="14"/>
  <c r="FQ490" i="14"/>
  <c r="AT490" i="14"/>
  <c r="FR490" i="14"/>
  <c r="AN490" i="14"/>
  <c r="FL490" i="14"/>
  <c r="FU490" i="14"/>
  <c r="J490" i="14"/>
  <c r="CT490" i="14"/>
  <c r="GD490" i="14"/>
  <c r="DC490" i="14"/>
  <c r="IA490" i="14"/>
  <c r="DD490" i="14"/>
  <c r="IB490" i="14"/>
  <c r="DE490" i="14"/>
  <c r="IC490" i="14"/>
  <c r="DF490" i="14"/>
  <c r="ID490" i="14"/>
  <c r="CZ490" i="14"/>
  <c r="HX490" i="14"/>
  <c r="AU490" i="14"/>
  <c r="HI490" i="14"/>
  <c r="DI490" i="14"/>
  <c r="AE490" i="14"/>
  <c r="GS490" i="14"/>
  <c r="DO490" i="14"/>
  <c r="AH490" i="14"/>
  <c r="GY490" i="14"/>
  <c r="DR490" i="14"/>
  <c r="S490" i="14"/>
  <c r="CE490" i="14"/>
  <c r="EQ490" i="14"/>
  <c r="HC490" i="14"/>
  <c r="T490" i="14"/>
  <c r="CF490" i="14"/>
  <c r="ER490" i="14"/>
  <c r="HD490" i="14"/>
  <c r="U490" i="14"/>
  <c r="CG490" i="14"/>
  <c r="ES490" i="14"/>
  <c r="HE490" i="14"/>
  <c r="V490" i="14"/>
  <c r="CH490" i="14"/>
  <c r="ET490" i="14"/>
  <c r="HF490" i="14"/>
  <c r="P490" i="14"/>
  <c r="CB490" i="14"/>
  <c r="EN490" i="14"/>
  <c r="GZ490" i="14"/>
  <c r="BN490" i="14"/>
  <c r="EE490" i="14"/>
  <c r="AX490" i="14"/>
  <c r="HO490" i="14"/>
  <c r="EH490" i="14"/>
  <c r="BE490" i="14"/>
  <c r="HR490" i="14"/>
  <c r="EO490" i="14"/>
  <c r="AA490" i="14"/>
  <c r="CM490" i="14"/>
  <c r="EY490" i="14"/>
  <c r="HK490" i="14"/>
  <c r="AB490" i="14"/>
  <c r="CN490" i="14"/>
  <c r="EZ490" i="14"/>
  <c r="HL490" i="14"/>
  <c r="AC490" i="14"/>
  <c r="CO490" i="14"/>
  <c r="FA490" i="14"/>
  <c r="HM490" i="14"/>
  <c r="AD490" i="14"/>
  <c r="CP490" i="14"/>
  <c r="FB490" i="14"/>
  <c r="HN490" i="14"/>
  <c r="X490" i="14"/>
  <c r="CJ490" i="14"/>
  <c r="EV490" i="14"/>
  <c r="HH490" i="14"/>
  <c r="IE490" i="14"/>
  <c r="CD490" i="14"/>
  <c r="IU490" i="14"/>
  <c r="FN490" i="14"/>
  <c r="CK490" i="14"/>
  <c r="IX490" i="14"/>
  <c r="EX490" i="14"/>
  <c r="BU490" i="14"/>
  <c r="IH490" i="14"/>
  <c r="FE490" i="14"/>
  <c r="CA490" i="14"/>
  <c r="IO490" i="14"/>
  <c r="FK490" i="14"/>
  <c r="AI490" i="14"/>
  <c r="CU490" i="14"/>
  <c r="FG490" i="14"/>
  <c r="HS490" i="14"/>
  <c r="AJ490" i="14"/>
  <c r="CV490" i="14"/>
  <c r="FH490" i="14"/>
  <c r="HT490" i="14"/>
  <c r="AK490" i="14"/>
  <c r="CW490" i="14"/>
  <c r="FI490" i="14"/>
  <c r="HU490" i="14"/>
  <c r="AL490" i="14"/>
  <c r="CX490" i="14"/>
  <c r="FJ490" i="14"/>
  <c r="HV490" i="14"/>
  <c r="AF490" i="14"/>
  <c r="CR490" i="14"/>
  <c r="FD490" i="14"/>
  <c r="HP490" i="14"/>
  <c r="FM490" i="14"/>
  <c r="CI490" i="14"/>
  <c r="IW490" i="14"/>
  <c r="FS490" i="14"/>
  <c r="BS490" i="14"/>
  <c r="IG490" i="14"/>
  <c r="FC490" i="14"/>
  <c r="BV490" i="14"/>
  <c r="IM490" i="14"/>
  <c r="FF490" i="14"/>
  <c r="CC490" i="14"/>
  <c r="IP490" i="14"/>
  <c r="BO490" i="14"/>
  <c r="EA490" i="14"/>
  <c r="GM490" i="14"/>
  <c r="IY490" i="14"/>
  <c r="BP490" i="14"/>
  <c r="EB490" i="14"/>
  <c r="GN490" i="14"/>
  <c r="IZ490" i="14"/>
  <c r="BQ490" i="14"/>
  <c r="EC490" i="14"/>
  <c r="GO490" i="14"/>
  <c r="JA490" i="14"/>
  <c r="BR490" i="14"/>
  <c r="ED490" i="14"/>
  <c r="GP490" i="14"/>
  <c r="JB490" i="14"/>
  <c r="BL490" i="14"/>
  <c r="DX490" i="14"/>
  <c r="GJ490" i="14"/>
  <c r="C233" i="14"/>
  <c r="D232" i="14"/>
  <c r="E231" i="14"/>
  <c r="H231" i="14" s="1"/>
  <c r="G231" i="14"/>
  <c r="F230" i="14"/>
  <c r="H230" i="14"/>
  <c r="F231" i="14" l="1"/>
  <c r="I231" i="14" s="1"/>
  <c r="K231" i="14" s="1"/>
  <c r="GS492" i="14" s="1"/>
  <c r="I230" i="14"/>
  <c r="K230" i="14" s="1"/>
  <c r="GV491" i="14" s="1"/>
  <c r="E232" i="14"/>
  <c r="H232" i="14" s="1"/>
  <c r="D233" i="14"/>
  <c r="C234" i="14"/>
  <c r="G232" i="14" l="1"/>
  <c r="IN492" i="14"/>
  <c r="FD492" i="14"/>
  <c r="IQ492" i="14"/>
  <c r="CO492" i="14"/>
  <c r="DV491" i="14"/>
  <c r="EE491" i="14"/>
  <c r="W492" i="14"/>
  <c r="JA492" i="14"/>
  <c r="CM492" i="14"/>
  <c r="U492" i="14"/>
  <c r="EU491" i="14"/>
  <c r="DB492" i="14"/>
  <c r="AI492" i="14"/>
  <c r="ES492" i="14"/>
  <c r="CP492" i="14"/>
  <c r="DG491" i="14"/>
  <c r="HB492" i="14"/>
  <c r="BS492" i="14"/>
  <c r="IR492" i="14"/>
  <c r="FX492" i="14"/>
  <c r="AQ492" i="14"/>
  <c r="DD492" i="14"/>
  <c r="BV492" i="14"/>
  <c r="AN492" i="14"/>
  <c r="FA491" i="14"/>
  <c r="HM492" i="14"/>
  <c r="CA492" i="14"/>
  <c r="ER492" i="14"/>
  <c r="EV492" i="14"/>
  <c r="EB492" i="14"/>
  <c r="GM491" i="14"/>
  <c r="IA492" i="14"/>
  <c r="DL492" i="14"/>
  <c r="GR492" i="14"/>
  <c r="IS492" i="14"/>
  <c r="HG492" i="14"/>
  <c r="M491" i="14"/>
  <c r="IZ492" i="14"/>
  <c r="HC492" i="14"/>
  <c r="AJ492" i="14"/>
  <c r="FW492" i="14"/>
  <c r="BH492" i="14"/>
  <c r="BZ492" i="14"/>
  <c r="GB492" i="14"/>
  <c r="X492" i="14"/>
  <c r="CT492" i="14"/>
  <c r="GD492" i="14"/>
  <c r="P492" i="14"/>
  <c r="CL492" i="14"/>
  <c r="FQ492" i="14"/>
  <c r="R492" i="14"/>
  <c r="DW492" i="14"/>
  <c r="BC492" i="14"/>
  <c r="HT492" i="14"/>
  <c r="EX492" i="14"/>
  <c r="BX492" i="14"/>
  <c r="IX492" i="14"/>
  <c r="ET492" i="14"/>
  <c r="EO492" i="14"/>
  <c r="BC491" i="14"/>
  <c r="EC492" i="14"/>
  <c r="FA492" i="14"/>
  <c r="AF492" i="14"/>
  <c r="AH492" i="14"/>
  <c r="DC492" i="14"/>
  <c r="GO492" i="14"/>
  <c r="Z492" i="14"/>
  <c r="CU492" i="14"/>
  <c r="GE492" i="14"/>
  <c r="AA492" i="14"/>
  <c r="EH492" i="14"/>
  <c r="BL492" i="14"/>
  <c r="IH492" i="14"/>
  <c r="FI492" i="14"/>
  <c r="CG492" i="14"/>
  <c r="AE492" i="14"/>
  <c r="FB492" i="14"/>
  <c r="EW492" i="14"/>
  <c r="BZ491" i="14"/>
  <c r="GH492" i="14"/>
  <c r="HA492" i="14"/>
  <c r="K492" i="14"/>
  <c r="N492" i="14"/>
  <c r="V492" i="14"/>
  <c r="GN492" i="14"/>
  <c r="AZ492" i="14"/>
  <c r="DU492" i="14"/>
  <c r="HP492" i="14"/>
  <c r="AR492" i="14"/>
  <c r="DM492" i="14"/>
  <c r="HD492" i="14"/>
  <c r="BB492" i="14"/>
  <c r="GF492" i="14"/>
  <c r="CW492" i="14"/>
  <c r="AU492" i="14"/>
  <c r="HJ492" i="14"/>
  <c r="DR492" i="14"/>
  <c r="BP492" i="14"/>
  <c r="IT492" i="14"/>
  <c r="HV491" i="14"/>
  <c r="AY492" i="14"/>
  <c r="BQ492" i="14"/>
  <c r="CI492" i="14"/>
  <c r="AP492" i="14"/>
  <c r="BI492" i="14"/>
  <c r="ED492" i="14"/>
  <c r="IB492" i="14"/>
  <c r="BA492" i="14"/>
  <c r="DV492" i="14"/>
  <c r="HR492" i="14"/>
  <c r="BK492" i="14"/>
  <c r="HS492" i="14"/>
  <c r="DX492" i="14"/>
  <c r="BW492" i="14"/>
  <c r="IV492" i="14"/>
  <c r="EY492" i="14"/>
  <c r="CZ492" i="14"/>
  <c r="GA492" i="14"/>
  <c r="DT492" i="14"/>
  <c r="EP492" i="14"/>
  <c r="FO492" i="14"/>
  <c r="DK492" i="14"/>
  <c r="BR492" i="14"/>
  <c r="EQ492" i="14"/>
  <c r="IP492" i="14"/>
  <c r="BJ492" i="14"/>
  <c r="EF492" i="14"/>
  <c r="IC492" i="14"/>
  <c r="BT492" i="14"/>
  <c r="IF492" i="14"/>
  <c r="EI492" i="14"/>
  <c r="CF492" i="14"/>
  <c r="L492" i="14"/>
  <c r="FL492" i="14"/>
  <c r="DJ492" i="14"/>
  <c r="GY492" i="14"/>
  <c r="M492" i="14"/>
  <c r="T492" i="14"/>
  <c r="CR492" i="14"/>
  <c r="O492" i="14"/>
  <c r="CJ492" i="14"/>
  <c r="FP492" i="14"/>
  <c r="G492" i="14"/>
  <c r="CB492" i="14"/>
  <c r="FF492" i="14"/>
  <c r="H492" i="14"/>
  <c r="CV492" i="14"/>
  <c r="AB492" i="14"/>
  <c r="GG492" i="14"/>
  <c r="DP492" i="14"/>
  <c r="AV492" i="14"/>
  <c r="HK492" i="14"/>
  <c r="GM492" i="14"/>
  <c r="Y492" i="14"/>
  <c r="CD492" i="14"/>
  <c r="FG492" i="14"/>
  <c r="J492" i="14"/>
  <c r="CE492" i="14"/>
  <c r="FH492" i="14"/>
  <c r="AC492" i="14"/>
  <c r="CX492" i="14"/>
  <c r="GJ492" i="14"/>
  <c r="AD492" i="14"/>
  <c r="CY492" i="14"/>
  <c r="GL492" i="14"/>
  <c r="AX492" i="14"/>
  <c r="EN492" i="14"/>
  <c r="HF492" i="14"/>
  <c r="IM492" i="14"/>
  <c r="HI492" i="14"/>
  <c r="BK491" i="14"/>
  <c r="AD491" i="14"/>
  <c r="H491" i="14"/>
  <c r="AP491" i="14"/>
  <c r="BY491" i="14"/>
  <c r="FT492" i="14"/>
  <c r="S492" i="14"/>
  <c r="CN492" i="14"/>
  <c r="FV492" i="14"/>
  <c r="AL492" i="14"/>
  <c r="DG492" i="14"/>
  <c r="GV492" i="14"/>
  <c r="AM492" i="14"/>
  <c r="DH492" i="14"/>
  <c r="GW492" i="14"/>
  <c r="BG492" i="14"/>
  <c r="FY492" i="14"/>
  <c r="HN492" i="14"/>
  <c r="Q492" i="14"/>
  <c r="CH491" i="14"/>
  <c r="AZ491" i="14"/>
  <c r="BT491" i="14"/>
  <c r="DB491" i="14"/>
  <c r="EM491" i="14"/>
  <c r="O491" i="14"/>
  <c r="IQ491" i="14"/>
  <c r="HA491" i="14"/>
  <c r="EG491" i="14"/>
  <c r="FT491" i="14"/>
  <c r="HH491" i="14"/>
  <c r="DE492" i="14"/>
  <c r="GT492" i="14"/>
  <c r="AK492" i="14"/>
  <c r="DF492" i="14"/>
  <c r="GU492" i="14"/>
  <c r="BD492" i="14"/>
  <c r="DZ492" i="14"/>
  <c r="HU492" i="14"/>
  <c r="BF492" i="14"/>
  <c r="EA492" i="14"/>
  <c r="HX492" i="14"/>
  <c r="BY492" i="14"/>
  <c r="HZ492" i="14"/>
  <c r="EM492" i="14"/>
  <c r="CC492" i="14"/>
  <c r="AL491" i="14"/>
  <c r="W491" i="14"/>
  <c r="IA491" i="14"/>
  <c r="HB491" i="14"/>
  <c r="IO491" i="14"/>
  <c r="ER491" i="14"/>
  <c r="AS492" i="14"/>
  <c r="DN492" i="14"/>
  <c r="HE492" i="14"/>
  <c r="AT492" i="14"/>
  <c r="DO492" i="14"/>
  <c r="HH492" i="14"/>
  <c r="BN492" i="14"/>
  <c r="EJ492" i="14"/>
  <c r="II492" i="14"/>
  <c r="BO492" i="14"/>
  <c r="EK492" i="14"/>
  <c r="IJ492" i="14"/>
  <c r="CQ492" i="14"/>
  <c r="IK492" i="14"/>
  <c r="EU492" i="14"/>
  <c r="CK492" i="14"/>
  <c r="GO491" i="14"/>
  <c r="FY491" i="14"/>
  <c r="DN491" i="14"/>
  <c r="Y491" i="14"/>
  <c r="BG491" i="14"/>
  <c r="HD491" i="14"/>
  <c r="HJ491" i="14"/>
  <c r="GX491" i="14"/>
  <c r="EL491" i="14"/>
  <c r="CK491" i="14"/>
  <c r="DS491" i="14"/>
  <c r="GZ492" i="14"/>
  <c r="FJ492" i="14"/>
  <c r="HV492" i="14"/>
  <c r="FC492" i="14"/>
  <c r="HO492" i="14"/>
  <c r="AG492" i="14"/>
  <c r="CS492" i="14"/>
  <c r="FE492" i="14"/>
  <c r="HQ492" i="14"/>
  <c r="BH491" i="14"/>
  <c r="IK491" i="14"/>
  <c r="FQ491" i="14"/>
  <c r="DD491" i="14"/>
  <c r="AT491" i="14"/>
  <c r="HS491" i="14"/>
  <c r="FD491" i="14"/>
  <c r="BS491" i="14"/>
  <c r="JA491" i="14"/>
  <c r="FG491" i="14"/>
  <c r="CV491" i="14"/>
  <c r="P491" i="14"/>
  <c r="CB491" i="14"/>
  <c r="EP491" i="14"/>
  <c r="HK491" i="14"/>
  <c r="AG491" i="14"/>
  <c r="CS491" i="14"/>
  <c r="FJ491" i="14"/>
  <c r="IE491" i="14"/>
  <c r="AX491" i="14"/>
  <c r="DJ491" i="14"/>
  <c r="GC491" i="14"/>
  <c r="IX491" i="14"/>
  <c r="BO491" i="14"/>
  <c r="EA491" i="14"/>
  <c r="GW491" i="14"/>
  <c r="U491" i="14"/>
  <c r="CG491" i="14"/>
  <c r="EV491" i="14"/>
  <c r="HQ491" i="14"/>
  <c r="EZ491" i="14"/>
  <c r="HL491" i="14"/>
  <c r="DS492" i="14"/>
  <c r="HL492" i="14"/>
  <c r="FR492" i="14"/>
  <c r="ID492" i="14"/>
  <c r="FK492" i="14"/>
  <c r="HW492" i="14"/>
  <c r="AO492" i="14"/>
  <c r="DA492" i="14"/>
  <c r="FM492" i="14"/>
  <c r="HY492" i="14"/>
  <c r="CA491" i="14"/>
  <c r="T491" i="14"/>
  <c r="GQ491" i="14"/>
  <c r="DW491" i="14"/>
  <c r="BP491" i="14"/>
  <c r="IT491" i="14"/>
  <c r="FZ491" i="14"/>
  <c r="CP491" i="14"/>
  <c r="L491" i="14"/>
  <c r="GH491" i="14"/>
  <c r="DO491" i="14"/>
  <c r="X491" i="14"/>
  <c r="CJ491" i="14"/>
  <c r="EY491" i="14"/>
  <c r="HU491" i="14"/>
  <c r="AO491" i="14"/>
  <c r="DA491" i="14"/>
  <c r="FS491" i="14"/>
  <c r="IN491" i="14"/>
  <c r="BF491" i="14"/>
  <c r="DR491" i="14"/>
  <c r="GL491" i="14"/>
  <c r="K491" i="14"/>
  <c r="BW491" i="14"/>
  <c r="EK491" i="14"/>
  <c r="HF491" i="14"/>
  <c r="AC491" i="14"/>
  <c r="CO491" i="14"/>
  <c r="FE491" i="14"/>
  <c r="HZ491" i="14"/>
  <c r="FH491" i="14"/>
  <c r="HT491" i="14"/>
  <c r="FZ492" i="14"/>
  <c r="IL492" i="14"/>
  <c r="FS492" i="14"/>
  <c r="IE492" i="14"/>
  <c r="AW492" i="14"/>
  <c r="DI492" i="14"/>
  <c r="FU492" i="14"/>
  <c r="IG492" i="14"/>
  <c r="CX491" i="14"/>
  <c r="AM491" i="14"/>
  <c r="HP491" i="14"/>
  <c r="EW491" i="14"/>
  <c r="CI491" i="14"/>
  <c r="AB491" i="14"/>
  <c r="GZ491" i="14"/>
  <c r="DL491" i="14"/>
  <c r="AE491" i="14"/>
  <c r="HG491" i="14"/>
  <c r="EN491" i="14"/>
  <c r="AF491" i="14"/>
  <c r="CR491" i="14"/>
  <c r="FI491" i="14"/>
  <c r="ID491" i="14"/>
  <c r="AW491" i="14"/>
  <c r="DI491" i="14"/>
  <c r="GB491" i="14"/>
  <c r="IW491" i="14"/>
  <c r="BN491" i="14"/>
  <c r="DZ491" i="14"/>
  <c r="GU491" i="14"/>
  <c r="S491" i="14"/>
  <c r="CE491" i="14"/>
  <c r="ET491" i="14"/>
  <c r="HO491" i="14"/>
  <c r="AK491" i="14"/>
  <c r="CW491" i="14"/>
  <c r="FN491" i="14"/>
  <c r="II491" i="14"/>
  <c r="FP491" i="14"/>
  <c r="IB491" i="14"/>
  <c r="BE492" i="14"/>
  <c r="DQ492" i="14"/>
  <c r="GC492" i="14"/>
  <c r="IO492" i="14"/>
  <c r="DT491" i="14"/>
  <c r="BJ491" i="14"/>
  <c r="IL491" i="14"/>
  <c r="FV491" i="14"/>
  <c r="DF491" i="14"/>
  <c r="AU491" i="14"/>
  <c r="HY491" i="14"/>
  <c r="EF491" i="14"/>
  <c r="BB491" i="14"/>
  <c r="IC491" i="14"/>
  <c r="FM491" i="14"/>
  <c r="AN491" i="14"/>
  <c r="CZ491" i="14"/>
  <c r="FR491" i="14"/>
  <c r="IM491" i="14"/>
  <c r="BE491" i="14"/>
  <c r="DQ491" i="14"/>
  <c r="GK491" i="14"/>
  <c r="J491" i="14"/>
  <c r="BV491" i="14"/>
  <c r="EI491" i="14"/>
  <c r="HE491" i="14"/>
  <c r="AA491" i="14"/>
  <c r="CM491" i="14"/>
  <c r="FC491" i="14"/>
  <c r="HX491" i="14"/>
  <c r="AS491" i="14"/>
  <c r="DE491" i="14"/>
  <c r="FW491" i="14"/>
  <c r="IS491" i="14"/>
  <c r="FX491" i="14"/>
  <c r="IJ491" i="14"/>
  <c r="EZ492" i="14"/>
  <c r="IY492" i="14"/>
  <c r="GP492" i="14"/>
  <c r="JB492" i="14"/>
  <c r="GI492" i="14"/>
  <c r="IU492" i="14"/>
  <c r="BM492" i="14"/>
  <c r="DY492" i="14"/>
  <c r="GK492" i="14"/>
  <c r="IW492" i="14"/>
  <c r="EO491" i="14"/>
  <c r="CF491" i="14"/>
  <c r="V491" i="14"/>
  <c r="GR491" i="14"/>
  <c r="EC491" i="14"/>
  <c r="BR491" i="14"/>
  <c r="IU491" i="14"/>
  <c r="FF491" i="14"/>
  <c r="BX491" i="14"/>
  <c r="N491" i="14"/>
  <c r="GI491" i="14"/>
  <c r="AV491" i="14"/>
  <c r="DH491" i="14"/>
  <c r="GA491" i="14"/>
  <c r="IV491" i="14"/>
  <c r="BM491" i="14"/>
  <c r="DY491" i="14"/>
  <c r="GT491" i="14"/>
  <c r="R491" i="14"/>
  <c r="CD491" i="14"/>
  <c r="ES491" i="14"/>
  <c r="HN491" i="14"/>
  <c r="AI491" i="14"/>
  <c r="CU491" i="14"/>
  <c r="FL491" i="14"/>
  <c r="IG491" i="14"/>
  <c r="BA491" i="14"/>
  <c r="DM491" i="14"/>
  <c r="GG491" i="14"/>
  <c r="JB491" i="14"/>
  <c r="GF491" i="14"/>
  <c r="IR491" i="14"/>
  <c r="CH492" i="14"/>
  <c r="FN492" i="14"/>
  <c r="EL492" i="14"/>
  <c r="GX492" i="14"/>
  <c r="EE492" i="14"/>
  <c r="GQ492" i="14"/>
  <c r="I492" i="14"/>
  <c r="BU492" i="14"/>
  <c r="EG492" i="14"/>
  <c r="FO491" i="14"/>
  <c r="CY491" i="14"/>
  <c r="AR491" i="14"/>
  <c r="HR491" i="14"/>
  <c r="EX491" i="14"/>
  <c r="CN491" i="14"/>
  <c r="G491" i="14"/>
  <c r="GE491" i="14"/>
  <c r="CQ491" i="14"/>
  <c r="AJ491" i="14"/>
  <c r="HI491" i="14"/>
  <c r="BD491" i="14"/>
  <c r="DP491" i="14"/>
  <c r="GJ491" i="14"/>
  <c r="I491" i="14"/>
  <c r="BU491" i="14"/>
  <c r="EH491" i="14"/>
  <c r="HC491" i="14"/>
  <c r="Z491" i="14"/>
  <c r="CL491" i="14"/>
  <c r="FB491" i="14"/>
  <c r="HW491" i="14"/>
  <c r="AQ491" i="14"/>
  <c r="DC491" i="14"/>
  <c r="FU491" i="14"/>
  <c r="IP491" i="14"/>
  <c r="BI491" i="14"/>
  <c r="DU491" i="14"/>
  <c r="GP491" i="14"/>
  <c r="EB491" i="14"/>
  <c r="GN491" i="14"/>
  <c r="IZ491" i="14"/>
  <c r="IH491" i="14"/>
  <c r="BL491" i="14"/>
  <c r="DX491" i="14"/>
  <c r="GS491" i="14"/>
  <c r="Q491" i="14"/>
  <c r="CC491" i="14"/>
  <c r="EQ491" i="14"/>
  <c r="HM491" i="14"/>
  <c r="AH491" i="14"/>
  <c r="CT491" i="14"/>
  <c r="FK491" i="14"/>
  <c r="IF491" i="14"/>
  <c r="AY491" i="14"/>
  <c r="DK491" i="14"/>
  <c r="GD491" i="14"/>
  <c r="IY491" i="14"/>
  <c r="BQ491" i="14"/>
  <c r="ED491" i="14"/>
  <c r="GY491" i="14"/>
  <c r="EJ491" i="14"/>
  <c r="C235" i="14"/>
  <c r="D234" i="14"/>
  <c r="E233" i="14"/>
  <c r="F233" i="14" s="1"/>
  <c r="F232" i="14"/>
  <c r="I232" i="14" s="1"/>
  <c r="K232" i="14" s="1"/>
  <c r="H233" i="14" l="1"/>
  <c r="G233" i="14"/>
  <c r="IW493" i="14"/>
  <c r="IO493" i="14"/>
  <c r="IG493" i="14"/>
  <c r="HY493" i="14"/>
  <c r="HQ493" i="14"/>
  <c r="HI493" i="14"/>
  <c r="HA493" i="14"/>
  <c r="GS493" i="14"/>
  <c r="GK493" i="14"/>
  <c r="GC493" i="14"/>
  <c r="FU493" i="14"/>
  <c r="FM493" i="14"/>
  <c r="FE493" i="14"/>
  <c r="EW493" i="14"/>
  <c r="EO493" i="14"/>
  <c r="EG493" i="14"/>
  <c r="DY493" i="14"/>
  <c r="DQ493" i="14"/>
  <c r="IY493" i="14"/>
  <c r="IP493" i="14"/>
  <c r="IF493" i="14"/>
  <c r="HW493" i="14"/>
  <c r="HN493" i="14"/>
  <c r="HE493" i="14"/>
  <c r="IU493" i="14"/>
  <c r="IL493" i="14"/>
  <c r="IC493" i="14"/>
  <c r="HT493" i="14"/>
  <c r="HK493" i="14"/>
  <c r="HB493" i="14"/>
  <c r="GR493" i="14"/>
  <c r="GI493" i="14"/>
  <c r="FZ493" i="14"/>
  <c r="FQ493" i="14"/>
  <c r="FH493" i="14"/>
  <c r="EY493" i="14"/>
  <c r="EP493" i="14"/>
  <c r="EF493" i="14"/>
  <c r="DW493" i="14"/>
  <c r="DN493" i="14"/>
  <c r="DF493" i="14"/>
  <c r="CX493" i="14"/>
  <c r="CP493" i="14"/>
  <c r="CH493" i="14"/>
  <c r="BZ493" i="14"/>
  <c r="BR493" i="14"/>
  <c r="BJ493" i="14"/>
  <c r="BB493" i="14"/>
  <c r="AT493" i="14"/>
  <c r="AL493" i="14"/>
  <c r="AD493" i="14"/>
  <c r="V493" i="14"/>
  <c r="N493" i="14"/>
  <c r="JB493" i="14"/>
  <c r="IS493" i="14"/>
  <c r="IJ493" i="14"/>
  <c r="IA493" i="14"/>
  <c r="HR493" i="14"/>
  <c r="HH493" i="14"/>
  <c r="GY493" i="14"/>
  <c r="GP493" i="14"/>
  <c r="GG493" i="14"/>
  <c r="FX493" i="14"/>
  <c r="FO493" i="14"/>
  <c r="FF493" i="14"/>
  <c r="EV493" i="14"/>
  <c r="EM493" i="14"/>
  <c r="ED493" i="14"/>
  <c r="DU493" i="14"/>
  <c r="DL493" i="14"/>
  <c r="DD493" i="14"/>
  <c r="CV493" i="14"/>
  <c r="CN493" i="14"/>
  <c r="CF493" i="14"/>
  <c r="BX493" i="14"/>
  <c r="BP493" i="14"/>
  <c r="BH493" i="14"/>
  <c r="AZ493" i="14"/>
  <c r="AR493" i="14"/>
  <c r="AJ493" i="14"/>
  <c r="AB493" i="14"/>
  <c r="T493" i="14"/>
  <c r="L493" i="14"/>
  <c r="JA493" i="14"/>
  <c r="IR493" i="14"/>
  <c r="II493" i="14"/>
  <c r="HZ493" i="14"/>
  <c r="HP493" i="14"/>
  <c r="HG493" i="14"/>
  <c r="GX493" i="14"/>
  <c r="GO493" i="14"/>
  <c r="GF493" i="14"/>
  <c r="FW493" i="14"/>
  <c r="FN493" i="14"/>
  <c r="FD493" i="14"/>
  <c r="EU493" i="14"/>
  <c r="EL493" i="14"/>
  <c r="EC493" i="14"/>
  <c r="DT493" i="14"/>
  <c r="DK493" i="14"/>
  <c r="DC493" i="14"/>
  <c r="CU493" i="14"/>
  <c r="CM493" i="14"/>
  <c r="CE493" i="14"/>
  <c r="BW493" i="14"/>
  <c r="BO493" i="14"/>
  <c r="BG493" i="14"/>
  <c r="AY493" i="14"/>
  <c r="AQ493" i="14"/>
  <c r="AI493" i="14"/>
  <c r="AA493" i="14"/>
  <c r="S493" i="14"/>
  <c r="K493" i="14"/>
  <c r="IZ493" i="14"/>
  <c r="IQ493" i="14"/>
  <c r="IH493" i="14"/>
  <c r="HX493" i="14"/>
  <c r="HO493" i="14"/>
  <c r="HF493" i="14"/>
  <c r="GW493" i="14"/>
  <c r="GN493" i="14"/>
  <c r="GE493" i="14"/>
  <c r="FV493" i="14"/>
  <c r="FL493" i="14"/>
  <c r="ID493" i="14"/>
  <c r="HD493" i="14"/>
  <c r="GL493" i="14"/>
  <c r="FS493" i="14"/>
  <c r="FB493" i="14"/>
  <c r="EN493" i="14"/>
  <c r="DZ493" i="14"/>
  <c r="DJ493" i="14"/>
  <c r="CY493" i="14"/>
  <c r="CK493" i="14"/>
  <c r="BY493" i="14"/>
  <c r="BL493" i="14"/>
  <c r="AX493" i="14"/>
  <c r="AM493" i="14"/>
  <c r="Y493" i="14"/>
  <c r="M493" i="14"/>
  <c r="IX493" i="14"/>
  <c r="IB493" i="14"/>
  <c r="HC493" i="14"/>
  <c r="GJ493" i="14"/>
  <c r="FR493" i="14"/>
  <c r="FA493" i="14"/>
  <c r="EK493" i="14"/>
  <c r="DX493" i="14"/>
  <c r="DI493" i="14"/>
  <c r="CW493" i="14"/>
  <c r="CJ493" i="14"/>
  <c r="BV493" i="14"/>
  <c r="BK493" i="14"/>
  <c r="AW493" i="14"/>
  <c r="AK493" i="14"/>
  <c r="X493" i="14"/>
  <c r="J493" i="14"/>
  <c r="IV493" i="14"/>
  <c r="HV493" i="14"/>
  <c r="GZ493" i="14"/>
  <c r="GH493" i="14"/>
  <c r="FP493" i="14"/>
  <c r="EZ493" i="14"/>
  <c r="EJ493" i="14"/>
  <c r="DV493" i="14"/>
  <c r="DH493" i="14"/>
  <c r="CT493" i="14"/>
  <c r="CI493" i="14"/>
  <c r="BU493" i="14"/>
  <c r="BI493" i="14"/>
  <c r="AV493" i="14"/>
  <c r="AH493" i="14"/>
  <c r="W493" i="14"/>
  <c r="I493" i="14"/>
  <c r="IT493" i="14"/>
  <c r="HU493" i="14"/>
  <c r="GV493" i="14"/>
  <c r="GD493" i="14"/>
  <c r="FK493" i="14"/>
  <c r="EX493" i="14"/>
  <c r="EI493" i="14"/>
  <c r="DS493" i="14"/>
  <c r="DG493" i="14"/>
  <c r="CS493" i="14"/>
  <c r="CG493" i="14"/>
  <c r="BT493" i="14"/>
  <c r="BF493" i="14"/>
  <c r="AU493" i="14"/>
  <c r="AG493" i="14"/>
  <c r="U493" i="14"/>
  <c r="H493" i="14"/>
  <c r="IN493" i="14"/>
  <c r="HS493" i="14"/>
  <c r="GU493" i="14"/>
  <c r="GB493" i="14"/>
  <c r="FJ493" i="14"/>
  <c r="ET493" i="14"/>
  <c r="EH493" i="14"/>
  <c r="DR493" i="14"/>
  <c r="DE493" i="14"/>
  <c r="CR493" i="14"/>
  <c r="CD493" i="14"/>
  <c r="BS493" i="14"/>
  <c r="BE493" i="14"/>
  <c r="AS493" i="14"/>
  <c r="AF493" i="14"/>
  <c r="R493" i="14"/>
  <c r="G493" i="14"/>
  <c r="IM493" i="14"/>
  <c r="HM493" i="14"/>
  <c r="GT493" i="14"/>
  <c r="GA493" i="14"/>
  <c r="FI493" i="14"/>
  <c r="ES493" i="14"/>
  <c r="EE493" i="14"/>
  <c r="DP493" i="14"/>
  <c r="DB493" i="14"/>
  <c r="CQ493" i="14"/>
  <c r="CC493" i="14"/>
  <c r="BQ493" i="14"/>
  <c r="BD493" i="14"/>
  <c r="AP493" i="14"/>
  <c r="AE493" i="14"/>
  <c r="Q493" i="14"/>
  <c r="IK493" i="14"/>
  <c r="HL493" i="14"/>
  <c r="GQ493" i="14"/>
  <c r="FY493" i="14"/>
  <c r="FG493" i="14"/>
  <c r="ER493" i="14"/>
  <c r="EB493" i="14"/>
  <c r="DO493" i="14"/>
  <c r="DA493" i="14"/>
  <c r="CO493" i="14"/>
  <c r="CB493" i="14"/>
  <c r="BN493" i="14"/>
  <c r="BC493" i="14"/>
  <c r="AO493" i="14"/>
  <c r="AC493" i="14"/>
  <c r="P493" i="14"/>
  <c r="FC493" i="14"/>
  <c r="BA493" i="14"/>
  <c r="EQ493" i="14"/>
  <c r="AN493" i="14"/>
  <c r="EA493" i="14"/>
  <c r="Z493" i="14"/>
  <c r="DM493" i="14"/>
  <c r="O493" i="14"/>
  <c r="IE493" i="14"/>
  <c r="CZ493" i="14"/>
  <c r="HJ493" i="14"/>
  <c r="CL493" i="14"/>
  <c r="GM493" i="14"/>
  <c r="CA493" i="14"/>
  <c r="FT493" i="14"/>
  <c r="BM493" i="14"/>
  <c r="E234" i="14"/>
  <c r="G234" i="14" s="1"/>
  <c r="D235" i="14"/>
  <c r="C236" i="14"/>
  <c r="I233" i="14" l="1"/>
  <c r="K233" i="14" s="1"/>
  <c r="FB494" i="14" s="1"/>
  <c r="H234" i="14"/>
  <c r="C237" i="14"/>
  <c r="D236" i="14"/>
  <c r="E235" i="14"/>
  <c r="H235" i="14" s="1"/>
  <c r="F234" i="14"/>
  <c r="AF494" i="14" l="1"/>
  <c r="AE494" i="14"/>
  <c r="I494" i="14"/>
  <c r="AW494" i="14"/>
  <c r="EU494" i="14"/>
  <c r="AA494" i="14"/>
  <c r="BO494" i="14"/>
  <c r="HI494" i="14"/>
  <c r="L494" i="14"/>
  <c r="AC494" i="14"/>
  <c r="CU494" i="14"/>
  <c r="HT494" i="14"/>
  <c r="DR494" i="14"/>
  <c r="FM494" i="14"/>
  <c r="IM494" i="14"/>
  <c r="EJ494" i="14"/>
  <c r="IH494" i="14"/>
  <c r="FG494" i="14"/>
  <c r="G494" i="14"/>
  <c r="Z494" i="14"/>
  <c r="CZ494" i="14"/>
  <c r="BQ494" i="14"/>
  <c r="AK494" i="14"/>
  <c r="ID494" i="14"/>
  <c r="CJ494" i="14"/>
  <c r="BD494" i="14"/>
  <c r="IT494" i="14"/>
  <c r="DB494" i="14"/>
  <c r="IQ494" i="14"/>
  <c r="HF494" i="14"/>
  <c r="GI494" i="14"/>
  <c r="FY494" i="14"/>
  <c r="IW494" i="14"/>
  <c r="IZ494" i="14"/>
  <c r="GR494" i="14"/>
  <c r="T494" i="14"/>
  <c r="BA494" i="14"/>
  <c r="HJ494" i="14"/>
  <c r="HL494" i="14"/>
  <c r="AZ494" i="14"/>
  <c r="K494" i="14"/>
  <c r="GZ494" i="14"/>
  <c r="BK494" i="14"/>
  <c r="IU494" i="14"/>
  <c r="AN494" i="14"/>
  <c r="DJ494" i="14"/>
  <c r="R494" i="14"/>
  <c r="BF494" i="14"/>
  <c r="GE494" i="14"/>
  <c r="AJ494" i="14"/>
  <c r="IX494" i="14"/>
  <c r="U494" i="14"/>
  <c r="HA494" i="14"/>
  <c r="CK494" i="14"/>
  <c r="BY494" i="14"/>
  <c r="HK494" i="14"/>
  <c r="DI494" i="14"/>
  <c r="EB494" i="14"/>
  <c r="IC494" i="14"/>
  <c r="EA494" i="14"/>
  <c r="GW494" i="14"/>
  <c r="IV494" i="14"/>
  <c r="EX494" i="14"/>
  <c r="FP494" i="14"/>
  <c r="IN494" i="14"/>
  <c r="DA494" i="14"/>
  <c r="AB494" i="14"/>
  <c r="HV494" i="14"/>
  <c r="CA494" i="14"/>
  <c r="AU494" i="14"/>
  <c r="IL494" i="14"/>
  <c r="CS494" i="14"/>
  <c r="BM494" i="14"/>
  <c r="JB494" i="14"/>
  <c r="GX494" i="14"/>
  <c r="HN494" i="14"/>
  <c r="BX494" i="14"/>
  <c r="EE494" i="14"/>
  <c r="CG494" i="14"/>
  <c r="IB494" i="14"/>
  <c r="FO494" i="14"/>
  <c r="CQ494" i="14"/>
  <c r="IK494" i="14"/>
  <c r="BG494" i="14"/>
  <c r="CW494" i="14"/>
  <c r="FU494" i="14"/>
  <c r="BU494" i="14"/>
  <c r="CC494" i="14"/>
  <c r="DG494" i="14"/>
  <c r="GD494" i="14"/>
  <c r="CD494" i="14"/>
  <c r="DC494" i="14"/>
  <c r="DP494" i="14"/>
  <c r="GM494" i="14"/>
  <c r="CM494" i="14"/>
  <c r="EK494" i="14"/>
  <c r="DY494" i="14"/>
  <c r="GV494" i="14"/>
  <c r="CV494" i="14"/>
  <c r="FV494" i="14"/>
  <c r="EH494" i="14"/>
  <c r="HE494" i="14"/>
  <c r="DE494" i="14"/>
  <c r="CB494" i="14"/>
  <c r="BV494" i="14"/>
  <c r="ES494" i="14"/>
  <c r="AS494" i="14"/>
  <c r="H494" i="14"/>
  <c r="CE494" i="14"/>
  <c r="FC494" i="14"/>
  <c r="BC494" i="14"/>
  <c r="AH494" i="14"/>
  <c r="CN494" i="14"/>
  <c r="FL494" i="14"/>
  <c r="BL494" i="14"/>
  <c r="HS494" i="14"/>
  <c r="J494" i="14"/>
  <c r="S494" i="14"/>
  <c r="BI494" i="14"/>
  <c r="FS494" i="14"/>
  <c r="IP494" i="14"/>
  <c r="EP494" i="14"/>
  <c r="CI494" i="14"/>
  <c r="GB494" i="14"/>
  <c r="IY494" i="14"/>
  <c r="EY494" i="14"/>
  <c r="DD494" i="14"/>
  <c r="GK494" i="14"/>
  <c r="O494" i="14"/>
  <c r="FH494" i="14"/>
  <c r="EN494" i="14"/>
  <c r="GT494" i="14"/>
  <c r="X494" i="14"/>
  <c r="FQ494" i="14"/>
  <c r="FX494" i="14"/>
  <c r="HC494" i="14"/>
  <c r="AG494" i="14"/>
  <c r="GA494" i="14"/>
  <c r="HG494" i="14"/>
  <c r="EQ494" i="14"/>
  <c r="HO494" i="14"/>
  <c r="DO494" i="14"/>
  <c r="M494" i="14"/>
  <c r="EZ494" i="14"/>
  <c r="HX494" i="14"/>
  <c r="DX494" i="14"/>
  <c r="AI494" i="14"/>
  <c r="FI494" i="14"/>
  <c r="IG494" i="14"/>
  <c r="EG494" i="14"/>
  <c r="BP494" i="14"/>
  <c r="BN494" i="14"/>
  <c r="EM494" i="14"/>
  <c r="AL494" i="14"/>
  <c r="CL494" i="14"/>
  <c r="BW494" i="14"/>
  <c r="EV494" i="14"/>
  <c r="AT494" i="14"/>
  <c r="DL494" i="14"/>
  <c r="CF494" i="14"/>
  <c r="FE494" i="14"/>
  <c r="BB494" i="14"/>
  <c r="EW494" i="14"/>
  <c r="CO494" i="14"/>
  <c r="FN494" i="14"/>
  <c r="BJ494" i="14"/>
  <c r="GG494" i="14"/>
  <c r="CY494" i="14"/>
  <c r="FW494" i="14"/>
  <c r="BR494" i="14"/>
  <c r="HP494" i="14"/>
  <c r="AM494" i="14"/>
  <c r="DK494" i="14"/>
  <c r="N494" i="14"/>
  <c r="Q494" i="14"/>
  <c r="AV494" i="14"/>
  <c r="DT494" i="14"/>
  <c r="V494" i="14"/>
  <c r="AQ494" i="14"/>
  <c r="BE494" i="14"/>
  <c r="EC494" i="14"/>
  <c r="AD494" i="14"/>
  <c r="AP494" i="14"/>
  <c r="P494" i="14"/>
  <c r="AY494" i="14"/>
  <c r="AO494" i="14"/>
  <c r="IE494" i="14"/>
  <c r="HB494" i="14"/>
  <c r="BS494" i="14"/>
  <c r="EI494" i="14"/>
  <c r="HH494" i="14"/>
  <c r="CX494" i="14"/>
  <c r="CR494" i="14"/>
  <c r="ER494" i="14"/>
  <c r="HQ494" i="14"/>
  <c r="DF494" i="14"/>
  <c r="DS494" i="14"/>
  <c r="FA494" i="14"/>
  <c r="HZ494" i="14"/>
  <c r="DN494" i="14"/>
  <c r="FD494" i="14"/>
  <c r="FK494" i="14"/>
  <c r="II494" i="14"/>
  <c r="DV494" i="14"/>
  <c r="GN494" i="14"/>
  <c r="FT494" i="14"/>
  <c r="IR494" i="14"/>
  <c r="ED494" i="14"/>
  <c r="HR494" i="14"/>
  <c r="DH494" i="14"/>
  <c r="GF494" i="14"/>
  <c r="BZ494" i="14"/>
  <c r="W494" i="14"/>
  <c r="DQ494" i="14"/>
  <c r="GO494" i="14"/>
  <c r="CH494" i="14"/>
  <c r="AR494" i="14"/>
  <c r="DZ494" i="14"/>
  <c r="GY494" i="14"/>
  <c r="CP494" i="14"/>
  <c r="GJ494" i="14"/>
  <c r="HU494" i="14"/>
  <c r="GS494" i="14"/>
  <c r="BH494" i="14"/>
  <c r="BT494" i="14"/>
  <c r="HD494" i="14"/>
  <c r="IS494" i="14"/>
  <c r="FJ494" i="14"/>
  <c r="CT494" i="14"/>
  <c r="HM494" i="14"/>
  <c r="DM494" i="14"/>
  <c r="FR494" i="14"/>
  <c r="DU494" i="14"/>
  <c r="HW494" i="14"/>
  <c r="DW494" i="14"/>
  <c r="FZ494" i="14"/>
  <c r="FF494" i="14"/>
  <c r="IF494" i="14"/>
  <c r="EF494" i="14"/>
  <c r="GH494" i="14"/>
  <c r="GQ494" i="14"/>
  <c r="IO494" i="14"/>
  <c r="EO494" i="14"/>
  <c r="GP494" i="14"/>
  <c r="HY494" i="14"/>
  <c r="GC494" i="14"/>
  <c r="JA494" i="14"/>
  <c r="EL494" i="14"/>
  <c r="Y494" i="14"/>
  <c r="GL494" i="14"/>
  <c r="IA494" i="14"/>
  <c r="ET494" i="14"/>
  <c r="AX494" i="14"/>
  <c r="GU494" i="14"/>
  <c r="IJ494" i="14"/>
  <c r="F235" i="14"/>
  <c r="G235" i="14"/>
  <c r="I234" i="14"/>
  <c r="K234" i="14" s="1"/>
  <c r="IY495" i="14" s="1"/>
  <c r="E236" i="14"/>
  <c r="F236" i="14" s="1"/>
  <c r="D237" i="14"/>
  <c r="C238" i="14"/>
  <c r="C239" i="14" s="1"/>
  <c r="C240" i="14" s="1"/>
  <c r="C241" i="14" s="1"/>
  <c r="C242" i="14" s="1"/>
  <c r="C243" i="14" s="1"/>
  <c r="C244" i="14" s="1"/>
  <c r="C245" i="14" s="1"/>
  <c r="C246" i="14" s="1"/>
  <c r="C247" i="14" s="1"/>
  <c r="C248" i="14" s="1"/>
  <c r="C249" i="14" s="1"/>
  <c r="C250" i="14" s="1"/>
  <c r="C251" i="14" s="1"/>
  <c r="C252" i="14" s="1"/>
  <c r="C253" i="14" s="1"/>
  <c r="C254" i="14" s="1"/>
  <c r="C255" i="14" s="1"/>
  <c r="C256" i="14" s="1"/>
  <c r="C257" i="14" s="1"/>
  <c r="C258" i="14" s="1"/>
  <c r="C259" i="14" s="1"/>
  <c r="C260" i="14" s="1"/>
  <c r="C261" i="14" s="1"/>
  <c r="C262" i="14" s="1"/>
  <c r="C263" i="14" s="1"/>
  <c r="C264" i="14" s="1"/>
  <c r="C265" i="14" s="1"/>
  <c r="C266" i="14" s="1"/>
  <c r="C267" i="14" s="1"/>
  <c r="C268" i="14" s="1"/>
  <c r="C269" i="14" s="1"/>
  <c r="C270" i="14" s="1"/>
  <c r="C271" i="14" s="1"/>
  <c r="C272" i="14" s="1"/>
  <c r="C273" i="14" s="1"/>
  <c r="C274" i="14" s="1"/>
  <c r="C275" i="14" s="1"/>
  <c r="C276" i="14" s="1"/>
  <c r="C277" i="14" s="1"/>
  <c r="C278" i="14" s="1"/>
  <c r="C279" i="14" s="1"/>
  <c r="C280" i="14" s="1"/>
  <c r="C281" i="14" s="1"/>
  <c r="C282" i="14" s="1"/>
  <c r="C283" i="14" s="1"/>
  <c r="C284" i="14" s="1"/>
  <c r="C285" i="14" s="1"/>
  <c r="C286" i="14" s="1"/>
  <c r="C287" i="14" s="1"/>
  <c r="C288" i="14" s="1"/>
  <c r="C289" i="14" s="1"/>
  <c r="C290" i="14" s="1"/>
  <c r="C291" i="14" s="1"/>
  <c r="C292" i="14" s="1"/>
  <c r="C293" i="14" s="1"/>
  <c r="C294" i="14" s="1"/>
  <c r="C295" i="14" s="1"/>
  <c r="C296" i="14" s="1"/>
  <c r="C297" i="14" s="1"/>
  <c r="C298" i="14" s="1"/>
  <c r="C299" i="14" s="1"/>
  <c r="C300" i="14" s="1"/>
  <c r="C301" i="14" s="1"/>
  <c r="C302" i="14" s="1"/>
  <c r="C303" i="14" s="1"/>
  <c r="C304" i="14" s="1"/>
  <c r="C305" i="14" s="1"/>
  <c r="C306" i="14" s="1"/>
  <c r="C307" i="14" s="1"/>
  <c r="C308" i="14" s="1"/>
  <c r="C309" i="14" s="1"/>
  <c r="C310" i="14" s="1"/>
  <c r="C311" i="14" s="1"/>
  <c r="C312" i="14" s="1"/>
  <c r="C313" i="14" s="1"/>
  <c r="C314" i="14" s="1"/>
  <c r="C315" i="14" s="1"/>
  <c r="C316" i="14" s="1"/>
  <c r="C317" i="14" s="1"/>
  <c r="C318" i="14" s="1"/>
  <c r="C319" i="14" s="1"/>
  <c r="C320" i="14" s="1"/>
  <c r="C321" i="14" s="1"/>
  <c r="C322" i="14" s="1"/>
  <c r="C323" i="14" s="1"/>
  <c r="C324" i="14" s="1"/>
  <c r="C325" i="14" s="1"/>
  <c r="C326" i="14" s="1"/>
  <c r="C327" i="14" s="1"/>
  <c r="C328" i="14" s="1"/>
  <c r="C329" i="14" s="1"/>
  <c r="C330" i="14" s="1"/>
  <c r="C331" i="14" s="1"/>
  <c r="C332" i="14" s="1"/>
  <c r="C333" i="14" s="1"/>
  <c r="C334" i="14" s="1"/>
  <c r="C335" i="14" s="1"/>
  <c r="C336" i="14" s="1"/>
  <c r="C337" i="14" s="1"/>
  <c r="C338" i="14" s="1"/>
  <c r="C339" i="14" s="1"/>
  <c r="C340" i="14" s="1"/>
  <c r="C341" i="14" s="1"/>
  <c r="C342" i="14" s="1"/>
  <c r="C343" i="14" s="1"/>
  <c r="C344" i="14" s="1"/>
  <c r="C345" i="14" s="1"/>
  <c r="C346" i="14" s="1"/>
  <c r="C347" i="14" s="1"/>
  <c r="C348" i="14" s="1"/>
  <c r="C349" i="14" s="1"/>
  <c r="C350" i="14" s="1"/>
  <c r="C351" i="14" s="1"/>
  <c r="C352" i="14" s="1"/>
  <c r="C353" i="14" s="1"/>
  <c r="C354" i="14" s="1"/>
  <c r="C355" i="14" s="1"/>
  <c r="G236" i="14" l="1"/>
  <c r="H236" i="14"/>
  <c r="G495" i="14"/>
  <c r="BC495" i="14"/>
  <c r="HW495" i="14"/>
  <c r="DR495" i="14"/>
  <c r="AZ495" i="14"/>
  <c r="BM495" i="14"/>
  <c r="GH495" i="14"/>
  <c r="FC495" i="14"/>
  <c r="AT495" i="14"/>
  <c r="O495" i="14"/>
  <c r="CD495" i="14"/>
  <c r="GP495" i="14"/>
  <c r="HU495" i="14"/>
  <c r="GY495" i="14"/>
  <c r="EW495" i="14"/>
  <c r="EB495" i="14"/>
  <c r="ER495" i="14"/>
  <c r="GQ495" i="14"/>
  <c r="L495" i="14"/>
  <c r="AX495" i="14"/>
  <c r="HZ495" i="14"/>
  <c r="CF495" i="14"/>
  <c r="CL495" i="14"/>
  <c r="U495" i="14"/>
  <c r="CI495" i="14"/>
  <c r="DC495" i="14"/>
  <c r="CO495" i="14"/>
  <c r="DN495" i="14"/>
  <c r="FK495" i="14"/>
  <c r="CR495" i="14"/>
  <c r="EI495" i="14"/>
  <c r="GT495" i="14"/>
  <c r="EX495" i="14"/>
  <c r="GL495" i="14"/>
  <c r="IH495" i="14"/>
  <c r="EQ495" i="14"/>
  <c r="I235" i="14"/>
  <c r="K235" i="14" s="1"/>
  <c r="EJ496" i="14" s="1"/>
  <c r="FJ495" i="14"/>
  <c r="AR495" i="14"/>
  <c r="HR495" i="14"/>
  <c r="FH495" i="14"/>
  <c r="DO495" i="14"/>
  <c r="AV495" i="14"/>
  <c r="IF495" i="14"/>
  <c r="GN495" i="14"/>
  <c r="DT495" i="14"/>
  <c r="BI495" i="14"/>
  <c r="K495" i="14"/>
  <c r="FO495" i="14"/>
  <c r="CX495" i="14"/>
  <c r="BA495" i="14"/>
  <c r="H495" i="14"/>
  <c r="GI495" i="14"/>
  <c r="DX495" i="14"/>
  <c r="CG495" i="14"/>
  <c r="M495" i="14"/>
  <c r="GW495" i="14"/>
  <c r="FD495" i="14"/>
  <c r="CJ495" i="14"/>
  <c r="S495" i="14"/>
  <c r="GU495" i="14"/>
  <c r="DG495" i="14"/>
  <c r="CB495" i="14"/>
  <c r="Q495" i="14"/>
  <c r="HT495" i="14"/>
  <c r="EZ495" i="14"/>
  <c r="CP495" i="14"/>
  <c r="AW495" i="14"/>
  <c r="HX495" i="14"/>
  <c r="FM495" i="14"/>
  <c r="DU495" i="14"/>
  <c r="AQ495" i="14"/>
  <c r="HC495" i="14"/>
  <c r="GB495" i="14"/>
  <c r="DM495" i="14"/>
  <c r="AS495" i="14"/>
  <c r="IC495" i="14"/>
  <c r="GJ495" i="14"/>
  <c r="DQ495" i="14"/>
  <c r="BF495" i="14"/>
  <c r="N495" i="14"/>
  <c r="GO495" i="14"/>
  <c r="ED495" i="14"/>
  <c r="BW495" i="14"/>
  <c r="IA495" i="14"/>
  <c r="BV495" i="14"/>
  <c r="DP495" i="14"/>
  <c r="DV495" i="14"/>
  <c r="CC495" i="14"/>
  <c r="I495" i="14"/>
  <c r="GS495" i="14"/>
  <c r="FB495" i="14"/>
  <c r="CH495" i="14"/>
  <c r="W495" i="14"/>
  <c r="HY495" i="14"/>
  <c r="FE495" i="14"/>
  <c r="CE495" i="14"/>
  <c r="HM495" i="14"/>
  <c r="IE495" i="14"/>
  <c r="IW495" i="14"/>
  <c r="EH495" i="14"/>
  <c r="BJ495" i="14"/>
  <c r="EE495" i="14"/>
  <c r="GZ495" i="14"/>
  <c r="Z495" i="14"/>
  <c r="CV495" i="14"/>
  <c r="FQ495" i="14"/>
  <c r="IL495" i="14"/>
  <c r="BL495" i="14"/>
  <c r="EG495" i="14"/>
  <c r="HB495" i="14"/>
  <c r="AD495" i="14"/>
  <c r="CY495" i="14"/>
  <c r="FT495" i="14"/>
  <c r="IO495" i="14"/>
  <c r="BP495" i="14"/>
  <c r="EK495" i="14"/>
  <c r="HF495" i="14"/>
  <c r="AF495" i="14"/>
  <c r="DA495" i="14"/>
  <c r="FV495" i="14"/>
  <c r="IR495" i="14"/>
  <c r="BR495" i="14"/>
  <c r="EM495" i="14"/>
  <c r="HH495" i="14"/>
  <c r="AA495" i="14"/>
  <c r="CM495" i="14"/>
  <c r="EY495" i="14"/>
  <c r="HK495" i="14"/>
  <c r="J495" i="14"/>
  <c r="AC495" i="14"/>
  <c r="AU495" i="14"/>
  <c r="HD495" i="14"/>
  <c r="BS495" i="14"/>
  <c r="EN495" i="14"/>
  <c r="HI495" i="14"/>
  <c r="AJ495" i="14"/>
  <c r="DE495" i="14"/>
  <c r="FZ495" i="14"/>
  <c r="IU495" i="14"/>
  <c r="BU495" i="14"/>
  <c r="EP495" i="14"/>
  <c r="HL495" i="14"/>
  <c r="AM495" i="14"/>
  <c r="DH495" i="14"/>
  <c r="GC495" i="14"/>
  <c r="IX495" i="14"/>
  <c r="BY495" i="14"/>
  <c r="ET495" i="14"/>
  <c r="HO495" i="14"/>
  <c r="AO495" i="14"/>
  <c r="DJ495" i="14"/>
  <c r="GF495" i="14"/>
  <c r="JA495" i="14"/>
  <c r="CA495" i="14"/>
  <c r="EV495" i="14"/>
  <c r="HQ495" i="14"/>
  <c r="AI495" i="14"/>
  <c r="CU495" i="14"/>
  <c r="FG495" i="14"/>
  <c r="HS495" i="14"/>
  <c r="I236" i="14"/>
  <c r="K236" i="14" s="1"/>
  <c r="HM497" i="14" s="1"/>
  <c r="FA495" i="14"/>
  <c r="FS495" i="14"/>
  <c r="GK495" i="14"/>
  <c r="P495" i="14"/>
  <c r="CK495" i="14"/>
  <c r="FF495" i="14"/>
  <c r="IB495" i="14"/>
  <c r="BB495" i="14"/>
  <c r="DW495" i="14"/>
  <c r="GR495" i="14"/>
  <c r="R495" i="14"/>
  <c r="CN495" i="14"/>
  <c r="FI495" i="14"/>
  <c r="ID495" i="14"/>
  <c r="BE495" i="14"/>
  <c r="DZ495" i="14"/>
  <c r="GV495" i="14"/>
  <c r="V495" i="14"/>
  <c r="CQ495" i="14"/>
  <c r="FL495" i="14"/>
  <c r="IG495" i="14"/>
  <c r="BH495" i="14"/>
  <c r="EC495" i="14"/>
  <c r="GX495" i="14"/>
  <c r="X495" i="14"/>
  <c r="CS495" i="14"/>
  <c r="FN495" i="14"/>
  <c r="IJ495" i="14"/>
  <c r="AY495" i="14"/>
  <c r="DK495" i="14"/>
  <c r="FW495" i="14"/>
  <c r="II495" i="14"/>
  <c r="HV495" i="14"/>
  <c r="IN495" i="14"/>
  <c r="BD495" i="14"/>
  <c r="Y495" i="14"/>
  <c r="CT495" i="14"/>
  <c r="FP495" i="14"/>
  <c r="IK495" i="14"/>
  <c r="BK495" i="14"/>
  <c r="EF495" i="14"/>
  <c r="HA495" i="14"/>
  <c r="AB495" i="14"/>
  <c r="CW495" i="14"/>
  <c r="FR495" i="14"/>
  <c r="IM495" i="14"/>
  <c r="BN495" i="14"/>
  <c r="EJ495" i="14"/>
  <c r="HE495" i="14"/>
  <c r="AE495" i="14"/>
  <c r="CZ495" i="14"/>
  <c r="FU495" i="14"/>
  <c r="IP495" i="14"/>
  <c r="BQ495" i="14"/>
  <c r="EL495" i="14"/>
  <c r="HG495" i="14"/>
  <c r="AG495" i="14"/>
  <c r="DB495" i="14"/>
  <c r="FX495" i="14"/>
  <c r="IS495" i="14"/>
  <c r="BG495" i="14"/>
  <c r="DS495" i="14"/>
  <c r="GE495" i="14"/>
  <c r="IQ495" i="14"/>
  <c r="T495" i="14"/>
  <c r="AL495" i="14"/>
  <c r="DY495" i="14"/>
  <c r="AH495" i="14"/>
  <c r="DD495" i="14"/>
  <c r="FY495" i="14"/>
  <c r="IT495" i="14"/>
  <c r="BT495" i="14"/>
  <c r="EO495" i="14"/>
  <c r="HJ495" i="14"/>
  <c r="AK495" i="14"/>
  <c r="DF495" i="14"/>
  <c r="GA495" i="14"/>
  <c r="IV495" i="14"/>
  <c r="BX495" i="14"/>
  <c r="ES495" i="14"/>
  <c r="HN495" i="14"/>
  <c r="AN495" i="14"/>
  <c r="DI495" i="14"/>
  <c r="GD495" i="14"/>
  <c r="IZ495" i="14"/>
  <c r="BZ495" i="14"/>
  <c r="EU495" i="14"/>
  <c r="HP495" i="14"/>
  <c r="AP495" i="14"/>
  <c r="DL495" i="14"/>
  <c r="GG495" i="14"/>
  <c r="JB495" i="14"/>
  <c r="BO495" i="14"/>
  <c r="EA495" i="14"/>
  <c r="GM495" i="14"/>
  <c r="E237" i="14"/>
  <c r="G237" i="14" s="1"/>
  <c r="HA496" i="14" l="1"/>
  <c r="BF496" i="14"/>
  <c r="CL496" i="14"/>
  <c r="BK496" i="14"/>
  <c r="DP496" i="14"/>
  <c r="DW496" i="14"/>
  <c r="DH496" i="14"/>
  <c r="AS497" i="14"/>
  <c r="BF497" i="14"/>
  <c r="CN497" i="14"/>
  <c r="K497" i="14"/>
  <c r="BZ497" i="14"/>
  <c r="BB496" i="14"/>
  <c r="FT496" i="14"/>
  <c r="DN496" i="14"/>
  <c r="AS496" i="14"/>
  <c r="GB496" i="14"/>
  <c r="FW497" i="14"/>
  <c r="DO497" i="14"/>
  <c r="DF496" i="14"/>
  <c r="ER496" i="14"/>
  <c r="EI496" i="14"/>
  <c r="BU497" i="14"/>
  <c r="GC497" i="14"/>
  <c r="AZ497" i="14"/>
  <c r="GQ497" i="14"/>
  <c r="EG496" i="14"/>
  <c r="CW496" i="14"/>
  <c r="CN496" i="14"/>
  <c r="FH497" i="14"/>
  <c r="EO497" i="14"/>
  <c r="IL497" i="14"/>
  <c r="GJ496" i="14"/>
  <c r="FX496" i="14"/>
  <c r="FN496" i="14"/>
  <c r="FE496" i="14"/>
  <c r="EI497" i="14"/>
  <c r="GW497" i="14"/>
  <c r="IQ497" i="14"/>
  <c r="HR497" i="14"/>
  <c r="GL496" i="14"/>
  <c r="DS496" i="14"/>
  <c r="DJ496" i="14"/>
  <c r="DA496" i="14"/>
  <c r="AZ496" i="14"/>
  <c r="HP496" i="14"/>
  <c r="FQ496" i="14"/>
  <c r="II496" i="14"/>
  <c r="HH496" i="14"/>
  <c r="FH496" i="14"/>
  <c r="AQ496" i="14"/>
  <c r="HW496" i="14"/>
  <c r="CC497" i="14"/>
  <c r="I497" i="14"/>
  <c r="HP497" i="14"/>
  <c r="FF497" i="14"/>
  <c r="BS497" i="14"/>
  <c r="FQ497" i="14"/>
  <c r="CX497" i="14"/>
  <c r="AY497" i="14"/>
  <c r="IJ497" i="14"/>
  <c r="GB497" i="14"/>
  <c r="CY497" i="14"/>
  <c r="GG497" i="14"/>
  <c r="CV497" i="14"/>
  <c r="AX497" i="14"/>
  <c r="II497" i="14"/>
  <c r="FZ497" i="14"/>
  <c r="EL497" i="14"/>
  <c r="IM497" i="14"/>
  <c r="EN497" i="14"/>
  <c r="BT497" i="14"/>
  <c r="J497" i="14"/>
  <c r="HQ497" i="14"/>
  <c r="FG497" i="14"/>
  <c r="M497" i="14"/>
  <c r="Q497" i="14"/>
  <c r="HL497" i="14"/>
  <c r="FD497" i="14"/>
  <c r="CT497" i="14"/>
  <c r="AM497" i="14"/>
  <c r="DU497" i="14"/>
  <c r="GD497" i="14"/>
  <c r="FJ497" i="14"/>
  <c r="EF497" i="14"/>
  <c r="CP497" i="14"/>
  <c r="BV497" i="14"/>
  <c r="BB497" i="14"/>
  <c r="L497" i="14"/>
  <c r="IN497" i="14"/>
  <c r="HS497" i="14"/>
  <c r="EE497" i="14"/>
  <c r="BI497" i="14"/>
  <c r="IC497" i="14"/>
  <c r="IE496" i="14"/>
  <c r="IK496" i="14"/>
  <c r="GD496" i="14"/>
  <c r="CC496" i="14"/>
  <c r="FV496" i="14"/>
  <c r="BS496" i="14"/>
  <c r="HR496" i="14"/>
  <c r="HJ496" i="14"/>
  <c r="HT497" i="14"/>
  <c r="GE497" i="14"/>
  <c r="EZ497" i="14"/>
  <c r="EG497" i="14"/>
  <c r="CR497" i="14"/>
  <c r="BW497" i="14"/>
  <c r="BD497" i="14"/>
  <c r="N497" i="14"/>
  <c r="IO497" i="14"/>
  <c r="FK497" i="14"/>
  <c r="BY497" i="14"/>
  <c r="IS497" i="14"/>
  <c r="FA496" i="14"/>
  <c r="CK496" i="14"/>
  <c r="GP496" i="14"/>
  <c r="IA496" i="14"/>
  <c r="GF496" i="14"/>
  <c r="HO496" i="14"/>
  <c r="U496" i="14"/>
  <c r="L496" i="14"/>
  <c r="P497" i="14"/>
  <c r="IP497" i="14"/>
  <c r="HV497" i="14"/>
  <c r="FV497" i="14"/>
  <c r="FB497" i="14"/>
  <c r="EH497" i="14"/>
  <c r="CS497" i="14"/>
  <c r="BX497" i="14"/>
  <c r="BE497" i="14"/>
  <c r="G497" i="14"/>
  <c r="GA497" i="14"/>
  <c r="DE497" i="14"/>
  <c r="GC496" i="14"/>
  <c r="O496" i="14"/>
  <c r="HU496" i="14"/>
  <c r="IT496" i="14"/>
  <c r="HK496" i="14"/>
  <c r="IJ496" i="14"/>
  <c r="HT496" i="14"/>
  <c r="HI496" i="14"/>
  <c r="CB497" i="14"/>
  <c r="BG497" i="14"/>
  <c r="H497" i="14"/>
  <c r="IH497" i="14"/>
  <c r="HN497" i="14"/>
  <c r="FX497" i="14"/>
  <c r="FE497" i="14"/>
  <c r="EJ497" i="14"/>
  <c r="CU497" i="14"/>
  <c r="BC497" i="14"/>
  <c r="HW497" i="14"/>
  <c r="EK497" i="14"/>
  <c r="DX496" i="14"/>
  <c r="HG496" i="14"/>
  <c r="GQ496" i="14"/>
  <c r="FR496" i="14"/>
  <c r="GG496" i="14"/>
  <c r="FI496" i="14"/>
  <c r="FW496" i="14"/>
  <c r="DV496" i="14"/>
  <c r="DM496" i="14"/>
  <c r="HL496" i="14"/>
  <c r="EZ496" i="14"/>
  <c r="ED496" i="14"/>
  <c r="FL496" i="14"/>
  <c r="IN496" i="14"/>
  <c r="AW496" i="14"/>
  <c r="GW496" i="14"/>
  <c r="CA496" i="14"/>
  <c r="IF496" i="14"/>
  <c r="AM496" i="14"/>
  <c r="GM496" i="14"/>
  <c r="BR496" i="14"/>
  <c r="CP496" i="14"/>
  <c r="IY496" i="14"/>
  <c r="DU496" i="14"/>
  <c r="M496" i="14"/>
  <c r="CG496" i="14"/>
  <c r="IM496" i="14"/>
  <c r="DL496" i="14"/>
  <c r="Z496" i="14"/>
  <c r="ES496" i="14"/>
  <c r="BE496" i="14"/>
  <c r="CT496" i="14"/>
  <c r="HM496" i="14"/>
  <c r="EN496" i="14"/>
  <c r="FD496" i="14"/>
  <c r="GO496" i="14"/>
  <c r="CV496" i="14"/>
  <c r="HN496" i="14"/>
  <c r="EV496" i="14"/>
  <c r="GE496" i="14"/>
  <c r="CM496" i="14"/>
  <c r="HD496" i="14"/>
  <c r="HE496" i="14"/>
  <c r="GZ496" i="14"/>
  <c r="BO496" i="14"/>
  <c r="GX496" i="14"/>
  <c r="BL496" i="14"/>
  <c r="CF496" i="14"/>
  <c r="IL496" i="14"/>
  <c r="DB496" i="14"/>
  <c r="BD496" i="14"/>
  <c r="BW496" i="14"/>
  <c r="IB496" i="14"/>
  <c r="CS496" i="14"/>
  <c r="AV496" i="14"/>
  <c r="BN496" i="14"/>
  <c r="HQ496" i="14"/>
  <c r="CI496" i="14"/>
  <c r="CR496" i="14"/>
  <c r="DQ496" i="14"/>
  <c r="AA496" i="14"/>
  <c r="EL496" i="14"/>
  <c r="CJ496" i="14"/>
  <c r="DG496" i="14"/>
  <c r="R496" i="14"/>
  <c r="EC496" i="14"/>
  <c r="EP496" i="14"/>
  <c r="AI496" i="14"/>
  <c r="CB496" i="14"/>
  <c r="CY496" i="14"/>
  <c r="IX496" i="14"/>
  <c r="K496" i="14"/>
  <c r="FG496" i="14"/>
  <c r="AG496" i="14"/>
  <c r="IP496" i="14"/>
  <c r="IZ496" i="14"/>
  <c r="EX496" i="14"/>
  <c r="W496" i="14"/>
  <c r="IH496" i="14"/>
  <c r="IO496" i="14"/>
  <c r="EO496" i="14"/>
  <c r="N496" i="14"/>
  <c r="AF496" i="14"/>
  <c r="AU496" i="14"/>
  <c r="GV496" i="14"/>
  <c r="BQ496" i="14"/>
  <c r="X496" i="14"/>
  <c r="AL496" i="14"/>
  <c r="GK496" i="14"/>
  <c r="BH496" i="14"/>
  <c r="AC496" i="14"/>
  <c r="GA496" i="14"/>
  <c r="DC496" i="14"/>
  <c r="EF496" i="14"/>
  <c r="AP496" i="14"/>
  <c r="GR496" i="14"/>
  <c r="CO496" i="14"/>
  <c r="AJ496" i="14"/>
  <c r="FO496" i="14"/>
  <c r="IR496" i="14"/>
  <c r="EQ496" i="14"/>
  <c r="BA496" i="14"/>
  <c r="FC496" i="14"/>
  <c r="IG496" i="14"/>
  <c r="EH496" i="14"/>
  <c r="AR496" i="14"/>
  <c r="ET496" i="14"/>
  <c r="FY496" i="14"/>
  <c r="BZ496" i="14"/>
  <c r="HX496" i="14"/>
  <c r="GN496" i="14"/>
  <c r="CD496" i="14"/>
  <c r="EA496" i="14"/>
  <c r="AK496" i="14"/>
  <c r="FF496" i="14"/>
  <c r="AX496" i="14"/>
  <c r="DR496" i="14"/>
  <c r="AB496" i="14"/>
  <c r="EW496" i="14"/>
  <c r="AO496" i="14"/>
  <c r="DI496" i="14"/>
  <c r="S496" i="14"/>
  <c r="EM496" i="14"/>
  <c r="AE496" i="14"/>
  <c r="FK496" i="14"/>
  <c r="BV496" i="14"/>
  <c r="GU496" i="14"/>
  <c r="CH496" i="14"/>
  <c r="FB496" i="14"/>
  <c r="BM496" i="14"/>
  <c r="GI496" i="14"/>
  <c r="BY496" i="14"/>
  <c r="T496" i="14"/>
  <c r="IU496" i="14"/>
  <c r="FM496" i="14"/>
  <c r="CZ496" i="14"/>
  <c r="ID496" i="14"/>
  <c r="AV497" i="14"/>
  <c r="EB497" i="14"/>
  <c r="HJ497" i="14"/>
  <c r="AW497" i="14"/>
  <c r="ED497" i="14"/>
  <c r="HK497" i="14"/>
  <c r="AN497" i="14"/>
  <c r="DT497" i="14"/>
  <c r="HB497" i="14"/>
  <c r="AO497" i="14"/>
  <c r="DV497" i="14"/>
  <c r="HC497" i="14"/>
  <c r="AP497" i="14"/>
  <c r="DX497" i="14"/>
  <c r="HD497" i="14"/>
  <c r="AQ497" i="14"/>
  <c r="DY497" i="14"/>
  <c r="HF497" i="14"/>
  <c r="AR497" i="14"/>
  <c r="DZ497" i="14"/>
  <c r="HH497" i="14"/>
  <c r="AT497" i="14"/>
  <c r="EA497" i="14"/>
  <c r="HI497" i="14"/>
  <c r="AE497" i="14"/>
  <c r="CQ497" i="14"/>
  <c r="FC497" i="14"/>
  <c r="HO497" i="14"/>
  <c r="AK497" i="14"/>
  <c r="CW497" i="14"/>
  <c r="FI497" i="14"/>
  <c r="HU497" i="14"/>
  <c r="BC496" i="14"/>
  <c r="Y496" i="14"/>
  <c r="P496" i="14"/>
  <c r="DO496" i="14"/>
  <c r="BI496" i="14"/>
  <c r="BT496" i="14"/>
  <c r="HS496" i="14"/>
  <c r="EU496" i="14"/>
  <c r="GT496" i="14"/>
  <c r="J496" i="14"/>
  <c r="GS496" i="14"/>
  <c r="HZ496" i="14"/>
  <c r="BP497" i="14"/>
  <c r="EX497" i="14"/>
  <c r="IF497" i="14"/>
  <c r="BR497" i="14"/>
  <c r="EY497" i="14"/>
  <c r="IG497" i="14"/>
  <c r="BH497" i="14"/>
  <c r="EP497" i="14"/>
  <c r="HX497" i="14"/>
  <c r="BJ497" i="14"/>
  <c r="EQ497" i="14"/>
  <c r="HY497" i="14"/>
  <c r="BL497" i="14"/>
  <c r="ER497" i="14"/>
  <c r="HZ497" i="14"/>
  <c r="BM497" i="14"/>
  <c r="ET497" i="14"/>
  <c r="IA497" i="14"/>
  <c r="BN497" i="14"/>
  <c r="EV497" i="14"/>
  <c r="IB497" i="14"/>
  <c r="BO497" i="14"/>
  <c r="EW497" i="14"/>
  <c r="ID497" i="14"/>
  <c r="AU497" i="14"/>
  <c r="DG497" i="14"/>
  <c r="FS497" i="14"/>
  <c r="IE497" i="14"/>
  <c r="BA497" i="14"/>
  <c r="DM497" i="14"/>
  <c r="FY497" i="14"/>
  <c r="IK497" i="14"/>
  <c r="BP496" i="14"/>
  <c r="GY496" i="14"/>
  <c r="FZ496" i="14"/>
  <c r="EB496" i="14"/>
  <c r="JA496" i="14"/>
  <c r="IW496" i="14"/>
  <c r="G496" i="14"/>
  <c r="CX496" i="14"/>
  <c r="CU496" i="14"/>
  <c r="V496" i="14"/>
  <c r="FJ496" i="14"/>
  <c r="EE496" i="14"/>
  <c r="IV496" i="14"/>
  <c r="CL497" i="14"/>
  <c r="FT497" i="14"/>
  <c r="IZ497" i="14"/>
  <c r="CM497" i="14"/>
  <c r="FU497" i="14"/>
  <c r="JB497" i="14"/>
  <c r="CD497" i="14"/>
  <c r="FL497" i="14"/>
  <c r="IR497" i="14"/>
  <c r="CE497" i="14"/>
  <c r="FM497" i="14"/>
  <c r="IT497" i="14"/>
  <c r="CF497" i="14"/>
  <c r="FN497" i="14"/>
  <c r="IV497" i="14"/>
  <c r="CH497" i="14"/>
  <c r="FO497" i="14"/>
  <c r="IW497" i="14"/>
  <c r="CJ497" i="14"/>
  <c r="FP497" i="14"/>
  <c r="IX497" i="14"/>
  <c r="CK497" i="14"/>
  <c r="FR497" i="14"/>
  <c r="IY497" i="14"/>
  <c r="BK497" i="14"/>
  <c r="DW497" i="14"/>
  <c r="GI497" i="14"/>
  <c r="IU497" i="14"/>
  <c r="BQ497" i="14"/>
  <c r="EC497" i="14"/>
  <c r="GO497" i="14"/>
  <c r="JA497" i="14"/>
  <c r="HY496" i="14"/>
  <c r="H496" i="14"/>
  <c r="CE496" i="14"/>
  <c r="AH496" i="14"/>
  <c r="AN496" i="14"/>
  <c r="DY496" i="14"/>
  <c r="DT496" i="14"/>
  <c r="JB496" i="14"/>
  <c r="IC496" i="14"/>
  <c r="GH496" i="14"/>
  <c r="HB496" i="14"/>
  <c r="AT496" i="14"/>
  <c r="Z497" i="14"/>
  <c r="DH497" i="14"/>
  <c r="GN497" i="14"/>
  <c r="AA497" i="14"/>
  <c r="DI497" i="14"/>
  <c r="GP497" i="14"/>
  <c r="R497" i="14"/>
  <c r="CZ497" i="14"/>
  <c r="GF497" i="14"/>
  <c r="S497" i="14"/>
  <c r="DA497" i="14"/>
  <c r="GH497" i="14"/>
  <c r="T497" i="14"/>
  <c r="DB497" i="14"/>
  <c r="GJ497" i="14"/>
  <c r="V497" i="14"/>
  <c r="DC497" i="14"/>
  <c r="GK497" i="14"/>
  <c r="X497" i="14"/>
  <c r="DD497" i="14"/>
  <c r="GL497" i="14"/>
  <c r="Y497" i="14"/>
  <c r="DF497" i="14"/>
  <c r="GM497" i="14"/>
  <c r="O497" i="14"/>
  <c r="CA497" i="14"/>
  <c r="EM497" i="14"/>
  <c r="GY497" i="14"/>
  <c r="U497" i="14"/>
  <c r="CG497" i="14"/>
  <c r="ES497" i="14"/>
  <c r="HE497" i="14"/>
  <c r="FP496" i="14"/>
  <c r="CQ496" i="14"/>
  <c r="IQ496" i="14"/>
  <c r="HF496" i="14"/>
  <c r="EK496" i="14"/>
  <c r="AD496" i="14"/>
  <c r="BJ496" i="14"/>
  <c r="Q496" i="14"/>
  <c r="DZ496" i="14"/>
  <c r="DD496" i="14"/>
  <c r="BG496" i="14"/>
  <c r="FS496" i="14"/>
  <c r="AJ497" i="14"/>
  <c r="DR497" i="14"/>
  <c r="GZ497" i="14"/>
  <c r="AL497" i="14"/>
  <c r="DS497" i="14"/>
  <c r="HA497" i="14"/>
  <c r="AB497" i="14"/>
  <c r="DJ497" i="14"/>
  <c r="GR497" i="14"/>
  <c r="AD497" i="14"/>
  <c r="DK497" i="14"/>
  <c r="GS497" i="14"/>
  <c r="AF497" i="14"/>
  <c r="DL497" i="14"/>
  <c r="GT497" i="14"/>
  <c r="AG497" i="14"/>
  <c r="DN497" i="14"/>
  <c r="GU497" i="14"/>
  <c r="AH497" i="14"/>
  <c r="DP497" i="14"/>
  <c r="GV497" i="14"/>
  <c r="AI497" i="14"/>
  <c r="DQ497" i="14"/>
  <c r="GX497" i="14"/>
  <c r="W497" i="14"/>
  <c r="CI497" i="14"/>
  <c r="EU497" i="14"/>
  <c r="HG497" i="14"/>
  <c r="AC497" i="14"/>
  <c r="CO497" i="14"/>
  <c r="FA497" i="14"/>
  <c r="DE496" i="14"/>
  <c r="AY496" i="14"/>
  <c r="FU496" i="14"/>
  <c r="EY496" i="14"/>
  <c r="DK496" i="14"/>
  <c r="HV496" i="14"/>
  <c r="I496" i="14"/>
  <c r="HC496" i="14"/>
  <c r="BX496" i="14"/>
  <c r="BU496" i="14"/>
  <c r="IS496" i="14"/>
  <c r="F237" i="14"/>
  <c r="H237" i="14"/>
  <c r="I237" i="14" l="1"/>
  <c r="K237" i="14" s="1"/>
  <c r="JA498" i="14" s="1"/>
  <c r="JA361" i="14" s="1"/>
  <c r="E616" i="14" s="1"/>
  <c r="D616" i="14" s="1"/>
  <c r="FK498" i="14" l="1"/>
  <c r="FK361" i="14" s="1"/>
  <c r="E522" i="14" s="1"/>
  <c r="D522" i="14" s="1"/>
  <c r="CZ498" i="14"/>
  <c r="CZ361" i="14" s="1"/>
  <c r="E459" i="14" s="1"/>
  <c r="D459" i="14" s="1"/>
  <c r="FL498" i="14"/>
  <c r="FL361" i="14" s="1"/>
  <c r="E523" i="14" s="1"/>
  <c r="D523" i="14" s="1"/>
  <c r="DA498" i="14"/>
  <c r="DA361" i="14" s="1"/>
  <c r="E460" i="14" s="1"/>
  <c r="D460" i="14" s="1"/>
  <c r="GQ498" i="14"/>
  <c r="GQ361" i="14" s="1"/>
  <c r="E554" i="14" s="1"/>
  <c r="D554" i="14" s="1"/>
  <c r="DI498" i="14"/>
  <c r="DI361" i="14" s="1"/>
  <c r="E468" i="14" s="1"/>
  <c r="D468" i="14" s="1"/>
  <c r="GX498" i="14"/>
  <c r="GX361" i="14" s="1"/>
  <c r="E561" i="14" s="1"/>
  <c r="D561" i="14" s="1"/>
  <c r="HY498" i="14"/>
  <c r="HY361" i="14" s="1"/>
  <c r="E588" i="14" s="1"/>
  <c r="D588" i="14" s="1"/>
  <c r="FT498" i="14"/>
  <c r="FT361" i="14" s="1"/>
  <c r="E531" i="14" s="1"/>
  <c r="D531" i="14" s="1"/>
  <c r="DK498" i="14"/>
  <c r="DK361" i="14" s="1"/>
  <c r="E470" i="14" s="1"/>
  <c r="D470" i="14" s="1"/>
  <c r="DP498" i="14"/>
  <c r="DP361" i="14" s="1"/>
  <c r="E475" i="14" s="1"/>
  <c r="D475" i="14" s="1"/>
  <c r="GZ498" i="14"/>
  <c r="GZ361" i="14" s="1"/>
  <c r="E563" i="14" s="1"/>
  <c r="D563" i="14" s="1"/>
  <c r="II498" i="14"/>
  <c r="II361" i="14" s="1"/>
  <c r="E598" i="14" s="1"/>
  <c r="D598" i="14" s="1"/>
  <c r="EL498" i="14"/>
  <c r="EL361" i="14" s="1"/>
  <c r="E497" i="14" s="1"/>
  <c r="D497" i="14" s="1"/>
  <c r="HF498" i="14"/>
  <c r="HF361" i="14" s="1"/>
  <c r="E569" i="14" s="1"/>
  <c r="D569" i="14" s="1"/>
  <c r="HT498" i="14"/>
  <c r="HT361" i="14" s="1"/>
  <c r="E583" i="14" s="1"/>
  <c r="D583" i="14" s="1"/>
  <c r="EM498" i="14"/>
  <c r="EM361" i="14" s="1"/>
  <c r="E498" i="14" s="1"/>
  <c r="D498" i="14" s="1"/>
  <c r="FJ498" i="14"/>
  <c r="FJ361" i="14" s="1"/>
  <c r="E521" i="14" s="1"/>
  <c r="D521" i="14" s="1"/>
  <c r="IB498" i="14"/>
  <c r="IB361" i="14" s="1"/>
  <c r="E591" i="14" s="1"/>
  <c r="D591" i="14" s="1"/>
  <c r="GP498" i="14"/>
  <c r="GP361" i="14" s="1"/>
  <c r="E553" i="14" s="1"/>
  <c r="D553" i="14" s="1"/>
  <c r="IE498" i="14"/>
  <c r="IE361" i="14" s="1"/>
  <c r="E594" i="14" s="1"/>
  <c r="D594" i="14" s="1"/>
  <c r="IG498" i="14"/>
  <c r="IG361" i="14" s="1"/>
  <c r="E596" i="14" s="1"/>
  <c r="D596" i="14" s="1"/>
  <c r="CY498" i="14"/>
  <c r="CY361" i="14" s="1"/>
  <c r="E458" i="14" s="1"/>
  <c r="D458" i="14" s="1"/>
  <c r="FR498" i="14"/>
  <c r="FR361" i="14" s="1"/>
  <c r="E529" i="14" s="1"/>
  <c r="D529" i="14" s="1"/>
  <c r="ET498" i="14"/>
  <c r="ET361" i="14" s="1"/>
  <c r="E505" i="14" s="1"/>
  <c r="D505" i="14" s="1"/>
  <c r="DC498" i="14"/>
  <c r="DC361" i="14" s="1"/>
  <c r="E462" i="14" s="1"/>
  <c r="D462" i="14" s="1"/>
  <c r="DR498" i="14"/>
  <c r="DR361" i="14" s="1"/>
  <c r="E477" i="14" s="1"/>
  <c r="D477" i="14" s="1"/>
  <c r="FS498" i="14"/>
  <c r="FS361" i="14" s="1"/>
  <c r="E530" i="14" s="1"/>
  <c r="D530" i="14" s="1"/>
  <c r="CQ498" i="14"/>
  <c r="CQ361" i="14" s="1"/>
  <c r="E450" i="14" s="1"/>
  <c r="D450" i="14" s="1"/>
  <c r="IA498" i="14"/>
  <c r="IA361" i="14" s="1"/>
  <c r="E590" i="14" s="1"/>
  <c r="D590" i="14" s="1"/>
  <c r="HG498" i="14"/>
  <c r="HG361" i="14" s="1"/>
  <c r="E570" i="14" s="1"/>
  <c r="D570" i="14" s="1"/>
  <c r="IM498" i="14"/>
  <c r="IM361" i="14" s="1"/>
  <c r="E602" i="14" s="1"/>
  <c r="D602" i="14" s="1"/>
  <c r="P498" i="14"/>
  <c r="P361" i="14" s="1"/>
  <c r="E371" i="14" s="1"/>
  <c r="D371" i="14" s="1"/>
  <c r="Q498" i="14"/>
  <c r="Q361" i="14" s="1"/>
  <c r="E372" i="14" s="1"/>
  <c r="D372" i="14" s="1"/>
  <c r="S498" i="14"/>
  <c r="S361" i="14" s="1"/>
  <c r="E374" i="14" s="1"/>
  <c r="D374" i="14" s="1"/>
  <c r="U498" i="14"/>
  <c r="U361" i="14" s="1"/>
  <c r="E376" i="14" s="1"/>
  <c r="D376" i="14" s="1"/>
  <c r="AF498" i="14"/>
  <c r="AF361" i="14" s="1"/>
  <c r="E387" i="14" s="1"/>
  <c r="D387" i="14" s="1"/>
  <c r="AJ498" i="14"/>
  <c r="AJ361" i="14" s="1"/>
  <c r="E391" i="14" s="1"/>
  <c r="D391" i="14" s="1"/>
  <c r="IN498" i="14"/>
  <c r="IN361" i="14" s="1"/>
  <c r="E603" i="14" s="1"/>
  <c r="D603" i="14" s="1"/>
  <c r="FD498" i="14"/>
  <c r="FD361" i="14" s="1"/>
  <c r="E515" i="14" s="1"/>
  <c r="D515" i="14" s="1"/>
  <c r="EO498" i="14"/>
  <c r="EO361" i="14" s="1"/>
  <c r="E500" i="14" s="1"/>
  <c r="D500" i="14" s="1"/>
  <c r="FV498" i="14"/>
  <c r="FV361" i="14" s="1"/>
  <c r="E533" i="14" s="1"/>
  <c r="D533" i="14" s="1"/>
  <c r="EQ498" i="14"/>
  <c r="EQ361" i="14" s="1"/>
  <c r="E502" i="14" s="1"/>
  <c r="D502" i="14" s="1"/>
  <c r="EJ498" i="14"/>
  <c r="EJ361" i="14" s="1"/>
  <c r="E495" i="14" s="1"/>
  <c r="D495" i="14" s="1"/>
  <c r="DM498" i="14"/>
  <c r="DM361" i="14" s="1"/>
  <c r="E472" i="14" s="1"/>
  <c r="D472" i="14" s="1"/>
  <c r="N498" i="14"/>
  <c r="N361" i="14" s="1"/>
  <c r="E369" i="14" s="1"/>
  <c r="D369" i="14" s="1"/>
  <c r="Y498" i="14"/>
  <c r="Y361" i="14" s="1"/>
  <c r="E380" i="14" s="1"/>
  <c r="D380" i="14" s="1"/>
  <c r="AL498" i="14"/>
  <c r="AL361" i="14" s="1"/>
  <c r="E393" i="14" s="1"/>
  <c r="D393" i="14" s="1"/>
  <c r="AM498" i="14"/>
  <c r="AM361" i="14" s="1"/>
  <c r="E394" i="14" s="1"/>
  <c r="D394" i="14" s="1"/>
  <c r="AN498" i="14"/>
  <c r="AN361" i="14" s="1"/>
  <c r="E395" i="14" s="1"/>
  <c r="D395" i="14" s="1"/>
  <c r="AO498" i="14"/>
  <c r="AO361" i="14" s="1"/>
  <c r="E396" i="14" s="1"/>
  <c r="D396" i="14" s="1"/>
  <c r="BB498" i="14"/>
  <c r="BB361" i="14" s="1"/>
  <c r="E409" i="14" s="1"/>
  <c r="D409" i="14" s="1"/>
  <c r="AZ498" i="14"/>
  <c r="AZ361" i="14" s="1"/>
  <c r="E407" i="14" s="1"/>
  <c r="D407" i="14" s="1"/>
  <c r="R498" i="14"/>
  <c r="R361" i="14" s="1"/>
  <c r="E373" i="14" s="1"/>
  <c r="D373" i="14" s="1"/>
  <c r="GR498" i="14"/>
  <c r="GR361" i="14" s="1"/>
  <c r="E555" i="14" s="1"/>
  <c r="D555" i="14" s="1"/>
  <c r="FE498" i="14"/>
  <c r="FE361" i="14" s="1"/>
  <c r="E516" i="14" s="1"/>
  <c r="D516" i="14" s="1"/>
  <c r="GL498" i="14"/>
  <c r="GL361" i="14" s="1"/>
  <c r="E549" i="14" s="1"/>
  <c r="D549" i="14" s="1"/>
  <c r="FG498" i="14"/>
  <c r="FG361" i="14" s="1"/>
  <c r="E518" i="14" s="1"/>
  <c r="D518" i="14" s="1"/>
  <c r="EZ498" i="14"/>
  <c r="EZ361" i="14" s="1"/>
  <c r="E511" i="14" s="1"/>
  <c r="D511" i="14" s="1"/>
  <c r="EC498" i="14"/>
  <c r="EC361" i="14" s="1"/>
  <c r="E488" i="14" s="1"/>
  <c r="D488" i="14" s="1"/>
  <c r="M498" i="14"/>
  <c r="M361" i="14" s="1"/>
  <c r="E368" i="14" s="1"/>
  <c r="D368" i="14" s="1"/>
  <c r="X498" i="14"/>
  <c r="X361" i="14" s="1"/>
  <c r="E379" i="14" s="1"/>
  <c r="D379" i="14" s="1"/>
  <c r="AK498" i="14"/>
  <c r="AK361" i="14" s="1"/>
  <c r="E392" i="14" s="1"/>
  <c r="D392" i="14" s="1"/>
  <c r="AV498" i="14"/>
  <c r="AV361" i="14" s="1"/>
  <c r="E403" i="14" s="1"/>
  <c r="D403" i="14" s="1"/>
  <c r="AW498" i="14"/>
  <c r="AW361" i="14" s="1"/>
  <c r="E404" i="14" s="1"/>
  <c r="D404" i="14" s="1"/>
  <c r="AY498" i="14"/>
  <c r="AY361" i="14" s="1"/>
  <c r="E406" i="14" s="1"/>
  <c r="D406" i="14" s="1"/>
  <c r="BA498" i="14"/>
  <c r="BA361" i="14" s="1"/>
  <c r="E408" i="14" s="1"/>
  <c r="D408" i="14" s="1"/>
  <c r="BN498" i="14"/>
  <c r="BN361" i="14" s="1"/>
  <c r="E421" i="14" s="1"/>
  <c r="D421" i="14" s="1"/>
  <c r="BI498" i="14"/>
  <c r="BI361" i="14" s="1"/>
  <c r="E416" i="14" s="1"/>
  <c r="D416" i="14" s="1"/>
  <c r="Z498" i="14"/>
  <c r="Z361" i="14" s="1"/>
  <c r="E381" i="14" s="1"/>
  <c r="D381" i="14" s="1"/>
  <c r="HO498" i="14"/>
  <c r="HO361" i="14" s="1"/>
  <c r="E578" i="14" s="1"/>
  <c r="D578" i="14" s="1"/>
  <c r="FM498" i="14"/>
  <c r="FM361" i="14" s="1"/>
  <c r="E524" i="14" s="1"/>
  <c r="D524" i="14" s="1"/>
  <c r="GT498" i="14"/>
  <c r="GT361" i="14" s="1"/>
  <c r="E557" i="14" s="1"/>
  <c r="D557" i="14" s="1"/>
  <c r="FO498" i="14"/>
  <c r="FO361" i="14" s="1"/>
  <c r="E526" i="14" s="1"/>
  <c r="D526" i="14" s="1"/>
  <c r="FH498" i="14"/>
  <c r="FH361" i="14" s="1"/>
  <c r="E519" i="14" s="1"/>
  <c r="D519" i="14" s="1"/>
  <c r="EK498" i="14"/>
  <c r="EK361" i="14" s="1"/>
  <c r="E496" i="14" s="1"/>
  <c r="D496" i="14" s="1"/>
  <c r="W498" i="14"/>
  <c r="W361" i="14" s="1"/>
  <c r="E378" i="14" s="1"/>
  <c r="D378" i="14" s="1"/>
  <c r="AI498" i="14"/>
  <c r="AI361" i="14" s="1"/>
  <c r="E390" i="14" s="1"/>
  <c r="D390" i="14" s="1"/>
  <c r="AU498" i="14"/>
  <c r="AU361" i="14" s="1"/>
  <c r="E402" i="14" s="1"/>
  <c r="D402" i="14" s="1"/>
  <c r="BH498" i="14"/>
  <c r="BH361" i="14" s="1"/>
  <c r="E415" i="14" s="1"/>
  <c r="D415" i="14" s="1"/>
  <c r="BJ498" i="14"/>
  <c r="BJ361" i="14" s="1"/>
  <c r="E417" i="14" s="1"/>
  <c r="D417" i="14" s="1"/>
  <c r="BK498" i="14"/>
  <c r="BK361" i="14" s="1"/>
  <c r="E418" i="14" s="1"/>
  <c r="D418" i="14" s="1"/>
  <c r="BL498" i="14"/>
  <c r="BL361" i="14" s="1"/>
  <c r="E419" i="14" s="1"/>
  <c r="D419" i="14" s="1"/>
  <c r="BZ498" i="14"/>
  <c r="BZ361" i="14" s="1"/>
  <c r="E433" i="14" s="1"/>
  <c r="D433" i="14" s="1"/>
  <c r="BR498" i="14"/>
  <c r="BR361" i="14" s="1"/>
  <c r="E425" i="14" s="1"/>
  <c r="D425" i="14" s="1"/>
  <c r="AH498" i="14"/>
  <c r="AH361" i="14" s="1"/>
  <c r="E389" i="14" s="1"/>
  <c r="D389" i="14" s="1"/>
  <c r="IL498" i="14"/>
  <c r="IL361" i="14" s="1"/>
  <c r="E601" i="14" s="1"/>
  <c r="D601" i="14" s="1"/>
  <c r="FU498" i="14"/>
  <c r="FU361" i="14" s="1"/>
  <c r="E532" i="14" s="1"/>
  <c r="D532" i="14" s="1"/>
  <c r="HB498" i="14"/>
  <c r="HB361" i="14" s="1"/>
  <c r="E565" i="14" s="1"/>
  <c r="D565" i="14" s="1"/>
  <c r="FW498" i="14"/>
  <c r="FW361" i="14" s="1"/>
  <c r="E534" i="14" s="1"/>
  <c r="D534" i="14" s="1"/>
  <c r="FP498" i="14"/>
  <c r="FP361" i="14" s="1"/>
  <c r="E527" i="14" s="1"/>
  <c r="D527" i="14" s="1"/>
  <c r="ES498" i="14"/>
  <c r="ES361" i="14" s="1"/>
  <c r="E504" i="14" s="1"/>
  <c r="D504" i="14" s="1"/>
  <c r="BO498" i="14"/>
  <c r="BO361" i="14" s="1"/>
  <c r="E422" i="14" s="1"/>
  <c r="D422" i="14" s="1"/>
  <c r="CD498" i="14"/>
  <c r="CD361" i="14" s="1"/>
  <c r="E437" i="14" s="1"/>
  <c r="D437" i="14" s="1"/>
  <c r="CP498" i="14"/>
  <c r="CP361" i="14" s="1"/>
  <c r="E449" i="14" s="1"/>
  <c r="D449" i="14" s="1"/>
  <c r="DF498" i="14"/>
  <c r="DF361" i="14" s="1"/>
  <c r="E465" i="14" s="1"/>
  <c r="D465" i="14" s="1"/>
  <c r="DG498" i="14"/>
  <c r="DG361" i="14" s="1"/>
  <c r="E466" i="14" s="1"/>
  <c r="D466" i="14" s="1"/>
  <c r="DH498" i="14"/>
  <c r="DH361" i="14" s="1"/>
  <c r="E467" i="14" s="1"/>
  <c r="D467" i="14" s="1"/>
  <c r="DJ498" i="14"/>
  <c r="DJ361" i="14" s="1"/>
  <c r="E469" i="14" s="1"/>
  <c r="D469" i="14" s="1"/>
  <c r="EF498" i="14"/>
  <c r="EF361" i="14" s="1"/>
  <c r="E491" i="14" s="1"/>
  <c r="D491" i="14" s="1"/>
  <c r="DD498" i="14"/>
  <c r="DD361" i="14" s="1"/>
  <c r="E463" i="14" s="1"/>
  <c r="D463" i="14" s="1"/>
  <c r="BP498" i="14"/>
  <c r="BP361" i="14" s="1"/>
  <c r="E423" i="14" s="1"/>
  <c r="D423" i="14" s="1"/>
  <c r="CC498" i="14"/>
  <c r="CC361" i="14" s="1"/>
  <c r="E436" i="14" s="1"/>
  <c r="D436" i="14" s="1"/>
  <c r="HA498" i="14"/>
  <c r="HA361" i="14" s="1"/>
  <c r="E564" i="14" s="1"/>
  <c r="D564" i="14" s="1"/>
  <c r="IH498" i="14"/>
  <c r="IH361" i="14" s="1"/>
  <c r="E597" i="14" s="1"/>
  <c r="D597" i="14" s="1"/>
  <c r="HC498" i="14"/>
  <c r="HC361" i="14" s="1"/>
  <c r="E566" i="14" s="1"/>
  <c r="D566" i="14" s="1"/>
  <c r="GV498" i="14"/>
  <c r="GV361" i="14" s="1"/>
  <c r="E559" i="14" s="1"/>
  <c r="D559" i="14" s="1"/>
  <c r="GW498" i="14"/>
  <c r="GW361" i="14" s="1"/>
  <c r="E560" i="14" s="1"/>
  <c r="D560" i="14" s="1"/>
  <c r="CN498" i="14"/>
  <c r="CN361" i="14" s="1"/>
  <c r="E447" i="14" s="1"/>
  <c r="D447" i="14" s="1"/>
  <c r="DB498" i="14"/>
  <c r="DB361" i="14" s="1"/>
  <c r="E461" i="14" s="1"/>
  <c r="D461" i="14" s="1"/>
  <c r="DT498" i="14"/>
  <c r="DT361" i="14" s="1"/>
  <c r="E479" i="14" s="1"/>
  <c r="D479" i="14" s="1"/>
  <c r="EP498" i="14"/>
  <c r="EP361" i="14" s="1"/>
  <c r="E501" i="14" s="1"/>
  <c r="D501" i="14" s="1"/>
  <c r="EU498" i="14"/>
  <c r="EU361" i="14" s="1"/>
  <c r="E506" i="14" s="1"/>
  <c r="D506" i="14" s="1"/>
  <c r="EV498" i="14"/>
  <c r="EV361" i="14" s="1"/>
  <c r="E507" i="14" s="1"/>
  <c r="D507" i="14" s="1"/>
  <c r="EX498" i="14"/>
  <c r="EX361" i="14" s="1"/>
  <c r="E509" i="14" s="1"/>
  <c r="D509" i="14" s="1"/>
  <c r="GA498" i="14"/>
  <c r="GA361" i="14" s="1"/>
  <c r="E538" i="14" s="1"/>
  <c r="D538" i="14" s="1"/>
  <c r="ED498" i="14"/>
  <c r="ED361" i="14" s="1"/>
  <c r="E489" i="14" s="1"/>
  <c r="D489" i="14" s="1"/>
  <c r="CH498" i="14"/>
  <c r="CH361" i="14" s="1"/>
  <c r="E441" i="14" s="1"/>
  <c r="D441" i="14" s="1"/>
  <c r="CS498" i="14"/>
  <c r="CS361" i="14" s="1"/>
  <c r="E452" i="14" s="1"/>
  <c r="D452" i="14" s="1"/>
  <c r="HQ498" i="14"/>
  <c r="HQ361" i="14" s="1"/>
  <c r="E580" i="14" s="1"/>
  <c r="D580" i="14" s="1"/>
  <c r="IX498" i="14"/>
  <c r="IX361" i="14" s="1"/>
  <c r="E613" i="14" s="1"/>
  <c r="D613" i="14" s="1"/>
  <c r="HS498" i="14"/>
  <c r="HS361" i="14" s="1"/>
  <c r="E582" i="14" s="1"/>
  <c r="D582" i="14" s="1"/>
  <c r="HL498" i="14"/>
  <c r="HL361" i="14" s="1"/>
  <c r="E575" i="14" s="1"/>
  <c r="D575" i="14" s="1"/>
  <c r="HE498" i="14"/>
  <c r="HE361" i="14" s="1"/>
  <c r="E568" i="14" s="1"/>
  <c r="D568" i="14" s="1"/>
  <c r="AG498" i="14"/>
  <c r="AG361" i="14" s="1"/>
  <c r="E388" i="14" s="1"/>
  <c r="D388" i="14" s="1"/>
  <c r="EH498" i="14"/>
  <c r="EH361" i="14" s="1"/>
  <c r="E493" i="14" s="1"/>
  <c r="D493" i="14" s="1"/>
  <c r="AT498" i="14"/>
  <c r="AT361" i="14" s="1"/>
  <c r="E401" i="14" s="1"/>
  <c r="D401" i="14" s="1"/>
  <c r="FF498" i="14"/>
  <c r="FF361" i="14" s="1"/>
  <c r="E517" i="14" s="1"/>
  <c r="D517" i="14" s="1"/>
  <c r="BF498" i="14"/>
  <c r="BF361" i="14" s="1"/>
  <c r="E413" i="14" s="1"/>
  <c r="D413" i="14" s="1"/>
  <c r="GJ498" i="14"/>
  <c r="GJ361" i="14" s="1"/>
  <c r="E547" i="14" s="1"/>
  <c r="D547" i="14" s="1"/>
  <c r="BT498" i="14"/>
  <c r="BT361" i="14" s="1"/>
  <c r="E427" i="14" s="1"/>
  <c r="D427" i="14" s="1"/>
  <c r="HP498" i="14"/>
  <c r="HP361" i="14" s="1"/>
  <c r="E579" i="14" s="1"/>
  <c r="D579" i="14" s="1"/>
  <c r="BV498" i="14"/>
  <c r="BV361" i="14" s="1"/>
  <c r="E429" i="14" s="1"/>
  <c r="D429" i="14" s="1"/>
  <c r="HW498" i="14"/>
  <c r="HW361" i="14" s="1"/>
  <c r="E586" i="14" s="1"/>
  <c r="D586" i="14" s="1"/>
  <c r="BW498" i="14"/>
  <c r="BW361" i="14" s="1"/>
  <c r="E430" i="14" s="1"/>
  <c r="D430" i="14" s="1"/>
  <c r="HX498" i="14"/>
  <c r="HX361" i="14" s="1"/>
  <c r="E587" i="14" s="1"/>
  <c r="D587" i="14" s="1"/>
  <c r="BX498" i="14"/>
  <c r="BX361" i="14" s="1"/>
  <c r="E431" i="14" s="1"/>
  <c r="D431" i="14" s="1"/>
  <c r="ID498" i="14"/>
  <c r="ID361" i="14" s="1"/>
  <c r="E593" i="14" s="1"/>
  <c r="D593" i="14" s="1"/>
  <c r="CM498" i="14"/>
  <c r="CM361" i="14" s="1"/>
  <c r="E446" i="14" s="1"/>
  <c r="D446" i="14" s="1"/>
  <c r="L498" i="14"/>
  <c r="L361" i="14" s="1"/>
  <c r="E367" i="14" s="1"/>
  <c r="D367" i="14" s="1"/>
  <c r="CA498" i="14"/>
  <c r="CA361" i="14" s="1"/>
  <c r="E434" i="14" s="1"/>
  <c r="D434" i="14" s="1"/>
  <c r="GB498" i="14"/>
  <c r="GB361" i="14" s="1"/>
  <c r="E539" i="14" s="1"/>
  <c r="D539" i="14" s="1"/>
  <c r="AP498" i="14"/>
  <c r="AP361" i="14" s="1"/>
  <c r="E397" i="14" s="1"/>
  <c r="D397" i="14" s="1"/>
  <c r="DL498" i="14"/>
  <c r="DL361" i="14" s="1"/>
  <c r="E471" i="14" s="1"/>
  <c r="D471" i="14" s="1"/>
  <c r="BE498" i="14"/>
  <c r="BE361" i="14" s="1"/>
  <c r="E412" i="14" s="1"/>
  <c r="D412" i="14" s="1"/>
  <c r="DQ498" i="14"/>
  <c r="DQ361" i="14" s="1"/>
  <c r="E476" i="14" s="1"/>
  <c r="D476" i="14" s="1"/>
  <c r="GC498" i="14"/>
  <c r="GC361" i="14" s="1"/>
  <c r="E540" i="14" s="1"/>
  <c r="D540" i="14" s="1"/>
  <c r="IO498" i="14"/>
  <c r="IO361" i="14" s="1"/>
  <c r="E604" i="14" s="1"/>
  <c r="D604" i="14" s="1"/>
  <c r="HJ498" i="14"/>
  <c r="HJ361" i="14" s="1"/>
  <c r="E573" i="14" s="1"/>
  <c r="D573" i="14" s="1"/>
  <c r="DS498" i="14"/>
  <c r="DS361" i="14" s="1"/>
  <c r="E478" i="14" s="1"/>
  <c r="D478" i="14" s="1"/>
  <c r="GE498" i="14"/>
  <c r="GE361" i="14" s="1"/>
  <c r="E542" i="14" s="1"/>
  <c r="D542" i="14" s="1"/>
  <c r="IQ498" i="14"/>
  <c r="IQ361" i="14" s="1"/>
  <c r="E606" i="14" s="1"/>
  <c r="D606" i="14" s="1"/>
  <c r="FX498" i="14"/>
  <c r="FX361" i="14" s="1"/>
  <c r="E535" i="14" s="1"/>
  <c r="D535" i="14" s="1"/>
  <c r="IJ498" i="14"/>
  <c r="IJ361" i="14" s="1"/>
  <c r="E599" i="14" s="1"/>
  <c r="D599" i="14" s="1"/>
  <c r="FA498" i="14"/>
  <c r="FA361" i="14" s="1"/>
  <c r="E512" i="14" s="1"/>
  <c r="D512" i="14" s="1"/>
  <c r="HM498" i="14"/>
  <c r="HM361" i="14" s="1"/>
  <c r="E576" i="14" s="1"/>
  <c r="D576" i="14" s="1"/>
  <c r="AS498" i="14"/>
  <c r="AS361" i="14" s="1"/>
  <c r="E400" i="14" s="1"/>
  <c r="D400" i="14" s="1"/>
  <c r="FC498" i="14"/>
  <c r="FC361" i="14" s="1"/>
  <c r="E514" i="14" s="1"/>
  <c r="D514" i="14" s="1"/>
  <c r="BD498" i="14"/>
  <c r="BD361" i="14" s="1"/>
  <c r="E411" i="14" s="1"/>
  <c r="D411" i="14" s="1"/>
  <c r="GI498" i="14"/>
  <c r="GI361" i="14" s="1"/>
  <c r="E546" i="14" s="1"/>
  <c r="D546" i="14" s="1"/>
  <c r="BS498" i="14"/>
  <c r="BS361" i="14" s="1"/>
  <c r="E426" i="14" s="1"/>
  <c r="D426" i="14" s="1"/>
  <c r="HN498" i="14"/>
  <c r="HN361" i="14" s="1"/>
  <c r="E577" i="14" s="1"/>
  <c r="D577" i="14" s="1"/>
  <c r="CF498" i="14"/>
  <c r="CF361" i="14" s="1"/>
  <c r="E439" i="14" s="1"/>
  <c r="D439" i="14" s="1"/>
  <c r="IU498" i="14"/>
  <c r="IU361" i="14" s="1"/>
  <c r="E610" i="14" s="1"/>
  <c r="D610" i="14" s="1"/>
  <c r="CG498" i="14"/>
  <c r="CG361" i="14" s="1"/>
  <c r="E440" i="14" s="1"/>
  <c r="D440" i="14" s="1"/>
  <c r="IV498" i="14"/>
  <c r="IV361" i="14" s="1"/>
  <c r="E611" i="14" s="1"/>
  <c r="D611" i="14" s="1"/>
  <c r="CI498" i="14"/>
  <c r="CI361" i="14" s="1"/>
  <c r="E442" i="14" s="1"/>
  <c r="D442" i="14" s="1"/>
  <c r="JB498" i="14"/>
  <c r="JB361" i="14" s="1"/>
  <c r="E617" i="14" s="1"/>
  <c r="D617" i="14" s="1"/>
  <c r="CL498" i="14"/>
  <c r="CL361" i="14" s="1"/>
  <c r="E445" i="14" s="1"/>
  <c r="D445" i="14" s="1"/>
  <c r="K498" i="14"/>
  <c r="K361" i="14" s="1"/>
  <c r="E366" i="14" s="1"/>
  <c r="D366" i="14" s="1"/>
  <c r="CX498" i="14"/>
  <c r="CX361" i="14" s="1"/>
  <c r="E457" i="14" s="1"/>
  <c r="D457" i="14" s="1"/>
  <c r="T498" i="14"/>
  <c r="T361" i="14" s="1"/>
  <c r="E375" i="14" s="1"/>
  <c r="D375" i="14" s="1"/>
  <c r="CJ498" i="14"/>
  <c r="CJ361" i="14" s="1"/>
  <c r="E443" i="14" s="1"/>
  <c r="D443" i="14" s="1"/>
  <c r="GY498" i="14"/>
  <c r="GY361" i="14" s="1"/>
  <c r="E562" i="14" s="1"/>
  <c r="D562" i="14" s="1"/>
  <c r="AX498" i="14"/>
  <c r="AX361" i="14" s="1"/>
  <c r="E405" i="14" s="1"/>
  <c r="D405" i="14" s="1"/>
  <c r="DX498" i="14"/>
  <c r="DX361" i="14" s="1"/>
  <c r="E483" i="14" s="1"/>
  <c r="D483" i="14" s="1"/>
  <c r="BM498" i="14"/>
  <c r="BM361" i="14" s="1"/>
  <c r="E420" i="14" s="1"/>
  <c r="D420" i="14" s="1"/>
  <c r="DY498" i="14"/>
  <c r="DY361" i="14" s="1"/>
  <c r="E484" i="14" s="1"/>
  <c r="D484" i="14" s="1"/>
  <c r="GK498" i="14"/>
  <c r="GK361" i="14" s="1"/>
  <c r="E548" i="14" s="1"/>
  <c r="D548" i="14" s="1"/>
  <c r="IW498" i="14"/>
  <c r="IW361" i="14" s="1"/>
  <c r="E612" i="14" s="1"/>
  <c r="D612" i="14" s="1"/>
  <c r="HR498" i="14"/>
  <c r="HR361" i="14" s="1"/>
  <c r="E581" i="14" s="1"/>
  <c r="D581" i="14" s="1"/>
  <c r="EA498" i="14"/>
  <c r="EA361" i="14" s="1"/>
  <c r="E486" i="14" s="1"/>
  <c r="D486" i="14" s="1"/>
  <c r="GM498" i="14"/>
  <c r="GM361" i="14" s="1"/>
  <c r="E550" i="14" s="1"/>
  <c r="D550" i="14" s="1"/>
  <c r="IY498" i="14"/>
  <c r="IY361" i="14" s="1"/>
  <c r="E614" i="14" s="1"/>
  <c r="D614" i="14" s="1"/>
  <c r="GF498" i="14"/>
  <c r="GF361" i="14" s="1"/>
  <c r="E543" i="14" s="1"/>
  <c r="D543" i="14" s="1"/>
  <c r="IR498" i="14"/>
  <c r="IR361" i="14" s="1"/>
  <c r="E607" i="14" s="1"/>
  <c r="D607" i="14" s="1"/>
  <c r="FI498" i="14"/>
  <c r="FI361" i="14" s="1"/>
  <c r="E520" i="14" s="1"/>
  <c r="D520" i="14" s="1"/>
  <c r="HU498" i="14"/>
  <c r="HU361" i="14" s="1"/>
  <c r="E584" i="14" s="1"/>
  <c r="D584" i="14" s="1"/>
  <c r="BC498" i="14"/>
  <c r="BC361" i="14" s="1"/>
  <c r="E410" i="14" s="1"/>
  <c r="D410" i="14" s="1"/>
  <c r="GH498" i="14"/>
  <c r="GH361" i="14" s="1"/>
  <c r="E545" i="14" s="1"/>
  <c r="D545" i="14" s="1"/>
  <c r="BQ498" i="14"/>
  <c r="BQ361" i="14" s="1"/>
  <c r="E424" i="14" s="1"/>
  <c r="D424" i="14" s="1"/>
  <c r="HH498" i="14"/>
  <c r="HH361" i="14" s="1"/>
  <c r="E571" i="14" s="1"/>
  <c r="D571" i="14" s="1"/>
  <c r="CE498" i="14"/>
  <c r="CE361" i="14" s="1"/>
  <c r="E438" i="14" s="1"/>
  <c r="D438" i="14" s="1"/>
  <c r="IT498" i="14"/>
  <c r="IT361" i="14" s="1"/>
  <c r="E609" i="14" s="1"/>
  <c r="D609" i="14" s="1"/>
  <c r="CR498" i="14"/>
  <c r="CR361" i="14" s="1"/>
  <c r="E451" i="14" s="1"/>
  <c r="D451" i="14" s="1"/>
  <c r="G498" i="14"/>
  <c r="G361" i="14" s="1"/>
  <c r="E362" i="14" s="1"/>
  <c r="D362" i="14" s="1"/>
  <c r="CU498" i="14"/>
  <c r="CU361" i="14" s="1"/>
  <c r="E454" i="14" s="1"/>
  <c r="D454" i="14" s="1"/>
  <c r="H498" i="14"/>
  <c r="H361" i="14" s="1"/>
  <c r="E363" i="14" s="1"/>
  <c r="D363" i="14" s="1"/>
  <c r="CV498" i="14"/>
  <c r="CV361" i="14" s="1"/>
  <c r="E455" i="14" s="1"/>
  <c r="D455" i="14" s="1"/>
  <c r="I498" i="14"/>
  <c r="I361" i="14" s="1"/>
  <c r="E364" i="14" s="1"/>
  <c r="D364" i="14" s="1"/>
  <c r="CW498" i="14"/>
  <c r="CW361" i="14" s="1"/>
  <c r="E456" i="14" s="1"/>
  <c r="D456" i="14" s="1"/>
  <c r="V498" i="14"/>
  <c r="V361" i="14" s="1"/>
  <c r="E377" i="14" s="1"/>
  <c r="D377" i="14" s="1"/>
  <c r="DN498" i="14"/>
  <c r="DN361" i="14" s="1"/>
  <c r="E473" i="14" s="1"/>
  <c r="D473" i="14" s="1"/>
  <c r="AB498" i="14"/>
  <c r="AB361" i="14" s="1"/>
  <c r="E383" i="14" s="1"/>
  <c r="D383" i="14" s="1"/>
  <c r="CT498" i="14"/>
  <c r="CT361" i="14" s="1"/>
  <c r="E453" i="14" s="1"/>
  <c r="D453" i="14" s="1"/>
  <c r="HV498" i="14"/>
  <c r="HV361" i="14" s="1"/>
  <c r="E585" i="14" s="1"/>
  <c r="D585" i="14" s="1"/>
  <c r="BG498" i="14"/>
  <c r="BG361" i="14" s="1"/>
  <c r="E414" i="14" s="1"/>
  <c r="D414" i="14" s="1"/>
  <c r="EN498" i="14"/>
  <c r="EN361" i="14" s="1"/>
  <c r="E499" i="14" s="1"/>
  <c r="D499" i="14" s="1"/>
  <c r="BU498" i="14"/>
  <c r="BU361" i="14" s="1"/>
  <c r="E428" i="14" s="1"/>
  <c r="D428" i="14" s="1"/>
  <c r="EG498" i="14"/>
  <c r="EG361" i="14" s="1"/>
  <c r="E492" i="14" s="1"/>
  <c r="D492" i="14" s="1"/>
  <c r="GS498" i="14"/>
  <c r="GS361" i="14" s="1"/>
  <c r="E556" i="14" s="1"/>
  <c r="D556" i="14" s="1"/>
  <c r="FN498" i="14"/>
  <c r="FN361" i="14" s="1"/>
  <c r="E525" i="14" s="1"/>
  <c r="D525" i="14" s="1"/>
  <c r="HZ498" i="14"/>
  <c r="HZ361" i="14" s="1"/>
  <c r="E589" i="14" s="1"/>
  <c r="D589" i="14" s="1"/>
  <c r="EI498" i="14"/>
  <c r="EI361" i="14" s="1"/>
  <c r="E494" i="14" s="1"/>
  <c r="D494" i="14" s="1"/>
  <c r="GU498" i="14"/>
  <c r="GU361" i="14" s="1"/>
  <c r="E558" i="14" s="1"/>
  <c r="D558" i="14" s="1"/>
  <c r="EB498" i="14"/>
  <c r="EB361" i="14" s="1"/>
  <c r="E487" i="14" s="1"/>
  <c r="D487" i="14" s="1"/>
  <c r="GN498" i="14"/>
  <c r="GN361" i="14" s="1"/>
  <c r="E551" i="14" s="1"/>
  <c r="D551" i="14" s="1"/>
  <c r="IZ498" i="14"/>
  <c r="IZ361" i="14" s="1"/>
  <c r="E615" i="14" s="1"/>
  <c r="D615" i="14" s="1"/>
  <c r="FQ498" i="14"/>
  <c r="FQ361" i="14" s="1"/>
  <c r="E528" i="14" s="1"/>
  <c r="D528" i="14" s="1"/>
  <c r="IC498" i="14"/>
  <c r="IC361" i="14" s="1"/>
  <c r="E592" i="14" s="1"/>
  <c r="D592" i="14" s="1"/>
  <c r="FY498" i="14"/>
  <c r="FY361" i="14" s="1"/>
  <c r="E536" i="14" s="1"/>
  <c r="D536" i="14" s="1"/>
  <c r="IK498" i="14"/>
  <c r="IK361" i="14" s="1"/>
  <c r="E600" i="14" s="1"/>
  <c r="D600" i="14" s="1"/>
  <c r="CB498" i="14"/>
  <c r="CB361" i="14" s="1"/>
  <c r="E435" i="14" s="1"/>
  <c r="D435" i="14" s="1"/>
  <c r="IF498" i="14"/>
  <c r="IF361" i="14" s="1"/>
  <c r="E595" i="14" s="1"/>
  <c r="D595" i="14" s="1"/>
  <c r="CO498" i="14"/>
  <c r="CO361" i="14" s="1"/>
  <c r="E448" i="14" s="1"/>
  <c r="D448" i="14" s="1"/>
  <c r="O498" i="14"/>
  <c r="O361" i="14" s="1"/>
  <c r="E370" i="14" s="1"/>
  <c r="D370" i="14" s="1"/>
  <c r="DE498" i="14"/>
  <c r="DE361" i="14" s="1"/>
  <c r="E464" i="14" s="1"/>
  <c r="D464" i="14" s="1"/>
  <c r="AA498" i="14"/>
  <c r="AA361" i="14" s="1"/>
  <c r="E382" i="14" s="1"/>
  <c r="D382" i="14" s="1"/>
  <c r="DV498" i="14"/>
  <c r="DV361" i="14" s="1"/>
  <c r="E481" i="14" s="1"/>
  <c r="D481" i="14" s="1"/>
  <c r="AC498" i="14"/>
  <c r="AC361" i="14" s="1"/>
  <c r="E384" i="14" s="1"/>
  <c r="D384" i="14" s="1"/>
  <c r="DW498" i="14"/>
  <c r="DW361" i="14" s="1"/>
  <c r="E482" i="14" s="1"/>
  <c r="D482" i="14" s="1"/>
  <c r="AD498" i="14"/>
  <c r="AD361" i="14" s="1"/>
  <c r="E385" i="14" s="1"/>
  <c r="D385" i="14" s="1"/>
  <c r="DZ498" i="14"/>
  <c r="DZ361" i="14" s="1"/>
  <c r="E485" i="14" s="1"/>
  <c r="D485" i="14" s="1"/>
  <c r="AE498" i="14"/>
  <c r="AE361" i="14" s="1"/>
  <c r="E386" i="14" s="1"/>
  <c r="D386" i="14" s="1"/>
  <c r="EE498" i="14"/>
  <c r="EE361" i="14" s="1"/>
  <c r="E490" i="14" s="1"/>
  <c r="D490" i="14" s="1"/>
  <c r="AQ498" i="14"/>
  <c r="AQ361" i="14" s="1"/>
  <c r="E398" i="14" s="1"/>
  <c r="D398" i="14" s="1"/>
  <c r="FB498" i="14"/>
  <c r="FB361" i="14" s="1"/>
  <c r="E513" i="14" s="1"/>
  <c r="D513" i="14" s="1"/>
  <c r="AR498" i="14"/>
  <c r="AR361" i="14" s="1"/>
  <c r="E399" i="14" s="1"/>
  <c r="D399" i="14" s="1"/>
  <c r="DO498" i="14"/>
  <c r="DO361" i="14" s="1"/>
  <c r="E474" i="14" s="1"/>
  <c r="D474" i="14" s="1"/>
  <c r="J498" i="14"/>
  <c r="J361" i="14" s="1"/>
  <c r="E365" i="14" s="1"/>
  <c r="D365" i="14" s="1"/>
  <c r="BY498" i="14"/>
  <c r="BY361" i="14" s="1"/>
  <c r="E432" i="14" s="1"/>
  <c r="D432" i="14" s="1"/>
  <c r="FZ498" i="14"/>
  <c r="FZ361" i="14" s="1"/>
  <c r="E537" i="14" s="1"/>
  <c r="D537" i="14" s="1"/>
  <c r="CK498" i="14"/>
  <c r="CK361" i="14" s="1"/>
  <c r="E444" i="14" s="1"/>
  <c r="D444" i="14" s="1"/>
  <c r="EW498" i="14"/>
  <c r="EW361" i="14" s="1"/>
  <c r="E508" i="14" s="1"/>
  <c r="D508" i="14" s="1"/>
  <c r="HI498" i="14"/>
  <c r="HI361" i="14" s="1"/>
  <c r="E572" i="14" s="1"/>
  <c r="D572" i="14" s="1"/>
  <c r="GD498" i="14"/>
  <c r="GD361" i="14" s="1"/>
  <c r="E541" i="14" s="1"/>
  <c r="D541" i="14" s="1"/>
  <c r="IP498" i="14"/>
  <c r="IP361" i="14" s="1"/>
  <c r="E605" i="14" s="1"/>
  <c r="D605" i="14" s="1"/>
  <c r="EY498" i="14"/>
  <c r="EY361" i="14" s="1"/>
  <c r="E510" i="14" s="1"/>
  <c r="D510" i="14" s="1"/>
  <c r="HK498" i="14"/>
  <c r="HK361" i="14" s="1"/>
  <c r="E574" i="14" s="1"/>
  <c r="D574" i="14" s="1"/>
  <c r="ER498" i="14"/>
  <c r="ER361" i="14" s="1"/>
  <c r="E503" i="14" s="1"/>
  <c r="D503" i="14" s="1"/>
  <c r="HD498" i="14"/>
  <c r="HD361" i="14" s="1"/>
  <c r="E567" i="14" s="1"/>
  <c r="D567" i="14" s="1"/>
  <c r="DU498" i="14"/>
  <c r="DU361" i="14" s="1"/>
  <c r="E480" i="14" s="1"/>
  <c r="D480" i="14" s="1"/>
  <c r="GG498" i="14"/>
  <c r="GG361" i="14" s="1"/>
  <c r="E544" i="14" s="1"/>
  <c r="D544" i="14" s="1"/>
  <c r="IS498" i="14"/>
  <c r="IS361" i="14" s="1"/>
  <c r="E608" i="14" s="1"/>
  <c r="D608" i="14" s="1"/>
  <c r="GO498" i="14"/>
  <c r="GO361" i="14" s="1"/>
  <c r="E552" i="14" s="1"/>
  <c r="D552" i="14" s="1"/>
</calcChain>
</file>

<file path=xl/sharedStrings.xml><?xml version="1.0" encoding="utf-8"?>
<sst xmlns="http://schemas.openxmlformats.org/spreadsheetml/2006/main" count="1354" uniqueCount="902">
  <si>
    <t>Please enter design parameters into the</t>
  </si>
  <si>
    <t>shaded</t>
  </si>
  <si>
    <t xml:space="preserve">cells; </t>
  </si>
  <si>
    <r>
      <t xml:space="preserve">Be sure to </t>
    </r>
    <r>
      <rPr>
        <b/>
        <i/>
        <sz val="14"/>
        <rFont val="Arial"/>
        <family val="2"/>
      </rPr>
      <t>ENABLE EDITING</t>
    </r>
    <r>
      <rPr>
        <b/>
        <sz val="14"/>
        <rFont val="Arial"/>
        <family val="2"/>
      </rPr>
      <t xml:space="preserve"> before attempting to use this design calculator</t>
    </r>
  </si>
  <si>
    <t>WHERE APPLICABLE, A RECOMMENDED VALUE IS GIVEN THAT WILL BE THE BEST CHOICE TO MEET THE GIVEN SPECIFICATION.  IT IS IN THE BEST INTEREST OF THE USER TO USE A VALUE AS CLOSE AS POSSIBLE TO THE SUGGESTED RECOMMENDED VALUE.  FOR ACCURATE RESULTS, THE USER MUST ENTER THE ACTUAL VALUE USED IN THE APPROPRIATE CELL.</t>
  </si>
  <si>
    <t>This product is designed as an aid for customers of Texas Instruments. No warranties, either expressed or implied, with respect to this software or its fitness for any particular purpose, are claimed by Texas Instruments or the author. The software is licensed solely on an "as is" basis. The entire risk as to its quality and performance is with the customer.</t>
  </si>
  <si>
    <t>Disclaimer</t>
  </si>
  <si>
    <t>V</t>
  </si>
  <si>
    <t>W</t>
  </si>
  <si>
    <t>h</t>
  </si>
  <si>
    <t>A</t>
  </si>
  <si>
    <t>kHz</t>
  </si>
  <si>
    <r>
      <t>V</t>
    </r>
    <r>
      <rPr>
        <vertAlign val="subscript"/>
        <sz val="11"/>
        <color theme="1"/>
        <rFont val="Calibri"/>
        <family val="2"/>
        <scheme val="minor"/>
      </rPr>
      <t>BLK(max)</t>
    </r>
  </si>
  <si>
    <r>
      <t>V</t>
    </r>
    <r>
      <rPr>
        <vertAlign val="subscript"/>
        <sz val="11"/>
        <color theme="1"/>
        <rFont val="Calibri"/>
        <family val="2"/>
        <scheme val="minor"/>
      </rPr>
      <t>BLK(hu)</t>
    </r>
  </si>
  <si>
    <r>
      <t>V</t>
    </r>
    <r>
      <rPr>
        <vertAlign val="subscript"/>
        <sz val="11"/>
        <color theme="1"/>
        <rFont val="Calibri"/>
        <family val="2"/>
        <scheme val="minor"/>
      </rPr>
      <t>OUT</t>
    </r>
  </si>
  <si>
    <r>
      <t>I</t>
    </r>
    <r>
      <rPr>
        <vertAlign val="subscript"/>
        <sz val="11"/>
        <color theme="1"/>
        <rFont val="Calibri"/>
        <family val="2"/>
        <scheme val="minor"/>
      </rPr>
      <t>OUT</t>
    </r>
  </si>
  <si>
    <r>
      <t>V</t>
    </r>
    <r>
      <rPr>
        <vertAlign val="subscript"/>
        <sz val="11"/>
        <color theme="1"/>
        <rFont val="Calibri"/>
        <family val="2"/>
        <scheme val="minor"/>
      </rPr>
      <t>OUT(pk-pk)</t>
    </r>
  </si>
  <si>
    <t>mV</t>
  </si>
  <si>
    <r>
      <t>P</t>
    </r>
    <r>
      <rPr>
        <vertAlign val="subscript"/>
        <sz val="11"/>
        <color theme="1"/>
        <rFont val="Calibri"/>
        <family val="2"/>
        <scheme val="minor"/>
      </rPr>
      <t>OUT</t>
    </r>
  </si>
  <si>
    <r>
      <t>f</t>
    </r>
    <r>
      <rPr>
        <vertAlign val="subscript"/>
        <sz val="11"/>
        <color theme="1"/>
        <rFont val="Calibri"/>
        <family val="2"/>
        <scheme val="minor"/>
      </rPr>
      <t>LLC</t>
    </r>
  </si>
  <si>
    <r>
      <t>N</t>
    </r>
    <r>
      <rPr>
        <vertAlign val="subscript"/>
        <sz val="11"/>
        <color theme="1"/>
        <rFont val="Calibri"/>
        <family val="2"/>
        <scheme val="minor"/>
      </rPr>
      <t>PS</t>
    </r>
  </si>
  <si>
    <r>
      <t>R</t>
    </r>
    <r>
      <rPr>
        <vertAlign val="subscript"/>
        <sz val="11"/>
        <color theme="1"/>
        <rFont val="Calibri"/>
        <family val="2"/>
        <scheme val="minor"/>
      </rPr>
      <t>E</t>
    </r>
  </si>
  <si>
    <t>Ω</t>
  </si>
  <si>
    <r>
      <t>M</t>
    </r>
    <r>
      <rPr>
        <vertAlign val="subscript"/>
        <sz val="11"/>
        <color theme="1"/>
        <rFont val="Calibri"/>
        <family val="2"/>
        <scheme val="minor"/>
      </rPr>
      <t>G(min)</t>
    </r>
  </si>
  <si>
    <r>
      <t>V</t>
    </r>
    <r>
      <rPr>
        <vertAlign val="subscript"/>
        <sz val="11"/>
        <color theme="1"/>
        <rFont val="Calibri"/>
        <family val="2"/>
        <scheme val="minor"/>
      </rPr>
      <t>LOSS</t>
    </r>
  </si>
  <si>
    <r>
      <t>f</t>
    </r>
    <r>
      <rPr>
        <vertAlign val="subscript"/>
        <sz val="11"/>
        <color theme="1"/>
        <rFont val="Calibri"/>
        <family val="2"/>
        <scheme val="minor"/>
      </rPr>
      <t>0</t>
    </r>
  </si>
  <si>
    <r>
      <t>f</t>
    </r>
    <r>
      <rPr>
        <vertAlign val="subscript"/>
        <sz val="11"/>
        <color theme="1"/>
        <rFont val="Calibri"/>
        <family val="2"/>
        <scheme val="minor"/>
      </rPr>
      <t>P</t>
    </r>
  </si>
  <si>
    <t>Ln</t>
  </si>
  <si>
    <t>fn</t>
  </si>
  <si>
    <t>Qe</t>
  </si>
  <si>
    <t>Mg_max</t>
  </si>
  <si>
    <t>Mg_min</t>
  </si>
  <si>
    <r>
      <t>L</t>
    </r>
    <r>
      <rPr>
        <vertAlign val="subscript"/>
        <sz val="11"/>
        <color theme="1"/>
        <rFont val="Calibri"/>
        <family val="2"/>
        <scheme val="minor"/>
      </rPr>
      <t>N</t>
    </r>
  </si>
  <si>
    <r>
      <t>Select L</t>
    </r>
    <r>
      <rPr>
        <b/>
        <vertAlign val="subscript"/>
        <sz val="11"/>
        <color theme="1"/>
        <rFont val="Calibri"/>
        <family val="2"/>
        <scheme val="minor"/>
      </rPr>
      <t>N</t>
    </r>
    <r>
      <rPr>
        <b/>
        <sz val="11"/>
        <color theme="1"/>
        <rFont val="Calibri"/>
        <family val="2"/>
        <scheme val="minor"/>
      </rPr>
      <t xml:space="preserve"> and Q</t>
    </r>
    <r>
      <rPr>
        <b/>
        <vertAlign val="subscript"/>
        <sz val="11"/>
        <color theme="1"/>
        <rFont val="Calibri"/>
        <family val="2"/>
        <scheme val="minor"/>
      </rPr>
      <t>E</t>
    </r>
  </si>
  <si>
    <r>
      <t>Q</t>
    </r>
    <r>
      <rPr>
        <vertAlign val="subscript"/>
        <sz val="11"/>
        <color theme="1"/>
        <rFont val="Calibri"/>
        <family val="2"/>
        <scheme val="minor"/>
      </rPr>
      <t>E</t>
    </r>
  </si>
  <si>
    <r>
      <t>M</t>
    </r>
    <r>
      <rPr>
        <vertAlign val="subscript"/>
        <sz val="11"/>
        <color theme="1"/>
        <rFont val="Calibri"/>
        <family val="2"/>
        <scheme val="minor"/>
      </rPr>
      <t>G(noload)</t>
    </r>
  </si>
  <si>
    <t>fn^2</t>
  </si>
  <si>
    <t>Ln*fn^2</t>
  </si>
  <si>
    <t>real</t>
  </si>
  <si>
    <t>imaginary</t>
  </si>
  <si>
    <t>complex part</t>
  </si>
  <si>
    <t>Imaginary product</t>
  </si>
  <si>
    <t>Imaginary sum</t>
  </si>
  <si>
    <t>Imaginary div</t>
  </si>
  <si>
    <t>Abs for curve</t>
  </si>
  <si>
    <t>OVERLOAD Condition</t>
  </si>
  <si>
    <r>
      <t>f</t>
    </r>
    <r>
      <rPr>
        <vertAlign val="subscript"/>
        <sz val="11"/>
        <color theme="1"/>
        <rFont val="Calibri"/>
        <family val="2"/>
        <scheme val="minor"/>
      </rPr>
      <t>N(max)</t>
    </r>
  </si>
  <si>
    <t>Parameters of the LLC Resonant Circuit</t>
  </si>
  <si>
    <t>scalers</t>
  </si>
  <si>
    <t>mV factor</t>
  </si>
  <si>
    <t>uF factor</t>
  </si>
  <si>
    <t>kHz factor</t>
  </si>
  <si>
    <t>mΩ factor</t>
  </si>
  <si>
    <t>ms factor</t>
  </si>
  <si>
    <t>mA factor</t>
  </si>
  <si>
    <t>us factor</t>
  </si>
  <si>
    <t>uH factor</t>
  </si>
  <si>
    <t>ns factor</t>
  </si>
  <si>
    <t>mW factor</t>
  </si>
  <si>
    <t>pF factor</t>
  </si>
  <si>
    <t>MHz factor</t>
  </si>
  <si>
    <t>uA factor</t>
  </si>
  <si>
    <r>
      <t>k</t>
    </r>
    <r>
      <rPr>
        <sz val="11"/>
        <color theme="1"/>
        <rFont val="Calibri"/>
        <family val="2"/>
      </rPr>
      <t>Ω</t>
    </r>
    <r>
      <rPr>
        <sz val="11"/>
        <color theme="1"/>
        <rFont val="Arial"/>
        <family val="2"/>
      </rPr>
      <t xml:space="preserve"> factor</t>
    </r>
  </si>
  <si>
    <t>nC factor</t>
  </si>
  <si>
    <t>nF factor</t>
  </si>
  <si>
    <t>uC factor</t>
  </si>
  <si>
    <t>Standard Capacitor Values</t>
  </si>
  <si>
    <t>C values up to 10nF</t>
  </si>
  <si>
    <t>C values greater than 10nF</t>
  </si>
  <si>
    <t>CR calculations</t>
  </si>
  <si>
    <t>pF</t>
  </si>
  <si>
    <r>
      <t>C</t>
    </r>
    <r>
      <rPr>
        <vertAlign val="subscript"/>
        <sz val="11"/>
        <color theme="1"/>
        <rFont val="Arial"/>
        <family val="2"/>
      </rPr>
      <t>R</t>
    </r>
    <r>
      <rPr>
        <sz val="11"/>
        <color theme="1"/>
        <rFont val="Arial"/>
        <family val="2"/>
      </rPr>
      <t xml:space="preserve"> Initial:</t>
    </r>
  </si>
  <si>
    <r>
      <t>C</t>
    </r>
    <r>
      <rPr>
        <vertAlign val="subscript"/>
        <sz val="11"/>
        <color theme="1"/>
        <rFont val="Calibri"/>
        <family val="2"/>
        <scheme val="minor"/>
      </rPr>
      <t>R</t>
    </r>
  </si>
  <si>
    <t>uH</t>
  </si>
  <si>
    <r>
      <t>L</t>
    </r>
    <r>
      <rPr>
        <vertAlign val="subscript"/>
        <sz val="11"/>
        <color theme="1"/>
        <rFont val="Calibri"/>
        <family val="2"/>
        <scheme val="minor"/>
      </rPr>
      <t>R</t>
    </r>
  </si>
  <si>
    <r>
      <t>C</t>
    </r>
    <r>
      <rPr>
        <vertAlign val="subscript"/>
        <sz val="11"/>
        <color theme="1"/>
        <rFont val="Calibri"/>
        <family val="2"/>
        <scheme val="minor"/>
      </rPr>
      <t>R(recommended)</t>
    </r>
  </si>
  <si>
    <r>
      <t>L</t>
    </r>
    <r>
      <rPr>
        <vertAlign val="subscript"/>
        <sz val="11"/>
        <color theme="1"/>
        <rFont val="Calibri"/>
        <family val="2"/>
        <scheme val="minor"/>
      </rPr>
      <t>R(recommended)</t>
    </r>
  </si>
  <si>
    <r>
      <t>L</t>
    </r>
    <r>
      <rPr>
        <vertAlign val="subscript"/>
        <sz val="11"/>
        <color theme="1"/>
        <rFont val="Calibri"/>
        <family val="2"/>
        <scheme val="minor"/>
      </rPr>
      <t>M(recommended)</t>
    </r>
  </si>
  <si>
    <r>
      <t>L</t>
    </r>
    <r>
      <rPr>
        <vertAlign val="subscript"/>
        <sz val="11"/>
        <color theme="1"/>
        <rFont val="Calibri"/>
        <family val="2"/>
        <scheme val="minor"/>
      </rPr>
      <t>M</t>
    </r>
  </si>
  <si>
    <r>
      <t>L</t>
    </r>
    <r>
      <rPr>
        <vertAlign val="subscript"/>
        <sz val="11"/>
        <color theme="1"/>
        <rFont val="Calibri"/>
        <family val="2"/>
        <scheme val="minor"/>
      </rPr>
      <t>N(selected)</t>
    </r>
  </si>
  <si>
    <r>
      <t>Q</t>
    </r>
    <r>
      <rPr>
        <vertAlign val="subscript"/>
        <sz val="11"/>
        <color theme="1"/>
        <rFont val="Calibri"/>
        <family val="2"/>
        <scheme val="minor"/>
      </rPr>
      <t>E(selected)</t>
    </r>
  </si>
  <si>
    <r>
      <t>R</t>
    </r>
    <r>
      <rPr>
        <vertAlign val="subscript"/>
        <sz val="11"/>
        <color theme="1"/>
        <rFont val="Calibri"/>
        <family val="2"/>
        <scheme val="minor"/>
      </rPr>
      <t>E(full load)</t>
    </r>
  </si>
  <si>
    <r>
      <t>I</t>
    </r>
    <r>
      <rPr>
        <vertAlign val="subscript"/>
        <sz val="11"/>
        <color theme="1"/>
        <rFont val="Calibri"/>
        <family val="2"/>
        <scheme val="minor"/>
      </rPr>
      <t>OE</t>
    </r>
  </si>
  <si>
    <t>LLC Primary Side Currents</t>
  </si>
  <si>
    <r>
      <t>f</t>
    </r>
    <r>
      <rPr>
        <vertAlign val="subscript"/>
        <sz val="11"/>
        <color theme="1"/>
        <rFont val="Calibri"/>
        <family val="2"/>
        <scheme val="minor"/>
      </rPr>
      <t>N(Mg_max)</t>
    </r>
  </si>
  <si>
    <r>
      <t>f</t>
    </r>
    <r>
      <rPr>
        <vertAlign val="subscript"/>
        <sz val="11"/>
        <color theme="1"/>
        <rFont val="Calibri"/>
        <family val="2"/>
        <scheme val="minor"/>
      </rPr>
      <t>N(Mg_min)</t>
    </r>
  </si>
  <si>
    <r>
      <t>f</t>
    </r>
    <r>
      <rPr>
        <vertAlign val="subscript"/>
        <sz val="11"/>
        <color theme="1"/>
        <rFont val="Calibri"/>
        <family val="2"/>
        <scheme val="minor"/>
      </rPr>
      <t>SW(max)</t>
    </r>
  </si>
  <si>
    <r>
      <t>f</t>
    </r>
    <r>
      <rPr>
        <vertAlign val="subscript"/>
        <sz val="11"/>
        <color theme="1"/>
        <rFont val="Calibri"/>
        <family val="2"/>
        <scheme val="minor"/>
      </rPr>
      <t>SW(min)</t>
    </r>
  </si>
  <si>
    <r>
      <t>I</t>
    </r>
    <r>
      <rPr>
        <vertAlign val="subscript"/>
        <sz val="11"/>
        <color theme="1"/>
        <rFont val="Calibri"/>
        <family val="2"/>
        <scheme val="minor"/>
      </rPr>
      <t>M</t>
    </r>
  </si>
  <si>
    <r>
      <t>I</t>
    </r>
    <r>
      <rPr>
        <vertAlign val="subscript"/>
        <sz val="11"/>
        <color theme="1"/>
        <rFont val="Calibri"/>
        <family val="2"/>
        <scheme val="minor"/>
      </rPr>
      <t>R</t>
    </r>
  </si>
  <si>
    <t>LLC Secondary Side Currents</t>
  </si>
  <si>
    <r>
      <t>I</t>
    </r>
    <r>
      <rPr>
        <vertAlign val="subscript"/>
        <sz val="11"/>
        <color theme="1"/>
        <rFont val="Calibri"/>
        <family val="2"/>
        <scheme val="minor"/>
      </rPr>
      <t>OE(S)</t>
    </r>
  </si>
  <si>
    <r>
      <t>I</t>
    </r>
    <r>
      <rPr>
        <vertAlign val="subscript"/>
        <sz val="11"/>
        <color theme="1"/>
        <rFont val="Calibri"/>
        <family val="2"/>
        <scheme val="minor"/>
      </rPr>
      <t>WS</t>
    </r>
  </si>
  <si>
    <t>LLC Transformer</t>
  </si>
  <si>
    <t>LLC Resonant Inductor</t>
  </si>
  <si>
    <t>LLC Resonant Capacitor</t>
  </si>
  <si>
    <t>If Using Split Resonant Capacitors</t>
  </si>
  <si>
    <t>LLC Primary Side MOSFETs</t>
  </si>
  <si>
    <r>
      <t>V</t>
    </r>
    <r>
      <rPr>
        <vertAlign val="subscript"/>
        <sz val="11"/>
        <color theme="1"/>
        <rFont val="Calibri"/>
        <family val="2"/>
        <scheme val="minor"/>
      </rPr>
      <t>QLLC(peak)</t>
    </r>
  </si>
  <si>
    <r>
      <t>I</t>
    </r>
    <r>
      <rPr>
        <vertAlign val="subscript"/>
        <sz val="11"/>
        <color theme="1"/>
        <rFont val="Calibri"/>
        <family val="2"/>
        <scheme val="minor"/>
      </rPr>
      <t>QLLC</t>
    </r>
  </si>
  <si>
    <r>
      <t>V</t>
    </r>
    <r>
      <rPr>
        <vertAlign val="subscript"/>
        <sz val="11"/>
        <color theme="1"/>
        <rFont val="Calibri"/>
        <family val="2"/>
        <scheme val="minor"/>
      </rPr>
      <t>DB</t>
    </r>
  </si>
  <si>
    <r>
      <t>I</t>
    </r>
    <r>
      <rPr>
        <vertAlign val="subscript"/>
        <sz val="11"/>
        <color theme="1"/>
        <rFont val="Calibri"/>
        <family val="2"/>
        <scheme val="minor"/>
      </rPr>
      <t>SAV</t>
    </r>
  </si>
  <si>
    <r>
      <t>V</t>
    </r>
    <r>
      <rPr>
        <vertAlign val="subscript"/>
        <sz val="11"/>
        <color theme="1"/>
        <rFont val="Calibri"/>
        <family val="2"/>
        <scheme val="minor"/>
      </rPr>
      <t>LLCcap</t>
    </r>
  </si>
  <si>
    <r>
      <t>I</t>
    </r>
    <r>
      <rPr>
        <vertAlign val="subscript"/>
        <sz val="11"/>
        <color theme="1"/>
        <rFont val="Calibri"/>
        <family val="2"/>
        <scheme val="minor"/>
      </rPr>
      <t>C(out)</t>
    </r>
  </si>
  <si>
    <r>
      <t>I</t>
    </r>
    <r>
      <rPr>
        <vertAlign val="subscript"/>
        <sz val="11"/>
        <color theme="1"/>
        <rFont val="Calibri"/>
        <family val="2"/>
        <scheme val="minor"/>
      </rPr>
      <t>RECT</t>
    </r>
  </si>
  <si>
    <r>
      <t>ESR</t>
    </r>
    <r>
      <rPr>
        <vertAlign val="subscript"/>
        <sz val="11"/>
        <color theme="1"/>
        <rFont val="Calibri"/>
        <family val="2"/>
        <scheme val="minor"/>
      </rPr>
      <t>max</t>
    </r>
  </si>
  <si>
    <r>
      <t>m</t>
    </r>
    <r>
      <rPr>
        <sz val="11"/>
        <color theme="1"/>
        <rFont val="Calibri"/>
        <family val="2"/>
      </rPr>
      <t>Ω</t>
    </r>
  </si>
  <si>
    <r>
      <t>LLC Output Capacitors, C</t>
    </r>
    <r>
      <rPr>
        <b/>
        <vertAlign val="subscript"/>
        <sz val="11"/>
        <color theme="1"/>
        <rFont val="Calibri"/>
        <family val="2"/>
        <scheme val="minor"/>
      </rPr>
      <t>OUT</t>
    </r>
  </si>
  <si>
    <t>C1 calculations</t>
  </si>
  <si>
    <t>C1 initial</t>
  </si>
  <si>
    <t>C1 recommended</t>
  </si>
  <si>
    <t>Enter required nominal output voltage of converter</t>
  </si>
  <si>
    <t>Enter required maximum converter output power in Watts</t>
  </si>
  <si>
    <t>Enter the desired maximum output voltage ripple</t>
  </si>
  <si>
    <t>LLC Gain Curve Calacultions for plot:</t>
  </si>
  <si>
    <t>Standard Capacitor value generation</t>
  </si>
  <si>
    <t>Cin calculations</t>
  </si>
  <si>
    <t>Cin Initial</t>
  </si>
  <si>
    <t>Cin recommended</t>
  </si>
  <si>
    <r>
      <t>C</t>
    </r>
    <r>
      <rPr>
        <vertAlign val="subscript"/>
        <sz val="11"/>
        <color theme="1"/>
        <rFont val="Arial"/>
        <family val="2"/>
      </rPr>
      <t>R</t>
    </r>
    <r>
      <rPr>
        <sz val="11"/>
        <color theme="1"/>
        <rFont val="Arial"/>
        <family val="2"/>
      </rPr>
      <t xml:space="preserve"> Recommended:</t>
    </r>
  </si>
  <si>
    <t>Cblk calculations</t>
  </si>
  <si>
    <t>Cblk initial</t>
  </si>
  <si>
    <t>Cblk recommended</t>
  </si>
  <si>
    <t>Use a combination of Capacitors that will meet this ripple current rating</t>
  </si>
  <si>
    <r>
      <t xml:space="preserve">Recommended Component Values will be in </t>
    </r>
    <r>
      <rPr>
        <b/>
        <sz val="12"/>
        <color indexed="10"/>
        <rFont val="Arial"/>
        <family val="2"/>
      </rPr>
      <t>RED</t>
    </r>
  </si>
  <si>
    <t>fn^2-1</t>
  </si>
  <si>
    <t>Q</t>
  </si>
  <si>
    <t>Enter the Overall Efficiency here</t>
  </si>
  <si>
    <r>
      <rPr>
        <sz val="11"/>
        <color theme="1"/>
        <rFont val="Calibri"/>
        <family val="2"/>
        <scheme val="minor"/>
      </rPr>
      <t>V</t>
    </r>
    <r>
      <rPr>
        <vertAlign val="subscript"/>
        <sz val="11"/>
        <color theme="1"/>
        <rFont val="Calibri"/>
        <family val="2"/>
        <scheme val="minor"/>
      </rPr>
      <t>BLK</t>
    </r>
  </si>
  <si>
    <r>
      <t>M</t>
    </r>
    <r>
      <rPr>
        <vertAlign val="subscript"/>
        <sz val="11"/>
        <color theme="1"/>
        <rFont val="Calibri"/>
        <family val="2"/>
        <scheme val="minor"/>
      </rPr>
      <t>G(max)</t>
    </r>
  </si>
  <si>
    <r>
      <t>From the figure on the right, M</t>
    </r>
    <r>
      <rPr>
        <b/>
        <vertAlign val="subscript"/>
        <sz val="11"/>
        <color theme="1"/>
        <rFont val="Arial"/>
        <family val="2"/>
      </rPr>
      <t>G(peak)</t>
    </r>
    <r>
      <rPr>
        <b/>
        <sz val="11"/>
        <color theme="1"/>
        <rFont val="Arial"/>
        <family val="2"/>
      </rPr>
      <t xml:space="preserve"> Vs Q</t>
    </r>
    <r>
      <rPr>
        <b/>
        <vertAlign val="subscript"/>
        <sz val="11"/>
        <color theme="1"/>
        <rFont val="Arial"/>
        <family val="2"/>
      </rPr>
      <t>E</t>
    </r>
    <r>
      <rPr>
        <b/>
        <sz val="11"/>
        <color theme="1"/>
        <rFont val="Arial"/>
        <family val="2"/>
      </rPr>
      <t xml:space="preserve"> with respect to L</t>
    </r>
    <r>
      <rPr>
        <b/>
        <vertAlign val="subscript"/>
        <sz val="11"/>
        <color theme="1"/>
        <rFont val="Arial"/>
        <family val="2"/>
      </rPr>
      <t>N</t>
    </r>
    <r>
      <rPr>
        <b/>
        <sz val="11"/>
        <color theme="1"/>
        <rFont val="Arial"/>
        <family val="2"/>
      </rPr>
      <t>, select a point on an Ln curve that has an Ln and Q</t>
    </r>
    <r>
      <rPr>
        <b/>
        <vertAlign val="subscript"/>
        <sz val="11"/>
        <color theme="1"/>
        <rFont val="Arial"/>
        <family val="2"/>
      </rPr>
      <t>E</t>
    </r>
    <r>
      <rPr>
        <b/>
        <sz val="11"/>
        <color theme="1"/>
        <rFont val="Arial"/>
        <family val="2"/>
      </rPr>
      <t xml:space="preserve"> point that corresponds to an Attainable M</t>
    </r>
    <r>
      <rPr>
        <b/>
        <vertAlign val="subscript"/>
        <sz val="11"/>
        <color theme="1"/>
        <rFont val="Arial"/>
        <family val="2"/>
      </rPr>
      <t>G(PEAK)</t>
    </r>
    <r>
      <rPr>
        <b/>
        <sz val="11"/>
        <color theme="1"/>
        <rFont val="Arial"/>
        <family val="2"/>
      </rPr>
      <t xml:space="preserve"> value that is greater than M</t>
    </r>
    <r>
      <rPr>
        <b/>
        <vertAlign val="subscript"/>
        <sz val="11"/>
        <color theme="1"/>
        <rFont val="Arial"/>
        <family val="2"/>
      </rPr>
      <t>G(max)</t>
    </r>
    <r>
      <rPr>
        <b/>
        <sz val="11"/>
        <color theme="1"/>
        <rFont val="Arial"/>
        <family val="2"/>
      </rPr>
      <t>.  Enter the selected values in the L</t>
    </r>
    <r>
      <rPr>
        <b/>
        <vertAlign val="subscript"/>
        <sz val="11"/>
        <color theme="1"/>
        <rFont val="Arial"/>
        <family val="2"/>
      </rPr>
      <t>N</t>
    </r>
    <r>
      <rPr>
        <b/>
        <sz val="11"/>
        <color theme="1"/>
        <rFont val="Arial"/>
        <family val="2"/>
      </rPr>
      <t xml:space="preserve"> and Q</t>
    </r>
    <r>
      <rPr>
        <b/>
        <vertAlign val="subscript"/>
        <sz val="11"/>
        <color theme="1"/>
        <rFont val="Arial"/>
        <family val="2"/>
      </rPr>
      <t>E</t>
    </r>
    <r>
      <rPr>
        <b/>
        <sz val="11"/>
        <color theme="1"/>
        <rFont val="Arial"/>
        <family val="2"/>
      </rPr>
      <t xml:space="preserve"> cells below.</t>
    </r>
  </si>
  <si>
    <r>
      <t>For example, if M</t>
    </r>
    <r>
      <rPr>
        <vertAlign val="subscript"/>
        <sz val="11"/>
        <color theme="1"/>
        <rFont val="Arial"/>
        <family val="2"/>
      </rPr>
      <t>G(max)</t>
    </r>
    <r>
      <rPr>
        <sz val="11"/>
        <color theme="1"/>
        <rFont val="Arial"/>
        <family val="2"/>
      </rPr>
      <t>, calculated above and shown by the horizontal line, was calculated to be 1.4, then using Ln = 5 and Q</t>
    </r>
    <r>
      <rPr>
        <vertAlign val="subscript"/>
        <sz val="11"/>
        <color theme="1"/>
        <rFont val="Arial"/>
        <family val="2"/>
      </rPr>
      <t>E</t>
    </r>
    <r>
      <rPr>
        <sz val="11"/>
        <color theme="1"/>
        <rFont val="Arial"/>
        <family val="2"/>
      </rPr>
      <t xml:space="preserve"> = 0.35 would result in an attainable M</t>
    </r>
    <r>
      <rPr>
        <vertAlign val="subscript"/>
        <sz val="11"/>
        <color theme="1"/>
        <rFont val="Arial"/>
        <family val="2"/>
      </rPr>
      <t>G(PEAK)</t>
    </r>
    <r>
      <rPr>
        <sz val="11"/>
        <color theme="1"/>
        <rFont val="Arial"/>
        <family val="2"/>
      </rPr>
      <t xml:space="preserve"> = 1.52 (interpolated from Ln = 5 curve) which satisfies the requirement that the Attainable M</t>
    </r>
    <r>
      <rPr>
        <vertAlign val="subscript"/>
        <sz val="11"/>
        <color theme="1"/>
        <rFont val="Arial"/>
        <family val="2"/>
      </rPr>
      <t>G(PEAK)</t>
    </r>
    <r>
      <rPr>
        <sz val="11"/>
        <color theme="1"/>
        <rFont val="Arial"/>
        <family val="2"/>
      </rPr>
      <t xml:space="preserve"> &gt; M</t>
    </r>
    <r>
      <rPr>
        <vertAlign val="subscript"/>
        <sz val="11"/>
        <color theme="1"/>
        <rFont val="Arial"/>
        <family val="2"/>
      </rPr>
      <t>G(max)</t>
    </r>
  </si>
  <si>
    <r>
      <t>The selected L</t>
    </r>
    <r>
      <rPr>
        <vertAlign val="subscript"/>
        <sz val="11"/>
        <color theme="1"/>
        <rFont val="Arial"/>
        <family val="2"/>
      </rPr>
      <t>N</t>
    </r>
    <r>
      <rPr>
        <sz val="11"/>
        <color theme="1"/>
        <rFont val="Arial"/>
        <family val="2"/>
      </rPr>
      <t xml:space="preserve"> and Q</t>
    </r>
    <r>
      <rPr>
        <vertAlign val="subscript"/>
        <sz val="11"/>
        <color theme="1"/>
        <rFont val="Arial"/>
        <family val="2"/>
      </rPr>
      <t>E</t>
    </r>
    <r>
      <rPr>
        <sz val="11"/>
        <color theme="1"/>
        <rFont val="Arial"/>
        <family val="2"/>
      </rPr>
      <t xml:space="preserve"> values should result in an LLC Gain Curve, shown below, that intersects with the M</t>
    </r>
    <r>
      <rPr>
        <vertAlign val="subscript"/>
        <sz val="11"/>
        <color theme="1"/>
        <rFont val="Arial"/>
        <family val="2"/>
      </rPr>
      <t>G(min)</t>
    </r>
    <r>
      <rPr>
        <sz val="11"/>
        <color theme="1"/>
        <rFont val="Arial"/>
        <family val="2"/>
      </rPr>
      <t xml:space="preserve"> and M</t>
    </r>
    <r>
      <rPr>
        <vertAlign val="subscript"/>
        <sz val="11"/>
        <color theme="1"/>
        <rFont val="Arial"/>
        <family val="2"/>
      </rPr>
      <t>G(max)</t>
    </r>
    <r>
      <rPr>
        <sz val="11"/>
        <color theme="1"/>
        <rFont val="Arial"/>
        <family val="2"/>
      </rPr>
      <t xml:space="preserve"> traces. The Gain curve from an overload condition is also plotted, showing the minimum gain at maximum frequency.</t>
    </r>
  </si>
  <si>
    <r>
      <t>V</t>
    </r>
    <r>
      <rPr>
        <vertAlign val="subscript"/>
        <sz val="11"/>
        <color theme="1"/>
        <rFont val="Calibri"/>
        <family val="2"/>
        <scheme val="minor"/>
      </rPr>
      <t>Lr</t>
    </r>
  </si>
  <si>
    <r>
      <t>V</t>
    </r>
    <r>
      <rPr>
        <vertAlign val="subscript"/>
        <sz val="11"/>
        <color theme="1"/>
        <rFont val="Calibri"/>
        <family val="2"/>
        <scheme val="minor"/>
      </rPr>
      <t>CR</t>
    </r>
  </si>
  <si>
    <r>
      <t>V</t>
    </r>
    <r>
      <rPr>
        <vertAlign val="subscript"/>
        <sz val="11"/>
        <color theme="1"/>
        <rFont val="Calibri"/>
        <family val="2"/>
        <scheme val="minor"/>
      </rPr>
      <t>CR(rms)</t>
    </r>
  </si>
  <si>
    <r>
      <t>V</t>
    </r>
    <r>
      <rPr>
        <vertAlign val="subscript"/>
        <sz val="11"/>
        <color theme="1"/>
        <rFont val="Calibri"/>
        <family val="2"/>
        <scheme val="minor"/>
      </rPr>
      <t>CR(peak)</t>
    </r>
  </si>
  <si>
    <r>
      <t>C</t>
    </r>
    <r>
      <rPr>
        <vertAlign val="subscript"/>
        <sz val="11"/>
        <color theme="1"/>
        <rFont val="Calibri"/>
        <family val="2"/>
        <scheme val="minor"/>
      </rPr>
      <t>R(split)</t>
    </r>
  </si>
  <si>
    <t>BLK</t>
  </si>
  <si>
    <r>
      <t>V</t>
    </r>
    <r>
      <rPr>
        <vertAlign val="subscript"/>
        <sz val="11"/>
        <color theme="1"/>
        <rFont val="Calibri"/>
        <family val="2"/>
        <scheme val="minor"/>
      </rPr>
      <t>BLKpinstart</t>
    </r>
  </si>
  <si>
    <r>
      <t>V</t>
    </r>
    <r>
      <rPr>
        <vertAlign val="subscript"/>
        <sz val="11"/>
        <color theme="1"/>
        <rFont val="Calibri"/>
        <family val="2"/>
        <scheme val="minor"/>
      </rPr>
      <t>BLKpinstop</t>
    </r>
  </si>
  <si>
    <r>
      <t>V</t>
    </r>
    <r>
      <rPr>
        <vertAlign val="subscript"/>
        <sz val="11"/>
        <color theme="1"/>
        <rFont val="Calibri"/>
        <family val="2"/>
      </rPr>
      <t>BLKStart</t>
    </r>
  </si>
  <si>
    <r>
      <t>V</t>
    </r>
    <r>
      <rPr>
        <vertAlign val="subscript"/>
        <sz val="11"/>
        <color theme="1"/>
        <rFont val="Calibri"/>
        <family val="2"/>
        <scheme val="minor"/>
      </rPr>
      <t>BLK</t>
    </r>
  </si>
  <si>
    <r>
      <t>V</t>
    </r>
    <r>
      <rPr>
        <vertAlign val="subscript"/>
        <sz val="11"/>
        <color theme="1"/>
        <rFont val="Calibri"/>
        <family val="2"/>
        <scheme val="minor"/>
      </rPr>
      <t>BLKstop</t>
    </r>
  </si>
  <si>
    <r>
      <t>k</t>
    </r>
    <r>
      <rPr>
        <vertAlign val="subscript"/>
        <sz val="11"/>
        <color theme="1"/>
        <rFont val="Calibri"/>
        <family val="2"/>
        <scheme val="minor"/>
      </rPr>
      <t>BLK</t>
    </r>
  </si>
  <si>
    <r>
      <t>P</t>
    </r>
    <r>
      <rPr>
        <vertAlign val="subscript"/>
        <sz val="11"/>
        <color theme="1"/>
        <rFont val="Calibri"/>
        <family val="2"/>
        <scheme val="minor"/>
      </rPr>
      <t>BLKsns</t>
    </r>
  </si>
  <si>
    <r>
      <t>R</t>
    </r>
    <r>
      <rPr>
        <vertAlign val="subscript"/>
        <sz val="11"/>
        <color theme="1"/>
        <rFont val="Calibri"/>
        <family val="2"/>
        <scheme val="minor"/>
      </rPr>
      <t>BLKsns</t>
    </r>
  </si>
  <si>
    <t>MΩ</t>
  </si>
  <si>
    <t>kΩ</t>
  </si>
  <si>
    <t>VCR</t>
  </si>
  <si>
    <t>ISNS</t>
  </si>
  <si>
    <t>BW</t>
  </si>
  <si>
    <t>µA</t>
  </si>
  <si>
    <t>mA</t>
  </si>
  <si>
    <t>ms</t>
  </si>
  <si>
    <t>Ω</t>
  </si>
  <si>
    <t>nF</t>
  </si>
  <si>
    <t>%</t>
  </si>
  <si>
    <r>
      <t>I</t>
    </r>
    <r>
      <rPr>
        <vertAlign val="subscript"/>
        <sz val="11"/>
        <color indexed="8"/>
        <rFont val="Calibri"/>
        <family val="2"/>
      </rPr>
      <t>res(peak)</t>
    </r>
  </si>
  <si>
    <r>
      <t>V</t>
    </r>
    <r>
      <rPr>
        <vertAlign val="subscript"/>
        <sz val="11"/>
        <color indexed="8"/>
        <rFont val="Calibri"/>
        <family val="2"/>
      </rPr>
      <t>VCRpin(pk-pk)</t>
    </r>
  </si>
  <si>
    <r>
      <t>V</t>
    </r>
    <r>
      <rPr>
        <vertAlign val="subscript"/>
        <sz val="11"/>
        <color indexed="8"/>
        <rFont val="Calibri"/>
        <family val="2"/>
      </rPr>
      <t>CM</t>
    </r>
  </si>
  <si>
    <r>
      <t>V</t>
    </r>
    <r>
      <rPr>
        <vertAlign val="subscript"/>
        <sz val="11"/>
        <color indexed="8"/>
        <rFont val="Calibri"/>
        <family val="2"/>
      </rPr>
      <t>VCRmax</t>
    </r>
  </si>
  <si>
    <r>
      <t>V</t>
    </r>
    <r>
      <rPr>
        <vertAlign val="subscript"/>
        <sz val="11"/>
        <color indexed="8"/>
        <rFont val="Calibri"/>
        <family val="2"/>
      </rPr>
      <t>VCRmin</t>
    </r>
  </si>
  <si>
    <r>
      <t>I</t>
    </r>
    <r>
      <rPr>
        <vertAlign val="subscript"/>
        <sz val="11"/>
        <color indexed="8"/>
        <rFont val="Calibri"/>
        <family val="2"/>
      </rPr>
      <t>Ramp</t>
    </r>
  </si>
  <si>
    <r>
      <t>k</t>
    </r>
    <r>
      <rPr>
        <vertAlign val="subscript"/>
        <sz val="11"/>
        <color indexed="8"/>
        <rFont val="Calibri"/>
        <family val="2"/>
      </rPr>
      <t>CapDiv</t>
    </r>
  </si>
  <si>
    <r>
      <t>V</t>
    </r>
    <r>
      <rPr>
        <vertAlign val="subscript"/>
        <sz val="11"/>
        <color indexed="8"/>
        <rFont val="Calibri"/>
        <family val="2"/>
      </rPr>
      <t>Cr(valley)</t>
    </r>
  </si>
  <si>
    <r>
      <t>I</t>
    </r>
    <r>
      <rPr>
        <vertAlign val="subscript"/>
        <sz val="11"/>
        <color indexed="8"/>
        <rFont val="Calibri"/>
        <family val="2"/>
      </rPr>
      <t>SSUp</t>
    </r>
  </si>
  <si>
    <r>
      <t>T</t>
    </r>
    <r>
      <rPr>
        <vertAlign val="subscript"/>
        <sz val="11"/>
        <color indexed="8"/>
        <rFont val="Calibri"/>
        <family val="2"/>
      </rPr>
      <t>SS</t>
    </r>
  </si>
  <si>
    <r>
      <t>C</t>
    </r>
    <r>
      <rPr>
        <vertAlign val="subscript"/>
        <sz val="11"/>
        <color indexed="8"/>
        <rFont val="Calibri"/>
        <family val="2"/>
      </rPr>
      <t>SS</t>
    </r>
  </si>
  <si>
    <r>
      <t>ƞ</t>
    </r>
    <r>
      <rPr>
        <vertAlign val="subscript"/>
        <sz val="11"/>
        <color indexed="8"/>
        <rFont val="Calibri"/>
        <family val="2"/>
      </rPr>
      <t>OVP</t>
    </r>
  </si>
  <si>
    <r>
      <t>V</t>
    </r>
    <r>
      <rPr>
        <vertAlign val="subscript"/>
        <sz val="11"/>
        <color indexed="8"/>
        <rFont val="Calibri"/>
        <family val="2"/>
      </rPr>
      <t>BWOVP</t>
    </r>
  </si>
  <si>
    <r>
      <t>V</t>
    </r>
    <r>
      <rPr>
        <vertAlign val="subscript"/>
        <sz val="11"/>
        <color indexed="8"/>
        <rFont val="Calibri"/>
        <family val="2"/>
      </rPr>
      <t>BWpinNom</t>
    </r>
  </si>
  <si>
    <r>
      <t>V</t>
    </r>
    <r>
      <rPr>
        <vertAlign val="subscript"/>
        <sz val="11"/>
        <color indexed="8"/>
        <rFont val="Calibri"/>
        <family val="2"/>
      </rPr>
      <t>BiasWindingNom</t>
    </r>
  </si>
  <si>
    <r>
      <t>R</t>
    </r>
    <r>
      <rPr>
        <vertAlign val="subscript"/>
        <sz val="11"/>
        <color indexed="8"/>
        <rFont val="Calibri"/>
        <family val="2"/>
      </rPr>
      <t>BWlower</t>
    </r>
  </si>
  <si>
    <r>
      <t>R</t>
    </r>
    <r>
      <rPr>
        <vertAlign val="subscript"/>
        <sz val="11"/>
        <color indexed="8"/>
        <rFont val="Calibri"/>
        <family val="2"/>
      </rPr>
      <t>BWupper</t>
    </r>
  </si>
  <si>
    <r>
      <t>C</t>
    </r>
    <r>
      <rPr>
        <vertAlign val="subscript"/>
        <sz val="11"/>
        <color indexed="8"/>
        <rFont val="Calibri"/>
        <family val="2"/>
      </rPr>
      <t>ISNS</t>
    </r>
  </si>
  <si>
    <r>
      <t>R</t>
    </r>
    <r>
      <rPr>
        <vertAlign val="subscript"/>
        <sz val="11"/>
        <color indexed="8"/>
        <rFont val="Calibri"/>
        <family val="2"/>
      </rPr>
      <t>ISNS</t>
    </r>
  </si>
  <si>
    <t>Enter the nominal input voltage</t>
  </si>
  <si>
    <t>Enter desired nominal LLC switching frequency</t>
  </si>
  <si>
    <t>KΩ</t>
  </si>
  <si>
    <t>Enter the desired power consumption for resistor divider</t>
  </si>
  <si>
    <t>Enter the actual value of the lower BLK sense resistor used</t>
  </si>
  <si>
    <t>Enter the required soft start time at full load</t>
  </si>
  <si>
    <t>Enter Bias winding lower resistor value</t>
  </si>
  <si>
    <t>Enter the actual current sense resistor value</t>
  </si>
  <si>
    <t>Enter the actual BW filter capacitor value</t>
  </si>
  <si>
    <r>
      <t>R</t>
    </r>
    <r>
      <rPr>
        <vertAlign val="subscript"/>
        <sz val="11"/>
        <rFont val="Calibri"/>
        <family val="2"/>
      </rPr>
      <t>LLupper</t>
    </r>
  </si>
  <si>
    <r>
      <t>R</t>
    </r>
    <r>
      <rPr>
        <vertAlign val="subscript"/>
        <sz val="11"/>
        <rFont val="Calibri"/>
        <family val="2"/>
      </rPr>
      <t>LLlower</t>
    </r>
  </si>
  <si>
    <r>
      <t>C</t>
    </r>
    <r>
      <rPr>
        <vertAlign val="subscript"/>
        <sz val="11"/>
        <color indexed="8"/>
        <rFont val="Calibri"/>
        <family val="2"/>
      </rPr>
      <t>VCRupper</t>
    </r>
  </si>
  <si>
    <r>
      <t>C</t>
    </r>
    <r>
      <rPr>
        <vertAlign val="subscript"/>
        <sz val="11"/>
        <color indexed="8"/>
        <rFont val="Calibri"/>
        <family val="2"/>
      </rPr>
      <t>VCRlower</t>
    </r>
  </si>
  <si>
    <r>
      <t>R</t>
    </r>
    <r>
      <rPr>
        <vertAlign val="subscript"/>
        <sz val="11"/>
        <color theme="1"/>
        <rFont val="Calibri"/>
        <family val="2"/>
        <scheme val="minor"/>
      </rPr>
      <t>BLKupper</t>
    </r>
  </si>
  <si>
    <r>
      <t>R</t>
    </r>
    <r>
      <rPr>
        <vertAlign val="subscript"/>
        <sz val="11"/>
        <color theme="1"/>
        <rFont val="Calibri"/>
        <family val="2"/>
        <scheme val="minor"/>
      </rPr>
      <t>BLKlower</t>
    </r>
  </si>
  <si>
    <t>RefDes</t>
  </si>
  <si>
    <t xml:space="preserve">Value </t>
  </si>
  <si>
    <t>Unit</t>
  </si>
  <si>
    <t>Lr</t>
  </si>
  <si>
    <t>Lm</t>
  </si>
  <si>
    <t>Cr</t>
  </si>
  <si>
    <t>uF</t>
  </si>
  <si>
    <t>Enter the maximum input voltage</t>
  </si>
  <si>
    <t>Enter the minimum input voltage</t>
  </si>
  <si>
    <t>Enter the predicted voltage drop due to conversion losses in circuit</t>
  </si>
  <si>
    <t>Enter the actual value of the upper BLK sense resistor used</t>
  </si>
  <si>
    <t>Enter the OVP threshold (percentage)</t>
  </si>
  <si>
    <r>
      <t>k</t>
    </r>
    <r>
      <rPr>
        <vertAlign val="subscript"/>
        <sz val="11"/>
        <color indexed="8"/>
        <rFont val="Calibri"/>
        <family val="2"/>
      </rPr>
      <t>BW</t>
    </r>
  </si>
  <si>
    <r>
      <t>k</t>
    </r>
    <r>
      <rPr>
        <vertAlign val="subscript"/>
        <sz val="11"/>
        <color indexed="8"/>
        <rFont val="Calibri"/>
        <family val="2"/>
      </rPr>
      <t>ISNS</t>
    </r>
  </si>
  <si>
    <t>Enter the desired OCP threshold (percentage)</t>
  </si>
  <si>
    <t>Output Voltage</t>
  </si>
  <si>
    <t>Maximum Output Power</t>
  </si>
  <si>
    <t>Full Load Output Current</t>
  </si>
  <si>
    <t>Maximum Output Voltage Ripple</t>
  </si>
  <si>
    <t>OUTPUT</t>
  </si>
  <si>
    <t>INPUT</t>
  </si>
  <si>
    <t>Nominal Input Voltage</t>
  </si>
  <si>
    <t>Maximum DC Input Voltage</t>
  </si>
  <si>
    <t>Minimum DC Input Voltage</t>
  </si>
  <si>
    <t>LLC STAGE</t>
  </si>
  <si>
    <t>Nominal LLC Switching Frequency</t>
  </si>
  <si>
    <t>LLC Effective Load Resistance at 110% Full Load</t>
  </si>
  <si>
    <t>LLC Effective Load Resistance at Full Load</t>
  </si>
  <si>
    <t>LLC Gain Range</t>
  </si>
  <si>
    <t>Minimum LLC Gain</t>
  </si>
  <si>
    <t>Maximum LLC Gain Including Losses</t>
  </si>
  <si>
    <t>Predicted Voltage Drop Due to Losses</t>
  </si>
  <si>
    <t>Selected Primary Inductance Ratio</t>
  </si>
  <si>
    <t>Selected Quality Factor for Resonant Network</t>
  </si>
  <si>
    <t>Gain Required at No-Load</t>
  </si>
  <si>
    <r>
      <t>f</t>
    </r>
    <r>
      <rPr>
        <vertAlign val="subscript"/>
        <sz val="11"/>
        <color theme="1"/>
        <rFont val="Calibri"/>
        <family val="2"/>
        <scheme val="minor"/>
      </rPr>
      <t>N</t>
    </r>
    <r>
      <rPr>
        <sz val="11"/>
        <color theme="1"/>
        <rFont val="Calibri"/>
        <family val="2"/>
        <scheme val="minor"/>
      </rPr>
      <t xml:space="preserve"> at Maximum Switching Frequency</t>
    </r>
  </si>
  <si>
    <t>Recommended Resonant Capacitor Value</t>
  </si>
  <si>
    <t>Actual Total Value of Resonant Capacitor Used</t>
  </si>
  <si>
    <t>Actual Transformer Magnetizing Inductance Used</t>
  </si>
  <si>
    <t>Resultant Series Resonant Frequency</t>
  </si>
  <si>
    <t>No Load Resonant Frequency</t>
  </si>
  <si>
    <t>Resultant Inductance Ratio</t>
  </si>
  <si>
    <t>Resultant Quality Factor at Full Load</t>
  </si>
  <si>
    <r>
      <t>f</t>
    </r>
    <r>
      <rPr>
        <vertAlign val="subscript"/>
        <sz val="11"/>
        <color theme="1"/>
        <rFont val="Calibri"/>
        <family val="2"/>
        <scheme val="minor"/>
      </rPr>
      <t>N</t>
    </r>
    <r>
      <rPr>
        <sz val="11"/>
        <color theme="1"/>
        <rFont val="Calibri"/>
        <family val="2"/>
        <scheme val="minor"/>
      </rPr>
      <t xml:space="preserve"> at M</t>
    </r>
    <r>
      <rPr>
        <vertAlign val="subscript"/>
        <sz val="11"/>
        <color theme="1"/>
        <rFont val="Calibri"/>
        <family val="2"/>
        <scheme val="minor"/>
      </rPr>
      <t>G(max)</t>
    </r>
  </si>
  <si>
    <r>
      <t>f</t>
    </r>
    <r>
      <rPr>
        <vertAlign val="subscript"/>
        <sz val="11"/>
        <color theme="1"/>
        <rFont val="Calibri"/>
        <family val="2"/>
        <scheme val="minor"/>
      </rPr>
      <t>N</t>
    </r>
    <r>
      <rPr>
        <sz val="11"/>
        <color theme="1"/>
        <rFont val="Calibri"/>
        <family val="2"/>
        <scheme val="minor"/>
      </rPr>
      <t xml:space="preserve"> at M</t>
    </r>
    <r>
      <rPr>
        <vertAlign val="subscript"/>
        <sz val="11"/>
        <color theme="1"/>
        <rFont val="Calibri"/>
        <family val="2"/>
        <scheme val="minor"/>
      </rPr>
      <t>G(min)</t>
    </r>
  </si>
  <si>
    <t>Maximum Switching Frequency</t>
  </si>
  <si>
    <t>Minimum Switching Frequency</t>
  </si>
  <si>
    <t>Primary Side RMS Load Current</t>
  </si>
  <si>
    <r>
      <t>RMS Magnetizing Current at f</t>
    </r>
    <r>
      <rPr>
        <vertAlign val="subscript"/>
        <sz val="11"/>
        <color theme="1"/>
        <rFont val="Calibri"/>
        <family val="2"/>
        <scheme val="minor"/>
      </rPr>
      <t>SW(min)</t>
    </r>
  </si>
  <si>
    <t>Total Current in Resonant Circuit</t>
  </si>
  <si>
    <t>Secondary RMS Current</t>
  </si>
  <si>
    <t>Current in Each Center Tapped Winding</t>
  </si>
  <si>
    <t>Terminal AC Voltage Across Resonant Inductor</t>
  </si>
  <si>
    <t>Inductance</t>
  </si>
  <si>
    <t>Rated Current</t>
  </si>
  <si>
    <t>AC Voltage Across Resonant Capacitor</t>
  </si>
  <si>
    <t>RMS Voltage Across Resonant Capacitor</t>
  </si>
  <si>
    <t>Peak Voltage AC Voltage Rating for Resonant Capacitor</t>
  </si>
  <si>
    <t>Valley Voltage on Resonant Capacitor</t>
  </si>
  <si>
    <t>Rated Current of Resonant Capacitor</t>
  </si>
  <si>
    <t>Minimum Voltage Rating of LLC MOSFETs</t>
  </si>
  <si>
    <t>RMS Current Rating of LLC MOSFETs</t>
  </si>
  <si>
    <t>Minimum Voltage Rating for LLC Output Diodes</t>
  </si>
  <si>
    <t>Minimum Current Rating for LLC Output Diodes</t>
  </si>
  <si>
    <r>
      <t>C</t>
    </r>
    <r>
      <rPr>
        <vertAlign val="subscript"/>
        <sz val="11"/>
        <color theme="1"/>
        <rFont val="Calibri"/>
        <family val="2"/>
        <scheme val="minor"/>
      </rPr>
      <t>OUT</t>
    </r>
    <r>
      <rPr>
        <sz val="11"/>
        <color theme="1"/>
        <rFont val="Calibri"/>
        <family val="2"/>
        <scheme val="minor"/>
      </rPr>
      <t xml:space="preserve"> Minimum Voltage Rating</t>
    </r>
  </si>
  <si>
    <r>
      <t>C</t>
    </r>
    <r>
      <rPr>
        <vertAlign val="subscript"/>
        <sz val="11"/>
        <color theme="1"/>
        <rFont val="Calibri"/>
        <family val="2"/>
        <scheme val="minor"/>
      </rPr>
      <t>OUT</t>
    </r>
    <r>
      <rPr>
        <sz val="11"/>
        <color theme="1"/>
        <rFont val="Calibri"/>
        <family val="2"/>
        <scheme val="minor"/>
      </rPr>
      <t xml:space="preserve"> Maximum ESR</t>
    </r>
  </si>
  <si>
    <t>BLK Pin Start Threshold</t>
  </si>
  <si>
    <t>BLK Pin Stop Threshold</t>
  </si>
  <si>
    <t>Desired Bulk Start Voltage</t>
  </si>
  <si>
    <t>Actual Bulk Start Voltage</t>
  </si>
  <si>
    <t>Nominal Bulk Voltage</t>
  </si>
  <si>
    <t>Resistor Divider Ratio</t>
  </si>
  <si>
    <t>Resistor Divider Power Consumption Budget</t>
  </si>
  <si>
    <t>Total BLK Sense Resistor Value</t>
  </si>
  <si>
    <t>Recommended Upper BLK Sense Resistor Value</t>
  </si>
  <si>
    <t>Actual Upper BLK Sense Resistor Value</t>
  </si>
  <si>
    <t>Actual Lower BLK Sense Resistor Value</t>
  </si>
  <si>
    <t>Peak Resonant Current at Full Load</t>
  </si>
  <si>
    <t>Peak to Peak Resonant Capacitor Voltage at Full Load</t>
  </si>
  <si>
    <t>Common Mode Voltage of VCR Pin</t>
  </si>
  <si>
    <t>Maximum VCR Voltage</t>
  </si>
  <si>
    <t>Minimum VCR Voltage</t>
  </si>
  <si>
    <t>Compensation Ramp Current Source Value</t>
  </si>
  <si>
    <t>Recommended Capacitor Divider Value - Upper Cap</t>
  </si>
  <si>
    <t>Actual Capacitor Divider Value - Upper Cap</t>
  </si>
  <si>
    <t>Recommended Capacitor Divider Value - Lower Cap</t>
  </si>
  <si>
    <t>Actual Capacitor Divider Value - Lower Cap</t>
  </si>
  <si>
    <t>SS Current Source Value</t>
  </si>
  <si>
    <t>Required Soft Start Time at Full Load</t>
  </si>
  <si>
    <t>Actual Soft Start Time at Full Load</t>
  </si>
  <si>
    <t>Recommended SS Capacitance Value</t>
  </si>
  <si>
    <t>Actual SS Capacitance Value</t>
  </si>
  <si>
    <r>
      <t>Desired OVP Threshold Percentage of Nominal V</t>
    </r>
    <r>
      <rPr>
        <vertAlign val="subscript"/>
        <sz val="11"/>
        <color indexed="8"/>
        <rFont val="Calibri"/>
        <family val="2"/>
      </rPr>
      <t>out</t>
    </r>
  </si>
  <si>
    <t>OVP Threshold</t>
  </si>
  <si>
    <r>
      <t>BW Pin Voltage at Nominal V</t>
    </r>
    <r>
      <rPr>
        <vertAlign val="subscript"/>
        <sz val="11"/>
        <color indexed="8"/>
        <rFont val="Calibri"/>
        <family val="2"/>
      </rPr>
      <t>out</t>
    </r>
  </si>
  <si>
    <t>Bias Winding Nominal Voltage</t>
  </si>
  <si>
    <t>Bias Winding Resistor Divider Ratio</t>
  </si>
  <si>
    <t>Actual Bias Winding Lower Resistor Value</t>
  </si>
  <si>
    <t>Recommended Bias Winding Upper Resistor Value</t>
  </si>
  <si>
    <t>Actual Bias Winding Upper Resistor Value</t>
  </si>
  <si>
    <t>BW Filter Capacitor Needed so That the Bandwidth is 50 Times the Resonant Frequency</t>
  </si>
  <si>
    <t xml:space="preserve">Actual BW Filter Capacitor </t>
  </si>
  <si>
    <t>OCP3 Threshold</t>
  </si>
  <si>
    <t>OCP2 Threshold</t>
  </si>
  <si>
    <t>OCP1 Threshold</t>
  </si>
  <si>
    <t>Desired OCP3 Threshold (Percentage of Full Load at Nominal Input Voltage)</t>
  </si>
  <si>
    <t>Calculated OCP2 Level (Percentage of Full Load at Nominal Input Voltage)</t>
  </si>
  <si>
    <t>Sensed Average Input Current Level at Full Load</t>
  </si>
  <si>
    <t>Current Sense Ratio</t>
  </si>
  <si>
    <t>Select a Current Sense Capacitor</t>
  </si>
  <si>
    <t xml:space="preserve">Recommended Current Sense Resistor </t>
  </si>
  <si>
    <t>Actual Current Sense Resistor</t>
  </si>
  <si>
    <r>
      <t>Peak V</t>
    </r>
    <r>
      <rPr>
        <vertAlign val="subscript"/>
        <sz val="11"/>
        <color indexed="8"/>
        <rFont val="Calibri"/>
        <family val="2"/>
      </rPr>
      <t>ISNS</t>
    </r>
    <r>
      <rPr>
        <sz val="11"/>
        <color indexed="8"/>
        <rFont val="Calibri"/>
        <family val="2"/>
      </rPr>
      <t xml:space="preserve"> at Full Load</t>
    </r>
  </si>
  <si>
    <t>Ires peak at OCP1 Level</t>
  </si>
  <si>
    <t>Isec peak at OCP1 Level</t>
  </si>
  <si>
    <t>Recommended Primary/Secondary Turns Ratio</t>
  </si>
  <si>
    <r>
      <t>N</t>
    </r>
    <r>
      <rPr>
        <vertAlign val="subscript"/>
        <sz val="11"/>
        <color theme="1"/>
        <rFont val="Calibri"/>
        <family val="2"/>
        <scheme val="minor"/>
      </rPr>
      <t>PS(recommended)</t>
    </r>
  </si>
  <si>
    <t>Actual Primary/Secondary Turns Ratio</t>
  </si>
  <si>
    <t>Enter Actual Primary/Secondary Turns Ratio</t>
  </si>
  <si>
    <t>Recommended Primary/Bias Turns Ratio</t>
  </si>
  <si>
    <t>Actual Primary/Bias Turns Ratio</t>
  </si>
  <si>
    <t>Enter Actual Primary/Bias Turns Ratio</t>
  </si>
  <si>
    <r>
      <t>N</t>
    </r>
    <r>
      <rPr>
        <vertAlign val="subscript"/>
        <sz val="11"/>
        <color theme="1"/>
        <rFont val="Calibri"/>
        <family val="2"/>
        <scheme val="minor"/>
      </rPr>
      <t>PB</t>
    </r>
  </si>
  <si>
    <r>
      <t>N</t>
    </r>
    <r>
      <rPr>
        <vertAlign val="subscript"/>
        <sz val="11"/>
        <color theme="1"/>
        <rFont val="Calibri"/>
        <family val="2"/>
        <scheme val="minor"/>
      </rPr>
      <t>PB(recommended)</t>
    </r>
  </si>
  <si>
    <t>List of device</t>
  </si>
  <si>
    <t>Select Which Device You Are Using</t>
  </si>
  <si>
    <t>Target Efficiency</t>
  </si>
  <si>
    <t>Enter actual value of Resonant Capacitor used</t>
  </si>
  <si>
    <t>Value of EACH Resonant Capacitor If Using Split Resonant Capacitors</t>
  </si>
  <si>
    <t>LLC Output Rectifier Diodes/Synchronous rectifiers</t>
  </si>
  <si>
    <r>
      <t>C</t>
    </r>
    <r>
      <rPr>
        <vertAlign val="subscript"/>
        <sz val="11"/>
        <color theme="1"/>
        <rFont val="Calibri"/>
        <family val="2"/>
        <scheme val="minor"/>
      </rPr>
      <t>OUT</t>
    </r>
    <r>
      <rPr>
        <sz val="11"/>
        <color theme="1"/>
        <rFont val="Calibri"/>
        <family val="2"/>
        <scheme val="minor"/>
      </rPr>
      <t xml:space="preserve"> RMS Ripple Current Rating at resonant frequency</t>
    </r>
  </si>
  <si>
    <t>Rectifier's full wave output current</t>
  </si>
  <si>
    <t>UCC25640x DESIGN CALCULATOR TOOL</t>
  </si>
  <si>
    <t>Version: Original</t>
  </si>
  <si>
    <t>TI Literature Number:</t>
  </si>
  <si>
    <t>UCC256404</t>
  </si>
  <si>
    <t>Actual Bulk Stop Voltage</t>
  </si>
  <si>
    <t>Actual BLK divider power consumption</t>
  </si>
  <si>
    <t>mW</t>
  </si>
  <si>
    <t>Refer datasheet for the difference of UCC25640x devices</t>
  </si>
  <si>
    <t>LL/SS</t>
  </si>
  <si>
    <t>RBWProgram</t>
  </si>
  <si>
    <r>
      <t>k</t>
    </r>
    <r>
      <rPr>
        <vertAlign val="subscript"/>
        <sz val="11"/>
        <color indexed="8"/>
        <rFont val="Calibri"/>
        <family val="2"/>
      </rPr>
      <t>BMT</t>
    </r>
  </si>
  <si>
    <t>Option 1</t>
  </si>
  <si>
    <t>Option 2</t>
  </si>
  <si>
    <t>Option 3</t>
  </si>
  <si>
    <t>Option 4</t>
  </si>
  <si>
    <t>Option 5</t>
  </si>
  <si>
    <t>Option 6</t>
  </si>
  <si>
    <t>Option 7</t>
  </si>
  <si>
    <t>Option 8</t>
  </si>
  <si>
    <r>
      <t>R</t>
    </r>
    <r>
      <rPr>
        <vertAlign val="subscript"/>
        <sz val="11"/>
        <color indexed="8"/>
        <rFont val="Calibri"/>
        <family val="2"/>
      </rPr>
      <t>BMTProgram</t>
    </r>
  </si>
  <si>
    <t>Recommended Bias Winding Lower Resistor Value</t>
  </si>
  <si>
    <t>Actual BW Programming Resistance</t>
  </si>
  <si>
    <t>Recommended Effective BW Programming Resistance</t>
  </si>
  <si>
    <t>Actual OVP Threshold Percentage of Nominal Vout</t>
  </si>
  <si>
    <t>Desired initial Soft Start Precharge Voltage</t>
  </si>
  <si>
    <r>
      <t>V</t>
    </r>
    <r>
      <rPr>
        <vertAlign val="subscript"/>
        <sz val="11"/>
        <color indexed="8"/>
        <rFont val="Calibri"/>
        <family val="2"/>
      </rPr>
      <t>ssinit</t>
    </r>
  </si>
  <si>
    <t>Recommended Upper LL/SS Resistance</t>
  </si>
  <si>
    <r>
      <t>R</t>
    </r>
    <r>
      <rPr>
        <vertAlign val="subscript"/>
        <sz val="11"/>
        <color indexed="8"/>
        <rFont val="Calibri"/>
        <family val="2"/>
      </rPr>
      <t>LL/SS_Upper</t>
    </r>
  </si>
  <si>
    <r>
      <t>R</t>
    </r>
    <r>
      <rPr>
        <vertAlign val="subscript"/>
        <sz val="11"/>
        <color indexed="8"/>
        <rFont val="Calibri"/>
        <family val="2"/>
      </rPr>
      <t>LL/SS_Lower</t>
    </r>
  </si>
  <si>
    <t>Recommended Lower LL/SS Resistance</t>
  </si>
  <si>
    <t>Actual Upper LL/SS Resistance</t>
  </si>
  <si>
    <t>Actual Lower LL/SS Resistance</t>
  </si>
  <si>
    <t>LL/SS calculations</t>
  </si>
  <si>
    <t>Rth</t>
  </si>
  <si>
    <t>user upper resistance</t>
  </si>
  <si>
    <t>user lower resistance</t>
  </si>
  <si>
    <t>Vth</t>
  </si>
  <si>
    <t>IBMT</t>
  </si>
  <si>
    <t>sscal</t>
  </si>
  <si>
    <t>llcal</t>
  </si>
  <si>
    <t>Actual initial Soft Start Precharge Voltage</t>
  </si>
  <si>
    <t>Vssfinal</t>
  </si>
  <si>
    <t>Set VCR pin voltage peak to peak at full load, minimum switching frequency</t>
  </si>
  <si>
    <r>
      <t>V</t>
    </r>
    <r>
      <rPr>
        <vertAlign val="subscript"/>
        <sz val="11"/>
        <color indexed="8"/>
        <rFont val="Calibri"/>
        <family val="2"/>
      </rPr>
      <t>ramp(pk-pk)</t>
    </r>
  </si>
  <si>
    <t>Required capacitor divider ratio</t>
  </si>
  <si>
    <t>Set Contribution of compensation ramp to total VCR capacitor peak to peak voltage</t>
  </si>
  <si>
    <t>Actual peak to peak VCR voltage at minimum switching frequency</t>
  </si>
  <si>
    <t>Actual capacitor divider ratio</t>
  </si>
  <si>
    <t>Enter Bias winding upper resistor value</t>
  </si>
  <si>
    <t>Enter the  Capacitor divider value - lower cap</t>
  </si>
  <si>
    <t>Enter the  Capacitor divider value - upper cap</t>
  </si>
  <si>
    <t>Enter the LL/SS divider value upper resistance</t>
  </si>
  <si>
    <t>Enter the LL/SS divider value lower resistance</t>
  </si>
  <si>
    <r>
      <t xml:space="preserve">This spreadsheet guides the user through the design process of an LLC resonant DC/DC CONVERTER using the </t>
    </r>
    <r>
      <rPr>
        <b/>
        <sz val="11"/>
        <color indexed="10"/>
        <rFont val="Arial"/>
        <family val="2"/>
      </rPr>
      <t>UCC25640x</t>
    </r>
    <r>
      <rPr>
        <b/>
        <sz val="11"/>
        <rFont val="Arial"/>
        <family val="2"/>
      </rPr>
      <t>.  User interaction is required in order to get the best possible results.  Enter the desired specification where prompted, the highlighted cells are for user inputs; calculations for the design are based upon the inputs.</t>
    </r>
  </si>
  <si>
    <t>Suggested range between 1V and 2.0V</t>
  </si>
  <si>
    <t>option select to show negative voltage</t>
  </si>
  <si>
    <r>
      <t>V</t>
    </r>
    <r>
      <rPr>
        <vertAlign val="subscript"/>
        <sz val="11"/>
        <color indexed="8"/>
        <rFont val="Calibri"/>
        <family val="2"/>
      </rPr>
      <t>BMT_H</t>
    </r>
  </si>
  <si>
    <t>Ratio Between Burst Mode Entry and Burst Mode Exit</t>
  </si>
  <si>
    <t>Actual Ratio Between Burst Mode Entry and Burst Mode Exit</t>
  </si>
  <si>
    <t>Select  Option for Burst Mode Threshold Entry to Burst Mode Threshold Exit Ratio</t>
  </si>
  <si>
    <t>Actual Option for Ratio Between Burst Mode Entry and Burst Mode Exit</t>
  </si>
  <si>
    <t>UCC256403</t>
  </si>
  <si>
    <r>
      <t>V</t>
    </r>
    <r>
      <rPr>
        <vertAlign val="subscript"/>
        <sz val="11"/>
        <color indexed="8"/>
        <rFont val="Calibri"/>
        <family val="2"/>
      </rPr>
      <t>BMT_L</t>
    </r>
  </si>
  <si>
    <t>Suggested range between 3V and 5.5V</t>
  </si>
  <si>
    <r>
      <t>V</t>
    </r>
    <r>
      <rPr>
        <vertAlign val="subscript"/>
        <sz val="11"/>
        <color indexed="8"/>
        <rFont val="Calibri"/>
        <family val="2"/>
      </rPr>
      <t>Drop</t>
    </r>
  </si>
  <si>
    <t>OVP Threshold Adjustment to Account for Rectifying Element, Transformer Leakage, Resistive Losses In Power Stage, etc.</t>
  </si>
  <si>
    <t xml:space="preserve">Enter estimation for voltage drop within power stage (rectifying element, resistive losses, transformer leakage, etc). </t>
  </si>
  <si>
    <t>Target Burst Mode Threshold Exit Setting</t>
  </si>
  <si>
    <t>primary RMS current</t>
  </si>
  <si>
    <t>magnetizing current</t>
  </si>
  <si>
    <t>resonant current</t>
  </si>
  <si>
    <t>AC resonant capacitor voltage</t>
  </si>
  <si>
    <t>resonant capacitor max voltage</t>
  </si>
  <si>
    <t>resonant capacitor min voltage</t>
  </si>
  <si>
    <t>peak to peak resonant capacitor voltage</t>
  </si>
  <si>
    <r>
      <t>Re-enter this value in the Q</t>
    </r>
    <r>
      <rPr>
        <vertAlign val="subscript"/>
        <sz val="11"/>
        <rFont val="Calibri"/>
        <family val="2"/>
        <scheme val="minor"/>
      </rPr>
      <t>E(selected)</t>
    </r>
    <r>
      <rPr>
        <sz val="11"/>
        <rFont val="Calibri"/>
        <family val="2"/>
        <scheme val="minor"/>
      </rPr>
      <t xml:space="preserve"> cell above to see the actual normalized frequency at M</t>
    </r>
    <r>
      <rPr>
        <vertAlign val="subscript"/>
        <sz val="11"/>
        <rFont val="Calibri"/>
        <family val="2"/>
        <scheme val="minor"/>
      </rPr>
      <t>G(max)</t>
    </r>
    <r>
      <rPr>
        <sz val="11"/>
        <rFont val="Calibri"/>
        <family val="2"/>
        <scheme val="minor"/>
      </rPr>
      <t xml:space="preserve"> and M</t>
    </r>
    <r>
      <rPr>
        <vertAlign val="subscript"/>
        <sz val="11"/>
        <rFont val="Calibri"/>
        <family val="2"/>
        <scheme val="minor"/>
      </rPr>
      <t>G(min)</t>
    </r>
  </si>
  <si>
    <r>
      <t>Enter f</t>
    </r>
    <r>
      <rPr>
        <vertAlign val="subscript"/>
        <sz val="11"/>
        <rFont val="Calibri"/>
        <family val="2"/>
        <scheme val="minor"/>
      </rPr>
      <t>N</t>
    </r>
    <r>
      <rPr>
        <sz val="11"/>
        <rFont val="Calibri"/>
        <family val="2"/>
        <scheme val="minor"/>
      </rPr>
      <t xml:space="preserve"> value at the second intersection of the M</t>
    </r>
    <r>
      <rPr>
        <vertAlign val="subscript"/>
        <sz val="11"/>
        <rFont val="Calibri"/>
        <family val="2"/>
        <scheme val="minor"/>
      </rPr>
      <t>G(max)</t>
    </r>
    <r>
      <rPr>
        <sz val="11"/>
        <rFont val="Calibri"/>
        <family val="2"/>
        <scheme val="minor"/>
      </rPr>
      <t xml:space="preserve"> line and LLC Gain Curve shown in figure above</t>
    </r>
  </si>
  <si>
    <r>
      <t>Enter f</t>
    </r>
    <r>
      <rPr>
        <vertAlign val="subscript"/>
        <sz val="11"/>
        <rFont val="Calibri"/>
        <family val="2"/>
        <scheme val="minor"/>
      </rPr>
      <t>N</t>
    </r>
    <r>
      <rPr>
        <sz val="11"/>
        <rFont val="Calibri"/>
        <family val="2"/>
        <scheme val="minor"/>
      </rPr>
      <t xml:space="preserve"> value at the second intersection of the M</t>
    </r>
    <r>
      <rPr>
        <vertAlign val="subscript"/>
        <sz val="11"/>
        <rFont val="Calibri"/>
        <family val="2"/>
        <scheme val="minor"/>
      </rPr>
      <t>G(min)</t>
    </r>
    <r>
      <rPr>
        <sz val="11"/>
        <rFont val="Calibri"/>
        <family val="2"/>
        <scheme val="minor"/>
      </rPr>
      <t xml:space="preserve"> line and LLC Gain Curve shown in figure above</t>
    </r>
  </si>
  <si>
    <r>
      <t>Enter the current sense capacitor value such that the calculated R</t>
    </r>
    <r>
      <rPr>
        <vertAlign val="subscript"/>
        <sz val="11"/>
        <rFont val="Calibri"/>
        <family val="2"/>
        <scheme val="minor"/>
      </rPr>
      <t>ISNS</t>
    </r>
    <r>
      <rPr>
        <sz val="11"/>
        <rFont val="Calibri"/>
        <family val="2"/>
        <scheme val="minor"/>
      </rPr>
      <t xml:space="preserve"> &lt; 500 Ω</t>
    </r>
  </si>
  <si>
    <t>Recommended Lower BLK Sense Resistor Value</t>
  </si>
  <si>
    <t>Gain Curve Graph Up to Date?</t>
  </si>
  <si>
    <t>UCC25640x Enhanced LLC Resonant Controller</t>
  </si>
  <si>
    <t>Tau</t>
  </si>
  <si>
    <t>suggested upper resistance</t>
  </si>
  <si>
    <t>suggested lower resistance</t>
  </si>
  <si>
    <t>Vssinit_min</t>
  </si>
  <si>
    <r>
      <t>Select Ratio between burst mode entry and burst exit, Note Option 5 forces Vssinit to be 0 V while option 6 allows programming an initial V</t>
    </r>
    <r>
      <rPr>
        <vertAlign val="subscript"/>
        <sz val="11"/>
        <color theme="1"/>
        <rFont val="Calibri"/>
        <family val="2"/>
        <scheme val="minor"/>
      </rPr>
      <t>ssinit</t>
    </r>
    <r>
      <rPr>
        <sz val="11"/>
        <color theme="1"/>
        <rFont val="Calibri"/>
        <family val="2"/>
        <scheme val="minor"/>
      </rPr>
      <t xml:space="preserve"> voltage value</t>
    </r>
  </si>
  <si>
    <t>VCR peak to peak at desired burst/ZCS threshold</t>
  </si>
  <si>
    <t>burst mode</t>
  </si>
  <si>
    <t>ZCS Calculation for option 7</t>
  </si>
  <si>
    <t>Fsw_max</t>
  </si>
  <si>
    <t>Iramp</t>
  </si>
  <si>
    <t>VCR peak to peak</t>
  </si>
  <si>
    <t>Lower VCR cap</t>
  </si>
  <si>
    <t>BMTH</t>
  </si>
  <si>
    <t>UCC256402</t>
  </si>
  <si>
    <t>Power Stage</t>
  </si>
  <si>
    <t>Magnetizing Inductance (Lm)</t>
  </si>
  <si>
    <t>Resonant Inductance (Lr)</t>
  </si>
  <si>
    <t>Resonant Capacitance (Cr)</t>
  </si>
  <si>
    <t>Transformer Pri:Sec Turns Ratio</t>
  </si>
  <si>
    <t>Output Power</t>
  </si>
  <si>
    <t>Output Capacitance</t>
  </si>
  <si>
    <t>Effective Output Capacitance ESR</t>
  </si>
  <si>
    <t>Efficiency</t>
  </si>
  <si>
    <t>Output Load Resistance (RL)</t>
  </si>
  <si>
    <t>Equivalent Load Resistance (Re)</t>
  </si>
  <si>
    <r>
      <t>R</t>
    </r>
    <r>
      <rPr>
        <vertAlign val="subscript"/>
        <sz val="11"/>
        <color theme="1"/>
        <rFont val="Calibri"/>
        <family val="2"/>
        <scheme val="minor"/>
      </rPr>
      <t>L</t>
    </r>
  </si>
  <si>
    <t>Re</t>
  </si>
  <si>
    <r>
      <t>C</t>
    </r>
    <r>
      <rPr>
        <vertAlign val="subscript"/>
        <sz val="11"/>
        <color theme="1"/>
        <rFont val="Calibri"/>
        <family val="2"/>
        <scheme val="minor"/>
      </rPr>
      <t>OUT</t>
    </r>
  </si>
  <si>
    <r>
      <t>R</t>
    </r>
    <r>
      <rPr>
        <vertAlign val="subscript"/>
        <sz val="11"/>
        <color theme="1"/>
        <rFont val="Calibri"/>
        <family val="2"/>
        <scheme val="minor"/>
      </rPr>
      <t>ESR</t>
    </r>
  </si>
  <si>
    <r>
      <t>m</t>
    </r>
    <r>
      <rPr>
        <sz val="11"/>
        <color theme="1"/>
        <rFont val="Calibri"/>
        <family val="2"/>
      </rPr>
      <t>Ω</t>
    </r>
  </si>
  <si>
    <t>η</t>
  </si>
  <si>
    <t>Power Stage Gain at Nominal Input Voltage</t>
  </si>
  <si>
    <r>
      <t>M</t>
    </r>
    <r>
      <rPr>
        <vertAlign val="subscript"/>
        <sz val="11"/>
        <color theme="1"/>
        <rFont val="Calibri"/>
        <family val="2"/>
        <scheme val="minor"/>
      </rPr>
      <t>G(nom)</t>
    </r>
  </si>
  <si>
    <t>search value</t>
  </si>
  <si>
    <t>closest value</t>
  </si>
  <si>
    <r>
      <t>f</t>
    </r>
    <r>
      <rPr>
        <vertAlign val="subscript"/>
        <sz val="11"/>
        <color theme="1"/>
        <rFont val="Calibri"/>
        <family val="2"/>
        <scheme val="minor"/>
      </rPr>
      <t>N</t>
    </r>
    <r>
      <rPr>
        <sz val="11"/>
        <color theme="1"/>
        <rFont val="Calibri"/>
        <family val="2"/>
        <scheme val="minor"/>
      </rPr>
      <t xml:space="preserve"> at M</t>
    </r>
    <r>
      <rPr>
        <vertAlign val="subscript"/>
        <sz val="11"/>
        <color theme="1"/>
        <rFont val="Calibri"/>
        <family val="2"/>
        <scheme val="minor"/>
      </rPr>
      <t>G(nom)</t>
    </r>
  </si>
  <si>
    <r>
      <t>f</t>
    </r>
    <r>
      <rPr>
        <vertAlign val="subscript"/>
        <sz val="11"/>
        <color theme="1"/>
        <rFont val="Calibri"/>
        <family val="2"/>
        <scheme val="minor"/>
      </rPr>
      <t>N(Mg_nom)</t>
    </r>
  </si>
  <si>
    <t>Nominal Switching Frequency</t>
  </si>
  <si>
    <r>
      <t>f</t>
    </r>
    <r>
      <rPr>
        <vertAlign val="subscript"/>
        <sz val="11"/>
        <color theme="1"/>
        <rFont val="Calibri"/>
        <family val="2"/>
        <scheme val="minor"/>
      </rPr>
      <t>SW(nom)</t>
    </r>
  </si>
  <si>
    <t>Enter the total output capacitance</t>
  </si>
  <si>
    <t>mF</t>
  </si>
  <si>
    <t>Enter the effective equivalent series resistance of theoutput capacitance</t>
  </si>
  <si>
    <t>small signal calcuations</t>
  </si>
  <si>
    <t>B</t>
  </si>
  <si>
    <t>C</t>
  </si>
  <si>
    <r>
      <t>Enter f</t>
    </r>
    <r>
      <rPr>
        <vertAlign val="subscript"/>
        <sz val="11"/>
        <rFont val="Calibri"/>
        <family val="2"/>
        <scheme val="minor"/>
      </rPr>
      <t>N</t>
    </r>
    <r>
      <rPr>
        <sz val="11"/>
        <rFont val="Calibri"/>
        <family val="2"/>
        <scheme val="minor"/>
      </rPr>
      <t xml:space="preserve"> value at the second intersection of the M</t>
    </r>
    <r>
      <rPr>
        <vertAlign val="subscript"/>
        <sz val="11"/>
        <rFont val="Calibri"/>
        <family val="2"/>
        <scheme val="minor"/>
      </rPr>
      <t>G(nom)</t>
    </r>
    <r>
      <rPr>
        <sz val="11"/>
        <rFont val="Calibri"/>
        <family val="2"/>
        <scheme val="minor"/>
      </rPr>
      <t xml:space="preserve"> line and LLC Gain Curve shown in figure to the right</t>
    </r>
  </si>
  <si>
    <t>Gvf</t>
  </si>
  <si>
    <t>M</t>
  </si>
  <si>
    <t>Fsw</t>
  </si>
  <si>
    <t>w</t>
  </si>
  <si>
    <r>
      <t>s=j</t>
    </r>
    <r>
      <rPr>
        <sz val="11"/>
        <color theme="1"/>
        <rFont val="Symbol"/>
        <family val="1"/>
        <charset val="2"/>
      </rPr>
      <t>w</t>
    </r>
  </si>
  <si>
    <r>
      <t>G(j</t>
    </r>
    <r>
      <rPr>
        <sz val="11"/>
        <color theme="1"/>
        <rFont val="Symbol"/>
        <family val="1"/>
        <charset val="2"/>
      </rPr>
      <t>w)</t>
    </r>
  </si>
  <si>
    <t>Gain</t>
  </si>
  <si>
    <t>Phase</t>
  </si>
  <si>
    <t>K</t>
  </si>
  <si>
    <t>t2</t>
  </si>
  <si>
    <t>t1</t>
  </si>
  <si>
    <t>Compensation</t>
  </si>
  <si>
    <t>Compensation Network Type</t>
  </si>
  <si>
    <t>Type II with Inner Loop</t>
  </si>
  <si>
    <t>Type III with Inner Loop</t>
  </si>
  <si>
    <t>Top Feedback Resistor</t>
  </si>
  <si>
    <t>Compensation Resistor</t>
  </si>
  <si>
    <t>Compensation Capacitor</t>
  </si>
  <si>
    <t>High Frequency Capacitor</t>
  </si>
  <si>
    <t>Feedforward Resistor</t>
  </si>
  <si>
    <t>Feedforward Capacitor</t>
  </si>
  <si>
    <t>Opto-coupler Bias Resistor</t>
  </si>
  <si>
    <t>Opto-coupler Current Transfer Ratio</t>
  </si>
  <si>
    <r>
      <t>R</t>
    </r>
    <r>
      <rPr>
        <vertAlign val="subscript"/>
        <sz val="11"/>
        <color theme="1"/>
        <rFont val="Calibri"/>
        <family val="2"/>
        <scheme val="minor"/>
      </rPr>
      <t>FBT</t>
    </r>
  </si>
  <si>
    <t>CTR</t>
  </si>
  <si>
    <r>
      <t>R</t>
    </r>
    <r>
      <rPr>
        <vertAlign val="subscript"/>
        <sz val="11"/>
        <color theme="1"/>
        <rFont val="Calibri"/>
        <family val="2"/>
        <scheme val="minor"/>
      </rPr>
      <t>COMP</t>
    </r>
  </si>
  <si>
    <r>
      <t>C</t>
    </r>
    <r>
      <rPr>
        <vertAlign val="subscript"/>
        <sz val="11"/>
        <color theme="1"/>
        <rFont val="Calibri"/>
        <family val="2"/>
        <scheme val="minor"/>
      </rPr>
      <t>COMP</t>
    </r>
  </si>
  <si>
    <r>
      <t>C</t>
    </r>
    <r>
      <rPr>
        <vertAlign val="subscript"/>
        <sz val="11"/>
        <color theme="1"/>
        <rFont val="Calibri"/>
        <family val="2"/>
        <scheme val="minor"/>
      </rPr>
      <t>HF</t>
    </r>
  </si>
  <si>
    <r>
      <t>R</t>
    </r>
    <r>
      <rPr>
        <vertAlign val="subscript"/>
        <sz val="11"/>
        <color theme="1"/>
        <rFont val="Calibri"/>
        <family val="2"/>
        <scheme val="minor"/>
      </rPr>
      <t>FF</t>
    </r>
  </si>
  <si>
    <r>
      <t>C</t>
    </r>
    <r>
      <rPr>
        <vertAlign val="subscript"/>
        <sz val="11"/>
        <color theme="1"/>
        <rFont val="Calibri"/>
        <family val="2"/>
        <scheme val="minor"/>
      </rPr>
      <t>FF</t>
    </r>
  </si>
  <si>
    <r>
      <t>R</t>
    </r>
    <r>
      <rPr>
        <vertAlign val="subscript"/>
        <sz val="11"/>
        <color theme="1"/>
        <rFont val="Calibri"/>
        <family val="2"/>
        <scheme val="minor"/>
      </rPr>
      <t>Bias</t>
    </r>
  </si>
  <si>
    <r>
      <t>k</t>
    </r>
    <r>
      <rPr>
        <sz val="11"/>
        <color theme="1"/>
        <rFont val="Calibri"/>
        <family val="2"/>
      </rPr>
      <t>Ω</t>
    </r>
  </si>
  <si>
    <t>Zener Voltage</t>
  </si>
  <si>
    <r>
      <t>V</t>
    </r>
    <r>
      <rPr>
        <vertAlign val="subscript"/>
        <sz val="11"/>
        <color theme="1"/>
        <rFont val="Calibri"/>
        <family val="2"/>
        <scheme val="minor"/>
      </rPr>
      <t>Zener</t>
    </r>
  </si>
  <si>
    <t>RFBT</t>
  </si>
  <si>
    <t>RCOMP</t>
  </si>
  <si>
    <t>CCOMP</t>
  </si>
  <si>
    <t>CHF</t>
  </si>
  <si>
    <t>RFF</t>
  </si>
  <si>
    <t>CFF</t>
  </si>
  <si>
    <t>VZener</t>
  </si>
  <si>
    <t>RBias</t>
  </si>
  <si>
    <t>Type II IL Constants</t>
  </si>
  <si>
    <t>Opto-coupler Parasitic Pole</t>
  </si>
  <si>
    <r>
      <t>Opto</t>
    </r>
    <r>
      <rPr>
        <vertAlign val="subscript"/>
        <sz val="11"/>
        <color theme="1"/>
        <rFont val="Calibri"/>
        <family val="2"/>
        <scheme val="minor"/>
      </rPr>
      <t>Pole</t>
    </r>
  </si>
  <si>
    <t>Opto-pole</t>
  </si>
  <si>
    <t>Bottom Feedback Resistor</t>
  </si>
  <si>
    <r>
      <t>R</t>
    </r>
    <r>
      <rPr>
        <vertAlign val="subscript"/>
        <sz val="11"/>
        <color theme="1"/>
        <rFont val="Calibri"/>
        <family val="2"/>
        <scheme val="minor"/>
      </rPr>
      <t>FBB</t>
    </r>
  </si>
  <si>
    <t>RFBB</t>
  </si>
  <si>
    <t>divider ratio</t>
  </si>
  <si>
    <t>with opto-pole, bias resistors, CTR, etc</t>
  </si>
  <si>
    <t>RFB</t>
  </si>
  <si>
    <t>Type II Closed Loop</t>
  </si>
  <si>
    <r>
      <t>V</t>
    </r>
    <r>
      <rPr>
        <vertAlign val="subscript"/>
        <sz val="11"/>
        <color indexed="8"/>
        <rFont val="Calibri"/>
        <family val="2"/>
      </rPr>
      <t>CR(pk-pk)</t>
    </r>
  </si>
  <si>
    <t>deleted</t>
  </si>
  <si>
    <t>Minimum Soft Start Precharge Voltage Based on VBMT_H and Css</t>
  </si>
  <si>
    <t>Enter the desired burst mode threshold.</t>
  </si>
  <si>
    <t>Enter the selected soft start capacitance</t>
  </si>
  <si>
    <r>
      <t>V</t>
    </r>
    <r>
      <rPr>
        <vertAlign val="subscript"/>
        <sz val="11"/>
        <color indexed="8"/>
        <rFont val="Calibri"/>
        <family val="2"/>
      </rPr>
      <t>ssinit_min</t>
    </r>
  </si>
  <si>
    <r>
      <t>Enter the desired initial soft start voltage. Note V</t>
    </r>
    <r>
      <rPr>
        <vertAlign val="subscript"/>
        <sz val="11"/>
        <color theme="1"/>
        <rFont val="Calibri"/>
        <family val="2"/>
        <scheme val="minor"/>
      </rPr>
      <t>ssinit</t>
    </r>
    <r>
      <rPr>
        <sz val="11"/>
        <color theme="1"/>
        <rFont val="Calibri"/>
        <family val="2"/>
        <scheme val="minor"/>
      </rPr>
      <t xml:space="preserve"> must satisfy the inequality above unless BW Option 5 is selected. This calculation is provded in Cell 202. It is recommended to limit the precharge voltage to less than 1V.</t>
    </r>
  </si>
  <si>
    <t>Maximum attainable LL/SS Voltage at End of Soft Start</t>
  </si>
  <si>
    <r>
      <t>V</t>
    </r>
    <r>
      <rPr>
        <vertAlign val="subscript"/>
        <sz val="11"/>
        <color indexed="8"/>
        <rFont val="Calibri"/>
        <family val="2"/>
      </rPr>
      <t>ssinit_final</t>
    </r>
  </si>
  <si>
    <t>Recommended to have &gt;5V for max attainable LL/SS voltage</t>
  </si>
  <si>
    <t>G(s)</t>
  </si>
  <si>
    <t>Type III IL Constants</t>
  </si>
  <si>
    <t>H(s)</t>
  </si>
  <si>
    <t>Total Closed Loop</t>
  </si>
  <si>
    <t>Total Compensator</t>
  </si>
  <si>
    <t>UCC256402A</t>
  </si>
  <si>
    <t>UCC256404A</t>
  </si>
  <si>
    <t>Actual Bulk Over-Voltage Threshold Rising Threshold</t>
  </si>
  <si>
    <t>Actual Bulk Over-Voltage Threshold Falling Threshold</t>
  </si>
  <si>
    <r>
      <t>V</t>
    </r>
    <r>
      <rPr>
        <vertAlign val="subscript"/>
        <sz val="11"/>
        <color theme="1"/>
        <rFont val="Calibri"/>
        <family val="2"/>
        <scheme val="minor"/>
      </rPr>
      <t>BLKOVPrise</t>
    </r>
  </si>
  <si>
    <r>
      <t>V</t>
    </r>
    <r>
      <rPr>
        <vertAlign val="subscript"/>
        <sz val="11"/>
        <color theme="1"/>
        <rFont val="Calibri"/>
        <family val="2"/>
        <scheme val="minor"/>
      </rPr>
      <t>BLKOVfall</t>
    </r>
  </si>
  <si>
    <t>BLK OVP</t>
  </si>
  <si>
    <t>BLK Lower Resistor</t>
  </si>
  <si>
    <t>BLK Upper Resistor</t>
  </si>
  <si>
    <t>BLK OVP Rising</t>
  </si>
  <si>
    <t>BLK OVP Falling</t>
  </si>
  <si>
    <t>BLK OVP Rising Threshold</t>
  </si>
  <si>
    <t>BLK OVP Falling Threshold</t>
  </si>
  <si>
    <t>BLK OVP Feature only present in UCC256402A</t>
  </si>
  <si>
    <t>Burst Packet Size</t>
  </si>
  <si>
    <r>
      <t>N</t>
    </r>
    <r>
      <rPr>
        <vertAlign val="subscript"/>
        <sz val="11"/>
        <color indexed="8"/>
        <rFont val="Calibri"/>
        <family val="2"/>
      </rPr>
      <t>Burst</t>
    </r>
  </si>
  <si>
    <t>Minimum number of switching cycles in each burst packet</t>
  </si>
  <si>
    <t>Rev 3.0</t>
  </si>
  <si>
    <t>Corrected broken cell reference on schematic page for soft start cap</t>
  </si>
  <si>
    <t>Added burst packet size</t>
  </si>
  <si>
    <t>Added BLK OVP calculation</t>
  </si>
  <si>
    <t>Added UCC256402A and UCC256404A versions</t>
  </si>
  <si>
    <t>Type II with inner loop</t>
  </si>
  <si>
    <t>Type III with inner loop</t>
  </si>
  <si>
    <t>Type II no inner loop</t>
  </si>
  <si>
    <t>with opto, bias resistors, etc</t>
  </si>
  <si>
    <t>total loop</t>
  </si>
  <si>
    <t>Type II No Inner Loop</t>
  </si>
  <si>
    <t>resistor and capacitor lookup table</t>
  </si>
  <si>
    <t>Rev 4.0</t>
  </si>
  <si>
    <t>UCC256404B</t>
  </si>
  <si>
    <t>UCC256403A</t>
  </si>
  <si>
    <t>added UCC256403A and UCC256404B</t>
  </si>
  <si>
    <t>s</t>
  </si>
  <si>
    <t>Load step Period</t>
  </si>
  <si>
    <t>Load step on time</t>
  </si>
  <si>
    <t>Load step Rising time</t>
  </si>
  <si>
    <r>
      <t>k</t>
    </r>
    <r>
      <rPr>
        <sz val="10"/>
        <color theme="1"/>
        <rFont val="Malgun Gothic Semilight"/>
        <family val="2"/>
        <charset val="134"/>
      </rPr>
      <t>Ω</t>
    </r>
  </si>
  <si>
    <t>A/us</t>
  </si>
  <si>
    <t>Load step slew rate</t>
  </si>
  <si>
    <t>KHz</t>
  </si>
  <si>
    <t>Load step Frequency</t>
  </si>
  <si>
    <t>Load current step Duty cycle</t>
  </si>
  <si>
    <t>Load step current</t>
  </si>
  <si>
    <r>
      <t>m</t>
    </r>
    <r>
      <rPr>
        <sz val="10"/>
        <color theme="1"/>
        <rFont val="Malgun Gothic Semilight"/>
        <family val="2"/>
        <charset val="134"/>
      </rPr>
      <t>Ω</t>
    </r>
  </si>
  <si>
    <t>Transient points</t>
  </si>
  <si>
    <t>C_(k)*Zout_(k)</t>
  </si>
  <si>
    <t>Hz</t>
  </si>
  <si>
    <t>frequency</t>
  </si>
  <si>
    <t>Log scale converter</t>
  </si>
  <si>
    <t>Basic Data</t>
  </si>
  <si>
    <t>ω5</t>
  </si>
  <si>
    <t>nH</t>
  </si>
  <si>
    <t>mH</t>
  </si>
  <si>
    <r>
      <t>M_</t>
    </r>
    <r>
      <rPr>
        <sz val="11"/>
        <rFont val="Malgun Gothic Semilight"/>
        <family val="2"/>
        <charset val="134"/>
      </rPr>
      <t>Ω</t>
    </r>
  </si>
  <si>
    <t>uC</t>
  </si>
  <si>
    <t>nC</t>
  </si>
  <si>
    <r>
      <t>k</t>
    </r>
    <r>
      <rPr>
        <sz val="11"/>
        <color indexed="8"/>
        <rFont val="Malgun Gothic Semilight"/>
        <family val="2"/>
        <charset val="134"/>
      </rPr>
      <t>Ω</t>
    </r>
  </si>
  <si>
    <t>uA</t>
  </si>
  <si>
    <t>MHz</t>
  </si>
  <si>
    <r>
      <rPr>
        <sz val="11"/>
        <color theme="1"/>
        <rFont val="宋体"/>
        <family val="3"/>
        <charset val="134"/>
      </rPr>
      <t>ω</t>
    </r>
    <r>
      <rPr>
        <sz val="11"/>
        <color theme="1"/>
        <rFont val="Arial"/>
        <family val="2"/>
      </rPr>
      <t>p0</t>
    </r>
  </si>
  <si>
    <r>
      <rPr>
        <sz val="11"/>
        <color theme="1"/>
        <rFont val="宋体"/>
        <family val="3"/>
        <charset val="134"/>
      </rPr>
      <t>ω</t>
    </r>
    <r>
      <rPr>
        <sz val="11"/>
        <color theme="1"/>
        <rFont val="Arial"/>
        <family val="2"/>
      </rPr>
      <t>p</t>
    </r>
  </si>
  <si>
    <t>µS</t>
  </si>
  <si>
    <t>us</t>
  </si>
  <si>
    <r>
      <t>m</t>
    </r>
    <r>
      <rPr>
        <sz val="11"/>
        <color theme="1"/>
        <rFont val="Malgun Gothic Semilight"/>
        <family val="2"/>
        <charset val="134"/>
      </rPr>
      <t>Ω</t>
    </r>
  </si>
  <si>
    <r>
      <rPr>
        <sz val="11"/>
        <color theme="1"/>
        <rFont val="宋体"/>
        <family val="2"/>
        <charset val="134"/>
      </rPr>
      <t>Ω</t>
    </r>
    <r>
      <rPr>
        <sz val="11"/>
        <color theme="1"/>
        <rFont val="Arial"/>
        <family val="2"/>
      </rPr>
      <t>o</t>
    </r>
  </si>
  <si>
    <r>
      <rPr>
        <sz val="11"/>
        <color theme="1"/>
        <rFont val="Malgun Gothic Semilight"/>
        <family val="2"/>
        <charset val="134"/>
      </rPr>
      <t>Ω</t>
    </r>
    <r>
      <rPr>
        <sz val="11"/>
        <color theme="1"/>
        <rFont val="Arial"/>
        <family val="2"/>
      </rPr>
      <t>s</t>
    </r>
  </si>
  <si>
    <t>Added compensation tool from Richard Yang</t>
  </si>
  <si>
    <t>Crossover Frequency</t>
  </si>
  <si>
    <t>Phase Margin</t>
  </si>
  <si>
    <t>°</t>
  </si>
  <si>
    <r>
      <t>Discrete resonant inductor or transformer leakage inductance used for L</t>
    </r>
    <r>
      <rPr>
        <vertAlign val="subscript"/>
        <sz val="11"/>
        <color theme="1"/>
        <rFont val="Calibri"/>
        <family val="2"/>
        <scheme val="minor"/>
      </rPr>
      <t>R</t>
    </r>
    <r>
      <rPr>
        <sz val="11"/>
        <color theme="1"/>
        <rFont val="Calibri"/>
        <family val="2"/>
        <scheme val="minor"/>
      </rPr>
      <t>?</t>
    </r>
  </si>
  <si>
    <t>Integrated Leakage</t>
  </si>
  <si>
    <t>Discrete Inductor</t>
  </si>
  <si>
    <t>Zo</t>
  </si>
  <si>
    <t>k</t>
  </si>
  <si>
    <r>
      <t>L</t>
    </r>
    <r>
      <rPr>
        <vertAlign val="subscript"/>
        <sz val="11"/>
        <color theme="1"/>
        <rFont val="Calibri"/>
        <family val="2"/>
        <scheme val="minor"/>
      </rPr>
      <t>P</t>
    </r>
  </si>
  <si>
    <t>Note: Qe here is 1/Q in TDK paper</t>
  </si>
  <si>
    <t>FR</t>
  </si>
  <si>
    <t>FR^2</t>
  </si>
  <si>
    <t>1/k</t>
  </si>
  <si>
    <t>Recommended Llk</t>
  </si>
  <si>
    <t>Lp based on coupling coefficient</t>
  </si>
  <si>
    <t>M - full load</t>
  </si>
  <si>
    <t>Lr1 of T model</t>
  </si>
  <si>
    <t>M - no load</t>
  </si>
  <si>
    <t>total denominator - full load</t>
  </si>
  <si>
    <t>total denominator - no load</t>
  </si>
  <si>
    <r>
      <t>L</t>
    </r>
    <r>
      <rPr>
        <vertAlign val="subscript"/>
        <sz val="11"/>
        <color theme="1"/>
        <rFont val="Calibri"/>
        <family val="2"/>
        <scheme val="minor"/>
      </rPr>
      <t>LK(recommended)</t>
    </r>
  </si>
  <si>
    <r>
      <t>L</t>
    </r>
    <r>
      <rPr>
        <vertAlign val="subscript"/>
        <sz val="11"/>
        <color theme="1"/>
        <rFont val="Calibri"/>
        <family val="2"/>
        <scheme val="minor"/>
      </rPr>
      <t>LK</t>
    </r>
  </si>
  <si>
    <t>CR(recommended)</t>
  </si>
  <si>
    <t>CR</t>
  </si>
  <si>
    <t>Zo_calc</t>
  </si>
  <si>
    <t>Q calc</t>
  </si>
  <si>
    <t>Added integrated leakage gain curve option based on TDK paper:</t>
  </si>
  <si>
    <t>https://product.tdk.com/info/en/catalog/datasheets/trans_ac_dc-converter_srx_srv_en.pdf</t>
  </si>
  <si>
    <t>How to reduce audible noise and power consumption at standby in your AC/DC design</t>
  </si>
  <si>
    <t>Application Notes</t>
  </si>
  <si>
    <t>Migrating to UCC25640x from UCC25630x (Rev. A)</t>
  </si>
  <si>
    <t>Improving Transient Response in LLC Converters Using Hybrid Hysteretic Control (Rev. A)</t>
  </si>
  <si>
    <t>EVMs</t>
  </si>
  <si>
    <t>AC to isolated DC EVM with UCC28056B, UCC256404 and UCC24624</t>
  </si>
  <si>
    <t>UCC25640x half bridge LLC evaluation module</t>
  </si>
  <si>
    <t>Simplis Simulation Model</t>
  </si>
  <si>
    <t>UCC25640x Simplis Model</t>
  </si>
  <si>
    <t>Reference Designs</t>
  </si>
  <si>
    <t>180-W universal input PFC + LLC TV power supply reference design</t>
  </si>
  <si>
    <t>93% Efficiency, 400-W AC/DC reference design for avionics</t>
  </si>
  <si>
    <t>336-W Auxless AC/DC power supply reference design with 80 PLUS platinum compatible performance</t>
  </si>
  <si>
    <t>LLC Resonant converter control card reference design</t>
  </si>
  <si>
    <t>Universal input, 500-W CC/CV e-Bike charger reference design</t>
  </si>
  <si>
    <t>Single-stage AC/DC LCC resonant converter reference design</t>
  </si>
  <si>
    <t>&gt;95% Efficiency, 1-kW analog control AC/DC reference design for 5G telecom rectifier</t>
  </si>
  <si>
    <t>Added sheet listing app notes, reference designs, etc.</t>
  </si>
  <si>
    <t>Power stage Gain Calcuation for discrete Lr</t>
  </si>
  <si>
    <t>Power Stage Gain Calculation for Integrated Leakge</t>
  </si>
  <si>
    <t>UCC25640X LLC Loop Plot &amp; Load Transient Validation &amp; Tuning Tool</t>
    <phoneticPr fontId="12" type="noConversion"/>
  </si>
  <si>
    <t>LLC Power Stage Input</t>
    <phoneticPr fontId="12" type="noConversion"/>
  </si>
  <si>
    <t>LLC Controller Parameter Setting</t>
    <phoneticPr fontId="12" type="noConversion"/>
  </si>
  <si>
    <t>UCC25640X Loop Circuit setting</t>
    <phoneticPr fontId="12" type="noConversion"/>
  </si>
  <si>
    <t>PFC input</t>
    <phoneticPr fontId="12" type="noConversion"/>
  </si>
  <si>
    <t>Vin</t>
    <phoneticPr fontId="12" type="noConversion"/>
  </si>
  <si>
    <t>VDC</t>
    <phoneticPr fontId="12" type="noConversion"/>
  </si>
  <si>
    <t>VCR divider Capacitor_Higher Cap</t>
    <phoneticPr fontId="12" type="noConversion"/>
  </si>
  <si>
    <t>CdivH</t>
    <phoneticPr fontId="12" type="noConversion"/>
  </si>
  <si>
    <t>pF</t>
    <phoneticPr fontId="12" type="noConversion"/>
  </si>
  <si>
    <t>RFB</t>
    <phoneticPr fontId="12" type="noConversion"/>
  </si>
  <si>
    <t>Output Rectifier forward Voltage</t>
    <phoneticPr fontId="12" type="noConversion"/>
  </si>
  <si>
    <t>Vf</t>
    <phoneticPr fontId="12" type="noConversion"/>
  </si>
  <si>
    <t>VCR divider Capacitor_Lower Cap</t>
    <phoneticPr fontId="12" type="noConversion"/>
  </si>
  <si>
    <t>CdivL</t>
    <phoneticPr fontId="12" type="noConversion"/>
  </si>
  <si>
    <t>nF</t>
    <phoneticPr fontId="12" type="noConversion"/>
  </si>
  <si>
    <t>Feedback Pull up Resistor</t>
    <phoneticPr fontId="12" type="noConversion"/>
  </si>
  <si>
    <t>Rf</t>
    <phoneticPr fontId="12" type="noConversion"/>
  </si>
  <si>
    <t>Set output Voltage</t>
    <phoneticPr fontId="12" type="noConversion"/>
  </si>
  <si>
    <t>Vo_set</t>
    <phoneticPr fontId="12" type="noConversion"/>
  </si>
  <si>
    <t>Calculated Parralled value</t>
    <phoneticPr fontId="12" type="noConversion"/>
  </si>
  <si>
    <t>Cdivp</t>
    <phoneticPr fontId="12" type="noConversion"/>
  </si>
  <si>
    <t>OPTO Current Transfer Ratio</t>
    <phoneticPr fontId="12" type="noConversion"/>
  </si>
  <si>
    <t>CTR</t>
    <phoneticPr fontId="12" type="noConversion"/>
  </si>
  <si>
    <t>Output Load current under R Load</t>
    <phoneticPr fontId="12" type="noConversion"/>
  </si>
  <si>
    <t>Io</t>
    <phoneticPr fontId="12" type="noConversion"/>
  </si>
  <si>
    <t>A</t>
    <phoneticPr fontId="12" type="noConversion"/>
  </si>
  <si>
    <t>Calcualted Series Value</t>
    <phoneticPr fontId="12" type="noConversion"/>
  </si>
  <si>
    <t>Cdivs</t>
    <phoneticPr fontId="12" type="noConversion"/>
  </si>
  <si>
    <t xml:space="preserve">OPTO Rolling off Frequency </t>
    <phoneticPr fontId="12" type="noConversion"/>
  </si>
  <si>
    <t>f_roll</t>
    <phoneticPr fontId="12" type="noConversion"/>
  </si>
  <si>
    <t>kHz</t>
    <phoneticPr fontId="12" type="noConversion"/>
  </si>
  <si>
    <t>output total Capacitor Value</t>
    <phoneticPr fontId="12" type="noConversion"/>
  </si>
  <si>
    <t>Co</t>
    <phoneticPr fontId="12" type="noConversion"/>
  </si>
  <si>
    <t>uF</t>
    <phoneticPr fontId="12" type="noConversion"/>
  </si>
  <si>
    <t>Calcualted divided Value</t>
    <phoneticPr fontId="12" type="noConversion"/>
  </si>
  <si>
    <t>λ</t>
    <phoneticPr fontId="12" type="noConversion"/>
  </si>
  <si>
    <t>Resistor for f_roll compensation</t>
    <phoneticPr fontId="12" type="noConversion"/>
  </si>
  <si>
    <t>Rz</t>
    <phoneticPr fontId="12" type="noConversion"/>
  </si>
  <si>
    <t>Ω</t>
    <phoneticPr fontId="12" type="noConversion"/>
  </si>
  <si>
    <t>Equivalent ESR for Co</t>
    <phoneticPr fontId="12" type="noConversion"/>
  </si>
  <si>
    <t>Rc</t>
    <phoneticPr fontId="12" type="noConversion"/>
  </si>
  <si>
    <t>MOS Junction Capacitor</t>
    <phoneticPr fontId="12" type="noConversion"/>
  </si>
  <si>
    <t>Cj</t>
    <phoneticPr fontId="12" type="noConversion"/>
  </si>
  <si>
    <t>Calculate Cz for f_roll compensation</t>
    <phoneticPr fontId="12" type="noConversion"/>
  </si>
  <si>
    <t>Cz_cal</t>
    <phoneticPr fontId="12" type="noConversion"/>
  </si>
  <si>
    <t>nF</t>
    <phoneticPr fontId="12" type="noConversion"/>
  </si>
  <si>
    <t>LLC Transformer Magnetizing Inductance</t>
    <phoneticPr fontId="12" type="noConversion"/>
  </si>
  <si>
    <t>Lm</t>
    <phoneticPr fontId="12" type="noConversion"/>
  </si>
  <si>
    <t>uH</t>
    <phoneticPr fontId="12" type="noConversion"/>
  </si>
  <si>
    <t>Output Load Transient Setting</t>
    <phoneticPr fontId="12" type="noConversion"/>
  </si>
  <si>
    <t>Capacitor for f_roll compensation</t>
    <phoneticPr fontId="12" type="noConversion"/>
  </si>
  <si>
    <t>Cz</t>
    <phoneticPr fontId="12" type="noConversion"/>
  </si>
  <si>
    <t>nF</t>
    <phoneticPr fontId="12" type="noConversion"/>
  </si>
  <si>
    <t>LLC Transformer Resonant Inductance</t>
    <phoneticPr fontId="12" type="noConversion"/>
  </si>
  <si>
    <t>Ls</t>
    <phoneticPr fontId="12" type="noConversion"/>
  </si>
  <si>
    <t>I_step</t>
    <phoneticPr fontId="12" type="noConversion"/>
  </si>
  <si>
    <t>Rv compensation</t>
    <phoneticPr fontId="12" type="noConversion"/>
  </si>
  <si>
    <t>Rv</t>
    <phoneticPr fontId="12" type="noConversion"/>
  </si>
  <si>
    <t>LLC Resonant Capacitor</t>
    <phoneticPr fontId="12" type="noConversion"/>
  </si>
  <si>
    <t>Cr</t>
    <phoneticPr fontId="12" type="noConversion"/>
  </si>
  <si>
    <t>nF</t>
    <phoneticPr fontId="12" type="noConversion"/>
  </si>
  <si>
    <t>Dstep</t>
    <phoneticPr fontId="12" type="noConversion"/>
  </si>
  <si>
    <t>Cv compensation</t>
    <phoneticPr fontId="12" type="noConversion"/>
  </si>
  <si>
    <t>Cv</t>
    <phoneticPr fontId="12" type="noConversion"/>
  </si>
  <si>
    <t>nF</t>
    <phoneticPr fontId="12" type="noConversion"/>
  </si>
  <si>
    <t>Equivalent Transformer Turn Ratio(Np:Ns)</t>
    <phoneticPr fontId="12" type="noConversion"/>
  </si>
  <si>
    <t>N</t>
    <phoneticPr fontId="12" type="noConversion"/>
  </si>
  <si>
    <t>fload</t>
    <phoneticPr fontId="12" type="noConversion"/>
  </si>
  <si>
    <t>Cf compensation</t>
    <phoneticPr fontId="12" type="noConversion"/>
  </si>
  <si>
    <t>Cf</t>
    <phoneticPr fontId="12" type="noConversion"/>
  </si>
  <si>
    <t>pF</t>
    <phoneticPr fontId="12" type="noConversion"/>
  </si>
  <si>
    <t>Actual Operation Frequency(Measured)</t>
    <phoneticPr fontId="12" type="noConversion"/>
  </si>
  <si>
    <t>Fs</t>
    <phoneticPr fontId="12" type="noConversion"/>
  </si>
  <si>
    <t>kHz</t>
    <phoneticPr fontId="12" type="noConversion"/>
  </si>
  <si>
    <t>kslew</t>
    <phoneticPr fontId="12" type="noConversion"/>
  </si>
  <si>
    <t>High side feedack resistor</t>
    <phoneticPr fontId="12" type="noConversion"/>
  </si>
  <si>
    <t>Rupper</t>
    <phoneticPr fontId="12" type="noConversion"/>
  </si>
  <si>
    <t>Output R_Load</t>
    <phoneticPr fontId="12" type="noConversion"/>
  </si>
  <si>
    <t>Rload</t>
    <phoneticPr fontId="12" type="noConversion"/>
  </si>
  <si>
    <t>Ω</t>
    <phoneticPr fontId="12" type="noConversion"/>
  </si>
  <si>
    <t>tr</t>
    <phoneticPr fontId="12" type="noConversion"/>
  </si>
  <si>
    <t>Feedack Circuit Design Option</t>
    <phoneticPr fontId="12" type="noConversion"/>
  </si>
  <si>
    <t>Eqivalent LLC output</t>
    <phoneticPr fontId="12" type="noConversion"/>
  </si>
  <si>
    <t>Vo</t>
    <phoneticPr fontId="12" type="noConversion"/>
  </si>
  <si>
    <t>th</t>
    <phoneticPr fontId="12" type="noConversion"/>
  </si>
  <si>
    <t>Use capacitor Cf?("Yes" for 1 and "No" for 0)</t>
    <phoneticPr fontId="12" type="noConversion"/>
  </si>
  <si>
    <t>α_Cf</t>
    <phoneticPr fontId="12" type="noConversion"/>
  </si>
  <si>
    <t>Resonant Frequency</t>
    <phoneticPr fontId="12" type="noConversion"/>
  </si>
  <si>
    <t>Fo</t>
    <phoneticPr fontId="12" type="noConversion"/>
  </si>
  <si>
    <t>kHz</t>
    <phoneticPr fontId="12" type="noConversion"/>
  </si>
  <si>
    <t>tload</t>
    <phoneticPr fontId="12" type="noConversion"/>
  </si>
  <si>
    <t>Use Rz and Cz?("Yes" for 1 and "No" for 0)</t>
    <phoneticPr fontId="12" type="noConversion"/>
  </si>
  <si>
    <t>α_Rz_Cz</t>
    <phoneticPr fontId="12" type="noConversion"/>
  </si>
  <si>
    <t>PFC Input AC Ripple(pk-pk)</t>
    <phoneticPr fontId="12" type="noConversion"/>
  </si>
  <si>
    <t>Vinac</t>
    <phoneticPr fontId="12" type="noConversion"/>
  </si>
  <si>
    <t>VAC</t>
    <phoneticPr fontId="12" type="noConversion"/>
  </si>
  <si>
    <t>Center Step Load current</t>
    <phoneticPr fontId="12" type="noConversion"/>
  </si>
  <si>
    <t>Istep_avg</t>
    <phoneticPr fontId="12" type="noConversion"/>
  </si>
  <si>
    <t>A</t>
    <phoneticPr fontId="12" type="noConversion"/>
  </si>
  <si>
    <t>Connect Rf to Vout?("Yes" for 1 and "No" for 0)</t>
    <phoneticPr fontId="12" type="noConversion"/>
  </si>
  <si>
    <t>feedtype</t>
    <phoneticPr fontId="12" type="noConversion"/>
  </si>
  <si>
    <t>PFC Input AC Frequency</t>
    <phoneticPr fontId="12" type="noConversion"/>
  </si>
  <si>
    <t>Fline</t>
    <phoneticPr fontId="12" type="noConversion"/>
  </si>
  <si>
    <t>HZ</t>
    <phoneticPr fontId="12" type="noConversion"/>
  </si>
  <si>
    <t>Calculation Result</t>
    <phoneticPr fontId="12" type="noConversion"/>
  </si>
  <si>
    <t>Q</t>
    <phoneticPr fontId="12" type="noConversion"/>
  </si>
  <si>
    <t>uF</t>
    <phoneticPr fontId="12" type="noConversion"/>
  </si>
  <si>
    <t>kHz</t>
    <phoneticPr fontId="12" type="noConversion"/>
  </si>
  <si>
    <t>Ln</t>
    <phoneticPr fontId="12" type="noConversion"/>
  </si>
  <si>
    <t>PI()</t>
    <phoneticPr fontId="12" type="noConversion"/>
  </si>
  <si>
    <t>fn</t>
    <phoneticPr fontId="12" type="noConversion"/>
  </si>
  <si>
    <t>Req</t>
    <phoneticPr fontId="12" type="noConversion"/>
  </si>
  <si>
    <t>mA</t>
    <phoneticPr fontId="12" type="noConversion"/>
  </si>
  <si>
    <t>Xeq</t>
    <phoneticPr fontId="12" type="noConversion"/>
  </si>
  <si>
    <t>Le</t>
    <phoneticPr fontId="12" type="noConversion"/>
  </si>
  <si>
    <t>Qp</t>
    <phoneticPr fontId="12" type="noConversion"/>
  </si>
  <si>
    <t>ns</t>
    <phoneticPr fontId="12" type="noConversion"/>
  </si>
  <si>
    <t>Rupper</t>
    <phoneticPr fontId="12" type="noConversion"/>
  </si>
  <si>
    <t>Qp1</t>
    <phoneticPr fontId="12" type="noConversion"/>
  </si>
  <si>
    <t>α_Cf</t>
    <phoneticPr fontId="12" type="noConversion"/>
  </si>
  <si>
    <t>Pf</t>
    <phoneticPr fontId="12" type="noConversion"/>
  </si>
  <si>
    <t>Gdc_ccm</t>
    <phoneticPr fontId="12" type="noConversion"/>
  </si>
  <si>
    <t>α_Rz_Cz</t>
    <phoneticPr fontId="12" type="noConversion"/>
  </si>
  <si>
    <t>Gdc_dcm</t>
    <phoneticPr fontId="12" type="noConversion"/>
  </si>
  <si>
    <t>feedtype</t>
    <phoneticPr fontId="12" type="noConversion"/>
  </si>
  <si>
    <t>Mstccm</t>
    <phoneticPr fontId="12" type="noConversion"/>
  </si>
  <si>
    <t>Mstdcm</t>
    <phoneticPr fontId="12" type="noConversion"/>
  </si>
  <si>
    <t>Kv</t>
    <phoneticPr fontId="12" type="noConversion"/>
  </si>
  <si>
    <t>nF</t>
    <phoneticPr fontId="12" type="noConversion"/>
  </si>
  <si>
    <t>Kth</t>
    <phoneticPr fontId="12" type="noConversion"/>
  </si>
  <si>
    <t>Kf</t>
    <phoneticPr fontId="12" type="noConversion"/>
  </si>
  <si>
    <t>Kin</t>
    <phoneticPr fontId="12" type="noConversion"/>
  </si>
  <si>
    <t>Gdc</t>
    <phoneticPr fontId="12" type="noConversion"/>
  </si>
  <si>
    <t>Iramp</t>
    <phoneticPr fontId="12" type="noConversion"/>
  </si>
  <si>
    <t>ωt</t>
    <phoneticPr fontId="12" type="noConversion"/>
  </si>
  <si>
    <t>Nt_load</t>
    <phoneticPr fontId="12" type="noConversion"/>
  </si>
  <si>
    <t>ω1</t>
    <phoneticPr fontId="12" type="noConversion"/>
  </si>
  <si>
    <t>Div_Nt_load</t>
    <phoneticPr fontId="12" type="noConversion"/>
  </si>
  <si>
    <t>ω2</t>
    <phoneticPr fontId="12" type="noConversion"/>
  </si>
  <si>
    <t>N_FFT</t>
    <phoneticPr fontId="12" type="noConversion"/>
  </si>
  <si>
    <t>ω3</t>
    <phoneticPr fontId="12" type="noConversion"/>
  </si>
  <si>
    <t>Nt_input</t>
    <phoneticPr fontId="12" type="noConversion"/>
  </si>
  <si>
    <t>ω4</t>
    <phoneticPr fontId="12" type="noConversion"/>
  </si>
  <si>
    <t>Div_Nt_input</t>
    <phoneticPr fontId="12" type="noConversion"/>
  </si>
  <si>
    <t>Transfer Function</t>
    <phoneticPr fontId="12" type="noConversion"/>
  </si>
  <si>
    <t xml:space="preserve">Control to output Open Loop </t>
    <phoneticPr fontId="12" type="noConversion"/>
  </si>
  <si>
    <t xml:space="preserve">control to input Open Loop </t>
    <phoneticPr fontId="12" type="noConversion"/>
  </si>
  <si>
    <t>output impedance</t>
    <phoneticPr fontId="12" type="noConversion"/>
  </si>
  <si>
    <t>Feedback circuit</t>
    <phoneticPr fontId="12" type="noConversion"/>
  </si>
  <si>
    <t>Overall loop</t>
    <phoneticPr fontId="12" type="noConversion"/>
  </si>
  <si>
    <t>Closed Gvg loop</t>
    <phoneticPr fontId="12" type="noConversion"/>
  </si>
  <si>
    <t>Closed Zout loop</t>
    <phoneticPr fontId="12" type="noConversion"/>
  </si>
  <si>
    <t>Gvc_DC Gain</t>
    <phoneticPr fontId="12" type="noConversion"/>
  </si>
  <si>
    <t>Gvc_bluestone(fn&gt;1,fn&lt;=1)</t>
    <phoneticPr fontId="12" type="noConversion"/>
  </si>
  <si>
    <t>Gvg_DC Gain</t>
    <phoneticPr fontId="12" type="noConversion"/>
  </si>
  <si>
    <t>Gvg_bluestone(fn&gt;1,fn&lt;=1)</t>
    <phoneticPr fontId="12" type="noConversion"/>
  </si>
  <si>
    <t>Zout_DC Gain</t>
    <phoneticPr fontId="12" type="noConversion"/>
  </si>
  <si>
    <t>Zout(fn&gt;1,fn&lt;=1)</t>
    <phoneticPr fontId="12" type="noConversion"/>
  </si>
  <si>
    <t>Gcv_DC Gain</t>
    <phoneticPr fontId="12" type="noConversion"/>
  </si>
  <si>
    <t>Gvc(fn&gt;1,fn&lt;=1)</t>
    <phoneticPr fontId="12" type="noConversion"/>
  </si>
  <si>
    <t>Gover(fn&gt;1,fn&lt;=1)</t>
    <phoneticPr fontId="12" type="noConversion"/>
  </si>
  <si>
    <t>Gvg(fn&gt;1,fn&lt;=1)</t>
    <phoneticPr fontId="12" type="noConversion"/>
  </si>
  <si>
    <t>rad</t>
    <phoneticPr fontId="12" type="noConversion"/>
  </si>
  <si>
    <t>s(f)</t>
    <phoneticPr fontId="12" type="noConversion"/>
  </si>
  <si>
    <t>Value</t>
    <phoneticPr fontId="12" type="noConversion"/>
  </si>
  <si>
    <t>(fn&gt;1,fn&lt;=1)</t>
    <phoneticPr fontId="12" type="noConversion"/>
  </si>
  <si>
    <t>dB</t>
    <phoneticPr fontId="12" type="noConversion"/>
  </si>
  <si>
    <t>Phase</t>
    <phoneticPr fontId="12" type="noConversion"/>
  </si>
  <si>
    <t>Value</t>
    <phoneticPr fontId="12" type="noConversion"/>
  </si>
  <si>
    <t>dB</t>
    <phoneticPr fontId="12" type="noConversion"/>
  </si>
  <si>
    <t>Phase margin</t>
    <phoneticPr fontId="12" type="noConversion"/>
  </si>
  <si>
    <t>t</t>
    <phoneticPr fontId="12" type="noConversion"/>
  </si>
  <si>
    <t>N_FFT</t>
    <phoneticPr fontId="27" type="noConversion"/>
  </si>
  <si>
    <t>s_k(HZ)</t>
    <phoneticPr fontId="12" type="noConversion"/>
  </si>
  <si>
    <t>w(rad)</t>
    <phoneticPr fontId="12" type="noConversion"/>
  </si>
  <si>
    <t>s_k</t>
    <phoneticPr fontId="12" type="noConversion"/>
  </si>
  <si>
    <t>Gvc_k</t>
    <phoneticPr fontId="12" type="noConversion"/>
  </si>
  <si>
    <t>Gcv_k</t>
    <phoneticPr fontId="12" type="noConversion"/>
  </si>
  <si>
    <t>Zout_k</t>
    <phoneticPr fontId="12" type="noConversion"/>
  </si>
  <si>
    <t>Zout_k_CLOSED</t>
    <phoneticPr fontId="12" type="noConversion"/>
  </si>
  <si>
    <t>C(k)</t>
    <phoneticPr fontId="12" type="noConversion"/>
  </si>
  <si>
    <t>IOUT</t>
    <phoneticPr fontId="12" type="noConversion"/>
  </si>
  <si>
    <t>IOUTac</t>
    <phoneticPr fontId="27" type="noConversion"/>
  </si>
  <si>
    <t>k=1</t>
    <phoneticPr fontId="27" type="noConversion"/>
  </si>
  <si>
    <t>k=2</t>
    <phoneticPr fontId="27" type="noConversion"/>
  </si>
  <si>
    <t>k=3</t>
    <phoneticPr fontId="27" type="noConversion"/>
  </si>
  <si>
    <t>k=4</t>
    <phoneticPr fontId="27" type="noConversion"/>
  </si>
  <si>
    <t>k=5</t>
    <phoneticPr fontId="27" type="noConversion"/>
  </si>
  <si>
    <t>k=6</t>
    <phoneticPr fontId="27" type="noConversion"/>
  </si>
  <si>
    <t>k=7</t>
    <phoneticPr fontId="27" type="noConversion"/>
  </si>
  <si>
    <t>k=8</t>
    <phoneticPr fontId="27" type="noConversion"/>
  </si>
  <si>
    <t>k=9</t>
    <phoneticPr fontId="27" type="noConversion"/>
  </si>
  <si>
    <t>k=10</t>
    <phoneticPr fontId="27" type="noConversion"/>
  </si>
  <si>
    <t>k=11</t>
    <phoneticPr fontId="27" type="noConversion"/>
  </si>
  <si>
    <t>k=12</t>
    <phoneticPr fontId="27" type="noConversion"/>
  </si>
  <si>
    <t>k=13</t>
    <phoneticPr fontId="27" type="noConversion"/>
  </si>
  <si>
    <t>k=14</t>
    <phoneticPr fontId="27" type="noConversion"/>
  </si>
  <si>
    <t>k=15</t>
    <phoneticPr fontId="27" type="noConversion"/>
  </si>
  <si>
    <t>k=16</t>
    <phoneticPr fontId="27" type="noConversion"/>
  </si>
  <si>
    <t>k=17</t>
    <phoneticPr fontId="27" type="noConversion"/>
  </si>
  <si>
    <t>k=18</t>
    <phoneticPr fontId="27" type="noConversion"/>
  </si>
  <si>
    <t>k=19</t>
    <phoneticPr fontId="27" type="noConversion"/>
  </si>
  <si>
    <t>k=20</t>
    <phoneticPr fontId="27" type="noConversion"/>
  </si>
  <si>
    <t>k=21</t>
    <phoneticPr fontId="27" type="noConversion"/>
  </si>
  <si>
    <t>k=22</t>
    <phoneticPr fontId="27" type="noConversion"/>
  </si>
  <si>
    <t>k=23</t>
    <phoneticPr fontId="27" type="noConversion"/>
  </si>
  <si>
    <t>k=24</t>
    <phoneticPr fontId="27" type="noConversion"/>
  </si>
  <si>
    <t>k=25</t>
    <phoneticPr fontId="27" type="noConversion"/>
  </si>
  <si>
    <t>k=26</t>
    <phoneticPr fontId="27" type="noConversion"/>
  </si>
  <si>
    <t>k=27</t>
    <phoneticPr fontId="27" type="noConversion"/>
  </si>
  <si>
    <t>k=28</t>
    <phoneticPr fontId="27" type="noConversion"/>
  </si>
  <si>
    <t>k=29</t>
    <phoneticPr fontId="27" type="noConversion"/>
  </si>
  <si>
    <t>k=30</t>
    <phoneticPr fontId="27" type="noConversion"/>
  </si>
  <si>
    <t>k=31</t>
    <phoneticPr fontId="27" type="noConversion"/>
  </si>
  <si>
    <t>k=32</t>
    <phoneticPr fontId="27" type="noConversion"/>
  </si>
  <si>
    <t>k=33</t>
    <phoneticPr fontId="27" type="noConversion"/>
  </si>
  <si>
    <t>k=34</t>
    <phoneticPr fontId="27" type="noConversion"/>
  </si>
  <si>
    <t>k=35</t>
    <phoneticPr fontId="27" type="noConversion"/>
  </si>
  <si>
    <t>k=36</t>
    <phoneticPr fontId="27" type="noConversion"/>
  </si>
  <si>
    <t>k=37</t>
    <phoneticPr fontId="27" type="noConversion"/>
  </si>
  <si>
    <t>k=38</t>
    <phoneticPr fontId="27" type="noConversion"/>
  </si>
  <si>
    <t>k=39</t>
    <phoneticPr fontId="27" type="noConversion"/>
  </si>
  <si>
    <t>k=40</t>
    <phoneticPr fontId="27" type="noConversion"/>
  </si>
  <si>
    <t>k=41</t>
    <phoneticPr fontId="27" type="noConversion"/>
  </si>
  <si>
    <t>k=42</t>
    <phoneticPr fontId="27" type="noConversion"/>
  </si>
  <si>
    <t>k=43</t>
    <phoneticPr fontId="27" type="noConversion"/>
  </si>
  <si>
    <t>k=44</t>
    <phoneticPr fontId="27" type="noConversion"/>
  </si>
  <si>
    <t>k=45</t>
    <phoneticPr fontId="27" type="noConversion"/>
  </si>
  <si>
    <t>k=46</t>
    <phoneticPr fontId="27" type="noConversion"/>
  </si>
  <si>
    <t>k=47</t>
    <phoneticPr fontId="27" type="noConversion"/>
  </si>
  <si>
    <t>k=48</t>
    <phoneticPr fontId="27" type="noConversion"/>
  </si>
  <si>
    <t>k=49</t>
    <phoneticPr fontId="27" type="noConversion"/>
  </si>
  <si>
    <t>k=50</t>
    <phoneticPr fontId="27" type="noConversion"/>
  </si>
  <si>
    <t>k=51</t>
    <phoneticPr fontId="27" type="noConversion"/>
  </si>
  <si>
    <t>k=52</t>
    <phoneticPr fontId="27" type="noConversion"/>
  </si>
  <si>
    <t>k=53</t>
    <phoneticPr fontId="27" type="noConversion"/>
  </si>
  <si>
    <t>k=54</t>
    <phoneticPr fontId="27" type="noConversion"/>
  </si>
  <si>
    <t>k=55</t>
    <phoneticPr fontId="27" type="noConversion"/>
  </si>
  <si>
    <t>k=56</t>
    <phoneticPr fontId="27" type="noConversion"/>
  </si>
  <si>
    <t>k=57</t>
    <phoneticPr fontId="27" type="noConversion"/>
  </si>
  <si>
    <t>k=58</t>
    <phoneticPr fontId="27" type="noConversion"/>
  </si>
  <si>
    <t>k=59</t>
    <phoneticPr fontId="27" type="noConversion"/>
  </si>
  <si>
    <t>k=60</t>
    <phoneticPr fontId="27" type="noConversion"/>
  </si>
  <si>
    <t>k=61</t>
    <phoneticPr fontId="27" type="noConversion"/>
  </si>
  <si>
    <t>k=62</t>
    <phoneticPr fontId="27" type="noConversion"/>
  </si>
  <si>
    <t>k=63</t>
    <phoneticPr fontId="27" type="noConversion"/>
  </si>
  <si>
    <t>k=64</t>
    <phoneticPr fontId="27" type="noConversion"/>
  </si>
  <si>
    <t>Load transient time</t>
    <phoneticPr fontId="27" type="noConversion"/>
  </si>
  <si>
    <t>Vout</t>
    <phoneticPr fontId="27" type="noConversion"/>
  </si>
  <si>
    <t>Vout_ac</t>
    <phoneticPr fontId="27" type="noConversion"/>
  </si>
  <si>
    <t>Nums</t>
    <phoneticPr fontId="27" type="noConversion"/>
  </si>
  <si>
    <t>Nt_input</t>
    <phoneticPr fontId="12" type="noConversion"/>
  </si>
  <si>
    <t>Nt_input</t>
    <phoneticPr fontId="12" type="noConversion"/>
  </si>
  <si>
    <t>t</t>
    <phoneticPr fontId="12" type="noConversion"/>
  </si>
  <si>
    <t>Nt_input</t>
    <phoneticPr fontId="27" type="noConversion"/>
  </si>
  <si>
    <t>Gvg_k</t>
    <phoneticPr fontId="12" type="noConversion"/>
  </si>
  <si>
    <t>Gvg_k_closed</t>
    <phoneticPr fontId="12" type="noConversion"/>
  </si>
  <si>
    <t>C_(k)*Gvg_(k)</t>
    <phoneticPr fontId="12" type="noConversion"/>
  </si>
  <si>
    <t>VINDC</t>
    <phoneticPr fontId="12" type="noConversion"/>
  </si>
  <si>
    <t>VINAC</t>
    <phoneticPr fontId="12" type="noConversion"/>
  </si>
  <si>
    <t>Line transient time</t>
    <phoneticPr fontId="27" type="noConversion"/>
  </si>
  <si>
    <t>Vout</t>
    <phoneticPr fontId="27" type="noConversion"/>
  </si>
  <si>
    <t>Equivalent Controller Internal Resistor</t>
  </si>
  <si>
    <t>freq</t>
  </si>
  <si>
    <t>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</si>
</sst>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00"/>
    <numFmt numFmtId="166" formatCode="0E+00"/>
    <numFmt numFmtId="167" formatCode="0.0"/>
    <numFmt numFmtId="168" formatCode="0.00000000"/>
    <numFmt numFmtId="169" formatCode="0_);[Red]\(0\)"/>
    <numFmt numFmtId="170" formatCode="0.00_ "/>
    <numFmt numFmtId="171" formatCode="0.000000000000000E+00"/>
  </numFmts>
  <fonts count="67">
    <font>
      <sz val="11"/>
      <color theme="1"/>
      <name val="Calibri"/>
      <family val="2"/>
      <scheme val="minor"/>
    </font>
    <font>
      <b/>
      <sz val="22"/>
      <color indexed="9"/>
      <name val="Arial"/>
      <family val="2"/>
    </font>
    <font>
      <b/>
      <sz val="10"/>
      <name val="Arial"/>
      <family val="2"/>
    </font>
    <font>
      <b/>
      <sz val="12"/>
      <name val="Arial"/>
      <family val="2"/>
    </font>
    <font>
      <b/>
      <sz val="12"/>
      <color indexed="10"/>
      <name val="Arial"/>
      <family val="2"/>
    </font>
    <font>
      <b/>
      <sz val="14"/>
      <name val="Arial"/>
      <family val="2"/>
    </font>
    <font>
      <b/>
      <i/>
      <sz val="14"/>
      <name val="Arial"/>
      <family val="2"/>
    </font>
    <font>
      <b/>
      <sz val="14"/>
      <color indexed="10"/>
      <name val="Arial"/>
      <family val="2"/>
    </font>
    <font>
      <b/>
      <sz val="11"/>
      <name val="Arial"/>
      <family val="2"/>
    </font>
    <font>
      <b/>
      <sz val="11"/>
      <color indexed="10"/>
      <name val="Arial"/>
      <family val="2"/>
    </font>
    <font>
      <sz val="8"/>
      <name val="Arial"/>
      <family val="2"/>
    </font>
    <font>
      <sz val="11"/>
      <color rgb="FFFF0000"/>
      <name val="Calibri"/>
      <family val="2"/>
      <scheme val="minor"/>
    </font>
    <font>
      <b/>
      <sz val="11"/>
      <color theme="1"/>
      <name val="Calibri"/>
      <family val="2"/>
      <scheme val="minor"/>
    </font>
    <font>
      <sz val="10"/>
      <name val="Arial"/>
      <family val="2"/>
    </font>
    <font>
      <vertAlign val="subscript"/>
      <sz val="11"/>
      <color theme="1"/>
      <name val="Calibri"/>
      <family val="2"/>
      <scheme val="minor"/>
    </font>
    <font>
      <b/>
      <sz val="11"/>
      <color rgb="FFFF0000"/>
      <name val="Calibri"/>
      <family val="2"/>
      <scheme val="minor"/>
    </font>
    <font>
      <sz val="11"/>
      <color theme="1"/>
      <name val="Calibri"/>
      <family val="2"/>
    </font>
    <font>
      <b/>
      <sz val="11"/>
      <color rgb="FFFF0000"/>
      <name val="Arial"/>
      <family val="2"/>
    </font>
    <font>
      <b/>
      <vertAlign val="subscript"/>
      <sz val="11"/>
      <color theme="1"/>
      <name val="Calibri"/>
      <family val="2"/>
      <scheme val="minor"/>
    </font>
    <font>
      <sz val="11"/>
      <color theme="1"/>
      <name val="Arial"/>
      <family val="2"/>
    </font>
    <font>
      <vertAlign val="subscript"/>
      <sz val="11"/>
      <color theme="1"/>
      <name val="Arial"/>
      <family val="2"/>
    </font>
    <font>
      <b/>
      <sz val="12"/>
      <color theme="0"/>
      <name val="Arial"/>
      <family val="2"/>
    </font>
    <font>
      <sz val="11"/>
      <color rgb="FF00B050"/>
      <name val="Calibri"/>
      <family val="2"/>
      <scheme val="minor"/>
    </font>
    <font>
      <b/>
      <sz val="12"/>
      <color theme="1"/>
      <name val="Arial"/>
      <family val="2"/>
    </font>
    <font>
      <sz val="10"/>
      <color theme="1"/>
      <name val="Symbol"/>
      <family val="1"/>
      <charset val="2"/>
    </font>
    <font>
      <b/>
      <sz val="11"/>
      <color theme="1"/>
      <name val="Arial"/>
      <family val="2"/>
    </font>
    <font>
      <b/>
      <vertAlign val="subscript"/>
      <sz val="11"/>
      <color theme="1"/>
      <name val="Arial"/>
      <family val="2"/>
    </font>
    <font>
      <sz val="11"/>
      <color theme="1"/>
      <name val="Calibri"/>
      <family val="2"/>
      <scheme val="minor"/>
    </font>
    <font>
      <vertAlign val="subscript"/>
      <sz val="11"/>
      <color theme="1"/>
      <name val="Calibri"/>
      <family val="2"/>
    </font>
    <font>
      <vertAlign val="subscript"/>
      <sz val="11"/>
      <color indexed="8"/>
      <name val="Calibri"/>
      <family val="2"/>
    </font>
    <font>
      <sz val="11"/>
      <color indexed="8"/>
      <name val="Calibri"/>
      <family val="2"/>
    </font>
    <font>
      <sz val="11"/>
      <color indexed="10"/>
      <name val="Calibri"/>
      <family val="2"/>
    </font>
    <font>
      <sz val="11"/>
      <name val="Calibri"/>
      <family val="2"/>
    </font>
    <font>
      <vertAlign val="subscript"/>
      <sz val="11"/>
      <name val="Calibri"/>
      <family val="2"/>
    </font>
    <font>
      <b/>
      <sz val="11"/>
      <color rgb="FFFF0000"/>
      <name val="Calibri"/>
      <family val="2"/>
    </font>
    <font>
      <sz val="11"/>
      <name val="Calibri"/>
      <family val="2"/>
      <scheme val="minor"/>
    </font>
    <font>
      <b/>
      <sz val="11"/>
      <name val="Calibri"/>
      <family val="2"/>
      <scheme val="minor"/>
    </font>
    <font>
      <vertAlign val="subscript"/>
      <sz val="11"/>
      <name val="Calibri"/>
      <family val="2"/>
      <scheme val="minor"/>
    </font>
    <font>
      <sz val="11"/>
      <color theme="1"/>
      <name val="Symbol"/>
      <family val="1"/>
      <charset val="2"/>
    </font>
    <font>
      <b/>
      <sz val="11"/>
      <color rgb="FFFA7D00"/>
      <name val="Calibri"/>
      <family val="2"/>
      <scheme val="minor"/>
    </font>
    <font>
      <sz val="11"/>
      <color theme="1"/>
      <name val="Calibri"/>
      <family val="2"/>
      <charset val="134"/>
      <scheme val="minor"/>
    </font>
    <font>
      <sz val="10"/>
      <color theme="1"/>
      <name val="Calibri"/>
      <family val="2"/>
      <charset val="134"/>
      <scheme val="minor"/>
    </font>
    <font>
      <sz val="10"/>
      <color theme="1"/>
      <name val="Arial"/>
      <family val="2"/>
    </font>
    <font>
      <sz val="11"/>
      <name val="Arial"/>
      <family val="2"/>
    </font>
    <font>
      <b/>
      <sz val="10"/>
      <color rgb="FFFA7D00"/>
      <name val="Calibri"/>
      <family val="2"/>
      <scheme val="minor"/>
    </font>
    <font>
      <b/>
      <sz val="11"/>
      <color rgb="FFFA7D00"/>
      <name val="Calibri"/>
      <family val="2"/>
      <charset val="134"/>
      <scheme val="minor"/>
    </font>
    <font>
      <sz val="9"/>
      <color theme="1"/>
      <name val="Arial"/>
      <family val="2"/>
    </font>
    <font>
      <sz val="10"/>
      <color theme="1"/>
      <name val="Malgun Gothic Semilight"/>
      <family val="2"/>
      <charset val="134"/>
    </font>
    <font>
      <sz val="10"/>
      <color theme="1"/>
      <name val="Calibri"/>
      <family val="2"/>
      <scheme val="minor"/>
    </font>
    <font>
      <sz val="11"/>
      <name val="Calibri"/>
      <family val="2"/>
      <charset val="134"/>
      <scheme val="minor"/>
    </font>
    <font>
      <b/>
      <sz val="11"/>
      <color theme="1"/>
      <name val="Calibri"/>
      <family val="3"/>
      <charset val="134"/>
      <scheme val="minor"/>
    </font>
    <font>
      <sz val="11"/>
      <color rgb="FFFF0000"/>
      <name val="Arial"/>
      <family val="2"/>
    </font>
    <font>
      <sz val="11"/>
      <name val="Symbol"/>
      <family val="1"/>
      <charset val="2"/>
    </font>
    <font>
      <sz val="11"/>
      <name val="Malgun Gothic Semilight"/>
      <family val="2"/>
      <charset val="134"/>
    </font>
    <font>
      <sz val="11"/>
      <color indexed="8"/>
      <name val="Malgun Gothic Semilight"/>
      <family val="2"/>
      <charset val="134"/>
    </font>
    <font>
      <sz val="11"/>
      <color theme="1"/>
      <name val="宋体"/>
      <family val="3"/>
      <charset val="134"/>
    </font>
    <font>
      <sz val="11"/>
      <color theme="1"/>
      <name val="Malgun Gothic Semilight"/>
      <family val="2"/>
      <charset val="134"/>
    </font>
    <font>
      <sz val="11"/>
      <color theme="1"/>
      <name val="宋体"/>
      <family val="2"/>
      <charset val="134"/>
    </font>
    <font>
      <sz val="11"/>
      <color rgb="FFFF0000"/>
      <name val="Calibri"/>
      <family val="2"/>
      <charset val="134"/>
      <scheme val="minor"/>
    </font>
    <font>
      <b/>
      <sz val="18"/>
      <color rgb="FFFF0000"/>
      <name val="Arial"/>
      <family val="2"/>
    </font>
    <font>
      <b/>
      <sz val="14"/>
      <color rgb="FFFF0000"/>
      <name val="Arial"/>
      <family val="2"/>
    </font>
    <font>
      <b/>
      <sz val="10"/>
      <color theme="1"/>
      <name val="Arial"/>
      <family val="2"/>
    </font>
    <font>
      <u/>
      <sz val="11"/>
      <color theme="10"/>
      <name val="Calibri"/>
      <family val="2"/>
      <scheme val="minor"/>
    </font>
    <font>
      <b/>
      <sz val="11"/>
      <color rgb="FF555555"/>
      <name val="Franklin Gothic Medium"/>
      <family val="2"/>
    </font>
    <font>
      <b/>
      <sz val="11"/>
      <color rgb="FF3136F7"/>
      <name val="Calibri"/>
      <family val="3"/>
      <charset val="134"/>
      <scheme val="minor"/>
    </font>
    <font>
      <b/>
      <sz val="11"/>
      <color rgb="FFFF0000"/>
      <name val="Calibri"/>
      <family val="3"/>
      <charset val="134"/>
      <scheme val="minor"/>
    </font>
    <font>
      <b/>
      <sz val="22"/>
      <color theme="0"/>
      <name val="Arial"/>
      <family val="2"/>
    </font>
  </fonts>
  <fills count="20">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rgb="FFFFC000"/>
        <bgColor indexed="64"/>
      </patternFill>
    </fill>
    <fill>
      <patternFill patternType="solid">
        <fgColor rgb="FFF2F2F2"/>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ECAF"/>
        <bgColor indexed="64"/>
      </patternFill>
    </fill>
    <fill>
      <patternFill patternType="solid">
        <fgColor theme="7" tint="0.59999389629810485"/>
        <bgColor indexed="64"/>
      </patternFill>
    </fill>
    <fill>
      <patternFill patternType="solid">
        <fgColor theme="0" tint="-4.9989318521683403E-2"/>
        <bgColor indexed="64"/>
      </pattern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auto="1"/>
      </left>
      <right/>
      <top/>
      <bottom/>
      <diagonal/>
    </border>
    <border>
      <left/>
      <right/>
      <top style="thin">
        <color auto="1"/>
      </top>
      <bottom style="thin">
        <color auto="1"/>
      </bottom>
      <diagonal/>
    </border>
    <border>
      <left style="medium">
        <color indexed="64"/>
      </left>
      <right/>
      <top style="thin">
        <color indexed="64"/>
      </top>
      <bottom style="thin">
        <color indexed="64"/>
      </bottom>
      <diagonal/>
    </border>
    <border>
      <left/>
      <right style="medium">
        <color auto="1"/>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rgb="FFCCCCCC"/>
      </top>
      <bottom style="medium">
        <color rgb="FFE8E8E8"/>
      </bottom>
      <diagonal/>
    </border>
    <border>
      <left style="thin">
        <color rgb="FF7F7F7F"/>
      </left>
      <right style="thin">
        <color rgb="FF7F7F7F"/>
      </right>
      <top style="thin">
        <color rgb="FF7F7F7F"/>
      </top>
      <bottom/>
      <diagonal/>
    </border>
  </borders>
  <cellStyleXfs count="9">
    <xf numFmtId="0" fontId="0" fillId="0" borderId="0"/>
    <xf numFmtId="0" fontId="13" fillId="0" borderId="0"/>
    <xf numFmtId="0" fontId="27" fillId="0" borderId="0"/>
    <xf numFmtId="0" fontId="27" fillId="0" borderId="0"/>
    <xf numFmtId="0" fontId="27" fillId="0" borderId="0"/>
    <xf numFmtId="0" fontId="39" fillId="8" borderId="49" applyNumberFormat="0" applyAlignment="0" applyProtection="0"/>
    <xf numFmtId="0" fontId="40" fillId="0" borderId="0">
      <alignment vertical="center"/>
    </xf>
    <xf numFmtId="0" fontId="45" fillId="8" borderId="49" applyNumberFormat="0" applyAlignment="0" applyProtection="0">
      <alignment vertical="center"/>
    </xf>
    <xf numFmtId="0" fontId="62" fillId="0" borderId="0" applyNumberFormat="0" applyFill="0" applyBorder="0" applyAlignment="0" applyProtection="0"/>
  </cellStyleXfs>
  <cellXfs count="493">
    <xf numFmtId="0" fontId="0" fillId="0" borderId="0" xfId="0"/>
    <xf numFmtId="0" fontId="3" fillId="3" borderId="5" xfId="0" applyFont="1" applyFill="1" applyBorder="1" applyAlignment="1">
      <alignment horizontal="right" vertical="center"/>
    </xf>
    <xf numFmtId="0" fontId="3" fillId="4" borderId="6" xfId="0" applyFont="1" applyFill="1" applyBorder="1" applyAlignment="1">
      <alignment horizontal="center" vertical="center"/>
    </xf>
    <xf numFmtId="0" fontId="0" fillId="3" borderId="0" xfId="0" applyFill="1" applyAlignment="1">
      <alignment horizontal="left" vertical="center" wrapText="1"/>
    </xf>
    <xf numFmtId="0" fontId="12" fillId="0" borderId="0" xfId="0" applyFont="1" applyAlignment="1">
      <alignment horizontal="center" vertical="center"/>
    </xf>
    <xf numFmtId="0" fontId="14" fillId="3" borderId="25" xfId="0" applyFont="1" applyFill="1" applyBorder="1" applyAlignment="1">
      <alignment vertical="center"/>
    </xf>
    <xf numFmtId="0" fontId="12" fillId="0" borderId="0" xfId="0" applyFont="1" applyAlignment="1">
      <alignment horizontal="center"/>
    </xf>
    <xf numFmtId="2" fontId="0" fillId="0" borderId="0" xfId="0" applyNumberFormat="1" applyAlignment="1">
      <alignment vertical="center"/>
    </xf>
    <xf numFmtId="0" fontId="19" fillId="3" borderId="17" xfId="0" applyFont="1" applyFill="1" applyBorder="1"/>
    <xf numFmtId="166" fontId="19" fillId="3" borderId="17" xfId="0" applyNumberFormat="1" applyFont="1" applyFill="1" applyBorder="1"/>
    <xf numFmtId="0" fontId="19" fillId="3" borderId="0" xfId="0" applyFont="1" applyFill="1"/>
    <xf numFmtId="0" fontId="0" fillId="3" borderId="0" xfId="0" applyFill="1" applyAlignment="1">
      <alignment vertical="center"/>
    </xf>
    <xf numFmtId="0" fontId="11" fillId="3" borderId="0" xfId="0" applyFont="1" applyFill="1" applyAlignment="1">
      <alignment vertical="center"/>
    </xf>
    <xf numFmtId="0" fontId="16" fillId="3" borderId="19" xfId="0" applyFont="1" applyFill="1" applyBorder="1" applyAlignment="1">
      <alignment vertical="center"/>
    </xf>
    <xf numFmtId="0" fontId="16" fillId="3" borderId="20" xfId="0" applyFont="1" applyFill="1" applyBorder="1" applyAlignment="1">
      <alignment vertical="center"/>
    </xf>
    <xf numFmtId="0" fontId="15" fillId="3" borderId="0" xfId="0" applyFont="1" applyFill="1" applyAlignment="1">
      <alignment vertical="center" wrapText="1"/>
    </xf>
    <xf numFmtId="0" fontId="11" fillId="0" borderId="0" xfId="0" applyFont="1"/>
    <xf numFmtId="0" fontId="15" fillId="0" borderId="0" xfId="0" applyFont="1"/>
    <xf numFmtId="11" fontId="0" fillId="0" borderId="0" xfId="0" applyNumberFormat="1"/>
    <xf numFmtId="11" fontId="11" fillId="0" borderId="0" xfId="0" applyNumberFormat="1" applyFont="1"/>
    <xf numFmtId="2" fontId="0" fillId="0" borderId="0" xfId="0" applyNumberFormat="1" applyAlignment="1">
      <alignment horizontal="left"/>
    </xf>
    <xf numFmtId="2" fontId="0" fillId="0" borderId="0" xfId="0" applyNumberFormat="1" applyAlignment="1">
      <alignment horizontal="left" vertical="center"/>
    </xf>
    <xf numFmtId="0" fontId="0" fillId="3" borderId="15" xfId="0" applyFill="1" applyBorder="1" applyAlignment="1">
      <alignment vertical="center"/>
    </xf>
    <xf numFmtId="0" fontId="22" fillId="3" borderId="0" xfId="0" applyFont="1" applyFill="1" applyAlignment="1">
      <alignment vertical="center"/>
    </xf>
    <xf numFmtId="0" fontId="22" fillId="3" borderId="8" xfId="0" applyFont="1" applyFill="1" applyBorder="1" applyAlignment="1">
      <alignment vertical="center"/>
    </xf>
    <xf numFmtId="165" fontId="22" fillId="3" borderId="0" xfId="0" applyNumberFormat="1" applyFont="1" applyFill="1" applyAlignment="1">
      <alignment vertical="center"/>
    </xf>
    <xf numFmtId="0" fontId="22" fillId="3" borderId="9" xfId="0" applyFont="1" applyFill="1" applyBorder="1" applyAlignment="1">
      <alignment vertical="center"/>
    </xf>
    <xf numFmtId="0" fontId="0" fillId="3" borderId="19" xfId="0" applyFill="1" applyBorder="1" applyAlignment="1">
      <alignment vertical="center"/>
    </xf>
    <xf numFmtId="0" fontId="0" fillId="3" borderId="17" xfId="0" applyFill="1" applyBorder="1" applyAlignment="1">
      <alignment vertical="center"/>
    </xf>
    <xf numFmtId="0" fontId="0" fillId="3" borderId="16" xfId="0" applyFill="1" applyBorder="1" applyAlignment="1">
      <alignment vertical="center"/>
    </xf>
    <xf numFmtId="0" fontId="0" fillId="3" borderId="20" xfId="0" applyFill="1" applyBorder="1" applyAlignment="1">
      <alignment vertical="center"/>
    </xf>
    <xf numFmtId="0" fontId="0" fillId="4" borderId="17" xfId="0" applyFill="1" applyBorder="1" applyAlignment="1" applyProtection="1">
      <alignment vertical="center"/>
      <protection locked="0"/>
    </xf>
    <xf numFmtId="0" fontId="24" fillId="3" borderId="18" xfId="0" applyFont="1" applyFill="1" applyBorder="1" applyAlignment="1">
      <alignment vertical="center"/>
    </xf>
    <xf numFmtId="0" fontId="0" fillId="3" borderId="24" xfId="0" applyFill="1" applyBorder="1" applyAlignment="1">
      <alignment vertical="center"/>
    </xf>
    <xf numFmtId="0" fontId="0" fillId="3" borderId="25" xfId="0" applyFill="1" applyBorder="1" applyAlignment="1">
      <alignment vertical="center"/>
    </xf>
    <xf numFmtId="0" fontId="0" fillId="3" borderId="26" xfId="0" applyFill="1" applyBorder="1" applyAlignment="1">
      <alignment vertical="center"/>
    </xf>
    <xf numFmtId="0" fontId="0" fillId="3" borderId="12" xfId="0" applyFill="1" applyBorder="1" applyAlignment="1">
      <alignment vertical="center"/>
    </xf>
    <xf numFmtId="0" fontId="0" fillId="3" borderId="13" xfId="0" applyFill="1" applyBorder="1" applyAlignment="1">
      <alignment vertical="center"/>
    </xf>
    <xf numFmtId="0" fontId="0" fillId="4" borderId="13" xfId="0" applyFill="1" applyBorder="1" applyAlignment="1" applyProtection="1">
      <alignment vertical="center"/>
      <protection locked="0"/>
    </xf>
    <xf numFmtId="0" fontId="0" fillId="3" borderId="14" xfId="0" applyFill="1" applyBorder="1" applyAlignment="1">
      <alignment vertical="center"/>
    </xf>
    <xf numFmtId="164" fontId="12" fillId="3" borderId="17" xfId="0" applyNumberFormat="1" applyFont="1" applyFill="1" applyBorder="1" applyAlignment="1">
      <alignment vertical="center"/>
    </xf>
    <xf numFmtId="0" fontId="12" fillId="3" borderId="19" xfId="0" applyFont="1" applyFill="1" applyBorder="1" applyAlignment="1">
      <alignment vertical="center" wrapText="1"/>
    </xf>
    <xf numFmtId="164" fontId="0" fillId="3" borderId="17" xfId="0" applyNumberFormat="1" applyFill="1" applyBorder="1" applyAlignment="1">
      <alignment vertical="center"/>
    </xf>
    <xf numFmtId="0" fontId="0" fillId="3" borderId="18" xfId="0" applyFill="1" applyBorder="1" applyAlignment="1">
      <alignment vertical="center"/>
    </xf>
    <xf numFmtId="164" fontId="0" fillId="3" borderId="18" xfId="0" applyNumberFormat="1" applyFill="1" applyBorder="1" applyAlignment="1">
      <alignment vertical="center"/>
    </xf>
    <xf numFmtId="0" fontId="0" fillId="3" borderId="30" xfId="0" applyFill="1" applyBorder="1" applyAlignment="1">
      <alignment vertical="center"/>
    </xf>
    <xf numFmtId="0" fontId="0" fillId="3" borderId="31" xfId="0" applyFill="1" applyBorder="1" applyAlignment="1">
      <alignment vertical="center"/>
    </xf>
    <xf numFmtId="0" fontId="0" fillId="3" borderId="32" xfId="0" applyFill="1" applyBorder="1" applyAlignment="1">
      <alignment vertical="center"/>
    </xf>
    <xf numFmtId="165" fontId="0" fillId="3" borderId="17" xfId="0" applyNumberFormat="1" applyFill="1" applyBorder="1" applyAlignment="1">
      <alignment vertical="center"/>
    </xf>
    <xf numFmtId="2" fontId="0" fillId="3" borderId="31" xfId="0" applyNumberFormat="1" applyFill="1" applyBorder="1" applyAlignment="1">
      <alignment vertical="center"/>
    </xf>
    <xf numFmtId="0" fontId="0" fillId="3" borderId="8" xfId="0" applyFill="1" applyBorder="1" applyAlignment="1">
      <alignment vertical="center"/>
    </xf>
    <xf numFmtId="0" fontId="12" fillId="3" borderId="0" xfId="0" applyFont="1" applyFill="1" applyAlignment="1">
      <alignment vertical="center"/>
    </xf>
    <xf numFmtId="164" fontId="15" fillId="3" borderId="17" xfId="0" applyNumberFormat="1" applyFont="1" applyFill="1" applyBorder="1" applyAlignment="1">
      <alignment vertical="center"/>
    </xf>
    <xf numFmtId="164" fontId="15" fillId="3" borderId="0" xfId="0" applyNumberFormat="1" applyFont="1" applyFill="1" applyAlignment="1">
      <alignment vertical="center"/>
    </xf>
    <xf numFmtId="0" fontId="0" fillId="0" borderId="17" xfId="0" applyBorder="1"/>
    <xf numFmtId="0" fontId="16" fillId="0" borderId="17" xfId="0" applyFont="1" applyBorder="1"/>
    <xf numFmtId="0" fontId="30" fillId="0" borderId="0" xfId="0" applyFont="1"/>
    <xf numFmtId="0" fontId="31" fillId="0" borderId="0" xfId="0" applyFont="1"/>
    <xf numFmtId="0" fontId="30" fillId="0" borderId="17" xfId="0" applyFont="1" applyBorder="1"/>
    <xf numFmtId="0" fontId="30" fillId="0" borderId="31" xfId="0" applyFont="1" applyBorder="1"/>
    <xf numFmtId="0" fontId="32" fillId="0" borderId="17" xfId="0" applyFont="1" applyBorder="1"/>
    <xf numFmtId="1" fontId="0" fillId="0" borderId="17" xfId="0" applyNumberFormat="1" applyBorder="1"/>
    <xf numFmtId="0" fontId="0" fillId="0" borderId="15" xfId="0" applyBorder="1"/>
    <xf numFmtId="0" fontId="0" fillId="0" borderId="19" xfId="0" applyBorder="1"/>
    <xf numFmtId="0" fontId="16" fillId="0" borderId="19" xfId="0" applyFont="1" applyBorder="1"/>
    <xf numFmtId="164" fontId="30" fillId="0" borderId="17" xfId="0" applyNumberFormat="1" applyFont="1" applyBorder="1"/>
    <xf numFmtId="167" fontId="30" fillId="0" borderId="17" xfId="0" applyNumberFormat="1" applyFont="1" applyBorder="1"/>
    <xf numFmtId="0" fontId="30" fillId="0" borderId="15" xfId="0" applyFont="1" applyBorder="1"/>
    <xf numFmtId="0" fontId="30" fillId="0" borderId="19" xfId="0" applyFont="1" applyBorder="1"/>
    <xf numFmtId="0" fontId="30" fillId="0" borderId="16" xfId="0" applyFont="1" applyBorder="1"/>
    <xf numFmtId="0" fontId="30" fillId="0" borderId="18" xfId="0" applyFont="1" applyBorder="1"/>
    <xf numFmtId="0" fontId="30" fillId="0" borderId="20" xfId="0" applyFont="1" applyBorder="1"/>
    <xf numFmtId="0" fontId="30" fillId="0" borderId="30" xfId="0" applyFont="1" applyBorder="1"/>
    <xf numFmtId="0" fontId="30" fillId="0" borderId="32" xfId="0" applyFont="1" applyBorder="1"/>
    <xf numFmtId="0" fontId="30" fillId="0" borderId="33" xfId="0" applyFont="1" applyBorder="1"/>
    <xf numFmtId="0" fontId="30" fillId="0" borderId="34" xfId="0" applyFont="1" applyBorder="1"/>
    <xf numFmtId="0" fontId="30" fillId="0" borderId="35" xfId="0" applyFont="1" applyBorder="1"/>
    <xf numFmtId="2" fontId="30" fillId="0" borderId="17" xfId="0" applyNumberFormat="1" applyFont="1" applyBorder="1"/>
    <xf numFmtId="2" fontId="30" fillId="0" borderId="18" xfId="0" applyNumberFormat="1" applyFont="1" applyBorder="1"/>
    <xf numFmtId="2" fontId="34" fillId="0" borderId="17" xfId="0" applyNumberFormat="1" applyFont="1" applyBorder="1"/>
    <xf numFmtId="0" fontId="35" fillId="3" borderId="17" xfId="0" applyFont="1" applyFill="1" applyBorder="1" applyAlignment="1">
      <alignment vertical="center"/>
    </xf>
    <xf numFmtId="164" fontId="35" fillId="3" borderId="17" xfId="0" applyNumberFormat="1" applyFont="1" applyFill="1" applyBorder="1" applyAlignment="1">
      <alignment vertical="center"/>
    </xf>
    <xf numFmtId="164" fontId="35" fillId="3" borderId="18" xfId="0" applyNumberFormat="1" applyFont="1" applyFill="1" applyBorder="1" applyAlignment="1">
      <alignment vertical="center"/>
    </xf>
    <xf numFmtId="167" fontId="32" fillId="0" borderId="17" xfId="0" applyNumberFormat="1" applyFont="1" applyBorder="1"/>
    <xf numFmtId="2" fontId="15" fillId="0" borderId="17" xfId="0" applyNumberFormat="1" applyFont="1" applyBorder="1"/>
    <xf numFmtId="167" fontId="35" fillId="3" borderId="17" xfId="0" applyNumberFormat="1" applyFont="1" applyFill="1" applyBorder="1" applyAlignment="1">
      <alignment vertical="center"/>
    </xf>
    <xf numFmtId="167" fontId="0" fillId="3" borderId="17" xfId="0" applyNumberFormat="1" applyFill="1" applyBorder="1" applyAlignment="1">
      <alignment vertical="center"/>
    </xf>
    <xf numFmtId="167" fontId="0" fillId="3" borderId="36" xfId="0" applyNumberFormat="1" applyFill="1" applyBorder="1" applyAlignment="1">
      <alignment vertical="center"/>
    </xf>
    <xf numFmtId="2" fontId="0" fillId="0" borderId="17" xfId="0" applyNumberFormat="1" applyBorder="1"/>
    <xf numFmtId="0" fontId="0" fillId="7" borderId="17" xfId="0" applyFill="1" applyBorder="1"/>
    <xf numFmtId="0" fontId="2" fillId="3" borderId="4" xfId="0" applyFont="1" applyFill="1" applyBorder="1" applyAlignment="1">
      <alignment horizontal="left" vertical="center"/>
    </xf>
    <xf numFmtId="1" fontId="0" fillId="4" borderId="17" xfId="0" applyNumberFormat="1" applyFill="1" applyBorder="1" applyAlignment="1" applyProtection="1">
      <alignment vertical="center"/>
      <protection locked="0"/>
    </xf>
    <xf numFmtId="0" fontId="0" fillId="4" borderId="25" xfId="0" applyFill="1" applyBorder="1" applyAlignment="1" applyProtection="1">
      <alignment vertical="center"/>
      <protection locked="0"/>
    </xf>
    <xf numFmtId="2" fontId="0" fillId="0" borderId="17" xfId="0" applyNumberFormat="1" applyBorder="1" applyAlignment="1">
      <alignment vertical="center"/>
    </xf>
    <xf numFmtId="165" fontId="0" fillId="4" borderId="31" xfId="0" applyNumberFormat="1" applyFill="1" applyBorder="1" applyAlignment="1" applyProtection="1">
      <alignment vertical="center"/>
      <protection locked="0"/>
    </xf>
    <xf numFmtId="0" fontId="30" fillId="4" borderId="17" xfId="0" applyFont="1" applyFill="1" applyBorder="1" applyProtection="1">
      <protection locked="0"/>
    </xf>
    <xf numFmtId="2" fontId="30" fillId="4" borderId="34" xfId="0" applyNumberFormat="1" applyFont="1" applyFill="1" applyBorder="1" applyProtection="1">
      <protection locked="0"/>
    </xf>
    <xf numFmtId="0" fontId="30" fillId="4" borderId="31" xfId="0" applyFont="1" applyFill="1" applyBorder="1" applyProtection="1">
      <protection locked="0"/>
    </xf>
    <xf numFmtId="167" fontId="30" fillId="4" borderId="17" xfId="0" applyNumberFormat="1" applyFont="1" applyFill="1" applyBorder="1" applyProtection="1">
      <protection locked="0"/>
    </xf>
    <xf numFmtId="0" fontId="0" fillId="4" borderId="17" xfId="0" applyFill="1" applyBorder="1" applyProtection="1">
      <protection locked="0"/>
    </xf>
    <xf numFmtId="0" fontId="0" fillId="4" borderId="18" xfId="0" applyFill="1" applyBorder="1" applyAlignment="1" applyProtection="1">
      <alignment vertical="center"/>
      <protection locked="0"/>
    </xf>
    <xf numFmtId="2" fontId="12" fillId="3" borderId="36" xfId="0" applyNumberFormat="1" applyFont="1" applyFill="1" applyBorder="1" applyAlignment="1">
      <alignment vertical="center"/>
    </xf>
    <xf numFmtId="4" fontId="12" fillId="3" borderId="36" xfId="0" applyNumberFormat="1" applyFont="1" applyFill="1" applyBorder="1" applyAlignment="1">
      <alignment vertical="center"/>
    </xf>
    <xf numFmtId="167" fontId="0" fillId="3" borderId="18" xfId="0" applyNumberFormat="1" applyFill="1" applyBorder="1" applyAlignment="1">
      <alignment vertical="center"/>
    </xf>
    <xf numFmtId="0" fontId="0" fillId="3" borderId="30" xfId="0" applyFill="1" applyBorder="1" applyAlignment="1">
      <alignment horizontal="left" vertical="center"/>
    </xf>
    <xf numFmtId="0" fontId="0" fillId="3" borderId="32" xfId="0" applyFill="1" applyBorder="1" applyAlignment="1">
      <alignment horizontal="left" vertical="center"/>
    </xf>
    <xf numFmtId="0" fontId="0" fillId="3" borderId="31" xfId="0" applyFill="1" applyBorder="1" applyAlignment="1">
      <alignment horizontal="right" vertical="center"/>
    </xf>
    <xf numFmtId="0" fontId="23" fillId="3" borderId="17" xfId="0" applyFont="1" applyFill="1" applyBorder="1" applyAlignment="1">
      <alignment horizontal="left" vertical="center" wrapText="1"/>
    </xf>
    <xf numFmtId="0" fontId="0" fillId="3" borderId="17" xfId="0" applyFill="1" applyBorder="1" applyAlignment="1">
      <alignment horizontal="left" vertical="center" wrapText="1"/>
    </xf>
    <xf numFmtId="1" fontId="34" fillId="0" borderId="17" xfId="0" applyNumberFormat="1" applyFont="1" applyBorder="1"/>
    <xf numFmtId="2" fontId="30" fillId="3" borderId="17" xfId="0" applyNumberFormat="1" applyFont="1" applyFill="1" applyBorder="1"/>
    <xf numFmtId="0" fontId="30" fillId="3" borderId="17" xfId="0" applyFont="1" applyFill="1" applyBorder="1"/>
    <xf numFmtId="167" fontId="30" fillId="3" borderId="17" xfId="0" applyNumberFormat="1" applyFont="1" applyFill="1" applyBorder="1"/>
    <xf numFmtId="0" fontId="32" fillId="3" borderId="17" xfId="0" applyFont="1" applyFill="1" applyBorder="1"/>
    <xf numFmtId="0" fontId="0" fillId="4" borderId="17" xfId="0" applyFill="1" applyBorder="1" applyAlignment="1" applyProtection="1">
      <alignment horizontal="left" vertical="center" wrapText="1"/>
      <protection locked="0"/>
    </xf>
    <xf numFmtId="2" fontId="0" fillId="4" borderId="17" xfId="0" applyNumberFormat="1" applyFill="1" applyBorder="1" applyAlignment="1" applyProtection="1">
      <alignment vertical="center"/>
      <protection locked="0"/>
    </xf>
    <xf numFmtId="2" fontId="0" fillId="3" borderId="17" xfId="0" applyNumberFormat="1" applyFill="1" applyBorder="1"/>
    <xf numFmtId="0" fontId="30" fillId="0" borderId="15" xfId="0" applyFont="1" applyBorder="1" applyAlignment="1">
      <alignment vertical="center" wrapText="1"/>
    </xf>
    <xf numFmtId="0" fontId="30" fillId="0" borderId="17" xfId="0" applyFont="1" applyBorder="1" applyAlignment="1">
      <alignment vertical="center"/>
    </xf>
    <xf numFmtId="2" fontId="0" fillId="0" borderId="0" xfId="0" applyNumberFormat="1"/>
    <xf numFmtId="164" fontId="34" fillId="0" borderId="17" xfId="0" applyNumberFormat="1" applyFont="1" applyBorder="1"/>
    <xf numFmtId="0" fontId="0" fillId="3" borderId="37" xfId="0" applyFill="1" applyBorder="1" applyAlignment="1">
      <alignment vertical="center"/>
    </xf>
    <xf numFmtId="164" fontId="34" fillId="3" borderId="17" xfId="0" applyNumberFormat="1" applyFont="1" applyFill="1" applyBorder="1"/>
    <xf numFmtId="0" fontId="0" fillId="0" borderId="0" xfId="0" applyAlignment="1">
      <alignment wrapText="1"/>
    </xf>
    <xf numFmtId="2" fontId="32" fillId="3" borderId="17" xfId="0" applyNumberFormat="1" applyFont="1" applyFill="1" applyBorder="1" applyAlignment="1">
      <alignment horizontal="right"/>
    </xf>
    <xf numFmtId="167" fontId="34" fillId="0" borderId="31" xfId="0" applyNumberFormat="1" applyFont="1" applyBorder="1"/>
    <xf numFmtId="164" fontId="30" fillId="3" borderId="31" xfId="0" applyNumberFormat="1" applyFont="1" applyFill="1" applyBorder="1"/>
    <xf numFmtId="1" fontId="34" fillId="3" borderId="17" xfId="0" applyNumberFormat="1" applyFont="1" applyFill="1" applyBorder="1"/>
    <xf numFmtId="167" fontId="34" fillId="0" borderId="18" xfId="0" applyNumberFormat="1" applyFont="1" applyBorder="1"/>
    <xf numFmtId="0" fontId="0" fillId="0" borderId="18" xfId="0" applyBorder="1"/>
    <xf numFmtId="167" fontId="30" fillId="4" borderId="31" xfId="0" applyNumberFormat="1" applyFont="1" applyFill="1" applyBorder="1" applyProtection="1">
      <protection locked="0"/>
    </xf>
    <xf numFmtId="0" fontId="30" fillId="4" borderId="17" xfId="0" applyFont="1" applyFill="1" applyBorder="1" applyAlignment="1" applyProtection="1">
      <alignment horizontal="right" vertical="center"/>
      <protection locked="0"/>
    </xf>
    <xf numFmtId="164" fontId="12" fillId="3" borderId="25" xfId="0" applyNumberFormat="1" applyFont="1" applyFill="1" applyBorder="1" applyAlignment="1">
      <alignment vertical="center"/>
    </xf>
    <xf numFmtId="164" fontId="32" fillId="4" borderId="17" xfId="0" applyNumberFormat="1" applyFont="1" applyFill="1" applyBorder="1" applyProtection="1">
      <protection locked="0"/>
    </xf>
    <xf numFmtId="164" fontId="32" fillId="3" borderId="17" xfId="0" applyNumberFormat="1" applyFont="1" applyFill="1" applyBorder="1"/>
    <xf numFmtId="164" fontId="30" fillId="4" borderId="17" xfId="0" applyNumberFormat="1" applyFont="1" applyFill="1" applyBorder="1" applyProtection="1">
      <protection locked="0"/>
    </xf>
    <xf numFmtId="0" fontId="30" fillId="0" borderId="15" xfId="0" applyFont="1" applyBorder="1" applyAlignment="1">
      <alignment wrapText="1"/>
    </xf>
    <xf numFmtId="0" fontId="30" fillId="0" borderId="8" xfId="0" applyFont="1" applyBorder="1"/>
    <xf numFmtId="2" fontId="30" fillId="0" borderId="0" xfId="0" applyNumberFormat="1" applyFont="1"/>
    <xf numFmtId="0" fontId="0" fillId="0" borderId="17" xfId="0" applyBorder="1" applyAlignment="1">
      <alignment horizontal="center" vertical="center"/>
    </xf>
    <xf numFmtId="0" fontId="0" fillId="0" borderId="38" xfId="0" applyBorder="1" applyAlignment="1">
      <alignment horizontal="center" vertical="center"/>
    </xf>
    <xf numFmtId="0" fontId="23" fillId="5" borderId="39" xfId="0" applyFont="1" applyFill="1" applyBorder="1" applyAlignment="1">
      <alignment vertical="center"/>
    </xf>
    <xf numFmtId="0" fontId="12" fillId="6" borderId="40" xfId="0" applyFont="1" applyFill="1" applyBorder="1" applyAlignment="1">
      <alignment vertical="center"/>
    </xf>
    <xf numFmtId="0" fontId="0" fillId="3" borderId="41" xfId="0" applyFill="1" applyBorder="1" applyAlignment="1">
      <alignment horizontal="left" vertical="center"/>
    </xf>
    <xf numFmtId="0" fontId="0" fillId="3" borderId="2" xfId="0" applyFill="1" applyBorder="1" applyAlignment="1">
      <alignment vertical="center"/>
    </xf>
    <xf numFmtId="0" fontId="0" fillId="3" borderId="42" xfId="0" applyFill="1" applyBorder="1" applyAlignment="1">
      <alignment vertical="center"/>
    </xf>
    <xf numFmtId="0" fontId="0" fillId="3" borderId="44" xfId="0" applyFill="1" applyBorder="1" applyAlignment="1">
      <alignment vertical="center"/>
    </xf>
    <xf numFmtId="0" fontId="23" fillId="5" borderId="43" xfId="0" applyFont="1" applyFill="1" applyBorder="1" applyAlignment="1">
      <alignment vertical="center"/>
    </xf>
    <xf numFmtId="0" fontId="0" fillId="3" borderId="19" xfId="0" applyFill="1" applyBorder="1" applyAlignment="1">
      <alignment vertical="center" wrapText="1"/>
    </xf>
    <xf numFmtId="0" fontId="35" fillId="3" borderId="19" xfId="0" applyFont="1" applyFill="1" applyBorder="1" applyAlignment="1">
      <alignment vertical="center"/>
    </xf>
    <xf numFmtId="0" fontId="0" fillId="3" borderId="39" xfId="0" applyFill="1" applyBorder="1" applyAlignment="1">
      <alignment vertical="center"/>
    </xf>
    <xf numFmtId="0" fontId="0" fillId="3" borderId="45" xfId="0" applyFill="1" applyBorder="1" applyAlignment="1">
      <alignment vertical="center"/>
    </xf>
    <xf numFmtId="164" fontId="32" fillId="3" borderId="17" xfId="0" applyNumberFormat="1" applyFont="1" applyFill="1" applyBorder="1" applyAlignment="1">
      <alignment horizontal="right"/>
    </xf>
    <xf numFmtId="2" fontId="32" fillId="3" borderId="17" xfId="0" applyNumberFormat="1" applyFont="1" applyFill="1" applyBorder="1" applyAlignment="1">
      <alignment horizontal="right" vertical="center" wrapText="1"/>
    </xf>
    <xf numFmtId="4" fontId="0" fillId="4" borderId="17" xfId="0" applyNumberFormat="1" applyFill="1" applyBorder="1" applyAlignment="1" applyProtection="1">
      <alignment vertical="center"/>
      <protection locked="0"/>
    </xf>
    <xf numFmtId="4" fontId="12" fillId="3" borderId="36" xfId="0" applyNumberFormat="1" applyFont="1" applyFill="1" applyBorder="1" applyAlignment="1">
      <alignment horizontal="left" vertical="center" wrapText="1"/>
    </xf>
    <xf numFmtId="2" fontId="30" fillId="4" borderId="31" xfId="0" applyNumberFormat="1" applyFont="1" applyFill="1" applyBorder="1" applyProtection="1">
      <protection locked="0"/>
    </xf>
    <xf numFmtId="1" fontId="30" fillId="4" borderId="31" xfId="0" applyNumberFormat="1" applyFont="1" applyFill="1" applyBorder="1" applyProtection="1">
      <protection locked="0"/>
    </xf>
    <xf numFmtId="0" fontId="30" fillId="0" borderId="17" xfId="0" applyFont="1" applyBorder="1" applyAlignment="1">
      <alignment horizontal="right" vertical="center"/>
    </xf>
    <xf numFmtId="164" fontId="0" fillId="0" borderId="0" xfId="0" applyNumberFormat="1"/>
    <xf numFmtId="1" fontId="34" fillId="3" borderId="31" xfId="0" applyNumberFormat="1" applyFont="1" applyFill="1" applyBorder="1"/>
    <xf numFmtId="2" fontId="0" fillId="4" borderId="17" xfId="0" applyNumberFormat="1" applyFill="1" applyBorder="1" applyProtection="1">
      <protection locked="0"/>
    </xf>
    <xf numFmtId="2" fontId="0" fillId="3" borderId="17" xfId="0" applyNumberFormat="1" applyFill="1" applyBorder="1" applyAlignment="1">
      <alignment vertical="center"/>
    </xf>
    <xf numFmtId="0" fontId="38" fillId="0" borderId="0" xfId="0" applyFont="1"/>
    <xf numFmtId="0" fontId="0" fillId="0" borderId="0" xfId="0" quotePrefix="1"/>
    <xf numFmtId="0" fontId="0" fillId="4" borderId="17" xfId="0" applyFill="1" applyBorder="1" applyAlignment="1">
      <alignment vertical="center"/>
    </xf>
    <xf numFmtId="2" fontId="0" fillId="4" borderId="17" xfId="0" applyNumberFormat="1" applyFill="1" applyBorder="1" applyAlignment="1">
      <alignment vertical="center"/>
    </xf>
    <xf numFmtId="11" fontId="0" fillId="0" borderId="17" xfId="0" applyNumberFormat="1" applyBorder="1"/>
    <xf numFmtId="168" fontId="0" fillId="0" borderId="17" xfId="0" applyNumberFormat="1" applyBorder="1"/>
    <xf numFmtId="168" fontId="0" fillId="0" borderId="17" xfId="0" quotePrefix="1" applyNumberFormat="1" applyBorder="1"/>
    <xf numFmtId="164" fontId="15" fillId="3" borderId="31" xfId="0" applyNumberFormat="1" applyFont="1" applyFill="1" applyBorder="1"/>
    <xf numFmtId="0" fontId="0" fillId="0" borderId="30" xfId="0" applyBorder="1"/>
    <xf numFmtId="1" fontId="0" fillId="0" borderId="31" xfId="0" applyNumberFormat="1" applyBorder="1"/>
    <xf numFmtId="0" fontId="0" fillId="0" borderId="32" xfId="0" applyBorder="1"/>
    <xf numFmtId="0" fontId="0" fillId="3" borderId="48" xfId="0" applyFill="1" applyBorder="1" applyAlignment="1">
      <alignment vertical="center"/>
    </xf>
    <xf numFmtId="1" fontId="32" fillId="3" borderId="31" xfId="0" applyNumberFormat="1" applyFont="1" applyFill="1" applyBorder="1" applyAlignment="1">
      <alignment horizontal="right"/>
    </xf>
    <xf numFmtId="0" fontId="40" fillId="3" borderId="0" xfId="6" applyFill="1">
      <alignment vertical="center"/>
    </xf>
    <xf numFmtId="0" fontId="40" fillId="3" borderId="11" xfId="6" applyFill="1" applyBorder="1">
      <alignment vertical="center"/>
    </xf>
    <xf numFmtId="0" fontId="40" fillId="3" borderId="10" xfId="6" applyFill="1" applyBorder="1">
      <alignment vertical="center"/>
    </xf>
    <xf numFmtId="0" fontId="40" fillId="3" borderId="4" xfId="6" applyFill="1" applyBorder="1">
      <alignment vertical="center"/>
    </xf>
    <xf numFmtId="0" fontId="40" fillId="3" borderId="9" xfId="6" applyFill="1" applyBorder="1">
      <alignment vertical="center"/>
    </xf>
    <xf numFmtId="0" fontId="40" fillId="3" borderId="8" xfId="6" applyFill="1" applyBorder="1">
      <alignment vertical="center"/>
    </xf>
    <xf numFmtId="0" fontId="41" fillId="3" borderId="0" xfId="6" applyFont="1" applyFill="1">
      <alignment vertical="center"/>
    </xf>
    <xf numFmtId="0" fontId="41" fillId="3" borderId="8" xfId="6" applyFont="1" applyFill="1" applyBorder="1">
      <alignment vertical="center"/>
    </xf>
    <xf numFmtId="0" fontId="42" fillId="3" borderId="0" xfId="6" applyFont="1" applyFill="1">
      <alignment vertical="center"/>
    </xf>
    <xf numFmtId="0" fontId="42" fillId="3" borderId="8" xfId="6" applyFont="1" applyFill="1" applyBorder="1">
      <alignment vertical="center"/>
    </xf>
    <xf numFmtId="0" fontId="42" fillId="3" borderId="0" xfId="6" applyFont="1" applyFill="1" applyAlignment="1" applyProtection="1">
      <alignment horizontal="center" vertical="center"/>
      <protection locked="0"/>
    </xf>
    <xf numFmtId="0" fontId="13" fillId="3" borderId="0" xfId="6" applyFont="1" applyFill="1" applyAlignment="1">
      <alignment horizontal="center" vertical="center"/>
    </xf>
    <xf numFmtId="0" fontId="13" fillId="3" borderId="0" xfId="6" applyFont="1" applyFill="1">
      <alignment vertical="center"/>
    </xf>
    <xf numFmtId="0" fontId="19" fillId="3" borderId="0" xfId="6" applyFont="1" applyFill="1" applyAlignment="1">
      <alignment horizontal="center"/>
    </xf>
    <xf numFmtId="0" fontId="40" fillId="3" borderId="7" xfId="6" applyFill="1" applyBorder="1">
      <alignment vertical="center"/>
    </xf>
    <xf numFmtId="0" fontId="40" fillId="3" borderId="6" xfId="6" applyFill="1" applyBorder="1">
      <alignment vertical="center"/>
    </xf>
    <xf numFmtId="0" fontId="40" fillId="3" borderId="0" xfId="6" applyFill="1" applyAlignment="1">
      <alignment horizontal="center" vertical="center"/>
    </xf>
    <xf numFmtId="0" fontId="43" fillId="0" borderId="0" xfId="6" applyFont="1" applyAlignment="1">
      <alignment horizontal="center" vertical="center"/>
    </xf>
    <xf numFmtId="0" fontId="43" fillId="0" borderId="6" xfId="6" applyFont="1" applyBorder="1" applyAlignment="1">
      <alignment horizontal="center" vertical="center"/>
    </xf>
    <xf numFmtId="0" fontId="44" fillId="3" borderId="6" xfId="5" applyFont="1" applyFill="1" applyBorder="1" applyAlignment="1" applyProtection="1">
      <alignment horizontal="center" vertical="center"/>
      <protection locked="0"/>
    </xf>
    <xf numFmtId="0" fontId="13" fillId="3" borderId="6" xfId="6" applyFont="1" applyFill="1" applyBorder="1" applyAlignment="1">
      <alignment horizontal="center" vertical="center"/>
    </xf>
    <xf numFmtId="0" fontId="13" fillId="3" borderId="6" xfId="6" applyFont="1" applyFill="1" applyBorder="1">
      <alignment vertical="center"/>
    </xf>
    <xf numFmtId="0" fontId="40" fillId="3" borderId="50" xfId="6" applyFill="1" applyBorder="1">
      <alignment vertical="center"/>
    </xf>
    <xf numFmtId="0" fontId="42" fillId="3" borderId="18" xfId="6" applyFont="1" applyFill="1" applyBorder="1">
      <alignment vertical="center"/>
    </xf>
    <xf numFmtId="0" fontId="19" fillId="3" borderId="32" xfId="6" applyFont="1" applyFill="1" applyBorder="1" applyAlignment="1">
      <alignment horizontal="center"/>
    </xf>
    <xf numFmtId="0" fontId="42" fillId="4" borderId="31" xfId="6" applyFont="1" applyFill="1" applyBorder="1" applyAlignment="1" applyProtection="1">
      <alignment horizontal="center" vertical="center"/>
      <protection locked="0"/>
    </xf>
    <xf numFmtId="0" fontId="13" fillId="3" borderId="31" xfId="6" applyFont="1" applyFill="1" applyBorder="1" applyAlignment="1">
      <alignment horizontal="center" vertical="center"/>
    </xf>
    <xf numFmtId="0" fontId="13" fillId="3" borderId="30" xfId="6" applyFont="1" applyFill="1" applyBorder="1">
      <alignment vertical="center"/>
    </xf>
    <xf numFmtId="0" fontId="40" fillId="3" borderId="17" xfId="6" applyFill="1" applyBorder="1" applyAlignment="1">
      <alignment horizontal="center" vertical="center"/>
    </xf>
    <xf numFmtId="0" fontId="42" fillId="3" borderId="17" xfId="6" applyFont="1" applyFill="1" applyBorder="1">
      <alignment vertical="center"/>
    </xf>
    <xf numFmtId="0" fontId="19" fillId="3" borderId="19" xfId="6" applyFont="1" applyFill="1" applyBorder="1" applyAlignment="1">
      <alignment horizontal="center" vertical="center"/>
    </xf>
    <xf numFmtId="0" fontId="44" fillId="8" borderId="17" xfId="5" applyFont="1" applyBorder="1" applyAlignment="1" applyProtection="1">
      <alignment horizontal="center" vertical="center"/>
      <protection locked="0"/>
    </xf>
    <xf numFmtId="0" fontId="13" fillId="3" borderId="17" xfId="6" applyFont="1" applyFill="1" applyBorder="1" applyAlignment="1">
      <alignment horizontal="center" vertical="center"/>
    </xf>
    <xf numFmtId="0" fontId="13" fillId="3" borderId="15" xfId="6" applyFont="1" applyFill="1" applyBorder="1">
      <alignment vertical="center"/>
    </xf>
    <xf numFmtId="0" fontId="42" fillId="3" borderId="17" xfId="6" applyFont="1" applyFill="1" applyBorder="1" applyAlignment="1">
      <alignment horizontal="center" vertical="center"/>
    </xf>
    <xf numFmtId="0" fontId="45" fillId="8" borderId="49" xfId="7" applyAlignment="1">
      <alignment horizontal="center" vertical="center"/>
    </xf>
    <xf numFmtId="0" fontId="42" fillId="3" borderId="15" xfId="6" applyFont="1" applyFill="1" applyBorder="1">
      <alignment vertical="center"/>
    </xf>
    <xf numFmtId="0" fontId="43" fillId="0" borderId="19" xfId="6" applyFont="1" applyBorder="1" applyAlignment="1">
      <alignment horizontal="center" vertical="center"/>
    </xf>
    <xf numFmtId="0" fontId="45" fillId="8" borderId="49" xfId="7" applyAlignment="1" applyProtection="1">
      <alignment horizontal="center" vertical="center"/>
      <protection locked="0"/>
    </xf>
    <xf numFmtId="0" fontId="19" fillId="3" borderId="19" xfId="6" applyFont="1" applyFill="1" applyBorder="1" applyAlignment="1">
      <alignment horizontal="center"/>
    </xf>
    <xf numFmtId="0" fontId="47" fillId="3" borderId="17" xfId="6" applyFont="1" applyFill="1" applyBorder="1" applyAlignment="1">
      <alignment horizontal="center" vertical="center"/>
    </xf>
    <xf numFmtId="0" fontId="42" fillId="4" borderId="17" xfId="6" applyFont="1" applyFill="1" applyBorder="1" applyAlignment="1" applyProtection="1">
      <alignment horizontal="center" vertical="center"/>
      <protection locked="0"/>
    </xf>
    <xf numFmtId="0" fontId="48" fillId="3" borderId="17" xfId="6" applyFont="1" applyFill="1" applyBorder="1" applyAlignment="1">
      <alignment horizontal="center" vertical="center"/>
    </xf>
    <xf numFmtId="0" fontId="45" fillId="3" borderId="17" xfId="7" applyFill="1" applyBorder="1" applyAlignment="1">
      <alignment horizontal="center" vertical="center"/>
    </xf>
    <xf numFmtId="0" fontId="42" fillId="3" borderId="19" xfId="6" applyFont="1" applyFill="1" applyBorder="1" applyAlignment="1">
      <alignment horizontal="center" vertical="center"/>
    </xf>
    <xf numFmtId="0" fontId="25" fillId="3" borderId="5" xfId="6" applyFont="1" applyFill="1" applyBorder="1" applyAlignment="1">
      <alignment horizontal="left" vertical="center"/>
    </xf>
    <xf numFmtId="0" fontId="40" fillId="0" borderId="0" xfId="6">
      <alignment vertical="center"/>
    </xf>
    <xf numFmtId="0" fontId="40" fillId="6" borderId="0" xfId="6" applyFill="1">
      <alignment vertical="center"/>
    </xf>
    <xf numFmtId="0" fontId="40" fillId="6" borderId="0" xfId="6" applyFill="1" applyAlignment="1">
      <alignment horizontal="center" vertical="center"/>
    </xf>
    <xf numFmtId="0" fontId="49" fillId="7" borderId="0" xfId="6" applyFont="1" applyFill="1">
      <alignment vertical="center"/>
    </xf>
    <xf numFmtId="0" fontId="50" fillId="9" borderId="0" xfId="6" applyFont="1" applyFill="1">
      <alignment vertical="center"/>
    </xf>
    <xf numFmtId="0" fontId="40" fillId="6" borderId="17" xfId="6" applyFill="1" applyBorder="1">
      <alignment vertical="center"/>
    </xf>
    <xf numFmtId="0" fontId="40" fillId="6" borderId="17" xfId="6" applyFill="1" applyBorder="1" applyAlignment="1">
      <alignment horizontal="center" vertical="center"/>
    </xf>
    <xf numFmtId="0" fontId="40" fillId="10" borderId="17" xfId="6" applyFill="1" applyBorder="1">
      <alignment vertical="center"/>
    </xf>
    <xf numFmtId="0" fontId="40" fillId="10" borderId="17" xfId="6" applyFill="1" applyBorder="1" applyAlignment="1">
      <alignment horizontal="center" vertical="center"/>
    </xf>
    <xf numFmtId="0" fontId="43" fillId="11" borderId="0" xfId="6" applyFont="1" applyFill="1" applyAlignment="1">
      <alignment horizontal="left" vertical="center"/>
    </xf>
    <xf numFmtId="0" fontId="8" fillId="6" borderId="0" xfId="6" applyFont="1" applyFill="1" applyAlignment="1">
      <alignment horizontal="center" vertical="center"/>
    </xf>
    <xf numFmtId="2" fontId="8" fillId="7" borderId="0" xfId="6" applyNumberFormat="1" applyFont="1" applyFill="1" applyAlignment="1">
      <alignment horizontal="center" vertical="center"/>
    </xf>
    <xf numFmtId="2" fontId="8" fillId="9" borderId="9" xfId="6" applyNumberFormat="1" applyFont="1" applyFill="1" applyBorder="1" applyAlignment="1">
      <alignment horizontal="center" vertical="center"/>
    </xf>
    <xf numFmtId="2" fontId="8" fillId="12" borderId="31" xfId="6" applyNumberFormat="1" applyFont="1" applyFill="1" applyBorder="1" applyAlignment="1">
      <alignment horizontal="center" vertical="center"/>
    </xf>
    <xf numFmtId="2" fontId="51" fillId="12" borderId="31" xfId="6" applyNumberFormat="1" applyFont="1" applyFill="1" applyBorder="1">
      <alignment vertical="center"/>
    </xf>
    <xf numFmtId="0" fontId="51" fillId="12" borderId="0" xfId="6" applyFont="1" applyFill="1">
      <alignment vertical="center"/>
    </xf>
    <xf numFmtId="0" fontId="43" fillId="4" borderId="0" xfId="6" applyFont="1" applyFill="1" applyAlignment="1">
      <alignment horizontal="center" vertical="center"/>
    </xf>
    <xf numFmtId="169" fontId="43" fillId="0" borderId="0" xfId="6" applyNumberFormat="1" applyFont="1" applyAlignment="1">
      <alignment horizontal="center" vertical="center"/>
    </xf>
    <xf numFmtId="2" fontId="43" fillId="0" borderId="0" xfId="6" applyNumberFormat="1" applyFont="1">
      <alignment vertical="center"/>
    </xf>
    <xf numFmtId="0" fontId="43" fillId="0" borderId="43" xfId="6" applyFont="1" applyBorder="1" applyAlignment="1">
      <alignment horizontal="center" vertical="center"/>
    </xf>
    <xf numFmtId="169" fontId="43" fillId="0" borderId="43" xfId="6" applyNumberFormat="1" applyFont="1" applyBorder="1" applyAlignment="1">
      <alignment horizontal="center" vertical="center"/>
    </xf>
    <xf numFmtId="0" fontId="40" fillId="10" borderId="0" xfId="6" applyFill="1">
      <alignment vertical="center"/>
    </xf>
    <xf numFmtId="0" fontId="19" fillId="10" borderId="0" xfId="6" applyFont="1" applyFill="1" applyAlignment="1">
      <alignment horizontal="center" vertical="center"/>
    </xf>
    <xf numFmtId="0" fontId="19" fillId="10" borderId="0" xfId="6" applyFont="1" applyFill="1">
      <alignment vertical="center"/>
    </xf>
    <xf numFmtId="0" fontId="40" fillId="7" borderId="0" xfId="6" applyFill="1">
      <alignment vertical="center"/>
    </xf>
    <xf numFmtId="0" fontId="40" fillId="10" borderId="0" xfId="6" applyFill="1" applyAlignment="1">
      <alignment horizontal="center" vertical="center"/>
    </xf>
    <xf numFmtId="0" fontId="19" fillId="9" borderId="0" xfId="6" applyFont="1" applyFill="1" applyAlignment="1">
      <alignment horizontal="center" vertical="center"/>
    </xf>
    <xf numFmtId="0" fontId="19" fillId="9" borderId="0" xfId="6" applyFont="1" applyFill="1">
      <alignment vertical="center"/>
    </xf>
    <xf numFmtId="0" fontId="40" fillId="13" borderId="0" xfId="6" applyFill="1">
      <alignment vertical="center"/>
    </xf>
    <xf numFmtId="0" fontId="40" fillId="13" borderId="0" xfId="6" applyFill="1" applyAlignment="1">
      <alignment horizontal="center" vertical="center"/>
    </xf>
    <xf numFmtId="0" fontId="19" fillId="13" borderId="0" xfId="6" applyFont="1" applyFill="1" applyAlignment="1">
      <alignment horizontal="center" vertical="center"/>
    </xf>
    <xf numFmtId="0" fontId="19" fillId="13" borderId="0" xfId="6" applyFont="1" applyFill="1">
      <alignment vertical="center"/>
    </xf>
    <xf numFmtId="0" fontId="40" fillId="10" borderId="43" xfId="6" applyFill="1" applyBorder="1">
      <alignment vertical="center"/>
    </xf>
    <xf numFmtId="0" fontId="40" fillId="10" borderId="36" xfId="6" applyFill="1" applyBorder="1">
      <alignment vertical="center"/>
    </xf>
    <xf numFmtId="0" fontId="19" fillId="9" borderId="17" xfId="6" applyFont="1" applyFill="1" applyBorder="1" applyAlignment="1">
      <alignment horizontal="center" vertical="center"/>
    </xf>
    <xf numFmtId="0" fontId="19" fillId="9" borderId="17" xfId="6" applyFont="1" applyFill="1" applyBorder="1">
      <alignment vertical="center"/>
    </xf>
    <xf numFmtId="0" fontId="40" fillId="0" borderId="0" xfId="6" applyAlignment="1">
      <alignment horizontal="right" vertical="center"/>
    </xf>
    <xf numFmtId="169" fontId="43" fillId="6" borderId="0" xfId="6" applyNumberFormat="1" applyFont="1" applyFill="1" applyAlignment="1">
      <alignment horizontal="center" vertical="center"/>
    </xf>
    <xf numFmtId="2" fontId="43" fillId="6" borderId="0" xfId="6" applyNumberFormat="1" applyFont="1" applyFill="1">
      <alignment vertical="center"/>
    </xf>
    <xf numFmtId="0" fontId="43" fillId="6" borderId="0" xfId="6" applyFont="1" applyFill="1">
      <alignment vertical="center"/>
    </xf>
    <xf numFmtId="0" fontId="43" fillId="6" borderId="0" xfId="6" applyFont="1" applyFill="1" applyAlignment="1">
      <alignment horizontal="center" vertical="center"/>
    </xf>
    <xf numFmtId="0" fontId="50" fillId="7" borderId="0" xfId="6" applyFont="1" applyFill="1">
      <alignment vertical="center"/>
    </xf>
    <xf numFmtId="0" fontId="40" fillId="7" borderId="0" xfId="6" applyFill="1" applyAlignment="1">
      <alignment horizontal="center" vertical="center"/>
    </xf>
    <xf numFmtId="0" fontId="19" fillId="7" borderId="0" xfId="6" applyFont="1" applyFill="1" applyAlignment="1">
      <alignment horizontal="center" vertical="center"/>
    </xf>
    <xf numFmtId="2" fontId="43" fillId="7" borderId="0" xfId="6" applyNumberFormat="1" applyFont="1" applyFill="1" applyAlignment="1">
      <alignment horizontal="center" vertical="center"/>
    </xf>
    <xf numFmtId="0" fontId="43" fillId="7" borderId="0" xfId="6" applyFont="1" applyFill="1" applyAlignment="1">
      <alignment horizontal="center" vertical="center"/>
    </xf>
    <xf numFmtId="0" fontId="40" fillId="0" borderId="17" xfId="6" applyBorder="1">
      <alignment vertical="center"/>
    </xf>
    <xf numFmtId="0" fontId="40" fillId="9" borderId="17" xfId="6" applyFill="1" applyBorder="1">
      <alignment vertical="center"/>
    </xf>
    <xf numFmtId="0" fontId="40" fillId="14" borderId="17" xfId="6" applyFill="1" applyBorder="1">
      <alignment vertical="center"/>
    </xf>
    <xf numFmtId="0" fontId="40" fillId="15" borderId="17" xfId="6" applyFill="1" applyBorder="1">
      <alignment vertical="center"/>
    </xf>
    <xf numFmtId="0" fontId="42" fillId="10" borderId="17" xfId="6" applyFont="1" applyFill="1" applyBorder="1" applyAlignment="1">
      <alignment horizontal="center" vertical="center"/>
    </xf>
    <xf numFmtId="0" fontId="42" fillId="10" borderId="17" xfId="6" applyFont="1" applyFill="1" applyBorder="1">
      <alignment vertical="center"/>
    </xf>
    <xf numFmtId="2" fontId="43" fillId="16" borderId="36" xfId="4" applyNumberFormat="1" applyFont="1" applyFill="1" applyBorder="1" applyAlignment="1">
      <alignment vertical="center"/>
    </xf>
    <xf numFmtId="2" fontId="43" fillId="16" borderId="17" xfId="4" applyNumberFormat="1" applyFont="1" applyFill="1" applyBorder="1" applyAlignment="1">
      <alignment vertical="center"/>
    </xf>
    <xf numFmtId="0" fontId="43" fillId="16" borderId="15" xfId="4" applyFont="1" applyFill="1" applyBorder="1" applyAlignment="1">
      <alignment vertical="center"/>
    </xf>
    <xf numFmtId="0" fontId="40" fillId="4" borderId="0" xfId="6" applyFill="1">
      <alignment vertical="center"/>
    </xf>
    <xf numFmtId="2" fontId="43" fillId="4" borderId="36" xfId="4" applyNumberFormat="1" applyFont="1" applyFill="1" applyBorder="1" applyAlignment="1">
      <alignment vertical="center"/>
    </xf>
    <xf numFmtId="2" fontId="43" fillId="4" borderId="17" xfId="4" applyNumberFormat="1" applyFont="1" applyFill="1" applyBorder="1" applyAlignment="1">
      <alignment vertical="center"/>
    </xf>
    <xf numFmtId="0" fontId="43" fillId="4" borderId="15" xfId="4" applyFont="1" applyFill="1" applyBorder="1" applyAlignment="1">
      <alignment vertical="center"/>
    </xf>
    <xf numFmtId="0" fontId="19" fillId="10" borderId="17" xfId="6" applyFont="1" applyFill="1" applyBorder="1" applyAlignment="1">
      <alignment horizontal="center" vertical="center"/>
    </xf>
    <xf numFmtId="0" fontId="40" fillId="14" borderId="17" xfId="6" applyFill="1" applyBorder="1" applyAlignment="1">
      <alignment horizontal="center" vertical="center"/>
    </xf>
    <xf numFmtId="0" fontId="19" fillId="14" borderId="17" xfId="6" applyFont="1" applyFill="1" applyBorder="1" applyAlignment="1">
      <alignment horizontal="center" vertical="center"/>
    </xf>
    <xf numFmtId="0" fontId="40" fillId="15" borderId="17" xfId="6" applyFill="1" applyBorder="1" applyAlignment="1">
      <alignment horizontal="center" vertical="center"/>
    </xf>
    <xf numFmtId="0" fontId="19" fillId="15" borderId="17" xfId="6" applyFont="1" applyFill="1" applyBorder="1" applyAlignment="1">
      <alignment horizontal="center" vertical="center"/>
    </xf>
    <xf numFmtId="2" fontId="43" fillId="16" borderId="36" xfId="4" applyNumberFormat="1" applyFont="1" applyFill="1" applyBorder="1" applyAlignment="1">
      <alignment horizontal="center" vertical="center"/>
    </xf>
    <xf numFmtId="2" fontId="43" fillId="16" borderId="17" xfId="4" applyNumberFormat="1" applyFont="1" applyFill="1" applyBorder="1" applyAlignment="1">
      <alignment horizontal="center" vertical="center"/>
    </xf>
    <xf numFmtId="2" fontId="52" fillId="16" borderId="36" xfId="4" applyNumberFormat="1" applyFont="1" applyFill="1" applyBorder="1" applyAlignment="1">
      <alignment horizontal="center" vertical="center"/>
    </xf>
    <xf numFmtId="0" fontId="19" fillId="0" borderId="0" xfId="6" applyFont="1">
      <alignment vertical="center"/>
    </xf>
    <xf numFmtId="0" fontId="43" fillId="0" borderId="0" xfId="4" applyFont="1" applyAlignment="1">
      <alignment horizontal="center" vertical="center"/>
    </xf>
    <xf numFmtId="0" fontId="40" fillId="0" borderId="0" xfId="6" applyAlignment="1">
      <alignment horizontal="center" vertical="center"/>
    </xf>
    <xf numFmtId="0" fontId="42" fillId="0" borderId="0" xfId="6" applyFont="1">
      <alignment vertical="center"/>
    </xf>
    <xf numFmtId="0" fontId="19" fillId="0" borderId="17" xfId="6" applyFont="1" applyBorder="1">
      <alignment vertical="center"/>
    </xf>
    <xf numFmtId="11" fontId="40" fillId="0" borderId="17" xfId="6" applyNumberFormat="1" applyBorder="1">
      <alignment vertical="center"/>
    </xf>
    <xf numFmtId="0" fontId="43" fillId="0" borderId="17" xfId="4" applyFont="1" applyBorder="1" applyAlignment="1">
      <alignment horizontal="center" vertical="center"/>
    </xf>
    <xf numFmtId="0" fontId="42" fillId="0" borderId="0" xfId="6" applyFont="1" applyAlignment="1">
      <alignment horizontal="center" vertical="center"/>
    </xf>
    <xf numFmtId="0" fontId="19" fillId="3" borderId="17" xfId="4" applyFont="1" applyFill="1" applyBorder="1" applyAlignment="1">
      <alignment horizontal="center"/>
    </xf>
    <xf numFmtId="0" fontId="42" fillId="0" borderId="17" xfId="6" applyFont="1" applyBorder="1" applyAlignment="1">
      <alignment horizontal="center" vertical="center"/>
    </xf>
    <xf numFmtId="0" fontId="42" fillId="0" borderId="17" xfId="6" applyFont="1" applyBorder="1">
      <alignment vertical="center"/>
    </xf>
    <xf numFmtId="0" fontId="58" fillId="3" borderId="17" xfId="6" applyFont="1" applyFill="1" applyBorder="1">
      <alignment vertical="center"/>
    </xf>
    <xf numFmtId="0" fontId="42" fillId="3" borderId="17" xfId="4" applyFont="1" applyFill="1" applyBorder="1" applyAlignment="1">
      <alignment horizontal="center"/>
    </xf>
    <xf numFmtId="0" fontId="0" fillId="3" borderId="24" xfId="0" applyFill="1" applyBorder="1" applyAlignment="1">
      <alignment horizontal="left" vertical="center"/>
    </xf>
    <xf numFmtId="0" fontId="0" fillId="3" borderId="25" xfId="0" applyFill="1" applyBorder="1" applyAlignment="1">
      <alignment horizontal="left" vertical="center"/>
    </xf>
    <xf numFmtId="0" fontId="62" fillId="0" borderId="56" xfId="8" applyBorder="1" applyAlignment="1">
      <alignment vertical="top" wrapText="1"/>
    </xf>
    <xf numFmtId="0" fontId="12" fillId="0" borderId="0" xfId="0" applyFont="1"/>
    <xf numFmtId="0" fontId="62" fillId="0" borderId="0" xfId="8" applyAlignment="1">
      <alignment vertical="center" wrapText="1"/>
    </xf>
    <xf numFmtId="0" fontId="63" fillId="0" borderId="0" xfId="0" applyFont="1" applyAlignment="1">
      <alignment vertical="center" wrapText="1"/>
    </xf>
    <xf numFmtId="0" fontId="62" fillId="0" borderId="0" xfId="8"/>
    <xf numFmtId="0" fontId="36" fillId="0" borderId="0" xfId="8" applyFont="1" applyAlignment="1">
      <alignment vertical="center" wrapText="1"/>
    </xf>
    <xf numFmtId="0" fontId="42" fillId="4" borderId="17" xfId="4" applyFont="1" applyFill="1" applyBorder="1" applyAlignment="1" applyProtection="1">
      <alignment horizontal="center"/>
      <protection locked="0"/>
    </xf>
    <xf numFmtId="0" fontId="27" fillId="4" borderId="17" xfId="4" applyFill="1" applyBorder="1" applyProtection="1">
      <protection locked="0"/>
    </xf>
    <xf numFmtId="0" fontId="27" fillId="4" borderId="17" xfId="4" applyFill="1" applyBorder="1" applyAlignment="1" applyProtection="1">
      <alignment horizontal="center"/>
      <protection locked="0"/>
    </xf>
    <xf numFmtId="0" fontId="40" fillId="4" borderId="17" xfId="6" applyFill="1" applyBorder="1" applyAlignment="1" applyProtection="1">
      <alignment horizontal="center" vertical="center"/>
      <protection locked="0"/>
    </xf>
    <xf numFmtId="0" fontId="0" fillId="4" borderId="25" xfId="0" applyFill="1" applyBorder="1" applyAlignment="1" applyProtection="1">
      <alignment horizontal="left" vertical="center"/>
      <protection locked="0"/>
    </xf>
    <xf numFmtId="0" fontId="0" fillId="4" borderId="25" xfId="0" applyFill="1" applyBorder="1" applyAlignment="1" applyProtection="1">
      <alignment horizontal="right" vertical="center"/>
      <protection locked="0"/>
    </xf>
    <xf numFmtId="1" fontId="15" fillId="3" borderId="17" xfId="0" applyNumberFormat="1" applyFont="1" applyFill="1" applyBorder="1" applyAlignment="1">
      <alignment vertical="center"/>
    </xf>
    <xf numFmtId="0" fontId="42" fillId="3" borderId="0" xfId="6" applyFont="1" applyFill="1" applyAlignment="1">
      <alignment horizontal="center" vertical="center"/>
    </xf>
    <xf numFmtId="0" fontId="27" fillId="3" borderId="17" xfId="4" applyFill="1" applyBorder="1" applyAlignment="1">
      <alignment horizontal="center"/>
    </xf>
    <xf numFmtId="0" fontId="42" fillId="3" borderId="30" xfId="6" applyFont="1" applyFill="1" applyBorder="1">
      <alignment vertical="center"/>
    </xf>
    <xf numFmtId="0" fontId="42" fillId="3" borderId="31" xfId="6" applyFont="1" applyFill="1" applyBorder="1" applyAlignment="1">
      <alignment horizontal="center" vertical="center"/>
    </xf>
    <xf numFmtId="0" fontId="45" fillId="8" borderId="57" xfId="7" applyBorder="1" applyAlignment="1">
      <alignment horizontal="center" vertical="center"/>
    </xf>
    <xf numFmtId="0" fontId="42" fillId="3" borderId="16" xfId="6" applyFont="1" applyFill="1" applyBorder="1">
      <alignment vertical="center"/>
    </xf>
    <xf numFmtId="0" fontId="42" fillId="3" borderId="18" xfId="6" applyFont="1" applyFill="1" applyBorder="1" applyAlignment="1">
      <alignment horizontal="center" vertical="center"/>
    </xf>
    <xf numFmtId="2" fontId="43" fillId="4" borderId="0" xfId="6" applyNumberFormat="1" applyFont="1" applyFill="1">
      <alignment vertical="center"/>
    </xf>
    <xf numFmtId="2" fontId="43" fillId="3" borderId="0" xfId="6" applyNumberFormat="1" applyFont="1" applyFill="1">
      <alignment vertical="center"/>
    </xf>
    <xf numFmtId="0" fontId="43" fillId="3" borderId="0" xfId="6" applyFont="1" applyFill="1">
      <alignment vertical="center"/>
    </xf>
    <xf numFmtId="0" fontId="40" fillId="0" borderId="0" xfId="6" applyAlignment="1">
      <alignment vertical="center" wrapText="1"/>
    </xf>
    <xf numFmtId="0" fontId="40" fillId="0" borderId="0" xfId="6" applyAlignment="1">
      <alignment horizontal="center" vertical="center" wrapText="1"/>
    </xf>
    <xf numFmtId="0" fontId="40" fillId="6" borderId="0" xfId="6" applyFill="1" applyAlignment="1">
      <alignment horizontal="center" vertical="center" wrapText="1"/>
    </xf>
    <xf numFmtId="0" fontId="58" fillId="0" borderId="0" xfId="6" applyFont="1" applyAlignment="1">
      <alignment vertical="center" wrapText="1"/>
    </xf>
    <xf numFmtId="0" fontId="58" fillId="3" borderId="0" xfId="6" applyFont="1" applyFill="1" applyAlignment="1">
      <alignment vertical="center" wrapText="1"/>
    </xf>
    <xf numFmtId="171" fontId="40" fillId="6" borderId="0" xfId="6" applyNumberFormat="1" applyFill="1">
      <alignment vertical="center"/>
    </xf>
    <xf numFmtId="0" fontId="58" fillId="6" borderId="17" xfId="6" applyFont="1" applyFill="1" applyBorder="1">
      <alignment vertical="center"/>
    </xf>
    <xf numFmtId="0" fontId="40" fillId="17" borderId="17" xfId="6" applyFill="1" applyBorder="1">
      <alignment vertical="center"/>
    </xf>
    <xf numFmtId="0" fontId="40" fillId="17" borderId="17" xfId="6" applyFill="1" applyBorder="1" applyAlignment="1">
      <alignment horizontal="center" vertical="center"/>
    </xf>
    <xf numFmtId="0" fontId="40" fillId="17" borderId="0" xfId="6" applyFill="1">
      <alignment vertical="center"/>
    </xf>
    <xf numFmtId="0" fontId="40" fillId="17" borderId="0" xfId="6" applyFill="1" applyAlignment="1">
      <alignment horizontal="center" vertical="center"/>
    </xf>
    <xf numFmtId="2" fontId="51" fillId="12" borderId="31" xfId="6" applyNumberFormat="1" applyFont="1" applyFill="1" applyBorder="1" applyAlignment="1">
      <alignment horizontal="center" vertical="center"/>
    </xf>
    <xf numFmtId="0" fontId="43" fillId="11" borderId="0" xfId="6" applyFont="1" applyFill="1" applyAlignment="1">
      <alignment horizontal="center" vertical="center"/>
    </xf>
    <xf numFmtId="0" fontId="40" fillId="14" borderId="0" xfId="6" applyFill="1" applyAlignment="1">
      <alignment horizontal="center" vertical="center"/>
    </xf>
    <xf numFmtId="0" fontId="64" fillId="11" borderId="0" xfId="6" applyFont="1" applyFill="1" applyAlignment="1">
      <alignment horizontal="center" vertical="center"/>
    </xf>
    <xf numFmtId="0" fontId="65" fillId="10" borderId="0" xfId="6" applyFont="1" applyFill="1">
      <alignment vertical="center"/>
    </xf>
    <xf numFmtId="0" fontId="40" fillId="18" borderId="0" xfId="6" applyFill="1">
      <alignment vertical="center"/>
    </xf>
    <xf numFmtId="0" fontId="40" fillId="14" borderId="0" xfId="6" applyFill="1">
      <alignment vertical="center"/>
    </xf>
    <xf numFmtId="0" fontId="61" fillId="19" borderId="52" xfId="6" applyFont="1" applyFill="1" applyBorder="1" applyAlignment="1">
      <alignment horizontal="left" vertical="center"/>
    </xf>
    <xf numFmtId="0" fontId="61" fillId="19" borderId="51" xfId="6" applyFont="1" applyFill="1" applyBorder="1">
      <alignment vertical="center"/>
    </xf>
    <xf numFmtId="0" fontId="61" fillId="19" borderId="37" xfId="6" applyFont="1" applyFill="1" applyBorder="1">
      <alignment vertical="center"/>
    </xf>
    <xf numFmtId="0" fontId="44" fillId="3" borderId="0" xfId="5" applyFont="1" applyFill="1" applyBorder="1" applyAlignment="1" applyProtection="1">
      <alignment horizontal="center" vertical="center"/>
      <protection locked="0"/>
    </xf>
    <xf numFmtId="0" fontId="42" fillId="4" borderId="18" xfId="6" applyFont="1" applyFill="1" applyBorder="1" applyAlignment="1" applyProtection="1">
      <alignment horizontal="center" vertical="center"/>
      <protection locked="0"/>
    </xf>
    <xf numFmtId="0" fontId="40" fillId="4" borderId="18" xfId="6" applyFill="1" applyBorder="1" applyAlignment="1" applyProtection="1">
      <alignment horizontal="center" vertical="center"/>
      <protection locked="0"/>
    </xf>
    <xf numFmtId="0" fontId="42" fillId="3" borderId="12" xfId="6" applyFont="1" applyFill="1" applyBorder="1">
      <alignment vertical="center"/>
    </xf>
    <xf numFmtId="0" fontId="42" fillId="3" borderId="13" xfId="6" applyFont="1" applyFill="1" applyBorder="1" applyAlignment="1">
      <alignment horizontal="center" vertical="center"/>
    </xf>
    <xf numFmtId="0" fontId="42" fillId="3" borderId="14" xfId="6" applyFont="1" applyFill="1" applyBorder="1" applyAlignment="1">
      <alignment horizontal="center" vertical="center"/>
    </xf>
    <xf numFmtId="0" fontId="42" fillId="3" borderId="20" xfId="6" applyFont="1"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36" fillId="6" borderId="12" xfId="0" applyFont="1" applyFill="1" applyBorder="1" applyAlignment="1">
      <alignment horizontal="left" vertical="center"/>
    </xf>
    <xf numFmtId="0" fontId="36" fillId="6" borderId="13" xfId="0" applyFont="1" applyFill="1" applyBorder="1" applyAlignment="1">
      <alignment horizontal="left" vertical="center"/>
    </xf>
    <xf numFmtId="0" fontId="36" fillId="6" borderId="14" xfId="0" applyFont="1" applyFill="1" applyBorder="1" applyAlignment="1">
      <alignment horizontal="left" vertical="center"/>
    </xf>
    <xf numFmtId="0" fontId="12" fillId="6" borderId="12" xfId="0" applyFont="1" applyFill="1" applyBorder="1" applyAlignment="1">
      <alignment horizontal="left" vertical="center"/>
    </xf>
    <xf numFmtId="0" fontId="12" fillId="6" borderId="13" xfId="0" applyFont="1" applyFill="1" applyBorder="1" applyAlignment="1">
      <alignment horizontal="left" vertical="center"/>
    </xf>
    <xf numFmtId="0" fontId="12" fillId="6" borderId="14" xfId="0" applyFont="1" applyFill="1" applyBorder="1" applyAlignment="1">
      <alignment horizontal="lef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8" xfId="0" applyFont="1" applyFill="1" applyBorder="1" applyAlignment="1">
      <alignment horizontal="center" vertical="center"/>
    </xf>
    <xf numFmtId="0" fontId="3" fillId="3" borderId="0" xfId="0" applyFont="1" applyFill="1" applyAlignment="1">
      <alignment horizontal="center" vertical="center"/>
    </xf>
    <xf numFmtId="0" fontId="3"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7" fillId="3" borderId="0" xfId="0" applyFont="1" applyFill="1" applyAlignment="1">
      <alignment horizontal="center" vertical="center"/>
    </xf>
    <xf numFmtId="0" fontId="7" fillId="3" borderId="9" xfId="0" applyFont="1" applyFill="1" applyBorder="1" applyAlignment="1">
      <alignment horizontal="center" vertical="center"/>
    </xf>
    <xf numFmtId="0" fontId="0" fillId="3" borderId="0" xfId="0" applyFill="1" applyAlignment="1">
      <alignment horizontal="center" vertical="center"/>
    </xf>
    <xf numFmtId="0" fontId="23" fillId="5" borderId="21" xfId="0" applyFont="1" applyFill="1" applyBorder="1" applyAlignment="1">
      <alignment horizontal="left" vertical="center"/>
    </xf>
    <xf numFmtId="0" fontId="23" fillId="5" borderId="22" xfId="0" applyFont="1" applyFill="1" applyBorder="1" applyAlignment="1">
      <alignment horizontal="left" vertical="center"/>
    </xf>
    <xf numFmtId="0" fontId="23" fillId="5" borderId="23" xfId="0" applyFont="1" applyFill="1" applyBorder="1" applyAlignment="1">
      <alignment horizontal="left" vertical="center"/>
    </xf>
    <xf numFmtId="0" fontId="8" fillId="3" borderId="8"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9"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9"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0" fillId="3" borderId="8"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9"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0" fillId="6" borderId="15" xfId="0" applyFill="1" applyBorder="1" applyAlignment="1">
      <alignment horizontal="left" vertical="center"/>
    </xf>
    <xf numFmtId="0" fontId="0" fillId="6" borderId="17" xfId="0" applyFill="1" applyBorder="1" applyAlignment="1">
      <alignment horizontal="left" vertical="center"/>
    </xf>
    <xf numFmtId="0" fontId="0" fillId="6" borderId="19" xfId="0" applyFill="1" applyBorder="1" applyAlignment="1">
      <alignment horizontal="left" vertical="center"/>
    </xf>
    <xf numFmtId="0" fontId="25" fillId="3" borderId="1"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3" fillId="5" borderId="12" xfId="0" applyFont="1" applyFill="1" applyBorder="1" applyAlignment="1">
      <alignment horizontal="left" vertical="center"/>
    </xf>
    <xf numFmtId="0" fontId="3" fillId="5" borderId="13" xfId="0" applyFont="1" applyFill="1" applyBorder="1" applyAlignment="1">
      <alignment horizontal="left" vertical="center"/>
    </xf>
    <xf numFmtId="0" fontId="3" fillId="5" borderId="14" xfId="0" applyFont="1" applyFill="1" applyBorder="1" applyAlignment="1">
      <alignment horizontal="left" vertical="center"/>
    </xf>
    <xf numFmtId="0" fontId="12" fillId="6" borderId="33" xfId="0" applyFont="1" applyFill="1" applyBorder="1" applyAlignment="1">
      <alignment horizontal="left" vertical="center"/>
    </xf>
    <xf numFmtId="0" fontId="12" fillId="6" borderId="34" xfId="0" applyFont="1" applyFill="1" applyBorder="1" applyAlignment="1">
      <alignment horizontal="left" vertical="center"/>
    </xf>
    <xf numFmtId="0" fontId="12" fillId="6" borderId="35" xfId="0" applyFont="1" applyFill="1" applyBorder="1" applyAlignment="1">
      <alignment horizontal="left" vertical="center"/>
    </xf>
    <xf numFmtId="0" fontId="12" fillId="6" borderId="27" xfId="0" applyFont="1" applyFill="1" applyBorder="1" applyAlignment="1">
      <alignment horizontal="left" vertical="center"/>
    </xf>
    <xf numFmtId="0" fontId="12" fillId="6" borderId="28" xfId="0" applyFont="1" applyFill="1" applyBorder="1" applyAlignment="1">
      <alignment horizontal="left" vertical="center"/>
    </xf>
    <xf numFmtId="0" fontId="12" fillId="6" borderId="29" xfId="0" applyFont="1" applyFill="1" applyBorder="1" applyAlignment="1">
      <alignment horizontal="left" vertical="center"/>
    </xf>
    <xf numFmtId="0" fontId="19" fillId="3" borderId="8"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9" xfId="0" applyFont="1" applyFill="1" applyBorder="1" applyAlignment="1">
      <alignment horizontal="center" vertical="center" wrapText="1"/>
    </xf>
    <xf numFmtId="0" fontId="23" fillId="5" borderId="27" xfId="0" applyFont="1" applyFill="1" applyBorder="1" applyAlignment="1">
      <alignment horizontal="left" vertical="center"/>
    </xf>
    <xf numFmtId="0" fontId="23" fillId="5" borderId="28" xfId="0" applyFont="1" applyFill="1" applyBorder="1" applyAlignment="1">
      <alignment horizontal="left" vertical="center"/>
    </xf>
    <xf numFmtId="0" fontId="23" fillId="5" borderId="29" xfId="0" applyFont="1" applyFill="1" applyBorder="1" applyAlignment="1">
      <alignment horizontal="left" vertical="center"/>
    </xf>
    <xf numFmtId="0" fontId="12" fillId="6" borderId="15" xfId="0" applyFont="1" applyFill="1" applyBorder="1" applyAlignment="1">
      <alignment horizontal="left" vertical="center"/>
    </xf>
    <xf numFmtId="0" fontId="12" fillId="6" borderId="17" xfId="0" applyFont="1" applyFill="1" applyBorder="1" applyAlignment="1">
      <alignment horizontal="left" vertical="center"/>
    </xf>
    <xf numFmtId="0" fontId="12" fillId="6" borderId="19" xfId="0" applyFont="1" applyFill="1" applyBorder="1" applyAlignment="1">
      <alignment horizontal="left" vertical="center"/>
    </xf>
    <xf numFmtId="0" fontId="0" fillId="0" borderId="0" xfId="0" applyAlignment="1">
      <alignment horizontal="center"/>
    </xf>
    <xf numFmtId="0" fontId="19" fillId="3" borderId="0" xfId="0" applyFont="1" applyFill="1" applyAlignment="1">
      <alignment horizontal="center"/>
    </xf>
    <xf numFmtId="0" fontId="0" fillId="0" borderId="17" xfId="0" applyBorder="1" applyAlignment="1">
      <alignment horizontal="center"/>
    </xf>
    <xf numFmtId="0" fontId="42" fillId="3" borderId="15" xfId="6" applyFont="1" applyFill="1" applyBorder="1" applyAlignment="1">
      <alignment horizontal="left" vertical="center"/>
    </xf>
    <xf numFmtId="0" fontId="42" fillId="3" borderId="17" xfId="6" applyFont="1" applyFill="1" applyBorder="1" applyAlignment="1">
      <alignment horizontal="left" vertical="center"/>
    </xf>
    <xf numFmtId="0" fontId="46" fillId="3" borderId="15" xfId="6" applyFont="1" applyFill="1" applyBorder="1" applyAlignment="1">
      <alignment horizontal="left" vertical="center"/>
    </xf>
    <xf numFmtId="0" fontId="46" fillId="3" borderId="17" xfId="6" applyFont="1" applyFill="1" applyBorder="1" applyAlignment="1">
      <alignment horizontal="left" vertical="center"/>
    </xf>
    <xf numFmtId="0" fontId="42" fillId="3" borderId="16" xfId="6" applyFont="1" applyFill="1" applyBorder="1" applyAlignment="1">
      <alignment horizontal="left" vertical="center"/>
    </xf>
    <xf numFmtId="0" fontId="42" fillId="3" borderId="18" xfId="6" applyFont="1" applyFill="1" applyBorder="1" applyAlignment="1">
      <alignment horizontal="left" vertical="center"/>
    </xf>
    <xf numFmtId="0" fontId="60" fillId="11" borderId="8" xfId="6" applyFont="1" applyFill="1" applyBorder="1" applyAlignment="1">
      <alignment horizontal="center" vertical="center"/>
    </xf>
    <xf numFmtId="0" fontId="60" fillId="11" borderId="0" xfId="6" applyFont="1" applyFill="1" applyAlignment="1">
      <alignment horizontal="center" vertical="center"/>
    </xf>
    <xf numFmtId="0" fontId="60" fillId="11" borderId="9" xfId="6" applyFont="1" applyFill="1" applyBorder="1" applyAlignment="1">
      <alignment horizontal="center" vertical="center"/>
    </xf>
    <xf numFmtId="0" fontId="66" fillId="2" borderId="0" xfId="4" applyFont="1" applyFill="1" applyAlignment="1">
      <alignment horizontal="center" vertical="center"/>
    </xf>
    <xf numFmtId="0" fontId="25" fillId="19" borderId="5" xfId="6" applyFont="1" applyFill="1" applyBorder="1" applyAlignment="1">
      <alignment horizontal="left" vertical="center"/>
    </xf>
    <xf numFmtId="0" fontId="25" fillId="19" borderId="6" xfId="6" applyFont="1" applyFill="1" applyBorder="1" applyAlignment="1">
      <alignment horizontal="left" vertical="center"/>
    </xf>
    <xf numFmtId="0" fontId="25" fillId="19" borderId="7" xfId="6" applyFont="1" applyFill="1" applyBorder="1" applyAlignment="1">
      <alignment horizontal="left" vertical="center"/>
    </xf>
    <xf numFmtId="0" fontId="25" fillId="19" borderId="12" xfId="6" applyFont="1" applyFill="1" applyBorder="1" applyAlignment="1">
      <alignment horizontal="left" vertical="center"/>
    </xf>
    <xf numFmtId="0" fontId="25" fillId="19" borderId="13" xfId="6" applyFont="1" applyFill="1" applyBorder="1" applyAlignment="1">
      <alignment horizontal="left" vertical="center"/>
    </xf>
    <xf numFmtId="0" fontId="25" fillId="19" borderId="55" xfId="6" applyFont="1" applyFill="1" applyBorder="1" applyAlignment="1">
      <alignment horizontal="left" vertical="center"/>
    </xf>
    <xf numFmtId="0" fontId="25" fillId="19" borderId="54" xfId="6" applyFont="1" applyFill="1" applyBorder="1" applyAlignment="1">
      <alignment horizontal="left" vertical="center"/>
    </xf>
    <xf numFmtId="0" fontId="25" fillId="19" borderId="53" xfId="6" applyFont="1" applyFill="1" applyBorder="1" applyAlignment="1">
      <alignment horizontal="left" vertical="center"/>
    </xf>
    <xf numFmtId="0" fontId="42" fillId="3" borderId="0" xfId="6" applyFont="1" applyFill="1" applyAlignment="1">
      <alignment horizontal="center" vertical="center"/>
    </xf>
    <xf numFmtId="0" fontId="60" fillId="3" borderId="17" xfId="4" applyFont="1" applyFill="1" applyBorder="1" applyAlignment="1">
      <alignment horizontal="center" vertical="center"/>
    </xf>
    <xf numFmtId="0" fontId="59" fillId="3" borderId="17" xfId="4" applyFont="1" applyFill="1" applyBorder="1" applyAlignment="1">
      <alignment horizontal="center" vertical="center"/>
    </xf>
    <xf numFmtId="0" fontId="51" fillId="3" borderId="17" xfId="6" applyFont="1" applyFill="1" applyBorder="1" applyAlignment="1">
      <alignment horizontal="left" vertical="center"/>
    </xf>
    <xf numFmtId="0" fontId="8" fillId="16" borderId="55" xfId="4" applyFont="1" applyFill="1" applyBorder="1" applyAlignment="1">
      <alignment horizontal="center" vertical="center"/>
    </xf>
    <xf numFmtId="0" fontId="8" fillId="16" borderId="54" xfId="4" applyFont="1" applyFill="1" applyBorder="1" applyAlignment="1">
      <alignment horizontal="center" vertical="center"/>
    </xf>
    <xf numFmtId="0" fontId="19" fillId="10" borderId="31" xfId="6" applyFont="1" applyFill="1" applyBorder="1" applyAlignment="1">
      <alignment horizontal="center" vertical="center" wrapText="1"/>
    </xf>
    <xf numFmtId="0" fontId="19" fillId="10" borderId="25" xfId="6" applyFont="1" applyFill="1" applyBorder="1" applyAlignment="1">
      <alignment horizontal="center" vertical="center" wrapText="1"/>
    </xf>
    <xf numFmtId="0" fontId="40" fillId="10" borderId="36" xfId="6" applyFill="1" applyBorder="1" applyAlignment="1">
      <alignment horizontal="center" vertical="center"/>
    </xf>
    <xf numFmtId="0" fontId="40" fillId="10" borderId="51" xfId="6" applyFill="1" applyBorder="1" applyAlignment="1">
      <alignment horizontal="center" vertical="center"/>
    </xf>
    <xf numFmtId="0" fontId="40" fillId="10" borderId="37" xfId="6" applyFill="1" applyBorder="1" applyAlignment="1">
      <alignment horizontal="center" vertical="center"/>
    </xf>
    <xf numFmtId="0" fontId="40" fillId="15" borderId="36" xfId="6" applyFill="1" applyBorder="1" applyAlignment="1">
      <alignment horizontal="center" vertical="center"/>
    </xf>
    <xf numFmtId="0" fontId="40" fillId="15" borderId="51" xfId="6" applyFill="1" applyBorder="1" applyAlignment="1">
      <alignment horizontal="center" vertical="center"/>
    </xf>
    <xf numFmtId="0" fontId="40" fillId="15" borderId="37" xfId="6" applyFill="1" applyBorder="1" applyAlignment="1">
      <alignment horizontal="center" vertical="center"/>
    </xf>
    <xf numFmtId="0" fontId="40" fillId="14" borderId="36" xfId="6" applyFill="1" applyBorder="1" applyAlignment="1">
      <alignment horizontal="center" vertical="center"/>
    </xf>
    <xf numFmtId="0" fontId="40" fillId="14" borderId="51" xfId="6" applyFill="1" applyBorder="1" applyAlignment="1">
      <alignment horizontal="center" vertical="center"/>
    </xf>
    <xf numFmtId="0" fontId="40" fillId="14" borderId="37" xfId="6" applyFill="1" applyBorder="1" applyAlignment="1">
      <alignment horizontal="center" vertical="center"/>
    </xf>
    <xf numFmtId="0" fontId="43" fillId="16" borderId="15" xfId="4" applyFont="1" applyFill="1" applyBorder="1" applyAlignment="1">
      <alignment vertical="center" wrapText="1"/>
    </xf>
    <xf numFmtId="170" fontId="40" fillId="10" borderId="36" xfId="6" applyNumberFormat="1" applyFill="1" applyBorder="1" applyAlignment="1">
      <alignment horizontal="center" vertical="center" wrapText="1"/>
    </xf>
    <xf numFmtId="170" fontId="40" fillId="10" borderId="51" xfId="6" applyNumberFormat="1" applyFill="1" applyBorder="1" applyAlignment="1">
      <alignment horizontal="center" vertical="center" wrapText="1"/>
    </xf>
    <xf numFmtId="170" fontId="40" fillId="10" borderId="37" xfId="6" applyNumberFormat="1" applyFill="1" applyBorder="1" applyAlignment="1">
      <alignment horizontal="center" vertical="center" wrapText="1"/>
    </xf>
    <xf numFmtId="170" fontId="40" fillId="15" borderId="36" xfId="6" applyNumberFormat="1" applyFill="1" applyBorder="1" applyAlignment="1">
      <alignment horizontal="center" vertical="center" wrapText="1"/>
    </xf>
    <xf numFmtId="170" fontId="40" fillId="15" borderId="51" xfId="6" applyNumberFormat="1" applyFill="1" applyBorder="1" applyAlignment="1">
      <alignment horizontal="center" vertical="center" wrapText="1"/>
    </xf>
    <xf numFmtId="170" fontId="40" fillId="15" borderId="37" xfId="6" applyNumberFormat="1" applyFill="1" applyBorder="1" applyAlignment="1">
      <alignment horizontal="center" vertical="center" wrapText="1"/>
    </xf>
    <xf numFmtId="170" fontId="40" fillId="14" borderId="36" xfId="6" applyNumberFormat="1" applyFill="1" applyBorder="1" applyAlignment="1">
      <alignment horizontal="center" vertical="center" wrapText="1"/>
    </xf>
    <xf numFmtId="170" fontId="40" fillId="14" borderId="51" xfId="6" applyNumberFormat="1" applyFill="1" applyBorder="1" applyAlignment="1">
      <alignment horizontal="center" vertical="center" wrapText="1"/>
    </xf>
    <xf numFmtId="170" fontId="40" fillId="14" borderId="37" xfId="6" applyNumberFormat="1" applyFill="1" applyBorder="1" applyAlignment="1">
      <alignment horizontal="center" vertical="center" wrapText="1"/>
    </xf>
    <xf numFmtId="170" fontId="40" fillId="9" borderId="36" xfId="6" applyNumberFormat="1" applyFill="1" applyBorder="1" applyAlignment="1">
      <alignment horizontal="center" vertical="center" wrapText="1"/>
    </xf>
    <xf numFmtId="170" fontId="40" fillId="9" borderId="51" xfId="6" applyNumberFormat="1" applyFill="1" applyBorder="1" applyAlignment="1">
      <alignment horizontal="center" vertical="center" wrapText="1"/>
    </xf>
    <xf numFmtId="0" fontId="40" fillId="6" borderId="36" xfId="6" applyFill="1" applyBorder="1" applyAlignment="1">
      <alignment horizontal="center" vertical="center"/>
    </xf>
    <xf numFmtId="0" fontId="40" fillId="6" borderId="51" xfId="6" applyFill="1" applyBorder="1" applyAlignment="1">
      <alignment horizontal="center" vertical="center"/>
    </xf>
    <xf numFmtId="0" fontId="40" fillId="6" borderId="37" xfId="6" applyFill="1" applyBorder="1" applyAlignment="1">
      <alignment horizontal="center" vertical="center"/>
    </xf>
    <xf numFmtId="0" fontId="40" fillId="9" borderId="36" xfId="6" applyFill="1" applyBorder="1" applyAlignment="1">
      <alignment horizontal="center" vertical="center"/>
    </xf>
    <xf numFmtId="0" fontId="40" fillId="9" borderId="51" xfId="6" applyFill="1" applyBorder="1" applyAlignment="1">
      <alignment horizontal="center" vertical="center"/>
    </xf>
    <xf numFmtId="170" fontId="40" fillId="6" borderId="36" xfId="6" applyNumberFormat="1" applyFill="1" applyBorder="1" applyAlignment="1">
      <alignment horizontal="center" vertical="center" wrapText="1"/>
    </xf>
    <xf numFmtId="170" fontId="40" fillId="6" borderId="51" xfId="6" applyNumberFormat="1" applyFill="1" applyBorder="1" applyAlignment="1">
      <alignment horizontal="center" vertical="center" wrapText="1"/>
    </xf>
  </cellXfs>
  <cellStyles count="9">
    <cellStyle name="Calculation 2" xfId="7" xr:uid="{00000000-0005-0000-0000-000000000000}"/>
    <cellStyle name="Hyperlink" xfId="8" builtinId="8"/>
    <cellStyle name="Normal" xfId="0" builtinId="0"/>
    <cellStyle name="Normal 2" xfId="1" xr:uid="{00000000-0005-0000-0000-000003000000}"/>
    <cellStyle name="Normal 2 2" xfId="2" xr:uid="{00000000-0005-0000-0000-000004000000}"/>
    <cellStyle name="Normal 2_DESIGN INPUTS AND CALCULATIONS" xfId="3" xr:uid="{00000000-0005-0000-0000-000005000000}"/>
    <cellStyle name="Normal 3" xfId="6" xr:uid="{00000000-0005-0000-0000-000006000000}"/>
    <cellStyle name="常规 2" xfId="4" xr:uid="{00000000-0005-0000-0000-000007000000}"/>
    <cellStyle name="计算 2" xfId="5" xr:uid="{00000000-0005-0000-0000-000008000000}"/>
  </cellStyles>
  <dxfs count="3">
    <dxf>
      <fill>
        <patternFill>
          <bgColor theme="0" tint="-0.34998626667073579"/>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t>
            </a:r>
            <a:r>
              <a:rPr lang="en-US" baseline="-25000"/>
              <a:t>G(peak)</a:t>
            </a:r>
            <a:r>
              <a:rPr lang="en-US"/>
              <a:t> Vs Q</a:t>
            </a:r>
            <a:r>
              <a:rPr lang="en-US" baseline="-25000"/>
              <a:t>E</a:t>
            </a:r>
            <a:r>
              <a:rPr lang="en-US"/>
              <a:t> with respect to L</a:t>
            </a:r>
            <a:r>
              <a:rPr lang="en-US" baseline="-25000"/>
              <a:t>N</a:t>
            </a:r>
          </a:p>
        </c:rich>
      </c:tx>
      <c:overlay val="0"/>
    </c:title>
    <c:autoTitleDeleted val="0"/>
    <c:plotArea>
      <c:layout/>
      <c:scatterChart>
        <c:scatterStyle val="smoothMarker"/>
        <c:varyColors val="0"/>
        <c:ser>
          <c:idx val="6"/>
          <c:order val="0"/>
          <c:tx>
            <c:v>Ln = 2</c:v>
          </c:tx>
          <c:spPr>
            <a:ln>
              <a:solidFill>
                <a:srgbClr val="FF0000"/>
              </a:solidFill>
            </a:ln>
          </c:spPr>
          <c:marker>
            <c:symbol val="none"/>
          </c:marker>
          <c:xVal>
            <c:numRef>
              <c:f>'tables and calculations'!$G$8:$G$22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calculations'!$F$8:$F$22</c:f>
              <c:numCache>
                <c:formatCode>0.00E+00</c:formatCode>
                <c:ptCount val="15"/>
                <c:pt idx="0">
                  <c:v>5.81</c:v>
                </c:pt>
                <c:pt idx="1">
                  <c:v>3.53</c:v>
                </c:pt>
                <c:pt idx="2">
                  <c:v>2.57</c:v>
                </c:pt>
                <c:pt idx="3">
                  <c:v>2.0499999999999998</c:v>
                </c:pt>
                <c:pt idx="4">
                  <c:v>1.73</c:v>
                </c:pt>
                <c:pt idx="5">
                  <c:v>1.52</c:v>
                </c:pt>
                <c:pt idx="6">
                  <c:v>1.38</c:v>
                </c:pt>
                <c:pt idx="7">
                  <c:v>1.28</c:v>
                </c:pt>
                <c:pt idx="8">
                  <c:v>1.21</c:v>
                </c:pt>
                <c:pt idx="9">
                  <c:v>1.1599999999999999</c:v>
                </c:pt>
                <c:pt idx="10">
                  <c:v>1.1299999999999999</c:v>
                </c:pt>
                <c:pt idx="11">
                  <c:v>1.1100000000000001</c:v>
                </c:pt>
                <c:pt idx="12">
                  <c:v>1.0900000000000001</c:v>
                </c:pt>
                <c:pt idx="13">
                  <c:v>1.07</c:v>
                </c:pt>
                <c:pt idx="14">
                  <c:v>1.06</c:v>
                </c:pt>
              </c:numCache>
            </c:numRef>
          </c:yVal>
          <c:smooth val="1"/>
          <c:extLst>
            <c:ext xmlns:c16="http://schemas.microsoft.com/office/drawing/2014/chart" uri="{C3380CC4-5D6E-409C-BE32-E72D297353CC}">
              <c16:uniqueId val="{00000000-0A1A-474D-9306-7701EC3213C8}"/>
            </c:ext>
          </c:extLst>
        </c:ser>
        <c:ser>
          <c:idx val="1"/>
          <c:order val="1"/>
          <c:tx>
            <c:v>Ln = 2.5</c:v>
          </c:tx>
          <c:spPr>
            <a:ln>
              <a:solidFill>
                <a:srgbClr val="FF0000"/>
              </a:solidFill>
              <a:prstDash val="sysDash"/>
            </a:ln>
          </c:spPr>
          <c:marker>
            <c:symbol val="none"/>
          </c:marker>
          <c:xVal>
            <c:numRef>
              <c:f>'tables and calculations'!$K$8:$K$22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calculations'!$J$8:$J$22</c:f>
              <c:numCache>
                <c:formatCode>0.00E+00</c:formatCode>
                <c:ptCount val="15"/>
                <c:pt idx="0">
                  <c:v>5.03</c:v>
                </c:pt>
                <c:pt idx="1">
                  <c:v>3.06</c:v>
                </c:pt>
                <c:pt idx="2">
                  <c:v>2.2400000000000002</c:v>
                </c:pt>
                <c:pt idx="3">
                  <c:v>1.8</c:v>
                </c:pt>
                <c:pt idx="4">
                  <c:v>1.53</c:v>
                </c:pt>
                <c:pt idx="5">
                  <c:v>1.36</c:v>
                </c:pt>
                <c:pt idx="6">
                  <c:v>1.25</c:v>
                </c:pt>
                <c:pt idx="7">
                  <c:v>1.18</c:v>
                </c:pt>
                <c:pt idx="8">
                  <c:v>1.1299999999999999</c:v>
                </c:pt>
                <c:pt idx="9">
                  <c:v>1.1000000000000001</c:v>
                </c:pt>
                <c:pt idx="10">
                  <c:v>1.08</c:v>
                </c:pt>
                <c:pt idx="11">
                  <c:v>1.07</c:v>
                </c:pt>
                <c:pt idx="12">
                  <c:v>1.05</c:v>
                </c:pt>
                <c:pt idx="13">
                  <c:v>1.05</c:v>
                </c:pt>
                <c:pt idx="14">
                  <c:v>1.04</c:v>
                </c:pt>
              </c:numCache>
            </c:numRef>
          </c:yVal>
          <c:smooth val="1"/>
          <c:extLst>
            <c:ext xmlns:c16="http://schemas.microsoft.com/office/drawing/2014/chart" uri="{C3380CC4-5D6E-409C-BE32-E72D297353CC}">
              <c16:uniqueId val="{00000001-0A1A-474D-9306-7701EC3213C8}"/>
            </c:ext>
          </c:extLst>
        </c:ser>
        <c:ser>
          <c:idx val="0"/>
          <c:order val="2"/>
          <c:tx>
            <c:v>Ln = 3</c:v>
          </c:tx>
          <c:spPr>
            <a:ln>
              <a:solidFill>
                <a:schemeClr val="accent6">
                  <a:lumMod val="75000"/>
                </a:schemeClr>
              </a:solidFill>
            </a:ln>
          </c:spPr>
          <c:marker>
            <c:symbol val="none"/>
          </c:marker>
          <c:xVal>
            <c:numRef>
              <c:f>'tables and calculations'!$AF$8:$AF$23</c:f>
              <c:numCache>
                <c:formatCode>0.00E+00</c:formatCode>
                <c:ptCount val="16"/>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calculations'!$O$8:$O$22</c:f>
              <c:numCache>
                <c:formatCode>0.00E+00</c:formatCode>
                <c:ptCount val="15"/>
                <c:pt idx="0">
                  <c:v>4.47</c:v>
                </c:pt>
                <c:pt idx="1">
                  <c:v>2.74</c:v>
                </c:pt>
                <c:pt idx="2">
                  <c:v>2.0099999999999998</c:v>
                </c:pt>
                <c:pt idx="3">
                  <c:v>1.63</c:v>
                </c:pt>
                <c:pt idx="4">
                  <c:v>1.4</c:v>
                </c:pt>
                <c:pt idx="5">
                  <c:v>1.26</c:v>
                </c:pt>
                <c:pt idx="6">
                  <c:v>1.17</c:v>
                </c:pt>
                <c:pt idx="7">
                  <c:v>1.1200000000000001</c:v>
                </c:pt>
                <c:pt idx="8">
                  <c:v>1.0900000000000001</c:v>
                </c:pt>
                <c:pt idx="9">
                  <c:v>1.07</c:v>
                </c:pt>
                <c:pt idx="10">
                  <c:v>1.05</c:v>
                </c:pt>
                <c:pt idx="11">
                  <c:v>1.04</c:v>
                </c:pt>
                <c:pt idx="12">
                  <c:v>1.04</c:v>
                </c:pt>
                <c:pt idx="13">
                  <c:v>1.03</c:v>
                </c:pt>
                <c:pt idx="14">
                  <c:v>1.03</c:v>
                </c:pt>
              </c:numCache>
            </c:numRef>
          </c:yVal>
          <c:smooth val="1"/>
          <c:extLst>
            <c:ext xmlns:c16="http://schemas.microsoft.com/office/drawing/2014/chart" uri="{C3380CC4-5D6E-409C-BE32-E72D297353CC}">
              <c16:uniqueId val="{00000002-0A1A-474D-9306-7701EC3213C8}"/>
            </c:ext>
          </c:extLst>
        </c:ser>
        <c:ser>
          <c:idx val="2"/>
          <c:order val="3"/>
          <c:tx>
            <c:v>Ln = 3.5</c:v>
          </c:tx>
          <c:spPr>
            <a:ln>
              <a:solidFill>
                <a:schemeClr val="accent6">
                  <a:lumMod val="75000"/>
                </a:schemeClr>
              </a:solidFill>
              <a:prstDash val="sysDash"/>
            </a:ln>
          </c:spPr>
          <c:marker>
            <c:symbol val="none"/>
          </c:marker>
          <c:xVal>
            <c:numRef>
              <c:f>'tables and calculations'!$T$8:$T$22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calculations'!$S$8:$S$22</c:f>
              <c:numCache>
                <c:formatCode>0.00E+00</c:formatCode>
                <c:ptCount val="15"/>
                <c:pt idx="0">
                  <c:v>4.09</c:v>
                </c:pt>
                <c:pt idx="1">
                  <c:v>2.5</c:v>
                </c:pt>
                <c:pt idx="2">
                  <c:v>1.85</c:v>
                </c:pt>
                <c:pt idx="3">
                  <c:v>1.5</c:v>
                </c:pt>
                <c:pt idx="4">
                  <c:v>1.31</c:v>
                </c:pt>
                <c:pt idx="5">
                  <c:v>1.19</c:v>
                </c:pt>
                <c:pt idx="6">
                  <c:v>1.1200000000000001</c:v>
                </c:pt>
                <c:pt idx="7">
                  <c:v>1.0900000000000001</c:v>
                </c:pt>
                <c:pt idx="8">
                  <c:v>1.06</c:v>
                </c:pt>
                <c:pt idx="9">
                  <c:v>1.05</c:v>
                </c:pt>
                <c:pt idx="10">
                  <c:v>1.04</c:v>
                </c:pt>
                <c:pt idx="11">
                  <c:v>1.03</c:v>
                </c:pt>
                <c:pt idx="12">
                  <c:v>1.03</c:v>
                </c:pt>
                <c:pt idx="13">
                  <c:v>1.02</c:v>
                </c:pt>
                <c:pt idx="14">
                  <c:v>1.02</c:v>
                </c:pt>
              </c:numCache>
            </c:numRef>
          </c:yVal>
          <c:smooth val="1"/>
          <c:extLst>
            <c:ext xmlns:c16="http://schemas.microsoft.com/office/drawing/2014/chart" uri="{C3380CC4-5D6E-409C-BE32-E72D297353CC}">
              <c16:uniqueId val="{00000003-0A1A-474D-9306-7701EC3213C8}"/>
            </c:ext>
          </c:extLst>
        </c:ser>
        <c:ser>
          <c:idx val="3"/>
          <c:order val="4"/>
          <c:tx>
            <c:v>Ln = 4</c:v>
          </c:tx>
          <c:spPr>
            <a:ln>
              <a:solidFill>
                <a:schemeClr val="accent4">
                  <a:lumMod val="75000"/>
                </a:schemeClr>
              </a:solidFill>
            </a:ln>
          </c:spPr>
          <c:marker>
            <c:symbol val="none"/>
          </c:marker>
          <c:xVal>
            <c:numRef>
              <c:f>'tables and calculations'!$X$8:$X$22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calculations'!$W$8:$W$22</c:f>
              <c:numCache>
                <c:formatCode>0.00E+00</c:formatCode>
                <c:ptCount val="15"/>
                <c:pt idx="0">
                  <c:v>3.76</c:v>
                </c:pt>
                <c:pt idx="1">
                  <c:v>2.3199999999999998</c:v>
                </c:pt>
                <c:pt idx="2">
                  <c:v>1.72</c:v>
                </c:pt>
                <c:pt idx="3">
                  <c:v>1.41</c:v>
                </c:pt>
                <c:pt idx="4">
                  <c:v>1.24</c:v>
                </c:pt>
                <c:pt idx="5">
                  <c:v>1.1399999999999999</c:v>
                </c:pt>
                <c:pt idx="6">
                  <c:v>1.0900000000000001</c:v>
                </c:pt>
                <c:pt idx="7">
                  <c:v>1.06</c:v>
                </c:pt>
                <c:pt idx="8">
                  <c:v>1.05</c:v>
                </c:pt>
                <c:pt idx="9">
                  <c:v>1.04</c:v>
                </c:pt>
                <c:pt idx="10">
                  <c:v>1.03</c:v>
                </c:pt>
                <c:pt idx="11">
                  <c:v>1.02</c:v>
                </c:pt>
                <c:pt idx="12">
                  <c:v>1.02</c:v>
                </c:pt>
                <c:pt idx="13">
                  <c:v>1.02</c:v>
                </c:pt>
                <c:pt idx="14">
                  <c:v>1.01</c:v>
                </c:pt>
              </c:numCache>
            </c:numRef>
          </c:yVal>
          <c:smooth val="1"/>
          <c:extLst>
            <c:ext xmlns:c16="http://schemas.microsoft.com/office/drawing/2014/chart" uri="{C3380CC4-5D6E-409C-BE32-E72D297353CC}">
              <c16:uniqueId val="{00000004-0A1A-474D-9306-7701EC3213C8}"/>
            </c:ext>
          </c:extLst>
        </c:ser>
        <c:ser>
          <c:idx val="4"/>
          <c:order val="5"/>
          <c:tx>
            <c:v>Ln = 4.5</c:v>
          </c:tx>
          <c:spPr>
            <a:ln>
              <a:solidFill>
                <a:schemeClr val="accent4">
                  <a:lumMod val="75000"/>
                </a:schemeClr>
              </a:solidFill>
              <a:prstDash val="sysDash"/>
            </a:ln>
          </c:spPr>
          <c:marker>
            <c:symbol val="none"/>
          </c:marker>
          <c:xVal>
            <c:numRef>
              <c:f>'tables and calculations'!$AB$8:$AB$22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calculations'!$AA$8:$AA$22</c:f>
              <c:numCache>
                <c:formatCode>0.00E+00</c:formatCode>
                <c:ptCount val="15"/>
                <c:pt idx="0">
                  <c:v>3.51</c:v>
                </c:pt>
                <c:pt idx="1">
                  <c:v>2.17</c:v>
                </c:pt>
                <c:pt idx="2">
                  <c:v>1.62</c:v>
                </c:pt>
                <c:pt idx="3">
                  <c:v>1.34</c:v>
                </c:pt>
                <c:pt idx="4">
                  <c:v>1.19</c:v>
                </c:pt>
                <c:pt idx="5">
                  <c:v>1.1100000000000001</c:v>
                </c:pt>
                <c:pt idx="6">
                  <c:v>1.07</c:v>
                </c:pt>
                <c:pt idx="7">
                  <c:v>1.05</c:v>
                </c:pt>
                <c:pt idx="8">
                  <c:v>1.04</c:v>
                </c:pt>
                <c:pt idx="9">
                  <c:v>1.03</c:v>
                </c:pt>
                <c:pt idx="10">
                  <c:v>1.02</c:v>
                </c:pt>
                <c:pt idx="11">
                  <c:v>1.02</c:v>
                </c:pt>
                <c:pt idx="12">
                  <c:v>1.02</c:v>
                </c:pt>
                <c:pt idx="13">
                  <c:v>1.01</c:v>
                </c:pt>
                <c:pt idx="14">
                  <c:v>1.01</c:v>
                </c:pt>
              </c:numCache>
            </c:numRef>
          </c:yVal>
          <c:smooth val="1"/>
          <c:extLst>
            <c:ext xmlns:c16="http://schemas.microsoft.com/office/drawing/2014/chart" uri="{C3380CC4-5D6E-409C-BE32-E72D297353CC}">
              <c16:uniqueId val="{00000005-0A1A-474D-9306-7701EC3213C8}"/>
            </c:ext>
          </c:extLst>
        </c:ser>
        <c:ser>
          <c:idx val="5"/>
          <c:order val="6"/>
          <c:tx>
            <c:v>Ln = 5</c:v>
          </c:tx>
          <c:spPr>
            <a:ln>
              <a:solidFill>
                <a:srgbClr val="00B050"/>
              </a:solidFill>
            </a:ln>
          </c:spPr>
          <c:marker>
            <c:symbol val="none"/>
          </c:marker>
          <c:xVal>
            <c:numRef>
              <c:f>'tables and calculations'!$AF$8:$AF$22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calculations'!$AE$8:$AE$22</c:f>
              <c:numCache>
                <c:formatCode>0.00E+00</c:formatCode>
                <c:ptCount val="15"/>
                <c:pt idx="0">
                  <c:v>3.32</c:v>
                </c:pt>
                <c:pt idx="1">
                  <c:v>2.0499999999999998</c:v>
                </c:pt>
                <c:pt idx="2">
                  <c:v>1.54</c:v>
                </c:pt>
                <c:pt idx="3">
                  <c:v>1.28</c:v>
                </c:pt>
                <c:pt idx="4">
                  <c:v>1.1499999999999999</c:v>
                </c:pt>
                <c:pt idx="5">
                  <c:v>1.08</c:v>
                </c:pt>
                <c:pt idx="6">
                  <c:v>1.05</c:v>
                </c:pt>
                <c:pt idx="7">
                  <c:v>1.04</c:v>
                </c:pt>
                <c:pt idx="8">
                  <c:v>1.03</c:v>
                </c:pt>
                <c:pt idx="9">
                  <c:v>1.02</c:v>
                </c:pt>
                <c:pt idx="10">
                  <c:v>1.02</c:v>
                </c:pt>
                <c:pt idx="11">
                  <c:v>1.01</c:v>
                </c:pt>
                <c:pt idx="12">
                  <c:v>1.01</c:v>
                </c:pt>
                <c:pt idx="13">
                  <c:v>1.01</c:v>
                </c:pt>
                <c:pt idx="14">
                  <c:v>1.01</c:v>
                </c:pt>
              </c:numCache>
            </c:numRef>
          </c:yVal>
          <c:smooth val="1"/>
          <c:extLst>
            <c:ext xmlns:c16="http://schemas.microsoft.com/office/drawing/2014/chart" uri="{C3380CC4-5D6E-409C-BE32-E72D297353CC}">
              <c16:uniqueId val="{00000006-0A1A-474D-9306-7701EC3213C8}"/>
            </c:ext>
          </c:extLst>
        </c:ser>
        <c:ser>
          <c:idx val="7"/>
          <c:order val="7"/>
          <c:tx>
            <c:v>Ln = 6</c:v>
          </c:tx>
          <c:spPr>
            <a:ln>
              <a:solidFill>
                <a:schemeClr val="accent1"/>
              </a:solidFill>
            </a:ln>
          </c:spPr>
          <c:marker>
            <c:symbol val="none"/>
          </c:marker>
          <c:xVal>
            <c:numRef>
              <c:f>'tables and calculations'!$AN$8:$AN$22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calculations'!$AM$8:$AM$22</c:f>
              <c:numCache>
                <c:formatCode>0.00E+00</c:formatCode>
                <c:ptCount val="15"/>
                <c:pt idx="0">
                  <c:v>3</c:v>
                </c:pt>
                <c:pt idx="1">
                  <c:v>1.86</c:v>
                </c:pt>
                <c:pt idx="2">
                  <c:v>1.41</c:v>
                </c:pt>
                <c:pt idx="3">
                  <c:v>1.19</c:v>
                </c:pt>
                <c:pt idx="4">
                  <c:v>1.0900000000000001</c:v>
                </c:pt>
                <c:pt idx="5">
                  <c:v>1.05</c:v>
                </c:pt>
                <c:pt idx="6">
                  <c:v>1.03</c:v>
                </c:pt>
                <c:pt idx="7">
                  <c:v>1.02</c:v>
                </c:pt>
                <c:pt idx="8">
                  <c:v>1.02</c:v>
                </c:pt>
                <c:pt idx="9">
                  <c:v>1.01</c:v>
                </c:pt>
                <c:pt idx="10">
                  <c:v>1.01</c:v>
                </c:pt>
                <c:pt idx="11">
                  <c:v>1.01</c:v>
                </c:pt>
                <c:pt idx="12">
                  <c:v>1.01</c:v>
                </c:pt>
                <c:pt idx="13">
                  <c:v>1.01</c:v>
                </c:pt>
                <c:pt idx="14">
                  <c:v>1.01</c:v>
                </c:pt>
              </c:numCache>
            </c:numRef>
          </c:yVal>
          <c:smooth val="1"/>
          <c:extLst>
            <c:ext xmlns:c16="http://schemas.microsoft.com/office/drawing/2014/chart" uri="{C3380CC4-5D6E-409C-BE32-E72D297353CC}">
              <c16:uniqueId val="{00000007-0A1A-474D-9306-7701EC3213C8}"/>
            </c:ext>
          </c:extLst>
        </c:ser>
        <c:ser>
          <c:idx val="8"/>
          <c:order val="8"/>
          <c:tx>
            <c:v>Ln = 7</c:v>
          </c:tx>
          <c:spPr>
            <a:ln>
              <a:solidFill>
                <a:schemeClr val="accent2">
                  <a:lumMod val="75000"/>
                </a:schemeClr>
              </a:solidFill>
            </a:ln>
          </c:spPr>
          <c:marker>
            <c:symbol val="none"/>
          </c:marker>
          <c:xVal>
            <c:numRef>
              <c:f>'tables and calculations'!$AV$8:$AV$22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calculations'!$AU$8:$AU$22</c:f>
              <c:numCache>
                <c:formatCode>0.00E+00</c:formatCode>
                <c:ptCount val="15"/>
                <c:pt idx="0">
                  <c:v>2.75</c:v>
                </c:pt>
                <c:pt idx="1">
                  <c:v>1.72</c:v>
                </c:pt>
                <c:pt idx="2">
                  <c:v>1.32</c:v>
                </c:pt>
                <c:pt idx="3">
                  <c:v>1.1399999999999999</c:v>
                </c:pt>
                <c:pt idx="4">
                  <c:v>1.06</c:v>
                </c:pt>
                <c:pt idx="5">
                  <c:v>1.04</c:v>
                </c:pt>
                <c:pt idx="6">
                  <c:v>1.02</c:v>
                </c:pt>
                <c:pt idx="7">
                  <c:v>1.02</c:v>
                </c:pt>
                <c:pt idx="8">
                  <c:v>1.01</c:v>
                </c:pt>
                <c:pt idx="9">
                  <c:v>1.01</c:v>
                </c:pt>
                <c:pt idx="10">
                  <c:v>1.01</c:v>
                </c:pt>
                <c:pt idx="11">
                  <c:v>1.01</c:v>
                </c:pt>
                <c:pt idx="12">
                  <c:v>1.01</c:v>
                </c:pt>
                <c:pt idx="13">
                  <c:v>1.01</c:v>
                </c:pt>
                <c:pt idx="14">
                  <c:v>1</c:v>
                </c:pt>
              </c:numCache>
            </c:numRef>
          </c:yVal>
          <c:smooth val="1"/>
          <c:extLst>
            <c:ext xmlns:c16="http://schemas.microsoft.com/office/drawing/2014/chart" uri="{C3380CC4-5D6E-409C-BE32-E72D297353CC}">
              <c16:uniqueId val="{00000008-0A1A-474D-9306-7701EC3213C8}"/>
            </c:ext>
          </c:extLst>
        </c:ser>
        <c:ser>
          <c:idx val="9"/>
          <c:order val="9"/>
          <c:tx>
            <c:v>Ln = 8</c:v>
          </c:tx>
          <c:spPr>
            <a:ln>
              <a:solidFill>
                <a:schemeClr val="bg1">
                  <a:lumMod val="50000"/>
                </a:schemeClr>
              </a:solidFill>
            </a:ln>
          </c:spPr>
          <c:marker>
            <c:symbol val="none"/>
          </c:marker>
          <c:xVal>
            <c:numRef>
              <c:f>'tables and calculations'!$BD$8:$BD$22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calculations'!$BC$8:$BC$22</c:f>
              <c:numCache>
                <c:formatCode>0.00E+00</c:formatCode>
                <c:ptCount val="15"/>
                <c:pt idx="0">
                  <c:v>2.56</c:v>
                </c:pt>
                <c:pt idx="1">
                  <c:v>1.61</c:v>
                </c:pt>
                <c:pt idx="2">
                  <c:v>1.25</c:v>
                </c:pt>
                <c:pt idx="3">
                  <c:v>1.1000000000000001</c:v>
                </c:pt>
                <c:pt idx="4">
                  <c:v>1.04</c:v>
                </c:pt>
                <c:pt idx="5">
                  <c:v>1.03</c:v>
                </c:pt>
                <c:pt idx="6">
                  <c:v>1.02</c:v>
                </c:pt>
                <c:pt idx="7">
                  <c:v>1.01</c:v>
                </c:pt>
                <c:pt idx="8">
                  <c:v>1.01</c:v>
                </c:pt>
                <c:pt idx="9">
                  <c:v>1.01</c:v>
                </c:pt>
                <c:pt idx="10">
                  <c:v>1.01</c:v>
                </c:pt>
                <c:pt idx="11">
                  <c:v>1.01</c:v>
                </c:pt>
                <c:pt idx="12">
                  <c:v>1</c:v>
                </c:pt>
                <c:pt idx="13">
                  <c:v>1</c:v>
                </c:pt>
                <c:pt idx="14">
                  <c:v>1</c:v>
                </c:pt>
              </c:numCache>
            </c:numRef>
          </c:yVal>
          <c:smooth val="1"/>
          <c:extLst>
            <c:ext xmlns:c16="http://schemas.microsoft.com/office/drawing/2014/chart" uri="{C3380CC4-5D6E-409C-BE32-E72D297353CC}">
              <c16:uniqueId val="{00000009-0A1A-474D-9306-7701EC3213C8}"/>
            </c:ext>
          </c:extLst>
        </c:ser>
        <c:ser>
          <c:idx val="10"/>
          <c:order val="10"/>
          <c:tx>
            <c:v>Ln = 9</c:v>
          </c:tx>
          <c:spPr>
            <a:ln>
              <a:solidFill>
                <a:schemeClr val="tx1"/>
              </a:solidFill>
            </a:ln>
          </c:spPr>
          <c:marker>
            <c:symbol val="none"/>
          </c:marker>
          <c:xVal>
            <c:numRef>
              <c:f>'tables and calculations'!$BL$8:$BL$22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calculations'!$BK$8:$BK$22</c:f>
              <c:numCache>
                <c:formatCode>0.00E+00</c:formatCode>
                <c:ptCount val="15"/>
                <c:pt idx="0">
                  <c:v>2.41</c:v>
                </c:pt>
                <c:pt idx="1">
                  <c:v>1.53</c:v>
                </c:pt>
                <c:pt idx="2">
                  <c:v>1.2</c:v>
                </c:pt>
                <c:pt idx="3">
                  <c:v>1.07</c:v>
                </c:pt>
                <c:pt idx="4">
                  <c:v>1.03</c:v>
                </c:pt>
                <c:pt idx="5">
                  <c:v>1.02</c:v>
                </c:pt>
                <c:pt idx="6">
                  <c:v>1.01</c:v>
                </c:pt>
                <c:pt idx="7">
                  <c:v>1.01</c:v>
                </c:pt>
                <c:pt idx="8">
                  <c:v>1.01</c:v>
                </c:pt>
                <c:pt idx="9">
                  <c:v>1.01</c:v>
                </c:pt>
                <c:pt idx="10">
                  <c:v>1.01</c:v>
                </c:pt>
                <c:pt idx="11">
                  <c:v>1</c:v>
                </c:pt>
                <c:pt idx="12">
                  <c:v>1</c:v>
                </c:pt>
                <c:pt idx="13">
                  <c:v>1</c:v>
                </c:pt>
                <c:pt idx="14">
                  <c:v>1</c:v>
                </c:pt>
              </c:numCache>
            </c:numRef>
          </c:yVal>
          <c:smooth val="1"/>
          <c:extLst>
            <c:ext xmlns:c16="http://schemas.microsoft.com/office/drawing/2014/chart" uri="{C3380CC4-5D6E-409C-BE32-E72D297353CC}">
              <c16:uniqueId val="{0000000A-0A1A-474D-9306-7701EC3213C8}"/>
            </c:ext>
          </c:extLst>
        </c:ser>
        <c:ser>
          <c:idx val="11"/>
          <c:order val="11"/>
          <c:tx>
            <c:v>Mg_max</c:v>
          </c:tx>
          <c:spPr>
            <a:ln>
              <a:prstDash val="dash"/>
            </a:ln>
          </c:spPr>
          <c:marker>
            <c:symbol val="none"/>
          </c:marker>
          <c:xVal>
            <c:numRef>
              <c:f>'tables and calculations'!$J$44:$J$57</c:f>
              <c:numCache>
                <c:formatCode>General</c:formatCode>
                <c:ptCount val="14"/>
              </c:numCache>
            </c:numRef>
          </c:xVal>
          <c:yVal>
            <c:numRef>
              <c:f>'tables and calculations'!$H$44:$H$57</c:f>
              <c:numCache>
                <c:formatCode>General</c:formatCode>
                <c:ptCount val="14"/>
              </c:numCache>
            </c:numRef>
          </c:yVal>
          <c:smooth val="1"/>
          <c:extLst>
            <c:ext xmlns:c16="http://schemas.microsoft.com/office/drawing/2014/chart" uri="{C3380CC4-5D6E-409C-BE32-E72D297353CC}">
              <c16:uniqueId val="{0000000B-0A1A-474D-9306-7701EC3213C8}"/>
            </c:ext>
          </c:extLst>
        </c:ser>
        <c:dLbls>
          <c:showLegendKey val="0"/>
          <c:showVal val="0"/>
          <c:showCatName val="0"/>
          <c:showSerName val="0"/>
          <c:showPercent val="0"/>
          <c:showBubbleSize val="0"/>
        </c:dLbls>
        <c:axId val="120939648"/>
        <c:axId val="120941568"/>
      </c:scatterChart>
      <c:valAx>
        <c:axId val="120939648"/>
        <c:scaling>
          <c:orientation val="minMax"/>
          <c:max val="1.5"/>
          <c:min val="0.15000000000000002"/>
        </c:scaling>
        <c:delete val="0"/>
        <c:axPos val="b"/>
        <c:majorGridlines/>
        <c:title>
          <c:tx>
            <c:rich>
              <a:bodyPr/>
              <a:lstStyle/>
              <a:p>
                <a:pPr>
                  <a:defRPr/>
                </a:pPr>
                <a:r>
                  <a:rPr lang="en-US"/>
                  <a:t>Quality Factor (Q</a:t>
                </a:r>
                <a:r>
                  <a:rPr lang="en-US" baseline="-25000"/>
                  <a:t>E</a:t>
                </a:r>
                <a:r>
                  <a:rPr lang="en-US"/>
                  <a:t>)</a:t>
                </a:r>
              </a:p>
            </c:rich>
          </c:tx>
          <c:overlay val="0"/>
        </c:title>
        <c:numFmt formatCode="#,##0.00" sourceLinked="0"/>
        <c:majorTickMark val="out"/>
        <c:minorTickMark val="none"/>
        <c:tickLblPos val="nextTo"/>
        <c:txPr>
          <a:bodyPr rot="-5400000" vert="horz"/>
          <a:lstStyle/>
          <a:p>
            <a:pPr>
              <a:defRPr/>
            </a:pPr>
            <a:endParaRPr lang="en-US"/>
          </a:p>
        </c:txPr>
        <c:crossAx val="120941568"/>
        <c:crosses val="autoZero"/>
        <c:crossBetween val="midCat"/>
        <c:majorUnit val="5.000000000000001E-2"/>
        <c:minorUnit val="1.0000000000000002E-2"/>
      </c:valAx>
      <c:valAx>
        <c:axId val="120941568"/>
        <c:scaling>
          <c:orientation val="minMax"/>
          <c:max val="3"/>
          <c:min val="1"/>
        </c:scaling>
        <c:delete val="0"/>
        <c:axPos val="l"/>
        <c:majorGridlines/>
        <c:title>
          <c:tx>
            <c:rich>
              <a:bodyPr rot="-5400000" vert="horz"/>
              <a:lstStyle/>
              <a:p>
                <a:pPr>
                  <a:defRPr/>
                </a:pPr>
                <a:r>
                  <a:rPr lang="en-US"/>
                  <a:t>Attainable Peak Gain (M</a:t>
                </a:r>
                <a:r>
                  <a:rPr lang="en-US" baseline="-25000"/>
                  <a:t>G(PEAK)</a:t>
                </a:r>
                <a:r>
                  <a:rPr lang="en-US"/>
                  <a:t>)</a:t>
                </a:r>
              </a:p>
            </c:rich>
          </c:tx>
          <c:overlay val="0"/>
        </c:title>
        <c:numFmt formatCode="#,##0.0" sourceLinked="0"/>
        <c:majorTickMark val="out"/>
        <c:minorTickMark val="none"/>
        <c:tickLblPos val="nextTo"/>
        <c:crossAx val="120939648"/>
        <c:crosses val="autoZero"/>
        <c:crossBetween val="midCat"/>
        <c:majorUnit val="0.1"/>
      </c:valAx>
    </c:plotArea>
    <c:legend>
      <c:legendPos val="b"/>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Gain(dB)</a:t>
            </a:r>
            <a:r>
              <a:rPr lang="en-US" baseline="0"/>
              <a:t> vs Frequency(Hz)</a:t>
            </a:r>
            <a:endParaRPr lang="en-US"/>
          </a:p>
        </c:rich>
      </c:tx>
      <c:overlay val="0"/>
    </c:title>
    <c:autoTitleDeleted val="0"/>
    <c:plotArea>
      <c:layout/>
      <c:scatterChart>
        <c:scatterStyle val="smoothMarker"/>
        <c:varyColors val="0"/>
        <c:ser>
          <c:idx val="0"/>
          <c:order val="0"/>
          <c:tx>
            <c:v>Power Stage</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calculations'!$H$285:$H$1375</c:f>
              <c:numCache>
                <c:formatCode>General</c:formatCode>
                <c:ptCount val="1091"/>
                <c:pt idx="0">
                  <c:v>9.4431837902771516</c:v>
                </c:pt>
                <c:pt idx="1">
                  <c:v>8.9756322105913782</c:v>
                </c:pt>
                <c:pt idx="2">
                  <c:v>8.2933707463220721</c:v>
                </c:pt>
                <c:pt idx="3">
                  <c:v>7.4888022948637136</c:v>
                </c:pt>
                <c:pt idx="4">
                  <c:v>6.6343691818452299</c:v>
                </c:pt>
                <c:pt idx="5">
                  <c:v>5.7768827485423486</c:v>
                </c:pt>
                <c:pt idx="6">
                  <c:v>4.9427505739631155</c:v>
                </c:pt>
                <c:pt idx="7">
                  <c:v>4.1450361704792291</c:v>
                </c:pt>
                <c:pt idx="8">
                  <c:v>3.3889407384016006</c:v>
                </c:pt>
                <c:pt idx="9">
                  <c:v>2.6753383555287504</c:v>
                </c:pt>
                <c:pt idx="10">
                  <c:v>-2.6298321225740606</c:v>
                </c:pt>
                <c:pt idx="11">
                  <c:v>-6.0051908348204641</c:v>
                </c:pt>
                <c:pt idx="12">
                  <c:v>-8.4515125865861265</c:v>
                </c:pt>
                <c:pt idx="13">
                  <c:v>-10.365218459894994</c:v>
                </c:pt>
                <c:pt idx="14">
                  <c:v>-11.935479655540144</c:v>
                </c:pt>
                <c:pt idx="15">
                  <c:v>-13.266337625351788</c:v>
                </c:pt>
                <c:pt idx="16">
                  <c:v>-14.420925695388124</c:v>
                </c:pt>
                <c:pt idx="17">
                  <c:v>-15.440372493624183</c:v>
                </c:pt>
                <c:pt idx="18">
                  <c:v>-16.35294279904635</c:v>
                </c:pt>
                <c:pt idx="19">
                  <c:v>-22.365284786053401</c:v>
                </c:pt>
                <c:pt idx="20">
                  <c:v>-25.885578996924778</c:v>
                </c:pt>
                <c:pt idx="21">
                  <c:v>-28.383817761977276</c:v>
                </c:pt>
                <c:pt idx="22">
                  <c:v>-30.321769923536969</c:v>
                </c:pt>
                <c:pt idx="23">
                  <c:v>-31.905260068937935</c:v>
                </c:pt>
                <c:pt idx="24">
                  <c:v>-33.244114594122173</c:v>
                </c:pt>
                <c:pt idx="25">
                  <c:v>-34.403900787175587</c:v>
                </c:pt>
                <c:pt idx="26">
                  <c:v>-35.426915072926107</c:v>
                </c:pt>
                <c:pt idx="27">
                  <c:v>-36.342039016632754</c:v>
                </c:pt>
                <c:pt idx="28">
                  <c:v>-42.362556220928731</c:v>
                </c:pt>
                <c:pt idx="29">
                  <c:v>-45.884366085391058</c:v>
                </c:pt>
                <c:pt idx="30">
                  <c:v>-48.383135456716289</c:v>
                </c:pt>
                <c:pt idx="31">
                  <c:v>-50.321333235571743</c:v>
                </c:pt>
                <c:pt idx="32">
                  <c:v>-51.904956808653935</c:v>
                </c:pt>
                <c:pt idx="33">
                  <c:v>-53.243891788542697</c:v>
                </c:pt>
                <c:pt idx="34">
                  <c:v>-54.403730200607576</c:v>
                </c:pt>
                <c:pt idx="35">
                  <c:v>-55.42678028791051</c:v>
                </c:pt>
                <c:pt idx="36">
                  <c:v>-56.341929840441679</c:v>
                </c:pt>
              </c:numCache>
            </c:numRef>
          </c:yVal>
          <c:smooth val="1"/>
          <c:extLst>
            <c:ext xmlns:c16="http://schemas.microsoft.com/office/drawing/2014/chart" uri="{C3380CC4-5D6E-409C-BE32-E72D297353CC}">
              <c16:uniqueId val="{00000000-C691-4223-8977-6842B2179B9D}"/>
            </c:ext>
          </c:extLst>
        </c:ser>
        <c:ser>
          <c:idx val="1"/>
          <c:order val="1"/>
          <c:tx>
            <c:v>Type II No Inner Loop Compensator</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calculations'!$M$363:$M$399</c:f>
              <c:numCache>
                <c:formatCode>General</c:formatCode>
                <c:ptCount val="37"/>
                <c:pt idx="0">
                  <c:v>28.239733066972661</c:v>
                </c:pt>
                <c:pt idx="1">
                  <c:v>22.224594299178555</c:v>
                </c:pt>
                <c:pt idx="2">
                  <c:v>18.71185466745257</c:v>
                </c:pt>
                <c:pt idx="3">
                  <c:v>16.22576549777061</c:v>
                </c:pt>
                <c:pt idx="4">
                  <c:v>14.303816960942211</c:v>
                </c:pt>
                <c:pt idx="5">
                  <c:v>12.739966898982594</c:v>
                </c:pt>
                <c:pt idx="6">
                  <c:v>11.424277264927412</c:v>
                </c:pt>
                <c:pt idx="7">
                  <c:v>10.291095565763372</c:v>
                </c:pt>
                <c:pt idx="8">
                  <c:v>9.2980453288764373</c:v>
                </c:pt>
                <c:pt idx="9">
                  <c:v>8.4161632398462345</c:v>
                </c:pt>
                <c:pt idx="10">
                  <c:v>2.8873372091378653</c:v>
                </c:pt>
                <c:pt idx="11">
                  <c:v>7.0497415524346227E-2</c:v>
                </c:pt>
                <c:pt idx="12">
                  <c:v>-1.6149459731226912</c:v>
                </c:pt>
                <c:pt idx="13">
                  <c:v>-2.7097791220847993</c:v>
                </c:pt>
                <c:pt idx="14">
                  <c:v>-3.4677883709438078</c:v>
                </c:pt>
                <c:pt idx="15">
                  <c:v>-4.0239125109677101</c:v>
                </c:pt>
                <c:pt idx="16">
                  <c:v>-4.4547147481287306</c:v>
                </c:pt>
                <c:pt idx="17">
                  <c:v>-4.8055789290712028</c:v>
                </c:pt>
                <c:pt idx="18">
                  <c:v>-5.1043421086407861</c:v>
                </c:pt>
                <c:pt idx="19">
                  <c:v>-7.2362999770997147</c:v>
                </c:pt>
                <c:pt idx="20">
                  <c:v>-9.083401950976759</c:v>
                </c:pt>
                <c:pt idx="21">
                  <c:v>-10.779377354494489</c:v>
                </c:pt>
                <c:pt idx="22">
                  <c:v>-12.300140959546404</c:v>
                </c:pt>
                <c:pt idx="23">
                  <c:v>-13.657702348616588</c:v>
                </c:pt>
                <c:pt idx="24">
                  <c:v>-14.876000404283342</c:v>
                </c:pt>
                <c:pt idx="25">
                  <c:v>-15.978729233193247</c:v>
                </c:pt>
                <c:pt idx="26">
                  <c:v>-16.98600918881742</c:v>
                </c:pt>
                <c:pt idx="27">
                  <c:v>-17.914107300833205</c:v>
                </c:pt>
                <c:pt idx="28">
                  <c:v>-24.744112764104401</c:v>
                </c:pt>
                <c:pt idx="29">
                  <c:v>-29.513612202776777</c:v>
                </c:pt>
                <c:pt idx="30">
                  <c:v>-33.330056485971284</c:v>
                </c:pt>
                <c:pt idx="31">
                  <c:v>-36.531061748913551</c:v>
                </c:pt>
                <c:pt idx="32">
                  <c:v>-39.282973068780514</c:v>
                </c:pt>
                <c:pt idx="33">
                  <c:v>-41.690094006385493</c:v>
                </c:pt>
                <c:pt idx="34">
                  <c:v>-43.82469961226785</c:v>
                </c:pt>
                <c:pt idx="35">
                  <c:v>-45.739266073583138</c:v>
                </c:pt>
                <c:pt idx="36">
                  <c:v>-47.4730084771981</c:v>
                </c:pt>
              </c:numCache>
            </c:numRef>
          </c:yVal>
          <c:smooth val="1"/>
          <c:extLst>
            <c:ext xmlns:c16="http://schemas.microsoft.com/office/drawing/2014/chart" uri="{C3380CC4-5D6E-409C-BE32-E72D297353CC}">
              <c16:uniqueId val="{00000001-C691-4223-8977-6842B2179B9D}"/>
            </c:ext>
          </c:extLst>
        </c:ser>
        <c:ser>
          <c:idx val="2"/>
          <c:order val="2"/>
          <c:tx>
            <c:v>Type II No Inner Loop Closed Loop</c:v>
          </c:tx>
          <c:xVal>
            <c:numRef>
              <c:f>'tables and calculations'!$D$285:$D$321</c:f>
              <c:numCache>
                <c:formatCode>0.00E+00</c:formatCode>
                <c:ptCount val="37"/>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calculations'!$P$363:$P$399</c:f>
              <c:numCache>
                <c:formatCode>General</c:formatCode>
                <c:ptCount val="37"/>
                <c:pt idx="0">
                  <c:v>37.682916857249822</c:v>
                </c:pt>
                <c:pt idx="1">
                  <c:v>31.200226509769923</c:v>
                </c:pt>
                <c:pt idx="2">
                  <c:v>27.005225413774646</c:v>
                </c:pt>
                <c:pt idx="3">
                  <c:v>23.71456779263433</c:v>
                </c:pt>
                <c:pt idx="4">
                  <c:v>20.938186142787441</c:v>
                </c:pt>
                <c:pt idx="5">
                  <c:v>18.516849647524943</c:v>
                </c:pt>
                <c:pt idx="6">
                  <c:v>16.367027838890529</c:v>
                </c:pt>
                <c:pt idx="7">
                  <c:v>14.436131736242606</c:v>
                </c:pt>
                <c:pt idx="8">
                  <c:v>12.686986067278026</c:v>
                </c:pt>
                <c:pt idx="9">
                  <c:v>11.091501595374986</c:v>
                </c:pt>
                <c:pt idx="10">
                  <c:v>0.25750508656380794</c:v>
                </c:pt>
                <c:pt idx="11">
                  <c:v>-5.9346934192961243</c:v>
                </c:pt>
                <c:pt idx="12">
                  <c:v>-10.066458559708821</c:v>
                </c:pt>
                <c:pt idx="13">
                  <c:v>-13.074997581979801</c:v>
                </c:pt>
                <c:pt idx="14">
                  <c:v>-15.403268026483962</c:v>
                </c:pt>
                <c:pt idx="15">
                  <c:v>-17.2902501363195</c:v>
                </c:pt>
                <c:pt idx="16">
                  <c:v>-18.875640443516854</c:v>
                </c:pt>
                <c:pt idx="17">
                  <c:v>-20.245951422695391</c:v>
                </c:pt>
                <c:pt idx="18">
                  <c:v>-21.457284907687132</c:v>
                </c:pt>
                <c:pt idx="19">
                  <c:v>-29.601584763153109</c:v>
                </c:pt>
                <c:pt idx="20">
                  <c:v>-34.968980947901549</c:v>
                </c:pt>
                <c:pt idx="21">
                  <c:v>-39.16319511647179</c:v>
                </c:pt>
                <c:pt idx="22">
                  <c:v>-42.621910883083359</c:v>
                </c:pt>
                <c:pt idx="23">
                  <c:v>-45.56296241755453</c:v>
                </c:pt>
                <c:pt idx="24">
                  <c:v>-48.120114998405512</c:v>
                </c:pt>
                <c:pt idx="25">
                  <c:v>-50.382630020368836</c:v>
                </c:pt>
                <c:pt idx="26">
                  <c:v>-52.412924261743541</c:v>
                </c:pt>
                <c:pt idx="27">
                  <c:v>-54.256146317465962</c:v>
                </c:pt>
                <c:pt idx="28">
                  <c:v>-67.106668985033139</c:v>
                </c:pt>
                <c:pt idx="29">
                  <c:v>-75.397978288167849</c:v>
                </c:pt>
                <c:pt idx="30">
                  <c:v>-81.713191942687558</c:v>
                </c:pt>
                <c:pt idx="31">
                  <c:v>-86.852394984485272</c:v>
                </c:pt>
                <c:pt idx="32">
                  <c:v>-91.187929877434456</c:v>
                </c:pt>
                <c:pt idx="33">
                  <c:v>-94.933985794928191</c:v>
                </c:pt>
                <c:pt idx="34">
                  <c:v>-98.228429812875447</c:v>
                </c:pt>
                <c:pt idx="35">
                  <c:v>-101.16604636149364</c:v>
                </c:pt>
                <c:pt idx="36">
                  <c:v>-103.81493831763977</c:v>
                </c:pt>
              </c:numCache>
            </c:numRef>
          </c:yVal>
          <c:smooth val="1"/>
          <c:extLst>
            <c:ext xmlns:c16="http://schemas.microsoft.com/office/drawing/2014/chart" uri="{C3380CC4-5D6E-409C-BE32-E72D297353CC}">
              <c16:uniqueId val="{00000002-C691-4223-8977-6842B2179B9D}"/>
            </c:ext>
          </c:extLst>
        </c:ser>
        <c:dLbls>
          <c:showLegendKey val="0"/>
          <c:showVal val="0"/>
          <c:showCatName val="0"/>
          <c:showSerName val="0"/>
          <c:showPercent val="0"/>
          <c:showBubbleSize val="0"/>
        </c:dLbls>
        <c:axId val="185075968"/>
        <c:axId val="185086336"/>
      </c:scatterChart>
      <c:valAx>
        <c:axId val="185075968"/>
        <c:scaling>
          <c:logBase val="10"/>
          <c:orientation val="minMax"/>
          <c:max val="100000"/>
          <c:min val="10"/>
        </c:scaling>
        <c:delete val="0"/>
        <c:axPos val="b"/>
        <c:minorGridlines/>
        <c:title>
          <c:tx>
            <c:rich>
              <a:bodyPr/>
              <a:lstStyle/>
              <a:p>
                <a:pPr>
                  <a:defRPr/>
                </a:pPr>
                <a:r>
                  <a:rPr lang="en-US"/>
                  <a:t>Frequency (Hz)</a:t>
                </a:r>
              </a:p>
            </c:rich>
          </c:tx>
          <c:overlay val="0"/>
        </c:title>
        <c:numFmt formatCode="#,##0.00" sourceLinked="0"/>
        <c:majorTickMark val="out"/>
        <c:minorTickMark val="none"/>
        <c:tickLblPos val="nextTo"/>
        <c:crossAx val="185086336"/>
        <c:crossesAt val="-1000"/>
        <c:crossBetween val="midCat"/>
      </c:valAx>
      <c:valAx>
        <c:axId val="185086336"/>
        <c:scaling>
          <c:orientation val="minMax"/>
        </c:scaling>
        <c:delete val="0"/>
        <c:axPos val="l"/>
        <c:majorGridlines/>
        <c:title>
          <c:tx>
            <c:rich>
              <a:bodyPr rot="-5400000" vert="horz"/>
              <a:lstStyle/>
              <a:p>
                <a:pPr>
                  <a:defRPr/>
                </a:pPr>
                <a:r>
                  <a:rPr lang="en-US"/>
                  <a:t>Gain (dB)</a:t>
                </a:r>
              </a:p>
            </c:rich>
          </c:tx>
          <c:overlay val="0"/>
        </c:title>
        <c:numFmt formatCode="General" sourceLinked="1"/>
        <c:majorTickMark val="out"/>
        <c:minorTickMark val="none"/>
        <c:tickLblPos val="nextTo"/>
        <c:crossAx val="185075968"/>
        <c:crosses val="autoZero"/>
        <c:crossBetween val="midCat"/>
      </c:valAx>
    </c:plotArea>
    <c:legend>
      <c:legendPos val="b"/>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Phase(°)</a:t>
            </a:r>
            <a:r>
              <a:rPr lang="en-US" baseline="0"/>
              <a:t> vs Frequency(Hz)</a:t>
            </a:r>
            <a:endParaRPr lang="en-US"/>
          </a:p>
        </c:rich>
      </c:tx>
      <c:overlay val="0"/>
    </c:title>
    <c:autoTitleDeleted val="0"/>
    <c:plotArea>
      <c:layout/>
      <c:scatterChart>
        <c:scatterStyle val="smoothMarker"/>
        <c:varyColors val="0"/>
        <c:ser>
          <c:idx val="0"/>
          <c:order val="0"/>
          <c:tx>
            <c:v>Power Stage</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calculations'!$I$285:$I$1375</c:f>
              <c:numCache>
                <c:formatCode>General</c:formatCode>
                <c:ptCount val="1091"/>
                <c:pt idx="0">
                  <c:v>-11.22431019405958</c:v>
                </c:pt>
                <c:pt idx="1">
                  <c:v>-21.647761370600801</c:v>
                </c:pt>
                <c:pt idx="2">
                  <c:v>-30.76698362665832</c:v>
                </c:pt>
                <c:pt idx="3">
                  <c:v>-38.442025575825483</c:v>
                </c:pt>
                <c:pt idx="4">
                  <c:v>-44.776581736086015</c:v>
                </c:pt>
                <c:pt idx="5">
                  <c:v>-49.974518568986731</c:v>
                </c:pt>
                <c:pt idx="6">
                  <c:v>-54.25071288047814</c:v>
                </c:pt>
                <c:pt idx="7">
                  <c:v>-57.793447449904875</c:v>
                </c:pt>
                <c:pt idx="8">
                  <c:v>-60.755309292765517</c:v>
                </c:pt>
                <c:pt idx="9">
                  <c:v>-63.255794731874019</c:v>
                </c:pt>
                <c:pt idx="10">
                  <c:v>-75.858255117957611</c:v>
                </c:pt>
                <c:pt idx="11">
                  <c:v>-80.464949217675681</c:v>
                </c:pt>
                <c:pt idx="12">
                  <c:v>-82.819779484548604</c:v>
                </c:pt>
                <c:pt idx="13">
                  <c:v>-84.244995658771145</c:v>
                </c:pt>
                <c:pt idx="14">
                  <c:v>-85.19923579324302</c:v>
                </c:pt>
                <c:pt idx="15">
                  <c:v>-85.882505138668733</c:v>
                </c:pt>
                <c:pt idx="16">
                  <c:v>-86.395738819244713</c:v>
                </c:pt>
                <c:pt idx="17">
                  <c:v>-86.795325605325417</c:v>
                </c:pt>
                <c:pt idx="18">
                  <c:v>-87.115221744589718</c:v>
                </c:pt>
                <c:pt idx="19">
                  <c:v>-88.556696175133183</c:v>
                </c:pt>
                <c:pt idx="20">
                  <c:v>-89.037684371665136</c:v>
                </c:pt>
                <c:pt idx="21">
                  <c:v>-89.278233587184886</c:v>
                </c:pt>
                <c:pt idx="22">
                  <c:v>-89.422575874194933</c:v>
                </c:pt>
                <c:pt idx="23">
                  <c:v>-89.518808250821664</c:v>
                </c:pt>
                <c:pt idx="24">
                  <c:v>-89.587547356587081</c:v>
                </c:pt>
                <c:pt idx="25">
                  <c:v>-89.639102475934493</c:v>
                </c:pt>
                <c:pt idx="26">
                  <c:v>-89.679201310409866</c:v>
                </c:pt>
                <c:pt idx="27">
                  <c:v>-89.711280606142481</c:v>
                </c:pt>
                <c:pt idx="28">
                  <c:v>-89.855639386649514</c:v>
                </c:pt>
                <c:pt idx="29">
                  <c:v>-89.903759477959653</c:v>
                </c:pt>
                <c:pt idx="30">
                  <c:v>-89.927819578770411</c:v>
                </c:pt>
                <c:pt idx="31">
                  <c:v>-89.942255652019085</c:v>
                </c:pt>
                <c:pt idx="32">
                  <c:v>-89.951879705037726</c:v>
                </c:pt>
                <c:pt idx="33">
                  <c:v>-89.958754030316584</c:v>
                </c:pt>
                <c:pt idx="34">
                  <c:v>-89.963909775065858</c:v>
                </c:pt>
                <c:pt idx="35">
                  <c:v>-89.967919799168072</c:v>
                </c:pt>
                <c:pt idx="36">
                  <c:v>-89.971127818678042</c:v>
                </c:pt>
              </c:numCache>
            </c:numRef>
          </c:yVal>
          <c:smooth val="1"/>
          <c:extLst>
            <c:ext xmlns:c16="http://schemas.microsoft.com/office/drawing/2014/chart" uri="{C3380CC4-5D6E-409C-BE32-E72D297353CC}">
              <c16:uniqueId val="{00000000-5C8B-4889-899B-5B1060766AE6}"/>
            </c:ext>
          </c:extLst>
        </c:ser>
        <c:ser>
          <c:idx val="1"/>
          <c:order val="1"/>
          <c:tx>
            <c:v>Type II No Inner Loop Compensator</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calculations'!$N$363:$N$399</c:f>
              <c:numCache>
                <c:formatCode>General</c:formatCode>
                <c:ptCount val="37"/>
                <c:pt idx="0">
                  <c:v>90.952364785675712</c:v>
                </c:pt>
                <c:pt idx="1">
                  <c:v>91.903697694895911</c:v>
                </c:pt>
                <c:pt idx="2">
                  <c:v>92.852972257917713</c:v>
                </c:pt>
                <c:pt idx="3">
                  <c:v>93.799172748233019</c:v>
                </c:pt>
                <c:pt idx="4">
                  <c:v>94.741299380404513</c:v>
                </c:pt>
                <c:pt idx="5">
                  <c:v>95.67837330404231</c:v>
                </c:pt>
                <c:pt idx="6">
                  <c:v>96.609441333574892</c:v>
                </c:pt>
                <c:pt idx="7">
                  <c:v>97.533580359611278</c:v>
                </c:pt>
                <c:pt idx="8">
                  <c:v>98.44990139493224</c:v>
                </c:pt>
                <c:pt idx="9">
                  <c:v>99.357553216217966</c:v>
                </c:pt>
                <c:pt idx="10">
                  <c:v>107.80203046028483</c:v>
                </c:pt>
                <c:pt idx="11">
                  <c:v>114.78964297420612</c:v>
                </c:pt>
                <c:pt idx="12">
                  <c:v>120.208315855386</c:v>
                </c:pt>
                <c:pt idx="13">
                  <c:v>124.21423077061152</c:v>
                </c:pt>
                <c:pt idx="14">
                  <c:v>127.05833014538752</c:v>
                </c:pt>
                <c:pt idx="15">
                  <c:v>128.98883162445065</c:v>
                </c:pt>
                <c:pt idx="16">
                  <c:v>130.21542805631546</c:v>
                </c:pt>
                <c:pt idx="17">
                  <c:v>130.90397322546164</c:v>
                </c:pt>
                <c:pt idx="18">
                  <c:v>131.18212597824737</c:v>
                </c:pt>
                <c:pt idx="19">
                  <c:v>124.84682764770383</c:v>
                </c:pt>
                <c:pt idx="20">
                  <c:v>115.96281443661864</c:v>
                </c:pt>
                <c:pt idx="21">
                  <c:v>108.6178504644614</c:v>
                </c:pt>
                <c:pt idx="22">
                  <c:v>102.75041142638921</c:v>
                </c:pt>
                <c:pt idx="23">
                  <c:v>97.949553121118541</c:v>
                </c:pt>
                <c:pt idx="24">
                  <c:v>93.895425661840363</c:v>
                </c:pt>
                <c:pt idx="25">
                  <c:v>90.373584309551347</c:v>
                </c:pt>
                <c:pt idx="26">
                  <c:v>87.24277428122565</c:v>
                </c:pt>
                <c:pt idx="27">
                  <c:v>84.408648163982122</c:v>
                </c:pt>
                <c:pt idx="28">
                  <c:v>64.226821975003219</c:v>
                </c:pt>
                <c:pt idx="29">
                  <c:v>51.172570445568738</c:v>
                </c:pt>
                <c:pt idx="30">
                  <c:v>41.996517610171537</c:v>
                </c:pt>
                <c:pt idx="31">
                  <c:v>35.340276757256305</c:v>
                </c:pt>
                <c:pt idx="32">
                  <c:v>30.369769383582565</c:v>
                </c:pt>
                <c:pt idx="33">
                  <c:v>26.55417442221156</c:v>
                </c:pt>
                <c:pt idx="34">
                  <c:v>23.551288485126037</c:v>
                </c:pt>
                <c:pt idx="35">
                  <c:v>21.135930861689303</c:v>
                </c:pt>
                <c:pt idx="36">
                  <c:v>19.156179041812806</c:v>
                </c:pt>
              </c:numCache>
            </c:numRef>
          </c:yVal>
          <c:smooth val="1"/>
          <c:extLst>
            <c:ext xmlns:c16="http://schemas.microsoft.com/office/drawing/2014/chart" uri="{C3380CC4-5D6E-409C-BE32-E72D297353CC}">
              <c16:uniqueId val="{00000001-5C8B-4889-899B-5B1060766AE6}"/>
            </c:ext>
          </c:extLst>
        </c:ser>
        <c:ser>
          <c:idx val="2"/>
          <c:order val="2"/>
          <c:tx>
            <c:v>Type II No Inner Loop Closed Loop</c:v>
          </c:tx>
          <c:xVal>
            <c:numRef>
              <c:f>'tables and calculations'!$D$285:$D$321</c:f>
              <c:numCache>
                <c:formatCode>0.00E+00</c:formatCode>
                <c:ptCount val="37"/>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calculations'!$Q$363:$Q$399</c:f>
              <c:numCache>
                <c:formatCode>General</c:formatCode>
                <c:ptCount val="37"/>
                <c:pt idx="0">
                  <c:v>79.728054591616171</c:v>
                </c:pt>
                <c:pt idx="1">
                  <c:v>70.255936324295149</c:v>
                </c:pt>
                <c:pt idx="2">
                  <c:v>62.085988631259511</c:v>
                </c:pt>
                <c:pt idx="3">
                  <c:v>55.357147172407608</c:v>
                </c:pt>
                <c:pt idx="4">
                  <c:v>49.964717644318512</c:v>
                </c:pt>
                <c:pt idx="5">
                  <c:v>45.703854735055614</c:v>
                </c:pt>
                <c:pt idx="6">
                  <c:v>42.35872845309683</c:v>
                </c:pt>
                <c:pt idx="7">
                  <c:v>39.740132909706375</c:v>
                </c:pt>
                <c:pt idx="8">
                  <c:v>37.694592102166752</c:v>
                </c:pt>
                <c:pt idx="9">
                  <c:v>36.101758484344003</c:v>
                </c:pt>
                <c:pt idx="10">
                  <c:v>31.9437753423272</c:v>
                </c:pt>
                <c:pt idx="11">
                  <c:v>34.324693756530422</c:v>
                </c:pt>
                <c:pt idx="12">
                  <c:v>37.388536370837471</c:v>
                </c:pt>
                <c:pt idx="13">
                  <c:v>39.969235111840419</c:v>
                </c:pt>
                <c:pt idx="14">
                  <c:v>41.85909435214441</c:v>
                </c:pt>
                <c:pt idx="15">
                  <c:v>43.106326485781921</c:v>
                </c:pt>
                <c:pt idx="16">
                  <c:v>43.819689237070747</c:v>
                </c:pt>
                <c:pt idx="17">
                  <c:v>44.108647620136225</c:v>
                </c:pt>
                <c:pt idx="18">
                  <c:v>44.066904233657681</c:v>
                </c:pt>
                <c:pt idx="19">
                  <c:v>36.290131472570721</c:v>
                </c:pt>
                <c:pt idx="20">
                  <c:v>26.925130064953549</c:v>
                </c:pt>
                <c:pt idx="21">
                  <c:v>19.339616877276598</c:v>
                </c:pt>
                <c:pt idx="22">
                  <c:v>13.327835552194301</c:v>
                </c:pt>
                <c:pt idx="23">
                  <c:v>8.4307448702969339</c:v>
                </c:pt>
                <c:pt idx="24">
                  <c:v>4.307878305253297</c:v>
                </c:pt>
                <c:pt idx="25">
                  <c:v>0.7344818336168828</c:v>
                </c:pt>
                <c:pt idx="26">
                  <c:v>357.56357297081581</c:v>
                </c:pt>
                <c:pt idx="27">
                  <c:v>354.69736755783958</c:v>
                </c:pt>
                <c:pt idx="28">
                  <c:v>334.37118258835369</c:v>
                </c:pt>
                <c:pt idx="29">
                  <c:v>321.26881096760894</c:v>
                </c:pt>
                <c:pt idx="30">
                  <c:v>312.0686980314012</c:v>
                </c:pt>
                <c:pt idx="31">
                  <c:v>305.39802110523726</c:v>
                </c:pt>
                <c:pt idx="32">
                  <c:v>300.41788967854484</c:v>
                </c:pt>
                <c:pt idx="33">
                  <c:v>296.595420391895</c:v>
                </c:pt>
                <c:pt idx="34">
                  <c:v>293.58737871006019</c:v>
                </c:pt>
                <c:pt idx="35">
                  <c:v>291.16801106252126</c:v>
                </c:pt>
                <c:pt idx="36">
                  <c:v>289.18505122313474</c:v>
                </c:pt>
              </c:numCache>
            </c:numRef>
          </c:yVal>
          <c:smooth val="1"/>
          <c:extLst>
            <c:ext xmlns:c16="http://schemas.microsoft.com/office/drawing/2014/chart" uri="{C3380CC4-5D6E-409C-BE32-E72D297353CC}">
              <c16:uniqueId val="{00000002-5C8B-4889-899B-5B1060766AE6}"/>
            </c:ext>
          </c:extLst>
        </c:ser>
        <c:dLbls>
          <c:showLegendKey val="0"/>
          <c:showVal val="0"/>
          <c:showCatName val="0"/>
          <c:showSerName val="0"/>
          <c:showPercent val="0"/>
          <c:showBubbleSize val="0"/>
        </c:dLbls>
        <c:axId val="185104640"/>
        <c:axId val="185119104"/>
      </c:scatterChart>
      <c:valAx>
        <c:axId val="185104640"/>
        <c:scaling>
          <c:logBase val="10"/>
          <c:orientation val="minMax"/>
          <c:max val="100000"/>
          <c:min val="10"/>
        </c:scaling>
        <c:delete val="0"/>
        <c:axPos val="b"/>
        <c:minorGridlines/>
        <c:title>
          <c:tx>
            <c:rich>
              <a:bodyPr/>
              <a:lstStyle/>
              <a:p>
                <a:pPr>
                  <a:defRPr/>
                </a:pPr>
                <a:r>
                  <a:rPr lang="en-US"/>
                  <a:t>Frequency (Hz)</a:t>
                </a:r>
              </a:p>
            </c:rich>
          </c:tx>
          <c:overlay val="0"/>
        </c:title>
        <c:numFmt formatCode="#,##0.00" sourceLinked="0"/>
        <c:majorTickMark val="out"/>
        <c:minorTickMark val="none"/>
        <c:tickLblPos val="nextTo"/>
        <c:crossAx val="185119104"/>
        <c:crossesAt val="-360"/>
        <c:crossBetween val="midCat"/>
      </c:valAx>
      <c:valAx>
        <c:axId val="185119104"/>
        <c:scaling>
          <c:orientation val="minMax"/>
          <c:max val="180"/>
          <c:min val="-180"/>
        </c:scaling>
        <c:delete val="0"/>
        <c:axPos val="l"/>
        <c:majorGridlines/>
        <c:title>
          <c:tx>
            <c:rich>
              <a:bodyPr rot="-5400000" vert="horz"/>
              <a:lstStyle/>
              <a:p>
                <a:pPr>
                  <a:defRPr/>
                </a:pPr>
                <a:r>
                  <a:rPr lang="en-US"/>
                  <a:t>Phase (</a:t>
                </a:r>
                <a:r>
                  <a:rPr lang="en-US">
                    <a:latin typeface="Arial"/>
                    <a:cs typeface="Arial"/>
                  </a:rPr>
                  <a:t>°)</a:t>
                </a:r>
                <a:endParaRPr lang="en-US"/>
              </a:p>
            </c:rich>
          </c:tx>
          <c:overlay val="0"/>
        </c:title>
        <c:numFmt formatCode="General" sourceLinked="1"/>
        <c:majorTickMark val="out"/>
        <c:minorTickMark val="none"/>
        <c:tickLblPos val="nextTo"/>
        <c:crossAx val="185104640"/>
        <c:crosses val="autoZero"/>
        <c:crossBetween val="midCat"/>
        <c:majorUnit val="30"/>
        <c:minorUnit val="10"/>
      </c:valAx>
    </c:plotArea>
    <c:legend>
      <c:legendPos val="b"/>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LLC Gain Curve with the Selected</a:t>
            </a:r>
            <a:r>
              <a:rPr lang="en-US" baseline="0"/>
              <a:t> L</a:t>
            </a:r>
            <a:r>
              <a:rPr lang="en-US" baseline="-25000"/>
              <a:t>N</a:t>
            </a:r>
            <a:r>
              <a:rPr lang="en-US" baseline="0"/>
              <a:t> and Q</a:t>
            </a:r>
            <a:r>
              <a:rPr lang="en-US" baseline="-25000"/>
              <a:t>E</a:t>
            </a:r>
          </a:p>
        </c:rich>
      </c:tx>
      <c:overlay val="0"/>
    </c:title>
    <c:autoTitleDeleted val="0"/>
    <c:plotArea>
      <c:layout>
        <c:manualLayout>
          <c:layoutTarget val="inner"/>
          <c:xMode val="edge"/>
          <c:yMode val="edge"/>
          <c:x val="0.10230995468688515"/>
          <c:y val="0.12456114762130141"/>
          <c:w val="0.7273907840345305"/>
          <c:h val="0.72545693752621609"/>
        </c:manualLayout>
      </c:layout>
      <c:scatterChart>
        <c:scatterStyle val="smoothMarker"/>
        <c:varyColors val="0"/>
        <c:ser>
          <c:idx val="0"/>
          <c:order val="0"/>
          <c:marker>
            <c:symbol val="none"/>
          </c:marker>
          <c:xVal>
            <c:numRef>
              <c:f>'tables and calculations'!$C$66:$C$140</c:f>
              <c:numCache>
                <c:formatCode>0.00</c:formatCode>
                <c:ptCount val="75"/>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numCache>
            </c:numRef>
          </c:xVal>
          <c:yVal>
            <c:numRef>
              <c:f>'tables and calculations'!$S$66:$S$140</c:f>
              <c:numCache>
                <c:formatCode>0.00</c:formatCode>
                <c:ptCount val="75"/>
                <c:pt idx="0">
                  <c:v>0</c:v>
                </c:pt>
                <c:pt idx="1">
                  <c:v>1.2368960531553209E-2</c:v>
                </c:pt>
                <c:pt idx="2">
                  <c:v>5.1270484001735804E-2</c:v>
                </c:pt>
                <c:pt idx="3">
                  <c:v>0.12261726354055234</c:v>
                </c:pt>
                <c:pt idx="4">
                  <c:v>0.2381521624759938</c:v>
                </c:pt>
                <c:pt idx="5">
                  <c:v>0.41832243223553461</c:v>
                </c:pt>
                <c:pt idx="6">
                  <c:v>0.69300844031586728</c:v>
                </c:pt>
                <c:pt idx="7">
                  <c:v>1.0784680785841156</c:v>
                </c:pt>
                <c:pt idx="8">
                  <c:v>1.4792448655512553</c:v>
                </c:pt>
                <c:pt idx="11">
                  <c:v>1.6678371816200794</c:v>
                </c:pt>
                <c:pt idx="12">
                  <c:v>1.6226741312855153</c:v>
                </c:pt>
                <c:pt idx="15">
                  <c:v>1.5008043131294002</c:v>
                </c:pt>
                <c:pt idx="16">
                  <c:v>1.3846587206954839</c:v>
                </c:pt>
                <c:pt idx="17">
                  <c:v>1.2910815761731731</c:v>
                </c:pt>
                <c:pt idx="18">
                  <c:v>1.2180934740822706</c:v>
                </c:pt>
                <c:pt idx="19">
                  <c:v>1.160882569572014</c:v>
                </c:pt>
                <c:pt idx="20">
                  <c:v>1.1153140524433405</c:v>
                </c:pt>
                <c:pt idx="21">
                  <c:v>1.0783313830269396</c:v>
                </c:pt>
                <c:pt idx="22">
                  <c:v>1.0477513239337828</c:v>
                </c:pt>
                <c:pt idx="23">
                  <c:v>1.0220156029583183</c:v>
                </c:pt>
                <c:pt idx="24">
                  <c:v>1</c:v>
                </c:pt>
                <c:pt idx="25">
                  <c:v>0.98088156847783514</c:v>
                </c:pt>
                <c:pt idx="26">
                  <c:v>0.96404861863178193</c:v>
                </c:pt>
                <c:pt idx="27">
                  <c:v>0.94903971202712034</c:v>
                </c:pt>
                <c:pt idx="28">
                  <c:v>0.93550192052033354</c:v>
                </c:pt>
                <c:pt idx="29">
                  <c:v>0.92316187859064203</c:v>
                </c:pt>
                <c:pt idx="30">
                  <c:v>0.91180540850601188</c:v>
                </c:pt>
                <c:pt idx="31">
                  <c:v>0.90126296397421546</c:v>
                </c:pt>
                <c:pt idx="32">
                  <c:v>0.89139907925159489</c:v>
                </c:pt>
                <c:pt idx="33">
                  <c:v>0.88210461572798771</c:v>
                </c:pt>
                <c:pt idx="34">
                  <c:v>0.87329099014365874</c:v>
                </c:pt>
                <c:pt idx="35">
                  <c:v>0.86488582570482631</c:v>
                </c:pt>
                <c:pt idx="36">
                  <c:v>0.85682963814890134</c:v>
                </c:pt>
                <c:pt idx="37">
                  <c:v>0.84907328378768332</c:v>
                </c:pt>
                <c:pt idx="38">
                  <c:v>0.84157597500307357</c:v>
                </c:pt>
                <c:pt idx="39">
                  <c:v>0.83430372289144961</c:v>
                </c:pt>
                <c:pt idx="40">
                  <c:v>0.82722810470098196</c:v>
                </c:pt>
                <c:pt idx="41">
                  <c:v>0.82032528058291898</c:v>
                </c:pt>
                <c:pt idx="42">
                  <c:v>0.81357520342975831</c:v>
                </c:pt>
                <c:pt idx="43">
                  <c:v>0.80696097951184087</c:v>
                </c:pt>
                <c:pt idx="44">
                  <c:v>0.80046834781859133</c:v>
                </c:pt>
                <c:pt idx="45">
                  <c:v>0.79408525353875647</c:v>
                </c:pt>
                <c:pt idx="46">
                  <c:v>0.78780149672384048</c:v>
                </c:pt>
                <c:pt idx="47">
                  <c:v>0.78160844139534769</c:v>
                </c:pt>
                <c:pt idx="48">
                  <c:v>0.77549877355143237</c:v>
                </c:pt>
                <c:pt idx="49">
                  <c:v>0.76946629896845808</c:v>
                </c:pt>
                <c:pt idx="50">
                  <c:v>0.76350577356985261</c:v>
                </c:pt>
                <c:pt idx="51">
                  <c:v>0.7576127605886479</c:v>
                </c:pt>
                <c:pt idx="52">
                  <c:v>0.75178350988399567</c:v>
                </c:pt>
                <c:pt idx="53">
                  <c:v>0.74601485566184511</c:v>
                </c:pt>
                <c:pt idx="54">
                  <c:v>0.74030412955267944</c:v>
                </c:pt>
                <c:pt idx="55">
                  <c:v>0.73464908655727124</c:v>
                </c:pt>
                <c:pt idx="56">
                  <c:v>0.72904784181717397</c:v>
                </c:pt>
                <c:pt idx="57">
                  <c:v>0.72349881652456161</c:v>
                </c:pt>
                <c:pt idx="58">
                  <c:v>0.71800069157492874</c:v>
                </c:pt>
                <c:pt idx="59">
                  <c:v>0.71255236780046416</c:v>
                </c:pt>
                <c:pt idx="60">
                  <c:v>0.70715293181292072</c:v>
                </c:pt>
                <c:pt idx="61">
                  <c:v>0.70180162664115453</c:v>
                </c:pt>
                <c:pt idx="62">
                  <c:v>0.69649782647718184</c:v>
                </c:pt>
                <c:pt idx="63">
                  <c:v>0.69124101495077317</c:v>
                </c:pt>
                <c:pt idx="64">
                  <c:v>0.68603076644080907</c:v>
                </c:pt>
                <c:pt idx="65">
                  <c:v>0.68086673000494646</c:v>
                </c:pt>
                <c:pt idx="66">
                  <c:v>0.6757486155705561</c:v>
                </c:pt>
                <c:pt idx="67">
                  <c:v>0.67067618208135815</c:v>
                </c:pt>
                <c:pt idx="68">
                  <c:v>0.66564922733754084</c:v>
                </c:pt>
                <c:pt idx="69">
                  <c:v>0.66066757930382114</c:v>
                </c:pt>
                <c:pt idx="70">
                  <c:v>0.65573108869095675</c:v>
                </c:pt>
                <c:pt idx="71">
                  <c:v>0.65083962264265849</c:v>
                </c:pt>
                <c:pt idx="72">
                  <c:v>0.64599305938241325</c:v>
                </c:pt>
                <c:pt idx="73">
                  <c:v>0.64119128369400524</c:v>
                </c:pt>
                <c:pt idx="74">
                  <c:v>0.63643418312610622</c:v>
                </c:pt>
              </c:numCache>
            </c:numRef>
          </c:yVal>
          <c:smooth val="1"/>
          <c:extLst>
            <c:ext xmlns:c16="http://schemas.microsoft.com/office/drawing/2014/chart" uri="{C3380CC4-5D6E-409C-BE32-E72D297353CC}">
              <c16:uniqueId val="{00000000-E1D5-4B99-9441-CCFEBF09D22E}"/>
            </c:ext>
          </c:extLst>
        </c:ser>
        <c:ser>
          <c:idx val="1"/>
          <c:order val="1"/>
          <c:tx>
            <c:v>Mg(max)</c:v>
          </c:tx>
          <c:spPr>
            <a:ln>
              <a:solidFill>
                <a:schemeClr val="accent6"/>
              </a:solidFill>
            </a:ln>
          </c:spPr>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calculations'!$U$66:$U$144</c:f>
              <c:numCache>
                <c:formatCode>0.00</c:formatCode>
                <c:ptCount val="79"/>
                <c:pt idx="0">
                  <c:v>1.3985492957746477</c:v>
                </c:pt>
                <c:pt idx="1">
                  <c:v>1.3985492957746477</c:v>
                </c:pt>
                <c:pt idx="2">
                  <c:v>1.3985492957746477</c:v>
                </c:pt>
                <c:pt idx="3">
                  <c:v>1.3985492957746477</c:v>
                </c:pt>
                <c:pt idx="4">
                  <c:v>1.3985492957746477</c:v>
                </c:pt>
                <c:pt idx="5">
                  <c:v>1.3985492957746477</c:v>
                </c:pt>
                <c:pt idx="6">
                  <c:v>1.3985492957746477</c:v>
                </c:pt>
                <c:pt idx="7">
                  <c:v>1.3985492957746477</c:v>
                </c:pt>
                <c:pt idx="8">
                  <c:v>1.3985492957746477</c:v>
                </c:pt>
                <c:pt idx="11">
                  <c:v>1.3985492957746477</c:v>
                </c:pt>
                <c:pt idx="12">
                  <c:v>1.3985492957746477</c:v>
                </c:pt>
                <c:pt idx="15">
                  <c:v>1.3985492957746477</c:v>
                </c:pt>
                <c:pt idx="16">
                  <c:v>1.3985492957746477</c:v>
                </c:pt>
                <c:pt idx="17">
                  <c:v>1.3985492957746477</c:v>
                </c:pt>
                <c:pt idx="18">
                  <c:v>1.3985492957746477</c:v>
                </c:pt>
                <c:pt idx="19">
                  <c:v>1.3985492957746477</c:v>
                </c:pt>
                <c:pt idx="20">
                  <c:v>1.3985492957746477</c:v>
                </c:pt>
                <c:pt idx="21">
                  <c:v>1.3985492957746477</c:v>
                </c:pt>
                <c:pt idx="22">
                  <c:v>1.3985492957746477</c:v>
                </c:pt>
                <c:pt idx="23">
                  <c:v>1.3985492957746477</c:v>
                </c:pt>
                <c:pt idx="24">
                  <c:v>1.3985492957746477</c:v>
                </c:pt>
                <c:pt idx="25">
                  <c:v>1.3985492957746477</c:v>
                </c:pt>
                <c:pt idx="26">
                  <c:v>1.3985492957746477</c:v>
                </c:pt>
                <c:pt idx="27">
                  <c:v>1.3985492957746477</c:v>
                </c:pt>
                <c:pt idx="28">
                  <c:v>1.3985492957746477</c:v>
                </c:pt>
                <c:pt idx="29">
                  <c:v>1.3985492957746477</c:v>
                </c:pt>
                <c:pt idx="30">
                  <c:v>1.3985492957746477</c:v>
                </c:pt>
                <c:pt idx="31">
                  <c:v>1.3985492957746477</c:v>
                </c:pt>
                <c:pt idx="32">
                  <c:v>1.3985492957746477</c:v>
                </c:pt>
                <c:pt idx="33">
                  <c:v>1.3985492957746477</c:v>
                </c:pt>
                <c:pt idx="34">
                  <c:v>1.3985492957746477</c:v>
                </c:pt>
                <c:pt idx="35">
                  <c:v>1.3985492957746477</c:v>
                </c:pt>
                <c:pt idx="36">
                  <c:v>1.3985492957746477</c:v>
                </c:pt>
                <c:pt idx="37">
                  <c:v>1.3985492957746477</c:v>
                </c:pt>
                <c:pt idx="38">
                  <c:v>1.3985492957746477</c:v>
                </c:pt>
                <c:pt idx="39">
                  <c:v>1.3985492957746477</c:v>
                </c:pt>
                <c:pt idx="40">
                  <c:v>1.3985492957746477</c:v>
                </c:pt>
                <c:pt idx="41">
                  <c:v>1.3985492957746477</c:v>
                </c:pt>
                <c:pt idx="42">
                  <c:v>1.3985492957746477</c:v>
                </c:pt>
                <c:pt idx="43">
                  <c:v>1.3985492957746477</c:v>
                </c:pt>
                <c:pt idx="44">
                  <c:v>1.3985492957746477</c:v>
                </c:pt>
                <c:pt idx="45">
                  <c:v>1.3985492957746477</c:v>
                </c:pt>
                <c:pt idx="46">
                  <c:v>1.3985492957746477</c:v>
                </c:pt>
                <c:pt idx="47">
                  <c:v>1.3985492957746477</c:v>
                </c:pt>
                <c:pt idx="48">
                  <c:v>1.3985492957746477</c:v>
                </c:pt>
                <c:pt idx="49">
                  <c:v>1.3985492957746477</c:v>
                </c:pt>
                <c:pt idx="50">
                  <c:v>1.3985492957746477</c:v>
                </c:pt>
                <c:pt idx="51">
                  <c:v>1.3985492957746477</c:v>
                </c:pt>
                <c:pt idx="52">
                  <c:v>1.3985492957746477</c:v>
                </c:pt>
                <c:pt idx="53">
                  <c:v>1.3985492957746477</c:v>
                </c:pt>
                <c:pt idx="54">
                  <c:v>1.3985492957746477</c:v>
                </c:pt>
                <c:pt idx="55">
                  <c:v>1.3985492957746477</c:v>
                </c:pt>
                <c:pt idx="56">
                  <c:v>1.3985492957746477</c:v>
                </c:pt>
                <c:pt idx="57">
                  <c:v>1.3985492957746477</c:v>
                </c:pt>
                <c:pt idx="58">
                  <c:v>1.3985492957746477</c:v>
                </c:pt>
                <c:pt idx="59">
                  <c:v>1.3985492957746477</c:v>
                </c:pt>
                <c:pt idx="60">
                  <c:v>1.3985492957746477</c:v>
                </c:pt>
                <c:pt idx="61">
                  <c:v>1.3985492957746477</c:v>
                </c:pt>
                <c:pt idx="62">
                  <c:v>1.3985492957746477</c:v>
                </c:pt>
                <c:pt idx="63">
                  <c:v>1.3985492957746477</c:v>
                </c:pt>
                <c:pt idx="64">
                  <c:v>1.3985492957746477</c:v>
                </c:pt>
                <c:pt idx="65">
                  <c:v>1.3985492957746477</c:v>
                </c:pt>
                <c:pt idx="66">
                  <c:v>1.3985492957746477</c:v>
                </c:pt>
                <c:pt idx="67">
                  <c:v>1.3985492957746477</c:v>
                </c:pt>
                <c:pt idx="68">
                  <c:v>1.3985492957746477</c:v>
                </c:pt>
                <c:pt idx="69">
                  <c:v>1.3985492957746477</c:v>
                </c:pt>
                <c:pt idx="70">
                  <c:v>1.3985492957746477</c:v>
                </c:pt>
                <c:pt idx="71">
                  <c:v>1.3985492957746477</c:v>
                </c:pt>
                <c:pt idx="72">
                  <c:v>1.3985492957746477</c:v>
                </c:pt>
                <c:pt idx="73">
                  <c:v>1.3985492957746477</c:v>
                </c:pt>
                <c:pt idx="74">
                  <c:v>1.3985492957746477</c:v>
                </c:pt>
                <c:pt idx="75">
                  <c:v>1.3985492957746477</c:v>
                </c:pt>
              </c:numCache>
            </c:numRef>
          </c:yVal>
          <c:smooth val="1"/>
          <c:extLst>
            <c:ext xmlns:c16="http://schemas.microsoft.com/office/drawing/2014/chart" uri="{C3380CC4-5D6E-409C-BE32-E72D297353CC}">
              <c16:uniqueId val="{00000001-E1D5-4B99-9441-CCFEBF09D22E}"/>
            </c:ext>
          </c:extLst>
        </c:ser>
        <c:ser>
          <c:idx val="2"/>
          <c:order val="2"/>
          <c:tx>
            <c:v>Mg(min)</c:v>
          </c:tx>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calculations'!$V$66:$V$144</c:f>
              <c:numCache>
                <c:formatCode>0.00</c:formatCode>
                <c:ptCount val="79"/>
                <c:pt idx="0">
                  <c:v>1.0042421052631578</c:v>
                </c:pt>
                <c:pt idx="1">
                  <c:v>1.0042421052631578</c:v>
                </c:pt>
                <c:pt idx="2">
                  <c:v>1.0042421052631578</c:v>
                </c:pt>
                <c:pt idx="3">
                  <c:v>1.0042421052631578</c:v>
                </c:pt>
                <c:pt idx="4">
                  <c:v>1.0042421052631578</c:v>
                </c:pt>
                <c:pt idx="5">
                  <c:v>1.0042421052631578</c:v>
                </c:pt>
                <c:pt idx="6">
                  <c:v>1.0042421052631578</c:v>
                </c:pt>
                <c:pt idx="7">
                  <c:v>1.0042421052631578</c:v>
                </c:pt>
                <c:pt idx="8">
                  <c:v>1.0042421052631578</c:v>
                </c:pt>
                <c:pt idx="11">
                  <c:v>1.0042421052631578</c:v>
                </c:pt>
                <c:pt idx="12">
                  <c:v>1.0042421052631578</c:v>
                </c:pt>
                <c:pt idx="15">
                  <c:v>1.0042421052631578</c:v>
                </c:pt>
                <c:pt idx="16">
                  <c:v>1.0042421052631578</c:v>
                </c:pt>
                <c:pt idx="17">
                  <c:v>1.0042421052631578</c:v>
                </c:pt>
                <c:pt idx="18">
                  <c:v>1.0042421052631578</c:v>
                </c:pt>
                <c:pt idx="19">
                  <c:v>1.0042421052631578</c:v>
                </c:pt>
                <c:pt idx="20">
                  <c:v>1.0042421052631578</c:v>
                </c:pt>
                <c:pt idx="21">
                  <c:v>1.0042421052631578</c:v>
                </c:pt>
                <c:pt idx="22">
                  <c:v>1.0042421052631578</c:v>
                </c:pt>
                <c:pt idx="23">
                  <c:v>1.0042421052631578</c:v>
                </c:pt>
                <c:pt idx="24">
                  <c:v>1.0042421052631578</c:v>
                </c:pt>
                <c:pt idx="25">
                  <c:v>1.0042421052631578</c:v>
                </c:pt>
                <c:pt idx="26">
                  <c:v>1.0042421052631578</c:v>
                </c:pt>
                <c:pt idx="27">
                  <c:v>1.0042421052631578</c:v>
                </c:pt>
                <c:pt idx="28">
                  <c:v>1.0042421052631578</c:v>
                </c:pt>
                <c:pt idx="29">
                  <c:v>1.0042421052631578</c:v>
                </c:pt>
                <c:pt idx="30">
                  <c:v>1.0042421052631578</c:v>
                </c:pt>
                <c:pt idx="31">
                  <c:v>1.0042421052631578</c:v>
                </c:pt>
                <c:pt idx="32">
                  <c:v>1.0042421052631578</c:v>
                </c:pt>
                <c:pt idx="33">
                  <c:v>1.0042421052631578</c:v>
                </c:pt>
                <c:pt idx="34">
                  <c:v>1.0042421052631578</c:v>
                </c:pt>
                <c:pt idx="35">
                  <c:v>1.0042421052631578</c:v>
                </c:pt>
                <c:pt idx="36">
                  <c:v>1.0042421052631578</c:v>
                </c:pt>
                <c:pt idx="37">
                  <c:v>1.0042421052631578</c:v>
                </c:pt>
                <c:pt idx="38">
                  <c:v>1.0042421052631578</c:v>
                </c:pt>
                <c:pt idx="39">
                  <c:v>1.0042421052631578</c:v>
                </c:pt>
                <c:pt idx="40">
                  <c:v>1.0042421052631578</c:v>
                </c:pt>
                <c:pt idx="41">
                  <c:v>1.0042421052631578</c:v>
                </c:pt>
                <c:pt idx="42">
                  <c:v>1.0042421052631578</c:v>
                </c:pt>
                <c:pt idx="43">
                  <c:v>1.0042421052631578</c:v>
                </c:pt>
                <c:pt idx="44">
                  <c:v>1.0042421052631578</c:v>
                </c:pt>
                <c:pt idx="45">
                  <c:v>1.0042421052631578</c:v>
                </c:pt>
                <c:pt idx="46">
                  <c:v>1.0042421052631578</c:v>
                </c:pt>
                <c:pt idx="47">
                  <c:v>1.0042421052631578</c:v>
                </c:pt>
                <c:pt idx="48">
                  <c:v>1.0042421052631578</c:v>
                </c:pt>
                <c:pt idx="49">
                  <c:v>1.0042421052631578</c:v>
                </c:pt>
                <c:pt idx="50">
                  <c:v>1.0042421052631578</c:v>
                </c:pt>
                <c:pt idx="51">
                  <c:v>1.0042421052631578</c:v>
                </c:pt>
                <c:pt idx="52">
                  <c:v>1.0042421052631578</c:v>
                </c:pt>
                <c:pt idx="53">
                  <c:v>1.0042421052631578</c:v>
                </c:pt>
                <c:pt idx="54">
                  <c:v>1.0042421052631578</c:v>
                </c:pt>
                <c:pt idx="55">
                  <c:v>1.0042421052631578</c:v>
                </c:pt>
                <c:pt idx="56">
                  <c:v>1.0042421052631578</c:v>
                </c:pt>
                <c:pt idx="57">
                  <c:v>1.0042421052631578</c:v>
                </c:pt>
                <c:pt idx="58">
                  <c:v>1.0042421052631578</c:v>
                </c:pt>
                <c:pt idx="59">
                  <c:v>1.0042421052631578</c:v>
                </c:pt>
                <c:pt idx="60">
                  <c:v>1.0042421052631578</c:v>
                </c:pt>
                <c:pt idx="61">
                  <c:v>1.0042421052631578</c:v>
                </c:pt>
                <c:pt idx="62">
                  <c:v>1.0042421052631578</c:v>
                </c:pt>
                <c:pt idx="63">
                  <c:v>1.0042421052631578</c:v>
                </c:pt>
                <c:pt idx="64">
                  <c:v>1.0042421052631578</c:v>
                </c:pt>
                <c:pt idx="65">
                  <c:v>1.0042421052631578</c:v>
                </c:pt>
                <c:pt idx="66">
                  <c:v>1.0042421052631578</c:v>
                </c:pt>
                <c:pt idx="67">
                  <c:v>1.0042421052631578</c:v>
                </c:pt>
                <c:pt idx="68">
                  <c:v>1.0042421052631578</c:v>
                </c:pt>
                <c:pt idx="69">
                  <c:v>1.0042421052631578</c:v>
                </c:pt>
                <c:pt idx="70">
                  <c:v>1.0042421052631578</c:v>
                </c:pt>
                <c:pt idx="71">
                  <c:v>1.0042421052631578</c:v>
                </c:pt>
                <c:pt idx="72">
                  <c:v>1.0042421052631578</c:v>
                </c:pt>
                <c:pt idx="73">
                  <c:v>1.0042421052631578</c:v>
                </c:pt>
                <c:pt idx="74">
                  <c:v>1.0042421052631578</c:v>
                </c:pt>
                <c:pt idx="75">
                  <c:v>1.0042421052631578</c:v>
                </c:pt>
              </c:numCache>
            </c:numRef>
          </c:yVal>
          <c:smooth val="1"/>
          <c:extLst>
            <c:ext xmlns:c16="http://schemas.microsoft.com/office/drawing/2014/chart" uri="{C3380CC4-5D6E-409C-BE32-E72D297353CC}">
              <c16:uniqueId val="{00000002-E1D5-4B99-9441-CCFEBF09D22E}"/>
            </c:ext>
          </c:extLst>
        </c:ser>
        <c:ser>
          <c:idx val="3"/>
          <c:order val="3"/>
          <c:spPr>
            <a:ln>
              <a:prstDash val="sysDash"/>
            </a:ln>
          </c:spPr>
          <c:marker>
            <c:symbol val="none"/>
          </c:marker>
          <c:xVal>
            <c:numRef>
              <c:f>'tables and calculations'!$C$66:$C$140</c:f>
              <c:numCache>
                <c:formatCode>0.00</c:formatCode>
                <c:ptCount val="75"/>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numCache>
            </c:numRef>
          </c:xVal>
          <c:yVal>
            <c:numRef>
              <c:f>'tables and calculations'!$AO$66:$AO$140</c:f>
              <c:numCache>
                <c:formatCode>0.00</c:formatCode>
                <c:ptCount val="75"/>
                <c:pt idx="0">
                  <c:v>0</c:v>
                </c:pt>
                <c:pt idx="1">
                  <c:v>1.2407703052923609E-2</c:v>
                </c:pt>
                <c:pt idx="2">
                  <c:v>5.1960464913540817E-2</c:v>
                </c:pt>
                <c:pt idx="3">
                  <c:v>0.12683358300574007</c:v>
                </c:pt>
                <c:pt idx="4">
                  <c:v>0.25588677715526537</c:v>
                </c:pt>
                <c:pt idx="5">
                  <c:v>0.48367872960459052</c:v>
                </c:pt>
                <c:pt idx="6">
                  <c:v>0.93657847194652832</c:v>
                </c:pt>
                <c:pt idx="7">
                  <c:v>2.1510594801590943</c:v>
                </c:pt>
                <c:pt idx="8">
                  <c:v>13.57781048983747</c:v>
                </c:pt>
                <c:pt idx="11">
                  <c:v>5.1378075017788465</c:v>
                </c:pt>
                <c:pt idx="12">
                  <c:v>2.5872821028233099</c:v>
                </c:pt>
                <c:pt idx="15">
                  <c:v>1.8922520589990954</c:v>
                </c:pt>
                <c:pt idx="16">
                  <c:v>1.5712223559662544</c:v>
                </c:pt>
                <c:pt idx="17">
                  <c:v>1.3879668995323982</c:v>
                </c:pt>
                <c:pt idx="18">
                  <c:v>1.2703986923497101</c:v>
                </c:pt>
                <c:pt idx="19">
                  <c:v>1.1891377847032556</c:v>
                </c:pt>
                <c:pt idx="20">
                  <c:v>1.1299825228909022</c:v>
                </c:pt>
                <c:pt idx="21">
                  <c:v>1.0852396397674164</c:v>
                </c:pt>
                <c:pt idx="22">
                  <c:v>1.050385823707036</c:v>
                </c:pt>
                <c:pt idx="23">
                  <c:v>1.0225917952824024</c:v>
                </c:pt>
                <c:pt idx="24">
                  <c:v>1</c:v>
                </c:pt>
                <c:pt idx="25">
                  <c:v>0.98134234517778463</c:v>
                </c:pt>
                <c:pt idx="26">
                  <c:v>0.9657249015717938</c:v>
                </c:pt>
                <c:pt idx="27">
                  <c:v>0.95250032502846027</c:v>
                </c:pt>
                <c:pt idx="28">
                  <c:v>0.9411889944246411</c:v>
                </c:pt>
                <c:pt idx="29">
                  <c:v>0.93142848961155389</c:v>
                </c:pt>
                <c:pt idx="30">
                  <c:v>0.92294021827186312</c:v>
                </c:pt>
                <c:pt idx="31">
                  <c:v>0.91550677754147891</c:v>
                </c:pt>
                <c:pt idx="32">
                  <c:v>0.9089562363254623</c:v>
                </c:pt>
                <c:pt idx="33">
                  <c:v>0.90315099634476281</c:v>
                </c:pt>
                <c:pt idx="34">
                  <c:v>0.8979797526564548</c:v>
                </c:pt>
                <c:pt idx="35">
                  <c:v>0.8933515955799507</c:v>
                </c:pt>
                <c:pt idx="36">
                  <c:v>0.88919161946255387</c:v>
                </c:pt>
                <c:pt idx="37">
                  <c:v>0.88543760943536054</c:v>
                </c:pt>
                <c:pt idx="38">
                  <c:v>0.88203751101290573</c:v>
                </c:pt>
                <c:pt idx="39">
                  <c:v>0.87894747602057732</c:v>
                </c:pt>
                <c:pt idx="40">
                  <c:v>0.87613033815181995</c:v>
                </c:pt>
                <c:pt idx="41">
                  <c:v>0.87355441249764032</c:v>
                </c:pt>
                <c:pt idx="42">
                  <c:v>0.87119254197568852</c:v>
                </c:pt>
                <c:pt idx="43">
                  <c:v>0.86902133377381197</c:v>
                </c:pt>
                <c:pt idx="44">
                  <c:v>0.86702054336403822</c:v>
                </c:pt>
                <c:pt idx="45">
                  <c:v>0.86517257409676229</c:v>
                </c:pt>
                <c:pt idx="46">
                  <c:v>0.86346206803638148</c:v>
                </c:pt>
                <c:pt idx="47">
                  <c:v>0.86187556935788479</c:v>
                </c:pt>
                <c:pt idx="48">
                  <c:v>0.86040124584858546</c:v>
                </c:pt>
                <c:pt idx="49">
                  <c:v>0.85902865724205935</c:v>
                </c:pt>
                <c:pt idx="50">
                  <c:v>0.85774856152958812</c:v>
                </c:pt>
                <c:pt idx="51">
                  <c:v>0.85655275224642624</c:v>
                </c:pt>
                <c:pt idx="52">
                  <c:v>0.85543392115915362</c:v>
                </c:pt>
                <c:pt idx="53">
                  <c:v>0.85438554189079918</c:v>
                </c:pt>
                <c:pt idx="54">
                  <c:v>0.85340177088896518</c:v>
                </c:pt>
                <c:pt idx="55">
                  <c:v>0.85247736282598774</c:v>
                </c:pt>
                <c:pt idx="56">
                  <c:v>0.85160759806166331</c:v>
                </c:pt>
                <c:pt idx="57">
                  <c:v>0.85078822023031242</c:v>
                </c:pt>
                <c:pt idx="58">
                  <c:v>0.85001538235935103</c:v>
                </c:pt>
                <c:pt idx="59">
                  <c:v>0.8492856002045065</c:v>
                </c:pt>
                <c:pt idx="60">
                  <c:v>0.84859571171161652</c:v>
                </c:pt>
                <c:pt idx="61">
                  <c:v>0.84794284169773992</c:v>
                </c:pt>
                <c:pt idx="62">
                  <c:v>0.84732437099340463</c:v>
                </c:pt>
                <c:pt idx="63">
                  <c:v>0.84673790941013505</c:v>
                </c:pt>
                <c:pt idx="64">
                  <c:v>0.84618127199804338</c:v>
                </c:pt>
                <c:pt idx="65">
                  <c:v>0.84565245814143508</c:v>
                </c:pt>
                <c:pt idx="66">
                  <c:v>0.84514963310942537</c:v>
                </c:pt>
                <c:pt idx="67">
                  <c:v>0.84467111173595244</c:v>
                </c:pt>
                <c:pt idx="68">
                  <c:v>0.84421534395161646</c:v>
                </c:pt>
                <c:pt idx="69">
                  <c:v>0.84378090192996236</c:v>
                </c:pt>
                <c:pt idx="70">
                  <c:v>0.84336646864468234</c:v>
                </c:pt>
                <c:pt idx="71">
                  <c:v>0.84297082766272413</c:v>
                </c:pt>
                <c:pt idx="72">
                  <c:v>0.84259285402244899</c:v>
                </c:pt>
                <c:pt idx="73">
                  <c:v>0.84223150606645636</c:v>
                </c:pt>
                <c:pt idx="74">
                  <c:v>0.84188581811614138</c:v>
                </c:pt>
              </c:numCache>
            </c:numRef>
          </c:yVal>
          <c:smooth val="1"/>
          <c:extLst>
            <c:ext xmlns:c16="http://schemas.microsoft.com/office/drawing/2014/chart" uri="{C3380CC4-5D6E-409C-BE32-E72D297353CC}">
              <c16:uniqueId val="{00000003-E1D5-4B99-9441-CCFEBF09D22E}"/>
            </c:ext>
          </c:extLst>
        </c:ser>
        <c:ser>
          <c:idx val="4"/>
          <c:order val="4"/>
          <c:tx>
            <c:v>Int LR Full Load</c:v>
          </c:tx>
          <c:marker>
            <c:symbol val="none"/>
          </c:marker>
          <c:xVal>
            <c:numRef>
              <c:f>'Integrated Leakage'!$D$24:$D$95</c:f>
              <c:numCache>
                <c:formatCode>0.00</c:formatCode>
                <c:ptCount val="72"/>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pt idx="21">
                  <c:v>1.0500000000000003</c:v>
                </c:pt>
                <c:pt idx="22">
                  <c:v>1.1000000000000003</c:v>
                </c:pt>
                <c:pt idx="23">
                  <c:v>1.1500000000000004</c:v>
                </c:pt>
                <c:pt idx="24">
                  <c:v>1.2000000000000004</c:v>
                </c:pt>
                <c:pt idx="25">
                  <c:v>1.2500000000000004</c:v>
                </c:pt>
                <c:pt idx="26">
                  <c:v>1.3000000000000005</c:v>
                </c:pt>
                <c:pt idx="27">
                  <c:v>1.3500000000000005</c:v>
                </c:pt>
                <c:pt idx="28">
                  <c:v>1.4000000000000006</c:v>
                </c:pt>
                <c:pt idx="29">
                  <c:v>1.4500000000000006</c:v>
                </c:pt>
                <c:pt idx="30">
                  <c:v>1.5000000000000007</c:v>
                </c:pt>
                <c:pt idx="31">
                  <c:v>1.5500000000000007</c:v>
                </c:pt>
                <c:pt idx="32">
                  <c:v>1.6000000000000008</c:v>
                </c:pt>
                <c:pt idx="33">
                  <c:v>1.6500000000000008</c:v>
                </c:pt>
                <c:pt idx="34">
                  <c:v>1.7000000000000008</c:v>
                </c:pt>
                <c:pt idx="35">
                  <c:v>1.7500000000000009</c:v>
                </c:pt>
                <c:pt idx="36">
                  <c:v>1.8000000000000009</c:v>
                </c:pt>
                <c:pt idx="37">
                  <c:v>1.850000000000001</c:v>
                </c:pt>
                <c:pt idx="38">
                  <c:v>1.900000000000001</c:v>
                </c:pt>
                <c:pt idx="39">
                  <c:v>1.9500000000000011</c:v>
                </c:pt>
                <c:pt idx="40">
                  <c:v>2.0000000000000009</c:v>
                </c:pt>
                <c:pt idx="41">
                  <c:v>2.0500000000000007</c:v>
                </c:pt>
                <c:pt idx="42">
                  <c:v>2.1000000000000005</c:v>
                </c:pt>
                <c:pt idx="43">
                  <c:v>2.1500000000000004</c:v>
                </c:pt>
                <c:pt idx="44">
                  <c:v>2.2000000000000002</c:v>
                </c:pt>
                <c:pt idx="45">
                  <c:v>2.25</c:v>
                </c:pt>
                <c:pt idx="46">
                  <c:v>2.2999999999999998</c:v>
                </c:pt>
                <c:pt idx="47">
                  <c:v>2.3499999999999996</c:v>
                </c:pt>
                <c:pt idx="48">
                  <c:v>2.3999999999999995</c:v>
                </c:pt>
                <c:pt idx="49">
                  <c:v>2.4499999999999993</c:v>
                </c:pt>
                <c:pt idx="50">
                  <c:v>2.4999999999999991</c:v>
                </c:pt>
                <c:pt idx="51">
                  <c:v>2.5499999999999989</c:v>
                </c:pt>
                <c:pt idx="52">
                  <c:v>2.5999999999999988</c:v>
                </c:pt>
                <c:pt idx="53">
                  <c:v>2.6499999999999986</c:v>
                </c:pt>
                <c:pt idx="54">
                  <c:v>2.6999999999999984</c:v>
                </c:pt>
                <c:pt idx="55">
                  <c:v>2.7499999999999982</c:v>
                </c:pt>
                <c:pt idx="56">
                  <c:v>2.799999999999998</c:v>
                </c:pt>
                <c:pt idx="57">
                  <c:v>2.8499999999999979</c:v>
                </c:pt>
                <c:pt idx="58">
                  <c:v>2.8999999999999977</c:v>
                </c:pt>
                <c:pt idx="59">
                  <c:v>2.9499999999999975</c:v>
                </c:pt>
                <c:pt idx="60">
                  <c:v>2.9999999999999973</c:v>
                </c:pt>
                <c:pt idx="61">
                  <c:v>3.0499999999999972</c:v>
                </c:pt>
                <c:pt idx="62">
                  <c:v>3.099999999999997</c:v>
                </c:pt>
                <c:pt idx="63">
                  <c:v>3.1499999999999968</c:v>
                </c:pt>
                <c:pt idx="64">
                  <c:v>3.1999999999999966</c:v>
                </c:pt>
                <c:pt idx="65">
                  <c:v>3.2499999999999964</c:v>
                </c:pt>
                <c:pt idx="66">
                  <c:v>3.2999999999999963</c:v>
                </c:pt>
                <c:pt idx="67">
                  <c:v>3.3499999999999961</c:v>
                </c:pt>
                <c:pt idx="68">
                  <c:v>3.3999999999999959</c:v>
                </c:pt>
                <c:pt idx="69">
                  <c:v>3.4499999999999957</c:v>
                </c:pt>
                <c:pt idx="70">
                  <c:v>3.4999999999999956</c:v>
                </c:pt>
                <c:pt idx="71">
                  <c:v>3.5499999999999954</c:v>
                </c:pt>
              </c:numCache>
            </c:numRef>
          </c:xVal>
          <c:yVal>
            <c:numRef>
              <c:f>'Integrated Leakage'!$I$24:$I$95</c:f>
              <c:numCache>
                <c:formatCode>0.00</c:formatCode>
                <c:ptCount val="72"/>
                <c:pt idx="0">
                  <c:v>0</c:v>
                </c:pt>
                <c:pt idx="1">
                  <c:v>1.1956762328385143E-2</c:v>
                </c:pt>
                <c:pt idx="2">
                  <c:v>4.9243138702695873E-2</c:v>
                </c:pt>
                <c:pt idx="3">
                  <c:v>0.11641442838045696</c:v>
                </c:pt>
                <c:pt idx="4">
                  <c:v>0.22209162565513466</c:v>
                </c:pt>
                <c:pt idx="5">
                  <c:v>0.38026509492254551</c:v>
                </c:pt>
                <c:pt idx="6">
                  <c:v>0.61001015910322676</c:v>
                </c:pt>
                <c:pt idx="7">
                  <c:v>0.9247023953938559</c:v>
                </c:pt>
                <c:pt idx="8">
                  <c:v>1.2900123825657859</c:v>
                </c:pt>
                <c:pt idx="9">
                  <c:v>1.5776722293834717</c:v>
                </c:pt>
                <c:pt idx="10">
                  <c:v>1.6770509831248417</c:v>
                </c:pt>
                <c:pt idx="11">
                  <c:v>1.6350166634207246</c:v>
                </c:pt>
                <c:pt idx="12">
                  <c:v>1.5446182691374089</c:v>
                </c:pt>
                <c:pt idx="13">
                  <c:v>1.4530189839919334</c:v>
                </c:pt>
                <c:pt idx="14">
                  <c:v>1.3737665986274166</c:v>
                </c:pt>
                <c:pt idx="15">
                  <c:v>1.3080860400805836</c:v>
                </c:pt>
                <c:pt idx="16">
                  <c:v>1.2539724083610015</c:v>
                </c:pt>
                <c:pt idx="17">
                  <c:v>1.2090410993906628</c:v>
                </c:pt>
                <c:pt idx="18">
                  <c:v>1.1712535689571111</c:v>
                </c:pt>
                <c:pt idx="19">
                  <c:v>1.1390148592496456</c:v>
                </c:pt>
                <c:pt idx="20">
                  <c:v>1.1111111111111107</c:v>
                </c:pt>
                <c:pt idx="21">
                  <c:v>1.0866235914558755</c:v>
                </c:pt>
                <c:pt idx="22">
                  <c:v>1.0648544204075554</c:v>
                </c:pt>
                <c:pt idx="23">
                  <c:v>1.0452695112736292</c:v>
                </c:pt>
                <c:pt idx="24">
                  <c:v>1.0274564700120208</c:v>
                </c:pt>
                <c:pt idx="25">
                  <c:v>1.0110939191655057</c:v>
                </c:pt>
                <c:pt idx="26">
                  <c:v>0.99592915474722865</c:v>
                </c:pt>
                <c:pt idx="27">
                  <c:v>0.98176178522185864</c:v>
                </c:pt>
                <c:pt idx="28">
                  <c:v>0.96843165363146744</c:v>
                </c:pt>
                <c:pt idx="29">
                  <c:v>0.95580983812987519</c:v>
                </c:pt>
                <c:pt idx="30">
                  <c:v>0.94379188070497244</c:v>
                </c:pt>
                <c:pt idx="31">
                  <c:v>0.93229264270124679</c:v>
                </c:pt>
                <c:pt idx="32">
                  <c:v>0.92124235923764197</c:v>
                </c:pt>
                <c:pt idx="33">
                  <c:v>0.91058358566379649</c:v>
                </c:pt>
                <c:pt idx="34">
                  <c:v>0.90026881406649317</c:v>
                </c:pt>
                <c:pt idx="35">
                  <c:v>0.89025859775749194</c:v>
                </c:pt>
                <c:pt idx="36">
                  <c:v>0.88052006432289553</c:v>
                </c:pt>
                <c:pt idx="37">
                  <c:v>0.87102572843452319</c:v>
                </c:pt>
                <c:pt idx="38">
                  <c:v>0.86175253780337258</c:v>
                </c:pt>
                <c:pt idx="39">
                  <c:v>0.85268110186340207</c:v>
                </c:pt>
                <c:pt idx="40">
                  <c:v>0.84379506472155574</c:v>
                </c:pt>
                <c:pt idx="41">
                  <c:v>0.83508059279198699</c:v>
                </c:pt>
                <c:pt idx="42">
                  <c:v>0.82652595418978836</c:v>
                </c:pt>
                <c:pt idx="43">
                  <c:v>0.81812117198914658</c:v>
                </c:pt>
                <c:pt idx="44">
                  <c:v>0.80985773727978627</c:v>
                </c:pt>
                <c:pt idx="45">
                  <c:v>0.80172837089197779</c:v>
                </c:pt>
                <c:pt idx="46">
                  <c:v>0.79372682492826929</c:v>
                </c:pt>
                <c:pt idx="47">
                  <c:v>0.78584771700357947</c:v>
                </c:pt>
                <c:pt idx="48">
                  <c:v>0.77808639147552872</c:v>
                </c:pt>
                <c:pt idx="49">
                  <c:v>0.77043880303394474</c:v>
                </c:pt>
                <c:pt idx="50">
                  <c:v>0.76290141887980056</c:v>
                </c:pt>
                <c:pt idx="51">
                  <c:v>0.75547113641023589</c:v>
                </c:pt>
                <c:pt idx="52">
                  <c:v>0.74814521387635879</c:v>
                </c:pt>
                <c:pt idx="53">
                  <c:v>0.74092121192360683</c:v>
                </c:pt>
                <c:pt idx="54">
                  <c:v>0.73379694428321984</c:v>
                </c:pt>
                <c:pt idx="55">
                  <c:v>0.72677043617525372</c:v>
                </c:pt>
                <c:pt idx="56">
                  <c:v>0.71983988922213449</c:v>
                </c:pt>
                <c:pt idx="57">
                  <c:v>0.71300365186760128</c:v>
                </c:pt>
                <c:pt idx="58">
                  <c:v>0.70626019445733357</c:v>
                </c:pt>
                <c:pt idx="59">
                  <c:v>0.69960808827117138</c:v>
                </c:pt>
                <c:pt idx="60">
                  <c:v>0.69304598790782979</c:v>
                </c:pt>
                <c:pt idx="61">
                  <c:v>0.68657261651552981</c:v>
                </c:pt>
                <c:pt idx="62">
                  <c:v>0.6801867534393482</c:v>
                </c:pt>
                <c:pt idx="63">
                  <c:v>0.67388722392100442</c:v>
                </c:pt>
                <c:pt idx="64">
                  <c:v>0.66767289054141188</c:v>
                </c:pt>
                <c:pt idx="65">
                  <c:v>0.6615426461424011</c:v>
                </c:pt>
                <c:pt idx="66">
                  <c:v>0.6554954080029709</c:v>
                </c:pt>
                <c:pt idx="67">
                  <c:v>0.6495301130784521</c:v>
                </c:pt>
                <c:pt idx="68">
                  <c:v>0.64364571413900407</c:v>
                </c:pt>
                <c:pt idx="69">
                  <c:v>0.63784117666773776</c:v>
                </c:pt>
                <c:pt idx="70">
                  <c:v>0.63211547639909049</c:v>
                </c:pt>
                <c:pt idx="71">
                  <c:v>0.62646759739544478</c:v>
                </c:pt>
              </c:numCache>
            </c:numRef>
          </c:yVal>
          <c:smooth val="1"/>
          <c:extLst>
            <c:ext xmlns:c16="http://schemas.microsoft.com/office/drawing/2014/chart" uri="{C3380CC4-5D6E-409C-BE32-E72D297353CC}">
              <c16:uniqueId val="{00000004-E1D5-4B99-9441-CCFEBF09D22E}"/>
            </c:ext>
          </c:extLst>
        </c:ser>
        <c:ser>
          <c:idx val="5"/>
          <c:order val="5"/>
          <c:tx>
            <c:v>Int LR No Load</c:v>
          </c:tx>
          <c:marker>
            <c:symbol val="none"/>
          </c:marker>
          <c:xVal>
            <c:numRef>
              <c:f>'Integrated Leakage'!$D$24:$D$95</c:f>
              <c:numCache>
                <c:formatCode>0.00</c:formatCode>
                <c:ptCount val="72"/>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pt idx="21">
                  <c:v>1.0500000000000003</c:v>
                </c:pt>
                <c:pt idx="22">
                  <c:v>1.1000000000000003</c:v>
                </c:pt>
                <c:pt idx="23">
                  <c:v>1.1500000000000004</c:v>
                </c:pt>
                <c:pt idx="24">
                  <c:v>1.2000000000000004</c:v>
                </c:pt>
                <c:pt idx="25">
                  <c:v>1.2500000000000004</c:v>
                </c:pt>
                <c:pt idx="26">
                  <c:v>1.3000000000000005</c:v>
                </c:pt>
                <c:pt idx="27">
                  <c:v>1.3500000000000005</c:v>
                </c:pt>
                <c:pt idx="28">
                  <c:v>1.4000000000000006</c:v>
                </c:pt>
                <c:pt idx="29">
                  <c:v>1.4500000000000006</c:v>
                </c:pt>
                <c:pt idx="30">
                  <c:v>1.5000000000000007</c:v>
                </c:pt>
                <c:pt idx="31">
                  <c:v>1.5500000000000007</c:v>
                </c:pt>
                <c:pt idx="32">
                  <c:v>1.6000000000000008</c:v>
                </c:pt>
                <c:pt idx="33">
                  <c:v>1.6500000000000008</c:v>
                </c:pt>
                <c:pt idx="34">
                  <c:v>1.7000000000000008</c:v>
                </c:pt>
                <c:pt idx="35">
                  <c:v>1.7500000000000009</c:v>
                </c:pt>
                <c:pt idx="36">
                  <c:v>1.8000000000000009</c:v>
                </c:pt>
                <c:pt idx="37">
                  <c:v>1.850000000000001</c:v>
                </c:pt>
                <c:pt idx="38">
                  <c:v>1.900000000000001</c:v>
                </c:pt>
                <c:pt idx="39">
                  <c:v>1.9500000000000011</c:v>
                </c:pt>
                <c:pt idx="40">
                  <c:v>2.0000000000000009</c:v>
                </c:pt>
                <c:pt idx="41">
                  <c:v>2.0500000000000007</c:v>
                </c:pt>
                <c:pt idx="42">
                  <c:v>2.1000000000000005</c:v>
                </c:pt>
                <c:pt idx="43">
                  <c:v>2.1500000000000004</c:v>
                </c:pt>
                <c:pt idx="44">
                  <c:v>2.2000000000000002</c:v>
                </c:pt>
                <c:pt idx="45">
                  <c:v>2.25</c:v>
                </c:pt>
                <c:pt idx="46">
                  <c:v>2.2999999999999998</c:v>
                </c:pt>
                <c:pt idx="47">
                  <c:v>2.3499999999999996</c:v>
                </c:pt>
                <c:pt idx="48">
                  <c:v>2.3999999999999995</c:v>
                </c:pt>
                <c:pt idx="49">
                  <c:v>2.4499999999999993</c:v>
                </c:pt>
                <c:pt idx="50">
                  <c:v>2.4999999999999991</c:v>
                </c:pt>
                <c:pt idx="51">
                  <c:v>2.5499999999999989</c:v>
                </c:pt>
                <c:pt idx="52">
                  <c:v>2.5999999999999988</c:v>
                </c:pt>
                <c:pt idx="53">
                  <c:v>2.6499999999999986</c:v>
                </c:pt>
                <c:pt idx="54">
                  <c:v>2.6999999999999984</c:v>
                </c:pt>
                <c:pt idx="55">
                  <c:v>2.7499999999999982</c:v>
                </c:pt>
                <c:pt idx="56">
                  <c:v>2.799999999999998</c:v>
                </c:pt>
                <c:pt idx="57">
                  <c:v>2.8499999999999979</c:v>
                </c:pt>
                <c:pt idx="58">
                  <c:v>2.8999999999999977</c:v>
                </c:pt>
                <c:pt idx="59">
                  <c:v>2.9499999999999975</c:v>
                </c:pt>
                <c:pt idx="60">
                  <c:v>2.9999999999999973</c:v>
                </c:pt>
                <c:pt idx="61">
                  <c:v>3.0499999999999972</c:v>
                </c:pt>
                <c:pt idx="62">
                  <c:v>3.099999999999997</c:v>
                </c:pt>
                <c:pt idx="63">
                  <c:v>3.1499999999999968</c:v>
                </c:pt>
                <c:pt idx="64">
                  <c:v>3.1999999999999966</c:v>
                </c:pt>
                <c:pt idx="65">
                  <c:v>3.2499999999999964</c:v>
                </c:pt>
                <c:pt idx="66">
                  <c:v>3.2999999999999963</c:v>
                </c:pt>
                <c:pt idx="67">
                  <c:v>3.3499999999999961</c:v>
                </c:pt>
                <c:pt idx="68">
                  <c:v>3.3999999999999959</c:v>
                </c:pt>
                <c:pt idx="69">
                  <c:v>3.4499999999999957</c:v>
                </c:pt>
                <c:pt idx="70">
                  <c:v>3.4999999999999956</c:v>
                </c:pt>
                <c:pt idx="71">
                  <c:v>3.5499999999999954</c:v>
                </c:pt>
              </c:numCache>
            </c:numRef>
          </c:xVal>
          <c:yVal>
            <c:numRef>
              <c:f>'Integrated Leakage'!$K$24:$K$95</c:f>
              <c:numCache>
                <c:formatCode>0.00</c:formatCode>
                <c:ptCount val="72"/>
                <c:pt idx="0">
                  <c:v>0</c:v>
                </c:pt>
                <c:pt idx="1">
                  <c:v>1.2000000000000007E-2</c:v>
                </c:pt>
                <c:pt idx="2">
                  <c:v>5.0000000000000024E-2</c:v>
                </c:pt>
                <c:pt idx="3">
                  <c:v>0.12089552238805978</c:v>
                </c:pt>
                <c:pt idx="4">
                  <c:v>0.24000000000000013</c:v>
                </c:pt>
                <c:pt idx="5">
                  <c:v>0.4411764705882355</c:v>
                </c:pt>
                <c:pt idx="6">
                  <c:v>0.81000000000000016</c:v>
                </c:pt>
                <c:pt idx="7">
                  <c:v>1.6333333333333342</c:v>
                </c:pt>
                <c:pt idx="8">
                  <c:v>4.8000000000000052</c:v>
                </c:pt>
                <c:pt idx="9">
                  <c:v>14.579999999999988</c:v>
                </c:pt>
                <c:pt idx="10">
                  <c:v>3.75</c:v>
                </c:pt>
                <c:pt idx="11">
                  <c:v>2.4199999999999995</c:v>
                </c:pt>
                <c:pt idx="12">
                  <c:v>1.9058823529411761</c:v>
                </c:pt>
                <c:pt idx="13">
                  <c:v>1.6354838709677413</c:v>
                </c:pt>
                <c:pt idx="14">
                  <c:v>1.4699999999999993</c:v>
                </c:pt>
                <c:pt idx="15">
                  <c:v>1.3590604026845632</c:v>
                </c:pt>
                <c:pt idx="16">
                  <c:v>1.2799999999999994</c:v>
                </c:pt>
                <c:pt idx="17">
                  <c:v>1.2211267605633798</c:v>
                </c:pt>
                <c:pt idx="18">
                  <c:v>1.1758064516129028</c:v>
                </c:pt>
                <c:pt idx="19">
                  <c:v>1.1399999999999997</c:v>
                </c:pt>
                <c:pt idx="20">
                  <c:v>1.1111111111111107</c:v>
                </c:pt>
                <c:pt idx="21">
                  <c:v>1.0873972602739723</c:v>
                </c:pt>
                <c:pt idx="22">
                  <c:v>1.0676470588235292</c:v>
                </c:pt>
                <c:pt idx="23">
                  <c:v>1.0509933774834435</c:v>
                </c:pt>
                <c:pt idx="24">
                  <c:v>1.0367999999999997</c:v>
                </c:pt>
                <c:pt idx="25">
                  <c:v>1.0245901639344261</c:v>
                </c:pt>
                <c:pt idx="26">
                  <c:v>1.0139999999999998</c:v>
                </c:pt>
                <c:pt idx="27">
                  <c:v>1.0047473200612556</c:v>
                </c:pt>
                <c:pt idx="28">
                  <c:v>0.99661016949152526</c:v>
                </c:pt>
                <c:pt idx="29">
                  <c:v>0.98941176470588221</c:v>
                </c:pt>
                <c:pt idx="30">
                  <c:v>0.98300970873786386</c:v>
                </c:pt>
                <c:pt idx="31">
                  <c:v>0.97728813559322025</c:v>
                </c:pt>
                <c:pt idx="32">
                  <c:v>0.97215189873417707</c:v>
                </c:pt>
                <c:pt idx="33">
                  <c:v>0.96752221125370186</c:v>
                </c:pt>
                <c:pt idx="34">
                  <c:v>0.96333333333333315</c:v>
                </c:pt>
                <c:pt idx="35">
                  <c:v>0.95953002610966043</c:v>
                </c:pt>
                <c:pt idx="36">
                  <c:v>0.95606557377049173</c:v>
                </c:pt>
                <c:pt idx="37">
                  <c:v>0.95290023201856144</c:v>
                </c:pt>
                <c:pt idx="38">
                  <c:v>0.94999999999999984</c:v>
                </c:pt>
                <c:pt idx="39">
                  <c:v>0.94733564013840821</c:v>
                </c:pt>
                <c:pt idx="40">
                  <c:v>0.94488188976377951</c:v>
                </c:pt>
                <c:pt idx="41">
                  <c:v>0.94261682242990652</c:v>
                </c:pt>
                <c:pt idx="42">
                  <c:v>0.94052132701421798</c:v>
                </c:pt>
                <c:pt idx="43">
                  <c:v>0.93857868020304558</c:v>
                </c:pt>
                <c:pt idx="44">
                  <c:v>0.93677419354838698</c:v>
                </c:pt>
                <c:pt idx="45">
                  <c:v>0.93509492047203679</c:v>
                </c:pt>
                <c:pt idx="46">
                  <c:v>0.93352941176470594</c:v>
                </c:pt>
                <c:pt idx="47">
                  <c:v>0.93206751054852321</c:v>
                </c:pt>
                <c:pt idx="48">
                  <c:v>0.93070017953321371</c:v>
                </c:pt>
                <c:pt idx="49">
                  <c:v>0.92941935483870952</c:v>
                </c:pt>
                <c:pt idx="50">
                  <c:v>0.92821782178217804</c:v>
                </c:pt>
                <c:pt idx="51">
                  <c:v>0.92708910891089114</c:v>
                </c:pt>
                <c:pt idx="52">
                  <c:v>0.92602739726027394</c:v>
                </c:pt>
                <c:pt idx="53">
                  <c:v>0.92502744237102086</c:v>
                </c:pt>
                <c:pt idx="54">
                  <c:v>0.92408450704225353</c:v>
                </c:pt>
                <c:pt idx="55">
                  <c:v>0.92319430315361151</c:v>
                </c:pt>
                <c:pt idx="56">
                  <c:v>0.9223529411764706</c:v>
                </c:pt>
                <c:pt idx="57">
                  <c:v>0.92155688622754484</c:v>
                </c:pt>
                <c:pt idx="58">
                  <c:v>0.92080291970802908</c:v>
                </c:pt>
                <c:pt idx="59">
                  <c:v>0.92008810572687227</c:v>
                </c:pt>
                <c:pt idx="60">
                  <c:v>0.91940976163450616</c:v>
                </c:pt>
                <c:pt idx="61">
                  <c:v>0.91876543209876549</c:v>
                </c:pt>
                <c:pt idx="62">
                  <c:v>0.91815286624203807</c:v>
                </c:pt>
                <c:pt idx="63">
                  <c:v>0.91756999743128687</c:v>
                </c:pt>
                <c:pt idx="64">
                  <c:v>0.91701492537313423</c:v>
                </c:pt>
                <c:pt idx="65">
                  <c:v>0.91648590021691978</c:v>
                </c:pt>
                <c:pt idx="66">
                  <c:v>0.91598130841121483</c:v>
                </c:pt>
                <c:pt idx="67">
                  <c:v>0.91549966009517336</c:v>
                </c:pt>
                <c:pt idx="68">
                  <c:v>0.91503957783641166</c:v>
                </c:pt>
                <c:pt idx="69">
                  <c:v>0.91459978655282825</c:v>
                </c:pt>
                <c:pt idx="70">
                  <c:v>0.91417910447761197</c:v>
                </c:pt>
                <c:pt idx="71">
                  <c:v>0.91377643504531714</c:v>
                </c:pt>
              </c:numCache>
            </c:numRef>
          </c:yVal>
          <c:smooth val="1"/>
          <c:extLst>
            <c:ext xmlns:c16="http://schemas.microsoft.com/office/drawing/2014/chart" uri="{C3380CC4-5D6E-409C-BE32-E72D297353CC}">
              <c16:uniqueId val="{00000005-E1D5-4B99-9441-CCFEBF09D22E}"/>
            </c:ext>
          </c:extLst>
        </c:ser>
        <c:dLbls>
          <c:showLegendKey val="0"/>
          <c:showVal val="0"/>
          <c:showCatName val="0"/>
          <c:showSerName val="0"/>
          <c:showPercent val="0"/>
          <c:showBubbleSize val="0"/>
        </c:dLbls>
        <c:axId val="184449664"/>
        <c:axId val="184472320"/>
      </c:scatterChart>
      <c:valAx>
        <c:axId val="184449664"/>
        <c:scaling>
          <c:orientation val="minMax"/>
          <c:max val="3.5"/>
        </c:scaling>
        <c:delete val="0"/>
        <c:axPos val="b"/>
        <c:majorGridlines/>
        <c:minorGridlines/>
        <c:title>
          <c:tx>
            <c:rich>
              <a:bodyPr/>
              <a:lstStyle/>
              <a:p>
                <a:pPr>
                  <a:defRPr/>
                </a:pPr>
                <a:r>
                  <a:rPr lang="en-US"/>
                  <a:t>Normalized Frequency (f</a:t>
                </a:r>
                <a:r>
                  <a:rPr lang="en-US" baseline="-25000"/>
                  <a:t>N</a:t>
                </a:r>
                <a:r>
                  <a:rPr lang="en-US"/>
                  <a:t>)</a:t>
                </a:r>
              </a:p>
            </c:rich>
          </c:tx>
          <c:overlay val="0"/>
        </c:title>
        <c:numFmt formatCode="0.00" sourceLinked="1"/>
        <c:majorTickMark val="out"/>
        <c:minorTickMark val="none"/>
        <c:tickLblPos val="nextTo"/>
        <c:crossAx val="184472320"/>
        <c:crosses val="autoZero"/>
        <c:crossBetween val="midCat"/>
        <c:majorUnit val="0.5"/>
        <c:minorUnit val="0.1"/>
      </c:valAx>
      <c:valAx>
        <c:axId val="184472320"/>
        <c:scaling>
          <c:orientation val="minMax"/>
          <c:max val="2"/>
          <c:min val="0"/>
        </c:scaling>
        <c:delete val="0"/>
        <c:axPos val="l"/>
        <c:majorGridlines/>
        <c:minorGridlines/>
        <c:title>
          <c:tx>
            <c:rich>
              <a:bodyPr rot="-5400000" vert="horz"/>
              <a:lstStyle/>
              <a:p>
                <a:pPr>
                  <a:defRPr/>
                </a:pPr>
                <a:r>
                  <a:rPr lang="en-US"/>
                  <a:t>Gain (M</a:t>
                </a:r>
                <a:r>
                  <a:rPr lang="en-US" baseline="-25000"/>
                  <a:t>G</a:t>
                </a:r>
                <a:r>
                  <a:rPr lang="en-US"/>
                  <a:t>)</a:t>
                </a:r>
              </a:p>
            </c:rich>
          </c:tx>
          <c:overlay val="0"/>
        </c:title>
        <c:numFmt formatCode="0.00" sourceLinked="1"/>
        <c:majorTickMark val="out"/>
        <c:minorTickMark val="none"/>
        <c:tickLblPos val="nextTo"/>
        <c:crossAx val="184449664"/>
        <c:crosses val="autoZero"/>
        <c:crossBetween val="midCat"/>
        <c:minorUnit val="0.1"/>
      </c:valAx>
    </c:plotArea>
    <c:legend>
      <c:legendPos val="b"/>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Control to input Loop Bode &amp;</a:t>
            </a:r>
            <a:r>
              <a:rPr lang="en-US" sz="1000" b="1" baseline="0">
                <a:solidFill>
                  <a:srgbClr val="FF0000"/>
                </a:solidFill>
              </a:rPr>
              <a:t> </a:t>
            </a:r>
            <a:r>
              <a:rPr lang="en-US" sz="1000" b="1">
                <a:solidFill>
                  <a:srgbClr val="FF0000"/>
                </a:solidFill>
              </a:rPr>
              <a:t>Phase Plot</a:t>
            </a:r>
          </a:p>
        </c:rich>
      </c:tx>
      <c:layout>
        <c:manualLayout>
          <c:xMode val="edge"/>
          <c:yMode val="edge"/>
          <c:x val="0.20101576588640704"/>
          <c:y val="1.3871658899780384E-2"/>
        </c:manualLayout>
      </c:layout>
      <c:overlay val="0"/>
      <c:spPr>
        <a:noFill/>
        <a:ln w="25400">
          <a:noFill/>
        </a:ln>
      </c:spPr>
    </c:title>
    <c:autoTitleDeleted val="0"/>
    <c:plotArea>
      <c:layout>
        <c:manualLayout>
          <c:layoutTarget val="inner"/>
          <c:xMode val="edge"/>
          <c:yMode val="edge"/>
          <c:x val="6.5210160502252867E-2"/>
          <c:y val="0.10694663167104113"/>
          <c:w val="0.7830151600937878"/>
          <c:h val="0.73471300846841381"/>
        </c:manualLayout>
      </c:layout>
      <c:scatterChart>
        <c:scatterStyle val="smoothMarker"/>
        <c:varyColors val="0"/>
        <c:ser>
          <c:idx val="2"/>
          <c:order val="0"/>
          <c:tx>
            <c:v>dB(Gvg(f))</c:v>
          </c:tx>
          <c:spPr>
            <a:ln w="38100">
              <a:solidFill>
                <a:srgbClr val="0000FF"/>
              </a:solidFill>
              <a:prstDash val="solid"/>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Data!$K$35:$K$95</c:f>
              <c:numCache>
                <c:formatCode>General</c:formatCode>
                <c:ptCount val="61"/>
                <c:pt idx="0">
                  <c:v>-27.040625232365592</c:v>
                </c:pt>
                <c:pt idx="1">
                  <c:v>-27.047284721907193</c:v>
                </c:pt>
                <c:pt idx="2">
                  <c:v>-27.057805738194098</c:v>
                </c:pt>
                <c:pt idx="3">
                  <c:v>-27.074396712064747</c:v>
                </c:pt>
                <c:pt idx="4">
                  <c:v>-27.100483688630138</c:v>
                </c:pt>
                <c:pt idx="5">
                  <c:v>-27.141315516867696</c:v>
                </c:pt>
                <c:pt idx="6">
                  <c:v>-27.204775386394935</c:v>
                </c:pt>
                <c:pt idx="7">
                  <c:v>-27.302334226202994</c:v>
                </c:pt>
                <c:pt idx="8">
                  <c:v>-27.44985817921156</c:v>
                </c:pt>
                <c:pt idx="9">
                  <c:v>-27.667549255557851</c:v>
                </c:pt>
                <c:pt idx="10">
                  <c:v>-27.977724177389259</c:v>
                </c:pt>
                <c:pt idx="11">
                  <c:v>-28.398956967215589</c:v>
                </c:pt>
                <c:pt idx="12">
                  <c:v>-28.936490993292278</c:v>
                </c:pt>
                <c:pt idx="13">
                  <c:v>-29.572453401375025</c:v>
                </c:pt>
                <c:pt idx="14">
                  <c:v>-30.262937475566623</c:v>
                </c:pt>
                <c:pt idx="15">
                  <c:v>-30.947313686569235</c:v>
                </c:pt>
                <c:pt idx="16">
                  <c:v>-31.566910634664836</c:v>
                </c:pt>
                <c:pt idx="17">
                  <c:v>-32.082552828005177</c:v>
                </c:pt>
                <c:pt idx="18">
                  <c:v>-32.481415720847274</c:v>
                </c:pt>
                <c:pt idx="19">
                  <c:v>-32.772200112534101</c:v>
                </c:pt>
                <c:pt idx="20">
                  <c:v>-32.974908026080072</c:v>
                </c:pt>
                <c:pt idx="21">
                  <c:v>-33.111850491958414</c:v>
                </c:pt>
                <c:pt idx="22">
                  <c:v>-33.20259410407084</c:v>
                </c:pt>
                <c:pt idx="23">
                  <c:v>-33.262307935886597</c:v>
                </c:pt>
                <c:pt idx="24">
                  <c:v>-33.301996995273726</c:v>
                </c:pt>
                <c:pt idx="25">
                  <c:v>-33.329442597624634</c:v>
                </c:pt>
                <c:pt idx="26">
                  <c:v>-33.350243434421728</c:v>
                </c:pt>
                <c:pt idx="27">
                  <c:v>-33.368748157805015</c:v>
                </c:pt>
                <c:pt idx="28">
                  <c:v>-33.388870914678492</c:v>
                </c:pt>
                <c:pt idx="29">
                  <c:v>-33.414865155418234</c:v>
                </c:pt>
                <c:pt idx="30">
                  <c:v>-33.452162035088776</c:v>
                </c:pt>
                <c:pt idx="31">
                  <c:v>-33.508386658657329</c:v>
                </c:pt>
                <c:pt idx="32">
                  <c:v>-33.594645119669444</c:v>
                </c:pt>
                <c:pt idx="33">
                  <c:v>-33.727090588115146</c:v>
                </c:pt>
                <c:pt idx="34">
                  <c:v>-33.928551749405379</c:v>
                </c:pt>
                <c:pt idx="35">
                  <c:v>-34.22955417101182</c:v>
                </c:pt>
                <c:pt idx="36">
                  <c:v>-34.667428749518933</c:v>
                </c:pt>
                <c:pt idx="37">
                  <c:v>-35.281875158916229</c:v>
                </c:pt>
                <c:pt idx="38">
                  <c:v>-36.106423106172713</c:v>
                </c:pt>
                <c:pt idx="39">
                  <c:v>-37.15832043756896</c:v>
                </c:pt>
                <c:pt idx="40">
                  <c:v>-38.432344655830526</c:v>
                </c:pt>
                <c:pt idx="41">
                  <c:v>-39.902753222801337</c:v>
                </c:pt>
                <c:pt idx="42">
                  <c:v>-41.531988470482716</c:v>
                </c:pt>
                <c:pt idx="43">
                  <c:v>-43.280639579229145</c:v>
                </c:pt>
                <c:pt idx="44">
                  <c:v>-45.114221556350515</c:v>
                </c:pt>
                <c:pt idx="45">
                  <c:v>-47.005839776390403</c:v>
                </c:pt>
                <c:pt idx="46">
                  <c:v>-48.936037031950889</c:v>
                </c:pt>
                <c:pt idx="47">
                  <c:v>-50.891410103497243</c:v>
                </c:pt>
                <c:pt idx="48">
                  <c:v>-52.863014610507008</c:v>
                </c:pt>
                <c:pt idx="49">
                  <c:v>-54.845002260912239</c:v>
                </c:pt>
                <c:pt idx="50">
                  <c:v>-56.833598675658891</c:v>
                </c:pt>
                <c:pt idx="51">
                  <c:v>-58.826388061810619</c:v>
                </c:pt>
                <c:pt idx="52">
                  <c:v>-60.821832304172986</c:v>
                </c:pt>
                <c:pt idx="53">
                  <c:v>-62.818955354431488</c:v>
                </c:pt>
                <c:pt idx="54">
                  <c:v>-64.817139140728472</c:v>
                </c:pt>
                <c:pt idx="55">
                  <c:v>-66.815992796406775</c:v>
                </c:pt>
                <c:pt idx="56">
                  <c:v>-68.815269346310529</c:v>
                </c:pt>
                <c:pt idx="57">
                  <c:v>-70.814812818140979</c:v>
                </c:pt>
                <c:pt idx="58">
                  <c:v>-72.814524743644213</c:v>
                </c:pt>
                <c:pt idx="59">
                  <c:v>-74.814342971091833</c:v>
                </c:pt>
                <c:pt idx="60">
                  <c:v>-76.814228276450024</c:v>
                </c:pt>
              </c:numCache>
            </c:numRef>
          </c:yVal>
          <c:smooth val="1"/>
          <c:extLst>
            <c:ext xmlns:c16="http://schemas.microsoft.com/office/drawing/2014/chart" uri="{C3380CC4-5D6E-409C-BE32-E72D297353CC}">
              <c16:uniqueId val="{00000000-3AF9-4EE1-9938-A9AEECFCFDE7}"/>
            </c:ext>
          </c:extLst>
        </c:ser>
        <c:dLbls>
          <c:showLegendKey val="0"/>
          <c:showVal val="0"/>
          <c:showCatName val="0"/>
          <c:showSerName val="0"/>
          <c:showPercent val="0"/>
          <c:showBubbleSize val="0"/>
        </c:dLbls>
        <c:axId val="184679808"/>
        <c:axId val="184550528"/>
      </c:scatterChart>
      <c:scatterChart>
        <c:scatterStyle val="smoothMarker"/>
        <c:varyColors val="0"/>
        <c:ser>
          <c:idx val="0"/>
          <c:order val="1"/>
          <c:tx>
            <c:v>Phase(Gvg(f))</c:v>
          </c:tx>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Data!$L$35:$L$95</c:f>
              <c:numCache>
                <c:formatCode>General</c:formatCode>
                <c:ptCount val="61"/>
                <c:pt idx="0">
                  <c:v>-1.7433851416691035</c:v>
                </c:pt>
                <c:pt idx="1">
                  <c:v>-2.1922926026973681</c:v>
                </c:pt>
                <c:pt idx="2">
                  <c:v>-2.7549631301316015</c:v>
                </c:pt>
                <c:pt idx="3">
                  <c:v>-3.4584303092018054</c:v>
                </c:pt>
                <c:pt idx="4">
                  <c:v>-4.3343930700654472</c:v>
                </c:pt>
                <c:pt idx="5">
                  <c:v>-5.418260277075607</c:v>
                </c:pt>
                <c:pt idx="6">
                  <c:v>-6.7461174476750241</c:v>
                </c:pt>
                <c:pt idx="7">
                  <c:v>-8.3478687774213363</c:v>
                </c:pt>
                <c:pt idx="8">
                  <c:v>-10.234186756423741</c:v>
                </c:pt>
                <c:pt idx="9">
                  <c:v>-12.375295217425119</c:v>
                </c:pt>
                <c:pt idx="10">
                  <c:v>-14.673121055110959</c:v>
                </c:pt>
                <c:pt idx="11">
                  <c:v>-16.937302994167194</c:v>
                </c:pt>
                <c:pt idx="12">
                  <c:v>-18.887673072353429</c:v>
                </c:pt>
                <c:pt idx="13">
                  <c:v>-20.207580096102113</c:v>
                </c:pt>
                <c:pt idx="14">
                  <c:v>-20.646113488886943</c:v>
                </c:pt>
                <c:pt idx="15">
                  <c:v>-20.12155998979345</c:v>
                </c:pt>
                <c:pt idx="16">
                  <c:v>-18.759416440444888</c:v>
                </c:pt>
                <c:pt idx="17">
                  <c:v>-16.837862163219906</c:v>
                </c:pt>
                <c:pt idx="18">
                  <c:v>-14.679426606204213</c:v>
                </c:pt>
                <c:pt idx="19">
                  <c:v>-12.556236481474221</c:v>
                </c:pt>
                <c:pt idx="20">
                  <c:v>-10.648043065129066</c:v>
                </c:pt>
                <c:pt idx="21">
                  <c:v>-9.0474718563926082</c:v>
                </c:pt>
                <c:pt idx="22">
                  <c:v>-7.7867031524065506</c:v>
                </c:pt>
                <c:pt idx="23">
                  <c:v>-6.8651325676539718</c:v>
                </c:pt>
                <c:pt idx="24">
                  <c:v>-6.2697313506447285</c:v>
                </c:pt>
                <c:pt idx="25">
                  <c:v>-5.9876527758576641</c:v>
                </c:pt>
                <c:pt idx="26">
                  <c:v>-6.0133204490890941</c:v>
                </c:pt>
                <c:pt idx="27">
                  <c:v>-6.3522893261311522</c:v>
                </c:pt>
                <c:pt idx="28">
                  <c:v>-7.0234533747937453</c:v>
                </c:pt>
                <c:pt idx="29">
                  <c:v>-8.0604379472345808</c:v>
                </c:pt>
                <c:pt idx="30">
                  <c:v>-9.512397991887223</c:v>
                </c:pt>
                <c:pt idx="31">
                  <c:v>-11.44385313132508</c:v>
                </c:pt>
                <c:pt idx="32">
                  <c:v>-13.932481781549123</c:v>
                </c:pt>
                <c:pt idx="33">
                  <c:v>-17.062881606078509</c:v>
                </c:pt>
                <c:pt idx="34">
                  <c:v>-20.91336677521074</c:v>
                </c:pt>
                <c:pt idx="35">
                  <c:v>-25.532815524956408</c:v>
                </c:pt>
                <c:pt idx="36">
                  <c:v>-30.9074937893106</c:v>
                </c:pt>
                <c:pt idx="37">
                  <c:v>-36.926065957900889</c:v>
                </c:pt>
                <c:pt idx="38">
                  <c:v>-43.362751790398846</c:v>
                </c:pt>
                <c:pt idx="39">
                  <c:v>-49.901602571056038</c:v>
                </c:pt>
                <c:pt idx="40">
                  <c:v>-56.204451018592174</c:v>
                </c:pt>
                <c:pt idx="41">
                  <c:v>-61.991121087061863</c:v>
                </c:pt>
                <c:pt idx="42">
                  <c:v>-67.089588860469291</c:v>
                </c:pt>
                <c:pt idx="43">
                  <c:v>-71.439589196121801</c:v>
                </c:pt>
                <c:pt idx="44">
                  <c:v>-75.064632145219306</c:v>
                </c:pt>
                <c:pt idx="45">
                  <c:v>-78.036283534154805</c:v>
                </c:pt>
                <c:pt idx="46">
                  <c:v>-80.445442366222139</c:v>
                </c:pt>
                <c:pt idx="47">
                  <c:v>-82.384352411943652</c:v>
                </c:pt>
                <c:pt idx="48">
                  <c:v>-83.937415366151896</c:v>
                </c:pt>
                <c:pt idx="49">
                  <c:v>-85.17762895622144</c:v>
                </c:pt>
                <c:pt idx="50">
                  <c:v>-86.166088474123981</c:v>
                </c:pt>
                <c:pt idx="51">
                  <c:v>-86.952924459958084</c:v>
                </c:pt>
                <c:pt idx="52">
                  <c:v>-87.578772794919047</c:v>
                </c:pt>
                <c:pt idx="53">
                  <c:v>-88.076324887863663</c:v>
                </c:pt>
                <c:pt idx="54">
                  <c:v>-88.471756909539195</c:v>
                </c:pt>
                <c:pt idx="55">
                  <c:v>-88.785966249027865</c:v>
                </c:pt>
                <c:pt idx="56">
                  <c:v>-89.035605015305549</c:v>
                </c:pt>
                <c:pt idx="57">
                  <c:v>-89.233926916895768</c:v>
                </c:pt>
                <c:pt idx="58">
                  <c:v>-89.391473028215501</c:v>
                </c:pt>
                <c:pt idx="59">
                  <c:v>-89.516623082256885</c:v>
                </c:pt>
                <c:pt idx="60">
                  <c:v>-89.616036676823512</c:v>
                </c:pt>
              </c:numCache>
            </c:numRef>
          </c:yVal>
          <c:smooth val="1"/>
          <c:extLst>
            <c:ext xmlns:c16="http://schemas.microsoft.com/office/drawing/2014/chart" uri="{C3380CC4-5D6E-409C-BE32-E72D297353CC}">
              <c16:uniqueId val="{00000001-3AF9-4EE1-9938-A9AEECFCFDE7}"/>
            </c:ext>
          </c:extLst>
        </c:ser>
        <c:dLbls>
          <c:showLegendKey val="0"/>
          <c:showVal val="0"/>
          <c:showCatName val="0"/>
          <c:showSerName val="0"/>
          <c:showPercent val="0"/>
          <c:showBubbleSize val="0"/>
        </c:dLbls>
        <c:axId val="184574336"/>
        <c:axId val="184552064"/>
      </c:scatterChart>
      <c:valAx>
        <c:axId val="184679808"/>
        <c:scaling>
          <c:logBase val="10"/>
          <c:orientation val="minMax"/>
          <c:max val="100000"/>
          <c:min val="10"/>
        </c:scaling>
        <c:delete val="0"/>
        <c:axPos val="b"/>
        <c:majorGridlines/>
        <c:minorGridlines/>
        <c:numFmt formatCode="0.00" sourceLinked="1"/>
        <c:majorTickMark val="none"/>
        <c:minorTickMark val="in"/>
        <c:tickLblPos val="low"/>
        <c:crossAx val="184550528"/>
        <c:crosses val="autoZero"/>
        <c:crossBetween val="midCat"/>
        <c:majorUnit val="10"/>
        <c:minorUnit val="10"/>
      </c:valAx>
      <c:valAx>
        <c:axId val="184550528"/>
        <c:scaling>
          <c:orientation val="minMax"/>
          <c:max val="0"/>
          <c:min val="-90"/>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4679808"/>
        <c:crosses val="autoZero"/>
        <c:crossBetween val="midCat"/>
        <c:majorUnit val="20"/>
        <c:minorUnit val="4"/>
      </c:valAx>
      <c:valAx>
        <c:axId val="184552064"/>
        <c:scaling>
          <c:orientation val="minMax"/>
          <c:max val="0"/>
          <c:min val="-180"/>
        </c:scaling>
        <c:delete val="0"/>
        <c:axPos val="r"/>
        <c:numFmt formatCode="General" sourceLinked="1"/>
        <c:majorTickMark val="out"/>
        <c:minorTickMark val="none"/>
        <c:tickLblPos val="nextTo"/>
        <c:crossAx val="184574336"/>
        <c:crosses val="max"/>
        <c:crossBetween val="midCat"/>
      </c:valAx>
      <c:valAx>
        <c:axId val="184574336"/>
        <c:scaling>
          <c:logBase val="10"/>
          <c:orientation val="minMax"/>
        </c:scaling>
        <c:delete val="1"/>
        <c:axPos val="b"/>
        <c:numFmt formatCode="0.00" sourceLinked="1"/>
        <c:majorTickMark val="out"/>
        <c:minorTickMark val="none"/>
        <c:tickLblPos val="nextTo"/>
        <c:crossAx val="184552064"/>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0.24368842162886065"/>
          <c:y val="0.93793282168842818"/>
          <c:w val="0.4847795598737572"/>
          <c:h val="6.2067283083390511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Open</a:t>
            </a:r>
            <a:r>
              <a:rPr lang="en-US" sz="1000" b="1" baseline="0">
                <a:solidFill>
                  <a:srgbClr val="FF0000"/>
                </a:solidFill>
              </a:rPr>
              <a:t> Zout </a:t>
            </a:r>
            <a:r>
              <a:rPr lang="en-US" sz="1000" b="1">
                <a:solidFill>
                  <a:srgbClr val="FF0000"/>
                </a:solidFill>
              </a:rPr>
              <a:t>Bode &amp;</a:t>
            </a:r>
            <a:r>
              <a:rPr lang="en-US" sz="1000" b="1" baseline="0">
                <a:solidFill>
                  <a:srgbClr val="FF0000"/>
                </a:solidFill>
              </a:rPr>
              <a:t> </a:t>
            </a:r>
            <a:r>
              <a:rPr lang="en-US" sz="1000" b="1">
                <a:solidFill>
                  <a:srgbClr val="FF0000"/>
                </a:solidFill>
              </a:rPr>
              <a:t>Phase Plot</a:t>
            </a:r>
          </a:p>
        </c:rich>
      </c:tx>
      <c:layout>
        <c:manualLayout>
          <c:xMode val="edge"/>
          <c:yMode val="edge"/>
          <c:x val="0.2682488171650752"/>
          <c:y val="9.1922790071817129E-3"/>
        </c:manualLayout>
      </c:layout>
      <c:overlay val="0"/>
      <c:spPr>
        <a:noFill/>
        <a:ln w="25400">
          <a:noFill/>
        </a:ln>
      </c:spPr>
    </c:title>
    <c:autoTitleDeleted val="0"/>
    <c:plotArea>
      <c:layout>
        <c:manualLayout>
          <c:layoutTarget val="inner"/>
          <c:xMode val="edge"/>
          <c:yMode val="edge"/>
          <c:x val="6.5210160502252867E-2"/>
          <c:y val="0.10694663167104113"/>
          <c:w val="0.83447896715687309"/>
          <c:h val="0.7419898305194742"/>
        </c:manualLayout>
      </c:layout>
      <c:scatterChart>
        <c:scatterStyle val="smoothMarker"/>
        <c:varyColors val="0"/>
        <c:ser>
          <c:idx val="2"/>
          <c:order val="0"/>
          <c:tx>
            <c:v>dB(Zout(f))</c:v>
          </c:tx>
          <c:spPr>
            <a:ln w="38100">
              <a:solidFill>
                <a:srgbClr val="0000FF"/>
              </a:solidFill>
              <a:prstDash val="solid"/>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Data!$O$35:$O$95</c:f>
              <c:numCache>
                <c:formatCode>General</c:formatCode>
                <c:ptCount val="61"/>
                <c:pt idx="0">
                  <c:v>1.6136401292718474</c:v>
                </c:pt>
                <c:pt idx="1">
                  <c:v>1.6069807726446419</c:v>
                </c:pt>
                <c:pt idx="2">
                  <c:v>1.5964599670128155</c:v>
                </c:pt>
                <c:pt idx="3">
                  <c:v>1.5798693270079966</c:v>
                </c:pt>
                <c:pt idx="4">
                  <c:v>1.5537828795842754</c:v>
                </c:pt>
                <c:pt idx="5">
                  <c:v>1.5129518899795626</c:v>
                </c:pt>
                <c:pt idx="6">
                  <c:v>1.4494933495955378</c:v>
                </c:pt>
                <c:pt idx="7">
                  <c:v>1.3519366163365971</c:v>
                </c:pt>
                <c:pt idx="8">
                  <c:v>1.2044160019813341</c:v>
                </c:pt>
                <c:pt idx="9">
                  <c:v>0.98673021703871799</c:v>
                </c:pt>
                <c:pt idx="10">
                  <c:v>0.67656368150365809</c:v>
                </c:pt>
                <c:pt idx="11">
                  <c:v>0.25534418302817602</c:v>
                </c:pt>
                <c:pt idx="12">
                  <c:v>-0.28216877776032628</c:v>
                </c:pt>
                <c:pt idx="13">
                  <c:v>-0.9180977998205031</c:v>
                </c:pt>
                <c:pt idx="14">
                  <c:v>-1.6085289612579383</c:v>
                </c:pt>
                <c:pt idx="15">
                  <c:v>-2.2928213125171677</c:v>
                </c:pt>
                <c:pt idx="16">
                  <c:v>-2.9122853551932644</c:v>
                </c:pt>
                <c:pt idx="17">
                  <c:v>-3.4277169159698579</c:v>
                </c:pt>
                <c:pt idx="18">
                  <c:v>-3.8262459996198794</c:v>
                </c:pt>
                <c:pt idx="19">
                  <c:v>-4.1165013919413092</c:v>
                </c:pt>
                <c:pt idx="20">
                  <c:v>-4.3183710299611402</c:v>
                </c:pt>
                <c:pt idx="21">
                  <c:v>-4.4539852500134822</c:v>
                </c:pt>
                <c:pt idx="22">
                  <c:v>-4.5426245661233882</c:v>
                </c:pt>
                <c:pt idx="23">
                  <c:v>-4.5990054006602712</c:v>
                </c:pt>
                <c:pt idx="24">
                  <c:v>-4.6334172493680672</c:v>
                </c:pt>
                <c:pt idx="25">
                  <c:v>-4.6525121495091213</c:v>
                </c:pt>
                <c:pt idx="26">
                  <c:v>-4.6601108183654594</c:v>
                </c:pt>
                <c:pt idx="27">
                  <c:v>-4.6577733788044151</c:v>
                </c:pt>
                <c:pt idx="28">
                  <c:v>-4.6450670635663744</c:v>
                </c:pt>
                <c:pt idx="29">
                  <c:v>-4.6195337814223416</c:v>
                </c:pt>
                <c:pt idx="30">
                  <c:v>-4.5763970533811147</c:v>
                </c:pt>
                <c:pt idx="31">
                  <c:v>-4.5081180446708515</c:v>
                </c:pt>
                <c:pt idx="32">
                  <c:v>-4.4040837165829156</c:v>
                </c:pt>
                <c:pt idx="33">
                  <c:v>-4.2510399236778227</c:v>
                </c:pt>
                <c:pt idx="34">
                  <c:v>-4.0352807240124395</c:v>
                </c:pt>
                <c:pt idx="35">
                  <c:v>-3.7475704874083022</c:v>
                </c:pt>
                <c:pt idx="36">
                  <c:v>-3.3903164626954445</c:v>
                </c:pt>
                <c:pt idx="37">
                  <c:v>-2.9833187773190275</c:v>
                </c:pt>
                <c:pt idx="38">
                  <c:v>-2.5622746765324447</c:v>
                </c:pt>
                <c:pt idx="39">
                  <c:v>-2.167856948781492</c:v>
                </c:pt>
                <c:pt idx="40">
                  <c:v>-1.8314403204425527</c:v>
                </c:pt>
                <c:pt idx="41">
                  <c:v>-1.5669330305112064</c:v>
                </c:pt>
                <c:pt idx="42">
                  <c:v>-1.3721529707015059</c:v>
                </c:pt>
                <c:pt idx="43">
                  <c:v>-1.2356280045002239</c:v>
                </c:pt>
                <c:pt idx="44">
                  <c:v>-1.1432528298497981</c:v>
                </c:pt>
                <c:pt idx="45">
                  <c:v>-1.082246915562382</c:v>
                </c:pt>
                <c:pt idx="46">
                  <c:v>-1.0426044425867163</c:v>
                </c:pt>
                <c:pt idx="47">
                  <c:v>-1.0171156965681456</c:v>
                </c:pt>
                <c:pt idx="48">
                  <c:v>-1.0008391190288448</c:v>
                </c:pt>
                <c:pt idx="49">
                  <c:v>-0.99049072509816294</c:v>
                </c:pt>
                <c:pt idx="50">
                  <c:v>-0.98392973702911424</c:v>
                </c:pt>
                <c:pt idx="51">
                  <c:v>-0.97977737611598603</c:v>
                </c:pt>
                <c:pt idx="52">
                  <c:v>-0.97715235430784775</c:v>
                </c:pt>
                <c:pt idx="53">
                  <c:v>-0.9754940583120153</c:v>
                </c:pt>
                <c:pt idx="54">
                  <c:v>-0.97444693912732516</c:v>
                </c:pt>
                <c:pt idx="55">
                  <c:v>-0.97378593072868314</c:v>
                </c:pt>
                <c:pt idx="56">
                  <c:v>-0.97336873480729957</c:v>
                </c:pt>
                <c:pt idx="57">
                  <c:v>-0.97310545107116386</c:v>
                </c:pt>
                <c:pt idx="58">
                  <c:v>-0.97293930999313538</c:v>
                </c:pt>
                <c:pt idx="59">
                  <c:v>-0.9728344739884438</c:v>
                </c:pt>
                <c:pt idx="60">
                  <c:v>-0.97276832372779842</c:v>
                </c:pt>
              </c:numCache>
            </c:numRef>
          </c:yVal>
          <c:smooth val="1"/>
          <c:extLst>
            <c:ext xmlns:c16="http://schemas.microsoft.com/office/drawing/2014/chart" uri="{C3380CC4-5D6E-409C-BE32-E72D297353CC}">
              <c16:uniqueId val="{00000000-AB7B-4E43-8C6D-E779B69A04AB}"/>
            </c:ext>
          </c:extLst>
        </c:ser>
        <c:dLbls>
          <c:showLegendKey val="0"/>
          <c:showVal val="0"/>
          <c:showCatName val="0"/>
          <c:showSerName val="0"/>
          <c:showPercent val="0"/>
          <c:showBubbleSize val="0"/>
        </c:dLbls>
        <c:axId val="184609024"/>
        <c:axId val="184610816"/>
      </c:scatterChart>
      <c:scatterChart>
        <c:scatterStyle val="smoothMarker"/>
        <c:varyColors val="0"/>
        <c:ser>
          <c:idx val="0"/>
          <c:order val="1"/>
          <c:tx>
            <c:v>Phase(Zout(f))</c:v>
          </c:tx>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Data!$P$35:$P$95</c:f>
              <c:numCache>
                <c:formatCode>General</c:formatCode>
                <c:ptCount val="61"/>
                <c:pt idx="0">
                  <c:v>-1.7302788986696018</c:v>
                </c:pt>
                <c:pt idx="1">
                  <c:v>-2.1757928205004555</c:v>
                </c:pt>
                <c:pt idx="2">
                  <c:v>-2.7341911353707076</c:v>
                </c:pt>
                <c:pt idx="3">
                  <c:v>-3.4322799178137715</c:v>
                </c:pt>
                <c:pt idx="4">
                  <c:v>-4.301471679155715</c:v>
                </c:pt>
                <c:pt idx="5">
                  <c:v>-5.3768147041354837</c:v>
                </c:pt>
                <c:pt idx="6">
                  <c:v>-6.6939405680171538</c:v>
                </c:pt>
                <c:pt idx="7">
                  <c:v>-8.2821819883324252</c:v>
                </c:pt>
                <c:pt idx="8">
                  <c:v>-10.151492009611182</c:v>
                </c:pt>
                <c:pt idx="9">
                  <c:v>-12.271188741521611</c:v>
                </c:pt>
                <c:pt idx="10">
                  <c:v>-14.542058851424963</c:v>
                </c:pt>
                <c:pt idx="11">
                  <c:v>-16.772305623743392</c:v>
                </c:pt>
                <c:pt idx="12">
                  <c:v>-18.679954025692648</c:v>
                </c:pt>
                <c:pt idx="13">
                  <c:v>-19.946077979841405</c:v>
                </c:pt>
                <c:pt idx="14">
                  <c:v>-20.316903166486217</c:v>
                </c:pt>
                <c:pt idx="15">
                  <c:v>-19.707111416709239</c:v>
                </c:pt>
                <c:pt idx="16">
                  <c:v>-18.237661922331529</c:v>
                </c:pt>
                <c:pt idx="17">
                  <c:v>-16.181022760776536</c:v>
                </c:pt>
                <c:pt idx="18">
                  <c:v>-13.852535977353126</c:v>
                </c:pt>
                <c:pt idx="19">
                  <c:v>-11.515285123331198</c:v>
                </c:pt>
                <c:pt idx="20">
                  <c:v>-9.337647266327112</c:v>
                </c:pt>
                <c:pt idx="21">
                  <c:v>-7.3979494727596116</c:v>
                </c:pt>
                <c:pt idx="22">
                  <c:v>-5.7104129243741708</c:v>
                </c:pt>
                <c:pt idx="23">
                  <c:v>-4.2519067817193887</c:v>
                </c:pt>
                <c:pt idx="24">
                  <c:v>-2.9812077359272759</c:v>
                </c:pt>
                <c:pt idx="25">
                  <c:v>-1.8503009807357635</c:v>
                </c:pt>
                <c:pt idx="26">
                  <c:v>-0.80998311210546015</c:v>
                </c:pt>
                <c:pt idx="27">
                  <c:v>0.18783880191053945</c:v>
                </c:pt>
                <c:pt idx="28">
                  <c:v>1.1893135634977219</c:v>
                </c:pt>
                <c:pt idx="29">
                  <c:v>2.2378691492914662</c:v>
                </c:pt>
                <c:pt idx="30">
                  <c:v>3.3721685174343325</c:v>
                </c:pt>
                <c:pt idx="31">
                  <c:v>4.6212529178445312</c:v>
                </c:pt>
                <c:pt idx="32">
                  <c:v>5.9951101511074123</c:v>
                </c:pt>
                <c:pt idx="33">
                  <c:v>7.4695705476881429</c:v>
                </c:pt>
                <c:pt idx="34">
                  <c:v>8.967736723554852</c:v>
                </c:pt>
                <c:pt idx="35">
                  <c:v>10.347726126348979</c:v>
                </c:pt>
                <c:pt idx="36">
                  <c:v>11.415335310636319</c:v>
                </c:pt>
                <c:pt idx="37">
                  <c:v>11.9771458149055</c:v>
                </c:pt>
                <c:pt idx="38">
                  <c:v>11.92077498609828</c:v>
                </c:pt>
                <c:pt idx="39">
                  <c:v>11.271906724113487</c:v>
                </c:pt>
                <c:pt idx="40">
                  <c:v>10.182330912339323</c:v>
                </c:pt>
                <c:pt idx="41">
                  <c:v>8.8592330703347066</c:v>
                </c:pt>
                <c:pt idx="42">
                  <c:v>7.4898589192574985</c:v>
                </c:pt>
                <c:pt idx="43">
                  <c:v>6.2021311428630863</c:v>
                </c:pt>
                <c:pt idx="44">
                  <c:v>5.0626045175058509</c:v>
                </c:pt>
                <c:pt idx="45">
                  <c:v>4.0928407725755189</c:v>
                </c:pt>
                <c:pt idx="46">
                  <c:v>3.2879793800315711</c:v>
                </c:pt>
                <c:pt idx="47">
                  <c:v>2.6306008022996261</c:v>
                </c:pt>
                <c:pt idx="48">
                  <c:v>2.0991332494987867</c:v>
                </c:pt>
                <c:pt idx="49">
                  <c:v>1.6722362777352391</c:v>
                </c:pt>
                <c:pt idx="50">
                  <c:v>1.3307400185533782</c:v>
                </c:pt>
                <c:pt idx="51">
                  <c:v>1.0582688615320335</c:v>
                </c:pt>
                <c:pt idx="52">
                  <c:v>0.84122775435109687</c:v>
                </c:pt>
                <c:pt idx="53">
                  <c:v>0.66851953221292093</c:v>
                </c:pt>
                <c:pt idx="54">
                  <c:v>0.53117871612653111</c:v>
                </c:pt>
                <c:pt idx="55">
                  <c:v>0.42200786249466987</c:v>
                </c:pt>
                <c:pt idx="56">
                  <c:v>0.33525167014563706</c:v>
                </c:pt>
                <c:pt idx="57">
                  <c:v>0.26631937225166535</c:v>
                </c:pt>
                <c:pt idx="58">
                  <c:v>0.2115547736748343</c:v>
                </c:pt>
                <c:pt idx="59">
                  <c:v>0.168048830336468</c:v>
                </c:pt>
                <c:pt idx="60">
                  <c:v>0.13348838689715278</c:v>
                </c:pt>
              </c:numCache>
            </c:numRef>
          </c:yVal>
          <c:smooth val="1"/>
          <c:extLst>
            <c:ext xmlns:c16="http://schemas.microsoft.com/office/drawing/2014/chart" uri="{C3380CC4-5D6E-409C-BE32-E72D297353CC}">
              <c16:uniqueId val="{00000001-AB7B-4E43-8C6D-E779B69A04AB}"/>
            </c:ext>
          </c:extLst>
        </c:ser>
        <c:dLbls>
          <c:showLegendKey val="0"/>
          <c:showVal val="0"/>
          <c:showCatName val="0"/>
          <c:showSerName val="0"/>
          <c:showPercent val="0"/>
          <c:showBubbleSize val="0"/>
        </c:dLbls>
        <c:axId val="184613888"/>
        <c:axId val="184612352"/>
      </c:scatterChart>
      <c:valAx>
        <c:axId val="184609024"/>
        <c:scaling>
          <c:logBase val="10"/>
          <c:orientation val="minMax"/>
          <c:max val="100000"/>
          <c:min val="10"/>
        </c:scaling>
        <c:delete val="0"/>
        <c:axPos val="b"/>
        <c:majorGridlines/>
        <c:minorGridlines/>
        <c:numFmt formatCode="0.00" sourceLinked="1"/>
        <c:majorTickMark val="none"/>
        <c:minorTickMark val="in"/>
        <c:tickLblPos val="low"/>
        <c:crossAx val="184610816"/>
        <c:crosses val="autoZero"/>
        <c:crossBetween val="midCat"/>
        <c:majorUnit val="10"/>
        <c:minorUnit val="10"/>
      </c:valAx>
      <c:valAx>
        <c:axId val="184610816"/>
        <c:scaling>
          <c:orientation val="minMax"/>
          <c:max val="0"/>
          <c:min val="-60"/>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4609024"/>
        <c:crosses val="autoZero"/>
        <c:crossBetween val="midCat"/>
        <c:majorUnit val="10"/>
        <c:minorUnit val="4"/>
      </c:valAx>
      <c:valAx>
        <c:axId val="184612352"/>
        <c:scaling>
          <c:orientation val="minMax"/>
          <c:max val="0"/>
          <c:min val="-180"/>
        </c:scaling>
        <c:delete val="0"/>
        <c:axPos val="r"/>
        <c:numFmt formatCode="General" sourceLinked="1"/>
        <c:majorTickMark val="out"/>
        <c:minorTickMark val="none"/>
        <c:tickLblPos val="nextTo"/>
        <c:crossAx val="184613888"/>
        <c:crosses val="max"/>
        <c:crossBetween val="midCat"/>
      </c:valAx>
      <c:valAx>
        <c:axId val="184613888"/>
        <c:scaling>
          <c:logBase val="10"/>
          <c:orientation val="minMax"/>
        </c:scaling>
        <c:delete val="1"/>
        <c:axPos val="b"/>
        <c:numFmt formatCode="0.00" sourceLinked="1"/>
        <c:majorTickMark val="out"/>
        <c:minorTickMark val="none"/>
        <c:tickLblPos val="nextTo"/>
        <c:crossAx val="184612352"/>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0.24368842162886065"/>
          <c:y val="0.93793282168842818"/>
          <c:w val="0.4847795598737572"/>
          <c:h val="6.2067283083390511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Overall</a:t>
            </a:r>
            <a:r>
              <a:rPr lang="en-US" sz="1000" b="1" baseline="0">
                <a:solidFill>
                  <a:srgbClr val="FF0000"/>
                </a:solidFill>
              </a:rPr>
              <a:t> </a:t>
            </a:r>
            <a:r>
              <a:rPr lang="en-US" sz="1000" b="1">
                <a:solidFill>
                  <a:srgbClr val="FF0000"/>
                </a:solidFill>
              </a:rPr>
              <a:t>Loop Bode &amp; Phase Plot</a:t>
            </a:r>
          </a:p>
        </c:rich>
      </c:tx>
      <c:layout>
        <c:manualLayout>
          <c:xMode val="edge"/>
          <c:yMode val="edge"/>
          <c:x val="0.13838343627120958"/>
          <c:y val="1.032984279026977E-2"/>
        </c:manualLayout>
      </c:layout>
      <c:overlay val="0"/>
      <c:spPr>
        <a:noFill/>
        <a:ln w="25400">
          <a:noFill/>
        </a:ln>
      </c:spPr>
    </c:title>
    <c:autoTitleDeleted val="0"/>
    <c:plotArea>
      <c:layout>
        <c:manualLayout>
          <c:layoutTarget val="inner"/>
          <c:xMode val="edge"/>
          <c:yMode val="edge"/>
          <c:x val="6.5210160502252867E-2"/>
          <c:y val="0.10694663167104113"/>
          <c:w val="0.78402921928873293"/>
          <c:h val="0.72084548480729205"/>
        </c:manualLayout>
      </c:layout>
      <c:scatterChart>
        <c:scatterStyle val="smoothMarker"/>
        <c:varyColors val="0"/>
        <c:ser>
          <c:idx val="2"/>
          <c:order val="0"/>
          <c:tx>
            <c:v>Closed Loop Gain</c:v>
          </c:tx>
          <c:spPr>
            <a:ln w="50800">
              <a:solidFill>
                <a:srgbClr val="0000FF"/>
              </a:solidFill>
              <a:prstDash val="solid"/>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Data!$V$35:$V$95</c:f>
              <c:numCache>
                <c:formatCode>General</c:formatCode>
                <c:ptCount val="61"/>
                <c:pt idx="0">
                  <c:v>23.920646382244186</c:v>
                </c:pt>
                <c:pt idx="1">
                  <c:v>21.936294083523489</c:v>
                </c:pt>
                <c:pt idx="2">
                  <c:v>19.960894540058263</c:v>
                </c:pt>
                <c:pt idx="3">
                  <c:v>17.99939200428366</c:v>
                </c:pt>
                <c:pt idx="4">
                  <c:v>16.059207700516083</c:v>
                </c:pt>
                <c:pt idx="5">
                  <c:v>14.151134781376927</c:v>
                </c:pt>
                <c:pt idx="6">
                  <c:v>12.29010800994274</c:v>
                </c:pt>
                <c:pt idx="7">
                  <c:v>10.49522467996929</c:v>
                </c:pt>
                <c:pt idx="8">
                  <c:v>8.7879827586363763</c:v>
                </c:pt>
                <c:pt idx="9">
                  <c:v>7.1878241664200413</c:v>
                </c:pt>
                <c:pt idx="10">
                  <c:v>5.7057536880225648</c:v>
                </c:pt>
                <c:pt idx="11">
                  <c:v>4.3400954900525974</c:v>
                </c:pt>
                <c:pt idx="12">
                  <c:v>3.0799998055304845</c:v>
                </c:pt>
                <c:pt idx="13">
                  <c:v>1.9173147044205272</c:v>
                </c:pt>
                <c:pt idx="14">
                  <c:v>0.85827547852167052</c:v>
                </c:pt>
                <c:pt idx="15">
                  <c:v>-7.5871326549350929E-2</c:v>
                </c:pt>
                <c:pt idx="16">
                  <c:v>-0.86084060136791718</c:v>
                </c:pt>
                <c:pt idx="17">
                  <c:v>-1.4842441153763299</c:v>
                </c:pt>
                <c:pt idx="18">
                  <c:v>-1.9526346216987007</c:v>
                </c:pt>
                <c:pt idx="19">
                  <c:v>-2.2880802583577267</c:v>
                </c:pt>
                <c:pt idx="20">
                  <c:v>-2.5195447301037843</c:v>
                </c:pt>
                <c:pt idx="21">
                  <c:v>-2.6752693339368783</c:v>
                </c:pt>
                <c:pt idx="22">
                  <c:v>-2.778762725646402</c:v>
                </c:pt>
                <c:pt idx="23">
                  <c:v>-2.8479006564558125</c:v>
                </c:pt>
                <c:pt idx="24">
                  <c:v>-2.8957033821881235</c:v>
                </c:pt>
                <c:pt idx="25">
                  <c:v>-2.9316940422235662</c:v>
                </c:pt>
                <c:pt idx="26">
                  <c:v>-2.9633071158412809</c:v>
                </c:pt>
                <c:pt idx="27">
                  <c:v>-2.9972094250771493</c:v>
                </c:pt>
                <c:pt idx="28">
                  <c:v>-3.0406019362215253</c:v>
                </c:pt>
                <c:pt idx="29">
                  <c:v>-3.1026701073120071</c:v>
                </c:pt>
                <c:pt idx="30">
                  <c:v>-3.1964063204880562</c:v>
                </c:pt>
                <c:pt idx="31">
                  <c:v>-3.3410612097810595</c:v>
                </c:pt>
                <c:pt idx="32">
                  <c:v>-3.5654643329153641</c:v>
                </c:pt>
                <c:pt idx="33">
                  <c:v>-3.9122920593668087</c:v>
                </c:pt>
                <c:pt idx="34">
                  <c:v>-4.4428558173010924</c:v>
                </c:pt>
                <c:pt idx="35">
                  <c:v>-5.240872964464768</c:v>
                </c:pt>
                <c:pt idx="36">
                  <c:v>-6.4119260623048806</c:v>
                </c:pt>
                <c:pt idx="37">
                  <c:v>-8.073887233222738</c:v>
                </c:pt>
                <c:pt idx="38">
                  <c:v>-10.335210134842548</c:v>
                </c:pt>
                <c:pt idx="39">
                  <c:v>-13.265338310975496</c:v>
                </c:pt>
                <c:pt idx="40">
                  <c:v>-16.871195656347997</c:v>
                </c:pt>
                <c:pt idx="41">
                  <c:v>-21.094680681713687</c:v>
                </c:pt>
                <c:pt idx="42">
                  <c:v>-25.832891257847429</c:v>
                </c:pt>
                <c:pt idx="43">
                  <c:v>-30.967821663031074</c:v>
                </c:pt>
                <c:pt idx="44">
                  <c:v>-36.39032454003619</c:v>
                </c:pt>
                <c:pt idx="45">
                  <c:v>-42.012056315829923</c:v>
                </c:pt>
                <c:pt idx="46">
                  <c:v>-47.767489328021988</c:v>
                </c:pt>
                <c:pt idx="47">
                  <c:v>-53.610731098102576</c:v>
                </c:pt>
                <c:pt idx="48">
                  <c:v>-59.51082278456002</c:v>
                </c:pt>
                <c:pt idx="49">
                  <c:v>-65.447379697990016</c:v>
                </c:pt>
                <c:pt idx="50">
                  <c:v>-71.407186737433435</c:v>
                </c:pt>
                <c:pt idx="51">
                  <c:v>-77.381761321131435</c:v>
                </c:pt>
                <c:pt idx="52">
                  <c:v>-83.36569282869695</c:v>
                </c:pt>
                <c:pt idx="53">
                  <c:v>-89.355543860356136</c:v>
                </c:pt>
                <c:pt idx="54">
                  <c:v>-95.349136132727324</c:v>
                </c:pt>
                <c:pt idx="55">
                  <c:v>-101.34509147136285</c:v>
                </c:pt>
                <c:pt idx="56">
                  <c:v>-107.34253880182524</c:v>
                </c:pt>
                <c:pt idx="57">
                  <c:v>-113.34092791307098</c:v>
                </c:pt>
                <c:pt idx="58">
                  <c:v>-119.33991140618524</c:v>
                </c:pt>
                <c:pt idx="59">
                  <c:v>-125.33926999197237</c:v>
                </c:pt>
                <c:pt idx="60">
                  <c:v>-131.33886527035014</c:v>
                </c:pt>
              </c:numCache>
            </c:numRef>
          </c:yVal>
          <c:smooth val="1"/>
          <c:extLst>
            <c:ext xmlns:c16="http://schemas.microsoft.com/office/drawing/2014/chart" uri="{C3380CC4-5D6E-409C-BE32-E72D297353CC}">
              <c16:uniqueId val="{00000000-6F1B-4D12-8AA2-26337EC1E55D}"/>
            </c:ext>
          </c:extLst>
        </c:ser>
        <c:dLbls>
          <c:showLegendKey val="0"/>
          <c:showVal val="0"/>
          <c:showCatName val="0"/>
          <c:showSerName val="0"/>
          <c:showPercent val="0"/>
          <c:showBubbleSize val="0"/>
        </c:dLbls>
        <c:axId val="185206272"/>
        <c:axId val="185207808"/>
      </c:scatterChart>
      <c:scatterChart>
        <c:scatterStyle val="smoothMarker"/>
        <c:varyColors val="0"/>
        <c:ser>
          <c:idx val="0"/>
          <c:order val="1"/>
          <c:tx>
            <c:v>Closed Loop Phase</c:v>
          </c:tx>
          <c:spPr>
            <a:ln w="50800">
              <a:solidFill>
                <a:srgbClr val="FF0000"/>
              </a:solidFill>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Data!$W$35:$W$95</c:f>
              <c:numCache>
                <c:formatCode>General</c:formatCode>
                <c:ptCount val="61"/>
                <c:pt idx="0">
                  <c:v>93.625460935178651</c:v>
                </c:pt>
                <c:pt idx="1">
                  <c:v>94.555071229000518</c:v>
                </c:pt>
                <c:pt idx="2">
                  <c:v>95.716477129805227</c:v>
                </c:pt>
                <c:pt idx="3">
                  <c:v>97.161183973170793</c:v>
                </c:pt>
                <c:pt idx="4">
                  <c:v>98.946277473280972</c:v>
                </c:pt>
                <c:pt idx="5">
                  <c:v>101.12955319210936</c:v>
                </c:pt>
                <c:pt idx="6">
                  <c:v>103.75962284080505</c:v>
                </c:pt>
                <c:pt idx="7">
                  <c:v>106.85977638162149</c:v>
                </c:pt>
                <c:pt idx="8">
                  <c:v>110.40798867544181</c:v>
                </c:pt>
                <c:pt idx="9">
                  <c:v>114.32344558886599</c:v>
                </c:pt>
                <c:pt idx="10">
                  <c:v>118.47818793671311</c:v>
                </c:pt>
                <c:pt idx="11">
                  <c:v>122.74624121779148</c:v>
                </c:pt>
                <c:pt idx="12">
                  <c:v>127.06964910549848</c:v>
                </c:pt>
                <c:pt idx="13">
                  <c:v>131.48516530198091</c:v>
                </c:pt>
                <c:pt idx="14">
                  <c:v>136.07139867569225</c:v>
                </c:pt>
                <c:pt idx="15">
                  <c:v>140.84815159192544</c:v>
                </c:pt>
                <c:pt idx="16">
                  <c:v>145.70994139776099</c:v>
                </c:pt>
                <c:pt idx="17">
                  <c:v>150.44459656855042</c:v>
                </c:pt>
                <c:pt idx="18">
                  <c:v>154.81271194486379</c:v>
                </c:pt>
                <c:pt idx="19">
                  <c:v>158.62415979519221</c:v>
                </c:pt>
                <c:pt idx="20">
                  <c:v>161.77045328893777</c:v>
                </c:pt>
                <c:pt idx="21">
                  <c:v>164.21531716537109</c:v>
                </c:pt>
                <c:pt idx="22">
                  <c:v>165.96667663346085</c:v>
                </c:pt>
                <c:pt idx="23">
                  <c:v>167.04886103437639</c:v>
                </c:pt>
                <c:pt idx="24">
                  <c:v>167.48235997855846</c:v>
                </c:pt>
                <c:pt idx="25">
                  <c:v>167.27108605946421</c:v>
                </c:pt>
                <c:pt idx="26">
                  <c:v>166.39465941198426</c:v>
                </c:pt>
                <c:pt idx="27">
                  <c:v>164.80332007175522</c:v>
                </c:pt>
                <c:pt idx="28">
                  <c:v>162.41390394123047</c:v>
                </c:pt>
                <c:pt idx="29">
                  <c:v>159.10620160284506</c:v>
                </c:pt>
                <c:pt idx="30">
                  <c:v>154.71989987429154</c:v>
                </c:pt>
                <c:pt idx="31">
                  <c:v>149.05339234580012</c:v>
                </c:pt>
                <c:pt idx="32">
                  <c:v>141.86734050223882</c:v>
                </c:pt>
                <c:pt idx="33">
                  <c:v>132.89820047734463</c:v>
                </c:pt>
                <c:pt idx="34">
                  <c:v>121.88969423072447</c:v>
                </c:pt>
                <c:pt idx="35">
                  <c:v>108.65145414056788</c:v>
                </c:pt>
                <c:pt idx="36">
                  <c:v>93.148720103307269</c:v>
                </c:pt>
                <c:pt idx="37">
                  <c:v>75.607676689961579</c:v>
                </c:pt>
                <c:pt idx="38">
                  <c:v>56.588028077920804</c:v>
                </c:pt>
                <c:pt idx="39">
                  <c:v>36.953653070607309</c:v>
                </c:pt>
                <c:pt idx="40">
                  <c:v>17.708944650975507</c:v>
                </c:pt>
                <c:pt idx="41">
                  <c:v>-0.2378642525564853</c:v>
                </c:pt>
                <c:pt idx="42">
                  <c:v>-16.261148732671845</c:v>
                </c:pt>
                <c:pt idx="43">
                  <c:v>-30.074383927535038</c:v>
                </c:pt>
                <c:pt idx="44">
                  <c:v>-41.673087102068081</c:v>
                </c:pt>
                <c:pt idx="45">
                  <c:v>-51.231582487419182</c:v>
                </c:pt>
                <c:pt idx="46">
                  <c:v>-59.00845352770741</c:v>
                </c:pt>
                <c:pt idx="47">
                  <c:v>-65.282054159574827</c:v>
                </c:pt>
                <c:pt idx="48">
                  <c:v>-70.314856197317027</c:v>
                </c:pt>
                <c:pt idx="49">
                  <c:v>-74.337783619370455</c:v>
                </c:pt>
                <c:pt idx="50">
                  <c:v>-77.546089453982106</c:v>
                </c:pt>
                <c:pt idx="51">
                  <c:v>-80.100986548980117</c:v>
                </c:pt>
                <c:pt idx="52">
                  <c:v>-82.133659578380588</c:v>
                </c:pt>
                <c:pt idx="53">
                  <c:v>-83.749900490441505</c:v>
                </c:pt>
                <c:pt idx="54">
                  <c:v>-85.034545284906969</c:v>
                </c:pt>
                <c:pt idx="55">
                  <c:v>-86.055385834963772</c:v>
                </c:pt>
                <c:pt idx="56">
                  <c:v>-86.866474394568854</c:v>
                </c:pt>
                <c:pt idx="57">
                  <c:v>-87.510848271264621</c:v>
                </c:pt>
                <c:pt idx="58">
                  <c:v>-88.022744438470909</c:v>
                </c:pt>
                <c:pt idx="59">
                  <c:v>-88.429383984899943</c:v>
                </c:pt>
                <c:pt idx="60">
                  <c:v>-88.752402274007139</c:v>
                </c:pt>
              </c:numCache>
            </c:numRef>
          </c:yVal>
          <c:smooth val="1"/>
          <c:extLst>
            <c:ext xmlns:c16="http://schemas.microsoft.com/office/drawing/2014/chart" uri="{C3380CC4-5D6E-409C-BE32-E72D297353CC}">
              <c16:uniqueId val="{00000001-6F1B-4D12-8AA2-26337EC1E55D}"/>
            </c:ext>
          </c:extLst>
        </c:ser>
        <c:dLbls>
          <c:showLegendKey val="0"/>
          <c:showVal val="0"/>
          <c:showCatName val="0"/>
          <c:showSerName val="0"/>
          <c:showPercent val="0"/>
          <c:showBubbleSize val="0"/>
        </c:dLbls>
        <c:axId val="185211136"/>
        <c:axId val="185209600"/>
      </c:scatterChart>
      <c:valAx>
        <c:axId val="185206272"/>
        <c:scaling>
          <c:logBase val="10"/>
          <c:orientation val="minMax"/>
          <c:max val="100000"/>
          <c:min val="10"/>
        </c:scaling>
        <c:delete val="0"/>
        <c:axPos val="b"/>
        <c:majorGridlines/>
        <c:minorGridlines/>
        <c:numFmt formatCode="0.00" sourceLinked="1"/>
        <c:majorTickMark val="none"/>
        <c:minorTickMark val="in"/>
        <c:tickLblPos val="low"/>
        <c:crossAx val="185207808"/>
        <c:crosses val="autoZero"/>
        <c:crossBetween val="midCat"/>
        <c:majorUnit val="10"/>
        <c:minorUnit val="10"/>
      </c:valAx>
      <c:valAx>
        <c:axId val="185207808"/>
        <c:scaling>
          <c:orientation val="minMax"/>
          <c:max val="60"/>
          <c:min val="-60"/>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5206272"/>
        <c:crosses val="autoZero"/>
        <c:crossBetween val="midCat"/>
        <c:majorUnit val="20"/>
        <c:minorUnit val="4"/>
      </c:valAx>
      <c:valAx>
        <c:axId val="185209600"/>
        <c:scaling>
          <c:orientation val="minMax"/>
          <c:max val="180"/>
          <c:min val="0"/>
        </c:scaling>
        <c:delete val="0"/>
        <c:axPos val="r"/>
        <c:numFmt formatCode="General" sourceLinked="1"/>
        <c:majorTickMark val="out"/>
        <c:minorTickMark val="none"/>
        <c:tickLblPos val="nextTo"/>
        <c:crossAx val="185211136"/>
        <c:crosses val="max"/>
        <c:crossBetween val="midCat"/>
      </c:valAx>
      <c:valAx>
        <c:axId val="185211136"/>
        <c:scaling>
          <c:logBase val="10"/>
          <c:orientation val="minMax"/>
        </c:scaling>
        <c:delete val="1"/>
        <c:axPos val="b"/>
        <c:numFmt formatCode="0.00" sourceLinked="1"/>
        <c:majorTickMark val="out"/>
        <c:minorTickMark val="none"/>
        <c:tickLblPos val="nextTo"/>
        <c:crossAx val="185209600"/>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900" b="1">
                <a:solidFill>
                  <a:srgbClr val="FF0000"/>
                </a:solidFill>
              </a:rPr>
              <a:t>Control</a:t>
            </a:r>
            <a:r>
              <a:rPr lang="en-US" sz="900" b="1" baseline="0">
                <a:solidFill>
                  <a:srgbClr val="FF0000"/>
                </a:solidFill>
              </a:rPr>
              <a:t> to output Loop and Feedack </a:t>
            </a:r>
            <a:r>
              <a:rPr lang="en-US" sz="900" b="1">
                <a:solidFill>
                  <a:srgbClr val="FF0000"/>
                </a:solidFill>
              </a:rPr>
              <a:t>Loop Bode</a:t>
            </a:r>
          </a:p>
        </c:rich>
      </c:tx>
      <c:layout>
        <c:manualLayout>
          <c:xMode val="edge"/>
          <c:yMode val="edge"/>
          <c:x val="0.13840942387148353"/>
          <c:y val="2.4395634756181794E-2"/>
        </c:manualLayout>
      </c:layout>
      <c:overlay val="0"/>
      <c:spPr>
        <a:noFill/>
        <a:ln w="25400">
          <a:noFill/>
        </a:ln>
      </c:spPr>
    </c:title>
    <c:autoTitleDeleted val="0"/>
    <c:plotArea>
      <c:layout>
        <c:manualLayout>
          <c:layoutTarget val="inner"/>
          <c:xMode val="edge"/>
          <c:yMode val="edge"/>
          <c:x val="6.5210160502252867E-2"/>
          <c:y val="0.10694663167104113"/>
          <c:w val="0.78402921928873293"/>
          <c:h val="0.72053170163338853"/>
        </c:manualLayout>
      </c:layout>
      <c:scatterChart>
        <c:scatterStyle val="smoothMarker"/>
        <c:varyColors val="0"/>
        <c:ser>
          <c:idx val="2"/>
          <c:order val="0"/>
          <c:tx>
            <c:v>Gvc(f)dB</c:v>
          </c:tx>
          <c:spPr>
            <a:ln w="63500">
              <a:solidFill>
                <a:srgbClr val="0000FF"/>
              </a:solidFill>
              <a:prstDash val="solid"/>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Data!$G$35:$G$95</c:f>
              <c:numCache>
                <c:formatCode>General</c:formatCode>
                <c:ptCount val="61"/>
                <c:pt idx="0">
                  <c:v>15.4218814757559</c:v>
                </c:pt>
                <c:pt idx="1">
                  <c:v>15.415221986214275</c:v>
                </c:pt>
                <c:pt idx="2">
                  <c:v>15.404700969927379</c:v>
                </c:pt>
                <c:pt idx="3">
                  <c:v>15.388109996056729</c:v>
                </c:pt>
                <c:pt idx="4">
                  <c:v>15.362023019491325</c:v>
                </c:pt>
                <c:pt idx="5">
                  <c:v>15.321191191253787</c:v>
                </c:pt>
                <c:pt idx="6">
                  <c:v>15.25773132172654</c:v>
                </c:pt>
                <c:pt idx="7">
                  <c:v>15.160172481918476</c:v>
                </c:pt>
                <c:pt idx="8">
                  <c:v>15.012648528909921</c:v>
                </c:pt>
                <c:pt idx="9">
                  <c:v>14.79495745256364</c:v>
                </c:pt>
                <c:pt idx="10">
                  <c:v>14.484782530732211</c:v>
                </c:pt>
                <c:pt idx="11">
                  <c:v>14.063549740905883</c:v>
                </c:pt>
                <c:pt idx="12">
                  <c:v>13.526015714829192</c:v>
                </c:pt>
                <c:pt idx="13">
                  <c:v>12.890053306746443</c:v>
                </c:pt>
                <c:pt idx="14">
                  <c:v>12.199569232554841</c:v>
                </c:pt>
                <c:pt idx="15">
                  <c:v>11.51519302155226</c:v>
                </c:pt>
                <c:pt idx="16">
                  <c:v>10.895596073456641</c:v>
                </c:pt>
                <c:pt idx="17">
                  <c:v>10.3799538801163</c:v>
                </c:pt>
                <c:pt idx="18">
                  <c:v>9.981090987274202</c:v>
                </c:pt>
                <c:pt idx="19">
                  <c:v>9.6903065955873835</c:v>
                </c:pt>
                <c:pt idx="20">
                  <c:v>9.4875986820414067</c:v>
                </c:pt>
                <c:pt idx="21">
                  <c:v>9.3506562161630882</c:v>
                </c:pt>
                <c:pt idx="22">
                  <c:v>9.2599126040506547</c:v>
                </c:pt>
                <c:pt idx="23">
                  <c:v>9.2001987722348879</c:v>
                </c:pt>
                <c:pt idx="24">
                  <c:v>9.1605097128477766</c:v>
                </c:pt>
                <c:pt idx="25">
                  <c:v>9.1330641104968517</c:v>
                </c:pt>
                <c:pt idx="26">
                  <c:v>9.1122632736997566</c:v>
                </c:pt>
                <c:pt idx="27">
                  <c:v>9.0937585503164691</c:v>
                </c:pt>
                <c:pt idx="28">
                  <c:v>9.0736357934429925</c:v>
                </c:pt>
                <c:pt idx="29">
                  <c:v>9.0476415527032099</c:v>
                </c:pt>
                <c:pt idx="30">
                  <c:v>9.0103446730327299</c:v>
                </c:pt>
                <c:pt idx="31">
                  <c:v>8.9541200494641746</c:v>
                </c:pt>
                <c:pt idx="32">
                  <c:v>8.8678615884520564</c:v>
                </c:pt>
                <c:pt idx="33">
                  <c:v>8.7354161200063185</c:v>
                </c:pt>
                <c:pt idx="34">
                  <c:v>8.5339549587161176</c:v>
                </c:pt>
                <c:pt idx="35">
                  <c:v>8.2329525371096572</c:v>
                </c:pt>
                <c:pt idx="36">
                  <c:v>7.7950779586025165</c:v>
                </c:pt>
                <c:pt idx="37">
                  <c:v>7.1806315492052333</c:v>
                </c:pt>
                <c:pt idx="38">
                  <c:v>6.356083601948745</c:v>
                </c:pt>
                <c:pt idx="39">
                  <c:v>5.3041862705525125</c:v>
                </c:pt>
                <c:pt idx="40">
                  <c:v>4.0301620522909314</c:v>
                </c:pt>
                <c:pt idx="41">
                  <c:v>2.5597534853201251</c:v>
                </c:pt>
                <c:pt idx="42">
                  <c:v>0.93051823763873009</c:v>
                </c:pt>
                <c:pt idx="43">
                  <c:v>-0.8181328711076653</c:v>
                </c:pt>
                <c:pt idx="44">
                  <c:v>-2.6517148482290329</c:v>
                </c:pt>
                <c:pt idx="45">
                  <c:v>-4.5433330682689164</c:v>
                </c:pt>
                <c:pt idx="46">
                  <c:v>-6.4735303238294195</c:v>
                </c:pt>
                <c:pt idx="47">
                  <c:v>-8.4289033953757713</c:v>
                </c:pt>
                <c:pt idx="48">
                  <c:v>-10.400507902385536</c:v>
                </c:pt>
                <c:pt idx="49">
                  <c:v>-12.382495552790774</c:v>
                </c:pt>
                <c:pt idx="50">
                  <c:v>-14.371091967537401</c:v>
                </c:pt>
                <c:pt idx="51">
                  <c:v>-16.363881353689173</c:v>
                </c:pt>
                <c:pt idx="52">
                  <c:v>-18.359325596051477</c:v>
                </c:pt>
                <c:pt idx="53">
                  <c:v>-20.35644864631001</c:v>
                </c:pt>
                <c:pt idx="54">
                  <c:v>-22.354632432606994</c:v>
                </c:pt>
                <c:pt idx="55">
                  <c:v>-24.353486088285294</c:v>
                </c:pt>
                <c:pt idx="56">
                  <c:v>-26.352762638189041</c:v>
                </c:pt>
                <c:pt idx="57">
                  <c:v>-28.352306110019512</c:v>
                </c:pt>
                <c:pt idx="58">
                  <c:v>-30.352018035522757</c:v>
                </c:pt>
                <c:pt idx="59">
                  <c:v>-32.351836262970345</c:v>
                </c:pt>
                <c:pt idx="60">
                  <c:v>-34.351721568328522</c:v>
                </c:pt>
              </c:numCache>
            </c:numRef>
          </c:yVal>
          <c:smooth val="1"/>
          <c:extLst>
            <c:ext xmlns:c16="http://schemas.microsoft.com/office/drawing/2014/chart" uri="{C3380CC4-5D6E-409C-BE32-E72D297353CC}">
              <c16:uniqueId val="{00000000-2B3F-4AAE-B26B-F58C7845BB23}"/>
            </c:ext>
          </c:extLst>
        </c:ser>
        <c:ser>
          <c:idx val="1"/>
          <c:order val="2"/>
          <c:tx>
            <c:v>Gcv(f)dB</c:v>
          </c:tx>
          <c:spPr>
            <a:ln w="63500">
              <a:solidFill>
                <a:srgbClr val="FF0000"/>
              </a:solidFill>
              <a:prstDash val="sysDash"/>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Data!$S$35:$S$95</c:f>
              <c:numCache>
                <c:formatCode>General</c:formatCode>
                <c:ptCount val="61"/>
                <c:pt idx="0">
                  <c:v>8.4987649064882991</c:v>
                </c:pt>
                <c:pt idx="1">
                  <c:v>6.521072097309232</c:v>
                </c:pt>
                <c:pt idx="2">
                  <c:v>4.5561935701308816</c:v>
                </c:pt>
                <c:pt idx="3">
                  <c:v>2.6112820082269348</c:v>
                </c:pt>
                <c:pt idx="4">
                  <c:v>0.69718468102476061</c:v>
                </c:pt>
                <c:pt idx="5">
                  <c:v>-1.1700564098768624</c:v>
                </c:pt>
                <c:pt idx="6">
                  <c:v>-2.9676233117838042</c:v>
                </c:pt>
                <c:pt idx="7">
                  <c:v>-4.6649478019491903</c:v>
                </c:pt>
                <c:pt idx="8">
                  <c:v>-6.2246657702735373</c:v>
                </c:pt>
                <c:pt idx="9">
                  <c:v>-7.6071332861436041</c:v>
                </c:pt>
                <c:pt idx="10">
                  <c:v>-8.779028842709657</c:v>
                </c:pt>
                <c:pt idx="11">
                  <c:v>-9.7234542508532869</c:v>
                </c:pt>
                <c:pt idx="12">
                  <c:v>-10.446015909298694</c:v>
                </c:pt>
                <c:pt idx="13">
                  <c:v>-10.972738602325915</c:v>
                </c:pt>
                <c:pt idx="14">
                  <c:v>-11.34129375403317</c:v>
                </c:pt>
                <c:pt idx="15">
                  <c:v>-11.591064348101611</c:v>
                </c:pt>
                <c:pt idx="16">
                  <c:v>-11.756436674824558</c:v>
                </c:pt>
                <c:pt idx="17">
                  <c:v>-11.86419799549263</c:v>
                </c:pt>
                <c:pt idx="18">
                  <c:v>-11.933725608972905</c:v>
                </c:pt>
                <c:pt idx="19">
                  <c:v>-11.978386853945116</c:v>
                </c:pt>
                <c:pt idx="20">
                  <c:v>-12.007143412145187</c:v>
                </c:pt>
                <c:pt idx="21">
                  <c:v>-12.02592555009997</c:v>
                </c:pt>
                <c:pt idx="22">
                  <c:v>-12.038675329697053</c:v>
                </c:pt>
                <c:pt idx="23">
                  <c:v>-12.048099428690705</c:v>
                </c:pt>
                <c:pt idx="24">
                  <c:v>-12.056213095035906</c:v>
                </c:pt>
                <c:pt idx="25">
                  <c:v>-12.064758152720422</c:v>
                </c:pt>
                <c:pt idx="26">
                  <c:v>-12.075570389541033</c:v>
                </c:pt>
                <c:pt idx="27">
                  <c:v>-12.090967975393623</c:v>
                </c:pt>
                <c:pt idx="28">
                  <c:v>-12.114237729664509</c:v>
                </c:pt>
                <c:pt idx="29">
                  <c:v>-12.150311660015213</c:v>
                </c:pt>
                <c:pt idx="30">
                  <c:v>-12.206750993520783</c:v>
                </c:pt>
                <c:pt idx="31">
                  <c:v>-12.295181259245236</c:v>
                </c:pt>
                <c:pt idx="32">
                  <c:v>-12.43332592136742</c:v>
                </c:pt>
                <c:pt idx="33">
                  <c:v>-12.647708179373131</c:v>
                </c:pt>
                <c:pt idx="34">
                  <c:v>-12.976810776017205</c:v>
                </c:pt>
                <c:pt idx="35">
                  <c:v>-13.473825501574428</c:v>
                </c:pt>
                <c:pt idx="36">
                  <c:v>-14.207004020907398</c:v>
                </c:pt>
                <c:pt idx="37">
                  <c:v>-15.254518782427963</c:v>
                </c:pt>
                <c:pt idx="38">
                  <c:v>-16.69129373679128</c:v>
                </c:pt>
                <c:pt idx="39">
                  <c:v>-18.569524581528011</c:v>
                </c:pt>
                <c:pt idx="40">
                  <c:v>-20.901357708638919</c:v>
                </c:pt>
                <c:pt idx="41">
                  <c:v>-23.65443416703382</c:v>
                </c:pt>
                <c:pt idx="42">
                  <c:v>-26.763409495486165</c:v>
                </c:pt>
                <c:pt idx="43">
                  <c:v>-30.149688791923403</c:v>
                </c:pt>
                <c:pt idx="44">
                  <c:v>-33.738609691807177</c:v>
                </c:pt>
                <c:pt idx="45">
                  <c:v>-37.468723247561002</c:v>
                </c:pt>
                <c:pt idx="46">
                  <c:v>-41.293959004192558</c:v>
                </c:pt>
                <c:pt idx="47">
                  <c:v>-45.181827702726807</c:v>
                </c:pt>
                <c:pt idx="48">
                  <c:v>-49.110314882174471</c:v>
                </c:pt>
                <c:pt idx="49">
                  <c:v>-53.064884145199244</c:v>
                </c:pt>
                <c:pt idx="50">
                  <c:v>-57.036094769896046</c:v>
                </c:pt>
                <c:pt idx="51">
                  <c:v>-61.017879967442283</c:v>
                </c:pt>
                <c:pt idx="52">
                  <c:v>-65.006367232645474</c:v>
                </c:pt>
                <c:pt idx="53">
                  <c:v>-68.999095214046122</c:v>
                </c:pt>
                <c:pt idx="54">
                  <c:v>-72.994503700120333</c:v>
                </c:pt>
                <c:pt idx="55">
                  <c:v>-76.991605383077541</c:v>
                </c:pt>
                <c:pt idx="56">
                  <c:v>-80.989776163636193</c:v>
                </c:pt>
                <c:pt idx="57">
                  <c:v>-84.988621803051473</c:v>
                </c:pt>
                <c:pt idx="58">
                  <c:v>-88.987893370662476</c:v>
                </c:pt>
                <c:pt idx="59">
                  <c:v>-92.987433729002035</c:v>
                </c:pt>
                <c:pt idx="60">
                  <c:v>-96.987143702021626</c:v>
                </c:pt>
              </c:numCache>
            </c:numRef>
          </c:yVal>
          <c:smooth val="1"/>
          <c:extLst>
            <c:ext xmlns:c16="http://schemas.microsoft.com/office/drawing/2014/chart" uri="{C3380CC4-5D6E-409C-BE32-E72D297353CC}">
              <c16:uniqueId val="{00000001-2B3F-4AAE-B26B-F58C7845BB23}"/>
            </c:ext>
          </c:extLst>
        </c:ser>
        <c:dLbls>
          <c:showLegendKey val="0"/>
          <c:showVal val="0"/>
          <c:showCatName val="0"/>
          <c:showSerName val="0"/>
          <c:showPercent val="0"/>
          <c:showBubbleSize val="0"/>
        </c:dLbls>
        <c:axId val="185264000"/>
        <c:axId val="185265536"/>
      </c:scatterChart>
      <c:scatterChart>
        <c:scatterStyle val="smoothMarker"/>
        <c:varyColors val="0"/>
        <c:ser>
          <c:idx val="0"/>
          <c:order val="1"/>
          <c:tx>
            <c:v>Gvc(f) Phase</c:v>
          </c:tx>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Data!$H$35:$H$95</c:f>
              <c:numCache>
                <c:formatCode>General</c:formatCode>
                <c:ptCount val="61"/>
                <c:pt idx="0">
                  <c:v>-1.743385141669108</c:v>
                </c:pt>
                <c:pt idx="1">
                  <c:v>-2.1922926026973619</c:v>
                </c:pt>
                <c:pt idx="2">
                  <c:v>-2.7549631301316033</c:v>
                </c:pt>
                <c:pt idx="3">
                  <c:v>-3.4584303092018058</c:v>
                </c:pt>
                <c:pt idx="4">
                  <c:v>-4.3343930700654569</c:v>
                </c:pt>
                <c:pt idx="5">
                  <c:v>-5.4182602770755945</c:v>
                </c:pt>
                <c:pt idx="6">
                  <c:v>-6.7461174476750179</c:v>
                </c:pt>
                <c:pt idx="7">
                  <c:v>-8.3478687774213309</c:v>
                </c:pt>
                <c:pt idx="8">
                  <c:v>-10.234186756423711</c:v>
                </c:pt>
                <c:pt idx="9">
                  <c:v>-12.375295217425146</c:v>
                </c:pt>
                <c:pt idx="10">
                  <c:v>-14.673121055110943</c:v>
                </c:pt>
                <c:pt idx="11">
                  <c:v>-16.937302994167318</c:v>
                </c:pt>
                <c:pt idx="12">
                  <c:v>-18.887673072353355</c:v>
                </c:pt>
                <c:pt idx="13">
                  <c:v>-20.207580096102042</c:v>
                </c:pt>
                <c:pt idx="14">
                  <c:v>-20.646113488886819</c:v>
                </c:pt>
                <c:pt idx="15">
                  <c:v>-20.121559989793372</c:v>
                </c:pt>
                <c:pt idx="16">
                  <c:v>-18.759416440444962</c:v>
                </c:pt>
                <c:pt idx="17">
                  <c:v>-16.837862163219906</c:v>
                </c:pt>
                <c:pt idx="18">
                  <c:v>-14.679426606204226</c:v>
                </c:pt>
                <c:pt idx="19">
                  <c:v>-12.556236481474212</c:v>
                </c:pt>
                <c:pt idx="20">
                  <c:v>-10.648043065129071</c:v>
                </c:pt>
                <c:pt idx="21">
                  <c:v>-9.0474718563925798</c:v>
                </c:pt>
                <c:pt idx="22">
                  <c:v>-7.7867031524065329</c:v>
                </c:pt>
                <c:pt idx="23">
                  <c:v>-6.8651325676539514</c:v>
                </c:pt>
                <c:pt idx="24">
                  <c:v>-6.2697313506447063</c:v>
                </c:pt>
                <c:pt idx="25">
                  <c:v>-5.9876527758576783</c:v>
                </c:pt>
                <c:pt idx="26">
                  <c:v>-6.0133204490890826</c:v>
                </c:pt>
                <c:pt idx="27">
                  <c:v>-6.3522893261311566</c:v>
                </c:pt>
                <c:pt idx="28">
                  <c:v>-7.0234533747937311</c:v>
                </c:pt>
                <c:pt idx="29">
                  <c:v>-8.0604379472346164</c:v>
                </c:pt>
                <c:pt idx="30">
                  <c:v>-9.5123979918871875</c:v>
                </c:pt>
                <c:pt idx="31">
                  <c:v>-11.443853131325026</c:v>
                </c:pt>
                <c:pt idx="32">
                  <c:v>-13.9324817815491</c:v>
                </c:pt>
                <c:pt idx="33">
                  <c:v>-17.062881606078552</c:v>
                </c:pt>
                <c:pt idx="34">
                  <c:v>-20.913366775210701</c:v>
                </c:pt>
                <c:pt idx="35">
                  <c:v>-25.532815524956447</c:v>
                </c:pt>
                <c:pt idx="36">
                  <c:v>-30.907493789310674</c:v>
                </c:pt>
                <c:pt idx="37">
                  <c:v>-36.926065957900924</c:v>
                </c:pt>
                <c:pt idx="38">
                  <c:v>-43.362751790398903</c:v>
                </c:pt>
                <c:pt idx="39">
                  <c:v>-49.901602571055953</c:v>
                </c:pt>
                <c:pt idx="40">
                  <c:v>-56.20445101859206</c:v>
                </c:pt>
                <c:pt idx="41">
                  <c:v>-61.991121087061771</c:v>
                </c:pt>
                <c:pt idx="42">
                  <c:v>-67.089588860469235</c:v>
                </c:pt>
                <c:pt idx="43">
                  <c:v>-71.439589196121773</c:v>
                </c:pt>
                <c:pt idx="44">
                  <c:v>-75.064632145219278</c:v>
                </c:pt>
                <c:pt idx="45">
                  <c:v>-78.036283534154776</c:v>
                </c:pt>
                <c:pt idx="46">
                  <c:v>-80.445442366222139</c:v>
                </c:pt>
                <c:pt idx="47">
                  <c:v>-82.384352411943652</c:v>
                </c:pt>
                <c:pt idx="48">
                  <c:v>-83.937415366151896</c:v>
                </c:pt>
                <c:pt idx="49">
                  <c:v>-85.177628956221454</c:v>
                </c:pt>
                <c:pt idx="50">
                  <c:v>-86.166088474123967</c:v>
                </c:pt>
                <c:pt idx="51">
                  <c:v>-86.952924459958069</c:v>
                </c:pt>
                <c:pt idx="52">
                  <c:v>-87.578772794919047</c:v>
                </c:pt>
                <c:pt idx="53">
                  <c:v>-88.076324887863663</c:v>
                </c:pt>
                <c:pt idx="54">
                  <c:v>-88.471756909539195</c:v>
                </c:pt>
                <c:pt idx="55">
                  <c:v>-88.785966249027865</c:v>
                </c:pt>
                <c:pt idx="56">
                  <c:v>-89.035605015305549</c:v>
                </c:pt>
                <c:pt idx="57">
                  <c:v>-89.233926916895754</c:v>
                </c:pt>
                <c:pt idx="58">
                  <c:v>-89.391473028215501</c:v>
                </c:pt>
                <c:pt idx="59">
                  <c:v>-89.516623082256885</c:v>
                </c:pt>
                <c:pt idx="60">
                  <c:v>-89.616036676823512</c:v>
                </c:pt>
              </c:numCache>
            </c:numRef>
          </c:yVal>
          <c:smooth val="1"/>
          <c:extLst>
            <c:ext xmlns:c16="http://schemas.microsoft.com/office/drawing/2014/chart" uri="{C3380CC4-5D6E-409C-BE32-E72D297353CC}">
              <c16:uniqueId val="{00000002-2B3F-4AAE-B26B-F58C7845BB23}"/>
            </c:ext>
          </c:extLst>
        </c:ser>
        <c:ser>
          <c:idx val="3"/>
          <c:order val="3"/>
          <c:tx>
            <c:v>Gcv(f) Phase</c:v>
          </c:tx>
          <c:spPr>
            <a:ln w="25400">
              <a:prstDash val="sysDash"/>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Data!$T$35:$T$95</c:f>
              <c:numCache>
                <c:formatCode>General</c:formatCode>
                <c:ptCount val="61"/>
                <c:pt idx="0">
                  <c:v>95.368846076847746</c:v>
                </c:pt>
                <c:pt idx="1">
                  <c:v>96.747363831697882</c:v>
                </c:pt>
                <c:pt idx="2">
                  <c:v>98.471440259936841</c:v>
                </c:pt>
                <c:pt idx="3">
                  <c:v>100.61961428237259</c:v>
                </c:pt>
                <c:pt idx="4">
                  <c:v>103.28067054334642</c:v>
                </c:pt>
                <c:pt idx="5">
                  <c:v>106.54781346918496</c:v>
                </c:pt>
                <c:pt idx="6">
                  <c:v>110.50574028848007</c:v>
                </c:pt>
                <c:pt idx="7">
                  <c:v>115.20764515904283</c:v>
                </c:pt>
                <c:pt idx="8">
                  <c:v>120.64217543186548</c:v>
                </c:pt>
                <c:pt idx="9">
                  <c:v>126.69874080629113</c:v>
                </c:pt>
                <c:pt idx="10">
                  <c:v>133.1513089918241</c:v>
                </c:pt>
                <c:pt idx="11">
                  <c:v>139.68354421195878</c:v>
                </c:pt>
                <c:pt idx="12">
                  <c:v>145.95732217785181</c:v>
                </c:pt>
                <c:pt idx="13">
                  <c:v>151.69274539808296</c:v>
                </c:pt>
                <c:pt idx="14">
                  <c:v>156.71751216457906</c:v>
                </c:pt>
                <c:pt idx="15">
                  <c:v>160.9697115817188</c:v>
                </c:pt>
                <c:pt idx="16">
                  <c:v>164.46935783820592</c:v>
                </c:pt>
                <c:pt idx="17">
                  <c:v>167.2824587317703</c:v>
                </c:pt>
                <c:pt idx="18">
                  <c:v>169.49213855106805</c:v>
                </c:pt>
                <c:pt idx="19">
                  <c:v>171.18039627666641</c:v>
                </c:pt>
                <c:pt idx="20">
                  <c:v>172.41849635406683</c:v>
                </c:pt>
                <c:pt idx="21">
                  <c:v>173.26278902176369</c:v>
                </c:pt>
                <c:pt idx="22">
                  <c:v>173.75337978586739</c:v>
                </c:pt>
                <c:pt idx="23">
                  <c:v>173.91399360203033</c:v>
                </c:pt>
                <c:pt idx="24">
                  <c:v>173.75209132920313</c:v>
                </c:pt>
                <c:pt idx="25">
                  <c:v>173.25873883532188</c:v>
                </c:pt>
                <c:pt idx="26">
                  <c:v>172.40797986107333</c:v>
                </c:pt>
                <c:pt idx="27">
                  <c:v>171.15560939788639</c:v>
                </c:pt>
                <c:pt idx="28">
                  <c:v>169.43735731602422</c:v>
                </c:pt>
                <c:pt idx="29">
                  <c:v>167.16663955007968</c:v>
                </c:pt>
                <c:pt idx="30">
                  <c:v>164.23229786617873</c:v>
                </c:pt>
                <c:pt idx="31">
                  <c:v>160.49724547712518</c:v>
                </c:pt>
                <c:pt idx="32">
                  <c:v>155.7998222837879</c:v>
                </c:pt>
                <c:pt idx="33">
                  <c:v>149.96108208342315</c:v>
                </c:pt>
                <c:pt idx="34">
                  <c:v>142.80306100593515</c:v>
                </c:pt>
                <c:pt idx="35">
                  <c:v>134.1842696655244</c:v>
                </c:pt>
                <c:pt idx="36">
                  <c:v>124.05621389261798</c:v>
                </c:pt>
                <c:pt idx="37">
                  <c:v>112.53374264786251</c:v>
                </c:pt>
                <c:pt idx="38">
                  <c:v>99.950779868319671</c:v>
                </c:pt>
                <c:pt idx="39">
                  <c:v>86.855255641663348</c:v>
                </c:pt>
                <c:pt idx="40">
                  <c:v>73.913395669567549</c:v>
                </c:pt>
                <c:pt idx="41">
                  <c:v>61.753256834505287</c:v>
                </c:pt>
                <c:pt idx="42">
                  <c:v>50.828440127797371</c:v>
                </c:pt>
                <c:pt idx="43">
                  <c:v>41.365205268586756</c:v>
                </c:pt>
                <c:pt idx="44">
                  <c:v>33.39154504315114</c:v>
                </c:pt>
                <c:pt idx="45">
                  <c:v>26.804701046735623</c:v>
                </c:pt>
                <c:pt idx="46">
                  <c:v>21.436988838514665</c:v>
                </c:pt>
                <c:pt idx="47">
                  <c:v>17.102298252368819</c:v>
                </c:pt>
                <c:pt idx="48">
                  <c:v>13.622559168834853</c:v>
                </c:pt>
                <c:pt idx="49">
                  <c:v>10.839845336851008</c:v>
                </c:pt>
                <c:pt idx="50">
                  <c:v>8.6199990201418615</c:v>
                </c:pt>
                <c:pt idx="51">
                  <c:v>6.8519379109779663</c:v>
                </c:pt>
                <c:pt idx="52">
                  <c:v>5.4451132165384699</c:v>
                </c:pt>
                <c:pt idx="53">
                  <c:v>4.3264243974221461</c:v>
                </c:pt>
                <c:pt idx="54">
                  <c:v>3.4372116246322424</c:v>
                </c:pt>
                <c:pt idx="55">
                  <c:v>2.7305804140640899</c:v>
                </c:pt>
                <c:pt idx="56">
                  <c:v>2.1691306207366927</c:v>
                </c:pt>
                <c:pt idx="57">
                  <c:v>1.7230786456311484</c:v>
                </c:pt>
                <c:pt idx="58">
                  <c:v>1.3687285897445853</c:v>
                </c:pt>
                <c:pt idx="59">
                  <c:v>1.0872390973569661</c:v>
                </c:pt>
                <c:pt idx="60">
                  <c:v>0.86363440281637149</c:v>
                </c:pt>
              </c:numCache>
            </c:numRef>
          </c:yVal>
          <c:smooth val="1"/>
          <c:extLst>
            <c:ext xmlns:c16="http://schemas.microsoft.com/office/drawing/2014/chart" uri="{C3380CC4-5D6E-409C-BE32-E72D297353CC}">
              <c16:uniqueId val="{00000003-2B3F-4AAE-B26B-F58C7845BB23}"/>
            </c:ext>
          </c:extLst>
        </c:ser>
        <c:dLbls>
          <c:showLegendKey val="0"/>
          <c:showVal val="0"/>
          <c:showCatName val="0"/>
          <c:showSerName val="0"/>
          <c:showPercent val="0"/>
          <c:showBubbleSize val="0"/>
        </c:dLbls>
        <c:axId val="185870976"/>
        <c:axId val="185869440"/>
      </c:scatterChart>
      <c:valAx>
        <c:axId val="185264000"/>
        <c:scaling>
          <c:logBase val="10"/>
          <c:orientation val="minMax"/>
          <c:max val="100000"/>
          <c:min val="10"/>
        </c:scaling>
        <c:delete val="0"/>
        <c:axPos val="b"/>
        <c:majorGridlines/>
        <c:minorGridlines/>
        <c:numFmt formatCode="0.00" sourceLinked="1"/>
        <c:majorTickMark val="none"/>
        <c:minorTickMark val="in"/>
        <c:tickLblPos val="low"/>
        <c:crossAx val="185265536"/>
        <c:crosses val="autoZero"/>
        <c:crossBetween val="midCat"/>
        <c:majorUnit val="10"/>
        <c:minorUnit val="10"/>
      </c:valAx>
      <c:valAx>
        <c:axId val="185265536"/>
        <c:scaling>
          <c:orientation val="minMax"/>
          <c:max val="60"/>
          <c:min val="-60"/>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5264000"/>
        <c:crosses val="autoZero"/>
        <c:crossBetween val="midCat"/>
        <c:majorUnit val="20"/>
        <c:minorUnit val="4"/>
      </c:valAx>
      <c:valAx>
        <c:axId val="185869440"/>
        <c:scaling>
          <c:orientation val="minMax"/>
          <c:max val="180"/>
          <c:min val="-180"/>
        </c:scaling>
        <c:delete val="0"/>
        <c:axPos val="r"/>
        <c:numFmt formatCode="General" sourceLinked="1"/>
        <c:majorTickMark val="out"/>
        <c:minorTickMark val="none"/>
        <c:tickLblPos val="nextTo"/>
        <c:crossAx val="185870976"/>
        <c:crosses val="max"/>
        <c:crossBetween val="midCat"/>
        <c:majorUnit val="45"/>
        <c:minorUnit val="5"/>
      </c:valAx>
      <c:valAx>
        <c:axId val="185870976"/>
        <c:scaling>
          <c:logBase val="10"/>
          <c:orientation val="minMax"/>
        </c:scaling>
        <c:delete val="1"/>
        <c:axPos val="b"/>
        <c:numFmt formatCode="0.00" sourceLinked="1"/>
        <c:majorTickMark val="out"/>
        <c:minorTickMark val="none"/>
        <c:tickLblPos val="nextTo"/>
        <c:crossAx val="185869440"/>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6.5976298627459413E-3"/>
          <c:y val="0.92362298178449687"/>
          <c:w val="0.973886846844632"/>
          <c:h val="7.6377018215503079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Audio Susceptibility Plot</a:t>
            </a:r>
          </a:p>
        </c:rich>
      </c:tx>
      <c:layout>
        <c:manualLayout>
          <c:xMode val="edge"/>
          <c:yMode val="edge"/>
          <c:x val="0.30611770587345993"/>
          <c:y val="9.3129511579450579E-3"/>
        </c:manualLayout>
      </c:layout>
      <c:overlay val="0"/>
      <c:spPr>
        <a:noFill/>
        <a:ln w="25400">
          <a:noFill/>
        </a:ln>
      </c:spPr>
    </c:title>
    <c:autoTitleDeleted val="0"/>
    <c:plotArea>
      <c:layout>
        <c:manualLayout>
          <c:layoutTarget val="inner"/>
          <c:xMode val="edge"/>
          <c:yMode val="edge"/>
          <c:x val="6.5210160502252867E-2"/>
          <c:y val="8.8605200126222972E-2"/>
          <c:w val="0.7830151600937878"/>
          <c:h val="0.75301422319079814"/>
        </c:manualLayout>
      </c:layout>
      <c:scatterChart>
        <c:scatterStyle val="smoothMarker"/>
        <c:varyColors val="0"/>
        <c:ser>
          <c:idx val="2"/>
          <c:order val="0"/>
          <c:tx>
            <c:v>dB(Gvg(f)_closed)</c:v>
          </c:tx>
          <c:spPr>
            <a:ln w="50800">
              <a:solidFill>
                <a:srgbClr val="0000FF"/>
              </a:solidFill>
              <a:prstDash val="solid"/>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Data!$Y$35:$Y$95</c:f>
              <c:numCache>
                <c:formatCode>General</c:formatCode>
                <c:ptCount val="61"/>
                <c:pt idx="0">
                  <c:v>-51.013537229993126</c:v>
                </c:pt>
                <c:pt idx="1">
                  <c:v>-49.065799501653004</c:v>
                </c:pt>
                <c:pt idx="2">
                  <c:v>-47.147500566898444</c:v>
                </c:pt>
                <c:pt idx="3">
                  <c:v>-45.274255698040029</c:v>
                </c:pt>
                <c:pt idx="4">
                  <c:v>-43.468669313934313</c:v>
                </c:pt>
                <c:pt idx="5">
                  <c:v>-41.761882124680774</c:v>
                </c:pt>
                <c:pt idx="6">
                  <c:v>-40.193722527255133</c:v>
                </c:pt>
                <c:pt idx="7">
                  <c:v>-38.809833985003877</c:v>
                </c:pt>
                <c:pt idx="8">
                  <c:v>-37.654702777968218</c:v>
                </c:pt>
                <c:pt idx="9">
                  <c:v>-36.76198444436541</c:v>
                </c:pt>
                <c:pt idx="10">
                  <c:v>-36.146548564976214</c:v>
                </c:pt>
                <c:pt idx="11">
                  <c:v>-35.802239791288329</c:v>
                </c:pt>
                <c:pt idx="12">
                  <c:v>-35.704366692830803</c:v>
                </c:pt>
                <c:pt idx="13">
                  <c:v>-35.812273332505498</c:v>
                </c:pt>
                <c:pt idx="14">
                  <c:v>-36.070494824165962</c:v>
                </c:pt>
                <c:pt idx="15">
                  <c:v>-36.41291782950357</c:v>
                </c:pt>
                <c:pt idx="16">
                  <c:v>-36.773937652344941</c:v>
                </c:pt>
                <c:pt idx="17">
                  <c:v>-37.102725937867184</c:v>
                </c:pt>
                <c:pt idx="18">
                  <c:v>-37.371639319316984</c:v>
                </c:pt>
                <c:pt idx="19">
                  <c:v>-37.574531550957701</c:v>
                </c:pt>
                <c:pt idx="20">
                  <c:v>-37.718716899743747</c:v>
                </c:pt>
                <c:pt idx="21">
                  <c:v>-37.81669123925429</c:v>
                </c:pt>
                <c:pt idx="22">
                  <c:v>-37.880822036337804</c:v>
                </c:pt>
                <c:pt idx="23">
                  <c:v>-37.921042158719807</c:v>
                </c:pt>
                <c:pt idx="24">
                  <c:v>-37.944359967509257</c:v>
                </c:pt>
                <c:pt idx="25">
                  <c:v>-37.955114304348719</c:v>
                </c:pt>
                <c:pt idx="26">
                  <c:v>-37.955351695404318</c:v>
                </c:pt>
                <c:pt idx="27">
                  <c:v>-37.945037282841739</c:v>
                </c:pt>
                <c:pt idx="28">
                  <c:v>-37.921974007285549</c:v>
                </c:pt>
                <c:pt idx="29">
                  <c:v>-37.881356522324914</c:v>
                </c:pt>
                <c:pt idx="30">
                  <c:v>-37.814892367817279</c:v>
                </c:pt>
                <c:pt idx="31">
                  <c:v>-37.709447335962906</c:v>
                </c:pt>
                <c:pt idx="32">
                  <c:v>-37.545326062125206</c:v>
                </c:pt>
                <c:pt idx="33">
                  <c:v>-37.294860051942692</c:v>
                </c:pt>
                <c:pt idx="34">
                  <c:v>-36.923682542811804</c:v>
                </c:pt>
                <c:pt idx="35">
                  <c:v>-36.401797226941866</c:v>
                </c:pt>
                <c:pt idx="36">
                  <c:v>-35.74280701729365</c:v>
                </c:pt>
                <c:pt idx="37">
                  <c:v>-35.102709530038553</c:v>
                </c:pt>
                <c:pt idx="38">
                  <c:v>-34.900199697218014</c:v>
                </c:pt>
                <c:pt idx="39">
                  <c:v>-35.609989317983434</c:v>
                </c:pt>
                <c:pt idx="40">
                  <c:v>-37.167945728290817</c:v>
                </c:pt>
                <c:pt idx="41">
                  <c:v>-39.101144810446357</c:v>
                </c:pt>
                <c:pt idx="42">
                  <c:v>-41.096139876216782</c:v>
                </c:pt>
                <c:pt idx="43">
                  <c:v>-43.066279076684097</c:v>
                </c:pt>
                <c:pt idx="44">
                  <c:v>-45.015803666308507</c:v>
                </c:pt>
                <c:pt idx="45">
                  <c:v>-46.962757423097372</c:v>
                </c:pt>
                <c:pt idx="46">
                  <c:v>-48.917783074809122</c:v>
                </c:pt>
                <c:pt idx="47">
                  <c:v>-50.883843433159946</c:v>
                </c:pt>
                <c:pt idx="48">
                  <c:v>-52.859923010994066</c:v>
                </c:pt>
                <c:pt idx="49">
                  <c:v>-54.843750889013378</c:v>
                </c:pt>
                <c:pt idx="50">
                  <c:v>-56.833095213093301</c:v>
                </c:pt>
                <c:pt idx="51">
                  <c:v>-58.826186284611936</c:v>
                </c:pt>
                <c:pt idx="52">
                  <c:v>-60.821751634394197</c:v>
                </c:pt>
                <c:pt idx="53">
                  <c:v>-62.818923153129631</c:v>
                </c:pt>
                <c:pt idx="54">
                  <c:v>-64.817126299460512</c:v>
                </c:pt>
                <c:pt idx="55">
                  <c:v>-66.815987678743426</c:v>
                </c:pt>
                <c:pt idx="56">
                  <c:v>-68.815267307558031</c:v>
                </c:pt>
                <c:pt idx="57">
                  <c:v>-70.814812006153559</c:v>
                </c:pt>
                <c:pt idx="58">
                  <c:v>-72.814524420299364</c:v>
                </c:pt>
                <c:pt idx="59">
                  <c:v>-74.814342842344104</c:v>
                </c:pt>
                <c:pt idx="60">
                  <c:v>-76.814228225189169</c:v>
                </c:pt>
              </c:numCache>
            </c:numRef>
          </c:yVal>
          <c:smooth val="1"/>
          <c:extLst>
            <c:ext xmlns:c16="http://schemas.microsoft.com/office/drawing/2014/chart" uri="{C3380CC4-5D6E-409C-BE32-E72D297353CC}">
              <c16:uniqueId val="{00000000-1129-4650-805F-953EB41C3713}"/>
            </c:ext>
          </c:extLst>
        </c:ser>
        <c:dLbls>
          <c:showLegendKey val="0"/>
          <c:showVal val="0"/>
          <c:showCatName val="0"/>
          <c:showSerName val="0"/>
          <c:showPercent val="0"/>
          <c:showBubbleSize val="0"/>
        </c:dLbls>
        <c:axId val="185909632"/>
        <c:axId val="185911168"/>
      </c:scatterChart>
      <c:scatterChart>
        <c:scatterStyle val="smoothMarker"/>
        <c:varyColors val="0"/>
        <c:ser>
          <c:idx val="0"/>
          <c:order val="1"/>
          <c:tx>
            <c:v>Phase(Gvg(f)_closed)</c:v>
          </c:tx>
          <c:spPr>
            <a:ln w="50800">
              <a:solidFill>
                <a:srgbClr val="FF0000"/>
              </a:solidFill>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Data!$Z$35:$Z$95</c:f>
              <c:numCache>
                <c:formatCode>General</c:formatCode>
                <c:ptCount val="61"/>
                <c:pt idx="0">
                  <c:v>81.009589238874767</c:v>
                </c:pt>
                <c:pt idx="1">
                  <c:v>78.720782113414529</c:v>
                </c:pt>
                <c:pt idx="2">
                  <c:v>75.876883886300888</c:v>
                </c:pt>
                <c:pt idx="3">
                  <c:v>72.368850184135326</c:v>
                </c:pt>
                <c:pt idx="4">
                  <c:v>68.088725480106589</c:v>
                </c:pt>
                <c:pt idx="5">
                  <c:v>62.949908147457684</c:v>
                </c:pt>
                <c:pt idx="6">
                  <c:v>56.918851979590499</c:v>
                </c:pt>
                <c:pt idx="7">
                  <c:v>50.053356397898888</c:v>
                </c:pt>
                <c:pt idx="8">
                  <c:v>42.531518148131923</c:v>
                </c:pt>
                <c:pt idx="9">
                  <c:v>34.649089457142296</c:v>
                </c:pt>
                <c:pt idx="10">
                  <c:v>26.776748087346654</c:v>
                </c:pt>
                <c:pt idx="11">
                  <c:v>19.299170604660645</c:v>
                </c:pt>
                <c:pt idx="12">
                  <c:v>12.569626918925744</c:v>
                </c:pt>
                <c:pt idx="13">
                  <c:v>6.8856118807136175</c:v>
                </c:pt>
                <c:pt idx="14">
                  <c:v>2.4587638066491664</c:v>
                </c:pt>
                <c:pt idx="15">
                  <c:v>-0.63462298949133167</c:v>
                </c:pt>
                <c:pt idx="16">
                  <c:v>-2.489508181635308</c:v>
                </c:pt>
                <c:pt idx="17">
                  <c:v>-3.3481793224554117</c:v>
                </c:pt>
                <c:pt idx="18">
                  <c:v>-3.5182600610848969</c:v>
                </c:pt>
                <c:pt idx="19">
                  <c:v>-3.2841399210419842</c:v>
                </c:pt>
                <c:pt idx="20">
                  <c:v>-2.8570057832506643</c:v>
                </c:pt>
                <c:pt idx="21">
                  <c:v>-2.368543795587021</c:v>
                </c:pt>
                <c:pt idx="22">
                  <c:v>-1.8883951376308143</c:v>
                </c:pt>
                <c:pt idx="23">
                  <c:v>-1.4461312105113167</c:v>
                </c:pt>
                <c:pt idx="24">
                  <c:v>-1.0486559961164994</c:v>
                </c:pt>
                <c:pt idx="25">
                  <c:v>-0.6914656474386931</c:v>
                </c:pt>
                <c:pt idx="26">
                  <c:v>-0.36520989239083107</c:v>
                </c:pt>
                <c:pt idx="27">
                  <c:v>-5.9498376898879643E-2</c:v>
                </c:pt>
                <c:pt idx="28">
                  <c:v>0.23435705388689043</c:v>
                </c:pt>
                <c:pt idx="29">
                  <c:v>0.52011746744136944</c:v>
                </c:pt>
                <c:pt idx="30">
                  <c:v>0.79102453981948084</c:v>
                </c:pt>
                <c:pt idx="31">
                  <c:v>1.0188326075856349</c:v>
                </c:pt>
                <c:pt idx="32">
                  <c:v>1.1320872850983754</c:v>
                </c:pt>
                <c:pt idx="33">
                  <c:v>0.97403643170103338</c:v>
                </c:pt>
                <c:pt idx="34">
                  <c:v>0.22453712318362407</c:v>
                </c:pt>
                <c:pt idx="35">
                  <c:v>-1.7314952839625493</c:v>
                </c:pt>
                <c:pt idx="36">
                  <c:v>-5.967062784757279</c:v>
                </c:pt>
                <c:pt idx="37">
                  <c:v>-13.951935353160025</c:v>
                </c:pt>
                <c:pt idx="38">
                  <c:v>-26.396483745932585</c:v>
                </c:pt>
                <c:pt idx="39">
                  <c:v>-40.926357462124294</c:v>
                </c:pt>
                <c:pt idx="40">
                  <c:v>-53.313103217116335</c:v>
                </c:pt>
                <c:pt idx="41">
                  <c:v>-62.014118253567986</c:v>
                </c:pt>
                <c:pt idx="42">
                  <c:v>-67.95151379360162</c:v>
                </c:pt>
                <c:pt idx="43">
                  <c:v>-72.272138506885682</c:v>
                </c:pt>
                <c:pt idx="44">
                  <c:v>-75.648450580359807</c:v>
                </c:pt>
                <c:pt idx="45">
                  <c:v>-78.392402358082364</c:v>
                </c:pt>
                <c:pt idx="46">
                  <c:v>-80.646706249019445</c:v>
                </c:pt>
                <c:pt idx="47">
                  <c:v>-82.493052756578351</c:v>
                </c:pt>
                <c:pt idx="48">
                  <c:v>-83.994508408372326</c:v>
                </c:pt>
                <c:pt idx="49">
                  <c:v>-85.207099210546374</c:v>
                </c:pt>
                <c:pt idx="50">
                  <c:v>-86.181135382929455</c:v>
                </c:pt>
                <c:pt idx="51">
                  <c:v>-86.960554562809421</c:v>
                </c:pt>
                <c:pt idx="52">
                  <c:v>-87.582625235778977</c:v>
                </c:pt>
                <c:pt idx="53">
                  <c:v>-88.078264692378042</c:v>
                </c:pt>
                <c:pt idx="54">
                  <c:v>-88.472731974439128</c:v>
                </c:pt>
                <c:pt idx="55">
                  <c:v>-88.786455845474521</c:v>
                </c:pt>
                <c:pt idx="56">
                  <c:v>-89.035850681826545</c:v>
                </c:pt>
                <c:pt idx="57">
                  <c:v>-89.234050132670134</c:v>
                </c:pt>
                <c:pt idx="58">
                  <c:v>-89.39153481113452</c:v>
                </c:pt>
                <c:pt idx="59">
                  <c:v>-89.516654056160718</c:v>
                </c:pt>
                <c:pt idx="60">
                  <c:v>-89.616052203424971</c:v>
                </c:pt>
              </c:numCache>
            </c:numRef>
          </c:yVal>
          <c:smooth val="1"/>
          <c:extLst>
            <c:ext xmlns:c16="http://schemas.microsoft.com/office/drawing/2014/chart" uri="{C3380CC4-5D6E-409C-BE32-E72D297353CC}">
              <c16:uniqueId val="{00000001-1129-4650-805F-953EB41C3713}"/>
            </c:ext>
          </c:extLst>
        </c:ser>
        <c:dLbls>
          <c:showLegendKey val="0"/>
          <c:showVal val="0"/>
          <c:showCatName val="0"/>
          <c:showSerName val="0"/>
          <c:showPercent val="0"/>
          <c:showBubbleSize val="0"/>
        </c:dLbls>
        <c:axId val="185918592"/>
        <c:axId val="185912704"/>
      </c:scatterChart>
      <c:valAx>
        <c:axId val="185909632"/>
        <c:scaling>
          <c:logBase val="10"/>
          <c:orientation val="minMax"/>
          <c:max val="100000"/>
          <c:min val="10"/>
        </c:scaling>
        <c:delete val="0"/>
        <c:axPos val="b"/>
        <c:majorGridlines/>
        <c:minorGridlines/>
        <c:numFmt formatCode="0.00" sourceLinked="1"/>
        <c:majorTickMark val="none"/>
        <c:minorTickMark val="in"/>
        <c:tickLblPos val="low"/>
        <c:crossAx val="185911168"/>
        <c:crosses val="autoZero"/>
        <c:crossBetween val="midCat"/>
        <c:majorUnit val="10"/>
        <c:minorUnit val="10"/>
      </c:valAx>
      <c:valAx>
        <c:axId val="185911168"/>
        <c:scaling>
          <c:orientation val="minMax"/>
          <c:max val="0"/>
          <c:min val="-120"/>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5909632"/>
        <c:crosses val="autoZero"/>
        <c:crossBetween val="midCat"/>
      </c:valAx>
      <c:valAx>
        <c:axId val="185912704"/>
        <c:scaling>
          <c:orientation val="minMax"/>
          <c:max val="90"/>
          <c:min val="-180"/>
        </c:scaling>
        <c:delete val="0"/>
        <c:axPos val="r"/>
        <c:numFmt formatCode="General" sourceLinked="1"/>
        <c:majorTickMark val="out"/>
        <c:minorTickMark val="none"/>
        <c:tickLblPos val="nextTo"/>
        <c:crossAx val="185918592"/>
        <c:crosses val="max"/>
        <c:crossBetween val="midCat"/>
      </c:valAx>
      <c:valAx>
        <c:axId val="185918592"/>
        <c:scaling>
          <c:logBase val="10"/>
          <c:orientation val="minMax"/>
        </c:scaling>
        <c:delete val="1"/>
        <c:axPos val="b"/>
        <c:numFmt formatCode="0.00" sourceLinked="1"/>
        <c:majorTickMark val="out"/>
        <c:minorTickMark val="none"/>
        <c:tickLblPos val="nextTo"/>
        <c:crossAx val="185912704"/>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3.3485948756427138E-2"/>
          <c:y val="0.93793282168842818"/>
          <c:w val="0.94658819640870184"/>
          <c:h val="6.2067283083390511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Output</a:t>
            </a:r>
            <a:r>
              <a:rPr lang="en-US" sz="1000" b="1" baseline="0">
                <a:solidFill>
                  <a:srgbClr val="FF0000"/>
                </a:solidFill>
              </a:rPr>
              <a:t> Impedance </a:t>
            </a:r>
            <a:r>
              <a:rPr lang="en-US" sz="1000" b="1">
                <a:solidFill>
                  <a:srgbClr val="FF0000"/>
                </a:solidFill>
              </a:rPr>
              <a:t>Plot</a:t>
            </a:r>
          </a:p>
        </c:rich>
      </c:tx>
      <c:layout>
        <c:manualLayout>
          <c:xMode val="edge"/>
          <c:yMode val="edge"/>
          <c:x val="0.3317673711494612"/>
          <c:y val="9.1925008061172781E-3"/>
        </c:manualLayout>
      </c:layout>
      <c:overlay val="0"/>
      <c:spPr>
        <a:noFill/>
        <a:ln w="25400">
          <a:noFill/>
        </a:ln>
      </c:spPr>
    </c:title>
    <c:autoTitleDeleted val="0"/>
    <c:plotArea>
      <c:layout>
        <c:manualLayout>
          <c:layoutTarget val="inner"/>
          <c:xMode val="edge"/>
          <c:yMode val="edge"/>
          <c:x val="6.5210160502252867E-2"/>
          <c:y val="0.10694663167104113"/>
          <c:w val="0.83447896715687309"/>
          <c:h val="0.7419898305194742"/>
        </c:manualLayout>
      </c:layout>
      <c:scatterChart>
        <c:scatterStyle val="smoothMarker"/>
        <c:varyColors val="0"/>
        <c:ser>
          <c:idx val="2"/>
          <c:order val="0"/>
          <c:tx>
            <c:v>dB(Zout(f)_closed)</c:v>
          </c:tx>
          <c:spPr>
            <a:ln w="50800">
              <a:solidFill>
                <a:srgbClr val="0000FF"/>
              </a:solidFill>
              <a:prstDash val="solid"/>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Data!$AB$35:$AB$95</c:f>
              <c:numCache>
                <c:formatCode>General</c:formatCode>
                <c:ptCount val="61"/>
                <c:pt idx="0">
                  <c:v>-22.359271868355677</c:v>
                </c:pt>
                <c:pt idx="1">
                  <c:v>-20.411534007101174</c:v>
                </c:pt>
                <c:pt idx="2">
                  <c:v>-18.493234861691544</c:v>
                </c:pt>
                <c:pt idx="3">
                  <c:v>-16.619989658967281</c:v>
                </c:pt>
                <c:pt idx="4">
                  <c:v>-14.814402745719876</c:v>
                </c:pt>
                <c:pt idx="5">
                  <c:v>-13.107614717833517</c:v>
                </c:pt>
                <c:pt idx="6">
                  <c:v>-11.539453791264645</c:v>
                </c:pt>
                <c:pt idx="7">
                  <c:v>-10.155563142464281</c:v>
                </c:pt>
                <c:pt idx="8">
                  <c:v>-9.0004285967753219</c:v>
                </c:pt>
                <c:pt idx="9">
                  <c:v>-8.1077049717688006</c:v>
                </c:pt>
                <c:pt idx="10">
                  <c:v>-7.4922607060833073</c:v>
                </c:pt>
                <c:pt idx="11">
                  <c:v>-7.1479386410445773</c:v>
                </c:pt>
                <c:pt idx="12">
                  <c:v>-7.0500444772988704</c:v>
                </c:pt>
                <c:pt idx="13">
                  <c:v>-7.1579177309509854</c:v>
                </c:pt>
                <c:pt idx="14">
                  <c:v>-7.4160863098572962</c:v>
                </c:pt>
                <c:pt idx="15">
                  <c:v>-7.758425455451496</c:v>
                </c:pt>
                <c:pt idx="16">
                  <c:v>-8.1193123728733791</c:v>
                </c:pt>
                <c:pt idx="17">
                  <c:v>-8.4478900258318763</c:v>
                </c:pt>
                <c:pt idx="18">
                  <c:v>-8.7164695980896063</c:v>
                </c:pt>
                <c:pt idx="19">
                  <c:v>-8.9188328303648898</c:v>
                </c:pt>
                <c:pt idx="20">
                  <c:v>-9.0621799036248394</c:v>
                </c:pt>
                <c:pt idx="21">
                  <c:v>-9.1588259973093429</c:v>
                </c:pt>
                <c:pt idx="22">
                  <c:v>-9.2208524983903395</c:v>
                </c:pt>
                <c:pt idx="23">
                  <c:v>-9.2577396234934888</c:v>
                </c:pt>
                <c:pt idx="24">
                  <c:v>-9.275780221603604</c:v>
                </c:pt>
                <c:pt idx="25">
                  <c:v>-9.2781838562332446</c:v>
                </c:pt>
                <c:pt idx="26">
                  <c:v>-9.2652190793480145</c:v>
                </c:pt>
                <c:pt idx="27">
                  <c:v>-9.2340625038411375</c:v>
                </c:pt>
                <c:pt idx="28">
                  <c:v>-9.1781701561734224</c:v>
                </c:pt>
                <c:pt idx="29">
                  <c:v>-9.0860251483290124</c:v>
                </c:pt>
                <c:pt idx="30">
                  <c:v>-8.9391273861096394</c:v>
                </c:pt>
                <c:pt idx="31">
                  <c:v>-8.7091787219764321</c:v>
                </c:pt>
                <c:pt idx="32">
                  <c:v>-8.3547646590386986</c:v>
                </c:pt>
                <c:pt idx="33">
                  <c:v>-7.8188093875053681</c:v>
                </c:pt>
                <c:pt idx="34">
                  <c:v>-7.0304115174188828</c:v>
                </c:pt>
                <c:pt idx="35">
                  <c:v>-5.9198135433383587</c:v>
                </c:pt>
                <c:pt idx="36">
                  <c:v>-4.4656947304701768</c:v>
                </c:pt>
                <c:pt idx="37">
                  <c:v>-2.8041531484413356</c:v>
                </c:pt>
                <c:pt idx="38">
                  <c:v>-1.3560512675777248</c:v>
                </c:pt>
                <c:pt idx="39">
                  <c:v>-0.61952582919599197</c:v>
                </c:pt>
                <c:pt idx="40">
                  <c:v>-0.56704139290284628</c:v>
                </c:pt>
                <c:pt idx="41">
                  <c:v>-0.76532461815622499</c:v>
                </c:pt>
                <c:pt idx="42">
                  <c:v>-0.93630437643557562</c:v>
                </c:pt>
                <c:pt idx="43">
                  <c:v>-1.02126750195517</c:v>
                </c:pt>
                <c:pt idx="44">
                  <c:v>-1.0448349398077881</c:v>
                </c:pt>
                <c:pt idx="45">
                  <c:v>-1.0391645622693466</c:v>
                </c:pt>
                <c:pt idx="46">
                  <c:v>-1.0243504854449554</c:v>
                </c:pt>
                <c:pt idx="47">
                  <c:v>-1.0095490262308409</c:v>
                </c:pt>
                <c:pt idx="48">
                  <c:v>-0.99774751951589136</c:v>
                </c:pt>
                <c:pt idx="49">
                  <c:v>-0.98923935319928025</c:v>
                </c:pt>
                <c:pt idx="50">
                  <c:v>-0.98342627446352648</c:v>
                </c:pt>
                <c:pt idx="51">
                  <c:v>-0.97957559891730028</c:v>
                </c:pt>
                <c:pt idx="52">
                  <c:v>-0.97707168452906101</c:v>
                </c:pt>
                <c:pt idx="53">
                  <c:v>-0.97546185701015375</c:v>
                </c:pt>
                <c:pt idx="54">
                  <c:v>-0.9744340978593552</c:v>
                </c:pt>
                <c:pt idx="55">
                  <c:v>-0.97378081306533792</c:v>
                </c:pt>
                <c:pt idx="56">
                  <c:v>-0.97336669605480208</c:v>
                </c:pt>
                <c:pt idx="57">
                  <c:v>-0.97310463908372813</c:v>
                </c:pt>
                <c:pt idx="58">
                  <c:v>-0.97293898664829181</c:v>
                </c:pt>
                <c:pt idx="59">
                  <c:v>-0.9728343452407352</c:v>
                </c:pt>
                <c:pt idx="60">
                  <c:v>-0.97276827246692843</c:v>
                </c:pt>
              </c:numCache>
            </c:numRef>
          </c:yVal>
          <c:smooth val="1"/>
          <c:extLst>
            <c:ext xmlns:c16="http://schemas.microsoft.com/office/drawing/2014/chart" uri="{C3380CC4-5D6E-409C-BE32-E72D297353CC}">
              <c16:uniqueId val="{00000000-FC2E-4E84-9C54-3D826ABB3AF5}"/>
            </c:ext>
          </c:extLst>
        </c:ser>
        <c:dLbls>
          <c:showLegendKey val="0"/>
          <c:showVal val="0"/>
          <c:showCatName val="0"/>
          <c:showSerName val="0"/>
          <c:showPercent val="0"/>
          <c:showBubbleSize val="0"/>
        </c:dLbls>
        <c:axId val="185691136"/>
        <c:axId val="185697024"/>
      </c:scatterChart>
      <c:scatterChart>
        <c:scatterStyle val="smoothMarker"/>
        <c:varyColors val="0"/>
        <c:ser>
          <c:idx val="0"/>
          <c:order val="1"/>
          <c:tx>
            <c:v>Phase(Zout(f)_closed)</c:v>
          </c:tx>
          <c:spPr>
            <a:ln w="50800">
              <a:solidFill>
                <a:srgbClr val="FF0000"/>
              </a:solidFill>
            </a:ln>
          </c:spPr>
          <c:marker>
            <c:symbol val="none"/>
          </c:marker>
          <c:xVal>
            <c:numRef>
              <c:f>Data!$B$35:$B$95</c:f>
              <c:numCache>
                <c:formatCode>0.00</c:formatCode>
                <c:ptCount val="61"/>
                <c:pt idx="0">
                  <c:v>10</c:v>
                </c:pt>
                <c:pt idx="1">
                  <c:v>12.589254117941662</c:v>
                </c:pt>
                <c:pt idx="2">
                  <c:v>15.848931924611135</c:v>
                </c:pt>
                <c:pt idx="3">
                  <c:v>19.95262314968878</c:v>
                </c:pt>
                <c:pt idx="4">
                  <c:v>25.118864315095777</c:v>
                </c:pt>
                <c:pt idx="5">
                  <c:v>31.622776601683764</c:v>
                </c:pt>
                <c:pt idx="6">
                  <c:v>39.81071705534972</c:v>
                </c:pt>
                <c:pt idx="7">
                  <c:v>50.118723362727209</c:v>
                </c:pt>
                <c:pt idx="8">
                  <c:v>63.09573444801925</c:v>
                </c:pt>
                <c:pt idx="9">
                  <c:v>79.432823472428126</c:v>
                </c:pt>
                <c:pt idx="10">
                  <c:v>100</c:v>
                </c:pt>
                <c:pt idx="11">
                  <c:v>125.89254117941664</c:v>
                </c:pt>
                <c:pt idx="12">
                  <c:v>158.48931924611125</c:v>
                </c:pt>
                <c:pt idx="13">
                  <c:v>199.52623149688793</c:v>
                </c:pt>
                <c:pt idx="14">
                  <c:v>251.1886431509578</c:v>
                </c:pt>
                <c:pt idx="15">
                  <c:v>316.22776601683785</c:v>
                </c:pt>
                <c:pt idx="16">
                  <c:v>398.10717055349727</c:v>
                </c:pt>
                <c:pt idx="17">
                  <c:v>501.18723362727206</c:v>
                </c:pt>
                <c:pt idx="18">
                  <c:v>630.95734448019311</c:v>
                </c:pt>
                <c:pt idx="19">
                  <c:v>794.32823472428095</c:v>
                </c:pt>
                <c:pt idx="20">
                  <c:v>1000</c:v>
                </c:pt>
                <c:pt idx="21">
                  <c:v>1258.9254117941666</c:v>
                </c:pt>
                <c:pt idx="22">
                  <c:v>1584.8931924611131</c:v>
                </c:pt>
                <c:pt idx="23">
                  <c:v>1995.2623149688795</c:v>
                </c:pt>
                <c:pt idx="24">
                  <c:v>2511.8864315095802</c:v>
                </c:pt>
                <c:pt idx="25">
                  <c:v>3162.2776601683795</c:v>
                </c:pt>
                <c:pt idx="26">
                  <c:v>3981.0717055349719</c:v>
                </c:pt>
                <c:pt idx="27">
                  <c:v>5011.8723362727224</c:v>
                </c:pt>
                <c:pt idx="28">
                  <c:v>6309.5734448019321</c:v>
                </c:pt>
                <c:pt idx="29">
                  <c:v>7943.2823472428145</c:v>
                </c:pt>
                <c:pt idx="30">
                  <c:v>10000</c:v>
                </c:pt>
                <c:pt idx="31">
                  <c:v>12589.254117941673</c:v>
                </c:pt>
                <c:pt idx="32">
                  <c:v>15848.931924611135</c:v>
                </c:pt>
                <c:pt idx="33">
                  <c:v>19952.623149688796</c:v>
                </c:pt>
                <c:pt idx="34">
                  <c:v>25118.864315095805</c:v>
                </c:pt>
                <c:pt idx="35">
                  <c:v>31622.776601683796</c:v>
                </c:pt>
                <c:pt idx="36">
                  <c:v>39810.717055349727</c:v>
                </c:pt>
                <c:pt idx="37">
                  <c:v>50118.723362727229</c:v>
                </c:pt>
                <c:pt idx="38">
                  <c:v>63095.734448019342</c:v>
                </c:pt>
                <c:pt idx="39">
                  <c:v>79432.823472428179</c:v>
                </c:pt>
                <c:pt idx="40">
                  <c:v>100000</c:v>
                </c:pt>
                <c:pt idx="41">
                  <c:v>125892.5411794168</c:v>
                </c:pt>
                <c:pt idx="42">
                  <c:v>158489.31924611135</c:v>
                </c:pt>
                <c:pt idx="43">
                  <c:v>199526.23149688804</c:v>
                </c:pt>
                <c:pt idx="44">
                  <c:v>251188.643150958</c:v>
                </c:pt>
                <c:pt idx="45">
                  <c:v>316227.76601683802</c:v>
                </c:pt>
                <c:pt idx="46">
                  <c:v>398107.17055349756</c:v>
                </c:pt>
                <c:pt idx="47">
                  <c:v>501187.23362727236</c:v>
                </c:pt>
                <c:pt idx="48">
                  <c:v>630957.34448019369</c:v>
                </c:pt>
                <c:pt idx="49">
                  <c:v>794328.23472428194</c:v>
                </c:pt>
                <c:pt idx="50">
                  <c:v>1000000</c:v>
                </c:pt>
                <c:pt idx="51">
                  <c:v>1258925.4117941677</c:v>
                </c:pt>
                <c:pt idx="52">
                  <c:v>1584893.1924611153</c:v>
                </c:pt>
                <c:pt idx="53">
                  <c:v>1995262.3149688803</c:v>
                </c:pt>
                <c:pt idx="54">
                  <c:v>2511886.4315095805</c:v>
                </c:pt>
                <c:pt idx="55">
                  <c:v>3162277.660168455</c:v>
                </c:pt>
                <c:pt idx="56">
                  <c:v>3981071.705534976</c:v>
                </c:pt>
                <c:pt idx="57">
                  <c:v>5011872.3362727268</c:v>
                </c:pt>
                <c:pt idx="58">
                  <c:v>6309573.4448020831</c:v>
                </c:pt>
                <c:pt idx="59">
                  <c:v>7943282.3472430035</c:v>
                </c:pt>
                <c:pt idx="60">
                  <c:v>10000000.000000238</c:v>
                </c:pt>
              </c:numCache>
            </c:numRef>
          </c:xVal>
          <c:yVal>
            <c:numRef>
              <c:f>Data!$AC$35:$AC$95</c:f>
              <c:numCache>
                <c:formatCode>General</c:formatCode>
                <c:ptCount val="61"/>
                <c:pt idx="0">
                  <c:v>81.022695481874251</c:v>
                </c:pt>
                <c:pt idx="1">
                  <c:v>78.737281895611432</c:v>
                </c:pt>
                <c:pt idx="2">
                  <c:v>75.897655881061709</c:v>
                </c:pt>
                <c:pt idx="3">
                  <c:v>72.395000575523397</c:v>
                </c:pt>
                <c:pt idx="4">
                  <c:v>68.121646871016424</c:v>
                </c:pt>
                <c:pt idx="5">
                  <c:v>62.991353720397804</c:v>
                </c:pt>
                <c:pt idx="6">
                  <c:v>56.971028859248385</c:v>
                </c:pt>
                <c:pt idx="7">
                  <c:v>50.119043186987732</c:v>
                </c:pt>
                <c:pt idx="8">
                  <c:v>42.614212894944487</c:v>
                </c:pt>
                <c:pt idx="9">
                  <c:v>34.753195933045731</c:v>
                </c:pt>
                <c:pt idx="10">
                  <c:v>26.907810291032622</c:v>
                </c:pt>
                <c:pt idx="11">
                  <c:v>19.464167975084461</c:v>
                </c:pt>
                <c:pt idx="12">
                  <c:v>12.777345965586543</c:v>
                </c:pt>
                <c:pt idx="13">
                  <c:v>7.1471139969743458</c:v>
                </c:pt>
                <c:pt idx="14">
                  <c:v>2.7879741290498927</c:v>
                </c:pt>
                <c:pt idx="15">
                  <c:v>-0.22017441640711802</c:v>
                </c:pt>
                <c:pt idx="16">
                  <c:v>-1.9677536635219557</c:v>
                </c:pt>
                <c:pt idx="17">
                  <c:v>-2.6913399200120502</c:v>
                </c:pt>
                <c:pt idx="18">
                  <c:v>-2.6913694322338122</c:v>
                </c:pt>
                <c:pt idx="19">
                  <c:v>-2.243188562898955</c:v>
                </c:pt>
                <c:pt idx="20">
                  <c:v>-1.5466099844487173</c:v>
                </c:pt>
                <c:pt idx="21">
                  <c:v>-0.71902141195401903</c:v>
                </c:pt>
                <c:pt idx="22">
                  <c:v>0.18789509040156724</c:v>
                </c:pt>
                <c:pt idx="23">
                  <c:v>1.1670945754232647</c:v>
                </c:pt>
                <c:pt idx="24">
                  <c:v>2.2398676186009627</c:v>
                </c:pt>
                <c:pt idx="25">
                  <c:v>3.4458861476832037</c:v>
                </c:pt>
                <c:pt idx="26">
                  <c:v>4.838127444592792</c:v>
                </c:pt>
                <c:pt idx="27">
                  <c:v>6.4806297511428168</c:v>
                </c:pt>
                <c:pt idx="28">
                  <c:v>8.4471239921783514</c:v>
                </c:pt>
                <c:pt idx="29">
                  <c:v>10.818424563967421</c:v>
                </c:pt>
                <c:pt idx="30">
                  <c:v>13.675591049141016</c:v>
                </c:pt>
                <c:pt idx="31">
                  <c:v>17.083938656755233</c:v>
                </c:pt>
                <c:pt idx="32">
                  <c:v>21.059679217754908</c:v>
                </c:pt>
                <c:pt idx="33">
                  <c:v>25.506488585467704</c:v>
                </c:pt>
                <c:pt idx="34">
                  <c:v>30.105640621949235</c:v>
                </c:pt>
                <c:pt idx="35">
                  <c:v>34.149046367342841</c:v>
                </c:pt>
                <c:pt idx="36">
                  <c:v>36.355766315189641</c:v>
                </c:pt>
                <c:pt idx="37">
                  <c:v>34.951276419646405</c:v>
                </c:pt>
                <c:pt idx="38">
                  <c:v>28.88704303056458</c:v>
                </c:pt>
                <c:pt idx="39">
                  <c:v>20.247151833045223</c:v>
                </c:pt>
                <c:pt idx="40">
                  <c:v>13.073678713815152</c:v>
                </c:pt>
                <c:pt idx="41">
                  <c:v>8.8362359038286193</c:v>
                </c:pt>
                <c:pt idx="42">
                  <c:v>6.6279339861251323</c:v>
                </c:pt>
                <c:pt idx="43">
                  <c:v>5.3695818320991995</c:v>
                </c:pt>
                <c:pt idx="44">
                  <c:v>4.4787860823653718</c:v>
                </c:pt>
                <c:pt idx="45">
                  <c:v>3.736721948647967</c:v>
                </c:pt>
                <c:pt idx="46">
                  <c:v>3.0867154972342741</c:v>
                </c:pt>
                <c:pt idx="47">
                  <c:v>2.5219004576649224</c:v>
                </c:pt>
                <c:pt idx="48">
                  <c:v>2.042040207278359</c:v>
                </c:pt>
                <c:pt idx="49">
                  <c:v>1.642766023410281</c:v>
                </c:pt>
                <c:pt idx="50">
                  <c:v>1.315693109747907</c:v>
                </c:pt>
                <c:pt idx="51">
                  <c:v>1.0506387586806938</c:v>
                </c:pt>
                <c:pt idx="52">
                  <c:v>0.83737531349116501</c:v>
                </c:pt>
                <c:pt idx="53">
                  <c:v>0.66657972769853779</c:v>
                </c:pt>
                <c:pt idx="54">
                  <c:v>0.53020365122659652</c:v>
                </c:pt>
                <c:pt idx="55">
                  <c:v>0.4215182660480048</c:v>
                </c:pt>
                <c:pt idx="56">
                  <c:v>0.33500600362464161</c:v>
                </c:pt>
                <c:pt idx="57">
                  <c:v>0.26619615647729516</c:v>
                </c:pt>
                <c:pt idx="58">
                  <c:v>0.2114929907558192</c:v>
                </c:pt>
                <c:pt idx="59">
                  <c:v>0.16801785643264366</c:v>
                </c:pt>
                <c:pt idx="60">
                  <c:v>0.13347286029568661</c:v>
                </c:pt>
              </c:numCache>
            </c:numRef>
          </c:yVal>
          <c:smooth val="1"/>
          <c:extLst>
            <c:ext xmlns:c16="http://schemas.microsoft.com/office/drawing/2014/chart" uri="{C3380CC4-5D6E-409C-BE32-E72D297353CC}">
              <c16:uniqueId val="{00000001-FC2E-4E84-9C54-3D826ABB3AF5}"/>
            </c:ext>
          </c:extLst>
        </c:ser>
        <c:dLbls>
          <c:showLegendKey val="0"/>
          <c:showVal val="0"/>
          <c:showCatName val="0"/>
          <c:showSerName val="0"/>
          <c:showPercent val="0"/>
          <c:showBubbleSize val="0"/>
        </c:dLbls>
        <c:axId val="185708544"/>
        <c:axId val="185698560"/>
      </c:scatterChart>
      <c:valAx>
        <c:axId val="185691136"/>
        <c:scaling>
          <c:logBase val="10"/>
          <c:orientation val="minMax"/>
          <c:max val="100000"/>
          <c:min val="10"/>
        </c:scaling>
        <c:delete val="0"/>
        <c:axPos val="b"/>
        <c:majorGridlines/>
        <c:minorGridlines/>
        <c:numFmt formatCode="0.00" sourceLinked="1"/>
        <c:majorTickMark val="none"/>
        <c:minorTickMark val="in"/>
        <c:tickLblPos val="low"/>
        <c:crossAx val="185697024"/>
        <c:crosses val="autoZero"/>
        <c:crossBetween val="midCat"/>
        <c:majorUnit val="10"/>
        <c:minorUnit val="10"/>
      </c:valAx>
      <c:valAx>
        <c:axId val="185697024"/>
        <c:scaling>
          <c:orientation val="minMax"/>
          <c:max val="0"/>
          <c:min val="-120"/>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5691136"/>
        <c:crosses val="autoZero"/>
        <c:crossBetween val="midCat"/>
        <c:minorUnit val="4"/>
      </c:valAx>
      <c:valAx>
        <c:axId val="185698560"/>
        <c:scaling>
          <c:orientation val="minMax"/>
          <c:max val="90"/>
          <c:min val="-180"/>
        </c:scaling>
        <c:delete val="0"/>
        <c:axPos val="r"/>
        <c:numFmt formatCode="General" sourceLinked="1"/>
        <c:majorTickMark val="out"/>
        <c:minorTickMark val="none"/>
        <c:tickLblPos val="nextTo"/>
        <c:crossAx val="185708544"/>
        <c:crosses val="max"/>
        <c:crossBetween val="midCat"/>
      </c:valAx>
      <c:valAx>
        <c:axId val="185708544"/>
        <c:scaling>
          <c:logBase val="10"/>
          <c:orientation val="minMax"/>
        </c:scaling>
        <c:delete val="1"/>
        <c:axPos val="b"/>
        <c:numFmt formatCode="0.00" sourceLinked="1"/>
        <c:majorTickMark val="out"/>
        <c:minorTickMark val="none"/>
        <c:tickLblPos val="nextTo"/>
        <c:crossAx val="185698560"/>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5.3787307935739069E-2"/>
          <c:y val="0.93793282168842818"/>
          <c:w val="0.89571280163667344"/>
          <c:h val="6.2067283083390511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Output</a:t>
            </a:r>
            <a:r>
              <a:rPr lang="en-US" sz="1000" b="1" baseline="0">
                <a:solidFill>
                  <a:srgbClr val="FF0000"/>
                </a:solidFill>
              </a:rPr>
              <a:t> Current Transient Waveform</a:t>
            </a:r>
            <a:endParaRPr lang="en-US" sz="1000" b="1">
              <a:solidFill>
                <a:srgbClr val="FF0000"/>
              </a:solidFill>
            </a:endParaRPr>
          </a:p>
        </c:rich>
      </c:tx>
      <c:layout>
        <c:manualLayout>
          <c:xMode val="edge"/>
          <c:yMode val="edge"/>
          <c:x val="0.16745448159234499"/>
          <c:y val="1.0329708104470953E-2"/>
        </c:manualLayout>
      </c:layout>
      <c:overlay val="0"/>
      <c:spPr>
        <a:noFill/>
        <a:ln w="25400">
          <a:noFill/>
        </a:ln>
      </c:spPr>
    </c:title>
    <c:autoTitleDeleted val="0"/>
    <c:plotArea>
      <c:layout>
        <c:manualLayout>
          <c:layoutTarget val="inner"/>
          <c:xMode val="edge"/>
          <c:yMode val="edge"/>
          <c:x val="6.5210160502252867E-2"/>
          <c:y val="0.10694663167104113"/>
          <c:w val="0.83571102109207551"/>
          <c:h val="0.73477842708462837"/>
        </c:manualLayout>
      </c:layout>
      <c:scatterChart>
        <c:scatterStyle val="smoothMarker"/>
        <c:varyColors val="0"/>
        <c:ser>
          <c:idx val="2"/>
          <c:order val="0"/>
          <c:tx>
            <c:v>Output current</c:v>
          </c:tx>
          <c:spPr>
            <a:ln w="50800">
              <a:solidFill>
                <a:srgbClr val="0000FF"/>
              </a:solidFill>
              <a:prstDash val="solid"/>
            </a:ln>
          </c:spPr>
          <c:marker>
            <c:symbol val="none"/>
          </c:marker>
          <c:xVal>
            <c:numRef>
              <c:f>Data!$A$101:$A$356</c:f>
              <c:numCache>
                <c:formatCode>General</c:formatCode>
                <c:ptCount val="256"/>
                <c:pt idx="0">
                  <c:v>1.953125E-5</c:v>
                </c:pt>
                <c:pt idx="1">
                  <c:v>3.9062500000000001E-5</c:v>
                </c:pt>
                <c:pt idx="2">
                  <c:v>5.8593749999999998E-5</c:v>
                </c:pt>
                <c:pt idx="3">
                  <c:v>7.8125000000000002E-5</c:v>
                </c:pt>
                <c:pt idx="4">
                  <c:v>9.7656250000000005E-5</c:v>
                </c:pt>
                <c:pt idx="5">
                  <c:v>1.1718750000000001E-4</c:v>
                </c:pt>
                <c:pt idx="6">
                  <c:v>1.3671875000000001E-4</c:v>
                </c:pt>
                <c:pt idx="7">
                  <c:v>1.5625E-4</c:v>
                </c:pt>
                <c:pt idx="8">
                  <c:v>1.7578124999999999E-4</c:v>
                </c:pt>
                <c:pt idx="9">
                  <c:v>1.9531249999999998E-4</c:v>
                </c:pt>
                <c:pt idx="10">
                  <c:v>2.1484374999999997E-4</c:v>
                </c:pt>
                <c:pt idx="11">
                  <c:v>2.3437499999999996E-4</c:v>
                </c:pt>
                <c:pt idx="12">
                  <c:v>2.5390624999999995E-4</c:v>
                </c:pt>
                <c:pt idx="13">
                  <c:v>2.7343749999999997E-4</c:v>
                </c:pt>
                <c:pt idx="14">
                  <c:v>2.9296874999999999E-4</c:v>
                </c:pt>
                <c:pt idx="15">
                  <c:v>3.1250000000000001E-4</c:v>
                </c:pt>
                <c:pt idx="16">
                  <c:v>3.3203125000000002E-4</c:v>
                </c:pt>
                <c:pt idx="17">
                  <c:v>3.5156250000000004E-4</c:v>
                </c:pt>
                <c:pt idx="18">
                  <c:v>3.7109375000000006E-4</c:v>
                </c:pt>
                <c:pt idx="19">
                  <c:v>3.9062500000000008E-4</c:v>
                </c:pt>
                <c:pt idx="20">
                  <c:v>4.1015625000000009E-4</c:v>
                </c:pt>
                <c:pt idx="21">
                  <c:v>4.2968750000000011E-4</c:v>
                </c:pt>
                <c:pt idx="22">
                  <c:v>4.4921875000000013E-4</c:v>
                </c:pt>
                <c:pt idx="23">
                  <c:v>4.6875000000000015E-4</c:v>
                </c:pt>
                <c:pt idx="24">
                  <c:v>4.8828125000000011E-4</c:v>
                </c:pt>
                <c:pt idx="25">
                  <c:v>5.0781250000000013E-4</c:v>
                </c:pt>
                <c:pt idx="26">
                  <c:v>5.2734375000000014E-4</c:v>
                </c:pt>
                <c:pt idx="27">
                  <c:v>5.4687500000000016E-4</c:v>
                </c:pt>
                <c:pt idx="28">
                  <c:v>5.6640625000000018E-4</c:v>
                </c:pt>
                <c:pt idx="29">
                  <c:v>5.859375000000002E-4</c:v>
                </c:pt>
                <c:pt idx="30">
                  <c:v>6.0546875000000021E-4</c:v>
                </c:pt>
                <c:pt idx="31">
                  <c:v>6.2500000000000023E-4</c:v>
                </c:pt>
                <c:pt idx="32">
                  <c:v>6.4453125000000025E-4</c:v>
                </c:pt>
                <c:pt idx="33">
                  <c:v>6.6406250000000026E-4</c:v>
                </c:pt>
                <c:pt idx="34">
                  <c:v>6.8359375000000028E-4</c:v>
                </c:pt>
                <c:pt idx="35">
                  <c:v>7.031250000000003E-4</c:v>
                </c:pt>
                <c:pt idx="36">
                  <c:v>7.2265625000000032E-4</c:v>
                </c:pt>
                <c:pt idx="37">
                  <c:v>7.4218750000000033E-4</c:v>
                </c:pt>
                <c:pt idx="38">
                  <c:v>7.6171875000000035E-4</c:v>
                </c:pt>
                <c:pt idx="39">
                  <c:v>7.8125000000000037E-4</c:v>
                </c:pt>
                <c:pt idx="40">
                  <c:v>8.0078125000000039E-4</c:v>
                </c:pt>
                <c:pt idx="41">
                  <c:v>8.203125000000004E-4</c:v>
                </c:pt>
                <c:pt idx="42">
                  <c:v>8.3984375000000042E-4</c:v>
                </c:pt>
                <c:pt idx="43">
                  <c:v>8.5937500000000044E-4</c:v>
                </c:pt>
                <c:pt idx="44">
                  <c:v>8.7890625000000046E-4</c:v>
                </c:pt>
                <c:pt idx="45">
                  <c:v>8.9843750000000047E-4</c:v>
                </c:pt>
                <c:pt idx="46">
                  <c:v>9.1796875000000049E-4</c:v>
                </c:pt>
                <c:pt idx="47">
                  <c:v>9.3750000000000051E-4</c:v>
                </c:pt>
                <c:pt idx="48">
                  <c:v>9.5703125000000052E-4</c:v>
                </c:pt>
                <c:pt idx="49">
                  <c:v>9.7656250000000043E-4</c:v>
                </c:pt>
                <c:pt idx="50">
                  <c:v>9.9609375000000045E-4</c:v>
                </c:pt>
                <c:pt idx="51">
                  <c:v>1.0156250000000005E-3</c:v>
                </c:pt>
                <c:pt idx="52">
                  <c:v>1.0351562500000005E-3</c:v>
                </c:pt>
                <c:pt idx="53">
                  <c:v>1.0546875000000005E-3</c:v>
                </c:pt>
                <c:pt idx="54">
                  <c:v>1.0742187500000005E-3</c:v>
                </c:pt>
                <c:pt idx="55">
                  <c:v>1.0937500000000005E-3</c:v>
                </c:pt>
                <c:pt idx="56">
                  <c:v>1.1132812500000006E-3</c:v>
                </c:pt>
                <c:pt idx="57">
                  <c:v>1.1328125000000006E-3</c:v>
                </c:pt>
                <c:pt idx="58">
                  <c:v>1.1523437500000006E-3</c:v>
                </c:pt>
                <c:pt idx="59">
                  <c:v>1.1718750000000006E-3</c:v>
                </c:pt>
                <c:pt idx="60">
                  <c:v>1.1914062500000006E-3</c:v>
                </c:pt>
                <c:pt idx="61">
                  <c:v>1.2109375000000006E-3</c:v>
                </c:pt>
                <c:pt idx="62">
                  <c:v>1.2304687500000007E-3</c:v>
                </c:pt>
                <c:pt idx="63">
                  <c:v>1.2500000000000007E-3</c:v>
                </c:pt>
                <c:pt idx="64">
                  <c:v>1.2695312500000007E-3</c:v>
                </c:pt>
                <c:pt idx="65">
                  <c:v>1.2890625000000007E-3</c:v>
                </c:pt>
                <c:pt idx="66">
                  <c:v>1.3085937500000007E-3</c:v>
                </c:pt>
                <c:pt idx="67">
                  <c:v>1.3281250000000007E-3</c:v>
                </c:pt>
                <c:pt idx="68">
                  <c:v>1.3476562500000008E-3</c:v>
                </c:pt>
                <c:pt idx="69">
                  <c:v>1.3671875000000008E-3</c:v>
                </c:pt>
                <c:pt idx="70">
                  <c:v>1.3867187500000008E-3</c:v>
                </c:pt>
                <c:pt idx="71">
                  <c:v>1.4062500000000008E-3</c:v>
                </c:pt>
                <c:pt idx="72">
                  <c:v>1.4257812500000008E-3</c:v>
                </c:pt>
                <c:pt idx="73">
                  <c:v>1.4453125000000009E-3</c:v>
                </c:pt>
                <c:pt idx="74">
                  <c:v>1.4648437500000009E-3</c:v>
                </c:pt>
                <c:pt idx="75">
                  <c:v>1.4843750000000009E-3</c:v>
                </c:pt>
                <c:pt idx="76">
                  <c:v>1.5039062500000009E-3</c:v>
                </c:pt>
                <c:pt idx="77">
                  <c:v>1.5234375000000009E-3</c:v>
                </c:pt>
                <c:pt idx="78">
                  <c:v>1.5429687500000009E-3</c:v>
                </c:pt>
                <c:pt idx="79">
                  <c:v>1.562500000000001E-3</c:v>
                </c:pt>
                <c:pt idx="80">
                  <c:v>1.582031250000001E-3</c:v>
                </c:pt>
                <c:pt idx="81">
                  <c:v>1.601562500000001E-3</c:v>
                </c:pt>
                <c:pt idx="82">
                  <c:v>1.621093750000001E-3</c:v>
                </c:pt>
                <c:pt idx="83">
                  <c:v>1.640625000000001E-3</c:v>
                </c:pt>
                <c:pt idx="84">
                  <c:v>1.660156250000001E-3</c:v>
                </c:pt>
                <c:pt idx="85">
                  <c:v>1.6796875000000011E-3</c:v>
                </c:pt>
                <c:pt idx="86">
                  <c:v>1.6992187500000011E-3</c:v>
                </c:pt>
                <c:pt idx="87">
                  <c:v>1.7187500000000011E-3</c:v>
                </c:pt>
                <c:pt idx="88">
                  <c:v>1.7382812500000011E-3</c:v>
                </c:pt>
                <c:pt idx="89">
                  <c:v>1.7578125000000011E-3</c:v>
                </c:pt>
                <c:pt idx="90">
                  <c:v>1.7773437500000011E-3</c:v>
                </c:pt>
                <c:pt idx="91">
                  <c:v>1.7968750000000012E-3</c:v>
                </c:pt>
                <c:pt idx="92">
                  <c:v>1.8164062500000012E-3</c:v>
                </c:pt>
                <c:pt idx="93">
                  <c:v>1.8359375000000012E-3</c:v>
                </c:pt>
                <c:pt idx="94">
                  <c:v>1.8554687500000012E-3</c:v>
                </c:pt>
                <c:pt idx="95">
                  <c:v>1.8750000000000012E-3</c:v>
                </c:pt>
                <c:pt idx="96">
                  <c:v>1.8945312500000012E-3</c:v>
                </c:pt>
                <c:pt idx="97">
                  <c:v>1.9140625000000013E-3</c:v>
                </c:pt>
                <c:pt idx="98">
                  <c:v>1.9335937500000013E-3</c:v>
                </c:pt>
                <c:pt idx="99">
                  <c:v>1.9531250000000013E-3</c:v>
                </c:pt>
                <c:pt idx="100">
                  <c:v>1.9726562500000013E-3</c:v>
                </c:pt>
                <c:pt idx="101">
                  <c:v>1.9921875000000013E-3</c:v>
                </c:pt>
                <c:pt idx="102">
                  <c:v>2.0117187500000014E-3</c:v>
                </c:pt>
                <c:pt idx="103">
                  <c:v>2.0312500000000014E-3</c:v>
                </c:pt>
                <c:pt idx="104">
                  <c:v>2.0507812500000014E-3</c:v>
                </c:pt>
                <c:pt idx="105">
                  <c:v>2.0703125000000014E-3</c:v>
                </c:pt>
                <c:pt idx="106">
                  <c:v>2.0898437500000014E-3</c:v>
                </c:pt>
                <c:pt idx="107">
                  <c:v>2.1093750000000014E-3</c:v>
                </c:pt>
                <c:pt idx="108">
                  <c:v>2.1289062500000015E-3</c:v>
                </c:pt>
                <c:pt idx="109">
                  <c:v>2.1484375000000015E-3</c:v>
                </c:pt>
                <c:pt idx="110">
                  <c:v>2.1679687500000015E-3</c:v>
                </c:pt>
                <c:pt idx="111">
                  <c:v>2.1875000000000015E-3</c:v>
                </c:pt>
                <c:pt idx="112">
                  <c:v>2.2070312500000015E-3</c:v>
                </c:pt>
                <c:pt idx="113">
                  <c:v>2.2265625000000015E-3</c:v>
                </c:pt>
                <c:pt idx="114">
                  <c:v>2.2460937500000016E-3</c:v>
                </c:pt>
                <c:pt idx="115">
                  <c:v>2.2656250000000016E-3</c:v>
                </c:pt>
                <c:pt idx="116">
                  <c:v>2.2851562500000016E-3</c:v>
                </c:pt>
                <c:pt idx="117">
                  <c:v>2.3046875000000016E-3</c:v>
                </c:pt>
                <c:pt idx="118">
                  <c:v>2.3242187500000016E-3</c:v>
                </c:pt>
                <c:pt idx="119">
                  <c:v>2.3437500000000016E-3</c:v>
                </c:pt>
                <c:pt idx="120">
                  <c:v>2.3632812500000017E-3</c:v>
                </c:pt>
                <c:pt idx="121">
                  <c:v>2.3828125000000017E-3</c:v>
                </c:pt>
                <c:pt idx="122">
                  <c:v>2.4023437500000017E-3</c:v>
                </c:pt>
                <c:pt idx="123">
                  <c:v>2.4218750000000017E-3</c:v>
                </c:pt>
                <c:pt idx="124">
                  <c:v>2.4414062500000017E-3</c:v>
                </c:pt>
                <c:pt idx="125">
                  <c:v>2.4609375000000018E-3</c:v>
                </c:pt>
                <c:pt idx="126">
                  <c:v>2.4804687500000018E-3</c:v>
                </c:pt>
                <c:pt idx="127">
                  <c:v>2.5000000000000018E-3</c:v>
                </c:pt>
                <c:pt idx="128">
                  <c:v>2.5195312500000018E-3</c:v>
                </c:pt>
                <c:pt idx="129">
                  <c:v>2.5390625000000018E-3</c:v>
                </c:pt>
                <c:pt idx="130">
                  <c:v>2.5585937500000018E-3</c:v>
                </c:pt>
                <c:pt idx="131">
                  <c:v>2.5781250000000019E-3</c:v>
                </c:pt>
                <c:pt idx="132">
                  <c:v>2.5976562500000019E-3</c:v>
                </c:pt>
                <c:pt idx="133">
                  <c:v>2.6171875000000019E-3</c:v>
                </c:pt>
                <c:pt idx="134">
                  <c:v>2.6367187500000019E-3</c:v>
                </c:pt>
                <c:pt idx="135">
                  <c:v>2.6562500000000019E-3</c:v>
                </c:pt>
                <c:pt idx="136">
                  <c:v>2.6757812500000019E-3</c:v>
                </c:pt>
                <c:pt idx="137">
                  <c:v>2.695312500000002E-3</c:v>
                </c:pt>
                <c:pt idx="138">
                  <c:v>2.714843750000002E-3</c:v>
                </c:pt>
                <c:pt idx="139">
                  <c:v>2.734375000000002E-3</c:v>
                </c:pt>
                <c:pt idx="140">
                  <c:v>2.753906250000002E-3</c:v>
                </c:pt>
                <c:pt idx="141">
                  <c:v>2.773437500000002E-3</c:v>
                </c:pt>
                <c:pt idx="142">
                  <c:v>2.792968750000002E-3</c:v>
                </c:pt>
                <c:pt idx="143">
                  <c:v>2.8125000000000021E-3</c:v>
                </c:pt>
                <c:pt idx="144">
                  <c:v>2.8320312500000021E-3</c:v>
                </c:pt>
                <c:pt idx="145">
                  <c:v>2.8515625000000021E-3</c:v>
                </c:pt>
                <c:pt idx="146">
                  <c:v>2.8710937500000021E-3</c:v>
                </c:pt>
                <c:pt idx="147">
                  <c:v>2.8906250000000021E-3</c:v>
                </c:pt>
                <c:pt idx="148">
                  <c:v>2.9101562500000022E-3</c:v>
                </c:pt>
                <c:pt idx="149">
                  <c:v>2.9296875000000022E-3</c:v>
                </c:pt>
                <c:pt idx="150">
                  <c:v>2.9492187500000022E-3</c:v>
                </c:pt>
                <c:pt idx="151">
                  <c:v>2.9687500000000022E-3</c:v>
                </c:pt>
                <c:pt idx="152">
                  <c:v>2.9882812500000022E-3</c:v>
                </c:pt>
                <c:pt idx="153">
                  <c:v>3.0078125000000022E-3</c:v>
                </c:pt>
                <c:pt idx="154">
                  <c:v>3.0273437500000023E-3</c:v>
                </c:pt>
                <c:pt idx="155">
                  <c:v>3.0468750000000023E-3</c:v>
                </c:pt>
                <c:pt idx="156">
                  <c:v>3.0664062500000023E-3</c:v>
                </c:pt>
                <c:pt idx="157">
                  <c:v>3.0859375000000023E-3</c:v>
                </c:pt>
                <c:pt idx="158">
                  <c:v>3.1054687500000023E-3</c:v>
                </c:pt>
                <c:pt idx="159">
                  <c:v>3.1250000000000023E-3</c:v>
                </c:pt>
                <c:pt idx="160">
                  <c:v>3.1445312500000024E-3</c:v>
                </c:pt>
                <c:pt idx="161">
                  <c:v>3.1640625000000024E-3</c:v>
                </c:pt>
                <c:pt idx="162">
                  <c:v>3.1835937500000024E-3</c:v>
                </c:pt>
                <c:pt idx="163">
                  <c:v>3.2031250000000024E-3</c:v>
                </c:pt>
                <c:pt idx="164">
                  <c:v>3.2226562500000024E-3</c:v>
                </c:pt>
                <c:pt idx="165">
                  <c:v>3.2421875000000024E-3</c:v>
                </c:pt>
                <c:pt idx="166">
                  <c:v>3.2617187500000025E-3</c:v>
                </c:pt>
                <c:pt idx="167">
                  <c:v>3.2812500000000025E-3</c:v>
                </c:pt>
                <c:pt idx="168">
                  <c:v>3.3007812500000025E-3</c:v>
                </c:pt>
                <c:pt idx="169">
                  <c:v>3.3203125000000025E-3</c:v>
                </c:pt>
                <c:pt idx="170">
                  <c:v>3.3398437500000025E-3</c:v>
                </c:pt>
                <c:pt idx="171">
                  <c:v>3.3593750000000026E-3</c:v>
                </c:pt>
                <c:pt idx="172">
                  <c:v>3.3789062500000026E-3</c:v>
                </c:pt>
                <c:pt idx="173">
                  <c:v>3.3984375000000026E-3</c:v>
                </c:pt>
                <c:pt idx="174">
                  <c:v>3.4179687500000026E-3</c:v>
                </c:pt>
                <c:pt idx="175">
                  <c:v>3.4375000000000026E-3</c:v>
                </c:pt>
                <c:pt idx="176">
                  <c:v>3.4570312500000026E-3</c:v>
                </c:pt>
                <c:pt idx="177">
                  <c:v>3.4765625000000027E-3</c:v>
                </c:pt>
                <c:pt idx="178">
                  <c:v>3.4960937500000027E-3</c:v>
                </c:pt>
                <c:pt idx="179">
                  <c:v>3.5156250000000027E-3</c:v>
                </c:pt>
                <c:pt idx="180">
                  <c:v>3.5351562500000027E-3</c:v>
                </c:pt>
                <c:pt idx="181">
                  <c:v>3.5546875000000027E-3</c:v>
                </c:pt>
                <c:pt idx="182">
                  <c:v>3.5742187500000027E-3</c:v>
                </c:pt>
                <c:pt idx="183">
                  <c:v>3.5937500000000028E-3</c:v>
                </c:pt>
                <c:pt idx="184">
                  <c:v>3.6132812500000028E-3</c:v>
                </c:pt>
                <c:pt idx="185">
                  <c:v>3.6328125000000028E-3</c:v>
                </c:pt>
                <c:pt idx="186">
                  <c:v>3.6523437500000028E-3</c:v>
                </c:pt>
                <c:pt idx="187">
                  <c:v>3.6718750000000028E-3</c:v>
                </c:pt>
                <c:pt idx="188">
                  <c:v>3.6914062500000028E-3</c:v>
                </c:pt>
                <c:pt idx="189">
                  <c:v>3.7109375000000029E-3</c:v>
                </c:pt>
                <c:pt idx="190">
                  <c:v>3.7304687500000029E-3</c:v>
                </c:pt>
                <c:pt idx="191">
                  <c:v>3.7500000000000029E-3</c:v>
                </c:pt>
                <c:pt idx="192">
                  <c:v>3.7695312500000029E-3</c:v>
                </c:pt>
                <c:pt idx="193">
                  <c:v>3.7890625000000029E-3</c:v>
                </c:pt>
                <c:pt idx="194">
                  <c:v>3.8085937500000029E-3</c:v>
                </c:pt>
                <c:pt idx="195">
                  <c:v>3.828125000000003E-3</c:v>
                </c:pt>
                <c:pt idx="196">
                  <c:v>3.847656250000003E-3</c:v>
                </c:pt>
                <c:pt idx="197">
                  <c:v>3.867187500000003E-3</c:v>
                </c:pt>
                <c:pt idx="198">
                  <c:v>3.886718750000003E-3</c:v>
                </c:pt>
                <c:pt idx="199">
                  <c:v>3.9062500000000026E-3</c:v>
                </c:pt>
                <c:pt idx="200">
                  <c:v>3.9257812500000022E-3</c:v>
                </c:pt>
                <c:pt idx="201">
                  <c:v>3.9453125000000018E-3</c:v>
                </c:pt>
                <c:pt idx="202">
                  <c:v>3.9648437500000014E-3</c:v>
                </c:pt>
                <c:pt idx="203">
                  <c:v>3.9843750000000009E-3</c:v>
                </c:pt>
                <c:pt idx="204">
                  <c:v>4.0039062500000005E-3</c:v>
                </c:pt>
                <c:pt idx="205">
                  <c:v>4.0234375000000001E-3</c:v>
                </c:pt>
                <c:pt idx="206">
                  <c:v>4.0429687499999997E-3</c:v>
                </c:pt>
                <c:pt idx="207">
                  <c:v>4.0624999999999993E-3</c:v>
                </c:pt>
                <c:pt idx="208">
                  <c:v>4.0820312499999989E-3</c:v>
                </c:pt>
                <c:pt idx="209">
                  <c:v>4.1015624999999984E-3</c:v>
                </c:pt>
                <c:pt idx="210">
                  <c:v>4.121093749999998E-3</c:v>
                </c:pt>
                <c:pt idx="211">
                  <c:v>4.1406249999999976E-3</c:v>
                </c:pt>
                <c:pt idx="212">
                  <c:v>4.1601562499999972E-3</c:v>
                </c:pt>
                <c:pt idx="213">
                  <c:v>4.1796874999999968E-3</c:v>
                </c:pt>
                <c:pt idx="214">
                  <c:v>4.1992187499999964E-3</c:v>
                </c:pt>
                <c:pt idx="215">
                  <c:v>4.2187499999999959E-3</c:v>
                </c:pt>
                <c:pt idx="216">
                  <c:v>4.2382812499999955E-3</c:v>
                </c:pt>
                <c:pt idx="217">
                  <c:v>4.2578124999999951E-3</c:v>
                </c:pt>
                <c:pt idx="218">
                  <c:v>4.2773437499999947E-3</c:v>
                </c:pt>
                <c:pt idx="219">
                  <c:v>4.2968749999999943E-3</c:v>
                </c:pt>
                <c:pt idx="220">
                  <c:v>4.3164062499999939E-3</c:v>
                </c:pt>
                <c:pt idx="221">
                  <c:v>4.3359374999999934E-3</c:v>
                </c:pt>
                <c:pt idx="222">
                  <c:v>4.355468749999993E-3</c:v>
                </c:pt>
                <c:pt idx="223">
                  <c:v>4.3749999999999926E-3</c:v>
                </c:pt>
                <c:pt idx="224">
                  <c:v>4.3945312499999922E-3</c:v>
                </c:pt>
                <c:pt idx="225">
                  <c:v>4.4140624999999918E-3</c:v>
                </c:pt>
                <c:pt idx="226">
                  <c:v>4.4335937499999914E-3</c:v>
                </c:pt>
                <c:pt idx="227">
                  <c:v>4.4531249999999909E-3</c:v>
                </c:pt>
                <c:pt idx="228">
                  <c:v>4.4726562499999905E-3</c:v>
                </c:pt>
                <c:pt idx="229">
                  <c:v>4.4921874999999901E-3</c:v>
                </c:pt>
                <c:pt idx="230">
                  <c:v>4.5117187499999897E-3</c:v>
                </c:pt>
                <c:pt idx="231">
                  <c:v>4.5312499999999893E-3</c:v>
                </c:pt>
                <c:pt idx="232">
                  <c:v>4.5507812499999889E-3</c:v>
                </c:pt>
                <c:pt idx="233">
                  <c:v>4.5703124999999884E-3</c:v>
                </c:pt>
                <c:pt idx="234">
                  <c:v>4.589843749999988E-3</c:v>
                </c:pt>
                <c:pt idx="235">
                  <c:v>4.6093749999999876E-3</c:v>
                </c:pt>
                <c:pt idx="236">
                  <c:v>4.6289062499999872E-3</c:v>
                </c:pt>
                <c:pt idx="237">
                  <c:v>4.6484374999999868E-3</c:v>
                </c:pt>
                <c:pt idx="238">
                  <c:v>4.6679687499999864E-3</c:v>
                </c:pt>
                <c:pt idx="239">
                  <c:v>4.6874999999999859E-3</c:v>
                </c:pt>
                <c:pt idx="240">
                  <c:v>4.7070312499999855E-3</c:v>
                </c:pt>
                <c:pt idx="241">
                  <c:v>4.7265624999999851E-3</c:v>
                </c:pt>
                <c:pt idx="242">
                  <c:v>4.7460937499999847E-3</c:v>
                </c:pt>
                <c:pt idx="243">
                  <c:v>4.7656249999999843E-3</c:v>
                </c:pt>
                <c:pt idx="244">
                  <c:v>4.7851562499999839E-3</c:v>
                </c:pt>
                <c:pt idx="245">
                  <c:v>4.8046874999999835E-3</c:v>
                </c:pt>
                <c:pt idx="246">
                  <c:v>4.824218749999983E-3</c:v>
                </c:pt>
                <c:pt idx="247">
                  <c:v>4.8437499999999826E-3</c:v>
                </c:pt>
                <c:pt idx="248">
                  <c:v>4.8632812499999822E-3</c:v>
                </c:pt>
                <c:pt idx="249">
                  <c:v>4.8828124999999818E-3</c:v>
                </c:pt>
                <c:pt idx="250">
                  <c:v>4.9023437499999814E-3</c:v>
                </c:pt>
                <c:pt idx="251">
                  <c:v>4.921874999999981E-3</c:v>
                </c:pt>
                <c:pt idx="252">
                  <c:v>4.9414062499999805E-3</c:v>
                </c:pt>
                <c:pt idx="253">
                  <c:v>4.9609374999999801E-3</c:v>
                </c:pt>
                <c:pt idx="254">
                  <c:v>4.9804687499999797E-3</c:v>
                </c:pt>
                <c:pt idx="255">
                  <c:v>4.9999999999999793E-3</c:v>
                </c:pt>
              </c:numCache>
            </c:numRef>
          </c:xVal>
          <c:yVal>
            <c:numRef>
              <c:f>Data!$N$101:$N$356</c:f>
              <c:numCache>
                <c:formatCode>General</c:formatCode>
                <c:ptCount val="256"/>
                <c:pt idx="0">
                  <c:v>1.3369551176384327</c:v>
                </c:pt>
                <c:pt idx="1">
                  <c:v>1.3369580389471256</c:v>
                </c:pt>
                <c:pt idx="2">
                  <c:v>1.3369629676463111</c:v>
                </c:pt>
                <c:pt idx="3">
                  <c:v>1.3369699187944559</c:v>
                </c:pt>
                <c:pt idx="4">
                  <c:v>1.3369789136654826</c:v>
                </c:pt>
                <c:pt idx="5">
                  <c:v>1.3369899799077269</c:v>
                </c:pt>
                <c:pt idx="6">
                  <c:v>1.3370031517520351</c:v>
                </c:pt>
                <c:pt idx="7">
                  <c:v>1.3370184702721868</c:v>
                </c:pt>
                <c:pt idx="8">
                  <c:v>1.3370359837012504</c:v>
                </c:pt>
                <c:pt idx="9">
                  <c:v>1.3370557478085026</c:v>
                </c:pt>
                <c:pt idx="10">
                  <c:v>1.3370778263423626</c:v>
                </c:pt>
                <c:pt idx="11">
                  <c:v>1.3371022915462956</c:v>
                </c:pt>
                <c:pt idx="12">
                  <c:v>1.3371292247554909</c:v>
                </c:pt>
                <c:pt idx="13">
                  <c:v>1.3371587170837747</c:v>
                </c:pt>
                <c:pt idx="14">
                  <c:v>1.3371908702120741</c:v>
                </c:pt>
                <c:pt idx="15">
                  <c:v>1.3372257972916048</c:v>
                </c:pt>
                <c:pt idx="16">
                  <c:v>1.3372636239774365</c:v>
                </c:pt>
                <c:pt idx="17">
                  <c:v>1.3373044896110535</c:v>
                </c:pt>
                <c:pt idx="18">
                  <c:v>1.3373485485737433</c:v>
                </c:pt>
                <c:pt idx="19">
                  <c:v>1.3373959718369073</c:v>
                </c:pt>
                <c:pt idx="20">
                  <c:v>1.3374469487403549</c:v>
                </c:pt>
                <c:pt idx="21">
                  <c:v>1.3375016890355866</c:v>
                </c:pt>
                <c:pt idx="22">
                  <c:v>1.3375604252382887</c:v>
                </c:pt>
                <c:pt idx="23">
                  <c:v>1.3376234153434732</c:v>
                </c:pt>
                <c:pt idx="24">
                  <c:v>1.3376909459674533</c:v>
                </c:pt>
                <c:pt idx="25">
                  <c:v>1.3377633359944925</c:v>
                </c:pt>
                <c:pt idx="26">
                  <c:v>1.3378409408231207</c:v>
                </c:pt>
                <c:pt idx="27">
                  <c:v>1.337924157327689</c:v>
                </c:pt>
                <c:pt idx="28">
                  <c:v>1.3380134296778634</c:v>
                </c:pt>
                <c:pt idx="29">
                  <c:v>1.3381092561920183</c:v>
                </c:pt>
                <c:pt idx="30">
                  <c:v>1.3382121974430601</c:v>
                </c:pt>
                <c:pt idx="31">
                  <c:v>1.3383228858902976</c:v>
                </c:pt>
                <c:pt idx="32">
                  <c:v>1.3384420373811154</c:v>
                </c:pt>
                <c:pt idx="33">
                  <c:v>1.3385704649582995</c:v>
                </c:pt>
                <c:pt idx="34">
                  <c:v>1.3387090955287646</c:v>
                </c:pt>
                <c:pt idx="35">
                  <c:v>1.3388589901083503</c:v>
                </c:pt>
                <c:pt idx="36">
                  <c:v>1.339021368568869</c:v>
                </c:pt>
                <c:pt idx="37">
                  <c:v>1.3391976400987635</c:v>
                </c:pt>
                <c:pt idx="38">
                  <c:v>1.3393894409756661</c:v>
                </c:pt>
                <c:pt idx="39">
                  <c:v>1.3395986817819567</c:v>
                </c:pt>
                <c:pt idx="40">
                  <c:v>1.3398276069350723</c:v>
                </c:pt>
                <c:pt idx="41">
                  <c:v>1.3400788704476576</c:v>
                </c:pt>
                <c:pt idx="42">
                  <c:v>1.3403556333228843</c:v>
                </c:pt>
                <c:pt idx="43">
                  <c:v>1.340661690150593</c:v>
                </c:pt>
                <c:pt idx="44">
                  <c:v>1.341001635651528</c:v>
                </c:pt>
                <c:pt idx="45">
                  <c:v>1.3413810866888358</c:v>
                </c:pt>
                <c:pt idx="46">
                  <c:v>1.3418069825588621</c:v>
                </c:pt>
                <c:pt idx="47">
                  <c:v>1.3422879977634401</c:v>
                </c:pt>
                <c:pt idx="48">
                  <c:v>1.3428351196776873</c:v>
                </c:pt>
                <c:pt idx="49">
                  <c:v>1.3434624734226532</c:v>
                </c:pt>
                <c:pt idx="50">
                  <c:v>1.3441885267991722</c:v>
                </c:pt>
                <c:pt idx="51">
                  <c:v>1.3450378964965233</c:v>
                </c:pt>
                <c:pt idx="52">
                  <c:v>1.3460441372204626</c:v>
                </c:pt>
                <c:pt idx="53">
                  <c:v>1.3472541996902039</c:v>
                </c:pt>
                <c:pt idx="54">
                  <c:v>1.3487358507642782</c:v>
                </c:pt>
                <c:pt idx="55">
                  <c:v>1.3505906359368032</c:v>
                </c:pt>
                <c:pt idx="56">
                  <c:v>1.3529778953811933</c:v>
                </c:pt>
                <c:pt idx="57">
                  <c:v>1.3561626354104466</c:v>
                </c:pt>
                <c:pt idx="58">
                  <c:v>1.3606203250358679</c:v>
                </c:pt>
                <c:pt idx="59">
                  <c:v>1.3672968415550304</c:v>
                </c:pt>
                <c:pt idx="60">
                  <c:v>1.3783777087542142</c:v>
                </c:pt>
                <c:pt idx="61">
                  <c:v>1.4002796988646189</c:v>
                </c:pt>
                <c:pt idx="62">
                  <c:v>1.4629487230642229</c:v>
                </c:pt>
                <c:pt idx="63">
                  <c:v>2.7217551976745176</c:v>
                </c:pt>
                <c:pt idx="64">
                  <c:v>3.8713313755427756</c:v>
                </c:pt>
                <c:pt idx="65">
                  <c:v>3.9340035814622158</c:v>
                </c:pt>
                <c:pt idx="66">
                  <c:v>3.9559061607389285</c:v>
                </c:pt>
                <c:pt idx="67">
                  <c:v>3.9669872341432217</c:v>
                </c:pt>
                <c:pt idx="68">
                  <c:v>3.9736638461052851</c:v>
                </c:pt>
                <c:pt idx="69">
                  <c:v>3.9781215875760139</c:v>
                </c:pt>
                <c:pt idx="70">
                  <c:v>3.9813063588662185</c:v>
                </c:pt>
                <c:pt idx="71">
                  <c:v>3.9836936386000703</c:v>
                </c:pt>
                <c:pt idx="72">
                  <c:v>3.9855484376828825</c:v>
                </c:pt>
                <c:pt idx="73">
                  <c:v>3.9870300987068243</c:v>
                </c:pt>
                <c:pt idx="74">
                  <c:v>3.9882401685382289</c:v>
                </c:pt>
                <c:pt idx="75">
                  <c:v>3.989246414861225</c:v>
                </c:pt>
                <c:pt idx="76">
                  <c:v>3.9900957889158812</c:v>
                </c:pt>
                <c:pt idx="77">
                  <c:v>3.9908218457496951</c:v>
                </c:pt>
                <c:pt idx="78">
                  <c:v>3.9914492022837011</c:v>
                </c:pt>
                <c:pt idx="79">
                  <c:v>3.991996326480499</c:v>
                </c:pt>
                <c:pt idx="80">
                  <c:v>3.9924773435767142</c:v>
                </c:pt>
                <c:pt idx="81">
                  <c:v>3.9929032410318164</c:v>
                </c:pt>
                <c:pt idx="82">
                  <c:v>3.9932826934105017</c:v>
                </c:pt>
                <c:pt idx="83">
                  <c:v>3.9936226400565786</c:v>
                </c:pt>
                <c:pt idx="84">
                  <c:v>3.9939286978696344</c:v>
                </c:pt>
                <c:pt idx="85">
                  <c:v>3.9942054615988498</c:v>
                </c:pt>
                <c:pt idx="86">
                  <c:v>3.9944567258563533</c:v>
                </c:pt>
                <c:pt idx="87">
                  <c:v>3.9946856516631302</c:v>
                </c:pt>
                <c:pt idx="88">
                  <c:v>3.9948948930461077</c:v>
                </c:pt>
                <c:pt idx="89">
                  <c:v>3.9950866944343337</c:v>
                </c:pt>
                <c:pt idx="90">
                  <c:v>3.9952629664196948</c:v>
                </c:pt>
                <c:pt idx="91">
                  <c:v>3.9954253452876349</c:v>
                </c:pt>
                <c:pt idx="92">
                  <c:v>3.9955752402331068</c:v>
                </c:pt>
                <c:pt idx="93">
                  <c:v>3.9957138711333848</c:v>
                </c:pt>
                <c:pt idx="94">
                  <c:v>3.9958422990088631</c:v>
                </c:pt>
                <c:pt idx="95">
                  <c:v>3.9959614507703272</c:v>
                </c:pt>
                <c:pt idx="96">
                  <c:v>3.9960721394638483</c:v>
                </c:pt>
                <c:pt idx="97">
                  <c:v>3.9961750809396595</c:v>
                </c:pt>
                <c:pt idx="98">
                  <c:v>3.996270907659472</c:v>
                </c:pt>
                <c:pt idx="99">
                  <c:v>3.9963601801982773</c:v>
                </c:pt>
                <c:pt idx="100">
                  <c:v>3.9964433968762458</c:v>
                </c:pt>
                <c:pt idx="101">
                  <c:v>3.996521001864652</c:v>
                </c:pt>
                <c:pt idx="102">
                  <c:v>3.9965933920392178</c:v>
                </c:pt>
                <c:pt idx="103">
                  <c:v>3.9966609227996313</c:v>
                </c:pt>
                <c:pt idx="104">
                  <c:v>3.9967239130312704</c:v>
                </c:pt>
                <c:pt idx="105">
                  <c:v>3.9967826493513563</c:v>
                </c:pt>
                <c:pt idx="106">
                  <c:v>3.9968373897557417</c:v>
                </c:pt>
                <c:pt idx="107">
                  <c:v>3.9968883667608432</c:v>
                </c:pt>
                <c:pt idx="108">
                  <c:v>3.9969357901188034</c:v>
                </c:pt>
                <c:pt idx="109">
                  <c:v>3.996979849170013</c:v>
                </c:pt>
                <c:pt idx="110">
                  <c:v>3.997020714886439</c:v>
                </c:pt>
                <c:pt idx="111">
                  <c:v>3.997058541649785</c:v>
                </c:pt>
                <c:pt idx="112">
                  <c:v>3.9970934688019604</c:v>
                </c:pt>
                <c:pt idx="113">
                  <c:v>3.9971256219984239</c:v>
                </c:pt>
                <c:pt idx="114">
                  <c:v>3.9971551143907313</c:v>
                </c:pt>
                <c:pt idx="115">
                  <c:v>3.9971820476601216</c:v>
                </c:pt>
                <c:pt idx="116">
                  <c:v>3.9972065129206982</c:v>
                </c:pt>
                <c:pt idx="117">
                  <c:v>3.9972285915078767</c:v>
                </c:pt>
                <c:pt idx="118">
                  <c:v>3.9972483556653913</c:v>
                </c:pt>
                <c:pt idx="119">
                  <c:v>3.9972658691418883</c:v>
                </c:pt>
                <c:pt idx="120">
                  <c:v>3.9972811877067649</c:v>
                </c:pt>
                <c:pt idx="121">
                  <c:v>3.9972943595932859</c:v>
                </c:pt>
                <c:pt idx="122">
                  <c:v>3.9973054258754059</c:v>
                </c:pt>
                <c:pt idx="123">
                  <c:v>3.997314420784134</c:v>
                </c:pt>
                <c:pt idx="124">
                  <c:v>3.9973213719678933</c:v>
                </c:pt>
                <c:pt idx="125">
                  <c:v>3.9973263007007525</c:v>
                </c:pt>
                <c:pt idx="126">
                  <c:v>3.9973292220412922</c:v>
                </c:pt>
                <c:pt idx="127">
                  <c:v>3.9973301449444114</c:v>
                </c:pt>
                <c:pt idx="128">
                  <c:v>3.9973290723276738</c:v>
                </c:pt>
                <c:pt idx="129">
                  <c:v>3.9973260010930467</c:v>
                </c:pt>
                <c:pt idx="130">
                  <c:v>3.9973209221042025</c:v>
                </c:pt>
                <c:pt idx="131">
                  <c:v>3.9973138201194662</c:v>
                </c:pt>
                <c:pt idx="132">
                  <c:v>3.9973046736789959</c:v>
                </c:pt>
                <c:pt idx="133">
                  <c:v>3.9972934549449914</c:v>
                </c:pt>
                <c:pt idx="134">
                  <c:v>3.9972801294925753</c:v>
                </c:pt>
                <c:pt idx="135">
                  <c:v>3.99726465604832</c:v>
                </c:pt>
                <c:pt idx="136">
                  <c:v>3.9972469861729634</c:v>
                </c:pt>
                <c:pt idx="137">
                  <c:v>3.9972270638831917</c:v>
                </c:pt>
                <c:pt idx="138">
                  <c:v>3.9972048252075423</c:v>
                </c:pt>
                <c:pt idx="139">
                  <c:v>3.9971801976691737</c:v>
                </c:pt>
                <c:pt idx="140">
                  <c:v>3.9971530996876972</c:v>
                </c:pt>
                <c:pt idx="141">
                  <c:v>3.9971234398907156</c:v>
                </c:pt>
                <c:pt idx="142">
                  <c:v>3.9970911163235767</c:v>
                </c:pt>
                <c:pt idx="143">
                  <c:v>3.9970560155442185</c:v>
                </c:pt>
                <c:pt idx="144">
                  <c:v>3.9970180115875058</c:v>
                </c:pt>
                <c:pt idx="145">
                  <c:v>3.9969769647802007</c:v>
                </c:pt>
                <c:pt idx="146">
                  <c:v>3.996932720384816</c:v>
                </c:pt>
                <c:pt idx="147">
                  <c:v>3.9968851070463289</c:v>
                </c:pt>
                <c:pt idx="148">
                  <c:v>3.9968339350103212</c:v>
                </c:pt>
                <c:pt idx="149">
                  <c:v>3.9967789940758269</c:v>
                </c:pt>
                <c:pt idx="150">
                  <c:v>3.9967200512382366</c:v>
                </c:pt>
                <c:pt idx="151">
                  <c:v>3.9966568479690618</c:v>
                </c:pt>
                <c:pt idx="152">
                  <c:v>3.9965890970679832</c:v>
                </c:pt>
                <c:pt idx="153">
                  <c:v>3.9965164790093044</c:v>
                </c:pt>
                <c:pt idx="154">
                  <c:v>3.9964386376877279</c:v>
                </c:pt>
                <c:pt idx="155">
                  <c:v>3.9963551754474596</c:v>
                </c:pt>
                <c:pt idx="156">
                  <c:v>3.9962656472518416</c:v>
                </c:pt>
                <c:pt idx="157">
                  <c:v>3.9961695538172783</c:v>
                </c:pt>
                <c:pt idx="158">
                  <c:v>3.9960663334922044</c:v>
                </c:pt>
                <c:pt idx="159">
                  <c:v>3.9959553526074929</c:v>
                </c:pt>
                <c:pt idx="160">
                  <c:v>3.9958358939532377</c:v>
                </c:pt>
                <c:pt idx="161">
                  <c:v>3.9957071429459692</c:v>
                </c:pt>
                <c:pt idx="162">
                  <c:v>3.9955681709289794</c:v>
                </c:pt>
                <c:pt idx="163">
                  <c:v>3.9954179148901008</c:v>
                </c:pt>
                <c:pt idx="164">
                  <c:v>3.9952551526686477</c:v>
                </c:pt>
                <c:pt idx="165">
                  <c:v>3.9950784724385593</c:v>
                </c:pt>
                <c:pt idx="166">
                  <c:v>3.9948862348657972</c:v>
                </c:pt>
                <c:pt idx="167">
                  <c:v>3.99467652580541</c:v>
                </c:pt>
                <c:pt idx="168">
                  <c:v>3.9944470966609886</c:v>
                </c:pt>
                <c:pt idx="169">
                  <c:v>3.9941952884843119</c:v>
                </c:pt>
                <c:pt idx="170">
                  <c:v>3.9939179343995281</c:v>
                </c:pt>
                <c:pt idx="171">
                  <c:v>3.9936112327727105</c:v>
                </c:pt>
                <c:pt idx="172">
                  <c:v>3.9932705803588853</c:v>
                </c:pt>
                <c:pt idx="173">
                  <c:v>3.9928903498791781</c:v>
                </c:pt>
                <c:pt idx="174">
                  <c:v>3.9924635891732962</c:v>
                </c:pt>
                <c:pt idx="175">
                  <c:v>3.9919816076615016</c:v>
                </c:pt>
                <c:pt idx="176">
                  <c:v>3.9914333976048564</c:v>
                </c:pt>
                <c:pt idx="177">
                  <c:v>3.9908048077007034</c:v>
                </c:pt>
                <c:pt idx="178">
                  <c:v>3.9900773359095276</c:v>
                </c:pt>
                <c:pt idx="179">
                  <c:v>3.9892263198865696</c:v>
                </c:pt>
                <c:pt idx="180">
                  <c:v>3.9882181426599157</c:v>
                </c:pt>
                <c:pt idx="181">
                  <c:v>3.9870057663204381</c:v>
                </c:pt>
                <c:pt idx="182">
                  <c:v>3.9855212980353869</c:v>
                </c:pt>
                <c:pt idx="183">
                  <c:v>3.9836630032841374</c:v>
                </c:pt>
                <c:pt idx="184">
                  <c:v>3.9812712447184575</c:v>
                </c:pt>
                <c:pt idx="185">
                  <c:v>3.9780805204417438</c:v>
                </c:pt>
                <c:pt idx="186">
                  <c:v>3.9736144686798509</c:v>
                </c:pt>
                <c:pt idx="187">
                  <c:v>3.9669254245880849</c:v>
                </c:pt>
                <c:pt idx="188">
                  <c:v>3.9558236862105582</c:v>
                </c:pt>
                <c:pt idx="189">
                  <c:v>3.9338799087014014</c:v>
                </c:pt>
                <c:pt idx="190">
                  <c:v>3.8710848573311925</c:v>
                </c:pt>
                <c:pt idx="191">
                  <c:v>2.6853502352566254</c:v>
                </c:pt>
                <c:pt idx="192">
                  <c:v>1.4631992001801792</c:v>
                </c:pt>
                <c:pt idx="193">
                  <c:v>1.4004043609917798</c:v>
                </c:pt>
                <c:pt idx="194">
                  <c:v>1.3784606227744869</c:v>
                </c:pt>
                <c:pt idx="195">
                  <c:v>1.3673588981485458</c:v>
                </c:pt>
                <c:pt idx="196">
                  <c:v>1.3606698604212739</c:v>
                </c:pt>
                <c:pt idx="197">
                  <c:v>1.3562038121159796</c:v>
                </c:pt>
                <c:pt idx="198">
                  <c:v>1.3530130899228874</c:v>
                </c:pt>
                <c:pt idx="199">
                  <c:v>1.3506213327089205</c:v>
                </c:pt>
                <c:pt idx="200">
                  <c:v>1.3487630388837335</c:v>
                </c:pt>
                <c:pt idx="201">
                  <c:v>1.3472785712604063</c:v>
                </c:pt>
                <c:pt idx="202">
                  <c:v>1.3460661954098569</c:v>
                </c:pt>
                <c:pt idx="203">
                  <c:v>1.3450580185543539</c:v>
                </c:pt>
                <c:pt idx="204">
                  <c:v>1.3442070028195314</c:v>
                </c:pt>
                <c:pt idx="205">
                  <c:v>1.343479531256236</c:v>
                </c:pt>
                <c:pt idx="206">
                  <c:v>1.3428509415351935</c:v>
                </c:pt>
                <c:pt idx="207">
                  <c:v>1.3423027316276754</c:v>
                </c:pt>
                <c:pt idx="208">
                  <c:v>1.3418207502386841</c:v>
                </c:pt>
                <c:pt idx="209">
                  <c:v>1.3413939896349698</c:v>
                </c:pt>
                <c:pt idx="210">
                  <c:v>1.3410137592409204</c:v>
                </c:pt>
                <c:pt idx="211">
                  <c:v>1.3406731068994189</c:v>
                </c:pt>
                <c:pt idx="212">
                  <c:v>1.3403664053340456</c:v>
                </c:pt>
                <c:pt idx="213">
                  <c:v>1.3400890513016832</c:v>
                </c:pt>
                <c:pt idx="214">
                  <c:v>1.3398372431699006</c:v>
                </c:pt>
                <c:pt idx="215">
                  <c:v>1.339607814064053</c:v>
                </c:pt>
                <c:pt idx="216">
                  <c:v>1.3393981050368118</c:v>
                </c:pt>
                <c:pt idx="217">
                  <c:v>1.3392058674925904</c:v>
                </c:pt>
                <c:pt idx="218">
                  <c:v>1.3390291872870141</c:v>
                </c:pt>
                <c:pt idx="219">
                  <c:v>1.3388664250865769</c:v>
                </c:pt>
                <c:pt idx="220">
                  <c:v>1.3387161690656144</c:v>
                </c:pt>
                <c:pt idx="221">
                  <c:v>1.338577197063892</c:v>
                </c:pt>
                <c:pt idx="222">
                  <c:v>1.3384484460694384</c:v>
                </c:pt>
                <c:pt idx="223">
                  <c:v>1.3383289874258231</c:v>
                </c:pt>
                <c:pt idx="224">
                  <c:v>1.3382180065497782</c:v>
                </c:pt>
                <c:pt idx="225">
                  <c:v>1.3381147862316183</c:v>
                </c:pt>
                <c:pt idx="226">
                  <c:v>1.3380186928022939</c:v>
                </c:pt>
                <c:pt idx="227">
                  <c:v>1.3379291646104281</c:v>
                </c:pt>
                <c:pt idx="228">
                  <c:v>1.3378457023724848</c:v>
                </c:pt>
                <c:pt idx="229">
                  <c:v>1.3377678610519206</c:v>
                </c:pt>
                <c:pt idx="230">
                  <c:v>1.3376952429930207</c:v>
                </c:pt>
                <c:pt idx="231">
                  <c:v>1.3376274920905389</c:v>
                </c:pt>
                <c:pt idx="232">
                  <c:v>1.3375642888188508</c:v>
                </c:pt>
                <c:pt idx="233">
                  <c:v>1.3375053459776551</c:v>
                </c:pt>
                <c:pt idx="234">
                  <c:v>1.3374504050384906</c:v>
                </c:pt>
                <c:pt idx="235">
                  <c:v>1.3373992329968176</c:v>
                </c:pt>
                <c:pt idx="236">
                  <c:v>1.3373516196516642</c:v>
                </c:pt>
                <c:pt idx="237">
                  <c:v>1.3373073752486466</c:v>
                </c:pt>
                <c:pt idx="238">
                  <c:v>1.3372663284326778</c:v>
                </c:pt>
                <c:pt idx="239">
                  <c:v>1.3372283244663719</c:v>
                </c:pt>
                <c:pt idx="240">
                  <c:v>1.3371932236764756</c:v>
                </c:pt>
                <c:pt idx="241">
                  <c:v>1.3371609000977811</c:v>
                </c:pt>
                <c:pt idx="242">
                  <c:v>1.3371312402882547</c:v>
                </c:pt>
                <c:pt idx="243">
                  <c:v>1.3371041422932319</c:v>
                </c:pt>
                <c:pt idx="244">
                  <c:v>1.3370795147402905</c:v>
                </c:pt>
                <c:pt idx="245">
                  <c:v>1.3370572760490413</c:v>
                </c:pt>
                <c:pt idx="246">
                  <c:v>1.3370373537425824</c:v>
                </c:pt>
                <c:pt idx="247">
                  <c:v>1.3370196838494148</c:v>
                </c:pt>
                <c:pt idx="248">
                  <c:v>1.3370042103862294</c:v>
                </c:pt>
                <c:pt idx="249">
                  <c:v>1.336990884913658</c:v>
                </c:pt>
                <c:pt idx="250">
                  <c:v>1.3369796661582922</c:v>
                </c:pt>
                <c:pt idx="251">
                  <c:v>1.3369705196951456</c:v>
                </c:pt>
                <c:pt idx="252">
                  <c:v>1.3369634176863945</c:v>
                </c:pt>
                <c:pt idx="253">
                  <c:v>1.3369583386721284</c:v>
                </c:pt>
                <c:pt idx="254">
                  <c:v>1.3369552674105931</c:v>
                </c:pt>
              </c:numCache>
            </c:numRef>
          </c:yVal>
          <c:smooth val="1"/>
          <c:extLst>
            <c:ext xmlns:c16="http://schemas.microsoft.com/office/drawing/2014/chart" uri="{C3380CC4-5D6E-409C-BE32-E72D297353CC}">
              <c16:uniqueId val="{00000000-4C81-40FE-AED3-98EE9662652E}"/>
            </c:ext>
          </c:extLst>
        </c:ser>
        <c:dLbls>
          <c:showLegendKey val="0"/>
          <c:showVal val="0"/>
          <c:showCatName val="0"/>
          <c:showSerName val="0"/>
          <c:showPercent val="0"/>
          <c:showBubbleSize val="0"/>
        </c:dLbls>
        <c:axId val="185750272"/>
        <c:axId val="185751808"/>
      </c:scatterChart>
      <c:valAx>
        <c:axId val="185750272"/>
        <c:scaling>
          <c:orientation val="minMax"/>
          <c:max val="5.000000000000001E-3"/>
          <c:min val="0"/>
        </c:scaling>
        <c:delete val="0"/>
        <c:axPos val="b"/>
        <c:majorGridlines/>
        <c:minorGridlines/>
        <c:numFmt formatCode="General" sourceLinked="1"/>
        <c:majorTickMark val="none"/>
        <c:minorTickMark val="in"/>
        <c:tickLblPos val="low"/>
        <c:crossAx val="185751808"/>
        <c:crosses val="autoZero"/>
        <c:crossBetween val="midCat"/>
      </c:valAx>
      <c:valAx>
        <c:axId val="185751808"/>
        <c:scaling>
          <c:orientation val="minMax"/>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5750272"/>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0.23410308126372484"/>
          <c:y val="0.93793261775781867"/>
          <c:w val="0.4847795598737572"/>
          <c:h val="6.2067283083390511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LLC Gain Curve with the Selected</a:t>
            </a:r>
            <a:r>
              <a:rPr lang="en-US" baseline="0"/>
              <a:t> L</a:t>
            </a:r>
            <a:r>
              <a:rPr lang="en-US" baseline="-25000"/>
              <a:t>N</a:t>
            </a:r>
            <a:r>
              <a:rPr lang="en-US" baseline="0"/>
              <a:t> and Q</a:t>
            </a:r>
            <a:r>
              <a:rPr lang="en-US" baseline="-25000"/>
              <a:t>E</a:t>
            </a:r>
          </a:p>
        </c:rich>
      </c:tx>
      <c:overlay val="0"/>
    </c:title>
    <c:autoTitleDeleted val="0"/>
    <c:plotArea>
      <c:layout>
        <c:manualLayout>
          <c:layoutTarget val="inner"/>
          <c:xMode val="edge"/>
          <c:yMode val="edge"/>
          <c:x val="0.10230995468688515"/>
          <c:y val="0.12456114762130141"/>
          <c:w val="0.7273907840345305"/>
          <c:h val="0.72545693752621609"/>
        </c:manualLayout>
      </c:layout>
      <c:scatterChart>
        <c:scatterStyle val="smoothMarker"/>
        <c:varyColors val="0"/>
        <c:ser>
          <c:idx val="0"/>
          <c:order val="0"/>
          <c:tx>
            <c:v>Full Load Gain Curve</c:v>
          </c:tx>
          <c:marker>
            <c:symbol val="none"/>
          </c:marker>
          <c:xVal>
            <c:numRef>
              <c:f>'Integrated Leakage'!$D$24:$D$95</c:f>
              <c:numCache>
                <c:formatCode>0.00</c:formatCode>
                <c:ptCount val="72"/>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pt idx="21">
                  <c:v>1.0500000000000003</c:v>
                </c:pt>
                <c:pt idx="22">
                  <c:v>1.1000000000000003</c:v>
                </c:pt>
                <c:pt idx="23">
                  <c:v>1.1500000000000004</c:v>
                </c:pt>
                <c:pt idx="24">
                  <c:v>1.2000000000000004</c:v>
                </c:pt>
                <c:pt idx="25">
                  <c:v>1.2500000000000004</c:v>
                </c:pt>
                <c:pt idx="26">
                  <c:v>1.3000000000000005</c:v>
                </c:pt>
                <c:pt idx="27">
                  <c:v>1.3500000000000005</c:v>
                </c:pt>
                <c:pt idx="28">
                  <c:v>1.4000000000000006</c:v>
                </c:pt>
                <c:pt idx="29">
                  <c:v>1.4500000000000006</c:v>
                </c:pt>
                <c:pt idx="30">
                  <c:v>1.5000000000000007</c:v>
                </c:pt>
                <c:pt idx="31">
                  <c:v>1.5500000000000007</c:v>
                </c:pt>
                <c:pt idx="32">
                  <c:v>1.6000000000000008</c:v>
                </c:pt>
                <c:pt idx="33">
                  <c:v>1.6500000000000008</c:v>
                </c:pt>
                <c:pt idx="34">
                  <c:v>1.7000000000000008</c:v>
                </c:pt>
                <c:pt idx="35">
                  <c:v>1.7500000000000009</c:v>
                </c:pt>
                <c:pt idx="36">
                  <c:v>1.8000000000000009</c:v>
                </c:pt>
                <c:pt idx="37">
                  <c:v>1.850000000000001</c:v>
                </c:pt>
                <c:pt idx="38">
                  <c:v>1.900000000000001</c:v>
                </c:pt>
                <c:pt idx="39">
                  <c:v>1.9500000000000011</c:v>
                </c:pt>
                <c:pt idx="40">
                  <c:v>2.0000000000000009</c:v>
                </c:pt>
                <c:pt idx="41">
                  <c:v>2.0500000000000007</c:v>
                </c:pt>
                <c:pt idx="42">
                  <c:v>2.1000000000000005</c:v>
                </c:pt>
                <c:pt idx="43">
                  <c:v>2.1500000000000004</c:v>
                </c:pt>
                <c:pt idx="44">
                  <c:v>2.2000000000000002</c:v>
                </c:pt>
                <c:pt idx="45">
                  <c:v>2.25</c:v>
                </c:pt>
                <c:pt idx="46">
                  <c:v>2.2999999999999998</c:v>
                </c:pt>
                <c:pt idx="47">
                  <c:v>2.3499999999999996</c:v>
                </c:pt>
                <c:pt idx="48">
                  <c:v>2.3999999999999995</c:v>
                </c:pt>
                <c:pt idx="49">
                  <c:v>2.4499999999999993</c:v>
                </c:pt>
                <c:pt idx="50">
                  <c:v>2.4999999999999991</c:v>
                </c:pt>
                <c:pt idx="51">
                  <c:v>2.5499999999999989</c:v>
                </c:pt>
                <c:pt idx="52">
                  <c:v>2.5999999999999988</c:v>
                </c:pt>
                <c:pt idx="53">
                  <c:v>2.6499999999999986</c:v>
                </c:pt>
                <c:pt idx="54">
                  <c:v>2.6999999999999984</c:v>
                </c:pt>
                <c:pt idx="55">
                  <c:v>2.7499999999999982</c:v>
                </c:pt>
                <c:pt idx="56">
                  <c:v>2.799999999999998</c:v>
                </c:pt>
                <c:pt idx="57">
                  <c:v>2.8499999999999979</c:v>
                </c:pt>
                <c:pt idx="58">
                  <c:v>2.8999999999999977</c:v>
                </c:pt>
                <c:pt idx="59">
                  <c:v>2.9499999999999975</c:v>
                </c:pt>
                <c:pt idx="60">
                  <c:v>2.9999999999999973</c:v>
                </c:pt>
                <c:pt idx="61">
                  <c:v>3.0499999999999972</c:v>
                </c:pt>
                <c:pt idx="62">
                  <c:v>3.099999999999997</c:v>
                </c:pt>
                <c:pt idx="63">
                  <c:v>3.1499999999999968</c:v>
                </c:pt>
                <c:pt idx="64">
                  <c:v>3.1999999999999966</c:v>
                </c:pt>
                <c:pt idx="65">
                  <c:v>3.2499999999999964</c:v>
                </c:pt>
                <c:pt idx="66">
                  <c:v>3.2999999999999963</c:v>
                </c:pt>
                <c:pt idx="67">
                  <c:v>3.3499999999999961</c:v>
                </c:pt>
                <c:pt idx="68">
                  <c:v>3.3999999999999959</c:v>
                </c:pt>
                <c:pt idx="69">
                  <c:v>3.4499999999999957</c:v>
                </c:pt>
                <c:pt idx="70">
                  <c:v>3.4999999999999956</c:v>
                </c:pt>
                <c:pt idx="71">
                  <c:v>3.5499999999999954</c:v>
                </c:pt>
              </c:numCache>
            </c:numRef>
          </c:xVal>
          <c:yVal>
            <c:numRef>
              <c:f>'Integrated Leakage'!$L$24:$L$95</c:f>
              <c:numCache>
                <c:formatCode>0.00</c:formatCode>
                <c:ptCount val="72"/>
                <c:pt idx="0">
                  <c:v>0</c:v>
                </c:pt>
                <c:pt idx="1">
                  <c:v>1.1956762328385143E-2</c:v>
                </c:pt>
                <c:pt idx="2">
                  <c:v>4.9243138702695873E-2</c:v>
                </c:pt>
                <c:pt idx="3">
                  <c:v>0.11641442838045696</c:v>
                </c:pt>
                <c:pt idx="4">
                  <c:v>0.22209162565513466</c:v>
                </c:pt>
                <c:pt idx="5">
                  <c:v>0.38026509492254551</c:v>
                </c:pt>
                <c:pt idx="6">
                  <c:v>0.61001015910322676</c:v>
                </c:pt>
                <c:pt idx="7">
                  <c:v>0.9247023953938559</c:v>
                </c:pt>
                <c:pt idx="8">
                  <c:v>1.2900123825657859</c:v>
                </c:pt>
                <c:pt idx="9">
                  <c:v>1.5776722293834717</c:v>
                </c:pt>
                <c:pt idx="10">
                  <c:v>1.6770509831248417</c:v>
                </c:pt>
                <c:pt idx="11">
                  <c:v>1.6350166634207246</c:v>
                </c:pt>
                <c:pt idx="12">
                  <c:v>1.5446182691374089</c:v>
                </c:pt>
                <c:pt idx="13">
                  <c:v>1.4530189839919334</c:v>
                </c:pt>
                <c:pt idx="14">
                  <c:v>1.3737665986274166</c:v>
                </c:pt>
                <c:pt idx="15">
                  <c:v>1.3080860400805836</c:v>
                </c:pt>
                <c:pt idx="16">
                  <c:v>1.2539724083610015</c:v>
                </c:pt>
                <c:pt idx="17">
                  <c:v>1.2090410993906628</c:v>
                </c:pt>
                <c:pt idx="18">
                  <c:v>1.1712535689571111</c:v>
                </c:pt>
                <c:pt idx="19">
                  <c:v>1.1390148592496456</c:v>
                </c:pt>
                <c:pt idx="20">
                  <c:v>1.1111111111111107</c:v>
                </c:pt>
                <c:pt idx="21">
                  <c:v>1.0866235914558755</c:v>
                </c:pt>
                <c:pt idx="22">
                  <c:v>1.0648544204075554</c:v>
                </c:pt>
                <c:pt idx="23">
                  <c:v>1.0452695112736292</c:v>
                </c:pt>
                <c:pt idx="24">
                  <c:v>1.0274564700120208</c:v>
                </c:pt>
                <c:pt idx="25">
                  <c:v>1.0110939191655057</c:v>
                </c:pt>
                <c:pt idx="26">
                  <c:v>0.99592915474722865</c:v>
                </c:pt>
                <c:pt idx="27">
                  <c:v>0.98176178522185864</c:v>
                </c:pt>
                <c:pt idx="28">
                  <c:v>0.96843165363146744</c:v>
                </c:pt>
                <c:pt idx="29">
                  <c:v>0.95580983812987519</c:v>
                </c:pt>
                <c:pt idx="30">
                  <c:v>0.94379188070497244</c:v>
                </c:pt>
                <c:pt idx="31">
                  <c:v>0.93229264270124679</c:v>
                </c:pt>
                <c:pt idx="32">
                  <c:v>0.92124235923764197</c:v>
                </c:pt>
                <c:pt idx="33">
                  <c:v>0.91058358566379649</c:v>
                </c:pt>
                <c:pt idx="34">
                  <c:v>0.90026881406649317</c:v>
                </c:pt>
                <c:pt idx="35">
                  <c:v>0.89025859775749194</c:v>
                </c:pt>
                <c:pt idx="36">
                  <c:v>0.88052006432289553</c:v>
                </c:pt>
                <c:pt idx="37">
                  <c:v>0.87102572843452319</c:v>
                </c:pt>
                <c:pt idx="38">
                  <c:v>0.86175253780337258</c:v>
                </c:pt>
                <c:pt idx="39">
                  <c:v>0.85268110186340207</c:v>
                </c:pt>
                <c:pt idx="40">
                  <c:v>0.84379506472155574</c:v>
                </c:pt>
                <c:pt idx="41">
                  <c:v>0.83508059279198699</c:v>
                </c:pt>
                <c:pt idx="42">
                  <c:v>0.82652595418978836</c:v>
                </c:pt>
                <c:pt idx="43">
                  <c:v>0.81812117198914658</c:v>
                </c:pt>
                <c:pt idx="44">
                  <c:v>0.80985773727978627</c:v>
                </c:pt>
                <c:pt idx="45">
                  <c:v>0.80172837089197779</c:v>
                </c:pt>
                <c:pt idx="46">
                  <c:v>0.79372682492826929</c:v>
                </c:pt>
                <c:pt idx="47">
                  <c:v>0.78584771700357947</c:v>
                </c:pt>
                <c:pt idx="48">
                  <c:v>0.77808639147552872</c:v>
                </c:pt>
                <c:pt idx="49">
                  <c:v>0.77043880303394474</c:v>
                </c:pt>
                <c:pt idx="50">
                  <c:v>0.76290141887980056</c:v>
                </c:pt>
                <c:pt idx="51">
                  <c:v>0.75547113641023589</c:v>
                </c:pt>
                <c:pt idx="52">
                  <c:v>0.74814521387635879</c:v>
                </c:pt>
                <c:pt idx="53">
                  <c:v>0.74092121192360683</c:v>
                </c:pt>
                <c:pt idx="54">
                  <c:v>0.73379694428321984</c:v>
                </c:pt>
                <c:pt idx="55">
                  <c:v>0.72677043617525372</c:v>
                </c:pt>
                <c:pt idx="56">
                  <c:v>0.71983988922213449</c:v>
                </c:pt>
                <c:pt idx="57">
                  <c:v>0.71300365186760128</c:v>
                </c:pt>
                <c:pt idx="58">
                  <c:v>0.70626019445733357</c:v>
                </c:pt>
                <c:pt idx="59">
                  <c:v>0.69960808827117138</c:v>
                </c:pt>
                <c:pt idx="60">
                  <c:v>0.69304598790782979</c:v>
                </c:pt>
                <c:pt idx="61">
                  <c:v>0.68657261651552981</c:v>
                </c:pt>
                <c:pt idx="62">
                  <c:v>0.6801867534393482</c:v>
                </c:pt>
                <c:pt idx="63">
                  <c:v>0.67388722392100442</c:v>
                </c:pt>
                <c:pt idx="64">
                  <c:v>0.66767289054141188</c:v>
                </c:pt>
                <c:pt idx="65">
                  <c:v>0.6615426461424011</c:v>
                </c:pt>
                <c:pt idx="66">
                  <c:v>0.6554954080029709</c:v>
                </c:pt>
                <c:pt idx="67">
                  <c:v>0.6495301130784521</c:v>
                </c:pt>
                <c:pt idx="68">
                  <c:v>0.64364571413900407</c:v>
                </c:pt>
                <c:pt idx="69">
                  <c:v>0.63784117666773776</c:v>
                </c:pt>
                <c:pt idx="70">
                  <c:v>0.63211547639909049</c:v>
                </c:pt>
                <c:pt idx="71">
                  <c:v>0.62646759739544478</c:v>
                </c:pt>
              </c:numCache>
            </c:numRef>
          </c:yVal>
          <c:smooth val="1"/>
          <c:extLst>
            <c:ext xmlns:c16="http://schemas.microsoft.com/office/drawing/2014/chart" uri="{C3380CC4-5D6E-409C-BE32-E72D297353CC}">
              <c16:uniqueId val="{00000000-BEB6-4F23-9B8A-A7C6DDB33A72}"/>
            </c:ext>
          </c:extLst>
        </c:ser>
        <c:ser>
          <c:idx val="1"/>
          <c:order val="1"/>
          <c:tx>
            <c:v>Mg(max)</c:v>
          </c:tx>
          <c:spPr>
            <a:ln>
              <a:solidFill>
                <a:schemeClr val="accent6"/>
              </a:solidFill>
            </a:ln>
          </c:spPr>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calculations'!$U$66:$U$144</c:f>
              <c:numCache>
                <c:formatCode>0.00</c:formatCode>
                <c:ptCount val="79"/>
                <c:pt idx="0">
                  <c:v>1.3985492957746477</c:v>
                </c:pt>
                <c:pt idx="1">
                  <c:v>1.3985492957746477</c:v>
                </c:pt>
                <c:pt idx="2">
                  <c:v>1.3985492957746477</c:v>
                </c:pt>
                <c:pt idx="3">
                  <c:v>1.3985492957746477</c:v>
                </c:pt>
                <c:pt idx="4">
                  <c:v>1.3985492957746477</c:v>
                </c:pt>
                <c:pt idx="5">
                  <c:v>1.3985492957746477</c:v>
                </c:pt>
                <c:pt idx="6">
                  <c:v>1.3985492957746477</c:v>
                </c:pt>
                <c:pt idx="7">
                  <c:v>1.3985492957746477</c:v>
                </c:pt>
                <c:pt idx="8">
                  <c:v>1.3985492957746477</c:v>
                </c:pt>
                <c:pt idx="11">
                  <c:v>1.3985492957746477</c:v>
                </c:pt>
                <c:pt idx="12">
                  <c:v>1.3985492957746477</c:v>
                </c:pt>
                <c:pt idx="15">
                  <c:v>1.3985492957746477</c:v>
                </c:pt>
                <c:pt idx="16">
                  <c:v>1.3985492957746477</c:v>
                </c:pt>
                <c:pt idx="17">
                  <c:v>1.3985492957746477</c:v>
                </c:pt>
                <c:pt idx="18">
                  <c:v>1.3985492957746477</c:v>
                </c:pt>
                <c:pt idx="19">
                  <c:v>1.3985492957746477</c:v>
                </c:pt>
                <c:pt idx="20">
                  <c:v>1.3985492957746477</c:v>
                </c:pt>
                <c:pt idx="21">
                  <c:v>1.3985492957746477</c:v>
                </c:pt>
                <c:pt idx="22">
                  <c:v>1.3985492957746477</c:v>
                </c:pt>
                <c:pt idx="23">
                  <c:v>1.3985492957746477</c:v>
                </c:pt>
                <c:pt idx="24">
                  <c:v>1.3985492957746477</c:v>
                </c:pt>
                <c:pt idx="25">
                  <c:v>1.3985492957746477</c:v>
                </c:pt>
                <c:pt idx="26">
                  <c:v>1.3985492957746477</c:v>
                </c:pt>
                <c:pt idx="27">
                  <c:v>1.3985492957746477</c:v>
                </c:pt>
                <c:pt idx="28">
                  <c:v>1.3985492957746477</c:v>
                </c:pt>
                <c:pt idx="29">
                  <c:v>1.3985492957746477</c:v>
                </c:pt>
                <c:pt idx="30">
                  <c:v>1.3985492957746477</c:v>
                </c:pt>
                <c:pt idx="31">
                  <c:v>1.3985492957746477</c:v>
                </c:pt>
                <c:pt idx="32">
                  <c:v>1.3985492957746477</c:v>
                </c:pt>
                <c:pt idx="33">
                  <c:v>1.3985492957746477</c:v>
                </c:pt>
                <c:pt idx="34">
                  <c:v>1.3985492957746477</c:v>
                </c:pt>
                <c:pt idx="35">
                  <c:v>1.3985492957746477</c:v>
                </c:pt>
                <c:pt idx="36">
                  <c:v>1.3985492957746477</c:v>
                </c:pt>
                <c:pt idx="37">
                  <c:v>1.3985492957746477</c:v>
                </c:pt>
                <c:pt idx="38">
                  <c:v>1.3985492957746477</c:v>
                </c:pt>
                <c:pt idx="39">
                  <c:v>1.3985492957746477</c:v>
                </c:pt>
                <c:pt idx="40">
                  <c:v>1.3985492957746477</c:v>
                </c:pt>
                <c:pt idx="41">
                  <c:v>1.3985492957746477</c:v>
                </c:pt>
                <c:pt idx="42">
                  <c:v>1.3985492957746477</c:v>
                </c:pt>
                <c:pt idx="43">
                  <c:v>1.3985492957746477</c:v>
                </c:pt>
                <c:pt idx="44">
                  <c:v>1.3985492957746477</c:v>
                </c:pt>
                <c:pt idx="45">
                  <c:v>1.3985492957746477</c:v>
                </c:pt>
                <c:pt idx="46">
                  <c:v>1.3985492957746477</c:v>
                </c:pt>
                <c:pt idx="47">
                  <c:v>1.3985492957746477</c:v>
                </c:pt>
                <c:pt idx="48">
                  <c:v>1.3985492957746477</c:v>
                </c:pt>
                <c:pt idx="49">
                  <c:v>1.3985492957746477</c:v>
                </c:pt>
                <c:pt idx="50">
                  <c:v>1.3985492957746477</c:v>
                </c:pt>
                <c:pt idx="51">
                  <c:v>1.3985492957746477</c:v>
                </c:pt>
                <c:pt idx="52">
                  <c:v>1.3985492957746477</c:v>
                </c:pt>
                <c:pt idx="53">
                  <c:v>1.3985492957746477</c:v>
                </c:pt>
                <c:pt idx="54">
                  <c:v>1.3985492957746477</c:v>
                </c:pt>
                <c:pt idx="55">
                  <c:v>1.3985492957746477</c:v>
                </c:pt>
                <c:pt idx="56">
                  <c:v>1.3985492957746477</c:v>
                </c:pt>
                <c:pt idx="57">
                  <c:v>1.3985492957746477</c:v>
                </c:pt>
                <c:pt idx="58">
                  <c:v>1.3985492957746477</c:v>
                </c:pt>
                <c:pt idx="59">
                  <c:v>1.3985492957746477</c:v>
                </c:pt>
                <c:pt idx="60">
                  <c:v>1.3985492957746477</c:v>
                </c:pt>
                <c:pt idx="61">
                  <c:v>1.3985492957746477</c:v>
                </c:pt>
                <c:pt idx="62">
                  <c:v>1.3985492957746477</c:v>
                </c:pt>
                <c:pt idx="63">
                  <c:v>1.3985492957746477</c:v>
                </c:pt>
                <c:pt idx="64">
                  <c:v>1.3985492957746477</c:v>
                </c:pt>
                <c:pt idx="65">
                  <c:v>1.3985492957746477</c:v>
                </c:pt>
                <c:pt idx="66">
                  <c:v>1.3985492957746477</c:v>
                </c:pt>
                <c:pt idx="67">
                  <c:v>1.3985492957746477</c:v>
                </c:pt>
                <c:pt idx="68">
                  <c:v>1.3985492957746477</c:v>
                </c:pt>
                <c:pt idx="69">
                  <c:v>1.3985492957746477</c:v>
                </c:pt>
                <c:pt idx="70">
                  <c:v>1.3985492957746477</c:v>
                </c:pt>
                <c:pt idx="71">
                  <c:v>1.3985492957746477</c:v>
                </c:pt>
                <c:pt idx="72">
                  <c:v>1.3985492957746477</c:v>
                </c:pt>
                <c:pt idx="73">
                  <c:v>1.3985492957746477</c:v>
                </c:pt>
                <c:pt idx="74">
                  <c:v>1.3985492957746477</c:v>
                </c:pt>
                <c:pt idx="75">
                  <c:v>1.3985492957746477</c:v>
                </c:pt>
              </c:numCache>
            </c:numRef>
          </c:yVal>
          <c:smooth val="1"/>
          <c:extLst>
            <c:ext xmlns:c16="http://schemas.microsoft.com/office/drawing/2014/chart" uri="{C3380CC4-5D6E-409C-BE32-E72D297353CC}">
              <c16:uniqueId val="{00000001-BEB6-4F23-9B8A-A7C6DDB33A72}"/>
            </c:ext>
          </c:extLst>
        </c:ser>
        <c:ser>
          <c:idx val="2"/>
          <c:order val="2"/>
          <c:tx>
            <c:v>Mg(min)</c:v>
          </c:tx>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calculations'!$V$66:$V$144</c:f>
              <c:numCache>
                <c:formatCode>0.00</c:formatCode>
                <c:ptCount val="79"/>
                <c:pt idx="0">
                  <c:v>1.0042421052631578</c:v>
                </c:pt>
                <c:pt idx="1">
                  <c:v>1.0042421052631578</c:v>
                </c:pt>
                <c:pt idx="2">
                  <c:v>1.0042421052631578</c:v>
                </c:pt>
                <c:pt idx="3">
                  <c:v>1.0042421052631578</c:v>
                </c:pt>
                <c:pt idx="4">
                  <c:v>1.0042421052631578</c:v>
                </c:pt>
                <c:pt idx="5">
                  <c:v>1.0042421052631578</c:v>
                </c:pt>
                <c:pt idx="6">
                  <c:v>1.0042421052631578</c:v>
                </c:pt>
                <c:pt idx="7">
                  <c:v>1.0042421052631578</c:v>
                </c:pt>
                <c:pt idx="8">
                  <c:v>1.0042421052631578</c:v>
                </c:pt>
                <c:pt idx="11">
                  <c:v>1.0042421052631578</c:v>
                </c:pt>
                <c:pt idx="12">
                  <c:v>1.0042421052631578</c:v>
                </c:pt>
                <c:pt idx="15">
                  <c:v>1.0042421052631578</c:v>
                </c:pt>
                <c:pt idx="16">
                  <c:v>1.0042421052631578</c:v>
                </c:pt>
                <c:pt idx="17">
                  <c:v>1.0042421052631578</c:v>
                </c:pt>
                <c:pt idx="18">
                  <c:v>1.0042421052631578</c:v>
                </c:pt>
                <c:pt idx="19">
                  <c:v>1.0042421052631578</c:v>
                </c:pt>
                <c:pt idx="20">
                  <c:v>1.0042421052631578</c:v>
                </c:pt>
                <c:pt idx="21">
                  <c:v>1.0042421052631578</c:v>
                </c:pt>
                <c:pt idx="22">
                  <c:v>1.0042421052631578</c:v>
                </c:pt>
                <c:pt idx="23">
                  <c:v>1.0042421052631578</c:v>
                </c:pt>
                <c:pt idx="24">
                  <c:v>1.0042421052631578</c:v>
                </c:pt>
                <c:pt idx="25">
                  <c:v>1.0042421052631578</c:v>
                </c:pt>
                <c:pt idx="26">
                  <c:v>1.0042421052631578</c:v>
                </c:pt>
                <c:pt idx="27">
                  <c:v>1.0042421052631578</c:v>
                </c:pt>
                <c:pt idx="28">
                  <c:v>1.0042421052631578</c:v>
                </c:pt>
                <c:pt idx="29">
                  <c:v>1.0042421052631578</c:v>
                </c:pt>
                <c:pt idx="30">
                  <c:v>1.0042421052631578</c:v>
                </c:pt>
                <c:pt idx="31">
                  <c:v>1.0042421052631578</c:v>
                </c:pt>
                <c:pt idx="32">
                  <c:v>1.0042421052631578</c:v>
                </c:pt>
                <c:pt idx="33">
                  <c:v>1.0042421052631578</c:v>
                </c:pt>
                <c:pt idx="34">
                  <c:v>1.0042421052631578</c:v>
                </c:pt>
                <c:pt idx="35">
                  <c:v>1.0042421052631578</c:v>
                </c:pt>
                <c:pt idx="36">
                  <c:v>1.0042421052631578</c:v>
                </c:pt>
                <c:pt idx="37">
                  <c:v>1.0042421052631578</c:v>
                </c:pt>
                <c:pt idx="38">
                  <c:v>1.0042421052631578</c:v>
                </c:pt>
                <c:pt idx="39">
                  <c:v>1.0042421052631578</c:v>
                </c:pt>
                <c:pt idx="40">
                  <c:v>1.0042421052631578</c:v>
                </c:pt>
                <c:pt idx="41">
                  <c:v>1.0042421052631578</c:v>
                </c:pt>
                <c:pt idx="42">
                  <c:v>1.0042421052631578</c:v>
                </c:pt>
                <c:pt idx="43">
                  <c:v>1.0042421052631578</c:v>
                </c:pt>
                <c:pt idx="44">
                  <c:v>1.0042421052631578</c:v>
                </c:pt>
                <c:pt idx="45">
                  <c:v>1.0042421052631578</c:v>
                </c:pt>
                <c:pt idx="46">
                  <c:v>1.0042421052631578</c:v>
                </c:pt>
                <c:pt idx="47">
                  <c:v>1.0042421052631578</c:v>
                </c:pt>
                <c:pt idx="48">
                  <c:v>1.0042421052631578</c:v>
                </c:pt>
                <c:pt idx="49">
                  <c:v>1.0042421052631578</c:v>
                </c:pt>
                <c:pt idx="50">
                  <c:v>1.0042421052631578</c:v>
                </c:pt>
                <c:pt idx="51">
                  <c:v>1.0042421052631578</c:v>
                </c:pt>
                <c:pt idx="52">
                  <c:v>1.0042421052631578</c:v>
                </c:pt>
                <c:pt idx="53">
                  <c:v>1.0042421052631578</c:v>
                </c:pt>
                <c:pt idx="54">
                  <c:v>1.0042421052631578</c:v>
                </c:pt>
                <c:pt idx="55">
                  <c:v>1.0042421052631578</c:v>
                </c:pt>
                <c:pt idx="56">
                  <c:v>1.0042421052631578</c:v>
                </c:pt>
                <c:pt idx="57">
                  <c:v>1.0042421052631578</c:v>
                </c:pt>
                <c:pt idx="58">
                  <c:v>1.0042421052631578</c:v>
                </c:pt>
                <c:pt idx="59">
                  <c:v>1.0042421052631578</c:v>
                </c:pt>
                <c:pt idx="60">
                  <c:v>1.0042421052631578</c:v>
                </c:pt>
                <c:pt idx="61">
                  <c:v>1.0042421052631578</c:v>
                </c:pt>
                <c:pt idx="62">
                  <c:v>1.0042421052631578</c:v>
                </c:pt>
                <c:pt idx="63">
                  <c:v>1.0042421052631578</c:v>
                </c:pt>
                <c:pt idx="64">
                  <c:v>1.0042421052631578</c:v>
                </c:pt>
                <c:pt idx="65">
                  <c:v>1.0042421052631578</c:v>
                </c:pt>
                <c:pt idx="66">
                  <c:v>1.0042421052631578</c:v>
                </c:pt>
                <c:pt idx="67">
                  <c:v>1.0042421052631578</c:v>
                </c:pt>
                <c:pt idx="68">
                  <c:v>1.0042421052631578</c:v>
                </c:pt>
                <c:pt idx="69">
                  <c:v>1.0042421052631578</c:v>
                </c:pt>
                <c:pt idx="70">
                  <c:v>1.0042421052631578</c:v>
                </c:pt>
                <c:pt idx="71">
                  <c:v>1.0042421052631578</c:v>
                </c:pt>
                <c:pt idx="72">
                  <c:v>1.0042421052631578</c:v>
                </c:pt>
                <c:pt idx="73">
                  <c:v>1.0042421052631578</c:v>
                </c:pt>
                <c:pt idx="74">
                  <c:v>1.0042421052631578</c:v>
                </c:pt>
                <c:pt idx="75">
                  <c:v>1.0042421052631578</c:v>
                </c:pt>
              </c:numCache>
            </c:numRef>
          </c:yVal>
          <c:smooth val="1"/>
          <c:extLst>
            <c:ext xmlns:c16="http://schemas.microsoft.com/office/drawing/2014/chart" uri="{C3380CC4-5D6E-409C-BE32-E72D297353CC}">
              <c16:uniqueId val="{00000002-BEB6-4F23-9B8A-A7C6DDB33A72}"/>
            </c:ext>
          </c:extLst>
        </c:ser>
        <c:ser>
          <c:idx val="3"/>
          <c:order val="3"/>
          <c:tx>
            <c:v>No Load Gain Curve</c:v>
          </c:tx>
          <c:spPr>
            <a:ln>
              <a:prstDash val="sysDash"/>
            </a:ln>
          </c:spPr>
          <c:marker>
            <c:symbol val="none"/>
          </c:marker>
          <c:xVal>
            <c:numRef>
              <c:f>'Integrated Leakage'!$D$24:$D$95</c:f>
              <c:numCache>
                <c:formatCode>0.00</c:formatCode>
                <c:ptCount val="72"/>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pt idx="21">
                  <c:v>1.0500000000000003</c:v>
                </c:pt>
                <c:pt idx="22">
                  <c:v>1.1000000000000003</c:v>
                </c:pt>
                <c:pt idx="23">
                  <c:v>1.1500000000000004</c:v>
                </c:pt>
                <c:pt idx="24">
                  <c:v>1.2000000000000004</c:v>
                </c:pt>
                <c:pt idx="25">
                  <c:v>1.2500000000000004</c:v>
                </c:pt>
                <c:pt idx="26">
                  <c:v>1.3000000000000005</c:v>
                </c:pt>
                <c:pt idx="27">
                  <c:v>1.3500000000000005</c:v>
                </c:pt>
                <c:pt idx="28">
                  <c:v>1.4000000000000006</c:v>
                </c:pt>
                <c:pt idx="29">
                  <c:v>1.4500000000000006</c:v>
                </c:pt>
                <c:pt idx="30">
                  <c:v>1.5000000000000007</c:v>
                </c:pt>
                <c:pt idx="31">
                  <c:v>1.5500000000000007</c:v>
                </c:pt>
                <c:pt idx="32">
                  <c:v>1.6000000000000008</c:v>
                </c:pt>
                <c:pt idx="33">
                  <c:v>1.6500000000000008</c:v>
                </c:pt>
                <c:pt idx="34">
                  <c:v>1.7000000000000008</c:v>
                </c:pt>
                <c:pt idx="35">
                  <c:v>1.7500000000000009</c:v>
                </c:pt>
                <c:pt idx="36">
                  <c:v>1.8000000000000009</c:v>
                </c:pt>
                <c:pt idx="37">
                  <c:v>1.850000000000001</c:v>
                </c:pt>
                <c:pt idx="38">
                  <c:v>1.900000000000001</c:v>
                </c:pt>
                <c:pt idx="39">
                  <c:v>1.9500000000000011</c:v>
                </c:pt>
                <c:pt idx="40">
                  <c:v>2.0000000000000009</c:v>
                </c:pt>
                <c:pt idx="41">
                  <c:v>2.0500000000000007</c:v>
                </c:pt>
                <c:pt idx="42">
                  <c:v>2.1000000000000005</c:v>
                </c:pt>
                <c:pt idx="43">
                  <c:v>2.1500000000000004</c:v>
                </c:pt>
                <c:pt idx="44">
                  <c:v>2.2000000000000002</c:v>
                </c:pt>
                <c:pt idx="45">
                  <c:v>2.25</c:v>
                </c:pt>
                <c:pt idx="46">
                  <c:v>2.2999999999999998</c:v>
                </c:pt>
                <c:pt idx="47">
                  <c:v>2.3499999999999996</c:v>
                </c:pt>
                <c:pt idx="48">
                  <c:v>2.3999999999999995</c:v>
                </c:pt>
                <c:pt idx="49">
                  <c:v>2.4499999999999993</c:v>
                </c:pt>
                <c:pt idx="50">
                  <c:v>2.4999999999999991</c:v>
                </c:pt>
                <c:pt idx="51">
                  <c:v>2.5499999999999989</c:v>
                </c:pt>
                <c:pt idx="52">
                  <c:v>2.5999999999999988</c:v>
                </c:pt>
                <c:pt idx="53">
                  <c:v>2.6499999999999986</c:v>
                </c:pt>
                <c:pt idx="54">
                  <c:v>2.6999999999999984</c:v>
                </c:pt>
                <c:pt idx="55">
                  <c:v>2.7499999999999982</c:v>
                </c:pt>
                <c:pt idx="56">
                  <c:v>2.799999999999998</c:v>
                </c:pt>
                <c:pt idx="57">
                  <c:v>2.8499999999999979</c:v>
                </c:pt>
                <c:pt idx="58">
                  <c:v>2.8999999999999977</c:v>
                </c:pt>
                <c:pt idx="59">
                  <c:v>2.9499999999999975</c:v>
                </c:pt>
                <c:pt idx="60">
                  <c:v>2.9999999999999973</c:v>
                </c:pt>
                <c:pt idx="61">
                  <c:v>3.0499999999999972</c:v>
                </c:pt>
                <c:pt idx="62">
                  <c:v>3.099999999999997</c:v>
                </c:pt>
                <c:pt idx="63">
                  <c:v>3.1499999999999968</c:v>
                </c:pt>
                <c:pt idx="64">
                  <c:v>3.1999999999999966</c:v>
                </c:pt>
                <c:pt idx="65">
                  <c:v>3.2499999999999964</c:v>
                </c:pt>
                <c:pt idx="66">
                  <c:v>3.2999999999999963</c:v>
                </c:pt>
                <c:pt idx="67">
                  <c:v>3.3499999999999961</c:v>
                </c:pt>
                <c:pt idx="68">
                  <c:v>3.3999999999999959</c:v>
                </c:pt>
                <c:pt idx="69">
                  <c:v>3.4499999999999957</c:v>
                </c:pt>
                <c:pt idx="70">
                  <c:v>3.4999999999999956</c:v>
                </c:pt>
                <c:pt idx="71">
                  <c:v>3.5499999999999954</c:v>
                </c:pt>
              </c:numCache>
            </c:numRef>
          </c:xVal>
          <c:yVal>
            <c:numRef>
              <c:f>'Integrated Leakage'!$M$24:$M$95</c:f>
              <c:numCache>
                <c:formatCode>0.00</c:formatCode>
                <c:ptCount val="72"/>
                <c:pt idx="0">
                  <c:v>0</c:v>
                </c:pt>
                <c:pt idx="1">
                  <c:v>1.2000000000000007E-2</c:v>
                </c:pt>
                <c:pt idx="2">
                  <c:v>5.0000000000000024E-2</c:v>
                </c:pt>
                <c:pt idx="3">
                  <c:v>0.12089552238805978</c:v>
                </c:pt>
                <c:pt idx="4">
                  <c:v>0.24000000000000013</c:v>
                </c:pt>
                <c:pt idx="5">
                  <c:v>0.4411764705882355</c:v>
                </c:pt>
                <c:pt idx="6">
                  <c:v>0.81000000000000016</c:v>
                </c:pt>
                <c:pt idx="7">
                  <c:v>1.6333333333333342</c:v>
                </c:pt>
                <c:pt idx="8">
                  <c:v>4.8000000000000052</c:v>
                </c:pt>
                <c:pt idx="9">
                  <c:v>14.579999999999988</c:v>
                </c:pt>
                <c:pt idx="10">
                  <c:v>3.75</c:v>
                </c:pt>
                <c:pt idx="11">
                  <c:v>2.4199999999999995</c:v>
                </c:pt>
                <c:pt idx="12">
                  <c:v>1.9058823529411761</c:v>
                </c:pt>
                <c:pt idx="13">
                  <c:v>1.6354838709677413</c:v>
                </c:pt>
                <c:pt idx="14">
                  <c:v>1.4699999999999993</c:v>
                </c:pt>
                <c:pt idx="15">
                  <c:v>1.3590604026845632</c:v>
                </c:pt>
                <c:pt idx="16">
                  <c:v>1.2799999999999994</c:v>
                </c:pt>
                <c:pt idx="17">
                  <c:v>1.2211267605633798</c:v>
                </c:pt>
                <c:pt idx="18">
                  <c:v>1.1758064516129028</c:v>
                </c:pt>
                <c:pt idx="19">
                  <c:v>1.1399999999999997</c:v>
                </c:pt>
                <c:pt idx="20">
                  <c:v>1.1111111111111107</c:v>
                </c:pt>
                <c:pt idx="21">
                  <c:v>1.0873972602739723</c:v>
                </c:pt>
                <c:pt idx="22">
                  <c:v>1.0676470588235292</c:v>
                </c:pt>
                <c:pt idx="23">
                  <c:v>1.0509933774834435</c:v>
                </c:pt>
                <c:pt idx="24">
                  <c:v>1.0367999999999997</c:v>
                </c:pt>
                <c:pt idx="25">
                  <c:v>1.0245901639344261</c:v>
                </c:pt>
                <c:pt idx="26">
                  <c:v>1.0139999999999998</c:v>
                </c:pt>
                <c:pt idx="27">
                  <c:v>1.0047473200612556</c:v>
                </c:pt>
                <c:pt idx="28">
                  <c:v>0.99661016949152526</c:v>
                </c:pt>
                <c:pt idx="29">
                  <c:v>0.98941176470588221</c:v>
                </c:pt>
                <c:pt idx="30">
                  <c:v>0.98300970873786386</c:v>
                </c:pt>
                <c:pt idx="31">
                  <c:v>0.97728813559322025</c:v>
                </c:pt>
                <c:pt idx="32">
                  <c:v>0.97215189873417707</c:v>
                </c:pt>
                <c:pt idx="33">
                  <c:v>0.96752221125370186</c:v>
                </c:pt>
                <c:pt idx="34">
                  <c:v>0.96333333333333315</c:v>
                </c:pt>
                <c:pt idx="35">
                  <c:v>0.95953002610966043</c:v>
                </c:pt>
                <c:pt idx="36">
                  <c:v>0.95606557377049173</c:v>
                </c:pt>
                <c:pt idx="37">
                  <c:v>0.95290023201856144</c:v>
                </c:pt>
                <c:pt idx="38">
                  <c:v>0.94999999999999984</c:v>
                </c:pt>
                <c:pt idx="39">
                  <c:v>0.94733564013840821</c:v>
                </c:pt>
                <c:pt idx="40">
                  <c:v>0.94488188976377951</c:v>
                </c:pt>
                <c:pt idx="41">
                  <c:v>0.94261682242990652</c:v>
                </c:pt>
                <c:pt idx="42">
                  <c:v>0.94052132701421798</c:v>
                </c:pt>
                <c:pt idx="43">
                  <c:v>0.93857868020304558</c:v>
                </c:pt>
                <c:pt idx="44">
                  <c:v>0.93677419354838698</c:v>
                </c:pt>
                <c:pt idx="45">
                  <c:v>0.93509492047203679</c:v>
                </c:pt>
                <c:pt idx="46">
                  <c:v>0.93352941176470594</c:v>
                </c:pt>
                <c:pt idx="47">
                  <c:v>0.93206751054852321</c:v>
                </c:pt>
                <c:pt idx="48">
                  <c:v>0.93070017953321371</c:v>
                </c:pt>
                <c:pt idx="49">
                  <c:v>0.92941935483870952</c:v>
                </c:pt>
                <c:pt idx="50">
                  <c:v>0.92821782178217804</c:v>
                </c:pt>
                <c:pt idx="51">
                  <c:v>0.92708910891089114</c:v>
                </c:pt>
                <c:pt idx="52">
                  <c:v>0.92602739726027394</c:v>
                </c:pt>
                <c:pt idx="53">
                  <c:v>0.92502744237102086</c:v>
                </c:pt>
                <c:pt idx="54">
                  <c:v>0.92408450704225353</c:v>
                </c:pt>
                <c:pt idx="55">
                  <c:v>0.92319430315361151</c:v>
                </c:pt>
                <c:pt idx="56">
                  <c:v>0.9223529411764706</c:v>
                </c:pt>
                <c:pt idx="57">
                  <c:v>0.92155688622754484</c:v>
                </c:pt>
                <c:pt idx="58">
                  <c:v>0.92080291970802908</c:v>
                </c:pt>
                <c:pt idx="59">
                  <c:v>0.92008810572687227</c:v>
                </c:pt>
                <c:pt idx="60">
                  <c:v>0.91940976163450616</c:v>
                </c:pt>
                <c:pt idx="61">
                  <c:v>0.91876543209876549</c:v>
                </c:pt>
                <c:pt idx="62">
                  <c:v>0.91815286624203807</c:v>
                </c:pt>
                <c:pt idx="63">
                  <c:v>0.91756999743128687</c:v>
                </c:pt>
                <c:pt idx="64">
                  <c:v>0.91701492537313423</c:v>
                </c:pt>
                <c:pt idx="65">
                  <c:v>0.91648590021691978</c:v>
                </c:pt>
                <c:pt idx="66">
                  <c:v>0.91598130841121483</c:v>
                </c:pt>
                <c:pt idx="67">
                  <c:v>0.91549966009517336</c:v>
                </c:pt>
                <c:pt idx="68">
                  <c:v>0.91503957783641166</c:v>
                </c:pt>
                <c:pt idx="69">
                  <c:v>0.91459978655282825</c:v>
                </c:pt>
                <c:pt idx="70">
                  <c:v>0.91417910447761197</c:v>
                </c:pt>
                <c:pt idx="71">
                  <c:v>0.91377643504531714</c:v>
                </c:pt>
              </c:numCache>
            </c:numRef>
          </c:yVal>
          <c:smooth val="1"/>
          <c:extLst>
            <c:ext xmlns:c16="http://schemas.microsoft.com/office/drawing/2014/chart" uri="{C3380CC4-5D6E-409C-BE32-E72D297353CC}">
              <c16:uniqueId val="{00000003-BEB6-4F23-9B8A-A7C6DDB33A72}"/>
            </c:ext>
          </c:extLst>
        </c:ser>
        <c:dLbls>
          <c:showLegendKey val="0"/>
          <c:showVal val="0"/>
          <c:showCatName val="0"/>
          <c:showSerName val="0"/>
          <c:showPercent val="0"/>
          <c:showBubbleSize val="0"/>
        </c:dLbls>
        <c:axId val="76994432"/>
        <c:axId val="120090624"/>
      </c:scatterChart>
      <c:valAx>
        <c:axId val="76994432"/>
        <c:scaling>
          <c:orientation val="minMax"/>
          <c:max val="3.5"/>
        </c:scaling>
        <c:delete val="0"/>
        <c:axPos val="b"/>
        <c:majorGridlines/>
        <c:minorGridlines/>
        <c:title>
          <c:tx>
            <c:rich>
              <a:bodyPr/>
              <a:lstStyle/>
              <a:p>
                <a:pPr>
                  <a:defRPr/>
                </a:pPr>
                <a:r>
                  <a:rPr lang="en-US"/>
                  <a:t>Normalized Frequency (f</a:t>
                </a:r>
                <a:r>
                  <a:rPr lang="en-US" baseline="-25000"/>
                  <a:t>N</a:t>
                </a:r>
                <a:r>
                  <a:rPr lang="en-US"/>
                  <a:t>)</a:t>
                </a:r>
              </a:p>
            </c:rich>
          </c:tx>
          <c:overlay val="0"/>
        </c:title>
        <c:numFmt formatCode="0.00" sourceLinked="1"/>
        <c:majorTickMark val="out"/>
        <c:minorTickMark val="none"/>
        <c:tickLblPos val="nextTo"/>
        <c:crossAx val="120090624"/>
        <c:crosses val="autoZero"/>
        <c:crossBetween val="midCat"/>
        <c:majorUnit val="0.5"/>
        <c:minorUnit val="0.1"/>
      </c:valAx>
      <c:valAx>
        <c:axId val="120090624"/>
        <c:scaling>
          <c:orientation val="minMax"/>
          <c:max val="2"/>
          <c:min val="0"/>
        </c:scaling>
        <c:delete val="0"/>
        <c:axPos val="l"/>
        <c:majorGridlines/>
        <c:minorGridlines/>
        <c:title>
          <c:tx>
            <c:rich>
              <a:bodyPr rot="-5400000" vert="horz"/>
              <a:lstStyle/>
              <a:p>
                <a:pPr>
                  <a:defRPr/>
                </a:pPr>
                <a:r>
                  <a:rPr lang="en-US"/>
                  <a:t>Gain (M</a:t>
                </a:r>
                <a:r>
                  <a:rPr lang="en-US" baseline="-25000"/>
                  <a:t>G</a:t>
                </a:r>
                <a:r>
                  <a:rPr lang="en-US"/>
                  <a:t>)</a:t>
                </a:r>
              </a:p>
            </c:rich>
          </c:tx>
          <c:overlay val="0"/>
        </c:title>
        <c:numFmt formatCode="0.00" sourceLinked="1"/>
        <c:majorTickMark val="out"/>
        <c:minorTickMark val="none"/>
        <c:tickLblPos val="nextTo"/>
        <c:crossAx val="76994432"/>
        <c:crosses val="autoZero"/>
        <c:crossBetween val="midCat"/>
        <c:minorUnit val="0.1"/>
      </c:valAx>
    </c:plotArea>
    <c:legend>
      <c:legendPos val="b"/>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Output</a:t>
            </a:r>
            <a:r>
              <a:rPr lang="en-US" sz="1000" b="1" baseline="0">
                <a:solidFill>
                  <a:srgbClr val="FF0000"/>
                </a:solidFill>
              </a:rPr>
              <a:t> Voltage Transient Waveform</a:t>
            </a:r>
            <a:endParaRPr lang="en-US" sz="1000" b="1">
              <a:solidFill>
                <a:srgbClr val="FF0000"/>
              </a:solidFill>
            </a:endParaRPr>
          </a:p>
        </c:rich>
      </c:tx>
      <c:layout>
        <c:manualLayout>
          <c:xMode val="edge"/>
          <c:yMode val="edge"/>
          <c:x val="0.16745448159234499"/>
          <c:y val="1.0329708104470953E-2"/>
        </c:manualLayout>
      </c:layout>
      <c:overlay val="0"/>
      <c:spPr>
        <a:noFill/>
        <a:ln w="25400">
          <a:noFill/>
        </a:ln>
      </c:spPr>
    </c:title>
    <c:autoTitleDeleted val="0"/>
    <c:plotArea>
      <c:layout>
        <c:manualLayout>
          <c:layoutTarget val="inner"/>
          <c:xMode val="edge"/>
          <c:yMode val="edge"/>
          <c:x val="6.5210160502252867E-2"/>
          <c:y val="0.10694663167104113"/>
          <c:w val="0.83571102109207551"/>
          <c:h val="0.73477842708462837"/>
        </c:manualLayout>
      </c:layout>
      <c:scatterChart>
        <c:scatterStyle val="smoothMarker"/>
        <c:varyColors val="0"/>
        <c:ser>
          <c:idx val="2"/>
          <c:order val="0"/>
          <c:tx>
            <c:v>Output Votage</c:v>
          </c:tx>
          <c:spPr>
            <a:ln w="63500">
              <a:solidFill>
                <a:srgbClr val="FF0000"/>
              </a:solidFill>
              <a:prstDash val="solid"/>
            </a:ln>
          </c:spPr>
          <c:marker>
            <c:symbol val="none"/>
          </c:marker>
          <c:xVal>
            <c:numRef>
              <c:f>Data!$C$362:$C$617</c:f>
              <c:numCache>
                <c:formatCode>General</c:formatCode>
                <c:ptCount val="256"/>
                <c:pt idx="0">
                  <c:v>1.953125E-5</c:v>
                </c:pt>
                <c:pt idx="1">
                  <c:v>3.9062500000000001E-5</c:v>
                </c:pt>
                <c:pt idx="2">
                  <c:v>5.8593749999999998E-5</c:v>
                </c:pt>
                <c:pt idx="3">
                  <c:v>7.8125000000000002E-5</c:v>
                </c:pt>
                <c:pt idx="4">
                  <c:v>9.7656250000000005E-5</c:v>
                </c:pt>
                <c:pt idx="5">
                  <c:v>1.1718750000000001E-4</c:v>
                </c:pt>
                <c:pt idx="6">
                  <c:v>1.3671875000000001E-4</c:v>
                </c:pt>
                <c:pt idx="7">
                  <c:v>1.5625E-4</c:v>
                </c:pt>
                <c:pt idx="8">
                  <c:v>1.7578124999999999E-4</c:v>
                </c:pt>
                <c:pt idx="9">
                  <c:v>1.9531249999999998E-4</c:v>
                </c:pt>
                <c:pt idx="10">
                  <c:v>2.1484374999999997E-4</c:v>
                </c:pt>
                <c:pt idx="11">
                  <c:v>2.3437499999999996E-4</c:v>
                </c:pt>
                <c:pt idx="12">
                  <c:v>2.5390624999999995E-4</c:v>
                </c:pt>
                <c:pt idx="13">
                  <c:v>2.7343749999999997E-4</c:v>
                </c:pt>
                <c:pt idx="14">
                  <c:v>2.9296874999999999E-4</c:v>
                </c:pt>
                <c:pt idx="15">
                  <c:v>3.1250000000000001E-4</c:v>
                </c:pt>
                <c:pt idx="16">
                  <c:v>3.3203125000000002E-4</c:v>
                </c:pt>
                <c:pt idx="17">
                  <c:v>3.5156250000000004E-4</c:v>
                </c:pt>
                <c:pt idx="18">
                  <c:v>3.7109375000000006E-4</c:v>
                </c:pt>
                <c:pt idx="19">
                  <c:v>3.9062500000000008E-4</c:v>
                </c:pt>
                <c:pt idx="20">
                  <c:v>4.1015625000000009E-4</c:v>
                </c:pt>
                <c:pt idx="21">
                  <c:v>4.2968750000000011E-4</c:v>
                </c:pt>
                <c:pt idx="22">
                  <c:v>4.4921875000000013E-4</c:v>
                </c:pt>
                <c:pt idx="23">
                  <c:v>4.6875000000000015E-4</c:v>
                </c:pt>
                <c:pt idx="24">
                  <c:v>4.8828125000000011E-4</c:v>
                </c:pt>
                <c:pt idx="25">
                  <c:v>5.0781250000000013E-4</c:v>
                </c:pt>
                <c:pt idx="26">
                  <c:v>5.2734375000000014E-4</c:v>
                </c:pt>
                <c:pt idx="27">
                  <c:v>5.4687500000000016E-4</c:v>
                </c:pt>
                <c:pt idx="28">
                  <c:v>5.6640625000000018E-4</c:v>
                </c:pt>
                <c:pt idx="29">
                  <c:v>5.859375000000002E-4</c:v>
                </c:pt>
                <c:pt idx="30">
                  <c:v>6.0546875000000021E-4</c:v>
                </c:pt>
                <c:pt idx="31">
                  <c:v>6.2500000000000023E-4</c:v>
                </c:pt>
                <c:pt idx="32">
                  <c:v>6.4453125000000025E-4</c:v>
                </c:pt>
                <c:pt idx="33">
                  <c:v>6.6406250000000026E-4</c:v>
                </c:pt>
                <c:pt idx="34">
                  <c:v>6.8359375000000028E-4</c:v>
                </c:pt>
                <c:pt idx="35">
                  <c:v>7.031250000000003E-4</c:v>
                </c:pt>
                <c:pt idx="36">
                  <c:v>7.2265625000000032E-4</c:v>
                </c:pt>
                <c:pt idx="37">
                  <c:v>7.4218750000000033E-4</c:v>
                </c:pt>
                <c:pt idx="38">
                  <c:v>7.6171875000000035E-4</c:v>
                </c:pt>
                <c:pt idx="39">
                  <c:v>7.8125000000000037E-4</c:v>
                </c:pt>
                <c:pt idx="40">
                  <c:v>8.0078125000000039E-4</c:v>
                </c:pt>
                <c:pt idx="41">
                  <c:v>8.203125000000004E-4</c:v>
                </c:pt>
                <c:pt idx="42">
                  <c:v>8.3984375000000042E-4</c:v>
                </c:pt>
                <c:pt idx="43">
                  <c:v>8.5937500000000044E-4</c:v>
                </c:pt>
                <c:pt idx="44">
                  <c:v>8.7890625000000046E-4</c:v>
                </c:pt>
                <c:pt idx="45">
                  <c:v>8.9843750000000047E-4</c:v>
                </c:pt>
                <c:pt idx="46">
                  <c:v>9.1796875000000049E-4</c:v>
                </c:pt>
                <c:pt idx="47">
                  <c:v>9.3750000000000051E-4</c:v>
                </c:pt>
                <c:pt idx="48">
                  <c:v>9.5703125000000052E-4</c:v>
                </c:pt>
                <c:pt idx="49">
                  <c:v>9.7656250000000043E-4</c:v>
                </c:pt>
                <c:pt idx="50">
                  <c:v>9.9609375000000045E-4</c:v>
                </c:pt>
                <c:pt idx="51">
                  <c:v>1.0156250000000005E-3</c:v>
                </c:pt>
                <c:pt idx="52">
                  <c:v>1.0351562500000005E-3</c:v>
                </c:pt>
                <c:pt idx="53">
                  <c:v>1.0546875000000005E-3</c:v>
                </c:pt>
                <c:pt idx="54">
                  <c:v>1.0742187500000005E-3</c:v>
                </c:pt>
                <c:pt idx="55">
                  <c:v>1.0937500000000005E-3</c:v>
                </c:pt>
                <c:pt idx="56">
                  <c:v>1.1132812500000006E-3</c:v>
                </c:pt>
                <c:pt idx="57">
                  <c:v>1.1328125000000006E-3</c:v>
                </c:pt>
                <c:pt idx="58">
                  <c:v>1.1523437500000006E-3</c:v>
                </c:pt>
                <c:pt idx="59">
                  <c:v>1.1718750000000006E-3</c:v>
                </c:pt>
                <c:pt idx="60">
                  <c:v>1.1914062500000006E-3</c:v>
                </c:pt>
                <c:pt idx="61">
                  <c:v>1.2109375000000006E-3</c:v>
                </c:pt>
                <c:pt idx="62">
                  <c:v>1.2304687500000007E-3</c:v>
                </c:pt>
                <c:pt idx="63">
                  <c:v>1.2500000000000007E-3</c:v>
                </c:pt>
                <c:pt idx="64">
                  <c:v>1.2695312500000007E-3</c:v>
                </c:pt>
                <c:pt idx="65">
                  <c:v>1.2890625000000007E-3</c:v>
                </c:pt>
                <c:pt idx="66">
                  <c:v>1.3085937500000007E-3</c:v>
                </c:pt>
                <c:pt idx="67">
                  <c:v>1.3281250000000007E-3</c:v>
                </c:pt>
                <c:pt idx="68">
                  <c:v>1.3476562500000008E-3</c:v>
                </c:pt>
                <c:pt idx="69">
                  <c:v>1.3671875000000008E-3</c:v>
                </c:pt>
                <c:pt idx="70">
                  <c:v>1.3867187500000008E-3</c:v>
                </c:pt>
                <c:pt idx="71">
                  <c:v>1.4062500000000008E-3</c:v>
                </c:pt>
                <c:pt idx="72">
                  <c:v>1.4257812500000008E-3</c:v>
                </c:pt>
                <c:pt idx="73">
                  <c:v>1.4453125000000009E-3</c:v>
                </c:pt>
                <c:pt idx="74">
                  <c:v>1.4648437500000009E-3</c:v>
                </c:pt>
                <c:pt idx="75">
                  <c:v>1.4843750000000009E-3</c:v>
                </c:pt>
                <c:pt idx="76">
                  <c:v>1.5039062500000009E-3</c:v>
                </c:pt>
                <c:pt idx="77">
                  <c:v>1.5234375000000009E-3</c:v>
                </c:pt>
                <c:pt idx="78">
                  <c:v>1.5429687500000009E-3</c:v>
                </c:pt>
                <c:pt idx="79">
                  <c:v>1.562500000000001E-3</c:v>
                </c:pt>
                <c:pt idx="80">
                  <c:v>1.582031250000001E-3</c:v>
                </c:pt>
                <c:pt idx="81">
                  <c:v>1.601562500000001E-3</c:v>
                </c:pt>
                <c:pt idx="82">
                  <c:v>1.621093750000001E-3</c:v>
                </c:pt>
                <c:pt idx="83">
                  <c:v>1.640625000000001E-3</c:v>
                </c:pt>
                <c:pt idx="84">
                  <c:v>1.660156250000001E-3</c:v>
                </c:pt>
                <c:pt idx="85">
                  <c:v>1.6796875000000011E-3</c:v>
                </c:pt>
                <c:pt idx="86">
                  <c:v>1.6992187500000011E-3</c:v>
                </c:pt>
                <c:pt idx="87">
                  <c:v>1.7187500000000011E-3</c:v>
                </c:pt>
                <c:pt idx="88">
                  <c:v>1.7382812500000011E-3</c:v>
                </c:pt>
                <c:pt idx="89">
                  <c:v>1.7578125000000011E-3</c:v>
                </c:pt>
                <c:pt idx="90">
                  <c:v>1.7773437500000011E-3</c:v>
                </c:pt>
                <c:pt idx="91">
                  <c:v>1.7968750000000012E-3</c:v>
                </c:pt>
                <c:pt idx="92">
                  <c:v>1.8164062500000012E-3</c:v>
                </c:pt>
                <c:pt idx="93">
                  <c:v>1.8359375000000012E-3</c:v>
                </c:pt>
                <c:pt idx="94">
                  <c:v>1.8554687500000012E-3</c:v>
                </c:pt>
                <c:pt idx="95">
                  <c:v>1.8750000000000012E-3</c:v>
                </c:pt>
                <c:pt idx="96">
                  <c:v>1.8945312500000012E-3</c:v>
                </c:pt>
                <c:pt idx="97">
                  <c:v>1.9140625000000013E-3</c:v>
                </c:pt>
                <c:pt idx="98">
                  <c:v>1.9335937500000013E-3</c:v>
                </c:pt>
                <c:pt idx="99">
                  <c:v>1.9531250000000013E-3</c:v>
                </c:pt>
                <c:pt idx="100">
                  <c:v>1.9726562500000013E-3</c:v>
                </c:pt>
                <c:pt idx="101">
                  <c:v>1.9921875000000013E-3</c:v>
                </c:pt>
                <c:pt idx="102">
                  <c:v>2.0117187500000014E-3</c:v>
                </c:pt>
                <c:pt idx="103">
                  <c:v>2.0312500000000014E-3</c:v>
                </c:pt>
                <c:pt idx="104">
                  <c:v>2.0507812500000014E-3</c:v>
                </c:pt>
                <c:pt idx="105">
                  <c:v>2.0703125000000014E-3</c:v>
                </c:pt>
                <c:pt idx="106">
                  <c:v>2.0898437500000014E-3</c:v>
                </c:pt>
                <c:pt idx="107">
                  <c:v>2.1093750000000014E-3</c:v>
                </c:pt>
                <c:pt idx="108">
                  <c:v>2.1289062500000015E-3</c:v>
                </c:pt>
                <c:pt idx="109">
                  <c:v>2.1484375000000015E-3</c:v>
                </c:pt>
                <c:pt idx="110">
                  <c:v>2.1679687500000015E-3</c:v>
                </c:pt>
                <c:pt idx="111">
                  <c:v>2.1875000000000015E-3</c:v>
                </c:pt>
                <c:pt idx="112">
                  <c:v>2.2070312500000015E-3</c:v>
                </c:pt>
                <c:pt idx="113">
                  <c:v>2.2265625000000015E-3</c:v>
                </c:pt>
                <c:pt idx="114">
                  <c:v>2.2460937500000016E-3</c:v>
                </c:pt>
                <c:pt idx="115">
                  <c:v>2.2656250000000016E-3</c:v>
                </c:pt>
                <c:pt idx="116">
                  <c:v>2.2851562500000016E-3</c:v>
                </c:pt>
                <c:pt idx="117">
                  <c:v>2.3046875000000016E-3</c:v>
                </c:pt>
                <c:pt idx="118">
                  <c:v>2.3242187500000016E-3</c:v>
                </c:pt>
                <c:pt idx="119">
                  <c:v>2.3437500000000016E-3</c:v>
                </c:pt>
                <c:pt idx="120">
                  <c:v>2.3632812500000017E-3</c:v>
                </c:pt>
                <c:pt idx="121">
                  <c:v>2.3828125000000017E-3</c:v>
                </c:pt>
                <c:pt idx="122">
                  <c:v>2.4023437500000017E-3</c:v>
                </c:pt>
                <c:pt idx="123">
                  <c:v>2.4218750000000017E-3</c:v>
                </c:pt>
                <c:pt idx="124">
                  <c:v>2.4414062500000017E-3</c:v>
                </c:pt>
                <c:pt idx="125">
                  <c:v>2.4609375000000018E-3</c:v>
                </c:pt>
                <c:pt idx="126">
                  <c:v>2.4804687500000018E-3</c:v>
                </c:pt>
                <c:pt idx="127">
                  <c:v>2.5000000000000018E-3</c:v>
                </c:pt>
                <c:pt idx="128">
                  <c:v>2.5195312500000018E-3</c:v>
                </c:pt>
                <c:pt idx="129">
                  <c:v>2.5390625000000018E-3</c:v>
                </c:pt>
                <c:pt idx="130">
                  <c:v>2.5585937500000018E-3</c:v>
                </c:pt>
                <c:pt idx="131">
                  <c:v>2.5781250000000019E-3</c:v>
                </c:pt>
                <c:pt idx="132">
                  <c:v>2.5976562500000019E-3</c:v>
                </c:pt>
                <c:pt idx="133">
                  <c:v>2.6171875000000019E-3</c:v>
                </c:pt>
                <c:pt idx="134">
                  <c:v>2.6367187500000019E-3</c:v>
                </c:pt>
                <c:pt idx="135">
                  <c:v>2.6562500000000019E-3</c:v>
                </c:pt>
                <c:pt idx="136">
                  <c:v>2.6757812500000019E-3</c:v>
                </c:pt>
                <c:pt idx="137">
                  <c:v>2.695312500000002E-3</c:v>
                </c:pt>
                <c:pt idx="138">
                  <c:v>2.714843750000002E-3</c:v>
                </c:pt>
                <c:pt idx="139">
                  <c:v>2.734375000000002E-3</c:v>
                </c:pt>
                <c:pt idx="140">
                  <c:v>2.753906250000002E-3</c:v>
                </c:pt>
                <c:pt idx="141">
                  <c:v>2.773437500000002E-3</c:v>
                </c:pt>
                <c:pt idx="142">
                  <c:v>2.792968750000002E-3</c:v>
                </c:pt>
                <c:pt idx="143">
                  <c:v>2.8125000000000021E-3</c:v>
                </c:pt>
                <c:pt idx="144">
                  <c:v>2.8320312500000021E-3</c:v>
                </c:pt>
                <c:pt idx="145">
                  <c:v>2.8515625000000021E-3</c:v>
                </c:pt>
                <c:pt idx="146">
                  <c:v>2.8710937500000021E-3</c:v>
                </c:pt>
                <c:pt idx="147">
                  <c:v>2.8906250000000021E-3</c:v>
                </c:pt>
                <c:pt idx="148">
                  <c:v>2.9101562500000022E-3</c:v>
                </c:pt>
                <c:pt idx="149">
                  <c:v>2.9296875000000022E-3</c:v>
                </c:pt>
                <c:pt idx="150">
                  <c:v>2.9492187500000022E-3</c:v>
                </c:pt>
                <c:pt idx="151">
                  <c:v>2.9687500000000022E-3</c:v>
                </c:pt>
                <c:pt idx="152">
                  <c:v>2.9882812500000022E-3</c:v>
                </c:pt>
                <c:pt idx="153">
                  <c:v>3.0078125000000022E-3</c:v>
                </c:pt>
                <c:pt idx="154">
                  <c:v>3.0273437500000023E-3</c:v>
                </c:pt>
                <c:pt idx="155">
                  <c:v>3.0468750000000023E-3</c:v>
                </c:pt>
                <c:pt idx="156">
                  <c:v>3.0664062500000023E-3</c:v>
                </c:pt>
                <c:pt idx="157">
                  <c:v>3.0859375000000023E-3</c:v>
                </c:pt>
                <c:pt idx="158">
                  <c:v>3.1054687500000023E-3</c:v>
                </c:pt>
                <c:pt idx="159">
                  <c:v>3.1250000000000023E-3</c:v>
                </c:pt>
                <c:pt idx="160">
                  <c:v>3.1445312500000024E-3</c:v>
                </c:pt>
                <c:pt idx="161">
                  <c:v>3.1640625000000024E-3</c:v>
                </c:pt>
                <c:pt idx="162">
                  <c:v>3.1835937500000024E-3</c:v>
                </c:pt>
                <c:pt idx="163">
                  <c:v>3.2031250000000024E-3</c:v>
                </c:pt>
                <c:pt idx="164">
                  <c:v>3.2226562500000024E-3</c:v>
                </c:pt>
                <c:pt idx="165">
                  <c:v>3.2421875000000024E-3</c:v>
                </c:pt>
                <c:pt idx="166">
                  <c:v>3.2617187500000025E-3</c:v>
                </c:pt>
                <c:pt idx="167">
                  <c:v>3.2812500000000025E-3</c:v>
                </c:pt>
                <c:pt idx="168">
                  <c:v>3.3007812500000025E-3</c:v>
                </c:pt>
                <c:pt idx="169">
                  <c:v>3.3203125000000025E-3</c:v>
                </c:pt>
                <c:pt idx="170">
                  <c:v>3.3398437500000025E-3</c:v>
                </c:pt>
                <c:pt idx="171">
                  <c:v>3.3593750000000026E-3</c:v>
                </c:pt>
                <c:pt idx="172">
                  <c:v>3.3789062500000026E-3</c:v>
                </c:pt>
                <c:pt idx="173">
                  <c:v>3.3984375000000026E-3</c:v>
                </c:pt>
                <c:pt idx="174">
                  <c:v>3.4179687500000026E-3</c:v>
                </c:pt>
                <c:pt idx="175">
                  <c:v>3.4375000000000026E-3</c:v>
                </c:pt>
                <c:pt idx="176">
                  <c:v>3.4570312500000026E-3</c:v>
                </c:pt>
                <c:pt idx="177">
                  <c:v>3.4765625000000027E-3</c:v>
                </c:pt>
                <c:pt idx="178">
                  <c:v>3.4960937500000027E-3</c:v>
                </c:pt>
                <c:pt idx="179">
                  <c:v>3.5156250000000027E-3</c:v>
                </c:pt>
                <c:pt idx="180">
                  <c:v>3.5351562500000027E-3</c:v>
                </c:pt>
                <c:pt idx="181">
                  <c:v>3.5546875000000027E-3</c:v>
                </c:pt>
                <c:pt idx="182">
                  <c:v>3.5742187500000027E-3</c:v>
                </c:pt>
                <c:pt idx="183">
                  <c:v>3.5937500000000028E-3</c:v>
                </c:pt>
                <c:pt idx="184">
                  <c:v>3.6132812500000028E-3</c:v>
                </c:pt>
                <c:pt idx="185">
                  <c:v>3.6328125000000028E-3</c:v>
                </c:pt>
                <c:pt idx="186">
                  <c:v>3.6523437500000028E-3</c:v>
                </c:pt>
                <c:pt idx="187">
                  <c:v>3.6718750000000028E-3</c:v>
                </c:pt>
                <c:pt idx="188">
                  <c:v>3.6914062500000028E-3</c:v>
                </c:pt>
                <c:pt idx="189">
                  <c:v>3.7109375000000029E-3</c:v>
                </c:pt>
                <c:pt idx="190">
                  <c:v>3.7304687500000029E-3</c:v>
                </c:pt>
                <c:pt idx="191">
                  <c:v>3.7500000000000029E-3</c:v>
                </c:pt>
                <c:pt idx="192">
                  <c:v>3.7695312500000029E-3</c:v>
                </c:pt>
                <c:pt idx="193">
                  <c:v>3.7890625000000029E-3</c:v>
                </c:pt>
                <c:pt idx="194">
                  <c:v>3.8085937500000029E-3</c:v>
                </c:pt>
                <c:pt idx="195">
                  <c:v>3.828125000000003E-3</c:v>
                </c:pt>
                <c:pt idx="196">
                  <c:v>3.847656250000003E-3</c:v>
                </c:pt>
                <c:pt idx="197">
                  <c:v>3.867187500000003E-3</c:v>
                </c:pt>
                <c:pt idx="198">
                  <c:v>3.886718750000003E-3</c:v>
                </c:pt>
                <c:pt idx="199">
                  <c:v>3.9062500000000026E-3</c:v>
                </c:pt>
                <c:pt idx="200">
                  <c:v>3.9257812500000022E-3</c:v>
                </c:pt>
                <c:pt idx="201">
                  <c:v>3.9453125000000018E-3</c:v>
                </c:pt>
                <c:pt idx="202">
                  <c:v>3.9648437500000014E-3</c:v>
                </c:pt>
                <c:pt idx="203">
                  <c:v>3.9843750000000009E-3</c:v>
                </c:pt>
                <c:pt idx="204">
                  <c:v>4.0039062500000005E-3</c:v>
                </c:pt>
                <c:pt idx="205">
                  <c:v>4.0234375000000001E-3</c:v>
                </c:pt>
                <c:pt idx="206">
                  <c:v>4.0429687499999997E-3</c:v>
                </c:pt>
                <c:pt idx="207">
                  <c:v>4.0624999999999993E-3</c:v>
                </c:pt>
                <c:pt idx="208">
                  <c:v>4.0820312499999989E-3</c:v>
                </c:pt>
                <c:pt idx="209">
                  <c:v>4.1015624999999984E-3</c:v>
                </c:pt>
                <c:pt idx="210">
                  <c:v>4.121093749999998E-3</c:v>
                </c:pt>
                <c:pt idx="211">
                  <c:v>4.1406249999999976E-3</c:v>
                </c:pt>
                <c:pt idx="212">
                  <c:v>4.1601562499999972E-3</c:v>
                </c:pt>
                <c:pt idx="213">
                  <c:v>4.1796874999999968E-3</c:v>
                </c:pt>
                <c:pt idx="214">
                  <c:v>4.1992187499999964E-3</c:v>
                </c:pt>
                <c:pt idx="215">
                  <c:v>4.2187499999999959E-3</c:v>
                </c:pt>
                <c:pt idx="216">
                  <c:v>4.2382812499999955E-3</c:v>
                </c:pt>
                <c:pt idx="217">
                  <c:v>4.2578124999999951E-3</c:v>
                </c:pt>
                <c:pt idx="218">
                  <c:v>4.2773437499999947E-3</c:v>
                </c:pt>
                <c:pt idx="219">
                  <c:v>4.2968749999999943E-3</c:v>
                </c:pt>
                <c:pt idx="220">
                  <c:v>4.3164062499999939E-3</c:v>
                </c:pt>
                <c:pt idx="221">
                  <c:v>4.3359374999999934E-3</c:v>
                </c:pt>
                <c:pt idx="222">
                  <c:v>4.355468749999993E-3</c:v>
                </c:pt>
                <c:pt idx="223">
                  <c:v>4.3749999999999926E-3</c:v>
                </c:pt>
                <c:pt idx="224">
                  <c:v>4.3945312499999922E-3</c:v>
                </c:pt>
                <c:pt idx="225">
                  <c:v>4.4140624999999918E-3</c:v>
                </c:pt>
                <c:pt idx="226">
                  <c:v>4.4335937499999914E-3</c:v>
                </c:pt>
                <c:pt idx="227">
                  <c:v>4.4531249999999909E-3</c:v>
                </c:pt>
                <c:pt idx="228">
                  <c:v>4.4726562499999905E-3</c:v>
                </c:pt>
                <c:pt idx="229">
                  <c:v>4.4921874999999901E-3</c:v>
                </c:pt>
                <c:pt idx="230">
                  <c:v>4.5117187499999897E-3</c:v>
                </c:pt>
                <c:pt idx="231">
                  <c:v>4.5312499999999893E-3</c:v>
                </c:pt>
                <c:pt idx="232">
                  <c:v>4.5507812499999889E-3</c:v>
                </c:pt>
                <c:pt idx="233">
                  <c:v>4.5703124999999884E-3</c:v>
                </c:pt>
                <c:pt idx="234">
                  <c:v>4.589843749999988E-3</c:v>
                </c:pt>
                <c:pt idx="235">
                  <c:v>4.6093749999999876E-3</c:v>
                </c:pt>
                <c:pt idx="236">
                  <c:v>4.6289062499999872E-3</c:v>
                </c:pt>
                <c:pt idx="237">
                  <c:v>4.6484374999999868E-3</c:v>
                </c:pt>
                <c:pt idx="238">
                  <c:v>4.6679687499999864E-3</c:v>
                </c:pt>
                <c:pt idx="239">
                  <c:v>4.6874999999999859E-3</c:v>
                </c:pt>
                <c:pt idx="240">
                  <c:v>4.7070312499999855E-3</c:v>
                </c:pt>
                <c:pt idx="241">
                  <c:v>4.7265624999999851E-3</c:v>
                </c:pt>
                <c:pt idx="242">
                  <c:v>4.7460937499999847E-3</c:v>
                </c:pt>
                <c:pt idx="243">
                  <c:v>4.7656249999999843E-3</c:v>
                </c:pt>
                <c:pt idx="244">
                  <c:v>4.7851562499999839E-3</c:v>
                </c:pt>
                <c:pt idx="245">
                  <c:v>4.8046874999999835E-3</c:v>
                </c:pt>
                <c:pt idx="246">
                  <c:v>4.824218749999983E-3</c:v>
                </c:pt>
                <c:pt idx="247">
                  <c:v>4.8437499999999826E-3</c:v>
                </c:pt>
                <c:pt idx="248">
                  <c:v>4.8632812499999822E-3</c:v>
                </c:pt>
                <c:pt idx="249">
                  <c:v>4.8828124999999818E-3</c:v>
                </c:pt>
                <c:pt idx="250">
                  <c:v>4.9023437499999814E-3</c:v>
                </c:pt>
                <c:pt idx="251">
                  <c:v>4.921874999999981E-3</c:v>
                </c:pt>
                <c:pt idx="252">
                  <c:v>4.9414062499999805E-3</c:v>
                </c:pt>
                <c:pt idx="253">
                  <c:v>4.9609374999999801E-3</c:v>
                </c:pt>
                <c:pt idx="254">
                  <c:v>4.9804687499999797E-3</c:v>
                </c:pt>
                <c:pt idx="255">
                  <c:v>4.9999999999999793E-3</c:v>
                </c:pt>
              </c:numCache>
            </c:numRef>
          </c:xVal>
          <c:yVal>
            <c:numRef>
              <c:f>Data!$D$362:$D$617</c:f>
              <c:numCache>
                <c:formatCode>General</c:formatCode>
                <c:ptCount val="256"/>
                <c:pt idx="0">
                  <c:v>24.722002602914724</c:v>
                </c:pt>
                <c:pt idx="1">
                  <c:v>24.513129417279867</c:v>
                </c:pt>
                <c:pt idx="2">
                  <c:v>24.658770664263407</c:v>
                </c:pt>
                <c:pt idx="3">
                  <c:v>24.561809948274917</c:v>
                </c:pt>
                <c:pt idx="4">
                  <c:v>24.633507197498673</c:v>
                </c:pt>
                <c:pt idx="5">
                  <c:v>24.562181082765779</c:v>
                </c:pt>
                <c:pt idx="6">
                  <c:v>24.590624143415027</c:v>
                </c:pt>
                <c:pt idx="7">
                  <c:v>24.54801080182283</c:v>
                </c:pt>
                <c:pt idx="8">
                  <c:v>24.563809608656026</c:v>
                </c:pt>
                <c:pt idx="9">
                  <c:v>24.557638096368986</c:v>
                </c:pt>
                <c:pt idx="10">
                  <c:v>24.569767971868657</c:v>
                </c:pt>
                <c:pt idx="11">
                  <c:v>24.580961707545182</c:v>
                </c:pt>
                <c:pt idx="12">
                  <c:v>24.575399172544049</c:v>
                </c:pt>
                <c:pt idx="13">
                  <c:v>24.578467842281729</c:v>
                </c:pt>
                <c:pt idx="14">
                  <c:v>24.553473881127857</c:v>
                </c:pt>
                <c:pt idx="15">
                  <c:v>24.54922765280882</c:v>
                </c:pt>
                <c:pt idx="16">
                  <c:v>24.528592862738869</c:v>
                </c:pt>
                <c:pt idx="17">
                  <c:v>24.533157413321113</c:v>
                </c:pt>
                <c:pt idx="18">
                  <c:v>24.534393026134687</c:v>
                </c:pt>
                <c:pt idx="19">
                  <c:v>24.543948057376564</c:v>
                </c:pt>
                <c:pt idx="20">
                  <c:v>24.554953975779839</c:v>
                </c:pt>
                <c:pt idx="21">
                  <c:v>24.547082452121359</c:v>
                </c:pt>
                <c:pt idx="22">
                  <c:v>24.550513917311406</c:v>
                </c:pt>
                <c:pt idx="23">
                  <c:v>24.520286140790464</c:v>
                </c:pt>
                <c:pt idx="24">
                  <c:v>24.523811982873028</c:v>
                </c:pt>
                <c:pt idx="25">
                  <c:v>24.493029419928749</c:v>
                </c:pt>
                <c:pt idx="26">
                  <c:v>24.514066886658807</c:v>
                </c:pt>
                <c:pt idx="27">
                  <c:v>24.497450218191727</c:v>
                </c:pt>
                <c:pt idx="28">
                  <c:v>24.529068584695338</c:v>
                </c:pt>
                <c:pt idx="29">
                  <c:v>24.51427583012941</c:v>
                </c:pt>
                <c:pt idx="30">
                  <c:v>24.53141027451413</c:v>
                </c:pt>
                <c:pt idx="31">
                  <c:v>24.505931842139901</c:v>
                </c:pt>
                <c:pt idx="32">
                  <c:v>24.502409728548692</c:v>
                </c:pt>
                <c:pt idx="33">
                  <c:v>24.480329919757583</c:v>
                </c:pt>
                <c:pt idx="34">
                  <c:v>24.474595447932625</c:v>
                </c:pt>
                <c:pt idx="35">
                  <c:v>24.476562664172771</c:v>
                </c:pt>
                <c:pt idx="36">
                  <c:v>24.477193421724607</c:v>
                </c:pt>
                <c:pt idx="37">
                  <c:v>24.497077354125594</c:v>
                </c:pt>
                <c:pt idx="38">
                  <c:v>24.48745605613027</c:v>
                </c:pt>
                <c:pt idx="39">
                  <c:v>24.502282465705751</c:v>
                </c:pt>
                <c:pt idx="40">
                  <c:v>24.470675888117167</c:v>
                </c:pt>
                <c:pt idx="41">
                  <c:v>24.477007058500067</c:v>
                </c:pt>
                <c:pt idx="42">
                  <c:v>24.440390680519947</c:v>
                </c:pt>
                <c:pt idx="43">
                  <c:v>24.455586619007256</c:v>
                </c:pt>
                <c:pt idx="44">
                  <c:v>24.435871724352776</c:v>
                </c:pt>
                <c:pt idx="45">
                  <c:v>24.462896215244843</c:v>
                </c:pt>
                <c:pt idx="46">
                  <c:v>24.455215224376676</c:v>
                </c:pt>
                <c:pt idx="47">
                  <c:v>24.472011761034725</c:v>
                </c:pt>
                <c:pt idx="48">
                  <c:v>24.458203121748667</c:v>
                </c:pt>
                <c:pt idx="49">
                  <c:v>24.450717092606631</c:v>
                </c:pt>
                <c:pt idx="50">
                  <c:v>24.434113649214314</c:v>
                </c:pt>
                <c:pt idx="51">
                  <c:v>24.417375635530597</c:v>
                </c:pt>
                <c:pt idx="52">
                  <c:v>24.418880128652415</c:v>
                </c:pt>
                <c:pt idx="53">
                  <c:v>24.410641339888357</c:v>
                </c:pt>
                <c:pt idx="54">
                  <c:v>24.43245087757364</c:v>
                </c:pt>
                <c:pt idx="55">
                  <c:v>24.424475954764894</c:v>
                </c:pt>
                <c:pt idx="56">
                  <c:v>24.443311168278598</c:v>
                </c:pt>
                <c:pt idx="57">
                  <c:v>24.419098331268525</c:v>
                </c:pt>
                <c:pt idx="58">
                  <c:v>24.420431595826457</c:v>
                </c:pt>
                <c:pt idx="59">
                  <c:v>24.388735567749919</c:v>
                </c:pt>
                <c:pt idx="60">
                  <c:v>24.381729867181885</c:v>
                </c:pt>
                <c:pt idx="61">
                  <c:v>24.368784163407554</c:v>
                </c:pt>
                <c:pt idx="62">
                  <c:v>24.322798575111644</c:v>
                </c:pt>
                <c:pt idx="63">
                  <c:v>23.809669586000105</c:v>
                </c:pt>
                <c:pt idx="64">
                  <c:v>23.503406454137547</c:v>
                </c:pt>
                <c:pt idx="65">
                  <c:v>23.520386721802932</c:v>
                </c:pt>
                <c:pt idx="66">
                  <c:v>23.485767417638531</c:v>
                </c:pt>
                <c:pt idx="67">
                  <c:v>23.477057536341327</c:v>
                </c:pt>
                <c:pt idx="68">
                  <c:v>23.439688627198702</c:v>
                </c:pt>
                <c:pt idx="69">
                  <c:v>23.441015955525788</c:v>
                </c:pt>
                <c:pt idx="70">
                  <c:v>23.413443752673388</c:v>
                </c:pt>
                <c:pt idx="71">
                  <c:v>23.436931595208549</c:v>
                </c:pt>
                <c:pt idx="72">
                  <c:v>23.418691668769828</c:v>
                </c:pt>
                <c:pt idx="73">
                  <c:v>23.447040351759519</c:v>
                </c:pt>
                <c:pt idx="74">
                  <c:v>23.419265181289678</c:v>
                </c:pt>
                <c:pt idx="75">
                  <c:v>23.432194278213391</c:v>
                </c:pt>
                <c:pt idx="76">
                  <c:v>23.392448310999669</c:v>
                </c:pt>
                <c:pt idx="77">
                  <c:v>23.396861105149618</c:v>
                </c:pt>
                <c:pt idx="78">
                  <c:v>23.36719671289362</c:v>
                </c:pt>
                <c:pt idx="79">
                  <c:v>23.381088492473257</c:v>
                </c:pt>
                <c:pt idx="80">
                  <c:v>23.374046824542575</c:v>
                </c:pt>
                <c:pt idx="81">
                  <c:v>23.392309561551489</c:v>
                </c:pt>
                <c:pt idx="82">
                  <c:v>23.392191457007655</c:v>
                </c:pt>
                <c:pt idx="83">
                  <c:v>23.393085378653968</c:v>
                </c:pt>
                <c:pt idx="84">
                  <c:v>23.384109445363972</c:v>
                </c:pt>
                <c:pt idx="85">
                  <c:v>23.365529224627416</c:v>
                </c:pt>
                <c:pt idx="86">
                  <c:v>23.358748480158226</c:v>
                </c:pt>
                <c:pt idx="87">
                  <c:v>23.342337994831745</c:v>
                </c:pt>
                <c:pt idx="88">
                  <c:v>23.355527264242628</c:v>
                </c:pt>
                <c:pt idx="89">
                  <c:v>23.351378068309295</c:v>
                </c:pt>
                <c:pt idx="90">
                  <c:v>23.376522351118368</c:v>
                </c:pt>
                <c:pt idx="91">
                  <c:v>23.368335600806859</c:v>
                </c:pt>
                <c:pt idx="92">
                  <c:v>23.382594214896745</c:v>
                </c:pt>
                <c:pt idx="93">
                  <c:v>23.358219996476393</c:v>
                </c:pt>
                <c:pt idx="94">
                  <c:v>23.360055696513161</c:v>
                </c:pt>
                <c:pt idx="95">
                  <c:v>23.334913984902478</c:v>
                </c:pt>
                <c:pt idx="96">
                  <c:v>23.344072700114648</c:v>
                </c:pt>
                <c:pt idx="97">
                  <c:v>23.337192082083497</c:v>
                </c:pt>
                <c:pt idx="98">
                  <c:v>23.358807018805795</c:v>
                </c:pt>
                <c:pt idx="99">
                  <c:v>23.362191001007297</c:v>
                </c:pt>
                <c:pt idx="100">
                  <c:v>23.376389827381985</c:v>
                </c:pt>
                <c:pt idx="101">
                  <c:v>23.369923283337414</c:v>
                </c:pt>
                <c:pt idx="102">
                  <c:v>23.364687803328486</c:v>
                </c:pt>
                <c:pt idx="103">
                  <c:v>23.351173826006914</c:v>
                </c:pt>
                <c:pt idx="104">
                  <c:v>23.342313482457765</c:v>
                </c:pt>
                <c:pt idx="105">
                  <c:v>23.342933502130172</c:v>
                </c:pt>
                <c:pt idx="106">
                  <c:v>23.346990202129614</c:v>
                </c:pt>
                <c:pt idx="107">
                  <c:v>23.365033288190034</c:v>
                </c:pt>
                <c:pt idx="108">
                  <c:v>23.37126487844024</c:v>
                </c:pt>
                <c:pt idx="109">
                  <c:v>23.38610069919341</c:v>
                </c:pt>
                <c:pt idx="110">
                  <c:v>23.375296191666063</c:v>
                </c:pt>
                <c:pt idx="111">
                  <c:v>23.376913271939554</c:v>
                </c:pt>
                <c:pt idx="112">
                  <c:v>23.354915993562368</c:v>
                </c:pt>
                <c:pt idx="113">
                  <c:v>23.360080031852846</c:v>
                </c:pt>
                <c:pt idx="114">
                  <c:v>23.348828484456053</c:v>
                </c:pt>
                <c:pt idx="115">
                  <c:v>23.371259815835334</c:v>
                </c:pt>
                <c:pt idx="116">
                  <c:v>23.372660833228679</c:v>
                </c:pt>
                <c:pt idx="117">
                  <c:v>23.398107878563607</c:v>
                </c:pt>
                <c:pt idx="118">
                  <c:v>23.392392289131607</c:v>
                </c:pt>
                <c:pt idx="119">
                  <c:v>23.401166717918763</c:v>
                </c:pt>
                <c:pt idx="120">
                  <c:v>23.382472887422615</c:v>
                </c:pt>
                <c:pt idx="121">
                  <c:v>23.381087922091936</c:v>
                </c:pt>
                <c:pt idx="122">
                  <c:v>23.369409144069621</c:v>
                </c:pt>
                <c:pt idx="123">
                  <c:v>23.377508687749643</c:v>
                </c:pt>
                <c:pt idx="124">
                  <c:v>23.386398399223012</c:v>
                </c:pt>
                <c:pt idx="125">
                  <c:v>23.40153168755463</c:v>
                </c:pt>
                <c:pt idx="126">
                  <c:v>23.416407100039699</c:v>
                </c:pt>
                <c:pt idx="127">
                  <c:v>23.41704556925216</c:v>
                </c:pt>
                <c:pt idx="128">
                  <c:v>23.420833456507296</c:v>
                </c:pt>
                <c:pt idx="129">
                  <c:v>23.402747419075421</c:v>
                </c:pt>
                <c:pt idx="130">
                  <c:v>23.404871219302976</c:v>
                </c:pt>
                <c:pt idx="131">
                  <c:v>23.388977781825339</c:v>
                </c:pt>
                <c:pt idx="132">
                  <c:v>23.408087797975977</c:v>
                </c:pt>
                <c:pt idx="133">
                  <c:v>23.406436825141856</c:v>
                </c:pt>
                <c:pt idx="134">
                  <c:v>23.436375400558362</c:v>
                </c:pt>
                <c:pt idx="135">
                  <c:v>23.434213664709432</c:v>
                </c:pt>
                <c:pt idx="136">
                  <c:v>23.451490854399417</c:v>
                </c:pt>
                <c:pt idx="137">
                  <c:v>23.435733173412224</c:v>
                </c:pt>
                <c:pt idx="138">
                  <c:v>23.436113893416728</c:v>
                </c:pt>
                <c:pt idx="139">
                  <c:v>23.421206929235744</c:v>
                </c:pt>
                <c:pt idx="140">
                  <c:v>23.42345355185163</c:v>
                </c:pt>
                <c:pt idx="141">
                  <c:v>23.429976729968118</c:v>
                </c:pt>
                <c:pt idx="142">
                  <c:v>23.440894280916101</c:v>
                </c:pt>
                <c:pt idx="143">
                  <c:v>23.46288804237609</c:v>
                </c:pt>
                <c:pt idx="144">
                  <c:v>23.463822951359386</c:v>
                </c:pt>
                <c:pt idx="145">
                  <c:v>23.480152192907745</c:v>
                </c:pt>
                <c:pt idx="146">
                  <c:v>23.458359862897368</c:v>
                </c:pt>
                <c:pt idx="147">
                  <c:v>23.468437278649148</c:v>
                </c:pt>
                <c:pt idx="148">
                  <c:v>23.439964195494376</c:v>
                </c:pt>
                <c:pt idx="149">
                  <c:v>23.46281328585227</c:v>
                </c:pt>
                <c:pt idx="150">
                  <c:v>23.447775995395851</c:v>
                </c:pt>
                <c:pt idx="151">
                  <c:v>23.486227842423368</c:v>
                </c:pt>
                <c:pt idx="152">
                  <c:v>23.47835861567162</c:v>
                </c:pt>
                <c:pt idx="153">
                  <c:v>23.509912350850446</c:v>
                </c:pt>
                <c:pt idx="154">
                  <c:v>23.491814776164677</c:v>
                </c:pt>
                <c:pt idx="155">
                  <c:v>23.502365434724933</c:v>
                </c:pt>
                <c:pt idx="156">
                  <c:v>23.479783827413176</c:v>
                </c:pt>
                <c:pt idx="157">
                  <c:v>23.483350439391732</c:v>
                </c:pt>
                <c:pt idx="158">
                  <c:v>23.479279394263617</c:v>
                </c:pt>
                <c:pt idx="159">
                  <c:v>23.490730462427415</c:v>
                </c:pt>
                <c:pt idx="160">
                  <c:v>23.508808612769773</c:v>
                </c:pt>
                <c:pt idx="161">
                  <c:v>23.516656726391719</c:v>
                </c:pt>
                <c:pt idx="162">
                  <c:v>23.535892520352739</c:v>
                </c:pt>
                <c:pt idx="163">
                  <c:v>23.521884380916049</c:v>
                </c:pt>
                <c:pt idx="164">
                  <c:v>23.531552212999738</c:v>
                </c:pt>
                <c:pt idx="165">
                  <c:v>23.503640888459639</c:v>
                </c:pt>
                <c:pt idx="166">
                  <c:v>23.518924705990717</c:v>
                </c:pt>
                <c:pt idx="167">
                  <c:v>23.50108537910836</c:v>
                </c:pt>
                <c:pt idx="168">
                  <c:v>23.53317549558248</c:v>
                </c:pt>
                <c:pt idx="169">
                  <c:v>23.528927785055266</c:v>
                </c:pt>
                <c:pt idx="170">
                  <c:v>23.561213361867665</c:v>
                </c:pt>
                <c:pt idx="171">
                  <c:v>23.552421479719417</c:v>
                </c:pt>
                <c:pt idx="172">
                  <c:v>23.564128313375143</c:v>
                </c:pt>
                <c:pt idx="173">
                  <c:v>23.546396303600247</c:v>
                </c:pt>
                <c:pt idx="174">
                  <c:v>23.544044119323111</c:v>
                </c:pt>
                <c:pt idx="175">
                  <c:v>23.53764124333857</c:v>
                </c:pt>
                <c:pt idx="176">
                  <c:v>23.541227240389823</c:v>
                </c:pt>
                <c:pt idx="177">
                  <c:v>23.55841299193014</c:v>
                </c:pt>
                <c:pt idx="178">
                  <c:v>23.56627560172727</c:v>
                </c:pt>
                <c:pt idx="179">
                  <c:v>23.59055037957739</c:v>
                </c:pt>
                <c:pt idx="180">
                  <c:v>23.582987352895653</c:v>
                </c:pt>
                <c:pt idx="181">
                  <c:v>23.595723989060705</c:v>
                </c:pt>
                <c:pt idx="182">
                  <c:v>23.57105013335455</c:v>
                </c:pt>
                <c:pt idx="183">
                  <c:v>23.580363329660724</c:v>
                </c:pt>
                <c:pt idx="184">
                  <c:v>23.561577358262731</c:v>
                </c:pt>
                <c:pt idx="185">
                  <c:v>23.584653103499178</c:v>
                </c:pt>
                <c:pt idx="186">
                  <c:v>23.585202329498347</c:v>
                </c:pt>
                <c:pt idx="187">
                  <c:v>23.614772929413647</c:v>
                </c:pt>
                <c:pt idx="188">
                  <c:v>23.623550218612777</c:v>
                </c:pt>
                <c:pt idx="189">
                  <c:v>23.636055870378073</c:v>
                </c:pt>
                <c:pt idx="190">
                  <c:v>23.679142044864715</c:v>
                </c:pt>
                <c:pt idx="191">
                  <c:v>24.167610107242602</c:v>
                </c:pt>
                <c:pt idx="192">
                  <c:v>24.507246917043332</c:v>
                </c:pt>
                <c:pt idx="193">
                  <c:v>24.481425010661365</c:v>
                </c:pt>
                <c:pt idx="194">
                  <c:v>24.519198714025578</c:v>
                </c:pt>
                <c:pt idx="195">
                  <c:v>24.52815856780547</c:v>
                </c:pt>
                <c:pt idx="196">
                  <c:v>24.562578090680574</c:v>
                </c:pt>
                <c:pt idx="197">
                  <c:v>24.566581993983636</c:v>
                </c:pt>
                <c:pt idx="198">
                  <c:v>24.586768555533446</c:v>
                </c:pt>
                <c:pt idx="199">
                  <c:v>24.572399657660704</c:v>
                </c:pt>
                <c:pt idx="200">
                  <c:v>24.580182829454891</c:v>
                </c:pt>
                <c:pt idx="201">
                  <c:v>24.563191942695344</c:v>
                </c:pt>
                <c:pt idx="202">
                  <c:v>24.579189138842857</c:v>
                </c:pt>
                <c:pt idx="203">
                  <c:v>24.577941035832652</c:v>
                </c:pt>
                <c:pt idx="204">
                  <c:v>24.606612038455779</c:v>
                </c:pt>
                <c:pt idx="205">
                  <c:v>24.612145703432926</c:v>
                </c:pt>
                <c:pt idx="206">
                  <c:v>24.633448276814867</c:v>
                </c:pt>
                <c:pt idx="207">
                  <c:v>24.625891652996955</c:v>
                </c:pt>
                <c:pt idx="208">
                  <c:v>24.628945705647144</c:v>
                </c:pt>
                <c:pt idx="209">
                  <c:v>24.612039142119684</c:v>
                </c:pt>
                <c:pt idx="210">
                  <c:v>24.613551618137226</c:v>
                </c:pt>
                <c:pt idx="211">
                  <c:v>24.608441496252482</c:v>
                </c:pt>
                <c:pt idx="212">
                  <c:v>24.624335324620702</c:v>
                </c:pt>
                <c:pt idx="213">
                  <c:v>24.633457755913067</c:v>
                </c:pt>
                <c:pt idx="214">
                  <c:v>24.651876698605573</c:v>
                </c:pt>
                <c:pt idx="215">
                  <c:v>24.654844563151414</c:v>
                </c:pt>
                <c:pt idx="216">
                  <c:v>24.656342972348657</c:v>
                </c:pt>
                <c:pt idx="217">
                  <c:v>24.645092360741611</c:v>
                </c:pt>
                <c:pt idx="218">
                  <c:v>24.635375599281449</c:v>
                </c:pt>
                <c:pt idx="219">
                  <c:v>24.628708740992671</c:v>
                </c:pt>
                <c:pt idx="220">
                  <c:v>24.62802036275804</c:v>
                </c:pt>
                <c:pt idx="221">
                  <c:v>24.640671469455729</c:v>
                </c:pt>
                <c:pt idx="222">
                  <c:v>24.648087744855168</c:v>
                </c:pt>
                <c:pt idx="223">
                  <c:v>24.666865765647184</c:v>
                </c:pt>
                <c:pt idx="224">
                  <c:v>24.66074783765545</c:v>
                </c:pt>
                <c:pt idx="225">
                  <c:v>24.668087491010315</c:v>
                </c:pt>
                <c:pt idx="226">
                  <c:v>24.642349064544813</c:v>
                </c:pt>
                <c:pt idx="227">
                  <c:v>24.646626895012258</c:v>
                </c:pt>
                <c:pt idx="228">
                  <c:v>24.621376554718623</c:v>
                </c:pt>
                <c:pt idx="229">
                  <c:v>24.641834810978395</c:v>
                </c:pt>
                <c:pt idx="230">
                  <c:v>24.630597265017311</c:v>
                </c:pt>
                <c:pt idx="231">
                  <c:v>24.662320680857071</c:v>
                </c:pt>
                <c:pt idx="232">
                  <c:v>24.674072305362461</c:v>
                </c:pt>
                <c:pt idx="233">
                  <c:v>24.670614755979923</c:v>
                </c:pt>
                <c:pt idx="234">
                  <c:v>24.648102674085234</c:v>
                </c:pt>
                <c:pt idx="235">
                  <c:v>24.646617147559695</c:v>
                </c:pt>
                <c:pt idx="236">
                  <c:v>24.626640662519332</c:v>
                </c:pt>
                <c:pt idx="237">
                  <c:v>24.621699770888128</c:v>
                </c:pt>
                <c:pt idx="238">
                  <c:v>24.627262822309596</c:v>
                </c:pt>
                <c:pt idx="239">
                  <c:v>24.625378199656481</c:v>
                </c:pt>
                <c:pt idx="240">
                  <c:v>24.653699208070254</c:v>
                </c:pt>
                <c:pt idx="241">
                  <c:v>24.635620151229915</c:v>
                </c:pt>
                <c:pt idx="242">
                  <c:v>24.666540778077195</c:v>
                </c:pt>
                <c:pt idx="243">
                  <c:v>24.617587484408766</c:v>
                </c:pt>
                <c:pt idx="244">
                  <c:v>24.649237568962491</c:v>
                </c:pt>
                <c:pt idx="245">
                  <c:v>24.584638414897739</c:v>
                </c:pt>
                <c:pt idx="246">
                  <c:v>24.634712677067085</c:v>
                </c:pt>
                <c:pt idx="247">
                  <c:v>24.577418730026583</c:v>
                </c:pt>
                <c:pt idx="248">
                  <c:v>24.647206546184282</c:v>
                </c:pt>
                <c:pt idx="249">
                  <c:v>24.596789074585075</c:v>
                </c:pt>
                <c:pt idx="250">
                  <c:v>24.658308407028962</c:v>
                </c:pt>
                <c:pt idx="251">
                  <c:v>24.605857603597382</c:v>
                </c:pt>
                <c:pt idx="252">
                  <c:v>24.630063447509141</c:v>
                </c:pt>
                <c:pt idx="253">
                  <c:v>24.604014186257505</c:v>
                </c:pt>
                <c:pt idx="254">
                  <c:v>24.545595496374119</c:v>
                </c:pt>
                <c:pt idx="255">
                  <c:v>24.073205267155643</c:v>
                </c:pt>
              </c:numCache>
            </c:numRef>
          </c:yVal>
          <c:smooth val="1"/>
          <c:extLst>
            <c:ext xmlns:c16="http://schemas.microsoft.com/office/drawing/2014/chart" uri="{C3380CC4-5D6E-409C-BE32-E72D297353CC}">
              <c16:uniqueId val="{00000000-6E64-4CAA-AC50-8A59C2303DC1}"/>
            </c:ext>
          </c:extLst>
        </c:ser>
        <c:dLbls>
          <c:showLegendKey val="0"/>
          <c:showVal val="0"/>
          <c:showCatName val="0"/>
          <c:showSerName val="0"/>
          <c:showPercent val="0"/>
          <c:showBubbleSize val="0"/>
        </c:dLbls>
        <c:axId val="185764096"/>
        <c:axId val="185782272"/>
      </c:scatterChart>
      <c:valAx>
        <c:axId val="185764096"/>
        <c:scaling>
          <c:orientation val="minMax"/>
          <c:max val="5.000000000000001E-3"/>
          <c:min val="0"/>
        </c:scaling>
        <c:delete val="0"/>
        <c:axPos val="b"/>
        <c:majorGridlines/>
        <c:minorGridlines/>
        <c:numFmt formatCode="General" sourceLinked="1"/>
        <c:majorTickMark val="none"/>
        <c:minorTickMark val="in"/>
        <c:tickLblPos val="low"/>
        <c:crossAx val="185782272"/>
        <c:crosses val="autoZero"/>
        <c:crossBetween val="midCat"/>
      </c:valAx>
      <c:valAx>
        <c:axId val="185782272"/>
        <c:scaling>
          <c:orientation val="minMax"/>
        </c:scaling>
        <c:delete val="0"/>
        <c:axPos val="l"/>
        <c:majorGridlines>
          <c:spPr>
            <a:ln w="15875">
              <a:solidFill>
                <a:srgbClr val="000000"/>
              </a:solidFill>
            </a:ln>
          </c:spPr>
        </c:majorGridlines>
        <c:minorGridlines/>
        <c:numFmt formatCode="General"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5764096"/>
        <c:crosses val="autoZero"/>
        <c:crossBetween val="midCat"/>
        <c:majorUnit val="0.1"/>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0.23410308126372484"/>
          <c:y val="0.93793261775781867"/>
          <c:w val="0.4847795598737572"/>
          <c:h val="6.2067283083390511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Input Ripple </a:t>
            </a:r>
            <a:r>
              <a:rPr lang="en-US" sz="1000" b="1" baseline="0">
                <a:solidFill>
                  <a:srgbClr val="FF0000"/>
                </a:solidFill>
              </a:rPr>
              <a:t>Cancellation</a:t>
            </a:r>
            <a:endParaRPr lang="en-US" sz="1000" b="1">
              <a:solidFill>
                <a:srgbClr val="FF0000"/>
              </a:solidFill>
            </a:endParaRPr>
          </a:p>
        </c:rich>
      </c:tx>
      <c:layout>
        <c:manualLayout>
          <c:xMode val="edge"/>
          <c:yMode val="edge"/>
          <c:x val="0.34125901795523866"/>
          <c:y val="1.9525024889130237E-2"/>
        </c:manualLayout>
      </c:layout>
      <c:overlay val="0"/>
      <c:spPr>
        <a:noFill/>
        <a:ln w="25400">
          <a:noFill/>
        </a:ln>
      </c:spPr>
    </c:title>
    <c:autoTitleDeleted val="0"/>
    <c:plotArea>
      <c:layout>
        <c:manualLayout>
          <c:layoutTarget val="inner"/>
          <c:xMode val="edge"/>
          <c:yMode val="edge"/>
          <c:x val="6.5210160502252867E-2"/>
          <c:y val="0.10694663167104113"/>
          <c:w val="0.83571102109207551"/>
          <c:h val="0.73477842708462837"/>
        </c:manualLayout>
      </c:layout>
      <c:scatterChart>
        <c:scatterStyle val="smoothMarker"/>
        <c:varyColors val="0"/>
        <c:ser>
          <c:idx val="2"/>
          <c:order val="0"/>
          <c:tx>
            <c:v>Output Voltage</c:v>
          </c:tx>
          <c:spPr>
            <a:ln w="50800">
              <a:solidFill>
                <a:srgbClr val="FF0000"/>
              </a:solidFill>
              <a:prstDash val="solid"/>
            </a:ln>
          </c:spPr>
          <c:marker>
            <c:symbol val="none"/>
          </c:marker>
          <c:xVal>
            <c:numRef>
              <c:f>Data!$C$695:$C$758</c:f>
              <c:numCache>
                <c:formatCode>General</c:formatCode>
                <c:ptCount val="64"/>
                <c:pt idx="0">
                  <c:v>3.1250000000000001E-4</c:v>
                </c:pt>
                <c:pt idx="1">
                  <c:v>6.2500000000000001E-4</c:v>
                </c:pt>
                <c:pt idx="2">
                  <c:v>9.3749999999999997E-4</c:v>
                </c:pt>
                <c:pt idx="3">
                  <c:v>1.25E-3</c:v>
                </c:pt>
                <c:pt idx="4">
                  <c:v>1.5625000000000001E-3</c:v>
                </c:pt>
                <c:pt idx="5">
                  <c:v>1.8750000000000001E-3</c:v>
                </c:pt>
                <c:pt idx="6">
                  <c:v>2.1875000000000002E-3</c:v>
                </c:pt>
                <c:pt idx="7">
                  <c:v>2.5000000000000001E-3</c:v>
                </c:pt>
                <c:pt idx="8">
                  <c:v>2.8124999999999999E-3</c:v>
                </c:pt>
                <c:pt idx="9">
                  <c:v>3.1249999999999997E-3</c:v>
                </c:pt>
                <c:pt idx="10">
                  <c:v>3.4374999999999996E-3</c:v>
                </c:pt>
                <c:pt idx="11">
                  <c:v>3.7499999999999994E-3</c:v>
                </c:pt>
                <c:pt idx="12">
                  <c:v>4.0624999999999993E-3</c:v>
                </c:pt>
                <c:pt idx="13">
                  <c:v>4.3749999999999995E-3</c:v>
                </c:pt>
                <c:pt idx="14">
                  <c:v>4.6874999999999998E-3</c:v>
                </c:pt>
                <c:pt idx="15">
                  <c:v>5.0000000000000001E-3</c:v>
                </c:pt>
                <c:pt idx="16">
                  <c:v>5.3125000000000004E-3</c:v>
                </c:pt>
                <c:pt idx="17">
                  <c:v>5.6250000000000007E-3</c:v>
                </c:pt>
                <c:pt idx="18">
                  <c:v>5.9375000000000009E-3</c:v>
                </c:pt>
                <c:pt idx="19">
                  <c:v>6.2500000000000012E-3</c:v>
                </c:pt>
                <c:pt idx="20">
                  <c:v>6.5625000000000015E-3</c:v>
                </c:pt>
                <c:pt idx="21">
                  <c:v>6.8750000000000018E-3</c:v>
                </c:pt>
                <c:pt idx="22">
                  <c:v>7.187500000000002E-3</c:v>
                </c:pt>
                <c:pt idx="23">
                  <c:v>7.5000000000000023E-3</c:v>
                </c:pt>
                <c:pt idx="24">
                  <c:v>7.8125000000000017E-3</c:v>
                </c:pt>
                <c:pt idx="25">
                  <c:v>8.125000000000002E-3</c:v>
                </c:pt>
                <c:pt idx="26">
                  <c:v>8.4375000000000023E-3</c:v>
                </c:pt>
                <c:pt idx="27">
                  <c:v>8.7500000000000026E-3</c:v>
                </c:pt>
                <c:pt idx="28">
                  <c:v>9.0625000000000028E-3</c:v>
                </c:pt>
                <c:pt idx="29">
                  <c:v>9.3750000000000031E-3</c:v>
                </c:pt>
                <c:pt idx="30">
                  <c:v>9.6875000000000034E-3</c:v>
                </c:pt>
                <c:pt idx="31">
                  <c:v>1.0000000000000004E-2</c:v>
                </c:pt>
                <c:pt idx="32">
                  <c:v>1.0312500000000004E-2</c:v>
                </c:pt>
                <c:pt idx="33">
                  <c:v>1.0625000000000004E-2</c:v>
                </c:pt>
                <c:pt idx="34">
                  <c:v>1.0937500000000005E-2</c:v>
                </c:pt>
                <c:pt idx="35">
                  <c:v>1.1250000000000005E-2</c:v>
                </c:pt>
                <c:pt idx="36">
                  <c:v>1.1562500000000005E-2</c:v>
                </c:pt>
                <c:pt idx="37">
                  <c:v>1.1875000000000005E-2</c:v>
                </c:pt>
                <c:pt idx="38">
                  <c:v>1.2187500000000006E-2</c:v>
                </c:pt>
                <c:pt idx="39">
                  <c:v>1.2500000000000006E-2</c:v>
                </c:pt>
                <c:pt idx="40">
                  <c:v>1.2812500000000006E-2</c:v>
                </c:pt>
                <c:pt idx="41">
                  <c:v>1.3125000000000006E-2</c:v>
                </c:pt>
                <c:pt idx="42">
                  <c:v>1.3437500000000007E-2</c:v>
                </c:pt>
                <c:pt idx="43">
                  <c:v>1.3750000000000007E-2</c:v>
                </c:pt>
                <c:pt idx="44">
                  <c:v>1.4062500000000007E-2</c:v>
                </c:pt>
                <c:pt idx="45">
                  <c:v>1.4375000000000008E-2</c:v>
                </c:pt>
                <c:pt idx="46">
                  <c:v>1.4687500000000008E-2</c:v>
                </c:pt>
                <c:pt idx="47">
                  <c:v>1.5000000000000008E-2</c:v>
                </c:pt>
                <c:pt idx="48">
                  <c:v>1.5312500000000008E-2</c:v>
                </c:pt>
                <c:pt idx="49">
                  <c:v>1.5625000000000007E-2</c:v>
                </c:pt>
                <c:pt idx="50">
                  <c:v>1.5937500000000007E-2</c:v>
                </c:pt>
                <c:pt idx="51">
                  <c:v>1.6250000000000007E-2</c:v>
                </c:pt>
                <c:pt idx="52">
                  <c:v>1.6562500000000008E-2</c:v>
                </c:pt>
                <c:pt idx="53">
                  <c:v>1.6875000000000008E-2</c:v>
                </c:pt>
                <c:pt idx="54">
                  <c:v>1.7187500000000008E-2</c:v>
                </c:pt>
                <c:pt idx="55">
                  <c:v>1.7500000000000009E-2</c:v>
                </c:pt>
                <c:pt idx="56">
                  <c:v>1.7812500000000009E-2</c:v>
                </c:pt>
                <c:pt idx="57">
                  <c:v>1.8125000000000009E-2</c:v>
                </c:pt>
                <c:pt idx="58">
                  <c:v>1.8437500000000009E-2</c:v>
                </c:pt>
                <c:pt idx="59">
                  <c:v>1.875000000000001E-2</c:v>
                </c:pt>
                <c:pt idx="60">
                  <c:v>1.906250000000001E-2</c:v>
                </c:pt>
                <c:pt idx="61">
                  <c:v>1.937500000000001E-2</c:v>
                </c:pt>
                <c:pt idx="62">
                  <c:v>1.9687500000000011E-2</c:v>
                </c:pt>
                <c:pt idx="63">
                  <c:v>2.0000000000000011E-2</c:v>
                </c:pt>
              </c:numCache>
            </c:numRef>
          </c:xVal>
          <c:yVal>
            <c:numRef>
              <c:f>Data!$D$695:$D$758</c:f>
              <c:numCache>
                <c:formatCode>General</c:formatCode>
                <c:ptCount val="64"/>
                <c:pt idx="0">
                  <c:v>24.047328746056948</c:v>
                </c:pt>
                <c:pt idx="1">
                  <c:v>24.050259111787476</c:v>
                </c:pt>
                <c:pt idx="2">
                  <c:v>24.052705454797071</c:v>
                </c:pt>
                <c:pt idx="3">
                  <c:v>24.054644215465228</c:v>
                </c:pt>
                <c:pt idx="4">
                  <c:v>24.056056722466909</c:v>
                </c:pt>
                <c:pt idx="5">
                  <c:v>24.056929372587497</c:v>
                </c:pt>
                <c:pt idx="6">
                  <c:v>24.057253761729307</c:v>
                </c:pt>
                <c:pt idx="7">
                  <c:v>24.057026765847567</c:v>
                </c:pt>
                <c:pt idx="8">
                  <c:v>24.056250571036749</c:v>
                </c:pt>
                <c:pt idx="9">
                  <c:v>24.054932652477099</c:v>
                </c:pt>
                <c:pt idx="10">
                  <c:v>24.053085702444907</c:v>
                </c:pt>
                <c:pt idx="11">
                  <c:v>24.050727508078538</c:v>
                </c:pt>
                <c:pt idx="12">
                  <c:v>24.047880780078916</c:v>
                </c:pt>
                <c:pt idx="13">
                  <c:v>24.044572933992825</c:v>
                </c:pt>
                <c:pt idx="14">
                  <c:v>24.040835826186349</c:v>
                </c:pt>
                <c:pt idx="15">
                  <c:v>24.036705447050554</c:v>
                </c:pt>
                <c:pt idx="16">
                  <c:v>24.032221574394427</c:v>
                </c:pt>
                <c:pt idx="17">
                  <c:v>24.027427390362796</c:v>
                </c:pt>
                <c:pt idx="18">
                  <c:v>24.022369065568604</c:v>
                </c:pt>
                <c:pt idx="19">
                  <c:v>24.01709531444483</c:v>
                </c:pt>
                <c:pt idx="20">
                  <c:v>24.011656926097697</c:v>
                </c:pt>
                <c:pt idx="21">
                  <c:v>24.006106275179931</c:v>
                </c:pt>
                <c:pt idx="22">
                  <c:v>24.000496817494128</c:v>
                </c:pt>
                <c:pt idx="23">
                  <c:v>23.994882575184292</c:v>
                </c:pt>
                <c:pt idx="24">
                  <c:v>23.989317616472885</c:v>
                </c:pt>
                <c:pt idx="25">
                  <c:v>23.983855534954451</c:v>
                </c:pt>
                <c:pt idx="26">
                  <c:v>23.978548933459827</c:v>
                </c:pt>
                <c:pt idx="27">
                  <c:v>23.973448917462374</c:v>
                </c:pt>
                <c:pt idx="28">
                  <c:v>23.968604602904033</c:v>
                </c:pt>
                <c:pt idx="29">
                  <c:v>23.96406264318221</c:v>
                </c:pt>
                <c:pt idx="30">
                  <c:v>23.959866779851868</c:v>
                </c:pt>
                <c:pt idx="31">
                  <c:v>23.956057421370645</c:v>
                </c:pt>
                <c:pt idx="32">
                  <c:v>23.952671253943052</c:v>
                </c:pt>
                <c:pt idx="33">
                  <c:v>23.949740888212538</c:v>
                </c:pt>
                <c:pt idx="34">
                  <c:v>23.947294545202915</c:v>
                </c:pt>
                <c:pt idx="35">
                  <c:v>23.945355784534772</c:v>
                </c:pt>
                <c:pt idx="36">
                  <c:v>23.943943277533101</c:v>
                </c:pt>
                <c:pt idx="37">
                  <c:v>23.943070627412499</c:v>
                </c:pt>
                <c:pt idx="38">
                  <c:v>23.942746238270697</c:v>
                </c:pt>
                <c:pt idx="39">
                  <c:v>23.942973234152426</c:v>
                </c:pt>
                <c:pt idx="40">
                  <c:v>23.943749428963258</c:v>
                </c:pt>
                <c:pt idx="41">
                  <c:v>23.94506734752289</c:v>
                </c:pt>
                <c:pt idx="42">
                  <c:v>23.946914297555114</c:v>
                </c:pt>
                <c:pt idx="43">
                  <c:v>23.949272491921437</c:v>
                </c:pt>
                <c:pt idx="44">
                  <c:v>23.952119219921091</c:v>
                </c:pt>
                <c:pt idx="45">
                  <c:v>23.955427066007186</c:v>
                </c:pt>
                <c:pt idx="46">
                  <c:v>23.959164173813637</c:v>
                </c:pt>
                <c:pt idx="47">
                  <c:v>23.963294552949453</c:v>
                </c:pt>
                <c:pt idx="48">
                  <c:v>23.967778425605562</c:v>
                </c:pt>
                <c:pt idx="49">
                  <c:v>23.972572609637215</c:v>
                </c:pt>
                <c:pt idx="50">
                  <c:v>23.977630934431403</c:v>
                </c:pt>
                <c:pt idx="51">
                  <c:v>23.982904685555155</c:v>
                </c:pt>
                <c:pt idx="52">
                  <c:v>23.98834307390231</c:v>
                </c:pt>
                <c:pt idx="53">
                  <c:v>23.993893724820065</c:v>
                </c:pt>
                <c:pt idx="54">
                  <c:v>23.999503182505872</c:v>
                </c:pt>
                <c:pt idx="55">
                  <c:v>24.005117424815715</c:v>
                </c:pt>
                <c:pt idx="56">
                  <c:v>24.010682383527104</c:v>
                </c:pt>
                <c:pt idx="57">
                  <c:v>24.016144465045556</c:v>
                </c:pt>
                <c:pt idx="58">
                  <c:v>24.021451066540166</c:v>
                </c:pt>
                <c:pt idx="59">
                  <c:v>24.026551082537626</c:v>
                </c:pt>
                <c:pt idx="60">
                  <c:v>24.03139539709597</c:v>
                </c:pt>
                <c:pt idx="61">
                  <c:v>24.035937356817794</c:v>
                </c:pt>
                <c:pt idx="62">
                  <c:v>24.040133220148125</c:v>
                </c:pt>
                <c:pt idx="63">
                  <c:v>24.043942578629355</c:v>
                </c:pt>
              </c:numCache>
            </c:numRef>
          </c:yVal>
          <c:smooth val="1"/>
          <c:extLst>
            <c:ext xmlns:c16="http://schemas.microsoft.com/office/drawing/2014/chart" uri="{C3380CC4-5D6E-409C-BE32-E72D297353CC}">
              <c16:uniqueId val="{00000000-014B-4E06-9BCC-EAE01796D5B6}"/>
            </c:ext>
          </c:extLst>
        </c:ser>
        <c:dLbls>
          <c:showLegendKey val="0"/>
          <c:showVal val="0"/>
          <c:showCatName val="0"/>
          <c:showSerName val="0"/>
          <c:showPercent val="0"/>
          <c:showBubbleSize val="0"/>
        </c:dLbls>
        <c:axId val="186218368"/>
        <c:axId val="186219904"/>
      </c:scatterChart>
      <c:scatterChart>
        <c:scatterStyle val="smoothMarker"/>
        <c:varyColors val="0"/>
        <c:ser>
          <c:idx val="0"/>
          <c:order val="1"/>
          <c:tx>
            <c:v>Vin_PFC</c:v>
          </c:tx>
          <c:spPr>
            <a:ln w="50800">
              <a:solidFill>
                <a:srgbClr val="3136F7"/>
              </a:solidFill>
            </a:ln>
          </c:spPr>
          <c:marker>
            <c:symbol val="none"/>
          </c:marker>
          <c:xVal>
            <c:numRef>
              <c:f>Data!$A$626:$A$689</c:f>
              <c:numCache>
                <c:formatCode>General</c:formatCode>
                <c:ptCount val="64"/>
                <c:pt idx="0">
                  <c:v>3.1250000000000001E-4</c:v>
                </c:pt>
                <c:pt idx="1">
                  <c:v>6.2500000000000001E-4</c:v>
                </c:pt>
                <c:pt idx="2">
                  <c:v>9.3749999999999997E-4</c:v>
                </c:pt>
                <c:pt idx="3">
                  <c:v>1.25E-3</c:v>
                </c:pt>
                <c:pt idx="4">
                  <c:v>1.5625000000000001E-3</c:v>
                </c:pt>
                <c:pt idx="5">
                  <c:v>1.8750000000000001E-3</c:v>
                </c:pt>
                <c:pt idx="6">
                  <c:v>2.1875000000000002E-3</c:v>
                </c:pt>
                <c:pt idx="7">
                  <c:v>2.5000000000000001E-3</c:v>
                </c:pt>
                <c:pt idx="8">
                  <c:v>2.8124999999999999E-3</c:v>
                </c:pt>
                <c:pt idx="9">
                  <c:v>3.1249999999999997E-3</c:v>
                </c:pt>
                <c:pt idx="10">
                  <c:v>3.4374999999999996E-3</c:v>
                </c:pt>
                <c:pt idx="11">
                  <c:v>3.7499999999999994E-3</c:v>
                </c:pt>
                <c:pt idx="12">
                  <c:v>4.0624999999999993E-3</c:v>
                </c:pt>
                <c:pt idx="13">
                  <c:v>4.3749999999999995E-3</c:v>
                </c:pt>
                <c:pt idx="14">
                  <c:v>4.6874999999999998E-3</c:v>
                </c:pt>
                <c:pt idx="15">
                  <c:v>5.0000000000000001E-3</c:v>
                </c:pt>
                <c:pt idx="16">
                  <c:v>5.3125000000000004E-3</c:v>
                </c:pt>
                <c:pt idx="17">
                  <c:v>5.6250000000000007E-3</c:v>
                </c:pt>
                <c:pt idx="18">
                  <c:v>5.9375000000000009E-3</c:v>
                </c:pt>
                <c:pt idx="19">
                  <c:v>6.2500000000000012E-3</c:v>
                </c:pt>
                <c:pt idx="20">
                  <c:v>6.5625000000000015E-3</c:v>
                </c:pt>
                <c:pt idx="21">
                  <c:v>6.8750000000000018E-3</c:v>
                </c:pt>
                <c:pt idx="22">
                  <c:v>7.187500000000002E-3</c:v>
                </c:pt>
                <c:pt idx="23">
                  <c:v>7.5000000000000023E-3</c:v>
                </c:pt>
                <c:pt idx="24">
                  <c:v>7.8125000000000017E-3</c:v>
                </c:pt>
                <c:pt idx="25">
                  <c:v>8.125000000000002E-3</c:v>
                </c:pt>
                <c:pt idx="26">
                  <c:v>8.4375000000000023E-3</c:v>
                </c:pt>
                <c:pt idx="27">
                  <c:v>8.7500000000000026E-3</c:v>
                </c:pt>
                <c:pt idx="28">
                  <c:v>9.0625000000000028E-3</c:v>
                </c:pt>
                <c:pt idx="29">
                  <c:v>9.3750000000000031E-3</c:v>
                </c:pt>
                <c:pt idx="30">
                  <c:v>9.6875000000000034E-3</c:v>
                </c:pt>
                <c:pt idx="31">
                  <c:v>1.0000000000000004E-2</c:v>
                </c:pt>
                <c:pt idx="32">
                  <c:v>1.0312500000000004E-2</c:v>
                </c:pt>
                <c:pt idx="33">
                  <c:v>1.0625000000000004E-2</c:v>
                </c:pt>
                <c:pt idx="34">
                  <c:v>1.0937500000000005E-2</c:v>
                </c:pt>
                <c:pt idx="35">
                  <c:v>1.1250000000000005E-2</c:v>
                </c:pt>
                <c:pt idx="36">
                  <c:v>1.1562500000000005E-2</c:v>
                </c:pt>
                <c:pt idx="37">
                  <c:v>1.1875000000000005E-2</c:v>
                </c:pt>
                <c:pt idx="38">
                  <c:v>1.2187500000000006E-2</c:v>
                </c:pt>
                <c:pt idx="39">
                  <c:v>1.2500000000000006E-2</c:v>
                </c:pt>
                <c:pt idx="40">
                  <c:v>1.2812500000000006E-2</c:v>
                </c:pt>
                <c:pt idx="41">
                  <c:v>1.3125000000000006E-2</c:v>
                </c:pt>
                <c:pt idx="42">
                  <c:v>1.3437500000000007E-2</c:v>
                </c:pt>
                <c:pt idx="43">
                  <c:v>1.3750000000000007E-2</c:v>
                </c:pt>
                <c:pt idx="44">
                  <c:v>1.4062500000000007E-2</c:v>
                </c:pt>
                <c:pt idx="45">
                  <c:v>1.4375000000000008E-2</c:v>
                </c:pt>
                <c:pt idx="46">
                  <c:v>1.4687500000000008E-2</c:v>
                </c:pt>
                <c:pt idx="47">
                  <c:v>1.5000000000000008E-2</c:v>
                </c:pt>
                <c:pt idx="48">
                  <c:v>1.5312500000000008E-2</c:v>
                </c:pt>
                <c:pt idx="49">
                  <c:v>1.5625000000000007E-2</c:v>
                </c:pt>
                <c:pt idx="50">
                  <c:v>1.5937500000000007E-2</c:v>
                </c:pt>
                <c:pt idx="51">
                  <c:v>1.6250000000000007E-2</c:v>
                </c:pt>
                <c:pt idx="52">
                  <c:v>1.6562500000000008E-2</c:v>
                </c:pt>
                <c:pt idx="53">
                  <c:v>1.6875000000000008E-2</c:v>
                </c:pt>
                <c:pt idx="54">
                  <c:v>1.7187500000000008E-2</c:v>
                </c:pt>
                <c:pt idx="55">
                  <c:v>1.7500000000000009E-2</c:v>
                </c:pt>
                <c:pt idx="56">
                  <c:v>1.7812500000000009E-2</c:v>
                </c:pt>
                <c:pt idx="57">
                  <c:v>1.8125000000000009E-2</c:v>
                </c:pt>
                <c:pt idx="58">
                  <c:v>1.8437500000000009E-2</c:v>
                </c:pt>
                <c:pt idx="59">
                  <c:v>1.875000000000001E-2</c:v>
                </c:pt>
                <c:pt idx="60">
                  <c:v>1.906250000000001E-2</c:v>
                </c:pt>
                <c:pt idx="61">
                  <c:v>1.937500000000001E-2</c:v>
                </c:pt>
                <c:pt idx="62">
                  <c:v>1.9687500000000011E-2</c:v>
                </c:pt>
                <c:pt idx="63">
                  <c:v>2.0000000000000011E-2</c:v>
                </c:pt>
              </c:numCache>
            </c:numRef>
          </c:xVal>
          <c:yVal>
            <c:numRef>
              <c:f>Data!$M$626:$M$689</c:f>
              <c:numCache>
                <c:formatCode>General</c:formatCode>
                <c:ptCount val="64"/>
                <c:pt idx="0">
                  <c:v>450.49008570164779</c:v>
                </c:pt>
                <c:pt idx="1">
                  <c:v>450.97545161008065</c:v>
                </c:pt>
                <c:pt idx="2">
                  <c:v>451.45142338627232</c:v>
                </c:pt>
                <c:pt idx="3">
                  <c:v>451.91341716182546</c:v>
                </c:pt>
                <c:pt idx="4">
                  <c:v>452.35698368413</c:v>
                </c:pt>
                <c:pt idx="5">
                  <c:v>452.77785116509801</c:v>
                </c:pt>
                <c:pt idx="6">
                  <c:v>453.17196642081825</c:v>
                </c:pt>
                <c:pt idx="7">
                  <c:v>453.53553390593271</c:v>
                </c:pt>
                <c:pt idx="8">
                  <c:v>453.86505226681368</c:v>
                </c:pt>
                <c:pt idx="9">
                  <c:v>454.15734806151272</c:v>
                </c:pt>
                <c:pt idx="10">
                  <c:v>454.40960632174176</c:v>
                </c:pt>
                <c:pt idx="11">
                  <c:v>454.61939766255642</c:v>
                </c:pt>
                <c:pt idx="12">
                  <c:v>454.78470167866107</c:v>
                </c:pt>
                <c:pt idx="13">
                  <c:v>454.90392640201617</c:v>
                </c:pt>
                <c:pt idx="14">
                  <c:v>454.97592363336099</c:v>
                </c:pt>
                <c:pt idx="15">
                  <c:v>455</c:v>
                </c:pt>
                <c:pt idx="16">
                  <c:v>454.97592363336099</c:v>
                </c:pt>
                <c:pt idx="17">
                  <c:v>454.90392640201617</c:v>
                </c:pt>
                <c:pt idx="18">
                  <c:v>454.78470167866107</c:v>
                </c:pt>
                <c:pt idx="19">
                  <c:v>454.61939766255642</c:v>
                </c:pt>
                <c:pt idx="20">
                  <c:v>454.40960632174176</c:v>
                </c:pt>
                <c:pt idx="21">
                  <c:v>454.15734806151272</c:v>
                </c:pt>
                <c:pt idx="22">
                  <c:v>453.86505226681368</c:v>
                </c:pt>
                <c:pt idx="23">
                  <c:v>453.53553390593271</c:v>
                </c:pt>
                <c:pt idx="24">
                  <c:v>453.17196642081825</c:v>
                </c:pt>
                <c:pt idx="25">
                  <c:v>452.77785116509801</c:v>
                </c:pt>
                <c:pt idx="26">
                  <c:v>452.35698368413</c:v>
                </c:pt>
                <c:pt idx="27">
                  <c:v>451.91341716182546</c:v>
                </c:pt>
                <c:pt idx="28">
                  <c:v>451.45142338627232</c:v>
                </c:pt>
                <c:pt idx="29">
                  <c:v>450.97545161008065</c:v>
                </c:pt>
                <c:pt idx="30">
                  <c:v>450.49008570164779</c:v>
                </c:pt>
                <c:pt idx="31">
                  <c:v>450</c:v>
                </c:pt>
                <c:pt idx="32">
                  <c:v>449.50991429835221</c:v>
                </c:pt>
                <c:pt idx="33">
                  <c:v>449.02454838991935</c:v>
                </c:pt>
                <c:pt idx="34">
                  <c:v>448.54857661372768</c:v>
                </c:pt>
                <c:pt idx="35">
                  <c:v>448.08658283817454</c:v>
                </c:pt>
                <c:pt idx="36">
                  <c:v>447.64301631587</c:v>
                </c:pt>
                <c:pt idx="37">
                  <c:v>447.22214883490199</c:v>
                </c:pt>
                <c:pt idx="38">
                  <c:v>446.82803357918175</c:v>
                </c:pt>
                <c:pt idx="39">
                  <c:v>446.46446609406723</c:v>
                </c:pt>
                <c:pt idx="40">
                  <c:v>446.13494773318632</c:v>
                </c:pt>
                <c:pt idx="41">
                  <c:v>445.84265193848728</c:v>
                </c:pt>
                <c:pt idx="42">
                  <c:v>445.59039367825824</c:v>
                </c:pt>
                <c:pt idx="43">
                  <c:v>445.38060233744358</c:v>
                </c:pt>
                <c:pt idx="44">
                  <c:v>445.21529832133893</c:v>
                </c:pt>
                <c:pt idx="45">
                  <c:v>445.09607359798383</c:v>
                </c:pt>
                <c:pt idx="46">
                  <c:v>445.02407636663901</c:v>
                </c:pt>
                <c:pt idx="47">
                  <c:v>445</c:v>
                </c:pt>
                <c:pt idx="48">
                  <c:v>445.02407636663901</c:v>
                </c:pt>
                <c:pt idx="49">
                  <c:v>445.09607359798383</c:v>
                </c:pt>
                <c:pt idx="50">
                  <c:v>445.21529832133893</c:v>
                </c:pt>
                <c:pt idx="51">
                  <c:v>445.38060233744358</c:v>
                </c:pt>
                <c:pt idx="52">
                  <c:v>445.59039367825824</c:v>
                </c:pt>
                <c:pt idx="53">
                  <c:v>445.84265193848728</c:v>
                </c:pt>
                <c:pt idx="54">
                  <c:v>446.13494773318632</c:v>
                </c:pt>
                <c:pt idx="55">
                  <c:v>446.46446609406729</c:v>
                </c:pt>
                <c:pt idx="56">
                  <c:v>446.82803357918181</c:v>
                </c:pt>
                <c:pt idx="57">
                  <c:v>447.22214883490199</c:v>
                </c:pt>
                <c:pt idx="58">
                  <c:v>447.64301631587</c:v>
                </c:pt>
                <c:pt idx="59">
                  <c:v>448.08658283817454</c:v>
                </c:pt>
                <c:pt idx="60">
                  <c:v>448.54857661372773</c:v>
                </c:pt>
                <c:pt idx="61">
                  <c:v>449.02454838991935</c:v>
                </c:pt>
                <c:pt idx="62">
                  <c:v>449.50991429835221</c:v>
                </c:pt>
                <c:pt idx="63">
                  <c:v>450</c:v>
                </c:pt>
              </c:numCache>
            </c:numRef>
          </c:yVal>
          <c:smooth val="1"/>
          <c:extLst>
            <c:ext xmlns:c16="http://schemas.microsoft.com/office/drawing/2014/chart" uri="{C3380CC4-5D6E-409C-BE32-E72D297353CC}">
              <c16:uniqueId val="{00000001-014B-4E06-9BCC-EAE01796D5B6}"/>
            </c:ext>
          </c:extLst>
        </c:ser>
        <c:dLbls>
          <c:showLegendKey val="0"/>
          <c:showVal val="0"/>
          <c:showCatName val="0"/>
          <c:showSerName val="0"/>
          <c:showPercent val="0"/>
          <c:showBubbleSize val="0"/>
        </c:dLbls>
        <c:axId val="186235520"/>
        <c:axId val="186233984"/>
      </c:scatterChart>
      <c:valAx>
        <c:axId val="186218368"/>
        <c:scaling>
          <c:orientation val="minMax"/>
          <c:max val="2.0000000000000004E-2"/>
          <c:min val="0"/>
        </c:scaling>
        <c:delete val="0"/>
        <c:axPos val="b"/>
        <c:majorGridlines/>
        <c:minorGridlines/>
        <c:numFmt formatCode="General" sourceLinked="1"/>
        <c:majorTickMark val="none"/>
        <c:minorTickMark val="in"/>
        <c:tickLblPos val="low"/>
        <c:crossAx val="186219904"/>
        <c:crosses val="autoZero"/>
        <c:crossBetween val="midCat"/>
      </c:valAx>
      <c:valAx>
        <c:axId val="186219904"/>
        <c:scaling>
          <c:orientation val="minMax"/>
        </c:scaling>
        <c:delete val="0"/>
        <c:axPos val="l"/>
        <c:majorGridlines>
          <c:spPr>
            <a:ln w="15875">
              <a:solidFill>
                <a:srgbClr val="000000"/>
              </a:solidFill>
            </a:ln>
          </c:spPr>
        </c:majorGridlines>
        <c:minorGridlines/>
        <c:numFmt formatCode="General"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6218368"/>
        <c:crosses val="autoZero"/>
        <c:crossBetween val="midCat"/>
        <c:majorUnit val="5.000000000000001E-2"/>
      </c:valAx>
      <c:valAx>
        <c:axId val="186233984"/>
        <c:scaling>
          <c:orientation val="minMax"/>
        </c:scaling>
        <c:delete val="0"/>
        <c:axPos val="r"/>
        <c:numFmt formatCode="General" sourceLinked="1"/>
        <c:majorTickMark val="out"/>
        <c:minorTickMark val="none"/>
        <c:tickLblPos val="nextTo"/>
        <c:crossAx val="186235520"/>
        <c:crosses val="max"/>
        <c:crossBetween val="midCat"/>
      </c:valAx>
      <c:valAx>
        <c:axId val="186235520"/>
        <c:scaling>
          <c:orientation val="minMax"/>
        </c:scaling>
        <c:delete val="1"/>
        <c:axPos val="b"/>
        <c:numFmt formatCode="General" sourceLinked="1"/>
        <c:majorTickMark val="out"/>
        <c:minorTickMark val="none"/>
        <c:tickLblPos val="nextTo"/>
        <c:crossAx val="186233984"/>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0.23410308126372484"/>
          <c:y val="0.93793261775781867"/>
          <c:w val="0.62838917614880485"/>
          <c:h val="6.2067517422391166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000" b="1">
                <a:solidFill>
                  <a:srgbClr val="FF0000"/>
                </a:solidFill>
              </a:rPr>
              <a:t>Audio Susceptibility Plot</a:t>
            </a:r>
          </a:p>
        </c:rich>
      </c:tx>
      <c:layout>
        <c:manualLayout>
          <c:xMode val="edge"/>
          <c:yMode val="edge"/>
          <c:x val="0.30611770587345993"/>
          <c:y val="9.3129511579450579E-3"/>
        </c:manualLayout>
      </c:layout>
      <c:overlay val="0"/>
      <c:spPr>
        <a:noFill/>
        <a:ln w="25400">
          <a:noFill/>
        </a:ln>
      </c:spPr>
    </c:title>
    <c:autoTitleDeleted val="0"/>
    <c:plotArea>
      <c:layout>
        <c:manualLayout>
          <c:layoutTarget val="inner"/>
          <c:xMode val="edge"/>
          <c:yMode val="edge"/>
          <c:x val="6.5210160502252867E-2"/>
          <c:y val="8.8605200126222972E-2"/>
          <c:w val="0.7830151600937878"/>
          <c:h val="0.75301422319079814"/>
        </c:manualLayout>
      </c:layout>
      <c:scatterChart>
        <c:scatterStyle val="smoothMarker"/>
        <c:varyColors val="0"/>
        <c:ser>
          <c:idx val="2"/>
          <c:order val="0"/>
          <c:tx>
            <c:v>dB(Gvg(f)_closed)</c:v>
          </c:tx>
          <c:spPr>
            <a:ln w="50800">
              <a:solidFill>
                <a:srgbClr val="0000FF"/>
              </a:solidFill>
              <a:prstDash val="solid"/>
            </a:ln>
          </c:spPr>
          <c:marker>
            <c:symbol val="none"/>
          </c:marker>
          <c:xVal>
            <c:numRef>
              <c:f>Sheet2!#REF!</c:f>
            </c:numRef>
          </c:xVal>
          <c:yVal>
            <c:numRef>
              <c:f>Sheet2!#REF!</c:f>
              <c:numCache>
                <c:formatCode>General</c:formatCode>
                <c:ptCount val="1"/>
                <c:pt idx="0">
                  <c:v>1</c:v>
                </c:pt>
              </c:numCache>
            </c:numRef>
          </c:yVal>
          <c:smooth val="1"/>
          <c:extLst>
            <c:ext xmlns:c16="http://schemas.microsoft.com/office/drawing/2014/chart" uri="{C3380CC4-5D6E-409C-BE32-E72D297353CC}">
              <c16:uniqueId val="{00000000-54B6-4732-B58D-763E6054BC0E}"/>
            </c:ext>
          </c:extLst>
        </c:ser>
        <c:dLbls>
          <c:showLegendKey val="0"/>
          <c:showVal val="0"/>
          <c:showCatName val="0"/>
          <c:showSerName val="0"/>
          <c:showPercent val="0"/>
          <c:showBubbleSize val="0"/>
        </c:dLbls>
        <c:axId val="186260096"/>
        <c:axId val="186265984"/>
      </c:scatterChart>
      <c:valAx>
        <c:axId val="186260096"/>
        <c:scaling>
          <c:orientation val="minMax"/>
          <c:max val="49"/>
          <c:min val="1"/>
        </c:scaling>
        <c:delete val="0"/>
        <c:axPos val="b"/>
        <c:majorGridlines/>
        <c:minorGridlines/>
        <c:numFmt formatCode="General" sourceLinked="1"/>
        <c:majorTickMark val="none"/>
        <c:minorTickMark val="in"/>
        <c:tickLblPos val="low"/>
        <c:crossAx val="186265984"/>
        <c:crosses val="autoZero"/>
        <c:crossBetween val="midCat"/>
        <c:majorUnit val="10"/>
        <c:minorUnit val="10"/>
      </c:valAx>
      <c:valAx>
        <c:axId val="186265984"/>
        <c:scaling>
          <c:orientation val="minMax"/>
          <c:max val="-40"/>
          <c:min val="-400"/>
        </c:scaling>
        <c:delete val="0"/>
        <c:axPos val="l"/>
        <c:majorGridlines>
          <c:spPr>
            <a:ln w="15875">
              <a:solidFill>
                <a:srgbClr val="000000"/>
              </a:solidFill>
            </a:ln>
          </c:spPr>
        </c:majorGridlines>
        <c:minorGridlines/>
        <c:numFmt formatCode="0" sourceLinked="0"/>
        <c:majorTickMark val="in"/>
        <c:minorTickMark val="in"/>
        <c:tickLblPos val="low"/>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186260096"/>
        <c:crosses val="autoZero"/>
        <c:crossBetween val="midCat"/>
      </c:valAx>
      <c:spPr>
        <a:gradFill rotWithShape="0">
          <a:gsLst>
            <a:gs pos="0">
              <a:srgbClr val="FFFFFF"/>
            </a:gs>
            <a:gs pos="100000">
              <a:srgbClr val="FFFFCC"/>
            </a:gs>
          </a:gsLst>
          <a:lin ang="5400000" scaled="1"/>
        </a:gradFill>
        <a:ln w="12700">
          <a:solidFill>
            <a:srgbClr val="808080"/>
          </a:solidFill>
          <a:prstDash val="solid"/>
        </a:ln>
      </c:spPr>
    </c:plotArea>
    <c:legend>
      <c:legendPos val="r"/>
      <c:layout>
        <c:manualLayout>
          <c:xMode val="edge"/>
          <c:yMode val="edge"/>
          <c:x val="3.3485948756427138E-2"/>
          <c:y val="0.93793282168842818"/>
          <c:w val="0.94658819640870184"/>
          <c:h val="6.2067283083390511E-2"/>
        </c:manualLayout>
      </c:layout>
      <c:overlay val="0"/>
      <c:spPr>
        <a:solidFill>
          <a:srgbClr val="FFFFFF"/>
        </a:solidFill>
        <a:ln w="3175">
          <a:solidFill>
            <a:srgbClr val="000000"/>
          </a:solidFill>
          <a:prstDash val="solid"/>
        </a:ln>
      </c:spPr>
      <c:txPr>
        <a:bodyPr/>
        <a:lstStyle/>
        <a:p>
          <a:pPr>
            <a:defRPr sz="81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LLC Gain Curve with the Selected</a:t>
            </a:r>
            <a:r>
              <a:rPr lang="en-US" baseline="0"/>
              <a:t> L</a:t>
            </a:r>
            <a:r>
              <a:rPr lang="en-US" baseline="-25000"/>
              <a:t>N</a:t>
            </a:r>
            <a:r>
              <a:rPr lang="en-US" baseline="0"/>
              <a:t> and Q</a:t>
            </a:r>
            <a:r>
              <a:rPr lang="en-US" baseline="-25000"/>
              <a:t>E</a:t>
            </a:r>
          </a:p>
        </c:rich>
      </c:tx>
      <c:overlay val="0"/>
    </c:title>
    <c:autoTitleDeleted val="0"/>
    <c:plotArea>
      <c:layout>
        <c:manualLayout>
          <c:layoutTarget val="inner"/>
          <c:xMode val="edge"/>
          <c:yMode val="edge"/>
          <c:x val="0.10230995468688515"/>
          <c:y val="0.12456114762130141"/>
          <c:w val="0.7273907840345305"/>
          <c:h val="0.72545693752621609"/>
        </c:manualLayout>
      </c:layout>
      <c:scatterChart>
        <c:scatterStyle val="smoothMarker"/>
        <c:varyColors val="0"/>
        <c:ser>
          <c:idx val="0"/>
          <c:order val="0"/>
          <c:marker>
            <c:symbol val="none"/>
          </c:marker>
          <c:xVal>
            <c:numRef>
              <c:f>'tables and calculations'!$C$66:$C$140</c:f>
              <c:numCache>
                <c:formatCode>0.00</c:formatCode>
                <c:ptCount val="75"/>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numCache>
            </c:numRef>
          </c:xVal>
          <c:yVal>
            <c:numRef>
              <c:f>'tables and calculations'!$S$66:$S$140</c:f>
              <c:numCache>
                <c:formatCode>0.00</c:formatCode>
                <c:ptCount val="75"/>
                <c:pt idx="0">
                  <c:v>0</c:v>
                </c:pt>
                <c:pt idx="1">
                  <c:v>1.2368960531553209E-2</c:v>
                </c:pt>
                <c:pt idx="2">
                  <c:v>5.1270484001735804E-2</c:v>
                </c:pt>
                <c:pt idx="3">
                  <c:v>0.12261726354055234</c:v>
                </c:pt>
                <c:pt idx="4">
                  <c:v>0.2381521624759938</c:v>
                </c:pt>
                <c:pt idx="5">
                  <c:v>0.41832243223553461</c:v>
                </c:pt>
                <c:pt idx="6">
                  <c:v>0.69300844031586728</c:v>
                </c:pt>
                <c:pt idx="7">
                  <c:v>1.0784680785841156</c:v>
                </c:pt>
                <c:pt idx="8">
                  <c:v>1.4792448655512553</c:v>
                </c:pt>
                <c:pt idx="11">
                  <c:v>1.6678371816200794</c:v>
                </c:pt>
                <c:pt idx="12">
                  <c:v>1.6226741312855153</c:v>
                </c:pt>
                <c:pt idx="15">
                  <c:v>1.5008043131294002</c:v>
                </c:pt>
                <c:pt idx="16">
                  <c:v>1.3846587206954839</c:v>
                </c:pt>
                <c:pt idx="17">
                  <c:v>1.2910815761731731</c:v>
                </c:pt>
                <c:pt idx="18">
                  <c:v>1.2180934740822706</c:v>
                </c:pt>
                <c:pt idx="19">
                  <c:v>1.160882569572014</c:v>
                </c:pt>
                <c:pt idx="20">
                  <c:v>1.1153140524433405</c:v>
                </c:pt>
                <c:pt idx="21">
                  <c:v>1.0783313830269396</c:v>
                </c:pt>
                <c:pt idx="22">
                  <c:v>1.0477513239337828</c:v>
                </c:pt>
                <c:pt idx="23">
                  <c:v>1.0220156029583183</c:v>
                </c:pt>
                <c:pt idx="24">
                  <c:v>1</c:v>
                </c:pt>
                <c:pt idx="25">
                  <c:v>0.98088156847783514</c:v>
                </c:pt>
                <c:pt idx="26">
                  <c:v>0.96404861863178193</c:v>
                </c:pt>
                <c:pt idx="27">
                  <c:v>0.94903971202712034</c:v>
                </c:pt>
                <c:pt idx="28">
                  <c:v>0.93550192052033354</c:v>
                </c:pt>
                <c:pt idx="29">
                  <c:v>0.92316187859064203</c:v>
                </c:pt>
                <c:pt idx="30">
                  <c:v>0.91180540850601188</c:v>
                </c:pt>
                <c:pt idx="31">
                  <c:v>0.90126296397421546</c:v>
                </c:pt>
                <c:pt idx="32">
                  <c:v>0.89139907925159489</c:v>
                </c:pt>
                <c:pt idx="33">
                  <c:v>0.88210461572798771</c:v>
                </c:pt>
                <c:pt idx="34">
                  <c:v>0.87329099014365874</c:v>
                </c:pt>
                <c:pt idx="35">
                  <c:v>0.86488582570482631</c:v>
                </c:pt>
                <c:pt idx="36">
                  <c:v>0.85682963814890134</c:v>
                </c:pt>
                <c:pt idx="37">
                  <c:v>0.84907328378768332</c:v>
                </c:pt>
                <c:pt idx="38">
                  <c:v>0.84157597500307357</c:v>
                </c:pt>
                <c:pt idx="39">
                  <c:v>0.83430372289144961</c:v>
                </c:pt>
                <c:pt idx="40">
                  <c:v>0.82722810470098196</c:v>
                </c:pt>
                <c:pt idx="41">
                  <c:v>0.82032528058291898</c:v>
                </c:pt>
                <c:pt idx="42">
                  <c:v>0.81357520342975831</c:v>
                </c:pt>
                <c:pt idx="43">
                  <c:v>0.80696097951184087</c:v>
                </c:pt>
                <c:pt idx="44">
                  <c:v>0.80046834781859133</c:v>
                </c:pt>
                <c:pt idx="45">
                  <c:v>0.79408525353875647</c:v>
                </c:pt>
                <c:pt idx="46">
                  <c:v>0.78780149672384048</c:v>
                </c:pt>
                <c:pt idx="47">
                  <c:v>0.78160844139534769</c:v>
                </c:pt>
                <c:pt idx="48">
                  <c:v>0.77549877355143237</c:v>
                </c:pt>
                <c:pt idx="49">
                  <c:v>0.76946629896845808</c:v>
                </c:pt>
                <c:pt idx="50">
                  <c:v>0.76350577356985261</c:v>
                </c:pt>
                <c:pt idx="51">
                  <c:v>0.7576127605886479</c:v>
                </c:pt>
                <c:pt idx="52">
                  <c:v>0.75178350988399567</c:v>
                </c:pt>
                <c:pt idx="53">
                  <c:v>0.74601485566184511</c:v>
                </c:pt>
                <c:pt idx="54">
                  <c:v>0.74030412955267944</c:v>
                </c:pt>
                <c:pt idx="55">
                  <c:v>0.73464908655727124</c:v>
                </c:pt>
                <c:pt idx="56">
                  <c:v>0.72904784181717397</c:v>
                </c:pt>
                <c:pt idx="57">
                  <c:v>0.72349881652456161</c:v>
                </c:pt>
                <c:pt idx="58">
                  <c:v>0.71800069157492874</c:v>
                </c:pt>
                <c:pt idx="59">
                  <c:v>0.71255236780046416</c:v>
                </c:pt>
                <c:pt idx="60">
                  <c:v>0.70715293181292072</c:v>
                </c:pt>
                <c:pt idx="61">
                  <c:v>0.70180162664115453</c:v>
                </c:pt>
                <c:pt idx="62">
                  <c:v>0.69649782647718184</c:v>
                </c:pt>
                <c:pt idx="63">
                  <c:v>0.69124101495077317</c:v>
                </c:pt>
                <c:pt idx="64">
                  <c:v>0.68603076644080907</c:v>
                </c:pt>
                <c:pt idx="65">
                  <c:v>0.68086673000494646</c:v>
                </c:pt>
                <c:pt idx="66">
                  <c:v>0.6757486155705561</c:v>
                </c:pt>
                <c:pt idx="67">
                  <c:v>0.67067618208135815</c:v>
                </c:pt>
                <c:pt idx="68">
                  <c:v>0.66564922733754084</c:v>
                </c:pt>
                <c:pt idx="69">
                  <c:v>0.66066757930382114</c:v>
                </c:pt>
                <c:pt idx="70">
                  <c:v>0.65573108869095675</c:v>
                </c:pt>
                <c:pt idx="71">
                  <c:v>0.65083962264265849</c:v>
                </c:pt>
                <c:pt idx="72">
                  <c:v>0.64599305938241325</c:v>
                </c:pt>
                <c:pt idx="73">
                  <c:v>0.64119128369400524</c:v>
                </c:pt>
                <c:pt idx="74">
                  <c:v>0.63643418312610622</c:v>
                </c:pt>
              </c:numCache>
            </c:numRef>
          </c:yVal>
          <c:smooth val="1"/>
          <c:extLst>
            <c:ext xmlns:c16="http://schemas.microsoft.com/office/drawing/2014/chart" uri="{C3380CC4-5D6E-409C-BE32-E72D297353CC}">
              <c16:uniqueId val="{00000000-DE03-4603-9DA6-37B70DD346AA}"/>
            </c:ext>
          </c:extLst>
        </c:ser>
        <c:ser>
          <c:idx val="1"/>
          <c:order val="1"/>
          <c:tx>
            <c:v>Mg(max)</c:v>
          </c:tx>
          <c:spPr>
            <a:ln>
              <a:solidFill>
                <a:schemeClr val="accent6"/>
              </a:solidFill>
            </a:ln>
          </c:spPr>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calculations'!$U$66:$U$144</c:f>
              <c:numCache>
                <c:formatCode>0.00</c:formatCode>
                <c:ptCount val="79"/>
                <c:pt idx="0">
                  <c:v>1.3985492957746477</c:v>
                </c:pt>
                <c:pt idx="1">
                  <c:v>1.3985492957746477</c:v>
                </c:pt>
                <c:pt idx="2">
                  <c:v>1.3985492957746477</c:v>
                </c:pt>
                <c:pt idx="3">
                  <c:v>1.3985492957746477</c:v>
                </c:pt>
                <c:pt idx="4">
                  <c:v>1.3985492957746477</c:v>
                </c:pt>
                <c:pt idx="5">
                  <c:v>1.3985492957746477</c:v>
                </c:pt>
                <c:pt idx="6">
                  <c:v>1.3985492957746477</c:v>
                </c:pt>
                <c:pt idx="7">
                  <c:v>1.3985492957746477</c:v>
                </c:pt>
                <c:pt idx="8">
                  <c:v>1.3985492957746477</c:v>
                </c:pt>
                <c:pt idx="11">
                  <c:v>1.3985492957746477</c:v>
                </c:pt>
                <c:pt idx="12">
                  <c:v>1.3985492957746477</c:v>
                </c:pt>
                <c:pt idx="15">
                  <c:v>1.3985492957746477</c:v>
                </c:pt>
                <c:pt idx="16">
                  <c:v>1.3985492957746477</c:v>
                </c:pt>
                <c:pt idx="17">
                  <c:v>1.3985492957746477</c:v>
                </c:pt>
                <c:pt idx="18">
                  <c:v>1.3985492957746477</c:v>
                </c:pt>
                <c:pt idx="19">
                  <c:v>1.3985492957746477</c:v>
                </c:pt>
                <c:pt idx="20">
                  <c:v>1.3985492957746477</c:v>
                </c:pt>
                <c:pt idx="21">
                  <c:v>1.3985492957746477</c:v>
                </c:pt>
                <c:pt idx="22">
                  <c:v>1.3985492957746477</c:v>
                </c:pt>
                <c:pt idx="23">
                  <c:v>1.3985492957746477</c:v>
                </c:pt>
                <c:pt idx="24">
                  <c:v>1.3985492957746477</c:v>
                </c:pt>
                <c:pt idx="25">
                  <c:v>1.3985492957746477</c:v>
                </c:pt>
                <c:pt idx="26">
                  <c:v>1.3985492957746477</c:v>
                </c:pt>
                <c:pt idx="27">
                  <c:v>1.3985492957746477</c:v>
                </c:pt>
                <c:pt idx="28">
                  <c:v>1.3985492957746477</c:v>
                </c:pt>
                <c:pt idx="29">
                  <c:v>1.3985492957746477</c:v>
                </c:pt>
                <c:pt idx="30">
                  <c:v>1.3985492957746477</c:v>
                </c:pt>
                <c:pt idx="31">
                  <c:v>1.3985492957746477</c:v>
                </c:pt>
                <c:pt idx="32">
                  <c:v>1.3985492957746477</c:v>
                </c:pt>
                <c:pt idx="33">
                  <c:v>1.3985492957746477</c:v>
                </c:pt>
                <c:pt idx="34">
                  <c:v>1.3985492957746477</c:v>
                </c:pt>
                <c:pt idx="35">
                  <c:v>1.3985492957746477</c:v>
                </c:pt>
                <c:pt idx="36">
                  <c:v>1.3985492957746477</c:v>
                </c:pt>
                <c:pt idx="37">
                  <c:v>1.3985492957746477</c:v>
                </c:pt>
                <c:pt idx="38">
                  <c:v>1.3985492957746477</c:v>
                </c:pt>
                <c:pt idx="39">
                  <c:v>1.3985492957746477</c:v>
                </c:pt>
                <c:pt idx="40">
                  <c:v>1.3985492957746477</c:v>
                </c:pt>
                <c:pt idx="41">
                  <c:v>1.3985492957746477</c:v>
                </c:pt>
                <c:pt idx="42">
                  <c:v>1.3985492957746477</c:v>
                </c:pt>
                <c:pt idx="43">
                  <c:v>1.3985492957746477</c:v>
                </c:pt>
                <c:pt idx="44">
                  <c:v>1.3985492957746477</c:v>
                </c:pt>
                <c:pt idx="45">
                  <c:v>1.3985492957746477</c:v>
                </c:pt>
                <c:pt idx="46">
                  <c:v>1.3985492957746477</c:v>
                </c:pt>
                <c:pt idx="47">
                  <c:v>1.3985492957746477</c:v>
                </c:pt>
                <c:pt idx="48">
                  <c:v>1.3985492957746477</c:v>
                </c:pt>
                <c:pt idx="49">
                  <c:v>1.3985492957746477</c:v>
                </c:pt>
                <c:pt idx="50">
                  <c:v>1.3985492957746477</c:v>
                </c:pt>
                <c:pt idx="51">
                  <c:v>1.3985492957746477</c:v>
                </c:pt>
                <c:pt idx="52">
                  <c:v>1.3985492957746477</c:v>
                </c:pt>
                <c:pt idx="53">
                  <c:v>1.3985492957746477</c:v>
                </c:pt>
                <c:pt idx="54">
                  <c:v>1.3985492957746477</c:v>
                </c:pt>
                <c:pt idx="55">
                  <c:v>1.3985492957746477</c:v>
                </c:pt>
                <c:pt idx="56">
                  <c:v>1.3985492957746477</c:v>
                </c:pt>
                <c:pt idx="57">
                  <c:v>1.3985492957746477</c:v>
                </c:pt>
                <c:pt idx="58">
                  <c:v>1.3985492957746477</c:v>
                </c:pt>
                <c:pt idx="59">
                  <c:v>1.3985492957746477</c:v>
                </c:pt>
                <c:pt idx="60">
                  <c:v>1.3985492957746477</c:v>
                </c:pt>
                <c:pt idx="61">
                  <c:v>1.3985492957746477</c:v>
                </c:pt>
                <c:pt idx="62">
                  <c:v>1.3985492957746477</c:v>
                </c:pt>
                <c:pt idx="63">
                  <c:v>1.3985492957746477</c:v>
                </c:pt>
                <c:pt idx="64">
                  <c:v>1.3985492957746477</c:v>
                </c:pt>
                <c:pt idx="65">
                  <c:v>1.3985492957746477</c:v>
                </c:pt>
                <c:pt idx="66">
                  <c:v>1.3985492957746477</c:v>
                </c:pt>
                <c:pt idx="67">
                  <c:v>1.3985492957746477</c:v>
                </c:pt>
                <c:pt idx="68">
                  <c:v>1.3985492957746477</c:v>
                </c:pt>
                <c:pt idx="69">
                  <c:v>1.3985492957746477</c:v>
                </c:pt>
                <c:pt idx="70">
                  <c:v>1.3985492957746477</c:v>
                </c:pt>
                <c:pt idx="71">
                  <c:v>1.3985492957746477</c:v>
                </c:pt>
                <c:pt idx="72">
                  <c:v>1.3985492957746477</c:v>
                </c:pt>
                <c:pt idx="73">
                  <c:v>1.3985492957746477</c:v>
                </c:pt>
                <c:pt idx="74">
                  <c:v>1.3985492957746477</c:v>
                </c:pt>
                <c:pt idx="75">
                  <c:v>1.3985492957746477</c:v>
                </c:pt>
              </c:numCache>
            </c:numRef>
          </c:yVal>
          <c:smooth val="1"/>
          <c:extLst>
            <c:ext xmlns:c16="http://schemas.microsoft.com/office/drawing/2014/chart" uri="{C3380CC4-5D6E-409C-BE32-E72D297353CC}">
              <c16:uniqueId val="{00000001-DE03-4603-9DA6-37B70DD346AA}"/>
            </c:ext>
          </c:extLst>
        </c:ser>
        <c:ser>
          <c:idx val="2"/>
          <c:order val="2"/>
          <c:tx>
            <c:v>Mg(min)</c:v>
          </c:tx>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calculations'!$V$66:$V$144</c:f>
              <c:numCache>
                <c:formatCode>0.00</c:formatCode>
                <c:ptCount val="79"/>
                <c:pt idx="0">
                  <c:v>1.0042421052631578</c:v>
                </c:pt>
                <c:pt idx="1">
                  <c:v>1.0042421052631578</c:v>
                </c:pt>
                <c:pt idx="2">
                  <c:v>1.0042421052631578</c:v>
                </c:pt>
                <c:pt idx="3">
                  <c:v>1.0042421052631578</c:v>
                </c:pt>
                <c:pt idx="4">
                  <c:v>1.0042421052631578</c:v>
                </c:pt>
                <c:pt idx="5">
                  <c:v>1.0042421052631578</c:v>
                </c:pt>
                <c:pt idx="6">
                  <c:v>1.0042421052631578</c:v>
                </c:pt>
                <c:pt idx="7">
                  <c:v>1.0042421052631578</c:v>
                </c:pt>
                <c:pt idx="8">
                  <c:v>1.0042421052631578</c:v>
                </c:pt>
                <c:pt idx="11">
                  <c:v>1.0042421052631578</c:v>
                </c:pt>
                <c:pt idx="12">
                  <c:v>1.0042421052631578</c:v>
                </c:pt>
                <c:pt idx="15">
                  <c:v>1.0042421052631578</c:v>
                </c:pt>
                <c:pt idx="16">
                  <c:v>1.0042421052631578</c:v>
                </c:pt>
                <c:pt idx="17">
                  <c:v>1.0042421052631578</c:v>
                </c:pt>
                <c:pt idx="18">
                  <c:v>1.0042421052631578</c:v>
                </c:pt>
                <c:pt idx="19">
                  <c:v>1.0042421052631578</c:v>
                </c:pt>
                <c:pt idx="20">
                  <c:v>1.0042421052631578</c:v>
                </c:pt>
                <c:pt idx="21">
                  <c:v>1.0042421052631578</c:v>
                </c:pt>
                <c:pt idx="22">
                  <c:v>1.0042421052631578</c:v>
                </c:pt>
                <c:pt idx="23">
                  <c:v>1.0042421052631578</c:v>
                </c:pt>
                <c:pt idx="24">
                  <c:v>1.0042421052631578</c:v>
                </c:pt>
                <c:pt idx="25">
                  <c:v>1.0042421052631578</c:v>
                </c:pt>
                <c:pt idx="26">
                  <c:v>1.0042421052631578</c:v>
                </c:pt>
                <c:pt idx="27">
                  <c:v>1.0042421052631578</c:v>
                </c:pt>
                <c:pt idx="28">
                  <c:v>1.0042421052631578</c:v>
                </c:pt>
                <c:pt idx="29">
                  <c:v>1.0042421052631578</c:v>
                </c:pt>
                <c:pt idx="30">
                  <c:v>1.0042421052631578</c:v>
                </c:pt>
                <c:pt idx="31">
                  <c:v>1.0042421052631578</c:v>
                </c:pt>
                <c:pt idx="32">
                  <c:v>1.0042421052631578</c:v>
                </c:pt>
                <c:pt idx="33">
                  <c:v>1.0042421052631578</c:v>
                </c:pt>
                <c:pt idx="34">
                  <c:v>1.0042421052631578</c:v>
                </c:pt>
                <c:pt idx="35">
                  <c:v>1.0042421052631578</c:v>
                </c:pt>
                <c:pt idx="36">
                  <c:v>1.0042421052631578</c:v>
                </c:pt>
                <c:pt idx="37">
                  <c:v>1.0042421052631578</c:v>
                </c:pt>
                <c:pt idx="38">
                  <c:v>1.0042421052631578</c:v>
                </c:pt>
                <c:pt idx="39">
                  <c:v>1.0042421052631578</c:v>
                </c:pt>
                <c:pt idx="40">
                  <c:v>1.0042421052631578</c:v>
                </c:pt>
                <c:pt idx="41">
                  <c:v>1.0042421052631578</c:v>
                </c:pt>
                <c:pt idx="42">
                  <c:v>1.0042421052631578</c:v>
                </c:pt>
                <c:pt idx="43">
                  <c:v>1.0042421052631578</c:v>
                </c:pt>
                <c:pt idx="44">
                  <c:v>1.0042421052631578</c:v>
                </c:pt>
                <c:pt idx="45">
                  <c:v>1.0042421052631578</c:v>
                </c:pt>
                <c:pt idx="46">
                  <c:v>1.0042421052631578</c:v>
                </c:pt>
                <c:pt idx="47">
                  <c:v>1.0042421052631578</c:v>
                </c:pt>
                <c:pt idx="48">
                  <c:v>1.0042421052631578</c:v>
                </c:pt>
                <c:pt idx="49">
                  <c:v>1.0042421052631578</c:v>
                </c:pt>
                <c:pt idx="50">
                  <c:v>1.0042421052631578</c:v>
                </c:pt>
                <c:pt idx="51">
                  <c:v>1.0042421052631578</c:v>
                </c:pt>
                <c:pt idx="52">
                  <c:v>1.0042421052631578</c:v>
                </c:pt>
                <c:pt idx="53">
                  <c:v>1.0042421052631578</c:v>
                </c:pt>
                <c:pt idx="54">
                  <c:v>1.0042421052631578</c:v>
                </c:pt>
                <c:pt idx="55">
                  <c:v>1.0042421052631578</c:v>
                </c:pt>
                <c:pt idx="56">
                  <c:v>1.0042421052631578</c:v>
                </c:pt>
                <c:pt idx="57">
                  <c:v>1.0042421052631578</c:v>
                </c:pt>
                <c:pt idx="58">
                  <c:v>1.0042421052631578</c:v>
                </c:pt>
                <c:pt idx="59">
                  <c:v>1.0042421052631578</c:v>
                </c:pt>
                <c:pt idx="60">
                  <c:v>1.0042421052631578</c:v>
                </c:pt>
                <c:pt idx="61">
                  <c:v>1.0042421052631578</c:v>
                </c:pt>
                <c:pt idx="62">
                  <c:v>1.0042421052631578</c:v>
                </c:pt>
                <c:pt idx="63">
                  <c:v>1.0042421052631578</c:v>
                </c:pt>
                <c:pt idx="64">
                  <c:v>1.0042421052631578</c:v>
                </c:pt>
                <c:pt idx="65">
                  <c:v>1.0042421052631578</c:v>
                </c:pt>
                <c:pt idx="66">
                  <c:v>1.0042421052631578</c:v>
                </c:pt>
                <c:pt idx="67">
                  <c:v>1.0042421052631578</c:v>
                </c:pt>
                <c:pt idx="68">
                  <c:v>1.0042421052631578</c:v>
                </c:pt>
                <c:pt idx="69">
                  <c:v>1.0042421052631578</c:v>
                </c:pt>
                <c:pt idx="70">
                  <c:v>1.0042421052631578</c:v>
                </c:pt>
                <c:pt idx="71">
                  <c:v>1.0042421052631578</c:v>
                </c:pt>
                <c:pt idx="72">
                  <c:v>1.0042421052631578</c:v>
                </c:pt>
                <c:pt idx="73">
                  <c:v>1.0042421052631578</c:v>
                </c:pt>
                <c:pt idx="74">
                  <c:v>1.0042421052631578</c:v>
                </c:pt>
                <c:pt idx="75">
                  <c:v>1.0042421052631578</c:v>
                </c:pt>
              </c:numCache>
            </c:numRef>
          </c:yVal>
          <c:smooth val="1"/>
          <c:extLst>
            <c:ext xmlns:c16="http://schemas.microsoft.com/office/drawing/2014/chart" uri="{C3380CC4-5D6E-409C-BE32-E72D297353CC}">
              <c16:uniqueId val="{00000002-DE03-4603-9DA6-37B70DD346AA}"/>
            </c:ext>
          </c:extLst>
        </c:ser>
        <c:ser>
          <c:idx val="3"/>
          <c:order val="3"/>
          <c:spPr>
            <a:ln>
              <a:prstDash val="sysDash"/>
            </a:ln>
          </c:spPr>
          <c:marker>
            <c:symbol val="none"/>
          </c:marker>
          <c:xVal>
            <c:numRef>
              <c:f>'tables and calculations'!$C$66:$C$140</c:f>
              <c:numCache>
                <c:formatCode>0.00</c:formatCode>
                <c:ptCount val="75"/>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numCache>
            </c:numRef>
          </c:xVal>
          <c:yVal>
            <c:numRef>
              <c:f>'tables and calculations'!$AO$66:$AO$140</c:f>
              <c:numCache>
                <c:formatCode>0.00</c:formatCode>
                <c:ptCount val="75"/>
                <c:pt idx="0">
                  <c:v>0</c:v>
                </c:pt>
                <c:pt idx="1">
                  <c:v>1.2407703052923609E-2</c:v>
                </c:pt>
                <c:pt idx="2">
                  <c:v>5.1960464913540817E-2</c:v>
                </c:pt>
                <c:pt idx="3">
                  <c:v>0.12683358300574007</c:v>
                </c:pt>
                <c:pt idx="4">
                  <c:v>0.25588677715526537</c:v>
                </c:pt>
                <c:pt idx="5">
                  <c:v>0.48367872960459052</c:v>
                </c:pt>
                <c:pt idx="6">
                  <c:v>0.93657847194652832</c:v>
                </c:pt>
                <c:pt idx="7">
                  <c:v>2.1510594801590943</c:v>
                </c:pt>
                <c:pt idx="8">
                  <c:v>13.57781048983747</c:v>
                </c:pt>
                <c:pt idx="11">
                  <c:v>5.1378075017788465</c:v>
                </c:pt>
                <c:pt idx="12">
                  <c:v>2.5872821028233099</c:v>
                </c:pt>
                <c:pt idx="15">
                  <c:v>1.8922520589990954</c:v>
                </c:pt>
                <c:pt idx="16">
                  <c:v>1.5712223559662544</c:v>
                </c:pt>
                <c:pt idx="17">
                  <c:v>1.3879668995323982</c:v>
                </c:pt>
                <c:pt idx="18">
                  <c:v>1.2703986923497101</c:v>
                </c:pt>
                <c:pt idx="19">
                  <c:v>1.1891377847032556</c:v>
                </c:pt>
                <c:pt idx="20">
                  <c:v>1.1299825228909022</c:v>
                </c:pt>
                <c:pt idx="21">
                  <c:v>1.0852396397674164</c:v>
                </c:pt>
                <c:pt idx="22">
                  <c:v>1.050385823707036</c:v>
                </c:pt>
                <c:pt idx="23">
                  <c:v>1.0225917952824024</c:v>
                </c:pt>
                <c:pt idx="24">
                  <c:v>1</c:v>
                </c:pt>
                <c:pt idx="25">
                  <c:v>0.98134234517778463</c:v>
                </c:pt>
                <c:pt idx="26">
                  <c:v>0.9657249015717938</c:v>
                </c:pt>
                <c:pt idx="27">
                  <c:v>0.95250032502846027</c:v>
                </c:pt>
                <c:pt idx="28">
                  <c:v>0.9411889944246411</c:v>
                </c:pt>
                <c:pt idx="29">
                  <c:v>0.93142848961155389</c:v>
                </c:pt>
                <c:pt idx="30">
                  <c:v>0.92294021827186312</c:v>
                </c:pt>
                <c:pt idx="31">
                  <c:v>0.91550677754147891</c:v>
                </c:pt>
                <c:pt idx="32">
                  <c:v>0.9089562363254623</c:v>
                </c:pt>
                <c:pt idx="33">
                  <c:v>0.90315099634476281</c:v>
                </c:pt>
                <c:pt idx="34">
                  <c:v>0.8979797526564548</c:v>
                </c:pt>
                <c:pt idx="35">
                  <c:v>0.8933515955799507</c:v>
                </c:pt>
                <c:pt idx="36">
                  <c:v>0.88919161946255387</c:v>
                </c:pt>
                <c:pt idx="37">
                  <c:v>0.88543760943536054</c:v>
                </c:pt>
                <c:pt idx="38">
                  <c:v>0.88203751101290573</c:v>
                </c:pt>
                <c:pt idx="39">
                  <c:v>0.87894747602057732</c:v>
                </c:pt>
                <c:pt idx="40">
                  <c:v>0.87613033815181995</c:v>
                </c:pt>
                <c:pt idx="41">
                  <c:v>0.87355441249764032</c:v>
                </c:pt>
                <c:pt idx="42">
                  <c:v>0.87119254197568852</c:v>
                </c:pt>
                <c:pt idx="43">
                  <c:v>0.86902133377381197</c:v>
                </c:pt>
                <c:pt idx="44">
                  <c:v>0.86702054336403822</c:v>
                </c:pt>
                <c:pt idx="45">
                  <c:v>0.86517257409676229</c:v>
                </c:pt>
                <c:pt idx="46">
                  <c:v>0.86346206803638148</c:v>
                </c:pt>
                <c:pt idx="47">
                  <c:v>0.86187556935788479</c:v>
                </c:pt>
                <c:pt idx="48">
                  <c:v>0.86040124584858546</c:v>
                </c:pt>
                <c:pt idx="49">
                  <c:v>0.85902865724205935</c:v>
                </c:pt>
                <c:pt idx="50">
                  <c:v>0.85774856152958812</c:v>
                </c:pt>
                <c:pt idx="51">
                  <c:v>0.85655275224642624</c:v>
                </c:pt>
                <c:pt idx="52">
                  <c:v>0.85543392115915362</c:v>
                </c:pt>
                <c:pt idx="53">
                  <c:v>0.85438554189079918</c:v>
                </c:pt>
                <c:pt idx="54">
                  <c:v>0.85340177088896518</c:v>
                </c:pt>
                <c:pt idx="55">
                  <c:v>0.85247736282598774</c:v>
                </c:pt>
                <c:pt idx="56">
                  <c:v>0.85160759806166331</c:v>
                </c:pt>
                <c:pt idx="57">
                  <c:v>0.85078822023031242</c:v>
                </c:pt>
                <c:pt idx="58">
                  <c:v>0.85001538235935103</c:v>
                </c:pt>
                <c:pt idx="59">
                  <c:v>0.8492856002045065</c:v>
                </c:pt>
                <c:pt idx="60">
                  <c:v>0.84859571171161652</c:v>
                </c:pt>
                <c:pt idx="61">
                  <c:v>0.84794284169773992</c:v>
                </c:pt>
                <c:pt idx="62">
                  <c:v>0.84732437099340463</c:v>
                </c:pt>
                <c:pt idx="63">
                  <c:v>0.84673790941013505</c:v>
                </c:pt>
                <c:pt idx="64">
                  <c:v>0.84618127199804338</c:v>
                </c:pt>
                <c:pt idx="65">
                  <c:v>0.84565245814143508</c:v>
                </c:pt>
                <c:pt idx="66">
                  <c:v>0.84514963310942537</c:v>
                </c:pt>
                <c:pt idx="67">
                  <c:v>0.84467111173595244</c:v>
                </c:pt>
                <c:pt idx="68">
                  <c:v>0.84421534395161646</c:v>
                </c:pt>
                <c:pt idx="69">
                  <c:v>0.84378090192996236</c:v>
                </c:pt>
                <c:pt idx="70">
                  <c:v>0.84336646864468234</c:v>
                </c:pt>
                <c:pt idx="71">
                  <c:v>0.84297082766272413</c:v>
                </c:pt>
                <c:pt idx="72">
                  <c:v>0.84259285402244899</c:v>
                </c:pt>
                <c:pt idx="73">
                  <c:v>0.84223150606645636</c:v>
                </c:pt>
                <c:pt idx="74">
                  <c:v>0.84188581811614138</c:v>
                </c:pt>
              </c:numCache>
            </c:numRef>
          </c:yVal>
          <c:smooth val="1"/>
          <c:extLst>
            <c:ext xmlns:c16="http://schemas.microsoft.com/office/drawing/2014/chart" uri="{C3380CC4-5D6E-409C-BE32-E72D297353CC}">
              <c16:uniqueId val="{00000003-DE03-4603-9DA6-37B70DD346AA}"/>
            </c:ext>
          </c:extLst>
        </c:ser>
        <c:dLbls>
          <c:showLegendKey val="0"/>
          <c:showVal val="0"/>
          <c:showCatName val="0"/>
          <c:showSerName val="0"/>
          <c:showPercent val="0"/>
          <c:showBubbleSize val="0"/>
        </c:dLbls>
        <c:axId val="167104896"/>
        <c:axId val="167106816"/>
      </c:scatterChart>
      <c:valAx>
        <c:axId val="167104896"/>
        <c:scaling>
          <c:orientation val="minMax"/>
          <c:max val="3.5"/>
        </c:scaling>
        <c:delete val="0"/>
        <c:axPos val="b"/>
        <c:majorGridlines/>
        <c:minorGridlines/>
        <c:title>
          <c:tx>
            <c:rich>
              <a:bodyPr/>
              <a:lstStyle/>
              <a:p>
                <a:pPr>
                  <a:defRPr/>
                </a:pPr>
                <a:r>
                  <a:rPr lang="en-US"/>
                  <a:t>Normalized Frequency (f</a:t>
                </a:r>
                <a:r>
                  <a:rPr lang="en-US" baseline="-25000"/>
                  <a:t>N</a:t>
                </a:r>
                <a:r>
                  <a:rPr lang="en-US"/>
                  <a:t>)</a:t>
                </a:r>
              </a:p>
            </c:rich>
          </c:tx>
          <c:overlay val="0"/>
        </c:title>
        <c:numFmt formatCode="0.00" sourceLinked="1"/>
        <c:majorTickMark val="out"/>
        <c:minorTickMark val="none"/>
        <c:tickLblPos val="nextTo"/>
        <c:crossAx val="167106816"/>
        <c:crosses val="autoZero"/>
        <c:crossBetween val="midCat"/>
        <c:majorUnit val="0.5"/>
        <c:minorUnit val="0.1"/>
      </c:valAx>
      <c:valAx>
        <c:axId val="167106816"/>
        <c:scaling>
          <c:orientation val="minMax"/>
          <c:max val="2"/>
          <c:min val="0"/>
        </c:scaling>
        <c:delete val="0"/>
        <c:axPos val="l"/>
        <c:majorGridlines/>
        <c:minorGridlines/>
        <c:title>
          <c:tx>
            <c:rich>
              <a:bodyPr rot="-5400000" vert="horz"/>
              <a:lstStyle/>
              <a:p>
                <a:pPr>
                  <a:defRPr/>
                </a:pPr>
                <a:r>
                  <a:rPr lang="en-US"/>
                  <a:t>Gain (M</a:t>
                </a:r>
                <a:r>
                  <a:rPr lang="en-US" baseline="-25000"/>
                  <a:t>G</a:t>
                </a:r>
                <a:r>
                  <a:rPr lang="en-US"/>
                  <a:t>)</a:t>
                </a:r>
              </a:p>
            </c:rich>
          </c:tx>
          <c:overlay val="0"/>
        </c:title>
        <c:numFmt formatCode="0.00" sourceLinked="1"/>
        <c:majorTickMark val="out"/>
        <c:minorTickMark val="none"/>
        <c:tickLblPos val="nextTo"/>
        <c:crossAx val="167104896"/>
        <c:crosses val="autoZero"/>
        <c:crossBetween val="midCat"/>
        <c:minorUnit val="0.1"/>
      </c:valAx>
    </c:plotArea>
    <c:legend>
      <c:legendPos val="b"/>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t>
            </a:r>
            <a:r>
              <a:rPr lang="en-US" baseline="-25000"/>
              <a:t>G(peak)</a:t>
            </a:r>
            <a:r>
              <a:rPr lang="en-US"/>
              <a:t> Vs Q</a:t>
            </a:r>
            <a:r>
              <a:rPr lang="en-US" baseline="-25000"/>
              <a:t>E</a:t>
            </a:r>
            <a:r>
              <a:rPr lang="en-US"/>
              <a:t> with respect to L</a:t>
            </a:r>
            <a:r>
              <a:rPr lang="en-US" baseline="-25000"/>
              <a:t>N</a:t>
            </a:r>
          </a:p>
        </c:rich>
      </c:tx>
      <c:overlay val="0"/>
    </c:title>
    <c:autoTitleDeleted val="0"/>
    <c:plotArea>
      <c:layout/>
      <c:scatterChart>
        <c:scatterStyle val="smoothMarker"/>
        <c:varyColors val="0"/>
        <c:ser>
          <c:idx val="6"/>
          <c:order val="0"/>
          <c:tx>
            <c:v>Ln = 2</c:v>
          </c:tx>
          <c:spPr>
            <a:ln>
              <a:solidFill>
                <a:srgbClr val="FF0000"/>
              </a:solidFill>
            </a:ln>
          </c:spPr>
          <c:marker>
            <c:symbol val="none"/>
          </c:marker>
          <c:xVal>
            <c:numRef>
              <c:f>'tables and calculations'!$G$8:$G$22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calculations'!$F$8:$F$22</c:f>
              <c:numCache>
                <c:formatCode>0.00E+00</c:formatCode>
                <c:ptCount val="15"/>
                <c:pt idx="0">
                  <c:v>5.81</c:v>
                </c:pt>
                <c:pt idx="1">
                  <c:v>3.53</c:v>
                </c:pt>
                <c:pt idx="2">
                  <c:v>2.57</c:v>
                </c:pt>
                <c:pt idx="3">
                  <c:v>2.0499999999999998</c:v>
                </c:pt>
                <c:pt idx="4">
                  <c:v>1.73</c:v>
                </c:pt>
                <c:pt idx="5">
                  <c:v>1.52</c:v>
                </c:pt>
                <c:pt idx="6">
                  <c:v>1.38</c:v>
                </c:pt>
                <c:pt idx="7">
                  <c:v>1.28</c:v>
                </c:pt>
                <c:pt idx="8">
                  <c:v>1.21</c:v>
                </c:pt>
                <c:pt idx="9">
                  <c:v>1.1599999999999999</c:v>
                </c:pt>
                <c:pt idx="10">
                  <c:v>1.1299999999999999</c:v>
                </c:pt>
                <c:pt idx="11">
                  <c:v>1.1100000000000001</c:v>
                </c:pt>
                <c:pt idx="12">
                  <c:v>1.0900000000000001</c:v>
                </c:pt>
                <c:pt idx="13">
                  <c:v>1.07</c:v>
                </c:pt>
                <c:pt idx="14">
                  <c:v>1.06</c:v>
                </c:pt>
              </c:numCache>
            </c:numRef>
          </c:yVal>
          <c:smooth val="1"/>
          <c:extLst>
            <c:ext xmlns:c16="http://schemas.microsoft.com/office/drawing/2014/chart" uri="{C3380CC4-5D6E-409C-BE32-E72D297353CC}">
              <c16:uniqueId val="{00000000-ECCD-4CB0-AF27-50E2E62BF332}"/>
            </c:ext>
          </c:extLst>
        </c:ser>
        <c:ser>
          <c:idx val="1"/>
          <c:order val="1"/>
          <c:tx>
            <c:v>Ln = 2.5</c:v>
          </c:tx>
          <c:spPr>
            <a:ln>
              <a:solidFill>
                <a:srgbClr val="FF0000"/>
              </a:solidFill>
              <a:prstDash val="sysDash"/>
            </a:ln>
          </c:spPr>
          <c:marker>
            <c:symbol val="none"/>
          </c:marker>
          <c:xVal>
            <c:numRef>
              <c:f>'tables and calculations'!$K$8:$K$22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calculations'!$J$8:$J$22</c:f>
              <c:numCache>
                <c:formatCode>0.00E+00</c:formatCode>
                <c:ptCount val="15"/>
                <c:pt idx="0">
                  <c:v>5.03</c:v>
                </c:pt>
                <c:pt idx="1">
                  <c:v>3.06</c:v>
                </c:pt>
                <c:pt idx="2">
                  <c:v>2.2400000000000002</c:v>
                </c:pt>
                <c:pt idx="3">
                  <c:v>1.8</c:v>
                </c:pt>
                <c:pt idx="4">
                  <c:v>1.53</c:v>
                </c:pt>
                <c:pt idx="5">
                  <c:v>1.36</c:v>
                </c:pt>
                <c:pt idx="6">
                  <c:v>1.25</c:v>
                </c:pt>
                <c:pt idx="7">
                  <c:v>1.18</c:v>
                </c:pt>
                <c:pt idx="8">
                  <c:v>1.1299999999999999</c:v>
                </c:pt>
                <c:pt idx="9">
                  <c:v>1.1000000000000001</c:v>
                </c:pt>
                <c:pt idx="10">
                  <c:v>1.08</c:v>
                </c:pt>
                <c:pt idx="11">
                  <c:v>1.07</c:v>
                </c:pt>
                <c:pt idx="12">
                  <c:v>1.05</c:v>
                </c:pt>
                <c:pt idx="13">
                  <c:v>1.05</c:v>
                </c:pt>
                <c:pt idx="14">
                  <c:v>1.04</c:v>
                </c:pt>
              </c:numCache>
            </c:numRef>
          </c:yVal>
          <c:smooth val="1"/>
          <c:extLst>
            <c:ext xmlns:c16="http://schemas.microsoft.com/office/drawing/2014/chart" uri="{C3380CC4-5D6E-409C-BE32-E72D297353CC}">
              <c16:uniqueId val="{00000001-ECCD-4CB0-AF27-50E2E62BF332}"/>
            </c:ext>
          </c:extLst>
        </c:ser>
        <c:ser>
          <c:idx val="0"/>
          <c:order val="2"/>
          <c:tx>
            <c:v>Ln = 3</c:v>
          </c:tx>
          <c:spPr>
            <a:ln>
              <a:solidFill>
                <a:schemeClr val="accent6">
                  <a:lumMod val="75000"/>
                </a:schemeClr>
              </a:solidFill>
            </a:ln>
          </c:spPr>
          <c:marker>
            <c:symbol val="none"/>
          </c:marker>
          <c:xVal>
            <c:numRef>
              <c:f>'tables and calculations'!$AF$8:$AF$23</c:f>
              <c:numCache>
                <c:formatCode>0.00E+00</c:formatCode>
                <c:ptCount val="16"/>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calculations'!$O$8:$O$22</c:f>
              <c:numCache>
                <c:formatCode>0.00E+00</c:formatCode>
                <c:ptCount val="15"/>
                <c:pt idx="0">
                  <c:v>4.47</c:v>
                </c:pt>
                <c:pt idx="1">
                  <c:v>2.74</c:v>
                </c:pt>
                <c:pt idx="2">
                  <c:v>2.0099999999999998</c:v>
                </c:pt>
                <c:pt idx="3">
                  <c:v>1.63</c:v>
                </c:pt>
                <c:pt idx="4">
                  <c:v>1.4</c:v>
                </c:pt>
                <c:pt idx="5">
                  <c:v>1.26</c:v>
                </c:pt>
                <c:pt idx="6">
                  <c:v>1.17</c:v>
                </c:pt>
                <c:pt idx="7">
                  <c:v>1.1200000000000001</c:v>
                </c:pt>
                <c:pt idx="8">
                  <c:v>1.0900000000000001</c:v>
                </c:pt>
                <c:pt idx="9">
                  <c:v>1.07</c:v>
                </c:pt>
                <c:pt idx="10">
                  <c:v>1.05</c:v>
                </c:pt>
                <c:pt idx="11">
                  <c:v>1.04</c:v>
                </c:pt>
                <c:pt idx="12">
                  <c:v>1.04</c:v>
                </c:pt>
                <c:pt idx="13">
                  <c:v>1.03</c:v>
                </c:pt>
                <c:pt idx="14">
                  <c:v>1.03</c:v>
                </c:pt>
              </c:numCache>
            </c:numRef>
          </c:yVal>
          <c:smooth val="1"/>
          <c:extLst>
            <c:ext xmlns:c16="http://schemas.microsoft.com/office/drawing/2014/chart" uri="{C3380CC4-5D6E-409C-BE32-E72D297353CC}">
              <c16:uniqueId val="{00000002-ECCD-4CB0-AF27-50E2E62BF332}"/>
            </c:ext>
          </c:extLst>
        </c:ser>
        <c:ser>
          <c:idx val="2"/>
          <c:order val="3"/>
          <c:tx>
            <c:v>Ln = 3.5</c:v>
          </c:tx>
          <c:spPr>
            <a:ln>
              <a:solidFill>
                <a:schemeClr val="accent6">
                  <a:lumMod val="75000"/>
                </a:schemeClr>
              </a:solidFill>
              <a:prstDash val="sysDash"/>
            </a:ln>
          </c:spPr>
          <c:marker>
            <c:symbol val="none"/>
          </c:marker>
          <c:xVal>
            <c:numRef>
              <c:f>'tables and calculations'!$T$8:$T$22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calculations'!$S$8:$S$22</c:f>
              <c:numCache>
                <c:formatCode>0.00E+00</c:formatCode>
                <c:ptCount val="15"/>
                <c:pt idx="0">
                  <c:v>4.09</c:v>
                </c:pt>
                <c:pt idx="1">
                  <c:v>2.5</c:v>
                </c:pt>
                <c:pt idx="2">
                  <c:v>1.85</c:v>
                </c:pt>
                <c:pt idx="3">
                  <c:v>1.5</c:v>
                </c:pt>
                <c:pt idx="4">
                  <c:v>1.31</c:v>
                </c:pt>
                <c:pt idx="5">
                  <c:v>1.19</c:v>
                </c:pt>
                <c:pt idx="6">
                  <c:v>1.1200000000000001</c:v>
                </c:pt>
                <c:pt idx="7">
                  <c:v>1.0900000000000001</c:v>
                </c:pt>
                <c:pt idx="8">
                  <c:v>1.06</c:v>
                </c:pt>
                <c:pt idx="9">
                  <c:v>1.05</c:v>
                </c:pt>
                <c:pt idx="10">
                  <c:v>1.04</c:v>
                </c:pt>
                <c:pt idx="11">
                  <c:v>1.03</c:v>
                </c:pt>
                <c:pt idx="12">
                  <c:v>1.03</c:v>
                </c:pt>
                <c:pt idx="13">
                  <c:v>1.02</c:v>
                </c:pt>
                <c:pt idx="14">
                  <c:v>1.02</c:v>
                </c:pt>
              </c:numCache>
            </c:numRef>
          </c:yVal>
          <c:smooth val="1"/>
          <c:extLst>
            <c:ext xmlns:c16="http://schemas.microsoft.com/office/drawing/2014/chart" uri="{C3380CC4-5D6E-409C-BE32-E72D297353CC}">
              <c16:uniqueId val="{00000003-ECCD-4CB0-AF27-50E2E62BF332}"/>
            </c:ext>
          </c:extLst>
        </c:ser>
        <c:ser>
          <c:idx val="3"/>
          <c:order val="4"/>
          <c:tx>
            <c:v>Ln = 4</c:v>
          </c:tx>
          <c:spPr>
            <a:ln>
              <a:solidFill>
                <a:schemeClr val="accent4">
                  <a:lumMod val="75000"/>
                </a:schemeClr>
              </a:solidFill>
            </a:ln>
          </c:spPr>
          <c:marker>
            <c:symbol val="none"/>
          </c:marker>
          <c:xVal>
            <c:numRef>
              <c:f>'tables and calculations'!$X$8:$X$22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calculations'!$W$8:$W$22</c:f>
              <c:numCache>
                <c:formatCode>0.00E+00</c:formatCode>
                <c:ptCount val="15"/>
                <c:pt idx="0">
                  <c:v>3.76</c:v>
                </c:pt>
                <c:pt idx="1">
                  <c:v>2.3199999999999998</c:v>
                </c:pt>
                <c:pt idx="2">
                  <c:v>1.72</c:v>
                </c:pt>
                <c:pt idx="3">
                  <c:v>1.41</c:v>
                </c:pt>
                <c:pt idx="4">
                  <c:v>1.24</c:v>
                </c:pt>
                <c:pt idx="5">
                  <c:v>1.1399999999999999</c:v>
                </c:pt>
                <c:pt idx="6">
                  <c:v>1.0900000000000001</c:v>
                </c:pt>
                <c:pt idx="7">
                  <c:v>1.06</c:v>
                </c:pt>
                <c:pt idx="8">
                  <c:v>1.05</c:v>
                </c:pt>
                <c:pt idx="9">
                  <c:v>1.04</c:v>
                </c:pt>
                <c:pt idx="10">
                  <c:v>1.03</c:v>
                </c:pt>
                <c:pt idx="11">
                  <c:v>1.02</c:v>
                </c:pt>
                <c:pt idx="12">
                  <c:v>1.02</c:v>
                </c:pt>
                <c:pt idx="13">
                  <c:v>1.02</c:v>
                </c:pt>
                <c:pt idx="14">
                  <c:v>1.01</c:v>
                </c:pt>
              </c:numCache>
            </c:numRef>
          </c:yVal>
          <c:smooth val="1"/>
          <c:extLst>
            <c:ext xmlns:c16="http://schemas.microsoft.com/office/drawing/2014/chart" uri="{C3380CC4-5D6E-409C-BE32-E72D297353CC}">
              <c16:uniqueId val="{00000004-ECCD-4CB0-AF27-50E2E62BF332}"/>
            </c:ext>
          </c:extLst>
        </c:ser>
        <c:ser>
          <c:idx val="4"/>
          <c:order val="5"/>
          <c:tx>
            <c:v>Ln = 4.5</c:v>
          </c:tx>
          <c:spPr>
            <a:ln>
              <a:solidFill>
                <a:schemeClr val="accent4">
                  <a:lumMod val="75000"/>
                </a:schemeClr>
              </a:solidFill>
              <a:prstDash val="sysDash"/>
            </a:ln>
          </c:spPr>
          <c:marker>
            <c:symbol val="none"/>
          </c:marker>
          <c:xVal>
            <c:numRef>
              <c:f>'tables and calculations'!$AB$8:$AB$22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calculations'!$AA$8:$AA$22</c:f>
              <c:numCache>
                <c:formatCode>0.00E+00</c:formatCode>
                <c:ptCount val="15"/>
                <c:pt idx="0">
                  <c:v>3.51</c:v>
                </c:pt>
                <c:pt idx="1">
                  <c:v>2.17</c:v>
                </c:pt>
                <c:pt idx="2">
                  <c:v>1.62</c:v>
                </c:pt>
                <c:pt idx="3">
                  <c:v>1.34</c:v>
                </c:pt>
                <c:pt idx="4">
                  <c:v>1.19</c:v>
                </c:pt>
                <c:pt idx="5">
                  <c:v>1.1100000000000001</c:v>
                </c:pt>
                <c:pt idx="6">
                  <c:v>1.07</c:v>
                </c:pt>
                <c:pt idx="7">
                  <c:v>1.05</c:v>
                </c:pt>
                <c:pt idx="8">
                  <c:v>1.04</c:v>
                </c:pt>
                <c:pt idx="9">
                  <c:v>1.03</c:v>
                </c:pt>
                <c:pt idx="10">
                  <c:v>1.02</c:v>
                </c:pt>
                <c:pt idx="11">
                  <c:v>1.02</c:v>
                </c:pt>
                <c:pt idx="12">
                  <c:v>1.02</c:v>
                </c:pt>
                <c:pt idx="13">
                  <c:v>1.01</c:v>
                </c:pt>
                <c:pt idx="14">
                  <c:v>1.01</c:v>
                </c:pt>
              </c:numCache>
            </c:numRef>
          </c:yVal>
          <c:smooth val="1"/>
          <c:extLst>
            <c:ext xmlns:c16="http://schemas.microsoft.com/office/drawing/2014/chart" uri="{C3380CC4-5D6E-409C-BE32-E72D297353CC}">
              <c16:uniqueId val="{00000005-ECCD-4CB0-AF27-50E2E62BF332}"/>
            </c:ext>
          </c:extLst>
        </c:ser>
        <c:ser>
          <c:idx val="5"/>
          <c:order val="6"/>
          <c:tx>
            <c:v>Ln = 5</c:v>
          </c:tx>
          <c:spPr>
            <a:ln>
              <a:solidFill>
                <a:srgbClr val="00B050"/>
              </a:solidFill>
            </a:ln>
          </c:spPr>
          <c:marker>
            <c:symbol val="none"/>
          </c:marker>
          <c:xVal>
            <c:numRef>
              <c:f>'tables and calculations'!$AF$8:$AF$22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calculations'!$AE$8:$AE$22</c:f>
              <c:numCache>
                <c:formatCode>0.00E+00</c:formatCode>
                <c:ptCount val="15"/>
                <c:pt idx="0">
                  <c:v>3.32</c:v>
                </c:pt>
                <c:pt idx="1">
                  <c:v>2.0499999999999998</c:v>
                </c:pt>
                <c:pt idx="2">
                  <c:v>1.54</c:v>
                </c:pt>
                <c:pt idx="3">
                  <c:v>1.28</c:v>
                </c:pt>
                <c:pt idx="4">
                  <c:v>1.1499999999999999</c:v>
                </c:pt>
                <c:pt idx="5">
                  <c:v>1.08</c:v>
                </c:pt>
                <c:pt idx="6">
                  <c:v>1.05</c:v>
                </c:pt>
                <c:pt idx="7">
                  <c:v>1.04</c:v>
                </c:pt>
                <c:pt idx="8">
                  <c:v>1.03</c:v>
                </c:pt>
                <c:pt idx="9">
                  <c:v>1.02</c:v>
                </c:pt>
                <c:pt idx="10">
                  <c:v>1.02</c:v>
                </c:pt>
                <c:pt idx="11">
                  <c:v>1.01</c:v>
                </c:pt>
                <c:pt idx="12">
                  <c:v>1.01</c:v>
                </c:pt>
                <c:pt idx="13">
                  <c:v>1.01</c:v>
                </c:pt>
                <c:pt idx="14">
                  <c:v>1.01</c:v>
                </c:pt>
              </c:numCache>
            </c:numRef>
          </c:yVal>
          <c:smooth val="1"/>
          <c:extLst>
            <c:ext xmlns:c16="http://schemas.microsoft.com/office/drawing/2014/chart" uri="{C3380CC4-5D6E-409C-BE32-E72D297353CC}">
              <c16:uniqueId val="{00000006-ECCD-4CB0-AF27-50E2E62BF332}"/>
            </c:ext>
          </c:extLst>
        </c:ser>
        <c:ser>
          <c:idx val="7"/>
          <c:order val="7"/>
          <c:tx>
            <c:v>Ln = 6</c:v>
          </c:tx>
          <c:spPr>
            <a:ln>
              <a:solidFill>
                <a:schemeClr val="accent1"/>
              </a:solidFill>
            </a:ln>
          </c:spPr>
          <c:marker>
            <c:symbol val="none"/>
          </c:marker>
          <c:xVal>
            <c:numRef>
              <c:f>'tables and calculations'!$AN$8:$AN$22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calculations'!$AM$8:$AM$22</c:f>
              <c:numCache>
                <c:formatCode>0.00E+00</c:formatCode>
                <c:ptCount val="15"/>
                <c:pt idx="0">
                  <c:v>3</c:v>
                </c:pt>
                <c:pt idx="1">
                  <c:v>1.86</c:v>
                </c:pt>
                <c:pt idx="2">
                  <c:v>1.41</c:v>
                </c:pt>
                <c:pt idx="3">
                  <c:v>1.19</c:v>
                </c:pt>
                <c:pt idx="4">
                  <c:v>1.0900000000000001</c:v>
                </c:pt>
                <c:pt idx="5">
                  <c:v>1.05</c:v>
                </c:pt>
                <c:pt idx="6">
                  <c:v>1.03</c:v>
                </c:pt>
                <c:pt idx="7">
                  <c:v>1.02</c:v>
                </c:pt>
                <c:pt idx="8">
                  <c:v>1.02</c:v>
                </c:pt>
                <c:pt idx="9">
                  <c:v>1.01</c:v>
                </c:pt>
                <c:pt idx="10">
                  <c:v>1.01</c:v>
                </c:pt>
                <c:pt idx="11">
                  <c:v>1.01</c:v>
                </c:pt>
                <c:pt idx="12">
                  <c:v>1.01</c:v>
                </c:pt>
                <c:pt idx="13">
                  <c:v>1.01</c:v>
                </c:pt>
                <c:pt idx="14">
                  <c:v>1.01</c:v>
                </c:pt>
              </c:numCache>
            </c:numRef>
          </c:yVal>
          <c:smooth val="1"/>
          <c:extLst>
            <c:ext xmlns:c16="http://schemas.microsoft.com/office/drawing/2014/chart" uri="{C3380CC4-5D6E-409C-BE32-E72D297353CC}">
              <c16:uniqueId val="{00000007-ECCD-4CB0-AF27-50E2E62BF332}"/>
            </c:ext>
          </c:extLst>
        </c:ser>
        <c:ser>
          <c:idx val="8"/>
          <c:order val="8"/>
          <c:tx>
            <c:v>Ln = 7</c:v>
          </c:tx>
          <c:spPr>
            <a:ln>
              <a:solidFill>
                <a:schemeClr val="accent2">
                  <a:lumMod val="75000"/>
                </a:schemeClr>
              </a:solidFill>
            </a:ln>
          </c:spPr>
          <c:marker>
            <c:symbol val="none"/>
          </c:marker>
          <c:xVal>
            <c:numRef>
              <c:f>'tables and calculations'!$AV$8:$AV$22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calculations'!$AU$8:$AU$22</c:f>
              <c:numCache>
                <c:formatCode>0.00E+00</c:formatCode>
                <c:ptCount val="15"/>
                <c:pt idx="0">
                  <c:v>2.75</c:v>
                </c:pt>
                <c:pt idx="1">
                  <c:v>1.72</c:v>
                </c:pt>
                <c:pt idx="2">
                  <c:v>1.32</c:v>
                </c:pt>
                <c:pt idx="3">
                  <c:v>1.1399999999999999</c:v>
                </c:pt>
                <c:pt idx="4">
                  <c:v>1.06</c:v>
                </c:pt>
                <c:pt idx="5">
                  <c:v>1.04</c:v>
                </c:pt>
                <c:pt idx="6">
                  <c:v>1.02</c:v>
                </c:pt>
                <c:pt idx="7">
                  <c:v>1.02</c:v>
                </c:pt>
                <c:pt idx="8">
                  <c:v>1.01</c:v>
                </c:pt>
                <c:pt idx="9">
                  <c:v>1.01</c:v>
                </c:pt>
                <c:pt idx="10">
                  <c:v>1.01</c:v>
                </c:pt>
                <c:pt idx="11">
                  <c:v>1.01</c:v>
                </c:pt>
                <c:pt idx="12">
                  <c:v>1.01</c:v>
                </c:pt>
                <c:pt idx="13">
                  <c:v>1.01</c:v>
                </c:pt>
                <c:pt idx="14">
                  <c:v>1</c:v>
                </c:pt>
              </c:numCache>
            </c:numRef>
          </c:yVal>
          <c:smooth val="1"/>
          <c:extLst>
            <c:ext xmlns:c16="http://schemas.microsoft.com/office/drawing/2014/chart" uri="{C3380CC4-5D6E-409C-BE32-E72D297353CC}">
              <c16:uniqueId val="{00000008-ECCD-4CB0-AF27-50E2E62BF332}"/>
            </c:ext>
          </c:extLst>
        </c:ser>
        <c:ser>
          <c:idx val="9"/>
          <c:order val="9"/>
          <c:tx>
            <c:v>Ln = 8</c:v>
          </c:tx>
          <c:spPr>
            <a:ln>
              <a:solidFill>
                <a:schemeClr val="bg1">
                  <a:lumMod val="50000"/>
                </a:schemeClr>
              </a:solidFill>
            </a:ln>
          </c:spPr>
          <c:marker>
            <c:symbol val="none"/>
          </c:marker>
          <c:xVal>
            <c:numRef>
              <c:f>'tables and calculations'!$BD$8:$BD$22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calculations'!$BC$8:$BC$22</c:f>
              <c:numCache>
                <c:formatCode>0.00E+00</c:formatCode>
                <c:ptCount val="15"/>
                <c:pt idx="0">
                  <c:v>2.56</c:v>
                </c:pt>
                <c:pt idx="1">
                  <c:v>1.61</c:v>
                </c:pt>
                <c:pt idx="2">
                  <c:v>1.25</c:v>
                </c:pt>
                <c:pt idx="3">
                  <c:v>1.1000000000000001</c:v>
                </c:pt>
                <c:pt idx="4">
                  <c:v>1.04</c:v>
                </c:pt>
                <c:pt idx="5">
                  <c:v>1.03</c:v>
                </c:pt>
                <c:pt idx="6">
                  <c:v>1.02</c:v>
                </c:pt>
                <c:pt idx="7">
                  <c:v>1.01</c:v>
                </c:pt>
                <c:pt idx="8">
                  <c:v>1.01</c:v>
                </c:pt>
                <c:pt idx="9">
                  <c:v>1.01</c:v>
                </c:pt>
                <c:pt idx="10">
                  <c:v>1.01</c:v>
                </c:pt>
                <c:pt idx="11">
                  <c:v>1.01</c:v>
                </c:pt>
                <c:pt idx="12">
                  <c:v>1</c:v>
                </c:pt>
                <c:pt idx="13">
                  <c:v>1</c:v>
                </c:pt>
                <c:pt idx="14">
                  <c:v>1</c:v>
                </c:pt>
              </c:numCache>
            </c:numRef>
          </c:yVal>
          <c:smooth val="1"/>
          <c:extLst>
            <c:ext xmlns:c16="http://schemas.microsoft.com/office/drawing/2014/chart" uri="{C3380CC4-5D6E-409C-BE32-E72D297353CC}">
              <c16:uniqueId val="{00000009-ECCD-4CB0-AF27-50E2E62BF332}"/>
            </c:ext>
          </c:extLst>
        </c:ser>
        <c:ser>
          <c:idx val="10"/>
          <c:order val="10"/>
          <c:tx>
            <c:v>Ln = 9</c:v>
          </c:tx>
          <c:spPr>
            <a:ln>
              <a:solidFill>
                <a:schemeClr val="tx1"/>
              </a:solidFill>
            </a:ln>
          </c:spPr>
          <c:marker>
            <c:symbol val="none"/>
          </c:marker>
          <c:xVal>
            <c:numRef>
              <c:f>'tables and calculations'!$BL$8:$BL$22</c:f>
              <c:numCache>
                <c:formatCode>0.00E+00</c:formatCode>
                <c:ptCount val="15"/>
                <c:pt idx="0">
                  <c:v>0.15</c:v>
                </c:pt>
                <c:pt idx="1">
                  <c:v>0.25</c:v>
                </c:pt>
                <c:pt idx="2">
                  <c:v>0.35</c:v>
                </c:pt>
                <c:pt idx="3">
                  <c:v>0.45</c:v>
                </c:pt>
                <c:pt idx="4">
                  <c:v>0.55000000000000004</c:v>
                </c:pt>
                <c:pt idx="5">
                  <c:v>0.65</c:v>
                </c:pt>
                <c:pt idx="6">
                  <c:v>0.75</c:v>
                </c:pt>
                <c:pt idx="7">
                  <c:v>0.85</c:v>
                </c:pt>
                <c:pt idx="8">
                  <c:v>0.95</c:v>
                </c:pt>
                <c:pt idx="9">
                  <c:v>1.05</c:v>
                </c:pt>
                <c:pt idx="10">
                  <c:v>1.1499999999999999</c:v>
                </c:pt>
                <c:pt idx="11">
                  <c:v>1.25</c:v>
                </c:pt>
                <c:pt idx="12">
                  <c:v>1.35</c:v>
                </c:pt>
                <c:pt idx="13">
                  <c:v>1.45</c:v>
                </c:pt>
                <c:pt idx="14">
                  <c:v>1.55</c:v>
                </c:pt>
              </c:numCache>
            </c:numRef>
          </c:xVal>
          <c:yVal>
            <c:numRef>
              <c:f>'tables and calculations'!$BK$8:$BK$22</c:f>
              <c:numCache>
                <c:formatCode>0.00E+00</c:formatCode>
                <c:ptCount val="15"/>
                <c:pt idx="0">
                  <c:v>2.41</c:v>
                </c:pt>
                <c:pt idx="1">
                  <c:v>1.53</c:v>
                </c:pt>
                <c:pt idx="2">
                  <c:v>1.2</c:v>
                </c:pt>
                <c:pt idx="3">
                  <c:v>1.07</c:v>
                </c:pt>
                <c:pt idx="4">
                  <c:v>1.03</c:v>
                </c:pt>
                <c:pt idx="5">
                  <c:v>1.02</c:v>
                </c:pt>
                <c:pt idx="6">
                  <c:v>1.01</c:v>
                </c:pt>
                <c:pt idx="7">
                  <c:v>1.01</c:v>
                </c:pt>
                <c:pt idx="8">
                  <c:v>1.01</c:v>
                </c:pt>
                <c:pt idx="9">
                  <c:v>1.01</c:v>
                </c:pt>
                <c:pt idx="10">
                  <c:v>1.01</c:v>
                </c:pt>
                <c:pt idx="11">
                  <c:v>1</c:v>
                </c:pt>
                <c:pt idx="12">
                  <c:v>1</c:v>
                </c:pt>
                <c:pt idx="13">
                  <c:v>1</c:v>
                </c:pt>
                <c:pt idx="14">
                  <c:v>1</c:v>
                </c:pt>
              </c:numCache>
            </c:numRef>
          </c:yVal>
          <c:smooth val="1"/>
          <c:extLst>
            <c:ext xmlns:c16="http://schemas.microsoft.com/office/drawing/2014/chart" uri="{C3380CC4-5D6E-409C-BE32-E72D297353CC}">
              <c16:uniqueId val="{0000000A-ECCD-4CB0-AF27-50E2E62BF332}"/>
            </c:ext>
          </c:extLst>
        </c:ser>
        <c:ser>
          <c:idx val="11"/>
          <c:order val="11"/>
          <c:tx>
            <c:v>Mg_max</c:v>
          </c:tx>
          <c:spPr>
            <a:ln>
              <a:prstDash val="dash"/>
            </a:ln>
          </c:spPr>
          <c:marker>
            <c:symbol val="none"/>
          </c:marker>
          <c:xVal>
            <c:numRef>
              <c:f>'tables and calculations'!$J$44:$J$57</c:f>
              <c:numCache>
                <c:formatCode>General</c:formatCode>
                <c:ptCount val="14"/>
              </c:numCache>
            </c:numRef>
          </c:xVal>
          <c:yVal>
            <c:numRef>
              <c:f>'tables and calculations'!$H$44:$H$57</c:f>
              <c:numCache>
                <c:formatCode>General</c:formatCode>
                <c:ptCount val="14"/>
              </c:numCache>
            </c:numRef>
          </c:yVal>
          <c:smooth val="1"/>
          <c:extLst>
            <c:ext xmlns:c16="http://schemas.microsoft.com/office/drawing/2014/chart" uri="{C3380CC4-5D6E-409C-BE32-E72D297353CC}">
              <c16:uniqueId val="{0000000B-ECCD-4CB0-AF27-50E2E62BF332}"/>
            </c:ext>
          </c:extLst>
        </c:ser>
        <c:dLbls>
          <c:showLegendKey val="0"/>
          <c:showVal val="0"/>
          <c:showCatName val="0"/>
          <c:showSerName val="0"/>
          <c:showPercent val="0"/>
          <c:showBubbleSize val="0"/>
        </c:dLbls>
        <c:axId val="174448000"/>
        <c:axId val="174458368"/>
      </c:scatterChart>
      <c:valAx>
        <c:axId val="174448000"/>
        <c:scaling>
          <c:orientation val="minMax"/>
          <c:max val="1.5"/>
          <c:min val="0.15000000000000002"/>
        </c:scaling>
        <c:delete val="0"/>
        <c:axPos val="b"/>
        <c:majorGridlines/>
        <c:title>
          <c:tx>
            <c:rich>
              <a:bodyPr/>
              <a:lstStyle/>
              <a:p>
                <a:pPr>
                  <a:defRPr/>
                </a:pPr>
                <a:r>
                  <a:rPr lang="en-US"/>
                  <a:t>Quality Factor (Q</a:t>
                </a:r>
                <a:r>
                  <a:rPr lang="en-US" baseline="-25000"/>
                  <a:t>E</a:t>
                </a:r>
                <a:r>
                  <a:rPr lang="en-US"/>
                  <a:t>)</a:t>
                </a:r>
              </a:p>
            </c:rich>
          </c:tx>
          <c:overlay val="0"/>
        </c:title>
        <c:numFmt formatCode="#,##0.00" sourceLinked="0"/>
        <c:majorTickMark val="out"/>
        <c:minorTickMark val="none"/>
        <c:tickLblPos val="nextTo"/>
        <c:txPr>
          <a:bodyPr rot="-5400000" vert="horz"/>
          <a:lstStyle/>
          <a:p>
            <a:pPr>
              <a:defRPr/>
            </a:pPr>
            <a:endParaRPr lang="en-US"/>
          </a:p>
        </c:txPr>
        <c:crossAx val="174458368"/>
        <c:crosses val="autoZero"/>
        <c:crossBetween val="midCat"/>
        <c:majorUnit val="5.000000000000001E-2"/>
        <c:minorUnit val="1.0000000000000002E-2"/>
      </c:valAx>
      <c:valAx>
        <c:axId val="174458368"/>
        <c:scaling>
          <c:orientation val="minMax"/>
          <c:max val="3"/>
          <c:min val="1"/>
        </c:scaling>
        <c:delete val="0"/>
        <c:axPos val="l"/>
        <c:majorGridlines/>
        <c:title>
          <c:tx>
            <c:rich>
              <a:bodyPr rot="-5400000" vert="horz"/>
              <a:lstStyle/>
              <a:p>
                <a:pPr>
                  <a:defRPr/>
                </a:pPr>
                <a:r>
                  <a:rPr lang="en-US"/>
                  <a:t>Attainable Peak Gain (M</a:t>
                </a:r>
                <a:r>
                  <a:rPr lang="en-US" baseline="-25000"/>
                  <a:t>G(PEAK)</a:t>
                </a:r>
                <a:r>
                  <a:rPr lang="en-US"/>
                  <a:t>)</a:t>
                </a:r>
              </a:p>
            </c:rich>
          </c:tx>
          <c:overlay val="0"/>
        </c:title>
        <c:numFmt formatCode="#,##0.0" sourceLinked="0"/>
        <c:majorTickMark val="out"/>
        <c:minorTickMark val="none"/>
        <c:tickLblPos val="nextTo"/>
        <c:crossAx val="174448000"/>
        <c:crosses val="autoZero"/>
        <c:crossBetween val="midCat"/>
        <c:majorUnit val="0.1"/>
      </c:valAx>
    </c:plotArea>
    <c:legend>
      <c:legendPos val="b"/>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LLC Gain Curve with the Selected</a:t>
            </a:r>
            <a:r>
              <a:rPr lang="en-US" baseline="0"/>
              <a:t> L</a:t>
            </a:r>
            <a:r>
              <a:rPr lang="en-US" baseline="-25000"/>
              <a:t>N</a:t>
            </a:r>
            <a:r>
              <a:rPr lang="en-US" baseline="0"/>
              <a:t> and Q</a:t>
            </a:r>
            <a:r>
              <a:rPr lang="en-US" baseline="-25000"/>
              <a:t>E</a:t>
            </a:r>
          </a:p>
        </c:rich>
      </c:tx>
      <c:overlay val="0"/>
    </c:title>
    <c:autoTitleDeleted val="0"/>
    <c:plotArea>
      <c:layout>
        <c:manualLayout>
          <c:layoutTarget val="inner"/>
          <c:xMode val="edge"/>
          <c:yMode val="edge"/>
          <c:x val="0.10230995468688515"/>
          <c:y val="0.12456114762130141"/>
          <c:w val="0.7273907840345305"/>
          <c:h val="0.72545693752621609"/>
        </c:manualLayout>
      </c:layout>
      <c:scatterChart>
        <c:scatterStyle val="smoothMarker"/>
        <c:varyColors val="0"/>
        <c:ser>
          <c:idx val="0"/>
          <c:order val="0"/>
          <c:tx>
            <c:v>Ln_Qe Gain with respect to freq</c:v>
          </c:tx>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calculations'!$S$66:$S$144</c:f>
              <c:numCache>
                <c:formatCode>0.00</c:formatCode>
                <c:ptCount val="79"/>
                <c:pt idx="0">
                  <c:v>0</c:v>
                </c:pt>
                <c:pt idx="1">
                  <c:v>1.2368960531553209E-2</c:v>
                </c:pt>
                <c:pt idx="2">
                  <c:v>5.1270484001735804E-2</c:v>
                </c:pt>
                <c:pt idx="3">
                  <c:v>0.12261726354055234</c:v>
                </c:pt>
                <c:pt idx="4">
                  <c:v>0.2381521624759938</c:v>
                </c:pt>
                <c:pt idx="5">
                  <c:v>0.41832243223553461</c:v>
                </c:pt>
                <c:pt idx="6">
                  <c:v>0.69300844031586728</c:v>
                </c:pt>
                <c:pt idx="7">
                  <c:v>1.0784680785841156</c:v>
                </c:pt>
                <c:pt idx="8">
                  <c:v>1.4792448655512553</c:v>
                </c:pt>
                <c:pt idx="11">
                  <c:v>1.6678371816200794</c:v>
                </c:pt>
                <c:pt idx="12">
                  <c:v>1.6226741312855153</c:v>
                </c:pt>
                <c:pt idx="15">
                  <c:v>1.5008043131294002</c:v>
                </c:pt>
                <c:pt idx="16">
                  <c:v>1.3846587206954839</c:v>
                </c:pt>
                <c:pt idx="17">
                  <c:v>1.2910815761731731</c:v>
                </c:pt>
                <c:pt idx="18">
                  <c:v>1.2180934740822706</c:v>
                </c:pt>
                <c:pt idx="19">
                  <c:v>1.160882569572014</c:v>
                </c:pt>
                <c:pt idx="20">
                  <c:v>1.1153140524433405</c:v>
                </c:pt>
                <c:pt idx="21">
                  <c:v>1.0783313830269396</c:v>
                </c:pt>
                <c:pt idx="22">
                  <c:v>1.0477513239337828</c:v>
                </c:pt>
                <c:pt idx="23">
                  <c:v>1.0220156029583183</c:v>
                </c:pt>
                <c:pt idx="24">
                  <c:v>1</c:v>
                </c:pt>
                <c:pt idx="25">
                  <c:v>0.98088156847783514</c:v>
                </c:pt>
                <c:pt idx="26">
                  <c:v>0.96404861863178193</c:v>
                </c:pt>
                <c:pt idx="27">
                  <c:v>0.94903971202712034</c:v>
                </c:pt>
                <c:pt idx="28">
                  <c:v>0.93550192052033354</c:v>
                </c:pt>
                <c:pt idx="29">
                  <c:v>0.92316187859064203</c:v>
                </c:pt>
                <c:pt idx="30">
                  <c:v>0.91180540850601188</c:v>
                </c:pt>
                <c:pt idx="31">
                  <c:v>0.90126296397421546</c:v>
                </c:pt>
                <c:pt idx="32">
                  <c:v>0.89139907925159489</c:v>
                </c:pt>
                <c:pt idx="33">
                  <c:v>0.88210461572798771</c:v>
                </c:pt>
                <c:pt idx="34">
                  <c:v>0.87329099014365874</c:v>
                </c:pt>
                <c:pt idx="35">
                  <c:v>0.86488582570482631</c:v>
                </c:pt>
                <c:pt idx="36">
                  <c:v>0.85682963814890134</c:v>
                </c:pt>
                <c:pt idx="37">
                  <c:v>0.84907328378768332</c:v>
                </c:pt>
                <c:pt idx="38">
                  <c:v>0.84157597500307357</c:v>
                </c:pt>
                <c:pt idx="39">
                  <c:v>0.83430372289144961</c:v>
                </c:pt>
                <c:pt idx="40">
                  <c:v>0.82722810470098196</c:v>
                </c:pt>
                <c:pt idx="41">
                  <c:v>0.82032528058291898</c:v>
                </c:pt>
                <c:pt idx="42">
                  <c:v>0.81357520342975831</c:v>
                </c:pt>
                <c:pt idx="43">
                  <c:v>0.80696097951184087</c:v>
                </c:pt>
                <c:pt idx="44">
                  <c:v>0.80046834781859133</c:v>
                </c:pt>
                <c:pt idx="45">
                  <c:v>0.79408525353875647</c:v>
                </c:pt>
                <c:pt idx="46">
                  <c:v>0.78780149672384048</c:v>
                </c:pt>
                <c:pt idx="47">
                  <c:v>0.78160844139534769</c:v>
                </c:pt>
                <c:pt idx="48">
                  <c:v>0.77549877355143237</c:v>
                </c:pt>
                <c:pt idx="49">
                  <c:v>0.76946629896845808</c:v>
                </c:pt>
                <c:pt idx="50">
                  <c:v>0.76350577356985261</c:v>
                </c:pt>
                <c:pt idx="51">
                  <c:v>0.7576127605886479</c:v>
                </c:pt>
                <c:pt idx="52">
                  <c:v>0.75178350988399567</c:v>
                </c:pt>
                <c:pt idx="53">
                  <c:v>0.74601485566184511</c:v>
                </c:pt>
                <c:pt idx="54">
                  <c:v>0.74030412955267944</c:v>
                </c:pt>
                <c:pt idx="55">
                  <c:v>0.73464908655727124</c:v>
                </c:pt>
                <c:pt idx="56">
                  <c:v>0.72904784181717397</c:v>
                </c:pt>
                <c:pt idx="57">
                  <c:v>0.72349881652456161</c:v>
                </c:pt>
                <c:pt idx="58">
                  <c:v>0.71800069157492874</c:v>
                </c:pt>
                <c:pt idx="59">
                  <c:v>0.71255236780046416</c:v>
                </c:pt>
                <c:pt idx="60">
                  <c:v>0.70715293181292072</c:v>
                </c:pt>
                <c:pt idx="61">
                  <c:v>0.70180162664115453</c:v>
                </c:pt>
                <c:pt idx="62">
                  <c:v>0.69649782647718184</c:v>
                </c:pt>
                <c:pt idx="63">
                  <c:v>0.69124101495077317</c:v>
                </c:pt>
                <c:pt idx="64">
                  <c:v>0.68603076644080907</c:v>
                </c:pt>
                <c:pt idx="65">
                  <c:v>0.68086673000494646</c:v>
                </c:pt>
                <c:pt idx="66">
                  <c:v>0.6757486155705561</c:v>
                </c:pt>
                <c:pt idx="67">
                  <c:v>0.67067618208135815</c:v>
                </c:pt>
                <c:pt idx="68">
                  <c:v>0.66564922733754084</c:v>
                </c:pt>
                <c:pt idx="69">
                  <c:v>0.66066757930382114</c:v>
                </c:pt>
                <c:pt idx="70">
                  <c:v>0.65573108869095675</c:v>
                </c:pt>
                <c:pt idx="71">
                  <c:v>0.65083962264265849</c:v>
                </c:pt>
                <c:pt idx="72">
                  <c:v>0.64599305938241325</c:v>
                </c:pt>
                <c:pt idx="73">
                  <c:v>0.64119128369400524</c:v>
                </c:pt>
                <c:pt idx="74">
                  <c:v>0.63643418312610622</c:v>
                </c:pt>
                <c:pt idx="75">
                  <c:v>0.63172164482551996</c:v>
                </c:pt>
              </c:numCache>
            </c:numRef>
          </c:yVal>
          <c:smooth val="1"/>
          <c:extLst>
            <c:ext xmlns:c16="http://schemas.microsoft.com/office/drawing/2014/chart" uri="{C3380CC4-5D6E-409C-BE32-E72D297353CC}">
              <c16:uniqueId val="{00000000-9155-4DB8-85FE-A66070FF2214}"/>
            </c:ext>
          </c:extLst>
        </c:ser>
        <c:ser>
          <c:idx val="1"/>
          <c:order val="1"/>
          <c:tx>
            <c:v>Mg(nom)</c:v>
          </c:tx>
          <c:spPr>
            <a:ln>
              <a:solidFill>
                <a:schemeClr val="accent6"/>
              </a:solidFill>
            </a:ln>
          </c:spPr>
          <c:marker>
            <c:symbol val="none"/>
          </c:marker>
          <c:xVal>
            <c:numRef>
              <c:f>'tables and calculations'!$C$66:$C$144</c:f>
              <c:numCache>
                <c:formatCode>0.00</c:formatCode>
                <c:ptCount val="79"/>
                <c:pt idx="0">
                  <c:v>0</c:v>
                </c:pt>
                <c:pt idx="1">
                  <c:v>0.05</c:v>
                </c:pt>
                <c:pt idx="2">
                  <c:v>0.1</c:v>
                </c:pt>
                <c:pt idx="3">
                  <c:v>0.15000000000000002</c:v>
                </c:pt>
                <c:pt idx="4">
                  <c:v>0.2</c:v>
                </c:pt>
                <c:pt idx="5">
                  <c:v>0.25</c:v>
                </c:pt>
                <c:pt idx="6">
                  <c:v>0.3</c:v>
                </c:pt>
                <c:pt idx="7">
                  <c:v>0.35</c:v>
                </c:pt>
                <c:pt idx="8">
                  <c:v>0.39999999999999997</c:v>
                </c:pt>
                <c:pt idx="11">
                  <c:v>0.44999999999999996</c:v>
                </c:pt>
                <c:pt idx="12">
                  <c:v>0.49999999999999994</c:v>
                </c:pt>
                <c:pt idx="15">
                  <c:v>0.54999999999999993</c:v>
                </c:pt>
                <c:pt idx="16">
                  <c:v>0.6</c:v>
                </c:pt>
                <c:pt idx="17">
                  <c:v>0.65</c:v>
                </c:pt>
                <c:pt idx="18">
                  <c:v>0.70000000000000007</c:v>
                </c:pt>
                <c:pt idx="19">
                  <c:v>0.75000000000000011</c:v>
                </c:pt>
                <c:pt idx="20">
                  <c:v>0.80000000000000016</c:v>
                </c:pt>
                <c:pt idx="21">
                  <c:v>0.8500000000000002</c:v>
                </c:pt>
                <c:pt idx="22">
                  <c:v>0.90000000000000024</c:v>
                </c:pt>
                <c:pt idx="23">
                  <c:v>0.95000000000000029</c:v>
                </c:pt>
                <c:pt idx="24">
                  <c:v>1.0000000000000002</c:v>
                </c:pt>
                <c:pt idx="25">
                  <c:v>1.0500000000000003</c:v>
                </c:pt>
                <c:pt idx="26">
                  <c:v>1.1000000000000003</c:v>
                </c:pt>
                <c:pt idx="27">
                  <c:v>1.1500000000000004</c:v>
                </c:pt>
                <c:pt idx="28">
                  <c:v>1.2000000000000004</c:v>
                </c:pt>
                <c:pt idx="29">
                  <c:v>1.2500000000000004</c:v>
                </c:pt>
                <c:pt idx="30">
                  <c:v>1.3000000000000005</c:v>
                </c:pt>
                <c:pt idx="31">
                  <c:v>1.3500000000000005</c:v>
                </c:pt>
                <c:pt idx="32">
                  <c:v>1.4000000000000006</c:v>
                </c:pt>
                <c:pt idx="33">
                  <c:v>1.4500000000000006</c:v>
                </c:pt>
                <c:pt idx="34">
                  <c:v>1.5000000000000007</c:v>
                </c:pt>
                <c:pt idx="35">
                  <c:v>1.5500000000000007</c:v>
                </c:pt>
                <c:pt idx="36">
                  <c:v>1.6000000000000008</c:v>
                </c:pt>
                <c:pt idx="37">
                  <c:v>1.6500000000000008</c:v>
                </c:pt>
                <c:pt idx="38">
                  <c:v>1.7000000000000008</c:v>
                </c:pt>
                <c:pt idx="39">
                  <c:v>1.7500000000000009</c:v>
                </c:pt>
                <c:pt idx="40">
                  <c:v>1.8000000000000009</c:v>
                </c:pt>
                <c:pt idx="41">
                  <c:v>1.850000000000001</c:v>
                </c:pt>
                <c:pt idx="42">
                  <c:v>1.900000000000001</c:v>
                </c:pt>
                <c:pt idx="43">
                  <c:v>1.9500000000000011</c:v>
                </c:pt>
                <c:pt idx="44">
                  <c:v>2.0000000000000009</c:v>
                </c:pt>
                <c:pt idx="45">
                  <c:v>2.0500000000000007</c:v>
                </c:pt>
                <c:pt idx="46">
                  <c:v>2.1000000000000005</c:v>
                </c:pt>
                <c:pt idx="47">
                  <c:v>2.1500000000000004</c:v>
                </c:pt>
                <c:pt idx="48">
                  <c:v>2.2000000000000002</c:v>
                </c:pt>
                <c:pt idx="49">
                  <c:v>2.25</c:v>
                </c:pt>
                <c:pt idx="50">
                  <c:v>2.2999999999999998</c:v>
                </c:pt>
                <c:pt idx="51">
                  <c:v>2.3499999999999996</c:v>
                </c:pt>
                <c:pt idx="52">
                  <c:v>2.3999999999999995</c:v>
                </c:pt>
                <c:pt idx="53">
                  <c:v>2.4499999999999993</c:v>
                </c:pt>
                <c:pt idx="54">
                  <c:v>2.4999999999999991</c:v>
                </c:pt>
                <c:pt idx="55">
                  <c:v>2.5499999999999989</c:v>
                </c:pt>
                <c:pt idx="56">
                  <c:v>2.5999999999999988</c:v>
                </c:pt>
                <c:pt idx="57">
                  <c:v>2.6499999999999986</c:v>
                </c:pt>
                <c:pt idx="58">
                  <c:v>2.6999999999999984</c:v>
                </c:pt>
                <c:pt idx="59">
                  <c:v>2.7499999999999982</c:v>
                </c:pt>
                <c:pt idx="60">
                  <c:v>2.799999999999998</c:v>
                </c:pt>
                <c:pt idx="61">
                  <c:v>2.8499999999999979</c:v>
                </c:pt>
                <c:pt idx="62">
                  <c:v>2.8999999999999977</c:v>
                </c:pt>
                <c:pt idx="63">
                  <c:v>2.9499999999999975</c:v>
                </c:pt>
                <c:pt idx="64">
                  <c:v>2.9999999999999973</c:v>
                </c:pt>
                <c:pt idx="65">
                  <c:v>3.0499999999999972</c:v>
                </c:pt>
                <c:pt idx="66">
                  <c:v>3.099999999999997</c:v>
                </c:pt>
                <c:pt idx="67">
                  <c:v>3.1499999999999968</c:v>
                </c:pt>
                <c:pt idx="68">
                  <c:v>3.1999999999999966</c:v>
                </c:pt>
                <c:pt idx="69">
                  <c:v>3.2499999999999964</c:v>
                </c:pt>
                <c:pt idx="70">
                  <c:v>3.2999999999999963</c:v>
                </c:pt>
                <c:pt idx="71">
                  <c:v>3.3499999999999961</c:v>
                </c:pt>
                <c:pt idx="72">
                  <c:v>3.3999999999999959</c:v>
                </c:pt>
                <c:pt idx="73">
                  <c:v>3.4499999999999957</c:v>
                </c:pt>
                <c:pt idx="74">
                  <c:v>3.4999999999999956</c:v>
                </c:pt>
                <c:pt idx="75">
                  <c:v>3.5499999999999954</c:v>
                </c:pt>
              </c:numCache>
            </c:numRef>
          </c:xVal>
          <c:yVal>
            <c:numRef>
              <c:f>'tables and calculations'!$AR$66:$AR$141</c:f>
              <c:numCache>
                <c:formatCode>0.00</c:formatCode>
                <c:ptCount val="76"/>
                <c:pt idx="0">
                  <c:v>1.0600333333333334</c:v>
                </c:pt>
                <c:pt idx="1">
                  <c:v>1.0600333333333334</c:v>
                </c:pt>
                <c:pt idx="2">
                  <c:v>1.0600333333333334</c:v>
                </c:pt>
                <c:pt idx="3">
                  <c:v>1.0600333333333334</c:v>
                </c:pt>
                <c:pt idx="4">
                  <c:v>1.0600333333333334</c:v>
                </c:pt>
                <c:pt idx="5">
                  <c:v>1.0600333333333334</c:v>
                </c:pt>
                <c:pt idx="6">
                  <c:v>1.0600333333333334</c:v>
                </c:pt>
                <c:pt idx="7">
                  <c:v>1.0600333333333334</c:v>
                </c:pt>
                <c:pt idx="8">
                  <c:v>1.0600333333333334</c:v>
                </c:pt>
                <c:pt idx="11">
                  <c:v>1.0600333333333334</c:v>
                </c:pt>
                <c:pt idx="12">
                  <c:v>1.0600333333333334</c:v>
                </c:pt>
                <c:pt idx="15">
                  <c:v>1.0600333333333334</c:v>
                </c:pt>
                <c:pt idx="16">
                  <c:v>1.0600333333333334</c:v>
                </c:pt>
                <c:pt idx="17">
                  <c:v>1.0600333333333334</c:v>
                </c:pt>
                <c:pt idx="18">
                  <c:v>1.0600333333333334</c:v>
                </c:pt>
                <c:pt idx="19">
                  <c:v>1.0600333333333334</c:v>
                </c:pt>
                <c:pt idx="20">
                  <c:v>1.0600333333333334</c:v>
                </c:pt>
                <c:pt idx="21">
                  <c:v>1.0600333333333334</c:v>
                </c:pt>
                <c:pt idx="22">
                  <c:v>1.0600333333333334</c:v>
                </c:pt>
                <c:pt idx="23">
                  <c:v>1.0600333333333334</c:v>
                </c:pt>
                <c:pt idx="24">
                  <c:v>1.0600333333333334</c:v>
                </c:pt>
                <c:pt idx="25">
                  <c:v>1.0600333333333334</c:v>
                </c:pt>
                <c:pt idx="26">
                  <c:v>1.0600333333333334</c:v>
                </c:pt>
                <c:pt idx="27">
                  <c:v>1.0600333333333334</c:v>
                </c:pt>
                <c:pt idx="28">
                  <c:v>1.0600333333333334</c:v>
                </c:pt>
                <c:pt idx="29">
                  <c:v>1.0600333333333334</c:v>
                </c:pt>
                <c:pt idx="30">
                  <c:v>1.0600333333333334</c:v>
                </c:pt>
                <c:pt idx="31">
                  <c:v>1.0600333333333334</c:v>
                </c:pt>
                <c:pt idx="32">
                  <c:v>1.0600333333333334</c:v>
                </c:pt>
                <c:pt idx="33">
                  <c:v>1.0600333333333334</c:v>
                </c:pt>
                <c:pt idx="34">
                  <c:v>1.0600333333333334</c:v>
                </c:pt>
                <c:pt idx="35">
                  <c:v>1.0600333333333334</c:v>
                </c:pt>
                <c:pt idx="36">
                  <c:v>1.0600333333333334</c:v>
                </c:pt>
                <c:pt idx="37">
                  <c:v>1.0600333333333334</c:v>
                </c:pt>
                <c:pt idx="38">
                  <c:v>1.0600333333333334</c:v>
                </c:pt>
                <c:pt idx="39">
                  <c:v>1.0600333333333334</c:v>
                </c:pt>
                <c:pt idx="40">
                  <c:v>1.0600333333333334</c:v>
                </c:pt>
                <c:pt idx="41">
                  <c:v>1.0600333333333334</c:v>
                </c:pt>
                <c:pt idx="42">
                  <c:v>1.0600333333333334</c:v>
                </c:pt>
                <c:pt idx="43">
                  <c:v>1.0600333333333334</c:v>
                </c:pt>
                <c:pt idx="44">
                  <c:v>1.0600333333333334</c:v>
                </c:pt>
                <c:pt idx="45">
                  <c:v>1.0600333333333334</c:v>
                </c:pt>
                <c:pt idx="46">
                  <c:v>1.0600333333333334</c:v>
                </c:pt>
                <c:pt idx="47">
                  <c:v>1.0600333333333334</c:v>
                </c:pt>
                <c:pt idx="48">
                  <c:v>1.0600333333333334</c:v>
                </c:pt>
                <c:pt idx="49">
                  <c:v>1.0600333333333334</c:v>
                </c:pt>
                <c:pt idx="50">
                  <c:v>1.0600333333333334</c:v>
                </c:pt>
                <c:pt idx="51">
                  <c:v>1.0600333333333334</c:v>
                </c:pt>
                <c:pt idx="52">
                  <c:v>1.0600333333333334</c:v>
                </c:pt>
                <c:pt idx="53">
                  <c:v>1.0600333333333334</c:v>
                </c:pt>
                <c:pt idx="54">
                  <c:v>1.0600333333333334</c:v>
                </c:pt>
                <c:pt idx="55">
                  <c:v>1.0600333333333334</c:v>
                </c:pt>
                <c:pt idx="56">
                  <c:v>1.0600333333333334</c:v>
                </c:pt>
                <c:pt idx="57">
                  <c:v>1.0600333333333334</c:v>
                </c:pt>
                <c:pt idx="58">
                  <c:v>1.0600333333333334</c:v>
                </c:pt>
                <c:pt idx="59">
                  <c:v>1.0600333333333334</c:v>
                </c:pt>
                <c:pt idx="60">
                  <c:v>1.0600333333333334</c:v>
                </c:pt>
                <c:pt idx="61">
                  <c:v>1.0600333333333334</c:v>
                </c:pt>
                <c:pt idx="62">
                  <c:v>1.0600333333333334</c:v>
                </c:pt>
                <c:pt idx="63">
                  <c:v>1.0600333333333334</c:v>
                </c:pt>
                <c:pt idx="64">
                  <c:v>1.0600333333333334</c:v>
                </c:pt>
                <c:pt idx="65">
                  <c:v>1.0600333333333334</c:v>
                </c:pt>
                <c:pt idx="66">
                  <c:v>1.0600333333333334</c:v>
                </c:pt>
                <c:pt idx="67">
                  <c:v>1.0600333333333334</c:v>
                </c:pt>
                <c:pt idx="68">
                  <c:v>1.0600333333333334</c:v>
                </c:pt>
                <c:pt idx="69">
                  <c:v>1.0600333333333334</c:v>
                </c:pt>
                <c:pt idx="70">
                  <c:v>1.0600333333333334</c:v>
                </c:pt>
                <c:pt idx="71">
                  <c:v>1.0600333333333334</c:v>
                </c:pt>
                <c:pt idx="72">
                  <c:v>1.0600333333333334</c:v>
                </c:pt>
                <c:pt idx="73">
                  <c:v>1.0600333333333334</c:v>
                </c:pt>
                <c:pt idx="74">
                  <c:v>1.0600333333333334</c:v>
                </c:pt>
                <c:pt idx="75">
                  <c:v>1.0600333333333334</c:v>
                </c:pt>
              </c:numCache>
            </c:numRef>
          </c:yVal>
          <c:smooth val="1"/>
          <c:extLst>
            <c:ext xmlns:c16="http://schemas.microsoft.com/office/drawing/2014/chart" uri="{C3380CC4-5D6E-409C-BE32-E72D297353CC}">
              <c16:uniqueId val="{00000001-9155-4DB8-85FE-A66070FF2214}"/>
            </c:ext>
          </c:extLst>
        </c:ser>
        <c:dLbls>
          <c:showLegendKey val="0"/>
          <c:showVal val="0"/>
          <c:showCatName val="0"/>
          <c:showSerName val="0"/>
          <c:showPercent val="0"/>
          <c:showBubbleSize val="0"/>
        </c:dLbls>
        <c:axId val="166148352"/>
        <c:axId val="174489984"/>
      </c:scatterChart>
      <c:valAx>
        <c:axId val="166148352"/>
        <c:scaling>
          <c:orientation val="minMax"/>
          <c:max val="3.5"/>
        </c:scaling>
        <c:delete val="0"/>
        <c:axPos val="b"/>
        <c:majorGridlines/>
        <c:minorGridlines/>
        <c:title>
          <c:tx>
            <c:rich>
              <a:bodyPr/>
              <a:lstStyle/>
              <a:p>
                <a:pPr>
                  <a:defRPr/>
                </a:pPr>
                <a:r>
                  <a:rPr lang="en-US"/>
                  <a:t>Normalized Frequency (f</a:t>
                </a:r>
                <a:r>
                  <a:rPr lang="en-US" baseline="-25000"/>
                  <a:t>N</a:t>
                </a:r>
                <a:r>
                  <a:rPr lang="en-US"/>
                  <a:t>)</a:t>
                </a:r>
              </a:p>
            </c:rich>
          </c:tx>
          <c:overlay val="0"/>
        </c:title>
        <c:numFmt formatCode="0.00" sourceLinked="1"/>
        <c:majorTickMark val="out"/>
        <c:minorTickMark val="none"/>
        <c:tickLblPos val="nextTo"/>
        <c:crossAx val="174489984"/>
        <c:crosses val="autoZero"/>
        <c:crossBetween val="midCat"/>
        <c:majorUnit val="0.5"/>
        <c:minorUnit val="0.1"/>
      </c:valAx>
      <c:valAx>
        <c:axId val="174489984"/>
        <c:scaling>
          <c:orientation val="minMax"/>
          <c:max val="2"/>
          <c:min val="0"/>
        </c:scaling>
        <c:delete val="0"/>
        <c:axPos val="l"/>
        <c:majorGridlines/>
        <c:minorGridlines/>
        <c:title>
          <c:tx>
            <c:rich>
              <a:bodyPr rot="-5400000" vert="horz"/>
              <a:lstStyle/>
              <a:p>
                <a:pPr>
                  <a:defRPr/>
                </a:pPr>
                <a:r>
                  <a:rPr lang="en-US"/>
                  <a:t>Gain (M</a:t>
                </a:r>
                <a:r>
                  <a:rPr lang="en-US" baseline="-25000"/>
                  <a:t>G</a:t>
                </a:r>
                <a:r>
                  <a:rPr lang="en-US"/>
                  <a:t>)</a:t>
                </a:r>
              </a:p>
            </c:rich>
          </c:tx>
          <c:overlay val="0"/>
        </c:title>
        <c:numFmt formatCode="0.00" sourceLinked="1"/>
        <c:majorTickMark val="out"/>
        <c:minorTickMark val="none"/>
        <c:tickLblPos val="nextTo"/>
        <c:crossAx val="166148352"/>
        <c:crosses val="autoZero"/>
        <c:crossBetween val="midCat"/>
        <c:minorUnit val="0.1"/>
      </c:valAx>
    </c:plotArea>
    <c:legend>
      <c:legendPos val="b"/>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Gain(dB)</a:t>
            </a:r>
            <a:r>
              <a:rPr lang="en-US" baseline="0"/>
              <a:t> vs Frequency(Hz)</a:t>
            </a:r>
            <a:endParaRPr lang="en-US"/>
          </a:p>
        </c:rich>
      </c:tx>
      <c:overlay val="0"/>
    </c:title>
    <c:autoTitleDeleted val="0"/>
    <c:plotArea>
      <c:layout/>
      <c:scatterChart>
        <c:scatterStyle val="smoothMarker"/>
        <c:varyColors val="0"/>
        <c:ser>
          <c:idx val="0"/>
          <c:order val="0"/>
          <c:tx>
            <c:v>Power Stage</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calculations'!$H$285:$H$1375</c:f>
              <c:numCache>
                <c:formatCode>General</c:formatCode>
                <c:ptCount val="1091"/>
                <c:pt idx="0">
                  <c:v>9.4431837902771516</c:v>
                </c:pt>
                <c:pt idx="1">
                  <c:v>8.9756322105913782</c:v>
                </c:pt>
                <c:pt idx="2">
                  <c:v>8.2933707463220721</c:v>
                </c:pt>
                <c:pt idx="3">
                  <c:v>7.4888022948637136</c:v>
                </c:pt>
                <c:pt idx="4">
                  <c:v>6.6343691818452299</c:v>
                </c:pt>
                <c:pt idx="5">
                  <c:v>5.7768827485423486</c:v>
                </c:pt>
                <c:pt idx="6">
                  <c:v>4.9427505739631155</c:v>
                </c:pt>
                <c:pt idx="7">
                  <c:v>4.1450361704792291</c:v>
                </c:pt>
                <c:pt idx="8">
                  <c:v>3.3889407384016006</c:v>
                </c:pt>
                <c:pt idx="9">
                  <c:v>2.6753383555287504</c:v>
                </c:pt>
                <c:pt idx="10">
                  <c:v>-2.6298321225740606</c:v>
                </c:pt>
                <c:pt idx="11">
                  <c:v>-6.0051908348204641</c:v>
                </c:pt>
                <c:pt idx="12">
                  <c:v>-8.4515125865861265</c:v>
                </c:pt>
                <c:pt idx="13">
                  <c:v>-10.365218459894994</c:v>
                </c:pt>
                <c:pt idx="14">
                  <c:v>-11.935479655540144</c:v>
                </c:pt>
                <c:pt idx="15">
                  <c:v>-13.266337625351788</c:v>
                </c:pt>
                <c:pt idx="16">
                  <c:v>-14.420925695388124</c:v>
                </c:pt>
                <c:pt idx="17">
                  <c:v>-15.440372493624183</c:v>
                </c:pt>
                <c:pt idx="18">
                  <c:v>-16.35294279904635</c:v>
                </c:pt>
                <c:pt idx="19">
                  <c:v>-22.365284786053401</c:v>
                </c:pt>
                <c:pt idx="20">
                  <c:v>-25.885578996924778</c:v>
                </c:pt>
                <c:pt idx="21">
                  <c:v>-28.383817761977276</c:v>
                </c:pt>
                <c:pt idx="22">
                  <c:v>-30.321769923536969</c:v>
                </c:pt>
                <c:pt idx="23">
                  <c:v>-31.905260068937935</c:v>
                </c:pt>
                <c:pt idx="24">
                  <c:v>-33.244114594122173</c:v>
                </c:pt>
                <c:pt idx="25">
                  <c:v>-34.403900787175587</c:v>
                </c:pt>
                <c:pt idx="26">
                  <c:v>-35.426915072926107</c:v>
                </c:pt>
                <c:pt idx="27">
                  <c:v>-36.342039016632754</c:v>
                </c:pt>
                <c:pt idx="28">
                  <c:v>-42.362556220928731</c:v>
                </c:pt>
                <c:pt idx="29">
                  <c:v>-45.884366085391058</c:v>
                </c:pt>
                <c:pt idx="30">
                  <c:v>-48.383135456716289</c:v>
                </c:pt>
                <c:pt idx="31">
                  <c:v>-50.321333235571743</c:v>
                </c:pt>
                <c:pt idx="32">
                  <c:v>-51.904956808653935</c:v>
                </c:pt>
                <c:pt idx="33">
                  <c:v>-53.243891788542697</c:v>
                </c:pt>
                <c:pt idx="34">
                  <c:v>-54.403730200607576</c:v>
                </c:pt>
                <c:pt idx="35">
                  <c:v>-55.42678028791051</c:v>
                </c:pt>
                <c:pt idx="36">
                  <c:v>-56.341929840441679</c:v>
                </c:pt>
              </c:numCache>
            </c:numRef>
          </c:yVal>
          <c:smooth val="1"/>
          <c:extLst>
            <c:ext xmlns:c16="http://schemas.microsoft.com/office/drawing/2014/chart" uri="{C3380CC4-5D6E-409C-BE32-E72D297353CC}">
              <c16:uniqueId val="{00000000-6603-4322-A6A1-B6F2052B4A71}"/>
            </c:ext>
          </c:extLst>
        </c:ser>
        <c:ser>
          <c:idx val="1"/>
          <c:order val="1"/>
          <c:tx>
            <c:v>Type II Inner Loop Compensator</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calculations'!$M$285:$M$1375</c:f>
              <c:numCache>
                <c:formatCode>General</c:formatCode>
                <c:ptCount val="1091"/>
                <c:pt idx="0">
                  <c:v>28.294269478146575</c:v>
                </c:pt>
                <c:pt idx="1">
                  <c:v>22.438475219266216</c:v>
                </c:pt>
                <c:pt idx="2">
                  <c:v>19.178115359983487</c:v>
                </c:pt>
                <c:pt idx="3">
                  <c:v>17.020747129924246</c:v>
                </c:pt>
                <c:pt idx="4">
                  <c:v>15.485316129608563</c:v>
                </c:pt>
                <c:pt idx="5">
                  <c:v>14.347948751037887</c:v>
                </c:pt>
                <c:pt idx="6">
                  <c:v>13.483177964221227</c:v>
                </c:pt>
                <c:pt idx="7">
                  <c:v>12.812774565120455</c:v>
                </c:pt>
                <c:pt idx="8">
                  <c:v>12.284731009735738</c:v>
                </c:pt>
                <c:pt idx="9">
                  <c:v>11.863042063213925</c:v>
                </c:pt>
                <c:pt idx="10">
                  <c:v>10.136052015236057</c:v>
                </c:pt>
                <c:pt idx="11">
                  <c:v>9.6972435704895243</c:v>
                </c:pt>
                <c:pt idx="12">
                  <c:v>9.4997497906869324</c:v>
                </c:pt>
                <c:pt idx="13">
                  <c:v>9.3692918552918805</c:v>
                </c:pt>
                <c:pt idx="14">
                  <c:v>9.2592149662955716</c:v>
                </c:pt>
                <c:pt idx="15">
                  <c:v>9.1532944990761642</c:v>
                </c:pt>
                <c:pt idx="16">
                  <c:v>9.0450102469828906</c:v>
                </c:pt>
                <c:pt idx="17">
                  <c:v>8.9315944440189199</c:v>
                </c:pt>
                <c:pt idx="18">
                  <c:v>8.8119418449228757</c:v>
                </c:pt>
                <c:pt idx="19">
                  <c:v>7.3192682785752972</c:v>
                </c:pt>
                <c:pt idx="20">
                  <c:v>5.6144767845776471</c:v>
                </c:pt>
                <c:pt idx="21">
                  <c:v>3.9837186639635074</c:v>
                </c:pt>
                <c:pt idx="22">
                  <c:v>2.5090446797014527</c:v>
                </c:pt>
                <c:pt idx="23">
                  <c:v>1.1931108435030997</c:v>
                </c:pt>
                <c:pt idx="24">
                  <c:v>1.6989907730162512E-2</c:v>
                </c:pt>
                <c:pt idx="25">
                  <c:v>-1.0409849334058674</c:v>
                </c:pt>
                <c:pt idx="26">
                  <c:v>-2.0000426144435997</c:v>
                </c:pt>
                <c:pt idx="27">
                  <c:v>-2.8760599191675285</c:v>
                </c:pt>
                <c:pt idx="28">
                  <c:v>-8.9796272868207527</c:v>
                </c:pt>
                <c:pt idx="29">
                  <c:v>-12.763548200830597</c:v>
                </c:pt>
                <c:pt idx="30">
                  <c:v>-15.494220461016281</c:v>
                </c:pt>
                <c:pt idx="31">
                  <c:v>-17.608346772905609</c:v>
                </c:pt>
                <c:pt idx="32">
                  <c:v>-19.320197058079362</c:v>
                </c:pt>
                <c:pt idx="33">
                  <c:v>-20.752379776315138</c:v>
                </c:pt>
                <c:pt idx="34">
                  <c:v>-21.980852709457604</c:v>
                </c:pt>
                <c:pt idx="35">
                  <c:v>-23.055291934875282</c:v>
                </c:pt>
                <c:pt idx="36">
                  <c:v>-24.00962409626683</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7">
                  <c:v>0</c:v>
                </c:pt>
                <c:pt idx="78">
                  <c:v>28.239733066972661</c:v>
                </c:pt>
                <c:pt idx="79">
                  <c:v>22.224594299178555</c:v>
                </c:pt>
                <c:pt idx="80">
                  <c:v>18.71185466745257</c:v>
                </c:pt>
                <c:pt idx="81">
                  <c:v>16.22576549777061</c:v>
                </c:pt>
                <c:pt idx="82">
                  <c:v>14.303816960942211</c:v>
                </c:pt>
                <c:pt idx="83">
                  <c:v>12.739966898982594</c:v>
                </c:pt>
                <c:pt idx="84">
                  <c:v>11.424277264927412</c:v>
                </c:pt>
                <c:pt idx="85">
                  <c:v>10.291095565763372</c:v>
                </c:pt>
                <c:pt idx="86">
                  <c:v>9.2980453288764373</c:v>
                </c:pt>
                <c:pt idx="87">
                  <c:v>8.4161632398462345</c:v>
                </c:pt>
                <c:pt idx="88">
                  <c:v>2.8873372091378653</c:v>
                </c:pt>
                <c:pt idx="89">
                  <c:v>7.0497415524346227E-2</c:v>
                </c:pt>
                <c:pt idx="90">
                  <c:v>-1.6149459731226912</c:v>
                </c:pt>
                <c:pt idx="91">
                  <c:v>-2.7097791220847993</c:v>
                </c:pt>
                <c:pt idx="92">
                  <c:v>-3.4677883709438078</c:v>
                </c:pt>
                <c:pt idx="93">
                  <c:v>-4.0239125109677101</c:v>
                </c:pt>
                <c:pt idx="94">
                  <c:v>-4.4547147481287306</c:v>
                </c:pt>
                <c:pt idx="95">
                  <c:v>-4.8055789290712028</c:v>
                </c:pt>
                <c:pt idx="96">
                  <c:v>-5.1043421086407861</c:v>
                </c:pt>
                <c:pt idx="97">
                  <c:v>-7.2362999770997147</c:v>
                </c:pt>
                <c:pt idx="98">
                  <c:v>-9.083401950976759</c:v>
                </c:pt>
                <c:pt idx="99">
                  <c:v>-10.779377354494489</c:v>
                </c:pt>
                <c:pt idx="100">
                  <c:v>-12.300140959546404</c:v>
                </c:pt>
                <c:pt idx="101">
                  <c:v>-13.657702348616588</c:v>
                </c:pt>
                <c:pt idx="102">
                  <c:v>-14.876000404283342</c:v>
                </c:pt>
                <c:pt idx="103">
                  <c:v>-15.978729233193247</c:v>
                </c:pt>
                <c:pt idx="104">
                  <c:v>-16.98600918881742</c:v>
                </c:pt>
                <c:pt idx="105">
                  <c:v>-17.914107300833205</c:v>
                </c:pt>
                <c:pt idx="106">
                  <c:v>-24.744112764104401</c:v>
                </c:pt>
                <c:pt idx="107">
                  <c:v>-29.513612202776777</c:v>
                </c:pt>
                <c:pt idx="108">
                  <c:v>-33.330056485971284</c:v>
                </c:pt>
                <c:pt idx="109">
                  <c:v>-36.531061748913551</c:v>
                </c:pt>
                <c:pt idx="110">
                  <c:v>-39.282973068780514</c:v>
                </c:pt>
                <c:pt idx="111">
                  <c:v>-41.690094006385493</c:v>
                </c:pt>
                <c:pt idx="112">
                  <c:v>-43.82469961226785</c:v>
                </c:pt>
                <c:pt idx="113">
                  <c:v>-45.739266073583138</c:v>
                </c:pt>
                <c:pt idx="114">
                  <c:v>-47.4730084771981</c:v>
                </c:pt>
                <c:pt idx="117">
                  <c:v>0</c:v>
                </c:pt>
              </c:numCache>
            </c:numRef>
          </c:yVal>
          <c:smooth val="1"/>
          <c:extLst>
            <c:ext xmlns:c16="http://schemas.microsoft.com/office/drawing/2014/chart" uri="{C3380CC4-5D6E-409C-BE32-E72D297353CC}">
              <c16:uniqueId val="{00000001-6603-4322-A6A1-B6F2052B4A71}"/>
            </c:ext>
          </c:extLst>
        </c:ser>
        <c:ser>
          <c:idx val="2"/>
          <c:order val="2"/>
          <c:tx>
            <c:v>Type II Inner Loop Closed Loop</c:v>
          </c:tx>
          <c:xVal>
            <c:numRef>
              <c:f>'tables and calculations'!$D$285:$D$321</c:f>
              <c:numCache>
                <c:formatCode>0.00E+00</c:formatCode>
                <c:ptCount val="37"/>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calculations'!$Q$285:$Q$321</c:f>
              <c:numCache>
                <c:formatCode>General</c:formatCode>
                <c:ptCount val="37"/>
                <c:pt idx="0">
                  <c:v>37.737453268423728</c:v>
                </c:pt>
                <c:pt idx="1">
                  <c:v>31.414107429857602</c:v>
                </c:pt>
                <c:pt idx="2">
                  <c:v>27.471486106305562</c:v>
                </c:pt>
                <c:pt idx="3">
                  <c:v>24.509549424787977</c:v>
                </c:pt>
                <c:pt idx="4">
                  <c:v>22.119685311453765</c:v>
                </c:pt>
                <c:pt idx="5">
                  <c:v>20.124831499580239</c:v>
                </c:pt>
                <c:pt idx="6">
                  <c:v>18.425928538184341</c:v>
                </c:pt>
                <c:pt idx="7">
                  <c:v>16.957810735599683</c:v>
                </c:pt>
                <c:pt idx="8">
                  <c:v>15.673671748137332</c:v>
                </c:pt>
                <c:pt idx="9">
                  <c:v>14.538380418742673</c:v>
                </c:pt>
                <c:pt idx="10">
                  <c:v>7.5062198926620134</c:v>
                </c:pt>
                <c:pt idx="11">
                  <c:v>3.6920527356690744</c:v>
                </c:pt>
                <c:pt idx="12">
                  <c:v>1.0482372041008219</c:v>
                </c:pt>
                <c:pt idx="13">
                  <c:v>-0.99592660460311133</c:v>
                </c:pt>
                <c:pt idx="14">
                  <c:v>-2.6762646892445763</c:v>
                </c:pt>
                <c:pt idx="15">
                  <c:v>-4.1130431262756257</c:v>
                </c:pt>
                <c:pt idx="16">
                  <c:v>-5.3759154484052418</c:v>
                </c:pt>
                <c:pt idx="17">
                  <c:v>-6.5087780496052634</c:v>
                </c:pt>
                <c:pt idx="18">
                  <c:v>-7.5410009541234801</c:v>
                </c:pt>
                <c:pt idx="19">
                  <c:v>-15.046016507478114</c:v>
                </c:pt>
                <c:pt idx="20">
                  <c:v>-20.271102212347131</c:v>
                </c:pt>
                <c:pt idx="21">
                  <c:v>-24.400099098013762</c:v>
                </c:pt>
                <c:pt idx="22">
                  <c:v>-27.812725243835509</c:v>
                </c:pt>
                <c:pt idx="23">
                  <c:v>-30.712149225434832</c:v>
                </c:pt>
                <c:pt idx="24">
                  <c:v>-33.227124686392024</c:v>
                </c:pt>
                <c:pt idx="25">
                  <c:v>-35.444885720581468</c:v>
                </c:pt>
                <c:pt idx="26">
                  <c:v>-37.426957687369693</c:v>
                </c:pt>
                <c:pt idx="27">
                  <c:v>-39.218098935800285</c:v>
                </c:pt>
                <c:pt idx="28">
                  <c:v>-51.342183507749482</c:v>
                </c:pt>
                <c:pt idx="29">
                  <c:v>-58.647914286221621</c:v>
                </c:pt>
                <c:pt idx="30">
                  <c:v>-63.877355917732572</c:v>
                </c:pt>
                <c:pt idx="31">
                  <c:v>-67.929680008477362</c:v>
                </c:pt>
                <c:pt idx="32">
                  <c:v>-71.225153866733294</c:v>
                </c:pt>
                <c:pt idx="33">
                  <c:v>-73.99627156485785</c:v>
                </c:pt>
                <c:pt idx="34">
                  <c:v>-76.384582910065163</c:v>
                </c:pt>
                <c:pt idx="35">
                  <c:v>-78.482072222785774</c:v>
                </c:pt>
                <c:pt idx="36">
                  <c:v>-80.351553936708498</c:v>
                </c:pt>
              </c:numCache>
            </c:numRef>
          </c:yVal>
          <c:smooth val="1"/>
          <c:extLst>
            <c:ext xmlns:c16="http://schemas.microsoft.com/office/drawing/2014/chart" uri="{C3380CC4-5D6E-409C-BE32-E72D297353CC}">
              <c16:uniqueId val="{00000002-6603-4322-A6A1-B6F2052B4A71}"/>
            </c:ext>
          </c:extLst>
        </c:ser>
        <c:dLbls>
          <c:showLegendKey val="0"/>
          <c:showVal val="0"/>
          <c:showCatName val="0"/>
          <c:showSerName val="0"/>
          <c:showPercent val="0"/>
          <c:showBubbleSize val="0"/>
        </c:dLbls>
        <c:axId val="184301824"/>
        <c:axId val="184304000"/>
      </c:scatterChart>
      <c:valAx>
        <c:axId val="184301824"/>
        <c:scaling>
          <c:logBase val="10"/>
          <c:orientation val="minMax"/>
          <c:max val="100000"/>
          <c:min val="10"/>
        </c:scaling>
        <c:delete val="0"/>
        <c:axPos val="b"/>
        <c:minorGridlines/>
        <c:title>
          <c:tx>
            <c:rich>
              <a:bodyPr/>
              <a:lstStyle/>
              <a:p>
                <a:pPr>
                  <a:defRPr/>
                </a:pPr>
                <a:r>
                  <a:rPr lang="en-US"/>
                  <a:t>Frequency (Hz)</a:t>
                </a:r>
              </a:p>
            </c:rich>
          </c:tx>
          <c:overlay val="0"/>
        </c:title>
        <c:numFmt formatCode="#,##0.00" sourceLinked="0"/>
        <c:majorTickMark val="out"/>
        <c:minorTickMark val="none"/>
        <c:tickLblPos val="nextTo"/>
        <c:crossAx val="184304000"/>
        <c:crossesAt val="-1000"/>
        <c:crossBetween val="midCat"/>
      </c:valAx>
      <c:valAx>
        <c:axId val="184304000"/>
        <c:scaling>
          <c:orientation val="minMax"/>
        </c:scaling>
        <c:delete val="0"/>
        <c:axPos val="l"/>
        <c:majorGridlines/>
        <c:title>
          <c:tx>
            <c:rich>
              <a:bodyPr rot="-5400000" vert="horz"/>
              <a:lstStyle/>
              <a:p>
                <a:pPr>
                  <a:defRPr/>
                </a:pPr>
                <a:r>
                  <a:rPr lang="en-US"/>
                  <a:t>Gain (dB)</a:t>
                </a:r>
              </a:p>
            </c:rich>
          </c:tx>
          <c:overlay val="0"/>
        </c:title>
        <c:numFmt formatCode="General" sourceLinked="1"/>
        <c:majorTickMark val="out"/>
        <c:minorTickMark val="none"/>
        <c:tickLblPos val="nextTo"/>
        <c:crossAx val="184301824"/>
        <c:crosses val="autoZero"/>
        <c:crossBetween val="midCat"/>
        <c:majorUnit val="10"/>
      </c:valAx>
    </c:plotArea>
    <c:legend>
      <c:legendPos val="b"/>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Phase(°)</a:t>
            </a:r>
            <a:r>
              <a:rPr lang="en-US" baseline="0"/>
              <a:t> vs Frequency(Hz)</a:t>
            </a:r>
            <a:endParaRPr lang="en-US"/>
          </a:p>
        </c:rich>
      </c:tx>
      <c:overlay val="0"/>
    </c:title>
    <c:autoTitleDeleted val="0"/>
    <c:plotArea>
      <c:layout/>
      <c:scatterChart>
        <c:scatterStyle val="smoothMarker"/>
        <c:varyColors val="0"/>
        <c:ser>
          <c:idx val="0"/>
          <c:order val="0"/>
          <c:tx>
            <c:v>Power Stage</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calculations'!$I$285:$I$1375</c:f>
              <c:numCache>
                <c:formatCode>General</c:formatCode>
                <c:ptCount val="1091"/>
                <c:pt idx="0">
                  <c:v>-11.22431019405958</c:v>
                </c:pt>
                <c:pt idx="1">
                  <c:v>-21.647761370600801</c:v>
                </c:pt>
                <c:pt idx="2">
                  <c:v>-30.76698362665832</c:v>
                </c:pt>
                <c:pt idx="3">
                  <c:v>-38.442025575825483</c:v>
                </c:pt>
                <c:pt idx="4">
                  <c:v>-44.776581736086015</c:v>
                </c:pt>
                <c:pt idx="5">
                  <c:v>-49.974518568986731</c:v>
                </c:pt>
                <c:pt idx="6">
                  <c:v>-54.25071288047814</c:v>
                </c:pt>
                <c:pt idx="7">
                  <c:v>-57.793447449904875</c:v>
                </c:pt>
                <c:pt idx="8">
                  <c:v>-60.755309292765517</c:v>
                </c:pt>
                <c:pt idx="9">
                  <c:v>-63.255794731874019</c:v>
                </c:pt>
                <c:pt idx="10">
                  <c:v>-75.858255117957611</c:v>
                </c:pt>
                <c:pt idx="11">
                  <c:v>-80.464949217675681</c:v>
                </c:pt>
                <c:pt idx="12">
                  <c:v>-82.819779484548604</c:v>
                </c:pt>
                <c:pt idx="13">
                  <c:v>-84.244995658771145</c:v>
                </c:pt>
                <c:pt idx="14">
                  <c:v>-85.19923579324302</c:v>
                </c:pt>
                <c:pt idx="15">
                  <c:v>-85.882505138668733</c:v>
                </c:pt>
                <c:pt idx="16">
                  <c:v>-86.395738819244713</c:v>
                </c:pt>
                <c:pt idx="17">
                  <c:v>-86.795325605325417</c:v>
                </c:pt>
                <c:pt idx="18">
                  <c:v>-87.115221744589718</c:v>
                </c:pt>
                <c:pt idx="19">
                  <c:v>-88.556696175133183</c:v>
                </c:pt>
                <c:pt idx="20">
                  <c:v>-89.037684371665136</c:v>
                </c:pt>
                <c:pt idx="21">
                  <c:v>-89.278233587184886</c:v>
                </c:pt>
                <c:pt idx="22">
                  <c:v>-89.422575874194933</c:v>
                </c:pt>
                <c:pt idx="23">
                  <c:v>-89.518808250821664</c:v>
                </c:pt>
                <c:pt idx="24">
                  <c:v>-89.587547356587081</c:v>
                </c:pt>
                <c:pt idx="25">
                  <c:v>-89.639102475934493</c:v>
                </c:pt>
                <c:pt idx="26">
                  <c:v>-89.679201310409866</c:v>
                </c:pt>
                <c:pt idx="27">
                  <c:v>-89.711280606142481</c:v>
                </c:pt>
                <c:pt idx="28">
                  <c:v>-89.855639386649514</c:v>
                </c:pt>
                <c:pt idx="29">
                  <c:v>-89.903759477959653</c:v>
                </c:pt>
                <c:pt idx="30">
                  <c:v>-89.927819578770411</c:v>
                </c:pt>
                <c:pt idx="31">
                  <c:v>-89.942255652019085</c:v>
                </c:pt>
                <c:pt idx="32">
                  <c:v>-89.951879705037726</c:v>
                </c:pt>
                <c:pt idx="33">
                  <c:v>-89.958754030316584</c:v>
                </c:pt>
                <c:pt idx="34">
                  <c:v>-89.963909775065858</c:v>
                </c:pt>
                <c:pt idx="35">
                  <c:v>-89.967919799168072</c:v>
                </c:pt>
                <c:pt idx="36">
                  <c:v>-89.971127818678042</c:v>
                </c:pt>
              </c:numCache>
            </c:numRef>
          </c:yVal>
          <c:smooth val="1"/>
          <c:extLst>
            <c:ext xmlns:c16="http://schemas.microsoft.com/office/drawing/2014/chart" uri="{C3380CC4-5D6E-409C-BE32-E72D297353CC}">
              <c16:uniqueId val="{00000000-6C5E-4227-9565-2959BA20D4A2}"/>
            </c:ext>
          </c:extLst>
        </c:ser>
        <c:ser>
          <c:idx val="1"/>
          <c:order val="1"/>
          <c:tx>
            <c:v>Type II Inner Loop Compensator</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calculations'!$N$285:$N$1375</c:f>
              <c:numCache>
                <c:formatCode>General</c:formatCode>
                <c:ptCount val="1091"/>
                <c:pt idx="0">
                  <c:v>96.295579024933602</c:v>
                </c:pt>
                <c:pt idx="1">
                  <c:v>102.42626801719116</c:v>
                </c:pt>
                <c:pt idx="2">
                  <c:v>108.25089287889847</c:v>
                </c:pt>
                <c:pt idx="3">
                  <c:v>113.66778219292165</c:v>
                </c:pt>
                <c:pt idx="4">
                  <c:v>118.61922648173332</c:v>
                </c:pt>
                <c:pt idx="5">
                  <c:v>123.08650653961962</c:v>
                </c:pt>
                <c:pt idx="6">
                  <c:v>127.0800393884755</c:v>
                </c:pt>
                <c:pt idx="7">
                  <c:v>130.6288302739153</c:v>
                </c:pt>
                <c:pt idx="8">
                  <c:v>133.77166033924178</c:v>
                </c:pt>
                <c:pt idx="9">
                  <c:v>136.55078698273596</c:v>
                </c:pt>
                <c:pt idx="10">
                  <c:v>151.82906421372809</c:v>
                </c:pt>
                <c:pt idx="11">
                  <c:v>156.93471174114572</c:v>
                </c:pt>
                <c:pt idx="12">
                  <c:v>158.61387735098006</c:v>
                </c:pt>
                <c:pt idx="13">
                  <c:v>158.81191249478729</c:v>
                </c:pt>
                <c:pt idx="14">
                  <c:v>158.25875873976256</c:v>
                </c:pt>
                <c:pt idx="15">
                  <c:v>157.28622141126607</c:v>
                </c:pt>
                <c:pt idx="16">
                  <c:v>156.06677317087733</c:v>
                </c:pt>
                <c:pt idx="17">
                  <c:v>154.69922888290938</c:v>
                </c:pt>
                <c:pt idx="18">
                  <c:v>153.24446483308176</c:v>
                </c:pt>
                <c:pt idx="19">
                  <c:v>138.71582286872169</c:v>
                </c:pt>
                <c:pt idx="20">
                  <c:v>127.70768924341787</c:v>
                </c:pt>
                <c:pt idx="21">
                  <c:v>119.97194864589653</c:v>
                </c:pt>
                <c:pt idx="22">
                  <c:v>114.42690188579456</c:v>
                </c:pt>
                <c:pt idx="23">
                  <c:v>110.30498818097944</c:v>
                </c:pt>
                <c:pt idx="24">
                  <c:v>107.12964773869331</c:v>
                </c:pt>
                <c:pt idx="25">
                  <c:v>104.60653415210405</c:v>
                </c:pt>
                <c:pt idx="26">
                  <c:v>102.54912152985401</c:v>
                </c:pt>
                <c:pt idx="27">
                  <c:v>100.83529338934207</c:v>
                </c:pt>
                <c:pt idx="28">
                  <c:v>92.163707700254577</c:v>
                </c:pt>
                <c:pt idx="29">
                  <c:v>89.089551193388758</c:v>
                </c:pt>
                <c:pt idx="30">
                  <c:v>87.868479914236275</c:v>
                </c:pt>
                <c:pt idx="31">
                  <c:v>87.432230071271448</c:v>
                </c:pt>
                <c:pt idx="32">
                  <c:v>87.340064064548869</c:v>
                </c:pt>
                <c:pt idx="33">
                  <c:v>87.396940842662019</c:v>
                </c:pt>
                <c:pt idx="34">
                  <c:v>87.514602501472609</c:v>
                </c:pt>
                <c:pt idx="35">
                  <c:v>87.652659423938488</c:v>
                </c:pt>
                <c:pt idx="36">
                  <c:v>87.792692479755402</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7">
                  <c:v>0</c:v>
                </c:pt>
                <c:pt idx="78">
                  <c:v>90.952364785675712</c:v>
                </c:pt>
                <c:pt idx="79">
                  <c:v>91.903697694895911</c:v>
                </c:pt>
                <c:pt idx="80">
                  <c:v>92.852972257917713</c:v>
                </c:pt>
                <c:pt idx="81">
                  <c:v>93.799172748233019</c:v>
                </c:pt>
                <c:pt idx="82">
                  <c:v>94.741299380404513</c:v>
                </c:pt>
                <c:pt idx="83">
                  <c:v>95.67837330404231</c:v>
                </c:pt>
                <c:pt idx="84">
                  <c:v>96.609441333574892</c:v>
                </c:pt>
                <c:pt idx="85">
                  <c:v>97.533580359611278</c:v>
                </c:pt>
                <c:pt idx="86">
                  <c:v>98.44990139493224</c:v>
                </c:pt>
                <c:pt idx="87">
                  <c:v>99.357553216217966</c:v>
                </c:pt>
                <c:pt idx="88">
                  <c:v>107.80203046028483</c:v>
                </c:pt>
                <c:pt idx="89">
                  <c:v>114.78964297420612</c:v>
                </c:pt>
                <c:pt idx="90">
                  <c:v>120.208315855386</c:v>
                </c:pt>
                <c:pt idx="91">
                  <c:v>124.21423077061152</c:v>
                </c:pt>
                <c:pt idx="92">
                  <c:v>127.05833014538752</c:v>
                </c:pt>
                <c:pt idx="93">
                  <c:v>128.98883162445065</c:v>
                </c:pt>
                <c:pt idx="94">
                  <c:v>130.21542805631546</c:v>
                </c:pt>
                <c:pt idx="95">
                  <c:v>130.90397322546164</c:v>
                </c:pt>
                <c:pt idx="96">
                  <c:v>131.18212597824737</c:v>
                </c:pt>
                <c:pt idx="97">
                  <c:v>124.84682764770383</c:v>
                </c:pt>
                <c:pt idx="98">
                  <c:v>115.96281443661864</c:v>
                </c:pt>
                <c:pt idx="99">
                  <c:v>108.6178504644614</c:v>
                </c:pt>
                <c:pt idx="100">
                  <c:v>102.75041142638921</c:v>
                </c:pt>
                <c:pt idx="101">
                  <c:v>97.949553121118541</c:v>
                </c:pt>
                <c:pt idx="102">
                  <c:v>93.895425661840363</c:v>
                </c:pt>
                <c:pt idx="103">
                  <c:v>90.373584309551347</c:v>
                </c:pt>
                <c:pt idx="104">
                  <c:v>87.24277428122565</c:v>
                </c:pt>
                <c:pt idx="105">
                  <c:v>84.408648163982122</c:v>
                </c:pt>
                <c:pt idx="106">
                  <c:v>64.226821975003219</c:v>
                </c:pt>
                <c:pt idx="107">
                  <c:v>51.172570445568738</c:v>
                </c:pt>
                <c:pt idx="108">
                  <c:v>41.996517610171537</c:v>
                </c:pt>
                <c:pt idx="109">
                  <c:v>35.340276757256305</c:v>
                </c:pt>
                <c:pt idx="110">
                  <c:v>30.369769383582565</c:v>
                </c:pt>
                <c:pt idx="111">
                  <c:v>26.55417442221156</c:v>
                </c:pt>
                <c:pt idx="112">
                  <c:v>23.551288485126037</c:v>
                </c:pt>
                <c:pt idx="113">
                  <c:v>21.135930861689303</c:v>
                </c:pt>
                <c:pt idx="114">
                  <c:v>19.156179041812806</c:v>
                </c:pt>
              </c:numCache>
            </c:numRef>
          </c:yVal>
          <c:smooth val="1"/>
          <c:extLst>
            <c:ext xmlns:c16="http://schemas.microsoft.com/office/drawing/2014/chart" uri="{C3380CC4-5D6E-409C-BE32-E72D297353CC}">
              <c16:uniqueId val="{00000001-6C5E-4227-9565-2959BA20D4A2}"/>
            </c:ext>
          </c:extLst>
        </c:ser>
        <c:ser>
          <c:idx val="2"/>
          <c:order val="2"/>
          <c:tx>
            <c:v>Type II Inner Loop Closed Loop</c:v>
          </c:tx>
          <c:xVal>
            <c:numRef>
              <c:f>'tables and calculations'!$D$285:$D$321</c:f>
              <c:numCache>
                <c:formatCode>0.00E+00</c:formatCode>
                <c:ptCount val="37"/>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calculations'!$R$285:$R$321</c:f>
              <c:numCache>
                <c:formatCode>General</c:formatCode>
                <c:ptCount val="37"/>
                <c:pt idx="0">
                  <c:v>85.071268830874018</c:v>
                </c:pt>
                <c:pt idx="1">
                  <c:v>80.778506646590358</c:v>
                </c:pt>
                <c:pt idx="2">
                  <c:v>77.483909252240139</c:v>
                </c:pt>
                <c:pt idx="3">
                  <c:v>75.225756617096209</c:v>
                </c:pt>
                <c:pt idx="4">
                  <c:v>73.842644745647263</c:v>
                </c:pt>
                <c:pt idx="5">
                  <c:v>73.111987970632924</c:v>
                </c:pt>
                <c:pt idx="6">
                  <c:v>72.829326507997379</c:v>
                </c:pt>
                <c:pt idx="7">
                  <c:v>72.835382824010438</c:v>
                </c:pt>
                <c:pt idx="8">
                  <c:v>73.016351046476302</c:v>
                </c:pt>
                <c:pt idx="9">
                  <c:v>73.294992250861952</c:v>
                </c:pt>
                <c:pt idx="10">
                  <c:v>75.970809095770534</c:v>
                </c:pt>
                <c:pt idx="11">
                  <c:v>76.469762523470081</c:v>
                </c:pt>
                <c:pt idx="12">
                  <c:v>75.794097866431514</c:v>
                </c:pt>
                <c:pt idx="13">
                  <c:v>74.566916836016176</c:v>
                </c:pt>
                <c:pt idx="14">
                  <c:v>73.059522946519579</c:v>
                </c:pt>
                <c:pt idx="15">
                  <c:v>71.40371627259735</c:v>
                </c:pt>
                <c:pt idx="16">
                  <c:v>69.671034351632613</c:v>
                </c:pt>
                <c:pt idx="17">
                  <c:v>67.903903277583964</c:v>
                </c:pt>
                <c:pt idx="18">
                  <c:v>66.129243088492046</c:v>
                </c:pt>
                <c:pt idx="19">
                  <c:v>50.15912669358849</c:v>
                </c:pt>
                <c:pt idx="20">
                  <c:v>38.670004871752724</c:v>
                </c:pt>
                <c:pt idx="21">
                  <c:v>30.693715058711689</c:v>
                </c:pt>
                <c:pt idx="22">
                  <c:v>25.004326011599602</c:v>
                </c:pt>
                <c:pt idx="23">
                  <c:v>20.7861799301578</c:v>
                </c:pt>
                <c:pt idx="24">
                  <c:v>17.542100382106298</c:v>
                </c:pt>
                <c:pt idx="25">
                  <c:v>14.967431676169554</c:v>
                </c:pt>
                <c:pt idx="26">
                  <c:v>12.869920219444083</c:v>
                </c:pt>
                <c:pt idx="27">
                  <c:v>11.124012783199589</c:v>
                </c:pt>
                <c:pt idx="28">
                  <c:v>2.3080683136050766</c:v>
                </c:pt>
                <c:pt idx="29">
                  <c:v>359.1857917154291</c:v>
                </c:pt>
                <c:pt idx="30">
                  <c:v>357.94066033546585</c:v>
                </c:pt>
                <c:pt idx="31">
                  <c:v>357.48997441925235</c:v>
                </c:pt>
                <c:pt idx="32">
                  <c:v>357.38818435951111</c:v>
                </c:pt>
                <c:pt idx="33">
                  <c:v>357.43818681234541</c:v>
                </c:pt>
                <c:pt idx="34">
                  <c:v>357.55069272640674</c:v>
                </c:pt>
                <c:pt idx="35">
                  <c:v>357.68473962477043</c:v>
                </c:pt>
                <c:pt idx="36">
                  <c:v>357.82156466107733</c:v>
                </c:pt>
              </c:numCache>
            </c:numRef>
          </c:yVal>
          <c:smooth val="1"/>
          <c:extLst>
            <c:ext xmlns:c16="http://schemas.microsoft.com/office/drawing/2014/chart" uri="{C3380CC4-5D6E-409C-BE32-E72D297353CC}">
              <c16:uniqueId val="{00000002-6C5E-4227-9565-2959BA20D4A2}"/>
            </c:ext>
          </c:extLst>
        </c:ser>
        <c:dLbls>
          <c:showLegendKey val="0"/>
          <c:showVal val="0"/>
          <c:showCatName val="0"/>
          <c:showSerName val="0"/>
          <c:showPercent val="0"/>
          <c:showBubbleSize val="0"/>
        </c:dLbls>
        <c:axId val="184346496"/>
        <c:axId val="184225792"/>
      </c:scatterChart>
      <c:valAx>
        <c:axId val="184346496"/>
        <c:scaling>
          <c:logBase val="10"/>
          <c:orientation val="minMax"/>
          <c:max val="100000"/>
          <c:min val="10"/>
        </c:scaling>
        <c:delete val="0"/>
        <c:axPos val="b"/>
        <c:minorGridlines/>
        <c:title>
          <c:tx>
            <c:rich>
              <a:bodyPr/>
              <a:lstStyle/>
              <a:p>
                <a:pPr>
                  <a:defRPr/>
                </a:pPr>
                <a:r>
                  <a:rPr lang="en-US"/>
                  <a:t>Frequency (Hz)</a:t>
                </a:r>
              </a:p>
            </c:rich>
          </c:tx>
          <c:overlay val="0"/>
        </c:title>
        <c:numFmt formatCode="#,##0.00" sourceLinked="0"/>
        <c:majorTickMark val="out"/>
        <c:minorTickMark val="none"/>
        <c:tickLblPos val="nextTo"/>
        <c:crossAx val="184225792"/>
        <c:crossesAt val="-360"/>
        <c:crossBetween val="midCat"/>
      </c:valAx>
      <c:valAx>
        <c:axId val="184225792"/>
        <c:scaling>
          <c:orientation val="minMax"/>
          <c:max val="180"/>
          <c:min val="-180"/>
        </c:scaling>
        <c:delete val="0"/>
        <c:axPos val="l"/>
        <c:majorGridlines/>
        <c:title>
          <c:tx>
            <c:rich>
              <a:bodyPr rot="-5400000" vert="horz"/>
              <a:lstStyle/>
              <a:p>
                <a:pPr>
                  <a:defRPr/>
                </a:pPr>
                <a:r>
                  <a:rPr lang="en-US"/>
                  <a:t>Phase (</a:t>
                </a:r>
                <a:r>
                  <a:rPr lang="en-US">
                    <a:latin typeface="Arial"/>
                    <a:cs typeface="Arial"/>
                  </a:rPr>
                  <a:t>°)</a:t>
                </a:r>
                <a:endParaRPr lang="en-US"/>
              </a:p>
            </c:rich>
          </c:tx>
          <c:overlay val="0"/>
        </c:title>
        <c:numFmt formatCode="General" sourceLinked="1"/>
        <c:majorTickMark val="out"/>
        <c:minorTickMark val="none"/>
        <c:tickLblPos val="nextTo"/>
        <c:crossAx val="184346496"/>
        <c:crosses val="autoZero"/>
        <c:crossBetween val="midCat"/>
        <c:majorUnit val="30"/>
        <c:minorUnit val="10"/>
      </c:valAx>
    </c:plotArea>
    <c:legend>
      <c:legendPos val="b"/>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Gain(dB)</a:t>
            </a:r>
            <a:r>
              <a:rPr lang="en-US" baseline="0"/>
              <a:t> vs Frequency(Hz)</a:t>
            </a:r>
            <a:endParaRPr lang="en-US"/>
          </a:p>
        </c:rich>
      </c:tx>
      <c:overlay val="0"/>
    </c:title>
    <c:autoTitleDeleted val="0"/>
    <c:plotArea>
      <c:layout/>
      <c:scatterChart>
        <c:scatterStyle val="smoothMarker"/>
        <c:varyColors val="0"/>
        <c:ser>
          <c:idx val="0"/>
          <c:order val="0"/>
          <c:tx>
            <c:v>Power Stage</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calculations'!$H$285:$H$1375</c:f>
              <c:numCache>
                <c:formatCode>General</c:formatCode>
                <c:ptCount val="1091"/>
                <c:pt idx="0">
                  <c:v>9.4431837902771516</c:v>
                </c:pt>
                <c:pt idx="1">
                  <c:v>8.9756322105913782</c:v>
                </c:pt>
                <c:pt idx="2">
                  <c:v>8.2933707463220721</c:v>
                </c:pt>
                <c:pt idx="3">
                  <c:v>7.4888022948637136</c:v>
                </c:pt>
                <c:pt idx="4">
                  <c:v>6.6343691818452299</c:v>
                </c:pt>
                <c:pt idx="5">
                  <c:v>5.7768827485423486</c:v>
                </c:pt>
                <c:pt idx="6">
                  <c:v>4.9427505739631155</c:v>
                </c:pt>
                <c:pt idx="7">
                  <c:v>4.1450361704792291</c:v>
                </c:pt>
                <c:pt idx="8">
                  <c:v>3.3889407384016006</c:v>
                </c:pt>
                <c:pt idx="9">
                  <c:v>2.6753383555287504</c:v>
                </c:pt>
                <c:pt idx="10">
                  <c:v>-2.6298321225740606</c:v>
                </c:pt>
                <c:pt idx="11">
                  <c:v>-6.0051908348204641</c:v>
                </c:pt>
                <c:pt idx="12">
                  <c:v>-8.4515125865861265</c:v>
                </c:pt>
                <c:pt idx="13">
                  <c:v>-10.365218459894994</c:v>
                </c:pt>
                <c:pt idx="14">
                  <c:v>-11.935479655540144</c:v>
                </c:pt>
                <c:pt idx="15">
                  <c:v>-13.266337625351788</c:v>
                </c:pt>
                <c:pt idx="16">
                  <c:v>-14.420925695388124</c:v>
                </c:pt>
                <c:pt idx="17">
                  <c:v>-15.440372493624183</c:v>
                </c:pt>
                <c:pt idx="18">
                  <c:v>-16.35294279904635</c:v>
                </c:pt>
                <c:pt idx="19">
                  <c:v>-22.365284786053401</c:v>
                </c:pt>
                <c:pt idx="20">
                  <c:v>-25.885578996924778</c:v>
                </c:pt>
                <c:pt idx="21">
                  <c:v>-28.383817761977276</c:v>
                </c:pt>
                <c:pt idx="22">
                  <c:v>-30.321769923536969</c:v>
                </c:pt>
                <c:pt idx="23">
                  <c:v>-31.905260068937935</c:v>
                </c:pt>
                <c:pt idx="24">
                  <c:v>-33.244114594122173</c:v>
                </c:pt>
                <c:pt idx="25">
                  <c:v>-34.403900787175587</c:v>
                </c:pt>
                <c:pt idx="26">
                  <c:v>-35.426915072926107</c:v>
                </c:pt>
                <c:pt idx="27">
                  <c:v>-36.342039016632754</c:v>
                </c:pt>
                <c:pt idx="28">
                  <c:v>-42.362556220928731</c:v>
                </c:pt>
                <c:pt idx="29">
                  <c:v>-45.884366085391058</c:v>
                </c:pt>
                <c:pt idx="30">
                  <c:v>-48.383135456716289</c:v>
                </c:pt>
                <c:pt idx="31">
                  <c:v>-50.321333235571743</c:v>
                </c:pt>
                <c:pt idx="32">
                  <c:v>-51.904956808653935</c:v>
                </c:pt>
                <c:pt idx="33">
                  <c:v>-53.243891788542697</c:v>
                </c:pt>
                <c:pt idx="34">
                  <c:v>-54.403730200607576</c:v>
                </c:pt>
                <c:pt idx="35">
                  <c:v>-55.42678028791051</c:v>
                </c:pt>
                <c:pt idx="36">
                  <c:v>-56.341929840441679</c:v>
                </c:pt>
              </c:numCache>
            </c:numRef>
          </c:yVal>
          <c:smooth val="1"/>
          <c:extLst>
            <c:ext xmlns:c16="http://schemas.microsoft.com/office/drawing/2014/chart" uri="{C3380CC4-5D6E-409C-BE32-E72D297353CC}">
              <c16:uniqueId val="{00000000-FE8B-4E02-82FD-B093AAC92453}"/>
            </c:ext>
          </c:extLst>
        </c:ser>
        <c:ser>
          <c:idx val="1"/>
          <c:order val="1"/>
          <c:tx>
            <c:v>Type III Inner Loop Compensator</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calculations'!$O$324:$O$360</c:f>
              <c:numCache>
                <c:formatCode>General</c:formatCode>
                <c:ptCount val="37"/>
                <c:pt idx="0">
                  <c:v>28.294309103845428</c:v>
                </c:pt>
                <c:pt idx="1">
                  <c:v>22.438633719831422</c:v>
                </c:pt>
                <c:pt idx="2">
                  <c:v>19.178471977893203</c:v>
                </c:pt>
                <c:pt idx="3">
                  <c:v>17.021381096508787</c:v>
                </c:pt>
                <c:pt idx="4">
                  <c:v>15.486306660594241</c:v>
                </c:pt>
                <c:pt idx="5">
                  <c:v>14.349375042093683</c:v>
                </c:pt>
                <c:pt idx="6">
                  <c:v>13.485119186508982</c:v>
                </c:pt>
                <c:pt idx="7">
                  <c:v>12.815309860850078</c:v>
                </c:pt>
                <c:pt idx="8">
                  <c:v>12.287939487725197</c:v>
                </c:pt>
                <c:pt idx="9">
                  <c:v>11.867002794455765</c:v>
                </c:pt>
                <c:pt idx="10">
                  <c:v>10.151872708390341</c:v>
                </c:pt>
                <c:pt idx="11">
                  <c:v>9.7327571695282558</c:v>
                </c:pt>
                <c:pt idx="12">
                  <c:v>9.5626801085315591</c:v>
                </c:pt>
                <c:pt idx="13">
                  <c:v>9.4672126957520746</c:v>
                </c:pt>
                <c:pt idx="14">
                  <c:v>9.3995118946408667</c:v>
                </c:pt>
                <c:pt idx="15">
                  <c:v>9.3431298474196129</c:v>
                </c:pt>
                <c:pt idx="16">
                  <c:v>9.2912918275912233</c:v>
                </c:pt>
                <c:pt idx="17">
                  <c:v>9.2409483202385427</c:v>
                </c:pt>
                <c:pt idx="18">
                  <c:v>9.1906893822945115</c:v>
                </c:pt>
                <c:pt idx="19">
                  <c:v>8.6645880801737967</c:v>
                </c:pt>
                <c:pt idx="20">
                  <c:v>8.1956957259710492</c:v>
                </c:pt>
                <c:pt idx="21">
                  <c:v>7.8409339267402132</c:v>
                </c:pt>
                <c:pt idx="22">
                  <c:v>7.574757765056388</c:v>
                </c:pt>
                <c:pt idx="23">
                  <c:v>7.363495738696165</c:v>
                </c:pt>
                <c:pt idx="24">
                  <c:v>7.1833768110689213</c:v>
                </c:pt>
                <c:pt idx="25">
                  <c:v>7.0196984716597219</c:v>
                </c:pt>
                <c:pt idx="26">
                  <c:v>6.8636760481561341</c:v>
                </c:pt>
                <c:pt idx="27">
                  <c:v>6.7101118776844038</c:v>
                </c:pt>
                <c:pt idx="28">
                  <c:v>5.0272161631874255</c:v>
                </c:pt>
                <c:pt idx="29">
                  <c:v>3.1703977175445037</c:v>
                </c:pt>
                <c:pt idx="30">
                  <c:v>1.4056474576765732</c:v>
                </c:pt>
                <c:pt idx="31">
                  <c:v>-0.17214966353031935</c:v>
                </c:pt>
                <c:pt idx="32">
                  <c:v>-1.5610301588870612</c:v>
                </c:pt>
                <c:pt idx="33">
                  <c:v>-2.785743549017381</c:v>
                </c:pt>
                <c:pt idx="34">
                  <c:v>-3.8738683174995825</c:v>
                </c:pt>
                <c:pt idx="35">
                  <c:v>-4.8493087041334189</c:v>
                </c:pt>
                <c:pt idx="36">
                  <c:v>-5.7313728434379296</c:v>
                </c:pt>
              </c:numCache>
            </c:numRef>
          </c:yVal>
          <c:smooth val="1"/>
          <c:extLst>
            <c:ext xmlns:c16="http://schemas.microsoft.com/office/drawing/2014/chart" uri="{C3380CC4-5D6E-409C-BE32-E72D297353CC}">
              <c16:uniqueId val="{00000001-FE8B-4E02-82FD-B093AAC92453}"/>
            </c:ext>
          </c:extLst>
        </c:ser>
        <c:ser>
          <c:idx val="2"/>
          <c:order val="2"/>
          <c:tx>
            <c:v>Type III Inner Loop Closed Loop</c:v>
          </c:tx>
          <c:xVal>
            <c:numRef>
              <c:f>'tables and calculations'!$D$285:$D$321</c:f>
              <c:numCache>
                <c:formatCode>0.00E+00</c:formatCode>
                <c:ptCount val="37"/>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calculations'!$R$324:$R$360</c:f>
              <c:numCache>
                <c:formatCode>General</c:formatCode>
                <c:ptCount val="37"/>
                <c:pt idx="0">
                  <c:v>37.737492894122575</c:v>
                </c:pt>
                <c:pt idx="1">
                  <c:v>31.414265930422811</c:v>
                </c:pt>
                <c:pt idx="2">
                  <c:v>27.471842724215271</c:v>
                </c:pt>
                <c:pt idx="3">
                  <c:v>24.510183391372486</c:v>
                </c:pt>
                <c:pt idx="4">
                  <c:v>22.120675842439486</c:v>
                </c:pt>
                <c:pt idx="5">
                  <c:v>20.126257790636032</c:v>
                </c:pt>
                <c:pt idx="6">
                  <c:v>18.427869760472092</c:v>
                </c:pt>
                <c:pt idx="7">
                  <c:v>16.960346031329305</c:v>
                </c:pt>
                <c:pt idx="8">
                  <c:v>15.676880226126785</c:v>
                </c:pt>
                <c:pt idx="9">
                  <c:v>14.542341149984519</c:v>
                </c:pt>
                <c:pt idx="10">
                  <c:v>7.5220405858162778</c:v>
                </c:pt>
                <c:pt idx="11">
                  <c:v>3.7275663347077947</c:v>
                </c:pt>
                <c:pt idx="12">
                  <c:v>1.111167521945466</c:v>
                </c:pt>
                <c:pt idx="13">
                  <c:v>-0.89800576414292343</c:v>
                </c:pt>
                <c:pt idx="14">
                  <c:v>-2.5359677608992821</c:v>
                </c:pt>
                <c:pt idx="15">
                  <c:v>-3.9232077779321735</c:v>
                </c:pt>
                <c:pt idx="16">
                  <c:v>-5.1296338677969029</c:v>
                </c:pt>
                <c:pt idx="17">
                  <c:v>-6.1994241733856406</c:v>
                </c:pt>
                <c:pt idx="18">
                  <c:v>-7.1622534167518337</c:v>
                </c:pt>
                <c:pt idx="19">
                  <c:v>-13.700696705879601</c:v>
                </c:pt>
                <c:pt idx="20">
                  <c:v>-17.689883270953729</c:v>
                </c:pt>
                <c:pt idx="21">
                  <c:v>-20.542883835237056</c:v>
                </c:pt>
                <c:pt idx="22">
                  <c:v>-22.747012158480583</c:v>
                </c:pt>
                <c:pt idx="23">
                  <c:v>-24.541764330241772</c:v>
                </c:pt>
                <c:pt idx="24">
                  <c:v>-26.060737783053249</c:v>
                </c:pt>
                <c:pt idx="25">
                  <c:v>-27.384202315515868</c:v>
                </c:pt>
                <c:pt idx="26">
                  <c:v>-28.563239024769963</c:v>
                </c:pt>
                <c:pt idx="27">
                  <c:v>-29.631927138948349</c:v>
                </c:pt>
                <c:pt idx="28">
                  <c:v>-37.335340057741327</c:v>
                </c:pt>
                <c:pt idx="29">
                  <c:v>-42.713968367846547</c:v>
                </c:pt>
                <c:pt idx="30">
                  <c:v>-46.977487999039724</c:v>
                </c:pt>
                <c:pt idx="31">
                  <c:v>-50.493482899102048</c:v>
                </c:pt>
                <c:pt idx="32">
                  <c:v>-53.465986967540985</c:v>
                </c:pt>
                <c:pt idx="33">
                  <c:v>-56.02963533756008</c:v>
                </c:pt>
                <c:pt idx="34">
                  <c:v>-58.277598518107141</c:v>
                </c:pt>
                <c:pt idx="35">
                  <c:v>-60.276088992043917</c:v>
                </c:pt>
                <c:pt idx="36">
                  <c:v>-62.073302683879604</c:v>
                </c:pt>
              </c:numCache>
            </c:numRef>
          </c:yVal>
          <c:smooth val="1"/>
          <c:extLst>
            <c:ext xmlns:c16="http://schemas.microsoft.com/office/drawing/2014/chart" uri="{C3380CC4-5D6E-409C-BE32-E72D297353CC}">
              <c16:uniqueId val="{00000002-FE8B-4E02-82FD-B093AAC92453}"/>
            </c:ext>
          </c:extLst>
        </c:ser>
        <c:dLbls>
          <c:showLegendKey val="0"/>
          <c:showVal val="0"/>
          <c:showCatName val="0"/>
          <c:showSerName val="0"/>
          <c:showPercent val="0"/>
          <c:showBubbleSize val="0"/>
        </c:dLbls>
        <c:axId val="184260480"/>
        <c:axId val="184270848"/>
      </c:scatterChart>
      <c:valAx>
        <c:axId val="184260480"/>
        <c:scaling>
          <c:logBase val="10"/>
          <c:orientation val="minMax"/>
          <c:max val="100000"/>
          <c:min val="10"/>
        </c:scaling>
        <c:delete val="0"/>
        <c:axPos val="b"/>
        <c:minorGridlines/>
        <c:title>
          <c:tx>
            <c:rich>
              <a:bodyPr/>
              <a:lstStyle/>
              <a:p>
                <a:pPr>
                  <a:defRPr/>
                </a:pPr>
                <a:r>
                  <a:rPr lang="en-US"/>
                  <a:t>Frequency (Hz)</a:t>
                </a:r>
              </a:p>
            </c:rich>
          </c:tx>
          <c:overlay val="0"/>
        </c:title>
        <c:numFmt formatCode="#,##0.00" sourceLinked="0"/>
        <c:majorTickMark val="out"/>
        <c:minorTickMark val="none"/>
        <c:tickLblPos val="nextTo"/>
        <c:crossAx val="184270848"/>
        <c:crossesAt val="-1000"/>
        <c:crossBetween val="midCat"/>
      </c:valAx>
      <c:valAx>
        <c:axId val="184270848"/>
        <c:scaling>
          <c:orientation val="minMax"/>
        </c:scaling>
        <c:delete val="0"/>
        <c:axPos val="l"/>
        <c:majorGridlines/>
        <c:title>
          <c:tx>
            <c:rich>
              <a:bodyPr rot="-5400000" vert="horz"/>
              <a:lstStyle/>
              <a:p>
                <a:pPr>
                  <a:defRPr/>
                </a:pPr>
                <a:r>
                  <a:rPr lang="en-US"/>
                  <a:t>Gain (dB)</a:t>
                </a:r>
              </a:p>
            </c:rich>
          </c:tx>
          <c:overlay val="0"/>
        </c:title>
        <c:numFmt formatCode="General" sourceLinked="1"/>
        <c:majorTickMark val="out"/>
        <c:minorTickMark val="none"/>
        <c:tickLblPos val="nextTo"/>
        <c:crossAx val="184260480"/>
        <c:crosses val="autoZero"/>
        <c:crossBetween val="midCat"/>
      </c:valAx>
    </c:plotArea>
    <c:legend>
      <c:legendPos val="b"/>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Phase(°)</a:t>
            </a:r>
            <a:r>
              <a:rPr lang="en-US" baseline="0"/>
              <a:t> vs Frequency(Hz)</a:t>
            </a:r>
            <a:endParaRPr lang="en-US"/>
          </a:p>
        </c:rich>
      </c:tx>
      <c:overlay val="0"/>
    </c:title>
    <c:autoTitleDeleted val="0"/>
    <c:plotArea>
      <c:layout/>
      <c:scatterChart>
        <c:scatterStyle val="smoothMarker"/>
        <c:varyColors val="0"/>
        <c:ser>
          <c:idx val="0"/>
          <c:order val="0"/>
          <c:tx>
            <c:v>Power Stage</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calculations'!$I$285:$I$1375</c:f>
              <c:numCache>
                <c:formatCode>General</c:formatCode>
                <c:ptCount val="1091"/>
                <c:pt idx="0">
                  <c:v>-11.22431019405958</c:v>
                </c:pt>
                <c:pt idx="1">
                  <c:v>-21.647761370600801</c:v>
                </c:pt>
                <c:pt idx="2">
                  <c:v>-30.76698362665832</c:v>
                </c:pt>
                <c:pt idx="3">
                  <c:v>-38.442025575825483</c:v>
                </c:pt>
                <c:pt idx="4">
                  <c:v>-44.776581736086015</c:v>
                </c:pt>
                <c:pt idx="5">
                  <c:v>-49.974518568986731</c:v>
                </c:pt>
                <c:pt idx="6">
                  <c:v>-54.25071288047814</c:v>
                </c:pt>
                <c:pt idx="7">
                  <c:v>-57.793447449904875</c:v>
                </c:pt>
                <c:pt idx="8">
                  <c:v>-60.755309292765517</c:v>
                </c:pt>
                <c:pt idx="9">
                  <c:v>-63.255794731874019</c:v>
                </c:pt>
                <c:pt idx="10">
                  <c:v>-75.858255117957611</c:v>
                </c:pt>
                <c:pt idx="11">
                  <c:v>-80.464949217675681</c:v>
                </c:pt>
                <c:pt idx="12">
                  <c:v>-82.819779484548604</c:v>
                </c:pt>
                <c:pt idx="13">
                  <c:v>-84.244995658771145</c:v>
                </c:pt>
                <c:pt idx="14">
                  <c:v>-85.19923579324302</c:v>
                </c:pt>
                <c:pt idx="15">
                  <c:v>-85.882505138668733</c:v>
                </c:pt>
                <c:pt idx="16">
                  <c:v>-86.395738819244713</c:v>
                </c:pt>
                <c:pt idx="17">
                  <c:v>-86.795325605325417</c:v>
                </c:pt>
                <c:pt idx="18">
                  <c:v>-87.115221744589718</c:v>
                </c:pt>
                <c:pt idx="19">
                  <c:v>-88.556696175133183</c:v>
                </c:pt>
                <c:pt idx="20">
                  <c:v>-89.037684371665136</c:v>
                </c:pt>
                <c:pt idx="21">
                  <c:v>-89.278233587184886</c:v>
                </c:pt>
                <c:pt idx="22">
                  <c:v>-89.422575874194933</c:v>
                </c:pt>
                <c:pt idx="23">
                  <c:v>-89.518808250821664</c:v>
                </c:pt>
                <c:pt idx="24">
                  <c:v>-89.587547356587081</c:v>
                </c:pt>
                <c:pt idx="25">
                  <c:v>-89.639102475934493</c:v>
                </c:pt>
                <c:pt idx="26">
                  <c:v>-89.679201310409866</c:v>
                </c:pt>
                <c:pt idx="27">
                  <c:v>-89.711280606142481</c:v>
                </c:pt>
                <c:pt idx="28">
                  <c:v>-89.855639386649514</c:v>
                </c:pt>
                <c:pt idx="29">
                  <c:v>-89.903759477959653</c:v>
                </c:pt>
                <c:pt idx="30">
                  <c:v>-89.927819578770411</c:v>
                </c:pt>
                <c:pt idx="31">
                  <c:v>-89.942255652019085</c:v>
                </c:pt>
                <c:pt idx="32">
                  <c:v>-89.951879705037726</c:v>
                </c:pt>
                <c:pt idx="33">
                  <c:v>-89.958754030316584</c:v>
                </c:pt>
                <c:pt idx="34">
                  <c:v>-89.963909775065858</c:v>
                </c:pt>
                <c:pt idx="35">
                  <c:v>-89.967919799168072</c:v>
                </c:pt>
                <c:pt idx="36">
                  <c:v>-89.971127818678042</c:v>
                </c:pt>
              </c:numCache>
            </c:numRef>
          </c:yVal>
          <c:smooth val="1"/>
          <c:extLst>
            <c:ext xmlns:c16="http://schemas.microsoft.com/office/drawing/2014/chart" uri="{C3380CC4-5D6E-409C-BE32-E72D297353CC}">
              <c16:uniqueId val="{00000000-A78B-4834-9170-6E0743C5F2DA}"/>
            </c:ext>
          </c:extLst>
        </c:ser>
        <c:ser>
          <c:idx val="1"/>
          <c:order val="1"/>
          <c:tx>
            <c:v>Type III Inner Loop Compensator</c:v>
          </c:tx>
          <c:xVal>
            <c:numRef>
              <c:f>'tables and calculations'!$D$285:$D$1375</c:f>
              <c:numCache>
                <c:formatCode>0.00E+00</c:formatCode>
                <c:ptCount val="1091"/>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calculations'!$P$324:$P$360</c:f>
              <c:numCache>
                <c:formatCode>General</c:formatCode>
                <c:ptCount val="37"/>
                <c:pt idx="0">
                  <c:v>96.449381288347794</c:v>
                </c:pt>
                <c:pt idx="1">
                  <c:v>102.73386932457653</c:v>
                </c:pt>
                <c:pt idx="2">
                  <c:v>108.71228679172691</c:v>
                </c:pt>
                <c:pt idx="3">
                  <c:v>114.28295905429587</c:v>
                </c:pt>
                <c:pt idx="4">
                  <c:v>119.38817341746045</c:v>
                </c:pt>
                <c:pt idx="5">
                  <c:v>124.00920745964194</c:v>
                </c:pt>
                <c:pt idx="6">
                  <c:v>128.15647498865854</c:v>
                </c:pt>
                <c:pt idx="7">
                  <c:v>131.85897803819191</c:v>
                </c:pt>
                <c:pt idx="8">
                  <c:v>135.15549454211339</c:v>
                </c:pt>
                <c:pt idx="9">
                  <c:v>138.08827869212683</c:v>
                </c:pt>
                <c:pt idx="10">
                  <c:v>154.90083702552732</c:v>
                </c:pt>
                <c:pt idx="11">
                  <c:v>161.53437991394568</c:v>
                </c:pt>
                <c:pt idx="12">
                  <c:v>164.73194998147133</c:v>
                </c:pt>
                <c:pt idx="13">
                  <c:v>166.43589609446082</c:v>
                </c:pt>
                <c:pt idx="14">
                  <c:v>167.37328969162269</c:v>
                </c:pt>
                <c:pt idx="15">
                  <c:v>167.8732248866886</c:v>
                </c:pt>
                <c:pt idx="16">
                  <c:v>168.10564455143901</c:v>
                </c:pt>
                <c:pt idx="17">
                  <c:v>168.16703337306731</c:v>
                </c:pt>
                <c:pt idx="18">
                  <c:v>168.11615077090738</c:v>
                </c:pt>
                <c:pt idx="19">
                  <c:v>165.9418708421872</c:v>
                </c:pt>
                <c:pt idx="20">
                  <c:v>163.96976481560102</c:v>
                </c:pt>
                <c:pt idx="21">
                  <c:v>162.42058249244423</c:v>
                </c:pt>
                <c:pt idx="22">
                  <c:v>160.97109267877644</c:v>
                </c:pt>
                <c:pt idx="23">
                  <c:v>159.484111279882</c:v>
                </c:pt>
                <c:pt idx="24">
                  <c:v>157.92879756311697</c:v>
                </c:pt>
                <c:pt idx="25">
                  <c:v>156.3129371113348</c:v>
                </c:pt>
                <c:pt idx="26">
                  <c:v>154.6547864993662</c:v>
                </c:pt>
                <c:pt idx="27">
                  <c:v>152.97319256932133</c:v>
                </c:pt>
                <c:pt idx="28">
                  <c:v>137.2773026096215</c:v>
                </c:pt>
                <c:pt idx="29">
                  <c:v>125.84608042270699</c:v>
                </c:pt>
                <c:pt idx="30">
                  <c:v>118.14815122050729</c:v>
                </c:pt>
                <c:pt idx="31">
                  <c:v>112.90667179451354</c:v>
                </c:pt>
                <c:pt idx="32">
                  <c:v>109.20944556468658</c:v>
                </c:pt>
                <c:pt idx="33">
                  <c:v>106.49929364774538</c:v>
                </c:pt>
                <c:pt idx="34">
                  <c:v>104.44227542594906</c:v>
                </c:pt>
                <c:pt idx="35">
                  <c:v>102.8338341768673</c:v>
                </c:pt>
                <c:pt idx="36">
                  <c:v>101.54436179837921</c:v>
                </c:pt>
              </c:numCache>
            </c:numRef>
          </c:yVal>
          <c:smooth val="1"/>
          <c:extLst>
            <c:ext xmlns:c16="http://schemas.microsoft.com/office/drawing/2014/chart" uri="{C3380CC4-5D6E-409C-BE32-E72D297353CC}">
              <c16:uniqueId val="{00000001-A78B-4834-9170-6E0743C5F2DA}"/>
            </c:ext>
          </c:extLst>
        </c:ser>
        <c:ser>
          <c:idx val="2"/>
          <c:order val="2"/>
          <c:tx>
            <c:v>Type III Inner Loop Closed Loop</c:v>
          </c:tx>
          <c:xVal>
            <c:numRef>
              <c:f>'tables and calculations'!$D$285:$D$321</c:f>
              <c:numCache>
                <c:formatCode>0.00E+00</c:formatCode>
                <c:ptCount val="37"/>
                <c:pt idx="0">
                  <c:v>10</c:v>
                </c:pt>
                <c:pt idx="1">
                  <c:v>20</c:v>
                </c:pt>
                <c:pt idx="2">
                  <c:v>30</c:v>
                </c:pt>
                <c:pt idx="3">
                  <c:v>40</c:v>
                </c:pt>
                <c:pt idx="4">
                  <c:v>50</c:v>
                </c:pt>
                <c:pt idx="5">
                  <c:v>60</c:v>
                </c:pt>
                <c:pt idx="6">
                  <c:v>70</c:v>
                </c:pt>
                <c:pt idx="7">
                  <c:v>80</c:v>
                </c:pt>
                <c:pt idx="8">
                  <c:v>90</c:v>
                </c:pt>
                <c:pt idx="9">
                  <c:v>100</c:v>
                </c:pt>
                <c:pt idx="10">
                  <c:v>200</c:v>
                </c:pt>
                <c:pt idx="11">
                  <c:v>300</c:v>
                </c:pt>
                <c:pt idx="12">
                  <c:v>400</c:v>
                </c:pt>
                <c:pt idx="13">
                  <c:v>500</c:v>
                </c:pt>
                <c:pt idx="14">
                  <c:v>600</c:v>
                </c:pt>
                <c:pt idx="15">
                  <c:v>700</c:v>
                </c:pt>
                <c:pt idx="16">
                  <c:v>800</c:v>
                </c:pt>
                <c:pt idx="17">
                  <c:v>900</c:v>
                </c:pt>
                <c:pt idx="18">
                  <c:v>1000</c:v>
                </c:pt>
                <c:pt idx="19">
                  <c:v>2000</c:v>
                </c:pt>
                <c:pt idx="20">
                  <c:v>3000</c:v>
                </c:pt>
                <c:pt idx="21">
                  <c:v>4000</c:v>
                </c:pt>
                <c:pt idx="22">
                  <c:v>5000</c:v>
                </c:pt>
                <c:pt idx="23">
                  <c:v>6000</c:v>
                </c:pt>
                <c:pt idx="24">
                  <c:v>7000</c:v>
                </c:pt>
                <c:pt idx="25">
                  <c:v>8000</c:v>
                </c:pt>
                <c:pt idx="26">
                  <c:v>9000</c:v>
                </c:pt>
                <c:pt idx="27">
                  <c:v>10000</c:v>
                </c:pt>
                <c:pt idx="28">
                  <c:v>20000</c:v>
                </c:pt>
                <c:pt idx="29">
                  <c:v>30000</c:v>
                </c:pt>
                <c:pt idx="30">
                  <c:v>40000</c:v>
                </c:pt>
                <c:pt idx="31">
                  <c:v>50000</c:v>
                </c:pt>
                <c:pt idx="32">
                  <c:v>60000</c:v>
                </c:pt>
                <c:pt idx="33">
                  <c:v>70000</c:v>
                </c:pt>
                <c:pt idx="34">
                  <c:v>80000</c:v>
                </c:pt>
                <c:pt idx="35">
                  <c:v>90000</c:v>
                </c:pt>
                <c:pt idx="36">
                  <c:v>100000</c:v>
                </c:pt>
              </c:numCache>
            </c:numRef>
          </c:xVal>
          <c:yVal>
            <c:numRef>
              <c:f>'tables and calculations'!$S$324:$S$360</c:f>
              <c:numCache>
                <c:formatCode>General</c:formatCode>
                <c:ptCount val="37"/>
                <c:pt idx="0">
                  <c:v>85.225071094288211</c:v>
                </c:pt>
                <c:pt idx="1">
                  <c:v>81.086107953975727</c:v>
                </c:pt>
                <c:pt idx="2">
                  <c:v>77.94530316506858</c:v>
                </c:pt>
                <c:pt idx="3">
                  <c:v>75.840933478470404</c:v>
                </c:pt>
                <c:pt idx="4">
                  <c:v>74.611591681374478</c:v>
                </c:pt>
                <c:pt idx="5">
                  <c:v>74.034688890655232</c:v>
                </c:pt>
                <c:pt idx="6">
                  <c:v>73.905762108180411</c:v>
                </c:pt>
                <c:pt idx="7">
                  <c:v>74.065530588287061</c:v>
                </c:pt>
                <c:pt idx="8">
                  <c:v>74.400185249347871</c:v>
                </c:pt>
                <c:pt idx="9">
                  <c:v>74.83248396025283</c:v>
                </c:pt>
                <c:pt idx="10">
                  <c:v>79.042581907569712</c:v>
                </c:pt>
                <c:pt idx="11">
                  <c:v>81.069430696270004</c:v>
                </c:pt>
                <c:pt idx="12">
                  <c:v>81.912170496922769</c:v>
                </c:pt>
                <c:pt idx="13">
                  <c:v>82.190900435689713</c:v>
                </c:pt>
                <c:pt idx="14">
                  <c:v>82.174053898379682</c:v>
                </c:pt>
                <c:pt idx="15">
                  <c:v>81.990719748019885</c:v>
                </c:pt>
                <c:pt idx="16">
                  <c:v>81.709905732194315</c:v>
                </c:pt>
                <c:pt idx="17">
                  <c:v>81.37170776774191</c:v>
                </c:pt>
                <c:pt idx="18">
                  <c:v>81.000929026317678</c:v>
                </c:pt>
                <c:pt idx="19">
                  <c:v>77.385174667054017</c:v>
                </c:pt>
                <c:pt idx="20">
                  <c:v>74.932080443935888</c:v>
                </c:pt>
                <c:pt idx="21">
                  <c:v>73.142348905259354</c:v>
                </c:pt>
                <c:pt idx="22">
                  <c:v>71.548516804581539</c:v>
                </c:pt>
                <c:pt idx="23">
                  <c:v>69.965303029060365</c:v>
                </c:pt>
                <c:pt idx="24">
                  <c:v>68.341250206529963</c:v>
                </c:pt>
                <c:pt idx="25">
                  <c:v>66.673834635400382</c:v>
                </c:pt>
                <c:pt idx="26">
                  <c:v>64.975585188956288</c:v>
                </c:pt>
                <c:pt idx="27">
                  <c:v>63.261911963178918</c:v>
                </c:pt>
                <c:pt idx="28">
                  <c:v>47.42166322297183</c:v>
                </c:pt>
                <c:pt idx="29">
                  <c:v>35.942320944747365</c:v>
                </c:pt>
                <c:pt idx="30">
                  <c:v>28.220331641736948</c:v>
                </c:pt>
                <c:pt idx="31">
                  <c:v>22.964416142494485</c:v>
                </c:pt>
                <c:pt idx="32">
                  <c:v>19.257565859648821</c:v>
                </c:pt>
                <c:pt idx="33">
                  <c:v>16.540539617428777</c:v>
                </c:pt>
                <c:pt idx="34">
                  <c:v>14.478365650883205</c:v>
                </c:pt>
                <c:pt idx="35">
                  <c:v>12.865914377699227</c:v>
                </c:pt>
                <c:pt idx="36">
                  <c:v>11.573233979701229</c:v>
                </c:pt>
              </c:numCache>
            </c:numRef>
          </c:yVal>
          <c:smooth val="1"/>
          <c:extLst>
            <c:ext xmlns:c16="http://schemas.microsoft.com/office/drawing/2014/chart" uri="{C3380CC4-5D6E-409C-BE32-E72D297353CC}">
              <c16:uniqueId val="{00000002-A78B-4834-9170-6E0743C5F2DA}"/>
            </c:ext>
          </c:extLst>
        </c:ser>
        <c:dLbls>
          <c:showLegendKey val="0"/>
          <c:showVal val="0"/>
          <c:showCatName val="0"/>
          <c:showSerName val="0"/>
          <c:showPercent val="0"/>
          <c:showBubbleSize val="0"/>
        </c:dLbls>
        <c:axId val="184776576"/>
        <c:axId val="184786944"/>
      </c:scatterChart>
      <c:valAx>
        <c:axId val="184776576"/>
        <c:scaling>
          <c:logBase val="10"/>
          <c:orientation val="minMax"/>
          <c:max val="100000"/>
          <c:min val="10"/>
        </c:scaling>
        <c:delete val="0"/>
        <c:axPos val="b"/>
        <c:minorGridlines/>
        <c:title>
          <c:tx>
            <c:rich>
              <a:bodyPr/>
              <a:lstStyle/>
              <a:p>
                <a:pPr>
                  <a:defRPr/>
                </a:pPr>
                <a:r>
                  <a:rPr lang="en-US"/>
                  <a:t>Frequency (Hz)</a:t>
                </a:r>
              </a:p>
            </c:rich>
          </c:tx>
          <c:overlay val="0"/>
        </c:title>
        <c:numFmt formatCode="#,##0.00" sourceLinked="0"/>
        <c:majorTickMark val="out"/>
        <c:minorTickMark val="none"/>
        <c:tickLblPos val="nextTo"/>
        <c:crossAx val="184786944"/>
        <c:crossesAt val="-360"/>
        <c:crossBetween val="midCat"/>
      </c:valAx>
      <c:valAx>
        <c:axId val="184786944"/>
        <c:scaling>
          <c:orientation val="minMax"/>
          <c:max val="180"/>
          <c:min val="-180"/>
        </c:scaling>
        <c:delete val="0"/>
        <c:axPos val="l"/>
        <c:majorGridlines/>
        <c:title>
          <c:tx>
            <c:rich>
              <a:bodyPr rot="-5400000" vert="horz"/>
              <a:lstStyle/>
              <a:p>
                <a:pPr>
                  <a:defRPr/>
                </a:pPr>
                <a:r>
                  <a:rPr lang="en-US"/>
                  <a:t>Phase (</a:t>
                </a:r>
                <a:r>
                  <a:rPr lang="en-US">
                    <a:latin typeface="Arial"/>
                    <a:cs typeface="Arial"/>
                  </a:rPr>
                  <a:t>°)</a:t>
                </a:r>
                <a:endParaRPr lang="en-US"/>
              </a:p>
            </c:rich>
          </c:tx>
          <c:overlay val="0"/>
        </c:title>
        <c:numFmt formatCode="General" sourceLinked="1"/>
        <c:majorTickMark val="out"/>
        <c:minorTickMark val="none"/>
        <c:tickLblPos val="nextTo"/>
        <c:crossAx val="184776576"/>
        <c:crosses val="autoZero"/>
        <c:crossBetween val="midCat"/>
        <c:majorUnit val="30"/>
        <c:minorUnit val="10"/>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image" Target="../media/image7.png"/><Relationship Id="rId5" Type="http://schemas.openxmlformats.org/officeDocument/2006/relationships/chart" Target="../charts/chart9.xml"/><Relationship Id="rId10" Type="http://schemas.openxmlformats.org/officeDocument/2006/relationships/image" Target="../media/image6.png"/><Relationship Id="rId4" Type="http://schemas.openxmlformats.org/officeDocument/2006/relationships/chart" Target="../charts/chart8.xml"/><Relationship Id="rId9"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image" Target="../media/image10.png"/><Relationship Id="rId7" Type="http://schemas.openxmlformats.org/officeDocument/2006/relationships/chart" Target="../charts/chart18.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7.xml"/><Relationship Id="rId11" Type="http://schemas.openxmlformats.org/officeDocument/2006/relationships/chart" Target="../charts/chart22.xml"/><Relationship Id="rId5" Type="http://schemas.openxmlformats.org/officeDocument/2006/relationships/chart" Target="../charts/chart16.xml"/><Relationship Id="rId10" Type="http://schemas.openxmlformats.org/officeDocument/2006/relationships/chart" Target="../charts/chart21.xml"/><Relationship Id="rId4" Type="http://schemas.openxmlformats.org/officeDocument/2006/relationships/chart" Target="../charts/chart15.xml"/><Relationship Id="rId9" Type="http://schemas.openxmlformats.org/officeDocument/2006/relationships/chart" Target="../charts/chart2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1</xdr:col>
      <xdr:colOff>29936</xdr:colOff>
      <xdr:row>2</xdr:row>
      <xdr:rowOff>9525</xdr:rowOff>
    </xdr:from>
    <xdr:to>
      <xdr:col>13</xdr:col>
      <xdr:colOff>431062</xdr:colOff>
      <xdr:row>32</xdr:row>
      <xdr:rowOff>21206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2257" y="390525"/>
          <a:ext cx="7748984" cy="572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2</xdr:row>
      <xdr:rowOff>19050</xdr:rowOff>
    </xdr:from>
    <xdr:to>
      <xdr:col>9</xdr:col>
      <xdr:colOff>576663</xdr:colOff>
      <xdr:row>16</xdr:row>
      <xdr:rowOff>95250</xdr:rowOff>
    </xdr:to>
    <xdr:pic>
      <xdr:nvPicPr>
        <xdr:cNvPr id="2" name="Picture 1" descr="https://e2e.ti.com/cfs-file/__key/communityserver-blogs-components-weblogfiles/00-00-00-03-59/3036.figure1.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400050"/>
          <a:ext cx="5472513"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10</xdr:col>
      <xdr:colOff>372711</xdr:colOff>
      <xdr:row>33</xdr:row>
      <xdr:rowOff>76200</xdr:rowOff>
    </xdr:to>
    <xdr:pic>
      <xdr:nvPicPr>
        <xdr:cNvPr id="3" name="Picture 2" descr="https://e2e.ti.com/cfs-file/__key/communityserver-blogs-components-weblogfiles/00-00-00-03-59/8726.figure2.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619500"/>
          <a:ext cx="5859111"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19</xdr:row>
      <xdr:rowOff>0</xdr:rowOff>
    </xdr:from>
    <xdr:ext cx="2855259" cy="490775"/>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6705600" y="3619500"/>
              <a:ext cx="2855259" cy="490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sSub>
                      <m:sSubPr>
                        <m:ctrlPr>
                          <a:rPr lang="en-US" sz="2400" i="1">
                            <a:latin typeface="Cambria Math" panose="02040503050406030204" pitchFamily="18" charset="0"/>
                          </a:rPr>
                        </m:ctrlPr>
                      </m:sSubPr>
                      <m:e>
                        <m:r>
                          <a:rPr lang="en-US" sz="2400" b="0" i="1">
                            <a:latin typeface="Cambria Math"/>
                          </a:rPr>
                          <m:t>𝐿</m:t>
                        </m:r>
                      </m:e>
                      <m:sub>
                        <m:r>
                          <a:rPr lang="en-US" sz="2400" b="0" i="1">
                            <a:latin typeface="Cambria Math"/>
                          </a:rPr>
                          <m:t>𝑝</m:t>
                        </m:r>
                      </m:sub>
                    </m:sSub>
                    <m:r>
                      <a:rPr lang="en-US" sz="2400" b="0" i="1">
                        <a:latin typeface="Cambria Math"/>
                      </a:rPr>
                      <m:t>=</m:t>
                    </m:r>
                    <m:sSub>
                      <m:sSubPr>
                        <m:ctrlPr>
                          <a:rPr lang="en-US" sz="2400" b="0" i="1">
                            <a:latin typeface="Cambria Math" panose="02040503050406030204" pitchFamily="18" charset="0"/>
                          </a:rPr>
                        </m:ctrlPr>
                      </m:sSubPr>
                      <m:e>
                        <m:r>
                          <a:rPr lang="en-US" sz="2400" b="0" i="1">
                            <a:latin typeface="Cambria Math"/>
                          </a:rPr>
                          <m:t>𝐿</m:t>
                        </m:r>
                      </m:e>
                      <m:sub>
                        <m:r>
                          <a:rPr lang="en-US" sz="2400" b="0" i="1">
                            <a:latin typeface="Cambria Math"/>
                          </a:rPr>
                          <m:t>𝑟</m:t>
                        </m:r>
                        <m:r>
                          <a:rPr lang="en-US" sz="2400" b="0" i="1">
                            <a:latin typeface="Cambria Math"/>
                          </a:rPr>
                          <m:t>1</m:t>
                        </m:r>
                      </m:sub>
                    </m:sSub>
                    <m:r>
                      <a:rPr lang="en-US" sz="2400" b="0" i="1">
                        <a:latin typeface="Cambria Math"/>
                      </a:rPr>
                      <m:t>+</m:t>
                    </m:r>
                    <m:sSub>
                      <m:sSubPr>
                        <m:ctrlPr>
                          <a:rPr lang="en-US" sz="2400" b="0" i="1">
                            <a:latin typeface="Cambria Math" panose="02040503050406030204" pitchFamily="18" charset="0"/>
                          </a:rPr>
                        </m:ctrlPr>
                      </m:sSubPr>
                      <m:e>
                        <m:r>
                          <a:rPr lang="en-US" sz="2400" b="0" i="1">
                            <a:latin typeface="Cambria Math"/>
                          </a:rPr>
                          <m:t>𝐿</m:t>
                        </m:r>
                      </m:e>
                      <m:sub>
                        <m:r>
                          <a:rPr lang="en-US" sz="2400" b="0" i="1">
                            <a:latin typeface="Cambria Math"/>
                          </a:rPr>
                          <m:t>𝑚</m:t>
                        </m:r>
                      </m:sub>
                    </m:sSub>
                  </m:oMath>
                </m:oMathPara>
              </a14:m>
              <a:endParaRPr lang="en-US" sz="1100"/>
            </a:p>
          </xdr:txBody>
        </xdr:sp>
      </mc:Choice>
      <mc:Fallback xmlns="">
        <xdr:sp macro="" textlink="">
          <xdr:nvSpPr>
            <xdr:cNvPr id="4" name="TextBox 3">
              <a:extLst>
                <a:ext uri="{FF2B5EF4-FFF2-40B4-BE49-F238E27FC236}">
                  <a16:creationId xmlns:a16="http://schemas.microsoft.com/office/drawing/2014/main" id="{2A86E21C-1128-41E5-B128-726C8A6C2A1C}"/>
                </a:ext>
              </a:extLst>
            </xdr:cNvPr>
            <xdr:cNvSpPr txBox="1"/>
          </xdr:nvSpPr>
          <xdr:spPr>
            <a:xfrm>
              <a:off x="6705600" y="3619500"/>
              <a:ext cx="2855259" cy="490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2400" b="0" i="0">
                  <a:latin typeface="Cambria Math"/>
                </a:rPr>
                <a:t>𝐿</a:t>
              </a:r>
              <a:r>
                <a:rPr lang="en-US" sz="2400" b="0" i="0">
                  <a:latin typeface="Cambria Math" panose="02040503050406030204" pitchFamily="18" charset="0"/>
                </a:rPr>
                <a:t>_</a:t>
              </a:r>
              <a:r>
                <a:rPr lang="en-US" sz="2400" b="0" i="0">
                  <a:latin typeface="Cambria Math"/>
                </a:rPr>
                <a:t>𝑝=𝐿</a:t>
              </a:r>
              <a:r>
                <a:rPr lang="en-US" sz="2400" b="0" i="0">
                  <a:latin typeface="Cambria Math" panose="02040503050406030204" pitchFamily="18" charset="0"/>
                </a:rPr>
                <a:t>_</a:t>
              </a:r>
              <a:r>
                <a:rPr lang="en-US" sz="2400" b="0" i="0">
                  <a:latin typeface="Cambria Math"/>
                </a:rPr>
                <a:t>𝑟1+𝐿</a:t>
              </a:r>
              <a:r>
                <a:rPr lang="en-US" sz="2400" b="0" i="0">
                  <a:latin typeface="Cambria Math" panose="02040503050406030204" pitchFamily="18" charset="0"/>
                </a:rPr>
                <a:t>_</a:t>
              </a:r>
              <a:r>
                <a:rPr lang="en-US" sz="2400" b="0" i="0">
                  <a:latin typeface="Cambria Math"/>
                </a:rPr>
                <a:t>𝑚</a:t>
              </a:r>
              <a:endParaRPr lang="en-US" sz="1100"/>
            </a:p>
          </xdr:txBody>
        </xdr:sp>
      </mc:Fallback>
    </mc:AlternateContent>
    <xdr:clientData/>
  </xdr:oneCellAnchor>
  <xdr:oneCellAnchor>
    <xdr:from>
      <xdr:col>11</xdr:col>
      <xdr:colOff>255492</xdr:colOff>
      <xdr:row>22</xdr:row>
      <xdr:rowOff>81803</xdr:rowOff>
    </xdr:from>
    <xdr:ext cx="2855259" cy="497637"/>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6961092" y="4272803"/>
              <a:ext cx="2855259" cy="497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sSub>
                      <m:sSubPr>
                        <m:ctrlPr>
                          <a:rPr lang="en-US" sz="2400" i="1">
                            <a:latin typeface="Cambria Math" panose="02040503050406030204" pitchFamily="18" charset="0"/>
                          </a:rPr>
                        </m:ctrlPr>
                      </m:sSubPr>
                      <m:e>
                        <m:r>
                          <a:rPr lang="en-US" sz="2400" b="0" i="1">
                            <a:latin typeface="Cambria Math"/>
                          </a:rPr>
                          <m:t>𝐿</m:t>
                        </m:r>
                      </m:e>
                      <m:sub>
                        <m:r>
                          <a:rPr lang="en-US" sz="2400" b="0" i="1">
                            <a:latin typeface="Cambria Math"/>
                          </a:rPr>
                          <m:t>𝐿𝐾</m:t>
                        </m:r>
                      </m:sub>
                    </m:sSub>
                    <m:r>
                      <a:rPr lang="en-US" sz="2400" b="0" i="1">
                        <a:latin typeface="Cambria Math"/>
                      </a:rPr>
                      <m:t>=</m:t>
                    </m:r>
                    <m:sSub>
                      <m:sSubPr>
                        <m:ctrlPr>
                          <a:rPr lang="en-US" sz="2400" b="0" i="1">
                            <a:latin typeface="Cambria Math" panose="02040503050406030204" pitchFamily="18" charset="0"/>
                          </a:rPr>
                        </m:ctrlPr>
                      </m:sSubPr>
                      <m:e>
                        <m:r>
                          <a:rPr lang="en-US" sz="2400" b="0" i="1">
                            <a:latin typeface="Cambria Math"/>
                          </a:rPr>
                          <m:t>𝐿</m:t>
                        </m:r>
                      </m:e>
                      <m:sub>
                        <m:r>
                          <a:rPr lang="en-US" sz="2400" b="0" i="1">
                            <a:latin typeface="Cambria Math"/>
                          </a:rPr>
                          <m:t>𝑝</m:t>
                        </m:r>
                      </m:sub>
                    </m:sSub>
                    <m:r>
                      <a:rPr lang="en-US" sz="2400" b="0" i="1">
                        <a:latin typeface="Cambria Math"/>
                        <a:ea typeface="Cambria Math"/>
                      </a:rPr>
                      <m:t>×</m:t>
                    </m:r>
                    <m:d>
                      <m:dPr>
                        <m:ctrlPr>
                          <a:rPr lang="en-US" sz="2400" b="0" i="1">
                            <a:latin typeface="Cambria Math" panose="02040503050406030204" pitchFamily="18" charset="0"/>
                            <a:ea typeface="Cambria Math"/>
                          </a:rPr>
                        </m:ctrlPr>
                      </m:dPr>
                      <m:e>
                        <m:r>
                          <a:rPr lang="en-US" sz="2400" b="0" i="1">
                            <a:latin typeface="Cambria Math"/>
                            <a:ea typeface="Cambria Math"/>
                          </a:rPr>
                          <m:t>1−</m:t>
                        </m:r>
                        <m:sSup>
                          <m:sSupPr>
                            <m:ctrlPr>
                              <a:rPr lang="en-US" sz="2400" b="0" i="1">
                                <a:latin typeface="Cambria Math" panose="02040503050406030204" pitchFamily="18" charset="0"/>
                                <a:ea typeface="Cambria Math"/>
                              </a:rPr>
                            </m:ctrlPr>
                          </m:sSupPr>
                          <m:e>
                            <m:r>
                              <a:rPr lang="en-US" sz="2400" b="0" i="1">
                                <a:latin typeface="Cambria Math"/>
                                <a:ea typeface="Cambria Math"/>
                              </a:rPr>
                              <m:t>𝑘</m:t>
                            </m:r>
                          </m:e>
                          <m:sup>
                            <m:r>
                              <a:rPr lang="en-US" sz="2400" b="0" i="1">
                                <a:latin typeface="Cambria Math"/>
                                <a:ea typeface="Cambria Math"/>
                              </a:rPr>
                              <m:t>2</m:t>
                            </m:r>
                          </m:sup>
                        </m:sSup>
                      </m:e>
                    </m:d>
                  </m:oMath>
                </m:oMathPara>
              </a14:m>
              <a:endParaRPr lang="en-US" sz="1100"/>
            </a:p>
          </xdr:txBody>
        </xdr:sp>
      </mc:Choice>
      <mc:Fallback xmlns="">
        <xdr:sp macro="" textlink="">
          <xdr:nvSpPr>
            <xdr:cNvPr id="5" name="TextBox 4">
              <a:extLst>
                <a:ext uri="{FF2B5EF4-FFF2-40B4-BE49-F238E27FC236}">
                  <a16:creationId xmlns:a16="http://schemas.microsoft.com/office/drawing/2014/main" id="{CEA101E7-9B9B-4F81-8A40-B327AB6A7CA5}"/>
                </a:ext>
              </a:extLst>
            </xdr:cNvPr>
            <xdr:cNvSpPr txBox="1"/>
          </xdr:nvSpPr>
          <xdr:spPr>
            <a:xfrm>
              <a:off x="6961092" y="4272803"/>
              <a:ext cx="2855259" cy="497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2400" b="0" i="0">
                  <a:latin typeface="Cambria Math"/>
                </a:rPr>
                <a:t>𝐿</a:t>
              </a:r>
              <a:r>
                <a:rPr lang="en-US" sz="2400" b="0" i="0">
                  <a:latin typeface="Cambria Math" panose="02040503050406030204" pitchFamily="18" charset="0"/>
                </a:rPr>
                <a:t>_</a:t>
              </a:r>
              <a:r>
                <a:rPr lang="en-US" sz="2400" b="0" i="0">
                  <a:latin typeface="Cambria Math"/>
                </a:rPr>
                <a:t>𝐿𝐾=𝐿</a:t>
              </a:r>
              <a:r>
                <a:rPr lang="en-US" sz="2400" b="0" i="0">
                  <a:latin typeface="Cambria Math" panose="02040503050406030204" pitchFamily="18" charset="0"/>
                </a:rPr>
                <a:t>_</a:t>
              </a:r>
              <a:r>
                <a:rPr lang="en-US" sz="2400" b="0" i="0">
                  <a:latin typeface="Cambria Math"/>
                </a:rPr>
                <a:t>𝑝</a:t>
              </a:r>
              <a:r>
                <a:rPr lang="en-US" sz="2400" b="0" i="0">
                  <a:latin typeface="Cambria Math"/>
                  <a:ea typeface="Cambria Math"/>
                </a:rPr>
                <a:t>×</a:t>
              </a:r>
              <a:r>
                <a:rPr lang="en-US" sz="2400" b="0" i="0">
                  <a:latin typeface="Cambria Math" panose="02040503050406030204" pitchFamily="18" charset="0"/>
                  <a:ea typeface="Cambria Math"/>
                </a:rPr>
                <a:t>(</a:t>
              </a:r>
              <a:r>
                <a:rPr lang="en-US" sz="2400" b="0" i="0">
                  <a:latin typeface="Cambria Math"/>
                  <a:ea typeface="Cambria Math"/>
                </a:rPr>
                <a:t>1−𝑘</a:t>
              </a:r>
              <a:r>
                <a:rPr lang="en-US" sz="2400" b="0" i="0">
                  <a:latin typeface="Cambria Math" panose="02040503050406030204" pitchFamily="18" charset="0"/>
                  <a:ea typeface="Cambria Math"/>
                </a:rPr>
                <a:t>^</a:t>
              </a:r>
              <a:r>
                <a:rPr lang="en-US" sz="2400" b="0" i="0">
                  <a:latin typeface="Cambria Math"/>
                  <a:ea typeface="Cambria Math"/>
                </a:rPr>
                <a:t>2</a:t>
              </a:r>
              <a:r>
                <a:rPr lang="en-US" sz="2400" b="0" i="0">
                  <a:latin typeface="Cambria Math" panose="02040503050406030204" pitchFamily="18" charset="0"/>
                  <a:ea typeface="Cambria Math"/>
                </a:rPr>
                <a:t> )</a:t>
              </a:r>
              <a:endParaRPr lang="en-US" sz="1100"/>
            </a:p>
          </xdr:txBody>
        </xdr:sp>
      </mc:Fallback>
    </mc:AlternateContent>
    <xdr:clientData/>
  </xdr:oneCellAnchor>
  <xdr:oneCellAnchor>
    <xdr:from>
      <xdr:col>11</xdr:col>
      <xdr:colOff>244289</xdr:colOff>
      <xdr:row>25</xdr:row>
      <xdr:rowOff>59391</xdr:rowOff>
    </xdr:from>
    <xdr:ext cx="2855259" cy="490775"/>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6949889" y="4821891"/>
              <a:ext cx="2855259" cy="490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sSub>
                      <m:sSubPr>
                        <m:ctrlPr>
                          <a:rPr lang="en-US" sz="2400" i="1">
                            <a:latin typeface="Cambria Math" panose="02040503050406030204" pitchFamily="18" charset="0"/>
                          </a:rPr>
                        </m:ctrlPr>
                      </m:sSubPr>
                      <m:e>
                        <m:r>
                          <a:rPr lang="en-US" sz="2400" b="0" i="1">
                            <a:latin typeface="Cambria Math"/>
                          </a:rPr>
                          <m:t>𝐿</m:t>
                        </m:r>
                      </m:e>
                      <m:sub>
                        <m:r>
                          <a:rPr lang="en-US" sz="2400" b="0" i="1">
                            <a:latin typeface="Cambria Math"/>
                          </a:rPr>
                          <m:t>𝑟</m:t>
                        </m:r>
                        <m:r>
                          <a:rPr lang="en-US" sz="2400" b="0" i="1">
                            <a:latin typeface="Cambria Math"/>
                          </a:rPr>
                          <m:t>1</m:t>
                        </m:r>
                      </m:sub>
                    </m:sSub>
                    <m:r>
                      <a:rPr lang="en-US" sz="2400" b="0" i="1">
                        <a:latin typeface="Cambria Math"/>
                      </a:rPr>
                      <m:t>=</m:t>
                    </m:r>
                    <m:sSub>
                      <m:sSubPr>
                        <m:ctrlPr>
                          <a:rPr lang="en-US" sz="2400" b="0" i="1">
                            <a:latin typeface="Cambria Math" panose="02040503050406030204" pitchFamily="18" charset="0"/>
                          </a:rPr>
                        </m:ctrlPr>
                      </m:sSubPr>
                      <m:e>
                        <m:r>
                          <a:rPr lang="en-US" sz="2400" b="0" i="1">
                            <a:latin typeface="Cambria Math"/>
                          </a:rPr>
                          <m:t>𝐿</m:t>
                        </m:r>
                      </m:e>
                      <m:sub>
                        <m:r>
                          <a:rPr lang="en-US" sz="2400" b="0" i="1">
                            <a:latin typeface="Cambria Math"/>
                          </a:rPr>
                          <m:t>𝑝</m:t>
                        </m:r>
                      </m:sub>
                    </m:sSub>
                    <m:r>
                      <a:rPr lang="en-US" sz="2400" b="0" i="1">
                        <a:latin typeface="Cambria Math"/>
                        <a:ea typeface="Cambria Math"/>
                      </a:rPr>
                      <m:t>×</m:t>
                    </m:r>
                    <m:d>
                      <m:dPr>
                        <m:ctrlPr>
                          <a:rPr lang="en-US" sz="2400" b="0" i="1">
                            <a:latin typeface="Cambria Math" panose="02040503050406030204" pitchFamily="18" charset="0"/>
                            <a:ea typeface="Cambria Math"/>
                          </a:rPr>
                        </m:ctrlPr>
                      </m:dPr>
                      <m:e>
                        <m:r>
                          <a:rPr lang="en-US" sz="2400" b="0" i="1">
                            <a:latin typeface="Cambria Math"/>
                            <a:ea typeface="Cambria Math"/>
                          </a:rPr>
                          <m:t>1−</m:t>
                        </m:r>
                        <m:r>
                          <a:rPr lang="en-US" sz="2400" b="0" i="1">
                            <a:latin typeface="Cambria Math"/>
                            <a:ea typeface="Cambria Math"/>
                          </a:rPr>
                          <m:t>𝑘</m:t>
                        </m:r>
                      </m:e>
                    </m:d>
                  </m:oMath>
                </m:oMathPara>
              </a14:m>
              <a:endParaRPr lang="en-US" sz="1100"/>
            </a:p>
          </xdr:txBody>
        </xdr:sp>
      </mc:Choice>
      <mc:Fallback xmlns="">
        <xdr:sp macro="" textlink="">
          <xdr:nvSpPr>
            <xdr:cNvPr id="6" name="TextBox 5">
              <a:extLst>
                <a:ext uri="{FF2B5EF4-FFF2-40B4-BE49-F238E27FC236}">
                  <a16:creationId xmlns:a16="http://schemas.microsoft.com/office/drawing/2014/main" id="{1AD607F3-ADC3-4739-BA82-D4049D9DB5BB}"/>
                </a:ext>
              </a:extLst>
            </xdr:cNvPr>
            <xdr:cNvSpPr txBox="1"/>
          </xdr:nvSpPr>
          <xdr:spPr>
            <a:xfrm>
              <a:off x="6949889" y="4821891"/>
              <a:ext cx="2855259" cy="490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2400" b="0" i="0">
                  <a:latin typeface="Cambria Math"/>
                </a:rPr>
                <a:t>𝐿</a:t>
              </a:r>
              <a:r>
                <a:rPr lang="en-US" sz="2400" b="0" i="0">
                  <a:latin typeface="Cambria Math" panose="02040503050406030204" pitchFamily="18" charset="0"/>
                </a:rPr>
                <a:t>_</a:t>
              </a:r>
              <a:r>
                <a:rPr lang="en-US" sz="2400" b="0" i="0">
                  <a:latin typeface="Cambria Math"/>
                </a:rPr>
                <a:t>𝑟1=𝐿</a:t>
              </a:r>
              <a:r>
                <a:rPr lang="en-US" sz="2400" b="0" i="0">
                  <a:latin typeface="Cambria Math" panose="02040503050406030204" pitchFamily="18" charset="0"/>
                </a:rPr>
                <a:t>_</a:t>
              </a:r>
              <a:r>
                <a:rPr lang="en-US" sz="2400" b="0" i="0">
                  <a:latin typeface="Cambria Math"/>
                </a:rPr>
                <a:t>𝑝</a:t>
              </a:r>
              <a:r>
                <a:rPr lang="en-US" sz="2400" b="0" i="0">
                  <a:latin typeface="Cambria Math"/>
                  <a:ea typeface="Cambria Math"/>
                </a:rPr>
                <a:t>×</a:t>
              </a:r>
              <a:r>
                <a:rPr lang="en-US" sz="2400" b="0" i="0">
                  <a:latin typeface="Cambria Math" panose="02040503050406030204" pitchFamily="18" charset="0"/>
                  <a:ea typeface="Cambria Math"/>
                </a:rPr>
                <a:t>(</a:t>
              </a:r>
              <a:r>
                <a:rPr lang="en-US" sz="2400" b="0" i="0">
                  <a:latin typeface="Cambria Math"/>
                  <a:ea typeface="Cambria Math"/>
                </a:rPr>
                <a:t>1−𝑘</a:t>
              </a:r>
              <a:r>
                <a:rPr lang="en-US" sz="2400" b="0" i="0">
                  <a:latin typeface="Cambria Math" panose="02040503050406030204" pitchFamily="18" charset="0"/>
                  <a:ea typeface="Cambria Math"/>
                </a:rPr>
                <a:t>)</a:t>
              </a:r>
              <a:endParaRPr lang="en-US" sz="1100"/>
            </a:p>
          </xdr:txBody>
        </xdr:sp>
      </mc:Fallback>
    </mc:AlternateContent>
    <xdr:clientData/>
  </xdr:oneCellAnchor>
  <xdr:twoCellAnchor>
    <xdr:from>
      <xdr:col>11</xdr:col>
      <xdr:colOff>367553</xdr:colOff>
      <xdr:row>29</xdr:row>
      <xdr:rowOff>25774</xdr:rowOff>
    </xdr:from>
    <xdr:to>
      <xdr:col>19</xdr:col>
      <xdr:colOff>51548</xdr:colOff>
      <xdr:row>32</xdr:row>
      <xdr:rowOff>93009</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7073153" y="5550274"/>
          <a:ext cx="4560795" cy="638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NOTE: LLK is the primary inductance </a:t>
          </a:r>
          <a:r>
            <a:rPr lang="en-US" sz="1600" baseline="0"/>
            <a:t> with the secondary windings completely shorted</a:t>
          </a:r>
          <a:endParaRPr lang="en-US"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49868</xdr:colOff>
      <xdr:row>55</xdr:row>
      <xdr:rowOff>104974</xdr:rowOff>
    </xdr:from>
    <xdr:to>
      <xdr:col>4</xdr:col>
      <xdr:colOff>7375071</xdr:colOff>
      <xdr:row>87</xdr:row>
      <xdr:rowOff>119344</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60</xdr:row>
      <xdr:rowOff>76199</xdr:rowOff>
    </xdr:from>
    <xdr:to>
      <xdr:col>3</xdr:col>
      <xdr:colOff>161925</xdr:colOff>
      <xdr:row>86</xdr:row>
      <xdr:rowOff>171450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9525</xdr:colOff>
          <xdr:row>204</xdr:row>
          <xdr:rowOff>9525</xdr:rowOff>
        </xdr:from>
        <xdr:to>
          <xdr:col>4</xdr:col>
          <xdr:colOff>2324100</xdr:colOff>
          <xdr:row>204</xdr:row>
          <xdr:rowOff>428625</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578427</xdr:colOff>
      <xdr:row>144</xdr:row>
      <xdr:rowOff>5194</xdr:rowOff>
    </xdr:from>
    <xdr:to>
      <xdr:col>10</xdr:col>
      <xdr:colOff>923926</xdr:colOff>
      <xdr:row>170</xdr:row>
      <xdr:rowOff>14720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597101</xdr:colOff>
      <xdr:row>24</xdr:row>
      <xdr:rowOff>170169</xdr:rowOff>
    </xdr:from>
    <xdr:to>
      <xdr:col>8</xdr:col>
      <xdr:colOff>707572</xdr:colOff>
      <xdr:row>60</xdr:row>
      <xdr:rowOff>85355</xdr:rowOff>
    </xdr:to>
    <xdr:graphicFrame macro="">
      <xdr:nvGraphicFramePr>
        <xdr:cNvPr id="6" name="Chart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0</xdr:colOff>
      <xdr:row>0</xdr:row>
      <xdr:rowOff>176892</xdr:rowOff>
    </xdr:from>
    <xdr:ext cx="4803303" cy="264560"/>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571500" y="176892"/>
          <a:ext cx="48033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The Mg_max values were</a:t>
          </a:r>
          <a:r>
            <a:rPr lang="en-US" sz="1100" baseline="0"/>
            <a:t> calculated in MathCad and imported here for graphing</a:t>
          </a:r>
          <a:endParaRPr lang="en-US" sz="1100"/>
        </a:p>
      </xdr:txBody>
    </xdr:sp>
    <xdr:clientData/>
  </xdr:oneCellAnchor>
  <xdr:twoCellAnchor>
    <xdr:from>
      <xdr:col>10</xdr:col>
      <xdr:colOff>0</xdr:colOff>
      <xdr:row>400</xdr:row>
      <xdr:rowOff>0</xdr:rowOff>
    </xdr:from>
    <xdr:to>
      <xdr:col>10</xdr:col>
      <xdr:colOff>3365673</xdr:colOff>
      <xdr:row>400</xdr:row>
      <xdr:rowOff>3816546</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992429" y="71800357"/>
          <a:ext cx="3365673" cy="3816546"/>
        </a:xfrm>
        <a:prstGeom prst="rect">
          <a:avLst/>
        </a:prstGeom>
      </xdr:spPr>
    </xdr:pic>
    <xdr:clientData/>
  </xdr:twoCellAnchor>
  <xdr:twoCellAnchor>
    <xdr:from>
      <xdr:col>11</xdr:col>
      <xdr:colOff>0</xdr:colOff>
      <xdr:row>400</xdr:row>
      <xdr:rowOff>0</xdr:rowOff>
    </xdr:from>
    <xdr:to>
      <xdr:col>11</xdr:col>
      <xdr:colOff>3416476</xdr:colOff>
      <xdr:row>400</xdr:row>
      <xdr:rowOff>4013406</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575643" y="71800357"/>
          <a:ext cx="3416476" cy="4013406"/>
        </a:xfrm>
        <a:prstGeom prst="rect">
          <a:avLst/>
        </a:prstGeom>
      </xdr:spPr>
    </xdr:pic>
    <xdr:clientData/>
  </xdr:twoCellAnchor>
  <xdr:twoCellAnchor>
    <xdr:from>
      <xdr:col>12</xdr:col>
      <xdr:colOff>0</xdr:colOff>
      <xdr:row>400</xdr:row>
      <xdr:rowOff>0</xdr:rowOff>
    </xdr:from>
    <xdr:to>
      <xdr:col>12</xdr:col>
      <xdr:colOff>3378374</xdr:colOff>
      <xdr:row>402</xdr:row>
      <xdr:rowOff>34691</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276786" y="71800357"/>
          <a:ext cx="3378374" cy="42801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21292</xdr:colOff>
      <xdr:row>0</xdr:row>
      <xdr:rowOff>167191</xdr:rowOff>
    </xdr:from>
    <xdr:to>
      <xdr:col>16</xdr:col>
      <xdr:colOff>217714</xdr:colOff>
      <xdr:row>22</xdr:row>
      <xdr:rowOff>27214</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73</xdr:row>
      <xdr:rowOff>83911</xdr:rowOff>
    </xdr:from>
    <xdr:to>
      <xdr:col>4</xdr:col>
      <xdr:colOff>730250</xdr:colOff>
      <xdr:row>101</xdr:row>
      <xdr:rowOff>34699</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783239</xdr:colOff>
      <xdr:row>73</xdr:row>
      <xdr:rowOff>65917</xdr:rowOff>
    </xdr:from>
    <xdr:to>
      <xdr:col>13</xdr:col>
      <xdr:colOff>335040</xdr:colOff>
      <xdr:row>101</xdr:row>
      <xdr:rowOff>10383</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101</xdr:row>
      <xdr:rowOff>90581</xdr:rowOff>
    </xdr:from>
    <xdr:to>
      <xdr:col>4</xdr:col>
      <xdr:colOff>730250</xdr:colOff>
      <xdr:row>129</xdr:row>
      <xdr:rowOff>45104</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796100</xdr:colOff>
      <xdr:row>101</xdr:row>
      <xdr:rowOff>108903</xdr:rowOff>
    </xdr:from>
    <xdr:to>
      <xdr:col>13</xdr:col>
      <xdr:colOff>404176</xdr:colOff>
      <xdr:row>129</xdr:row>
      <xdr:rowOff>50535</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45</xdr:row>
      <xdr:rowOff>36420</xdr:rowOff>
    </xdr:from>
    <xdr:to>
      <xdr:col>4</xdr:col>
      <xdr:colOff>730250</xdr:colOff>
      <xdr:row>72</xdr:row>
      <xdr:rowOff>181443</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776008</xdr:colOff>
      <xdr:row>45</xdr:row>
      <xdr:rowOff>53228</xdr:rowOff>
    </xdr:from>
    <xdr:to>
      <xdr:col>13</xdr:col>
      <xdr:colOff>378609</xdr:colOff>
      <xdr:row>72</xdr:row>
      <xdr:rowOff>184458</xdr:rowOff>
    </xdr:to>
    <xdr:graphicFrame macro="">
      <xdr:nvGraphicFramePr>
        <xdr:cNvPr id="8" name="Chart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5</xdr:col>
          <xdr:colOff>0</xdr:colOff>
          <xdr:row>23</xdr:row>
          <xdr:rowOff>0</xdr:rowOff>
        </xdr:from>
        <xdr:to>
          <xdr:col>11</xdr:col>
          <xdr:colOff>43543</xdr:colOff>
          <xdr:row>23</xdr:row>
          <xdr:rowOff>181429</xdr:rowOff>
        </xdr:to>
        <xdr:pic>
          <xdr:nvPicPr>
            <xdr:cNvPr id="32" name="Picture 31">
              <a:extLst>
                <a:ext uri="{FF2B5EF4-FFF2-40B4-BE49-F238E27FC236}">
                  <a16:creationId xmlns:a16="http://schemas.microsoft.com/office/drawing/2014/main" id="{00000000-0008-0000-0400-000020000000}"/>
                </a:ext>
              </a:extLst>
            </xdr:cNvPr>
            <xdr:cNvPicPr>
              <a:picLocks noChangeAspect="1"/>
              <a:extLst>
                <a:ext uri="{84589F7E-364E-4C9E-8A38-B11213B215E9}">
                  <a14:cameraTool cellRange="TypeLookup" spid="_x0000_s4752"/>
                </a:ext>
              </a:extLst>
            </xdr:cNvPicPr>
          </xdr:nvPicPr>
          <xdr:blipFill>
            <a:blip xmlns:r="http://schemas.openxmlformats.org/officeDocument/2006/relationships" r:embed="rId8"/>
            <a:stretch>
              <a:fillRect/>
            </a:stretch>
          </xdr:blipFill>
          <xdr:spPr>
            <a:xfrm>
              <a:off x="8572500" y="5581650"/>
              <a:ext cx="3701143" cy="181429"/>
            </a:xfrm>
            <a:prstGeom prst="rect">
              <a:avLst/>
            </a:prstGeom>
          </xdr:spPr>
        </xdr:pic>
        <xdr:clientData/>
      </xdr:twoCellAnchor>
    </mc:Choice>
    <mc:Fallback/>
  </mc:AlternateContent>
  <xdr:twoCellAnchor>
    <xdr:from>
      <xdr:col>5</xdr:col>
      <xdr:colOff>142875</xdr:colOff>
      <xdr:row>23</xdr:row>
      <xdr:rowOff>127000</xdr:rowOff>
    </xdr:from>
    <xdr:to>
      <xdr:col>10</xdr:col>
      <xdr:colOff>469619</xdr:colOff>
      <xdr:row>42</xdr:row>
      <xdr:rowOff>169832</xdr:rowOff>
    </xdr:to>
    <xdr:pic>
      <xdr:nvPicPr>
        <xdr:cNvPr id="33" name="Picture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699500" y="5651500"/>
          <a:ext cx="3342994" cy="3868707"/>
        </a:xfrm>
        <a:prstGeom prst="rect">
          <a:avLst/>
        </a:prstGeom>
      </xdr:spPr>
    </xdr:pic>
    <xdr:clientData/>
  </xdr:twoCellAnchor>
  <xdr:twoCellAnchor>
    <xdr:from>
      <xdr:col>11</xdr:col>
      <xdr:colOff>83910</xdr:colOff>
      <xdr:row>23</xdr:row>
      <xdr:rowOff>127000</xdr:rowOff>
    </xdr:from>
    <xdr:to>
      <xdr:col>16</xdr:col>
      <xdr:colOff>456922</xdr:colOff>
      <xdr:row>43</xdr:row>
      <xdr:rowOff>185263</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260035" y="5651500"/>
          <a:ext cx="3389262" cy="4074638"/>
        </a:xfrm>
        <a:prstGeom prst="rect">
          <a:avLst/>
        </a:prstGeom>
      </xdr:spPr>
    </xdr:pic>
    <xdr:clientData/>
  </xdr:twoCellAnchor>
  <xdr:twoCellAnchor>
    <xdr:from>
      <xdr:col>17</xdr:col>
      <xdr:colOff>138339</xdr:colOff>
      <xdr:row>23</xdr:row>
      <xdr:rowOff>127000</xdr:rowOff>
    </xdr:from>
    <xdr:to>
      <xdr:col>22</xdr:col>
      <xdr:colOff>473249</xdr:colOff>
      <xdr:row>45</xdr:row>
      <xdr:rowOff>80048</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5933964" y="5651500"/>
          <a:ext cx="3351160" cy="43504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97</xdr:row>
      <xdr:rowOff>0</xdr:rowOff>
    </xdr:from>
    <xdr:to>
      <xdr:col>17</xdr:col>
      <xdr:colOff>96488</xdr:colOff>
      <xdr:row>123</xdr:row>
      <xdr:rowOff>9526</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931801</xdr:colOff>
      <xdr:row>26</xdr:row>
      <xdr:rowOff>71285</xdr:rowOff>
    </xdr:from>
    <xdr:to>
      <xdr:col>11</xdr:col>
      <xdr:colOff>329633</xdr:colOff>
      <xdr:row>42</xdr:row>
      <xdr:rowOff>70078</xdr:rowOff>
    </xdr:to>
    <xdr:graphicFrame macro="">
      <xdr:nvGraphicFramePr>
        <xdr:cNvPr id="2" name="Chart 8">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431676</xdr:colOff>
      <xdr:row>26</xdr:row>
      <xdr:rowOff>81178</xdr:rowOff>
    </xdr:from>
    <xdr:to>
      <xdr:col>19</xdr:col>
      <xdr:colOff>86807</xdr:colOff>
      <xdr:row>42</xdr:row>
      <xdr:rowOff>98496</xdr:rowOff>
    </xdr:to>
    <xdr:graphicFrame macro="">
      <xdr:nvGraphicFramePr>
        <xdr:cNvPr id="3" name="Chart 8">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17</xdr:col>
      <xdr:colOff>153250</xdr:colOff>
      <xdr:row>4</xdr:row>
      <xdr:rowOff>42561</xdr:rowOff>
    </xdr:from>
    <xdr:to>
      <xdr:col>20</xdr:col>
      <xdr:colOff>497903</xdr:colOff>
      <xdr:row>19</xdr:row>
      <xdr:rowOff>2595</xdr:rowOff>
    </xdr:to>
    <xdr:pic>
      <xdr:nvPicPr>
        <xdr:cNvPr id="4" name="图片 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11697550" y="928386"/>
          <a:ext cx="2245731" cy="2827060"/>
        </a:xfrm>
        <a:prstGeom prst="rect">
          <a:avLst/>
        </a:prstGeom>
      </xdr:spPr>
    </xdr:pic>
    <xdr:clientData/>
  </xdr:twoCellAnchor>
  <xdr:twoCellAnchor>
    <xdr:from>
      <xdr:col>1</xdr:col>
      <xdr:colOff>880065</xdr:colOff>
      <xdr:row>43</xdr:row>
      <xdr:rowOff>104301</xdr:rowOff>
    </xdr:from>
    <xdr:to>
      <xdr:col>6</xdr:col>
      <xdr:colOff>192201</xdr:colOff>
      <xdr:row>59</xdr:row>
      <xdr:rowOff>95641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899640</xdr:colOff>
      <xdr:row>26</xdr:row>
      <xdr:rowOff>68167</xdr:rowOff>
    </xdr:from>
    <xdr:to>
      <xdr:col>6</xdr:col>
      <xdr:colOff>188929</xdr:colOff>
      <xdr:row>42</xdr:row>
      <xdr:rowOff>60838</xdr:rowOff>
    </xdr:to>
    <xdr:graphicFrame macro="">
      <xdr:nvGraphicFramePr>
        <xdr:cNvPr id="6" name="Chart 8">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913533</xdr:colOff>
      <xdr:row>43</xdr:row>
      <xdr:rowOff>125990</xdr:rowOff>
    </xdr:from>
    <xdr:to>
      <xdr:col>11</xdr:col>
      <xdr:colOff>311365</xdr:colOff>
      <xdr:row>59</xdr:row>
      <xdr:rowOff>124783</xdr:rowOff>
    </xdr:to>
    <xdr:graphicFrame macro="">
      <xdr:nvGraphicFramePr>
        <xdr:cNvPr id="7" name="Chart 8">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412173</xdr:colOff>
      <xdr:row>43</xdr:row>
      <xdr:rowOff>108455</xdr:rowOff>
    </xdr:from>
    <xdr:to>
      <xdr:col>19</xdr:col>
      <xdr:colOff>67304</xdr:colOff>
      <xdr:row>59</xdr:row>
      <xdr:rowOff>125773</xdr:rowOff>
    </xdr:to>
    <xdr:graphicFrame macro="">
      <xdr:nvGraphicFramePr>
        <xdr:cNvPr id="8" name="Chart 8">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854869</xdr:colOff>
      <xdr:row>61</xdr:row>
      <xdr:rowOff>61913</xdr:rowOff>
    </xdr:from>
    <xdr:to>
      <xdr:col>6</xdr:col>
      <xdr:colOff>167005</xdr:colOff>
      <xdr:row>77</xdr:row>
      <xdr:rowOff>53253</xdr:rowOff>
    </xdr:to>
    <xdr:graphicFrame macro="">
      <xdr:nvGraphicFramePr>
        <xdr:cNvPr id="9" name="Chart 8">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930852</xdr:colOff>
      <xdr:row>61</xdr:row>
      <xdr:rowOff>45894</xdr:rowOff>
    </xdr:from>
    <xdr:to>
      <xdr:col>11</xdr:col>
      <xdr:colOff>268532</xdr:colOff>
      <xdr:row>77</xdr:row>
      <xdr:rowOff>37234</xdr:rowOff>
    </xdr:to>
    <xdr:graphicFrame macro="">
      <xdr:nvGraphicFramePr>
        <xdr:cNvPr id="10" name="Chart 8">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374072</xdr:colOff>
      <xdr:row>61</xdr:row>
      <xdr:rowOff>13855</xdr:rowOff>
    </xdr:from>
    <xdr:to>
      <xdr:col>19</xdr:col>
      <xdr:colOff>54119</xdr:colOff>
      <xdr:row>77</xdr:row>
      <xdr:rowOff>5196</xdr:rowOff>
    </xdr:to>
    <xdr:graphicFrame macro="">
      <xdr:nvGraphicFramePr>
        <xdr:cNvPr id="11" name="Chart 8">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73269</xdr:colOff>
      <xdr:row>110</xdr:row>
      <xdr:rowOff>0</xdr:rowOff>
    </xdr:from>
    <xdr:to>
      <xdr:col>8</xdr:col>
      <xdr:colOff>766135</xdr:colOff>
      <xdr:row>125</xdr:row>
      <xdr:rowOff>167312</xdr:rowOff>
    </xdr:to>
    <xdr:graphicFrame macro="">
      <xdr:nvGraphicFramePr>
        <xdr:cNvPr id="12" name="Chart 8">
          <a:extLst>
            <a:ext uri="{FF2B5EF4-FFF2-40B4-BE49-F238E27FC236}">
              <a16:creationId xmlns:a16="http://schemas.microsoft.com/office/drawing/2014/main" id="{00000000-0008-0000-08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0799100\Desktop\Emei%20UCC28180\Design%20Calculator\UCC28180%20Design%20Calculato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0799100\Desktop\UCC28740%20FlyLight\Design%20Calculator\SLUC487_UCC28740%20Design%20Calculator_Rev%20A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IGN INPUTS AND CALCULATIONS"/>
      <sheetName val="SCHEMATIC"/>
      <sheetName val="data"/>
      <sheetName val="Sheet1"/>
    </sheetNames>
    <sheetDataSet>
      <sheetData sheetId="0" refreshError="1"/>
      <sheetData sheetId="1" refreshError="1"/>
      <sheetData sheetId="2">
        <row r="7">
          <cell r="H7">
            <v>1000</v>
          </cell>
        </row>
        <row r="18">
          <cell r="H18">
            <v>1000</v>
          </cell>
        </row>
        <row r="22">
          <cell r="H22">
            <v>1000000</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SCHEMATIC AND BoM"/>
      <sheetName val="CALCULATIONS"/>
      <sheetName val="LOOKUP TABLES AND DROPDOWN LIST"/>
      <sheetName val="Sheet1"/>
    </sheetNames>
    <sheetDataSet>
      <sheetData sheetId="0" refreshError="1"/>
      <sheetData sheetId="1" refreshError="1"/>
      <sheetData sheetId="2">
        <row r="10">
          <cell r="C10">
            <v>127.27922061357856</v>
          </cell>
        </row>
        <row r="30">
          <cell r="C30">
            <v>13.78125</v>
          </cell>
        </row>
        <row r="35">
          <cell r="C35">
            <v>70.003571337468216</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ti.com/tool/PMP30763" TargetMode="External"/><Relationship Id="rId13" Type="http://schemas.openxmlformats.org/officeDocument/2006/relationships/hyperlink" Target="https://www.ti.com/tool/TIDA-010081" TargetMode="External"/><Relationship Id="rId3" Type="http://schemas.openxmlformats.org/officeDocument/2006/relationships/hyperlink" Target="https://www.ti.com/lit/pdf/slua834" TargetMode="External"/><Relationship Id="rId7" Type="http://schemas.openxmlformats.org/officeDocument/2006/relationships/hyperlink" Target="https://www.ti.com/tool/PMP40580" TargetMode="External"/><Relationship Id="rId12" Type="http://schemas.openxmlformats.org/officeDocument/2006/relationships/hyperlink" Target="https://www.ti.com/tool/PMP22083" TargetMode="External"/><Relationship Id="rId2" Type="http://schemas.openxmlformats.org/officeDocument/2006/relationships/hyperlink" Target="https://www.ti.com/lit/pdf/slua966" TargetMode="External"/><Relationship Id="rId1" Type="http://schemas.openxmlformats.org/officeDocument/2006/relationships/hyperlink" Target="https://e2e.ti.com/blogs_/b/powerhouse/archive/2020/04/22/how-to-reduce-audible-noise-and-power-consumption-at-standby-in-your-ac-dc-design" TargetMode="External"/><Relationship Id="rId6" Type="http://schemas.openxmlformats.org/officeDocument/2006/relationships/hyperlink" Target="https://www.ti.com/lit/zip/slum684" TargetMode="External"/><Relationship Id="rId11" Type="http://schemas.openxmlformats.org/officeDocument/2006/relationships/hyperlink" Target="https://www.ti.com/tool/PMP40766" TargetMode="External"/><Relationship Id="rId5" Type="http://schemas.openxmlformats.org/officeDocument/2006/relationships/hyperlink" Target="https://www.ti.com/tool/UCC25640EVM-020" TargetMode="External"/><Relationship Id="rId10" Type="http://schemas.openxmlformats.org/officeDocument/2006/relationships/hyperlink" Target="https://www.ti.com/tool/PMP22088" TargetMode="External"/><Relationship Id="rId4" Type="http://schemas.openxmlformats.org/officeDocument/2006/relationships/hyperlink" Target="https://www.ti.com/tool/PFCLLCSREVM034" TargetMode="External"/><Relationship Id="rId9" Type="http://schemas.openxmlformats.org/officeDocument/2006/relationships/hyperlink" Target="https://www.ti.com/tool/PMP2208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5:D49"/>
  <sheetViews>
    <sheetView zoomScale="85" zoomScaleNormal="85" workbookViewId="0">
      <selection activeCell="U20" sqref="U20"/>
    </sheetView>
  </sheetViews>
  <sheetFormatPr defaultRowHeight="15"/>
  <sheetData>
    <row r="35" spans="2:4">
      <c r="B35" s="89" t="s">
        <v>192</v>
      </c>
      <c r="C35" s="89" t="s">
        <v>193</v>
      </c>
      <c r="D35" s="89" t="s">
        <v>194</v>
      </c>
    </row>
    <row r="36" spans="2:4" ht="18">
      <c r="B36" s="54" t="s">
        <v>190</v>
      </c>
      <c r="C36" s="54">
        <f>'DESIGN INPUTS AND CALCULATIONS'!C154</f>
        <v>14.1</v>
      </c>
      <c r="D36" s="55" t="s">
        <v>147</v>
      </c>
    </row>
    <row r="37" spans="2:4" ht="18">
      <c r="B37" s="54" t="s">
        <v>191</v>
      </c>
      <c r="C37" s="54">
        <f>'DESIGN INPUTS AND CALCULATIONS'!C152</f>
        <v>38.299999999999997</v>
      </c>
      <c r="D37" s="55" t="s">
        <v>148</v>
      </c>
    </row>
    <row r="38" spans="2:4" ht="18">
      <c r="B38" s="58" t="s">
        <v>174</v>
      </c>
      <c r="C38" s="88">
        <f>'DESIGN INPUTS AND CALCULATIONS'!C191</f>
        <v>24.3</v>
      </c>
      <c r="D38" s="58" t="s">
        <v>179</v>
      </c>
    </row>
    <row r="39" spans="2:4" ht="18">
      <c r="B39" s="58" t="s">
        <v>173</v>
      </c>
      <c r="C39" s="54">
        <f>'DESIGN INPUTS AND CALCULATIONS'!C189</f>
        <v>5.76</v>
      </c>
      <c r="D39" s="58" t="s">
        <v>179</v>
      </c>
    </row>
    <row r="40" spans="2:4" ht="18">
      <c r="B40" s="58" t="s">
        <v>175</v>
      </c>
      <c r="C40" s="54">
        <f>'DESIGN INPUTS AND CALCULATIONS'!C226</f>
        <v>150</v>
      </c>
      <c r="D40" s="58" t="s">
        <v>70</v>
      </c>
    </row>
    <row r="41" spans="2:4" ht="18">
      <c r="B41" s="58" t="s">
        <v>176</v>
      </c>
      <c r="C41" s="54">
        <f>'DESIGN INPUTS AND CALCULATIONS'!C228</f>
        <v>100</v>
      </c>
      <c r="D41" s="58" t="s">
        <v>155</v>
      </c>
    </row>
    <row r="42" spans="2:4" ht="18">
      <c r="B42" s="58" t="s">
        <v>188</v>
      </c>
      <c r="C42" s="54">
        <f>'DESIGN INPUTS AND CALCULATIONS'!C172</f>
        <v>68</v>
      </c>
      <c r="D42" s="58" t="s">
        <v>70</v>
      </c>
    </row>
    <row r="43" spans="2:4" ht="18">
      <c r="B43" s="58" t="s">
        <v>189</v>
      </c>
      <c r="C43" s="54">
        <f>'DESIGN INPUTS AND CALCULATIONS'!C170</f>
        <v>8200</v>
      </c>
      <c r="D43" s="58" t="s">
        <v>70</v>
      </c>
    </row>
    <row r="44" spans="2:4">
      <c r="B44" s="58" t="s">
        <v>195</v>
      </c>
      <c r="C44" s="54">
        <f>Lr</f>
        <v>225</v>
      </c>
      <c r="D44" s="58" t="s">
        <v>73</v>
      </c>
    </row>
    <row r="45" spans="2:4">
      <c r="B45" s="58" t="s">
        <v>196</v>
      </c>
      <c r="C45" s="54">
        <f>Lm</f>
        <v>1100</v>
      </c>
      <c r="D45" s="58" t="s">
        <v>73</v>
      </c>
    </row>
    <row r="46" spans="2:4">
      <c r="B46" s="58" t="s">
        <v>197</v>
      </c>
      <c r="C46" s="54">
        <f>Cr</f>
        <v>1.12E-2</v>
      </c>
      <c r="D46" s="58" t="s">
        <v>198</v>
      </c>
    </row>
    <row r="47" spans="2:4" ht="18">
      <c r="B47" s="58" t="s">
        <v>168</v>
      </c>
      <c r="C47" s="61">
        <f>'DESIGN INPUTS AND CALCULATIONS'!$C$203</f>
        <v>330</v>
      </c>
      <c r="D47" s="58" t="s">
        <v>156</v>
      </c>
    </row>
    <row r="48" spans="2:4" ht="18">
      <c r="B48" s="60" t="s">
        <v>186</v>
      </c>
      <c r="C48" s="88">
        <f>'DESIGN INPUTS AND CALCULATIONS'!C209</f>
        <v>150</v>
      </c>
      <c r="D48" s="58" t="s">
        <v>179</v>
      </c>
    </row>
    <row r="49" spans="2:4" ht="18">
      <c r="B49" s="60" t="s">
        <v>187</v>
      </c>
      <c r="C49" s="88">
        <f>'DESIGN INPUTS AND CALCULATIONS'!C210</f>
        <v>63.4</v>
      </c>
      <c r="D49" s="58" t="s">
        <v>179</v>
      </c>
    </row>
  </sheetData>
  <sheetProtection algorithmName="SHA-512" hashValue="HnLEVItdVmsxxYRNlAaY9QPykGOuQThpE19stUVc819msxd4qLxBUkfFkMtAAeZNzfoInO8JzFptTLpLXqGOLA==" saltValue="nN6OzZK3Sh6SRxTCHTwHhQ=="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JB762"/>
  <sheetViews>
    <sheetView topLeftCell="R17" zoomScale="60" zoomScaleNormal="60" workbookViewId="0">
      <selection activeCell="X26" sqref="X26"/>
    </sheetView>
  </sheetViews>
  <sheetFormatPr defaultColWidth="9.140625" defaultRowHeight="15"/>
  <cols>
    <col min="1" max="1" width="15" style="222" customWidth="1"/>
    <col min="2" max="2" width="15.42578125" style="222" customWidth="1"/>
    <col min="3" max="3" width="17" style="222" customWidth="1"/>
    <col min="4" max="4" width="16.7109375" style="222" customWidth="1"/>
    <col min="5" max="5" width="15.28515625" style="222" customWidth="1"/>
    <col min="6" max="6" width="39.28515625" style="222" customWidth="1"/>
    <col min="7" max="7" width="19.28515625" style="222" customWidth="1"/>
    <col min="8" max="8" width="40.7109375" style="222" customWidth="1"/>
    <col min="9" max="9" width="16.42578125" style="222" customWidth="1"/>
    <col min="10" max="10" width="44" style="222" customWidth="1"/>
    <col min="11" max="11" width="54.140625" style="222" customWidth="1"/>
    <col min="12" max="12" width="32.140625" style="222" customWidth="1"/>
    <col min="13" max="13" width="15.28515625" style="222" customWidth="1"/>
    <col min="14" max="14" width="15.85546875" style="222" customWidth="1"/>
    <col min="15" max="15" width="43" style="222" customWidth="1"/>
    <col min="16" max="16" width="42.42578125" style="222" customWidth="1"/>
    <col min="17" max="17" width="41.28515625" style="222" customWidth="1"/>
    <col min="18" max="18" width="28" style="222" customWidth="1"/>
    <col min="19" max="19" width="23.7109375" style="222" customWidth="1"/>
    <col min="20" max="24" width="25.7109375" style="222" customWidth="1"/>
    <col min="25" max="25" width="36.42578125" style="222" customWidth="1"/>
    <col min="26" max="79" width="40.7109375" style="222" customWidth="1"/>
    <col min="80" max="85" width="25.7109375" style="222" customWidth="1"/>
    <col min="86" max="16384" width="9.140625" style="222"/>
  </cols>
  <sheetData>
    <row r="2" spans="2:25">
      <c r="B2" s="268"/>
      <c r="C2" s="268"/>
      <c r="D2" s="268"/>
      <c r="E2" s="268"/>
      <c r="F2" s="268"/>
      <c r="G2" s="268"/>
      <c r="H2" s="268"/>
      <c r="I2" s="268"/>
      <c r="J2" s="268"/>
      <c r="K2" s="268"/>
      <c r="L2" s="268"/>
      <c r="M2" s="268"/>
      <c r="N2" s="268"/>
    </row>
    <row r="3" spans="2:25" ht="23.25">
      <c r="B3" s="300"/>
      <c r="C3" s="300"/>
      <c r="D3" s="458"/>
      <c r="E3" s="459"/>
      <c r="F3" s="459"/>
      <c r="G3" s="459"/>
      <c r="H3" s="459"/>
      <c r="I3" s="459"/>
      <c r="J3" s="459"/>
      <c r="K3" s="459"/>
      <c r="L3" s="459"/>
      <c r="M3" s="459"/>
      <c r="N3" s="459"/>
      <c r="T3" s="293" t="s">
        <v>742</v>
      </c>
      <c r="U3" s="268">
        <f>(Lseries2*microhenry2/(res_cap2*nanoF2))^0.5*1/(rload2*ratio2^2)</f>
        <v>0.15954872685734509</v>
      </c>
    </row>
    <row r="4" spans="2:25" ht="16.5">
      <c r="B4" s="300"/>
      <c r="C4" s="300"/>
      <c r="D4" s="300"/>
      <c r="E4" s="300"/>
      <c r="F4" s="300"/>
      <c r="G4" s="300"/>
      <c r="H4" s="300"/>
      <c r="I4" s="300"/>
      <c r="J4" s="300"/>
      <c r="K4" s="300"/>
      <c r="L4" s="300"/>
      <c r="M4" s="300"/>
      <c r="N4" s="300"/>
      <c r="O4" s="298" t="s">
        <v>646</v>
      </c>
      <c r="Q4" s="297" t="s">
        <v>17</v>
      </c>
      <c r="R4" s="294">
        <v>1E-3</v>
      </c>
      <c r="T4" s="293" t="s">
        <v>586</v>
      </c>
      <c r="U4" s="268">
        <f>2*PI()*switchingf2*1000</f>
        <v>628318.5307179587</v>
      </c>
    </row>
    <row r="5" spans="2:25">
      <c r="B5" s="460"/>
      <c r="C5" s="460"/>
      <c r="D5" s="460"/>
      <c r="E5" s="460"/>
      <c r="F5" s="300"/>
      <c r="G5" s="460"/>
      <c r="H5" s="460"/>
      <c r="I5" s="460"/>
      <c r="J5" s="460"/>
      <c r="K5" s="300"/>
      <c r="L5" s="300"/>
      <c r="M5" s="300"/>
      <c r="N5" s="300"/>
      <c r="O5" s="298" t="s">
        <v>653</v>
      </c>
      <c r="Q5" s="297" t="s">
        <v>743</v>
      </c>
      <c r="R5" s="294">
        <v>9.9999999999999995E-7</v>
      </c>
      <c r="T5" s="293" t="s">
        <v>585</v>
      </c>
      <c r="U5" s="268">
        <f>2*PI()*foutput2*1000</f>
        <v>629940.78834871214</v>
      </c>
    </row>
    <row r="6" spans="2:25">
      <c r="B6" s="299"/>
      <c r="C6" s="298"/>
      <c r="D6" s="298"/>
      <c r="E6" s="298"/>
      <c r="F6" s="268"/>
      <c r="G6" s="299"/>
      <c r="H6" s="298"/>
      <c r="I6" s="298"/>
      <c r="J6" s="298"/>
      <c r="K6" s="268"/>
      <c r="L6" s="268"/>
      <c r="M6" s="268"/>
      <c r="N6" s="268"/>
      <c r="O6" s="298" t="s">
        <v>659</v>
      </c>
      <c r="Q6" s="297" t="s">
        <v>744</v>
      </c>
      <c r="R6" s="294">
        <v>1000</v>
      </c>
      <c r="T6" s="293" t="s">
        <v>745</v>
      </c>
      <c r="U6" s="268">
        <f>magL2/Lseries2</f>
        <v>4.8888888888888893</v>
      </c>
      <c r="Y6" s="222" t="s">
        <v>746</v>
      </c>
    </row>
    <row r="7" spans="2:25" ht="16.5">
      <c r="B7" s="299"/>
      <c r="C7" s="298"/>
      <c r="D7" s="298"/>
      <c r="E7" s="298"/>
      <c r="F7" s="268"/>
      <c r="G7" s="299"/>
      <c r="H7" s="298"/>
      <c r="I7" s="298"/>
      <c r="J7" s="298"/>
      <c r="K7" s="268"/>
      <c r="L7" s="268"/>
      <c r="M7" s="268"/>
      <c r="N7" s="268"/>
      <c r="O7" s="298" t="s">
        <v>666</v>
      </c>
      <c r="Q7" s="297" t="s">
        <v>584</v>
      </c>
      <c r="R7" s="294">
        <v>1E-3</v>
      </c>
      <c r="T7" s="293" t="s">
        <v>747</v>
      </c>
      <c r="U7" s="268">
        <f>ohm_second/ohm_second0</f>
        <v>0.99742474584792973</v>
      </c>
    </row>
    <row r="8" spans="2:25">
      <c r="B8" s="292"/>
      <c r="C8" s="296"/>
      <c r="D8" s="296"/>
      <c r="E8" s="296"/>
      <c r="G8" s="292"/>
      <c r="H8" s="296"/>
      <c r="I8" s="296"/>
      <c r="J8" s="296"/>
      <c r="O8" s="298" t="s">
        <v>674</v>
      </c>
      <c r="Q8" s="297" t="s">
        <v>154</v>
      </c>
      <c r="R8" s="294">
        <v>1E-3</v>
      </c>
      <c r="T8" s="293" t="s">
        <v>748</v>
      </c>
      <c r="U8" s="268">
        <f>8*ratio2^2*rload2/((PI())^2)</f>
        <v>720.07734316090512</v>
      </c>
    </row>
    <row r="9" spans="2:25">
      <c r="B9" s="292"/>
      <c r="C9" s="296"/>
      <c r="D9" s="296"/>
      <c r="E9" s="296"/>
      <c r="G9" s="292"/>
      <c r="H9" s="296"/>
      <c r="I9" s="296"/>
      <c r="J9" s="296"/>
      <c r="O9" s="298" t="s">
        <v>681</v>
      </c>
      <c r="Q9" s="297" t="s">
        <v>749</v>
      </c>
      <c r="R9" s="294">
        <v>1E-3</v>
      </c>
      <c r="T9" s="293" t="s">
        <v>750</v>
      </c>
      <c r="U9" s="268">
        <f>ohm_second*Lseries2*microhenry2-1/(ohm_second*res_cap2*nanoF2)</f>
        <v>-0.7309583490801117</v>
      </c>
    </row>
    <row r="10" spans="2:25">
      <c r="B10" s="292"/>
      <c r="C10" s="296"/>
      <c r="D10" s="296"/>
      <c r="E10" s="296"/>
      <c r="G10" s="292"/>
      <c r="H10" s="296"/>
      <c r="I10" s="296"/>
      <c r="J10" s="296"/>
      <c r="O10" s="298" t="s">
        <v>688</v>
      </c>
      <c r="Q10" s="297" t="s">
        <v>583</v>
      </c>
      <c r="R10" s="294">
        <v>9.9999999999999995E-7</v>
      </c>
      <c r="T10" s="293" t="s">
        <v>751</v>
      </c>
      <c r="U10" s="268">
        <f>IF(freq_ratio2&gt;1,Lseries2*microhenry2*(1+1/freq_ratio2^2),Lseries2*microhenry2*(1+1/freq_ratio2^2)+magL2*microhenry2*(1-freq_ratio2))</f>
        <v>4.539961359117812E-4</v>
      </c>
    </row>
    <row r="11" spans="2:25">
      <c r="B11" s="292"/>
      <c r="C11" s="296"/>
      <c r="D11" s="296"/>
      <c r="E11" s="296"/>
      <c r="G11" s="292"/>
      <c r="H11" s="296"/>
      <c r="I11" s="296"/>
      <c r="J11" s="296"/>
      <c r="O11" s="298" t="s">
        <v>694</v>
      </c>
      <c r="Q11" s="297" t="s">
        <v>582</v>
      </c>
      <c r="R11" s="294">
        <v>9.9999999999999995E-7</v>
      </c>
      <c r="T11" s="293" t="s">
        <v>752</v>
      </c>
      <c r="U11" s="268">
        <f>8*ratio2*rload2*(Coutput2*microF2/(effectiveL2))^0.5/(PI()^2)</f>
        <v>73.641625995928038</v>
      </c>
    </row>
    <row r="12" spans="2:25">
      <c r="B12" s="292"/>
      <c r="C12" s="296"/>
      <c r="D12" s="296"/>
      <c r="E12" s="296"/>
      <c r="G12" s="292"/>
      <c r="H12" s="296"/>
      <c r="I12" s="296"/>
      <c r="J12" s="296"/>
      <c r="O12" s="298" t="s">
        <v>700</v>
      </c>
      <c r="Q12" s="297" t="s">
        <v>685</v>
      </c>
      <c r="R12" s="294">
        <v>9.9999999999999995E-7</v>
      </c>
      <c r="T12" s="293" t="s">
        <v>581</v>
      </c>
      <c r="U12" s="268">
        <f>(8*ratio2^2/(effectiveL2*Coutput2*microhenry2*PI()^2))^0.5</f>
        <v>19390.934596504161</v>
      </c>
    </row>
    <row r="13" spans="2:25">
      <c r="B13" s="292"/>
      <c r="C13" s="296"/>
      <c r="D13" s="296"/>
      <c r="E13" s="296"/>
      <c r="G13" s="292"/>
      <c r="H13" s="296"/>
      <c r="I13" s="296"/>
      <c r="J13" s="296"/>
      <c r="O13" s="298" t="s">
        <v>706</v>
      </c>
      <c r="Q13" s="297" t="s">
        <v>753</v>
      </c>
      <c r="R13" s="294">
        <v>1.0000000000000001E-9</v>
      </c>
      <c r="T13" s="293" t="s">
        <v>580</v>
      </c>
      <c r="U13" s="268">
        <f>(8*ratio2^2/(effectiveL2*Coutput2*microhenry2*PI()^2*(1+Rc_2*miliOhm2*PI()/(rload2*2^1.5))))^0.5</f>
        <v>18335.061078397452</v>
      </c>
    </row>
    <row r="14" spans="2:25">
      <c r="B14" s="292">
        <v>1</v>
      </c>
      <c r="C14" s="296"/>
      <c r="D14" s="296"/>
      <c r="E14" s="296"/>
      <c r="G14" s="292"/>
      <c r="H14" s="296"/>
      <c r="I14" s="296"/>
      <c r="J14" s="296"/>
      <c r="O14" s="298" t="s">
        <v>754</v>
      </c>
      <c r="Q14" s="297" t="s">
        <v>330</v>
      </c>
      <c r="R14" s="294">
        <v>1E-3</v>
      </c>
      <c r="T14" s="293" t="s">
        <v>755</v>
      </c>
      <c r="U14" s="268">
        <f>(rload2+Rc_2*miliOhm2*PI()/(2)^1.5)^0.5*8*ratio2*PI()*(effectiveL2*Coutput2*microF2*rload2)^0.5/(16*2^0.5*ratio2^2*rload2*Coutput2*microF2*Rc_2*miliOhm2+effectiveL2*PI()^3)</f>
        <v>0.12101237973068492</v>
      </c>
    </row>
    <row r="15" spans="2:25">
      <c r="B15" s="292">
        <v>1</v>
      </c>
      <c r="C15" s="296"/>
      <c r="D15" s="296"/>
      <c r="E15" s="296"/>
      <c r="G15" s="292"/>
      <c r="H15" s="296"/>
      <c r="I15" s="296"/>
      <c r="J15" s="296"/>
      <c r="O15" s="298" t="s">
        <v>756</v>
      </c>
      <c r="Q15" s="297" t="s">
        <v>757</v>
      </c>
      <c r="R15" s="294">
        <v>9.9999999999999998E-13</v>
      </c>
      <c r="T15" s="293" t="s">
        <v>758</v>
      </c>
      <c r="U15" s="268">
        <f>(Vinput2*Lnratio2*freq_ratio2/(2*ratio2*foutput2*kilihertz2))*((1/(freq_ratio2^2)-freq_ratio2^2)*(PI()^2*Qfactor2*Lnratio2/8)^2-(1+Lnratio2-1/(freq_ratio2^2))*2/(freq_ratio2^2))/((Lnratio2+1-1/freq_ratio2^2)^2+((1/freq_ratio2-freq_ratio2)*Lnratio2*Qfactor2*PI()^2/8)^2)^1.5</f>
        <v>-9.4659043110420808E-5</v>
      </c>
    </row>
    <row r="16" spans="2:25">
      <c r="B16" s="292">
        <v>1</v>
      </c>
      <c r="C16" s="296"/>
      <c r="D16" s="296"/>
      <c r="E16" s="296"/>
      <c r="O16" s="298" t="s">
        <v>759</v>
      </c>
      <c r="Q16" s="297" t="s">
        <v>579</v>
      </c>
      <c r="R16" s="294">
        <v>1000000</v>
      </c>
      <c r="T16" s="293" t="s">
        <v>760</v>
      </c>
      <c r="U16" s="268">
        <f>(Vinput2*Lnratio2*freq_ratio2/(2*ratio2*foutput2*kilihertz2))*(((1/freq_ratio2^2-freq_ratio2^2)*(PI()^2*Qfactor2*Lnratio2/8)^2-(Lnratio2+1-1/freq_ratio2^2)*2/freq_ratio2^2)/(freq_ratio2*SIN(0.5*PI()*freq_ratio2))/((1+Lnratio2-1/freq_ratio2^2)^2+((1/freq_ratio2-freq_ratio2)*PI()^2*Qfactor2*Lnratio2/8)^2)^1.5+(-0.5*PI()*COS(0.5*PI()*freq_ratio2)/SIN(0.5*PI()*freq_ratio2)^2)/((1+Lnratio2-1/freq_ratio2^2)^2+((1/freq_ratio2-freq_ratio2)*PI()^2*Qfactor2*Lnratio2/8)^2)^0.5)</f>
        <v>-9.6366841539361611E-5</v>
      </c>
    </row>
    <row r="17" spans="1:29">
      <c r="B17" s="292">
        <v>1</v>
      </c>
      <c r="C17" s="296"/>
      <c r="D17" s="296"/>
      <c r="E17" s="296"/>
      <c r="O17" s="298" t="s">
        <v>761</v>
      </c>
      <c r="Q17" s="297" t="s">
        <v>578</v>
      </c>
      <c r="R17" s="294">
        <v>9.9999999999999995E-7</v>
      </c>
      <c r="T17" s="293" t="s">
        <v>762</v>
      </c>
      <c r="U17" s="268">
        <f>Lnratio2/((1+Lnratio2-1/freq_ratio2^2)^2+((1/freq_ratio2-freq_ratio2)*PI()^2*Qfactor2*Lnratio2/8)^2)^0.5</f>
        <v>1.0010581995089192</v>
      </c>
    </row>
    <row r="18" spans="1:29" ht="16.5">
      <c r="B18" s="292">
        <v>1</v>
      </c>
      <c r="C18" s="296"/>
      <c r="D18" s="296"/>
      <c r="E18" s="296"/>
      <c r="Q18" s="297" t="s">
        <v>577</v>
      </c>
      <c r="R18" s="294">
        <v>1000</v>
      </c>
      <c r="T18" s="293" t="s">
        <v>763</v>
      </c>
      <c r="U18" s="268">
        <f>Lnratio2/(SIN(0.5*freq_ratio2*PI())*((1+Lnratio2-1/freq_ratio2^2)^2+((1/freq_ratio2-freq_ratio2)*PI()^2*Qfactor2*Lnratio2/(8*SIN(0.5*PI()*freq_ratio2)))^2)^0.5)</f>
        <v>1.0010663900348644</v>
      </c>
    </row>
    <row r="19" spans="1:29">
      <c r="B19" s="292">
        <v>1</v>
      </c>
      <c r="C19" s="296"/>
      <c r="D19" s="296"/>
      <c r="E19" s="296"/>
      <c r="Q19" s="297" t="s">
        <v>576</v>
      </c>
      <c r="R19" s="294">
        <v>1.0000000000000001E-9</v>
      </c>
      <c r="T19" s="293" t="s">
        <v>764</v>
      </c>
      <c r="U19" s="268">
        <f>-1/rload2</f>
        <v>-0.10668</v>
      </c>
    </row>
    <row r="20" spans="1:29">
      <c r="B20" s="292">
        <v>1</v>
      </c>
      <c r="C20" s="296"/>
      <c r="D20" s="296"/>
      <c r="E20" s="296"/>
      <c r="Q20" s="297" t="s">
        <v>765</v>
      </c>
      <c r="R20" s="294">
        <v>1.0000000000000001E-9</v>
      </c>
      <c r="T20" s="293" t="s">
        <v>766</v>
      </c>
      <c r="U20" s="268">
        <f>2*Vinput2*res_cap2*nanoF2*switchingf2*kilihertz2/(Voutput2*lmabda2)</f>
        <v>4.9024376470588225</v>
      </c>
      <c r="W20" s="222" t="s">
        <v>900</v>
      </c>
      <c r="X20" s="222">
        <f>INDEX(B35:B95,MATCH(0,V35:V95,-1),1)</f>
        <v>251.1886431509578</v>
      </c>
      <c r="Y20" s="222">
        <f>MATCH(0,V35:V95,-1)</f>
        <v>15</v>
      </c>
    </row>
    <row r="21" spans="1:29">
      <c r="B21" s="292">
        <v>1</v>
      </c>
      <c r="C21" s="296"/>
      <c r="D21" s="296"/>
      <c r="E21" s="296"/>
      <c r="Q21" s="297" t="s">
        <v>575</v>
      </c>
      <c r="R21" s="294">
        <v>9.9999999999999995E-7</v>
      </c>
      <c r="T21" s="293" t="s">
        <v>767</v>
      </c>
      <c r="U21" s="268">
        <f>Voutput2/(rload2*switchingf2*kilihertz2)+2*junctioncap2*nanoF2*Vinput2^2/Voutput2+0.5*Vinput2*res_cap2*nanoF2*Iramp2/(Voutput2*switchingf2*kilihertz2*CdivH2*picoF2)</f>
        <v>5.9362658823529414E-5</v>
      </c>
      <c r="W21" s="222" t="s">
        <v>901</v>
      </c>
      <c r="X21" s="222">
        <f>INDEX(W35:W95,MATCH(0,V35:V95,-1),1)</f>
        <v>136.07139867569225</v>
      </c>
    </row>
    <row r="22" spans="1:29" ht="16.5">
      <c r="B22" s="292">
        <v>1</v>
      </c>
      <c r="C22" s="296"/>
      <c r="D22" s="296"/>
      <c r="E22" s="296"/>
      <c r="F22" s="222" t="str">
        <f>IMPRODUCT(Kth_2/(2/rload2-Kfeed2/Gdc_ccm2),IMDIV(COMPLEX(1,Rc_2*Coutput2*microF2*miliOhm2*C35),IMSUM(1,IMPRODUCT(D36,1/omega1_2),IMPRODUCT(D36,D36,1/omega2_2),IMPRODUCT(D36,D36,D36,1/omega3_2))))</f>
        <v>5.82786133757091-0.108877030653413i</v>
      </c>
      <c r="Q22" s="295" t="s">
        <v>574</v>
      </c>
      <c r="R22" s="294">
        <v>1000000</v>
      </c>
      <c r="T22" s="293" t="s">
        <v>768</v>
      </c>
      <c r="U22" s="268">
        <f>Voutput2/(Vinput2*rload2)-2*Vinput2*junctioncap2*nanoF2*switchingf2*kilihertz2/Voutput2</f>
        <v>5.249866666666666E-3</v>
      </c>
    </row>
    <row r="23" spans="1:29">
      <c r="B23" s="292">
        <v>1</v>
      </c>
      <c r="C23" s="296"/>
      <c r="D23" s="296"/>
      <c r="E23" s="296"/>
      <c r="N23" s="222" t="str">
        <f>IMSUM(feedtype2,IMDIV(COMPLEX(1,Rvolt2*Cvolt2*nanoF2*kiliOhm2*C35),IMPRODUCT(Rupper2*kiliOhm2*(Cvolt2*nanoF2+Cforward2*picoF2),COMPLEX(1,Rvolt2*Cvolt2*Cforward2*picoF2*nanoF2*kiliOhm2*C35/(Cvolt2*nanoF2+Cforward2*picoF2)),D35)))</f>
        <v>0.0498503358329392-0.529728931001679i</v>
      </c>
      <c r="Q23" s="295" t="s">
        <v>573</v>
      </c>
      <c r="R23" s="294">
        <v>1E-3</v>
      </c>
      <c r="T23" s="293" t="s">
        <v>769</v>
      </c>
      <c r="U23" s="268">
        <f>IF(freq_ratio2&gt;1,Gdc_ccm2,Gdc_dcm2)</f>
        <v>-9.6366841539361611E-5</v>
      </c>
    </row>
    <row r="24" spans="1:29">
      <c r="B24" s="292">
        <v>1</v>
      </c>
      <c r="C24" s="296"/>
      <c r="D24" s="296"/>
      <c r="E24" s="296"/>
      <c r="N24" s="222" t="str">
        <f>IMPRODUCT(-currentransferratio2*RFB_2/(Rfeedforward2),IMDIV(COMPLEX(1,(Rfeedforward2*kiliOhm2+q_Rz_Cz_2*Rzero2)*q_Rz_Cz_2*Czero2*nanoF2*C35),IMPRODUCT(COMPLEX(1,q_Rz_Cz_2*Rzero2*Czero2*nanoF2*C35),COMPLEX(1,C35/(2*PI()*F_roll2*kilihertz2)))))</f>
        <v>-4.999999921875+0.000624999990234375i</v>
      </c>
      <c r="Q24" s="295" t="s">
        <v>572</v>
      </c>
      <c r="R24" s="294">
        <v>1.0000000000000001E-9</v>
      </c>
      <c r="T24" s="268"/>
      <c r="U24" s="268"/>
    </row>
    <row r="25" spans="1:29">
      <c r="B25" s="292">
        <v>1</v>
      </c>
      <c r="C25" s="292"/>
      <c r="D25" s="292"/>
      <c r="E25" s="292"/>
      <c r="I25" s="222">
        <f>freq_ratio2</f>
        <v>0.99742474584792973</v>
      </c>
      <c r="Q25" s="295" t="s">
        <v>770</v>
      </c>
      <c r="R25" s="268">
        <f>2*miliampere2</f>
        <v>2E-3</v>
      </c>
      <c r="T25" s="293" t="s">
        <v>771</v>
      </c>
      <c r="U25" s="268">
        <f>(2/rload2-Kfeed2/GainDC2)/(Coutput2*microF2*(1+Rc_2*miliOhm2/rload2)-Kfeed2/(Gdc_dcm2*QpoleL2*omegapole0))</f>
        <v>1069.2672922837226</v>
      </c>
    </row>
    <row r="26" spans="1:29">
      <c r="B26" s="292">
        <v>1</v>
      </c>
      <c r="C26" s="292"/>
      <c r="D26" s="292"/>
      <c r="E26" s="292"/>
      <c r="I26" s="222">
        <f>(Kinput2-Kfeed2*Metccm2/(2*ratio2*Gdc_ccm2))/(2/rload2-Kfeed2/Gdc_ccm2)</f>
        <v>4.4609639360303578E-2</v>
      </c>
      <c r="Q26" s="295" t="s">
        <v>772</v>
      </c>
      <c r="R26" s="294">
        <v>256</v>
      </c>
      <c r="T26" s="293" t="s">
        <v>773</v>
      </c>
      <c r="U26" s="268">
        <f>(Xequiv2^2+Requiv2^2)*(2*Gdc_ccm2/(rload2*Kfeed2)-1)/((Xequiv2^2+Requiv2^2)*(1+Rc_2*miliOhm2/rload2)*(Coutput2*microF2*Gdc_ccm2/Kfeed2)-2*Requiv2*effectiveL2-rload2*Coutput2*Xequiv2^2*microF2-Rc_2*miliOhm2*Coutput2*Requiv2*microF2)</f>
        <v>1683.6845034116284</v>
      </c>
    </row>
    <row r="27" spans="1:29">
      <c r="B27" s="292">
        <v>1</v>
      </c>
      <c r="C27" s="292"/>
      <c r="D27" s="292"/>
      <c r="E27" s="292"/>
      <c r="K27" s="222">
        <f>freq_ratio2</f>
        <v>0.99742474584792973</v>
      </c>
      <c r="Q27" s="295" t="s">
        <v>774</v>
      </c>
      <c r="R27" s="268">
        <f>time_load2/Nt_load2</f>
        <v>1.953125E-5</v>
      </c>
      <c r="T27" s="293" t="s">
        <v>775</v>
      </c>
      <c r="U27" s="268">
        <f>(Xequiv2^2+Requiv2^2)*(1-2*Gdc_ccm2/(Kfeed2*rload2))/(effectiveL2^2+effectiveL2*rload2*Coutput2*Requiv2*microF2+effectiveL2*Rc_2*miliOhm2*Coutput2*Requiv2*microF2)</f>
        <v>455295965.60226393</v>
      </c>
    </row>
    <row r="28" spans="1:29">
      <c r="B28" s="292">
        <v>1</v>
      </c>
      <c r="C28" s="292"/>
      <c r="D28" s="292"/>
      <c r="E28" s="292"/>
      <c r="Q28" s="295" t="s">
        <v>776</v>
      </c>
      <c r="R28" s="294">
        <v>256</v>
      </c>
      <c r="T28" s="293" t="s">
        <v>777</v>
      </c>
      <c r="U28" s="268">
        <f>(Xequiv2^2+Requiv2^2)*(1-2*Gdc_ccm2/(Kfeed2*rload2))/(effectiveL2^2*rload2*Coutput2*microF2)</f>
        <v>799284708590439.88</v>
      </c>
    </row>
    <row r="29" spans="1:29">
      <c r="B29" s="292"/>
      <c r="C29" s="292"/>
      <c r="D29" s="292"/>
      <c r="E29" s="292"/>
      <c r="Q29" s="295" t="s">
        <v>778</v>
      </c>
      <c r="R29" s="268">
        <v>64</v>
      </c>
      <c r="T29" s="293" t="s">
        <v>779</v>
      </c>
      <c r="U29" s="268">
        <f>((Xequiv2^2+Requiv2^2)*Gdc_ccm2-Kfeed2*rload2*Xequiv2^2)/(-Kfeed2*rload2*effectiveL2*Requiv2)</f>
        <v>269812.3599179826</v>
      </c>
    </row>
    <row r="30" spans="1:29">
      <c r="B30" s="292"/>
      <c r="C30" s="292"/>
      <c r="D30" s="292"/>
      <c r="E30" s="292"/>
      <c r="F30" s="222">
        <f>Rc_2*Coutput2*microF2*miliOhm2</f>
        <v>4.4999999999999999E-4</v>
      </c>
      <c r="Q30" s="295" t="s">
        <v>780</v>
      </c>
      <c r="R30" s="294">
        <f>1/(Nt_input*Fline)</f>
        <v>3.1250000000000001E-4</v>
      </c>
      <c r="T30" s="293" t="s">
        <v>571</v>
      </c>
      <c r="U30" s="268">
        <f>((Xequiv2^2+Requiv2^2)*Gdc_ccm2-Kfeed2*rload2*Xequiv2^2)/(-Kfeed2*rload2*effectiveL2^2)</f>
        <v>427945861018.22595</v>
      </c>
    </row>
    <row r="31" spans="1:29" ht="15.75" thickBot="1">
      <c r="B31" s="292"/>
      <c r="C31" s="292"/>
      <c r="D31" s="292"/>
      <c r="E31" s="292"/>
      <c r="G31" s="291" t="str">
        <f>IF(freq_ratio2&gt;1,IMPRODUCT(Kth_2/(2/rload2-Kfeed2/Gdc_ccm2),IMDIV(COMPLEX(1,Rc_2*Coutput2*microF2*miliOhm2*C35),IMSUM(1,IMPRODUCT(D36,1/omega1_2),IMPRODUCT(D36,D36,1/omega2_2),IMPRODUCT(D36,D36,D36,1/omega3_2)))),IMPRODUCT(Kth_2/(2/rload2-Kfeed2/Gdc_dcm2),(IMDIV(COMPLEX(1,Rc_2*Coutput2*microF2*miliOhm2*C35),IMSUM(1,IMDIV(D35,omegat2),IMDIV(IMPRODUCT(D35,D35),omegapole0^2*(1-2*Gdc_dcm2/(Kfeed2*rload2))))))))</f>
        <v>5.90055681753596-0.179596456749677i</v>
      </c>
      <c r="Q31" s="290"/>
      <c r="T31" s="289"/>
    </row>
    <row r="32" spans="1:29">
      <c r="A32" s="461" t="s">
        <v>570</v>
      </c>
      <c r="B32" s="462"/>
      <c r="C32" s="462"/>
      <c r="D32" s="463" t="s">
        <v>781</v>
      </c>
      <c r="E32" s="465" t="s">
        <v>782</v>
      </c>
      <c r="F32" s="466"/>
      <c r="G32" s="466"/>
      <c r="H32" s="467"/>
      <c r="I32" s="468" t="s">
        <v>783</v>
      </c>
      <c r="J32" s="469"/>
      <c r="K32" s="469"/>
      <c r="L32" s="470"/>
      <c r="M32" s="471" t="s">
        <v>784</v>
      </c>
      <c r="N32" s="472"/>
      <c r="O32" s="472"/>
      <c r="P32" s="473"/>
      <c r="Q32" s="465" t="s">
        <v>785</v>
      </c>
      <c r="R32" s="466"/>
      <c r="S32" s="466"/>
      <c r="T32" s="467"/>
      <c r="U32" s="486" t="s">
        <v>786</v>
      </c>
      <c r="V32" s="487"/>
      <c r="W32" s="488"/>
      <c r="X32" s="489" t="s">
        <v>787</v>
      </c>
      <c r="Y32" s="490"/>
      <c r="Z32" s="490"/>
      <c r="AA32" s="465" t="s">
        <v>788</v>
      </c>
      <c r="AB32" s="466"/>
      <c r="AC32" s="466"/>
    </row>
    <row r="33" spans="1:29" ht="27" customHeight="1">
      <c r="A33" s="474" t="s">
        <v>569</v>
      </c>
      <c r="B33" s="287" t="s">
        <v>568</v>
      </c>
      <c r="C33" s="288" t="s">
        <v>455</v>
      </c>
      <c r="D33" s="464"/>
      <c r="E33" s="281" t="s">
        <v>789</v>
      </c>
      <c r="F33" s="475" t="s">
        <v>790</v>
      </c>
      <c r="G33" s="476"/>
      <c r="H33" s="477"/>
      <c r="I33" s="285" t="s">
        <v>791</v>
      </c>
      <c r="J33" s="478" t="s">
        <v>792</v>
      </c>
      <c r="K33" s="479"/>
      <c r="L33" s="480"/>
      <c r="M33" s="283" t="s">
        <v>793</v>
      </c>
      <c r="N33" s="481" t="s">
        <v>794</v>
      </c>
      <c r="O33" s="482"/>
      <c r="P33" s="483"/>
      <c r="Q33" s="281" t="s">
        <v>795</v>
      </c>
      <c r="R33" s="475" t="s">
        <v>796</v>
      </c>
      <c r="S33" s="476"/>
      <c r="T33" s="477"/>
      <c r="U33" s="491" t="s">
        <v>797</v>
      </c>
      <c r="V33" s="492"/>
      <c r="W33" s="492"/>
      <c r="X33" s="484" t="s">
        <v>798</v>
      </c>
      <c r="Y33" s="485"/>
      <c r="Z33" s="485"/>
      <c r="AA33" s="475" t="s">
        <v>794</v>
      </c>
      <c r="AB33" s="476"/>
      <c r="AC33" s="476"/>
    </row>
    <row r="34" spans="1:29">
      <c r="A34" s="474"/>
      <c r="B34" s="287" t="s">
        <v>567</v>
      </c>
      <c r="C34" s="286" t="s">
        <v>799</v>
      </c>
      <c r="D34" s="281" t="s">
        <v>800</v>
      </c>
      <c r="E34" s="281" t="s">
        <v>801</v>
      </c>
      <c r="F34" s="229" t="s">
        <v>802</v>
      </c>
      <c r="G34" s="230" t="s">
        <v>803</v>
      </c>
      <c r="H34" s="229" t="s">
        <v>804</v>
      </c>
      <c r="I34" s="285" t="s">
        <v>805</v>
      </c>
      <c r="J34" s="271" t="s">
        <v>802</v>
      </c>
      <c r="K34" s="284" t="s">
        <v>803</v>
      </c>
      <c r="L34" s="271" t="s">
        <v>804</v>
      </c>
      <c r="M34" s="283" t="s">
        <v>805</v>
      </c>
      <c r="N34" s="270" t="s">
        <v>802</v>
      </c>
      <c r="O34" s="282" t="s">
        <v>803</v>
      </c>
      <c r="P34" s="270" t="s">
        <v>804</v>
      </c>
      <c r="Q34" s="281" t="s">
        <v>805</v>
      </c>
      <c r="R34" s="229"/>
      <c r="S34" s="230" t="s">
        <v>803</v>
      </c>
      <c r="T34" s="229" t="s">
        <v>804</v>
      </c>
      <c r="U34" s="227"/>
      <c r="V34" s="227" t="s">
        <v>806</v>
      </c>
      <c r="W34" s="227" t="s">
        <v>807</v>
      </c>
      <c r="X34" s="269"/>
      <c r="Y34" s="269" t="s">
        <v>806</v>
      </c>
      <c r="Z34" s="269" t="s">
        <v>807</v>
      </c>
      <c r="AA34" s="229"/>
      <c r="AB34" s="229" t="s">
        <v>806</v>
      </c>
      <c r="AC34" s="229" t="s">
        <v>807</v>
      </c>
    </row>
    <row r="35" spans="1:29">
      <c r="A35" s="276">
        <v>-3</v>
      </c>
      <c r="B35" s="275">
        <f>10^A35*10000</f>
        <v>10</v>
      </c>
      <c r="C35" s="274">
        <f>2*PI()*B35</f>
        <v>62.831853071795862</v>
      </c>
      <c r="D35" s="273" t="str">
        <f>COMPLEX(0,C35)</f>
        <v>62.8318530717959i</v>
      </c>
      <c r="E35" s="272">
        <f t="shared" ref="E35:E66" si="0">IF(freq_ratio2&gt;1,Kth_2/(2/rload2-Kfeed2/Gdc_ccm2),Kth_2/(2/rload2-Kfeed2/Gdc_dcm2))</f>
        <v>5.9110587252706432</v>
      </c>
      <c r="F35" s="229" t="str">
        <f>IF(freq_ratio2&gt;1,IMPRODUCT(Kth_2/(2/rload2-Kfeed2/Gdc_ccm2),IMDIV(COMPLEX(1,Rc_2*Coutput2*microF2*miliOhm2*C35),IMSUM(1,IMPRODUCT(D35,1/omega1_2),IMPRODUCT(D35,D35,1/omega2_2),IMPRODUCT(D35,D35,D35,1/omega3_2)))),IMPRODUCT(Kth_2/(2/rload2-Kfeed2/Gdc_dcm2),(IMDIV(COMPLEX(1,Rc_2*Coutput2*microF2*miliOhm2*C35),IMSUM(1,IMDIV(D35,omegat2),IMDIV(IMPRODUCT(D35,D35),omegapole0^2*(1-2*Gdc_dcm2/(Kfeed2*rload2))))))))</f>
        <v>5.90055681753596-0.179596456749677i</v>
      </c>
      <c r="G35" s="229">
        <f>20*LOG(IMABS(F35))</f>
        <v>15.4218814757559</v>
      </c>
      <c r="H35" s="229">
        <f>(180/PI()*IMARGUMENT(F35))</f>
        <v>-1.743385141669108</v>
      </c>
      <c r="I35" s="271">
        <f>IF(freq_ratio2&gt;1,(Kinput2-Kfeed2*Metccm2/(2*ratio2*Gdc_ccm2))/(2/rload2-Kfeed2/Gdc_ccm2),(Kinput2-Kfeed2*Metccm2/(2*ratio2*Gdc_dcm2))/(2/rload2-Kfeed2/Gdc_dcm2))</f>
        <v>4.4518440109597525E-2</v>
      </c>
      <c r="J35" s="271" t="str">
        <f>IF(freq_ratio2&gt;1,IMPRODUCT(I35,IMDIV((IMPRODUCT(COMPLEX(1,Rc_2*Coutput2*microF2*miliOhm2*C35),COMPLEX(1,(effectiveL2*Requiv2*Kfeed2*0.5*Metccm2)*C35/(ratio2*(Xequiv2^2+Requiv2^2)*(Kfeed2*Metccm2*0.5/ratio2-Kinput2*Gdc_ccm2))))),IMSUM(1,IMPRODUCT(D35,1/omega1_2),IMPRODUCT(D35,D35,1/omega2_2),IMPRODUCT(D35,D35,D35,1/omega3_2)))),IMPRODUCT(I35,(IMDIV(COMPLEX(1,Rc_2*Coutput2*microF2*miliOhm2*C35),IMSUM(1,IMDIV(D35,omegat2),IMDIV(IMPRODUCT(D35,D35),omegapole0^2*(1-2*Gdc_dcm2/(Kfeed2*rload2))))))))</f>
        <v>0.0444393462328061-0.00135260948593271i</v>
      </c>
      <c r="K35" s="271">
        <f>20*LOG(IMABS(J35))</f>
        <v>-27.040625232365592</v>
      </c>
      <c r="L35" s="271">
        <f>(180/PI()*IMARGUMENT(J35))</f>
        <v>-1.7433851416691035</v>
      </c>
      <c r="M35" s="270">
        <f t="shared" ref="M35:M66" si="1">IF(freq_ratio2&gt;1,(1-Kfeed2*rload2*Xequiv2^2/(Gdc_ccm2*(Xequiv2^2+Requiv2^2)))/(2/rload2-Kfeed2/Gdc_ccm2),1/(2/rload2-Kfeed2/Gdc_dcm2))</f>
        <v>1.205738685695867</v>
      </c>
      <c r="N35" s="270" t="str">
        <f t="shared" ref="N35:N66" si="2">IF(freq_ratio2&gt;1,IMPRODUCT(M35,IMDIV((IMPRODUCT(COMPLEX(1,Rc_2*Coutput2*microF2*miliOhm2*C35),IMSUM(1,IMDIV(D35,omega4_2),IMDIV(IMPRODUCT(D35,D35),omega5_2)))),IMSUM(1,IMPRODUCT(D35,1/omega1_2),IMPRODUCT(D35,D35,1/omega2_2),IMPRODUCT(D35,D35,D35,1/omega3_2)))),IMPRODUCT(M35,(IMDIV(IMPRODUCT(COMPLEX(1,Rc_2*Coutput2*microF2*miliOhm2*C35),COMPLEX(1,-Kfeed2*effectiveL2*PI()^2*C35/(8*ratio2^2*Gdc_dcm2))),IMSUM(1,IMDIV(D35,omegat2),IMDIV(IMPRODUCT(D35,D35),omegapole0^2*(1-2*Gdc_dcm2/(Kfeed2*rload2))))))))</f>
        <v>1.20360488485643-0.0363587942040475i</v>
      </c>
      <c r="O35" s="270">
        <f>20*LOG(IMABS(N35))</f>
        <v>1.6136401292718474</v>
      </c>
      <c r="P35" s="270">
        <f>(180/PI()*IMARGUMENT(N35))</f>
        <v>-1.7302788986696018</v>
      </c>
      <c r="Q35" s="229">
        <f t="shared" ref="Q35:Q66" si="3">-currentransferratio2*RFB_2/(Rfeedforward2*(Cvolt2*nanoF2+Cforward2*picoF2*alpha_Cf2)*Rupper2*kiliOhm2)</f>
        <v>-166.66666666666666</v>
      </c>
      <c r="R35" s="229" t="str">
        <f t="shared" ref="R35:R66" si="4">IMPRODUCT(IMPRODUCT(-currentransferratio2*RFB_2/(Rfeedforward2),IMDIV(COMPLEX(1,(Rfeedforward2*kiliOhm2+q_Rz_Cz_2*Rzero2)*q_Rz_Cz_2*Czero2*nanoF2*C35),IMPRODUCT(COMPLEX(1,q_Rz_Cz_2*Rzero2*Czero2*nanoF2*C35),COMPLEX(1,C35/(2*PI()*F_roll2*kilihertz2))))),IMSUM(feedtype2,IMDIV(COMPLEX(1,Rvolt2*Cvolt2*nanoF2*kiliOhm2*C35),IMPRODUCT(Rupper2*kiliOhm2*(Cvolt2*nanoF2+Cforward2*picoF2),COMPLEX(1,Rvolt2*Cvolt2*Cforward2*picoF2*nanoF2*kiliOhm2*C35/(Cvolt2*nanoF2+Cforward2*picoF2)),D35))))</f>
        <v>-0.248920594693436+2.64867577008273i</v>
      </c>
      <c r="S35" s="229">
        <f>20*LOG(IMABS(R35))</f>
        <v>8.4987649064882991</v>
      </c>
      <c r="T35" s="229">
        <f>(180/PI()*IMARGUMENT(R35))</f>
        <v>95.368846076847746</v>
      </c>
      <c r="U35" s="227" t="str">
        <f t="shared" ref="U35:U95" si="5">IMPRODUCT(F35,R35)</f>
        <v>-0.993077328657879+15.6733671294229i</v>
      </c>
      <c r="V35" s="227">
        <f>20*LOG(IMABS(U35))</f>
        <v>23.920646382244186</v>
      </c>
      <c r="W35" s="227">
        <f>(180/PI()*IMARGUMENT(U35))</f>
        <v>93.625460935178651</v>
      </c>
      <c r="X35" s="269" t="str">
        <f t="shared" ref="X35:X95" si="6">IMDIV(J35,IMSUM(1,IMPRODUCT(F35,R35,-1)))</f>
        <v>0.000439740448502147+0.00277942251685178i</v>
      </c>
      <c r="Y35" s="269">
        <f>20*LOG(IMABS(X35))</f>
        <v>-51.013537229993126</v>
      </c>
      <c r="Z35" s="269">
        <f>(180/PI()*IMARGUMENT(X35))</f>
        <v>81.009589238874767</v>
      </c>
      <c r="AA35" s="268" t="str">
        <f t="shared" ref="AA35:AA95" si="7">IMDIV(IMPRODUCT(1,N35),IMSUM(1,IMPRODUCT(F35,R35,-1)))</f>
        <v>0.0118927230773006+0.0752806820877742i</v>
      </c>
      <c r="AB35" s="268">
        <f>20*LOG(IMABS(AA35))</f>
        <v>-22.359271868355677</v>
      </c>
      <c r="AC35" s="268">
        <f>(180/PI()*IMARGUMENT(AA35))</f>
        <v>81.022695481874251</v>
      </c>
    </row>
    <row r="36" spans="1:29">
      <c r="A36" s="276">
        <v>-2.9</v>
      </c>
      <c r="B36" s="275">
        <f t="shared" ref="B36:B95" si="8">10^A36*10000</f>
        <v>12.589254117941662</v>
      </c>
      <c r="C36" s="274">
        <f t="shared" ref="C36:C95" si="9">2*PI()*B36</f>
        <v>79.100616502201149</v>
      </c>
      <c r="D36" s="273" t="str">
        <f t="shared" ref="D36:D95" si="10">COMPLEX(0,C36)</f>
        <v>79.1006165022011i</v>
      </c>
      <c r="E36" s="272">
        <f t="shared" si="0"/>
        <v>5.9110587252706432</v>
      </c>
      <c r="F36" s="229" t="str">
        <f t="shared" ref="F36:F66" si="11">IF(freq_ratio2&gt;1,IMPRODUCT(Kth_2/(2/rload2-Kfeed2/Gdc_ccm2),IMDIV(COMPLEX(1,Rc_2*Coutput2*microF2*miliOhm2*C36),IMSUM(1,IMPRODUCT(D36,1/omega1_2),IMPRODUCT(D36,D36,1/omega2_2),IMPRODUCT(D36,D36,D36,1/omega3_2)))),IMPRODUCT(Kth_2/(2/rload2-Kfeed2/Gdc_dcm2),(IMDIV(COMPLEX(1,Rc_2*Coutput2*microF2*miliOhm2*C36),IMSUM(1,IMDIV(D36,omegat2),IMDIV(IMPRODUCT(D36,D36),omegapole0^2*(1-2*Gdc_dcm2/(Kfeed2*rload2))))))))</f>
        <v>5.89444758674442-0.225647751204099i</v>
      </c>
      <c r="G36" s="229">
        <f t="shared" ref="G36:G95" si="12">20*LOG(IMABS(F36))</f>
        <v>15.415221986214275</v>
      </c>
      <c r="H36" s="229">
        <f t="shared" ref="H36:H95" si="13">(180/PI()*IMARGUMENT(F36))</f>
        <v>-2.1922926026973619</v>
      </c>
      <c r="I36" s="271">
        <f t="shared" ref="I36:I66" si="14">IF(freq_ratio2&gt;1,(Kinput2-Kfeed2*Metccm2/(2*ratio2*Gdc_ccm2))/(2/rload2-Kfeed2/Gdc_ccm2),(Kinput2-Kfeed2*Metccm2/(2*ratio2*Gdc_dcm2))/(2/rload2-Kfeed2/Gdc_dcm2))</f>
        <v>4.4518440109597525E-2</v>
      </c>
      <c r="J36" s="271" t="str">
        <f t="shared" ref="J36:J66" si="15">IF(freq_ratio2&gt;1,IMPRODUCT(I36,IMDIV((IMPRODUCT(COMPLEX(1,Rc_2*Coutput2*microF2*miliOhm2*C36),COMPLEX(1,(effectiveL2*Requiv2*Kfeed2*0.5*Metccm2)*C36/(ratio2*(Xequiv2^2+Requiv2^2)*(Kfeed2*Metccm2*0.5/ratio2-Kinput2*Gdc_ccm2))))),IMSUM(1,IMPRODUCT(D36,1/omega1_2),IMPRODUCT(D36,D36,1/omega2_2),IMPRODUCT(D36,D36,D36,1/omega3_2)))),IMPRODUCT(I36,(IMDIV(COMPLEX(1,Rc_2*Coutput2*microF2*miliOhm2*C36),IMSUM(1,IMDIV(D36,omegat2),IMDIV(IMPRODUCT(D36,D36),omegapole0^2*(1-2*Gdc_dcm2/(Kfeed2*rload2))))))))</f>
        <v>0.0443933352832032-0.00169943936691056i</v>
      </c>
      <c r="K36" s="271">
        <f t="shared" ref="K36:K95" si="16">20*LOG(IMABS(J36))</f>
        <v>-27.047284721907193</v>
      </c>
      <c r="L36" s="271">
        <f t="shared" ref="L36:L95" si="17">(180/PI()*IMARGUMENT(J36))</f>
        <v>-2.1922926026973681</v>
      </c>
      <c r="M36" s="270">
        <f t="shared" si="1"/>
        <v>1.205738685695867</v>
      </c>
      <c r="N36" s="270" t="str">
        <f t="shared" si="2"/>
        <v>1.20236359789548-0.0456814161934296i</v>
      </c>
      <c r="O36" s="270">
        <f t="shared" ref="O36:O95" si="18">20*LOG(IMABS(N36))</f>
        <v>1.6069807726446419</v>
      </c>
      <c r="P36" s="270">
        <f t="shared" ref="P36:P95" si="19">(180/PI()*IMARGUMENT(N36))</f>
        <v>-2.1757928205004555</v>
      </c>
      <c r="Q36" s="229">
        <f t="shared" si="3"/>
        <v>-166.66666666666666</v>
      </c>
      <c r="R36" s="229" t="str">
        <f t="shared" si="4"/>
        <v>-0.248920586941235+2.1039487513302i</v>
      </c>
      <c r="S36" s="229">
        <f t="shared" ref="S36:S95" si="20">20*LOG(IMABS(R36))</f>
        <v>6.521072097309232</v>
      </c>
      <c r="T36" s="229">
        <f t="shared" ref="T36:T95" si="21">(180/PI()*IMARGUMENT(R36))</f>
        <v>96.747363831697882</v>
      </c>
      <c r="U36" s="227" t="str">
        <f t="shared" si="5"/>
        <v>-0.992498048600435+12.4577840105839i</v>
      </c>
      <c r="V36" s="227">
        <f t="shared" ref="V36:V95" si="22">20*LOG(IMABS(U36))</f>
        <v>21.936294083523489</v>
      </c>
      <c r="W36" s="227">
        <f t="shared" ref="W36:W95" si="23">(180/PI()*IMARGUMENT(U36))</f>
        <v>94.555071229000518</v>
      </c>
      <c r="X36" s="269" t="str">
        <f t="shared" si="6"/>
        <v>0.000688743737329055+0.00345334408543602i</v>
      </c>
      <c r="Y36" s="269">
        <f t="shared" ref="Y36:Y95" si="24">20*LOG(IMABS(X36))</f>
        <v>-49.065799501653004</v>
      </c>
      <c r="Z36" s="269">
        <f t="shared" ref="Z36:Z95" si="25">(180/PI()*IMARGUMENT(X36))</f>
        <v>78.720782113414529</v>
      </c>
      <c r="AA36" s="268" t="str">
        <f t="shared" si="7"/>
        <v>0.0186270202923049+0.0935358403486405i</v>
      </c>
      <c r="AB36" s="268">
        <f t="shared" ref="AB36:AB95" si="26">20*LOG(IMABS(AA36))</f>
        <v>-20.411534007101174</v>
      </c>
      <c r="AC36" s="268">
        <f t="shared" ref="AC36:AC95" si="27">(180/PI()*IMARGUMENT(AA36))</f>
        <v>78.737281895611432</v>
      </c>
    </row>
    <row r="37" spans="1:29">
      <c r="A37" s="276">
        <v>-2.8</v>
      </c>
      <c r="B37" s="275">
        <f t="shared" si="8"/>
        <v>15.848931924611135</v>
      </c>
      <c r="C37" s="274">
        <f t="shared" si="9"/>
        <v>99.581776203206161</v>
      </c>
      <c r="D37" s="273" t="str">
        <f t="shared" si="10"/>
        <v>99.5817762032062i</v>
      </c>
      <c r="E37" s="272">
        <f t="shared" si="0"/>
        <v>5.9110587252706432</v>
      </c>
      <c r="F37" s="229" t="str">
        <f t="shared" si="11"/>
        <v>5.88481496889244-0.283178871469041i</v>
      </c>
      <c r="G37" s="229">
        <f t="shared" si="12"/>
        <v>15.404700969927379</v>
      </c>
      <c r="H37" s="229">
        <f t="shared" si="13"/>
        <v>-2.7549631301316033</v>
      </c>
      <c r="I37" s="271">
        <f t="shared" si="14"/>
        <v>4.4518440109597525E-2</v>
      </c>
      <c r="J37" s="271" t="str">
        <f t="shared" si="15"/>
        <v>0.0443207883604144-0.00213272819907921i</v>
      </c>
      <c r="K37" s="271">
        <f t="shared" si="16"/>
        <v>-27.057805738194098</v>
      </c>
      <c r="L37" s="271">
        <f t="shared" si="17"/>
        <v>-2.7549631301316015</v>
      </c>
      <c r="M37" s="270">
        <f t="shared" si="1"/>
        <v>1.205738685695867</v>
      </c>
      <c r="N37" s="270" t="str">
        <f t="shared" si="2"/>
        <v>1.20040642148929-0.0573276831957638i</v>
      </c>
      <c r="O37" s="270">
        <f t="shared" si="18"/>
        <v>1.5964599670128155</v>
      </c>
      <c r="P37" s="270">
        <f t="shared" si="19"/>
        <v>-2.7341911353707076</v>
      </c>
      <c r="Q37" s="229">
        <f t="shared" si="3"/>
        <v>-166.66666666666666</v>
      </c>
      <c r="R37" s="229" t="str">
        <f t="shared" si="4"/>
        <v>-0.248920574654821+1.67126467567184i</v>
      </c>
      <c r="S37" s="229">
        <f t="shared" si="20"/>
        <v>4.5561935701308816</v>
      </c>
      <c r="T37" s="229">
        <f t="shared" si="21"/>
        <v>98.471440259936841</v>
      </c>
      <c r="U37" s="227" t="str">
        <f t="shared" si="5"/>
        <v>-0.991584679011174+9.90557242779099i</v>
      </c>
      <c r="V37" s="227">
        <f t="shared" si="22"/>
        <v>19.960894540058263</v>
      </c>
      <c r="W37" s="227">
        <f t="shared" si="23"/>
        <v>95.716477129805227</v>
      </c>
      <c r="X37" s="269" t="str">
        <f t="shared" si="6"/>
        <v>0.00107158343550197+0.00425887948581629i</v>
      </c>
      <c r="Y37" s="269">
        <f t="shared" si="24"/>
        <v>-47.147500566898444</v>
      </c>
      <c r="Z37" s="269">
        <f t="shared" si="25"/>
        <v>75.876883886300888</v>
      </c>
      <c r="AA37" s="268" t="str">
        <f t="shared" si="7"/>
        <v>0.0289809778554624+0.115358133852383i</v>
      </c>
      <c r="AB37" s="268">
        <f t="shared" si="26"/>
        <v>-18.493234861691544</v>
      </c>
      <c r="AC37" s="268">
        <f t="shared" si="27"/>
        <v>75.897655881061709</v>
      </c>
    </row>
    <row r="38" spans="1:29">
      <c r="A38" s="276">
        <v>-2.7</v>
      </c>
      <c r="B38" s="275">
        <f t="shared" si="8"/>
        <v>19.95262314968878</v>
      </c>
      <c r="C38" s="274">
        <f t="shared" si="9"/>
        <v>125.36602861381581</v>
      </c>
      <c r="D38" s="273" t="str">
        <f t="shared" si="10"/>
        <v>125.366028613816i</v>
      </c>
      <c r="E38" s="272">
        <f t="shared" si="0"/>
        <v>5.9110587252706432</v>
      </c>
      <c r="F38" s="229" t="str">
        <f t="shared" si="11"/>
        <v>5.86967227683882-0.35473018247431i</v>
      </c>
      <c r="G38" s="229">
        <f t="shared" si="12"/>
        <v>15.388109996056729</v>
      </c>
      <c r="H38" s="229">
        <f t="shared" si="13"/>
        <v>-3.4584303092018058</v>
      </c>
      <c r="I38" s="271">
        <f t="shared" si="14"/>
        <v>4.4518440109597525E-2</v>
      </c>
      <c r="J38" s="271" t="str">
        <f t="shared" si="15"/>
        <v>0.0442067429650599-0.00267160844063956i</v>
      </c>
      <c r="K38" s="271">
        <f t="shared" si="16"/>
        <v>-27.074396712064747</v>
      </c>
      <c r="L38" s="271">
        <f t="shared" si="17"/>
        <v>-3.4584303092018054</v>
      </c>
      <c r="M38" s="270">
        <f t="shared" si="1"/>
        <v>1.205738685695867</v>
      </c>
      <c r="N38" s="270" t="str">
        <f t="shared" si="2"/>
        <v>1.19732969636582-0.0718114595193848i</v>
      </c>
      <c r="O38" s="270">
        <f t="shared" si="18"/>
        <v>1.5798693270079966</v>
      </c>
      <c r="P38" s="270">
        <f t="shared" si="19"/>
        <v>-3.4322799178137715</v>
      </c>
      <c r="Q38" s="229">
        <f t="shared" si="3"/>
        <v>-166.66666666666666</v>
      </c>
      <c r="R38" s="229" t="str">
        <f t="shared" si="4"/>
        <v>-0.248920555182173+1.32758153828633i</v>
      </c>
      <c r="S38" s="229">
        <f t="shared" si="20"/>
        <v>2.6112820082269348</v>
      </c>
      <c r="T38" s="229">
        <f t="shared" si="21"/>
        <v>100.61961428237259</v>
      </c>
      <c r="U38" s="227" t="str">
        <f t="shared" si="5"/>
        <v>-0.990148840562293+7.88076818448368i</v>
      </c>
      <c r="V38" s="227">
        <f t="shared" si="22"/>
        <v>17.99939200428366</v>
      </c>
      <c r="W38" s="227">
        <f t="shared" si="23"/>
        <v>97.161183973170793</v>
      </c>
      <c r="X38" s="269" t="str">
        <f t="shared" si="6"/>
        <v>0.00165032460497732+0.00519268558698177i</v>
      </c>
      <c r="Y38" s="269">
        <f t="shared" si="24"/>
        <v>-45.274255698040029</v>
      </c>
      <c r="Z38" s="269">
        <f t="shared" si="25"/>
        <v>72.368850184135326</v>
      </c>
      <c r="AA38" s="268" t="str">
        <f t="shared" si="7"/>
        <v>0.0446332490399249+0.140659243057168i</v>
      </c>
      <c r="AB38" s="268">
        <f t="shared" si="26"/>
        <v>-16.619989658967281</v>
      </c>
      <c r="AC38" s="268">
        <f t="shared" si="27"/>
        <v>72.395000575523397</v>
      </c>
    </row>
    <row r="39" spans="1:29">
      <c r="A39" s="276">
        <v>-2.6</v>
      </c>
      <c r="B39" s="275">
        <f t="shared" si="8"/>
        <v>25.118864315095777</v>
      </c>
      <c r="C39" s="274">
        <f t="shared" si="9"/>
        <v>157.82647919764742</v>
      </c>
      <c r="D39" s="273" t="str">
        <f t="shared" si="10"/>
        <v>157.826479197647i</v>
      </c>
      <c r="E39" s="272">
        <f t="shared" si="0"/>
        <v>5.9110587252706432</v>
      </c>
      <c r="F39" s="229" t="str">
        <f t="shared" si="11"/>
        <v>5.84597919941618-0.44309056266625i</v>
      </c>
      <c r="G39" s="229">
        <f t="shared" si="12"/>
        <v>15.362023019491325</v>
      </c>
      <c r="H39" s="229">
        <f t="shared" si="13"/>
        <v>-4.3343930700654569</v>
      </c>
      <c r="I39" s="271">
        <f t="shared" si="14"/>
        <v>4.4518440109597525E-2</v>
      </c>
      <c r="J39" s="271" t="str">
        <f t="shared" si="15"/>
        <v>0.0440283013529436-0.00333708419996828i</v>
      </c>
      <c r="K39" s="271">
        <f t="shared" si="16"/>
        <v>-27.100483688630138</v>
      </c>
      <c r="L39" s="271">
        <f t="shared" si="17"/>
        <v>-4.3343930700654472</v>
      </c>
      <c r="M39" s="270">
        <f t="shared" si="1"/>
        <v>1.205738685695867</v>
      </c>
      <c r="N39" s="270" t="str">
        <f t="shared" si="2"/>
        <v>1.19251568592221-0.0896965086061614i</v>
      </c>
      <c r="O39" s="270">
        <f t="shared" si="18"/>
        <v>1.5537828795842754</v>
      </c>
      <c r="P39" s="270">
        <f t="shared" si="19"/>
        <v>-4.301471679155715</v>
      </c>
      <c r="Q39" s="229">
        <f t="shared" si="3"/>
        <v>-166.66666666666666</v>
      </c>
      <c r="R39" s="229" t="str">
        <f t="shared" si="4"/>
        <v>-0.248920524320108+1.05459695885684i</v>
      </c>
      <c r="S39" s="229">
        <f t="shared" si="20"/>
        <v>0.69718468102476061</v>
      </c>
      <c r="T39" s="229">
        <f t="shared" si="21"/>
        <v>103.28067054334642</v>
      </c>
      <c r="U39" s="227" t="str">
        <f t="shared" si="5"/>
        <v>-0.987902247597127+6.27544622042482i</v>
      </c>
      <c r="V39" s="227">
        <f t="shared" si="22"/>
        <v>16.059207700516083</v>
      </c>
      <c r="W39" s="227">
        <f t="shared" si="23"/>
        <v>98.946277473280972</v>
      </c>
      <c r="X39" s="269" t="str">
        <f t="shared" si="6"/>
        <v>0.00250307387391397+0.00622305311867443i</v>
      </c>
      <c r="Y39" s="269">
        <f t="shared" si="24"/>
        <v>-43.468669313934313</v>
      </c>
      <c r="Z39" s="269">
        <f t="shared" si="25"/>
        <v>68.088725480106589</v>
      </c>
      <c r="AA39" s="268" t="str">
        <f t="shared" si="7"/>
        <v>0.0676964793758633+0.168584299069159i</v>
      </c>
      <c r="AB39" s="268">
        <f t="shared" si="26"/>
        <v>-14.814402745719876</v>
      </c>
      <c r="AC39" s="268">
        <f t="shared" si="27"/>
        <v>68.121646871016424</v>
      </c>
    </row>
    <row r="40" spans="1:29">
      <c r="A40" s="276">
        <v>-2.5</v>
      </c>
      <c r="B40" s="275">
        <f t="shared" si="8"/>
        <v>31.622776601683764</v>
      </c>
      <c r="C40" s="274">
        <f t="shared" si="9"/>
        <v>198.69176531592183</v>
      </c>
      <c r="D40" s="273" t="str">
        <f t="shared" si="10"/>
        <v>198.691765315922i</v>
      </c>
      <c r="E40" s="272">
        <f t="shared" si="0"/>
        <v>5.9110587252706432</v>
      </c>
      <c r="F40" s="229" t="str">
        <f t="shared" si="11"/>
        <v>5.80917887945591-0.550997076600649i</v>
      </c>
      <c r="G40" s="229">
        <f t="shared" si="12"/>
        <v>15.321191191253787</v>
      </c>
      <c r="H40" s="229">
        <f t="shared" si="13"/>
        <v>-5.4182602770755945</v>
      </c>
      <c r="I40" s="271">
        <f t="shared" si="14"/>
        <v>4.4518440109597525E-2</v>
      </c>
      <c r="J40" s="271" t="str">
        <f t="shared" si="15"/>
        <v>0.0437511440929147-0.00414976935524968i</v>
      </c>
      <c r="K40" s="271">
        <f t="shared" si="16"/>
        <v>-27.141315516867696</v>
      </c>
      <c r="L40" s="271">
        <f t="shared" si="17"/>
        <v>-5.418260277075607</v>
      </c>
      <c r="M40" s="270">
        <f t="shared" si="1"/>
        <v>1.205738685695867</v>
      </c>
      <c r="N40" s="270" t="str">
        <f t="shared" si="2"/>
        <v>1.18503851919409-0.111535317259649i</v>
      </c>
      <c r="O40" s="270">
        <f t="shared" si="18"/>
        <v>1.5129518899795626</v>
      </c>
      <c r="P40" s="270">
        <f t="shared" si="19"/>
        <v>-5.3768147041354837</v>
      </c>
      <c r="Q40" s="229">
        <f t="shared" si="3"/>
        <v>-166.66666666666666</v>
      </c>
      <c r="R40" s="229" t="str">
        <f t="shared" si="4"/>
        <v>-0.248920475407037+0.837773513077172i</v>
      </c>
      <c r="S40" s="229">
        <f t="shared" si="20"/>
        <v>-1.1700564098768624</v>
      </c>
      <c r="T40" s="229">
        <f t="shared" si="21"/>
        <v>106.54781346918496</v>
      </c>
      <c r="U40" s="227" t="str">
        <f t="shared" si="5"/>
        <v>-0.984412811839706+5.00393065219081i</v>
      </c>
      <c r="V40" s="227">
        <f t="shared" si="22"/>
        <v>14.151134781376927</v>
      </c>
      <c r="W40" s="227">
        <f t="shared" si="23"/>
        <v>101.12955319210936</v>
      </c>
      <c r="X40" s="269" t="str">
        <f t="shared" si="6"/>
        <v>0.00371276137361135+0.00727098263040224i</v>
      </c>
      <c r="Y40" s="269">
        <f t="shared" si="24"/>
        <v>-41.761882124680774</v>
      </c>
      <c r="Z40" s="269">
        <f t="shared" si="25"/>
        <v>62.949908147457684</v>
      </c>
      <c r="AA40" s="268" t="str">
        <f t="shared" si="7"/>
        <v>0.100414083768518+0.197000237092236i</v>
      </c>
      <c r="AB40" s="268">
        <f t="shared" si="26"/>
        <v>-13.107614717833517</v>
      </c>
      <c r="AC40" s="268">
        <f t="shared" si="27"/>
        <v>62.991353720397804</v>
      </c>
    </row>
    <row r="41" spans="1:29">
      <c r="A41" s="276">
        <v>-2.4</v>
      </c>
      <c r="B41" s="275">
        <f t="shared" si="8"/>
        <v>39.81071705534972</v>
      </c>
      <c r="C41" s="274">
        <f t="shared" si="9"/>
        <v>250.13811247045712</v>
      </c>
      <c r="D41" s="273" t="str">
        <f t="shared" si="10"/>
        <v>250.138112470457i</v>
      </c>
      <c r="E41" s="272">
        <f t="shared" si="0"/>
        <v>5.9110587252706432</v>
      </c>
      <c r="F41" s="229" t="str">
        <f t="shared" si="11"/>
        <v>5.75266700898365-0.680477731777457i</v>
      </c>
      <c r="G41" s="229">
        <f t="shared" si="12"/>
        <v>15.25773132172654</v>
      </c>
      <c r="H41" s="229">
        <f t="shared" si="13"/>
        <v>-6.7461174476750179</v>
      </c>
      <c r="I41" s="271">
        <f t="shared" si="14"/>
        <v>4.4518440109597525E-2</v>
      </c>
      <c r="J41" s="271" t="str">
        <f t="shared" si="15"/>
        <v>0.0433255316200856-0.00512493760526165i</v>
      </c>
      <c r="K41" s="271">
        <f t="shared" si="16"/>
        <v>-27.204775386394935</v>
      </c>
      <c r="L41" s="271">
        <f t="shared" si="17"/>
        <v>-6.7461174476750241</v>
      </c>
      <c r="M41" s="270">
        <f t="shared" si="1"/>
        <v>1.205738685695867</v>
      </c>
      <c r="N41" s="270" t="str">
        <f t="shared" si="2"/>
        <v>1.17355632158434-0.137735360392724i</v>
      </c>
      <c r="O41" s="270">
        <f t="shared" si="18"/>
        <v>1.4494933495955378</v>
      </c>
      <c r="P41" s="270">
        <f t="shared" si="19"/>
        <v>-6.6939405680171538</v>
      </c>
      <c r="Q41" s="229">
        <f t="shared" si="3"/>
        <v>-166.66666666666666</v>
      </c>
      <c r="R41" s="229" t="str">
        <f t="shared" si="4"/>
        <v>-0.248920397885069+0.665564561792394i</v>
      </c>
      <c r="S41" s="229">
        <f t="shared" si="20"/>
        <v>-2.9676233117838042</v>
      </c>
      <c r="T41" s="229">
        <f t="shared" si="21"/>
        <v>110.50574028848007</v>
      </c>
      <c r="U41" s="227" t="str">
        <f t="shared" si="5"/>
        <v>-0.979054297416575+3.99815608471774i</v>
      </c>
      <c r="V41" s="227">
        <f t="shared" si="22"/>
        <v>12.29010800994274</v>
      </c>
      <c r="W41" s="227">
        <f t="shared" si="23"/>
        <v>103.75962284080505</v>
      </c>
      <c r="X41" s="269" t="str">
        <f t="shared" si="6"/>
        <v>0.00533787414075262+0.00819417455661268i</v>
      </c>
      <c r="Y41" s="269">
        <f t="shared" si="24"/>
        <v>-40.193722527255133</v>
      </c>
      <c r="Z41" s="269">
        <f t="shared" si="25"/>
        <v>56.918851979590499</v>
      </c>
      <c r="AA41" s="268" t="str">
        <f t="shared" si="7"/>
        <v>0.144369029953642+0.222062909408251i</v>
      </c>
      <c r="AB41" s="268">
        <f t="shared" si="26"/>
        <v>-11.539453791264645</v>
      </c>
      <c r="AC41" s="268">
        <f t="shared" si="27"/>
        <v>56.971028859248385</v>
      </c>
    </row>
    <row r="42" spans="1:29">
      <c r="A42" s="276">
        <v>-2.2999999999999998</v>
      </c>
      <c r="B42" s="275">
        <f t="shared" si="8"/>
        <v>50.118723362727209</v>
      </c>
      <c r="C42" s="274">
        <f t="shared" si="9"/>
        <v>314.90522624728584</v>
      </c>
      <c r="D42" s="273" t="str">
        <f t="shared" si="10"/>
        <v>314.905226247286i</v>
      </c>
      <c r="E42" s="272">
        <f t="shared" si="0"/>
        <v>5.9110587252706432</v>
      </c>
      <c r="F42" s="229" t="str">
        <f t="shared" si="11"/>
        <v>5.66738418710204-0.831618216202286i</v>
      </c>
      <c r="G42" s="229">
        <f t="shared" si="12"/>
        <v>15.160172481918476</v>
      </c>
      <c r="H42" s="229">
        <f t="shared" si="13"/>
        <v>-8.3478687774213309</v>
      </c>
      <c r="I42" s="271">
        <f t="shared" si="14"/>
        <v>4.4518440109597525E-2</v>
      </c>
      <c r="J42" s="271" t="str">
        <f t="shared" si="15"/>
        <v>0.0426832341274076-0.00626323429909026i</v>
      </c>
      <c r="K42" s="271">
        <f t="shared" si="16"/>
        <v>-27.302334226202994</v>
      </c>
      <c r="L42" s="271">
        <f t="shared" si="17"/>
        <v>-8.3478687774213363</v>
      </c>
      <c r="M42" s="270">
        <f t="shared" si="1"/>
        <v>1.205738685695867</v>
      </c>
      <c r="N42" s="270" t="str">
        <f t="shared" si="2"/>
        <v>1.15622839185801-0.168308277623704i</v>
      </c>
      <c r="O42" s="270">
        <f t="shared" si="18"/>
        <v>1.3519366163365971</v>
      </c>
      <c r="P42" s="270">
        <f t="shared" si="19"/>
        <v>-8.2821819883324252</v>
      </c>
      <c r="Q42" s="229">
        <f t="shared" si="3"/>
        <v>-166.66666666666666</v>
      </c>
      <c r="R42" s="229" t="str">
        <f t="shared" si="4"/>
        <v>-0.248920275021083+0.528799350350579i</v>
      </c>
      <c r="S42" s="229">
        <f t="shared" si="20"/>
        <v>-4.6649478019491903</v>
      </c>
      <c r="T42" s="229">
        <f t="shared" si="21"/>
        <v>115.20764515904283</v>
      </c>
      <c r="U42" s="227" t="str">
        <f t="shared" si="5"/>
        <v>-0.970967658036101+3.20391571141632i</v>
      </c>
      <c r="V42" s="227">
        <f t="shared" si="22"/>
        <v>10.49522467996929</v>
      </c>
      <c r="W42" s="227">
        <f t="shared" si="23"/>
        <v>106.85977638162149</v>
      </c>
      <c r="X42" s="269" t="str">
        <f t="shared" si="6"/>
        <v>0.00736365368224545+0.00879227589363476i</v>
      </c>
      <c r="Y42" s="269">
        <f t="shared" si="24"/>
        <v>-38.809833985003877</v>
      </c>
      <c r="Z42" s="269">
        <f t="shared" si="25"/>
        <v>50.053356397898888</v>
      </c>
      <c r="AA42" s="268" t="str">
        <f t="shared" si="7"/>
        <v>0.199164398991976+0.238358893179195i</v>
      </c>
      <c r="AB42" s="268">
        <f t="shared" si="26"/>
        <v>-10.155563142464281</v>
      </c>
      <c r="AC42" s="268">
        <f t="shared" si="27"/>
        <v>50.119043186987732</v>
      </c>
    </row>
    <row r="43" spans="1:29">
      <c r="A43" s="276">
        <v>-2.2000000000000002</v>
      </c>
      <c r="B43" s="275">
        <f t="shared" si="8"/>
        <v>63.09573444801925</v>
      </c>
      <c r="C43" s="274">
        <f t="shared" si="9"/>
        <v>396.44219162949946</v>
      </c>
      <c r="D43" s="273" t="str">
        <f t="shared" si="10"/>
        <v>396.442191629499i</v>
      </c>
      <c r="E43" s="272">
        <f t="shared" si="0"/>
        <v>5.9110587252706432</v>
      </c>
      <c r="F43" s="229" t="str">
        <f t="shared" si="11"/>
        <v>5.54200794715768-1.00057879738363i</v>
      </c>
      <c r="G43" s="229">
        <f t="shared" si="12"/>
        <v>15.012648528909921</v>
      </c>
      <c r="H43" s="229">
        <f t="shared" si="13"/>
        <v>-10.234186756423711</v>
      </c>
      <c r="I43" s="271">
        <f t="shared" si="14"/>
        <v>4.4518440109597525E-2</v>
      </c>
      <c r="J43" s="271" t="str">
        <f t="shared" si="15"/>
        <v>0.041738977795582-0.00753574094532733i</v>
      </c>
      <c r="K43" s="271">
        <f t="shared" si="16"/>
        <v>-27.44985817921156</v>
      </c>
      <c r="L43" s="271">
        <f t="shared" si="17"/>
        <v>-10.234186756423741</v>
      </c>
      <c r="M43" s="270">
        <f t="shared" si="1"/>
        <v>1.205738685695867</v>
      </c>
      <c r="N43" s="270" t="str">
        <f t="shared" si="2"/>
        <v>1.13075422437405-0.202466631412761i</v>
      </c>
      <c r="O43" s="270">
        <f t="shared" si="18"/>
        <v>1.2044160019813341</v>
      </c>
      <c r="P43" s="270">
        <f t="shared" si="19"/>
        <v>-10.151492009611182</v>
      </c>
      <c r="Q43" s="229">
        <f t="shared" si="3"/>
        <v>-166.66666666666666</v>
      </c>
      <c r="R43" s="229" t="str">
        <f t="shared" si="4"/>
        <v>-0.248920080294928+0.420194632459965i</v>
      </c>
      <c r="S43" s="229">
        <f t="shared" si="20"/>
        <v>-6.2246657702735373</v>
      </c>
      <c r="T43" s="229">
        <f t="shared" si="21"/>
        <v>120.64217543186548</v>
      </c>
      <c r="U43" s="227" t="str">
        <f t="shared" si="5"/>
        <v>-0.959079223187771+2.57778614703226i</v>
      </c>
      <c r="V43" s="227">
        <f t="shared" si="22"/>
        <v>8.7879827586363763</v>
      </c>
      <c r="W43" s="227">
        <f t="shared" si="23"/>
        <v>110.40798867544181</v>
      </c>
      <c r="X43" s="269" t="str">
        <f t="shared" si="6"/>
        <v>0.00965332015314921+0.00885541218190197i</v>
      </c>
      <c r="Y43" s="269">
        <f t="shared" si="24"/>
        <v>-37.654702777968218</v>
      </c>
      <c r="Z43" s="269">
        <f t="shared" si="25"/>
        <v>42.531518148131923</v>
      </c>
      <c r="AA43" s="268" t="str">
        <f t="shared" si="7"/>
        <v>0.261104634298513+0.240217583974022i</v>
      </c>
      <c r="AB43" s="268">
        <f t="shared" si="26"/>
        <v>-9.0004285967753219</v>
      </c>
      <c r="AC43" s="268">
        <f t="shared" si="27"/>
        <v>42.614212894944487</v>
      </c>
    </row>
    <row r="44" spans="1:29">
      <c r="A44" s="276">
        <v>-2.1</v>
      </c>
      <c r="B44" s="275">
        <f t="shared" si="8"/>
        <v>79.432823472428126</v>
      </c>
      <c r="C44" s="274">
        <f t="shared" si="9"/>
        <v>499.09114934975014</v>
      </c>
      <c r="D44" s="273" t="str">
        <f t="shared" si="10"/>
        <v>499.09114934975i</v>
      </c>
      <c r="E44" s="272">
        <f t="shared" si="0"/>
        <v>5.9110587252706432</v>
      </c>
      <c r="F44" s="229" t="str">
        <f t="shared" si="11"/>
        <v>5.36460639332367-1.17706051513002i</v>
      </c>
      <c r="G44" s="229">
        <f t="shared" si="12"/>
        <v>14.79495745256364</v>
      </c>
      <c r="H44" s="229">
        <f t="shared" si="13"/>
        <v>-12.375295217425146</v>
      </c>
      <c r="I44" s="271">
        <f t="shared" si="14"/>
        <v>4.4518440109597525E-2</v>
      </c>
      <c r="J44" s="271" t="str">
        <f t="shared" si="15"/>
        <v>0.0404028989615238-0.00886489214261501i</v>
      </c>
      <c r="K44" s="271">
        <f t="shared" si="16"/>
        <v>-27.667549255557851</v>
      </c>
      <c r="L44" s="271">
        <f t="shared" si="17"/>
        <v>-12.375295217425119</v>
      </c>
      <c r="M44" s="270">
        <f t="shared" si="1"/>
        <v>1.205738685695867</v>
      </c>
      <c r="N44" s="270" t="str">
        <f t="shared" si="2"/>
        <v>1.09470951023066-0.23810869091163i</v>
      </c>
      <c r="O44" s="270">
        <f t="shared" si="18"/>
        <v>0.98673021703871799</v>
      </c>
      <c r="P44" s="270">
        <f t="shared" si="19"/>
        <v>-12.271188741521611</v>
      </c>
      <c r="Q44" s="229">
        <f t="shared" si="3"/>
        <v>-166.66666666666666</v>
      </c>
      <c r="R44" s="229" t="str">
        <f t="shared" si="4"/>
        <v>-0.248919771675118+0.333966810732834i</v>
      </c>
      <c r="S44" s="229">
        <f t="shared" si="20"/>
        <v>-7.6071332861436041</v>
      </c>
      <c r="T44" s="229">
        <f t="shared" si="21"/>
        <v>126.69874080629113</v>
      </c>
      <c r="U44" s="227" t="str">
        <f t="shared" si="5"/>
        <v>-0.942257452275487+2.08459412268924i</v>
      </c>
      <c r="V44" s="227">
        <f t="shared" si="22"/>
        <v>7.1878241664200413</v>
      </c>
      <c r="W44" s="227">
        <f t="shared" si="23"/>
        <v>114.32344558886599</v>
      </c>
      <c r="X44" s="269" t="str">
        <f t="shared" si="6"/>
        <v>0.0119430608240206+0.00825407684201519i</v>
      </c>
      <c r="Y44" s="269">
        <f t="shared" si="24"/>
        <v>-36.76198444436541</v>
      </c>
      <c r="Z44" s="269">
        <f t="shared" si="25"/>
        <v>34.649089457142296</v>
      </c>
      <c r="AA44" s="268" t="str">
        <f t="shared" si="7"/>
        <v>0.32305999810661+0.224141388623519i</v>
      </c>
      <c r="AB44" s="268">
        <f t="shared" si="26"/>
        <v>-8.1077049717688006</v>
      </c>
      <c r="AC44" s="268">
        <f t="shared" si="27"/>
        <v>34.753195933045731</v>
      </c>
    </row>
    <row r="45" spans="1:29">
      <c r="A45" s="276">
        <v>-2</v>
      </c>
      <c r="B45" s="275">
        <f t="shared" si="8"/>
        <v>100</v>
      </c>
      <c r="C45" s="274">
        <f t="shared" si="9"/>
        <v>628.31853071795865</v>
      </c>
      <c r="D45" s="273" t="str">
        <f t="shared" si="10"/>
        <v>628.318530717959i</v>
      </c>
      <c r="E45" s="272">
        <f t="shared" si="0"/>
        <v>5.9110587252706432</v>
      </c>
      <c r="F45" s="229" t="str">
        <f t="shared" si="11"/>
        <v>5.12671570210198-1.34239839742778i</v>
      </c>
      <c r="G45" s="229">
        <f t="shared" si="12"/>
        <v>14.484782530732211</v>
      </c>
      <c r="H45" s="229">
        <f t="shared" si="13"/>
        <v>-14.673121055110943</v>
      </c>
      <c r="I45" s="271">
        <f t="shared" si="14"/>
        <v>4.4518440109597525E-2</v>
      </c>
      <c r="J45" s="271" t="str">
        <f t="shared" si="15"/>
        <v>0.0386112533389711-0.0101101148604089i</v>
      </c>
      <c r="K45" s="271">
        <f t="shared" si="16"/>
        <v>-27.977724177389259</v>
      </c>
      <c r="L45" s="271">
        <f t="shared" si="17"/>
        <v>-14.673121055110959</v>
      </c>
      <c r="M45" s="270">
        <f t="shared" si="1"/>
        <v>1.205738685695867</v>
      </c>
      <c r="N45" s="270" t="str">
        <f t="shared" si="2"/>
        <v>1.04637463416643-0.271430516794305i</v>
      </c>
      <c r="O45" s="270">
        <f t="shared" si="18"/>
        <v>0.67656368150365809</v>
      </c>
      <c r="P45" s="270">
        <f t="shared" si="19"/>
        <v>-14.542058851424963</v>
      </c>
      <c r="Q45" s="229">
        <f t="shared" si="3"/>
        <v>-166.66666666666666</v>
      </c>
      <c r="R45" s="229" t="str">
        <f t="shared" si="4"/>
        <v>-0.248919282546555+0.26552393896963i</v>
      </c>
      <c r="S45" s="229">
        <f t="shared" si="20"/>
        <v>-8.779028842709657</v>
      </c>
      <c r="T45" s="229">
        <f t="shared" si="21"/>
        <v>133.1513089918241</v>
      </c>
      <c r="U45" s="227" t="str">
        <f t="shared" si="5"/>
        <v>-0.91969948423584+1.69541459317894i</v>
      </c>
      <c r="V45" s="227">
        <f t="shared" si="22"/>
        <v>5.7057536880225648</v>
      </c>
      <c r="W45" s="227">
        <f t="shared" si="23"/>
        <v>118.47818793671311</v>
      </c>
      <c r="X45" s="269" t="str">
        <f t="shared" si="6"/>
        <v>0.0139127037560569+0.0070207270611162i</v>
      </c>
      <c r="Y45" s="269">
        <f t="shared" si="24"/>
        <v>-36.146548564976214</v>
      </c>
      <c r="Z45" s="269">
        <f t="shared" si="25"/>
        <v>26.776748087346654</v>
      </c>
      <c r="AA45" s="268" t="str">
        <f t="shared" si="7"/>
        <v>0.376377098730991+0.191011516095984i</v>
      </c>
      <c r="AB45" s="268">
        <f t="shared" si="26"/>
        <v>-7.4922607060833073</v>
      </c>
      <c r="AC45" s="268">
        <f t="shared" si="27"/>
        <v>26.907810291032622</v>
      </c>
    </row>
    <row r="46" spans="1:29">
      <c r="A46" s="276">
        <v>-1.9</v>
      </c>
      <c r="B46" s="275">
        <f t="shared" si="8"/>
        <v>125.89254117941664</v>
      </c>
      <c r="C46" s="274">
        <f t="shared" si="9"/>
        <v>791.0061650220116</v>
      </c>
      <c r="D46" s="273" t="str">
        <f t="shared" si="10"/>
        <v>791.006165022012i</v>
      </c>
      <c r="E46" s="272">
        <f t="shared" si="0"/>
        <v>5.9110587252706432</v>
      </c>
      <c r="F46" s="229" t="str">
        <f t="shared" si="11"/>
        <v>4.82968506782837-1.47080586862979i</v>
      </c>
      <c r="G46" s="229">
        <f t="shared" si="12"/>
        <v>14.063549740905883</v>
      </c>
      <c r="H46" s="229">
        <f t="shared" si="13"/>
        <v>-16.937302994167318</v>
      </c>
      <c r="I46" s="271">
        <f t="shared" si="14"/>
        <v>4.4518440109597525E-2</v>
      </c>
      <c r="J46" s="271" t="str">
        <f t="shared" si="15"/>
        <v>0.0363742022255904-0.0110772005521636i</v>
      </c>
      <c r="K46" s="271">
        <f t="shared" si="16"/>
        <v>-28.398956967215589</v>
      </c>
      <c r="L46" s="271">
        <f t="shared" si="17"/>
        <v>-16.937302994167194</v>
      </c>
      <c r="M46" s="270">
        <f t="shared" si="1"/>
        <v>1.205738685695867</v>
      </c>
      <c r="N46" s="270" t="str">
        <f t="shared" si="2"/>
        <v>0.986023887885724-0.297178192195853i</v>
      </c>
      <c r="O46" s="270">
        <f t="shared" si="18"/>
        <v>0.25534418302817602</v>
      </c>
      <c r="P46" s="270">
        <f t="shared" si="19"/>
        <v>-16.772305623743392</v>
      </c>
      <c r="Q46" s="229">
        <f t="shared" si="3"/>
        <v>-166.66666666666666</v>
      </c>
      <c r="R46" s="229" t="str">
        <f t="shared" si="4"/>
        <v>-0.248918507332224+0.211221184149525i</v>
      </c>
      <c r="S46" s="229">
        <f t="shared" si="20"/>
        <v>-9.7234542508532869</v>
      </c>
      <c r="T46" s="229">
        <f t="shared" si="21"/>
        <v>139.68354421195878</v>
      </c>
      <c r="U46" s="227" t="str">
        <f t="shared" si="5"/>
        <v>-0.891532640742514+1.38624260049079i</v>
      </c>
      <c r="V46" s="227">
        <f t="shared" si="22"/>
        <v>4.3400954900525974</v>
      </c>
      <c r="W46" s="227">
        <f t="shared" si="23"/>
        <v>122.74624121779148</v>
      </c>
      <c r="X46" s="269" t="str">
        <f t="shared" si="6"/>
        <v>0.0153027901538769+0.00535871221420351i</v>
      </c>
      <c r="Y46" s="269">
        <f t="shared" si="24"/>
        <v>-35.802239791288329</v>
      </c>
      <c r="Z46" s="269">
        <f t="shared" si="25"/>
        <v>19.299170604660645</v>
      </c>
      <c r="AA46" s="268" t="str">
        <f t="shared" si="7"/>
        <v>0.414043244732258+0.146329059375251i</v>
      </c>
      <c r="AB46" s="268">
        <f t="shared" si="26"/>
        <v>-7.1479386410445773</v>
      </c>
      <c r="AC46" s="268">
        <f t="shared" si="27"/>
        <v>19.464167975084461</v>
      </c>
    </row>
    <row r="47" spans="1:29">
      <c r="A47" s="276">
        <v>-1.8</v>
      </c>
      <c r="B47" s="275">
        <f t="shared" si="8"/>
        <v>158.48931924611125</v>
      </c>
      <c r="C47" s="274">
        <f t="shared" si="9"/>
        <v>995.81776203206107</v>
      </c>
      <c r="D47" s="273" t="str">
        <f t="shared" si="10"/>
        <v>995.817762032061i</v>
      </c>
      <c r="E47" s="272">
        <f t="shared" si="0"/>
        <v>5.9110587252706432</v>
      </c>
      <c r="F47" s="229" t="str">
        <f t="shared" si="11"/>
        <v>4.49017312919172-1.53625067405756i</v>
      </c>
      <c r="G47" s="229">
        <f t="shared" si="12"/>
        <v>13.526015714829192</v>
      </c>
      <c r="H47" s="229">
        <f t="shared" si="13"/>
        <v>-18.887673072353355</v>
      </c>
      <c r="I47" s="271">
        <f t="shared" si="14"/>
        <v>4.4518440109597525E-2</v>
      </c>
      <c r="J47" s="271" t="str">
        <f t="shared" si="15"/>
        <v>0.0338172081896367-0.0115700903687485i</v>
      </c>
      <c r="K47" s="271">
        <f t="shared" si="16"/>
        <v>-28.936490993292278</v>
      </c>
      <c r="L47" s="271">
        <f t="shared" si="17"/>
        <v>-18.887673072353429</v>
      </c>
      <c r="M47" s="270">
        <f t="shared" si="1"/>
        <v>1.205738685695867</v>
      </c>
      <c r="N47" s="270" t="str">
        <f t="shared" si="2"/>
        <v>0.91704229032468-0.310044129582957i</v>
      </c>
      <c r="O47" s="270">
        <f t="shared" si="18"/>
        <v>-0.28216877776032628</v>
      </c>
      <c r="P47" s="270">
        <f t="shared" si="19"/>
        <v>-18.679954025692648</v>
      </c>
      <c r="Q47" s="229">
        <f t="shared" si="3"/>
        <v>-166.66666666666666</v>
      </c>
      <c r="R47" s="229" t="str">
        <f t="shared" si="4"/>
        <v>-0.248917278705826+0.168166725522334i</v>
      </c>
      <c r="S47" s="229">
        <f t="shared" si="20"/>
        <v>-10.446015909298694</v>
      </c>
      <c r="T47" s="229">
        <f t="shared" si="21"/>
        <v>145.95732217785181</v>
      </c>
      <c r="U47" s="227" t="str">
        <f t="shared" si="5"/>
        <v>-0.859335430798688+1.13749704936094i</v>
      </c>
      <c r="V47" s="227">
        <f t="shared" si="22"/>
        <v>3.0799998055304845</v>
      </c>
      <c r="W47" s="227">
        <f t="shared" si="23"/>
        <v>127.06964910549848</v>
      </c>
      <c r="X47" s="269" t="str">
        <f t="shared" si="6"/>
        <v>0.0160046374194259+0.00356855323791143i</v>
      </c>
      <c r="Y47" s="269">
        <f t="shared" si="24"/>
        <v>-35.704366692830803</v>
      </c>
      <c r="Z47" s="269">
        <f t="shared" si="25"/>
        <v>12.569626918925744</v>
      </c>
      <c r="AA47" s="268" t="str">
        <f t="shared" si="7"/>
        <v>0.433119653081014+0.0982222974896364i</v>
      </c>
      <c r="AB47" s="268">
        <f t="shared" si="26"/>
        <v>-7.0500444772988704</v>
      </c>
      <c r="AC47" s="268">
        <f t="shared" si="27"/>
        <v>12.777345965586543</v>
      </c>
    </row>
    <row r="48" spans="1:29">
      <c r="A48" s="276">
        <v>-1.7</v>
      </c>
      <c r="B48" s="275">
        <f t="shared" si="8"/>
        <v>199.52623149688793</v>
      </c>
      <c r="C48" s="274">
        <f t="shared" si="9"/>
        <v>1253.6602861381591</v>
      </c>
      <c r="D48" s="273" t="str">
        <f t="shared" si="10"/>
        <v>1253.66028613816i</v>
      </c>
      <c r="E48" s="272">
        <f t="shared" si="0"/>
        <v>5.9110587252706432</v>
      </c>
      <c r="F48" s="229" t="str">
        <f t="shared" si="11"/>
        <v>4.13916338363976-1.52353735798712i</v>
      </c>
      <c r="G48" s="229">
        <f t="shared" si="12"/>
        <v>12.890053306746443</v>
      </c>
      <c r="H48" s="229">
        <f t="shared" si="13"/>
        <v>-20.207580096102042</v>
      </c>
      <c r="I48" s="271">
        <f t="shared" si="14"/>
        <v>4.4518440109597525E-2</v>
      </c>
      <c r="J48" s="271" t="str">
        <f t="shared" si="15"/>
        <v>0.0311736197799268-0.0114743415314621i</v>
      </c>
      <c r="K48" s="271">
        <f t="shared" si="16"/>
        <v>-29.572453401375025</v>
      </c>
      <c r="L48" s="271">
        <f t="shared" si="17"/>
        <v>-20.207580096102113</v>
      </c>
      <c r="M48" s="270">
        <f t="shared" si="1"/>
        <v>1.205738685695867</v>
      </c>
      <c r="N48" s="270" t="str">
        <f t="shared" si="2"/>
        <v>0.845725589191944-0.306917882813572i</v>
      </c>
      <c r="O48" s="270">
        <f t="shared" si="18"/>
        <v>-0.9180977998205031</v>
      </c>
      <c r="P48" s="270">
        <f t="shared" si="19"/>
        <v>-19.946077979841405</v>
      </c>
      <c r="Q48" s="229">
        <f t="shared" si="3"/>
        <v>-166.66666666666666</v>
      </c>
      <c r="R48" s="229" t="str">
        <f t="shared" si="4"/>
        <v>-0.248915331478071+0.134067754092195i</v>
      </c>
      <c r="S48" s="229">
        <f t="shared" si="20"/>
        <v>-10.972738602325915</v>
      </c>
      <c r="T48" s="229">
        <f t="shared" si="21"/>
        <v>151.69274539808296</v>
      </c>
      <c r="U48" s="227" t="str">
        <f t="shared" si="5"/>
        <v>-0.826043993819695+0.934160145147822i</v>
      </c>
      <c r="V48" s="227">
        <f t="shared" si="22"/>
        <v>1.9173147044205272</v>
      </c>
      <c r="W48" s="227">
        <f t="shared" si="23"/>
        <v>131.48516530198091</v>
      </c>
      <c r="X48" s="269" t="str">
        <f t="shared" si="6"/>
        <v>0.0160783924433117+0.00194160266626942i</v>
      </c>
      <c r="Y48" s="269">
        <f t="shared" si="24"/>
        <v>-35.812273332505498</v>
      </c>
      <c r="Z48" s="269">
        <f t="shared" si="25"/>
        <v>6.8856118807136175</v>
      </c>
      <c r="AA48" s="268" t="str">
        <f t="shared" si="7"/>
        <v>0.435227623820074+0.0545739411338466i</v>
      </c>
      <c r="AB48" s="268">
        <f t="shared" si="26"/>
        <v>-7.1579177309509854</v>
      </c>
      <c r="AC48" s="268">
        <f t="shared" si="27"/>
        <v>7.1471139969743458</v>
      </c>
    </row>
    <row r="49" spans="1:29">
      <c r="A49" s="276">
        <v>-1.6</v>
      </c>
      <c r="B49" s="275">
        <f t="shared" si="8"/>
        <v>251.1886431509578</v>
      </c>
      <c r="C49" s="274">
        <f t="shared" si="9"/>
        <v>1578.2647919764743</v>
      </c>
      <c r="D49" s="273" t="str">
        <f t="shared" si="10"/>
        <v>1578.26479197647i</v>
      </c>
      <c r="E49" s="272">
        <f t="shared" si="0"/>
        <v>5.9110587252706432</v>
      </c>
      <c r="F49" s="229" t="str">
        <f t="shared" si="11"/>
        <v>3.81197805354451-1.43633086940452i</v>
      </c>
      <c r="G49" s="229">
        <f t="shared" si="12"/>
        <v>12.199569232554841</v>
      </c>
      <c r="H49" s="229">
        <f t="shared" si="13"/>
        <v>-20.646113488886819</v>
      </c>
      <c r="I49" s="271">
        <f t="shared" si="14"/>
        <v>4.4518440109597525E-2</v>
      </c>
      <c r="J49" s="271" t="str">
        <f t="shared" si="15"/>
        <v>0.0287094621392129-0.0108175561704006i</v>
      </c>
      <c r="K49" s="271">
        <f t="shared" si="16"/>
        <v>-30.262937475566623</v>
      </c>
      <c r="L49" s="271">
        <f t="shared" si="17"/>
        <v>-20.646113488886943</v>
      </c>
      <c r="M49" s="270">
        <f t="shared" si="1"/>
        <v>1.205738685695867</v>
      </c>
      <c r="N49" s="270" t="str">
        <f t="shared" si="2"/>
        <v>0.779251322532527-0.288515194119228i</v>
      </c>
      <c r="O49" s="270">
        <f t="shared" si="18"/>
        <v>-1.6085289612579383</v>
      </c>
      <c r="P49" s="270">
        <f t="shared" si="19"/>
        <v>-20.316903166486217</v>
      </c>
      <c r="Q49" s="229">
        <f t="shared" si="3"/>
        <v>-166.66666666666666</v>
      </c>
      <c r="R49" s="229" t="str">
        <f t="shared" si="4"/>
        <v>-0.24891224536487+0.107108371147666i</v>
      </c>
      <c r="S49" s="229">
        <f t="shared" si="20"/>
        <v>-11.34129375403317</v>
      </c>
      <c r="T49" s="229">
        <f t="shared" si="21"/>
        <v>156.71751216457906</v>
      </c>
      <c r="U49" s="227" t="str">
        <f t="shared" si="5"/>
        <v>-0.795004956738342+0.765815101956158i</v>
      </c>
      <c r="V49" s="227">
        <f t="shared" si="22"/>
        <v>0.85827547852167052</v>
      </c>
      <c r="W49" s="227">
        <f t="shared" si="23"/>
        <v>136.07139867569225</v>
      </c>
      <c r="X49" s="269" t="str">
        <f t="shared" si="6"/>
        <v>0.0157063490234602+0.000674428838658639i</v>
      </c>
      <c r="Y49" s="269">
        <f t="shared" si="24"/>
        <v>-36.070494824165962</v>
      </c>
      <c r="Z49" s="269">
        <f t="shared" si="25"/>
        <v>2.4587638066491664</v>
      </c>
      <c r="AA49" s="268" t="str">
        <f t="shared" si="7"/>
        <v>0.425286243841009+0.0207104910372927i</v>
      </c>
      <c r="AB49" s="268">
        <f t="shared" si="26"/>
        <v>-7.4160863098572962</v>
      </c>
      <c r="AC49" s="268">
        <f t="shared" si="27"/>
        <v>2.7879741290498927</v>
      </c>
    </row>
    <row r="50" spans="1:29">
      <c r="A50" s="276">
        <v>-1.5</v>
      </c>
      <c r="B50" s="275">
        <f t="shared" si="8"/>
        <v>316.22776601683785</v>
      </c>
      <c r="C50" s="274">
        <f t="shared" si="9"/>
        <v>1986.9176531592195</v>
      </c>
      <c r="D50" s="273" t="str">
        <f t="shared" si="10"/>
        <v>1986.91765315922i</v>
      </c>
      <c r="E50" s="272">
        <f t="shared" si="0"/>
        <v>5.9110587252706432</v>
      </c>
      <c r="F50" s="229" t="str">
        <f t="shared" si="11"/>
        <v>3.53515934946783-1.29519321904267i</v>
      </c>
      <c r="G50" s="229">
        <f t="shared" si="12"/>
        <v>11.51519302155226</v>
      </c>
      <c r="H50" s="229">
        <f t="shared" si="13"/>
        <v>-20.121559989793372</v>
      </c>
      <c r="I50" s="271">
        <f t="shared" si="14"/>
        <v>4.4518440109597525E-2</v>
      </c>
      <c r="J50" s="271" t="str">
        <f t="shared" si="15"/>
        <v>0.0266246347890853-0.00975459463899473i</v>
      </c>
      <c r="K50" s="271">
        <f t="shared" si="16"/>
        <v>-30.947313686569235</v>
      </c>
      <c r="L50" s="271">
        <f t="shared" si="17"/>
        <v>-20.12155998979345</v>
      </c>
      <c r="M50" s="270">
        <f t="shared" si="1"/>
        <v>1.205738685695867</v>
      </c>
      <c r="N50" s="270" t="str">
        <f t="shared" si="2"/>
        <v>0.723013434963716-0.258977536672384i</v>
      </c>
      <c r="O50" s="270">
        <f t="shared" si="18"/>
        <v>-2.2928213125171677</v>
      </c>
      <c r="P50" s="270">
        <f t="shared" si="19"/>
        <v>-19.707111416709239</v>
      </c>
      <c r="Q50" s="229">
        <f t="shared" si="3"/>
        <v>-166.66666666666666</v>
      </c>
      <c r="R50" s="229" t="str">
        <f t="shared" si="4"/>
        <v>-0.248907354292511+0.085852882978377i</v>
      </c>
      <c r="S50" s="229">
        <f t="shared" si="20"/>
        <v>-11.591064348101611</v>
      </c>
      <c r="T50" s="229">
        <f t="shared" si="21"/>
        <v>160.9697115817188</v>
      </c>
      <c r="U50" s="227" t="str">
        <f t="shared" si="5"/>
        <v>-0.768731088809614+0.625886739389289i</v>
      </c>
      <c r="V50" s="227">
        <f t="shared" si="22"/>
        <v>-7.5871326549350929E-2</v>
      </c>
      <c r="W50" s="227">
        <f t="shared" si="23"/>
        <v>140.84815159192544</v>
      </c>
      <c r="X50" s="269" t="str">
        <f t="shared" si="6"/>
        <v>0.0151121921717872-0.000167393425401804i</v>
      </c>
      <c r="Y50" s="269">
        <f t="shared" si="24"/>
        <v>-36.41291782950357</v>
      </c>
      <c r="Z50" s="269">
        <f t="shared" si="25"/>
        <v>-0.63462298949133167</v>
      </c>
      <c r="AA50" s="268" t="str">
        <f t="shared" si="7"/>
        <v>0.409331833354027-0.00157297521584522i</v>
      </c>
      <c r="AB50" s="268">
        <f t="shared" si="26"/>
        <v>-7.758425455451496</v>
      </c>
      <c r="AC50" s="268">
        <f t="shared" si="27"/>
        <v>-0.22017441640711802</v>
      </c>
    </row>
    <row r="51" spans="1:29">
      <c r="A51" s="276">
        <v>-1.4</v>
      </c>
      <c r="B51" s="275">
        <f t="shared" si="8"/>
        <v>398.10717055349727</v>
      </c>
      <c r="C51" s="274">
        <f t="shared" si="9"/>
        <v>2501.3811247045714</v>
      </c>
      <c r="D51" s="273" t="str">
        <f t="shared" si="10"/>
        <v>2501.38112470457i</v>
      </c>
      <c r="E51" s="272">
        <f t="shared" si="0"/>
        <v>5.9110587252706432</v>
      </c>
      <c r="F51" s="229" t="str">
        <f t="shared" si="11"/>
        <v>3.31950634908464-1.12742901906569i</v>
      </c>
      <c r="G51" s="229">
        <f t="shared" si="12"/>
        <v>10.895596073456641</v>
      </c>
      <c r="H51" s="229">
        <f t="shared" si="13"/>
        <v>-18.759416440444962</v>
      </c>
      <c r="I51" s="271">
        <f t="shared" si="14"/>
        <v>4.4518440109597525E-2</v>
      </c>
      <c r="J51" s="271" t="str">
        <f t="shared" si="15"/>
        <v>0.0250004697066154-0.00849109839638752i</v>
      </c>
      <c r="K51" s="271">
        <f t="shared" si="16"/>
        <v>-31.566910634664836</v>
      </c>
      <c r="L51" s="271">
        <f t="shared" si="17"/>
        <v>-18.759416440444888</v>
      </c>
      <c r="M51" s="270">
        <f t="shared" si="1"/>
        <v>1.205738685695867</v>
      </c>
      <c r="N51" s="270" t="str">
        <f t="shared" si="2"/>
        <v>0.679207695859018-0.223806956492019i</v>
      </c>
      <c r="O51" s="270">
        <f t="shared" si="18"/>
        <v>-2.9122853551932644</v>
      </c>
      <c r="P51" s="270">
        <f t="shared" si="19"/>
        <v>-18.237661922331529</v>
      </c>
      <c r="Q51" s="229">
        <f t="shared" si="3"/>
        <v>-166.66666666666666</v>
      </c>
      <c r="R51" s="229" t="str">
        <f t="shared" si="4"/>
        <v>-0.248899602684873+0.0691693408492741i</v>
      </c>
      <c r="S51" s="229">
        <f t="shared" si="20"/>
        <v>-11.756436674824558</v>
      </c>
      <c r="T51" s="229">
        <f t="shared" si="21"/>
        <v>164.46935783820592</v>
      </c>
      <c r="U51" s="227" t="str">
        <f t="shared" si="5"/>
        <v>-0.748240289293963+0.510224701012011i</v>
      </c>
      <c r="V51" s="227">
        <f t="shared" si="22"/>
        <v>-0.86084060136791718</v>
      </c>
      <c r="W51" s="227">
        <f t="shared" si="23"/>
        <v>145.70994139776099</v>
      </c>
      <c r="X51" s="269" t="str">
        <f t="shared" si="6"/>
        <v>0.0144841506522876-0.000629734348963997i</v>
      </c>
      <c r="Y51" s="269">
        <f t="shared" si="24"/>
        <v>-36.773937652344941</v>
      </c>
      <c r="Z51" s="269">
        <f t="shared" si="25"/>
        <v>-2.489508181635308</v>
      </c>
      <c r="AA51" s="268" t="str">
        <f t="shared" si="7"/>
        <v>0.392444463770133-0.0134833280330153i</v>
      </c>
      <c r="AB51" s="268">
        <f t="shared" si="26"/>
        <v>-8.1193123728733791</v>
      </c>
      <c r="AC51" s="268">
        <f t="shared" si="27"/>
        <v>-1.9677536635219557</v>
      </c>
    </row>
    <row r="52" spans="1:29">
      <c r="A52" s="276">
        <v>-1.3</v>
      </c>
      <c r="B52" s="275">
        <f t="shared" si="8"/>
        <v>501.18723362727206</v>
      </c>
      <c r="C52" s="274">
        <f t="shared" si="9"/>
        <v>3149.0522624728583</v>
      </c>
      <c r="D52" s="273" t="str">
        <f t="shared" si="10"/>
        <v>3149.05226247286i</v>
      </c>
      <c r="E52" s="272">
        <f t="shared" si="0"/>
        <v>5.9110587252706432</v>
      </c>
      <c r="F52" s="229" t="str">
        <f t="shared" si="11"/>
        <v>3.16204355142782-0.956957699439982i</v>
      </c>
      <c r="G52" s="229">
        <f t="shared" si="12"/>
        <v>10.3799538801163</v>
      </c>
      <c r="H52" s="229">
        <f t="shared" si="13"/>
        <v>-16.837862163219906</v>
      </c>
      <c r="I52" s="271">
        <f t="shared" si="14"/>
        <v>4.4518440109597525E-2</v>
      </c>
      <c r="J52" s="271" t="str">
        <f t="shared" si="15"/>
        <v>0.0238145572579696-0.00720721380212417i</v>
      </c>
      <c r="K52" s="271">
        <f t="shared" si="16"/>
        <v>-32.082552828005177</v>
      </c>
      <c r="L52" s="271">
        <f t="shared" si="17"/>
        <v>-16.837862163219906</v>
      </c>
      <c r="M52" s="270">
        <f t="shared" si="1"/>
        <v>1.205738685695867</v>
      </c>
      <c r="N52" s="270" t="str">
        <f t="shared" si="2"/>
        <v>0.647232016670197-0.187805838238066i</v>
      </c>
      <c r="O52" s="270">
        <f t="shared" si="18"/>
        <v>-3.4277169159698579</v>
      </c>
      <c r="P52" s="270">
        <f t="shared" si="19"/>
        <v>-16.181022760776536</v>
      </c>
      <c r="Q52" s="229">
        <f t="shared" si="3"/>
        <v>-166.66666666666666</v>
      </c>
      <c r="R52" s="229" t="str">
        <f t="shared" si="4"/>
        <v>-0.248887317766393+0.0561692524224711i</v>
      </c>
      <c r="S52" s="229">
        <f t="shared" si="20"/>
        <v>-11.86419799549263</v>
      </c>
      <c r="T52" s="229">
        <f t="shared" si="21"/>
        <v>167.2824587317703</v>
      </c>
      <c r="U52" s="227" t="str">
        <f t="shared" si="5"/>
        <v>-0.733240939597918+0.415784257440511i</v>
      </c>
      <c r="V52" s="227">
        <f t="shared" si="22"/>
        <v>-1.4842441153763299</v>
      </c>
      <c r="W52" s="227">
        <f t="shared" si="23"/>
        <v>150.44459656855042</v>
      </c>
      <c r="X52" s="269" t="str">
        <f t="shared" si="6"/>
        <v>0.0139354742946684-0.000815272094116322i</v>
      </c>
      <c r="Y52" s="269">
        <f t="shared" si="24"/>
        <v>-37.102725937867184</v>
      </c>
      <c r="Z52" s="269">
        <f t="shared" si="25"/>
        <v>-3.3481793224554117</v>
      </c>
      <c r="AA52" s="268" t="str">
        <f t="shared" si="7"/>
        <v>0.37768192446709-0.0177538154227722i</v>
      </c>
      <c r="AB52" s="268">
        <f t="shared" si="26"/>
        <v>-8.4478900258318763</v>
      </c>
      <c r="AC52" s="268">
        <f t="shared" si="27"/>
        <v>-2.6913399200120502</v>
      </c>
    </row>
    <row r="53" spans="1:29">
      <c r="A53" s="276">
        <v>-1.2</v>
      </c>
      <c r="B53" s="275">
        <f t="shared" si="8"/>
        <v>630.95734448019311</v>
      </c>
      <c r="C53" s="274">
        <f t="shared" si="9"/>
        <v>3964.421916294998</v>
      </c>
      <c r="D53" s="273" t="str">
        <f t="shared" si="10"/>
        <v>3964.421916295i</v>
      </c>
      <c r="E53" s="272">
        <f t="shared" si="0"/>
        <v>5.9110587252706432</v>
      </c>
      <c r="F53" s="229" t="str">
        <f t="shared" si="11"/>
        <v>3.0524048840781-0.799612068632294i</v>
      </c>
      <c r="G53" s="229">
        <f t="shared" si="12"/>
        <v>9.981090987274202</v>
      </c>
      <c r="H53" s="229">
        <f t="shared" si="13"/>
        <v>-14.679426606204226</v>
      </c>
      <c r="I53" s="271">
        <f t="shared" si="14"/>
        <v>4.4518440109597525E-2</v>
      </c>
      <c r="J53" s="271" t="str">
        <f t="shared" si="15"/>
        <v>0.0229888265939791-0.00602218378175363i</v>
      </c>
      <c r="K53" s="271">
        <f t="shared" si="16"/>
        <v>-32.481415720847274</v>
      </c>
      <c r="L53" s="271">
        <f t="shared" si="17"/>
        <v>-14.679426606204213</v>
      </c>
      <c r="M53" s="270">
        <f t="shared" si="1"/>
        <v>1.205738685695867</v>
      </c>
      <c r="N53" s="270" t="str">
        <f t="shared" si="2"/>
        <v>0.624984115765614-0.154118597087381i</v>
      </c>
      <c r="O53" s="270">
        <f t="shared" si="18"/>
        <v>-3.8262459996198794</v>
      </c>
      <c r="P53" s="270">
        <f t="shared" si="19"/>
        <v>-13.852535977353126</v>
      </c>
      <c r="Q53" s="229">
        <f t="shared" si="3"/>
        <v>-166.66666666666666</v>
      </c>
      <c r="R53" s="229" t="str">
        <f t="shared" si="4"/>
        <v>-0.248867848868423+0.0461602499818162i</v>
      </c>
      <c r="S53" s="229">
        <f t="shared" si="20"/>
        <v>-11.933725608972905</v>
      </c>
      <c r="T53" s="229">
        <f t="shared" si="21"/>
        <v>169.49213855106805</v>
      </c>
      <c r="U53" s="227" t="str">
        <f t="shared" si="5"/>
        <v>-0.722735144399441+0.339897507944511i</v>
      </c>
      <c r="V53" s="227">
        <f t="shared" si="22"/>
        <v>-1.9526346216987007</v>
      </c>
      <c r="W53" s="227">
        <f t="shared" si="23"/>
        <v>154.81271194486379</v>
      </c>
      <c r="X53" s="269" t="str">
        <f t="shared" si="6"/>
        <v>0.0135082392283205-0.000830520545181071i</v>
      </c>
      <c r="Y53" s="269">
        <f t="shared" si="24"/>
        <v>-37.371639319316984</v>
      </c>
      <c r="Z53" s="269">
        <f t="shared" si="25"/>
        <v>-3.5182600610848969</v>
      </c>
      <c r="AA53" s="268" t="str">
        <f t="shared" si="7"/>
        <v>0.366182184547022-0.0172134324899425i</v>
      </c>
      <c r="AB53" s="268">
        <f t="shared" si="26"/>
        <v>-8.7164695980896063</v>
      </c>
      <c r="AC53" s="268">
        <f t="shared" si="27"/>
        <v>-2.6913694322338122</v>
      </c>
    </row>
    <row r="54" spans="1:29">
      <c r="A54" s="276">
        <v>-1.1000000000000001</v>
      </c>
      <c r="B54" s="275">
        <f t="shared" si="8"/>
        <v>794.32823472428095</v>
      </c>
      <c r="C54" s="274">
        <f t="shared" si="9"/>
        <v>4990.9114934974996</v>
      </c>
      <c r="D54" s="273" t="str">
        <f t="shared" si="10"/>
        <v>4990.9114934975i</v>
      </c>
      <c r="E54" s="272">
        <f t="shared" si="0"/>
        <v>5.9110587252706432</v>
      </c>
      <c r="F54" s="229" t="str">
        <f t="shared" si="11"/>
        <v>2.97853098750468-0.663392238071242i</v>
      </c>
      <c r="G54" s="229">
        <f t="shared" si="12"/>
        <v>9.6903065955873835</v>
      </c>
      <c r="H54" s="229">
        <f t="shared" si="13"/>
        <v>-12.556236481474212</v>
      </c>
      <c r="I54" s="271">
        <f t="shared" si="14"/>
        <v>4.4518440109597525E-2</v>
      </c>
      <c r="J54" s="271" t="str">
        <f t="shared" si="15"/>
        <v>0.0224324540737389-0.00499626022889736i</v>
      </c>
      <c r="K54" s="271">
        <f t="shared" si="16"/>
        <v>-32.772200112534101</v>
      </c>
      <c r="L54" s="271">
        <f t="shared" si="17"/>
        <v>-12.556236481474221</v>
      </c>
      <c r="M54" s="270">
        <f t="shared" si="1"/>
        <v>1.205738685695867</v>
      </c>
      <c r="N54" s="270" t="str">
        <f t="shared" si="2"/>
        <v>0.610019965207611-0.124279448548797i</v>
      </c>
      <c r="O54" s="270">
        <f t="shared" si="18"/>
        <v>-4.1165013919413092</v>
      </c>
      <c r="P54" s="270">
        <f t="shared" si="19"/>
        <v>-11.515285123331198</v>
      </c>
      <c r="Q54" s="229">
        <f t="shared" si="3"/>
        <v>-166.66666666666666</v>
      </c>
      <c r="R54" s="229" t="str">
        <f t="shared" si="4"/>
        <v>-0.248836996224871+0.0386091867781261i</v>
      </c>
      <c r="S54" s="229">
        <f t="shared" si="20"/>
        <v>-11.978386853945116</v>
      </c>
      <c r="T54" s="229">
        <f t="shared" si="21"/>
        <v>171.18039627666641</v>
      </c>
      <c r="U54" s="227" t="str">
        <f t="shared" si="5"/>
        <v>-0.715555669266512+0.280075191061547i</v>
      </c>
      <c r="V54" s="227">
        <f t="shared" si="22"/>
        <v>-2.2880802583577267</v>
      </c>
      <c r="W54" s="227">
        <f t="shared" si="23"/>
        <v>158.62415979519221</v>
      </c>
      <c r="X54" s="269" t="str">
        <f t="shared" si="6"/>
        <v>0.0131995644175125-0.000757416227296718i</v>
      </c>
      <c r="Y54" s="269">
        <f t="shared" si="24"/>
        <v>-37.574531550957701</v>
      </c>
      <c r="Z54" s="269">
        <f t="shared" si="25"/>
        <v>-3.2841399210419842</v>
      </c>
      <c r="AA54" s="268" t="str">
        <f t="shared" si="7"/>
        <v>0.357870112235067-0.0140181452110064i</v>
      </c>
      <c r="AB54" s="268">
        <f t="shared" si="26"/>
        <v>-8.9188328303648898</v>
      </c>
      <c r="AC54" s="268">
        <f t="shared" si="27"/>
        <v>-2.243188562898955</v>
      </c>
    </row>
    <row r="55" spans="1:29" s="277" customFormat="1">
      <c r="A55" s="280">
        <v>-1</v>
      </c>
      <c r="B55" s="279">
        <f t="shared" si="8"/>
        <v>1000</v>
      </c>
      <c r="C55" s="278">
        <f t="shared" si="9"/>
        <v>6283.1853071795858</v>
      </c>
      <c r="D55" s="273" t="str">
        <f t="shared" si="10"/>
        <v>6283.18530717959i</v>
      </c>
      <c r="E55" s="272">
        <f t="shared" si="0"/>
        <v>5.9110587252706432</v>
      </c>
      <c r="F55" s="229" t="str">
        <f t="shared" si="11"/>
        <v>2.92979058576618-0.550838502373673i</v>
      </c>
      <c r="G55" s="229">
        <f t="shared" si="12"/>
        <v>9.4875986820414067</v>
      </c>
      <c r="H55" s="229">
        <f t="shared" si="13"/>
        <v>-10.648043065129071</v>
      </c>
      <c r="I55" s="271">
        <f t="shared" si="14"/>
        <v>4.4518440109597525E-2</v>
      </c>
      <c r="J55" s="271" t="str">
        <f t="shared" si="15"/>
        <v>0.0220653714991002-0.00414857507220248i</v>
      </c>
      <c r="K55" s="271">
        <f t="shared" si="16"/>
        <v>-32.974908026080072</v>
      </c>
      <c r="L55" s="271">
        <f t="shared" si="17"/>
        <v>-10.648043065129066</v>
      </c>
      <c r="M55" s="270">
        <f t="shared" si="1"/>
        <v>1.205738685695867</v>
      </c>
      <c r="N55" s="270" t="str">
        <f t="shared" si="2"/>
        <v>0.600189348325355-0.0986897596877639i</v>
      </c>
      <c r="O55" s="270">
        <f t="shared" si="18"/>
        <v>-4.3183710299611402</v>
      </c>
      <c r="P55" s="270">
        <f t="shared" si="19"/>
        <v>-9.337647266327112</v>
      </c>
      <c r="Q55" s="229">
        <f t="shared" si="3"/>
        <v>-166.66666666666666</v>
      </c>
      <c r="R55" s="229" t="str">
        <f t="shared" si="4"/>
        <v>-0.248788106820626+0.0331136801101384i</v>
      </c>
      <c r="S55" s="229">
        <f t="shared" si="20"/>
        <v>-12.007143412145187</v>
      </c>
      <c r="T55" s="229">
        <f t="shared" si="21"/>
        <v>172.41849635406683</v>
      </c>
      <c r="U55" s="227" t="str">
        <f t="shared" si="5"/>
        <v>-0.710656763253711+0.234058216416211i</v>
      </c>
      <c r="V55" s="227">
        <f t="shared" si="22"/>
        <v>-2.5195447301037843</v>
      </c>
      <c r="W55" s="227">
        <f t="shared" si="23"/>
        <v>161.77045328893777</v>
      </c>
      <c r="X55" s="269" t="str">
        <f t="shared" si="6"/>
        <v>0.0129874535944228-0.000648145713342694i</v>
      </c>
      <c r="Y55" s="269">
        <f t="shared" si="24"/>
        <v>-37.718716899743747</v>
      </c>
      <c r="Z55" s="269">
        <f t="shared" si="25"/>
        <v>-2.8570057832506643</v>
      </c>
      <c r="AA55" s="268" t="str">
        <f t="shared" si="7"/>
        <v>0.352154110644978-0.00950815908600309i</v>
      </c>
      <c r="AB55" s="268">
        <f t="shared" si="26"/>
        <v>-9.0621799036248394</v>
      </c>
      <c r="AC55" s="268">
        <f t="shared" si="27"/>
        <v>-1.5466099844487173</v>
      </c>
    </row>
    <row r="56" spans="1:29">
      <c r="A56" s="276">
        <v>-0.9</v>
      </c>
      <c r="B56" s="275">
        <f t="shared" si="8"/>
        <v>1258.9254117941666</v>
      </c>
      <c r="C56" s="274">
        <f t="shared" si="9"/>
        <v>7910.0616502201183</v>
      </c>
      <c r="D56" s="273" t="str">
        <f t="shared" si="10"/>
        <v>7910.06165022012i</v>
      </c>
      <c r="E56" s="272">
        <f t="shared" si="0"/>
        <v>5.9110587252706432</v>
      </c>
      <c r="F56" s="229" t="str">
        <f t="shared" si="11"/>
        <v>2.89798139854801-0.461456812516459i</v>
      </c>
      <c r="G56" s="229">
        <f t="shared" si="12"/>
        <v>9.3506562161630882</v>
      </c>
      <c r="H56" s="229">
        <f t="shared" si="13"/>
        <v>-9.0474718563925798</v>
      </c>
      <c r="I56" s="271">
        <f t="shared" si="14"/>
        <v>4.4518440109597525E-2</v>
      </c>
      <c r="J56" s="271" t="str">
        <f t="shared" si="15"/>
        <v>0.0218258043653728-0.00347540743984728i</v>
      </c>
      <c r="K56" s="271">
        <f t="shared" si="16"/>
        <v>-33.111850491958414</v>
      </c>
      <c r="L56" s="271">
        <f t="shared" si="17"/>
        <v>-9.0474718563926082</v>
      </c>
      <c r="M56" s="270">
        <f t="shared" si="1"/>
        <v>1.205738685695867</v>
      </c>
      <c r="N56" s="270" t="str">
        <f t="shared" si="2"/>
        <v>0.593841357157496-0.0771049151252756i</v>
      </c>
      <c r="O56" s="270">
        <f t="shared" si="18"/>
        <v>-4.4539852500134822</v>
      </c>
      <c r="P56" s="270">
        <f t="shared" si="19"/>
        <v>-7.3979494727596116</v>
      </c>
      <c r="Q56" s="229">
        <f t="shared" si="3"/>
        <v>-166.66666666666666</v>
      </c>
      <c r="R56" s="229" t="str">
        <f t="shared" si="4"/>
        <v>-0.248710644285246+0.0293805535709466i</v>
      </c>
      <c r="S56" s="229">
        <f t="shared" si="20"/>
        <v>-12.02592555009997</v>
      </c>
      <c r="T56" s="229">
        <f t="shared" si="21"/>
        <v>173.26278902176369</v>
      </c>
      <c r="U56" s="227" t="str">
        <f t="shared" si="5"/>
        <v>-0.707200964158716+0.199913518878431i</v>
      </c>
      <c r="V56" s="227">
        <f t="shared" si="22"/>
        <v>-2.6752693339368783</v>
      </c>
      <c r="W56" s="227">
        <f t="shared" si="23"/>
        <v>164.21531716537109</v>
      </c>
      <c r="X56" s="269" t="str">
        <f t="shared" si="6"/>
        <v>0.0128467788658141-0.000531374272610225i</v>
      </c>
      <c r="Y56" s="269">
        <f t="shared" si="24"/>
        <v>-37.81669123925429</v>
      </c>
      <c r="Z56" s="269">
        <f t="shared" si="25"/>
        <v>-2.368543795587021</v>
      </c>
      <c r="AA56" s="268" t="str">
        <f t="shared" si="7"/>
        <v>0.348356967957948-0.0043718624764597i</v>
      </c>
      <c r="AB56" s="268">
        <f t="shared" si="26"/>
        <v>-9.1588259973093429</v>
      </c>
      <c r="AC56" s="268">
        <f t="shared" si="27"/>
        <v>-0.71902141195401903</v>
      </c>
    </row>
    <row r="57" spans="1:29">
      <c r="A57" s="276">
        <v>-0.8</v>
      </c>
      <c r="B57" s="275">
        <f t="shared" si="8"/>
        <v>1584.8931924611131</v>
      </c>
      <c r="C57" s="274">
        <f t="shared" si="9"/>
        <v>9958.1776203206136</v>
      </c>
      <c r="D57" s="273" t="str">
        <f t="shared" si="10"/>
        <v>9958.17762032061i</v>
      </c>
      <c r="E57" s="272">
        <f t="shared" si="0"/>
        <v>5.9110587252706432</v>
      </c>
      <c r="F57" s="229" t="str">
        <f t="shared" si="11"/>
        <v>2.87721661106829-0.39344941544646i</v>
      </c>
      <c r="G57" s="229">
        <f t="shared" si="12"/>
        <v>9.2599126040506547</v>
      </c>
      <c r="H57" s="229">
        <f t="shared" si="13"/>
        <v>-7.7867031524065329</v>
      </c>
      <c r="I57" s="271">
        <f t="shared" si="14"/>
        <v>4.4518440109597525E-2</v>
      </c>
      <c r="J57" s="271" t="str">
        <f t="shared" si="15"/>
        <v>0.0216694168228413-0.0029632177672042i</v>
      </c>
      <c r="K57" s="271">
        <f t="shared" si="16"/>
        <v>-33.20259410407084</v>
      </c>
      <c r="L57" s="271">
        <f t="shared" si="17"/>
        <v>-7.7867031524065506</v>
      </c>
      <c r="M57" s="270">
        <f t="shared" si="1"/>
        <v>1.205738685695867</v>
      </c>
      <c r="N57" s="270" t="str">
        <f t="shared" si="2"/>
        <v>0.589804689665545-0.0589785952959429i</v>
      </c>
      <c r="O57" s="270">
        <f t="shared" si="18"/>
        <v>-4.5426245661233882</v>
      </c>
      <c r="P57" s="270">
        <f t="shared" si="19"/>
        <v>-5.7104129243741708</v>
      </c>
      <c r="Q57" s="229">
        <f t="shared" si="3"/>
        <v>-166.66666666666666</v>
      </c>
      <c r="R57" s="229" t="str">
        <f t="shared" si="4"/>
        <v>-0.248587929546634+0.0272099664687233i</v>
      </c>
      <c r="S57" s="229">
        <f t="shared" si="20"/>
        <v>-12.038675329697053</v>
      </c>
      <c r="T57" s="229">
        <f t="shared" si="21"/>
        <v>173.75337978586739</v>
      </c>
      <c r="U57" s="227" t="str">
        <f t="shared" si="5"/>
        <v>-0.704535574801212+0.176095743077591i</v>
      </c>
      <c r="V57" s="227">
        <f t="shared" si="22"/>
        <v>-2.778762725646402</v>
      </c>
      <c r="W57" s="227">
        <f t="shared" si="23"/>
        <v>165.96667663346085</v>
      </c>
      <c r="X57" s="269" t="str">
        <f t="shared" si="6"/>
        <v>0.0127562485727099-0.000420581832675446i</v>
      </c>
      <c r="Y57" s="269">
        <f t="shared" si="24"/>
        <v>-37.880822036337804</v>
      </c>
      <c r="Z57" s="269">
        <f t="shared" si="25"/>
        <v>-1.8883951376308143</v>
      </c>
      <c r="AA57" s="268" t="str">
        <f t="shared" si="7"/>
        <v>0.345903566407227+0.00113435606291299i</v>
      </c>
      <c r="AB57" s="268">
        <f t="shared" si="26"/>
        <v>-9.2208524983903395</v>
      </c>
      <c r="AC57" s="268">
        <f t="shared" si="27"/>
        <v>0.18789509040156724</v>
      </c>
    </row>
    <row r="58" spans="1:29">
      <c r="A58" s="276">
        <v>-0.7</v>
      </c>
      <c r="B58" s="275">
        <f t="shared" si="8"/>
        <v>1995.2623149688795</v>
      </c>
      <c r="C58" s="274">
        <f t="shared" si="9"/>
        <v>12536.602861381592</v>
      </c>
      <c r="D58" s="273" t="str">
        <f t="shared" si="10"/>
        <v>12536.6028613816i</v>
      </c>
      <c r="E58" s="272">
        <f t="shared" si="0"/>
        <v>5.9110587252706432</v>
      </c>
      <c r="F58" s="229" t="str">
        <f t="shared" si="11"/>
        <v>2.86341929604337-0.34474388280739i</v>
      </c>
      <c r="G58" s="229">
        <f t="shared" si="12"/>
        <v>9.2001987722348879</v>
      </c>
      <c r="H58" s="229">
        <f t="shared" si="13"/>
        <v>-6.8651325676539514</v>
      </c>
      <c r="I58" s="271">
        <f t="shared" si="14"/>
        <v>4.4518440109597525E-2</v>
      </c>
      <c r="J58" s="271" t="str">
        <f t="shared" si="15"/>
        <v>0.0215655039755566-0.00259639780506634i</v>
      </c>
      <c r="K58" s="271">
        <f t="shared" si="16"/>
        <v>-33.262307935886597</v>
      </c>
      <c r="L58" s="271">
        <f t="shared" si="17"/>
        <v>-6.8651325676539718</v>
      </c>
      <c r="M58" s="270">
        <f t="shared" si="1"/>
        <v>1.205738685695867</v>
      </c>
      <c r="N58" s="270" t="str">
        <f t="shared" si="2"/>
        <v>0.587290236981691-0.0436628562786468i</v>
      </c>
      <c r="O58" s="270">
        <f t="shared" si="18"/>
        <v>-4.5990054006602712</v>
      </c>
      <c r="P58" s="270">
        <f t="shared" si="19"/>
        <v>-4.2519067817193887</v>
      </c>
      <c r="Q58" s="229">
        <f t="shared" si="3"/>
        <v>-166.66666666666666</v>
      </c>
      <c r="R58" s="229" t="str">
        <f t="shared" si="4"/>
        <v>-0.248393578110406+0.0264842581285016i</v>
      </c>
      <c r="S58" s="229">
        <f t="shared" si="20"/>
        <v>-12.048099428690705</v>
      </c>
      <c r="T58" s="229">
        <f t="shared" si="21"/>
        <v>173.91399360203033</v>
      </c>
      <c r="U58" s="227" t="str">
        <f t="shared" si="5"/>
        <v>-0.7021246785941+0.161467702348747i</v>
      </c>
      <c r="V58" s="227">
        <f t="shared" si="22"/>
        <v>-2.8479006564558125</v>
      </c>
      <c r="W58" s="227">
        <f t="shared" si="23"/>
        <v>167.04886103437639</v>
      </c>
      <c r="X58" s="269" t="str">
        <f t="shared" si="6"/>
        <v>0.0127001703069147-0.000320617222130755i</v>
      </c>
      <c r="Y58" s="269">
        <f t="shared" si="24"/>
        <v>-37.921042158719807</v>
      </c>
      <c r="Z58" s="269">
        <f t="shared" si="25"/>
        <v>-1.4461312105113167</v>
      </c>
      <c r="AA58" s="268" t="str">
        <f t="shared" si="7"/>
        <v>0.344368099122811+0.0070156255878872i</v>
      </c>
      <c r="AB58" s="268">
        <f t="shared" si="26"/>
        <v>-9.2577396234934888</v>
      </c>
      <c r="AC58" s="268">
        <f t="shared" si="27"/>
        <v>1.1670945754232647</v>
      </c>
    </row>
    <row r="59" spans="1:29">
      <c r="A59" s="276">
        <v>-0.6</v>
      </c>
      <c r="B59" s="275">
        <f t="shared" si="8"/>
        <v>2511.8864315095802</v>
      </c>
      <c r="C59" s="274">
        <f t="shared" si="9"/>
        <v>15782.647919764757</v>
      </c>
      <c r="D59" s="273" t="str">
        <f t="shared" si="10"/>
        <v>15782.6479197648i</v>
      </c>
      <c r="E59" s="272">
        <f t="shared" si="0"/>
        <v>5.9110587252706432</v>
      </c>
      <c r="F59" s="229" t="str">
        <f t="shared" si="11"/>
        <v>2.85377729773405-0.313534045149667i</v>
      </c>
      <c r="G59" s="229">
        <f t="shared" si="12"/>
        <v>9.1605097128477766</v>
      </c>
      <c r="H59" s="229">
        <f t="shared" si="13"/>
        <v>-6.2697313506447063</v>
      </c>
      <c r="I59" s="271">
        <f t="shared" si="14"/>
        <v>4.4518440109597525E-2</v>
      </c>
      <c r="J59" s="271" t="str">
        <f t="shared" si="15"/>
        <v>0.0214928864049621-0.00236134460171113i</v>
      </c>
      <c r="K59" s="271">
        <f t="shared" si="16"/>
        <v>-33.301996995273726</v>
      </c>
      <c r="L59" s="271">
        <f t="shared" si="17"/>
        <v>-6.2697313506447285</v>
      </c>
      <c r="M59" s="270">
        <f t="shared" si="1"/>
        <v>1.205738685695867</v>
      </c>
      <c r="N59" s="270" t="str">
        <f t="shared" si="2"/>
        <v>0.58578869424244-0.030507229189412i</v>
      </c>
      <c r="O59" s="270">
        <f t="shared" si="18"/>
        <v>-4.6334172493680672</v>
      </c>
      <c r="P59" s="270">
        <f t="shared" si="19"/>
        <v>-2.9812077359272759</v>
      </c>
      <c r="Q59" s="229">
        <f t="shared" si="3"/>
        <v>-166.66666666666666</v>
      </c>
      <c r="R59" s="229" t="str">
        <f t="shared" si="4"/>
        <v>-0.248085898869331+0.0271606609005971i</v>
      </c>
      <c r="S59" s="229">
        <f t="shared" si="20"/>
        <v>-12.056213095035906</v>
      </c>
      <c r="T59" s="229">
        <f t="shared" si="21"/>
        <v>173.75209132920313</v>
      </c>
      <c r="U59" s="227" t="str">
        <f t="shared" si="5"/>
        <v>-0.69946611420014+0.155293852886669i</v>
      </c>
      <c r="V59" s="227">
        <f t="shared" si="22"/>
        <v>-2.8957033821881235</v>
      </c>
      <c r="W59" s="227">
        <f t="shared" si="23"/>
        <v>167.48235997855846</v>
      </c>
      <c r="X59" s="269" t="str">
        <f t="shared" si="6"/>
        <v>0.0126680350775389-0.000231882602850316i</v>
      </c>
      <c r="Y59" s="269">
        <f t="shared" si="24"/>
        <v>-37.944359967509257</v>
      </c>
      <c r="Z59" s="269">
        <f t="shared" si="25"/>
        <v>-1.0486559961164994</v>
      </c>
      <c r="AA59" s="268" t="str">
        <f t="shared" si="7"/>
        <v>0.343462277370588+0.0134338372468472i</v>
      </c>
      <c r="AB59" s="268">
        <f t="shared" si="26"/>
        <v>-9.275780221603604</v>
      </c>
      <c r="AC59" s="268">
        <f t="shared" si="27"/>
        <v>2.2398676186009627</v>
      </c>
    </row>
    <row r="60" spans="1:29">
      <c r="A60" s="276">
        <v>-0.5</v>
      </c>
      <c r="B60" s="275">
        <f t="shared" si="8"/>
        <v>3162.2776601683795</v>
      </c>
      <c r="C60" s="274">
        <f t="shared" si="9"/>
        <v>19869.176531592202</v>
      </c>
      <c r="D60" s="273" t="str">
        <f t="shared" si="10"/>
        <v>19869.1765315922i</v>
      </c>
      <c r="E60" s="272">
        <f t="shared" si="0"/>
        <v>5.9110587252706432</v>
      </c>
      <c r="F60" s="229" t="str">
        <f t="shared" si="11"/>
        <v>2.84627842649021-0.298535783355388i</v>
      </c>
      <c r="G60" s="229">
        <f t="shared" si="12"/>
        <v>9.1330641104968517</v>
      </c>
      <c r="H60" s="229">
        <f t="shared" si="13"/>
        <v>-5.9876527758576783</v>
      </c>
      <c r="I60" s="271">
        <f t="shared" si="14"/>
        <v>4.4518440109597525E-2</v>
      </c>
      <c r="J60" s="271" t="str">
        <f t="shared" si="15"/>
        <v>0.0214364095425464-0.00224838696578337i</v>
      </c>
      <c r="K60" s="271">
        <f t="shared" si="16"/>
        <v>-33.329442597624634</v>
      </c>
      <c r="L60" s="271">
        <f t="shared" si="17"/>
        <v>-5.9876527758576641</v>
      </c>
      <c r="M60" s="270">
        <f t="shared" si="1"/>
        <v>1.205738685695867</v>
      </c>
      <c r="N60" s="270" t="str">
        <f t="shared" si="2"/>
        <v>0.584989258842977-0.0188981220487256i</v>
      </c>
      <c r="O60" s="270">
        <f t="shared" si="18"/>
        <v>-4.6525121495091213</v>
      </c>
      <c r="P60" s="270">
        <f t="shared" si="19"/>
        <v>-1.8503009807357635</v>
      </c>
      <c r="Q60" s="229">
        <f t="shared" si="3"/>
        <v>-166.66666666666666</v>
      </c>
      <c r="R60" s="229" t="str">
        <f t="shared" si="4"/>
        <v>-0.24759913019448+0.0292669957335176i</v>
      </c>
      <c r="S60" s="229">
        <f t="shared" si="20"/>
        <v>-12.064758152720422</v>
      </c>
      <c r="T60" s="229">
        <f t="shared" si="21"/>
        <v>173.25873883532188</v>
      </c>
      <c r="U60" s="227" t="str">
        <f t="shared" si="5"/>
        <v>-0.695998817192525+0.157219218855214i</v>
      </c>
      <c r="V60" s="227">
        <f t="shared" si="22"/>
        <v>-2.9316940422235662</v>
      </c>
      <c r="W60" s="227">
        <f t="shared" si="23"/>
        <v>167.27108605946421</v>
      </c>
      <c r="X60" s="269" t="str">
        <f t="shared" si="6"/>
        <v>0.0126535579266062-0.000152715007933727i</v>
      </c>
      <c r="Y60" s="269">
        <f t="shared" si="24"/>
        <v>-37.955114304348719</v>
      </c>
      <c r="Z60" s="269">
        <f t="shared" si="25"/>
        <v>-0.6914656474386931</v>
      </c>
      <c r="AA60" s="268" t="str">
        <f t="shared" si="7"/>
        <v>0.343008511651239+0.0206541466059261i</v>
      </c>
      <c r="AB60" s="268">
        <f t="shared" si="26"/>
        <v>-9.2781838562332446</v>
      </c>
      <c r="AC60" s="268">
        <f t="shared" si="27"/>
        <v>3.4458861476832037</v>
      </c>
    </row>
    <row r="61" spans="1:29">
      <c r="A61" s="276">
        <v>-0.4</v>
      </c>
      <c r="B61" s="275">
        <f t="shared" si="8"/>
        <v>3981.0717055349719</v>
      </c>
      <c r="C61" s="274">
        <f t="shared" si="9"/>
        <v>25013.811247045713</v>
      </c>
      <c r="D61" s="273" t="str">
        <f t="shared" si="10"/>
        <v>25013.8112470457i</v>
      </c>
      <c r="E61" s="272">
        <f t="shared" si="0"/>
        <v>5.9110587252706432</v>
      </c>
      <c r="F61" s="229" t="str">
        <f t="shared" si="11"/>
        <v>2.83933665255403-0.299093721118168i</v>
      </c>
      <c r="G61" s="229">
        <f t="shared" si="12"/>
        <v>9.1122632736997566</v>
      </c>
      <c r="H61" s="229">
        <f t="shared" si="13"/>
        <v>-6.0133204490890826</v>
      </c>
      <c r="I61" s="271">
        <f t="shared" si="14"/>
        <v>4.4518440109597525E-2</v>
      </c>
      <c r="J61" s="271" t="str">
        <f t="shared" si="15"/>
        <v>0.0213841283926551-0.00225258900809621i</v>
      </c>
      <c r="K61" s="271">
        <f t="shared" si="16"/>
        <v>-33.350243434421728</v>
      </c>
      <c r="L61" s="271">
        <f t="shared" si="17"/>
        <v>-6.0133204490890941</v>
      </c>
      <c r="M61" s="270">
        <f t="shared" si="1"/>
        <v>1.205738685695867</v>
      </c>
      <c r="N61" s="270" t="str">
        <f t="shared" si="2"/>
        <v>0.584724189417061-0.00826672184521205i</v>
      </c>
      <c r="O61" s="270">
        <f t="shared" si="18"/>
        <v>-4.6601108183654594</v>
      </c>
      <c r="P61" s="270">
        <f t="shared" si="19"/>
        <v>-0.80998311210546015</v>
      </c>
      <c r="Q61" s="229">
        <f t="shared" si="3"/>
        <v>-166.66666666666666</v>
      </c>
      <c r="R61" s="229" t="str">
        <f t="shared" si="4"/>
        <v>-0.246829832845702+0.0328991426897735i</v>
      </c>
      <c r="S61" s="229">
        <f t="shared" si="20"/>
        <v>-12.075570389541033</v>
      </c>
      <c r="T61" s="229">
        <f t="shared" si="21"/>
        <v>172.40797986107333</v>
      </c>
      <c r="U61" s="227" t="str">
        <f t="shared" si="5"/>
        <v>-0.690993064333904+0.167236994865475i</v>
      </c>
      <c r="V61" s="227">
        <f t="shared" si="22"/>
        <v>-2.9633071158412809</v>
      </c>
      <c r="W61" s="227">
        <f t="shared" si="23"/>
        <v>166.39465941198426</v>
      </c>
      <c r="X61" s="269" t="str">
        <f t="shared" si="6"/>
        <v>0.0126538765328559-0.000080658357635756i</v>
      </c>
      <c r="Y61" s="269">
        <f t="shared" si="24"/>
        <v>-37.955351695404318</v>
      </c>
      <c r="Z61" s="269">
        <f t="shared" si="25"/>
        <v>-0.36520989239083107</v>
      </c>
      <c r="AA61" s="268" t="str">
        <f t="shared" si="7"/>
        <v>0.342916886603021+0.0290253513122691i</v>
      </c>
      <c r="AB61" s="268">
        <f t="shared" si="26"/>
        <v>-9.2652190793480145</v>
      </c>
      <c r="AC61" s="268">
        <f t="shared" si="27"/>
        <v>4.838127444592792</v>
      </c>
    </row>
    <row r="62" spans="1:29">
      <c r="A62" s="276">
        <v>-0.3</v>
      </c>
      <c r="B62" s="275">
        <f t="shared" si="8"/>
        <v>5011.8723362727224</v>
      </c>
      <c r="C62" s="274">
        <f t="shared" si="9"/>
        <v>31490.522624728597</v>
      </c>
      <c r="D62" s="273" t="str">
        <f t="shared" si="10"/>
        <v>31490.5226247286i</v>
      </c>
      <c r="E62" s="272">
        <f t="shared" si="0"/>
        <v>5.9110587252706432</v>
      </c>
      <c r="F62" s="229" t="str">
        <f t="shared" si="11"/>
        <v>2.83147878687481-0.315213994928786i</v>
      </c>
      <c r="G62" s="229">
        <f t="shared" si="12"/>
        <v>9.0937585503164691</v>
      </c>
      <c r="H62" s="229">
        <f t="shared" si="13"/>
        <v>-6.3522893261311566</v>
      </c>
      <c r="I62" s="271">
        <f t="shared" si="14"/>
        <v>4.4518440109597525E-2</v>
      </c>
      <c r="J62" s="271" t="str">
        <f t="shared" si="15"/>
        <v>0.021324947806082-0.00237399694490459i</v>
      </c>
      <c r="K62" s="271">
        <f t="shared" si="16"/>
        <v>-33.368748157805015</v>
      </c>
      <c r="L62" s="271">
        <f t="shared" si="17"/>
        <v>-6.3522893261311522</v>
      </c>
      <c r="M62" s="270">
        <f t="shared" si="1"/>
        <v>1.205738685695867</v>
      </c>
      <c r="N62" s="270" t="str">
        <f t="shared" si="2"/>
        <v>0.584936870405529+0.00191766715637649i</v>
      </c>
      <c r="O62" s="270">
        <f t="shared" si="18"/>
        <v>-4.6577733788044151</v>
      </c>
      <c r="P62" s="270">
        <f t="shared" si="19"/>
        <v>0.18783880191053945</v>
      </c>
      <c r="Q62" s="229">
        <f t="shared" si="3"/>
        <v>-166.66666666666666</v>
      </c>
      <c r="R62" s="229" t="str">
        <f t="shared" si="4"/>
        <v>-0.245616026464917+0.0382182477405342i</v>
      </c>
      <c r="S62" s="229">
        <f t="shared" si="20"/>
        <v>-12.090967975393623</v>
      </c>
      <c r="T62" s="229">
        <f t="shared" si="21"/>
        <v>171.15560939788639</v>
      </c>
      <c r="U62" s="227" t="str">
        <f t="shared" si="5"/>
        <v>-0.683409642102423+0.18563576666939i</v>
      </c>
      <c r="V62" s="227">
        <f t="shared" si="22"/>
        <v>-2.9972094250771493</v>
      </c>
      <c r="W62" s="227">
        <f t="shared" si="23"/>
        <v>164.80332007175522</v>
      </c>
      <c r="X62" s="269" t="str">
        <f t="shared" si="6"/>
        <v>0.0126691623561997-0.0000131562023280441i</v>
      </c>
      <c r="Y62" s="269">
        <f t="shared" si="24"/>
        <v>-37.945037282841739</v>
      </c>
      <c r="Z62" s="269">
        <f t="shared" si="25"/>
        <v>-5.9498376898879643E-2</v>
      </c>
      <c r="AA62" s="268" t="str">
        <f t="shared" si="7"/>
        <v>0.343172800744959+0.0389820822463581i</v>
      </c>
      <c r="AB62" s="268">
        <f t="shared" si="26"/>
        <v>-9.2340625038411375</v>
      </c>
      <c r="AC62" s="268">
        <f t="shared" si="27"/>
        <v>6.4806297511428168</v>
      </c>
    </row>
    <row r="63" spans="1:29">
      <c r="A63" s="276">
        <v>-0.2</v>
      </c>
      <c r="B63" s="275">
        <f t="shared" si="8"/>
        <v>6309.5734448019321</v>
      </c>
      <c r="C63" s="274">
        <f t="shared" si="9"/>
        <v>39644.219162949987</v>
      </c>
      <c r="D63" s="273" t="str">
        <f t="shared" si="10"/>
        <v>39644.21916295i</v>
      </c>
      <c r="E63" s="272">
        <f t="shared" si="0"/>
        <v>5.9110587252706432</v>
      </c>
      <c r="F63" s="229" t="str">
        <f t="shared" si="11"/>
        <v>2.82104903287008-0.347553499343563i</v>
      </c>
      <c r="G63" s="229">
        <f t="shared" si="12"/>
        <v>9.0736357934429925</v>
      </c>
      <c r="H63" s="229">
        <f t="shared" si="13"/>
        <v>-7.0234533747937311</v>
      </c>
      <c r="I63" s="271">
        <f t="shared" si="14"/>
        <v>4.4518440109597525E-2</v>
      </c>
      <c r="J63" s="271" t="str">
        <f t="shared" si="15"/>
        <v>0.0212463973465793-0.00261755809991535i</v>
      </c>
      <c r="K63" s="271">
        <f t="shared" si="16"/>
        <v>-33.388870914678492</v>
      </c>
      <c r="L63" s="271">
        <f t="shared" si="17"/>
        <v>-7.0234533747937453</v>
      </c>
      <c r="M63" s="270">
        <f t="shared" si="1"/>
        <v>1.205738685695867</v>
      </c>
      <c r="N63" s="270" t="str">
        <f t="shared" si="2"/>
        <v>0.585670133564746+0.0121587575421387i</v>
      </c>
      <c r="O63" s="270">
        <f t="shared" si="18"/>
        <v>-4.6450670635663744</v>
      </c>
      <c r="P63" s="270">
        <f t="shared" si="19"/>
        <v>1.1893135634977219</v>
      </c>
      <c r="Q63" s="229">
        <f t="shared" si="3"/>
        <v>-166.66666666666666</v>
      </c>
      <c r="R63" s="229" t="str">
        <f t="shared" si="4"/>
        <v>-0.243705855692215+0.0454438679213618i</v>
      </c>
      <c r="S63" s="229">
        <f t="shared" si="20"/>
        <v>-12.114237729664509</v>
      </c>
      <c r="T63" s="229">
        <f t="shared" si="21"/>
        <v>169.43735731602422</v>
      </c>
      <c r="U63" s="227" t="str">
        <f t="shared" si="5"/>
        <v>-0.671711993185522+0.21290020260578i</v>
      </c>
      <c r="V63" s="227">
        <f t="shared" si="22"/>
        <v>-3.0406019362215253</v>
      </c>
      <c r="W63" s="227">
        <f t="shared" si="23"/>
        <v>162.41390394123047</v>
      </c>
      <c r="X63" s="269" t="str">
        <f t="shared" si="6"/>
        <v>0.0127027475345404+0.0000519583661494604i</v>
      </c>
      <c r="Y63" s="269">
        <f t="shared" si="24"/>
        <v>-37.921974007285549</v>
      </c>
      <c r="Z63" s="269">
        <f t="shared" si="25"/>
        <v>0.23435705388689043</v>
      </c>
      <c r="AA63" s="268" t="str">
        <f t="shared" si="7"/>
        <v>0.343838465232262+0.0510626452413532i</v>
      </c>
      <c r="AB63" s="268">
        <f t="shared" si="26"/>
        <v>-9.1781701561734224</v>
      </c>
      <c r="AC63" s="268">
        <f t="shared" si="27"/>
        <v>8.4471239921783514</v>
      </c>
    </row>
    <row r="64" spans="1:29">
      <c r="A64" s="276">
        <v>-0.1</v>
      </c>
      <c r="B64" s="275">
        <f t="shared" si="8"/>
        <v>7943.2823472428145</v>
      </c>
      <c r="C64" s="274">
        <f t="shared" si="9"/>
        <v>49909.114934975027</v>
      </c>
      <c r="D64" s="273" t="str">
        <f t="shared" si="10"/>
        <v>49909.114934975i</v>
      </c>
      <c r="E64" s="272">
        <f t="shared" si="0"/>
        <v>5.9110587252706432</v>
      </c>
      <c r="F64" s="229" t="str">
        <f t="shared" si="11"/>
        <v>2.80588729919243-0.397360417667289i</v>
      </c>
      <c r="G64" s="229">
        <f t="shared" si="12"/>
        <v>9.0476415527032099</v>
      </c>
      <c r="H64" s="229">
        <f t="shared" si="13"/>
        <v>-8.0604379472346164</v>
      </c>
      <c r="I64" s="271">
        <f t="shared" si="14"/>
        <v>4.4518440109597525E-2</v>
      </c>
      <c r="J64" s="271" t="str">
        <f t="shared" si="15"/>
        <v>0.0211322085414842-0.00299267301815478i</v>
      </c>
      <c r="K64" s="271">
        <f t="shared" si="16"/>
        <v>-33.414865155418234</v>
      </c>
      <c r="L64" s="271">
        <f t="shared" si="17"/>
        <v>-8.0604379472345808</v>
      </c>
      <c r="M64" s="270">
        <f t="shared" si="1"/>
        <v>1.205738685695867</v>
      </c>
      <c r="N64" s="270" t="str">
        <f t="shared" si="2"/>
        <v>0.587072800231759+0.0229416653149535i</v>
      </c>
      <c r="O64" s="270">
        <f t="shared" si="18"/>
        <v>-4.6195337814223416</v>
      </c>
      <c r="P64" s="270">
        <f t="shared" si="19"/>
        <v>2.2378691492914662</v>
      </c>
      <c r="Q64" s="229">
        <f t="shared" si="3"/>
        <v>-166.66666666666666</v>
      </c>
      <c r="R64" s="229" t="str">
        <f t="shared" si="4"/>
        <v>-0.240712158315483+0.0548358690894911i</v>
      </c>
      <c r="S64" s="229">
        <f t="shared" si="20"/>
        <v>-12.150311660015213</v>
      </c>
      <c r="T64" s="229">
        <f t="shared" si="21"/>
        <v>167.16663955007968</v>
      </c>
      <c r="U64" s="227" t="str">
        <f t="shared" si="5"/>
        <v>-0.653621583934062+0.249512752384217i</v>
      </c>
      <c r="V64" s="227">
        <f t="shared" si="22"/>
        <v>-3.1026701073120071</v>
      </c>
      <c r="W64" s="227">
        <f t="shared" si="23"/>
        <v>159.10620160284506</v>
      </c>
      <c r="X64" s="269" t="str">
        <f t="shared" si="6"/>
        <v>0.0127618689164404+0.000115852394897436i</v>
      </c>
      <c r="Y64" s="269">
        <f t="shared" si="24"/>
        <v>-37.881356522324914</v>
      </c>
      <c r="Z64" s="269">
        <f t="shared" si="25"/>
        <v>0.52011746744136944</v>
      </c>
      <c r="AA64" s="268" t="str">
        <f t="shared" si="7"/>
        <v>0.345072687183686+0.0659411453782289i</v>
      </c>
      <c r="AB64" s="268">
        <f t="shared" si="26"/>
        <v>-9.0860251483290124</v>
      </c>
      <c r="AC64" s="268">
        <f t="shared" si="27"/>
        <v>10.818424563967421</v>
      </c>
    </row>
    <row r="65" spans="1:29">
      <c r="A65" s="276">
        <v>0</v>
      </c>
      <c r="B65" s="275">
        <f t="shared" si="8"/>
        <v>10000</v>
      </c>
      <c r="C65" s="274">
        <f t="shared" si="9"/>
        <v>62831.853071795864</v>
      </c>
      <c r="D65" s="273" t="str">
        <f t="shared" si="10"/>
        <v>62831.8530717959i</v>
      </c>
      <c r="E65" s="272">
        <f t="shared" si="0"/>
        <v>5.9110587252706432</v>
      </c>
      <c r="F65" s="229" t="str">
        <f t="shared" si="11"/>
        <v>2.78294222435241-0.466323887726465i</v>
      </c>
      <c r="G65" s="229">
        <f t="shared" si="12"/>
        <v>9.0103446730327299</v>
      </c>
      <c r="H65" s="229">
        <f t="shared" si="13"/>
        <v>-9.5123979918871875</v>
      </c>
      <c r="I65" s="271">
        <f t="shared" si="14"/>
        <v>4.4518440109597525E-2</v>
      </c>
      <c r="J65" s="271" t="str">
        <f t="shared" si="15"/>
        <v>0.0209594004224057-0.00351206324150921i</v>
      </c>
      <c r="K65" s="271">
        <f t="shared" si="16"/>
        <v>-33.452162035088776</v>
      </c>
      <c r="L65" s="271">
        <f t="shared" si="17"/>
        <v>-9.512397991887223</v>
      </c>
      <c r="M65" s="270">
        <f t="shared" si="1"/>
        <v>1.205738685695867</v>
      </c>
      <c r="N65" s="270" t="str">
        <f t="shared" si="2"/>
        <v>0.589423602688233+0.0347308990314281i</v>
      </c>
      <c r="O65" s="270">
        <f t="shared" si="18"/>
        <v>-4.5763970533811147</v>
      </c>
      <c r="P65" s="270">
        <f t="shared" si="19"/>
        <v>3.3721685174343325</v>
      </c>
      <c r="Q65" s="229">
        <f t="shared" si="3"/>
        <v>-166.66666666666666</v>
      </c>
      <c r="R65" s="229" t="str">
        <f t="shared" si="4"/>
        <v>-0.236050608897161+0.066651894997235i</v>
      </c>
      <c r="S65" s="229">
        <f t="shared" si="20"/>
        <v>-12.206750993520783</v>
      </c>
      <c r="T65" s="229">
        <f t="shared" si="21"/>
        <v>164.23229786617873</v>
      </c>
      <c r="U65" s="227" t="str">
        <f t="shared" si="5"/>
        <v>-0.625833835784559+0.295564410562032i</v>
      </c>
      <c r="V65" s="227">
        <f t="shared" si="22"/>
        <v>-3.1964063204880562</v>
      </c>
      <c r="W65" s="227">
        <f t="shared" si="23"/>
        <v>154.71989987429154</v>
      </c>
      <c r="X65" s="269" t="str">
        <f t="shared" si="6"/>
        <v>0.0128592011821937+0.000177545189336737i</v>
      </c>
      <c r="Y65" s="269">
        <f t="shared" si="24"/>
        <v>-37.814892367817279</v>
      </c>
      <c r="Z65" s="269">
        <f t="shared" si="25"/>
        <v>0.79102453981948084</v>
      </c>
      <c r="AA65" s="268" t="str">
        <f t="shared" si="7"/>
        <v>0.347179004780411+0.0844764415132166i</v>
      </c>
      <c r="AB65" s="268">
        <f t="shared" si="26"/>
        <v>-8.9391273861096394</v>
      </c>
      <c r="AC65" s="268">
        <f t="shared" si="27"/>
        <v>13.675591049141016</v>
      </c>
    </row>
    <row r="66" spans="1:29">
      <c r="A66" s="276">
        <v>0.1</v>
      </c>
      <c r="B66" s="275">
        <f t="shared" si="8"/>
        <v>12589.254117941673</v>
      </c>
      <c r="C66" s="274">
        <f t="shared" si="9"/>
        <v>79100.616502201228</v>
      </c>
      <c r="D66" s="273" t="str">
        <f t="shared" si="10"/>
        <v>79100.6165022012i</v>
      </c>
      <c r="E66" s="272">
        <f t="shared" si="0"/>
        <v>5.9110587252706432</v>
      </c>
      <c r="F66" s="229" t="str">
        <f t="shared" si="11"/>
        <v>2.74779974226378-0.55624257538286i</v>
      </c>
      <c r="G66" s="229">
        <f t="shared" si="12"/>
        <v>8.9541200494641746</v>
      </c>
      <c r="H66" s="229">
        <f t="shared" si="13"/>
        <v>-11.443853131325026</v>
      </c>
      <c r="I66" s="271">
        <f t="shared" si="14"/>
        <v>4.4518440109597525E-2</v>
      </c>
      <c r="J66" s="271" t="str">
        <f t="shared" si="15"/>
        <v>0.0206947289723528-0.00418927520931648i</v>
      </c>
      <c r="K66" s="271">
        <f t="shared" si="16"/>
        <v>-33.508386658657329</v>
      </c>
      <c r="L66" s="271">
        <f t="shared" si="17"/>
        <v>-11.44385313132508</v>
      </c>
      <c r="M66" s="270">
        <f t="shared" si="1"/>
        <v>1.205738685695867</v>
      </c>
      <c r="N66" s="270" t="str">
        <f t="shared" si="2"/>
        <v>0.593171031195011+0.0479468658921985i</v>
      </c>
      <c r="O66" s="270">
        <f t="shared" si="18"/>
        <v>-4.5081180446708515</v>
      </c>
      <c r="P66" s="270">
        <f t="shared" si="19"/>
        <v>4.6212529178445312</v>
      </c>
      <c r="Q66" s="229">
        <f t="shared" si="3"/>
        <v>-166.66666666666666</v>
      </c>
      <c r="R66" s="229" t="str">
        <f t="shared" si="4"/>
        <v>-0.228865375630804+0.0810578628994854i</v>
      </c>
      <c r="S66" s="229">
        <f t="shared" si="20"/>
        <v>-12.295181259245236</v>
      </c>
      <c r="T66" s="229">
        <f t="shared" si="21"/>
        <v>160.49724547712518</v>
      </c>
      <c r="U66" s="227" t="str">
        <f t="shared" si="5"/>
        <v>-0.583788385757186+0.350035440740503i</v>
      </c>
      <c r="V66" s="227">
        <f t="shared" si="22"/>
        <v>-3.3410612097810595</v>
      </c>
      <c r="W66" s="227">
        <f t="shared" si="23"/>
        <v>149.05339234580012</v>
      </c>
      <c r="X66" s="269" t="str">
        <f t="shared" si="6"/>
        <v>0.0130154433985689+0.000231464796958584i</v>
      </c>
      <c r="Y66" s="269">
        <f t="shared" si="24"/>
        <v>-37.709447335962906</v>
      </c>
      <c r="Z66" s="269">
        <f t="shared" si="25"/>
        <v>1.0188326075856349</v>
      </c>
      <c r="AA66" s="268" t="str">
        <f t="shared" si="7"/>
        <v>0.350705317206922+0.107783437298758i</v>
      </c>
      <c r="AB66" s="268">
        <f t="shared" si="26"/>
        <v>-8.7091787219764321</v>
      </c>
      <c r="AC66" s="268">
        <f t="shared" si="27"/>
        <v>17.083938656755233</v>
      </c>
    </row>
    <row r="67" spans="1:29">
      <c r="A67" s="276">
        <v>0.2</v>
      </c>
      <c r="B67" s="275">
        <f t="shared" si="8"/>
        <v>15848.931924611135</v>
      </c>
      <c r="C67" s="274">
        <f t="shared" si="9"/>
        <v>99581.776203206173</v>
      </c>
      <c r="D67" s="273" t="str">
        <f t="shared" si="10"/>
        <v>99581.7762032062i</v>
      </c>
      <c r="E67" s="272">
        <f t="shared" ref="E67:E95" si="28">IF(freq_ratio2&gt;1,Kth_2/(2/rload2-Kfeed2/Gdc_ccm2),Kth_2/(2/rload2-Kfeed2/Gdc_dcm2))</f>
        <v>5.9110587252706432</v>
      </c>
      <c r="F67" s="229" t="str">
        <f t="shared" ref="F67:F95" si="29">IF(freq_ratio2&gt;1,IMPRODUCT(Kth_2/(2/rload2-Kfeed2/Gdc_ccm2),IMDIV(COMPLEX(1,Rc_2*Coutput2*microF2*miliOhm2*C67),IMSUM(1,IMPRODUCT(D67,1/omega1_2),IMPRODUCT(D67,D67,1/omega2_2),IMPRODUCT(D67,D67,D67,1/omega3_2)))),IMPRODUCT(Kth_2/(2/rload2-Kfeed2/Gdc_dcm2),(IMDIV(COMPLEX(1,Rc_2*Coutput2*microF2*miliOhm2*C67),IMSUM(1,IMDIV(D67,omegat2),IMDIV(IMPRODUCT(D67,D67),omegapole0^2*(1-2*Gdc_dcm2/(Kfeed2*rload2))))))))</f>
        <v>2.69416679094693-0.668360004477791i</v>
      </c>
      <c r="G67" s="229">
        <f t="shared" si="12"/>
        <v>8.8678615884520564</v>
      </c>
      <c r="H67" s="229">
        <f t="shared" si="13"/>
        <v>-13.9324817815491</v>
      </c>
      <c r="I67" s="271">
        <f t="shared" ref="I67:I95" si="30">IF(freq_ratio2&gt;1,(Kinput2-Kfeed2*Metccm2/(2*ratio2*Gdc_ccm2))/(2/rload2-Kfeed2/Gdc_ccm2),(Kinput2-Kfeed2*Metccm2/(2*ratio2*Gdc_dcm2))/(2/rload2-Kfeed2/Gdc_dcm2))</f>
        <v>4.4518440109597525E-2</v>
      </c>
      <c r="J67" s="271" t="str">
        <f t="shared" ref="J67:J95" si="31">IF(freq_ratio2&gt;1,IMPRODUCT(I67,IMDIV((IMPRODUCT(COMPLEX(1,Rc_2*Coutput2*microF2*miliOhm2*C67),COMPLEX(1,(effectiveL2*Requiv2*Kfeed2*0.5*Metccm2)*C67/(ratio2*(Xequiv2^2+Requiv2^2)*(Kfeed2*Metccm2*0.5/ratio2-Kinput2*Gdc_ccm2))))),IMSUM(1,IMPRODUCT(D67,1/omega1_2),IMPRODUCT(D67,D67,1/omega2_2),IMPRODUCT(D67,D67,D67,1/omega3_2)))),IMPRODUCT(I67,(IMDIV(COMPLEX(1,Rc_2*Coutput2*microF2*miliOhm2*C67),IMSUM(1,IMDIV(D67,omegat2),IMDIV(IMPRODUCT(D67,D67),omegapole0^2*(1-2*Gdc_dcm2/(Kfeed2*rload2))))))))</f>
        <v>0.020290798738858-0.00503367437440448i</v>
      </c>
      <c r="K67" s="271">
        <f t="shared" si="16"/>
        <v>-33.594645119669444</v>
      </c>
      <c r="L67" s="271">
        <f t="shared" si="17"/>
        <v>-13.932481781549123</v>
      </c>
      <c r="M67" s="270">
        <f t="shared" ref="M67:M95" si="32">IF(freq_ratio2&gt;1,(1-Kfeed2*rload2*Xequiv2^2/(Gdc_ccm2*(Xequiv2^2+Requiv2^2)))/(2/rload2-Kfeed2/Gdc_ccm2),1/(2/rload2-Kfeed2/Gdc_dcm2))</f>
        <v>1.205738685695867</v>
      </c>
      <c r="N67" s="270" t="str">
        <f t="shared" ref="N67:N95" si="33">IF(freq_ratio2&gt;1,IMPRODUCT(M67,IMDIV((IMPRODUCT(COMPLEX(1,Rc_2*Coutput2*microF2*miliOhm2*C67),IMSUM(1,IMDIV(D67,omega4_2),IMDIV(IMPRODUCT(D67,D67),omega5_2)))),IMSUM(1,IMPRODUCT(D67,1/omega1_2),IMPRODUCT(D67,D67,1/omega2_2),IMPRODUCT(D67,D67,D67,1/omega3_2)))),IMPRODUCT(M67,(IMDIV(IMPRODUCT(COMPLEX(1,Rc_2*Coutput2*microF2*miliOhm2*C67),COMPLEX(1,-Kfeed2*effectiveL2*PI()^2*C67/(8*ratio2^2*Gdc_dcm2))),IMSUM(1,IMDIV(D67,omegat2),IMDIV(IMPRODUCT(D67,D67),omegapole0^2*(1-2*Gdc_dcm2/(Kfeed2*rload2))))))))</f>
        <v>0.598982393863673+0.06290390266444i</v>
      </c>
      <c r="O67" s="270">
        <f t="shared" si="18"/>
        <v>-4.4040837165829156</v>
      </c>
      <c r="P67" s="270">
        <f t="shared" si="19"/>
        <v>5.9951101511074123</v>
      </c>
      <c r="Q67" s="229">
        <f t="shared" ref="Q67:Q95" si="34">-currentransferratio2*RFB_2/(Rfeedforward2*(Cvolt2*nanoF2+Cforward2*picoF2*alpha_Cf2)*Rupper2*kiliOhm2)</f>
        <v>-166.66666666666666</v>
      </c>
      <c r="R67" s="229" t="str">
        <f t="shared" ref="R67:R95" si="35">IMPRODUCT(IMPRODUCT(-currentransferratio2*RFB_2/(Rfeedforward2),IMDIV(COMPLEX(1,(Rfeedforward2*kiliOhm2+q_Rz_Cz_2*Rzero2)*q_Rz_Cz_2*Czero2*nanoF2*C67),IMPRODUCT(COMPLEX(1,q_Rz_Cz_2*Rzero2*Czero2*nanoF2*C67),COMPLEX(1,C67/(2*PI()*F_roll2*kilihertz2))))),IMSUM(feedtype2,IMDIV(COMPLEX(1,Rvolt2*Cvolt2*nanoF2*kiliOhm2*C67),IMPRODUCT(Rupper2*kiliOhm2*(Cvolt2*nanoF2+Cforward2*picoF2),COMPLEX(1,Rvolt2*Cvolt2*Cforward2*picoF2*nanoF2*kiliOhm2*C67/(Cvolt2*nanoF2+Cforward2*picoF2)),D67))))</f>
        <v>-0.217964182233158+0.0979578001517962i</v>
      </c>
      <c r="S67" s="229">
        <f t="shared" si="20"/>
        <v>-12.43332592136742</v>
      </c>
      <c r="T67" s="229">
        <f t="shared" si="21"/>
        <v>155.7998222837879</v>
      </c>
      <c r="U67" s="227" t="str">
        <f t="shared" si="5"/>
        <v>-0.52176078564039+0.409593193896537i</v>
      </c>
      <c r="V67" s="227">
        <f t="shared" si="22"/>
        <v>-3.5654643329153641</v>
      </c>
      <c r="W67" s="227">
        <f t="shared" si="23"/>
        <v>141.86734050223882</v>
      </c>
      <c r="X67" s="269" t="str">
        <f t="shared" si="6"/>
        <v>0.0132632182513457+0.000262097403399175i</v>
      </c>
      <c r="Y67" s="269">
        <f t="shared" si="24"/>
        <v>-37.545326062125206</v>
      </c>
      <c r="Z67" s="269">
        <f t="shared" si="25"/>
        <v>1.1320872850983754</v>
      </c>
      <c r="AA67" s="268" t="str">
        <f t="shared" si="7"/>
        <v>0.356647832837552+0.137330669566903i</v>
      </c>
      <c r="AB67" s="268">
        <f t="shared" si="26"/>
        <v>-8.3547646590386986</v>
      </c>
      <c r="AC67" s="268">
        <f t="shared" si="27"/>
        <v>21.059679217754908</v>
      </c>
    </row>
    <row r="68" spans="1:29">
      <c r="A68" s="276">
        <v>0.3</v>
      </c>
      <c r="B68" s="275">
        <f t="shared" si="8"/>
        <v>19952.623149688796</v>
      </c>
      <c r="C68" s="274">
        <f t="shared" si="9"/>
        <v>125366.02861381591</v>
      </c>
      <c r="D68" s="273" t="str">
        <f t="shared" si="10"/>
        <v>125366.028613816i</v>
      </c>
      <c r="E68" s="272">
        <f t="shared" si="28"/>
        <v>5.9110587252706432</v>
      </c>
      <c r="F68" s="229" t="str">
        <f t="shared" si="29"/>
        <v>2.61349163175135-0.802162017324948i</v>
      </c>
      <c r="G68" s="229">
        <f t="shared" si="12"/>
        <v>8.7354161200063185</v>
      </c>
      <c r="H68" s="229">
        <f t="shared" si="13"/>
        <v>-17.062881606078552</v>
      </c>
      <c r="I68" s="271">
        <f t="shared" si="30"/>
        <v>4.4518440109597525E-2</v>
      </c>
      <c r="J68" s="271" t="str">
        <f t="shared" si="31"/>
        <v>0.0196832033130799-0.00604138841893159i</v>
      </c>
      <c r="K68" s="271">
        <f t="shared" si="16"/>
        <v>-33.727090588115146</v>
      </c>
      <c r="L68" s="271">
        <f t="shared" si="17"/>
        <v>-17.062881606078509</v>
      </c>
      <c r="M68" s="270">
        <f t="shared" si="32"/>
        <v>1.205738685695867</v>
      </c>
      <c r="N68" s="270" t="str">
        <f t="shared" si="33"/>
        <v>0.607780655924085+0.0796874808284595i</v>
      </c>
      <c r="O68" s="270">
        <f t="shared" si="18"/>
        <v>-4.2510399236778227</v>
      </c>
      <c r="P68" s="270">
        <f t="shared" si="19"/>
        <v>7.4695705476881429</v>
      </c>
      <c r="Q68" s="229">
        <f t="shared" si="34"/>
        <v>-166.66666666666666</v>
      </c>
      <c r="R68" s="229" t="str">
        <f t="shared" si="35"/>
        <v>-0.20182491348936+0.116706524831623i</v>
      </c>
      <c r="S68" s="229">
        <f t="shared" si="20"/>
        <v>-12.647708179373131</v>
      </c>
      <c r="T68" s="229">
        <f t="shared" si="21"/>
        <v>149.96108208342315</v>
      </c>
      <c r="U68" s="227" t="str">
        <f t="shared" si="5"/>
        <v>-0.433850181089464+0.466907805769286i</v>
      </c>
      <c r="V68" s="227">
        <f t="shared" si="22"/>
        <v>-3.9122920593668087</v>
      </c>
      <c r="W68" s="227">
        <f t="shared" si="23"/>
        <v>132.89820047734463</v>
      </c>
      <c r="X68" s="269" t="str">
        <f t="shared" si="6"/>
        <v>0.0136519358153363+0.0002321072183827i</v>
      </c>
      <c r="Y68" s="269">
        <f t="shared" si="24"/>
        <v>-37.294860051942692</v>
      </c>
      <c r="Z68" s="269">
        <f t="shared" si="25"/>
        <v>0.97403643170103338</v>
      </c>
      <c r="AA68" s="268" t="str">
        <f t="shared" si="7"/>
        <v>0.366880236083712+0.175043899389628i</v>
      </c>
      <c r="AB68" s="268">
        <f t="shared" si="26"/>
        <v>-7.8188093875053681</v>
      </c>
      <c r="AC68" s="268">
        <f t="shared" si="27"/>
        <v>25.506488585467704</v>
      </c>
    </row>
    <row r="69" spans="1:29">
      <c r="A69" s="276">
        <v>0.4</v>
      </c>
      <c r="B69" s="275">
        <f t="shared" si="8"/>
        <v>25118.864315095805</v>
      </c>
      <c r="C69" s="274">
        <f t="shared" si="9"/>
        <v>157826.4791976476</v>
      </c>
      <c r="D69" s="273" t="str">
        <f t="shared" si="10"/>
        <v>157826.479197648i</v>
      </c>
      <c r="E69" s="272">
        <f t="shared" si="28"/>
        <v>5.9110587252706432</v>
      </c>
      <c r="F69" s="229" t="str">
        <f t="shared" si="29"/>
        <v>2.4951748691018-0.953481682414552i</v>
      </c>
      <c r="G69" s="229">
        <f t="shared" si="12"/>
        <v>8.5339549587161176</v>
      </c>
      <c r="H69" s="229">
        <f t="shared" si="13"/>
        <v>-20.913366775210701</v>
      </c>
      <c r="I69" s="271">
        <f t="shared" si="30"/>
        <v>4.4518440109597525E-2</v>
      </c>
      <c r="J69" s="271" t="str">
        <f t="shared" si="31"/>
        <v>0.0187921146000787-0.00718103459075802i</v>
      </c>
      <c r="K69" s="271">
        <f t="shared" si="16"/>
        <v>-33.928551749405379</v>
      </c>
      <c r="L69" s="271">
        <f t="shared" si="17"/>
        <v>-20.91336677521074</v>
      </c>
      <c r="M69" s="270">
        <f t="shared" si="32"/>
        <v>1.205738685695867</v>
      </c>
      <c r="N69" s="270" t="str">
        <f t="shared" si="33"/>
        <v>0.620718305705385+0.0979538585370253i</v>
      </c>
      <c r="O69" s="270">
        <f t="shared" si="18"/>
        <v>-4.0352807240124395</v>
      </c>
      <c r="P69" s="270">
        <f t="shared" si="19"/>
        <v>8.967736723554852</v>
      </c>
      <c r="Q69" s="229">
        <f t="shared" si="34"/>
        <v>-166.66666666666666</v>
      </c>
      <c r="R69" s="229" t="str">
        <f t="shared" si="35"/>
        <v>-0.178804796311596+0.135705171743259i</v>
      </c>
      <c r="S69" s="229">
        <f t="shared" si="20"/>
        <v>-12.976810776017205</v>
      </c>
      <c r="T69" s="229">
        <f t="shared" si="21"/>
        <v>142.80306100593515</v>
      </c>
      <c r="U69" s="227" t="str">
        <f t="shared" si="5"/>
        <v>-0.316756838765442+0.509095232151895i</v>
      </c>
      <c r="V69" s="227">
        <f t="shared" si="22"/>
        <v>-4.4428558173010924</v>
      </c>
      <c r="W69" s="227">
        <f t="shared" si="23"/>
        <v>121.88969423072447</v>
      </c>
      <c r="X69" s="269" t="str">
        <f t="shared" si="6"/>
        <v>0.0142499236663129+0.0000558444840577013i</v>
      </c>
      <c r="Y69" s="269">
        <f t="shared" si="24"/>
        <v>-36.923682542811804</v>
      </c>
      <c r="Z69" s="269">
        <f t="shared" si="25"/>
        <v>0.22453712318362407</v>
      </c>
      <c r="AA69" s="268" t="str">
        <f t="shared" si="7"/>
        <v>0.385076275159237+0.223271560534325i</v>
      </c>
      <c r="AB69" s="268">
        <f t="shared" si="26"/>
        <v>-7.0304115174188828</v>
      </c>
      <c r="AC69" s="268">
        <f t="shared" si="27"/>
        <v>30.105640621949235</v>
      </c>
    </row>
    <row r="70" spans="1:29">
      <c r="A70" s="276">
        <v>0.5</v>
      </c>
      <c r="B70" s="275">
        <f t="shared" si="8"/>
        <v>31622.776601683796</v>
      </c>
      <c r="C70" s="274">
        <f t="shared" si="9"/>
        <v>198691.76531592204</v>
      </c>
      <c r="D70" s="273" t="str">
        <f t="shared" si="10"/>
        <v>198691.765315922i</v>
      </c>
      <c r="E70" s="272">
        <f t="shared" si="28"/>
        <v>5.9110587252706432</v>
      </c>
      <c r="F70" s="229" t="str">
        <f t="shared" si="29"/>
        <v>2.32818317451308-1.11212366395073i</v>
      </c>
      <c r="G70" s="229">
        <f t="shared" si="12"/>
        <v>8.2329525371096572</v>
      </c>
      <c r="H70" s="229">
        <f t="shared" si="13"/>
        <v>-25.532815524956447</v>
      </c>
      <c r="I70" s="271">
        <f t="shared" si="30"/>
        <v>4.4518440109597525E-2</v>
      </c>
      <c r="J70" s="271" t="str">
        <f t="shared" si="31"/>
        <v>0.0175344363904941-0.00837582792341313i</v>
      </c>
      <c r="K70" s="271">
        <f t="shared" si="16"/>
        <v>-34.22955417101182</v>
      </c>
      <c r="L70" s="271">
        <f t="shared" si="17"/>
        <v>-25.532815524956408</v>
      </c>
      <c r="M70" s="270">
        <f t="shared" si="32"/>
        <v>1.205738685695867</v>
      </c>
      <c r="N70" s="270" t="str">
        <f t="shared" si="33"/>
        <v>0.638998639782658+0.11667566811492i</v>
      </c>
      <c r="O70" s="270">
        <f t="shared" si="18"/>
        <v>-3.7475704874083022</v>
      </c>
      <c r="P70" s="270">
        <f t="shared" si="19"/>
        <v>10.347726126348979</v>
      </c>
      <c r="Q70" s="229">
        <f t="shared" si="34"/>
        <v>-166.66666666666666</v>
      </c>
      <c r="R70" s="229" t="str">
        <f t="shared" si="35"/>
        <v>-0.147748037304595+0.152016122022255i</v>
      </c>
      <c r="S70" s="229">
        <f t="shared" si="20"/>
        <v>-13.473825501574428</v>
      </c>
      <c r="T70" s="229">
        <f t="shared" si="21"/>
        <v>134.1842696655244</v>
      </c>
      <c r="U70" s="227" t="str">
        <f t="shared" si="5"/>
        <v>-0.174923767916917+0.518235466135657i</v>
      </c>
      <c r="V70" s="227">
        <f t="shared" si="22"/>
        <v>-5.240872964464768</v>
      </c>
      <c r="W70" s="227">
        <f t="shared" si="23"/>
        <v>108.65145414056788</v>
      </c>
      <c r="X70" s="269" t="str">
        <f t="shared" si="6"/>
        <v>0.0151255715818426-0.000457238417332528i</v>
      </c>
      <c r="Y70" s="269">
        <f t="shared" si="24"/>
        <v>-36.401797226941866</v>
      </c>
      <c r="Z70" s="269">
        <f t="shared" si="25"/>
        <v>-1.7314952839625493</v>
      </c>
      <c r="AA70" s="268" t="str">
        <f t="shared" si="7"/>
        <v>0.418619417066029+0.283949568441415i</v>
      </c>
      <c r="AB70" s="268">
        <f t="shared" si="26"/>
        <v>-5.9198135433383587</v>
      </c>
      <c r="AC70" s="268">
        <f t="shared" si="27"/>
        <v>34.149046367342841</v>
      </c>
    </row>
    <row r="71" spans="1:29">
      <c r="A71" s="276">
        <v>0.6</v>
      </c>
      <c r="B71" s="275">
        <f t="shared" si="8"/>
        <v>39810.717055349727</v>
      </c>
      <c r="C71" s="274">
        <f t="shared" si="9"/>
        <v>250138.11247045716</v>
      </c>
      <c r="D71" s="273" t="str">
        <f t="shared" si="10"/>
        <v>250138.112470457i</v>
      </c>
      <c r="E71" s="272">
        <f t="shared" si="28"/>
        <v>5.9110587252706432</v>
      </c>
      <c r="F71" s="229" t="str">
        <f t="shared" si="29"/>
        <v>2.10494153427547-1.260155468997i</v>
      </c>
      <c r="G71" s="229">
        <f t="shared" si="12"/>
        <v>7.7950779586025165</v>
      </c>
      <c r="H71" s="229">
        <f t="shared" si="13"/>
        <v>-30.907493789310674</v>
      </c>
      <c r="I71" s="271">
        <f t="shared" si="30"/>
        <v>4.4518440109597525E-2</v>
      </c>
      <c r="J71" s="271" t="str">
        <f t="shared" si="31"/>
        <v>0.0158531183639284-0.00949071196594417i</v>
      </c>
      <c r="K71" s="271">
        <f t="shared" si="16"/>
        <v>-34.667428749518933</v>
      </c>
      <c r="L71" s="271">
        <f t="shared" si="17"/>
        <v>-30.9074937893106</v>
      </c>
      <c r="M71" s="270">
        <f t="shared" si="32"/>
        <v>1.205738685695867</v>
      </c>
      <c r="N71" s="270" t="str">
        <f t="shared" si="33"/>
        <v>0.663448100219052+0.133959405264667i</v>
      </c>
      <c r="O71" s="270">
        <f t="shared" si="18"/>
        <v>-3.3903164626954445</v>
      </c>
      <c r="P71" s="270">
        <f t="shared" si="19"/>
        <v>11.415335310636319</v>
      </c>
      <c r="Q71" s="229">
        <f t="shared" si="34"/>
        <v>-166.66666666666666</v>
      </c>
      <c r="R71" s="229" t="str">
        <f t="shared" si="35"/>
        <v>-0.10910445711034+0.161412180444514i</v>
      </c>
      <c r="S71" s="229">
        <f t="shared" si="20"/>
        <v>-14.207004020907398</v>
      </c>
      <c r="T71" s="229">
        <f t="shared" si="21"/>
        <v>124.05621389261798</v>
      </c>
      <c r="U71" s="227" t="str">
        <f t="shared" si="5"/>
        <v>-0.0262540613962463+0.477251781075168i</v>
      </c>
      <c r="V71" s="227">
        <f t="shared" si="22"/>
        <v>-6.4119260623048806</v>
      </c>
      <c r="W71" s="227">
        <f t="shared" si="23"/>
        <v>93.148720103307269</v>
      </c>
      <c r="X71" s="269" t="str">
        <f t="shared" si="6"/>
        <v>0.0162367897059819-0.00169711889612574i</v>
      </c>
      <c r="Y71" s="269">
        <f t="shared" si="24"/>
        <v>-35.74280701729365</v>
      </c>
      <c r="Z71" s="269">
        <f t="shared" si="25"/>
        <v>-5.967062784757279</v>
      </c>
      <c r="AA71" s="268" t="str">
        <f t="shared" si="7"/>
        <v>0.481615924418313+0.354504285705329i</v>
      </c>
      <c r="AB71" s="268">
        <f t="shared" si="26"/>
        <v>-4.4656947304701768</v>
      </c>
      <c r="AC71" s="268">
        <f t="shared" si="27"/>
        <v>36.355766315189641</v>
      </c>
    </row>
    <row r="72" spans="1:29">
      <c r="A72" s="276">
        <v>0.7</v>
      </c>
      <c r="B72" s="275">
        <f t="shared" si="8"/>
        <v>50118.723362727229</v>
      </c>
      <c r="C72" s="274">
        <f t="shared" si="9"/>
        <v>314905.22624728602</v>
      </c>
      <c r="D72" s="273" t="str">
        <f t="shared" si="10"/>
        <v>314905.226247286i</v>
      </c>
      <c r="E72" s="272">
        <f t="shared" si="28"/>
        <v>5.9110587252706432</v>
      </c>
      <c r="F72" s="229" t="str">
        <f t="shared" si="29"/>
        <v>1.82726664599825-1.37325096613392i</v>
      </c>
      <c r="G72" s="229">
        <f t="shared" si="12"/>
        <v>7.1806315492052333</v>
      </c>
      <c r="H72" s="229">
        <f t="shared" si="13"/>
        <v>-36.926065957900924</v>
      </c>
      <c r="I72" s="271">
        <f t="shared" si="30"/>
        <v>4.4518440109597525E-2</v>
      </c>
      <c r="J72" s="271" t="str">
        <f t="shared" si="31"/>
        <v>0.0137618427636944-0.010342477334884i</v>
      </c>
      <c r="K72" s="271">
        <f t="shared" si="16"/>
        <v>-35.281875158916229</v>
      </c>
      <c r="L72" s="271">
        <f t="shared" si="17"/>
        <v>-36.926065957900889</v>
      </c>
      <c r="M72" s="270">
        <f t="shared" si="32"/>
        <v>1.205738685695867</v>
      </c>
      <c r="N72" s="270" t="str">
        <f t="shared" si="33"/>
        <v>0.693865414184301+0.14719639710306i</v>
      </c>
      <c r="O72" s="270">
        <f t="shared" si="18"/>
        <v>-2.9833187773190275</v>
      </c>
      <c r="P72" s="270">
        <f t="shared" si="19"/>
        <v>11.9771458149055</v>
      </c>
      <c r="Q72" s="229">
        <f t="shared" si="34"/>
        <v>-166.66666666666666</v>
      </c>
      <c r="R72" s="229" t="str">
        <f t="shared" si="35"/>
        <v>-0.0661805967121023+0.15950833336053i</v>
      </c>
      <c r="S72" s="229">
        <f t="shared" si="20"/>
        <v>-15.254518782427963</v>
      </c>
      <c r="T72" s="229">
        <f t="shared" si="21"/>
        <v>112.53374264786251</v>
      </c>
      <c r="U72" s="227" t="str">
        <f t="shared" si="5"/>
        <v>0.0981153759094732+0.38234682568268i</v>
      </c>
      <c r="V72" s="227">
        <f t="shared" si="22"/>
        <v>-8.073887233222738</v>
      </c>
      <c r="W72" s="227">
        <f t="shared" si="23"/>
        <v>75.607676689961579</v>
      </c>
      <c r="X72" s="269" t="str">
        <f t="shared" si="6"/>
        <v>0.0170552981479387-0.00423716972755969i</v>
      </c>
      <c r="Y72" s="269">
        <f t="shared" si="24"/>
        <v>-35.102709530038553</v>
      </c>
      <c r="Z72" s="269">
        <f t="shared" si="25"/>
        <v>-13.951935353160025</v>
      </c>
      <c r="AA72" s="268" t="str">
        <f t="shared" si="7"/>
        <v>0.593492489664828+0.414816215511138i</v>
      </c>
      <c r="AB72" s="268">
        <f t="shared" si="26"/>
        <v>-2.8041531484413356</v>
      </c>
      <c r="AC72" s="268">
        <f t="shared" si="27"/>
        <v>34.951276419646405</v>
      </c>
    </row>
    <row r="73" spans="1:29">
      <c r="A73" s="276">
        <v>0.8</v>
      </c>
      <c r="B73" s="275">
        <f t="shared" si="8"/>
        <v>63095.734448019342</v>
      </c>
      <c r="C73" s="274">
        <f t="shared" si="9"/>
        <v>396442.19162950001</v>
      </c>
      <c r="D73" s="273" t="str">
        <f t="shared" si="10"/>
        <v>396442.1916295i</v>
      </c>
      <c r="E73" s="272">
        <f t="shared" si="28"/>
        <v>5.9110587252706432</v>
      </c>
      <c r="F73" s="229" t="str">
        <f t="shared" si="29"/>
        <v>1.51130198448357-1.42730726885377i</v>
      </c>
      <c r="G73" s="229">
        <f t="shared" si="12"/>
        <v>6.356083601948745</v>
      </c>
      <c r="H73" s="229">
        <f t="shared" si="13"/>
        <v>-43.362751790398903</v>
      </c>
      <c r="I73" s="271">
        <f t="shared" si="30"/>
        <v>4.4518440109597525E-2</v>
      </c>
      <c r="J73" s="271" t="str">
        <f t="shared" si="31"/>
        <v>0.011382192262126-0.0107495959894309i</v>
      </c>
      <c r="K73" s="271">
        <f t="shared" si="16"/>
        <v>-36.106423106172713</v>
      </c>
      <c r="L73" s="271">
        <f t="shared" si="17"/>
        <v>-43.362751790398846</v>
      </c>
      <c r="M73" s="270">
        <f t="shared" si="32"/>
        <v>1.205738685695867</v>
      </c>
      <c r="N73" s="270" t="str">
        <f t="shared" si="33"/>
        <v>0.728480397209281+0.15379079012051i</v>
      </c>
      <c r="O73" s="270">
        <f t="shared" si="18"/>
        <v>-2.5622746765324447</v>
      </c>
      <c r="P73" s="270">
        <f t="shared" si="19"/>
        <v>11.92077498609828</v>
      </c>
      <c r="Q73" s="229">
        <f t="shared" si="34"/>
        <v>-166.66666666666666</v>
      </c>
      <c r="R73" s="229" t="str">
        <f t="shared" si="35"/>
        <v>-0.0252920689756045+0.144162528655532i</v>
      </c>
      <c r="S73" s="229">
        <f t="shared" si="20"/>
        <v>-16.69129373679128</v>
      </c>
      <c r="T73" s="229">
        <f t="shared" si="21"/>
        <v>99.950779868319671</v>
      </c>
      <c r="U73" s="227" t="str">
        <f t="shared" si="5"/>
        <v>0.167540271011854+0.253972669538506i</v>
      </c>
      <c r="V73" s="227">
        <f t="shared" si="22"/>
        <v>-10.335210134842548</v>
      </c>
      <c r="W73" s="227">
        <f t="shared" si="23"/>
        <v>56.588028077920804</v>
      </c>
      <c r="X73" s="269" t="str">
        <f t="shared" si="6"/>
        <v>0.0161128187183362-0.00799724019543513i</v>
      </c>
      <c r="Y73" s="269">
        <f t="shared" si="24"/>
        <v>-34.900199697218014</v>
      </c>
      <c r="Z73" s="269">
        <f t="shared" si="25"/>
        <v>-26.396483745932585</v>
      </c>
      <c r="AA73" s="268" t="str">
        <f t="shared" si="7"/>
        <v>0.749014442263606+0.413257213010471i</v>
      </c>
      <c r="AB73" s="268">
        <f t="shared" si="26"/>
        <v>-1.3560512675777248</v>
      </c>
      <c r="AC73" s="268">
        <f t="shared" si="27"/>
        <v>28.88704303056458</v>
      </c>
    </row>
    <row r="74" spans="1:29">
      <c r="A74" s="276">
        <v>0.9</v>
      </c>
      <c r="B74" s="275">
        <f t="shared" si="8"/>
        <v>79432.823472428179</v>
      </c>
      <c r="C74" s="274">
        <f t="shared" si="9"/>
        <v>499091.14934975049</v>
      </c>
      <c r="D74" s="273" t="str">
        <f t="shared" si="10"/>
        <v>499091.14934975i</v>
      </c>
      <c r="E74" s="272">
        <f t="shared" si="28"/>
        <v>5.9110587252706432</v>
      </c>
      <c r="F74" s="229" t="str">
        <f t="shared" si="29"/>
        <v>1.18621693342599-1.40875786581425i</v>
      </c>
      <c r="G74" s="229">
        <f t="shared" si="12"/>
        <v>5.3041862705525125</v>
      </c>
      <c r="H74" s="229">
        <f t="shared" si="13"/>
        <v>-49.901602571055953</v>
      </c>
      <c r="I74" s="271">
        <f t="shared" si="30"/>
        <v>4.4518440109597525E-2</v>
      </c>
      <c r="J74" s="271" t="str">
        <f t="shared" si="31"/>
        <v>0.00893385262473389-0.0106098933529551i</v>
      </c>
      <c r="K74" s="271">
        <f t="shared" si="16"/>
        <v>-37.15832043756896</v>
      </c>
      <c r="L74" s="271">
        <f t="shared" si="17"/>
        <v>-49.901602571056038</v>
      </c>
      <c r="M74" s="270">
        <f t="shared" si="32"/>
        <v>1.205738685695867</v>
      </c>
      <c r="N74" s="270" t="str">
        <f t="shared" si="33"/>
        <v>0.764096181754384+0.152291910641615i</v>
      </c>
      <c r="O74" s="270">
        <f t="shared" si="18"/>
        <v>-2.167856948781492</v>
      </c>
      <c r="P74" s="270">
        <f t="shared" si="19"/>
        <v>11.271906724113487</v>
      </c>
      <c r="Q74" s="229">
        <f t="shared" si="34"/>
        <v>-166.66666666666666</v>
      </c>
      <c r="R74" s="229" t="str">
        <f t="shared" si="35"/>
        <v>0.00646797618368882+0.117725159795255i</v>
      </c>
      <c r="S74" s="229">
        <f t="shared" si="20"/>
        <v>-18.569524581528011</v>
      </c>
      <c r="T74" s="229">
        <f t="shared" si="21"/>
        <v>86.855255641663348</v>
      </c>
      <c r="U74" s="227" t="str">
        <f t="shared" si="5"/>
        <v>0.173518667739893+0.130535765714741i</v>
      </c>
      <c r="V74" s="227">
        <f t="shared" si="22"/>
        <v>-13.265338310975496</v>
      </c>
      <c r="W74" s="227">
        <f t="shared" si="23"/>
        <v>36.953653070607309</v>
      </c>
      <c r="X74" s="269" t="str">
        <f t="shared" si="6"/>
        <v>0.0125246328642103-0.0108592662186166i</v>
      </c>
      <c r="Y74" s="269">
        <f t="shared" si="24"/>
        <v>-35.609989317983434</v>
      </c>
      <c r="Z74" s="269">
        <f t="shared" si="25"/>
        <v>-40.926357462124294</v>
      </c>
      <c r="AA74" s="268" t="str">
        <f t="shared" si="7"/>
        <v>0.873621051100564+0.322246484095693i</v>
      </c>
      <c r="AB74" s="268">
        <f t="shared" si="26"/>
        <v>-0.61952582919599197</v>
      </c>
      <c r="AC74" s="268">
        <f t="shared" si="27"/>
        <v>20.247151833045223</v>
      </c>
    </row>
    <row r="75" spans="1:29">
      <c r="A75" s="276">
        <v>1</v>
      </c>
      <c r="B75" s="275">
        <f t="shared" si="8"/>
        <v>100000</v>
      </c>
      <c r="C75" s="274">
        <f t="shared" si="9"/>
        <v>628318.53071795858</v>
      </c>
      <c r="D75" s="273" t="str">
        <f t="shared" si="10"/>
        <v>628318.530717959i</v>
      </c>
      <c r="E75" s="272">
        <f t="shared" si="28"/>
        <v>5.9110587252706432</v>
      </c>
      <c r="F75" s="229" t="str">
        <f t="shared" si="29"/>
        <v>0.884633411231604-1.32167170808795i</v>
      </c>
      <c r="G75" s="229">
        <f t="shared" si="12"/>
        <v>4.0301620522909314</v>
      </c>
      <c r="H75" s="229">
        <f t="shared" si="13"/>
        <v>-56.20445101859206</v>
      </c>
      <c r="I75" s="271">
        <f t="shared" si="30"/>
        <v>4.4518440109597525E-2</v>
      </c>
      <c r="J75" s="271" t="str">
        <f t="shared" si="31"/>
        <v>0.00666251197412354-0.00995401424951485i</v>
      </c>
      <c r="K75" s="271">
        <f t="shared" si="16"/>
        <v>-38.432344655830526</v>
      </c>
      <c r="L75" s="271">
        <f t="shared" si="17"/>
        <v>-56.204451018592174</v>
      </c>
      <c r="M75" s="270">
        <f t="shared" si="32"/>
        <v>1.205738685695867</v>
      </c>
      <c r="N75" s="270" t="str">
        <f t="shared" si="33"/>
        <v>0.797137945516578+0.143173985845912i</v>
      </c>
      <c r="O75" s="270">
        <f t="shared" si="18"/>
        <v>-1.8314403204425527</v>
      </c>
      <c r="P75" s="270">
        <f t="shared" si="19"/>
        <v>10.182330912339323</v>
      </c>
      <c r="Q75" s="229">
        <f t="shared" si="34"/>
        <v>-166.66666666666666</v>
      </c>
      <c r="R75" s="229" t="str">
        <f t="shared" si="35"/>
        <v>0.0249777315572568+0.0866133787705533i</v>
      </c>
      <c r="S75" s="229">
        <f t="shared" si="20"/>
        <v>-20.901357708638919</v>
      </c>
      <c r="T75" s="229">
        <f t="shared" si="21"/>
        <v>73.913395669567549</v>
      </c>
      <c r="U75" s="227" t="str">
        <f t="shared" si="5"/>
        <v>0.136570588135269+0.0436087275886477i</v>
      </c>
      <c r="V75" s="227">
        <f t="shared" si="22"/>
        <v>-16.871195656347997</v>
      </c>
      <c r="W75" s="227">
        <f t="shared" si="23"/>
        <v>17.708944650975507</v>
      </c>
      <c r="X75" s="269" t="str">
        <f t="shared" si="6"/>
        <v>0.00827748297924921-0.011110397233788i</v>
      </c>
      <c r="Y75" s="269">
        <f t="shared" si="24"/>
        <v>-37.167945728290817</v>
      </c>
      <c r="Z75" s="269">
        <f t="shared" si="25"/>
        <v>-53.313103217116335</v>
      </c>
      <c r="AA75" s="268" t="str">
        <f t="shared" si="7"/>
        <v>0.912520334017993+0.211908274141429i</v>
      </c>
      <c r="AB75" s="268">
        <f t="shared" si="26"/>
        <v>-0.56704139290284628</v>
      </c>
      <c r="AC75" s="268">
        <f t="shared" si="27"/>
        <v>13.073678713815152</v>
      </c>
    </row>
    <row r="76" spans="1:29">
      <c r="A76" s="276">
        <v>1.1000000000000001</v>
      </c>
      <c r="B76" s="275">
        <f t="shared" si="8"/>
        <v>125892.5411794168</v>
      </c>
      <c r="C76" s="274">
        <f t="shared" si="9"/>
        <v>791006.16502201266</v>
      </c>
      <c r="D76" s="273" t="str">
        <f t="shared" si="10"/>
        <v>791006.165022013i</v>
      </c>
      <c r="E76" s="272">
        <f t="shared" si="28"/>
        <v>5.9110587252706432</v>
      </c>
      <c r="F76" s="229" t="str">
        <f t="shared" si="29"/>
        <v>0.630555787722178-1.18545974172723i</v>
      </c>
      <c r="G76" s="229">
        <f t="shared" si="12"/>
        <v>2.5597534853201251</v>
      </c>
      <c r="H76" s="229">
        <f t="shared" si="13"/>
        <v>-61.991121087061771</v>
      </c>
      <c r="I76" s="271">
        <f t="shared" si="30"/>
        <v>4.4518440109597525E-2</v>
      </c>
      <c r="J76" s="271" t="str">
        <f t="shared" si="31"/>
        <v>0.00474895638432091-0.00892814992495383i</v>
      </c>
      <c r="K76" s="271">
        <f t="shared" si="16"/>
        <v>-39.902753222801337</v>
      </c>
      <c r="L76" s="271">
        <f t="shared" si="17"/>
        <v>-61.991121087061863</v>
      </c>
      <c r="M76" s="270">
        <f t="shared" si="32"/>
        <v>1.205738685695867</v>
      </c>
      <c r="N76" s="270" t="str">
        <f t="shared" si="33"/>
        <v>0.824975265471698+0.128586367682987i</v>
      </c>
      <c r="O76" s="270">
        <f t="shared" si="18"/>
        <v>-1.5669330305112064</v>
      </c>
      <c r="P76" s="270">
        <f t="shared" si="19"/>
        <v>8.8592330703347066</v>
      </c>
      <c r="Q76" s="229">
        <f t="shared" si="34"/>
        <v>-166.66666666666666</v>
      </c>
      <c r="R76" s="229" t="str">
        <f t="shared" si="35"/>
        <v>0.031073265471012+0.0578380442239288i</v>
      </c>
      <c r="S76" s="229">
        <f t="shared" si="20"/>
        <v>-23.65443416703382</v>
      </c>
      <c r="T76" s="229">
        <f t="shared" si="21"/>
        <v>61.753256834505287</v>
      </c>
      <c r="U76" s="227" t="str">
        <f t="shared" si="5"/>
        <v>0.0881581003538811-0.000365991723957945i</v>
      </c>
      <c r="V76" s="227">
        <f t="shared" si="22"/>
        <v>-21.094680681713687</v>
      </c>
      <c r="W76" s="227">
        <f t="shared" si="23"/>
        <v>-0.2378642525564853</v>
      </c>
      <c r="X76" s="269" t="str">
        <f t="shared" si="6"/>
        <v>0.00520416102169109-0.00979342428581492i</v>
      </c>
      <c r="Y76" s="269">
        <f t="shared" si="24"/>
        <v>-39.101144810446357</v>
      </c>
      <c r="Z76" s="269">
        <f t="shared" si="25"/>
        <v>-62.014118253567986</v>
      </c>
      <c r="AA76" s="268" t="str">
        <f t="shared" si="7"/>
        <v>0.90479143851319+0.140655108691933i</v>
      </c>
      <c r="AB76" s="268">
        <f t="shared" si="26"/>
        <v>-0.76532461815622499</v>
      </c>
      <c r="AC76" s="268">
        <f t="shared" si="27"/>
        <v>8.8362359038286193</v>
      </c>
    </row>
    <row r="77" spans="1:29">
      <c r="A77" s="276">
        <v>1.2</v>
      </c>
      <c r="B77" s="275">
        <f t="shared" si="8"/>
        <v>158489.31924611135</v>
      </c>
      <c r="C77" s="274">
        <f t="shared" si="9"/>
        <v>995817.7620320617</v>
      </c>
      <c r="D77" s="273" t="str">
        <f t="shared" si="10"/>
        <v>995817.762032062i</v>
      </c>
      <c r="E77" s="272">
        <f t="shared" si="28"/>
        <v>5.9110587252706432</v>
      </c>
      <c r="F77" s="229" t="str">
        <f t="shared" si="29"/>
        <v>0.433311928394436-1.02527322795262i</v>
      </c>
      <c r="G77" s="229">
        <f t="shared" si="12"/>
        <v>0.93051823763873009</v>
      </c>
      <c r="H77" s="229">
        <f t="shared" si="13"/>
        <v>-67.089588860469235</v>
      </c>
      <c r="I77" s="271">
        <f t="shared" si="30"/>
        <v>4.4518440109597525E-2</v>
      </c>
      <c r="J77" s="271" t="str">
        <f t="shared" si="31"/>
        <v>0.00326343757177251-0.00772172413030676i</v>
      </c>
      <c r="K77" s="271">
        <f t="shared" si="16"/>
        <v>-41.531988470482716</v>
      </c>
      <c r="L77" s="271">
        <f t="shared" si="17"/>
        <v>-67.089588860469291</v>
      </c>
      <c r="M77" s="270">
        <f t="shared" si="32"/>
        <v>1.205738685695867</v>
      </c>
      <c r="N77" s="270" t="str">
        <f t="shared" si="33"/>
        <v>0.846585899277901+0.111302712817894i</v>
      </c>
      <c r="O77" s="270">
        <f t="shared" si="18"/>
        <v>-1.3721529707015059</v>
      </c>
      <c r="P77" s="270">
        <f t="shared" si="19"/>
        <v>7.4898589192574985</v>
      </c>
      <c r="Q77" s="229">
        <f t="shared" si="34"/>
        <v>-166.66666666666666</v>
      </c>
      <c r="R77" s="229" t="str">
        <f t="shared" si="35"/>
        <v>0.0289936096245133+0.0355857273301378i</v>
      </c>
      <c r="S77" s="229">
        <f t="shared" si="20"/>
        <v>-26.763409495486165</v>
      </c>
      <c r="T77" s="229">
        <f t="shared" si="21"/>
        <v>50.828440127797371</v>
      </c>
      <c r="U77" s="227" t="str">
        <f t="shared" si="5"/>
        <v>0.0490483704263255-0.0143066515969823i</v>
      </c>
      <c r="V77" s="227">
        <f t="shared" si="22"/>
        <v>-25.832891257847429</v>
      </c>
      <c r="W77" s="227">
        <f t="shared" si="23"/>
        <v>-16.261148732671845</v>
      </c>
      <c r="X77" s="269" t="str">
        <f t="shared" si="6"/>
        <v>0.00330884907476861-0.0081697769261823i</v>
      </c>
      <c r="Y77" s="269">
        <f t="shared" si="24"/>
        <v>-41.096139876216782</v>
      </c>
      <c r="Z77" s="269">
        <f t="shared" si="25"/>
        <v>-67.95151379360162</v>
      </c>
      <c r="AA77" s="268" t="str">
        <f t="shared" si="7"/>
        <v>0.891810290565833+0.103626610056227i</v>
      </c>
      <c r="AB77" s="268">
        <f t="shared" si="26"/>
        <v>-0.93630437643557562</v>
      </c>
      <c r="AC77" s="268">
        <f t="shared" si="27"/>
        <v>6.6279339861251323</v>
      </c>
    </row>
    <row r="78" spans="1:29">
      <c r="A78" s="276">
        <v>1.3</v>
      </c>
      <c r="B78" s="275">
        <f t="shared" si="8"/>
        <v>199526.23149688804</v>
      </c>
      <c r="C78" s="274">
        <f t="shared" si="9"/>
        <v>1253660.2861381597</v>
      </c>
      <c r="D78" s="273" t="str">
        <f t="shared" si="10"/>
        <v>1253660.28613816i</v>
      </c>
      <c r="E78" s="272">
        <f t="shared" si="28"/>
        <v>5.9110587252706432</v>
      </c>
      <c r="F78" s="229" t="str">
        <f t="shared" si="29"/>
        <v>0.289691628951823-0.862772827090767i</v>
      </c>
      <c r="G78" s="229">
        <f t="shared" si="12"/>
        <v>-0.8181328711076653</v>
      </c>
      <c r="H78" s="229">
        <f t="shared" si="13"/>
        <v>-71.439589196121773</v>
      </c>
      <c r="I78" s="271">
        <f t="shared" si="30"/>
        <v>4.4518440109597525E-2</v>
      </c>
      <c r="J78" s="271" t="str">
        <f t="shared" si="31"/>
        <v>0.00218177826226096-0.00649787156856065i</v>
      </c>
      <c r="K78" s="271">
        <f t="shared" si="16"/>
        <v>-43.280639579229145</v>
      </c>
      <c r="L78" s="271">
        <f t="shared" si="17"/>
        <v>-71.439589196121801</v>
      </c>
      <c r="M78" s="270">
        <f t="shared" si="32"/>
        <v>1.205738685695867</v>
      </c>
      <c r="N78" s="270" t="str">
        <f t="shared" si="33"/>
        <v>0.862321436861427+0.0937105391934867i</v>
      </c>
      <c r="O78" s="270">
        <f t="shared" si="18"/>
        <v>-1.2356280045002239</v>
      </c>
      <c r="P78" s="270">
        <f t="shared" si="19"/>
        <v>6.2021311428630863</v>
      </c>
      <c r="Q78" s="229">
        <f t="shared" si="34"/>
        <v>-166.66666666666666</v>
      </c>
      <c r="R78" s="229" t="str">
        <f t="shared" si="35"/>
        <v>0.0233277853390085+0.0205410452075483i</v>
      </c>
      <c r="S78" s="229">
        <f t="shared" si="20"/>
        <v>-30.149688791923403</v>
      </c>
      <c r="T78" s="229">
        <f t="shared" si="21"/>
        <v>41.365205268586756</v>
      </c>
      <c r="U78" s="227" t="str">
        <f t="shared" si="5"/>
        <v>0.0244801197798115-0.0141760104601552i</v>
      </c>
      <c r="V78" s="227">
        <f t="shared" si="22"/>
        <v>-30.967821663031074</v>
      </c>
      <c r="W78" s="227">
        <f t="shared" si="23"/>
        <v>-30.074383927535038</v>
      </c>
      <c r="X78" s="269" t="str">
        <f t="shared" si="6"/>
        <v>0.00213928200364419-0.00669201949133832i</v>
      </c>
      <c r="Y78" s="269">
        <f t="shared" si="24"/>
        <v>-43.066279076684097</v>
      </c>
      <c r="Z78" s="269">
        <f t="shared" si="25"/>
        <v>-72.272138506885682</v>
      </c>
      <c r="AA78" s="268" t="str">
        <f t="shared" si="7"/>
        <v>0.885169933962534+0.0831990845048687i</v>
      </c>
      <c r="AB78" s="268">
        <f t="shared" si="26"/>
        <v>-1.02126750195517</v>
      </c>
      <c r="AC78" s="268">
        <f t="shared" si="27"/>
        <v>5.3695818320991995</v>
      </c>
    </row>
    <row r="79" spans="1:29">
      <c r="A79" s="276">
        <v>1.4</v>
      </c>
      <c r="B79" s="275">
        <f t="shared" si="8"/>
        <v>251188.643150958</v>
      </c>
      <c r="C79" s="274">
        <f t="shared" si="9"/>
        <v>1578264.7919764756</v>
      </c>
      <c r="D79" s="273" t="str">
        <f t="shared" si="10"/>
        <v>1578264.79197648i</v>
      </c>
      <c r="E79" s="272">
        <f t="shared" si="28"/>
        <v>5.9110587252706432</v>
      </c>
      <c r="F79" s="229" t="str">
        <f t="shared" si="29"/>
        <v>0.189923195213659-0.712014779903919i</v>
      </c>
      <c r="G79" s="229">
        <f t="shared" si="12"/>
        <v>-2.6517148482290329</v>
      </c>
      <c r="H79" s="229">
        <f t="shared" si="13"/>
        <v>-75.064632145219278</v>
      </c>
      <c r="I79" s="271">
        <f t="shared" si="30"/>
        <v>4.4518440109597525E-2</v>
      </c>
      <c r="J79" s="271" t="str">
        <f t="shared" si="31"/>
        <v>0.00143038409606657-0.00536245515558629i</v>
      </c>
      <c r="K79" s="271">
        <f t="shared" si="16"/>
        <v>-45.114221556350515</v>
      </c>
      <c r="L79" s="271">
        <f t="shared" si="17"/>
        <v>-75.064632145219306</v>
      </c>
      <c r="M79" s="270">
        <f t="shared" si="32"/>
        <v>1.205738685695867</v>
      </c>
      <c r="N79" s="270" t="str">
        <f t="shared" si="33"/>
        <v>0.873252438250121+0.0773612480738448i</v>
      </c>
      <c r="O79" s="270">
        <f t="shared" si="18"/>
        <v>-1.1432528298497981</v>
      </c>
      <c r="P79" s="270">
        <f t="shared" si="19"/>
        <v>5.0626045175058509</v>
      </c>
      <c r="Q79" s="229">
        <f t="shared" si="34"/>
        <v>-166.66666666666666</v>
      </c>
      <c r="R79" s="229" t="str">
        <f t="shared" si="35"/>
        <v>0.017167976354901+0.011316560114744i</v>
      </c>
      <c r="S79" s="229">
        <f t="shared" si="20"/>
        <v>-33.738609691807177</v>
      </c>
      <c r="T79" s="229">
        <f t="shared" si="21"/>
        <v>33.39154504315114</v>
      </c>
      <c r="U79" s="227" t="str">
        <f t="shared" si="5"/>
        <v>0.0113181549840443-0.0100745756499109i</v>
      </c>
      <c r="V79" s="227">
        <f t="shared" si="22"/>
        <v>-36.39032454003619</v>
      </c>
      <c r="W79" s="227">
        <f t="shared" si="23"/>
        <v>-41.673087102068081</v>
      </c>
      <c r="X79" s="269" t="str">
        <f t="shared" si="6"/>
        <v>0.00139134581231899-0.00543802073572102i</v>
      </c>
      <c r="Y79" s="269">
        <f t="shared" si="24"/>
        <v>-45.015803666308507</v>
      </c>
      <c r="Z79" s="269">
        <f t="shared" si="25"/>
        <v>-75.648450580359807</v>
      </c>
      <c r="AA79" s="268" t="str">
        <f t="shared" si="7"/>
        <v>0.883954732912301+0.069239441981377i</v>
      </c>
      <c r="AB79" s="268">
        <f t="shared" si="26"/>
        <v>-1.0448349398077881</v>
      </c>
      <c r="AC79" s="268">
        <f t="shared" si="27"/>
        <v>4.4787860823653718</v>
      </c>
    </row>
    <row r="80" spans="1:29">
      <c r="A80" s="276">
        <v>1.5</v>
      </c>
      <c r="B80" s="275">
        <f t="shared" si="8"/>
        <v>316227.76601683802</v>
      </c>
      <c r="C80" s="274">
        <f t="shared" si="9"/>
        <v>1986917.6531592207</v>
      </c>
      <c r="D80" s="273" t="str">
        <f t="shared" si="10"/>
        <v>1986917.65315922i</v>
      </c>
      <c r="E80" s="272">
        <f t="shared" si="28"/>
        <v>5.9110587252706432</v>
      </c>
      <c r="F80" s="229" t="str">
        <f t="shared" si="29"/>
        <v>0.122861651888953-0.579823893419012i</v>
      </c>
      <c r="G80" s="229">
        <f t="shared" si="12"/>
        <v>-4.5433330682689164</v>
      </c>
      <c r="H80" s="229">
        <f t="shared" si="13"/>
        <v>-78.036283534154776</v>
      </c>
      <c r="I80" s="271">
        <f t="shared" si="30"/>
        <v>4.4518440109597525E-2</v>
      </c>
      <c r="J80" s="271" t="str">
        <f t="shared" si="31"/>
        <v>0.000925318009107433-0.00436687511882333i</v>
      </c>
      <c r="K80" s="271">
        <f t="shared" si="16"/>
        <v>-47.005839776390403</v>
      </c>
      <c r="L80" s="271">
        <f t="shared" si="17"/>
        <v>-78.036283534154805</v>
      </c>
      <c r="M80" s="270">
        <f t="shared" si="32"/>
        <v>1.205738685695867</v>
      </c>
      <c r="N80" s="270" t="str">
        <f t="shared" si="33"/>
        <v>0.88059996151109+0.0630115929327595i</v>
      </c>
      <c r="O80" s="270">
        <f t="shared" si="18"/>
        <v>-1.082246915562382</v>
      </c>
      <c r="P80" s="270">
        <f t="shared" si="19"/>
        <v>4.0928407725755189</v>
      </c>
      <c r="Q80" s="229">
        <f t="shared" si="34"/>
        <v>-166.66666666666666</v>
      </c>
      <c r="R80" s="229" t="str">
        <f t="shared" si="35"/>
        <v>0.0119452658172687+0.00603521818041451i</v>
      </c>
      <c r="S80" s="229">
        <f t="shared" si="20"/>
        <v>-37.468723247561002</v>
      </c>
      <c r="T80" s="229">
        <f t="shared" si="21"/>
        <v>26.804701046735623</v>
      </c>
      <c r="U80" s="227" t="str">
        <f t="shared" si="5"/>
        <v>0.00496697879356342-0.00618465365893781i</v>
      </c>
      <c r="V80" s="227">
        <f t="shared" si="22"/>
        <v>-42.012056315829923</v>
      </c>
      <c r="W80" s="227">
        <f t="shared" si="23"/>
        <v>-51.231582487419182</v>
      </c>
      <c r="X80" s="269" t="str">
        <f t="shared" si="6"/>
        <v>0.000902624200669553-0.0043942838515924i</v>
      </c>
      <c r="Y80" s="269">
        <f t="shared" si="24"/>
        <v>-46.962757423097372</v>
      </c>
      <c r="Z80" s="269">
        <f t="shared" si="25"/>
        <v>-78.392402358082364</v>
      </c>
      <c r="AA80" s="268" t="str">
        <f t="shared" si="7"/>
        <v>0.885355117977653+0.0578231846950563i</v>
      </c>
      <c r="AB80" s="268">
        <f t="shared" si="26"/>
        <v>-1.0391645622693466</v>
      </c>
      <c r="AC80" s="268">
        <f t="shared" si="27"/>
        <v>3.736721948647967</v>
      </c>
    </row>
    <row r="81" spans="1:29">
      <c r="A81" s="276">
        <v>1.6</v>
      </c>
      <c r="B81" s="275">
        <f t="shared" si="8"/>
        <v>398107.17055349756</v>
      </c>
      <c r="C81" s="274">
        <f t="shared" si="9"/>
        <v>2501381.1247045733</v>
      </c>
      <c r="D81" s="273" t="str">
        <f t="shared" si="10"/>
        <v>2501381.12470457i</v>
      </c>
      <c r="E81" s="272">
        <f t="shared" si="28"/>
        <v>5.9110587252706432</v>
      </c>
      <c r="F81" s="229" t="str">
        <f t="shared" si="29"/>
        <v>0.0787765084699447-0.468011766079301i</v>
      </c>
      <c r="G81" s="229">
        <f t="shared" si="12"/>
        <v>-6.4735303238294195</v>
      </c>
      <c r="H81" s="229">
        <f t="shared" si="13"/>
        <v>-80.445442366222139</v>
      </c>
      <c r="I81" s="271">
        <f t="shared" si="30"/>
        <v>4.4518440109597525E-2</v>
      </c>
      <c r="J81" s="271" t="str">
        <f t="shared" si="31"/>
        <v>0.000593295962256214-0.00352477529781848i</v>
      </c>
      <c r="K81" s="271">
        <f t="shared" si="16"/>
        <v>-48.936037031950889</v>
      </c>
      <c r="L81" s="271">
        <f t="shared" si="17"/>
        <v>-80.445442366222139</v>
      </c>
      <c r="M81" s="270">
        <f t="shared" si="32"/>
        <v>1.205738685695867</v>
      </c>
      <c r="N81" s="270" t="str">
        <f t="shared" si="33"/>
        <v>0.885430105437371+0.0508672006132189i</v>
      </c>
      <c r="O81" s="270">
        <f t="shared" si="18"/>
        <v>-1.0426044425867163</v>
      </c>
      <c r="P81" s="270">
        <f t="shared" si="19"/>
        <v>3.2879793800315711</v>
      </c>
      <c r="Q81" s="229">
        <f t="shared" si="34"/>
        <v>-166.66666666666666</v>
      </c>
      <c r="R81" s="229" t="str">
        <f t="shared" si="35"/>
        <v>0.00801987845949037+0.00314893012610735i</v>
      </c>
      <c r="S81" s="229">
        <f t="shared" si="20"/>
        <v>-41.293959004192558</v>
      </c>
      <c r="T81" s="229">
        <f t="shared" si="21"/>
        <v>21.436988838514665</v>
      </c>
      <c r="U81" s="227" t="str">
        <f t="shared" si="5"/>
        <v>0.00210551437297179-0.00350533576081687i</v>
      </c>
      <c r="V81" s="227">
        <f t="shared" si="22"/>
        <v>-47.767489328021988</v>
      </c>
      <c r="W81" s="227">
        <f t="shared" si="23"/>
        <v>-59.00845352770741</v>
      </c>
      <c r="X81" s="269" t="str">
        <f t="shared" si="6"/>
        <v>0.000582132892932533-0.00353425729860562i</v>
      </c>
      <c r="Y81" s="269">
        <f t="shared" si="24"/>
        <v>-48.917783074809122</v>
      </c>
      <c r="Z81" s="269">
        <f t="shared" si="25"/>
        <v>-80.646706249019445</v>
      </c>
      <c r="AA81" s="268" t="str">
        <f t="shared" si="7"/>
        <v>0.887466433961695+0.0478570965904482i</v>
      </c>
      <c r="AB81" s="268">
        <f t="shared" si="26"/>
        <v>-1.0243504854449554</v>
      </c>
      <c r="AC81" s="268">
        <f t="shared" si="27"/>
        <v>3.0867154972342741</v>
      </c>
    </row>
    <row r="82" spans="1:29">
      <c r="A82" s="276">
        <v>1.7</v>
      </c>
      <c r="B82" s="275">
        <f t="shared" si="8"/>
        <v>501187.23362727236</v>
      </c>
      <c r="C82" s="274">
        <f t="shared" si="9"/>
        <v>3149052.2624728605</v>
      </c>
      <c r="D82" s="273" t="str">
        <f t="shared" si="10"/>
        <v>3149052.26247286i</v>
      </c>
      <c r="E82" s="272">
        <f t="shared" si="28"/>
        <v>5.9110587252706432</v>
      </c>
      <c r="F82" s="229" t="str">
        <f t="shared" si="29"/>
        <v>0.050218008546568-0.375584006586021i</v>
      </c>
      <c r="G82" s="229">
        <f t="shared" si="12"/>
        <v>-8.4289033953757713</v>
      </c>
      <c r="H82" s="229">
        <f t="shared" si="13"/>
        <v>-82.384352411943652</v>
      </c>
      <c r="I82" s="271">
        <f t="shared" si="30"/>
        <v>4.4518440109597525E-2</v>
      </c>
      <c r="J82" s="271" t="str">
        <f t="shared" si="31"/>
        <v>0.00037821099566242-0.00282866655204088i</v>
      </c>
      <c r="K82" s="271">
        <f t="shared" si="16"/>
        <v>-50.891410103497243</v>
      </c>
      <c r="L82" s="271">
        <f t="shared" si="17"/>
        <v>-82.384352411943652</v>
      </c>
      <c r="M82" s="270">
        <f t="shared" si="32"/>
        <v>1.205738685695867</v>
      </c>
      <c r="N82" s="270" t="str">
        <f t="shared" si="33"/>
        <v>0.888559090187847+0.0408247881962333i</v>
      </c>
      <c r="O82" s="270">
        <f t="shared" si="18"/>
        <v>-1.0171156965681456</v>
      </c>
      <c r="P82" s="270">
        <f t="shared" si="19"/>
        <v>2.6306008022996261</v>
      </c>
      <c r="Q82" s="229">
        <f t="shared" si="34"/>
        <v>-166.66666666666666</v>
      </c>
      <c r="R82" s="229" t="str">
        <f t="shared" si="35"/>
        <v>0.00526340886376945+0.00161946710642957i</v>
      </c>
      <c r="S82" s="229">
        <f t="shared" si="20"/>
        <v>-45.181827702726807</v>
      </c>
      <c r="T82" s="229">
        <f t="shared" si="21"/>
        <v>17.102298252368819</v>
      </c>
      <c r="U82" s="227" t="str">
        <f t="shared" si="5"/>
        <v>0.000872563855671944-0.00189552577636334i</v>
      </c>
      <c r="V82" s="227">
        <f t="shared" si="22"/>
        <v>-53.610731098102576</v>
      </c>
      <c r="W82" s="227">
        <f t="shared" si="23"/>
        <v>-65.282054159574827</v>
      </c>
      <c r="X82" s="269" t="str">
        <f t="shared" si="6"/>
        <v>0.000373168774303947-0.00283184486854867i</v>
      </c>
      <c r="Y82" s="269">
        <f t="shared" si="24"/>
        <v>-50.883843433159946</v>
      </c>
      <c r="Z82" s="269">
        <f t="shared" si="25"/>
        <v>-82.493052756578351</v>
      </c>
      <c r="AA82" s="268" t="str">
        <f t="shared" si="7"/>
        <v>0.889409410257457+0.0391730707389927i</v>
      </c>
      <c r="AB82" s="268">
        <f t="shared" si="26"/>
        <v>-1.0095490262308409</v>
      </c>
      <c r="AC82" s="268">
        <f t="shared" si="27"/>
        <v>2.5219004576649224</v>
      </c>
    </row>
    <row r="83" spans="1:29">
      <c r="A83" s="276">
        <v>1.8</v>
      </c>
      <c r="B83" s="275">
        <f t="shared" si="8"/>
        <v>630957.34448019369</v>
      </c>
      <c r="C83" s="274">
        <f t="shared" si="9"/>
        <v>3964421.9162950017</v>
      </c>
      <c r="D83" s="273" t="str">
        <f t="shared" si="10"/>
        <v>3964421.916295i</v>
      </c>
      <c r="E83" s="272">
        <f t="shared" si="28"/>
        <v>5.9110587252706432</v>
      </c>
      <c r="F83" s="229" t="str">
        <f t="shared" si="29"/>
        <v>0.0318932720022198-0.300288591023209i</v>
      </c>
      <c r="G83" s="229">
        <f t="shared" si="12"/>
        <v>-10.400507902385536</v>
      </c>
      <c r="H83" s="229">
        <f t="shared" si="13"/>
        <v>-83.937415366151896</v>
      </c>
      <c r="I83" s="271">
        <f t="shared" si="30"/>
        <v>4.4518440109597525E-2</v>
      </c>
      <c r="J83" s="271" t="str">
        <f t="shared" si="31"/>
        <v>0.000240200408339695-0.00226158802955389i</v>
      </c>
      <c r="K83" s="271">
        <f t="shared" si="16"/>
        <v>-52.863014610507008</v>
      </c>
      <c r="L83" s="271">
        <f t="shared" si="17"/>
        <v>-83.937415366151896</v>
      </c>
      <c r="M83" s="270">
        <f t="shared" si="32"/>
        <v>1.205738685695867</v>
      </c>
      <c r="N83" s="270" t="str">
        <f t="shared" si="33"/>
        <v>0.890566823129853+0.0326421126665954i</v>
      </c>
      <c r="O83" s="270">
        <f t="shared" si="18"/>
        <v>-1.0008391190288448</v>
      </c>
      <c r="P83" s="270">
        <f t="shared" si="19"/>
        <v>2.0991332494987867</v>
      </c>
      <c r="Q83" s="229">
        <f t="shared" si="34"/>
        <v>-166.66666666666666</v>
      </c>
      <c r="R83" s="229" t="str">
        <f t="shared" si="35"/>
        <v>0.00340480066828416+0.000825127145883461i</v>
      </c>
      <c r="S83" s="229">
        <f t="shared" si="20"/>
        <v>-49.110314882174471</v>
      </c>
      <c r="T83" s="229">
        <f t="shared" si="21"/>
        <v>13.622559168834853</v>
      </c>
      <c r="U83" s="227" t="str">
        <f t="shared" si="5"/>
        <v>0.000356366501879273-0.000996106790893854i</v>
      </c>
      <c r="V83" s="227">
        <f t="shared" si="22"/>
        <v>-59.51082278456002</v>
      </c>
      <c r="W83" s="227">
        <f t="shared" si="23"/>
        <v>-70.314856197317027</v>
      </c>
      <c r="X83" s="269" t="str">
        <f t="shared" si="6"/>
        <v>0.000238031412198484-0.00226263146031858i</v>
      </c>
      <c r="Y83" s="269">
        <f t="shared" si="24"/>
        <v>-52.859923010994066</v>
      </c>
      <c r="Z83" s="269">
        <f t="shared" si="25"/>
        <v>-83.994508408372326</v>
      </c>
      <c r="AA83" s="268" t="str">
        <f t="shared" si="7"/>
        <v>0.89091595804723+0.031765985563823i</v>
      </c>
      <c r="AB83" s="268">
        <f t="shared" si="26"/>
        <v>-0.99774751951589136</v>
      </c>
      <c r="AC83" s="268">
        <f t="shared" si="27"/>
        <v>2.042040207278359</v>
      </c>
    </row>
    <row r="84" spans="1:29">
      <c r="A84" s="276">
        <v>1.9</v>
      </c>
      <c r="B84" s="275">
        <f t="shared" si="8"/>
        <v>794328.23472428194</v>
      </c>
      <c r="C84" s="274">
        <f t="shared" si="9"/>
        <v>4990911.4934975058</v>
      </c>
      <c r="D84" s="273" t="str">
        <f t="shared" si="10"/>
        <v>4990911.49349751i</v>
      </c>
      <c r="E84" s="272">
        <f t="shared" si="28"/>
        <v>5.9110587252706432</v>
      </c>
      <c r="F84" s="229" t="str">
        <f t="shared" si="29"/>
        <v>0.020206930033955-0.239516336760987i</v>
      </c>
      <c r="G84" s="229">
        <f t="shared" si="12"/>
        <v>-12.382495552790774</v>
      </c>
      <c r="H84" s="229">
        <f t="shared" si="13"/>
        <v>-85.177628956221454</v>
      </c>
      <c r="I84" s="271">
        <f t="shared" si="30"/>
        <v>4.4518440109597525E-2</v>
      </c>
      <c r="J84" s="271" t="str">
        <f t="shared" si="31"/>
        <v>0.000152186105116773-0.00180388897978272i</v>
      </c>
      <c r="K84" s="271">
        <f t="shared" si="16"/>
        <v>-54.845002260912239</v>
      </c>
      <c r="L84" s="271">
        <f t="shared" si="17"/>
        <v>-85.17762895622144</v>
      </c>
      <c r="M84" s="270">
        <f t="shared" si="32"/>
        <v>1.205738685695867</v>
      </c>
      <c r="N84" s="270" t="str">
        <f t="shared" si="33"/>
        <v>0.891847226740591+0.0260368723164606i</v>
      </c>
      <c r="O84" s="270">
        <f t="shared" si="18"/>
        <v>-0.99049072509816294</v>
      </c>
      <c r="P84" s="270">
        <f t="shared" si="19"/>
        <v>1.6722362777352391</v>
      </c>
      <c r="Q84" s="229">
        <f t="shared" si="34"/>
        <v>-166.66666666666666</v>
      </c>
      <c r="R84" s="229" t="str">
        <f t="shared" si="35"/>
        <v>0.0021824111777921+0.000417890354793941i</v>
      </c>
      <c r="S84" s="229">
        <f t="shared" si="20"/>
        <v>-53.064884145199244</v>
      </c>
      <c r="T84" s="229">
        <f t="shared" si="21"/>
        <v>10.839845336851008</v>
      </c>
      <c r="U84" s="227" t="str">
        <f t="shared" si="5"/>
        <v>0.00014419139692296-0.000514278849449809i</v>
      </c>
      <c r="V84" s="227">
        <f t="shared" si="22"/>
        <v>-65.447379697990016</v>
      </c>
      <c r="W84" s="227">
        <f t="shared" si="23"/>
        <v>-74.337783619370455</v>
      </c>
      <c r="X84" s="269" t="str">
        <f t="shared" si="6"/>
        <v>0.000151280042645731-0.00180422693391096i</v>
      </c>
      <c r="Y84" s="269">
        <f t="shared" si="24"/>
        <v>-54.843750889013378</v>
      </c>
      <c r="Z84" s="269">
        <f t="shared" si="25"/>
        <v>-85.207099210546374</v>
      </c>
      <c r="AA84" s="268" t="str">
        <f t="shared" si="7"/>
        <v>0.89198900007461+0.0255818299195723i</v>
      </c>
      <c r="AB84" s="268">
        <f t="shared" si="26"/>
        <v>-0.98923935319928025</v>
      </c>
      <c r="AC84" s="268">
        <f t="shared" si="27"/>
        <v>1.642766023410281</v>
      </c>
    </row>
    <row r="85" spans="1:29">
      <c r="A85" s="276">
        <v>2</v>
      </c>
      <c r="B85" s="275">
        <f t="shared" si="8"/>
        <v>1000000</v>
      </c>
      <c r="C85" s="274">
        <f t="shared" si="9"/>
        <v>6283185.307179586</v>
      </c>
      <c r="D85" s="273" t="str">
        <f t="shared" si="10"/>
        <v>6283185.30717959i</v>
      </c>
      <c r="E85" s="272">
        <f t="shared" si="28"/>
        <v>5.9110587252706432</v>
      </c>
      <c r="F85" s="229" t="str">
        <f t="shared" si="29"/>
        <v>0.0127832332291058-0.190753445418675i</v>
      </c>
      <c r="G85" s="229">
        <f t="shared" si="12"/>
        <v>-14.371091967537401</v>
      </c>
      <c r="H85" s="229">
        <f t="shared" si="13"/>
        <v>-86.166088474123967</v>
      </c>
      <c r="I85" s="271">
        <f t="shared" si="30"/>
        <v>4.4518440109597525E-2</v>
      </c>
      <c r="J85" s="271" t="str">
        <f t="shared" si="31"/>
        <v>0.0000962754101027655-0.00143663702735111i</v>
      </c>
      <c r="K85" s="271">
        <f t="shared" si="16"/>
        <v>-56.833598675658891</v>
      </c>
      <c r="L85" s="271">
        <f t="shared" si="17"/>
        <v>-86.166088474123981</v>
      </c>
      <c r="M85" s="270">
        <f t="shared" si="32"/>
        <v>1.205738685695867</v>
      </c>
      <c r="N85" s="270" t="str">
        <f t="shared" si="33"/>
        <v>0.892660597555604+0.0207364806882532i</v>
      </c>
      <c r="O85" s="270">
        <f t="shared" si="18"/>
        <v>-0.98392973702911424</v>
      </c>
      <c r="P85" s="270">
        <f t="shared" si="19"/>
        <v>1.3307400185533782</v>
      </c>
      <c r="Q85" s="229">
        <f t="shared" si="34"/>
        <v>-166.66666666666666</v>
      </c>
      <c r="R85" s="229" t="str">
        <f t="shared" si="35"/>
        <v>0.00139079015539475+0.000210833818488406i</v>
      </c>
      <c r="S85" s="229">
        <f t="shared" si="20"/>
        <v>-57.036094769896046</v>
      </c>
      <c r="T85" s="229">
        <f t="shared" si="21"/>
        <v>8.6199990201418615</v>
      </c>
      <c r="U85" s="227" t="str">
        <f t="shared" si="5"/>
        <v>0.0000579960722165944-0.000262602876121603i</v>
      </c>
      <c r="V85" s="227">
        <f t="shared" si="22"/>
        <v>-71.407186737433435</v>
      </c>
      <c r="W85" s="227">
        <f t="shared" si="23"/>
        <v>-77.546089453982106</v>
      </c>
      <c r="X85" s="269" t="str">
        <f t="shared" si="6"/>
        <v>0.0000959036786290267-0.0014367455375309i</v>
      </c>
      <c r="Y85" s="269">
        <f t="shared" si="24"/>
        <v>-56.833095213093301</v>
      </c>
      <c r="Z85" s="269">
        <f t="shared" si="25"/>
        <v>-86.181135382929455</v>
      </c>
      <c r="AA85" s="268" t="str">
        <f t="shared" si="7"/>
        <v>0.892717755888718+0.0205032395453534i</v>
      </c>
      <c r="AB85" s="268">
        <f t="shared" si="26"/>
        <v>-0.98342627446352648</v>
      </c>
      <c r="AC85" s="268">
        <f t="shared" si="27"/>
        <v>1.315693109747907</v>
      </c>
    </row>
    <row r="86" spans="1:29">
      <c r="A86" s="276">
        <v>2.1</v>
      </c>
      <c r="B86" s="275">
        <f t="shared" si="8"/>
        <v>1258925.4117941677</v>
      </c>
      <c r="C86" s="274">
        <f t="shared" si="9"/>
        <v>7910061.650220125</v>
      </c>
      <c r="D86" s="273" t="str">
        <f t="shared" si="10"/>
        <v>7910061.65022012i</v>
      </c>
      <c r="E86" s="272">
        <f t="shared" si="28"/>
        <v>5.9110587252706432</v>
      </c>
      <c r="F86" s="229" t="str">
        <f t="shared" si="29"/>
        <v>0.00807907768971905-0.151771941981979i</v>
      </c>
      <c r="G86" s="229">
        <f t="shared" si="12"/>
        <v>-16.363881353689173</v>
      </c>
      <c r="H86" s="229">
        <f t="shared" si="13"/>
        <v>-86.952924459958069</v>
      </c>
      <c r="I86" s="271">
        <f t="shared" si="30"/>
        <v>4.4518440109597525E-2</v>
      </c>
      <c r="J86" s="271" t="str">
        <f t="shared" si="31"/>
        <v>0.0000608466186831997-0.00114305244178279i</v>
      </c>
      <c r="K86" s="271">
        <f t="shared" si="16"/>
        <v>-58.826388061810619</v>
      </c>
      <c r="L86" s="271">
        <f t="shared" si="17"/>
        <v>-86.952924459958084</v>
      </c>
      <c r="M86" s="270">
        <f t="shared" si="32"/>
        <v>1.205738685695867</v>
      </c>
      <c r="N86" s="270" t="str">
        <f t="shared" si="33"/>
        <v>0.893176004266605+0.0164990835893942i</v>
      </c>
      <c r="O86" s="270">
        <f t="shared" si="18"/>
        <v>-0.97977737611598603</v>
      </c>
      <c r="P86" s="270">
        <f t="shared" si="19"/>
        <v>1.0582688615320335</v>
      </c>
      <c r="Q86" s="229">
        <f t="shared" si="34"/>
        <v>-166.66666666666666</v>
      </c>
      <c r="R86" s="229" t="str">
        <f t="shared" si="35"/>
        <v>0.000883065747975433+0.000106111173423113i</v>
      </c>
      <c r="S86" s="229">
        <f t="shared" si="20"/>
        <v>-61.017879967442283</v>
      </c>
      <c r="T86" s="229">
        <f t="shared" si="21"/>
        <v>6.8519379109779663</v>
      </c>
      <c r="U86" s="227" t="str">
        <f t="shared" si="5"/>
        <v>0.0000232390556394358-0.000133167323054168i</v>
      </c>
      <c r="V86" s="227">
        <f t="shared" si="22"/>
        <v>-77.381761321131435</v>
      </c>
      <c r="W86" s="227">
        <f t="shared" si="23"/>
        <v>-80.100986548980117</v>
      </c>
      <c r="X86" s="269" t="str">
        <f t="shared" si="6"/>
        <v>0.0000606958073488177-0.00114308708874543i</v>
      </c>
      <c r="Y86" s="269">
        <f t="shared" si="24"/>
        <v>-58.826186284611936</v>
      </c>
      <c r="Z86" s="269">
        <f t="shared" si="25"/>
        <v>-86.960554562809421</v>
      </c>
      <c r="AA86" s="268" t="str">
        <f t="shared" si="7"/>
        <v>0.893198942716443+0.0163805193450383i</v>
      </c>
      <c r="AB86" s="268">
        <f t="shared" si="26"/>
        <v>-0.97957559891730028</v>
      </c>
      <c r="AC86" s="268">
        <f t="shared" si="27"/>
        <v>1.0506387586806938</v>
      </c>
    </row>
    <row r="87" spans="1:29">
      <c r="A87" s="276">
        <v>2.2000000000000002</v>
      </c>
      <c r="B87" s="275">
        <f t="shared" si="8"/>
        <v>1584893.1924611153</v>
      </c>
      <c r="C87" s="274">
        <f t="shared" si="9"/>
        <v>9958177.6203206275</v>
      </c>
      <c r="D87" s="273" t="str">
        <f t="shared" si="10"/>
        <v>9958177.62032063i</v>
      </c>
      <c r="E87" s="272">
        <f t="shared" si="28"/>
        <v>5.9110587252706432</v>
      </c>
      <c r="F87" s="229" t="str">
        <f t="shared" si="29"/>
        <v>0.00510290363088403-0.120682925493637i</v>
      </c>
      <c r="G87" s="229">
        <f t="shared" si="12"/>
        <v>-18.359325596051477</v>
      </c>
      <c r="H87" s="229">
        <f t="shared" si="13"/>
        <v>-87.578772794919047</v>
      </c>
      <c r="I87" s="271">
        <f t="shared" si="30"/>
        <v>4.4518440109597525E-2</v>
      </c>
      <c r="J87" s="271" t="str">
        <f t="shared" si="31"/>
        <v>0.0000384319155391502-0.000908909188783857i</v>
      </c>
      <c r="K87" s="271">
        <f t="shared" si="16"/>
        <v>-60.821832304172986</v>
      </c>
      <c r="L87" s="271">
        <f t="shared" si="17"/>
        <v>-87.578772794919047</v>
      </c>
      <c r="M87" s="270">
        <f t="shared" si="32"/>
        <v>1.205738685695867</v>
      </c>
      <c r="N87" s="270" t="str">
        <f t="shared" si="33"/>
        <v>0.893502086206952+0.0131195137581303i</v>
      </c>
      <c r="O87" s="270">
        <f t="shared" si="18"/>
        <v>-0.97715235430784775</v>
      </c>
      <c r="P87" s="270">
        <f t="shared" si="19"/>
        <v>0.84122775435109687</v>
      </c>
      <c r="Q87" s="229">
        <f t="shared" si="34"/>
        <v>-166.66666666666666</v>
      </c>
      <c r="R87" s="229" t="str">
        <f t="shared" si="35"/>
        <v>0.000559393575870406+0.0000533226823858435i</v>
      </c>
      <c r="S87" s="229">
        <f t="shared" si="20"/>
        <v>-65.006367232645474</v>
      </c>
      <c r="T87" s="229">
        <f t="shared" si="21"/>
        <v>5.4451132165384699</v>
      </c>
      <c r="U87" s="227" t="str">
        <f t="shared" si="5"/>
        <v>9.28966881489392E-06-0.0000672371527288322i</v>
      </c>
      <c r="V87" s="227">
        <f t="shared" si="22"/>
        <v>-83.36569282869695</v>
      </c>
      <c r="W87" s="227">
        <f t="shared" si="23"/>
        <v>-82.133659578380588</v>
      </c>
      <c r="X87" s="269" t="str">
        <f t="shared" si="6"/>
        <v>0.0000383711587873734-0.000908920212319072i</v>
      </c>
      <c r="Y87" s="269">
        <f t="shared" si="24"/>
        <v>-60.821751634394197</v>
      </c>
      <c r="Z87" s="269">
        <f t="shared" si="25"/>
        <v>-87.582625235778977</v>
      </c>
      <c r="AA87" s="268" t="str">
        <f t="shared" si="7"/>
        <v>0.893511264718174+0.0130595579237275i</v>
      </c>
      <c r="AB87" s="268">
        <f t="shared" si="26"/>
        <v>-0.97707168452906101</v>
      </c>
      <c r="AC87" s="268">
        <f t="shared" si="27"/>
        <v>0.83737531349116501</v>
      </c>
    </row>
    <row r="88" spans="1:29">
      <c r="A88" s="276">
        <v>2.2999999999999998</v>
      </c>
      <c r="B88" s="275">
        <f t="shared" si="8"/>
        <v>1995262.3149688803</v>
      </c>
      <c r="C88" s="274">
        <f t="shared" si="9"/>
        <v>12536602.861381596</v>
      </c>
      <c r="D88" s="273" t="str">
        <f t="shared" si="10"/>
        <v>12536602.8613816i</v>
      </c>
      <c r="E88" s="272">
        <f t="shared" si="28"/>
        <v>5.9110587252706432</v>
      </c>
      <c r="F88" s="229" t="str">
        <f t="shared" si="29"/>
        <v>0.00322184813589973-0.0959252066832228i</v>
      </c>
      <c r="G88" s="229">
        <f t="shared" si="12"/>
        <v>-20.35644864631001</v>
      </c>
      <c r="H88" s="229">
        <f t="shared" si="13"/>
        <v>-88.076324887863663</v>
      </c>
      <c r="I88" s="271">
        <f t="shared" si="30"/>
        <v>4.4518440109597525E-2</v>
      </c>
      <c r="J88" s="271" t="str">
        <f t="shared" si="31"/>
        <v>0.0000242649684170924-0.00072244935589475i</v>
      </c>
      <c r="K88" s="271">
        <f t="shared" si="16"/>
        <v>-62.818955354431488</v>
      </c>
      <c r="L88" s="271">
        <f t="shared" si="17"/>
        <v>-88.076324887863663</v>
      </c>
      <c r="M88" s="270">
        <f t="shared" si="32"/>
        <v>1.205738685695867</v>
      </c>
      <c r="N88" s="270" t="str">
        <f t="shared" si="33"/>
        <v>0.893708182434693+0.0104281413959648i</v>
      </c>
      <c r="O88" s="270">
        <f t="shared" si="18"/>
        <v>-0.9754940583120153</v>
      </c>
      <c r="P88" s="270">
        <f t="shared" si="19"/>
        <v>0.66851953221292093</v>
      </c>
      <c r="Q88" s="229">
        <f t="shared" si="34"/>
        <v>-166.66666666666666</v>
      </c>
      <c r="R88" s="229" t="str">
        <f t="shared" si="35"/>
        <v>0.000353839186535591+0.0000267694184454039i</v>
      </c>
      <c r="S88" s="229">
        <f t="shared" si="20"/>
        <v>-68.999095214046122</v>
      </c>
      <c r="T88" s="229">
        <f t="shared" si="21"/>
        <v>4.3264243974221461</v>
      </c>
      <c r="U88" s="227" t="str">
        <f t="shared" si="5"/>
        <v>3.70787812071302E-06-0.0000338558501001325i</v>
      </c>
      <c r="V88" s="227">
        <f t="shared" si="22"/>
        <v>-89.355543860356136</v>
      </c>
      <c r="W88" s="227">
        <f t="shared" si="23"/>
        <v>-83.749900490441505</v>
      </c>
      <c r="X88" s="269" t="str">
        <f t="shared" si="6"/>
        <v>0.0000242405990427042-0.000722452855347973i</v>
      </c>
      <c r="Y88" s="269">
        <f t="shared" si="24"/>
        <v>-62.818923153129631</v>
      </c>
      <c r="Z88" s="269">
        <f t="shared" si="25"/>
        <v>-88.078264692378042</v>
      </c>
      <c r="AA88" s="268" t="str">
        <f t="shared" si="7"/>
        <v>0.89371184823981+0.0103979225758277i</v>
      </c>
      <c r="AB88" s="268">
        <f t="shared" si="26"/>
        <v>-0.97546185701015375</v>
      </c>
      <c r="AC88" s="268">
        <f t="shared" si="27"/>
        <v>0.66657972769853779</v>
      </c>
    </row>
    <row r="89" spans="1:29">
      <c r="A89" s="276">
        <v>2.4</v>
      </c>
      <c r="B89" s="275">
        <f t="shared" si="8"/>
        <v>2511886.4315095805</v>
      </c>
      <c r="C89" s="274">
        <f t="shared" si="9"/>
        <v>15782647.919764757</v>
      </c>
      <c r="D89" s="273" t="str">
        <f t="shared" si="10"/>
        <v>15782647.9197648i</v>
      </c>
      <c r="E89" s="272">
        <f t="shared" si="28"/>
        <v>5.9110587252706432</v>
      </c>
      <c r="F89" s="229" t="str">
        <f t="shared" si="29"/>
        <v>0.00203369906872865-0.0762278853912151i</v>
      </c>
      <c r="G89" s="229">
        <f t="shared" si="12"/>
        <v>-22.354632432606994</v>
      </c>
      <c r="H89" s="229">
        <f t="shared" si="13"/>
        <v>-88.471756909539195</v>
      </c>
      <c r="I89" s="271">
        <f t="shared" si="30"/>
        <v>4.4518440109597525E-2</v>
      </c>
      <c r="J89" s="271" t="str">
        <f t="shared" si="31"/>
        <v>0.0000153165641554332-0.000574101308782835i</v>
      </c>
      <c r="K89" s="271">
        <f t="shared" si="16"/>
        <v>-64.817139140728472</v>
      </c>
      <c r="L89" s="271">
        <f t="shared" si="17"/>
        <v>-88.471756909539195</v>
      </c>
      <c r="M89" s="270">
        <f t="shared" si="32"/>
        <v>1.205738685695867</v>
      </c>
      <c r="N89" s="270" t="str">
        <f t="shared" si="33"/>
        <v>0.89383836096831+0.00828684974482795i</v>
      </c>
      <c r="O89" s="270">
        <f t="shared" si="18"/>
        <v>-0.97444693912732516</v>
      </c>
      <c r="P89" s="270">
        <f t="shared" si="19"/>
        <v>0.53117871612653111</v>
      </c>
      <c r="Q89" s="229">
        <f t="shared" si="34"/>
        <v>-166.66666666666666</v>
      </c>
      <c r="R89" s="229" t="str">
        <f t="shared" si="35"/>
        <v>0.000223610843109659+0.0000134306777102249i</v>
      </c>
      <c r="S89" s="229">
        <f t="shared" si="20"/>
        <v>-72.994503700120333</v>
      </c>
      <c r="T89" s="229">
        <f t="shared" si="21"/>
        <v>3.4372116246322424</v>
      </c>
      <c r="U89" s="227" t="str">
        <f t="shared" si="5"/>
        <v>1.47854932461111E-06-0.0000170180677640444i</v>
      </c>
      <c r="V89" s="227">
        <f t="shared" si="22"/>
        <v>-95.349136132727324</v>
      </c>
      <c r="W89" s="227">
        <f t="shared" si="23"/>
        <v>-85.034545284906969</v>
      </c>
      <c r="X89" s="269" t="str">
        <f t="shared" si="6"/>
        <v>0.0000153068166734617-0.000574102418114021i</v>
      </c>
      <c r="Y89" s="269">
        <f t="shared" si="24"/>
        <v>-64.817126299460512</v>
      </c>
      <c r="Z89" s="269">
        <f t="shared" si="25"/>
        <v>-88.472731974439128</v>
      </c>
      <c r="AA89" s="268" t="str">
        <f t="shared" si="7"/>
        <v>0.893839823322087+0.00827165054818779i</v>
      </c>
      <c r="AB89" s="268">
        <f t="shared" si="26"/>
        <v>-0.9744340978593552</v>
      </c>
      <c r="AC89" s="268">
        <f t="shared" si="27"/>
        <v>0.53020365122659652</v>
      </c>
    </row>
    <row r="90" spans="1:29">
      <c r="A90" s="276">
        <v>2.5000000000000102</v>
      </c>
      <c r="B90" s="275">
        <f t="shared" si="8"/>
        <v>3162277.660168455</v>
      </c>
      <c r="C90" s="274">
        <f t="shared" si="9"/>
        <v>19869176.531592678</v>
      </c>
      <c r="D90" s="273" t="str">
        <f t="shared" si="10"/>
        <v>19869176.5315927i</v>
      </c>
      <c r="E90" s="272">
        <f t="shared" si="28"/>
        <v>5.9110587252706432</v>
      </c>
      <c r="F90" s="229" t="str">
        <f t="shared" si="29"/>
        <v>0.00128351611519732-0.0605659028975492i</v>
      </c>
      <c r="G90" s="229">
        <f t="shared" si="12"/>
        <v>-24.353486088285294</v>
      </c>
      <c r="H90" s="229">
        <f t="shared" si="13"/>
        <v>-88.785966249027865</v>
      </c>
      <c r="I90" s="271">
        <f t="shared" si="30"/>
        <v>4.4518440109597525E-2</v>
      </c>
      <c r="J90" s="271" t="str">
        <f t="shared" si="31"/>
        <v>9.66664991160263E-06-0.000456144938858612i</v>
      </c>
      <c r="K90" s="271">
        <f t="shared" si="16"/>
        <v>-66.815992796406775</v>
      </c>
      <c r="L90" s="271">
        <f t="shared" si="17"/>
        <v>-88.785966249027865</v>
      </c>
      <c r="M90" s="270">
        <f t="shared" si="32"/>
        <v>1.205738685695867</v>
      </c>
      <c r="N90" s="270" t="str">
        <f t="shared" si="33"/>
        <v>0.893920554121397+0.00658422535413692i</v>
      </c>
      <c r="O90" s="270">
        <f t="shared" si="18"/>
        <v>-0.97378593072868314</v>
      </c>
      <c r="P90" s="270">
        <f t="shared" si="19"/>
        <v>0.42200786249466987</v>
      </c>
      <c r="Q90" s="229">
        <f t="shared" si="34"/>
        <v>-166.66666666666666</v>
      </c>
      <c r="R90" s="229" t="str">
        <f t="shared" si="35"/>
        <v>0.000141229801486311+6.73577634378954E-06i</v>
      </c>
      <c r="S90" s="229">
        <f t="shared" si="20"/>
        <v>-76.991605383077541</v>
      </c>
      <c r="T90" s="229">
        <f t="shared" si="21"/>
        <v>2.7305804140640899</v>
      </c>
      <c r="U90" s="227" t="str">
        <f t="shared" si="5"/>
        <v>5.89229102131365E-07-8.54506496557444E-06i</v>
      </c>
      <c r="V90" s="227">
        <f t="shared" si="22"/>
        <v>-101.34509147136285</v>
      </c>
      <c r="W90" s="227">
        <f t="shared" si="23"/>
        <v>-86.055385834963772</v>
      </c>
      <c r="X90" s="269" t="str">
        <f t="shared" si="6"/>
        <v>9.66275781404223E-06-0.000456145290201585i</v>
      </c>
      <c r="Y90" s="269">
        <f t="shared" si="24"/>
        <v>-66.815987678743426</v>
      </c>
      <c r="Z90" s="269">
        <f t="shared" si="25"/>
        <v>-88.786455845474521</v>
      </c>
      <c r="AA90" s="268" t="str">
        <f t="shared" si="7"/>
        <v>0.89392113704314+0.00657659061506537i</v>
      </c>
      <c r="AB90" s="268">
        <f t="shared" si="26"/>
        <v>-0.97378081306533792</v>
      </c>
      <c r="AC90" s="268">
        <f t="shared" si="27"/>
        <v>0.4215182660480048</v>
      </c>
    </row>
    <row r="91" spans="1:29">
      <c r="A91" s="276">
        <v>2.6</v>
      </c>
      <c r="B91" s="275">
        <f t="shared" si="8"/>
        <v>3981071.705534976</v>
      </c>
      <c r="C91" s="274">
        <f t="shared" si="9"/>
        <v>25013811.247045737</v>
      </c>
      <c r="D91" s="273" t="str">
        <f t="shared" si="10"/>
        <v>25013811.2470457i</v>
      </c>
      <c r="E91" s="272">
        <f t="shared" si="28"/>
        <v>5.9110587252706432</v>
      </c>
      <c r="F91" s="229" t="str">
        <f t="shared" si="29"/>
        <v>0.000809978837047748-0.0481171997286876i</v>
      </c>
      <c r="G91" s="229">
        <f t="shared" si="12"/>
        <v>-26.352762638189041</v>
      </c>
      <c r="H91" s="229">
        <f t="shared" si="13"/>
        <v>-89.035605015305549</v>
      </c>
      <c r="I91" s="271">
        <f t="shared" si="30"/>
        <v>4.4518440109597525E-2</v>
      </c>
      <c r="J91" s="271" t="str">
        <f t="shared" si="31"/>
        <v>6.10025987273551E-06-0.000362389002363539i</v>
      </c>
      <c r="K91" s="271">
        <f t="shared" si="16"/>
        <v>-68.815269346310529</v>
      </c>
      <c r="L91" s="271">
        <f t="shared" si="17"/>
        <v>-89.035605015305549</v>
      </c>
      <c r="M91" s="270">
        <f t="shared" si="32"/>
        <v>1.205738685695867</v>
      </c>
      <c r="N91" s="270" t="str">
        <f t="shared" si="33"/>
        <v>0.89397243682834+0.00523091186565616i</v>
      </c>
      <c r="O91" s="270">
        <f t="shared" si="18"/>
        <v>-0.97336873480729957</v>
      </c>
      <c r="P91" s="270">
        <f t="shared" si="19"/>
        <v>0.33525167014563706</v>
      </c>
      <c r="Q91" s="229">
        <f t="shared" si="34"/>
        <v>-166.66666666666666</v>
      </c>
      <c r="R91" s="229" t="str">
        <f t="shared" si="35"/>
        <v>0.0000891661239247173+3.37730681609144E-06i</v>
      </c>
      <c r="S91" s="229">
        <f t="shared" si="20"/>
        <v>-80.989776163636193</v>
      </c>
      <c r="T91" s="229">
        <f t="shared" si="21"/>
        <v>2.1691306207366927</v>
      </c>
      <c r="U91" s="227" t="str">
        <f t="shared" si="5"/>
        <v>2.34729219975528E-07-4.28768864687128E-06i</v>
      </c>
      <c r="V91" s="227">
        <f t="shared" si="22"/>
        <v>-107.34253880182524</v>
      </c>
      <c r="W91" s="227">
        <f t="shared" si="23"/>
        <v>-86.866474394568854</v>
      </c>
      <c r="X91" s="269" t="str">
        <f t="shared" si="6"/>
        <v>6.09870749259233E-06-0.000362389113576212i</v>
      </c>
      <c r="Y91" s="269">
        <f t="shared" si="24"/>
        <v>-68.815267307558031</v>
      </c>
      <c r="Z91" s="269">
        <f t="shared" si="25"/>
        <v>-89.035850681826545</v>
      </c>
      <c r="AA91" s="268" t="str">
        <f t="shared" si="7"/>
        <v>0.893972669081939+0.00522708001614074i</v>
      </c>
      <c r="AB91" s="268">
        <f t="shared" si="26"/>
        <v>-0.97336669605480208</v>
      </c>
      <c r="AC91" s="268">
        <f t="shared" si="27"/>
        <v>0.33500600362464161</v>
      </c>
    </row>
    <row r="92" spans="1:29">
      <c r="A92" s="276">
        <v>2.7</v>
      </c>
      <c r="B92" s="275">
        <f t="shared" si="8"/>
        <v>5011872.3362727268</v>
      </c>
      <c r="C92" s="274">
        <f t="shared" si="9"/>
        <v>31490522.624728624</v>
      </c>
      <c r="D92" s="273" t="str">
        <f t="shared" si="10"/>
        <v>31490522.6247286i</v>
      </c>
      <c r="E92" s="272">
        <f t="shared" si="28"/>
        <v>5.9110587252706432</v>
      </c>
      <c r="F92" s="229" t="str">
        <f t="shared" si="29"/>
        <v>0.000511115822291006-0.038224857396312i</v>
      </c>
      <c r="G92" s="229">
        <f t="shared" si="12"/>
        <v>-28.352306110019512</v>
      </c>
      <c r="H92" s="229">
        <f t="shared" si="13"/>
        <v>-89.233926916895754</v>
      </c>
      <c r="I92" s="271">
        <f t="shared" si="30"/>
        <v>4.4518440109597525E-2</v>
      </c>
      <c r="J92" s="271" t="str">
        <f t="shared" si="31"/>
        <v>3.84940840233118E-06-0.000287885995349794i</v>
      </c>
      <c r="K92" s="271">
        <f t="shared" si="16"/>
        <v>-70.814812818140979</v>
      </c>
      <c r="L92" s="271">
        <f t="shared" si="17"/>
        <v>-89.233926916895768</v>
      </c>
      <c r="M92" s="270">
        <f t="shared" si="32"/>
        <v>1.205738685695867</v>
      </c>
      <c r="N92" s="270" t="str">
        <f t="shared" si="33"/>
        <v>0.894005181499155+0.00415550002879271i</v>
      </c>
      <c r="O92" s="270">
        <f t="shared" si="18"/>
        <v>-0.97310545107116386</v>
      </c>
      <c r="P92" s="270">
        <f t="shared" si="19"/>
        <v>0.26631937225166535</v>
      </c>
      <c r="Q92" s="229">
        <f t="shared" si="34"/>
        <v>-166.66666666666666</v>
      </c>
      <c r="R92" s="229" t="str">
        <f t="shared" si="35"/>
        <v>0.000056282384695203+1.69311287535932E-06i</v>
      </c>
      <c r="S92" s="229">
        <f t="shared" si="20"/>
        <v>-84.988621803051473</v>
      </c>
      <c r="T92" s="229">
        <f t="shared" si="21"/>
        <v>1.7230786456311484</v>
      </c>
      <c r="U92" s="227" t="str">
        <f t="shared" si="5"/>
        <v>9.34858155504572E-08-2.15052075211899E-06i</v>
      </c>
      <c r="V92" s="227">
        <f t="shared" si="22"/>
        <v>-113.34092791307098</v>
      </c>
      <c r="W92" s="227">
        <f t="shared" si="23"/>
        <v>-87.510848271264621</v>
      </c>
      <c r="X92" s="269" t="str">
        <f t="shared" si="6"/>
        <v>0.0000038487896572555-0.000287886030539956i</v>
      </c>
      <c r="Y92" s="269">
        <f t="shared" si="24"/>
        <v>-70.814812006153559</v>
      </c>
      <c r="Z92" s="269">
        <f t="shared" si="25"/>
        <v>-89.234050132670134</v>
      </c>
      <c r="AA92" s="268" t="str">
        <f t="shared" si="7"/>
        <v>0.894005274008323+0.00415357784019907i</v>
      </c>
      <c r="AB92" s="268">
        <f t="shared" si="26"/>
        <v>-0.97310463908372813</v>
      </c>
      <c r="AC92" s="268">
        <f t="shared" si="27"/>
        <v>0.26619615647729516</v>
      </c>
    </row>
    <row r="93" spans="1:29">
      <c r="A93" s="276">
        <v>2.80000000000001</v>
      </c>
      <c r="B93" s="275">
        <f t="shared" si="8"/>
        <v>6309573.4448020831</v>
      </c>
      <c r="C93" s="274">
        <f t="shared" si="9"/>
        <v>39644219.162950933</v>
      </c>
      <c r="D93" s="273" t="str">
        <f t="shared" si="10"/>
        <v>39644219.1629509i</v>
      </c>
      <c r="E93" s="272">
        <f t="shared" si="28"/>
        <v>5.9110587252706432</v>
      </c>
      <c r="F93" s="229" t="str">
        <f t="shared" si="29"/>
        <v>0.000322513674400434-0.0303650921378698i</v>
      </c>
      <c r="G93" s="229">
        <f t="shared" si="12"/>
        <v>-30.352018035522757</v>
      </c>
      <c r="H93" s="229">
        <f t="shared" si="13"/>
        <v>-89.391473028215501</v>
      </c>
      <c r="I93" s="271">
        <f t="shared" si="30"/>
        <v>4.4518440109597525E-2</v>
      </c>
      <c r="J93" s="271" t="str">
        <f t="shared" si="31"/>
        <v>2.42897361803229E-06-0.0002286911023203i</v>
      </c>
      <c r="K93" s="271">
        <f t="shared" si="16"/>
        <v>-72.814524743644213</v>
      </c>
      <c r="L93" s="271">
        <f t="shared" si="17"/>
        <v>-89.391473028215501</v>
      </c>
      <c r="M93" s="270">
        <f t="shared" si="32"/>
        <v>1.205738685695867</v>
      </c>
      <c r="N93" s="270" t="str">
        <f t="shared" si="33"/>
        <v>0.894025845532391+0.0033010510815156i</v>
      </c>
      <c r="O93" s="270">
        <f t="shared" si="18"/>
        <v>-0.97293930999313538</v>
      </c>
      <c r="P93" s="270">
        <f t="shared" si="19"/>
        <v>0.2115547736748343</v>
      </c>
      <c r="Q93" s="229">
        <f t="shared" si="34"/>
        <v>-166.66666666666666</v>
      </c>
      <c r="R93" s="229" t="str">
        <f t="shared" si="35"/>
        <v>0.0000355206904520707+8.48708848719514E-07i</v>
      </c>
      <c r="S93" s="229">
        <f t="shared" si="20"/>
        <v>-88.987893370662476</v>
      </c>
      <c r="T93" s="229">
        <f t="shared" si="21"/>
        <v>1.3687285897445853</v>
      </c>
      <c r="U93" s="227" t="str">
        <f t="shared" si="5"/>
        <v>3.72270307845312E-08-1.07831531816858E-06i</v>
      </c>
      <c r="V93" s="227">
        <f t="shared" si="22"/>
        <v>-119.33991140618524</v>
      </c>
      <c r="W93" s="227">
        <f t="shared" si="23"/>
        <v>-88.022744438470909</v>
      </c>
      <c r="X93" s="269" t="str">
        <f t="shared" si="6"/>
        <v>2.42872710731582E-06-0.000228691113452725i</v>
      </c>
      <c r="Y93" s="269">
        <f t="shared" si="24"/>
        <v>-72.814524420299364</v>
      </c>
      <c r="Z93" s="269">
        <f t="shared" si="25"/>
        <v>-89.39153481113452</v>
      </c>
      <c r="AA93" s="268" t="str">
        <f t="shared" si="7"/>
        <v>0.894025882372855+0.00330008716256425i</v>
      </c>
      <c r="AB93" s="268">
        <f t="shared" si="26"/>
        <v>-0.97293898664829181</v>
      </c>
      <c r="AC93" s="268">
        <f t="shared" si="27"/>
        <v>0.2114929907558192</v>
      </c>
    </row>
    <row r="94" spans="1:29">
      <c r="A94" s="276">
        <v>2.9000000000000101</v>
      </c>
      <c r="B94" s="275">
        <f t="shared" si="8"/>
        <v>7943282.3472430035</v>
      </c>
      <c r="C94" s="274">
        <f t="shared" si="9"/>
        <v>49909114.934976213</v>
      </c>
      <c r="D94" s="273" t="str">
        <f t="shared" si="10"/>
        <v>49909114.9349762i</v>
      </c>
      <c r="E94" s="272">
        <f t="shared" si="28"/>
        <v>5.9110587252706432</v>
      </c>
      <c r="F94" s="229" t="str">
        <f t="shared" si="29"/>
        <v>0.000203500888965793-0.0241208568485939i</v>
      </c>
      <c r="G94" s="229">
        <f t="shared" si="12"/>
        <v>-32.351836262970345</v>
      </c>
      <c r="H94" s="229">
        <f t="shared" si="13"/>
        <v>-89.516623082256885</v>
      </c>
      <c r="I94" s="271">
        <f t="shared" si="30"/>
        <v>4.4518440109597525E-2</v>
      </c>
      <c r="J94" s="271" t="str">
        <f t="shared" si="31"/>
        <v>1.53264289169428E-06-0.000181663382299951i</v>
      </c>
      <c r="K94" s="271">
        <f t="shared" si="16"/>
        <v>-74.814342971091833</v>
      </c>
      <c r="L94" s="271">
        <f t="shared" si="17"/>
        <v>-89.516623082256885</v>
      </c>
      <c r="M94" s="270">
        <f t="shared" si="32"/>
        <v>1.205738685695867</v>
      </c>
      <c r="N94" s="270" t="str">
        <f t="shared" si="33"/>
        <v>0.894038885066595+0.00262222839115836i</v>
      </c>
      <c r="O94" s="270">
        <f t="shared" si="18"/>
        <v>-0.9728344739884438</v>
      </c>
      <c r="P94" s="270">
        <f t="shared" si="19"/>
        <v>0.168048830336468</v>
      </c>
      <c r="Q94" s="229">
        <f t="shared" si="34"/>
        <v>-166.66666666666666</v>
      </c>
      <c r="R94" s="229" t="str">
        <f t="shared" si="35"/>
        <v>0.000022415587059086+4.25407045528433E-07i</v>
      </c>
      <c r="S94" s="229">
        <f t="shared" si="20"/>
        <v>-92.987433729002035</v>
      </c>
      <c r="T94" s="229">
        <f t="shared" si="21"/>
        <v>1.0872390973569661</v>
      </c>
      <c r="U94" s="227" t="str">
        <f t="shared" si="5"/>
        <v>1.48227743407887E-08-5.4059659591747E-07i</v>
      </c>
      <c r="V94" s="227">
        <f t="shared" si="22"/>
        <v>-125.33926999197237</v>
      </c>
      <c r="W94" s="227">
        <f t="shared" si="23"/>
        <v>-88.429383984899943</v>
      </c>
      <c r="X94" s="269" t="str">
        <f t="shared" si="6"/>
        <v>1.53254470780287E-06-0.000181663385821195i</v>
      </c>
      <c r="Y94" s="269">
        <f t="shared" si="24"/>
        <v>-74.814342842344104</v>
      </c>
      <c r="Z94" s="269">
        <f t="shared" si="25"/>
        <v>-89.516654056160718</v>
      </c>
      <c r="AA94" s="268" t="str">
        <f t="shared" si="7"/>
        <v>0.894038899736038+0.00262174511563408i</v>
      </c>
      <c r="AB94" s="268">
        <f t="shared" si="26"/>
        <v>-0.9728343452407352</v>
      </c>
      <c r="AC94" s="268">
        <f t="shared" si="27"/>
        <v>0.16801785643264366</v>
      </c>
    </row>
    <row r="95" spans="1:29">
      <c r="A95" s="276">
        <v>3.0000000000000102</v>
      </c>
      <c r="B95" s="275">
        <f t="shared" si="8"/>
        <v>10000000.000000238</v>
      </c>
      <c r="C95" s="274">
        <f t="shared" si="9"/>
        <v>62831853.071797363</v>
      </c>
      <c r="D95" s="273" t="str">
        <f t="shared" si="10"/>
        <v>62831853.0717974i</v>
      </c>
      <c r="E95" s="272">
        <f t="shared" si="28"/>
        <v>5.9110587252706432</v>
      </c>
      <c r="F95" s="229" t="str">
        <f t="shared" si="29"/>
        <v>0.000128403771573719-0.0191603822770914i</v>
      </c>
      <c r="G95" s="229">
        <f t="shared" si="12"/>
        <v>-34.351721568328522</v>
      </c>
      <c r="H95" s="229">
        <f t="shared" si="13"/>
        <v>-89.616036676823512</v>
      </c>
      <c r="I95" s="271">
        <f t="shared" si="30"/>
        <v>4.4518440109597525E-2</v>
      </c>
      <c r="J95" s="271" t="str">
        <f t="shared" si="31"/>
        <v>9.67057828441605E-07-0.000144304154386595i</v>
      </c>
      <c r="K95" s="271">
        <f t="shared" si="16"/>
        <v>-76.814228276450024</v>
      </c>
      <c r="L95" s="271">
        <f t="shared" si="17"/>
        <v>-89.616036676823512</v>
      </c>
      <c r="M95" s="270">
        <f t="shared" si="32"/>
        <v>1.205738685695867</v>
      </c>
      <c r="N95" s="270" t="str">
        <f t="shared" si="33"/>
        <v>0.894047113018138+0.00208296534015586i</v>
      </c>
      <c r="O95" s="270">
        <f t="shared" si="18"/>
        <v>-0.97276832372779842</v>
      </c>
      <c r="P95" s="270">
        <f t="shared" si="19"/>
        <v>0.13348838689715278</v>
      </c>
      <c r="Q95" s="229">
        <f t="shared" si="34"/>
        <v>-166.66666666666666</v>
      </c>
      <c r="R95" s="229" t="str">
        <f t="shared" si="35"/>
        <v>0.0000141446913912879+2.13222814148935E-07i</v>
      </c>
      <c r="S95" s="229">
        <f t="shared" si="20"/>
        <v>-96.987143702021626</v>
      </c>
      <c r="T95" s="229">
        <f t="shared" si="21"/>
        <v>0.86363440281637149</v>
      </c>
      <c r="U95" s="227" t="str">
        <f t="shared" si="5"/>
        <v>5.90166235167849E-09-2.70990315635038E-07i</v>
      </c>
      <c r="V95" s="227">
        <f t="shared" si="22"/>
        <v>-131.33886527035014</v>
      </c>
      <c r="W95" s="227">
        <f t="shared" si="23"/>
        <v>-88.752402274007139</v>
      </c>
      <c r="X95" s="269" t="str">
        <f t="shared" si="6"/>
        <v>9.67018729119976E-07-0.000144304155500282i</v>
      </c>
      <c r="Y95" s="269">
        <f t="shared" si="24"/>
        <v>-76.814228225189169</v>
      </c>
      <c r="Z95" s="269">
        <f t="shared" si="25"/>
        <v>-89.616052203424971</v>
      </c>
      <c r="AA95" s="268" t="str">
        <f t="shared" si="7"/>
        <v>0.8940471188589+0.00208272307433646i</v>
      </c>
      <c r="AB95" s="268">
        <f t="shared" si="26"/>
        <v>-0.97276827246692843</v>
      </c>
      <c r="AC95" s="268">
        <f t="shared" si="27"/>
        <v>0.13347286029568661</v>
      </c>
    </row>
    <row r="99" spans="1:146">
      <c r="A99" s="267" t="s">
        <v>808</v>
      </c>
      <c r="B99" s="266" t="s">
        <v>809</v>
      </c>
      <c r="C99" s="264" t="s">
        <v>810</v>
      </c>
      <c r="D99" s="265" t="s">
        <v>811</v>
      </c>
      <c r="E99" s="264" t="s">
        <v>812</v>
      </c>
      <c r="F99" s="246" t="s">
        <v>813</v>
      </c>
      <c r="G99" s="246" t="s">
        <v>814</v>
      </c>
      <c r="H99" s="246" t="s">
        <v>815</v>
      </c>
      <c r="I99" s="246" t="s">
        <v>816</v>
      </c>
      <c r="J99" s="246" t="s">
        <v>817</v>
      </c>
      <c r="K99" s="246" t="s">
        <v>566</v>
      </c>
      <c r="N99" s="263" t="s">
        <v>818</v>
      </c>
      <c r="O99" s="262" t="s">
        <v>819</v>
      </c>
      <c r="P99" s="260" t="s">
        <v>820</v>
      </c>
      <c r="Q99" s="260" t="s">
        <v>821</v>
      </c>
      <c r="R99" s="261" t="s">
        <v>822</v>
      </c>
      <c r="S99" s="260" t="s">
        <v>823</v>
      </c>
      <c r="T99" s="261" t="s">
        <v>824</v>
      </c>
      <c r="U99" s="260" t="s">
        <v>825</v>
      </c>
      <c r="V99" s="260" t="s">
        <v>826</v>
      </c>
      <c r="W99" s="261" t="s">
        <v>827</v>
      </c>
      <c r="X99" s="261" t="s">
        <v>828</v>
      </c>
      <c r="Y99" s="261" t="s">
        <v>829</v>
      </c>
      <c r="Z99" s="260" t="s">
        <v>830</v>
      </c>
      <c r="AA99" s="260" t="s">
        <v>831</v>
      </c>
      <c r="AB99" s="261" t="s">
        <v>832</v>
      </c>
      <c r="AC99" s="260" t="s">
        <v>833</v>
      </c>
      <c r="AD99" s="261" t="s">
        <v>834</v>
      </c>
      <c r="AE99" s="260" t="s">
        <v>835</v>
      </c>
      <c r="AF99" s="260" t="s">
        <v>836</v>
      </c>
      <c r="AG99" s="261" t="s">
        <v>837</v>
      </c>
      <c r="AH99" s="261" t="s">
        <v>838</v>
      </c>
      <c r="AI99" s="261" t="s">
        <v>839</v>
      </c>
      <c r="AJ99" s="260" t="s">
        <v>840</v>
      </c>
      <c r="AK99" s="260" t="s">
        <v>841</v>
      </c>
      <c r="AL99" s="261" t="s">
        <v>842</v>
      </c>
      <c r="AM99" s="260" t="s">
        <v>843</v>
      </c>
      <c r="AN99" s="261" t="s">
        <v>844</v>
      </c>
      <c r="AO99" s="260" t="s">
        <v>845</v>
      </c>
      <c r="AP99" s="260" t="s">
        <v>846</v>
      </c>
      <c r="AQ99" s="261" t="s">
        <v>847</v>
      </c>
      <c r="AR99" s="261" t="s">
        <v>848</v>
      </c>
      <c r="AS99" s="261" t="s">
        <v>849</v>
      </c>
      <c r="AT99" s="260" t="s">
        <v>850</v>
      </c>
      <c r="AU99" s="260" t="s">
        <v>851</v>
      </c>
      <c r="AV99" s="261" t="s">
        <v>852</v>
      </c>
      <c r="AW99" s="260" t="s">
        <v>853</v>
      </c>
      <c r="AX99" s="261" t="s">
        <v>854</v>
      </c>
      <c r="AY99" s="260" t="s">
        <v>855</v>
      </c>
      <c r="AZ99" s="260" t="s">
        <v>856</v>
      </c>
      <c r="BA99" s="261" t="s">
        <v>857</v>
      </c>
      <c r="BB99" s="261" t="s">
        <v>858</v>
      </c>
      <c r="BC99" s="261" t="s">
        <v>859</v>
      </c>
      <c r="BD99" s="260" t="s">
        <v>860</v>
      </c>
      <c r="BE99" s="260" t="s">
        <v>861</v>
      </c>
      <c r="BF99" s="261" t="s">
        <v>862</v>
      </c>
      <c r="BG99" s="260" t="s">
        <v>863</v>
      </c>
      <c r="BH99" s="261" t="s">
        <v>864</v>
      </c>
      <c r="BI99" s="260" t="s">
        <v>865</v>
      </c>
      <c r="BJ99" s="260" t="s">
        <v>866</v>
      </c>
      <c r="BK99" s="261" t="s">
        <v>867</v>
      </c>
      <c r="BL99" s="261" t="s">
        <v>868</v>
      </c>
      <c r="BM99" s="261" t="s">
        <v>869</v>
      </c>
      <c r="BN99" s="260" t="s">
        <v>870</v>
      </c>
      <c r="BO99" s="260" t="s">
        <v>871</v>
      </c>
      <c r="BP99" s="261" t="s">
        <v>872</v>
      </c>
      <c r="BQ99" s="260" t="s">
        <v>873</v>
      </c>
      <c r="BR99" s="261" t="s">
        <v>874</v>
      </c>
      <c r="BS99" s="260" t="s">
        <v>875</v>
      </c>
      <c r="BT99" s="260" t="s">
        <v>876</v>
      </c>
      <c r="BU99" s="261" t="s">
        <v>877</v>
      </c>
      <c r="BV99" s="261" t="s">
        <v>878</v>
      </c>
      <c r="BW99" s="261" t="s">
        <v>879</v>
      </c>
      <c r="BX99" s="260" t="s">
        <v>880</v>
      </c>
      <c r="BY99" s="260" t="s">
        <v>881</v>
      </c>
      <c r="BZ99" s="261" t="s">
        <v>882</v>
      </c>
      <c r="CA99" s="260" t="s">
        <v>883</v>
      </c>
      <c r="CB99" s="260">
        <v>65</v>
      </c>
      <c r="CC99" s="259">
        <v>66</v>
      </c>
      <c r="CD99" s="259">
        <v>67</v>
      </c>
      <c r="CE99" s="259">
        <v>68</v>
      </c>
      <c r="CF99" s="259">
        <v>69</v>
      </c>
      <c r="CG99" s="259">
        <v>70</v>
      </c>
      <c r="CH99" s="259">
        <v>71</v>
      </c>
      <c r="CI99" s="259">
        <v>72</v>
      </c>
      <c r="CJ99" s="259">
        <v>73</v>
      </c>
      <c r="CK99" s="259">
        <v>74</v>
      </c>
      <c r="CL99" s="259">
        <v>75</v>
      </c>
      <c r="CM99" s="259">
        <v>76</v>
      </c>
      <c r="CN99" s="259">
        <v>77</v>
      </c>
      <c r="CO99" s="259">
        <v>78</v>
      </c>
      <c r="CP99" s="259">
        <v>79</v>
      </c>
      <c r="CQ99" s="259">
        <v>80</v>
      </c>
      <c r="CR99" s="259">
        <v>81</v>
      </c>
      <c r="CS99" s="259">
        <v>82</v>
      </c>
      <c r="CT99" s="259">
        <v>83</v>
      </c>
      <c r="CU99" s="259">
        <v>84</v>
      </c>
      <c r="CV99" s="259">
        <v>85</v>
      </c>
      <c r="CW99" s="259">
        <v>86</v>
      </c>
      <c r="CX99" s="259">
        <v>87</v>
      </c>
      <c r="CY99" s="259">
        <v>88</v>
      </c>
      <c r="CZ99" s="259">
        <v>89</v>
      </c>
      <c r="DA99" s="259">
        <v>90</v>
      </c>
      <c r="DB99" s="259">
        <v>91</v>
      </c>
      <c r="DC99" s="259">
        <v>92</v>
      </c>
      <c r="DD99" s="259">
        <v>93</v>
      </c>
      <c r="DE99" s="259">
        <v>94</v>
      </c>
      <c r="DF99" s="259">
        <v>95</v>
      </c>
      <c r="DG99" s="259">
        <v>96</v>
      </c>
      <c r="DH99" s="259">
        <v>97</v>
      </c>
      <c r="DI99" s="259">
        <v>98</v>
      </c>
      <c r="DJ99" s="259">
        <v>99</v>
      </c>
      <c r="DK99" s="259">
        <v>100</v>
      </c>
      <c r="DL99" s="259">
        <v>101</v>
      </c>
      <c r="DM99" s="259">
        <v>102</v>
      </c>
      <c r="DN99" s="259">
        <v>103</v>
      </c>
      <c r="DO99" s="259">
        <v>104</v>
      </c>
      <c r="DP99" s="259">
        <v>105</v>
      </c>
      <c r="DQ99" s="259">
        <v>106</v>
      </c>
      <c r="DR99" s="259">
        <v>107</v>
      </c>
      <c r="DS99" s="259">
        <v>108</v>
      </c>
      <c r="DT99" s="259">
        <v>109</v>
      </c>
      <c r="DU99" s="259">
        <v>110</v>
      </c>
      <c r="DV99" s="259">
        <v>111</v>
      </c>
      <c r="DW99" s="259">
        <v>112</v>
      </c>
      <c r="DX99" s="259">
        <v>113</v>
      </c>
      <c r="DY99" s="259">
        <v>114</v>
      </c>
      <c r="DZ99" s="259">
        <v>115</v>
      </c>
      <c r="EA99" s="259">
        <v>116</v>
      </c>
      <c r="EB99" s="259">
        <v>117</v>
      </c>
      <c r="EC99" s="259">
        <v>118</v>
      </c>
      <c r="ED99" s="259">
        <v>119</v>
      </c>
      <c r="EE99" s="259">
        <v>120</v>
      </c>
      <c r="EF99" s="259">
        <v>121</v>
      </c>
      <c r="EG99" s="259">
        <v>122</v>
      </c>
      <c r="EH99" s="259">
        <v>123</v>
      </c>
      <c r="EI99" s="259">
        <v>124</v>
      </c>
      <c r="EJ99" s="259">
        <v>125</v>
      </c>
      <c r="EK99" s="259">
        <v>126</v>
      </c>
      <c r="EL99" s="259">
        <v>127</v>
      </c>
      <c r="EM99" s="259">
        <v>128</v>
      </c>
      <c r="EN99" s="223"/>
      <c r="EO99" s="223"/>
      <c r="EP99" s="223"/>
    </row>
    <row r="100" spans="1:146" ht="15.75" thickBot="1">
      <c r="A100" s="248">
        <v>0</v>
      </c>
      <c r="B100" s="248">
        <v>0</v>
      </c>
      <c r="C100" s="247">
        <v>0</v>
      </c>
      <c r="D100" s="243"/>
      <c r="E100" s="243"/>
      <c r="F100" s="243"/>
      <c r="G100" s="243"/>
      <c r="H100" s="243"/>
      <c r="I100" s="243"/>
      <c r="J100" s="243"/>
      <c r="K100" s="243"/>
      <c r="N100" s="246"/>
      <c r="O100" s="223"/>
      <c r="P100" s="223" t="str">
        <f ca="1">IMSUM(P101:P357)</f>
        <v>-215.145436997393-0.0363986016475252i</v>
      </c>
      <c r="Q100" s="223" t="str">
        <f ca="1">IMSUM(Q101:Q357)</f>
        <v>1.25723181008935+0.000768583672588599i</v>
      </c>
      <c r="R100" s="223" t="str">
        <f t="shared" ref="R100:CC100" ca="1" si="36">IMSUM(R101:R357)</f>
        <v>72.9143008224972+0.0363989021407854i</v>
      </c>
      <c r="S100" s="223" t="str">
        <f t="shared" ca="1" si="36"/>
        <v>1.40286014109394-0.000756386586599433i</v>
      </c>
      <c r="T100" s="223" t="str">
        <f t="shared" ca="1" si="36"/>
        <v>-41.2704534796601-0.0363991978650408i</v>
      </c>
      <c r="U100" s="223" t="str">
        <f t="shared" ca="1" si="36"/>
        <v>1.25723113411169+0.000744189372959697i</v>
      </c>
      <c r="V100" s="223" t="str">
        <f t="shared" ca="1" si="36"/>
        <v>31.5049050353835+0.0363994888220043i</v>
      </c>
      <c r="W100" s="223" t="str">
        <f t="shared" ca="1" si="36"/>
        <v>1.40286080617068-0.000731992033938311i</v>
      </c>
      <c r="X100" s="223" t="str">
        <f t="shared" ca="1" si="36"/>
        <v>-21.9384692892755-0.0363997750104073i</v>
      </c>
      <c r="Y100" s="223" t="str">
        <f t="shared" ca="1" si="36"/>
        <v>1.2572304799349+0.000719794570627597i</v>
      </c>
      <c r="Z100" s="223" t="str">
        <f t="shared" ca="1" si="36"/>
        <v>20.2009234466324+0.0364000564287693i</v>
      </c>
      <c r="AA100" s="223" t="str">
        <f t="shared" ca="1" si="36"/>
        <v>1.40286144944718-0.000707596988136328i</v>
      </c>
      <c r="AB100" s="223" t="str">
        <f t="shared" ca="1" si="36"/>
        <v>-14.4939803403027-0.0364003330787707i</v>
      </c>
      <c r="AC100" s="223" t="str">
        <f t="shared" ca="1" si="36"/>
        <v>1.25722984755962+0.000695399285431775i</v>
      </c>
      <c r="AD100" s="223" t="str">
        <f t="shared" ca="1" si="36"/>
        <v>14.9176417930233+0.0364006049603351i</v>
      </c>
      <c r="AE100" s="223" t="str">
        <f t="shared" ca="1" si="36"/>
        <v>1.40286207092143-0.00068320146540457i</v>
      </c>
      <c r="AF100" s="223" t="str">
        <f t="shared" ca="1" si="36"/>
        <v>-10.5454644925981-0.0364008720750097i</v>
      </c>
      <c r="AG100" s="223" t="str">
        <f t="shared" ca="1" si="36"/>
        <v>1.25722923699026+0.000671003534050696i</v>
      </c>
      <c r="AH100" s="223" t="str">
        <f t="shared" ca="1" si="36"/>
        <v>11.8521900461132+0.0364011344189168i</v>
      </c>
      <c r="AI100" s="223" t="str">
        <f t="shared" ca="1" si="36"/>
        <v>1.40286267059255-0.000658805482000924i</v>
      </c>
      <c r="AJ100" s="223" t="str">
        <f t="shared" ca="1" si="36"/>
        <v>-8.09492104701551-0.0364013919906916i</v>
      </c>
      <c r="AK100" s="223" t="str">
        <f t="shared" ca="1" si="36"/>
        <v>1.25722864821664+0.000646607323932402i</v>
      </c>
      <c r="AL100" s="223" t="str">
        <f t="shared" ca="1" si="36"/>
        <v>9.84715467402298+0.0364016447876047i</v>
      </c>
      <c r="AM100" s="223" t="str">
        <f t="shared" ca="1" si="36"/>
        <v>1.40286324846361-0.000634409068230313i</v>
      </c>
      <c r="AN100" s="223" t="str">
        <f t="shared" ca="1" si="36"/>
        <v>-6.42305219354345-0.0364018928340011i</v>
      </c>
      <c r="AO100" s="223" t="str">
        <f t="shared" ca="1" si="36"/>
        <v>1.25722808124704+0.000622210683242308i</v>
      </c>
      <c r="AP100" s="223" t="str">
        <f t="shared" ca="1" si="36"/>
        <v>8.43097987467918+0.0364021361025401i</v>
      </c>
      <c r="AQ100" s="223" t="str">
        <f t="shared" ca="1" si="36"/>
        <v>1.40286380453196-0.000610012201788135i</v>
      </c>
      <c r="AR100" s="223" t="str">
        <f t="shared" ca="1" si="36"/>
        <v>1.40286380453196-0.000610012201788135i</v>
      </c>
      <c r="AS100" s="223" t="str">
        <f t="shared" ca="1" si="36"/>
        <v>1.25722753607241+0.000597813625364818i</v>
      </c>
      <c r="AT100" s="223" t="str">
        <f t="shared" ca="1" si="36"/>
        <v>7.3754774051475+0.036402608328525i</v>
      </c>
      <c r="AU100" s="223" t="str">
        <f t="shared" ca="1" si="36"/>
        <v>1.40286433879628-0.000585614934406009i</v>
      </c>
      <c r="AV100" s="223" t="str">
        <f t="shared" ca="1" si="36"/>
        <v>-4.28182562287575-0.0364028372861075i</v>
      </c>
      <c r="AW100" s="223" t="str">
        <f t="shared" ca="1" si="36"/>
        <v>1.25722701271852+0.000573416156748774i</v>
      </c>
      <c r="AX100" s="223" t="str">
        <f t="shared" ca="1" si="36"/>
        <v>6.55675811603653+0.0364030614798805i</v>
      </c>
      <c r="AY100" s="223" t="str">
        <f t="shared" ca="1" si="36"/>
        <v>1.40286485125854-0.000561217276215276i</v>
      </c>
      <c r="AZ100" s="223" t="str">
        <f t="shared" ca="1" si="36"/>
        <v>-3.55202990171634-0.0364032809004093i</v>
      </c>
      <c r="BA100" s="223" t="str">
        <f t="shared" ca="1" si="36"/>
        <v>1.25722651116267+0.000549018303828808i</v>
      </c>
      <c r="BB100" s="223" t="str">
        <f t="shared" ca="1" si="36"/>
        <v>5.90174395221372+0.0364034955551606i</v>
      </c>
      <c r="BC100" s="223" t="str">
        <f t="shared" ca="1" si="36"/>
        <v>1.40286534190779-0.000536819239689956i</v>
      </c>
      <c r="BD100" s="223" t="str">
        <f t="shared" ca="1" si="36"/>
        <v>-2.96049146166908-0.0364037054340973i</v>
      </c>
      <c r="BE100" s="223" t="str">
        <f t="shared" ca="1" si="36"/>
        <v>1.2572260314046+0.000524620077982263i</v>
      </c>
      <c r="BF100" s="223" t="str">
        <f t="shared" ca="1" si="36"/>
        <v>5.36453358920122+0.0364039105470593i</v>
      </c>
      <c r="BG100" s="223" t="str">
        <f t="shared" ca="1" si="36"/>
        <v>1.40286581075952-0.00051242083943337i</v>
      </c>
      <c r="BH100" s="223" t="str">
        <f t="shared" ca="1" si="36"/>
        <v>-2.47012740435385-0.0364041108916018i</v>
      </c>
      <c r="BI100" s="223" t="str">
        <f t="shared" ca="1" si="36"/>
        <v>1.25722557345224+0.000500221517081068i</v>
      </c>
      <c r="BJ100" s="223" t="str">
        <f t="shared" ca="1" si="36"/>
        <v>4.91483654463399+0.0364043064652713i</v>
      </c>
      <c r="BK100" s="223" t="str">
        <f t="shared" ca="1" si="36"/>
        <v>1.40286625780371-0.000488022091192475i</v>
      </c>
      <c r="BL100" s="223" t="str">
        <f t="shared" ca="1" si="36"/>
        <v>-2.0559483215526-0.0364044972717041i</v>
      </c>
      <c r="BM100" s="223" t="str">
        <f t="shared" ca="1" si="36"/>
        <v>1.25722513731558+0.000475822595615627i</v>
      </c>
      <c r="BN100" s="223" t="str">
        <f t="shared" ca="1" si="36"/>
        <v>4.53184991809874+0.036404683305052i</v>
      </c>
      <c r="BO100" s="223" t="str">
        <f t="shared" ca="1" si="36"/>
        <v>1.40286668304759-0.000463623022541659i</v>
      </c>
      <c r="BP100" s="223" t="str">
        <f t="shared" ca="1" si="36"/>
        <v>-1.70049332846566-0.0364048645701973i</v>
      </c>
      <c r="BQ100" s="223" t="str">
        <f t="shared" ca="1" si="36"/>
        <v>1.25722472297803+0.000451423365796622i</v>
      </c>
      <c r="BR100" s="223" t="str">
        <f t="shared" ca="1" si="36"/>
        <v>4.20080694832329+0.036405041064989i</v>
      </c>
      <c r="BS100" s="223" t="str">
        <f t="shared" ca="1" si="36"/>
        <v>1.40286708648459-0.000439223632364705i</v>
      </c>
      <c r="BT100" s="223" t="str">
        <f t="shared" ca="1" si="36"/>
        <v>-1.39118703285462-0.0364052127881422i</v>
      </c>
      <c r="BU100" s="223" t="str">
        <f t="shared" ca="1" si="36"/>
        <v>1.25722433044753+0.000427023829823181i</v>
      </c>
      <c r="BV100" s="223" t="str">
        <f t="shared" ca="1" si="36"/>
        <v>3.91092938663705+0.036405379748329i</v>
      </c>
      <c r="BW100" s="223" t="str">
        <f t="shared" ca="1" si="36"/>
        <v>1.40286746811069-0.000414823954063115i</v>
      </c>
      <c r="BX100" s="223" t="str">
        <f t="shared" ca="1" si="36"/>
        <v>-1.1187362191378-0.0364055419292841i</v>
      </c>
      <c r="BY100" s="223" t="str">
        <f t="shared" ca="1" si="36"/>
        <v>1.25722395971626+0.000402624003007723i</v>
      </c>
      <c r="BZ100" s="223" t="str">
        <f t="shared" ca="1" si="36"/>
        <v>3.65415974655687+0.0364056993503765i</v>
      </c>
      <c r="CA100" s="223" t="str">
        <f t="shared" ca="1" si="36"/>
        <v>1.40286782793861-0.000390423990391131i</v>
      </c>
      <c r="CB100" s="223" t="str">
        <f t="shared" ca="1" si="36"/>
        <v>-0.876118347407771-0.0364058519989112i</v>
      </c>
      <c r="CC100" s="223" t="str">
        <f t="shared" ca="1" si="36"/>
        <v>1.25722361079543+0.000378223913766407i</v>
      </c>
      <c r="CD100" s="223" t="str">
        <f t="shared" ref="CD100:EM100" ca="1" si="37">IMSUM(CD101:CD357)</f>
        <v>3.4243474871239+0.036405999875851i</v>
      </c>
      <c r="CE100" s="223" t="str">
        <f t="shared" ca="1" si="37"/>
        <v>1.40286816595125-0.000366023767476076i</v>
      </c>
      <c r="CF100" s="223" t="str">
        <f t="shared" ca="1" si="37"/>
        <v>-0.657921685356367-0.0364061429798348i</v>
      </c>
      <c r="CG100" s="223" t="str">
        <f t="shared" ca="1" si="37"/>
        <v>1.25722328368141+0.000353823558781219i</v>
      </c>
      <c r="CH100" s="223" t="str">
        <f t="shared" ca="1" si="37"/>
        <v>3.21671008734406+0.036406281312926i</v>
      </c>
      <c r="CI100" s="223" t="str">
        <f t="shared" ca="1" si="37"/>
        <v>1.40286848217216-0.00034162329122589i</v>
      </c>
      <c r="CJ100" s="223" t="str">
        <f t="shared" ca="1" si="37"/>
        <v>-0.459902172248077-0.0364064148786345i</v>
      </c>
      <c r="CK100" s="223" t="str">
        <f t="shared" ca="1" si="37"/>
        <v>1.25722297837226+0.000329422968233795i</v>
      </c>
      <c r="CL100" s="223" t="str">
        <f t="shared" ca="1" si="37"/>
        <v>3.02746635618316+0.036406543684133i</v>
      </c>
      <c r="CM100" s="223" t="str">
        <f t="shared" ca="1" si="37"/>
        <v>1.40286877657226-0.000317222587035593i</v>
      </c>
      <c r="CN100" s="223" t="str">
        <f t="shared" ca="1" si="37"/>
        <v>-0.27867817207613-0.0364066677043464i</v>
      </c>
      <c r="CO100" s="223" t="str">
        <f t="shared" ca="1" si="37"/>
        <v>1.25722269487102+0.000305022160172141i</v>
      </c>
      <c r="CP100" s="223" t="str">
        <f t="shared" ca="1" si="37"/>
        <v>2.85358089943574+0.0364067869639748i</v>
      </c>
      <c r="CQ100" s="223" t="str">
        <f t="shared" ca="1" si="37"/>
        <v>1.402869049173-0.000292821674033883i</v>
      </c>
      <c r="CR100" s="223" t="str">
        <f t="shared" ca="1" si="37"/>
        <v>-0.111515415108699-0.0364069014496462i</v>
      </c>
      <c r="CS100" s="223" t="str">
        <f t="shared" ca="1" si="37"/>
        <v>1.25722243317697+0.000280621142361381i</v>
      </c>
      <c r="CT100" s="223" t="str">
        <f t="shared" ca="1" si="37"/>
        <v>2.69258220736192+0.0364070111688641i</v>
      </c>
      <c r="CU100" s="223" t="str">
        <f t="shared" ca="1" si="37"/>
        <v>1.40286929996757-0.000268420559101035i</v>
      </c>
      <c r="CV100" s="223" t="str">
        <f t="shared" ca="1" si="37"/>
        <v>0.0438276207110553-0.0364071161110771i</v>
      </c>
      <c r="CW100" s="223" t="str">
        <f t="shared" ca="1" si="37"/>
        <v>1.25722219328743+0.000256219941701552i</v>
      </c>
      <c r="CX100" s="223" t="str">
        <f t="shared" ca="1" si="37"/>
        <v>2.54243062673786+0.0364072162878126i</v>
      </c>
      <c r="CY100" s="223" t="str">
        <f t="shared" ca="1" si="37"/>
        <v>1.402869528942-0.000244019270724261i</v>
      </c>
      <c r="CZ100" s="223" t="str">
        <f t="shared" ca="1" si="37"/>
        <v>0.189212948869153-0.0364073116947106i</v>
      </c>
      <c r="DA100" s="223" t="str">
        <f t="shared" ca="1" si="37"/>
        <v>1.2572219752185+0.000231818561825747i</v>
      </c>
      <c r="DB100" s="223" t="str">
        <f t="shared" ca="1" si="37"/>
        <v>2.40142081977097+0.0364074023322261i</v>
      </c>
      <c r="DC100" s="223" t="str">
        <f t="shared" ca="1" si="37"/>
        <v>1.4028697361192-0.000219617812948769i</v>
      </c>
      <c r="DD100" s="223" t="str">
        <f t="shared" ca="1" si="37"/>
        <v>0.326207443978443-0.0364074881972462i</v>
      </c>
      <c r="DE100" s="223" t="str">
        <f t="shared" ca="1" si="37"/>
        <v>1.2572217789375+0.000207417024942536i</v>
      </c>
      <c r="DF100" s="223" t="str">
        <f t="shared" ca="1" si="37"/>
        <v>2.26810848975391+0.0364075692885916i</v>
      </c>
      <c r="DG100" s="223" t="str">
        <f t="shared" ca="1" si="37"/>
        <v>1.40286992149416-0.000195216204244786i</v>
      </c>
      <c r="DH100" s="223" t="str">
        <f t="shared" ca="1" si="37"/>
        <v>0.456146735135672-0.036407645617101i</v>
      </c>
      <c r="DI100" s="223" t="str">
        <f t="shared" ca="1" si="37"/>
        <v>1.25722160447168+0.000183015351619797i</v>
      </c>
      <c r="DJ100" s="223" t="str">
        <f t="shared" ca="1" si="37"/>
        <v>2.14125444603591+0.0364077171713513i</v>
      </c>
      <c r="DK100" s="223" t="str">
        <f t="shared" ca="1" si="37"/>
        <v>1.40287008504949-0.000170814467397085i</v>
      </c>
      <c r="DL100" s="223" t="str">
        <f t="shared" ca="1" si="37"/>
        <v>0.580184368785644-0.0364077839463484i</v>
      </c>
      <c r="DM100" s="223" t="str">
        <f t="shared" ca="1" si="37"/>
        <v>1.25722145181767+0.000158613550453657i</v>
      </c>
      <c r="DN100" s="223" t="str">
        <f t="shared" ca="1" si="37"/>
        <v>2.01978121988703+0.0364078459753417i</v>
      </c>
      <c r="DO100" s="223" t="str">
        <f t="shared" ca="1" si="37"/>
        <v>1.40287022680213-0.000146412615123603i</v>
      </c>
      <c r="DP100" s="223" t="str">
        <f t="shared" ca="1" si="37"/>
        <v>0.69933024986272-0.0364079032157502i</v>
      </c>
      <c r="DQ100" s="223" t="str">
        <f t="shared" ca="1" si="37"/>
        <v>1.2572213209663+0.000134211651254601i</v>
      </c>
      <c r="DR100" s="223" t="str">
        <f t="shared" ca="1" si="37"/>
        <v>1.90273885990314+0.0364079556866991i</v>
      </c>
      <c r="DS100" s="223" t="str">
        <f t="shared" ca="1" si="37"/>
        <v>1.40287034674924-0.000122010664392214i</v>
      </c>
      <c r="DT100" s="223" t="str">
        <f t="shared" ca="1" si="37"/>
        <v>0.814481209934432-0.0364080033987336i</v>
      </c>
      <c r="DU100" s="223" t="str">
        <f t="shared" ca="1" si="37"/>
        <v>1.25722121192493+0.000109809653287329i</v>
      </c>
      <c r="DV100" s="223" t="str">
        <f t="shared" ca="1" si="37"/>
        <v>1.78927748841186+0.0364080463268707i</v>
      </c>
      <c r="DW100" s="223" t="str">
        <f t="shared" ca="1" si="37"/>
        <v>1.40287044488618-0.0000976086290700451i</v>
      </c>
      <c r="DX100" s="223" t="str">
        <f t="shared" ca="1" si="37"/>
        <v>0.926445764900096-0.0364080844876284i</v>
      </c>
      <c r="DY100" s="223" t="str">
        <f t="shared" ca="1" si="37"/>
        <v>1.25722112469077+0.0000854075876835503i</v>
      </c>
      <c r="DZ100" s="223" t="str">
        <f t="shared" ca="1" si="37"/>
        <v>1.67862485142985+0.0364081178813916i</v>
      </c>
      <c r="EA100" s="223" t="str">
        <f t="shared" ca="1" si="37"/>
        <v>1.40287052121411-0.0000732065277033178i</v>
      </c>
      <c r="EB100" s="223" t="str">
        <f t="shared" ca="1" si="37"/>
        <v>1.0359645854013-0.0364081465039524i</v>
      </c>
      <c r="EC100" s="223" t="str">
        <f t="shared" ca="1" si="37"/>
        <v>1.2572210592675+0.0000610054585927777i</v>
      </c>
      <c r="ED100" s="223" t="str">
        <f t="shared" ca="1" si="37"/>
        <v>1.57006754200216+0.0364081703589927i</v>
      </c>
      <c r="EE100" s="223" t="str">
        <f t="shared" ca="1" si="37"/>
        <v>1.40287057573963-0.0000488043770599522i</v>
      </c>
      <c r="EF100" s="223" t="str">
        <f t="shared" ca="1" si="37"/>
        <v>1.14372783072367-0.0364081894337444i</v>
      </c>
      <c r="EG100" s="223" t="str">
        <f t="shared" ca="1" si="37"/>
        <v>1.25722101565263+0.0000366032906277958i</v>
      </c>
      <c r="EH100" s="223" t="str">
        <f t="shared" ca="1" si="37"/>
        <v>1.46293488683761+0.036408203749182i</v>
      </c>
      <c r="EI100" s="223" t="str">
        <f t="shared" ca="1" si="37"/>
        <v>1.40287060844633-0.0000244021988477783i</v>
      </c>
      <c r="EJ100" s="223" t="str">
        <f t="shared" ca="1" si="37"/>
        <v>1.25039023991704-0.0364082132898315i</v>
      </c>
      <c r="EK100" s="223" t="str">
        <f t="shared" ca="1" si="37"/>
        <v>1.25722099384595+0.0000122010971474462i</v>
      </c>
      <c r="EL100" s="223" t="str">
        <f t="shared" ca="1" si="37"/>
        <v>1.35658469875905+0.0364082180550817i</v>
      </c>
      <c r="EM100" s="223" t="str">
        <f t="shared" ca="1" si="37"/>
        <v>1.40287061935013-1.08554417132135E-12i</v>
      </c>
      <c r="EN100" s="223"/>
      <c r="EO100" s="223"/>
      <c r="EP100" s="223"/>
    </row>
    <row r="101" spans="1:146" ht="15.75" thickBot="1">
      <c r="A101" s="257">
        <f>A100+Div_Nt_load2</f>
        <v>1.953125E-5</v>
      </c>
      <c r="B101" s="256">
        <v>1</v>
      </c>
      <c r="C101" s="230">
        <f>C100+1/time_load2</f>
        <v>200</v>
      </c>
      <c r="D101" s="229">
        <f>2*PI()*C101</f>
        <v>1256.6370614359173</v>
      </c>
      <c r="E101" s="229" t="str">
        <f>COMPLEX(0,D101)</f>
        <v>1256.63706143592i</v>
      </c>
      <c r="F101" s="229" t="str">
        <f>IF(freq_ratio2&gt;1,IMPRODUCT(Kth_2/(2/rload2-Kfeed2/Gdc_ccm2),IMDIV(COMPLEX(1,Rc_2*Coutput2*microF2*miliOhm2*D101),IMSUM(1,IMPRODUCT(E101,1/omega1_2),IMPRODUCT(E101,E101,1/omega2_2),IMPRODUCT(E101,E101,E101,1/omega3_2)))),IMPRODUCT(Kth_2/(2/rload2-Kfeed2/Gdc_dcm2),(IMDIV(COMPLEX(1,Rc_2*Coutput2*microF2*miliOhm2*D101),IMSUM(1,IMDIV(E101,omegat2),IMDIV(IMPRODUCT(E101,E101),omegapole0^2*(1-2*Gdc_dcm2/(Kfeed2*rload2))))))))</f>
        <v>4.13561489237342-1.52299534794673i</v>
      </c>
      <c r="G101" s="229" t="str">
        <f>IMPRODUCT(IMPRODUCT(-currentransferratio2*RFB_2/(Rfeedforward2),IMDIV(COMPLEX(1,(Rfeedforward2*kiliOhm2+q_Rz_Cz_2*Rzero2)*q_Rz_Cz_2*Czero2*nanoF2*D101),IMPRODUCT(COMPLEX(1,q_Rz_Cz_2*Rzero2*Czero2*nanoF2*D101),COMPLEX(1,D101/(2*PI()*F_roll2*kilihertz2))))),IMSUM(feedtype2,IMDIV(COMPLEX(1,Rvolt2*Cvolt2*nanoF2*kiliOhm2*D101),IMPRODUCT(Rupper2*kiliOhm2*(Cvolt2*nanoF2+Cforward2*picoF2),COMPLEX(1,Rvolt2*Cvolt2*Cforward2*picoF2*nanoF2*kiliOhm2*D101/(Cvolt2*nanoF2+Cforward2*picoF2)),E101))))</f>
        <v>-0.248915306391012+0.133756443193547i</v>
      </c>
      <c r="H101" s="229" t="str">
        <f t="shared" ref="H101:H132" si="38">IF(freq_ratio2&gt;1,IMPRODUCT(M35,IMDIV((IMPRODUCT(COMPLEX(1,Rc_2*Coutput2*microF2*miliOhm2*D101),IMSUM(1,IMDIV(E101,omega4_2),IMDIV(IMPRODUCT(E101,E101),omega5_2)))),IMSUM(1,IMPRODUCT(E101,1/omega1_2),IMPRODUCT(E101,E101,1/omega2_2),IMPRODUCT(E101,E101,E101,1/omega3_2)))),IMPRODUCT(M35,(IMDIV(IMPRODUCT(COMPLEX(1,Rc_2*Coutput2*microF2*miliOhm2*D101),COMPLEX(1,-Kfeed2*effectiveL2*PI()^2*D101/(8*ratio2^2*Gdc_dcm2))),IMSUM(1,IMDIV(E101,omegat2),IMDIV(IMPRODUCT(E101,E101),omegapole0^2*(1-2*Gdc_dcm2/(Kfeed2*rload2))))))))</f>
        <v>0.845004629512699-0.306801484938569i</v>
      </c>
      <c r="I101" s="229" t="str">
        <f>IMDIV(IMPRODUCT(-1,H101),IMSUM(1,IMPRODUCT(F101,G101,-1)))</f>
        <v>-0.435176424613223-0.0541691155906729i</v>
      </c>
      <c r="J101" s="255" t="str">
        <f ca="1">IMPRODUCT(1/N_FFT2,P100)</f>
        <v>-0.840411863271066-0.000142182037685645i</v>
      </c>
      <c r="K101" s="254" t="str">
        <f ca="1">IMPRODUCT(I101,J101)</f>
        <v>0.365719727985605+0.0455862416361074i</v>
      </c>
      <c r="M101" s="258"/>
      <c r="N101" s="246">
        <f ca="1">Ioutput2+O101</f>
        <v>1.3369551176384327</v>
      </c>
      <c r="O101" s="223">
        <f t="shared" ref="O101:O164" ca="1" si="39">I_step2*(th_2/time_load2-0.5)+2*I_step2*(th_2/time_load2)*SUMPRODUCT((SIN(ROW(INDIRECT(1&amp;":"&amp;N_FFT2))*PI()*th_2/time_load2)/(ROW(INDIRECT(1&amp;":"&amp;N_FFT2))*PI()*th_2/time_load2))*(SIN(ROW(INDIRECT(1&amp;":"&amp;N_FFT2))*PI()*transient2/time_load2)/(ROW(INDIRECT(1&amp;":"&amp;N_FFT2))*PI()*transient2/time_load2))*COS(ROW(INDIRECT(1&amp;":"&amp;N_FFT2))*2*PI()*Div_Nt_load2*B101/time_load2-ROW(INDIRECT(1&amp;":"&amp;N_FFT2))*PI()*(time_load2-transient2)/time_load2))</f>
        <v>-1.3300448823615671</v>
      </c>
      <c r="P101" s="223" t="str">
        <f t="shared" ref="P101:P164" ca="1" si="40">IMPRODUCT(O101,IMEXP(COMPLEX(0,-2*PI()*1*B101/Nt_load2)))</f>
        <v>-1.32964429770979+0.0326409354037652i</v>
      </c>
      <c r="Q101" s="223" t="str">
        <f t="shared" ref="Q101:Q164" ca="1" si="41">IMPRODUCT(O101,IMEXP(COMPLEX(0,-2*PI()*2*B101/Nt_load2)))</f>
        <v>-1.32844278505168+0.0652622091285664i</v>
      </c>
      <c r="R101" s="223" t="str">
        <f t="shared" ref="R101:R164" ca="1" si="42">IMPRODUCT(O101,IMEXP(COMPLEX(0,-2*PI()*3*B101/Nt_load2)))</f>
        <v>-1.32644106813352+0.0978441713388998i</v>
      </c>
      <c r="S101" s="223" t="str">
        <f t="shared" ref="S101:S164" ca="1" si="43">IMPRODUCT(O101,IMEXP(COMPLEX(0,-2*PI()*4*B101/Nt_load2)))</f>
        <v>-1.32364035271475+0.130367195879048i</v>
      </c>
      <c r="T101" s="223" t="str">
        <f t="shared" ref="T101:T164" ca="1" si="44">IMPRODUCT(O101,IMEXP(COMPLEX(0,-2*PI()*5*B101/Nt_load2)))</f>
        <v>-1.3200423258416+0.162811692095141i</v>
      </c>
      <c r="U101" s="223" t="str">
        <f t="shared" ref="U101:U164" ca="1" si="45">IMPRODUCT(O101,IMEXP(COMPLEX(0,-2*PI()*6*B101/Nt_load2)))</f>
        <v>-1.31564915483093+0.195158116635839i</v>
      </c>
      <c r="V101" s="223" t="str">
        <f t="shared" ref="V101:V164" ca="1" si="46">IMPRODUCT(O101,IMEXP(COMPLEX(0,-2*PI()*7*B101/Nt_load2)))</f>
        <v>-1.31046348596468+0.227386985224506i</v>
      </c>
      <c r="W101" s="223" t="str">
        <f t="shared" ref="W101:W164" ca="1" si="47">IMPRODUCT(O101,IMEXP(COMPLEX(0,-2*PI()*8*B101/Nt_load2)))</f>
        <v>-1.30448844289587+0.259478884395821i</v>
      </c>
      <c r="X101" s="223" t="str">
        <f t="shared" ref="X101:X164" ca="1" si="48">IMPRODUCT(O101,IMEXP(COMPLEX(0,-2*PI()*9*B101/Nt_load2)))</f>
        <v>-1.29772762476703+0.291414483189716i</v>
      </c>
      <c r="Y101" s="223" t="str">
        <f t="shared" ref="Y101:Y164" ca="1" si="49">IMPRODUCT(O101,IMEXP(COMPLEX(0,-2*PI()*10*B101/Nt_load2)))</f>
        <v>-1.29018510404218+0.323174544795629i</v>
      </c>
      <c r="Z101" s="223" t="str">
        <f t="shared" ref="Z101:Z164" ca="1" si="50">IMPRODUCT(O101,IMEXP(COMPLEX(0,-2*PI()*11*B101/Nt_load2)))</f>
        <v>-1.28186542405379+0.354739938140031i</v>
      </c>
      <c r="AA101" s="223" t="str">
        <f t="shared" ref="AA101:AA164" ca="1" si="51">IMPRODUCT(O101,IMEXP(COMPLEX(0,-2*PI()*12*B101/Nt_load2)))</f>
        <v>-1.27277359626598+0.386091649410276i</v>
      </c>
      <c r="AB101" s="223" t="str">
        <f t="shared" ref="AB101:AB164" ca="1" si="52">IMPRODUCT(O101,IMEXP(COMPLEX(0,-2*PI()*13*B101/Nt_load2)))</f>
        <v>-1.26291509725586+0.417210793507815i</v>
      </c>
      <c r="AC101" s="223" t="str">
        <f t="shared" ref="AC101:AC164" ca="1" si="53">IMPRODUCT(O101,IMEXP(COMPLEX(0,-2*PI()*14*B101/Nt_load2)))</f>
        <v>-1.25229586541458+0.448078625423861i</v>
      </c>
      <c r="AD101" s="223" t="str">
        <f t="shared" ref="AD101:AD164" ca="1" si="54">IMPRODUCT(O101,IMEXP(COMPLEX(0,-2*PI()*15*B101/Nt_load2)))</f>
        <v>-1.24092229737034+0.47867655153069i</v>
      </c>
      <c r="AE101" s="223" t="str">
        <f t="shared" ref="AE101:AE164" ca="1" si="55">IMPRODUCT(O101,IMEXP(COMPLEX(0,-2*PI()*16*B101/Nt_load2)))</f>
        <v>-1.22880124413523+0.508986140781747i</v>
      </c>
      <c r="AF101" s="223" t="str">
        <f t="shared" ref="AF101:AF164" ca="1" si="56">IMPRODUCT(O101,IMEXP(COMPLEX(0,-2*PI()*17*B101/Nt_load2)))</f>
        <v>-1.2159400069785+0.538989135813812i</v>
      </c>
      <c r="AG101" s="223" t="str">
        <f t="shared" ref="AG101:AG164" ca="1" si="57">IMPRODUCT(O101,IMEXP(COMPLEX(0,-2*PI()*18*B101/Nt_load2)))</f>
        <v>-1.20234633302849+0.568667463944568i</v>
      </c>
      <c r="AH101" s="223" t="str">
        <f t="shared" ref="AH101:AH164" ca="1" si="58">IMPRODUCT(O101,IMEXP(COMPLEX(0,-2*PI()*19*B101/Nt_load2)))</f>
        <v>-1.18802841060608+0.598003248058889i</v>
      </c>
      <c r="AI101" s="223" t="str">
        <f t="shared" ref="AI101:AI164" ca="1" si="59">IMPRODUCT(O101,IMEXP(COMPLEX(0,-2*PI()*20*B101/Nt_load2)))</f>
        <v>-1.17299486429237+0.62697881737736i</v>
      </c>
      <c r="AJ101" s="223" t="str">
        <f t="shared" ref="AJ101:AJ164" ca="1" si="60">IMPRODUCT(O101,IMEXP(COMPLEX(0,-2*PI()*21*B101/Nt_load2)))</f>
        <v>-1.15725474973352+0.655576718100492i</v>
      </c>
      <c r="AK101" s="223" t="str">
        <f t="shared" ref="AK101:AK164" ca="1" si="61">IMPRODUCT(O101,IMEXP(COMPLEX(0,-2*PI()*22*B101/Nt_load2)))</f>
        <v>-1.14081754818596+0.683779723922233i</v>
      </c>
      <c r="AL101" s="223" t="str">
        <f t="shared" ref="AL101:AL164" ca="1" si="62">IMPRODUCT(O101,IMEXP(COMPLEX(0,-2*PI()*23*B101/Nt_load2)))</f>
        <v>-1.1236931608053+0.711570846406452i</v>
      </c>
      <c r="AM101" s="223" t="str">
        <f t="shared" ref="AM101:AM164" ca="1" si="63">IMPRODUCT(O101,IMEXP(COMPLEX(0,-2*PI()*24*B101/Nt_load2)))</f>
        <v>-1.10589190268216+0.738933345220145i</v>
      </c>
      <c r="AN101" s="223" t="str">
        <f t="shared" ref="AN101:AN164" ca="1" si="64">IMPRODUCT(O101,IMEXP(COMPLEX(0,-2*PI()*25*B101/Nt_load2)))</f>
        <v>-1.0874244966288+0.765850738217174i</v>
      </c>
      <c r="AO101" s="223" t="str">
        <f t="shared" ref="AO101:AO164" ca="1" si="65">IMPRODUCT(O101,IMEXP(COMPLEX(0,-2*PI()*26*B101/Nt_load2)))</f>
        <v>-1.0683020667201+0.792306811366507i</v>
      </c>
      <c r="AP101" s="223" t="str">
        <f t="shared" ref="AP101:AP164" ca="1" si="66">IMPRODUCT(O101,IMEXP(COMPLEX(0,-2*PI()*27*B101/Nt_load2)))</f>
        <v>-1.04853613159279+0.81828562851893i</v>
      </c>
      <c r="AQ101" s="223" t="str">
        <f t="shared" ref="AQ101:AQ164" ca="1" si="67">IMPRODUCT(O101,IMEXP(COMPLEX(0,-2*PI()*28*B101/Nt_load2)))</f>
        <v>-1.0281385975071+0.843771541006404i</v>
      </c>
      <c r="AR101" s="223" t="str">
        <f t="shared" ref="AR101:AR164" ca="1" si="68">IMPRODUCT(O101,IMEXP(COMPLEX(0,-2*PI()*28*B101/Nt_load2)))</f>
        <v>-1.0281385975071+0.843771541006404i</v>
      </c>
      <c r="AS101" s="223" t="str">
        <f t="shared" ref="AS101:AS164" ca="1" si="69">IMPRODUCT(O101,IMEXP(COMPLEX(0,-2*PI()*30*B101/Nt_load2)))</f>
        <v>-0.985498252358407+0.89320355109836i</v>
      </c>
      <c r="AT101" s="223" t="str">
        <f t="shared" ref="AT101:AT164" ca="1" si="70">IMPRODUCT(O101,IMEXP(COMPLEX(0,-2*PI()*31*B101/Nt_load2)))</f>
        <v>-0.963281126244892+0.917119872708343i</v>
      </c>
      <c r="AU101" s="223" t="str">
        <f t="shared" ref="AU101:AU164" ca="1" si="71">IMPRODUCT(O101,IMEXP(COMPLEX(0,-2*PI()*32*B101/Nt_load2)))</f>
        <v>-0.940483755600329+0.940483755600327i</v>
      </c>
      <c r="AV101" s="223" t="str">
        <f t="shared" ref="AV101:AV164" ca="1" si="72">IMPRODUCT(O101,IMEXP(COMPLEX(0,-2*PI()*33*B101/Nt_load2)))</f>
        <v>-0.917119872708343+0.963281126244892i</v>
      </c>
      <c r="AW101" s="223" t="str">
        <f t="shared" ref="AW101:AW164" ca="1" si="73">IMPRODUCT(O101,IMEXP(COMPLEX(0,-2*PI()*34*B101/Nt_load2)))</f>
        <v>-0.893203551098359+0.985498252358407i</v>
      </c>
      <c r="AX101" s="223" t="str">
        <f t="shared" ref="AX101:AX164" ca="1" si="74">IMPRODUCT(O101,IMEXP(COMPLEX(0,-2*PI()*35*B101/Nt_load2)))</f>
        <v>-0.868749197068227+1.00712175117485i</v>
      </c>
      <c r="AY101" s="223" t="str">
        <f t="shared" ref="AY101:AY164" ca="1" si="75">IMPRODUCT(O101,IMEXP(COMPLEX(0,-2*PI()*36*B101/Nt_load2)))</f>
        <v>-0.843771541006405+1.0281385975071i</v>
      </c>
      <c r="AZ101" s="223" t="str">
        <f t="shared" ref="AZ101:AZ164" ca="1" si="76">IMPRODUCT(O101,IMEXP(COMPLEX(0,-2*PI()*37*B101/Nt_load2)))</f>
        <v>-0.818285628518929+1.04853613159279i</v>
      </c>
      <c r="BA101" s="223" t="str">
        <f t="shared" ref="BA101:BA164" ca="1" si="77">IMPRODUCT(O101,IMEXP(COMPLEX(0,-2*PI()*38*B101/Nt_load2)))</f>
        <v>-0.792306811366505+1.0683020667201i</v>
      </c>
      <c r="BB101" s="223" t="str">
        <f t="shared" ref="BB101:BB164" ca="1" si="78">IMPRODUCT(O101,IMEXP(COMPLEX(0,-2*PI()*39*B101/Nt_load2)))</f>
        <v>-0.765850738217174+1.0874244966288i</v>
      </c>
      <c r="BC101" s="223" t="str">
        <f t="shared" ref="BC101:BC164" ca="1" si="79">IMPRODUCT(O101,IMEXP(COMPLEX(0,-2*PI()*40*B101/Nt_load2)))</f>
        <v>-0.738933345220146+1.10589190268216i</v>
      </c>
      <c r="BD101" s="223" t="str">
        <f t="shared" ref="BD101:BD164" ca="1" si="80">IMPRODUCT(O101,IMEXP(COMPLEX(0,-2*PI()*41*B101/Nt_load2)))</f>
        <v>-0.711570846406454+1.1236931608053i</v>
      </c>
      <c r="BE101" s="223" t="str">
        <f t="shared" ref="BE101:BE164" ca="1" si="81">IMPRODUCT(O101,IMEXP(COMPLEX(0,-2*PI()*42*B101/Nt_load2)))</f>
        <v>-0.683779723922233+1.14081754818596i</v>
      </c>
      <c r="BF101" s="223" t="str">
        <f t="shared" ref="BF101:BF164" ca="1" si="82">IMPRODUCT(O101,IMEXP(COMPLEX(0,-2*PI()*43*B101/Nt_load2)))</f>
        <v>-0.655576718100493+1.15725474973352i</v>
      </c>
      <c r="BG101" s="223" t="str">
        <f t="shared" ref="BG101:BG164" ca="1" si="83">IMPRODUCT(O101,IMEXP(COMPLEX(0,-2*PI()*44*B101/Nt_load2)))</f>
        <v>-0.626978817377362+1.17299486429237i</v>
      </c>
      <c r="BH101" s="223" t="str">
        <f t="shared" ref="BH101:BH164" ca="1" si="84">IMPRODUCT(O101,IMEXP(COMPLEX(0,-2*PI()*45*B101/Nt_load2)))</f>
        <v>-0.598003248058891+1.18802841060608i</v>
      </c>
      <c r="BI101" s="223" t="str">
        <f t="shared" ref="BI101:BI164" ca="1" si="85">IMPRODUCT(O101,IMEXP(COMPLEX(0,-2*PI()*46*B101/Nt_load2)))</f>
        <v>-0.568667463944571+1.20234633302849i</v>
      </c>
      <c r="BJ101" s="223" t="str">
        <f t="shared" ref="BJ101:BJ164" ca="1" si="86">IMPRODUCT(O101,IMEXP(COMPLEX(0,-2*PI()*47*B101/Nt_load2)))</f>
        <v>-0.538989135813816+1.2159400069785i</v>
      </c>
      <c r="BK101" s="223" t="str">
        <f t="shared" ref="BK101:BK164" ca="1" si="87">IMPRODUCT(O101,IMEXP(COMPLEX(0,-2*PI()*48*B101/Nt_load2)))</f>
        <v>-0.50898614078175+1.22880124413523i</v>
      </c>
      <c r="BL101" s="223" t="str">
        <f t="shared" ref="BL101:BL164" ca="1" si="88">IMPRODUCT(O101,IMEXP(COMPLEX(0,-2*PI()*49*B101/Nt_load2)))</f>
        <v>-0.478676551530694+1.24092229737034i</v>
      </c>
      <c r="BM101" s="223" t="str">
        <f t="shared" ref="BM101:BM164" ca="1" si="89">IMPRODUCT(O101,IMEXP(COMPLEX(0,-2*PI()*50*B101/Nt_load2)))</f>
        <v>-0.448078625423865+1.25229586541458i</v>
      </c>
      <c r="BN101" s="223" t="str">
        <f t="shared" ref="BN101:BN164" ca="1" si="90">IMPRODUCT(O101,IMEXP(COMPLEX(0,-2*PI()*51*B101/Nt_load2)))</f>
        <v>-0.41721079350782+1.26291509725586i</v>
      </c>
      <c r="BO101" s="223" t="str">
        <f t="shared" ref="BO101:BO164" ca="1" si="91">IMPRODUCT(O101,IMEXP(COMPLEX(0,-2*PI()*52*B101/Nt_load2)))</f>
        <v>-0.386091649410282+1.27277359626598i</v>
      </c>
      <c r="BP101" s="223" t="str">
        <f t="shared" ref="BP101:BP164" ca="1" si="92">IMPRODUCT(O101,IMEXP(COMPLEX(0,-2*PI()*53*B101/Nt_load2)))</f>
        <v>-0.354739938140035+1.28186542405379i</v>
      </c>
      <c r="BQ101" s="223" t="str">
        <f t="shared" ref="BQ101:BQ164" ca="1" si="93">IMPRODUCT(O101,IMEXP(COMPLEX(0,-2*PI()*54*B101/Nt_load2)))</f>
        <v>-0.323174544795635+1.29018510404218i</v>
      </c>
      <c r="BR101" s="223" t="str">
        <f t="shared" ref="BR101:BR164" ca="1" si="94">IMPRODUCT(O101,IMEXP(COMPLEX(0,-2*PI()*55*B101/Nt_load2)))</f>
        <v>-0.291414483189723+1.29772762476702i</v>
      </c>
      <c r="BS101" s="223" t="str">
        <f t="shared" ref="BS101:BS164" ca="1" si="95">IMPRODUCT(O101,IMEXP(COMPLEX(0,-2*PI()*56*B101/Nt_load2)))</f>
        <v>-0.259478884395828+1.30448844289587i</v>
      </c>
      <c r="BT101" s="223" t="str">
        <f t="shared" ref="BT101:BT164" ca="1" si="96">IMPRODUCT(O101,IMEXP(COMPLEX(0,-2*PI()*57*B101/Nt_load2)))</f>
        <v>-0.227386985224513+1.31046348596468i</v>
      </c>
      <c r="BU101" s="223" t="str">
        <f t="shared" ref="BU101:BU164" ca="1" si="97">IMPRODUCT(O101,IMEXP(COMPLEX(0,-2*PI()*58*B101/Nt_load2)))</f>
        <v>-0.195158116635832+1.31564915483093i</v>
      </c>
      <c r="BV101" s="223" t="str">
        <f t="shared" ref="BV101:BV164" ca="1" si="98">IMPRODUCT(O101,IMEXP(COMPLEX(0,-2*PI()*59*B101/Nt_load2)))</f>
        <v>-0.162811692095136+1.32004232584161i</v>
      </c>
      <c r="BW101" s="223" t="str">
        <f t="shared" ref="BW101:BW164" ca="1" si="99">IMPRODUCT(O101,IMEXP(COMPLEX(0,-2*PI()*60*B101/Nt_load2)))</f>
        <v>-0.130367195879042+1.32364035271475i</v>
      </c>
      <c r="BX101" s="223" t="str">
        <f t="shared" ref="BX101:BX164" ca="1" si="100">IMPRODUCT(O101,IMEXP(COMPLEX(0,-2*PI()*61*B101/Nt_load2)))</f>
        <v>-0.0978441713388941+1.32644106813352i</v>
      </c>
      <c r="BY101" s="223" t="str">
        <f t="shared" ref="BY101:BY164" ca="1" si="101">IMPRODUCT(O101,IMEXP(COMPLEX(0,-2*PI()*62*B101/Nt_load2)))</f>
        <v>-0.0652622091285612+1.32844278505168i</v>
      </c>
      <c r="BZ101" s="223" t="str">
        <f t="shared" ref="BZ101:BZ164" ca="1" si="102">IMPRODUCT(O101,IMEXP(COMPLEX(0,-2*PI()*63*B101/Nt_load2)))</f>
        <v>-0.0326409354037604+1.32964429770979i</v>
      </c>
      <c r="CA101" s="223" t="str">
        <f t="shared" ref="CA101:CA164" ca="1" si="103">IMPRODUCT(O101,IMEXP(COMPLEX(0,-2*PI()*64*B101/Nt_load2)))</f>
        <v>4.64379352535532E-15+1.33004488236157i</v>
      </c>
      <c r="CB101" s="223" t="str">
        <f t="shared" ref="CB101:CB164" ca="1" si="104">IMPRODUCT(O101,IMEXP(COMPLEX(0,-2*PI()*65*B101/Nt_load2)))</f>
        <v>0.0326409354037695+1.32964429770979i</v>
      </c>
      <c r="CC101" s="223" t="str">
        <f t="shared" ref="CC101:CC164" ca="1" si="105">IMPRODUCT(O101,IMEXP(COMPLEX(0,-2*PI()*66*B101/Nt_load2)))</f>
        <v>0.0652622091285702+1.32844278505168i</v>
      </c>
      <c r="CD101" s="223" t="str">
        <f t="shared" ref="CD101:CD164" ca="1" si="106">IMPRODUCT(O101,IMEXP(COMPLEX(0,-2*PI()*67*B101/Nt_load2)))</f>
        <v>0.0978441713389031+1.32644106813352i</v>
      </c>
      <c r="CE101" s="223" t="str">
        <f t="shared" ref="CE101:CE164" ca="1" si="107">IMPRODUCT(O101,IMEXP(COMPLEX(0,-2*PI()*68*B101/Nt_load2)))</f>
        <v>0.130367195879051+1.32364035271475i</v>
      </c>
      <c r="CF101" s="223" t="str">
        <f t="shared" ref="CF101:CF164" ca="1" si="108">IMPRODUCT(O101,IMEXP(COMPLEX(0,-2*PI()*69*B101/Nt_load2)))</f>
        <v>0.162811692095144+1.3200423258416i</v>
      </c>
      <c r="CG101" s="223" t="str">
        <f t="shared" ref="CG101:CG164" ca="1" si="109">IMPRODUCT(O101,IMEXP(COMPLEX(0,-2*PI()*70*B101/Nt_load2)))</f>
        <v>0.195158116635842+1.31564915483093i</v>
      </c>
      <c r="CH101" s="223" t="str">
        <f t="shared" ref="CH101:CH164" ca="1" si="110">IMPRODUCT(O101,IMEXP(COMPLEX(0,-2*PI()*71*B101/Nt_load2)))</f>
        <v>0.227386985224509+1.31046348596468i</v>
      </c>
      <c r="CI101" s="223" t="str">
        <f t="shared" ref="CI101:CI164" ca="1" si="111">IMPRODUCT(O101,IMEXP(COMPLEX(0,-2*PI()*72*B101/Nt_load2)))</f>
        <v>0.259478884395823+1.30448844289587i</v>
      </c>
      <c r="CJ101" s="223" t="str">
        <f t="shared" ref="CJ101:CJ164" ca="1" si="112">IMPRODUCT(O101,IMEXP(COMPLEX(0,-2*PI()*73*B101/Nt_load2)))</f>
        <v>0.291414483189719+1.29772762476702i</v>
      </c>
      <c r="CK101" s="223" t="str">
        <f t="shared" ref="CK101:CK164" ca="1" si="113">IMPRODUCT(O101,IMEXP(COMPLEX(0,-2*PI()*74*B101/Nt_load2)))</f>
        <v>0.323174544795631+1.29018510404218i</v>
      </c>
      <c r="CL101" s="223" t="str">
        <f t="shared" ref="CL101:CL164" ca="1" si="114">IMPRODUCT(O101,IMEXP(COMPLEX(0,-2*PI()*75*B101/Nt_load2)))</f>
        <v>0.354739938140031+1.28186542405379i</v>
      </c>
      <c r="CM101" s="223" t="str">
        <f t="shared" ref="CM101:CM164" ca="1" si="115">IMPRODUCT(O101,IMEXP(COMPLEX(0,-2*PI()*76*B101/Nt_load2)))</f>
        <v>0.386091649410278+1.27277359626598i</v>
      </c>
      <c r="CN101" s="223" t="str">
        <f t="shared" ref="CN101:CN164" ca="1" si="116">IMPRODUCT(O101,IMEXP(COMPLEX(0,-2*PI()*77*B101/Nt_load2)))</f>
        <v>0.417210793507815+1.26291509725586i</v>
      </c>
      <c r="CO101" s="223" t="str">
        <f t="shared" ref="CO101:CO164" ca="1" si="117">IMPRODUCT(O101,IMEXP(COMPLEX(0,-2*PI()*78*B101/Nt_load2)))</f>
        <v>0.448078625423861+1.25229586541458i</v>
      </c>
      <c r="CP101" s="223" t="str">
        <f t="shared" ref="CP101:CP164" ca="1" si="118">IMPRODUCT(O101,IMEXP(COMPLEX(0,-2*PI()*79*B101/Nt_load2)))</f>
        <v>0.47867655153069+1.24092229737034i</v>
      </c>
      <c r="CQ101" s="223" t="str">
        <f t="shared" ref="CQ101:CQ164" ca="1" si="119">IMPRODUCT(O101,IMEXP(COMPLEX(0,-2*PI()*80*B101/Nt_load2)))</f>
        <v>0.508986140781746+1.22880124413523i</v>
      </c>
      <c r="CR101" s="223" t="str">
        <f t="shared" ref="CR101:CR164" ca="1" si="120">IMPRODUCT(O101,IMEXP(COMPLEX(0,-2*PI()*81*B101/Nt_load2)))</f>
        <v>0.538989135813812+1.2159400069785i</v>
      </c>
      <c r="CS101" s="223" t="str">
        <f t="shared" ref="CS101:CS164" ca="1" si="121">IMPRODUCT(O101,IMEXP(COMPLEX(0,-2*PI()*82*B101/Nt_load2)))</f>
        <v>0.568667463944567+1.20234633302849i</v>
      </c>
      <c r="CT101" s="223" t="str">
        <f t="shared" ref="CT101:CT164" ca="1" si="122">IMPRODUCT(O101,IMEXP(COMPLEX(0,-2*PI()*83*B101/Nt_load2)))</f>
        <v>0.598003248058887+1.18802841060608i</v>
      </c>
      <c r="CU101" s="223" t="str">
        <f t="shared" ref="CU101:CU164" ca="1" si="123">IMPRODUCT(O101,IMEXP(COMPLEX(0,-2*PI()*84*B101/Nt_load2)))</f>
        <v>0.626978817377358+1.17299486429237i</v>
      </c>
      <c r="CV101" s="223" t="str">
        <f t="shared" ref="CV101:CV164" ca="1" si="124">IMPRODUCT(O101,IMEXP(COMPLEX(0,-2*PI()*85*B101/Nt_load2)))</f>
        <v>0.655576718100489+1.15725474973352i</v>
      </c>
      <c r="CW101" s="223" t="str">
        <f t="shared" ref="CW101:CW164" ca="1" si="125">IMPRODUCT(O101,IMEXP(COMPLEX(0,-2*PI()*86*B101/Nt_load2)))</f>
        <v>0.68377972392223+1.14081754818596i</v>
      </c>
      <c r="CX101" s="223" t="str">
        <f t="shared" ref="CX101:CX164" ca="1" si="126">IMPRODUCT(O101,IMEXP(COMPLEX(0,-2*PI()*87*B101/Nt_load2)))</f>
        <v>0.71157084640645+1.1236931608053i</v>
      </c>
      <c r="CY101" s="223" t="str">
        <f t="shared" ref="CY101:CY164" ca="1" si="127">IMPRODUCT(O101,IMEXP(COMPLEX(0,-2*PI()*88*B101/Nt_load2)))</f>
        <v>0.738933345220142+1.10589190268216i</v>
      </c>
      <c r="CZ101" s="223" t="str">
        <f t="shared" ref="CZ101:CZ164" ca="1" si="128">IMPRODUCT(O101,IMEXP(COMPLEX(0,-2*PI()*89*B101/Nt_load2)))</f>
        <v>0.765850738217172+1.0874244966288i</v>
      </c>
      <c r="DA101" s="223" t="str">
        <f t="shared" ref="DA101:DA164" ca="1" si="129">IMPRODUCT(O101,IMEXP(COMPLEX(0,-2*PI()*90*B101/Nt_load2)))</f>
        <v>0.792306811366501+1.0683020667201i</v>
      </c>
      <c r="DB101" s="223" t="str">
        <f t="shared" ref="DB101:DB164" ca="1" si="130">IMPRODUCT(O101,IMEXP(COMPLEX(0,-2*PI()*91*B101/Nt_load2)))</f>
        <v>0.818285628518926+1.04853613159279i</v>
      </c>
      <c r="DC101" s="223" t="str">
        <f t="shared" ref="DC101:DC164" ca="1" si="131">IMPRODUCT(O101,IMEXP(COMPLEX(0,-2*PI()*92*B101/Nt_load2)))</f>
        <v>0.843771541006401+1.02813859750711i</v>
      </c>
      <c r="DD101" s="223" t="str">
        <f t="shared" ref="DD101:DD164" ca="1" si="132">IMPRODUCT(O101,IMEXP(COMPLEX(0,-2*PI()*93*B101/Nt_load2)))</f>
        <v>0.868749197068223+1.00712175117486i</v>
      </c>
      <c r="DE101" s="223" t="str">
        <f t="shared" ref="DE101:DE164" ca="1" si="133">IMPRODUCT(O101,IMEXP(COMPLEX(0,-2*PI()*94*B101/Nt_load2)))</f>
        <v>0.893203551098355+0.985498252358411i</v>
      </c>
      <c r="DF101" s="223" t="str">
        <f t="shared" ref="DF101:DF164" ca="1" si="134">IMPRODUCT(O101,IMEXP(COMPLEX(0,-2*PI()*95*B101/Nt_load2)))</f>
        <v>0.917119872708339+0.963281126244896i</v>
      </c>
      <c r="DG101" s="223" t="str">
        <f t="shared" ref="DG101:DG164" ca="1" si="135">IMPRODUCT(O101,IMEXP(COMPLEX(0,-2*PI()*96*B101/Nt_load2)))</f>
        <v>0.940483755600323+0.940483755600333i</v>
      </c>
      <c r="DH101" s="223" t="str">
        <f t="shared" ref="DH101:DH164" ca="1" si="136">IMPRODUCT(O101,IMEXP(COMPLEX(0,-2*PI()*97*B101/Nt_load2)))</f>
        <v>0.963281126244896+0.917119872708338i</v>
      </c>
      <c r="DI101" s="223" t="str">
        <f t="shared" ref="DI101:DI164" ca="1" si="137">IMPRODUCT(O101,IMEXP(COMPLEX(0,-2*PI()*98*B101/Nt_load2)))</f>
        <v>0.985498252358411+0.893203551098355i</v>
      </c>
      <c r="DJ101" s="223" t="str">
        <f t="shared" ref="DJ101:DJ164" ca="1" si="138">IMPRODUCT(O101,IMEXP(COMPLEX(0,-2*PI()*99*B101/Nt_load2)))</f>
        <v>1.00712175117486+0.868749197068223i</v>
      </c>
      <c r="DK101" s="223" t="str">
        <f t="shared" ref="DK101:DK164" ca="1" si="139">IMPRODUCT(O101,IMEXP(COMPLEX(0,-2*PI()*100*B101/Nt_load2)))</f>
        <v>1.02813859750711+0.8437715410064i</v>
      </c>
      <c r="DL101" s="223" t="str">
        <f t="shared" ref="DL101:DL164" ca="1" si="140">IMPRODUCT(O101,IMEXP(COMPLEX(0,-2*PI()*101*B101/Nt_load2)))</f>
        <v>1.04853613159279+0.818285628518926i</v>
      </c>
      <c r="DM101" s="223" t="str">
        <f t="shared" ref="DM101:DM164" ca="1" si="141">IMPRODUCT(O101,IMEXP(COMPLEX(0,-2*PI()*102*B101/Nt_load2)))</f>
        <v>1.0683020667201+0.792306811366503i</v>
      </c>
      <c r="DN101" s="223" t="str">
        <f t="shared" ref="DN101:DN164" ca="1" si="142">IMPRODUCT(O101,IMEXP(COMPLEX(0,-2*PI()*103*B101/Nt_load2)))</f>
        <v>1.08742449662881+0.765850738217172i</v>
      </c>
      <c r="DO101" s="223" t="str">
        <f t="shared" ref="DO101:DO164" ca="1" si="143">IMPRODUCT(O101,IMEXP(COMPLEX(0,-2*PI()*104*B101/Nt_load2)))</f>
        <v>1.10589190268216+0.738933345220142i</v>
      </c>
      <c r="DP101" s="223" t="str">
        <f t="shared" ref="DP101:DP164" ca="1" si="144">IMPRODUCT(O101,IMEXP(COMPLEX(0,-2*PI()*105*B101/Nt_load2)))</f>
        <v>1.1236931608053+0.71157084640645i</v>
      </c>
      <c r="DQ101" s="223" t="str">
        <f t="shared" ref="DQ101:DQ164" ca="1" si="145">IMPRODUCT(O101,IMEXP(COMPLEX(0,-2*PI()*106*B101/Nt_load2)))</f>
        <v>1.14081754818596+0.683779723922229i</v>
      </c>
      <c r="DR101" s="223" t="str">
        <f t="shared" ref="DR101:DR164" ca="1" si="146">IMPRODUCT(O101,IMEXP(COMPLEX(0,-2*PI()*107*B101/Nt_load2)))</f>
        <v>1.15725474973352+0.655576718100489i</v>
      </c>
      <c r="DS101" s="223" t="str">
        <f t="shared" ref="DS101:DS164" ca="1" si="147">IMPRODUCT(O101,IMEXP(COMPLEX(0,-2*PI()*108*B101/Nt_load2)))</f>
        <v>1.17299486429237+0.626978817377358i</v>
      </c>
      <c r="DT101" s="223" t="str">
        <f t="shared" ref="DT101:DT164" ca="1" si="148">IMPRODUCT(O101,IMEXP(COMPLEX(0,-2*PI()*109*B101/Nt_load2)))</f>
        <v>1.18802841060608+0.598003248058887i</v>
      </c>
      <c r="DU101" s="223" t="str">
        <f t="shared" ref="DU101:DU164" ca="1" si="149">IMPRODUCT(O101,IMEXP(COMPLEX(0,-2*PI()*110*B101/Nt_load2)))</f>
        <v>1.20234633302849+0.568667463944567i</v>
      </c>
      <c r="DV101" s="223" t="str">
        <f t="shared" ref="DV101:DV164" ca="1" si="150">IMPRODUCT(O101,IMEXP(COMPLEX(0,-2*PI()*111*B101/Nt_load2)))</f>
        <v>1.2159400069785+0.538989135813812i</v>
      </c>
      <c r="DW101" s="223" t="str">
        <f t="shared" ref="DW101:DW164" ca="1" si="151">IMPRODUCT(O101,IMEXP(COMPLEX(0,-2*PI()*112*B101/Nt_load2)))</f>
        <v>1.22880124413523+0.508986140781746i</v>
      </c>
      <c r="DX101" s="223" t="str">
        <f t="shared" ref="DX101:DX164" ca="1" si="152">IMPRODUCT(O101,IMEXP(COMPLEX(0,-2*PI()*113*B101/Nt_load2)))</f>
        <v>1.24092229737034+0.47867655153069i</v>
      </c>
      <c r="DY101" s="223" t="str">
        <f t="shared" ref="DY101:DY164" ca="1" si="153">IMPRODUCT(O101,IMEXP(COMPLEX(0,-2*PI()*114*B101/Nt_load2)))</f>
        <v>1.25229586541458+0.44807862542386i</v>
      </c>
      <c r="DZ101" s="223" t="str">
        <f t="shared" ref="DZ101:DZ164" ca="1" si="154">IMPRODUCT(O101,IMEXP(COMPLEX(0,-2*PI()*115*B101/Nt_load2)))</f>
        <v>1.26291509725586+0.417210793507815i</v>
      </c>
      <c r="EA101" s="223" t="str">
        <f t="shared" ref="EA101:EA164" ca="1" si="155">IMPRODUCT(O101,IMEXP(COMPLEX(0,-2*PI()*116*B101/Nt_load2)))</f>
        <v>1.27277359626598+0.386091649410276i</v>
      </c>
      <c r="EB101" s="223" t="str">
        <f t="shared" ref="EB101:EB164" ca="1" si="156">IMPRODUCT(O101,IMEXP(COMPLEX(0,-2*PI()*117*B101/Nt_load2)))</f>
        <v>1.28186542405379+0.354739938140031i</v>
      </c>
      <c r="EC101" s="223" t="str">
        <f t="shared" ref="EC101:EC164" ca="1" si="157">IMPRODUCT(O101,IMEXP(COMPLEX(0,-2*PI()*118*B101/Nt_load2)))</f>
        <v>1.29018510404218+0.323174544795629i</v>
      </c>
      <c r="ED101" s="223" t="str">
        <f t="shared" ref="ED101:ED164" ca="1" si="158">IMPRODUCT(O101,IMEXP(COMPLEX(0,-2*PI()*119*B101/Nt_load2)))</f>
        <v>1.29772762476702+0.291414483189718i</v>
      </c>
      <c r="EE101" s="223" t="str">
        <f t="shared" ref="EE101:EE164" ca="1" si="159">IMPRODUCT(O101,IMEXP(COMPLEX(0,-2*PI()*120*B101/Nt_load2)))</f>
        <v>1.30448844289587+0.259478884395823i</v>
      </c>
      <c r="EF101" s="223" t="str">
        <f t="shared" ref="EF101:EF164" ca="1" si="160">IMPRODUCT(O101,IMEXP(COMPLEX(0,-2*PI()*121*B101/Nt_load2)))</f>
        <v>1.31046348596468+0.227386985224509i</v>
      </c>
      <c r="EG101" s="223" t="str">
        <f t="shared" ref="EG101:EG164" ca="1" si="161">IMPRODUCT(O101,IMEXP(COMPLEX(0,-2*PI()*122*B101/Nt_load2)))</f>
        <v>1.31564915483093+0.195158116635842i</v>
      </c>
      <c r="EH101" s="223" t="str">
        <f t="shared" ref="EH101:EH164" ca="1" si="162">IMPRODUCT(O101,IMEXP(COMPLEX(0,-2*PI()*123*B101/Nt_load2)))</f>
        <v>1.3200423258416+0.162811692095144i</v>
      </c>
      <c r="EI101" s="223" t="str">
        <f t="shared" ref="EI101:EI164" ca="1" si="163">IMPRODUCT(O101,IMEXP(COMPLEX(0,-2*PI()*124*B101/Nt_load2)))</f>
        <v>1.32364035271475+0.13036719587905i</v>
      </c>
      <c r="EJ101" s="223" t="str">
        <f t="shared" ref="EJ101:EJ164" ca="1" si="164">IMPRODUCT(O101,IMEXP(COMPLEX(0,-2*PI()*125*B101/Nt_load2)))</f>
        <v>1.32644106813352+0.0978441713389031i</v>
      </c>
      <c r="EK101" s="223" t="str">
        <f t="shared" ref="EK101:EK164" ca="1" si="165">IMPRODUCT(O101,IMEXP(COMPLEX(0,-2*PI()*126*B101/Nt_load2)))</f>
        <v>1.32844278505168+0.0652622091285698i</v>
      </c>
      <c r="EL101" s="223" t="str">
        <f t="shared" ref="EL101:EL164" ca="1" si="166">IMPRODUCT(O101,IMEXP(COMPLEX(0,-2*PI()*127*B101/Nt_load2)))</f>
        <v>1.32964429770979+0.0326409354037693i</v>
      </c>
      <c r="EM101" s="223" t="str">
        <f t="shared" ref="EM101:EM164" ca="1" si="167">IMPRODUCT(O101,IMEXP(COMPLEX(0,-2*PI()*128*B101/Nt_load2)))</f>
        <v>1.33004488236157+4.29756030936991E-15i</v>
      </c>
      <c r="EN101" s="223"/>
      <c r="EO101" s="223"/>
      <c r="EP101" s="223"/>
    </row>
    <row r="102" spans="1:146" ht="15.75" thickBot="1">
      <c r="A102" s="257">
        <f t="shared" ref="A102:A164" si="168">A101+Div_Nt_load2</f>
        <v>3.9062500000000001E-5</v>
      </c>
      <c r="B102" s="256">
        <v>2</v>
      </c>
      <c r="C102" s="230">
        <f t="shared" ref="C102:C164" si="169">C101+1/time_load2</f>
        <v>400</v>
      </c>
      <c r="D102" s="229">
        <f t="shared" ref="D102:D165" si="170">2*PI()*C102</f>
        <v>2513.2741228718346</v>
      </c>
      <c r="E102" s="229" t="str">
        <f t="shared" ref="E102:E165" si="171">COMPLEX(0,D102)</f>
        <v>2513.27412287183i</v>
      </c>
      <c r="F102" s="229" t="str">
        <f t="shared" ref="F102:F132" si="172">IF(freq_ratio2&gt;1,IMPRODUCT(Kth_2/(2/rload2-Kfeed2/Gdc_ccm2),IMDIV(COMPLEX(1,Rc_2*Coutput2*microF2*miliOhm2*D102),IMSUM(1,IMPRODUCT(E102,1/omega1_2),IMPRODUCT(E102,E102,1/omega2_2),IMPRODUCT(E102,E102,E102,1/omega3_2)))),IMPRODUCT(Kth_2/(2/rload2-Kfeed2/Gdc_dcm2),(IMDIV(COMPLEX(1,Rc_2*Coutput2*microF2*miliOhm2*D102),IMSUM(1,IMDIV(E102,omegat2),IMDIV(IMPRODUCT(E102,E102),omegapole0^2*(1-2*Gdc_dcm2/(Kfeed2*rload2))))))))</f>
        <v>3.31570332072294-1.12387544372034i</v>
      </c>
      <c r="G102" s="229" t="str">
        <f t="shared" ref="G102:G132" si="173">IMPRODUCT(IMPRODUCT(-currentransferratio2*RFB_2/(Rfeedforward2),IMDIV(COMPLEX(1,(Rfeedforward2*kiliOhm2+q_Rz_Cz_2*Rzero2)*q_Rz_Cz_2*Czero2*nanoF2*D102),IMPRODUCT(COMPLEX(1,q_Rz_Cz_2*Rzero2*Czero2*nanoF2*D102),COMPLEX(1,D102/(2*PI()*F_roll2*kilihertz2))))),IMSUM(feedtype2,IMDIV(COMPLEX(1,Rvolt2*Cvolt2*nanoF2*kiliOhm2*D102),IMPRODUCT(Rupper2*kiliOhm2*(Cvolt2*nanoF2+Cforward2*picoF2),COMPLEX(1,Rvolt2*Cvolt2*Cforward2*picoF2*nanoF2*kiliOhm2*D102/(Cvolt2*nanoF2+Cforward2*picoF2)),E102))))</f>
        <v>-0.248899402477452+0.0688670629172342i</v>
      </c>
      <c r="H102" s="229" t="str">
        <f t="shared" si="38"/>
        <v>0.678435278522993-0.223059877982301i</v>
      </c>
      <c r="I102" s="229" t="str">
        <f t="shared" ref="I102:I165" si="174">IMDIV(IMPRODUCT(-1,H102),IMSUM(1,IMPRODUCT(F102,G102,-1)))</f>
        <v>-0.392112145587641+0.0136380336490022i</v>
      </c>
      <c r="J102" s="255" t="str">
        <f ca="1">IMPRODUCT(1/N_FFT2,Q100)</f>
        <v>0.00491106175816152+3.00227997104921E-06i</v>
      </c>
      <c r="K102" s="254" t="str">
        <f t="shared" ref="K102:K165" ca="1" si="175">IMPRODUCT(I102,J102)</f>
        <v>-0.00192572790830139+0.0000657999950690318i</v>
      </c>
      <c r="M102" s="258"/>
      <c r="N102" s="246">
        <f t="shared" ref="N102:N164" ca="1" si="176">Ioutput2+O102</f>
        <v>1.3369580389471256</v>
      </c>
      <c r="O102" s="223">
        <f t="shared" ca="1" si="39"/>
        <v>-1.3300419610528742</v>
      </c>
      <c r="P102" s="223" t="str">
        <f t="shared" ca="1" si="40"/>
        <v>-1.32843986726183+0.0652620657867428i</v>
      </c>
      <c r="Q102" s="223" t="str">
        <f t="shared" ca="1" si="41"/>
        <v>-1.32363744547296+0.130366909540724i</v>
      </c>
      <c r="R102" s="223" t="str">
        <f t="shared" ca="1" si="42"/>
        <v>-1.315646265141+0.195157687990828i</v>
      </c>
      <c r="S102" s="223" t="str">
        <f t="shared" ca="1" si="43"/>
        <v>-1.30448557771931+0.259478314476768i</v>
      </c>
      <c r="T102" s="223" t="str">
        <f t="shared" ca="1" si="44"/>
        <v>-1.29018227028145+0.323173834975517i</v>
      </c>
      <c r="U102" s="223" t="str">
        <f t="shared" ca="1" si="45"/>
        <v>-1.27277080074786+0.386090801399125i</v>
      </c>
      <c r="V102" s="223" t="str">
        <f t="shared" ca="1" si="46"/>
        <v>-1.25229311487372+0.448077641264604i</v>
      </c>
      <c r="W102" s="223" t="str">
        <f t="shared" ca="1" si="47"/>
        <v>-1.22879854519792+0.508985022845309i</v>
      </c>
      <c r="X102" s="223" t="str">
        <f t="shared" ca="1" si="48"/>
        <v>-1.20234369219671+0.568666214924157i</v>
      </c>
      <c r="Y102" s="223" t="str">
        <f t="shared" ca="1" si="49"/>
        <v>-1.17299228792812+0.626977440281975i</v>
      </c>
      <c r="Z102" s="223" t="str">
        <f t="shared" ca="1" si="50"/>
        <v>-1.14081504249592+0.683778222069417i</v>
      </c>
      <c r="AA102" s="223" t="str">
        <f t="shared" ca="1" si="51"/>
        <v>-1.10588947370275+0.738931722227994i</v>
      </c>
      <c r="AB102" s="223" t="str">
        <f t="shared" ca="1" si="52"/>
        <v>-1.06829972030296+0.79230507114495i</v>
      </c>
      <c r="AC102" s="223" t="str">
        <f t="shared" ca="1" si="53"/>
        <v>-1.02813633930495+0.843769687747788i</v>
      </c>
      <c r="AD102" s="223" t="str">
        <f t="shared" ca="1" si="54"/>
        <v>-0.985496087811444+0.893201589267348i</v>
      </c>
      <c r="AE102" s="223" t="str">
        <f t="shared" ca="1" si="55"/>
        <v>-0.940481689923142+0.940481689923141i</v>
      </c>
      <c r="AF102" s="223" t="str">
        <f t="shared" ca="1" si="56"/>
        <v>-0.893201589267346+0.985496087811444i</v>
      </c>
      <c r="AG102" s="223" t="str">
        <f t="shared" ca="1" si="57"/>
        <v>-0.843769687747789+1.02813633930495i</v>
      </c>
      <c r="AH102" s="223" t="str">
        <f t="shared" ca="1" si="58"/>
        <v>-0.792305071144949+1.06829972030296i</v>
      </c>
      <c r="AI102" s="223" t="str">
        <f t="shared" ca="1" si="59"/>
        <v>-0.738931722227995+1.10588947370275i</v>
      </c>
      <c r="AJ102" s="223" t="str">
        <f t="shared" ca="1" si="60"/>
        <v>-0.683778222069417+1.14081504249592i</v>
      </c>
      <c r="AK102" s="223" t="str">
        <f t="shared" ca="1" si="61"/>
        <v>-0.626977440281977+1.17299228792812i</v>
      </c>
      <c r="AL102" s="223" t="str">
        <f t="shared" ca="1" si="62"/>
        <v>-0.56866621492416+1.20234369219671i</v>
      </c>
      <c r="AM102" s="223" t="str">
        <f t="shared" ca="1" si="63"/>
        <v>-0.508985022845312+1.22879854519792i</v>
      </c>
      <c r="AN102" s="223" t="str">
        <f t="shared" ca="1" si="64"/>
        <v>-0.448077641264608+1.25229311487372i</v>
      </c>
      <c r="AO102" s="223" t="str">
        <f t="shared" ca="1" si="65"/>
        <v>-0.386090801399131+1.27277080074786i</v>
      </c>
      <c r="AP102" s="223" t="str">
        <f t="shared" ca="1" si="66"/>
        <v>-0.323173834975523+1.29018227028145i</v>
      </c>
      <c r="AQ102" s="223" t="str">
        <f t="shared" ca="1" si="67"/>
        <v>-0.259478314476774+1.30448557771931i</v>
      </c>
      <c r="AR102" s="223" t="str">
        <f t="shared" ca="1" si="68"/>
        <v>-0.259478314476774+1.30448557771931i</v>
      </c>
      <c r="AS102" s="223" t="str">
        <f t="shared" ca="1" si="69"/>
        <v>-0.130366909540718+1.32363744547296i</v>
      </c>
      <c r="AT102" s="223" t="str">
        <f t="shared" ca="1" si="70"/>
        <v>-0.0652620657867376+1.32843986726183i</v>
      </c>
      <c r="AU102" s="223" t="str">
        <f t="shared" ca="1" si="71"/>
        <v>4.64378332573381E-15+1.33004196105287i</v>
      </c>
      <c r="AV102" s="223" t="str">
        <f t="shared" ca="1" si="72"/>
        <v>0.0652620657867467+1.32843986726183i</v>
      </c>
      <c r="AW102" s="223" t="str">
        <f t="shared" ca="1" si="73"/>
        <v>0.130366909540727+1.32363744547296i</v>
      </c>
      <c r="AX102" s="223" t="str">
        <f t="shared" ca="1" si="74"/>
        <v>0.195157687990831+1.315646265141i</v>
      </c>
      <c r="AY102" s="223" t="str">
        <f t="shared" ca="1" si="75"/>
        <v>0.259478314476769+1.30448557771931i</v>
      </c>
      <c r="AZ102" s="223" t="str">
        <f t="shared" ca="1" si="76"/>
        <v>0.323173834975519+1.29018227028145i</v>
      </c>
      <c r="BA102" s="223" t="str">
        <f t="shared" ca="1" si="77"/>
        <v>0.386090801399127+1.27277080074786i</v>
      </c>
      <c r="BB102" s="223" t="str">
        <f t="shared" ca="1" si="78"/>
        <v>0.448077641264604+1.25229311487372i</v>
      </c>
      <c r="BC102" s="223" t="str">
        <f t="shared" ca="1" si="79"/>
        <v>0.508985022845308+1.22879854519792i</v>
      </c>
      <c r="BD102" s="223" t="str">
        <f t="shared" ca="1" si="80"/>
        <v>0.568666214924156+1.20234369219671i</v>
      </c>
      <c r="BE102" s="223" t="str">
        <f t="shared" ca="1" si="81"/>
        <v>0.626977440281973+1.17299228792812i</v>
      </c>
      <c r="BF102" s="223" t="str">
        <f t="shared" ca="1" si="82"/>
        <v>0.683778222069414+1.14081504249592i</v>
      </c>
      <c r="BG102" s="223" t="str">
        <f t="shared" ca="1" si="83"/>
        <v>0.738931722227991+1.10588947370275i</v>
      </c>
      <c r="BH102" s="223" t="str">
        <f t="shared" ca="1" si="84"/>
        <v>0.792305071144945+1.06829972030296i</v>
      </c>
      <c r="BI102" s="223" t="str">
        <f t="shared" ca="1" si="85"/>
        <v>0.843769687747785+1.02813633930495i</v>
      </c>
      <c r="BJ102" s="223" t="str">
        <f t="shared" ca="1" si="86"/>
        <v>0.893201589267342+0.985496087811448i</v>
      </c>
      <c r="BK102" s="223" t="str">
        <f t="shared" ca="1" si="87"/>
        <v>0.940481689923137+0.940481689923146i</v>
      </c>
      <c r="BL102" s="223" t="str">
        <f t="shared" ca="1" si="88"/>
        <v>0.985496087811448+0.893201589267342i</v>
      </c>
      <c r="BM102" s="223" t="str">
        <f t="shared" ca="1" si="89"/>
        <v>1.02813633930495+0.843769687747784i</v>
      </c>
      <c r="BN102" s="223" t="str">
        <f t="shared" ca="1" si="90"/>
        <v>1.06829972030296+0.792305071144946i</v>
      </c>
      <c r="BO102" s="223" t="str">
        <f t="shared" ca="1" si="91"/>
        <v>1.10588947370275+0.738931722227991i</v>
      </c>
      <c r="BP102" s="223" t="str">
        <f t="shared" ca="1" si="92"/>
        <v>1.14081504249592+0.683778222069413i</v>
      </c>
      <c r="BQ102" s="223" t="str">
        <f t="shared" ca="1" si="93"/>
        <v>1.17299228792812+0.626977440281973i</v>
      </c>
      <c r="BR102" s="223" t="str">
        <f t="shared" ca="1" si="94"/>
        <v>1.20234369219671+0.568666214924156i</v>
      </c>
      <c r="BS102" s="223" t="str">
        <f t="shared" ca="1" si="95"/>
        <v>1.22879854519792+0.508985022845308i</v>
      </c>
      <c r="BT102" s="223" t="str">
        <f t="shared" ca="1" si="96"/>
        <v>1.25229311487372+0.448077641264602i</v>
      </c>
      <c r="BU102" s="223" t="str">
        <f t="shared" ca="1" si="97"/>
        <v>1.27277080074786+0.386090801399125i</v>
      </c>
      <c r="BV102" s="223" t="str">
        <f t="shared" ca="1" si="98"/>
        <v>1.29018227028145+0.323173834975517i</v>
      </c>
      <c r="BW102" s="223" t="str">
        <f t="shared" ca="1" si="99"/>
        <v>1.30448557771931+0.259478314476769i</v>
      </c>
      <c r="BX102" s="223" t="str">
        <f t="shared" ca="1" si="100"/>
        <v>1.315646265141+0.195157687990831i</v>
      </c>
      <c r="BY102" s="223" t="str">
        <f t="shared" ca="1" si="101"/>
        <v>1.32363744547296+0.130366909540726i</v>
      </c>
      <c r="BZ102" s="223" t="str">
        <f t="shared" ca="1" si="102"/>
        <v>1.32843986726183+0.0652620657867463i</v>
      </c>
      <c r="CA102" s="223" t="str">
        <f t="shared" ca="1" si="103"/>
        <v>1.33004196105287+4.29755087021455E-15i</v>
      </c>
      <c r="CB102" s="223" t="str">
        <f t="shared" ca="1" si="104"/>
        <v>1.32843986726183-0.0652620657867378i</v>
      </c>
      <c r="CC102" s="223" t="str">
        <f t="shared" ca="1" si="105"/>
        <v>1.32363744547296-0.130366909540718i</v>
      </c>
      <c r="CD102" s="223" t="str">
        <f t="shared" ca="1" si="106"/>
        <v>1.315646265141-0.195157687990822i</v>
      </c>
      <c r="CE102" s="223" t="str">
        <f t="shared" ca="1" si="107"/>
        <v>1.30448557771931-0.259478314476774i</v>
      </c>
      <c r="CF102" s="223" t="str">
        <f t="shared" ca="1" si="108"/>
        <v>1.29018227028145-0.323173834975523i</v>
      </c>
      <c r="CG102" s="223" t="str">
        <f t="shared" ca="1" si="109"/>
        <v>1.27277080074786-0.386090801399131i</v>
      </c>
      <c r="CH102" s="223" t="str">
        <f t="shared" ca="1" si="110"/>
        <v>1.25229311487372-0.448077641264608i</v>
      </c>
      <c r="CI102" s="223" t="str">
        <f t="shared" ca="1" si="111"/>
        <v>1.22879854519792-0.508985022845312i</v>
      </c>
      <c r="CJ102" s="223" t="str">
        <f t="shared" ca="1" si="112"/>
        <v>1.20234369219671-0.56866621492416i</v>
      </c>
      <c r="CK102" s="223" t="str">
        <f t="shared" ca="1" si="113"/>
        <v>1.17299228792812-0.626977440281977i</v>
      </c>
      <c r="CL102" s="223" t="str">
        <f t="shared" ca="1" si="114"/>
        <v>1.14081504249592-0.683778222069418i</v>
      </c>
      <c r="CM102" s="223" t="str">
        <f t="shared" ca="1" si="115"/>
        <v>1.10588947370275-0.738931722227995i</v>
      </c>
      <c r="CN102" s="223" t="str">
        <f t="shared" ca="1" si="116"/>
        <v>1.06829972030296-0.792305071144949i</v>
      </c>
      <c r="CO102" s="223" t="str">
        <f t="shared" ca="1" si="117"/>
        <v>1.02813633930495-0.843769687747788i</v>
      </c>
      <c r="CP102" s="223" t="str">
        <f t="shared" ca="1" si="118"/>
        <v>0.985496087811445-0.893201589267346i</v>
      </c>
      <c r="CQ102" s="223" t="str">
        <f t="shared" ca="1" si="119"/>
        <v>0.940481689923143-0.940481689923139i</v>
      </c>
      <c r="CR102" s="223" t="str">
        <f t="shared" ca="1" si="120"/>
        <v>0.893201589267349-0.985496087811442i</v>
      </c>
      <c r="CS102" s="223" t="str">
        <f t="shared" ca="1" si="121"/>
        <v>0.84376968774779-1.02813633930494i</v>
      </c>
      <c r="CT102" s="223" t="str">
        <f t="shared" ca="1" si="122"/>
        <v>0.792305071144953-1.06829972030295i</v>
      </c>
      <c r="CU102" s="223" t="str">
        <f t="shared" ca="1" si="123"/>
        <v>0.738931722227998-1.10588947370275i</v>
      </c>
      <c r="CV102" s="223" t="str">
        <f t="shared" ca="1" si="124"/>
        <v>0.683778222069422-1.14081504249592i</v>
      </c>
      <c r="CW102" s="223" t="str">
        <f t="shared" ca="1" si="125"/>
        <v>0.626977440281981-1.17299228792811i</v>
      </c>
      <c r="CX102" s="223" t="str">
        <f t="shared" ca="1" si="126"/>
        <v>0.568666214924164-1.2023436921967i</v>
      </c>
      <c r="CY102" s="223" t="str">
        <f t="shared" ca="1" si="127"/>
        <v>0.508985022845303-1.22879854519793i</v>
      </c>
      <c r="CZ102" s="223" t="str">
        <f t="shared" ca="1" si="128"/>
        <v>0.4480776412646-1.25229311487372i</v>
      </c>
      <c r="DA102" s="223" t="str">
        <f t="shared" ca="1" si="129"/>
        <v>0.386090801399121-1.27277080074786i</v>
      </c>
      <c r="DB102" s="223" t="str">
        <f t="shared" ca="1" si="130"/>
        <v>0.323173834975515-1.29018227028145i</v>
      </c>
      <c r="DC102" s="223" t="str">
        <f t="shared" ca="1" si="131"/>
        <v>0.259478314476765-1.30448557771931i</v>
      </c>
      <c r="DD102" s="223" t="str">
        <f t="shared" ca="1" si="132"/>
        <v>0.195157687990826-1.315646265141i</v>
      </c>
      <c r="DE102" s="223" t="str">
        <f t="shared" ca="1" si="133"/>
        <v>0.130366909540722-1.32363744547296i</v>
      </c>
      <c r="DF102" s="223" t="str">
        <f t="shared" ca="1" si="134"/>
        <v>0.0652620657867416-1.32843986726183i</v>
      </c>
      <c r="DG102" s="223" t="str">
        <f t="shared" ca="1" si="135"/>
        <v>2.44424828032134E-16-1.33004196105287i</v>
      </c>
      <c r="DH102" s="223" t="str">
        <f t="shared" ca="1" si="136"/>
        <v>-0.0652620657867424-1.32843986726183i</v>
      </c>
      <c r="DI102" s="223" t="str">
        <f t="shared" ca="1" si="137"/>
        <v>-0.130366909540723-1.32363744547296i</v>
      </c>
      <c r="DJ102" s="223" t="str">
        <f t="shared" ca="1" si="138"/>
        <v>-0.195157687990826-1.315646265141i</v>
      </c>
      <c r="DK102" s="223" t="str">
        <f t="shared" ca="1" si="139"/>
        <v>-0.259478314476766-1.30448557771931i</v>
      </c>
      <c r="DL102" s="223" t="str">
        <f t="shared" ca="1" si="140"/>
        <v>-0.323173834975513-1.29018227028145i</v>
      </c>
      <c r="DM102" s="223" t="str">
        <f t="shared" ca="1" si="141"/>
        <v>-0.386090801399121-1.27277080074786i</v>
      </c>
      <c r="DN102" s="223" t="str">
        <f t="shared" ca="1" si="142"/>
        <v>-0.4480776412646-1.25229311487372i</v>
      </c>
      <c r="DO102" s="223" t="str">
        <f t="shared" ca="1" si="143"/>
        <v>-0.508985022845304-1.22879854519793i</v>
      </c>
      <c r="DP102" s="223" t="str">
        <f t="shared" ca="1" si="144"/>
        <v>-0.568666214924152-1.20234369219671i</v>
      </c>
      <c r="DQ102" s="223" t="str">
        <f t="shared" ca="1" si="145"/>
        <v>-0.626977440281969-1.17299228792812i</v>
      </c>
      <c r="DR102" s="223" t="str">
        <f t="shared" ca="1" si="146"/>
        <v>-0.683778222069421-1.14081504249592i</v>
      </c>
      <c r="DS102" s="223" t="str">
        <f t="shared" ca="1" si="147"/>
        <v>-0.738931722227999-1.10588947370275i</v>
      </c>
      <c r="DT102" s="223" t="str">
        <f t="shared" ca="1" si="148"/>
        <v>-0.792305071144953-1.06829972030295i</v>
      </c>
      <c r="DU102" s="223" t="str">
        <f t="shared" ca="1" si="149"/>
        <v>-0.843769687747792-1.02813633930494i</v>
      </c>
      <c r="DV102" s="223" t="str">
        <f t="shared" ca="1" si="150"/>
        <v>-0.893201589267349-0.985496087811441i</v>
      </c>
      <c r="DW102" s="223" t="str">
        <f t="shared" ca="1" si="151"/>
        <v>-0.940481689923143-0.940481689923139i</v>
      </c>
      <c r="DX102" s="223" t="str">
        <f t="shared" ca="1" si="152"/>
        <v>-0.985496087811445-0.893201589267345i</v>
      </c>
      <c r="DY102" s="223" t="str">
        <f t="shared" ca="1" si="153"/>
        <v>-1.02813633930495-0.843769687747788i</v>
      </c>
      <c r="DZ102" s="223" t="str">
        <f t="shared" ca="1" si="154"/>
        <v>-1.06829972030296-0.792305071144949i</v>
      </c>
      <c r="EA102" s="223" t="str">
        <f t="shared" ca="1" si="155"/>
        <v>-1.10588947370275-0.738931722227994i</v>
      </c>
      <c r="EB102" s="223" t="str">
        <f t="shared" ca="1" si="156"/>
        <v>-1.14081504249592-0.683778222069418i</v>
      </c>
      <c r="EC102" s="223" t="str">
        <f t="shared" ca="1" si="157"/>
        <v>-1.17299228792812-0.626977440281977i</v>
      </c>
      <c r="ED102" s="223" t="str">
        <f t="shared" ca="1" si="158"/>
        <v>-1.20234369219671-0.568666214924158i</v>
      </c>
      <c r="EE102" s="223" t="str">
        <f t="shared" ca="1" si="159"/>
        <v>-1.22879854519792-0.508985022845312i</v>
      </c>
      <c r="EF102" s="223" t="str">
        <f t="shared" ca="1" si="160"/>
        <v>-1.25229311487372-0.448077641264606i</v>
      </c>
      <c r="EG102" s="223" t="str">
        <f t="shared" ca="1" si="161"/>
        <v>-1.27277080074786-0.386090801399131i</v>
      </c>
      <c r="EH102" s="223" t="str">
        <f t="shared" ca="1" si="162"/>
        <v>-1.29018227028145-0.323173834975523i</v>
      </c>
      <c r="EI102" s="223" t="str">
        <f t="shared" ca="1" si="163"/>
        <v>-1.30448557771931-0.259478314476773i</v>
      </c>
      <c r="EJ102" s="223" t="str">
        <f t="shared" ca="1" si="164"/>
        <v>-1.31564626514099-0.195157687990835i</v>
      </c>
      <c r="EK102" s="223" t="str">
        <f t="shared" ca="1" si="165"/>
        <v>-1.32363744547296-0.130366909540718i</v>
      </c>
      <c r="EL102" s="223" t="str">
        <f t="shared" ca="1" si="166"/>
        <v>-1.32843986726183-0.0652620657867371i</v>
      </c>
      <c r="EM102" s="223" t="str">
        <f t="shared" ca="1" si="167"/>
        <v>-1.33004196105287+4.39935849770168E-15i</v>
      </c>
      <c r="EN102" s="223"/>
      <c r="EO102" s="223"/>
      <c r="EP102" s="223"/>
    </row>
    <row r="103" spans="1:146" ht="15.75" thickBot="1">
      <c r="A103" s="257">
        <f t="shared" si="168"/>
        <v>5.8593749999999998E-5</v>
      </c>
      <c r="B103" s="256">
        <v>3</v>
      </c>
      <c r="C103" s="230">
        <f t="shared" si="169"/>
        <v>600</v>
      </c>
      <c r="D103" s="229">
        <f t="shared" si="170"/>
        <v>3769.9111843077517</v>
      </c>
      <c r="E103" s="229" t="str">
        <f t="shared" si="171"/>
        <v>3769.91118430775i</v>
      </c>
      <c r="F103" s="229" t="str">
        <f t="shared" si="172"/>
        <v>3.07289686399671-0.832361187542485i</v>
      </c>
      <c r="G103" s="229" t="str">
        <f t="shared" si="173"/>
        <v>-0.248872898474153+0.0481209475019483i</v>
      </c>
      <c r="H103" s="229" t="str">
        <f t="shared" si="38"/>
        <v>0.629140256003126-0.161182307706503i</v>
      </c>
      <c r="I103" s="229" t="str">
        <f t="shared" si="174"/>
        <v>-0.368407966385682+0.0176198427310712i</v>
      </c>
      <c r="J103" s="255" t="str">
        <f ca="1">IMPRODUCT(1/N_FFT2,R100)</f>
        <v>0.28482148758788+0.000142183211487443i</v>
      </c>
      <c r="K103" s="254" t="str">
        <f t="shared" ca="1" si="175"/>
        <v>-0.104933010271021+0.00496612838992992i</v>
      </c>
      <c r="M103" s="258"/>
      <c r="N103" s="246">
        <f t="shared" ca="1" si="176"/>
        <v>1.3369629676463111</v>
      </c>
      <c r="O103" s="223">
        <f t="shared" ca="1" si="39"/>
        <v>-1.3300370323536888</v>
      </c>
      <c r="P103" s="223" t="str">
        <f t="shared" ca="1" si="40"/>
        <v>-1.32643323939558+0.097843593856496i</v>
      </c>
      <c r="Q103" s="223" t="str">
        <f t="shared" ca="1" si="41"/>
        <v>-1.31564138978754+0.195156964800458i</v>
      </c>
      <c r="R103" s="223" t="str">
        <f t="shared" ca="1" si="42"/>
        <v>-1.29771996549762+0.291412763243255i</v>
      </c>
      <c r="S103" s="223" t="str">
        <f t="shared" ca="1" si="43"/>
        <v>-1.27276608427681+0.386089370673273i</v>
      </c>
      <c r="T103" s="223" t="str">
        <f t="shared" ca="1" si="44"/>
        <v>-1.24091497336952+0.478673726351818i</v>
      </c>
      <c r="U103" s="223" t="str">
        <f t="shared" ca="1" si="45"/>
        <v>-1.20233923670541+0.568664107633716i</v>
      </c>
      <c r="V103" s="223" t="str">
        <f t="shared" ca="1" si="46"/>
        <v>-1.15724791954378+0.6555728488458i</v>
      </c>
      <c r="W103" s="223" t="str">
        <f t="shared" ca="1" si="47"/>
        <v>-1.10588537563915+0.738928983989439i</v>
      </c>
      <c r="X103" s="223" t="str">
        <f t="shared" ca="1" si="48"/>
        <v>-1.04852994306712+0.818280798946097i</v>
      </c>
      <c r="Y103" s="223" t="str">
        <f t="shared" ca="1" si="49"/>
        <v>-0.985492435886236+0.893198279355274i</v>
      </c>
      <c r="Z103" s="223" t="str">
        <f t="shared" ca="1" si="50"/>
        <v>-0.917114459809635+0.963275440899585i</v>
      </c>
      <c r="AA103" s="223" t="str">
        <f t="shared" ca="1" si="51"/>
        <v>-0.843766561014126+1.02813252936895i</v>
      </c>
      <c r="AB103" s="223" t="str">
        <f t="shared" ca="1" si="52"/>
        <v>-0.765846218118335+1.08741807858158i</v>
      </c>
      <c r="AC103" s="223" t="str">
        <f t="shared" ca="1" si="53"/>
        <v>-0.683775688211641+1.14081081500962i</v>
      </c>
      <c r="AD103" s="223" t="str">
        <f t="shared" ca="1" si="54"/>
        <v>-0.597999718606411+1.18802139878828i</v>
      </c>
      <c r="AE103" s="223" t="str">
        <f t="shared" ca="1" si="55"/>
        <v>-0.508983136713791+1.22879399167362i</v>
      </c>
      <c r="AF103" s="223" t="str">
        <f t="shared" ca="1" si="56"/>
        <v>-0.417208331103687+1.26290764345216i</v>
      </c>
      <c r="AG103" s="223" t="str">
        <f t="shared" ca="1" si="57"/>
        <v>-0.323172637399308+1.2901774892892i</v>
      </c>
      <c r="AH103" s="223" t="str">
        <f t="shared" ca="1" si="58"/>
        <v>-0.227385643172339+1.31045575152742i</v>
      </c>
      <c r="AI103" s="223" t="str">
        <f t="shared" ca="1" si="59"/>
        <v>-0.130366426443718+1.32363254050681i</v>
      </c>
      <c r="AJ103" s="223" t="str">
        <f t="shared" ca="1" si="60"/>
        <v>-0.0326407427549232+1.32963645006619i</v>
      </c>
      <c r="AK103" s="223" t="str">
        <f t="shared" ca="1" si="61"/>
        <v>0.0652618239469402+1.32843494449948i</v>
      </c>
      <c r="AL103" s="223" t="str">
        <f t="shared" ca="1" si="62"/>
        <v>0.162810731170379+1.32003453486944i</v>
      </c>
      <c r="AM103" s="223" t="str">
        <f t="shared" ca="1" si="63"/>
        <v>0.259477352935258+1.30448074372369i</v>
      </c>
      <c r="AN103" s="223" t="str">
        <f t="shared" ca="1" si="64"/>
        <v>0.354737844442784+1.28185785840408i</v>
      </c>
      <c r="AO103" s="223" t="str">
        <f t="shared" ca="1" si="65"/>
        <v>0.448075980835858+1.25228847428625i</v>
      </c>
      <c r="AP103" s="223" t="str">
        <f t="shared" ca="1" si="66"/>
        <v>0.538985954666305+1.21593283042472i</v>
      </c>
      <c r="AQ103" s="223" t="str">
        <f t="shared" ca="1" si="67"/>
        <v>0.626975116909261+1.1729879412035i</v>
      </c>
      <c r="AR103" s="223" t="str">
        <f t="shared" ca="1" si="68"/>
        <v>0.626975116909261+1.1729879412035i</v>
      </c>
      <c r="AS103" s="223" t="str">
        <f t="shared" ca="1" si="69"/>
        <v>0.792302135122268+1.06829576153465i</v>
      </c>
      <c r="AT103" s="223" t="str">
        <f t="shared" ca="1" si="70"/>
        <v>0.868744069656259+1.00711580707945i</v>
      </c>
      <c r="AU103" s="223" t="str">
        <f t="shared" ca="1" si="71"/>
        <v>0.94047820480652+0.940478204806529i</v>
      </c>
      <c r="AV103" s="223" t="str">
        <f t="shared" ca="1" si="72"/>
        <v>1.00711580707945+0.868744069656259i</v>
      </c>
      <c r="AW103" s="223" t="str">
        <f t="shared" ca="1" si="73"/>
        <v>1.06829576153465+0.792302135122269i</v>
      </c>
      <c r="AX103" s="223" t="str">
        <f t="shared" ca="1" si="74"/>
        <v>1.12368652869816+0.711566646670919i</v>
      </c>
      <c r="AY103" s="223" t="str">
        <f t="shared" ca="1" si="75"/>
        <v>1.1729879412035+0.626975116909261i</v>
      </c>
      <c r="AZ103" s="223" t="str">
        <f t="shared" ca="1" si="76"/>
        <v>1.21593283042472+0.538985954666305i</v>
      </c>
      <c r="BA103" s="223" t="str">
        <f t="shared" ca="1" si="77"/>
        <v>1.25228847428625+0.448075980835856i</v>
      </c>
      <c r="BB103" s="223" t="str">
        <f t="shared" ca="1" si="78"/>
        <v>1.28185785840408+0.354737844442784i</v>
      </c>
      <c r="BC103" s="223" t="str">
        <f t="shared" ca="1" si="79"/>
        <v>1.30448074372369+0.259477352935258i</v>
      </c>
      <c r="BD103" s="223" t="str">
        <f t="shared" ca="1" si="80"/>
        <v>1.32003453486944+0.162810731170379i</v>
      </c>
      <c r="BE103" s="223" t="str">
        <f t="shared" ca="1" si="81"/>
        <v>1.32843494449948+0.0652618239469398i</v>
      </c>
      <c r="BF103" s="223" t="str">
        <f t="shared" ca="1" si="82"/>
        <v>1.32963645006619-0.0326407427549236i</v>
      </c>
      <c r="BG103" s="223" t="str">
        <f t="shared" ca="1" si="83"/>
        <v>1.32363254050681-0.130366426443718i</v>
      </c>
      <c r="BH103" s="223" t="str">
        <f t="shared" ca="1" si="84"/>
        <v>1.31045575152742-0.227385643172339i</v>
      </c>
      <c r="BI103" s="223" t="str">
        <f t="shared" ca="1" si="85"/>
        <v>1.2901774892892-0.323172637399308i</v>
      </c>
      <c r="BJ103" s="223" t="str">
        <f t="shared" ca="1" si="86"/>
        <v>1.26290764345216-0.417208331103687i</v>
      </c>
      <c r="BK103" s="223" t="str">
        <f t="shared" ca="1" si="87"/>
        <v>1.22879399167362-0.508983136713791i</v>
      </c>
      <c r="BL103" s="223" t="str">
        <f t="shared" ca="1" si="88"/>
        <v>1.18802139878828-0.597999718606411i</v>
      </c>
      <c r="BM103" s="223" t="str">
        <f t="shared" ca="1" si="89"/>
        <v>1.14081081500962-0.683775688211642i</v>
      </c>
      <c r="BN103" s="223" t="str">
        <f t="shared" ca="1" si="90"/>
        <v>1.08741807858158-0.765846218118337i</v>
      </c>
      <c r="BO103" s="223" t="str">
        <f t="shared" ca="1" si="91"/>
        <v>1.02813252936895-0.843766561014125i</v>
      </c>
      <c r="BP103" s="223" t="str">
        <f t="shared" ca="1" si="92"/>
        <v>0.963275440899586-0.917114459809633i</v>
      </c>
      <c r="BQ103" s="223" t="str">
        <f t="shared" ca="1" si="93"/>
        <v>0.893198279355275-0.985492435886234i</v>
      </c>
      <c r="BR103" s="223" t="str">
        <f t="shared" ca="1" si="94"/>
        <v>0.8182807989461-1.04852994306712i</v>
      </c>
      <c r="BS103" s="223" t="str">
        <f t="shared" ca="1" si="95"/>
        <v>0.738928983989443-1.10588537563915i</v>
      </c>
      <c r="BT103" s="223" t="str">
        <f t="shared" ca="1" si="96"/>
        <v>0.655572848845805-1.15724791954378i</v>
      </c>
      <c r="BU103" s="223" t="str">
        <f t="shared" ca="1" si="97"/>
        <v>0.568664107633723-1.20233923670541i</v>
      </c>
      <c r="BV103" s="223" t="str">
        <f t="shared" ca="1" si="98"/>
        <v>0.478673726351814-1.24091497336952i</v>
      </c>
      <c r="BW103" s="223" t="str">
        <f t="shared" ca="1" si="99"/>
        <v>0.386089370673269-1.27276608427681i</v>
      </c>
      <c r="BX103" s="223" t="str">
        <f t="shared" ca="1" si="100"/>
        <v>0.291412763243252-1.29771996549762i</v>
      </c>
      <c r="BY103" s="223" t="str">
        <f t="shared" ca="1" si="101"/>
        <v>0.195156964800456-1.31564138978754i</v>
      </c>
      <c r="BZ103" s="223" t="str">
        <f t="shared" ca="1" si="102"/>
        <v>0.0978435938564946-1.32643323939558i</v>
      </c>
      <c r="CA103" s="223" t="str">
        <f t="shared" ca="1" si="103"/>
        <v>2.44423922273905E-16-1.33003703235369i</v>
      </c>
      <c r="CB103" s="223" t="str">
        <f t="shared" ca="1" si="104"/>
        <v>-0.0978435938564953-1.32643323939558i</v>
      </c>
      <c r="CC103" s="223" t="str">
        <f t="shared" ca="1" si="105"/>
        <v>-0.195156964800456-1.31564138978754i</v>
      </c>
      <c r="CD103" s="223" t="str">
        <f t="shared" ca="1" si="106"/>
        <v>-0.291412763243254-1.29771996549762i</v>
      </c>
      <c r="CE103" s="223" t="str">
        <f t="shared" ca="1" si="107"/>
        <v>-0.386089370673269-1.27276608427681i</v>
      </c>
      <c r="CF103" s="223" t="str">
        <f t="shared" ca="1" si="108"/>
        <v>-0.478673726351812-1.24091497336952i</v>
      </c>
      <c r="CG103" s="223" t="str">
        <f t="shared" ca="1" si="109"/>
        <v>-0.568664107633711-1.20233923670542i</v>
      </c>
      <c r="CH103" s="223" t="str">
        <f t="shared" ca="1" si="110"/>
        <v>-0.655572848845805-1.15724791954378i</v>
      </c>
      <c r="CI103" s="223" t="str">
        <f t="shared" ca="1" si="111"/>
        <v>-0.738928983989444-1.10588537563915i</v>
      </c>
      <c r="CJ103" s="223" t="str">
        <f t="shared" ca="1" si="112"/>
        <v>-0.8182807989461-1.04852994306712i</v>
      </c>
      <c r="CK103" s="223" t="str">
        <f t="shared" ca="1" si="113"/>
        <v>-0.893198279355275-0.985492435886233i</v>
      </c>
      <c r="CL103" s="223" t="str">
        <f t="shared" ca="1" si="114"/>
        <v>-0.963275440899586-0.917114459809633i</v>
      </c>
      <c r="CM103" s="223" t="str">
        <f t="shared" ca="1" si="115"/>
        <v>-1.02813252936896-0.843766561014125i</v>
      </c>
      <c r="CN103" s="223" t="str">
        <f t="shared" ca="1" si="116"/>
        <v>-1.08741807858158-0.765846218118335i</v>
      </c>
      <c r="CO103" s="223" t="str">
        <f t="shared" ca="1" si="117"/>
        <v>-1.14081081500962-0.683775688211642i</v>
      </c>
      <c r="CP103" s="223" t="str">
        <f t="shared" ca="1" si="118"/>
        <v>-1.18802139878828-0.597999718606411i</v>
      </c>
      <c r="CQ103" s="223" t="str">
        <f t="shared" ca="1" si="119"/>
        <v>-1.22879399167362-0.508983136713791i</v>
      </c>
      <c r="CR103" s="223" t="str">
        <f t="shared" ca="1" si="120"/>
        <v>-1.26290764345216-0.417208331103685i</v>
      </c>
      <c r="CS103" s="223" t="str">
        <f t="shared" ca="1" si="121"/>
        <v>-1.2901774892892-0.323172637399308i</v>
      </c>
      <c r="CT103" s="223" t="str">
        <f t="shared" ca="1" si="122"/>
        <v>-1.31045575152743-0.227385643172326i</v>
      </c>
      <c r="CU103" s="223" t="str">
        <f t="shared" ca="1" si="123"/>
        <v>-1.32363254050681-0.130366426443718i</v>
      </c>
      <c r="CV103" s="223" t="str">
        <f t="shared" ca="1" si="124"/>
        <v>-1.32963645006619-0.0326407427549235i</v>
      </c>
      <c r="CW103" s="223" t="str">
        <f t="shared" ca="1" si="125"/>
        <v>-1.32843494449948+0.0652618239469406i</v>
      </c>
      <c r="CX103" s="223" t="str">
        <f t="shared" ca="1" si="126"/>
        <v>-1.32003453486944+0.162810731170379i</v>
      </c>
      <c r="CY103" s="223" t="str">
        <f t="shared" ca="1" si="127"/>
        <v>-1.30448074372369+0.259477352935259i</v>
      </c>
      <c r="CZ103" s="223" t="str">
        <f t="shared" ca="1" si="128"/>
        <v>-1.28185785840408+0.354737844442784i</v>
      </c>
      <c r="DA103" s="223" t="str">
        <f t="shared" ca="1" si="129"/>
        <v>-1.25228847428625+0.448075980835858i</v>
      </c>
      <c r="DB103" s="223" t="str">
        <f t="shared" ca="1" si="130"/>
        <v>-1.21593283042472+0.538985954666305i</v>
      </c>
      <c r="DC103" s="223" t="str">
        <f t="shared" ca="1" si="131"/>
        <v>-1.1729879412035+0.626975116909261i</v>
      </c>
      <c r="DD103" s="223" t="str">
        <f t="shared" ca="1" si="132"/>
        <v>-1.12368652869816+0.711566646670919i</v>
      </c>
      <c r="DE103" s="223" t="str">
        <f t="shared" ca="1" si="133"/>
        <v>-1.06829576153465+0.792302135122269i</v>
      </c>
      <c r="DF103" s="223" t="str">
        <f t="shared" ca="1" si="134"/>
        <v>-1.00711580707945+0.868744069656259i</v>
      </c>
      <c r="DG103" s="223" t="str">
        <f t="shared" ca="1" si="135"/>
        <v>-0.940478204806529+0.94047820480652i</v>
      </c>
      <c r="DH103" s="223" t="str">
        <f t="shared" ca="1" si="136"/>
        <v>-0.868744069656258+1.00711580707945i</v>
      </c>
      <c r="DI103" s="223" t="str">
        <f t="shared" ca="1" si="137"/>
        <v>-0.792302135122268+1.06829576153465i</v>
      </c>
      <c r="DJ103" s="223" t="str">
        <f t="shared" ca="1" si="138"/>
        <v>-0.711566646670919+1.12368652869816i</v>
      </c>
      <c r="DK103" s="223" t="str">
        <f t="shared" ca="1" si="139"/>
        <v>-0.626975116909261+1.1729879412035i</v>
      </c>
      <c r="DL103" s="223" t="str">
        <f t="shared" ca="1" si="140"/>
        <v>-0.538985954666305+1.21593283042472i</v>
      </c>
      <c r="DM103" s="223" t="str">
        <f t="shared" ca="1" si="141"/>
        <v>-0.448075980835856+1.25228847428625i</v>
      </c>
      <c r="DN103" s="223" t="str">
        <f t="shared" ca="1" si="142"/>
        <v>-0.354737844442784+1.28185785840408i</v>
      </c>
      <c r="DO103" s="223" t="str">
        <f t="shared" ca="1" si="143"/>
        <v>-0.259477352935259+1.30448074372369i</v>
      </c>
      <c r="DP103" s="223" t="str">
        <f t="shared" ca="1" si="144"/>
        <v>-0.162810731170379+1.32003453486944i</v>
      </c>
      <c r="DQ103" s="223" t="str">
        <f t="shared" ca="1" si="145"/>
        <v>-0.06526182394694+1.32843494449948i</v>
      </c>
      <c r="DR103" s="223" t="str">
        <f t="shared" ca="1" si="146"/>
        <v>0.0326407427549239+1.32963645006619i</v>
      </c>
      <c r="DS103" s="223" t="str">
        <f t="shared" ca="1" si="147"/>
        <v>0.130366426443718+1.32363254050681i</v>
      </c>
      <c r="DT103" s="223" t="str">
        <f t="shared" ca="1" si="148"/>
        <v>0.227385643172326+1.31045575152743i</v>
      </c>
      <c r="DU103" s="223" t="str">
        <f t="shared" ca="1" si="149"/>
        <v>0.323172637399308+1.2901774892892i</v>
      </c>
      <c r="DV103" s="223" t="str">
        <f t="shared" ca="1" si="150"/>
        <v>0.417208331103685+1.26290764345216i</v>
      </c>
      <c r="DW103" s="223" t="str">
        <f t="shared" ca="1" si="151"/>
        <v>0.508983136713791+1.22879399167362i</v>
      </c>
      <c r="DX103" s="223" t="str">
        <f t="shared" ca="1" si="152"/>
        <v>0.597999718606412+1.18802139878828i</v>
      </c>
      <c r="DY103" s="223" t="str">
        <f t="shared" ca="1" si="153"/>
        <v>0.683775688211642+1.14081081500962i</v>
      </c>
      <c r="DZ103" s="223" t="str">
        <f t="shared" ca="1" si="154"/>
        <v>0.765846218118337+1.08741807858158i</v>
      </c>
      <c r="EA103" s="223" t="str">
        <f t="shared" ca="1" si="155"/>
        <v>0.843766561014125+1.02813252936896i</v>
      </c>
      <c r="EB103" s="223" t="str">
        <f t="shared" ca="1" si="156"/>
        <v>0.917114459809632+0.963275440899586i</v>
      </c>
      <c r="EC103" s="223" t="str">
        <f t="shared" ca="1" si="157"/>
        <v>0.985492435886234+0.893198279355274i</v>
      </c>
      <c r="ED103" s="223" t="str">
        <f t="shared" ca="1" si="158"/>
        <v>1.04852994306712+0.8182807989461i</v>
      </c>
      <c r="EE103" s="223" t="str">
        <f t="shared" ca="1" si="159"/>
        <v>1.10588537563915+0.738928983989443i</v>
      </c>
      <c r="EF103" s="223" t="str">
        <f t="shared" ca="1" si="160"/>
        <v>1.15724791954378+0.655572848845805i</v>
      </c>
      <c r="EG103" s="223" t="str">
        <f t="shared" ca="1" si="161"/>
        <v>1.20233923670541+0.568664107633722i</v>
      </c>
      <c r="EH103" s="223" t="str">
        <f t="shared" ca="1" si="162"/>
        <v>1.24091497336952+0.478673726351814i</v>
      </c>
      <c r="EI103" s="223" t="str">
        <f t="shared" ca="1" si="163"/>
        <v>1.27276608427681+0.386089370673268i</v>
      </c>
      <c r="EJ103" s="223" t="str">
        <f t="shared" ca="1" si="164"/>
        <v>1.29771996549762+0.291412763243252i</v>
      </c>
      <c r="EK103" s="223" t="str">
        <f t="shared" ca="1" si="165"/>
        <v>1.31564138978754+0.195156964800456i</v>
      </c>
      <c r="EL103" s="223" t="str">
        <f t="shared" ca="1" si="166"/>
        <v>1.32643323939558+0.0978435938564948i</v>
      </c>
      <c r="EM103" s="223" t="str">
        <f t="shared" ca="1" si="167"/>
        <v>1.33003703235369+4.8884784454781E-16i</v>
      </c>
      <c r="EN103" s="223"/>
      <c r="EO103" s="223"/>
      <c r="EP103" s="223"/>
    </row>
    <row r="104" spans="1:146" ht="15.75" thickBot="1">
      <c r="A104" s="257">
        <f t="shared" si="168"/>
        <v>7.8125000000000002E-5</v>
      </c>
      <c r="B104" s="256">
        <v>4</v>
      </c>
      <c r="C104" s="230">
        <f t="shared" si="169"/>
        <v>800</v>
      </c>
      <c r="D104" s="229">
        <f t="shared" si="170"/>
        <v>5026.5482457436692</v>
      </c>
      <c r="E104" s="229" t="str">
        <f t="shared" si="171"/>
        <v>5026.54824574367i</v>
      </c>
      <c r="F104" s="229" t="str">
        <f t="shared" si="172"/>
        <v>2.97669720179636-0.659557040889073i</v>
      </c>
      <c r="G104" s="229" t="str">
        <f t="shared" si="173"/>
        <v>-0.248835798159267+0.0384103654667776i</v>
      </c>
      <c r="H104" s="229" t="str">
        <f t="shared" si="38"/>
        <v>0.609649149593324-0.123425164579454i</v>
      </c>
      <c r="I104" s="229" t="str">
        <f t="shared" si="174"/>
        <v>-0.357658181350972+0.0138935140038252i</v>
      </c>
      <c r="J104" s="255" t="str">
        <f ca="1">IMPRODUCT(1/N_FFT2,S100)</f>
        <v>0.0054799224261482-2.95463510390404E-06i</v>
      </c>
      <c r="K104" s="254" t="str">
        <f t="shared" ca="1" si="175"/>
        <v>-0.00195989803861638+0.0000771921283853838i</v>
      </c>
      <c r="M104" s="258"/>
      <c r="N104" s="246">
        <f t="shared" ca="1" si="176"/>
        <v>1.3369699187944559</v>
      </c>
      <c r="O104" s="223">
        <f t="shared" ca="1" si="39"/>
        <v>-1.3300300812055439</v>
      </c>
      <c r="P104" s="223" t="str">
        <f t="shared" ca="1" si="40"/>
        <v>-1.32362562283034+0.130365745112061i</v>
      </c>
      <c r="Q104" s="223" t="str">
        <f t="shared" ca="1" si="41"/>
        <v>-1.30447392613991+0.259475996833526i</v>
      </c>
      <c r="R104" s="223" t="str">
        <f t="shared" ca="1" si="42"/>
        <v>-1.27275943244277+0.386087352861477i</v>
      </c>
      <c r="S104" s="223" t="str">
        <f t="shared" ca="1" si="43"/>
        <v>-1.22878756965013+0.508980476624557i</v>
      </c>
      <c r="T104" s="223" t="str">
        <f t="shared" ca="1" si="44"/>
        <v>-1.17298181083814+0.626971840160709i</v>
      </c>
      <c r="U104" s="223" t="str">
        <f t="shared" ca="1" si="45"/>
        <v>-1.1058795959707+0.738925122138444i</v>
      </c>
      <c r="V104" s="223" t="str">
        <f t="shared" ca="1" si="46"/>
        <v>-1.02812715605878+0.843762151252424i</v>
      </c>
      <c r="W104" s="223" t="str">
        <f t="shared" ca="1" si="47"/>
        <v>-0.940473289602535+0.940473289602534i</v>
      </c>
      <c r="X104" s="223" t="str">
        <f t="shared" ca="1" si="48"/>
        <v>-0.843762151252426+1.02812715605878i</v>
      </c>
      <c r="Y104" s="223" t="str">
        <f t="shared" ca="1" si="49"/>
        <v>-0.738925122138445+1.1058795959707i</v>
      </c>
      <c r="Z104" s="223" t="str">
        <f t="shared" ca="1" si="50"/>
        <v>-0.626971840160712+1.17298181083814i</v>
      </c>
      <c r="AA104" s="223" t="str">
        <f t="shared" ca="1" si="51"/>
        <v>-0.50898047662456+1.22878756965013i</v>
      </c>
      <c r="AB104" s="223" t="str">
        <f t="shared" ca="1" si="52"/>
        <v>-0.386087352861482+1.27275943244277i</v>
      </c>
      <c r="AC104" s="223" t="str">
        <f t="shared" ca="1" si="53"/>
        <v>-0.259475996833533+1.30447392613991i</v>
      </c>
      <c r="AD104" s="223" t="str">
        <f t="shared" ca="1" si="54"/>
        <v>-0.130365745112055+1.32362562283034i</v>
      </c>
      <c r="AE104" s="223" t="str">
        <f t="shared" ca="1" si="55"/>
        <v>4.64374184776653E-15+1.33003008120554i</v>
      </c>
      <c r="AF104" s="223" t="str">
        <f t="shared" ca="1" si="56"/>
        <v>0.130365745112064+1.32362562283034i</v>
      </c>
      <c r="AG104" s="223" t="str">
        <f t="shared" ca="1" si="57"/>
        <v>0.259475996833528+1.30447392613991i</v>
      </c>
      <c r="AH104" s="223" t="str">
        <f t="shared" ca="1" si="58"/>
        <v>0.386087352861478+1.27275943244277i</v>
      </c>
      <c r="AI104" s="223" t="str">
        <f t="shared" ca="1" si="59"/>
        <v>0.508980476624556+1.22878756965013i</v>
      </c>
      <c r="AJ104" s="223" t="str">
        <f t="shared" ca="1" si="60"/>
        <v>0.626971840160708+1.17298181083814i</v>
      </c>
      <c r="AK104" s="223" t="str">
        <f t="shared" ca="1" si="61"/>
        <v>0.738925122138442+1.1058795959707i</v>
      </c>
      <c r="AL104" s="223" t="str">
        <f t="shared" ca="1" si="62"/>
        <v>0.843762151252422+1.02812715605878i</v>
      </c>
      <c r="AM104" s="223" t="str">
        <f t="shared" ca="1" si="63"/>
        <v>0.94047328960253+0.940473289602539i</v>
      </c>
      <c r="AN104" s="223" t="str">
        <f t="shared" ca="1" si="64"/>
        <v>1.02812715605878+0.84376215125242i</v>
      </c>
      <c r="AO104" s="223" t="str">
        <f t="shared" ca="1" si="65"/>
        <v>1.1058795959707+0.738925122138442i</v>
      </c>
      <c r="AP104" s="223" t="str">
        <f t="shared" ca="1" si="66"/>
        <v>1.17298181083814+0.626971840160708i</v>
      </c>
      <c r="AQ104" s="223" t="str">
        <f t="shared" ca="1" si="67"/>
        <v>1.22878756965013+0.508980476624556i</v>
      </c>
      <c r="AR104" s="223" t="str">
        <f t="shared" ca="1" si="68"/>
        <v>1.22878756965013+0.508980476624556i</v>
      </c>
      <c r="AS104" s="223" t="str">
        <f t="shared" ca="1" si="69"/>
        <v>1.30447392613991+0.259475996833528i</v>
      </c>
      <c r="AT104" s="223" t="str">
        <f t="shared" ca="1" si="70"/>
        <v>1.32362562283034+0.130365745112063i</v>
      </c>
      <c r="AU104" s="223" t="str">
        <f t="shared" ca="1" si="71"/>
        <v>1.33003008120554+4.29751248477279E-15i</v>
      </c>
      <c r="AV104" s="223" t="str">
        <f t="shared" ca="1" si="72"/>
        <v>1.32362562283034-0.130365745112055i</v>
      </c>
      <c r="AW104" s="223" t="str">
        <f t="shared" ca="1" si="73"/>
        <v>1.30447392613991-0.259475996833533i</v>
      </c>
      <c r="AX104" s="223" t="str">
        <f t="shared" ca="1" si="74"/>
        <v>1.27275943244277-0.386087352861482i</v>
      </c>
      <c r="AY104" s="223" t="str">
        <f t="shared" ca="1" si="75"/>
        <v>1.22878756965013-0.50898047662456i</v>
      </c>
      <c r="AZ104" s="223" t="str">
        <f t="shared" ca="1" si="76"/>
        <v>1.17298181083814-0.626971840160712i</v>
      </c>
      <c r="BA104" s="223" t="str">
        <f t="shared" ca="1" si="77"/>
        <v>1.1058795959707-0.738925122138445i</v>
      </c>
      <c r="BB104" s="223" t="str">
        <f t="shared" ca="1" si="78"/>
        <v>1.02812715605878-0.843762151252424i</v>
      </c>
      <c r="BC104" s="223" t="str">
        <f t="shared" ca="1" si="79"/>
        <v>0.940473289602537-0.940473289602533i</v>
      </c>
      <c r="BD104" s="223" t="str">
        <f t="shared" ca="1" si="80"/>
        <v>0.843762151252427-1.02812715605877i</v>
      </c>
      <c r="BE104" s="223" t="str">
        <f t="shared" ca="1" si="81"/>
        <v>0.738925122138448-1.10587959597069i</v>
      </c>
      <c r="BF104" s="223" t="str">
        <f t="shared" ca="1" si="82"/>
        <v>0.626971840160716-1.17298181083814i</v>
      </c>
      <c r="BG104" s="223" t="str">
        <f t="shared" ca="1" si="83"/>
        <v>0.50898047662455-1.22878756965013i</v>
      </c>
      <c r="BH104" s="223" t="str">
        <f t="shared" ca="1" si="84"/>
        <v>0.386087352861473-1.27275943244277i</v>
      </c>
      <c r="BI104" s="223" t="str">
        <f t="shared" ca="1" si="85"/>
        <v>0.259475996833524-1.30447392613991i</v>
      </c>
      <c r="BJ104" s="223" t="str">
        <f t="shared" ca="1" si="86"/>
        <v>0.130365745112059-1.32362562283034i</v>
      </c>
      <c r="BK104" s="223" t="str">
        <f t="shared" ca="1" si="87"/>
        <v>2.44422644845644E-16-1.33003008120554i</v>
      </c>
      <c r="BL104" s="223" t="str">
        <f t="shared" ca="1" si="88"/>
        <v>-0.13036574511206-1.32362562283034i</v>
      </c>
      <c r="BM104" s="223" t="str">
        <f t="shared" ca="1" si="89"/>
        <v>-0.259475996833525-1.30447392613991i</v>
      </c>
      <c r="BN104" s="223" t="str">
        <f t="shared" ca="1" si="90"/>
        <v>-0.386087352861473-1.27275943244277i</v>
      </c>
      <c r="BO104" s="223" t="str">
        <f t="shared" ca="1" si="91"/>
        <v>-0.508980476624552-1.22878756965013i</v>
      </c>
      <c r="BP104" s="223" t="str">
        <f t="shared" ca="1" si="92"/>
        <v>-0.626971840160704-1.17298181083814i</v>
      </c>
      <c r="BQ104" s="223" t="str">
        <f t="shared" ca="1" si="93"/>
        <v>-0.738925122138449-1.10587959597069i</v>
      </c>
      <c r="BR104" s="223" t="str">
        <f t="shared" ca="1" si="94"/>
        <v>-0.843762151252428-1.02812715605877i</v>
      </c>
      <c r="BS104" s="223" t="str">
        <f t="shared" ca="1" si="95"/>
        <v>-0.940473289602537-0.940473289602533i</v>
      </c>
      <c r="BT104" s="223" t="str">
        <f t="shared" ca="1" si="96"/>
        <v>-1.02812715605878-0.843762151252424i</v>
      </c>
      <c r="BU104" s="223" t="str">
        <f t="shared" ca="1" si="97"/>
        <v>-1.1058795959707-0.738925122138444i</v>
      </c>
      <c r="BV104" s="223" t="str">
        <f t="shared" ca="1" si="98"/>
        <v>-1.17298181083814-0.626971840160712i</v>
      </c>
      <c r="BW104" s="223" t="str">
        <f t="shared" ca="1" si="99"/>
        <v>-1.22878756965013-0.50898047662456i</v>
      </c>
      <c r="BX104" s="223" t="str">
        <f t="shared" ca="1" si="100"/>
        <v>-1.27275943244277-0.386087352861482i</v>
      </c>
      <c r="BY104" s="223" t="str">
        <f t="shared" ca="1" si="101"/>
        <v>-1.30447392613991-0.259475996833532i</v>
      </c>
      <c r="BZ104" s="223" t="str">
        <f t="shared" ca="1" si="102"/>
        <v>-1.32362562283034-0.130365745112055i</v>
      </c>
      <c r="CA104" s="223" t="str">
        <f t="shared" ca="1" si="103"/>
        <v>-1.33003008120554+4.39931920292089E-15i</v>
      </c>
      <c r="CB104" s="223" t="str">
        <f t="shared" ca="1" si="104"/>
        <v>-1.32362562283034+0.130365745112063i</v>
      </c>
      <c r="CC104" s="223" t="str">
        <f t="shared" ca="1" si="105"/>
        <v>-1.30447392613991+0.259475996833529i</v>
      </c>
      <c r="CD104" s="223" t="str">
        <f t="shared" ca="1" si="106"/>
        <v>-1.27275943244277+0.386087352861478i</v>
      </c>
      <c r="CE104" s="223" t="str">
        <f t="shared" ca="1" si="107"/>
        <v>-1.22878756965013+0.508980476624556i</v>
      </c>
      <c r="CF104" s="223" t="str">
        <f t="shared" ca="1" si="108"/>
        <v>-1.17298181083814+0.626971840160708i</v>
      </c>
      <c r="CG104" s="223" t="str">
        <f t="shared" ca="1" si="109"/>
        <v>-1.1058795959707+0.738925122138442i</v>
      </c>
      <c r="CH104" s="223" t="str">
        <f t="shared" ca="1" si="110"/>
        <v>-1.02812715605878+0.843762151252422i</v>
      </c>
      <c r="CI104" s="223" t="str">
        <f t="shared" ca="1" si="111"/>
        <v>-0.940473289602539+0.94047328960253i</v>
      </c>
      <c r="CJ104" s="223" t="str">
        <f t="shared" ca="1" si="112"/>
        <v>-0.84376215125242+1.02812715605878i</v>
      </c>
      <c r="CK104" s="223" t="str">
        <f t="shared" ca="1" si="113"/>
        <v>-0.73892512213844+1.1058795959707i</v>
      </c>
      <c r="CL104" s="223" t="str">
        <f t="shared" ca="1" si="114"/>
        <v>-0.626971840160708+1.17298181083814i</v>
      </c>
      <c r="CM104" s="223" t="str">
        <f t="shared" ca="1" si="115"/>
        <v>-0.508980476624556+1.22878756965013i</v>
      </c>
      <c r="CN104" s="223" t="str">
        <f t="shared" ca="1" si="116"/>
        <v>-0.386087352861478+1.27275943244277i</v>
      </c>
      <c r="CO104" s="223" t="str">
        <f t="shared" ca="1" si="117"/>
        <v>-0.259475996833529+1.30447392613991i</v>
      </c>
      <c r="CP104" s="223" t="str">
        <f t="shared" ca="1" si="118"/>
        <v>-0.130365745112063+1.32362562283034i</v>
      </c>
      <c r="CQ104" s="223" t="str">
        <f t="shared" ca="1" si="119"/>
        <v>-3.95128312177905E-15+1.33003008120554i</v>
      </c>
      <c r="CR104" s="223" t="str">
        <f t="shared" ca="1" si="120"/>
        <v>0.130365745112055+1.32362562283034i</v>
      </c>
      <c r="CS104" s="223" t="str">
        <f t="shared" ca="1" si="121"/>
        <v>0.259475996833521+1.30447392613991i</v>
      </c>
      <c r="CT104" s="223" t="str">
        <f t="shared" ca="1" si="122"/>
        <v>0.386087352861482+1.27275943244277i</v>
      </c>
      <c r="CU104" s="223" t="str">
        <f t="shared" ca="1" si="123"/>
        <v>0.50898047662456+1.22878756965013i</v>
      </c>
      <c r="CV104" s="223" t="str">
        <f t="shared" ca="1" si="124"/>
        <v>0.626971840160712+1.17298181083814i</v>
      </c>
      <c r="CW104" s="223" t="str">
        <f t="shared" ca="1" si="125"/>
        <v>0.738925122138445+1.1058795959707i</v>
      </c>
      <c r="CX104" s="223" t="str">
        <f t="shared" ca="1" si="126"/>
        <v>0.843762151252424+1.02812715605878i</v>
      </c>
      <c r="CY104" s="223" t="str">
        <f t="shared" ca="1" si="127"/>
        <v>0.940473289602534+0.940473289602535i</v>
      </c>
      <c r="CZ104" s="223" t="str">
        <f t="shared" ca="1" si="128"/>
        <v>1.02812715605877+0.843762151252427i</v>
      </c>
      <c r="DA104" s="223" t="str">
        <f t="shared" ca="1" si="129"/>
        <v>1.10587959597069+0.738925122138448i</v>
      </c>
      <c r="DB104" s="223" t="str">
        <f t="shared" ca="1" si="130"/>
        <v>1.17298181083814+0.626971840160714i</v>
      </c>
      <c r="DC104" s="223" t="str">
        <f t="shared" ca="1" si="131"/>
        <v>1.22878756965012+0.508980476624564i</v>
      </c>
      <c r="DD104" s="223" t="str">
        <f t="shared" ca="1" si="132"/>
        <v>1.27275943244277+0.386087352861472i</v>
      </c>
      <c r="DE104" s="223" t="str">
        <f t="shared" ca="1" si="133"/>
        <v>1.30447392613991+0.259475996833524i</v>
      </c>
      <c r="DF104" s="223" t="str">
        <f t="shared" ca="1" si="134"/>
        <v>1.32362562283034+0.130365745112058i</v>
      </c>
      <c r="DG104" s="223" t="str">
        <f t="shared" ca="1" si="135"/>
        <v>1.33003008120554+4.88845289691288E-16i</v>
      </c>
      <c r="DH104" s="223" t="str">
        <f t="shared" ca="1" si="136"/>
        <v>1.32362562283034-0.13036574511206i</v>
      </c>
      <c r="DI104" s="223" t="str">
        <f t="shared" ca="1" si="137"/>
        <v>1.30447392613991-0.259475996833525i</v>
      </c>
      <c r="DJ104" s="223" t="str">
        <f t="shared" ca="1" si="138"/>
        <v>1.27275943244277-0.386087352861473i</v>
      </c>
      <c r="DK104" s="223" t="str">
        <f t="shared" ca="1" si="139"/>
        <v>1.22878756965013-0.508980476624553i</v>
      </c>
      <c r="DL104" s="223" t="str">
        <f t="shared" ca="1" si="140"/>
        <v>1.17298181083814-0.626971840160704i</v>
      </c>
      <c r="DM104" s="223" t="str">
        <f t="shared" ca="1" si="141"/>
        <v>1.10587959597067-0.738925122138483i</v>
      </c>
      <c r="DN104" s="223" t="str">
        <f t="shared" ca="1" si="142"/>
        <v>1.02812715605882-0.843762151252377i</v>
      </c>
      <c r="DO104" s="223" t="str">
        <f t="shared" ca="1" si="143"/>
        <v>0.94047328960256-0.940473289602509i</v>
      </c>
      <c r="DP104" s="223" t="str">
        <f t="shared" ca="1" si="144"/>
        <v>0.843762151252434-1.02812715605877i</v>
      </c>
      <c r="DQ104" s="223" t="str">
        <f t="shared" ca="1" si="145"/>
        <v>0.738925122138434-1.1058795959707i</v>
      </c>
      <c r="DR104" s="223" t="str">
        <f t="shared" ca="1" si="146"/>
        <v>0.626971840160675-1.17298181083816i</v>
      </c>
      <c r="DS104" s="223" t="str">
        <f t="shared" ca="1" si="147"/>
        <v>0.508980476624498-1.22878756965015i</v>
      </c>
      <c r="DT104" s="223" t="str">
        <f t="shared" ca="1" si="148"/>
        <v>0.38608735286152-1.27275943244276i</v>
      </c>
      <c r="DU104" s="223" t="str">
        <f t="shared" ca="1" si="149"/>
        <v>0.259475996833545-1.30447392613991i</v>
      </c>
      <c r="DV104" s="223" t="str">
        <f t="shared" ca="1" si="150"/>
        <v>0.130365745112054-1.32362562283034i</v>
      </c>
      <c r="DW104" s="223" t="str">
        <f t="shared" ca="1" si="151"/>
        <v>-3.25061929343657E-14-1.33003008120554i</v>
      </c>
      <c r="DX104" s="223" t="str">
        <f t="shared" ca="1" si="152"/>
        <v>-0.130365745112116-1.32362562283033i</v>
      </c>
      <c r="DY104" s="223" t="str">
        <f t="shared" ca="1" si="153"/>
        <v>-0.259475996833477-1.30447392613992i</v>
      </c>
      <c r="DZ104" s="223" t="str">
        <f t="shared" ca="1" si="154"/>
        <v>-0.386087352861453-1.27275943244278i</v>
      </c>
      <c r="EA104" s="223" t="str">
        <f t="shared" ca="1" si="155"/>
        <v>-0.508980476624557-1.22878756965013i</v>
      </c>
      <c r="EB104" s="223" t="str">
        <f t="shared" ca="1" si="156"/>
        <v>-0.626971840160733-1.17298181083813i</v>
      </c>
      <c r="EC104" s="223" t="str">
        <f t="shared" ca="1" si="157"/>
        <v>-0.738925122138485-1.10587959597067i</v>
      </c>
      <c r="ED104" s="223" t="str">
        <f t="shared" ca="1" si="158"/>
        <v>-0.843762151252381-1.02812715605881i</v>
      </c>
      <c r="EE104" s="223" t="str">
        <f t="shared" ca="1" si="159"/>
        <v>-0.940473289602511-0.940473289602558i</v>
      </c>
      <c r="EF104" s="223" t="str">
        <f t="shared" ca="1" si="160"/>
        <v>-1.02812715605877-0.843762151252431i</v>
      </c>
      <c r="EG104" s="223" t="str">
        <f t="shared" ca="1" si="161"/>
        <v>-1.10587959597071-0.73892512213843i</v>
      </c>
      <c r="EH104" s="223" t="str">
        <f t="shared" ca="1" si="162"/>
        <v>-1.17298181083816-0.626971840160673i</v>
      </c>
      <c r="EI104" s="223" t="str">
        <f t="shared" ca="1" si="163"/>
        <v>-1.2287875696501-0.508980476624617i</v>
      </c>
      <c r="EJ104" s="223" t="str">
        <f t="shared" ca="1" si="164"/>
        <v>-1.27275943244276-0.386087352861516i</v>
      </c>
      <c r="EK104" s="223" t="str">
        <f t="shared" ca="1" si="165"/>
        <v>-1.30447392613991-0.259475996833541i</v>
      </c>
      <c r="EL104" s="223" t="str">
        <f t="shared" ca="1" si="166"/>
        <v>-1.32362562283034-0.130365745112049i</v>
      </c>
      <c r="EM104" s="223" t="str">
        <f t="shared" ca="1" si="167"/>
        <v>-1.33003008120554+3.71499347821323E-14i</v>
      </c>
      <c r="EN104" s="223"/>
      <c r="EO104" s="223"/>
      <c r="EP104" s="223"/>
    </row>
    <row r="105" spans="1:146" ht="15.75" thickBot="1">
      <c r="A105" s="257">
        <f t="shared" si="168"/>
        <v>9.7656250000000005E-5</v>
      </c>
      <c r="B105" s="256">
        <v>5</v>
      </c>
      <c r="C105" s="230">
        <f t="shared" si="169"/>
        <v>1000</v>
      </c>
      <c r="D105" s="229">
        <f t="shared" si="170"/>
        <v>6283.1853071795858</v>
      </c>
      <c r="E105" s="229" t="str">
        <f t="shared" si="171"/>
        <v>6283.18530717959i</v>
      </c>
      <c r="F105" s="229" t="str">
        <f t="shared" si="172"/>
        <v>2.92979058576618-0.550838502373673i</v>
      </c>
      <c r="G105" s="229" t="str">
        <f t="shared" si="173"/>
        <v>-0.248788106820626+0.0331136801101384i</v>
      </c>
      <c r="H105" s="229" t="str">
        <f t="shared" si="38"/>
        <v>0.600189348325355-0.0986897596877639i</v>
      </c>
      <c r="I105" s="229" t="str">
        <f t="shared" si="174"/>
        <v>-0.352154110644978+0.00950815908600309i</v>
      </c>
      <c r="J105" s="255" t="str">
        <f ca="1">IMPRODUCT(1/N_FFT2,T100)</f>
        <v>-0.161212708904922-0.000142184366660316i</v>
      </c>
      <c r="K105" s="254" t="str">
        <f t="shared" ca="1" si="175"/>
        <v>0.0567730700406583-0.00148276527376462i</v>
      </c>
      <c r="M105" s="258"/>
      <c r="N105" s="246">
        <f t="shared" ca="1" si="176"/>
        <v>1.3369789136654826</v>
      </c>
      <c r="O105" s="223">
        <f t="shared" ca="1" si="39"/>
        <v>-1.3300210863345172</v>
      </c>
      <c r="P105" s="223" t="str">
        <f t="shared" ca="1" si="40"/>
        <v>-1.32001870877175+0.162808779207403i</v>
      </c>
      <c r="Q105" s="223" t="str">
        <f t="shared" ca="1" si="41"/>
        <v>-1.29016202115224+0.323168762832696i</v>
      </c>
      <c r="R105" s="223" t="str">
        <f t="shared" ca="1" si="42"/>
        <v>-1.24090009584846+0.478667987458666i</v>
      </c>
      <c r="S105" s="223" t="str">
        <f t="shared" ca="1" si="43"/>
        <v>-1.17297387807011+0.626967600007859i</v>
      </c>
      <c r="T105" s="223" t="str">
        <f t="shared" ca="1" si="44"/>
        <v>-1.08740504135847+0.765837036269876i</v>
      </c>
      <c r="U105" s="223" t="str">
        <f t="shared" ca="1" si="45"/>
        <v>-0.985480620665386+0.893187570663305i</v>
      </c>
      <c r="V105" s="223" t="str">
        <f t="shared" ca="1" si="46"/>
        <v>-0.868733654149587+1.00710373261266i</v>
      </c>
      <c r="W105" s="223" t="str">
        <f t="shared" ca="1" si="47"/>
        <v>-0.738920124855853+1.10587211700877i</v>
      </c>
      <c r="X105" s="223" t="str">
        <f t="shared" ca="1" si="48"/>
        <v>-0.597992549095528+1.18800715541645i</v>
      </c>
      <c r="Y105" s="223" t="str">
        <f t="shared" ca="1" si="49"/>
        <v>-0.448070608783801+1.25227346040654i</v>
      </c>
      <c r="Z105" s="223" t="str">
        <f t="shared" ca="1" si="50"/>
        <v>-0.291409269450686+1.29770440693275i</v>
      </c>
      <c r="AA105" s="223" t="str">
        <f t="shared" ca="1" si="51"/>
        <v>-0.130364863460519+1.32361667127208i</v>
      </c>
      <c r="AB105" s="223" t="str">
        <f t="shared" ca="1" si="52"/>
        <v>0.0326403514200317+1.32962050884966i</v>
      </c>
      <c r="AC105" s="223" t="str">
        <f t="shared" ca="1" si="53"/>
        <v>0.195154625033502+1.31562561635994i</v>
      </c>
      <c r="AD105" s="223" t="str">
        <f t="shared" ca="1" si="54"/>
        <v>0.35473359143604+1.28184249001246i</v>
      </c>
      <c r="AE105" s="223" t="str">
        <f t="shared" ca="1" si="55"/>
        <v>0.508977034436437+1.22877925947289i</v>
      </c>
      <c r="AF105" s="223" t="str">
        <f t="shared" ca="1" si="56"/>
        <v>0.655564989081774+1.15723404511994i</v>
      </c>
      <c r="AG105" s="223" t="str">
        <f t="shared" ca="1" si="57"/>
        <v>0.792292636089738+1.06828295357196i</v>
      </c>
      <c r="AH105" s="223" t="str">
        <f t="shared" ca="1" si="58"/>
        <v>0.917103464382885+0.963263892041719i</v>
      </c>
      <c r="AI105" s="223" t="str">
        <f t="shared" ca="1" si="59"/>
        <v>1.02812020292945+0.843756444966649i</v>
      </c>
      <c r="AJ105" s="223" t="str">
        <f t="shared" ca="1" si="60"/>
        <v>1.12367305664701+0.711558115588615i</v>
      </c>
      <c r="AK105" s="223" t="str">
        <f t="shared" ca="1" si="61"/>
        <v>1.20232482167482+0.568657289831998i</v>
      </c>
      <c r="AL105" s="223" t="str">
        <f t="shared" ca="1" si="62"/>
        <v>1.26289250225759+0.417203329128635i</v>
      </c>
      <c r="AM105" s="223" t="str">
        <f t="shared" ca="1" si="63"/>
        <v>1.30446510410281+0.259474242021243i</v>
      </c>
      <c r="AN105" s="223" t="str">
        <f t="shared" ca="1" si="64"/>
        <v>1.32641733658284+0.0978424207945578i</v>
      </c>
      <c r="AO105" s="223" t="str">
        <f t="shared" ca="1" si="65"/>
        <v>1.32841901768798-0.0652610415128557i</v>
      </c>
      <c r="AP105" s="223" t="str">
        <f t="shared" ca="1" si="66"/>
        <v>1.31044004027125-0.22738291701077i</v>
      </c>
      <c r="AQ105" s="223" t="str">
        <f t="shared" ca="1" si="67"/>
        <v>1.27275082488787-0.38608474178825i</v>
      </c>
      <c r="AR105" s="223" t="str">
        <f t="shared" ca="1" si="68"/>
        <v>1.27275082488787-0.38608474178825i</v>
      </c>
      <c r="AS105" s="223" t="str">
        <f t="shared" ca="1" si="69"/>
        <v>1.14079713765276-0.683767490319427i</v>
      </c>
      <c r="AT105" s="223" t="str">
        <f t="shared" ca="1" si="70"/>
        <v>1.04851737207987-0.818270988451358i</v>
      </c>
      <c r="AU105" s="223" t="str">
        <f t="shared" ca="1" si="71"/>
        <v>0.940466929268238-0.940466929268234i</v>
      </c>
      <c r="AV105" s="223" t="str">
        <f t="shared" ca="1" si="72"/>
        <v>0.818270988451361-1.04851737207987i</v>
      </c>
      <c r="AW105" s="223" t="str">
        <f t="shared" ca="1" si="73"/>
        <v>0.683767490319431-1.14079713765275i</v>
      </c>
      <c r="AX105" s="223" t="str">
        <f t="shared" ca="1" si="74"/>
        <v>0.538979492680551-1.21591825241842i</v>
      </c>
      <c r="AY105" s="223" t="str">
        <f t="shared" ca="1" si="75"/>
        <v>0.38608474178824-1.27275082488787i</v>
      </c>
      <c r="AZ105" s="223" t="str">
        <f t="shared" ca="1" si="76"/>
        <v>0.227382917010774-1.31044004027125i</v>
      </c>
      <c r="BA105" s="223" t="str">
        <f t="shared" ca="1" si="77"/>
        <v>0.0652610415128596-1.32841901768798i</v>
      </c>
      <c r="BB105" s="223" t="str">
        <f t="shared" ca="1" si="78"/>
        <v>-0.0978424207945538-1.32641733658284i</v>
      </c>
      <c r="BC105" s="223" t="str">
        <f t="shared" ca="1" si="79"/>
        <v>-0.25947424202124-1.30446510410281i</v>
      </c>
      <c r="BD105" s="223" t="str">
        <f t="shared" ca="1" si="80"/>
        <v>-0.417203329128632-1.26289250225759i</v>
      </c>
      <c r="BE105" s="223" t="str">
        <f t="shared" ca="1" si="81"/>
        <v>-0.568657289831994-1.20232482167482i</v>
      </c>
      <c r="BF105" s="223" t="str">
        <f t="shared" ca="1" si="82"/>
        <v>-0.711558115588623-1.123673056647i</v>
      </c>
      <c r="BG105" s="223" t="str">
        <f t="shared" ca="1" si="83"/>
        <v>-0.843756444966657-1.02812020292944i</v>
      </c>
      <c r="BH105" s="223" t="str">
        <f t="shared" ca="1" si="84"/>
        <v>-0.963263892041717-0.917103464382887i</v>
      </c>
      <c r="BI105" s="223" t="str">
        <f t="shared" ca="1" si="85"/>
        <v>-1.06828295357195-0.792292636089742i</v>
      </c>
      <c r="BJ105" s="223" t="str">
        <f t="shared" ca="1" si="86"/>
        <v>-1.15723404511994-0.655564989081778i</v>
      </c>
      <c r="BK105" s="223" t="str">
        <f t="shared" ca="1" si="87"/>
        <v>-1.22877925947289-0.508977034436441i</v>
      </c>
      <c r="BL105" s="223" t="str">
        <f t="shared" ca="1" si="88"/>
        <v>-1.28184249001246-0.354733591436044i</v>
      </c>
      <c r="BM105" s="223" t="str">
        <f t="shared" ca="1" si="89"/>
        <v>-1.31562561635995-0.195154625033493i</v>
      </c>
      <c r="BN105" s="223" t="str">
        <f t="shared" ca="1" si="90"/>
        <v>-1.32962050884966-0.0326403514200229i</v>
      </c>
      <c r="BO105" s="223" t="str">
        <f t="shared" ca="1" si="91"/>
        <v>-1.32361667127208+0.130364863460528i</v>
      </c>
      <c r="BP105" s="223" t="str">
        <f t="shared" ca="1" si="92"/>
        <v>-1.29770440693275+0.291409269450682i</v>
      </c>
      <c r="BQ105" s="223" t="str">
        <f t="shared" ca="1" si="93"/>
        <v>-1.25227346040654+0.448070608783797i</v>
      </c>
      <c r="BR105" s="223" t="str">
        <f t="shared" ca="1" si="94"/>
        <v>-1.18800715541645+0.597992549095524i</v>
      </c>
      <c r="BS105" s="223" t="str">
        <f t="shared" ca="1" si="95"/>
        <v>-1.10587211700877+0.738920124855849i</v>
      </c>
      <c r="BT105" s="223" t="str">
        <f t="shared" ca="1" si="96"/>
        <v>-1.00710373261266+0.868733654149583i</v>
      </c>
      <c r="BU105" s="223" t="str">
        <f t="shared" ca="1" si="97"/>
        <v>-0.8931875706633+0.98548062066539i</v>
      </c>
      <c r="BV105" s="223" t="str">
        <f t="shared" ca="1" si="98"/>
        <v>-0.765837036269872+1.08740504135848i</v>
      </c>
      <c r="BW105" s="223" t="str">
        <f t="shared" ca="1" si="99"/>
        <v>-0.626967600007858+1.17297387807011i</v>
      </c>
      <c r="BX105" s="223" t="str">
        <f t="shared" ca="1" si="100"/>
        <v>-0.478667987458664+1.24090009584846i</v>
      </c>
      <c r="BY105" s="223" t="str">
        <f t="shared" ca="1" si="101"/>
        <v>-0.323168762832696+1.29016202115224i</v>
      </c>
      <c r="BZ105" s="223" t="str">
        <f t="shared" ca="1" si="102"/>
        <v>-0.162808779207406+1.32001870877175i</v>
      </c>
      <c r="CA105" s="223" t="str">
        <f t="shared" ca="1" si="103"/>
        <v>-3.95125639961496E-15+1.33002108633452i</v>
      </c>
      <c r="CB105" s="223" t="str">
        <f t="shared" ca="1" si="104"/>
        <v>0.162808779207398+1.32001870877175i</v>
      </c>
      <c r="CC105" s="223" t="str">
        <f t="shared" ca="1" si="105"/>
        <v>0.323168762832701+1.29016202115224i</v>
      </c>
      <c r="CD105" s="223" t="str">
        <f t="shared" ca="1" si="106"/>
        <v>0.47866798745867+1.24090009584846i</v>
      </c>
      <c r="CE105" s="223" t="str">
        <f t="shared" ca="1" si="107"/>
        <v>0.626967600007862+1.17297387807011i</v>
      </c>
      <c r="CF105" s="223" t="str">
        <f t="shared" ca="1" si="108"/>
        <v>0.765837036269877+1.08740504135847i</v>
      </c>
      <c r="CG105" s="223" t="str">
        <f t="shared" ca="1" si="109"/>
        <v>0.893187570663304+0.985480620665387i</v>
      </c>
      <c r="CH105" s="223" t="str">
        <f t="shared" ca="1" si="110"/>
        <v>1.00710373261266+0.86873365414959i</v>
      </c>
      <c r="CI105" s="223" t="str">
        <f t="shared" ca="1" si="111"/>
        <v>1.10587211700877+0.738920124855856i</v>
      </c>
      <c r="CJ105" s="223" t="str">
        <f t="shared" ca="1" si="112"/>
        <v>1.18800715541645+0.597992549095532i</v>
      </c>
      <c r="CK105" s="223" t="str">
        <f t="shared" ca="1" si="113"/>
        <v>1.25227346040654+0.448070608783791i</v>
      </c>
      <c r="CL105" s="223" t="str">
        <f t="shared" ca="1" si="114"/>
        <v>1.29770440693275+0.291409269450676i</v>
      </c>
      <c r="CM105" s="223" t="str">
        <f t="shared" ca="1" si="115"/>
        <v>1.32361667127208+0.130364863460523i</v>
      </c>
      <c r="CN105" s="223" t="str">
        <f t="shared" ca="1" si="116"/>
        <v>1.32962050884966-0.032640351420028i</v>
      </c>
      <c r="CO105" s="223" t="str">
        <f t="shared" ca="1" si="117"/>
        <v>1.31562561635994-0.195154625033498i</v>
      </c>
      <c r="CP105" s="223" t="str">
        <f t="shared" ca="1" si="118"/>
        <v>1.28184249001246-0.354733591436036i</v>
      </c>
      <c r="CQ105" s="223" t="str">
        <f t="shared" ca="1" si="119"/>
        <v>1.22877925947289-0.508977034436435i</v>
      </c>
      <c r="CR105" s="223" t="str">
        <f t="shared" ca="1" si="120"/>
        <v>1.15723404511994-0.655564989081772i</v>
      </c>
      <c r="CS105" s="223" t="str">
        <f t="shared" ca="1" si="121"/>
        <v>1.06828295357196-0.792292636089735i</v>
      </c>
      <c r="CT105" s="223" t="str">
        <f t="shared" ca="1" si="122"/>
        <v>0.963263892041677-0.91710346438293i</v>
      </c>
      <c r="CU105" s="223" t="str">
        <f t="shared" ca="1" si="123"/>
        <v>0.843756444966663-1.02812020292944i</v>
      </c>
      <c r="CV105" s="223" t="str">
        <f t="shared" ca="1" si="124"/>
        <v>0.711558115588574-1.12367305664703i</v>
      </c>
      <c r="CW105" s="223" t="str">
        <f t="shared" ca="1" si="125"/>
        <v>0.568657289832013-1.20232482167481i</v>
      </c>
      <c r="CX105" s="223" t="str">
        <f t="shared" ca="1" si="126"/>
        <v>0.417203329128588-1.2628925022576i</v>
      </c>
      <c r="CY105" s="223" t="str">
        <f t="shared" ca="1" si="127"/>
        <v>0.25947424202126-1.30446510410281i</v>
      </c>
      <c r="CZ105" s="223" t="str">
        <f t="shared" ca="1" si="128"/>
        <v>0.0978424207945087-1.32641733658284i</v>
      </c>
      <c r="DA105" s="223" t="str">
        <f t="shared" ca="1" si="129"/>
        <v>-0.0652610415128388-1.32841901768798i</v>
      </c>
      <c r="DB105" s="223" t="str">
        <f t="shared" ca="1" si="130"/>
        <v>-0.227382917010819-1.31044004027124i</v>
      </c>
      <c r="DC105" s="223" t="str">
        <f t="shared" ca="1" si="131"/>
        <v>-0.38608474178822-1.27275082488788i</v>
      </c>
      <c r="DD105" s="223" t="str">
        <f t="shared" ca="1" si="132"/>
        <v>-0.53897949268058-1.21591825241841i</v>
      </c>
      <c r="DE105" s="223" t="str">
        <f t="shared" ca="1" si="133"/>
        <v>-0.6837674903194-1.14079713765277i</v>
      </c>
      <c r="DF105" s="223" t="str">
        <f t="shared" ca="1" si="134"/>
        <v>-0.818270988451386-1.04851737207985i</v>
      </c>
      <c r="DG105" s="223" t="str">
        <f t="shared" ca="1" si="135"/>
        <v>-0.940466929268212-0.940466929268259i</v>
      </c>
      <c r="DH105" s="223" t="str">
        <f t="shared" ca="1" si="136"/>
        <v>-1.04851737207989-0.818270988451333i</v>
      </c>
      <c r="DI105" s="223" t="str">
        <f t="shared" ca="1" si="137"/>
        <v>-1.14079713765274-0.683767490319456i</v>
      </c>
      <c r="DJ105" s="223" t="str">
        <f t="shared" ca="1" si="138"/>
        <v>-1.21591825241843-0.538979492680517i</v>
      </c>
      <c r="DK105" s="223" t="str">
        <f t="shared" ca="1" si="139"/>
        <v>-1.27275082488786-0.386084741788283i</v>
      </c>
      <c r="DL105" s="223" t="str">
        <f t="shared" ca="1" si="140"/>
        <v>-1.31044004027126-0.227382917010752i</v>
      </c>
      <c r="DM105" s="223" t="str">
        <f t="shared" ca="1" si="141"/>
        <v>-1.32841901768798-0.0652610415129038i</v>
      </c>
      <c r="DN105" s="223" t="str">
        <f t="shared" ca="1" si="142"/>
        <v>-1.32641733658284+0.0978424207945757i</v>
      </c>
      <c r="DO105" s="223" t="str">
        <f t="shared" ca="1" si="143"/>
        <v>-1.30446510410282+0.259474242021196i</v>
      </c>
      <c r="DP105" s="223" t="str">
        <f t="shared" ca="1" si="144"/>
        <v>-1.26289250225758+0.417203329128652i</v>
      </c>
      <c r="DQ105" s="223" t="str">
        <f t="shared" ca="1" si="145"/>
        <v>-1.20232482167484+0.568657289831954i</v>
      </c>
      <c r="DR105" s="223" t="str">
        <f t="shared" ca="1" si="146"/>
        <v>-1.123673056647+0.71155811558863i</v>
      </c>
      <c r="DS105" s="223" t="str">
        <f t="shared" ca="1" si="147"/>
        <v>-1.02812020292948+0.843756444966613i</v>
      </c>
      <c r="DT105" s="223" t="str">
        <f t="shared" ca="1" si="148"/>
        <v>-0.917103464382881+0.963263892041723i</v>
      </c>
      <c r="DU105" s="223" t="str">
        <f t="shared" ca="1" si="149"/>
        <v>-0.792292636089789+1.06828295357192i</v>
      </c>
      <c r="DV105" s="223" t="str">
        <f t="shared" ca="1" si="150"/>
        <v>-0.65556498908177+1.15723404511994i</v>
      </c>
      <c r="DW105" s="223" t="str">
        <f t="shared" ca="1" si="151"/>
        <v>-0.508977034436495+1.22877925947286i</v>
      </c>
      <c r="DX105" s="223" t="str">
        <f t="shared" ca="1" si="152"/>
        <v>-0.354733591436034+1.28184249001246i</v>
      </c>
      <c r="DY105" s="223" t="str">
        <f t="shared" ca="1" si="153"/>
        <v>-0.195154625033562+1.31562561635994i</v>
      </c>
      <c r="DZ105" s="223" t="str">
        <f t="shared" ca="1" si="154"/>
        <v>-0.0326403514200269+1.32962050884966i</v>
      </c>
      <c r="EA105" s="223" t="str">
        <f t="shared" ca="1" si="155"/>
        <v>0.13036486346059+1.32361667127207i</v>
      </c>
      <c r="EB105" s="223" t="str">
        <f t="shared" ca="1" si="156"/>
        <v>0.291409269450678+1.29770440693275i</v>
      </c>
      <c r="EC105" s="223" t="str">
        <f t="shared" ca="1" si="157"/>
        <v>0.448070608783855+1.25227346040652i</v>
      </c>
      <c r="ED105" s="223" t="str">
        <f t="shared" ca="1" si="158"/>
        <v>0.59799254909552+1.18800715541645i</v>
      </c>
      <c r="EE105" s="223" t="str">
        <f t="shared" ca="1" si="159"/>
        <v>0.7389201248559+1.10587211700874i</v>
      </c>
      <c r="EF105" s="223" t="str">
        <f t="shared" ca="1" si="160"/>
        <v>0.868733654149579+1.00710373261267i</v>
      </c>
      <c r="EG105" s="223" t="str">
        <f t="shared" ca="1" si="161"/>
        <v>0.985480620665423+0.893187570663264i</v>
      </c>
      <c r="EH105" s="223" t="str">
        <f t="shared" ca="1" si="162"/>
        <v>1.08740504135847+0.765837036269888i</v>
      </c>
      <c r="EI105" s="223" t="str">
        <f t="shared" ca="1" si="163"/>
        <v>1.17297387807013+0.626967600007815i</v>
      </c>
      <c r="EJ105" s="223" t="str">
        <f t="shared" ca="1" si="164"/>
        <v>1.24090009584845+0.478667987458681i</v>
      </c>
      <c r="EK105" s="223" t="str">
        <f t="shared" ca="1" si="165"/>
        <v>1.29016202115225+0.323168762832649i</v>
      </c>
      <c r="EL105" s="223" t="str">
        <f t="shared" ca="1" si="166"/>
        <v>1.32001870877175+0.162808779207423i</v>
      </c>
      <c r="EM105" s="223" t="str">
        <f t="shared" ca="1" si="167"/>
        <v>1.33002108633452-4.40745123724212E-14i</v>
      </c>
      <c r="EN105" s="223"/>
      <c r="EO105" s="223"/>
      <c r="EP105" s="223"/>
    </row>
    <row r="106" spans="1:146" ht="15.75" thickBot="1">
      <c r="A106" s="257">
        <f t="shared" si="168"/>
        <v>1.1718750000000001E-4</v>
      </c>
      <c r="B106" s="256">
        <v>6</v>
      </c>
      <c r="C106" s="230">
        <f t="shared" si="169"/>
        <v>1200</v>
      </c>
      <c r="D106" s="229">
        <f t="shared" si="170"/>
        <v>7539.8223686155034</v>
      </c>
      <c r="E106" s="229" t="str">
        <f t="shared" si="171"/>
        <v>7539.8223686155i</v>
      </c>
      <c r="F106" s="229" t="str">
        <f t="shared" si="172"/>
        <v>2.9035286024261-0.478234541077122i</v>
      </c>
      <c r="G106" s="229" t="str">
        <f t="shared" si="173"/>
        <v>-0.248729831254135+0.0300236039451476i</v>
      </c>
      <c r="H106" s="229" t="str">
        <f t="shared" si="38"/>
        <v>0.594939942933253-0.0812929650800409i</v>
      </c>
      <c r="I106" s="229" t="str">
        <f t="shared" si="174"/>
        <v>-0.349019817717341+0.00547537948543854i</v>
      </c>
      <c r="J106" s="255" t="str">
        <f ca="1">IMPRODUCT(1/N_FFT2,U100)</f>
        <v>0.00491105911762379+2.90698973812382E-06i</v>
      </c>
      <c r="K106" s="254" t="str">
        <f t="shared" ca="1" si="175"/>
        <v>-0.00171407287490412+0.000025875315315907i</v>
      </c>
      <c r="M106" s="258"/>
      <c r="N106" s="246">
        <f t="shared" ca="1" si="176"/>
        <v>1.3369899799077269</v>
      </c>
      <c r="O106" s="223">
        <f t="shared" ca="1" si="39"/>
        <v>-1.3300100200922729</v>
      </c>
      <c r="P106" s="223" t="str">
        <f t="shared" ca="1" si="40"/>
        <v>-1.31561466989306+0.195153001278525i</v>
      </c>
      <c r="Q106" s="223" t="str">
        <f t="shared" ca="1" si="41"/>
        <v>-1.2727402351543+0.386081529427686i</v>
      </c>
      <c r="R106" s="223" t="str">
        <f t="shared" ca="1" si="42"/>
        <v>-1.20231481791031+0.568652558403763i</v>
      </c>
      <c r="S106" s="223" t="str">
        <f t="shared" ca="1" si="43"/>
        <v>-1.10586291576462+0.73891397678107i</v>
      </c>
      <c r="T106" s="223" t="str">
        <f t="shared" ca="1" si="44"/>
        <v>-0.985472421120741+0.89318013902923i</v>
      </c>
      <c r="U106" s="223" t="str">
        <f t="shared" ca="1" si="45"/>
        <v>-0.843749424616894+1.02811164860851i</v>
      </c>
      <c r="V106" s="223" t="str">
        <f t="shared" ca="1" si="46"/>
        <v>-0.68376180113392+1.14078764582018i</v>
      </c>
      <c r="W106" s="223" t="str">
        <f t="shared" ca="1" si="47"/>
        <v>-0.508972799568876+1.22876903559818i</v>
      </c>
      <c r="X106" s="223" t="str">
        <f t="shared" ca="1" si="48"/>
        <v>-0.32316607395517+1.29015128655141i</v>
      </c>
      <c r="Y106" s="223" t="str">
        <f t="shared" ca="1" si="49"/>
        <v>-0.1303637787791+1.32360565831681i</v>
      </c>
      <c r="Z106" s="223" t="str">
        <f t="shared" ca="1" si="50"/>
        <v>0.0652604985180942+1.32840796477551i</v>
      </c>
      <c r="AA106" s="223" t="str">
        <f t="shared" ca="1" si="51"/>
        <v>0.25947208310448+1.30445425049531i</v>
      </c>
      <c r="AB106" s="223" t="str">
        <f t="shared" ca="1" si="52"/>
        <v>0.448066880679069+1.25226304105183i</v>
      </c>
      <c r="AC106" s="223" t="str">
        <f t="shared" ca="1" si="53"/>
        <v>0.626962383417375+1.17296411851576i</v>
      </c>
      <c r="AD106" s="223" t="str">
        <f t="shared" ca="1" si="54"/>
        <v>0.79228604393693+1.06827406508284i</v>
      </c>
      <c r="AE106" s="223" t="str">
        <f t="shared" ca="1" si="55"/>
        <v>0.940459104253298+0.940459104253307i</v>
      </c>
      <c r="AF106" s="223" t="str">
        <f t="shared" ca="1" si="56"/>
        <v>1.06827406508284+0.792286043936931i</v>
      </c>
      <c r="AG106" s="223" t="str">
        <f t="shared" ca="1" si="57"/>
        <v>1.17296411851576+0.626962383417375i</v>
      </c>
      <c r="AH106" s="223" t="str">
        <f t="shared" ca="1" si="58"/>
        <v>1.25226304105183+0.448066880679068i</v>
      </c>
      <c r="AI106" s="223" t="str">
        <f t="shared" ca="1" si="59"/>
        <v>1.30445425049531+0.25947208310448i</v>
      </c>
      <c r="AJ106" s="223" t="str">
        <f t="shared" ca="1" si="60"/>
        <v>1.32840796477551+0.0652604985180938i</v>
      </c>
      <c r="AK106" s="223" t="str">
        <f t="shared" ca="1" si="61"/>
        <v>1.32360565831681-0.1303637787791i</v>
      </c>
      <c r="AL106" s="223" t="str">
        <f t="shared" ca="1" si="62"/>
        <v>1.29015128655141-0.32316607395517i</v>
      </c>
      <c r="AM106" s="223" t="str">
        <f t="shared" ca="1" si="63"/>
        <v>1.22876903559818-0.508972799568876i</v>
      </c>
      <c r="AN106" s="223" t="str">
        <f t="shared" ca="1" si="64"/>
        <v>1.14078764582018-0.683761801133921i</v>
      </c>
      <c r="AO106" s="223" t="str">
        <f t="shared" ca="1" si="65"/>
        <v>1.02811164860851-0.843749424616893i</v>
      </c>
      <c r="AP106" s="223" t="str">
        <f t="shared" ca="1" si="66"/>
        <v>0.893180139029231-0.98547242112074i</v>
      </c>
      <c r="AQ106" s="223" t="str">
        <f t="shared" ca="1" si="67"/>
        <v>0.738913976781074-1.10586291576462i</v>
      </c>
      <c r="AR106" s="223" t="str">
        <f t="shared" ca="1" si="68"/>
        <v>0.738913976781074-1.10586291576462i</v>
      </c>
      <c r="AS106" s="223" t="str">
        <f t="shared" ca="1" si="69"/>
        <v>0.386081529427682-1.2727402351543i</v>
      </c>
      <c r="AT106" s="223" t="str">
        <f t="shared" ca="1" si="70"/>
        <v>0.195153001278522-1.31561466989306i</v>
      </c>
      <c r="AU106" s="223" t="str">
        <f t="shared" ca="1" si="71"/>
        <v>2.44418958169355E-16-1.33001002009227i</v>
      </c>
      <c r="AV106" s="223" t="str">
        <f t="shared" ca="1" si="72"/>
        <v>-0.195153001278522-1.31561466989306i</v>
      </c>
      <c r="AW106" s="223" t="str">
        <f t="shared" ca="1" si="73"/>
        <v>-0.386081529427682-1.2727402351543i</v>
      </c>
      <c r="AX106" s="223" t="str">
        <f t="shared" ca="1" si="74"/>
        <v>-0.568652558403758-1.20231481791031i</v>
      </c>
      <c r="AY106" s="223" t="str">
        <f t="shared" ca="1" si="75"/>
        <v>-0.738913976781075-1.10586291576462i</v>
      </c>
      <c r="AZ106" s="223" t="str">
        <f t="shared" ca="1" si="76"/>
        <v>-0.893180139029231-0.985472421120739i</v>
      </c>
      <c r="BA106" s="223" t="str">
        <f t="shared" ca="1" si="77"/>
        <v>-1.02811164860851-0.843749424616893i</v>
      </c>
      <c r="BB106" s="223" t="str">
        <f t="shared" ca="1" si="78"/>
        <v>-1.14078764582018-0.683761801133921i</v>
      </c>
      <c r="BC106" s="223" t="str">
        <f t="shared" ca="1" si="79"/>
        <v>-1.22876903559818-0.508972799568876i</v>
      </c>
      <c r="BD106" s="223" t="str">
        <f t="shared" ca="1" si="80"/>
        <v>-1.29015128655141-0.32316607395517i</v>
      </c>
      <c r="BE106" s="223" t="str">
        <f t="shared" ca="1" si="81"/>
        <v>-1.32360565831681-0.1303637787791i</v>
      </c>
      <c r="BF106" s="223" t="str">
        <f t="shared" ca="1" si="82"/>
        <v>-1.32840796477551+0.0652604985180946i</v>
      </c>
      <c r="BG106" s="223" t="str">
        <f t="shared" ca="1" si="83"/>
        <v>-1.30445425049531+0.259472083104481i</v>
      </c>
      <c r="BH106" s="223" t="str">
        <f t="shared" ca="1" si="84"/>
        <v>-1.25226304105183+0.448066880679069i</v>
      </c>
      <c r="BI106" s="223" t="str">
        <f t="shared" ca="1" si="85"/>
        <v>-1.17296411851576+0.626962383417375i</v>
      </c>
      <c r="BJ106" s="223" t="str">
        <f t="shared" ca="1" si="86"/>
        <v>-1.06827406508284+0.792286043936931i</v>
      </c>
      <c r="BK106" s="223" t="str">
        <f t="shared" ca="1" si="87"/>
        <v>-0.940459104253307+0.940459104253298i</v>
      </c>
      <c r="BL106" s="223" t="str">
        <f t="shared" ca="1" si="88"/>
        <v>-0.79228604393693+1.06827406508284i</v>
      </c>
      <c r="BM106" s="223" t="str">
        <f t="shared" ca="1" si="89"/>
        <v>-0.626962383417375+1.17296411851576i</v>
      </c>
      <c r="BN106" s="223" t="str">
        <f t="shared" ca="1" si="90"/>
        <v>-0.448066880679068+1.25226304105183i</v>
      </c>
      <c r="BO106" s="223" t="str">
        <f t="shared" ca="1" si="91"/>
        <v>-0.259472083104481+1.30445425049531i</v>
      </c>
      <c r="BP106" s="223" t="str">
        <f t="shared" ca="1" si="92"/>
        <v>-0.065260498518094+1.32840796477551i</v>
      </c>
      <c r="BQ106" s="223" t="str">
        <f t="shared" ca="1" si="93"/>
        <v>0.1303637787791+1.32360565831681i</v>
      </c>
      <c r="BR106" s="223" t="str">
        <f t="shared" ca="1" si="94"/>
        <v>0.32316607395517+1.29015128655141i</v>
      </c>
      <c r="BS106" s="223" t="str">
        <f t="shared" ca="1" si="95"/>
        <v>0.508972799568876+1.22876903559818i</v>
      </c>
      <c r="BT106" s="223" t="str">
        <f t="shared" ca="1" si="96"/>
        <v>0.683761801133921+1.14078764582018i</v>
      </c>
      <c r="BU106" s="223" t="str">
        <f t="shared" ca="1" si="97"/>
        <v>0.843749424616893+1.02811164860851i</v>
      </c>
      <c r="BV106" s="223" t="str">
        <f t="shared" ca="1" si="98"/>
        <v>0.98547242112074+0.89318013902923i</v>
      </c>
      <c r="BW106" s="223" t="str">
        <f t="shared" ca="1" si="99"/>
        <v>1.10586291576462+0.738913976781074i</v>
      </c>
      <c r="BX106" s="223" t="str">
        <f t="shared" ca="1" si="100"/>
        <v>1.20231481791031+0.568652558403768i</v>
      </c>
      <c r="BY106" s="223" t="str">
        <f t="shared" ca="1" si="101"/>
        <v>1.2727402351543+0.386081529427681i</v>
      </c>
      <c r="BZ106" s="223" t="str">
        <f t="shared" ca="1" si="102"/>
        <v>1.31561466989306+0.195153001278522i</v>
      </c>
      <c r="CA106" s="223" t="str">
        <f t="shared" ca="1" si="103"/>
        <v>1.33001002009227+4.88837916338709E-16i</v>
      </c>
      <c r="CB106" s="223" t="str">
        <f t="shared" ca="1" si="104"/>
        <v>1.31561466989306-0.195153001278523i</v>
      </c>
      <c r="CC106" s="223" t="str">
        <f t="shared" ca="1" si="105"/>
        <v>1.2727402351543-0.386081529427682i</v>
      </c>
      <c r="CD106" s="223" t="str">
        <f t="shared" ca="1" si="106"/>
        <v>1.20231481791031-0.568652558403759i</v>
      </c>
      <c r="CE106" s="223" t="str">
        <f t="shared" ca="1" si="107"/>
        <v>1.1058629157646-0.738913976781108i</v>
      </c>
      <c r="CF106" s="223" t="str">
        <f t="shared" ca="1" si="108"/>
        <v>0.985472421120729-0.893180139029241i</v>
      </c>
      <c r="CG106" s="223" t="str">
        <f t="shared" ca="1" si="109"/>
        <v>0.843749424616902-1.0281116486085i</v>
      </c>
      <c r="CH106" s="223" t="str">
        <f t="shared" ca="1" si="110"/>
        <v>0.683761801133954-1.14078764582016i</v>
      </c>
      <c r="CI106" s="223" t="str">
        <f t="shared" ca="1" si="111"/>
        <v>0.508972799568815-1.2287690355982i</v>
      </c>
      <c r="CJ106" s="223" t="str">
        <f t="shared" ca="1" si="112"/>
        <v>0.32316607395513-1.29015128655142i</v>
      </c>
      <c r="CK106" s="223" t="str">
        <f t="shared" ca="1" si="113"/>
        <v>0.130363778779099-1.32360565831681i</v>
      </c>
      <c r="CL106" s="223" t="str">
        <f t="shared" ca="1" si="114"/>
        <v>-0.0652604985180684-1.32840796477551i</v>
      </c>
      <c r="CM106" s="223" t="str">
        <f t="shared" ca="1" si="115"/>
        <v>-0.259472083104429-1.30445425049532i</v>
      </c>
      <c r="CN106" s="223" t="str">
        <f t="shared" ca="1" si="116"/>
        <v>-0.448066880679119-1.25226304105181i</v>
      </c>
      <c r="CO106" s="223" t="str">
        <f t="shared" ca="1" si="117"/>
        <v>-0.6269623834174-1.17296411851575i</v>
      </c>
      <c r="CP106" s="223" t="str">
        <f t="shared" ca="1" si="118"/>
        <v>-0.792286043936931-1.06827406508284i</v>
      </c>
      <c r="CQ106" s="223" t="str">
        <f t="shared" ca="1" si="119"/>
        <v>-0.940459104253279-0.940459104253326i</v>
      </c>
      <c r="CR106" s="223" t="str">
        <f t="shared" ca="1" si="120"/>
        <v>-1.0682740650828-0.792286043936984i</v>
      </c>
      <c r="CS106" s="223" t="str">
        <f t="shared" ca="1" si="121"/>
        <v>-1.17296411851578-0.62696238341734i</v>
      </c>
      <c r="CT106" s="223" t="str">
        <f t="shared" ca="1" si="122"/>
        <v>-1.25226304105184-0.448066880679055i</v>
      </c>
      <c r="CU106" s="223" t="str">
        <f t="shared" ca="1" si="123"/>
        <v>-1.3044542504953-0.259472083104493i</v>
      </c>
      <c r="CV106" s="223" t="str">
        <f t="shared" ca="1" si="124"/>
        <v>-1.32840796477551-0.0652604985181333i</v>
      </c>
      <c r="CW106" s="223" t="str">
        <f t="shared" ca="1" si="125"/>
        <v>-1.32360565831681+0.130363778779166i</v>
      </c>
      <c r="CX106" s="223" t="str">
        <f t="shared" ca="1" si="126"/>
        <v>-1.2901512865514+0.323166073955196i</v>
      </c>
      <c r="CY106" s="223" t="str">
        <f t="shared" ca="1" si="127"/>
        <v>-1.22876903559817+0.508972799568877i</v>
      </c>
      <c r="CZ106" s="223" t="str">
        <f t="shared" ca="1" si="128"/>
        <v>-1.14078764582019+0.683761801133899i</v>
      </c>
      <c r="DA106" s="223" t="str">
        <f t="shared" ca="1" si="129"/>
        <v>-1.02811164860854+0.843749424616853i</v>
      </c>
      <c r="DB106" s="223" t="str">
        <f t="shared" ca="1" si="130"/>
        <v>-0.893180139029192+0.985472421120774i</v>
      </c>
      <c r="DC106" s="223" t="str">
        <f t="shared" ca="1" si="131"/>
        <v>-0.738913976781051+1.10586291576464i</v>
      </c>
      <c r="DD106" s="223" t="str">
        <f t="shared" ca="1" si="132"/>
        <v>-0.568652558403768+1.20231481791031i</v>
      </c>
      <c r="DE106" s="223" t="str">
        <f t="shared" ca="1" si="133"/>
        <v>-0.386081529427719+1.27274023515429i</v>
      </c>
      <c r="DF106" s="223" t="str">
        <f t="shared" ca="1" si="134"/>
        <v>-0.195153001278587+1.31561466989305i</v>
      </c>
      <c r="DG106" s="223" t="str">
        <f t="shared" ca="1" si="135"/>
        <v>3.94304738517421E-14+1.33001002009227i</v>
      </c>
      <c r="DH106" s="223" t="str">
        <f t="shared" ca="1" si="136"/>
        <v>0.195153001278537+1.31561466989306i</v>
      </c>
      <c r="DI106" s="223" t="str">
        <f t="shared" ca="1" si="137"/>
        <v>0.386081529427671+1.27274023515431i</v>
      </c>
      <c r="DJ106" s="223" t="str">
        <f t="shared" ca="1" si="138"/>
        <v>0.568652558403722+1.20231481791033i</v>
      </c>
      <c r="DK106" s="223" t="str">
        <f t="shared" ca="1" si="139"/>
        <v>0.738913976781117+1.10586291576459i</v>
      </c>
      <c r="DL106" s="223" t="str">
        <f t="shared" ca="1" si="140"/>
        <v>0.893180139029251+0.985472421120721i</v>
      </c>
      <c r="DM106" s="223" t="str">
        <f t="shared" ca="1" si="141"/>
        <v>1.02811164860851+0.843749424616891i</v>
      </c>
      <c r="DN106" s="223" t="str">
        <f t="shared" ca="1" si="142"/>
        <v>1.14078764582017+0.683761801133942i</v>
      </c>
      <c r="DO106" s="223" t="str">
        <f t="shared" ca="1" si="143"/>
        <v>1.22876903559816+0.508972799568924i</v>
      </c>
      <c r="DP106" s="223" t="str">
        <f t="shared" ca="1" si="144"/>
        <v>1.29015128655142+0.323166073955118i</v>
      </c>
      <c r="DQ106" s="223" t="str">
        <f t="shared" ca="1" si="145"/>
        <v>1.32360565831681+0.130363778779085i</v>
      </c>
      <c r="DR106" s="223" t="str">
        <f t="shared" ca="1" si="146"/>
        <v>1.32840796477551-0.0652604985180822i</v>
      </c>
      <c r="DS106" s="223" t="str">
        <f t="shared" ca="1" si="147"/>
        <v>1.30445425049531-0.259472083104442i</v>
      </c>
      <c r="DT106" s="223" t="str">
        <f t="shared" ca="1" si="148"/>
        <v>1.25226304105185-0.448066880679007i</v>
      </c>
      <c r="DU106" s="223" t="str">
        <f t="shared" ca="1" si="149"/>
        <v>1.17296411851574-0.626962383417412i</v>
      </c>
      <c r="DV106" s="223" t="str">
        <f t="shared" ca="1" si="150"/>
        <v>1.06827406508283-0.79228604393694i</v>
      </c>
      <c r="DW106" s="223" t="str">
        <f t="shared" ca="1" si="151"/>
        <v>0.940459104253315-0.94045910425329i</v>
      </c>
      <c r="DX106" s="223" t="str">
        <f t="shared" ca="1" si="152"/>
        <v>0.792286043936975-1.06827406508281i</v>
      </c>
      <c r="DY106" s="223" t="str">
        <f t="shared" ca="1" si="153"/>
        <v>0.626962383417328-1.17296411851579i</v>
      </c>
      <c r="DZ106" s="223" t="str">
        <f t="shared" ca="1" si="154"/>
        <v>0.448066880679043-1.25226304105184i</v>
      </c>
      <c r="EA106" s="223" t="str">
        <f t="shared" ca="1" si="155"/>
        <v>0.259472083104481-1.30445425049531i</v>
      </c>
      <c r="EB106" s="223" t="str">
        <f t="shared" ca="1" si="156"/>
        <v>0.0652604985181193-1.32840796477551i</v>
      </c>
      <c r="EC106" s="223" t="str">
        <f t="shared" ca="1" si="157"/>
        <v>-0.130363778779046-1.32360565831682i</v>
      </c>
      <c r="ED106" s="223" t="str">
        <f t="shared" ca="1" si="158"/>
        <v>-0.323166073955208-1.2901512865514i</v>
      </c>
      <c r="EE106" s="223" t="str">
        <f t="shared" ca="1" si="159"/>
        <v>-0.508972799568891-1.22876903559817i</v>
      </c>
      <c r="EF106" s="223" t="str">
        <f t="shared" ca="1" si="160"/>
        <v>-0.683761801133908-1.14078764582019i</v>
      </c>
      <c r="EG106" s="223" t="str">
        <f t="shared" ca="1" si="161"/>
        <v>-0.843749424616863-1.02811164860854i</v>
      </c>
      <c r="EH106" s="223" t="str">
        <f t="shared" ca="1" si="162"/>
        <v>-0.985472421120786-0.89318013902918i</v>
      </c>
      <c r="EI106" s="223" t="str">
        <f t="shared" ca="1" si="163"/>
        <v>-1.10586291576464-0.738913976781042i</v>
      </c>
      <c r="EJ106" s="223" t="str">
        <f t="shared" ca="1" si="164"/>
        <v>-1.20231481791031-0.568652558403756i</v>
      </c>
      <c r="EK106" s="223" t="str">
        <f t="shared" ca="1" si="165"/>
        <v>-1.2727402351543-0.386081529427709i</v>
      </c>
      <c r="EL106" s="223" t="str">
        <f t="shared" ca="1" si="166"/>
        <v>-1.31561466989305-0.195153001278574i</v>
      </c>
      <c r="EM106" s="223" t="str">
        <f t="shared" ca="1" si="167"/>
        <v>-1.33001002009227+5.57240616632051E-14i</v>
      </c>
      <c r="EN106" s="223"/>
      <c r="EO106" s="223"/>
      <c r="EP106" s="223"/>
    </row>
    <row r="107" spans="1:146" ht="15.75" thickBot="1">
      <c r="A107" s="257">
        <f t="shared" si="168"/>
        <v>1.3671875000000001E-4</v>
      </c>
      <c r="B107" s="256">
        <v>7</v>
      </c>
      <c r="C107" s="230">
        <f t="shared" si="169"/>
        <v>1400</v>
      </c>
      <c r="D107" s="229">
        <f t="shared" si="170"/>
        <v>8796.45943005142</v>
      </c>
      <c r="E107" s="229" t="str">
        <f t="shared" si="171"/>
        <v>8796.45943005142i</v>
      </c>
      <c r="F107" s="229" t="str">
        <f t="shared" si="172"/>
        <v>2.88731310695555-0.427557617622175i</v>
      </c>
      <c r="G107" s="229" t="str">
        <f t="shared" si="173"/>
        <v>-0.248660979761737+0.028194092211096i</v>
      </c>
      <c r="H107" s="229" t="str">
        <f t="shared" si="38"/>
        <v>0.591747549839055-0.0683522388247303i</v>
      </c>
      <c r="I107" s="229" t="str">
        <f t="shared" si="174"/>
        <v>-0.347087558736041+0.00187363293715564i</v>
      </c>
      <c r="J107" s="255" t="str">
        <f ca="1">IMPRODUCT(1/N_FFT2,V100)</f>
        <v>0.123066035294467+0.000142185503210954i</v>
      </c>
      <c r="K107" s="254" t="str">
        <f t="shared" ca="1" si="175"/>
        <v>-0.042714956157122+0.000181229757975726i</v>
      </c>
      <c r="M107" s="258"/>
      <c r="N107" s="246">
        <f t="shared" ca="1" si="176"/>
        <v>1.3370031517520351</v>
      </c>
      <c r="O107" s="223">
        <f t="shared" ca="1" si="39"/>
        <v>-1.3299968482479647</v>
      </c>
      <c r="P107" s="223" t="str">
        <f t="shared" ca="1" si="40"/>
        <v>-1.31041615902648+0.227378773221719i</v>
      </c>
      <c r="Q107" s="223" t="str">
        <f t="shared" ca="1" si="41"/>
        <v>-1.25225063917999+0.448062443218372i</v>
      </c>
      <c r="R107" s="223" t="str">
        <f t="shared" ca="1" si="42"/>
        <v>-1.15721295587614+0.655553042172732i</v>
      </c>
      <c r="S107" s="223" t="str">
        <f t="shared" ca="1" si="43"/>
        <v>-1.02810146663517+0.843741068487323i</v>
      </c>
      <c r="T107" s="223" t="str">
        <f t="shared" ca="1" si="44"/>
        <v>-0.868717822489686+1.0070853793191i</v>
      </c>
      <c r="U107" s="223" t="str">
        <f t="shared" ca="1" si="45"/>
        <v>-0.683755029452615+1.14077634795247i</v>
      </c>
      <c r="V107" s="223" t="str">
        <f t="shared" ca="1" si="46"/>
        <v>-0.478659264291624+1.24087748188825i</v>
      </c>
      <c r="W107" s="223" t="str">
        <f t="shared" ca="1" si="47"/>
        <v>-0.259469513405137+1.30444133174429i</v>
      </c>
      <c r="X107" s="223" t="str">
        <f t="shared" ca="1" si="48"/>
        <v>-0.0326397565876016+1.32959627806316i</v>
      </c>
      <c r="Y107" s="223" t="str">
        <f t="shared" ca="1" si="49"/>
        <v>0.195151068567563+1.31560164061408i</v>
      </c>
      <c r="Z107" s="223" t="str">
        <f t="shared" ca="1" si="50"/>
        <v>0.417195726083461+1.26286948751136i</v>
      </c>
      <c r="AA107" s="223" t="str">
        <f t="shared" ca="1" si="51"/>
        <v>0.62695617425295+1.17295250198617i</v>
      </c>
      <c r="AB107" s="223" t="str">
        <f t="shared" ca="1" si="52"/>
        <v>0.818256076414812+1.04849826407093i</v>
      </c>
      <c r="AC107" s="223" t="str">
        <f t="shared" ca="1" si="53"/>
        <v>0.985462661427882+0.893171293359227i</v>
      </c>
      <c r="AD107" s="223" t="str">
        <f t="shared" ca="1" si="54"/>
        <v>1.12365257901317+0.711545148269999i</v>
      </c>
      <c r="AE107" s="223" t="str">
        <f t="shared" ca="1" si="55"/>
        <v>1.22875686640081+0.508967758922282i</v>
      </c>
      <c r="AF107" s="223" t="str">
        <f t="shared" ca="1" si="56"/>
        <v>1.29768075778007+0.291403958855858i</v>
      </c>
      <c r="AG107" s="223" t="str">
        <f t="shared" ca="1" si="57"/>
        <v>1.32839480879727+0.065259852206327i</v>
      </c>
      <c r="AH107" s="223" t="str">
        <f t="shared" ca="1" si="58"/>
        <v>1.31999465296689-0.162805812206857i</v>
      </c>
      <c r="AI107" s="223" t="str">
        <f t="shared" ca="1" si="59"/>
        <v>1.27272763048519-0.386077705843117i</v>
      </c>
      <c r="AJ107" s="223" t="str">
        <f t="shared" ca="1" si="60"/>
        <v>1.18798550536853-0.597981651377205i</v>
      </c>
      <c r="AK107" s="223" t="str">
        <f t="shared" ca="1" si="61"/>
        <v>1.06826348535829-0.792278197478441i</v>
      </c>
      <c r="AL107" s="223" t="str">
        <f t="shared" ca="1" si="62"/>
        <v>0.917086751239485-0.963246337678232i</v>
      </c>
      <c r="AM107" s="223" t="str">
        <f t="shared" ca="1" si="63"/>
        <v>0.738906658896462-1.10585196377634i</v>
      </c>
      <c r="AN107" s="223" t="str">
        <f t="shared" ca="1" si="64"/>
        <v>0.538969670406494-1.21589609372324i</v>
      </c>
      <c r="AO107" s="223" t="str">
        <f t="shared" ca="1" si="65"/>
        <v>0.323162873458062-1.29013850945077i</v>
      </c>
      <c r="AP107" s="223" t="str">
        <f t="shared" ca="1" si="66"/>
        <v>0.0978406377302934-1.32639316417043i</v>
      </c>
      <c r="AQ107" s="223" t="str">
        <f t="shared" ca="1" si="67"/>
        <v>-0.130362487712593-1.32359254989853i</v>
      </c>
      <c r="AR107" s="223" t="str">
        <f t="shared" ca="1" si="68"/>
        <v>-0.130362487712593-1.32359254989853i</v>
      </c>
      <c r="AS107" s="223" t="str">
        <f t="shared" ca="1" si="69"/>
        <v>-0.568646926714634-1.20230291070409i</v>
      </c>
      <c r="AT107" s="223" t="str">
        <f t="shared" ca="1" si="70"/>
        <v>-0.7658230797811-1.087385224667i</v>
      </c>
      <c r="AU107" s="223" t="str">
        <f t="shared" ca="1" si="71"/>
        <v>-0.940449790352873-0.940449790352869i</v>
      </c>
      <c r="AV107" s="223" t="str">
        <f t="shared" ca="1" si="72"/>
        <v>-1.08738522466701-0.765823079781095i</v>
      </c>
      <c r="AW107" s="223" t="str">
        <f t="shared" ca="1" si="73"/>
        <v>-1.20230291070408-0.56864692671464i</v>
      </c>
      <c r="AX107" s="223" t="str">
        <f t="shared" ca="1" si="74"/>
        <v>-1.28181912992476-0.354727126829143i</v>
      </c>
      <c r="AY107" s="223" t="str">
        <f t="shared" ca="1" si="75"/>
        <v>-1.32359254989853-0.130362487712588i</v>
      </c>
      <c r="AZ107" s="223" t="str">
        <f t="shared" ca="1" si="76"/>
        <v>-1.32639316417043+0.0978406377302987i</v>
      </c>
      <c r="BA107" s="223" t="str">
        <f t="shared" ca="1" si="77"/>
        <v>-1.29013850945077+0.323162873458066i</v>
      </c>
      <c r="BB107" s="223" t="str">
        <f t="shared" ca="1" si="78"/>
        <v>-1.21589609372324+0.538969670406499i</v>
      </c>
      <c r="BC107" s="223" t="str">
        <f t="shared" ca="1" si="79"/>
        <v>-1.10585196377634+0.738906658896455i</v>
      </c>
      <c r="BD107" s="223" t="str">
        <f t="shared" ca="1" si="80"/>
        <v>-0.963246337678237+0.91708675123948i</v>
      </c>
      <c r="BE107" s="223" t="str">
        <f t="shared" ca="1" si="81"/>
        <v>-0.792278197478437+1.06826348535829i</v>
      </c>
      <c r="BF107" s="223" t="str">
        <f t="shared" ca="1" si="82"/>
        <v>-0.597981651377201+1.18798550536853i</v>
      </c>
      <c r="BG107" s="223" t="str">
        <f t="shared" ca="1" si="83"/>
        <v>-0.386077705843113+1.27272763048519i</v>
      </c>
      <c r="BH107" s="223" t="str">
        <f t="shared" ca="1" si="84"/>
        <v>-0.162805812206865+1.31999465296689i</v>
      </c>
      <c r="BI107" s="223" t="str">
        <f t="shared" ca="1" si="85"/>
        <v>0.0652598522063182+1.32839480879727i</v>
      </c>
      <c r="BJ107" s="223" t="str">
        <f t="shared" ca="1" si="86"/>
        <v>0.291403958855864+1.29768075778007i</v>
      </c>
      <c r="BK107" s="223" t="str">
        <f t="shared" ca="1" si="87"/>
        <v>0.508967758922286+1.22875686640081i</v>
      </c>
      <c r="BL107" s="223" t="str">
        <f t="shared" ca="1" si="88"/>
        <v>0.711545148270003+1.12365257901317i</v>
      </c>
      <c r="BM107" s="223" t="str">
        <f t="shared" ca="1" si="89"/>
        <v>0.893171293359231+0.985462661427879i</v>
      </c>
      <c r="BN107" s="223" t="str">
        <f t="shared" ca="1" si="90"/>
        <v>1.04849826407093+0.818256076414819i</v>
      </c>
      <c r="BO107" s="223" t="str">
        <f t="shared" ca="1" si="91"/>
        <v>1.17295250198618+0.626956174252946i</v>
      </c>
      <c r="BP107" s="223" t="str">
        <f t="shared" ca="1" si="92"/>
        <v>1.26286948751136+0.417195726083457i</v>
      </c>
      <c r="BQ107" s="223" t="str">
        <f t="shared" ca="1" si="93"/>
        <v>1.31560164061408+0.195151068567557i</v>
      </c>
      <c r="BR107" s="223" t="str">
        <f t="shared" ca="1" si="94"/>
        <v>1.32959627806316-0.0326397565876069i</v>
      </c>
      <c r="BS107" s="223" t="str">
        <f t="shared" ca="1" si="95"/>
        <v>1.30444133174429-0.259469513405129i</v>
      </c>
      <c r="BT107" s="223" t="str">
        <f t="shared" ca="1" si="96"/>
        <v>1.24087748188825-0.478659264291615i</v>
      </c>
      <c r="BU107" s="223" t="str">
        <f t="shared" ca="1" si="97"/>
        <v>1.14077634795247-0.683755029452608i</v>
      </c>
      <c r="BV107" s="223" t="str">
        <f t="shared" ca="1" si="98"/>
        <v>1.00708537931912-0.868717822489668i</v>
      </c>
      <c r="BW107" s="223" t="str">
        <f t="shared" ca="1" si="99"/>
        <v>0.843741068487333-1.02810146663516i</v>
      </c>
      <c r="BX107" s="223" t="str">
        <f t="shared" ca="1" si="100"/>
        <v>0.655553042172733-1.15721295587614i</v>
      </c>
      <c r="BY107" s="223" t="str">
        <f t="shared" ca="1" si="101"/>
        <v>0.448062443218362-1.25225063918i</v>
      </c>
      <c r="BZ107" s="223" t="str">
        <f t="shared" ca="1" si="102"/>
        <v>0.2273787732217-1.31041615902648i</v>
      </c>
      <c r="CA107" s="223" t="str">
        <f t="shared" ca="1" si="103"/>
        <v>-3.25053807144422E-14-1.32999684824796i</v>
      </c>
      <c r="CB107" s="223" t="str">
        <f t="shared" ca="1" si="104"/>
        <v>-0.227378773221762-1.31041615902647i</v>
      </c>
      <c r="CC107" s="223" t="str">
        <f t="shared" ca="1" si="105"/>
        <v>-0.448062443218421-1.25225063917998i</v>
      </c>
      <c r="CD107" s="223" t="str">
        <f t="shared" ca="1" si="106"/>
        <v>-0.655553042172788-1.15721295587611i</v>
      </c>
      <c r="CE107" s="223" t="str">
        <f t="shared" ca="1" si="107"/>
        <v>-0.843741068487279-1.02810146663521i</v>
      </c>
      <c r="CF107" s="223" t="str">
        <f t="shared" ca="1" si="108"/>
        <v>-1.00708537931907-0.868717822489722i</v>
      </c>
      <c r="CG107" s="223" t="str">
        <f t="shared" ca="1" si="109"/>
        <v>-1.14077634795245-0.683755029452645i</v>
      </c>
      <c r="CH107" s="223" t="str">
        <f t="shared" ca="1" si="110"/>
        <v>-1.24087748188824-0.478659264291644i</v>
      </c>
      <c r="CI107" s="223" t="str">
        <f t="shared" ca="1" si="111"/>
        <v>-1.30444133174429-0.259469513405145i</v>
      </c>
      <c r="CJ107" s="223" t="str">
        <f t="shared" ca="1" si="112"/>
        <v>-1.32959627806316-0.0326397565876105i</v>
      </c>
      <c r="CK107" s="223" t="str">
        <f t="shared" ca="1" si="113"/>
        <v>-1.31560164061408+0.195151068567568i</v>
      </c>
      <c r="CL107" s="223" t="str">
        <f t="shared" ca="1" si="114"/>
        <v>-1.26286948751136+0.417195726083479i</v>
      </c>
      <c r="CM107" s="223" t="str">
        <f t="shared" ca="1" si="115"/>
        <v>-1.17295250198616+0.626956174252979i</v>
      </c>
      <c r="CN107" s="223" t="str">
        <f t="shared" ca="1" si="116"/>
        <v>-1.0484982640709+0.818256076414848i</v>
      </c>
      <c r="CO107" s="223" t="str">
        <f t="shared" ca="1" si="117"/>
        <v>-0.893171293359195+0.985462661427911i</v>
      </c>
      <c r="CP107" s="223" t="str">
        <f t="shared" ca="1" si="118"/>
        <v>-0.71154514826995+1.1236525790132i</v>
      </c>
      <c r="CQ107" s="223" t="str">
        <f t="shared" ca="1" si="119"/>
        <v>-0.508967758922339+1.22875686640079i</v>
      </c>
      <c r="CR107" s="223" t="str">
        <f t="shared" ca="1" si="120"/>
        <v>-0.291403958855907+1.29768075778006i</v>
      </c>
      <c r="CS107" s="223" t="str">
        <f t="shared" ca="1" si="121"/>
        <v>-0.0652598522063618+1.32839480879727i</v>
      </c>
      <c r="CT107" s="223" t="str">
        <f t="shared" ca="1" si="122"/>
        <v>0.162805812206835+1.3199946529669i</v>
      </c>
      <c r="CU107" s="223" t="str">
        <f t="shared" ca="1" si="123"/>
        <v>0.386077705843097+1.27272763048519i</v>
      </c>
      <c r="CV107" s="223" t="str">
        <f t="shared" ca="1" si="124"/>
        <v>0.597981651377197+1.18798550536853i</v>
      </c>
      <c r="CW107" s="223" t="str">
        <f t="shared" ca="1" si="125"/>
        <v>0.792278197478446+1.06826348535828i</v>
      </c>
      <c r="CX107" s="223" t="str">
        <f t="shared" ca="1" si="126"/>
        <v>0.963246337678244+0.917086751239472i</v>
      </c>
      <c r="CY107" s="223" t="str">
        <f t="shared" ca="1" si="127"/>
        <v>1.10585196377636+0.738906658896437i</v>
      </c>
      <c r="CZ107" s="223" t="str">
        <f t="shared" ca="1" si="128"/>
        <v>1.21589609372325+0.538969670406466i</v>
      </c>
      <c r="DA107" s="223" t="str">
        <f t="shared" ca="1" si="129"/>
        <v>1.29013850945078+0.323162873458018i</v>
      </c>
      <c r="DB107" s="223" t="str">
        <f t="shared" ca="1" si="130"/>
        <v>1.32639316417044+0.097840637730235i</v>
      </c>
      <c r="DC107" s="223" t="str">
        <f t="shared" ca="1" si="131"/>
        <v>1.32359254989854-0.130362487712532i</v>
      </c>
      <c r="DD107" s="223" t="str">
        <f t="shared" ca="1" si="132"/>
        <v>1.28181912992477-0.354727126829088i</v>
      </c>
      <c r="DE107" s="223" t="str">
        <f t="shared" ca="1" si="133"/>
        <v>1.2023029107041-0.568646926714601i</v>
      </c>
      <c r="DF107" s="223" t="str">
        <f t="shared" ca="1" si="134"/>
        <v>1.08738522466702-0.765823079781072i</v>
      </c>
      <c r="DG107" s="223" t="str">
        <f t="shared" ca="1" si="135"/>
        <v>0.940449790352884-0.940449790352859i</v>
      </c>
      <c r="DH107" s="223" t="str">
        <f t="shared" ca="1" si="136"/>
        <v>0.765823079781103-1.087385224667i</v>
      </c>
      <c r="DI107" s="223" t="str">
        <f t="shared" ca="1" si="137"/>
        <v>0.568646926714638-1.20230291070409i</v>
      </c>
      <c r="DJ107" s="223" t="str">
        <f t="shared" ca="1" si="138"/>
        <v>0.354727126829123-1.28181912992476i</v>
      </c>
      <c r="DK107" s="223" t="str">
        <f t="shared" ca="1" si="139"/>
        <v>0.130362487712569-1.32359254989854i</v>
      </c>
      <c r="DL107" s="223" t="str">
        <f t="shared" ca="1" si="140"/>
        <v>-0.09784063773033-1.32639316417043i</v>
      </c>
      <c r="DM107" s="223" t="str">
        <f t="shared" ca="1" si="141"/>
        <v>-0.323162873458108-1.29013850945076i</v>
      </c>
      <c r="DN107" s="223" t="str">
        <f t="shared" ca="1" si="142"/>
        <v>-0.538969670406551-1.21589609372322i</v>
      </c>
      <c r="DO107" s="223" t="str">
        <f t="shared" ca="1" si="143"/>
        <v>-0.738906658896517-1.1058519637763i</v>
      </c>
      <c r="DP107" s="223" t="str">
        <f t="shared" ca="1" si="144"/>
        <v>-0.917086751239445-0.963246337678269i</v>
      </c>
      <c r="DQ107" s="223" t="str">
        <f t="shared" ca="1" si="145"/>
        <v>-1.06826348535826-0.792278197478475i</v>
      </c>
      <c r="DR107" s="223" t="str">
        <f t="shared" ca="1" si="146"/>
        <v>-1.18798550536851-0.597981651377233i</v>
      </c>
      <c r="DS107" s="223" t="str">
        <f t="shared" ca="1" si="147"/>
        <v>-1.27272763048518-0.386077705843135i</v>
      </c>
      <c r="DT107" s="223" t="str">
        <f t="shared" ca="1" si="148"/>
        <v>-1.31999465296689-0.162805812206872i</v>
      </c>
      <c r="DU107" s="223" t="str">
        <f t="shared" ca="1" si="149"/>
        <v>-1.32839480879727+0.0652598522063247i</v>
      </c>
      <c r="DV107" s="223" t="str">
        <f t="shared" ca="1" si="150"/>
        <v>-1.29768075778007+0.291403958855868i</v>
      </c>
      <c r="DW107" s="223" t="str">
        <f t="shared" ca="1" si="151"/>
        <v>-1.22875686640081+0.508967758922302i</v>
      </c>
      <c r="DX107" s="223" t="str">
        <f t="shared" ca="1" si="152"/>
        <v>-1.12365257901315+0.711545148270028i</v>
      </c>
      <c r="DY107" s="223" t="str">
        <f t="shared" ca="1" si="153"/>
        <v>-0.985462661427848+0.893171293359266i</v>
      </c>
      <c r="DZ107" s="223" t="str">
        <f t="shared" ca="1" si="154"/>
        <v>-0.818256076414772+1.04849826407096i</v>
      </c>
      <c r="EA107" s="223" t="str">
        <f t="shared" ca="1" si="155"/>
        <v>-0.626956174253011+1.17295250198614i</v>
      </c>
      <c r="EB107" s="223" t="str">
        <f t="shared" ca="1" si="156"/>
        <v>-0.417195726083517+1.26286948751134i</v>
      </c>
      <c r="EC107" s="223" t="str">
        <f t="shared" ca="1" si="157"/>
        <v>-0.195151068567607+1.31560164061407i</v>
      </c>
      <c r="ED107" s="223" t="str">
        <f t="shared" ca="1" si="158"/>
        <v>0.0326397565875733+1.32959627806317i</v>
      </c>
      <c r="EE107" s="223" t="str">
        <f t="shared" ca="1" si="159"/>
        <v>0.259469513405108+1.3044413317443i</v>
      </c>
      <c r="EF107" s="223" t="str">
        <f t="shared" ca="1" si="160"/>
        <v>0.478659264291608+1.24087748188826i</v>
      </c>
      <c r="EG107" s="223" t="str">
        <f t="shared" ca="1" si="161"/>
        <v>0.683755029452611+1.14077634795247i</v>
      </c>
      <c r="EH107" s="223" t="str">
        <f t="shared" ca="1" si="162"/>
        <v>0.86871782248969+1.0070853793191i</v>
      </c>
      <c r="EI107" s="223" t="str">
        <f t="shared" ca="1" si="163"/>
        <v>1.02810146663518+0.843741068487307i</v>
      </c>
      <c r="EJ107" s="223" t="str">
        <f t="shared" ca="1" si="164"/>
        <v>1.15721295587616+0.655553042172706i</v>
      </c>
      <c r="EK107" s="223" t="str">
        <f t="shared" ca="1" si="165"/>
        <v>1.25225063918001+0.448062443218333i</v>
      </c>
      <c r="EL107" s="223" t="str">
        <f t="shared" ca="1" si="166"/>
        <v>1.31041615902649+0.22737877322167i</v>
      </c>
      <c r="EM107" s="223" t="str">
        <f t="shared" ca="1" si="167"/>
        <v>1.32999684824796-6.50107614288844E-14i</v>
      </c>
      <c r="EN107" s="223"/>
      <c r="EO107" s="223"/>
      <c r="EP107" s="223"/>
    </row>
    <row r="108" spans="1:146" ht="15.75" thickBot="1">
      <c r="A108" s="257">
        <f t="shared" si="168"/>
        <v>1.5625E-4</v>
      </c>
      <c r="B108" s="256">
        <v>8</v>
      </c>
      <c r="C108" s="230">
        <f t="shared" si="169"/>
        <v>1600</v>
      </c>
      <c r="D108" s="229">
        <f t="shared" si="170"/>
        <v>10053.096491487338</v>
      </c>
      <c r="E108" s="229" t="str">
        <f t="shared" si="171"/>
        <v>10053.0964914873i</v>
      </c>
      <c r="F108" s="229" t="str">
        <f t="shared" si="172"/>
        <v>2.87653336696642-0.391075289123304i</v>
      </c>
      <c r="G108" s="229" t="str">
        <f t="shared" si="173"/>
        <v>-0.248581562148928+0.0271520662693891i</v>
      </c>
      <c r="H108" s="229" t="str">
        <f t="shared" si="38"/>
        <v>0.589675330726462-0.0582966117280749i</v>
      </c>
      <c r="I108" s="229" t="str">
        <f t="shared" si="174"/>
        <v>-0.345824578201648-0.00136856978744735i</v>
      </c>
      <c r="J108" s="255" t="str">
        <f ca="1">IMPRODUCT(1/N_FFT2,W100)</f>
        <v>0.00547992502410422-2.85934388257153E-06i</v>
      </c>
      <c r="K108" s="254" t="str">
        <f t="shared" ca="1" si="175"/>
        <v>-0.00189509667324915-6.51082843334197E-06i</v>
      </c>
      <c r="M108" s="258"/>
      <c r="N108" s="246">
        <f t="shared" ca="1" si="176"/>
        <v>1.3370184702721868</v>
      </c>
      <c r="O108" s="223">
        <f t="shared" ca="1" si="39"/>
        <v>-1.329981529727813</v>
      </c>
      <c r="P108" s="223" t="str">
        <f t="shared" ca="1" si="40"/>
        <v>-1.30442630756521+0.259466524910102i</v>
      </c>
      <c r="Q108" s="223" t="str">
        <f t="shared" ca="1" si="41"/>
        <v>-1.22874271393358+0.508961896778413i</v>
      </c>
      <c r="R108" s="223" t="str">
        <f t="shared" ca="1" si="42"/>
        <v>-1.10583922689233+0.738898148382648i</v>
      </c>
      <c r="S108" s="223" t="str">
        <f t="shared" ca="1" si="43"/>
        <v>-0.940438958523395+0.940438958523394i</v>
      </c>
      <c r="T108" s="223" t="str">
        <f t="shared" ca="1" si="44"/>
        <v>-0.738898148382649+1.10583922689233i</v>
      </c>
      <c r="U108" s="223" t="str">
        <f t="shared" ca="1" si="45"/>
        <v>-0.508961896778415+1.22874271393358i</v>
      </c>
      <c r="V108" s="223" t="str">
        <f t="shared" ca="1" si="46"/>
        <v>-0.259466524910108+1.30442630756521i</v>
      </c>
      <c r="W108" s="223" t="str">
        <f t="shared" ca="1" si="47"/>
        <v>4.64357233240587E-15+1.32998152972781i</v>
      </c>
      <c r="X108" s="223" t="str">
        <f t="shared" ca="1" si="48"/>
        <v>0.259466524910103+1.30442630756521i</v>
      </c>
      <c r="Y108" s="223" t="str">
        <f t="shared" ca="1" si="49"/>
        <v>0.508961896778411+1.22874271393358i</v>
      </c>
      <c r="Z108" s="223" t="str">
        <f t="shared" ca="1" si="50"/>
        <v>0.738898148382645+1.10583922689233i</v>
      </c>
      <c r="AA108" s="223" t="str">
        <f t="shared" ca="1" si="51"/>
        <v>0.94043895852339+0.940438958523399i</v>
      </c>
      <c r="AB108" s="223" t="str">
        <f t="shared" ca="1" si="52"/>
        <v>1.10583922689233+0.738898148382645i</v>
      </c>
      <c r="AC108" s="223" t="str">
        <f t="shared" ca="1" si="53"/>
        <v>1.22874271393358+0.508961896778411i</v>
      </c>
      <c r="AD108" s="223" t="str">
        <f t="shared" ca="1" si="54"/>
        <v>1.30442630756521+0.259466524910103i</v>
      </c>
      <c r="AE108" s="223" t="str">
        <f t="shared" ca="1" si="55"/>
        <v>1.32998152972781+4.29735560818432E-15i</v>
      </c>
      <c r="AF108" s="223" t="str">
        <f t="shared" ca="1" si="56"/>
        <v>1.30442630756521-0.259466524910108i</v>
      </c>
      <c r="AG108" s="223" t="str">
        <f t="shared" ca="1" si="57"/>
        <v>1.22874271393358-0.508961896778415i</v>
      </c>
      <c r="AH108" s="223" t="str">
        <f t="shared" ca="1" si="58"/>
        <v>1.10583922689233-0.738898148382649i</v>
      </c>
      <c r="AI108" s="223" t="str">
        <f t="shared" ca="1" si="59"/>
        <v>0.940438958523396-0.940438958523392i</v>
      </c>
      <c r="AJ108" s="223" t="str">
        <f t="shared" ca="1" si="60"/>
        <v>0.738898148382652-1.10583922689233i</v>
      </c>
      <c r="AK108" s="223" t="str">
        <f t="shared" ca="1" si="61"/>
        <v>0.508961896778406-1.22874271393358i</v>
      </c>
      <c r="AL108" s="223" t="str">
        <f t="shared" ca="1" si="62"/>
        <v>0.259466524910099-1.30442630756521i</v>
      </c>
      <c r="AM108" s="223" t="str">
        <f t="shared" ca="1" si="63"/>
        <v>2.44413722430455E-16-1.32998152972781i</v>
      </c>
      <c r="AN108" s="223" t="str">
        <f t="shared" ca="1" si="64"/>
        <v>-0.2594665249101-1.30442630756521i</v>
      </c>
      <c r="AO108" s="223" t="str">
        <f t="shared" ca="1" si="65"/>
        <v>-0.508961896778407-1.22874271393358i</v>
      </c>
      <c r="AP108" s="223" t="str">
        <f t="shared" ca="1" si="66"/>
        <v>-0.738898148382653-1.10583922689233i</v>
      </c>
      <c r="AQ108" s="223" t="str">
        <f t="shared" ca="1" si="67"/>
        <v>-0.940438958523396-0.940438958523392i</v>
      </c>
      <c r="AR108" s="223" t="str">
        <f t="shared" ca="1" si="68"/>
        <v>-0.940438958523396-0.940438958523392i</v>
      </c>
      <c r="AS108" s="223" t="str">
        <f t="shared" ca="1" si="69"/>
        <v>-1.22874271393358-0.508961896778415i</v>
      </c>
      <c r="AT108" s="223" t="str">
        <f t="shared" ca="1" si="70"/>
        <v>-1.30442630756521-0.259466524910107i</v>
      </c>
      <c r="AU108" s="223" t="str">
        <f t="shared" ca="1" si="71"/>
        <v>-1.32998152972781+4.39915860997541E-15i</v>
      </c>
      <c r="AV108" s="223" t="str">
        <f t="shared" ca="1" si="72"/>
        <v>-1.30442630756521+0.259466524910104i</v>
      </c>
      <c r="AW108" s="223" t="str">
        <f t="shared" ca="1" si="73"/>
        <v>-1.22874271393358+0.508961896778411i</v>
      </c>
      <c r="AX108" s="223" t="str">
        <f t="shared" ca="1" si="74"/>
        <v>-1.10583922689233+0.738898148382645i</v>
      </c>
      <c r="AY108" s="223" t="str">
        <f t="shared" ca="1" si="75"/>
        <v>-0.940438958523399+0.94043895852339i</v>
      </c>
      <c r="AZ108" s="223" t="str">
        <f t="shared" ca="1" si="76"/>
        <v>-0.738898148382644+1.10583922689233i</v>
      </c>
      <c r="BA108" s="223" t="str">
        <f t="shared" ca="1" si="77"/>
        <v>-0.508961896778411+1.22874271393358i</v>
      </c>
      <c r="BB108" s="223" t="str">
        <f t="shared" ca="1" si="78"/>
        <v>-0.259466524910104+1.30442630756521i</v>
      </c>
      <c r="BC108" s="223" t="str">
        <f t="shared" ca="1" si="79"/>
        <v>-3.95113888396277E-15+1.32998152972781i</v>
      </c>
      <c r="BD108" s="223" t="str">
        <f t="shared" ca="1" si="80"/>
        <v>0.259466524910096+1.30442630756521i</v>
      </c>
      <c r="BE108" s="223" t="str">
        <f t="shared" ca="1" si="81"/>
        <v>0.508961896778415+1.22874271393358i</v>
      </c>
      <c r="BF108" s="223" t="str">
        <f t="shared" ca="1" si="82"/>
        <v>0.738898148382649+1.10583922689233i</v>
      </c>
      <c r="BG108" s="223" t="str">
        <f t="shared" ca="1" si="83"/>
        <v>0.940438958523394+0.940438958523395i</v>
      </c>
      <c r="BH108" s="223" t="str">
        <f t="shared" ca="1" si="84"/>
        <v>1.10583922689233+0.738898148382652i</v>
      </c>
      <c r="BI108" s="223" t="str">
        <f t="shared" ca="1" si="85"/>
        <v>1.22874271393357+0.508961896778419i</v>
      </c>
      <c r="BJ108" s="223" t="str">
        <f t="shared" ca="1" si="86"/>
        <v>1.30442630756521+0.259466524910099i</v>
      </c>
      <c r="BK108" s="223" t="str">
        <f t="shared" ca="1" si="87"/>
        <v>1.32998152972781+4.8882744486091E-16i</v>
      </c>
      <c r="BL108" s="223" t="str">
        <f t="shared" ca="1" si="88"/>
        <v>1.30442630756521-0.2594665249101i</v>
      </c>
      <c r="BM108" s="223" t="str">
        <f t="shared" ca="1" si="89"/>
        <v>1.22874271393358-0.508961896778409i</v>
      </c>
      <c r="BN108" s="223" t="str">
        <f t="shared" ca="1" si="90"/>
        <v>1.10583922689231-0.738898148382686i</v>
      </c>
      <c r="BO108" s="223" t="str">
        <f t="shared" ca="1" si="91"/>
        <v>0.94043895852342-0.940438958523369i</v>
      </c>
      <c r="BP108" s="223" t="str">
        <f t="shared" ca="1" si="92"/>
        <v>0.738898148382637-1.10583922689234i</v>
      </c>
      <c r="BQ108" s="223" t="str">
        <f t="shared" ca="1" si="93"/>
        <v>0.508961896778354-1.2287427139336i</v>
      </c>
      <c r="BR108" s="223" t="str">
        <f t="shared" ca="1" si="94"/>
        <v>0.25946652491012-1.30442630756521i</v>
      </c>
      <c r="BS108" s="223" t="str">
        <f t="shared" ca="1" si="95"/>
        <v>-3.25050063268411E-14-1.32998152972781i</v>
      </c>
      <c r="BT108" s="223" t="str">
        <f t="shared" ca="1" si="96"/>
        <v>-0.259466524910052-1.30442630756522i</v>
      </c>
      <c r="BU108" s="223" t="str">
        <f t="shared" ca="1" si="97"/>
        <v>-0.508961896778413-1.22874271393358i</v>
      </c>
      <c r="BV108" s="223" t="str">
        <f t="shared" ca="1" si="98"/>
        <v>-0.738898148382689-1.1058392268923i</v>
      </c>
      <c r="BW108" s="223" t="str">
        <f t="shared" ca="1" si="99"/>
        <v>-0.940438958523371-0.940438958523418i</v>
      </c>
      <c r="BX108" s="223" t="str">
        <f t="shared" ca="1" si="100"/>
        <v>-1.10583922689234-0.738898148382633i</v>
      </c>
      <c r="BY108" s="223" t="str">
        <f t="shared" ca="1" si="101"/>
        <v>-1.22874271393355-0.508961896778472i</v>
      </c>
      <c r="BZ108" s="223" t="str">
        <f t="shared" ca="1" si="102"/>
        <v>-1.30442630756521-0.259466524910116i</v>
      </c>
      <c r="CA108" s="223" t="str">
        <f t="shared" ca="1" si="103"/>
        <v>-1.32998152972781+3.7148578659247E-14i</v>
      </c>
      <c r="CB108" s="223" t="str">
        <f t="shared" ca="1" si="104"/>
        <v>-1.30442630756522+0.259466524910056i</v>
      </c>
      <c r="CC108" s="223" t="str">
        <f t="shared" ca="1" si="105"/>
        <v>-1.22874271393358+0.508961896778416i</v>
      </c>
      <c r="CD108" s="223" t="str">
        <f t="shared" ca="1" si="106"/>
        <v>-1.1058392268923+0.738898148382693i</v>
      </c>
      <c r="CE108" s="223" t="str">
        <f t="shared" ca="1" si="107"/>
        <v>-0.940438958523414+0.940438958523375i</v>
      </c>
      <c r="CF108" s="223" t="str">
        <f t="shared" ca="1" si="108"/>
        <v>-0.738898148382629+1.10583922689234i</v>
      </c>
      <c r="CG108" s="223" t="str">
        <f t="shared" ca="1" si="109"/>
        <v>-0.508961896778468+1.22874271393355i</v>
      </c>
      <c r="CH108" s="223" t="str">
        <f t="shared" ca="1" si="110"/>
        <v>-0.259466524910111+1.30442630756521i</v>
      </c>
      <c r="CI108" s="223" t="str">
        <f t="shared" ca="1" si="111"/>
        <v>3.94296292050448E-14+1.32998152972781i</v>
      </c>
      <c r="CJ108" s="223" t="str">
        <f t="shared" ca="1" si="112"/>
        <v>0.25946652491006+1.30442630756522i</v>
      </c>
      <c r="CK108" s="223" t="str">
        <f t="shared" ca="1" si="113"/>
        <v>0.50896189677842+1.22874271393357i</v>
      </c>
      <c r="CL108" s="223" t="str">
        <f t="shared" ca="1" si="114"/>
        <v>0.738898148382696+1.1058392268923i</v>
      </c>
      <c r="CM108" s="223" t="str">
        <f t="shared" ca="1" si="115"/>
        <v>0.940438958523378+0.940438958523411i</v>
      </c>
      <c r="CN108" s="223" t="str">
        <f t="shared" ca="1" si="116"/>
        <v>1.10583922689235+0.738898148382626i</v>
      </c>
      <c r="CO108" s="223" t="str">
        <f t="shared" ca="1" si="117"/>
        <v>1.22874271393356+0.508961896778463i</v>
      </c>
      <c r="CP108" s="223" t="str">
        <f t="shared" ca="1" si="118"/>
        <v>1.30442630756521+0.259466524910107i</v>
      </c>
      <c r="CQ108" s="223" t="str">
        <f t="shared" ca="1" si="119"/>
        <v>1.32998152972781-4.40732015374506E-14i</v>
      </c>
      <c r="CR108" s="223" t="str">
        <f t="shared" ca="1" si="120"/>
        <v>1.30442630756522-0.259466524910066i</v>
      </c>
      <c r="CS108" s="223" t="str">
        <f t="shared" ca="1" si="121"/>
        <v>1.22874271393357-0.508961896778423i</v>
      </c>
      <c r="CT108" s="223" t="str">
        <f t="shared" ca="1" si="122"/>
        <v>1.1058392268923-0.7388981483827i</v>
      </c>
      <c r="CU108" s="223" t="str">
        <f t="shared" ca="1" si="123"/>
        <v>0.940438958523407-0.940438958523382i</v>
      </c>
      <c r="CV108" s="223" t="str">
        <f t="shared" ca="1" si="124"/>
        <v>0.738898148382621-1.10583922689235i</v>
      </c>
      <c r="CW108" s="223" t="str">
        <f t="shared" ca="1" si="125"/>
        <v>0.508961896778462-1.22874271393356i</v>
      </c>
      <c r="CX108" s="223" t="str">
        <f t="shared" ca="1" si="126"/>
        <v>0.259466524910104-1.30442630756521i</v>
      </c>
      <c r="CY108" s="223" t="str">
        <f t="shared" ca="1" si="127"/>
        <v>-4.87167738698565E-14-1.32998152972781i</v>
      </c>
      <c r="CZ108" s="223" t="str">
        <f t="shared" ca="1" si="128"/>
        <v>-0.25946652491007-1.30442630756522i</v>
      </c>
      <c r="DA108" s="223" t="str">
        <f t="shared" ca="1" si="129"/>
        <v>-0.50896189677843-1.22874271393357i</v>
      </c>
      <c r="DB108" s="223" t="str">
        <f t="shared" ca="1" si="130"/>
        <v>-0.738898148382592-1.10583922689237i</v>
      </c>
      <c r="DC108" s="223" t="str">
        <f t="shared" ca="1" si="131"/>
        <v>-0.940438958523383-0.940438958523406i</v>
      </c>
      <c r="DD108" s="223" t="str">
        <f t="shared" ca="1" si="132"/>
        <v>-1.10583922689235-0.73889814838262i</v>
      </c>
      <c r="DE108" s="223" t="str">
        <f t="shared" ca="1" si="133"/>
        <v>-1.22874271393356-0.508961896778455i</v>
      </c>
      <c r="DF108" s="223" t="str">
        <f t="shared" ca="1" si="134"/>
        <v>-1.30442630756521-0.259466524910098i</v>
      </c>
      <c r="DG108" s="223" t="str">
        <f t="shared" ca="1" si="135"/>
        <v>-1.32998152972781+5.57228679888703E-14i</v>
      </c>
      <c r="DH108" s="223" t="str">
        <f t="shared" ca="1" si="136"/>
        <v>-1.30442630756522+0.259466524910072i</v>
      </c>
      <c r="DI108" s="223" t="str">
        <f t="shared" ca="1" si="137"/>
        <v>-1.22874271393357+0.508961896778431i</v>
      </c>
      <c r="DJ108" s="223" t="str">
        <f t="shared" ca="1" si="138"/>
        <v>-1.10583922689236+0.738898148382597i</v>
      </c>
      <c r="DK108" s="223" t="str">
        <f t="shared" ca="1" si="139"/>
        <v>-0.9404389585234+0.940438958523388i</v>
      </c>
      <c r="DL108" s="223" t="str">
        <f t="shared" ca="1" si="140"/>
        <v>-0.738898148382613+1.10583922689235i</v>
      </c>
      <c r="DM108" s="223" t="str">
        <f t="shared" ca="1" si="141"/>
        <v>-0.508961896778452+1.22874271393356i</v>
      </c>
      <c r="DN108" s="223" t="str">
        <f t="shared" ca="1" si="142"/>
        <v>-0.259466524910095+1.30442630756521i</v>
      </c>
      <c r="DO108" s="223" t="str">
        <f t="shared" ca="1" si="143"/>
        <v>5.80039185346683E-14+1.32998152972781i</v>
      </c>
      <c r="DP108" s="223" t="str">
        <f t="shared" ca="1" si="144"/>
        <v>0.259466524910079+1.30442630756522i</v>
      </c>
      <c r="DQ108" s="223" t="str">
        <f t="shared" ca="1" si="145"/>
        <v>0.508961896778438+1.22874271393357i</v>
      </c>
      <c r="DR108" s="223" t="str">
        <f t="shared" ca="1" si="146"/>
        <v>0.7388981483826+1.10583922689236i</v>
      </c>
      <c r="DS108" s="223" t="str">
        <f t="shared" ca="1" si="147"/>
        <v>0.94043895852339+0.940438958523399i</v>
      </c>
      <c r="DT108" s="223" t="str">
        <f t="shared" ca="1" si="148"/>
        <v>1.10583922689236+0.738898148382612i</v>
      </c>
      <c r="DU108" s="223" t="str">
        <f t="shared" ca="1" si="149"/>
        <v>1.22874271393356+0.508961896778447i</v>
      </c>
      <c r="DV108" s="223" t="str">
        <f t="shared" ca="1" si="150"/>
        <v>1.30442630756521+0.259466524910088i</v>
      </c>
      <c r="DW108" s="223" t="str">
        <f t="shared" ca="1" si="151"/>
        <v>1.32998152972781-6.50100126536821E-14i</v>
      </c>
      <c r="DX108" s="223" t="str">
        <f t="shared" ca="1" si="152"/>
        <v>1.30442630756522-0.259466524910082i</v>
      </c>
      <c r="DY108" s="223" t="str">
        <f t="shared" ca="1" si="153"/>
        <v>1.22874271393357-0.50896189677844i</v>
      </c>
      <c r="DZ108" s="223" t="str">
        <f t="shared" ca="1" si="154"/>
        <v>1.10583922689236-0.738898148382605i</v>
      </c>
      <c r="EA108" s="223" t="str">
        <f t="shared" ca="1" si="155"/>
        <v>0.940438958523395-0.940438958523395i</v>
      </c>
      <c r="EB108" s="223" t="str">
        <f t="shared" ca="1" si="156"/>
        <v>0.738898148382605-1.10583922689236i</v>
      </c>
      <c r="EC108" s="223" t="str">
        <f t="shared" ca="1" si="157"/>
        <v>0.508961896778444-1.22874271393356i</v>
      </c>
      <c r="ED108" s="223" t="str">
        <f t="shared" ca="1" si="158"/>
        <v>0.259466524910086-1.30442630756521i</v>
      </c>
      <c r="EE108" s="223" t="str">
        <f t="shared" ca="1" si="159"/>
        <v>6.50101568505685E-14-1.32998152972781i</v>
      </c>
      <c r="EF108" s="223" t="str">
        <f t="shared" ca="1" si="160"/>
        <v>-0.259466524910088-1.30442630756521i</v>
      </c>
      <c r="EG108" s="223" t="str">
        <f t="shared" ca="1" si="161"/>
        <v>-0.508961896778447-1.22874271393356i</v>
      </c>
      <c r="EH108" s="223" t="str">
        <f t="shared" ca="1" si="162"/>
        <v>-0.738898148382608-1.10583922689236i</v>
      </c>
      <c r="EI108" s="223" t="str">
        <f t="shared" ca="1" si="163"/>
        <v>-0.940438958523396-0.940438958523392i</v>
      </c>
      <c r="EJ108" s="223" t="str">
        <f t="shared" ca="1" si="164"/>
        <v>-1.10583922689236-0.738898148382604i</v>
      </c>
      <c r="EK108" s="223" t="str">
        <f t="shared" ca="1" si="165"/>
        <v>-1.22874271393357-0.508961896778438i</v>
      </c>
      <c r="EL108" s="223" t="str">
        <f t="shared" ca="1" si="166"/>
        <v>-1.30442630756522-0.259466524910079i</v>
      </c>
      <c r="EM108" s="223" t="str">
        <f t="shared" ca="1" si="167"/>
        <v>-1.32998152972781-6.27291063047706E-14i</v>
      </c>
      <c r="EN108" s="223"/>
      <c r="EO108" s="223"/>
      <c r="EP108" s="223"/>
    </row>
    <row r="109" spans="1:146" ht="15.75" thickBot="1">
      <c r="A109" s="257">
        <f t="shared" si="168"/>
        <v>1.7578124999999999E-4</v>
      </c>
      <c r="B109" s="256">
        <v>9</v>
      </c>
      <c r="C109" s="230">
        <f t="shared" si="169"/>
        <v>1800</v>
      </c>
      <c r="D109" s="229">
        <f t="shared" si="170"/>
        <v>11309.733552923255</v>
      </c>
      <c r="E109" s="229" t="str">
        <f t="shared" si="171"/>
        <v>11309.7335529233i</v>
      </c>
      <c r="F109" s="229" t="str">
        <f t="shared" si="172"/>
        <v>2.86893245845071-0.364268452432832i</v>
      </c>
      <c r="G109" s="229" t="str">
        <f t="shared" si="173"/>
        <v>-0.248491589721791+0.0266346547515427i</v>
      </c>
      <c r="H109" s="229" t="str">
        <f t="shared" si="38"/>
        <v>0.588264702021917-0.0502080139231646i</v>
      </c>
      <c r="I109" s="229" t="str">
        <f t="shared" si="174"/>
        <v>-0.344962727702412-0.00433115977478633i</v>
      </c>
      <c r="J109" s="255" t="str">
        <f ca="1">IMPRODUCT(1/N_FFT2,X100)</f>
        <v>-0.0856971456612324-0.000142186621134404i</v>
      </c>
      <c r="K109" s="254" t="str">
        <f t="shared" ca="1" si="175"/>
        <v>0.0295617052906357+0.000420217114771248i</v>
      </c>
      <c r="M109" s="258"/>
      <c r="N109" s="246">
        <f t="shared" ca="1" si="176"/>
        <v>1.3370359837012504</v>
      </c>
      <c r="O109" s="223">
        <f t="shared" ca="1" si="39"/>
        <v>-1.3299640162987494</v>
      </c>
      <c r="P109" s="223" t="str">
        <f t="shared" ca="1" si="40"/>
        <v>-1.29764872357729+0.291396765335066i</v>
      </c>
      <c r="Q109" s="223" t="str">
        <f t="shared" ca="1" si="41"/>
        <v>-1.20227323097352+0.568632889247525i</v>
      </c>
      <c r="R109" s="223" t="str">
        <f t="shared" ca="1" si="42"/>
        <v>-1.04847238112105+0.818235877162479i</v>
      </c>
      <c r="S109" s="223" t="str">
        <f t="shared" ca="1" si="43"/>
        <v>-0.843720240119237+1.02807608719522i</v>
      </c>
      <c r="T109" s="223" t="str">
        <f t="shared" ca="1" si="44"/>
        <v>-0.597966889760863+1.18795617907363i</v>
      </c>
      <c r="U109" s="223" t="str">
        <f t="shared" ca="1" si="45"/>
        <v>-0.323154895945143+1.29010666143392i</v>
      </c>
      <c r="V109" s="223" t="str">
        <f t="shared" ca="1" si="46"/>
        <v>-0.0326389508512331+1.32956345600232i</v>
      </c>
      <c r="W109" s="223" t="str">
        <f t="shared" ca="1" si="47"/>
        <v>0.259463108209587+1.30440913065177i</v>
      </c>
      <c r="X109" s="223" t="str">
        <f t="shared" ca="1" si="48"/>
        <v>0.538956365544258+1.21586607843497i</v>
      </c>
      <c r="Y109" s="223" t="str">
        <f t="shared" ca="1" si="49"/>
        <v>0.792258639509124+1.06823711448941i</v>
      </c>
      <c r="Z109" s="223" t="str">
        <f t="shared" ca="1" si="50"/>
        <v>1.00706051867671+0.868696377552074i</v>
      </c>
      <c r="AA109" s="223" t="str">
        <f t="shared" ca="1" si="51"/>
        <v>1.17292354679201+0.626940697379226i</v>
      </c>
      <c r="AB109" s="223" t="str">
        <f t="shared" ca="1" si="52"/>
        <v>1.28178748727791+0.354718370129431i</v>
      </c>
      <c r="AC109" s="223" t="str">
        <f t="shared" ca="1" si="53"/>
        <v>1.32836201639557+0.0652582412189353i</v>
      </c>
      <c r="AD109" s="223" t="str">
        <f t="shared" ca="1" si="54"/>
        <v>1.31038381044096-0.227373160209663i</v>
      </c>
      <c r="AE109" s="223" t="str">
        <f t="shared" ca="1" si="55"/>
        <v>1.22872653363492-0.508955194679269i</v>
      </c>
      <c r="AF109" s="223" t="str">
        <f t="shared" ca="1" si="56"/>
        <v>1.08735838176394-0.765804174875798i</v>
      </c>
      <c r="AG109" s="223" t="str">
        <f t="shared" ca="1" si="57"/>
        <v>0.893149244769733-0.985438334558158i</v>
      </c>
      <c r="AH109" s="223" t="str">
        <f t="shared" ca="1" si="58"/>
        <v>0.655536859364322-1.15718438922423i</v>
      </c>
      <c r="AI109" s="223" t="str">
        <f t="shared" ca="1" si="59"/>
        <v>0.386068175231327-1.27269621226868i</v>
      </c>
      <c r="AJ109" s="223" t="str">
        <f t="shared" ca="1" si="60"/>
        <v>0.0978382224622772-1.3263604211808i</v>
      </c>
      <c r="AK109" s="223" t="str">
        <f t="shared" ca="1" si="61"/>
        <v>-0.195146251120072-1.31556916402114i</v>
      </c>
      <c r="AL109" s="223" t="str">
        <f t="shared" ca="1" si="62"/>
        <v>-0.478647448236052-1.24084684991606i</v>
      </c>
      <c r="AM109" s="223" t="str">
        <f t="shared" ca="1" si="63"/>
        <v>-0.738888418442787-1.10582466500825i</v>
      </c>
      <c r="AN109" s="223" t="str">
        <f t="shared" ca="1" si="64"/>
        <v>-0.963222559234788-0.917064112279336i</v>
      </c>
      <c r="AO109" s="223" t="str">
        <f t="shared" ca="1" si="65"/>
        <v>-1.14074818705031-0.683738150457427i</v>
      </c>
      <c r="AP109" s="223" t="str">
        <f t="shared" ca="1" si="66"/>
        <v>-1.26283831265036-0.417185427300495i</v>
      </c>
      <c r="AQ109" s="223" t="str">
        <f t="shared" ca="1" si="67"/>
        <v>-1.32355987604413-0.130359269618815i</v>
      </c>
      <c r="AR109" s="223" t="str">
        <f t="shared" ca="1" si="68"/>
        <v>-1.32355987604413-0.130359269618815i</v>
      </c>
      <c r="AS109" s="223" t="str">
        <f t="shared" ca="1" si="69"/>
        <v>-1.25221972645306+0.448051382467814i</v>
      </c>
      <c r="AT109" s="223" t="str">
        <f t="shared" ca="1" si="70"/>
        <v>-1.12362484082382+0.711527583255313i</v>
      </c>
      <c r="AU109" s="223" t="str">
        <f t="shared" ca="1" si="71"/>
        <v>-0.940426574658946+0.940426574658937i</v>
      </c>
      <c r="AV109" s="223" t="str">
        <f t="shared" ca="1" si="72"/>
        <v>-0.711527583255313+1.12362484082382i</v>
      </c>
      <c r="AW109" s="223" t="str">
        <f t="shared" ca="1" si="73"/>
        <v>-0.448051382467812+1.25221972645306i</v>
      </c>
      <c r="AX109" s="223" t="str">
        <f t="shared" ca="1" si="74"/>
        <v>-0.162801793225794+1.31996206792921i</v>
      </c>
      <c r="AY109" s="223" t="str">
        <f t="shared" ca="1" si="75"/>
        <v>0.130359269618815+1.32355987604413i</v>
      </c>
      <c r="AZ109" s="223" t="str">
        <f t="shared" ca="1" si="76"/>
        <v>0.417185427300495+1.26283831265036i</v>
      </c>
      <c r="BA109" s="223" t="str">
        <f t="shared" ca="1" si="77"/>
        <v>0.683738150457427+1.1407481870503i</v>
      </c>
      <c r="BB109" s="223" t="str">
        <f t="shared" ca="1" si="78"/>
        <v>0.917064112279334+0.963222559234788i</v>
      </c>
      <c r="BC109" s="223" t="str">
        <f t="shared" ca="1" si="79"/>
        <v>1.10582466500825+0.738888418442786i</v>
      </c>
      <c r="BD109" s="223" t="str">
        <f t="shared" ca="1" si="80"/>
        <v>1.24084684991606+0.478647448236064i</v>
      </c>
      <c r="BE109" s="223" t="str">
        <f t="shared" ca="1" si="81"/>
        <v>1.31556916402114+0.195146251120072i</v>
      </c>
      <c r="BF109" s="223" t="str">
        <f t="shared" ca="1" si="82"/>
        <v>1.3263604211808-0.0978382224622788i</v>
      </c>
      <c r="BG109" s="223" t="str">
        <f t="shared" ca="1" si="83"/>
        <v>1.27269621226868-0.386068175231327i</v>
      </c>
      <c r="BH109" s="223" t="str">
        <f t="shared" ca="1" si="84"/>
        <v>1.15718438922423-0.655536859364322i</v>
      </c>
      <c r="BI109" s="223" t="str">
        <f t="shared" ca="1" si="85"/>
        <v>0.985438334558147-0.893149244769744i</v>
      </c>
      <c r="BJ109" s="223" t="str">
        <f t="shared" ca="1" si="86"/>
        <v>0.765804174875819-1.08735838176393i</v>
      </c>
      <c r="BK109" s="223" t="str">
        <f t="shared" ca="1" si="87"/>
        <v>0.508955194679207-1.22872653363495i</v>
      </c>
      <c r="BL109" s="223" t="str">
        <f t="shared" ca="1" si="88"/>
        <v>0.22737316020965-1.31038381044096i</v>
      </c>
      <c r="BM109" s="223" t="str">
        <f t="shared" ca="1" si="89"/>
        <v>-0.0652582412189099-1.32836201639557i</v>
      </c>
      <c r="BN109" s="223" t="str">
        <f t="shared" ca="1" si="90"/>
        <v>-0.354718370129368-1.28178748727793i</v>
      </c>
      <c r="BO109" s="223" t="str">
        <f t="shared" ca="1" si="91"/>
        <v>-0.626940697379252-1.172923546792i</v>
      </c>
      <c r="BP109" s="223" t="str">
        <f t="shared" ca="1" si="92"/>
        <v>-0.868696377552063-1.00706051867672i</v>
      </c>
      <c r="BQ109" s="223" t="str">
        <f t="shared" ca="1" si="93"/>
        <v>-1.06823711448937-0.792258639509178i</v>
      </c>
      <c r="BR109" s="223" t="str">
        <f t="shared" ca="1" si="94"/>
        <v>-1.21586607843498-0.538956365544233i</v>
      </c>
      <c r="BS109" s="223" t="str">
        <f t="shared" ca="1" si="95"/>
        <v>-1.30440913065177-0.259463108209601i</v>
      </c>
      <c r="BT109" s="223" t="str">
        <f t="shared" ca="1" si="96"/>
        <v>-1.32956345600232+0.0326389508511792i</v>
      </c>
      <c r="BU109" s="223" t="str">
        <f t="shared" ca="1" si="97"/>
        <v>-1.29010666143392+0.32315489594517i</v>
      </c>
      <c r="BV109" s="223" t="str">
        <f t="shared" ca="1" si="98"/>
        <v>-1.18795617907364+0.597966889760851i</v>
      </c>
      <c r="BW109" s="223" t="str">
        <f t="shared" ca="1" si="99"/>
        <v>-1.02807608719526+0.843720240119195i</v>
      </c>
      <c r="BX109" s="223" t="str">
        <f t="shared" ca="1" si="100"/>
        <v>-0.818235877162449+1.04847238112107i</v>
      </c>
      <c r="BY109" s="223" t="str">
        <f t="shared" ca="1" si="101"/>
        <v>-0.56863288924753+1.20227323097352i</v>
      </c>
      <c r="BZ109" s="223" t="str">
        <f t="shared" ca="1" si="102"/>
        <v>-0.291396765335117+1.29764872357727i</v>
      </c>
      <c r="CA109" s="223" t="str">
        <f t="shared" ca="1" si="103"/>
        <v>3.94291099888011E-14+1.32996401629875i</v>
      </c>
      <c r="CB109" s="223" t="str">
        <f t="shared" ca="1" si="104"/>
        <v>0.291396765335065+1.29764872357729i</v>
      </c>
      <c r="CC109" s="223" t="str">
        <f t="shared" ca="1" si="105"/>
        <v>0.568632889247484+1.20227323097354i</v>
      </c>
      <c r="CD109" s="223" t="str">
        <f t="shared" ca="1" si="106"/>
        <v>0.818235877162513+1.04847238112103i</v>
      </c>
      <c r="CE109" s="223" t="str">
        <f t="shared" ca="1" si="107"/>
        <v>1.02807608719522+0.843720240119234i</v>
      </c>
      <c r="CF109" s="223" t="str">
        <f t="shared" ca="1" si="108"/>
        <v>1.18795617907361+0.597966889760899i</v>
      </c>
      <c r="CG109" s="223" t="str">
        <f t="shared" ca="1" si="109"/>
        <v>1.29010666143394+0.323154895945091i</v>
      </c>
      <c r="CH109" s="223" t="str">
        <f t="shared" ca="1" si="110"/>
        <v>1.32956345600232+0.0326389508512327i</v>
      </c>
      <c r="CI109" s="223" t="str">
        <f t="shared" ca="1" si="111"/>
        <v>1.30440913065178-0.25946310820955i</v>
      </c>
      <c r="CJ109" s="223" t="str">
        <f t="shared" ca="1" si="112"/>
        <v>1.21586607843495-0.538956365544307i</v>
      </c>
      <c r="CK109" s="223" t="str">
        <f t="shared" ca="1" si="113"/>
        <v>1.0682371144894-0.792258639509135i</v>
      </c>
      <c r="CL109" s="223" t="str">
        <f t="shared" ca="1" si="114"/>
        <v>0.868696377552101-1.00706051867669i</v>
      </c>
      <c r="CM109" s="223" t="str">
        <f t="shared" ca="1" si="115"/>
        <v>0.62694069737918-1.17292354679204i</v>
      </c>
      <c r="CN109" s="223" t="str">
        <f t="shared" ca="1" si="116"/>
        <v>0.354718370129415-1.28178748727792i</v>
      </c>
      <c r="CO109" s="223" t="str">
        <f t="shared" ca="1" si="117"/>
        <v>0.0652582412189609-1.32836201639557i</v>
      </c>
      <c r="CP109" s="223" t="str">
        <f t="shared" ca="1" si="118"/>
        <v>-0.227373160209728-1.31038381044095i</v>
      </c>
      <c r="CQ109" s="223" t="str">
        <f t="shared" ca="1" si="119"/>
        <v>-0.508955194679283-1.22872653363491i</v>
      </c>
      <c r="CR109" s="223" t="str">
        <f t="shared" ca="1" si="120"/>
        <v>-0.765804174875775-1.08735838176396i</v>
      </c>
      <c r="CS109" s="223" t="str">
        <f t="shared" ca="1" si="121"/>
        <v>-0.985438334558112-0.893149244769784i</v>
      </c>
      <c r="CT109" s="223" t="str">
        <f t="shared" ca="1" si="122"/>
        <v>-1.15718438922425-0.655536859364298i</v>
      </c>
      <c r="CU109" s="223" t="str">
        <f t="shared" ca="1" si="123"/>
        <v>-1.27269621226868-0.386068175231353i</v>
      </c>
      <c r="CV109" s="223" t="str">
        <f t="shared" ca="1" si="124"/>
        <v>-1.3263604211808-0.0978382224623415i</v>
      </c>
      <c r="CW109" s="223" t="str">
        <f t="shared" ca="1" si="125"/>
        <v>-1.31556916402114+0.195146251120098i</v>
      </c>
      <c r="CX109" s="223" t="str">
        <f t="shared" ca="1" si="126"/>
        <v>-1.24084684991607+0.478647448236043i</v>
      </c>
      <c r="CY109" s="223" t="str">
        <f t="shared" ca="1" si="127"/>
        <v>-1.10582466500829+0.738888418442731i</v>
      </c>
      <c r="CZ109" s="223" t="str">
        <f t="shared" ca="1" si="128"/>
        <v>-0.917064112279317+0.963222559234805i</v>
      </c>
      <c r="DA109" s="223" t="str">
        <f t="shared" ca="1" si="129"/>
        <v>-0.683738150457437+1.1407481870503i</v>
      </c>
      <c r="DB109" s="223" t="str">
        <f t="shared" ca="1" si="130"/>
        <v>-0.417185427300547+1.26283831265034i</v>
      </c>
      <c r="DC109" s="223" t="str">
        <f t="shared" ca="1" si="131"/>
        <v>-0.130359269618786+1.32355987604413i</v>
      </c>
      <c r="DD109" s="223" t="str">
        <f t="shared" ca="1" si="132"/>
        <v>0.162801793225782+1.31996206792922i</v>
      </c>
      <c r="DE109" s="223" t="str">
        <f t="shared" ca="1" si="133"/>
        <v>0.448051382467762+1.25221972645308i</v>
      </c>
      <c r="DF109" s="223" t="str">
        <f t="shared" ca="1" si="134"/>
        <v>0.711527583255347+1.1236248408238i</v>
      </c>
      <c r="DG109" s="223" t="str">
        <f t="shared" ca="1" si="135"/>
        <v>0.940426574658937+0.940426574658946i</v>
      </c>
      <c r="DH109" s="223" t="str">
        <f t="shared" ca="1" si="136"/>
        <v>1.12362484082379+0.711527583255355i</v>
      </c>
      <c r="DI109" s="223" t="str">
        <f t="shared" ca="1" si="137"/>
        <v>1.25221972645308+0.448051382467775i</v>
      </c>
      <c r="DJ109" s="223" t="str">
        <f t="shared" ca="1" si="138"/>
        <v>1.31996206792921+0.162801793225795i</v>
      </c>
      <c r="DK109" s="223" t="str">
        <f t="shared" ca="1" si="139"/>
        <v>1.32355987604413-0.130359269618777i</v>
      </c>
      <c r="DL109" s="223" t="str">
        <f t="shared" ca="1" si="140"/>
        <v>1.26283831265035-0.417185427300532i</v>
      </c>
      <c r="DM109" s="223" t="str">
        <f t="shared" ca="1" si="141"/>
        <v>1.1407481870503-0.683738150457429i</v>
      </c>
      <c r="DN109" s="223" t="str">
        <f t="shared" ca="1" si="142"/>
        <v>0.963222559234814-0.917064112279308i</v>
      </c>
      <c r="DO109" s="223" t="str">
        <f t="shared" ca="1" si="143"/>
        <v>0.738888418442739-1.10582466500829i</v>
      </c>
      <c r="DP109" s="223" t="str">
        <f t="shared" ca="1" si="144"/>
        <v>0.478647448236052-1.24084684991606i</v>
      </c>
      <c r="DQ109" s="223" t="str">
        <f t="shared" ca="1" si="145"/>
        <v>0.195146251120112-1.31556916402113i</v>
      </c>
      <c r="DR109" s="223" t="str">
        <f t="shared" ca="1" si="146"/>
        <v>-0.0978382224623323-1.3263604211808i</v>
      </c>
      <c r="DS109" s="223" t="str">
        <f t="shared" ca="1" si="147"/>
        <v>-0.38606817523134-1.27269621226868i</v>
      </c>
      <c r="DT109" s="223" t="str">
        <f t="shared" ca="1" si="148"/>
        <v>-0.65553685936429-1.15718438922425i</v>
      </c>
      <c r="DU109" s="223" t="str">
        <f t="shared" ca="1" si="149"/>
        <v>-0.893149244769773-0.985438334558121i</v>
      </c>
      <c r="DV109" s="223" t="str">
        <f t="shared" ca="1" si="150"/>
        <v>-1.08735838176395-0.765804174875787i</v>
      </c>
      <c r="DW109" s="223" t="str">
        <f t="shared" ca="1" si="151"/>
        <v>-1.22872653363491-0.508955194679291i</v>
      </c>
      <c r="DX109" s="223" t="str">
        <f t="shared" ca="1" si="152"/>
        <v>-1.31038381044097-0.227373160209611i</v>
      </c>
      <c r="DY109" s="223" t="str">
        <f t="shared" ca="1" si="153"/>
        <v>-1.32836201639557+0.0652582412189516i</v>
      </c>
      <c r="DZ109" s="223" t="str">
        <f t="shared" ca="1" si="154"/>
        <v>-1.28178748727792+0.354718370129406i</v>
      </c>
      <c r="EA109" s="223" t="str">
        <f t="shared" ca="1" si="155"/>
        <v>-1.17292354679198+0.626940697379287i</v>
      </c>
      <c r="EB109" s="223" t="str">
        <f t="shared" ca="1" si="156"/>
        <v>-1.00706051867669+0.868696377552095i</v>
      </c>
      <c r="EC109" s="223" t="str">
        <f t="shared" ca="1" si="157"/>
        <v>-0.792258639509146+1.06823711448939i</v>
      </c>
      <c r="ED109" s="223" t="str">
        <f t="shared" ca="1" si="158"/>
        <v>-0.538956365544316+1.21586607843494i</v>
      </c>
      <c r="EE109" s="223" t="str">
        <f t="shared" ca="1" si="159"/>
        <v>-0.259463108209561+1.30440913065178i</v>
      </c>
      <c r="EF109" s="223" t="str">
        <f t="shared" ca="1" si="160"/>
        <v>0.0326389508512186+1.32956345600232i</v>
      </c>
      <c r="EG109" s="223" t="str">
        <f t="shared" ca="1" si="161"/>
        <v>0.32315489594508+1.29010666143394i</v>
      </c>
      <c r="EH109" s="223" t="str">
        <f t="shared" ca="1" si="162"/>
        <v>0.597966889760887+1.18795617907362i</v>
      </c>
      <c r="EI109" s="223" t="str">
        <f t="shared" ca="1" si="163"/>
        <v>0.843720240119227+1.02807608719523i</v>
      </c>
      <c r="EJ109" s="223" t="str">
        <f t="shared" ca="1" si="164"/>
        <v>1.04847238112102+0.818235877162522i</v>
      </c>
      <c r="EK109" s="223" t="str">
        <f t="shared" ca="1" si="165"/>
        <v>1.20227323097354+0.568632889247493i</v>
      </c>
      <c r="EL109" s="223" t="str">
        <f t="shared" ca="1" si="166"/>
        <v>1.29764872357728+0.291396765335076i</v>
      </c>
      <c r="EM109" s="223" t="str">
        <f t="shared" ca="1" si="167"/>
        <v>1.32996401629875+5.34412579068745E-14i</v>
      </c>
      <c r="EN109" s="223"/>
      <c r="EO109" s="223"/>
      <c r="EP109" s="223"/>
    </row>
    <row r="110" spans="1:146" ht="15.75" thickBot="1">
      <c r="A110" s="257">
        <f t="shared" si="168"/>
        <v>1.9531249999999998E-4</v>
      </c>
      <c r="B110" s="256">
        <v>10</v>
      </c>
      <c r="C110" s="230">
        <f t="shared" si="169"/>
        <v>2000</v>
      </c>
      <c r="D110" s="229">
        <f t="shared" si="170"/>
        <v>12566.370614359172</v>
      </c>
      <c r="E110" s="229" t="str">
        <f t="shared" si="171"/>
        <v>12566.3706143592i</v>
      </c>
      <c r="F110" s="229" t="str">
        <f t="shared" si="172"/>
        <v>2.86330279895862-0.344335952983344i</v>
      </c>
      <c r="G110" s="229" t="str">
        <f t="shared" si="173"/>
        <v>-0.248391075283624+0.0264840900327477i</v>
      </c>
      <c r="H110" s="229" t="str">
        <f t="shared" si="38"/>
        <v>0.587270287997721-0.0435174351582485i</v>
      </c>
      <c r="I110" s="229" t="str">
        <f t="shared" si="174"/>
        <v>-0.344355949959707-0.00707861775787347i</v>
      </c>
      <c r="J110" s="255" t="str">
        <f ca="1">IMPRODUCT(1/N_FFT2,Y100)</f>
        <v>0.0049110565622457+2.81169754151405E-06i</v>
      </c>
      <c r="K110" s="254" t="str">
        <f t="shared" ca="1" si="175"/>
        <v>-0.00169113164486582-0.0000357317169693409i</v>
      </c>
      <c r="N110" s="246">
        <f t="shared" ca="1" si="176"/>
        <v>1.3370557478085026</v>
      </c>
      <c r="O110" s="223">
        <f t="shared" ca="1" si="39"/>
        <v>-1.3299442521914973</v>
      </c>
      <c r="P110" s="223" t="str">
        <f t="shared" ca="1" si="40"/>
        <v>-1.2900874896322+0.323150093658802i</v>
      </c>
      <c r="Q110" s="223" t="str">
        <f t="shared" ca="1" si="41"/>
        <v>-1.17290611640555+0.626931380643563i</v>
      </c>
      <c r="R110" s="223" t="str">
        <f t="shared" ca="1" si="42"/>
        <v>-0.985423690320649+0.893135972006522i</v>
      </c>
      <c r="S110" s="223" t="str">
        <f t="shared" ca="1" si="43"/>
        <v>-0.738877438093112+1.10580823175366i</v>
      </c>
      <c r="T110" s="223" t="str">
        <f t="shared" ca="1" si="44"/>
        <v>-0.448044724140623+1.25220111767517i</v>
      </c>
      <c r="U110" s="223" t="str">
        <f t="shared" ca="1" si="45"/>
        <v>-0.130357332397541+1.32354020710645i</v>
      </c>
      <c r="V110" s="223" t="str">
        <f t="shared" ca="1" si="46"/>
        <v>0.195143351123243+1.31554961383051i</v>
      </c>
      <c r="W110" s="223" t="str">
        <f t="shared" ca="1" si="47"/>
        <v>0.508947631282864+1.22870827398075i</v>
      </c>
      <c r="X110" s="223" t="str">
        <f t="shared" ca="1" si="48"/>
        <v>0.79224686604418+1.06822123980961i</v>
      </c>
      <c r="Y110" s="223" t="str">
        <f t="shared" ca="1" si="49"/>
        <v>1.02806080933372+0.843707701902323i</v>
      </c>
      <c r="Z110" s="223" t="str">
        <f t="shared" ca="1" si="50"/>
        <v>1.20225536443218+0.568624439002801i</v>
      </c>
      <c r="AA110" s="223" t="str">
        <f t="shared" ca="1" si="51"/>
        <v>1.3043897463063+0.259459252423539i</v>
      </c>
      <c r="AB110" s="223" t="str">
        <f t="shared" ca="1" si="52"/>
        <v>1.32834227609505-0.0652572714401488i</v>
      </c>
      <c r="AC110" s="223" t="str">
        <f t="shared" ca="1" si="53"/>
        <v>1.27267729919725-0.386062438013841i</v>
      </c>
      <c r="AD110" s="223" t="str">
        <f t="shared" ca="1" si="54"/>
        <v>1.14073123481006-0.683727989675653i</v>
      </c>
      <c r="AE110" s="223" t="str">
        <f t="shared" ca="1" si="55"/>
        <v>0.940412599324682-0.940412599324678i</v>
      </c>
      <c r="AF110" s="223" t="str">
        <f t="shared" ca="1" si="56"/>
        <v>0.683727989675657-1.14073123481006i</v>
      </c>
      <c r="AG110" s="223" t="str">
        <f t="shared" ca="1" si="57"/>
        <v>0.386062438013832-1.27267729919725i</v>
      </c>
      <c r="AH110" s="223" t="str">
        <f t="shared" ca="1" si="58"/>
        <v>0.0652572714401527-1.32834227609505i</v>
      </c>
      <c r="AI110" s="223" t="str">
        <f t="shared" ca="1" si="59"/>
        <v>-0.259459252423536-1.3043897463063i</v>
      </c>
      <c r="AJ110" s="223" t="str">
        <f t="shared" ca="1" si="60"/>
        <v>-0.568624439002797-1.20225536443218i</v>
      </c>
      <c r="AK110" s="223" t="str">
        <f t="shared" ca="1" si="61"/>
        <v>-0.843707701902331-1.02806080933371i</v>
      </c>
      <c r="AL110" s="223" t="str">
        <f t="shared" ca="1" si="62"/>
        <v>-1.0682212398096-0.792246866044184i</v>
      </c>
      <c r="AM110" s="223" t="str">
        <f t="shared" ca="1" si="63"/>
        <v>-1.22870827398075-0.508947631282868i</v>
      </c>
      <c r="AN110" s="223" t="str">
        <f t="shared" ca="1" si="64"/>
        <v>-1.31554961383051-0.195143351123233i</v>
      </c>
      <c r="AO110" s="223" t="str">
        <f t="shared" ca="1" si="65"/>
        <v>-1.32354020710645+0.130357332397549i</v>
      </c>
      <c r="AP110" s="223" t="str">
        <f t="shared" ca="1" si="66"/>
        <v>-1.25220111767518+0.448044724140619i</v>
      </c>
      <c r="AQ110" s="223" t="str">
        <f t="shared" ca="1" si="67"/>
        <v>-1.10580823175366+0.738877438093108i</v>
      </c>
      <c r="AR110" s="223" t="str">
        <f t="shared" ca="1" si="68"/>
        <v>-1.10580823175366+0.738877438093108i</v>
      </c>
      <c r="AS110" s="223" t="str">
        <f t="shared" ca="1" si="69"/>
        <v>-0.626931380643561+1.17290611640555i</v>
      </c>
      <c r="AT110" s="223" t="str">
        <f t="shared" ca="1" si="70"/>
        <v>-0.323150093658802+1.2900874896322i</v>
      </c>
      <c r="AU110" s="223" t="str">
        <f t="shared" ca="1" si="71"/>
        <v>-3.95102813902388E-15+1.3299442521915i</v>
      </c>
      <c r="AV110" s="223" t="str">
        <f t="shared" ca="1" si="72"/>
        <v>0.323150093658807+1.2900874896322i</v>
      </c>
      <c r="AW110" s="223" t="str">
        <f t="shared" ca="1" si="73"/>
        <v>0.626931380643565+1.17290611640555i</v>
      </c>
      <c r="AX110" s="223" t="str">
        <f t="shared" ca="1" si="74"/>
        <v>0.893135972006521+0.985423690320651i</v>
      </c>
      <c r="AY110" s="223" t="str">
        <f t="shared" ca="1" si="75"/>
        <v>1.10580823175366+0.738877438093114i</v>
      </c>
      <c r="AZ110" s="223" t="str">
        <f t="shared" ca="1" si="76"/>
        <v>1.25220111767518+0.448044724140614i</v>
      </c>
      <c r="BA110" s="223" t="str">
        <f t="shared" ca="1" si="77"/>
        <v>1.32354020710645+0.130357332397544i</v>
      </c>
      <c r="BB110" s="223" t="str">
        <f t="shared" ca="1" si="78"/>
        <v>1.31554961383051-0.195143351123239i</v>
      </c>
      <c r="BC110" s="223" t="str">
        <f t="shared" ca="1" si="79"/>
        <v>1.22870827398075-0.508947631282861i</v>
      </c>
      <c r="BD110" s="223" t="str">
        <f t="shared" ca="1" si="80"/>
        <v>1.06822123980961-0.792246866044177i</v>
      </c>
      <c r="BE110" s="223" t="str">
        <f t="shared" ca="1" si="81"/>
        <v>0.843707701902336-1.02806080933371i</v>
      </c>
      <c r="BF110" s="223" t="str">
        <f t="shared" ca="1" si="82"/>
        <v>0.568624439002815-1.20225536443217i</v>
      </c>
      <c r="BG110" s="223" t="str">
        <f t="shared" ca="1" si="83"/>
        <v>0.259459252423556-1.3043897463063i</v>
      </c>
      <c r="BH110" s="223" t="str">
        <f t="shared" ca="1" si="84"/>
        <v>-0.0652572714401319-1.32834227609505i</v>
      </c>
      <c r="BI110" s="223" t="str">
        <f t="shared" ca="1" si="85"/>
        <v>-0.386062438013812-1.27267729919726i</v>
      </c>
      <c r="BJ110" s="223" t="str">
        <f t="shared" ca="1" si="86"/>
        <v>-0.683727989675626-1.14073123481008i</v>
      </c>
      <c r="BK110" s="223" t="str">
        <f t="shared" ca="1" si="87"/>
        <v>-0.940412599324656-0.940412599324703i</v>
      </c>
      <c r="BL110" s="223" t="str">
        <f t="shared" ca="1" si="88"/>
        <v>-1.14073123481005-0.683727989675682i</v>
      </c>
      <c r="BM110" s="223" t="str">
        <f t="shared" ca="1" si="89"/>
        <v>-1.27267729919724-0.386062438013874i</v>
      </c>
      <c r="BN110" s="223" t="str">
        <f t="shared" ca="1" si="90"/>
        <v>-1.32834227609505-0.0652572714401968i</v>
      </c>
      <c r="BO110" s="223" t="str">
        <f t="shared" ca="1" si="91"/>
        <v>-1.30438974630631+0.259459252423493i</v>
      </c>
      <c r="BP110" s="223" t="str">
        <f t="shared" ca="1" si="92"/>
        <v>-1.2022553644322+0.568624439002757i</v>
      </c>
      <c r="BQ110" s="223" t="str">
        <f t="shared" ca="1" si="93"/>
        <v>-1.02806080933375+0.843707701902287i</v>
      </c>
      <c r="BR110" s="223" t="str">
        <f t="shared" ca="1" si="94"/>
        <v>-0.79224686604423+1.06822123980957i</v>
      </c>
      <c r="BS110" s="223" t="str">
        <f t="shared" ca="1" si="95"/>
        <v>-0.508947631282921+1.22870827398073i</v>
      </c>
      <c r="BT110" s="223" t="str">
        <f t="shared" ca="1" si="96"/>
        <v>-0.195143351123302+1.3155496138305i</v>
      </c>
      <c r="BU110" s="223" t="str">
        <f t="shared" ca="1" si="97"/>
        <v>0.130357332397611+1.32354020710645i</v>
      </c>
      <c r="BV110" s="223" t="str">
        <f t="shared" ca="1" si="98"/>
        <v>0.448044724140678+1.25220111767515i</v>
      </c>
      <c r="BW110" s="223" t="str">
        <f t="shared" ca="1" si="99"/>
        <v>0.738877438093158+1.10580823175363i</v>
      </c>
      <c r="BX110" s="223" t="str">
        <f t="shared" ca="1" si="100"/>
        <v>0.985423690320686+0.893135972006481i</v>
      </c>
      <c r="BY110" s="223" t="str">
        <f t="shared" ca="1" si="101"/>
        <v>1.17290611640558+0.626931380643519i</v>
      </c>
      <c r="BZ110" s="223" t="str">
        <f t="shared" ca="1" si="102"/>
        <v>1.29008748963221+0.323150093658755i</v>
      </c>
      <c r="CA110" s="223" t="str">
        <f t="shared" ca="1" si="103"/>
        <v>1.3299442521915-4.40719662267834E-14i</v>
      </c>
      <c r="CB110" s="223" t="str">
        <f t="shared" ca="1" si="104"/>
        <v>1.29008748963219-0.32315009365884i</v>
      </c>
      <c r="CC110" s="223" t="str">
        <f t="shared" ca="1" si="105"/>
        <v>1.17290611640553-0.626931380643599i</v>
      </c>
      <c r="CD110" s="223" t="str">
        <f t="shared" ca="1" si="106"/>
        <v>0.985423690320625-0.893135972006547i</v>
      </c>
      <c r="CE110" s="223" t="str">
        <f t="shared" ca="1" si="107"/>
        <v>0.738877438093084-1.10580823175368i</v>
      </c>
      <c r="CF110" s="223" t="str">
        <f t="shared" ca="1" si="108"/>
        <v>0.448044724140593-1.25220111767518i</v>
      </c>
      <c r="CG110" s="223" t="str">
        <f t="shared" ca="1" si="109"/>
        <v>0.130357332397521-1.32354020710646i</v>
      </c>
      <c r="CH110" s="223" t="str">
        <f t="shared" ca="1" si="110"/>
        <v>-0.195143351123261-1.3155496138305i</v>
      </c>
      <c r="CI110" s="223" t="str">
        <f t="shared" ca="1" si="111"/>
        <v>-0.508947631282882-1.22870827398075i</v>
      </c>
      <c r="CJ110" s="223" t="str">
        <f t="shared" ca="1" si="112"/>
        <v>-0.792246866044196-1.0682212398096i</v>
      </c>
      <c r="CK110" s="223" t="str">
        <f t="shared" ca="1" si="113"/>
        <v>-1.02806080933372-0.843707701902319i</v>
      </c>
      <c r="CL110" s="223" t="str">
        <f t="shared" ca="1" si="114"/>
        <v>-1.20225536443218-0.568624439002795i</v>
      </c>
      <c r="CM110" s="223" t="str">
        <f t="shared" ca="1" si="115"/>
        <v>-1.3043897463063-0.259459252423534i</v>
      </c>
      <c r="CN110" s="223" t="str">
        <f t="shared" ca="1" si="116"/>
        <v>-1.32834227609505+0.0652572714401551i</v>
      </c>
      <c r="CO110" s="223" t="str">
        <f t="shared" ca="1" si="117"/>
        <v>-1.27267729919725+0.386062438013834i</v>
      </c>
      <c r="CP110" s="223" t="str">
        <f t="shared" ca="1" si="118"/>
        <v>-1.14073123481007+0.683727989675646i</v>
      </c>
      <c r="CQ110" s="223" t="str">
        <f t="shared" ca="1" si="119"/>
        <v>-0.940412599324686+0.940412599324674i</v>
      </c>
      <c r="CR110" s="223" t="str">
        <f t="shared" ca="1" si="120"/>
        <v>-0.683727989675662+1.14073123481006i</v>
      </c>
      <c r="CS110" s="223" t="str">
        <f t="shared" ca="1" si="121"/>
        <v>-0.386062438013852+1.27267729919725i</v>
      </c>
      <c r="CT110" s="223" t="str">
        <f t="shared" ca="1" si="122"/>
        <v>-0.0652572714401735+1.32834227609505i</v>
      </c>
      <c r="CU110" s="223" t="str">
        <f t="shared" ca="1" si="123"/>
        <v>0.259459252423515+1.30438974630631i</v>
      </c>
      <c r="CV110" s="223" t="str">
        <f t="shared" ca="1" si="124"/>
        <v>0.568624439002778+1.20225536443219i</v>
      </c>
      <c r="CW110" s="223" t="str">
        <f t="shared" ca="1" si="125"/>
        <v>0.843707701902304+1.02806080933373i</v>
      </c>
      <c r="CX110" s="223" t="str">
        <f t="shared" ca="1" si="126"/>
        <v>1.06822123980958+0.792246866044212i</v>
      </c>
      <c r="CY110" s="223" t="str">
        <f t="shared" ca="1" si="127"/>
        <v>1.22870827398074+0.5089476312829i</v>
      </c>
      <c r="CZ110" s="223" t="str">
        <f t="shared" ca="1" si="128"/>
        <v>1.3155496138305+0.19514335112328i</v>
      </c>
      <c r="DA110" s="223" t="str">
        <f t="shared" ca="1" si="129"/>
        <v>1.32354020710646-0.130357332397503i</v>
      </c>
      <c r="DB110" s="223" t="str">
        <f t="shared" ca="1" si="130"/>
        <v>1.25220111767519-0.448044724140574i</v>
      </c>
      <c r="DC110" s="223" t="str">
        <f t="shared" ca="1" si="131"/>
        <v>1.10580823175369-0.738877438093068i</v>
      </c>
      <c r="DD110" s="223" t="str">
        <f t="shared" ca="1" si="132"/>
        <v>0.893135972006562-0.985423690320613i</v>
      </c>
      <c r="DE110" s="223" t="str">
        <f t="shared" ca="1" si="133"/>
        <v>0.626931380643615-1.17290611640553i</v>
      </c>
      <c r="DF110" s="223" t="str">
        <f t="shared" ca="1" si="134"/>
        <v>0.323150093658862-1.29008748963218i</v>
      </c>
      <c r="DG110" s="223" t="str">
        <f t="shared" ca="1" si="135"/>
        <v>6.50083347061035E-14-1.3299442521915i</v>
      </c>
      <c r="DH110" s="223" t="str">
        <f t="shared" ca="1" si="136"/>
        <v>-0.323150093658863-1.29008748963218i</v>
      </c>
      <c r="DI110" s="223" t="str">
        <f t="shared" ca="1" si="137"/>
        <v>-0.626931380643617-1.17290611640552i</v>
      </c>
      <c r="DJ110" s="223" t="str">
        <f t="shared" ca="1" si="138"/>
        <v>-0.893135972006563-0.985423690320611i</v>
      </c>
      <c r="DK110" s="223" t="str">
        <f t="shared" ca="1" si="139"/>
        <v>-1.10580823175369-0.738877438093066i</v>
      </c>
      <c r="DL110" s="223" t="str">
        <f t="shared" ca="1" si="140"/>
        <v>-1.25220111767519-0.448044724140573i</v>
      </c>
      <c r="DM110" s="223" t="str">
        <f t="shared" ca="1" si="141"/>
        <v>-1.32354020710646-0.1303573323975i</v>
      </c>
      <c r="DN110" s="223" t="str">
        <f t="shared" ca="1" si="142"/>
        <v>-1.3155496138305+0.195143351123283i</v>
      </c>
      <c r="DO110" s="223" t="str">
        <f t="shared" ca="1" si="143"/>
        <v>-1.22870827398074+0.508947631282901i</v>
      </c>
      <c r="DP110" s="223" t="str">
        <f t="shared" ca="1" si="144"/>
        <v>-1.06822123980958+0.792246866044213i</v>
      </c>
      <c r="DQ110" s="223" t="str">
        <f t="shared" ca="1" si="145"/>
        <v>-0.843707701902303+1.02806080933374i</v>
      </c>
      <c r="DR110" s="223" t="str">
        <f t="shared" ca="1" si="146"/>
        <v>-0.568624439002775+1.20225536443219i</v>
      </c>
      <c r="DS110" s="223" t="str">
        <f t="shared" ca="1" si="147"/>
        <v>-0.259459252423512+1.30438974630631i</v>
      </c>
      <c r="DT110" s="223" t="str">
        <f t="shared" ca="1" si="148"/>
        <v>0.0652572714401759+1.32834227609505i</v>
      </c>
      <c r="DU110" s="223" t="str">
        <f t="shared" ca="1" si="149"/>
        <v>0.386062438013854+1.27267729919725i</v>
      </c>
      <c r="DV110" s="223" t="str">
        <f t="shared" ca="1" si="150"/>
        <v>0.683727989675663+1.14073123481006i</v>
      </c>
      <c r="DW110" s="223" t="str">
        <f t="shared" ca="1" si="151"/>
        <v>0.940412599324688+0.940412599324671i</v>
      </c>
      <c r="DX110" s="223" t="str">
        <f t="shared" ca="1" si="152"/>
        <v>1.14073123481007+0.683727989675645i</v>
      </c>
      <c r="DY110" s="223" t="str">
        <f t="shared" ca="1" si="153"/>
        <v>1.27267729919725+0.386062438013832i</v>
      </c>
      <c r="DZ110" s="223" t="str">
        <f t="shared" ca="1" si="154"/>
        <v>1.32834227609505+0.0652572714401528i</v>
      </c>
      <c r="EA110" s="223" t="str">
        <f t="shared" ca="1" si="155"/>
        <v>1.3043897463063-0.259459252423536i</v>
      </c>
      <c r="EB110" s="223" t="str">
        <f t="shared" ca="1" si="156"/>
        <v>1.20225536443218-0.568624439002797i</v>
      </c>
      <c r="EC110" s="223" t="str">
        <f t="shared" ca="1" si="157"/>
        <v>1.02806080933372-0.84370770190232i</v>
      </c>
      <c r="ED110" s="223" t="str">
        <f t="shared" ca="1" si="158"/>
        <v>0.792246866044194-1.0682212398096i</v>
      </c>
      <c r="EE110" s="223" t="str">
        <f t="shared" ca="1" si="159"/>
        <v>0.50894763128288-1.22870827398075i</v>
      </c>
      <c r="EF110" s="223" t="str">
        <f t="shared" ca="1" si="160"/>
        <v>0.195143351123259-1.3155496138305i</v>
      </c>
      <c r="EG110" s="223" t="str">
        <f t="shared" ca="1" si="161"/>
        <v>-0.130357332397523-1.32354020710646i</v>
      </c>
      <c r="EH110" s="223" t="str">
        <f t="shared" ca="1" si="162"/>
        <v>-0.448044724140594-1.25220111767518i</v>
      </c>
      <c r="EI110" s="223" t="str">
        <f t="shared" ca="1" si="163"/>
        <v>-0.738877438093085-1.10580823175368i</v>
      </c>
      <c r="EJ110" s="223" t="str">
        <f t="shared" ca="1" si="164"/>
        <v>-0.985423690320627-0.893135972006546i</v>
      </c>
      <c r="EK110" s="223" t="str">
        <f t="shared" ca="1" si="165"/>
        <v>-1.17290611640554-0.626931380643596i</v>
      </c>
      <c r="EL110" s="223" t="str">
        <f t="shared" ca="1" si="166"/>
        <v>-1.29008748963219-0.323150093658842i</v>
      </c>
      <c r="EM110" s="223" t="str">
        <f t="shared" ca="1" si="167"/>
        <v>-1.3299442521915-4.41535793769125E-14i</v>
      </c>
      <c r="EN110" s="223"/>
      <c r="EO110" s="223"/>
      <c r="EP110" s="223"/>
    </row>
    <row r="111" spans="1:146" ht="15.75" thickBot="1">
      <c r="A111" s="257">
        <f t="shared" si="168"/>
        <v>2.1484374999999997E-4</v>
      </c>
      <c r="B111" s="256">
        <v>11</v>
      </c>
      <c r="C111" s="230">
        <f t="shared" si="169"/>
        <v>2200</v>
      </c>
      <c r="D111" s="229">
        <f t="shared" si="170"/>
        <v>13823.00767579509</v>
      </c>
      <c r="E111" s="229" t="str">
        <f t="shared" si="171"/>
        <v>13823.0076757951i</v>
      </c>
      <c r="F111" s="229" t="str">
        <f t="shared" si="172"/>
        <v>2.85895183187959-0.329455135922444i</v>
      </c>
      <c r="G111" s="229" t="str">
        <f t="shared" si="173"/>
        <v>-0.248280033131079+0.0265999339146765i</v>
      </c>
      <c r="H111" s="229" t="str">
        <f t="shared" si="38"/>
        <v>0.586551356324298-0.0378546805295994i</v>
      </c>
      <c r="I111" s="229" t="str">
        <f t="shared" si="174"/>
        <v>-0.343919456135555-0.00965946799461554i</v>
      </c>
      <c r="J111" s="255" t="str">
        <f ca="1">IMPRODUCT(1/N_FFT2,Z100)</f>
        <v>0.0789098572134078+0.00014218772042488i</v>
      </c>
      <c r="K111" s="254" t="str">
        <f t="shared" ca="1" si="175"/>
        <v>-0.0271372617188348-0.000811128363690274i</v>
      </c>
      <c r="N111" s="246">
        <f t="shared" ca="1" si="176"/>
        <v>1.3370778263423626</v>
      </c>
      <c r="O111" s="223">
        <f t="shared" ca="1" si="39"/>
        <v>-1.3299221736576372</v>
      </c>
      <c r="P111" s="223" t="str">
        <f t="shared" ca="1" si="40"/>
        <v>-1.28174716034188+0.35470721016324i</v>
      </c>
      <c r="Q111" s="223" t="str">
        <f t="shared" ca="1" si="41"/>
        <v>-1.14071229741991+0.683716639040806i</v>
      </c>
      <c r="R111" s="223" t="str">
        <f t="shared" ca="1" si="42"/>
        <v>-0.917035260081791+0.963192254824018i</v>
      </c>
      <c r="S111" s="223" t="str">
        <f t="shared" ca="1" si="43"/>
        <v>-0.62692097289475+1.17288664487705i</v>
      </c>
      <c r="T111" s="223" t="str">
        <f t="shared" ca="1" si="44"/>
        <v>-0.291387597560514+1.29760789762323i</v>
      </c>
      <c r="U111" s="223" t="str">
        <f t="shared" ca="1" si="45"/>
        <v>0.0652561880978487+1.32832022415575i</v>
      </c>
      <c r="V111" s="223" t="str">
        <f t="shared" ca="1" si="46"/>
        <v>0.417172302028004+1.26279858188347i</v>
      </c>
      <c r="W111" s="223" t="str">
        <f t="shared" ca="1" si="47"/>
        <v>0.738865171916906+1.10578987412368i</v>
      </c>
      <c r="X111" s="223" t="str">
        <f t="shared" ca="1" si="48"/>
        <v>1.0070288350587+0.868669047075222i</v>
      </c>
      <c r="Y111" s="223" t="str">
        <f t="shared" ca="1" si="49"/>
        <v>1.20223540567396+0.568614999213193i</v>
      </c>
      <c r="Z111" s="223" t="str">
        <f t="shared" ca="1" si="50"/>
        <v>1.31034258382217+0.227366006712717i</v>
      </c>
      <c r="AA111" s="223" t="str">
        <f t="shared" ca="1" si="51"/>
        <v>1.32351823488677-0.130355168322789i</v>
      </c>
      <c r="AB111" s="223" t="str">
        <f t="shared" ca="1" si="52"/>
        <v>1.24080781103322-0.47863238927721i</v>
      </c>
      <c r="AC111" s="223" t="str">
        <f t="shared" ca="1" si="53"/>
        <v>1.06820350616492-0.792233713876919i</v>
      </c>
      <c r="AD111" s="223" t="str">
        <f t="shared" ca="1" si="54"/>
        <v>0.818210134247836-1.04843939462441i</v>
      </c>
      <c r="AE111" s="223" t="str">
        <f t="shared" ca="1" si="55"/>
        <v>0.508939182193739-1.22868787607522i</v>
      </c>
      <c r="AF111" s="223" t="str">
        <f t="shared" ca="1" si="56"/>
        <v>0.162796671239839-1.31992053996424i</v>
      </c>
      <c r="AG111" s="223" t="str">
        <f t="shared" ca="1" si="57"/>
        <v>-0.195140111529489-1.31552777426344i</v>
      </c>
      <c r="AH111" s="223" t="str">
        <f t="shared" ca="1" si="58"/>
        <v>-0.538939409177388-1.21582782548426i</v>
      </c>
      <c r="AI111" s="223" t="str">
        <f t="shared" ca="1" si="59"/>
        <v>-0.843693695428726-1.02804374239624i</v>
      </c>
      <c r="AJ111" s="223" t="str">
        <f t="shared" ca="1" si="60"/>
        <v>-1.08732417185603-0.765780081540293i</v>
      </c>
      <c r="AK111" s="223" t="str">
        <f t="shared" ca="1" si="61"/>
        <v>-1.25218032976265-0.448037286106587i</v>
      </c>
      <c r="AL111" s="223" t="str">
        <f t="shared" ca="1" si="62"/>
        <v>-1.32631869191414-0.0978351443266522i</v>
      </c>
      <c r="AM111" s="223" t="str">
        <f t="shared" ca="1" si="63"/>
        <v>-1.30436809200528+0.25945494511526i</v>
      </c>
      <c r="AN111" s="223" t="str">
        <f t="shared" ca="1" si="64"/>
        <v>-1.18791880420976+0.597948076835353i</v>
      </c>
      <c r="AO111" s="223" t="str">
        <f t="shared" ca="1" si="65"/>
        <v>-0.985407331206134+0.893121144969404i</v>
      </c>
      <c r="AP111" s="223" t="str">
        <f t="shared" ca="1" si="66"/>
        <v>-0.711505197541908+1.1235894899193i</v>
      </c>
      <c r="AQ111" s="223" t="str">
        <f t="shared" ca="1" si="67"/>
        <v>-0.386056028953761+1.27265617135765i</v>
      </c>
      <c r="AR111" s="223" t="str">
        <f t="shared" ca="1" si="68"/>
        <v>-0.386056028953761+1.27265617135765i</v>
      </c>
      <c r="AS111" s="223" t="str">
        <f t="shared" ca="1" si="69"/>
        <v>0.323144729012665+1.29006607276433i</v>
      </c>
      <c r="AT111" s="223" t="str">
        <f t="shared" ca="1" si="70"/>
        <v>0.655516235202156+1.15714798248653i</v>
      </c>
      <c r="AU111" s="223" t="str">
        <f t="shared" ca="1" si="71"/>
        <v>0.940396987443668+0.940396987443669i</v>
      </c>
      <c r="AV111" s="223" t="str">
        <f t="shared" ca="1" si="72"/>
        <v>1.15714798248653+0.65551623520216i</v>
      </c>
      <c r="AW111" s="223" t="str">
        <f t="shared" ca="1" si="73"/>
        <v>1.29006607276433+0.32314472901267i</v>
      </c>
      <c r="AX111" s="223" t="str">
        <f t="shared" ca="1" si="74"/>
        <v>1.32952162596343-0.0326379239814209i</v>
      </c>
      <c r="AY111" s="223" t="str">
        <f t="shared" ca="1" si="75"/>
        <v>1.27265617135765-0.386056028953756i</v>
      </c>
      <c r="AZ111" s="223" t="str">
        <f t="shared" ca="1" si="76"/>
        <v>1.12358948991929-0.711505197541914i</v>
      </c>
      <c r="BA111" s="223" t="str">
        <f t="shared" ca="1" si="77"/>
        <v>0.893121144969365-0.985407331206169i</v>
      </c>
      <c r="BB111" s="223" t="str">
        <f t="shared" ca="1" si="78"/>
        <v>0.597948076835403-1.18791880420974i</v>
      </c>
      <c r="BC111" s="223" t="str">
        <f t="shared" ca="1" si="79"/>
        <v>0.259454945115276-1.30436809200528i</v>
      </c>
      <c r="BD111" s="223" t="str">
        <f t="shared" ca="1" si="80"/>
        <v>-0.0978351443266619-1.32631869191414i</v>
      </c>
      <c r="BE111" s="223" t="str">
        <f t="shared" ca="1" si="81"/>
        <v>-0.448037286106633-1.25218032976263i</v>
      </c>
      <c r="BF111" s="223" t="str">
        <f t="shared" ca="1" si="82"/>
        <v>-0.765780081540257-1.08732417185605i</v>
      </c>
      <c r="BG111" s="223" t="str">
        <f t="shared" ca="1" si="83"/>
        <v>-1.02804374239624-0.843693695428729i</v>
      </c>
      <c r="BH111" s="223" t="str">
        <f t="shared" ca="1" si="84"/>
        <v>-1.21582782548427-0.538939409177367i</v>
      </c>
      <c r="BI111" s="223" t="str">
        <f t="shared" ca="1" si="85"/>
        <v>-1.31552777426343-0.195140111529559i</v>
      </c>
      <c r="BJ111" s="223" t="str">
        <f t="shared" ca="1" si="86"/>
        <v>-1.31992053996424+0.162796671239807i</v>
      </c>
      <c r="BK111" s="223" t="str">
        <f t="shared" ca="1" si="87"/>
        <v>-1.22868787607521+0.50893918219375i</v>
      </c>
      <c r="BL111" s="223" t="str">
        <f t="shared" ca="1" si="88"/>
        <v>-1.04843939462439+0.818210134247865i</v>
      </c>
      <c r="BM111" s="223" t="str">
        <f t="shared" ca="1" si="89"/>
        <v>-0.792233713876966+1.06820350616489i</v>
      </c>
      <c r="BN111" s="223" t="str">
        <f t="shared" ca="1" si="90"/>
        <v>-0.478632389277226+1.24080781103321i</v>
      </c>
      <c r="BO111" s="223" t="str">
        <f t="shared" ca="1" si="91"/>
        <v>-0.130355168322779+1.32351823488677i</v>
      </c>
      <c r="BP111" s="223" t="str">
        <f t="shared" ca="1" si="92"/>
        <v>0.227366006712765+1.31034258382216i</v>
      </c>
      <c r="BQ111" s="223" t="str">
        <f t="shared" ca="1" si="93"/>
        <v>0.568614999213154+1.20223540567398i</v>
      </c>
      <c r="BR111" s="223" t="str">
        <f t="shared" ca="1" si="94"/>
        <v>0.868669047075218+1.0070288350587i</v>
      </c>
      <c r="BS111" s="223" t="str">
        <f t="shared" ca="1" si="95"/>
        <v>1.10578987412369+0.738865171916888i</v>
      </c>
      <c r="BT111" s="223" t="str">
        <f t="shared" ca="1" si="96"/>
        <v>1.26279858188349+0.417172302027944i</v>
      </c>
      <c r="BU111" s="223" t="str">
        <f t="shared" ca="1" si="97"/>
        <v>1.32832022415575+0.0652561880978784i</v>
      </c>
      <c r="BV111" s="223" t="str">
        <f t="shared" ca="1" si="98"/>
        <v>1.29760789762323-0.29138759756051i</v>
      </c>
      <c r="BW111" s="223" t="str">
        <f t="shared" ca="1" si="99"/>
        <v>1.17288664487704-0.626920972894783i</v>
      </c>
      <c r="BX111" s="223" t="str">
        <f t="shared" ca="1" si="100"/>
        <v>0.963192254824059-0.917035260081747i</v>
      </c>
      <c r="BY111" s="223" t="str">
        <f t="shared" ca="1" si="101"/>
        <v>0.683716639040825-1.14071229741989i</v>
      </c>
      <c r="BZ111" s="223" t="str">
        <f t="shared" ca="1" si="102"/>
        <v>0.354707210163224-1.28174716034188i</v>
      </c>
      <c r="CA111" s="223" t="str">
        <f t="shared" ca="1" si="103"/>
        <v>-4.87145996770696E-14-1.32992217365764i</v>
      </c>
      <c r="CB111" s="223" t="str">
        <f t="shared" ca="1" si="104"/>
        <v>-0.354707210163195-1.28174716034189i</v>
      </c>
      <c r="CC111" s="223" t="str">
        <f t="shared" ca="1" si="105"/>
        <v>-0.683716639040794-1.14071229741991i</v>
      </c>
      <c r="CD111" s="223" t="str">
        <f t="shared" ca="1" si="106"/>
        <v>-0.963192254824035-0.917035260081773i</v>
      </c>
      <c r="CE111" s="223" t="str">
        <f t="shared" ca="1" si="107"/>
        <v>-1.17288664487709-0.626920972894693i</v>
      </c>
      <c r="CF111" s="223" t="str">
        <f t="shared" ca="1" si="108"/>
        <v>-1.29760789762322-0.291387597560544i</v>
      </c>
      <c r="CG111" s="223" t="str">
        <f t="shared" ca="1" si="109"/>
        <v>-1.32832022415575+0.065256188097846i</v>
      </c>
      <c r="CH111" s="223" t="str">
        <f t="shared" ca="1" si="110"/>
        <v>-1.26279858188346+0.417172302028037i</v>
      </c>
      <c r="CI111" s="223" t="str">
        <f t="shared" ca="1" si="111"/>
        <v>-1.10578987412371+0.738865171916859i</v>
      </c>
      <c r="CJ111" s="223" t="str">
        <f t="shared" ca="1" si="112"/>
        <v>-0.868669047075243+1.00702883505868i</v>
      </c>
      <c r="CK111" s="223" t="str">
        <f t="shared" ca="1" si="113"/>
        <v>-0.568614999213185+1.20223540567397i</v>
      </c>
      <c r="CL111" s="223" t="str">
        <f t="shared" ca="1" si="114"/>
        <v>-0.227366006712668+1.31034258382218i</v>
      </c>
      <c r="CM111" s="223" t="str">
        <f t="shared" ca="1" si="115"/>
        <v>0.130355168322744+1.32351823488678i</v>
      </c>
      <c r="CN111" s="223" t="str">
        <f t="shared" ca="1" si="116"/>
        <v>0.478632389277194+1.24080781103322i</v>
      </c>
      <c r="CO111" s="223" t="str">
        <f t="shared" ca="1" si="117"/>
        <v>0.792233713876939+1.06820350616491i</v>
      </c>
      <c r="CP111" s="223" t="str">
        <f t="shared" ca="1" si="118"/>
        <v>1.04843939462445+0.818210134247788i</v>
      </c>
      <c r="CQ111" s="223" t="str">
        <f t="shared" ca="1" si="119"/>
        <v>1.2286878760752+0.50893918219378i</v>
      </c>
      <c r="CR111" s="223" t="str">
        <f t="shared" ca="1" si="120"/>
        <v>1.31992053996424+0.162796671239844i</v>
      </c>
      <c r="CS111" s="223" t="str">
        <f t="shared" ca="1" si="121"/>
        <v>1.31552777426343-0.195140111529525i</v>
      </c>
      <c r="CT111" s="223" t="str">
        <f t="shared" ca="1" si="122"/>
        <v>1.21582782548428-0.538939409177338i</v>
      </c>
      <c r="CU111" s="223" t="str">
        <f t="shared" ca="1" si="123"/>
        <v>1.02804374239626-0.843693695428701i</v>
      </c>
      <c r="CV111" s="223" t="str">
        <f t="shared" ca="1" si="124"/>
        <v>0.765780081540285-1.08732417185603i</v>
      </c>
      <c r="CW111" s="223" t="str">
        <f t="shared" ca="1" si="125"/>
        <v>0.448037286106539-1.25218032976267i</v>
      </c>
      <c r="CX111" s="223" t="str">
        <f t="shared" ca="1" si="126"/>
        <v>0.0978351443266968-1.32631869191414i</v>
      </c>
      <c r="CY111" s="223" t="str">
        <f t="shared" ca="1" si="127"/>
        <v>-0.259454945115244-1.30436809200528i</v>
      </c>
      <c r="CZ111" s="223" t="str">
        <f t="shared" ca="1" si="128"/>
        <v>-0.597948076835371-1.18791880420976i</v>
      </c>
      <c r="DA111" s="223" t="str">
        <f t="shared" ca="1" si="129"/>
        <v>-0.89312114496944-0.985407331206101i</v>
      </c>
      <c r="DB111" s="223" t="str">
        <f t="shared" ca="1" si="130"/>
        <v>-1.12358948991927-0.711505197541942i</v>
      </c>
      <c r="DC111" s="223" t="str">
        <f t="shared" ca="1" si="131"/>
        <v>-1.27265617135765-0.386056028953765i</v>
      </c>
      <c r="DD111" s="223" t="str">
        <f t="shared" ca="1" si="132"/>
        <v>-1.32952162596343-0.0326379239813872i</v>
      </c>
      <c r="DE111" s="223" t="str">
        <f t="shared" ca="1" si="133"/>
        <v>-1.29006607276435+0.323144729012609i</v>
      </c>
      <c r="DF111" s="223" t="str">
        <f t="shared" ca="1" si="134"/>
        <v>-1.15714798248654+0.655516235202129i</v>
      </c>
      <c r="DG111" s="223" t="str">
        <f t="shared" ca="1" si="135"/>
        <v>-0.940396987443663+0.940396987443675i</v>
      </c>
      <c r="DH111" s="223" t="str">
        <f t="shared" ca="1" si="136"/>
        <v>-0.655516235202117+1.15714798248655i</v>
      </c>
      <c r="DI111" s="223" t="str">
        <f t="shared" ca="1" si="137"/>
        <v>-0.323144729012723+1.29006607276432i</v>
      </c>
      <c r="DJ111" s="223" t="str">
        <f t="shared" ca="1" si="138"/>
        <v>0.032637923981401+1.32952162596343i</v>
      </c>
      <c r="DK111" s="223" t="str">
        <f t="shared" ca="1" si="139"/>
        <v>0.386056028953778+1.27265617135764i</v>
      </c>
      <c r="DL111" s="223" t="str">
        <f t="shared" ca="1" si="140"/>
        <v>0.711505197541958+1.12358948991926i</v>
      </c>
      <c r="DM111" s="223" t="str">
        <f t="shared" ca="1" si="141"/>
        <v>0.98540733120611+0.893121144969429i</v>
      </c>
      <c r="DN111" s="223" t="str">
        <f t="shared" ca="1" si="142"/>
        <v>1.18791880420976+0.597948076835359i</v>
      </c>
      <c r="DO111" s="223" t="str">
        <f t="shared" ca="1" si="143"/>
        <v>1.30436809200529+0.259454945115225i</v>
      </c>
      <c r="DP111" s="223" t="str">
        <f t="shared" ca="1" si="144"/>
        <v>1.32631869191415-0.0978351443265787i</v>
      </c>
      <c r="DQ111" s="223" t="str">
        <f t="shared" ca="1" si="145"/>
        <v>1.25218032976266-0.448037286106557i</v>
      </c>
      <c r="DR111" s="223" t="str">
        <f t="shared" ca="1" si="146"/>
        <v>1.08732417185603-0.765780081540297i</v>
      </c>
      <c r="DS111" s="223" t="str">
        <f t="shared" ca="1" si="147"/>
        <v>0.84369369542869-1.02804374239627i</v>
      </c>
      <c r="DT111" s="223" t="str">
        <f t="shared" ca="1" si="148"/>
        <v>0.538939409177441-1.21582782548424i</v>
      </c>
      <c r="DU111" s="223" t="str">
        <f t="shared" ca="1" si="149"/>
        <v>0.19514011152951-1.31552777426343i</v>
      </c>
      <c r="DV111" s="223" t="str">
        <f t="shared" ca="1" si="150"/>
        <v>-0.162796671239859-1.31992053996423i</v>
      </c>
      <c r="DW111" s="223" t="str">
        <f t="shared" ca="1" si="151"/>
        <v>-0.508939182193792-1.22868787607519i</v>
      </c>
      <c r="DX111" s="223" t="str">
        <f t="shared" ca="1" si="152"/>
        <v>-0.818210134247798-1.04843939462444i</v>
      </c>
      <c r="DY111" s="223" t="str">
        <f t="shared" ca="1" si="153"/>
        <v>-1.06820350616492-0.792233713876925i</v>
      </c>
      <c r="DZ111" s="223" t="str">
        <f t="shared" ca="1" si="154"/>
        <v>-1.24080781103323-0.478632389277181i</v>
      </c>
      <c r="EA111" s="223" t="str">
        <f t="shared" ca="1" si="155"/>
        <v>-1.32351823488678-0.13035516832273i</v>
      </c>
      <c r="EB111" s="223" t="str">
        <f t="shared" ca="1" si="156"/>
        <v>-1.31034258382218+0.227366006712681i</v>
      </c>
      <c r="EC111" s="223" t="str">
        <f t="shared" ca="1" si="157"/>
        <v>-1.20223540567396+0.568614999213197i</v>
      </c>
      <c r="ED111" s="223" t="str">
        <f t="shared" ca="1" si="158"/>
        <v>-1.00702883505867+0.868669047075256i</v>
      </c>
      <c r="EE111" s="223" t="str">
        <f t="shared" ca="1" si="159"/>
        <v>-0.738865171916954+1.10578987412364i</v>
      </c>
      <c r="EF111" s="223" t="str">
        <f t="shared" ca="1" si="160"/>
        <v>-0.417172302028028+1.26279858188347i</v>
      </c>
      <c r="EG111" s="223" t="str">
        <f t="shared" ca="1" si="161"/>
        <v>-0.0652561880978322+1.32832022415576i</v>
      </c>
      <c r="EH111" s="223" t="str">
        <f t="shared" ca="1" si="162"/>
        <v>0.291387597560558+1.29760789762322i</v>
      </c>
      <c r="EI111" s="223" t="str">
        <f t="shared" ca="1" si="163"/>
        <v>0.626920972894708+1.17288664487708i</v>
      </c>
      <c r="EJ111" s="223" t="str">
        <f t="shared" ca="1" si="164"/>
        <v>0.917035260081786+0.963192254824022i</v>
      </c>
      <c r="EK111" s="223" t="str">
        <f t="shared" ca="1" si="165"/>
        <v>1.14071229741992+0.683716639040778i</v>
      </c>
      <c r="EL111" s="223" t="str">
        <f t="shared" ca="1" si="166"/>
        <v>1.28174716034189+0.354707210163181i</v>
      </c>
      <c r="EM111" s="223" t="str">
        <f t="shared" ca="1" si="167"/>
        <v>1.32992217365764+3.4866116192481E-14i</v>
      </c>
      <c r="EN111" s="223"/>
      <c r="EO111" s="223"/>
      <c r="EP111" s="223"/>
    </row>
    <row r="112" spans="1:146" ht="15.75" thickBot="1">
      <c r="A112" s="257">
        <f t="shared" si="168"/>
        <v>2.3437499999999996E-4</v>
      </c>
      <c r="B112" s="256">
        <v>12</v>
      </c>
      <c r="C112" s="230">
        <f t="shared" si="169"/>
        <v>2400</v>
      </c>
      <c r="D112" s="229">
        <f t="shared" si="170"/>
        <v>15079.644737231007</v>
      </c>
      <c r="E112" s="229" t="str">
        <f t="shared" si="171"/>
        <v>15079.644737231i</v>
      </c>
      <c r="F112" s="229" t="str">
        <f t="shared" si="172"/>
        <v>2.85545967610726-0.318391366478227i</v>
      </c>
      <c r="G112" s="229" t="str">
        <f t="shared" si="173"/>
        <v>-0.248158479049894+0.0269151904787545i</v>
      </c>
      <c r="H112" s="229" t="str">
        <f t="shared" si="38"/>
        <v>0.586022576342823-0.0329690312089852i</v>
      </c>
      <c r="I112" s="229" t="str">
        <f t="shared" si="174"/>
        <v>-0.34360139353771-0.0121097391254011i</v>
      </c>
      <c r="J112" s="255" t="str">
        <f ca="1">IMPRODUCT(1/N_FFT2,AA100)</f>
        <v>0.00547992753690305-2.76405073490753E-06i</v>
      </c>
      <c r="K112" s="254" t="str">
        <f t="shared" ca="1" si="175"/>
        <v>-0.00188294421009889-0.0000654107612136746i</v>
      </c>
      <c r="N112" s="246">
        <f t="shared" ca="1" si="176"/>
        <v>1.3371022915462956</v>
      </c>
      <c r="O112" s="223">
        <f t="shared" ca="1" si="39"/>
        <v>-1.3298977084537043</v>
      </c>
      <c r="P112" s="223" t="str">
        <f t="shared" ca="1" si="40"/>
        <v>-1.27263275961718+0.386048927079932i</v>
      </c>
      <c r="Q112" s="223" t="str">
        <f t="shared" ca="1" si="41"/>
        <v>-1.10576953205004+0.738851579777859i</v>
      </c>
      <c r="R112" s="223" t="str">
        <f t="shared" ca="1" si="42"/>
        <v>-0.843678174867653+1.02802483053786i</v>
      </c>
      <c r="S112" s="223" t="str">
        <f t="shared" ca="1" si="43"/>
        <v>-0.508929819765534+1.22866527317404i</v>
      </c>
      <c r="T112" s="223" t="str">
        <f t="shared" ca="1" si="44"/>
        <v>-0.130352770313462+1.32349388748948i</v>
      </c>
      <c r="U112" s="223" t="str">
        <f t="shared" ca="1" si="45"/>
        <v>0.259450172190745+1.30434409689338i</v>
      </c>
      <c r="V112" s="223" t="str">
        <f t="shared" ca="1" si="46"/>
        <v>0.626909440077446+1.17286506849347i</v>
      </c>
      <c r="W112" s="223" t="str">
        <f t="shared" ca="1" si="47"/>
        <v>0.94037968793206+0.940379687932069i</v>
      </c>
      <c r="X112" s="223" t="str">
        <f t="shared" ca="1" si="48"/>
        <v>1.17286506849347+0.626909440077446i</v>
      </c>
      <c r="Y112" s="223" t="str">
        <f t="shared" ca="1" si="49"/>
        <v>1.30434409689338+0.259450172190745i</v>
      </c>
      <c r="Z112" s="223" t="str">
        <f t="shared" ca="1" si="50"/>
        <v>1.32349388748948-0.130352770313462i</v>
      </c>
      <c r="AA112" s="223" t="str">
        <f t="shared" ca="1" si="51"/>
        <v>1.22866527317404-0.508929819765534i</v>
      </c>
      <c r="AB112" s="223" t="str">
        <f t="shared" ca="1" si="52"/>
        <v>1.02802483053786-0.843678174867651i</v>
      </c>
      <c r="AC112" s="223" t="str">
        <f t="shared" ca="1" si="53"/>
        <v>0.738851579777863-1.10576953205004i</v>
      </c>
      <c r="AD112" s="223" t="str">
        <f t="shared" ca="1" si="54"/>
        <v>0.386048927079928-1.27263275961718i</v>
      </c>
      <c r="AE112" s="223" t="str">
        <f t="shared" ca="1" si="55"/>
        <v>2.44398318404786E-16-1.3298977084537i</v>
      </c>
      <c r="AF112" s="223" t="str">
        <f t="shared" ca="1" si="56"/>
        <v>-0.386048927079928-1.27263275961718i</v>
      </c>
      <c r="AG112" s="223" t="str">
        <f t="shared" ca="1" si="57"/>
        <v>-0.738851579777864-1.10576953205004i</v>
      </c>
      <c r="AH112" s="223" t="str">
        <f t="shared" ca="1" si="58"/>
        <v>-1.02802483053786-0.843678174867651i</v>
      </c>
      <c r="AI112" s="223" t="str">
        <f t="shared" ca="1" si="59"/>
        <v>-1.22866527317404-0.508929819765534i</v>
      </c>
      <c r="AJ112" s="223" t="str">
        <f t="shared" ca="1" si="60"/>
        <v>-1.32349388748948-0.130352770313462i</v>
      </c>
      <c r="AK112" s="223" t="str">
        <f t="shared" ca="1" si="61"/>
        <v>-1.30434409689338+0.259450172190747i</v>
      </c>
      <c r="AL112" s="223" t="str">
        <f t="shared" ca="1" si="62"/>
        <v>-1.17286506849347+0.626909440077446i</v>
      </c>
      <c r="AM112" s="223" t="str">
        <f t="shared" ca="1" si="63"/>
        <v>-0.940379687932069+0.94037968793206i</v>
      </c>
      <c r="AN112" s="223" t="str">
        <f t="shared" ca="1" si="64"/>
        <v>-0.626909440077446+1.17286506849347i</v>
      </c>
      <c r="AO112" s="223" t="str">
        <f t="shared" ca="1" si="65"/>
        <v>-0.259450172190747+1.30434409689338i</v>
      </c>
      <c r="AP112" s="223" t="str">
        <f t="shared" ca="1" si="66"/>
        <v>0.130352770313462+1.32349388748948i</v>
      </c>
      <c r="AQ112" s="223" t="str">
        <f t="shared" ca="1" si="67"/>
        <v>0.508929819765534+1.22866527317404i</v>
      </c>
      <c r="AR112" s="223" t="str">
        <f t="shared" ca="1" si="68"/>
        <v>0.508929819765534+1.22866527317404i</v>
      </c>
      <c r="AS112" s="223" t="str">
        <f t="shared" ca="1" si="69"/>
        <v>1.10576953205004+0.738851579777863i</v>
      </c>
      <c r="AT112" s="223" t="str">
        <f t="shared" ca="1" si="70"/>
        <v>1.27263275961718+0.386048927079927i</v>
      </c>
      <c r="AU112" s="223" t="str">
        <f t="shared" ca="1" si="71"/>
        <v>1.3298977084537+4.88796636809571E-16i</v>
      </c>
      <c r="AV112" s="223" t="str">
        <f t="shared" ca="1" si="72"/>
        <v>1.27263275961718-0.386048927079928i</v>
      </c>
      <c r="AW112" s="223" t="str">
        <f t="shared" ca="1" si="73"/>
        <v>1.10576953205002-0.738851579777898i</v>
      </c>
      <c r="AX112" s="223" t="str">
        <f t="shared" ca="1" si="74"/>
        <v>0.843678174867661-1.02802483053785i</v>
      </c>
      <c r="AY112" s="223" t="str">
        <f t="shared" ca="1" si="75"/>
        <v>0.508929819765473-1.22866527317406i</v>
      </c>
      <c r="AZ112" s="223" t="str">
        <f t="shared" ca="1" si="76"/>
        <v>0.130352770313461-1.32349388748948i</v>
      </c>
      <c r="BA112" s="223" t="str">
        <f t="shared" ca="1" si="77"/>
        <v>-0.259450172190695-1.30434409689339i</v>
      </c>
      <c r="BB112" s="223" t="str">
        <f t="shared" ca="1" si="78"/>
        <v>-0.626909440077471-1.17286506849346i</v>
      </c>
      <c r="BC112" s="223" t="str">
        <f t="shared" ca="1" si="79"/>
        <v>-0.940379687932041-0.940379687932088i</v>
      </c>
      <c r="BD112" s="223" t="str">
        <f t="shared" ca="1" si="80"/>
        <v>-1.17286506849349-0.626909440077411i</v>
      </c>
      <c r="BE112" s="223" t="str">
        <f t="shared" ca="1" si="81"/>
        <v>-1.30434409689338-0.259450172190758i</v>
      </c>
      <c r="BF112" s="223" t="str">
        <f t="shared" ca="1" si="82"/>
        <v>-1.32349388748947+0.130352770313528i</v>
      </c>
      <c r="BG112" s="223" t="str">
        <f t="shared" ca="1" si="83"/>
        <v>-1.22866527317404+0.508929819765535i</v>
      </c>
      <c r="BH112" s="223" t="str">
        <f t="shared" ca="1" si="84"/>
        <v>-1.0280248305379+0.843678174867611i</v>
      </c>
      <c r="BI112" s="223" t="str">
        <f t="shared" ca="1" si="85"/>
        <v>-0.738851579777841+1.10576953205006i</v>
      </c>
      <c r="BJ112" s="223" t="str">
        <f t="shared" ca="1" si="86"/>
        <v>-0.386048927079965+1.27263275961717i</v>
      </c>
      <c r="BK112" s="223" t="str">
        <f t="shared" ca="1" si="87"/>
        <v>3.94271441767315E-14+1.3298977084537i</v>
      </c>
      <c r="BL112" s="223" t="str">
        <f t="shared" ca="1" si="88"/>
        <v>0.386048927079918+1.27263275961719i</v>
      </c>
      <c r="BM112" s="223" t="str">
        <f t="shared" ca="1" si="89"/>
        <v>0.738851579777907+1.10576953205001i</v>
      </c>
      <c r="BN112" s="223" t="str">
        <f t="shared" ca="1" si="90"/>
        <v>1.02802483053786+0.84367817486765i</v>
      </c>
      <c r="BO112" s="223" t="str">
        <f t="shared" ca="1" si="91"/>
        <v>1.22866527317402+0.508929819765582i</v>
      </c>
      <c r="BP112" s="223" t="str">
        <f t="shared" ca="1" si="92"/>
        <v>1.32349388748948+0.130352770313447i</v>
      </c>
      <c r="BQ112" s="223" t="str">
        <f t="shared" ca="1" si="93"/>
        <v>1.30434409689339-0.259450172190708i</v>
      </c>
      <c r="BR112" s="223" t="str">
        <f t="shared" ca="1" si="94"/>
        <v>1.17286506849345-0.626909440077483i</v>
      </c>
      <c r="BS112" s="223" t="str">
        <f t="shared" ca="1" si="95"/>
        <v>0.940379687932077-0.940379687932052i</v>
      </c>
      <c r="BT112" s="223" t="str">
        <f t="shared" ca="1" si="96"/>
        <v>0.626909440077399-1.1728650684935i</v>
      </c>
      <c r="BU112" s="223" t="str">
        <f t="shared" ca="1" si="97"/>
        <v>0.259450172190747-1.30434409689338i</v>
      </c>
      <c r="BV112" s="223" t="str">
        <f t="shared" ca="1" si="98"/>
        <v>-0.130352770313408-1.32349388748949i</v>
      </c>
      <c r="BW112" s="223" t="str">
        <f t="shared" ca="1" si="99"/>
        <v>-0.508929819765549-1.22866527317403i</v>
      </c>
      <c r="BX112" s="223" t="str">
        <f t="shared" ca="1" si="100"/>
        <v>-0.843678174867622-1.02802483053789i</v>
      </c>
      <c r="BY112" s="223" t="str">
        <f t="shared" ca="1" si="101"/>
        <v>-1.10576953205006-0.738851579777831i</v>
      </c>
      <c r="BZ112" s="223" t="str">
        <f t="shared" ca="1" si="102"/>
        <v>-1.27263275961718-0.386048927079955i</v>
      </c>
      <c r="CA112" s="223" t="str">
        <f t="shared" ca="1" si="103"/>
        <v>-1.3298977084537+5.57193560891278E-14i</v>
      </c>
      <c r="CB112" s="223" t="str">
        <f t="shared" ca="1" si="104"/>
        <v>-1.27263275961718+0.386048927079931i</v>
      </c>
      <c r="CC112" s="223" t="str">
        <f t="shared" ca="1" si="105"/>
        <v>-1.10576953205008+0.738851579777809i</v>
      </c>
      <c r="CD112" s="223" t="str">
        <f t="shared" ca="1" si="106"/>
        <v>-0.843678174867641+1.02802483053787i</v>
      </c>
      <c r="CE112" s="223" t="str">
        <f t="shared" ca="1" si="107"/>
        <v>-0.508929819765571+1.22866527317402i</v>
      </c>
      <c r="CF112" s="223" t="str">
        <f t="shared" ca="1" si="108"/>
        <v>-0.130352770313433+1.32349388748948i</v>
      </c>
      <c r="CG112" s="223" t="str">
        <f t="shared" ca="1" si="109"/>
        <v>0.259450172190721+1.30434409689338i</v>
      </c>
      <c r="CH112" s="223" t="str">
        <f t="shared" ca="1" si="110"/>
        <v>0.626909440077494+1.17286506849345i</v>
      </c>
      <c r="CI112" s="223" t="str">
        <f t="shared" ca="1" si="111"/>
        <v>0.94037968793206+0.940379687932069i</v>
      </c>
      <c r="CJ112" s="223" t="str">
        <f t="shared" ca="1" si="112"/>
        <v>1.17286506849344+0.626909440077506i</v>
      </c>
      <c r="CK112" s="223" t="str">
        <f t="shared" ca="1" si="113"/>
        <v>1.30434409689338+0.259450172190731i</v>
      </c>
      <c r="CL112" s="223" t="str">
        <f t="shared" ca="1" si="114"/>
        <v>1.32349388748948-0.130352770313424i</v>
      </c>
      <c r="CM112" s="223" t="str">
        <f t="shared" ca="1" si="115"/>
        <v>1.22866527317403-0.508929819765559i</v>
      </c>
      <c r="CN112" s="223" t="str">
        <f t="shared" ca="1" si="116"/>
        <v>1.02802483053788-0.84367817486763i</v>
      </c>
      <c r="CO112" s="223" t="str">
        <f t="shared" ca="1" si="117"/>
        <v>0.738851579777817-1.10576953205007i</v>
      </c>
      <c r="CP112" s="223" t="str">
        <f t="shared" ca="1" si="118"/>
        <v>0.386048927079939-1.27263275961718i</v>
      </c>
      <c r="CQ112" s="223" t="str">
        <f t="shared" ca="1" si="119"/>
        <v>6.50060596251143E-14-1.3298977084537i</v>
      </c>
      <c r="CR112" s="223" t="str">
        <f t="shared" ca="1" si="120"/>
        <v>-0.386048927079941-1.27263275961718i</v>
      </c>
      <c r="CS112" s="223" t="str">
        <f t="shared" ca="1" si="121"/>
        <v>-0.738851579777819-1.10576953205007i</v>
      </c>
      <c r="CT112" s="223" t="str">
        <f t="shared" ca="1" si="122"/>
        <v>-1.02802483053788-0.843678174867628i</v>
      </c>
      <c r="CU112" s="223" t="str">
        <f t="shared" ca="1" si="123"/>
        <v>-1.22866527317403-0.508929819765557i</v>
      </c>
      <c r="CV112" s="223" t="str">
        <f t="shared" ca="1" si="124"/>
        <v>-1.32349388748948-0.130352770313422i</v>
      </c>
      <c r="CW112" s="223" t="str">
        <f t="shared" ca="1" si="125"/>
        <v>-1.30434409689338+0.259450172190733i</v>
      </c>
      <c r="CX112" s="223" t="str">
        <f t="shared" ca="1" si="126"/>
        <v>-1.1728650684935+0.626909440077386i</v>
      </c>
      <c r="CY112" s="223" t="str">
        <f t="shared" ca="1" si="127"/>
        <v>-0.940379687932058+0.94037968793207i</v>
      </c>
      <c r="CZ112" s="223" t="str">
        <f t="shared" ca="1" si="128"/>
        <v>-0.626909440077491+1.17286506849345i</v>
      </c>
      <c r="DA112" s="223" t="str">
        <f t="shared" ca="1" si="129"/>
        <v>-0.259450172190719+1.30434409689338i</v>
      </c>
      <c r="DB112" s="223" t="str">
        <f t="shared" ca="1" si="130"/>
        <v>0.130352770313435+1.32349388748948i</v>
      </c>
      <c r="DC112" s="223" t="str">
        <f t="shared" ca="1" si="131"/>
        <v>0.508929819765574+1.22866527317402i</v>
      </c>
      <c r="DD112" s="223" t="str">
        <f t="shared" ca="1" si="132"/>
        <v>0.843678174867643+1.02802483053787i</v>
      </c>
      <c r="DE112" s="223" t="str">
        <f t="shared" ca="1" si="133"/>
        <v>1.10576953205008+0.738851579777807i</v>
      </c>
      <c r="DF112" s="223" t="str">
        <f t="shared" ca="1" si="134"/>
        <v>1.27263275961718+0.386048927079928i</v>
      </c>
      <c r="DG112" s="223" t="str">
        <f t="shared" ca="1" si="135"/>
        <v>1.3298977084537+5.34385934929468E-14i</v>
      </c>
      <c r="DH112" s="223" t="str">
        <f t="shared" ca="1" si="136"/>
        <v>1.27263275961718-0.386048927079957i</v>
      </c>
      <c r="DI112" s="223" t="str">
        <f t="shared" ca="1" si="137"/>
        <v>1.10576953205006-0.738851579777833i</v>
      </c>
      <c r="DJ112" s="223" t="str">
        <f t="shared" ca="1" si="138"/>
        <v>0.843678174867619-1.02802483053789i</v>
      </c>
      <c r="DK112" s="223" t="str">
        <f t="shared" ca="1" si="139"/>
        <v>0.508929819765546-1.22866527317403i</v>
      </c>
      <c r="DL112" s="223" t="str">
        <f t="shared" ca="1" si="140"/>
        <v>0.13035277031341-1.32349388748949i</v>
      </c>
      <c r="DM112" s="223" t="str">
        <f t="shared" ca="1" si="141"/>
        <v>-0.259450172190749-1.30434409689338i</v>
      </c>
      <c r="DN112" s="223" t="str">
        <f t="shared" ca="1" si="142"/>
        <v>-0.626909440077401-1.1728650684935i</v>
      </c>
      <c r="DO112" s="223" t="str">
        <f t="shared" ca="1" si="143"/>
        <v>-0.94037968793208-0.940379687932049i</v>
      </c>
      <c r="DP112" s="223" t="str">
        <f t="shared" ca="1" si="144"/>
        <v>-1.17286506849345-0.626909440077481i</v>
      </c>
      <c r="DQ112" s="223" t="str">
        <f t="shared" ca="1" si="145"/>
        <v>-1.30434409689339-0.259450172190703i</v>
      </c>
      <c r="DR112" s="223" t="str">
        <f t="shared" ca="1" si="146"/>
        <v>-1.32349388748948+0.130352770313452i</v>
      </c>
      <c r="DS112" s="223" t="str">
        <f t="shared" ca="1" si="147"/>
        <v>-1.22866527317402+0.508929819765584i</v>
      </c>
      <c r="DT112" s="223" t="str">
        <f t="shared" ca="1" si="148"/>
        <v>-1.02802483053786+0.843678174867651i</v>
      </c>
      <c r="DU112" s="223" t="str">
        <f t="shared" ca="1" si="149"/>
        <v>-0.738851579777904+1.10576953205002i</v>
      </c>
      <c r="DV112" s="223" t="str">
        <f t="shared" ca="1" si="150"/>
        <v>-0.386048927079918+1.27263275961719i</v>
      </c>
      <c r="DW112" s="223" t="str">
        <f t="shared" ca="1" si="151"/>
        <v>-3.71463815805504E-14+1.3298977084537i</v>
      </c>
      <c r="DX112" s="223" t="str">
        <f t="shared" ca="1" si="152"/>
        <v>0.386048927079964+1.27263275961717i</v>
      </c>
      <c r="DY112" s="223" t="str">
        <f t="shared" ca="1" si="153"/>
        <v>0.738851579777842+1.10576953205006i</v>
      </c>
      <c r="DZ112" s="223" t="str">
        <f t="shared" ca="1" si="154"/>
        <v>1.0280248305379+0.843678174867607i</v>
      </c>
      <c r="EA112" s="223" t="str">
        <f t="shared" ca="1" si="155"/>
        <v>1.22866527317404+0.508929819765535i</v>
      </c>
      <c r="EB112" s="223" t="str">
        <f t="shared" ca="1" si="156"/>
        <v>1.32349388748948+0.130352770313526i</v>
      </c>
      <c r="EC112" s="223" t="str">
        <f t="shared" ca="1" si="157"/>
        <v>1.30434409689338-0.259450172190765i</v>
      </c>
      <c r="ED112" s="223" t="str">
        <f t="shared" ca="1" si="158"/>
        <v>1.17286506849349-0.626909440077411i</v>
      </c>
      <c r="EE112" s="223" t="str">
        <f t="shared" ca="1" si="159"/>
        <v>0.940379687932039-0.94037968793209i</v>
      </c>
      <c r="EF112" s="223" t="str">
        <f t="shared" ca="1" si="160"/>
        <v>0.626909440077471-1.17286506849346i</v>
      </c>
      <c r="EG112" s="223" t="str">
        <f t="shared" ca="1" si="161"/>
        <v>0.259450172190692-1.30434409689339i</v>
      </c>
      <c r="EH112" s="223" t="str">
        <f t="shared" ca="1" si="162"/>
        <v>-0.130352770313468-1.32349388748948i</v>
      </c>
      <c r="EI112" s="223" t="str">
        <f t="shared" ca="1" si="163"/>
        <v>-0.508929819765473-1.22866527317406i</v>
      </c>
      <c r="EJ112" s="223" t="str">
        <f t="shared" ca="1" si="164"/>
        <v>-0.843678174867664-1.02802483053785i</v>
      </c>
      <c r="EK112" s="223" t="str">
        <f t="shared" ca="1" si="165"/>
        <v>-1.10576953205002-0.738851579777898i</v>
      </c>
      <c r="EL112" s="223" t="str">
        <f t="shared" ca="1" si="166"/>
        <v>-1.27263275961719-0.386048927079902i</v>
      </c>
      <c r="EM112" s="223" t="str">
        <f t="shared" ca="1" si="167"/>
        <v>-1.3298977084537-2.08541696681539E-14i</v>
      </c>
      <c r="EN112" s="223"/>
      <c r="EO112" s="223"/>
      <c r="EP112" s="223"/>
    </row>
    <row r="113" spans="1:146" ht="15.75" thickBot="1">
      <c r="A113" s="257">
        <f t="shared" si="168"/>
        <v>2.5390624999999995E-4</v>
      </c>
      <c r="B113" s="256">
        <v>13</v>
      </c>
      <c r="C113" s="230">
        <f t="shared" si="169"/>
        <v>2600</v>
      </c>
      <c r="D113" s="229">
        <f t="shared" si="170"/>
        <v>16336.281798666923</v>
      </c>
      <c r="E113" s="229" t="str">
        <f t="shared" si="171"/>
        <v>16336.2817986669i</v>
      </c>
      <c r="F113" s="229" t="str">
        <f t="shared" si="172"/>
        <v>2.85255992549743-0.310279690676573i</v>
      </c>
      <c r="G113" s="229" t="str">
        <f t="shared" si="173"/>
        <v>-0.248026430310147+0.0273834437872813i</v>
      </c>
      <c r="H113" s="229" t="str">
        <f t="shared" si="38"/>
        <v>0.585629799416561-0.0286848813514466i</v>
      </c>
      <c r="I113" s="229" t="str">
        <f t="shared" si="174"/>
        <v>-0.343368651692276-0.0144563044601435i</v>
      </c>
      <c r="J113" s="255" t="str">
        <f ca="1">IMPRODUCT(1/N_FFT2,AB100)</f>
        <v>-0.0566171107043074-0.000142188801088948i</v>
      </c>
      <c r="K113" s="254" t="str">
        <f t="shared" ca="1" si="175"/>
        <v>0.019438485440651+0.000867297366910771i</v>
      </c>
      <c r="N113" s="246">
        <f t="shared" ca="1" si="176"/>
        <v>1.3371292247554909</v>
      </c>
      <c r="O113" s="223">
        <f t="shared" ca="1" si="39"/>
        <v>-1.3298707752445089</v>
      </c>
      <c r="P113" s="223" t="str">
        <f t="shared" ca="1" si="40"/>
        <v>-1.26274977764177+0.41715617928432i</v>
      </c>
      <c r="Q113" s="223" t="str">
        <f t="shared" ca="1" si="41"/>
        <v>-1.06816222257239+0.792203095877968i</v>
      </c>
      <c r="R113" s="223" t="str">
        <f t="shared" ca="1" si="42"/>
        <v>-0.765750485912988+1.08728214929403i</v>
      </c>
      <c r="S113" s="223" t="str">
        <f t="shared" ca="1" si="43"/>
        <v>-0.386041108781999+1.27260698614293i</v>
      </c>
      <c r="T113" s="223" t="str">
        <f t="shared" ca="1" si="44"/>
        <v>0.0326366626012223+1.32947024303054i</v>
      </c>
      <c r="U113" s="223" t="str">
        <f t="shared" ca="1" si="45"/>
        <v>0.448019970502721+1.25213193589181i</v>
      </c>
      <c r="V113" s="223" t="str">
        <f t="shared" ca="1" si="46"/>
        <v>0.818178512320367+1.04839887486904i</v>
      </c>
      <c r="W113" s="223" t="str">
        <f t="shared" ca="1" si="47"/>
        <v>1.10574713790504+0.738836616488548i</v>
      </c>
      <c r="X113" s="223" t="str">
        <f t="shared" ca="1" si="48"/>
        <v>1.28169762378148+0.354693501550745i</v>
      </c>
      <c r="Y113" s="223" t="str">
        <f t="shared" ca="1" si="49"/>
        <v>1.32826888765427-0.0652536660972434i</v>
      </c>
      <c r="Z113" s="223" t="str">
        <f t="shared" ca="1" si="50"/>
        <v>1.2407598566839-0.478613891243439i</v>
      </c>
      <c r="AA113" s="223" t="str">
        <f t="shared" ca="1" si="51"/>
        <v>1.02800401088561-0.843661088620617i</v>
      </c>
      <c r="AB113" s="223" t="str">
        <f t="shared" ca="1" si="52"/>
        <v>0.711477699513225-1.12354606578671i</v>
      </c>
      <c r="AC113" s="223" t="str">
        <f t="shared" ca="1" si="53"/>
        <v>0.323132240217001-1.29001621469723i</v>
      </c>
      <c r="AD113" s="223" t="str">
        <f t="shared" ca="1" si="54"/>
        <v>-0.0978313632248131-1.32626743276724i</v>
      </c>
      <c r="AE113" s="223" t="str">
        <f t="shared" ca="1" si="55"/>
        <v>-0.508919512872587-1.22864039013332i</v>
      </c>
      <c r="AF113" s="223" t="str">
        <f t="shared" ca="1" si="56"/>
        <v>-0.868635475027602-1.00698991572558i</v>
      </c>
      <c r="AG113" s="223" t="str">
        <f t="shared" ca="1" si="57"/>
        <v>-1.14066821153046-0.683690214975571i</v>
      </c>
      <c r="AH113" s="223" t="str">
        <f t="shared" ca="1" si="58"/>
        <v>-1.29755774808206-0.291376336104455i</v>
      </c>
      <c r="AI113" s="223" t="str">
        <f t="shared" ca="1" si="59"/>
        <v>-1.32346708397105+0.130350130397325i</v>
      </c>
      <c r="AJ113" s="223" t="str">
        <f t="shared" ca="1" si="60"/>
        <v>-1.21578083655355+0.538918580416918i</v>
      </c>
      <c r="AK113" s="223" t="str">
        <f t="shared" ca="1" si="61"/>
        <v>-0.985369247494095+0.893086627904792i</v>
      </c>
      <c r="AL113" s="223" t="str">
        <f t="shared" ca="1" si="62"/>
        <v>-0.655490901017237+1.15710326139591i</v>
      </c>
      <c r="AM113" s="223" t="str">
        <f t="shared" ca="1" si="63"/>
        <v>-0.259444917782292+1.30431768119825i</v>
      </c>
      <c r="AN113" s="223" t="str">
        <f t="shared" ca="1" si="64"/>
        <v>0.16279037952538+1.3198695280911i</v>
      </c>
      <c r="AO113" s="223" t="str">
        <f t="shared" ca="1" si="65"/>
        <v>0.56859302355987+1.20218894205881i</v>
      </c>
      <c r="AP113" s="223" t="str">
        <f t="shared" ca="1" si="66"/>
        <v>0.916999818792002+0.963155029673243i</v>
      </c>
      <c r="AQ113" s="223" t="str">
        <f t="shared" ca="1" si="67"/>
        <v>1.17284131552356+0.626896743850526i</v>
      </c>
      <c r="AR113" s="223" t="str">
        <f t="shared" ca="1" si="68"/>
        <v>1.17284131552356+0.626896743850526i</v>
      </c>
      <c r="AS113" s="223" t="str">
        <f t="shared" ca="1" si="69"/>
        <v>1.31547693216052-0.195132569815946i</v>
      </c>
      <c r="AT113" s="223" t="str">
        <f t="shared" ca="1" si="70"/>
        <v>1.18787289389812-0.59792496752648i</v>
      </c>
      <c r="AU113" s="223" t="str">
        <f t="shared" ca="1" si="71"/>
        <v>0.940360643277229-0.940360643277177i</v>
      </c>
      <c r="AV113" s="223" t="str">
        <f t="shared" ca="1" si="72"/>
        <v>0.597924967526535-1.18787289389809i</v>
      </c>
      <c r="AW113" s="223" t="str">
        <f t="shared" ca="1" si="73"/>
        <v>0.195132569815888-1.31547693216053i</v>
      </c>
      <c r="AX113" s="223" t="str">
        <f t="shared" ca="1" si="74"/>
        <v>-0.22735721954297-1.31029194211486i</v>
      </c>
      <c r="AY113" s="223" t="str">
        <f t="shared" ca="1" si="75"/>
        <v>-0.626896743850544-1.17284131552355i</v>
      </c>
      <c r="AZ113" s="223" t="str">
        <f t="shared" ca="1" si="76"/>
        <v>-0.963155029673246-0.916999818791999i</v>
      </c>
      <c r="BA113" s="223" t="str">
        <f t="shared" ca="1" si="77"/>
        <v>-1.2021889420588-0.568593023559877i</v>
      </c>
      <c r="BB113" s="223" t="str">
        <f t="shared" ca="1" si="78"/>
        <v>-1.31986952809109-0.162790379525414i</v>
      </c>
      <c r="BC113" s="223" t="str">
        <f t="shared" ca="1" si="79"/>
        <v>-1.30431768119826+0.259444917782244i</v>
      </c>
      <c r="BD113" s="223" t="str">
        <f t="shared" ca="1" si="80"/>
        <v>-1.15710326139594+0.655490901017185i</v>
      </c>
      <c r="BE113" s="223" t="str">
        <f t="shared" ca="1" si="81"/>
        <v>-0.89308662790476+0.985369247494124i</v>
      </c>
      <c r="BF113" s="223" t="str">
        <f t="shared" ca="1" si="82"/>
        <v>-0.538918580416889+1.21578083655356i</v>
      </c>
      <c r="BG113" s="223" t="str">
        <f t="shared" ca="1" si="83"/>
        <v>-0.130350130397306+1.32346708397105i</v>
      </c>
      <c r="BH113" s="223" t="str">
        <f t="shared" ca="1" si="84"/>
        <v>0.291376336104447+1.29755774808206i</v>
      </c>
      <c r="BI113" s="223" t="str">
        <f t="shared" ca="1" si="85"/>
        <v>0.683690214975552+1.14066821153047i</v>
      </c>
      <c r="BJ113" s="223" t="str">
        <f t="shared" ca="1" si="86"/>
        <v>1.00698991572555+0.868635475027629i</v>
      </c>
      <c r="BK113" s="223" t="str">
        <f t="shared" ca="1" si="87"/>
        <v>1.2286403901333+0.508919512872642i</v>
      </c>
      <c r="BL113" s="223" t="str">
        <f t="shared" ca="1" si="88"/>
        <v>1.32626743276725+0.0978313632247541i</v>
      </c>
      <c r="BM113" s="223" t="str">
        <f t="shared" ca="1" si="89"/>
        <v>1.29001621469722-0.323132240217043i</v>
      </c>
      <c r="BN113" s="223" t="str">
        <f t="shared" ca="1" si="90"/>
        <v>1.1235460657867-0.711477699513239i</v>
      </c>
      <c r="BO113" s="223" t="str">
        <f t="shared" ca="1" si="91"/>
        <v>0.843661088620614-1.02800401088561i</v>
      </c>
      <c r="BP113" s="223" t="str">
        <f t="shared" ca="1" si="92"/>
        <v>0.478613891243447-1.24075985668389i</v>
      </c>
      <c r="BQ113" s="223" t="str">
        <f t="shared" ca="1" si="93"/>
        <v>0.0652536660972775-1.32826888765426i</v>
      </c>
      <c r="BR113" s="223" t="str">
        <f t="shared" ca="1" si="94"/>
        <v>-0.354693501550699-1.2816976237815i</v>
      </c>
      <c r="BS113" s="223" t="str">
        <f t="shared" ca="1" si="95"/>
        <v>-0.738836616488495-1.10574713790507i</v>
      </c>
      <c r="BT113" s="223" t="str">
        <f t="shared" ca="1" si="96"/>
        <v>-1.04839887486906-0.818178512320332i</v>
      </c>
      <c r="BU113" s="223" t="str">
        <f t="shared" ca="1" si="97"/>
        <v>-1.25213193589182-0.448019970502691i</v>
      </c>
      <c r="BV113" s="223" t="str">
        <f t="shared" ca="1" si="98"/>
        <v>-1.32947024303054-0.0326366626012035i</v>
      </c>
      <c r="BW113" s="223" t="str">
        <f t="shared" ca="1" si="99"/>
        <v>-1.27260698614293+0.386041108781992i</v>
      </c>
      <c r="BX113" s="223" t="str">
        <f t="shared" ca="1" si="100"/>
        <v>-1.08728214929404+0.765750485912973i</v>
      </c>
      <c r="BY113" s="223" t="str">
        <f t="shared" ca="1" si="101"/>
        <v>-0.792203095878+1.06816222257237i</v>
      </c>
      <c r="BZ113" s="223" t="str">
        <f t="shared" ca="1" si="102"/>
        <v>-0.417156179284376+1.26274977764175i</v>
      </c>
      <c r="CA113" s="223" t="str">
        <f t="shared" ca="1" si="103"/>
        <v>5.79990882465152E-14+1.32987077524451i</v>
      </c>
      <c r="CB113" s="223" t="str">
        <f t="shared" ca="1" si="104"/>
        <v>0.41715617928436+1.26274977764176i</v>
      </c>
      <c r="CC113" s="223" t="str">
        <f t="shared" ca="1" si="105"/>
        <v>0.792203095877987+1.06816222257238i</v>
      </c>
      <c r="CD113" s="223" t="str">
        <f t="shared" ca="1" si="106"/>
        <v>1.08728214929404+0.765750485912987i</v>
      </c>
      <c r="CE113" s="223" t="str">
        <f t="shared" ca="1" si="107"/>
        <v>1.27260698614293+0.386041108782007i</v>
      </c>
      <c r="CF113" s="223" t="str">
        <f t="shared" ca="1" si="108"/>
        <v>1.32947024303054-0.0326366626011873i</v>
      </c>
      <c r="CG113" s="223" t="str">
        <f t="shared" ca="1" si="109"/>
        <v>1.25213193589183-0.448019970502675i</v>
      </c>
      <c r="CH113" s="223" t="str">
        <f t="shared" ca="1" si="110"/>
        <v>1.04839887486899-0.818178512320424i</v>
      </c>
      <c r="CI113" s="223" t="str">
        <f t="shared" ca="1" si="111"/>
        <v>0.738836616488508-1.10574713790507i</v>
      </c>
      <c r="CJ113" s="223" t="str">
        <f t="shared" ca="1" si="112"/>
        <v>0.354693501550715-1.28169762378149i</v>
      </c>
      <c r="CK113" s="223" t="str">
        <f t="shared" ca="1" si="113"/>
        <v>-0.0652536660972612-1.32826888765426i</v>
      </c>
      <c r="CL113" s="223" t="str">
        <f t="shared" ca="1" si="114"/>
        <v>-0.478613891243431-1.2407598566839i</v>
      </c>
      <c r="CM113" s="223" t="str">
        <f t="shared" ca="1" si="115"/>
        <v>-0.843661088620601-1.02800401088563i</v>
      </c>
      <c r="CN113" s="223" t="str">
        <f t="shared" ca="1" si="116"/>
        <v>-1.1235460657867-0.711477699513253i</v>
      </c>
      <c r="CO113" s="223" t="str">
        <f t="shared" ca="1" si="117"/>
        <v>-1.29001621469722-0.323132240217061i</v>
      </c>
      <c r="CP113" s="223" t="str">
        <f t="shared" ca="1" si="118"/>
        <v>-1.32626743276724+0.0978313632248698i</v>
      </c>
      <c r="CQ113" s="223" t="str">
        <f t="shared" ca="1" si="119"/>
        <v>-1.2286403901333+0.508919512872628i</v>
      </c>
      <c r="CR113" s="223" t="str">
        <f t="shared" ca="1" si="120"/>
        <v>-1.00698991572556+0.868635475027617i</v>
      </c>
      <c r="CS113" s="223" t="str">
        <f t="shared" ca="1" si="121"/>
        <v>-0.683690214975564+1.14066821153046i</v>
      </c>
      <c r="CT113" s="223" t="str">
        <f t="shared" ca="1" si="122"/>
        <v>-0.291376336104465+1.29755774808205i</v>
      </c>
      <c r="CU113" s="223" t="str">
        <f t="shared" ca="1" si="123"/>
        <v>0.13035013039729+1.32346708397105i</v>
      </c>
      <c r="CV113" s="223" t="str">
        <f t="shared" ca="1" si="124"/>
        <v>0.538918580416874+1.21578083655357i</v>
      </c>
      <c r="CW113" s="223" t="str">
        <f t="shared" ca="1" si="125"/>
        <v>0.893086627904845+0.985369247494047i</v>
      </c>
      <c r="CX113" s="223" t="str">
        <f t="shared" ca="1" si="126"/>
        <v>1.15710326139593+0.655490901017197i</v>
      </c>
      <c r="CY113" s="223" t="str">
        <f t="shared" ca="1" si="127"/>
        <v>1.30431768119825+0.259444917782257i</v>
      </c>
      <c r="CZ113" s="223" t="str">
        <f t="shared" ca="1" si="128"/>
        <v>1.31986952809109-0.162790379525396i</v>
      </c>
      <c r="DA113" s="223" t="str">
        <f t="shared" ca="1" si="129"/>
        <v>1.20218894205881-0.568593023559862i</v>
      </c>
      <c r="DB113" s="223" t="str">
        <f t="shared" ca="1" si="130"/>
        <v>0.963155029673258-0.916999818791988i</v>
      </c>
      <c r="DC113" s="223" t="str">
        <f t="shared" ca="1" si="131"/>
        <v>0.626896743850556-1.17284131552355i</v>
      </c>
      <c r="DD113" s="223" t="str">
        <f t="shared" ca="1" si="132"/>
        <v>0.227357219542983-1.31029194211485i</v>
      </c>
      <c r="DE113" s="223" t="str">
        <f t="shared" ca="1" si="133"/>
        <v>-0.195132569816-1.31547693216051i</v>
      </c>
      <c r="DF113" s="223" t="str">
        <f t="shared" ca="1" si="134"/>
        <v>-0.59792496752652-1.1878728938981i</v>
      </c>
      <c r="DG113" s="223" t="str">
        <f t="shared" ca="1" si="135"/>
        <v>-0.940360643277219-0.940360643277188i</v>
      </c>
      <c r="DH113" s="223" t="str">
        <f t="shared" ca="1" si="136"/>
        <v>-1.18787289389812-0.597924967526483i</v>
      </c>
      <c r="DI113" s="223" t="str">
        <f t="shared" ca="1" si="137"/>
        <v>-1.31547693216052-0.195132569815959i</v>
      </c>
      <c r="DJ113" s="223" t="str">
        <f t="shared" ca="1" si="138"/>
        <v>-1.31029194211487+0.227357219542894i</v>
      </c>
      <c r="DK113" s="223" t="str">
        <f t="shared" ca="1" si="139"/>
        <v>-1.17284131552359+0.626896743850476i</v>
      </c>
      <c r="DL113" s="223" t="str">
        <f t="shared" ca="1" si="140"/>
        <v>-0.916999818792054+0.963155029673195i</v>
      </c>
      <c r="DM113" s="223" t="str">
        <f t="shared" ca="1" si="141"/>
        <v>-0.568593023559829+1.20218894205883i</v>
      </c>
      <c r="DN113" s="223" t="str">
        <f t="shared" ca="1" si="142"/>
        <v>-0.162790379525355+1.3198695280911i</v>
      </c>
      <c r="DO113" s="223" t="str">
        <f t="shared" ca="1" si="143"/>
        <v>0.259444917782298+1.30431768119825i</v>
      </c>
      <c r="DP113" s="223" t="str">
        <f t="shared" ca="1" si="144"/>
        <v>0.655490901017237+1.1571032613959i</v>
      </c>
      <c r="DQ113" s="223" t="str">
        <f t="shared" ca="1" si="145"/>
        <v>0.985369247494075+0.893086627904815i</v>
      </c>
      <c r="DR113" s="223" t="str">
        <f t="shared" ca="1" si="146"/>
        <v>1.21578083655353+0.538918580416961i</v>
      </c>
      <c r="DS113" s="223" t="str">
        <f t="shared" ca="1" si="147"/>
        <v>1.32346708397104+0.13035013039738i</v>
      </c>
      <c r="DT113" s="223" t="str">
        <f t="shared" ca="1" si="148"/>
        <v>1.29755774808205-0.291376336104501i</v>
      </c>
      <c r="DU113" s="223" t="str">
        <f t="shared" ca="1" si="149"/>
        <v>1.14066821153044-0.683690214975604i</v>
      </c>
      <c r="DV113" s="223" t="str">
        <f t="shared" ca="1" si="150"/>
        <v>0.868635475027585-1.00698991572559i</v>
      </c>
      <c r="DW113" s="223" t="str">
        <f t="shared" ca="1" si="151"/>
        <v>0.508919512872585-1.22864039013332i</v>
      </c>
      <c r="DX113" s="223" t="str">
        <f t="shared" ca="1" si="152"/>
        <v>0.0978313632248282-1.32626743276724i</v>
      </c>
      <c r="DY113" s="223" t="str">
        <f t="shared" ca="1" si="153"/>
        <v>-0.323132240216969-1.29001621469724i</v>
      </c>
      <c r="DZ113" s="223" t="str">
        <f t="shared" ca="1" si="154"/>
        <v>-0.711477699513181-1.12354606578674i</v>
      </c>
      <c r="EA113" s="223" t="str">
        <f t="shared" ca="1" si="155"/>
        <v>-1.02800401088557-0.843661088620671i</v>
      </c>
      <c r="EB113" s="223" t="str">
        <f t="shared" ca="1" si="156"/>
        <v>-1.24075985668392-0.478613891243389i</v>
      </c>
      <c r="EC113" s="223" t="str">
        <f t="shared" ca="1" si="157"/>
        <v>-1.32826888765427-0.0652536660972195i</v>
      </c>
      <c r="ED113" s="223" t="str">
        <f t="shared" ca="1" si="158"/>
        <v>-1.28169762378148+0.354693501550751i</v>
      </c>
      <c r="EE113" s="223" t="str">
        <f t="shared" ca="1" si="159"/>
        <v>-1.10574713790504+0.738836616488546i</v>
      </c>
      <c r="EF113" s="223" t="str">
        <f t="shared" ca="1" si="160"/>
        <v>-0.818178512320391+1.04839887486902i</v>
      </c>
      <c r="EG113" s="223" t="str">
        <f t="shared" ca="1" si="161"/>
        <v>-0.448019970502756+1.2521319358918i</v>
      </c>
      <c r="EH113" s="223" t="str">
        <f t="shared" ca="1" si="162"/>
        <v>-0.0326366626012777+1.32947024303054i</v>
      </c>
      <c r="EI113" s="223" t="str">
        <f t="shared" ca="1" si="163"/>
        <v>0.386041108782043+1.27260698614292i</v>
      </c>
      <c r="EJ113" s="223" t="str">
        <f t="shared" ca="1" si="164"/>
        <v>0.76575048591302+1.08728214929401i</v>
      </c>
      <c r="EK113" s="223" t="str">
        <f t="shared" ca="1" si="165"/>
        <v>1.0681622225724+0.792203095877953i</v>
      </c>
      <c r="EL113" s="223" t="str">
        <f t="shared" ca="1" si="166"/>
        <v>1.26274977764177+0.417156179284316i</v>
      </c>
      <c r="EM113" s="223" t="str">
        <f t="shared" ca="1" si="167"/>
        <v>1.32987077524451+1.62920261459192E-14i</v>
      </c>
      <c r="EN113" s="223"/>
      <c r="EO113" s="223"/>
      <c r="EP113" s="223"/>
    </row>
    <row r="114" spans="1:146" ht="15.75" thickBot="1">
      <c r="A114" s="257">
        <f t="shared" si="168"/>
        <v>2.7343749999999997E-4</v>
      </c>
      <c r="B114" s="256">
        <v>14</v>
      </c>
      <c r="C114" s="230">
        <f t="shared" si="169"/>
        <v>2800</v>
      </c>
      <c r="D114" s="229">
        <f t="shared" si="170"/>
        <v>17592.91886010284</v>
      </c>
      <c r="E114" s="229" t="str">
        <f t="shared" si="171"/>
        <v>17592.9188601028i</v>
      </c>
      <c r="F114" s="229" t="str">
        <f t="shared" si="172"/>
        <v>2.85007702591148-0.304496622651076i</v>
      </c>
      <c r="G114" s="229" t="str">
        <f t="shared" si="173"/>
        <v>-0.247883905661096+0.0279715080084195i</v>
      </c>
      <c r="H114" s="229" t="str">
        <f t="shared" si="38"/>
        <v>0.585337334947667-0.0248756872926154i</v>
      </c>
      <c r="I114" s="229" t="str">
        <f t="shared" si="174"/>
        <v>-0.343199305742115-0.0167194300718492i</v>
      </c>
      <c r="J114" s="255" t="str">
        <f ca="1">IMPRODUCT(1/N_FFT2,AC100)</f>
        <v>0.00491105409202977+2.71640345871787E-06i</v>
      </c>
      <c r="K114" s="254" t="str">
        <f t="shared" ca="1" si="175"/>
        <v>-0.00168542493812892-0.0000830422932519081i</v>
      </c>
      <c r="N114" s="246">
        <f t="shared" ca="1" si="176"/>
        <v>1.3371587170837747</v>
      </c>
      <c r="O114" s="223">
        <f t="shared" ca="1" si="39"/>
        <v>-1.3298412829162252</v>
      </c>
      <c r="P114" s="223" t="str">
        <f t="shared" ca="1" si="40"/>
        <v>-1.25210416756515+0.448010034836569i</v>
      </c>
      <c r="Q114" s="223" t="str">
        <f t="shared" ca="1" si="41"/>
        <v>-1.02798121300755+0.843642378885619i</v>
      </c>
      <c r="R114" s="223" t="str">
        <f t="shared" ca="1" si="42"/>
        <v>-0.683675052888666+1.14064291511671i</v>
      </c>
      <c r="S114" s="223" t="str">
        <f t="shared" ca="1" si="43"/>
        <v>-0.259439164114474+1.30428875555678i</v>
      </c>
      <c r="T114" s="223" t="str">
        <f t="shared" ca="1" si="44"/>
        <v>0.195128242392628+1.31544775904216i</v>
      </c>
      <c r="U114" s="223" t="str">
        <f t="shared" ca="1" si="45"/>
        <v>0.626882841263205+1.17281530561212i</v>
      </c>
      <c r="V114" s="223" t="str">
        <f t="shared" ca="1" si="46"/>
        <v>0.985347395120263+0.893066822067634i</v>
      </c>
      <c r="W114" s="223" t="str">
        <f t="shared" ca="1" si="47"/>
        <v>1.22861314277485+0.508908226647174i</v>
      </c>
      <c r="X114" s="223" t="str">
        <f t="shared" ca="1" si="48"/>
        <v>1.32823943085078+0.0652522189772925i</v>
      </c>
      <c r="Y114" s="223" t="str">
        <f t="shared" ca="1" si="49"/>
        <v>1.2725787637444-0.386032547611001i</v>
      </c>
      <c r="Z114" s="223" t="str">
        <f t="shared" ca="1" si="50"/>
        <v>1.0681385341122-0.79218552731852i</v>
      </c>
      <c r="AA114" s="223" t="str">
        <f t="shared" ca="1" si="51"/>
        <v>0.738820231428858-1.10572261593027i</v>
      </c>
      <c r="AB114" s="223" t="str">
        <f t="shared" ca="1" si="52"/>
        <v>0.323125074165769-1.28998760621707i</v>
      </c>
      <c r="AC114" s="223" t="str">
        <f t="shared" ca="1" si="53"/>
        <v>-0.130347239643642-1.32343773365639i</v>
      </c>
      <c r="AD114" s="223" t="str">
        <f t="shared" ca="1" si="54"/>
        <v>-0.568580413964687-1.20216228130981i</v>
      </c>
      <c r="AE114" s="223" t="str">
        <f t="shared" ca="1" si="55"/>
        <v>-0.940339789051883-0.940339789051879i</v>
      </c>
      <c r="AF114" s="223" t="str">
        <f t="shared" ca="1" si="56"/>
        <v>-1.20216228130981-0.568580413964694i</v>
      </c>
      <c r="AG114" s="223" t="str">
        <f t="shared" ca="1" si="57"/>
        <v>-1.32343773365639-0.130347239643637i</v>
      </c>
      <c r="AH114" s="223" t="str">
        <f t="shared" ca="1" si="58"/>
        <v>-1.28998760621707+0.323125074165773i</v>
      </c>
      <c r="AI114" s="223" t="str">
        <f t="shared" ca="1" si="59"/>
        <v>-1.10572261593027+0.738820231428851i</v>
      </c>
      <c r="AJ114" s="223" t="str">
        <f t="shared" ca="1" si="60"/>
        <v>-0.792185527318516+1.0681385341122i</v>
      </c>
      <c r="AK114" s="223" t="str">
        <f t="shared" ca="1" si="61"/>
        <v>-0.386032547610997+1.2725787637444i</v>
      </c>
      <c r="AL114" s="223" t="str">
        <f t="shared" ca="1" si="62"/>
        <v>0.0652522189772838+1.32823943085078i</v>
      </c>
      <c r="AM114" s="223" t="str">
        <f t="shared" ca="1" si="63"/>
        <v>0.508908226647178+1.22861314277485i</v>
      </c>
      <c r="AN114" s="223" t="str">
        <f t="shared" ca="1" si="64"/>
        <v>0.893066822067638+0.985347395120261i</v>
      </c>
      <c r="AO114" s="223" t="str">
        <f t="shared" ca="1" si="65"/>
        <v>1.17281530561212+0.626882841263201i</v>
      </c>
      <c r="AP114" s="223" t="str">
        <f t="shared" ca="1" si="66"/>
        <v>1.31544775904216+0.195128242392622i</v>
      </c>
      <c r="AQ114" s="223" t="str">
        <f t="shared" ca="1" si="67"/>
        <v>1.30428875555678-0.259439164114466i</v>
      </c>
      <c r="AR114" s="223" t="str">
        <f t="shared" ca="1" si="68"/>
        <v>1.30428875555678-0.259439164114466i</v>
      </c>
      <c r="AS114" s="223" t="str">
        <f t="shared" ca="1" si="69"/>
        <v>0.843642378885628-1.02798121300755i</v>
      </c>
      <c r="AT114" s="223" t="str">
        <f t="shared" ca="1" si="70"/>
        <v>0.44801003483656-1.25210416756515i</v>
      </c>
      <c r="AU114" s="223" t="str">
        <f t="shared" ca="1" si="71"/>
        <v>-3.25015786675871E-14-1.32984128291623i</v>
      </c>
      <c r="AV114" s="223" t="str">
        <f t="shared" ca="1" si="72"/>
        <v>-0.448010034836618-1.25210416756513i</v>
      </c>
      <c r="AW114" s="223" t="str">
        <f t="shared" ca="1" si="73"/>
        <v>-0.843642378885575-1.02798121300759i</v>
      </c>
      <c r="AX114" s="223" t="str">
        <f t="shared" ca="1" si="74"/>
        <v>-1.14064291511669-0.683675052888697i</v>
      </c>
      <c r="AY114" s="223" t="str">
        <f t="shared" ca="1" si="75"/>
        <v>-1.30428875555678-0.259439164114482i</v>
      </c>
      <c r="AZ114" s="223" t="str">
        <f t="shared" ca="1" si="76"/>
        <v>-1.31544775904216+0.195128242392633i</v>
      </c>
      <c r="BA114" s="223" t="str">
        <f t="shared" ca="1" si="77"/>
        <v>-1.1728153056121+0.626882841263234i</v>
      </c>
      <c r="BB114" s="223" t="str">
        <f t="shared" ca="1" si="78"/>
        <v>-0.893066822067602+0.985347395120293i</v>
      </c>
      <c r="BC114" s="223" t="str">
        <f t="shared" ca="1" si="79"/>
        <v>-0.508908226647232+1.22861314277483i</v>
      </c>
      <c r="BD114" s="223" t="str">
        <f t="shared" ca="1" si="80"/>
        <v>-0.0652522189773274+1.32823943085078i</v>
      </c>
      <c r="BE114" s="223" t="str">
        <f t="shared" ca="1" si="81"/>
        <v>0.386032547610981+1.27257876374441i</v>
      </c>
      <c r="BF114" s="223" t="str">
        <f t="shared" ca="1" si="82"/>
        <v>0.792185527318526+1.06813853411219i</v>
      </c>
      <c r="BG114" s="223" t="str">
        <f t="shared" ca="1" si="83"/>
        <v>1.10572261593029+0.738820231428832i</v>
      </c>
      <c r="BH114" s="223" t="str">
        <f t="shared" ca="1" si="84"/>
        <v>1.28998760621708+0.323125074165725i</v>
      </c>
      <c r="BI114" s="223" t="str">
        <f t="shared" ca="1" si="85"/>
        <v>1.32343773365639-0.13034723964358i</v>
      </c>
      <c r="BJ114" s="223" t="str">
        <f t="shared" ca="1" si="86"/>
        <v>1.20216228130983-0.568580413964654i</v>
      </c>
      <c r="BK114" s="223" t="str">
        <f t="shared" ca="1" si="87"/>
        <v>0.940339789051894-0.940339789051868i</v>
      </c>
      <c r="BL114" s="223" t="str">
        <f t="shared" ca="1" si="88"/>
        <v>0.568580413964691-1.20216228130981i</v>
      </c>
      <c r="BM114" s="223" t="str">
        <f t="shared" ca="1" si="89"/>
        <v>0.130347239643617-1.32343773365639i</v>
      </c>
      <c r="BN114" s="223" t="str">
        <f t="shared" ca="1" si="90"/>
        <v>-0.323125074165816-1.28998760621706i</v>
      </c>
      <c r="BO114" s="223" t="str">
        <f t="shared" ca="1" si="91"/>
        <v>-0.738820231428912-1.10572261593023i</v>
      </c>
      <c r="BP114" s="223" t="str">
        <f t="shared" ca="1" si="92"/>
        <v>-1.06813853411217-0.792185527318555i</v>
      </c>
      <c r="BQ114" s="223" t="str">
        <f t="shared" ca="1" si="93"/>
        <v>-1.2725787637444-0.386032547611019i</v>
      </c>
      <c r="BR114" s="223" t="str">
        <f t="shared" ca="1" si="94"/>
        <v>-1.32823943085078+0.0652522189772903i</v>
      </c>
      <c r="BS114" s="223" t="str">
        <f t="shared" ca="1" si="95"/>
        <v>-1.22861314277484+0.508908226647194i</v>
      </c>
      <c r="BT114" s="223" t="str">
        <f t="shared" ca="1" si="96"/>
        <v>-0.985347395120229+0.893066822067672i</v>
      </c>
      <c r="BU114" s="223" t="str">
        <f t="shared" ca="1" si="97"/>
        <v>-0.626882841263266+1.17281530561208i</v>
      </c>
      <c r="BV114" s="223" t="str">
        <f t="shared" ca="1" si="98"/>
        <v>-0.195128242392672+1.31544775904215i</v>
      </c>
      <c r="BW114" s="223" t="str">
        <f t="shared" ca="1" si="99"/>
        <v>0.259439164114445+1.30428875555679i</v>
      </c>
      <c r="BX114" s="223" t="str">
        <f t="shared" ca="1" si="100"/>
        <v>0.683675052888662+1.14064291511671i</v>
      </c>
      <c r="BY114" s="223" t="str">
        <f t="shared" ca="1" si="101"/>
        <v>1.02798121300757+0.843642378885603i</v>
      </c>
      <c r="BZ114" s="223" t="str">
        <f t="shared" ca="1" si="102"/>
        <v>1.25210416756516+0.44801003483653i</v>
      </c>
      <c r="CA114" s="223" t="str">
        <f t="shared" ca="1" si="103"/>
        <v>1.32984128291623-6.50031573351742E-14i</v>
      </c>
      <c r="CB114" s="223" t="str">
        <f t="shared" ca="1" si="104"/>
        <v>1.25210416756516-0.448010034836524i</v>
      </c>
      <c r="CC114" s="223" t="str">
        <f t="shared" ca="1" si="105"/>
        <v>1.02798121300757-0.843642378885598i</v>
      </c>
      <c r="CD114" s="223" t="str">
        <f t="shared" ca="1" si="106"/>
        <v>0.683675052888669-1.14064291511671i</v>
      </c>
      <c r="CE114" s="223" t="str">
        <f t="shared" ca="1" si="107"/>
        <v>0.259439164114451-1.30428875555679i</v>
      </c>
      <c r="CF114" s="223" t="str">
        <f t="shared" ca="1" si="108"/>
        <v>-0.195128242392665-1.31544775904215i</v>
      </c>
      <c r="CG114" s="223" t="str">
        <f t="shared" ca="1" si="109"/>
        <v>-0.626882841263261-1.17281530561209i</v>
      </c>
      <c r="CH114" s="223" t="str">
        <f t="shared" ca="1" si="110"/>
        <v>-0.985347395120225-0.893066822067678i</v>
      </c>
      <c r="CI114" s="223" t="str">
        <f t="shared" ca="1" si="111"/>
        <v>-1.22861314277484-0.508908226647201i</v>
      </c>
      <c r="CJ114" s="223" t="str">
        <f t="shared" ca="1" si="112"/>
        <v>-1.32823943085078-0.0652522189772972i</v>
      </c>
      <c r="CK114" s="223" t="str">
        <f t="shared" ca="1" si="113"/>
        <v>-1.2725787637444+0.386032547611012i</v>
      </c>
      <c r="CL114" s="223" t="str">
        <f t="shared" ca="1" si="114"/>
        <v>-1.06813853411217+0.792185527318549i</v>
      </c>
      <c r="CM114" s="223" t="str">
        <f t="shared" ca="1" si="115"/>
        <v>-0.738820231428803+1.10572261593031i</v>
      </c>
      <c r="CN114" s="223" t="str">
        <f t="shared" ca="1" si="116"/>
        <v>-0.323125074165822+1.28998760621705i</v>
      </c>
      <c r="CO114" s="223" t="str">
        <f t="shared" ca="1" si="117"/>
        <v>0.13034723964361+1.32343773365639i</v>
      </c>
      <c r="CP114" s="223" t="str">
        <f t="shared" ca="1" si="118"/>
        <v>0.568580413964686+1.20216228130981i</v>
      </c>
      <c r="CQ114" s="223" t="str">
        <f t="shared" ca="1" si="119"/>
        <v>0.94033978905189+0.940339789051872i</v>
      </c>
      <c r="CR114" s="223" t="str">
        <f t="shared" ca="1" si="120"/>
        <v>1.20216228130983+0.568580413964661i</v>
      </c>
      <c r="CS114" s="223" t="str">
        <f t="shared" ca="1" si="121"/>
        <v>1.32343773365639+0.130347239643587i</v>
      </c>
      <c r="CT114" s="223" t="str">
        <f t="shared" ca="1" si="122"/>
        <v>1.28998760621708-0.323125074165716i</v>
      </c>
      <c r="CU114" s="223" t="str">
        <f t="shared" ca="1" si="123"/>
        <v>1.10572261593029-0.738820231428827i</v>
      </c>
      <c r="CV114" s="223" t="str">
        <f t="shared" ca="1" si="124"/>
        <v>0.792185527318531-1.06813853411219i</v>
      </c>
      <c r="CW114" s="223" t="str">
        <f t="shared" ca="1" si="125"/>
        <v>0.386032547610985-1.27257876374441i</v>
      </c>
      <c r="CX114" s="223" t="str">
        <f t="shared" ca="1" si="126"/>
        <v>-0.0652522189773203-1.32823943085078i</v>
      </c>
      <c r="CY114" s="223" t="str">
        <f t="shared" ca="1" si="127"/>
        <v>-0.508908226647222-1.22861314277483i</v>
      </c>
      <c r="CZ114" s="223" t="str">
        <f t="shared" ca="1" si="128"/>
        <v>-0.893066822067597-0.985347395120298i</v>
      </c>
      <c r="DA114" s="223" t="str">
        <f t="shared" ca="1" si="129"/>
        <v>-1.1728153056121-0.626882841263239i</v>
      </c>
      <c r="DB114" s="223" t="str">
        <f t="shared" ca="1" si="130"/>
        <v>-1.31544775904216-0.195128242392637i</v>
      </c>
      <c r="DC114" s="223" t="str">
        <f t="shared" ca="1" si="131"/>
        <v>-1.30428875555678+0.259439164114474i</v>
      </c>
      <c r="DD114" s="223" t="str">
        <f t="shared" ca="1" si="132"/>
        <v>-1.1406429151167+0.683675052888693i</v>
      </c>
      <c r="DE114" s="223" t="str">
        <f t="shared" ca="1" si="133"/>
        <v>-0.843642378885584+1.02798121300758i</v>
      </c>
      <c r="DF114" s="223" t="str">
        <f t="shared" ca="1" si="134"/>
        <v>-0.448010034836622+1.25210416756513i</v>
      </c>
      <c r="DG114" s="223" t="str">
        <f t="shared" ca="1" si="135"/>
        <v>-3.7144805516066E-14+1.32984128291623i</v>
      </c>
      <c r="DH114" s="223" t="str">
        <f t="shared" ca="1" si="136"/>
        <v>0.448010034836553+1.25210416756515i</v>
      </c>
      <c r="DI114" s="223" t="str">
        <f t="shared" ca="1" si="137"/>
        <v>0.843642378885622+1.02798121300755i</v>
      </c>
      <c r="DJ114" s="223" t="str">
        <f t="shared" ca="1" si="138"/>
        <v>1.14064291511673+0.683675052888638i</v>
      </c>
      <c r="DK114" s="223" t="str">
        <f t="shared" ca="1" si="139"/>
        <v>1.30428875555679+0.259439164114418i</v>
      </c>
      <c r="DL114" s="223" t="str">
        <f t="shared" ca="1" si="140"/>
        <v>1.31544775904217-0.195128242392564i</v>
      </c>
      <c r="DM114" s="223" t="str">
        <f t="shared" ca="1" si="141"/>
        <v>1.17281530561214-0.62688284126317i</v>
      </c>
      <c r="DN114" s="223" t="str">
        <f t="shared" ca="1" si="142"/>
        <v>0.893066822067655-0.985347395120245i</v>
      </c>
      <c r="DO114" s="223" t="str">
        <f t="shared" ca="1" si="143"/>
        <v>0.508908226647169-1.22861314277485i</v>
      </c>
      <c r="DP114" s="223" t="str">
        <f t="shared" ca="1" si="144"/>
        <v>0.0652522189772625-1.32823943085078i</v>
      </c>
      <c r="DQ114" s="223" t="str">
        <f t="shared" ca="1" si="145"/>
        <v>-0.386032547611041-1.27257876374439i</v>
      </c>
      <c r="DR114" s="223" t="str">
        <f t="shared" ca="1" si="146"/>
        <v>-0.792185527318467-1.06813853411224i</v>
      </c>
      <c r="DS114" s="223" t="str">
        <f t="shared" ca="1" si="147"/>
        <v>-1.10572261593025-0.738820231428892i</v>
      </c>
      <c r="DT114" s="223" t="str">
        <f t="shared" ca="1" si="148"/>
        <v>-1.28998760621706-0.323125074165789i</v>
      </c>
      <c r="DU114" s="223" t="str">
        <f t="shared" ca="1" si="149"/>
        <v>-1.32343773365639+0.130347239643645i</v>
      </c>
      <c r="DV114" s="223" t="str">
        <f t="shared" ca="1" si="150"/>
        <v>-1.2021622813098+0.568580413964713i</v>
      </c>
      <c r="DW114" s="223" t="str">
        <f t="shared" ca="1" si="151"/>
        <v>-0.940339789051851+0.940339789051911i</v>
      </c>
      <c r="DX114" s="223" t="str">
        <f t="shared" ca="1" si="152"/>
        <v>-0.568580413964757+1.20216228130978i</v>
      </c>
      <c r="DY114" s="223" t="str">
        <f t="shared" ca="1" si="153"/>
        <v>-0.130347239643684+1.32343773365638i</v>
      </c>
      <c r="DZ114" s="223" t="str">
        <f t="shared" ca="1" si="154"/>
        <v>0.32312507416575+1.28998760621707i</v>
      </c>
      <c r="EA114" s="223" t="str">
        <f t="shared" ca="1" si="155"/>
        <v>0.738820231428852+1.10572261593027i</v>
      </c>
      <c r="EB114" s="223" t="str">
        <f t="shared" ca="1" si="156"/>
        <v>1.06813853411221+0.792185527318507i</v>
      </c>
      <c r="EC114" s="223" t="str">
        <f t="shared" ca="1" si="157"/>
        <v>1.27257876374441+0.386032547610962i</v>
      </c>
      <c r="ED114" s="223" t="str">
        <f t="shared" ca="1" si="158"/>
        <v>1.32823943085079-0.0652522189772231i</v>
      </c>
      <c r="EE114" s="223" t="str">
        <f t="shared" ca="1" si="159"/>
        <v>1.22861314277487-0.508908226647133i</v>
      </c>
      <c r="EF114" s="223" t="str">
        <f t="shared" ca="1" si="160"/>
        <v>0.985347395120278-0.893066822067618i</v>
      </c>
      <c r="EG114" s="223" t="str">
        <f t="shared" ca="1" si="161"/>
        <v>0.626882841263213-1.17281530561211i</v>
      </c>
      <c r="EH114" s="223" t="str">
        <f t="shared" ca="1" si="162"/>
        <v>0.195128242392612-1.31544775904216i</v>
      </c>
      <c r="EI114" s="223" t="str">
        <f t="shared" ca="1" si="163"/>
        <v>-0.259439164114508-1.30428875555677i</v>
      </c>
      <c r="EJ114" s="223" t="str">
        <f t="shared" ca="1" si="164"/>
        <v>-0.683675052888718-1.14064291511668i</v>
      </c>
      <c r="EK114" s="223" t="str">
        <f t="shared" ca="1" si="165"/>
        <v>-1.02798121300752-0.843642378885659i</v>
      </c>
      <c r="EL114" s="223" t="str">
        <f t="shared" ca="1" si="166"/>
        <v>-1.25210416756514-0.448010034836598i</v>
      </c>
      <c r="EM114" s="223" t="str">
        <f t="shared" ca="1" si="167"/>
        <v>-1.32984128291623-1.17300448231541E-14i</v>
      </c>
      <c r="EN114" s="223"/>
      <c r="EO114" s="223"/>
      <c r="EP114" s="223"/>
    </row>
    <row r="115" spans="1:146" ht="15.75" thickBot="1">
      <c r="A115" s="257">
        <f t="shared" si="168"/>
        <v>2.9296874999999999E-4</v>
      </c>
      <c r="B115" s="256">
        <v>15</v>
      </c>
      <c r="C115" s="230">
        <f t="shared" si="169"/>
        <v>3000</v>
      </c>
      <c r="D115" s="229">
        <f t="shared" si="170"/>
        <v>18849.555921538758</v>
      </c>
      <c r="E115" s="229" t="str">
        <f t="shared" si="171"/>
        <v>18849.5559215388i</v>
      </c>
      <c r="F115" s="229" t="str">
        <f t="shared" si="172"/>
        <v>2.84789152788346-0.300581631761385i</v>
      </c>
      <c r="G115" s="229" t="str">
        <f t="shared" si="173"/>
        <v>-0.247730925325567+0.0286550175005199i</v>
      </c>
      <c r="H115" s="229" t="str">
        <f t="shared" si="38"/>
        <v>0.585120890277566-0.0214480149563334i</v>
      </c>
      <c r="I115" s="229" t="str">
        <f t="shared" si="174"/>
        <v>-0.343078381683312-0.0189146008550416i</v>
      </c>
      <c r="J115" s="255" t="str">
        <f ca="1">IMPRODUCT(1/N_FFT2,AD100)</f>
        <v>0.0582720382539973+0.000142189863126309i</v>
      </c>
      <c r="K115" s="254" t="str">
        <f t="shared" ca="1" si="175"/>
        <v>-0.0199891871170628-0.00115097461271722i</v>
      </c>
      <c r="N115" s="246">
        <f t="shared" ca="1" si="176"/>
        <v>1.3371908702120741</v>
      </c>
      <c r="O115" s="223">
        <f t="shared" ca="1" si="39"/>
        <v>-1.3298091297879258</v>
      </c>
      <c r="P115" s="223" t="str">
        <f t="shared" ca="1" si="40"/>
        <v>-1.24070234191683+0.478591705349586i</v>
      </c>
      <c r="Q115" s="223" t="str">
        <f t="shared" ca="1" si="41"/>
        <v>-0.985323571223662+0.893045229346403i</v>
      </c>
      <c r="R115" s="223" t="str">
        <f t="shared" ca="1" si="42"/>
        <v>-0.597897251030787+1.18781783067824i</v>
      </c>
      <c r="S115" s="223" t="str">
        <f t="shared" ca="1" si="43"/>
        <v>-0.130344088085948+1.32340573535419i</v>
      </c>
      <c r="T115" s="223" t="str">
        <f t="shared" ca="1" si="44"/>
        <v>0.354677059921033+1.28163821136586i</v>
      </c>
      <c r="U115" s="223" t="str">
        <f t="shared" ca="1" si="45"/>
        <v>0.792166373722351+1.06811270847739i</v>
      </c>
      <c r="V115" s="223" t="str">
        <f t="shared" ca="1" si="46"/>
        <v>1.12349398440294+0.711444719340669i</v>
      </c>
      <c r="W115" s="223" t="str">
        <f t="shared" ca="1" si="47"/>
        <v>1.30425722024183+0.259432891350315i</v>
      </c>
      <c r="X115" s="223" t="str">
        <f t="shared" ca="1" si="48"/>
        <v>1.31023120422474-0.227346680519229i</v>
      </c>
      <c r="Y115" s="223" t="str">
        <f t="shared" ca="1" si="49"/>
        <v>1.14061533645867-0.683658522877174i</v>
      </c>
      <c r="Z115" s="223" t="str">
        <f t="shared" ca="1" si="50"/>
        <v>0.818140586088068-1.04835027689355i</v>
      </c>
      <c r="AA115" s="223" t="str">
        <f t="shared" ca="1" si="51"/>
        <v>0.386023214050521-1.27254799511902i</v>
      </c>
      <c r="AB115" s="223" t="str">
        <f t="shared" ca="1" si="52"/>
        <v>-0.0978268283037017-1.32620595434169i</v>
      </c>
      <c r="AC115" s="223" t="str">
        <f t="shared" ca="1" si="53"/>
        <v>-0.568566666730913-1.20213321522609i</v>
      </c>
      <c r="AD115" s="223" t="str">
        <f t="shared" ca="1" si="54"/>
        <v>-0.963110383131135-0.91695731175029i</v>
      </c>
      <c r="AE115" s="223" t="str">
        <f t="shared" ca="1" si="55"/>
        <v>-1.22858343715771-0.50889592217768i</v>
      </c>
      <c r="AF115" s="223" t="str">
        <f t="shared" ca="1" si="56"/>
        <v>-1.32940861614042-0.0326351497459761i</v>
      </c>
      <c r="AG115" s="223" t="str">
        <f t="shared" ca="1" si="57"/>
        <v>-1.25207389397802+0.44799920277389i</v>
      </c>
      <c r="AH115" s="223" t="str">
        <f t="shared" ca="1" si="58"/>
        <v>-1.00694323724051+0.868595209889464i</v>
      </c>
      <c r="AI115" s="223" t="str">
        <f t="shared" ca="1" si="59"/>
        <v>-0.626867684383446+1.17278694908455i</v>
      </c>
      <c r="AJ115" s="223" t="str">
        <f t="shared" ca="1" si="60"/>
        <v>-0.162782833463425+1.31980834623704i</v>
      </c>
      <c r="AK115" s="223" t="str">
        <f t="shared" ca="1" si="61"/>
        <v>0.323117261592865+1.28995641667773i</v>
      </c>
      <c r="AL115" s="223" t="str">
        <f t="shared" ca="1" si="62"/>
        <v>0.765714989954125+1.08723174890493i</v>
      </c>
      <c r="AM115" s="223" t="str">
        <f t="shared" ca="1" si="63"/>
        <v>1.10569588158115+0.738802368107876i</v>
      </c>
      <c r="AN115" s="223" t="str">
        <f t="shared" ca="1" si="64"/>
        <v>1.29749760047876+0.291362829508459i</v>
      </c>
      <c r="AO115" s="223" t="str">
        <f t="shared" ca="1" si="65"/>
        <v>1.31541595392292-0.195123524548853i</v>
      </c>
      <c r="AP115" s="223" t="str">
        <f t="shared" ca="1" si="66"/>
        <v>1.15704962448607-0.655460516083125i</v>
      </c>
      <c r="AQ115" s="223" t="str">
        <f t="shared" ca="1" si="67"/>
        <v>0.84362198115697-1.02795635830326i</v>
      </c>
      <c r="AR115" s="223" t="str">
        <f t="shared" ca="1" si="68"/>
        <v>0.84362198115697-1.02795635830326i</v>
      </c>
      <c r="AS115" s="223" t="str">
        <f t="shared" ca="1" si="69"/>
        <v>-0.0652506412980391-1.32820731645234i</v>
      </c>
      <c r="AT115" s="223" t="str">
        <f t="shared" ca="1" si="70"/>
        <v>-0.538893599131127-1.21572447967573i</v>
      </c>
      <c r="AU115" s="223" t="str">
        <f t="shared" ca="1" si="71"/>
        <v>-0.940317053356801-0.940317053356847i</v>
      </c>
      <c r="AV115" s="223" t="str">
        <f t="shared" ca="1" si="72"/>
        <v>-1.21572447967576-0.538893599131065i</v>
      </c>
      <c r="AW115" s="223" t="str">
        <f t="shared" ca="1" si="73"/>
        <v>-1.32820731645233-0.065250641298104i</v>
      </c>
      <c r="AX115" s="223" t="str">
        <f t="shared" ca="1" si="74"/>
        <v>-1.26269124354353+0.417136842230229i</v>
      </c>
      <c r="AY115" s="223" t="str">
        <f t="shared" ca="1" si="75"/>
        <v>-1.0279563583033+0.843621981156921i</v>
      </c>
      <c r="AZ115" s="223" t="str">
        <f t="shared" ca="1" si="76"/>
        <v>-0.655460516083124+1.15704962448607i</v>
      </c>
      <c r="BA115" s="223" t="str">
        <f t="shared" ca="1" si="77"/>
        <v>-0.195123524548917+1.31541595392291i</v>
      </c>
      <c r="BB115" s="223" t="str">
        <f t="shared" ca="1" si="78"/>
        <v>0.29136282950846+1.29749760047876i</v>
      </c>
      <c r="BC115" s="223" t="str">
        <f t="shared" ca="1" si="79"/>
        <v>0.73880236810792+1.10569588158112i</v>
      </c>
      <c r="BD115" s="223" t="str">
        <f t="shared" ca="1" si="80"/>
        <v>1.08723174890492+0.765714989954136i</v>
      </c>
      <c r="BE115" s="223" t="str">
        <f t="shared" ca="1" si="81"/>
        <v>1.28995641667774+0.323117261592827i</v>
      </c>
      <c r="BF115" s="223" t="str">
        <f t="shared" ca="1" si="82"/>
        <v>1.31980834623704-0.162782833463398i</v>
      </c>
      <c r="BG115" s="223" t="str">
        <f t="shared" ca="1" si="83"/>
        <v>1.17278694908453-0.626867684383483i</v>
      </c>
      <c r="BH115" s="223" t="str">
        <f t="shared" ca="1" si="84"/>
        <v>0.868595209889492-1.00694323724049i</v>
      </c>
      <c r="BI115" s="223" t="str">
        <f t="shared" ca="1" si="85"/>
        <v>0.447999202773863-1.25207389397803i</v>
      </c>
      <c r="BJ115" s="223" t="str">
        <f t="shared" ca="1" si="86"/>
        <v>-0.0326351497459383-1.32940861614042i</v>
      </c>
      <c r="BK115" s="223" t="str">
        <f t="shared" ca="1" si="87"/>
        <v>-0.508895922177694-1.2285834371577i</v>
      </c>
      <c r="BL115" s="223" t="str">
        <f t="shared" ca="1" si="88"/>
        <v>-0.916957311750253-0.96311038313117i</v>
      </c>
      <c r="BM115" s="223" t="str">
        <f t="shared" ca="1" si="89"/>
        <v>-1.20213321522609-0.568566666730912i</v>
      </c>
      <c r="BN115" s="223" t="str">
        <f t="shared" ca="1" si="90"/>
        <v>-1.32620595434169-0.0978268283037653i</v>
      </c>
      <c r="BO115" s="223" t="str">
        <f t="shared" ca="1" si="91"/>
        <v>-1.27254799511901+0.386023214050524i</v>
      </c>
      <c r="BP115" s="223" t="str">
        <f t="shared" ca="1" si="92"/>
        <v>-1.04835027689352+0.818140586088112i</v>
      </c>
      <c r="BQ115" s="223" t="str">
        <f t="shared" ca="1" si="93"/>
        <v>-0.683658522877184+1.14061533645866i</v>
      </c>
      <c r="BR115" s="223" t="str">
        <f t="shared" ca="1" si="94"/>
        <v>-0.227346680519189+1.31023120422474i</v>
      </c>
      <c r="BS115" s="223" t="str">
        <f t="shared" ca="1" si="95"/>
        <v>0.259432891350291+1.30425722024183i</v>
      </c>
      <c r="BT115" s="223" t="str">
        <f t="shared" ca="1" si="96"/>
        <v>0.711444719340704+1.12349398440292i</v>
      </c>
      <c r="BU115" s="223" t="str">
        <f t="shared" ca="1" si="97"/>
        <v>1.06811270847736+0.792166373722383i</v>
      </c>
      <c r="BV115" s="223" t="str">
        <f t="shared" ca="1" si="98"/>
        <v>1.28163821136587+0.354677059921007i</v>
      </c>
      <c r="BW115" s="223" t="str">
        <f t="shared" ca="1" si="99"/>
        <v>1.32340573535419-0.13034408808591i</v>
      </c>
      <c r="BX115" s="223" t="str">
        <f t="shared" ca="1" si="100"/>
        <v>1.18781783067823-0.5978972510308i</v>
      </c>
      <c r="BY115" s="223" t="str">
        <f t="shared" ca="1" si="101"/>
        <v>0.893045229346443-0.985323571223626i</v>
      </c>
      <c r="BZ115" s="223" t="str">
        <f t="shared" ca="1" si="102"/>
        <v>0.478591705349581-1.24070234191683i</v>
      </c>
      <c r="CA115" s="223" t="str">
        <f t="shared" ca="1" si="103"/>
        <v>6.50017298559955E-14-1.32980912978793i</v>
      </c>
      <c r="CB115" s="223" t="str">
        <f t="shared" ca="1" si="104"/>
        <v>-0.478591705349582-1.24070234191683i</v>
      </c>
      <c r="CC115" s="223" t="str">
        <f t="shared" ca="1" si="105"/>
        <v>-0.893045229346444-0.985323571223624i</v>
      </c>
      <c r="CD115" s="223" t="str">
        <f t="shared" ca="1" si="106"/>
        <v>-1.18781783067823-0.597897251030797i</v>
      </c>
      <c r="CE115" s="223" t="str">
        <f t="shared" ca="1" si="107"/>
        <v>-1.32340573535419-0.130344088085908i</v>
      </c>
      <c r="CF115" s="223" t="str">
        <f t="shared" ca="1" si="108"/>
        <v>-1.28163821136587+0.354677059921008i</v>
      </c>
      <c r="CG115" s="223" t="str">
        <f t="shared" ca="1" si="109"/>
        <v>-1.06811270847736+0.792166373722384i</v>
      </c>
      <c r="CH115" s="223" t="str">
        <f t="shared" ca="1" si="110"/>
        <v>-0.711444719340703+1.12349398440292i</v>
      </c>
      <c r="CI115" s="223" t="str">
        <f t="shared" ca="1" si="111"/>
        <v>-0.259432891350288+1.30425722024183i</v>
      </c>
      <c r="CJ115" s="223" t="str">
        <f t="shared" ca="1" si="112"/>
        <v>0.227346680519191+1.31023120422474i</v>
      </c>
      <c r="CK115" s="223" t="str">
        <f t="shared" ca="1" si="113"/>
        <v>0.683658522877185+1.14061533645866i</v>
      </c>
      <c r="CL115" s="223" t="str">
        <f t="shared" ca="1" si="114"/>
        <v>1.04835027689352+0.818140586088109i</v>
      </c>
      <c r="CM115" s="223" t="str">
        <f t="shared" ca="1" si="115"/>
        <v>1.27254799511902+0.386023214050521i</v>
      </c>
      <c r="CN115" s="223" t="str">
        <f t="shared" ca="1" si="116"/>
        <v>1.3262059543417-0.0978268283036357i</v>
      </c>
      <c r="CO115" s="223" t="str">
        <f t="shared" ca="1" si="117"/>
        <v>1.20213321522609-0.568566666730913i</v>
      </c>
      <c r="CP115" s="223" t="str">
        <f t="shared" ca="1" si="118"/>
        <v>0.916957311750251-0.963110383131171i</v>
      </c>
      <c r="CQ115" s="223" t="str">
        <f t="shared" ca="1" si="119"/>
        <v>0.508895922177692-1.2285834371577i</v>
      </c>
      <c r="CR115" s="223" t="str">
        <f t="shared" ca="1" si="120"/>
        <v>0.0326351497459359-1.32940861614042i</v>
      </c>
      <c r="CS115" s="223" t="str">
        <f t="shared" ca="1" si="121"/>
        <v>-0.447999202773865-1.25207389397803i</v>
      </c>
      <c r="CT115" s="223" t="str">
        <f t="shared" ca="1" si="122"/>
        <v>-0.868595209889493-1.00694323724049i</v>
      </c>
      <c r="CU115" s="223" t="str">
        <f t="shared" ca="1" si="123"/>
        <v>-1.17278694908454-0.62686768438348i</v>
      </c>
      <c r="CV115" s="223" t="str">
        <f t="shared" ca="1" si="124"/>
        <v>-1.31980834623704-0.162782833463398i</v>
      </c>
      <c r="CW115" s="223" t="str">
        <f t="shared" ca="1" si="125"/>
        <v>-1.28995641667774+0.323117261592827i</v>
      </c>
      <c r="CX115" s="223" t="str">
        <f t="shared" ca="1" si="126"/>
        <v>-1.08723174890492+0.765714989954138i</v>
      </c>
      <c r="CY115" s="223" t="str">
        <f t="shared" ca="1" si="127"/>
        <v>-0.738802368107917+1.10569588158112i</v>
      </c>
      <c r="CZ115" s="223" t="str">
        <f t="shared" ca="1" si="128"/>
        <v>-0.291362829508455+1.29749760047876i</v>
      </c>
      <c r="DA115" s="223" t="str">
        <f t="shared" ca="1" si="129"/>
        <v>0.195123524548922+1.31541595392291i</v>
      </c>
      <c r="DB115" s="223" t="str">
        <f t="shared" ca="1" si="130"/>
        <v>0.655460516083128+1.15704962448607i</v>
      </c>
      <c r="DC115" s="223" t="str">
        <f t="shared" ca="1" si="131"/>
        <v>1.02795635830331+0.843621981156917i</v>
      </c>
      <c r="DD115" s="223" t="str">
        <f t="shared" ca="1" si="132"/>
        <v>1.26269124354353+0.417136842230225i</v>
      </c>
      <c r="DE115" s="223" t="str">
        <f t="shared" ca="1" si="133"/>
        <v>1.32820731645233-0.0652506412981087i</v>
      </c>
      <c r="DF115" s="223" t="str">
        <f t="shared" ca="1" si="134"/>
        <v>1.21572447967575-0.53889359913107i</v>
      </c>
      <c r="DG115" s="223" t="str">
        <f t="shared" ca="1" si="135"/>
        <v>0.940317053356798-0.94031705335685i</v>
      </c>
      <c r="DH115" s="223" t="str">
        <f t="shared" ca="1" si="136"/>
        <v>0.538893599131122-1.21572447967573i</v>
      </c>
      <c r="DI115" s="223" t="str">
        <f t="shared" ca="1" si="137"/>
        <v>0.0652506412980345-1.32820731645234i</v>
      </c>
      <c r="DJ115" s="223" t="str">
        <f t="shared" ca="1" si="138"/>
        <v>-0.41713684223017-1.26269124354355i</v>
      </c>
      <c r="DK115" s="223" t="str">
        <f t="shared" ca="1" si="139"/>
        <v>-0.843621981156974-1.02795635830326i</v>
      </c>
      <c r="DL115" s="223" t="str">
        <f t="shared" ca="1" si="140"/>
        <v>-1.15704962448604-0.655460516083179i</v>
      </c>
      <c r="DM115" s="223" t="str">
        <f t="shared" ca="1" si="141"/>
        <v>-1.31541595392292-0.195123524548848i</v>
      </c>
      <c r="DN115" s="223" t="str">
        <f t="shared" ca="1" si="142"/>
        <v>-1.29749760047878+0.291362829508399i</v>
      </c>
      <c r="DO115" s="223" t="str">
        <f t="shared" ca="1" si="143"/>
        <v>-1.10569588158115+0.738802368107868i</v>
      </c>
      <c r="DP115" s="223" t="str">
        <f t="shared" ca="1" si="144"/>
        <v>-0.765714989954079+1.08723174890496i</v>
      </c>
      <c r="DQ115" s="223" t="str">
        <f t="shared" ca="1" si="145"/>
        <v>-0.323117261592888+1.28995641667772i</v>
      </c>
      <c r="DR115" s="223" t="str">
        <f t="shared" ca="1" si="146"/>
        <v>0.162782833463467+1.31980834623703i</v>
      </c>
      <c r="DS115" s="223" t="str">
        <f t="shared" ca="1" si="147"/>
        <v>0.626867684383426+1.17278694908457i</v>
      </c>
      <c r="DT115" s="223" t="str">
        <f t="shared" ca="1" si="148"/>
        <v>1.00694323724053+0.868595209889441i</v>
      </c>
      <c r="DU115" s="223" t="str">
        <f t="shared" ca="1" si="149"/>
        <v>1.25207389397801+0.447999202773925i</v>
      </c>
      <c r="DV115" s="223" t="str">
        <f t="shared" ca="1" si="150"/>
        <v>1.32940861614042-0.0326351497460055i</v>
      </c>
      <c r="DW115" s="223" t="str">
        <f t="shared" ca="1" si="151"/>
        <v>1.22858343715773-0.508895922177634i</v>
      </c>
      <c r="DX115" s="223" t="str">
        <f t="shared" ca="1" si="152"/>
        <v>0.963110383131123-0.916957311750302i</v>
      </c>
      <c r="DY115" s="223" t="str">
        <f t="shared" ca="1" si="153"/>
        <v>0.56856666673097-1.20213321522606i</v>
      </c>
      <c r="DZ115" s="223" t="str">
        <f t="shared" ca="1" si="154"/>
        <v>0.0978268283036982-1.32620595434169i</v>
      </c>
      <c r="EA115" s="223" t="str">
        <f t="shared" ca="1" si="155"/>
        <v>-0.386023214050588-1.272547995119i</v>
      </c>
      <c r="EB115" s="223" t="str">
        <f t="shared" ca="1" si="156"/>
        <v>-0.81814058608806-1.04835027689356i</v>
      </c>
      <c r="EC115" s="223" t="str">
        <f t="shared" ca="1" si="157"/>
        <v>-1.1406153364587-0.683658522877127i</v>
      </c>
      <c r="ED115" s="223" t="str">
        <f t="shared" ca="1" si="158"/>
        <v>-1.31023120422473-0.227346680519253i</v>
      </c>
      <c r="EE115" s="223" t="str">
        <f t="shared" ca="1" si="159"/>
        <v>-1.30425722024182+0.259432891350357i</v>
      </c>
      <c r="EF115" s="223" t="str">
        <f t="shared" ca="1" si="160"/>
        <v>-1.12349398440295+0.711444719340649i</v>
      </c>
      <c r="EG115" s="223" t="str">
        <f t="shared" ca="1" si="161"/>
        <v>-0.792166373722328+1.0681127084774i</v>
      </c>
      <c r="EH115" s="223" t="str">
        <f t="shared" ca="1" si="162"/>
        <v>-0.354677059921069+1.28163821136585i</v>
      </c>
      <c r="EI115" s="223" t="str">
        <f t="shared" ca="1" si="163"/>
        <v>0.130344088085977+1.32340573535419i</v>
      </c>
      <c r="EJ115" s="223" t="str">
        <f t="shared" ca="1" si="164"/>
        <v>0.597897251030741+1.18781783067826i</v>
      </c>
      <c r="EK115" s="223" t="str">
        <f t="shared" ca="1" si="165"/>
        <v>0.985323571223672+0.893045229346393i</v>
      </c>
      <c r="EL115" s="223" t="str">
        <f t="shared" ca="1" si="166"/>
        <v>1.2407023419168+0.478591705349641i</v>
      </c>
      <c r="EM115" s="223" t="str">
        <f t="shared" ca="1" si="167"/>
        <v>1.32980912978793-2.28061068456677E-15i</v>
      </c>
      <c r="EN115" s="223"/>
      <c r="EO115" s="223"/>
      <c r="EP115" s="223"/>
    </row>
    <row r="116" spans="1:146" ht="15.75" thickBot="1">
      <c r="A116" s="257">
        <f t="shared" si="168"/>
        <v>3.1250000000000001E-4</v>
      </c>
      <c r="B116" s="256">
        <v>16</v>
      </c>
      <c r="C116" s="230">
        <f t="shared" si="169"/>
        <v>3200</v>
      </c>
      <c r="D116" s="229">
        <f t="shared" si="170"/>
        <v>20106.192982974677</v>
      </c>
      <c r="E116" s="229" t="str">
        <f t="shared" si="171"/>
        <v>20106.1929829747i</v>
      </c>
      <c r="F116" s="229" t="str">
        <f t="shared" si="172"/>
        <v>2.84591989789401-0.29818729586383i</v>
      </c>
      <c r="G116" s="229" t="str">
        <f t="shared" si="173"/>
        <v>-0.247567510993913+0.0294156706235152i</v>
      </c>
      <c r="H116" s="229" t="str">
        <f t="shared" si="38"/>
        <v>0.584963468664999-0.0183314117683713i</v>
      </c>
      <c r="I116" s="229" t="str">
        <f t="shared" si="174"/>
        <v>-0.342995377033556-0.0210538085230421i</v>
      </c>
      <c r="J116" s="255" t="str">
        <f ca="1">IMPRODUCT(1/N_FFT2,AE100)</f>
        <v>0.00547992996453684-0.0000026687557242366i</v>
      </c>
      <c r="K116" s="254" t="str">
        <f t="shared" ca="1" si="175"/>
        <v>-0.00187964683177581-0.000114458025317195i</v>
      </c>
      <c r="N116" s="246">
        <f t="shared" ca="1" si="176"/>
        <v>1.3372257972916048</v>
      </c>
      <c r="O116" s="223">
        <f t="shared" ca="1" si="39"/>
        <v>-1.329774202708395</v>
      </c>
      <c r="P116" s="223" t="str">
        <f t="shared" ca="1" si="40"/>
        <v>-1.2285511687438+0.508882556163i</v>
      </c>
      <c r="Q116" s="223" t="str">
        <f t="shared" ca="1" si="41"/>
        <v>-0.940292356182041+0.94029235618204i</v>
      </c>
      <c r="R116" s="223" t="str">
        <f t="shared" ca="1" si="42"/>
        <v>-0.508882556163002+1.2285511687438i</v>
      </c>
      <c r="S116" s="223" t="str">
        <f t="shared" ca="1" si="43"/>
        <v>4.64284845918687E-15+1.32977420270839i</v>
      </c>
      <c r="T116" s="223" t="str">
        <f t="shared" ca="1" si="44"/>
        <v>0.508882556162998+1.2285511687438i</v>
      </c>
      <c r="U116" s="223" t="str">
        <f t="shared" ca="1" si="45"/>
        <v>0.940292356182036+0.940292356182045i</v>
      </c>
      <c r="V116" s="223" t="str">
        <f t="shared" ca="1" si="46"/>
        <v>1.2285511687438+0.508882556162998i</v>
      </c>
      <c r="W116" s="223" t="str">
        <f t="shared" ca="1" si="47"/>
        <v>1.32977420270839+4.29668570570093E-15i</v>
      </c>
      <c r="X116" s="223" t="str">
        <f t="shared" ca="1" si="48"/>
        <v>1.2285511687438-0.508882556163002i</v>
      </c>
      <c r="Y116" s="223" t="str">
        <f t="shared" ca="1" si="49"/>
        <v>0.940292356182043-0.940292356182039i</v>
      </c>
      <c r="Z116" s="223" t="str">
        <f t="shared" ca="1" si="50"/>
        <v>0.508882556162993-1.2285511687438i</v>
      </c>
      <c r="AA116" s="223" t="str">
        <f t="shared" ca="1" si="51"/>
        <v>2.4437562147383E-16-1.32977420270839i</v>
      </c>
      <c r="AB116" s="223" t="str">
        <f t="shared" ca="1" si="52"/>
        <v>-0.508882556162994-1.2285511687438i</v>
      </c>
      <c r="AC116" s="223" t="str">
        <f t="shared" ca="1" si="53"/>
        <v>-0.940292356182043-0.940292356182039i</v>
      </c>
      <c r="AD116" s="223" t="str">
        <f t="shared" ca="1" si="54"/>
        <v>-1.2285511687438-0.508882556163002i</v>
      </c>
      <c r="AE116" s="223" t="str">
        <f t="shared" ca="1" si="55"/>
        <v>-1.32977420270839+4.39847283771304E-15i</v>
      </c>
      <c r="AF116" s="223" t="str">
        <f t="shared" ca="1" si="56"/>
        <v>-1.2285511687438+0.508882556162998i</v>
      </c>
      <c r="AG116" s="223" t="str">
        <f t="shared" ca="1" si="57"/>
        <v>-0.940292356182045+0.940292356182036i</v>
      </c>
      <c r="AH116" s="223" t="str">
        <f t="shared" ca="1" si="58"/>
        <v>-0.508882556162998+1.2285511687438i</v>
      </c>
      <c r="AI116" s="223" t="str">
        <f t="shared" ca="1" si="59"/>
        <v>-3.95052295221499E-15+1.32977420270839i</v>
      </c>
      <c r="AJ116" s="223" t="str">
        <f t="shared" ca="1" si="60"/>
        <v>0.508882556163002+1.2285511687438i</v>
      </c>
      <c r="AK116" s="223" t="str">
        <f t="shared" ca="1" si="61"/>
        <v>0.94029235618204+0.940292356182041i</v>
      </c>
      <c r="AL116" s="223" t="str">
        <f t="shared" ca="1" si="62"/>
        <v>1.2285511687438+0.508882556163006i</v>
      </c>
      <c r="AM116" s="223" t="str">
        <f t="shared" ca="1" si="63"/>
        <v>1.32977420270839+4.8875124294766E-16i</v>
      </c>
      <c r="AN116" s="223" t="str">
        <f t="shared" ca="1" si="64"/>
        <v>1.2285511687438-0.508882556162996i</v>
      </c>
      <c r="AO116" s="223" t="str">
        <f t="shared" ca="1" si="65"/>
        <v>0.940292356182067-0.940292356182015i</v>
      </c>
      <c r="AP116" s="223" t="str">
        <f t="shared" ca="1" si="66"/>
        <v>0.508882556162941-1.22855116874383i</v>
      </c>
      <c r="AQ116" s="223" t="str">
        <f t="shared" ca="1" si="67"/>
        <v>-3.24999392143081E-14-1.32977420270839i</v>
      </c>
      <c r="AR116" s="223" t="str">
        <f t="shared" ca="1" si="68"/>
        <v>-3.24999392143081E-14-1.32977420270839i</v>
      </c>
      <c r="AS116" s="223" t="str">
        <f t="shared" ca="1" si="69"/>
        <v>-0.940292356182017-0.940292356182064i</v>
      </c>
      <c r="AT116" s="223" t="str">
        <f t="shared" ca="1" si="70"/>
        <v>-1.22855116874378-0.508882556163059i</v>
      </c>
      <c r="AU116" s="223" t="str">
        <f t="shared" ca="1" si="71"/>
        <v>-1.32977420270839+3.7142787673495E-14i</v>
      </c>
      <c r="AV116" s="223" t="str">
        <f t="shared" ca="1" si="72"/>
        <v>-1.2285511687438+0.508882556163003i</v>
      </c>
      <c r="AW116" s="223" t="str">
        <f t="shared" ca="1" si="73"/>
        <v>-0.94029235618206+0.940292356182021i</v>
      </c>
      <c r="AX116" s="223" t="str">
        <f t="shared" ca="1" si="74"/>
        <v>-0.508882556163055+1.22855116874378i</v>
      </c>
      <c r="AY116" s="223" t="str">
        <f t="shared" ca="1" si="75"/>
        <v>3.94234826328428E-14+1.32977420270839i</v>
      </c>
      <c r="AZ116" s="223" t="str">
        <f t="shared" ca="1" si="76"/>
        <v>0.508882556163007+1.2285511687438i</v>
      </c>
      <c r="BA116" s="223" t="str">
        <f t="shared" ca="1" si="77"/>
        <v>0.940292356182024+0.940292356182057i</v>
      </c>
      <c r="BB116" s="223" t="str">
        <f t="shared" ca="1" si="78"/>
        <v>1.22855116874378+0.50888255616305i</v>
      </c>
      <c r="BC116" s="223" t="str">
        <f t="shared" ca="1" si="79"/>
        <v>1.32977420270839-4.40663310920295E-14i</v>
      </c>
      <c r="BD116" s="223" t="str">
        <f t="shared" ca="1" si="80"/>
        <v>1.2285511687438-0.50888255616301i</v>
      </c>
      <c r="BE116" s="223" t="str">
        <f t="shared" ca="1" si="81"/>
        <v>0.940292356182053-0.940292356182028i</v>
      </c>
      <c r="BF116" s="223" t="str">
        <f t="shared" ca="1" si="82"/>
        <v>0.508882556163049-1.22855116874378i</v>
      </c>
      <c r="BG116" s="223" t="str">
        <f t="shared" ca="1" si="83"/>
        <v>-4.87091795512165E-14-1.32977420270839i</v>
      </c>
      <c r="BH116" s="223" t="str">
        <f t="shared" ca="1" si="84"/>
        <v>-0.508882556163017-1.22855116874379i</v>
      </c>
      <c r="BI116" s="223" t="str">
        <f t="shared" ca="1" si="85"/>
        <v>-0.940292356182029-0.940292356182052i</v>
      </c>
      <c r="BJ116" s="223" t="str">
        <f t="shared" ca="1" si="86"/>
        <v>-1.22855116874378-0.508882556163042i</v>
      </c>
      <c r="BK116" s="223" t="str">
        <f t="shared" ca="1" si="87"/>
        <v>-1.32977420270839+5.57141815102424E-14i</v>
      </c>
      <c r="BL116" s="223" t="str">
        <f t="shared" ca="1" si="88"/>
        <v>-1.22855116874379+0.508882556163018i</v>
      </c>
      <c r="BM116" s="223" t="str">
        <f t="shared" ca="1" si="89"/>
        <v>-0.940292356182047+0.940292356182035i</v>
      </c>
      <c r="BN116" s="223" t="str">
        <f t="shared" ca="1" si="90"/>
        <v>-0.508882556163039+1.22855116874378i</v>
      </c>
      <c r="BO116" s="223" t="str">
        <f t="shared" ca="1" si="91"/>
        <v>5.79948764695903E-14+1.32977420270839i</v>
      </c>
      <c r="BP116" s="223" t="str">
        <f t="shared" ca="1" si="92"/>
        <v>0.508882556163025+1.22855116874379i</v>
      </c>
      <c r="BQ116" s="223" t="str">
        <f t="shared" ca="1" si="93"/>
        <v>0.940292356182036+0.940292356182045i</v>
      </c>
      <c r="BR116" s="223" t="str">
        <f t="shared" ca="1" si="94"/>
        <v>1.22855116874379+0.508882556163034i</v>
      </c>
      <c r="BS116" s="223" t="str">
        <f t="shared" ca="1" si="95"/>
        <v>1.32977420270839-6.49998784286162E-14i</v>
      </c>
      <c r="BT116" s="223" t="str">
        <f t="shared" ca="1" si="96"/>
        <v>1.22855116874379-0.508882556163027i</v>
      </c>
      <c r="BU116" s="223" t="str">
        <f t="shared" ca="1" si="97"/>
        <v>0.940292356182041-0.940292356182041i</v>
      </c>
      <c r="BV116" s="223" t="str">
        <f t="shared" ca="1" si="98"/>
        <v>0.508882556163031-1.22855116874379i</v>
      </c>
      <c r="BW116" s="223" t="str">
        <f t="shared" ca="1" si="99"/>
        <v>6.50000226030241E-14-1.32977420270839i</v>
      </c>
      <c r="BX116" s="223" t="str">
        <f t="shared" ca="1" si="100"/>
        <v>-0.508882556163034-1.22855116874379i</v>
      </c>
      <c r="BY116" s="223" t="str">
        <f t="shared" ca="1" si="101"/>
        <v>-0.940292356182043-0.940292356182039i</v>
      </c>
      <c r="BZ116" s="223" t="str">
        <f t="shared" ca="1" si="102"/>
        <v>-1.22855116874379-0.508882556163025i</v>
      </c>
      <c r="CA116" s="223" t="str">
        <f t="shared" ca="1" si="103"/>
        <v>-1.32977420270839-6.27193276436763E-14i</v>
      </c>
      <c r="CB116" s="223" t="str">
        <f t="shared" ca="1" si="104"/>
        <v>-1.22855116874379+0.508882556163035i</v>
      </c>
      <c r="CC116" s="223" t="str">
        <f t="shared" ca="1" si="105"/>
        <v>-0.940292356182035+0.940292356182047i</v>
      </c>
      <c r="CD116" s="223" t="str">
        <f t="shared" ca="1" si="106"/>
        <v>-0.508882556163023+1.22855116874379i</v>
      </c>
      <c r="CE116" s="223" t="str">
        <f t="shared" ca="1" si="107"/>
        <v>-5.57143256846504E-14+1.32977420270839i</v>
      </c>
      <c r="CF116" s="223" t="str">
        <f t="shared" ca="1" si="108"/>
        <v>0.508882556163042+1.22855116874378i</v>
      </c>
      <c r="CG116" s="223" t="str">
        <f t="shared" ca="1" si="109"/>
        <v>0.940292356182049+0.940292356182032i</v>
      </c>
      <c r="CH116" s="223" t="str">
        <f t="shared" ca="1" si="110"/>
        <v>1.22855116874379+0.508882556163017i</v>
      </c>
      <c r="CI116" s="223" t="str">
        <f t="shared" ca="1" si="111"/>
        <v>1.32977420270839+5.34336307253026E-14i</v>
      </c>
      <c r="CJ116" s="223" t="str">
        <f t="shared" ca="1" si="112"/>
        <v>1.22855116874378-0.508882556163045i</v>
      </c>
      <c r="CK116" s="223" t="str">
        <f t="shared" ca="1" si="113"/>
        <v>0.940292356182028-0.940292356182053i</v>
      </c>
      <c r="CL116" s="223" t="str">
        <f t="shared" ca="1" si="114"/>
        <v>0.508882556163014-1.22855116874379i</v>
      </c>
      <c r="CM116" s="223" t="str">
        <f t="shared" ca="1" si="115"/>
        <v>4.64286287662766E-14-1.32977420270839i</v>
      </c>
      <c r="CN116" s="223" t="str">
        <f t="shared" ca="1" si="116"/>
        <v>-0.508882556163046-1.22855116874378i</v>
      </c>
      <c r="CO116" s="223" t="str">
        <f t="shared" ca="1" si="117"/>
        <v>-0.940292356182056-0.940292356182025i</v>
      </c>
      <c r="CP116" s="223" t="str">
        <f t="shared" ca="1" si="118"/>
        <v>-1.2285511687438-0.508882556163007i</v>
      </c>
      <c r="CQ116" s="223" t="str">
        <f t="shared" ca="1" si="119"/>
        <v>-1.32977420270839-4.41479338069288E-14i</v>
      </c>
      <c r="CR116" s="223" t="str">
        <f t="shared" ca="1" si="120"/>
        <v>-1.22855116874378+0.508882556163053i</v>
      </c>
      <c r="CS116" s="223" t="str">
        <f t="shared" ca="1" si="121"/>
        <v>-0.940292356182024+0.940292356182057i</v>
      </c>
      <c r="CT116" s="223" t="str">
        <f t="shared" ca="1" si="122"/>
        <v>-0.508882556163006+1.2285511687438i</v>
      </c>
      <c r="CU116" s="223" t="str">
        <f t="shared" ca="1" si="123"/>
        <v>-3.71429318479029E-14+1.32977420270839i</v>
      </c>
      <c r="CV116" s="223" t="str">
        <f t="shared" ca="1" si="124"/>
        <v>0.508882556163059+1.22855116874378i</v>
      </c>
      <c r="CW116" s="223" t="str">
        <f t="shared" ca="1" si="125"/>
        <v>0.940292356182065+0.940292356182016i</v>
      </c>
      <c r="CX116" s="223" t="str">
        <f t="shared" ca="1" si="126"/>
        <v>1.2285511687438+0.508882556163003i</v>
      </c>
      <c r="CY116" s="223" t="str">
        <f t="shared" ca="1" si="127"/>
        <v>1.32977420270839+3.48622368885551E-14i</v>
      </c>
      <c r="CZ116" s="223" t="str">
        <f t="shared" ca="1" si="128"/>
        <v>1.22855116874377-0.508882556163062i</v>
      </c>
      <c r="DA116" s="223" t="str">
        <f t="shared" ca="1" si="129"/>
        <v>0.940292356182015-0.940292356182067i</v>
      </c>
      <c r="DB116" s="223" t="str">
        <f t="shared" ca="1" si="130"/>
        <v>0.508882556162993-1.2285511687438i</v>
      </c>
      <c r="DC116" s="223" t="str">
        <f t="shared" ca="1" si="131"/>
        <v>3.25815419292073E-14-1.32977420270839i</v>
      </c>
      <c r="DD116" s="223" t="str">
        <f t="shared" ca="1" si="132"/>
        <v>-0.508882556162941-1.22855116874383i</v>
      </c>
      <c r="DE116" s="223" t="str">
        <f t="shared" ca="1" si="133"/>
        <v>-0.940292356182068-0.940292356182013i</v>
      </c>
      <c r="DF116" s="223" t="str">
        <f t="shared" ca="1" si="134"/>
        <v>-1.2285511687438-0.50888255616299i</v>
      </c>
      <c r="DG116" s="223" t="str">
        <f t="shared" ca="1" si="135"/>
        <v>-1.32977420270839-2.08522329705032E-14i</v>
      </c>
      <c r="DH116" s="223" t="str">
        <f t="shared" ca="1" si="136"/>
        <v>-1.22855116874382+0.508882556162944i</v>
      </c>
      <c r="DI116" s="223" t="str">
        <f t="shared" ca="1" si="137"/>
        <v>-0.940292356182011+0.940292356182071i</v>
      </c>
      <c r="DJ116" s="223" t="str">
        <f t="shared" ca="1" si="138"/>
        <v>-0.508882556162989+1.22855116874381i</v>
      </c>
      <c r="DK116" s="223" t="str">
        <f t="shared" ca="1" si="139"/>
        <v>-1.85715380111554E-14+1.32977420270839i</v>
      </c>
      <c r="DL116" s="223" t="str">
        <f t="shared" ca="1" si="140"/>
        <v>0.508882556162954+1.22855116874382i</v>
      </c>
      <c r="DM116" s="223" t="str">
        <f t="shared" ca="1" si="141"/>
        <v>0.940292356182072+0.940292356182009i</v>
      </c>
      <c r="DN116" s="223" t="str">
        <f t="shared" ca="1" si="142"/>
        <v>1.22855116874381+0.508882556162986i</v>
      </c>
      <c r="DO116" s="223" t="str">
        <f t="shared" ca="1" si="143"/>
        <v>1.32977420270839+1.62908430518076E-14i</v>
      </c>
      <c r="DP116" s="223" t="str">
        <f t="shared" ca="1" si="144"/>
        <v>1.22855116874382-0.508882556162957i</v>
      </c>
      <c r="DQ116" s="223" t="str">
        <f t="shared" ca="1" si="145"/>
        <v>0.940292356182002-0.94029235618208i</v>
      </c>
      <c r="DR116" s="223" t="str">
        <f t="shared" ca="1" si="146"/>
        <v>0.508882556162985-1.22855116874381i</v>
      </c>
      <c r="DS116" s="223" t="str">
        <f t="shared" ca="1" si="147"/>
        <v>1.40101480924598E-14-1.32977420270839i</v>
      </c>
      <c r="DT116" s="223" t="str">
        <f t="shared" ca="1" si="148"/>
        <v>-0.508882556162958-1.22855116874382i</v>
      </c>
      <c r="DU116" s="223" t="str">
        <f t="shared" ca="1" si="149"/>
        <v>-0.940292356182081-0.940292356182i</v>
      </c>
      <c r="DV116" s="223" t="str">
        <f t="shared" ca="1" si="150"/>
        <v>-1.22855116874381-0.508882556162973i</v>
      </c>
      <c r="DW116" s="223" t="str">
        <f t="shared" ca="1" si="151"/>
        <v>-1.32977420270839-1.1729453133112E-14i</v>
      </c>
      <c r="DX116" s="223" t="str">
        <f t="shared" ca="1" si="152"/>
        <v>-1.22855116874382+0.508882556162961i</v>
      </c>
      <c r="DY116" s="223" t="str">
        <f t="shared" ca="1" si="153"/>
        <v>-0.940292356182092+0.94029235618199i</v>
      </c>
      <c r="DZ116" s="223" t="str">
        <f t="shared" ca="1" si="154"/>
        <v>-0.508882556162972+1.22855116874381i</v>
      </c>
      <c r="EA116" s="223" t="str">
        <f t="shared" ca="1" si="155"/>
        <v>-1.44174407949162E-19+1.32977420270839i</v>
      </c>
      <c r="EB116" s="223" t="str">
        <f t="shared" ca="1" si="156"/>
        <v>0.508882556162972+1.22855116874381i</v>
      </c>
      <c r="EC116" s="223" t="str">
        <f t="shared" ca="1" si="157"/>
        <v>0.940292356181991+0.940292356182091i</v>
      </c>
      <c r="ED116" s="223" t="str">
        <f t="shared" ca="1" si="158"/>
        <v>1.22855116874381+0.508882556162969i</v>
      </c>
      <c r="EE116" s="223" t="str">
        <f t="shared" ca="1" si="159"/>
        <v>1.32977420270839-2.28055078493985E-15i</v>
      </c>
      <c r="EF116" s="223" t="str">
        <f t="shared" ca="1" si="160"/>
        <v>1.22855116874381-0.508882556162973i</v>
      </c>
      <c r="EG116" s="223" t="str">
        <f t="shared" ca="1" si="161"/>
        <v>0.940292356182081-0.940292356182i</v>
      </c>
      <c r="EH116" s="223" t="str">
        <f t="shared" ca="1" si="162"/>
        <v>0.508882556162968-1.22855116874381i</v>
      </c>
      <c r="EI116" s="223" t="str">
        <f t="shared" ca="1" si="163"/>
        <v>-4.56124574428764E-15-1.32977420270839i</v>
      </c>
      <c r="EJ116" s="223" t="str">
        <f t="shared" ca="1" si="164"/>
        <v>-0.508882556162976-1.22855116874381i</v>
      </c>
      <c r="EK116" s="223" t="str">
        <f t="shared" ca="1" si="165"/>
        <v>-0.940292356182002-0.94029235618208i</v>
      </c>
      <c r="EL116" s="223" t="str">
        <f t="shared" ca="1" si="166"/>
        <v>-1.22855116874382-0.508882556162957i</v>
      </c>
      <c r="EM116" s="223" t="str">
        <f t="shared" ca="1" si="167"/>
        <v>-1.32977420270839+6.84194070363544E-15i</v>
      </c>
      <c r="EN116" s="223"/>
      <c r="EO116" s="223"/>
      <c r="EP116" s="223"/>
    </row>
    <row r="117" spans="1:146" ht="15.75" thickBot="1">
      <c r="A117" s="257">
        <f t="shared" si="168"/>
        <v>3.3203125000000002E-4</v>
      </c>
      <c r="B117" s="256">
        <v>17</v>
      </c>
      <c r="C117" s="230">
        <f t="shared" si="169"/>
        <v>3400</v>
      </c>
      <c r="D117" s="229">
        <f t="shared" si="170"/>
        <v>21362.830044410592</v>
      </c>
      <c r="E117" s="229" t="str">
        <f t="shared" si="171"/>
        <v>21362.8300444106i</v>
      </c>
      <c r="F117" s="229" t="str">
        <f t="shared" si="172"/>
        <v>2.84410231776709-0.297046646729826i</v>
      </c>
      <c r="G117" s="229" t="str">
        <f t="shared" si="173"/>
        <v>-0.247393685817537+0.0302394463308798i</v>
      </c>
      <c r="H117" s="229" t="str">
        <f t="shared" si="38"/>
        <v>0.584852890323925-0.0154717717411245i</v>
      </c>
      <c r="I117" s="229" t="str">
        <f t="shared" si="174"/>
        <v>-0.342942753472432-0.0231464612613914i</v>
      </c>
      <c r="J117" s="255" t="str">
        <f ca="1">IMPRODUCT(1/N_FFT2,AF100)</f>
        <v>-0.0411932206742113-0.000142190906543007i</v>
      </c>
      <c r="K117" s="254" t="str">
        <f t="shared" ca="1" si="175"/>
        <v>0.0141236253061015+0.00100224062757618i</v>
      </c>
      <c r="N117" s="246">
        <f t="shared" ca="1" si="176"/>
        <v>1.3372636239774365</v>
      </c>
      <c r="O117" s="223">
        <f t="shared" ca="1" si="39"/>
        <v>-1.3297363760225633</v>
      </c>
      <c r="P117" s="223" t="str">
        <f t="shared" ca="1" si="40"/>
        <v>-1.21565796747369+0.538864116299616i</v>
      </c>
      <c r="Q117" s="223" t="str">
        <f t="shared" ca="1" si="41"/>
        <v>-0.892996370903774+0.985269664239343i</v>
      </c>
      <c r="R117" s="223" t="str">
        <f t="shared" ca="1" si="42"/>
        <v>-0.417114020702477+1.26262216179308i</v>
      </c>
      <c r="S117" s="223" t="str">
        <f t="shared" ca="1" si="43"/>
        <v>0.130336956969928+1.32333333191809i</v>
      </c>
      <c r="T117" s="223" t="str">
        <f t="shared" ca="1" si="44"/>
        <v>0.655424655883703+1.15698632238128i</v>
      </c>
      <c r="U117" s="223" t="str">
        <f t="shared" ca="1" si="45"/>
        <v>1.0680542721051+0.792123034354927i</v>
      </c>
      <c r="V117" s="223" t="str">
        <f t="shared" ca="1" si="46"/>
        <v>1.29742661447493+0.291346889068246i</v>
      </c>
      <c r="W117" s="223" t="str">
        <f t="shared" ca="1" si="47"/>
        <v>1.30418586441966-0.259418697794808i</v>
      </c>
      <c r="X117" s="223" t="str">
        <f t="shared" ca="1" si="48"/>
        <v>1.08717226653127-0.765673097740073i</v>
      </c>
      <c r="Y117" s="223" t="str">
        <f t="shared" ca="1" si="49"/>
        <v>0.683621119966755-1.14055293347263i</v>
      </c>
      <c r="Z117" s="223" t="str">
        <f t="shared" ca="1" si="50"/>
        <v>0.162773927625879-1.31973613961385i</v>
      </c>
      <c r="AA117" s="223" t="str">
        <f t="shared" ca="1" si="51"/>
        <v>-0.386002094747224-1.27247837410636i</v>
      </c>
      <c r="AB117" s="223" t="str">
        <f t="shared" ca="1" si="52"/>
        <v>-0.868547689105713-1.00688814744576i</v>
      </c>
      <c r="AC117" s="223" t="str">
        <f t="shared" ca="1" si="53"/>
        <v>-1.20206744660117-0.568535560487973i</v>
      </c>
      <c r="AD117" s="223" t="str">
        <f t="shared" ca="1" si="54"/>
        <v>-1.32933588428713-0.0326333642791944i</v>
      </c>
      <c r="AE117" s="223" t="str">
        <f t="shared" ca="1" si="55"/>
        <v>-1.22851622144298+0.508868080517029i</v>
      </c>
      <c r="AF117" s="223" t="str">
        <f t="shared" ca="1" si="56"/>
        <v>-0.916907145079286+0.9630576914288i</v>
      </c>
      <c r="AG117" s="223" t="str">
        <f t="shared" ca="1" si="57"/>
        <v>-0.447974692768542+1.25200539310202i</v>
      </c>
      <c r="AH117" s="223" t="str">
        <f t="shared" ca="1" si="58"/>
        <v>0.0978214762046977+1.32613339770581i</v>
      </c>
      <c r="AI117" s="223" t="str">
        <f t="shared" ca="1" si="59"/>
        <v>0.626833388495866+1.17272278599182i</v>
      </c>
      <c r="AJ117" s="223" t="str">
        <f t="shared" ca="1" si="60"/>
        <v>1.04829292172254+0.818095825673283i</v>
      </c>
      <c r="AK117" s="223" t="str">
        <f t="shared" ca="1" si="61"/>
        <v>1.28988584325154+0.323099583869874i</v>
      </c>
      <c r="AL117" s="223" t="str">
        <f t="shared" ca="1" si="62"/>
        <v>1.31015952156633-0.227334242398093i</v>
      </c>
      <c r="AM117" s="223" t="str">
        <f t="shared" ca="1" si="63"/>
        <v>1.10563538903605-0.738761948281535i</v>
      </c>
      <c r="AN117" s="223" t="str">
        <f t="shared" ca="1" si="64"/>
        <v>0.711405796249321-1.12343251812492i</v>
      </c>
      <c r="AO117" s="223" t="str">
        <f t="shared" ca="1" si="65"/>
        <v>0.195112849354286-1.31534398760722i</v>
      </c>
      <c r="AP117" s="223" t="str">
        <f t="shared" ca="1" si="66"/>
        <v>-0.354657655563595-1.28156809302813i</v>
      </c>
      <c r="AQ117" s="223" t="str">
        <f t="shared" ca="1" si="67"/>
        <v>-0.843575826656774-1.02790011888216i</v>
      </c>
      <c r="AR117" s="223" t="str">
        <f t="shared" ca="1" si="68"/>
        <v>-0.843575826656774-1.02790011888216i</v>
      </c>
      <c r="AS117" s="223" t="str">
        <f t="shared" ca="1" si="69"/>
        <v>-1.32813465032207-0.0652470714400391i</v>
      </c>
      <c r="AT117" s="223" t="str">
        <f t="shared" ca="1" si="70"/>
        <v>-1.24063446317767+0.478565521630508i</v>
      </c>
      <c r="AU117" s="223" t="str">
        <f t="shared" ca="1" si="71"/>
        <v>-0.940265608675999+0.94026560867596i</v>
      </c>
      <c r="AV117" s="223" t="str">
        <f t="shared" ca="1" si="72"/>
        <v>-0.478565521630563+1.24063446317765i</v>
      </c>
      <c r="AW117" s="223" t="str">
        <f t="shared" ca="1" si="73"/>
        <v>0.0652470714399834+1.32813465032207i</v>
      </c>
      <c r="AX117" s="223" t="str">
        <f t="shared" ca="1" si="74"/>
        <v>0.597864540113596+1.18775284524701i</v>
      </c>
      <c r="AY117" s="223" t="str">
        <f t="shared" ca="1" si="75"/>
        <v>1.02790011888213+0.843575826656816i</v>
      </c>
      <c r="AZ117" s="223" t="str">
        <f t="shared" ca="1" si="76"/>
        <v>1.28156809302811+0.354657655563648i</v>
      </c>
      <c r="BA117" s="223" t="str">
        <f t="shared" ca="1" si="77"/>
        <v>1.31534398760721-0.195112849354362i</v>
      </c>
      <c r="BB117" s="223" t="str">
        <f t="shared" ca="1" si="78"/>
        <v>1.12343251812488-0.711405796249384i</v>
      </c>
      <c r="BC117" s="223" t="str">
        <f t="shared" ca="1" si="79"/>
        <v>0.73876194828147-1.10563538903609i</v>
      </c>
      <c r="BD117" s="223" t="str">
        <f t="shared" ca="1" si="80"/>
        <v>0.227334242398057-1.31015952156633i</v>
      </c>
      <c r="BE117" s="223" t="str">
        <f t="shared" ca="1" si="81"/>
        <v>-0.323099583869921-1.28988584325153i</v>
      </c>
      <c r="BF117" s="223" t="str">
        <f t="shared" ca="1" si="82"/>
        <v>-0.81809582567332-1.04829292172251i</v>
      </c>
      <c r="BG117" s="223" t="str">
        <f t="shared" ca="1" si="83"/>
        <v>-1.17272278599185-0.626833388495809i</v>
      </c>
      <c r="BH117" s="223" t="str">
        <f t="shared" ca="1" si="84"/>
        <v>-1.3261333977058-0.0978214762047661i</v>
      </c>
      <c r="BI117" s="223" t="str">
        <f t="shared" ca="1" si="85"/>
        <v>-1.25200539310204+0.44797469276849i</v>
      </c>
      <c r="BJ117" s="223" t="str">
        <f t="shared" ca="1" si="86"/>
        <v>-0.963057691428831+0.916907145079254i</v>
      </c>
      <c r="BK117" s="223" t="str">
        <f t="shared" ca="1" si="87"/>
        <v>-0.50886808051707+1.22851622144296i</v>
      </c>
      <c r="BL117" s="223" t="str">
        <f t="shared" ca="1" si="88"/>
        <v>0.0326333642791659+1.32933588428713i</v>
      </c>
      <c r="BM117" s="223" t="str">
        <f t="shared" ca="1" si="89"/>
        <v>0.568535560487948+1.20206744660118i</v>
      </c>
      <c r="BN117" s="223" t="str">
        <f t="shared" ca="1" si="90"/>
        <v>1.00688814744575+0.868547689105725i</v>
      </c>
      <c r="BO117" s="223" t="str">
        <f t="shared" ca="1" si="91"/>
        <v>1.27247837410636+0.386002094747241i</v>
      </c>
      <c r="BP117" s="223" t="str">
        <f t="shared" ca="1" si="92"/>
        <v>1.31973613961385-0.162773927625874i</v>
      </c>
      <c r="BQ117" s="223" t="str">
        <f t="shared" ca="1" si="93"/>
        <v>1.14055293347263-0.683621119966753i</v>
      </c>
      <c r="BR117" s="223" t="str">
        <f t="shared" ca="1" si="94"/>
        <v>0.765673097740064-1.08717226653128i</v>
      </c>
      <c r="BS117" s="223" t="str">
        <f t="shared" ca="1" si="95"/>
        <v>0.259418697794785-1.30418586441967i</v>
      </c>
      <c r="BT117" s="223" t="str">
        <f t="shared" ca="1" si="96"/>
        <v>-0.291346889068267-1.29742661447492i</v>
      </c>
      <c r="BU117" s="223" t="str">
        <f t="shared" ca="1" si="97"/>
        <v>-0.792123034354957-1.06805427210508i</v>
      </c>
      <c r="BV117" s="223" t="str">
        <f t="shared" ca="1" si="98"/>
        <v>-1.15698632238129-0.655424655883671i</v>
      </c>
      <c r="BW117" s="223" t="str">
        <f t="shared" ca="1" si="99"/>
        <v>-1.3233333319181-0.130336956969879i</v>
      </c>
      <c r="BX117" s="223" t="str">
        <f t="shared" ca="1" si="100"/>
        <v>-1.26262216179307+0.417114020702522i</v>
      </c>
      <c r="BY117" s="223" t="str">
        <f t="shared" ca="1" si="101"/>
        <v>-0.985269664239301+0.892996370903822i</v>
      </c>
      <c r="BZ117" s="223" t="str">
        <f t="shared" ca="1" si="102"/>
        <v>-0.538864116299674+1.21565796747366i</v>
      </c>
      <c r="CA117" s="223" t="str">
        <f t="shared" ca="1" si="103"/>
        <v>-5.57127408379225E-14+1.32973637602256i</v>
      </c>
      <c r="CB117" s="223" t="str">
        <f t="shared" ca="1" si="104"/>
        <v>0.538864116299572+1.21565796747371i</v>
      </c>
      <c r="CC117" s="223" t="str">
        <f t="shared" ca="1" si="105"/>
        <v>0.985269664239314+0.892996370903806i</v>
      </c>
      <c r="CD117" s="223" t="str">
        <f t="shared" ca="1" si="106"/>
        <v>1.26262216179307+0.417114020702508i</v>
      </c>
      <c r="CE117" s="223" t="str">
        <f t="shared" ca="1" si="107"/>
        <v>1.3233333319181-0.1303369569699i</v>
      </c>
      <c r="CF117" s="223" t="str">
        <f t="shared" ca="1" si="108"/>
        <v>1.15698632238128-0.655424655883688i</v>
      </c>
      <c r="CG117" s="223" t="str">
        <f t="shared" ca="1" si="109"/>
        <v>0.79212303435494-1.06805427210509i</v>
      </c>
      <c r="CH117" s="223" t="str">
        <f t="shared" ca="1" si="110"/>
        <v>0.291346889068252-1.29742661447493i</v>
      </c>
      <c r="CI117" s="223" t="str">
        <f t="shared" ca="1" si="111"/>
        <v>-0.259418697794806-1.30418586441966i</v>
      </c>
      <c r="CJ117" s="223" t="str">
        <f t="shared" ca="1" si="112"/>
        <v>-0.765673097740081-1.08717226653127i</v>
      </c>
      <c r="CK117" s="223" t="str">
        <f t="shared" ca="1" si="113"/>
        <v>-1.14055293347264-0.683621119966735i</v>
      </c>
      <c r="CL117" s="223" t="str">
        <f t="shared" ca="1" si="114"/>
        <v>-1.31973613961385-0.162773927625857i</v>
      </c>
      <c r="CM117" s="223" t="str">
        <f t="shared" ca="1" si="115"/>
        <v>-1.27247837410635+0.386002094747261i</v>
      </c>
      <c r="CN117" s="223" t="str">
        <f t="shared" ca="1" si="116"/>
        <v>-1.00688814744573+0.868547689105741i</v>
      </c>
      <c r="CO117" s="223" t="str">
        <f t="shared" ca="1" si="117"/>
        <v>-0.568535560487933+1.20206744660118i</v>
      </c>
      <c r="CP117" s="223" t="str">
        <f t="shared" ca="1" si="118"/>
        <v>-0.0326333642791451+1.32933588428713i</v>
      </c>
      <c r="CQ117" s="223" t="str">
        <f t="shared" ca="1" si="119"/>
        <v>0.50886808051709+1.22851622144295i</v>
      </c>
      <c r="CR117" s="223" t="str">
        <f t="shared" ca="1" si="120"/>
        <v>0.963057691428751+0.91690714507934i</v>
      </c>
      <c r="CS117" s="223" t="str">
        <f t="shared" ca="1" si="121"/>
        <v>1.252005393102+0.447974692768595i</v>
      </c>
      <c r="CT117" s="223" t="str">
        <f t="shared" ca="1" si="122"/>
        <v>1.32613339770581-0.0978214762046503i</v>
      </c>
      <c r="CU117" s="223" t="str">
        <f t="shared" ca="1" si="123"/>
        <v>1.17272278599184-0.626833388495827i</v>
      </c>
      <c r="CV117" s="223" t="str">
        <f t="shared" ca="1" si="124"/>
        <v>0.818095825673304-1.04829292172252i</v>
      </c>
      <c r="CW117" s="223" t="str">
        <f t="shared" ca="1" si="125"/>
        <v>0.323099583869905-1.28988584325153i</v>
      </c>
      <c r="CX117" s="223" t="str">
        <f t="shared" ca="1" si="126"/>
        <v>-0.227334242398078-1.31015952156633i</v>
      </c>
      <c r="CY117" s="223" t="str">
        <f t="shared" ca="1" si="127"/>
        <v>-0.738761948281491-1.10563538903608i</v>
      </c>
      <c r="CZ117" s="223" t="str">
        <f t="shared" ca="1" si="128"/>
        <v>-1.12343251812488-0.711405796249371i</v>
      </c>
      <c r="DA117" s="223" t="str">
        <f t="shared" ca="1" si="129"/>
        <v>-1.31534398760722-0.195112849354338i</v>
      </c>
      <c r="DB117" s="223" t="str">
        <f t="shared" ca="1" si="130"/>
        <v>-1.28156809302811+0.354657655563664i</v>
      </c>
      <c r="DC117" s="223" t="str">
        <f t="shared" ca="1" si="131"/>
        <v>-1.02790011888211+0.843575826656832i</v>
      </c>
      <c r="DD117" s="223" t="str">
        <f t="shared" ca="1" si="132"/>
        <v>-0.597864540113577+1.18775284524702i</v>
      </c>
      <c r="DE117" s="223" t="str">
        <f t="shared" ca="1" si="133"/>
        <v>-0.0652470714399649+1.32813465032207i</v>
      </c>
      <c r="DF117" s="223" t="str">
        <f t="shared" ca="1" si="134"/>
        <v>0.478565521630583+1.24063446317764i</v>
      </c>
      <c r="DG117" s="223" t="str">
        <f t="shared" ca="1" si="135"/>
        <v>0.940265608676011+0.940265608675948i</v>
      </c>
      <c r="DH117" s="223" t="str">
        <f t="shared" ca="1" si="136"/>
        <v>1.24063446317767+0.478565521630492i</v>
      </c>
      <c r="DI117" s="223" t="str">
        <f t="shared" ca="1" si="137"/>
        <v>1.32813465032207-0.0652470714399302i</v>
      </c>
      <c r="DJ117" s="223" t="str">
        <f t="shared" ca="1" si="138"/>
        <v>1.18775284524704-0.597864540113545i</v>
      </c>
      <c r="DK117" s="223" t="str">
        <f t="shared" ca="1" si="139"/>
        <v>0.84357582665686-1.02790011888209i</v>
      </c>
      <c r="DL117" s="223" t="str">
        <f t="shared" ca="1" si="140"/>
        <v>0.354657655563706-1.2815680930281i</v>
      </c>
      <c r="DM117" s="223" t="str">
        <f t="shared" ca="1" si="141"/>
        <v>-0.195112849354303-1.31534398760722i</v>
      </c>
      <c r="DN117" s="223" t="str">
        <f t="shared" ca="1" si="142"/>
        <v>-0.71140579624934-1.1234325181249i</v>
      </c>
      <c r="DO117" s="223" t="str">
        <f t="shared" ca="1" si="143"/>
        <v>-1.10563538903606-0.738761948281521i</v>
      </c>
      <c r="DP117" s="223" t="str">
        <f t="shared" ca="1" si="144"/>
        <v>-1.31015952156632-0.227334242398113i</v>
      </c>
      <c r="DQ117" s="223" t="str">
        <f t="shared" ca="1" si="145"/>
        <v>-1.28988584325154+0.323099583869862i</v>
      </c>
      <c r="DR117" s="223" t="str">
        <f t="shared" ca="1" si="146"/>
        <v>-1.04829292172254+0.818095825673276i</v>
      </c>
      <c r="DS117" s="223" t="str">
        <f t="shared" ca="1" si="147"/>
        <v>-0.626833388495858+1.17272278599182i</v>
      </c>
      <c r="DT117" s="223" t="str">
        <f t="shared" ca="1" si="148"/>
        <v>-0.0978214762046946+1.32613339770581i</v>
      </c>
      <c r="DU117" s="223" t="str">
        <f t="shared" ca="1" si="149"/>
        <v>0.447974692768562+1.25200539310202i</v>
      </c>
      <c r="DV117" s="223" t="str">
        <f t="shared" ca="1" si="150"/>
        <v>0.916907145079314+0.963057691428775i</v>
      </c>
      <c r="DW117" s="223" t="str">
        <f t="shared" ca="1" si="151"/>
        <v>1.22851622144299+0.508868080517i</v>
      </c>
      <c r="DX117" s="223" t="str">
        <f t="shared" ca="1" si="152"/>
        <v>1.32933588428713-0.0326333642792425i</v>
      </c>
      <c r="DY117" s="223" t="str">
        <f t="shared" ca="1" si="153"/>
        <v>1.20206744660115-0.568535560488013i</v>
      </c>
      <c r="DZ117" s="223" t="str">
        <f t="shared" ca="1" si="154"/>
        <v>0.868547689105668-1.00688814744579i</v>
      </c>
      <c r="EA117" s="223" t="str">
        <f t="shared" ca="1" si="155"/>
        <v>0.386002094747164-1.27247837410638i</v>
      </c>
      <c r="EB117" s="223" t="str">
        <f t="shared" ca="1" si="156"/>
        <v>-0.162773927625818-1.31973613961386i</v>
      </c>
      <c r="EC117" s="223" t="str">
        <f t="shared" ca="1" si="157"/>
        <v>-0.683621119966705-1.14055293347266i</v>
      </c>
      <c r="ED117" s="223" t="str">
        <f t="shared" ca="1" si="158"/>
        <v>-1.08717226653124-0.765673097740113i</v>
      </c>
      <c r="EE117" s="223" t="str">
        <f t="shared" ca="1" si="159"/>
        <v>-1.30418586441966-0.25941869779484i</v>
      </c>
      <c r="EF117" s="223" t="str">
        <f t="shared" ca="1" si="160"/>
        <v>-1.29742661447493+0.291346889068218i</v>
      </c>
      <c r="EG117" s="223" t="str">
        <f t="shared" ca="1" si="161"/>
        <v>-1.06805427210512+0.792123034354908i</v>
      </c>
      <c r="EH117" s="223" t="str">
        <f t="shared" ca="1" si="162"/>
        <v>-0.655424655883719+1.15698632238127i</v>
      </c>
      <c r="EI117" s="223" t="str">
        <f t="shared" ca="1" si="163"/>
        <v>-0.130336956969939+1.32333333191809i</v>
      </c>
      <c r="EJ117" s="223" t="str">
        <f t="shared" ca="1" si="164"/>
        <v>0.417114020702469+1.26262216179308i</v>
      </c>
      <c r="EK117" s="223" t="str">
        <f t="shared" ca="1" si="165"/>
        <v>0.892996370903781+0.985269664239338i</v>
      </c>
      <c r="EL117" s="223" t="str">
        <f t="shared" ca="1" si="166"/>
        <v>1.21565796747369+0.538864116299608i</v>
      </c>
      <c r="EM117" s="223" t="str">
        <f t="shared" ca="1" si="167"/>
        <v>1.32973637602256-2.08513514683862E-14i</v>
      </c>
      <c r="EN117" s="223"/>
      <c r="EO117" s="223"/>
      <c r="EP117" s="223"/>
    </row>
    <row r="118" spans="1:146" ht="15.75" thickBot="1">
      <c r="A118" s="257">
        <f t="shared" si="168"/>
        <v>3.5156250000000004E-4</v>
      </c>
      <c r="B118" s="256">
        <v>18</v>
      </c>
      <c r="C118" s="230">
        <f t="shared" si="169"/>
        <v>3600</v>
      </c>
      <c r="D118" s="229">
        <f t="shared" si="170"/>
        <v>22619.46710584651</v>
      </c>
      <c r="E118" s="229" t="str">
        <f t="shared" si="171"/>
        <v>22619.4671058465i</v>
      </c>
      <c r="F118" s="229" t="str">
        <f t="shared" si="172"/>
        <v>2.84239505651341-0.296951183652409i</v>
      </c>
      <c r="G118" s="229" t="str">
        <f t="shared" si="173"/>
        <v>-0.247209474401987+0.0311154152385441i</v>
      </c>
      <c r="H118" s="229" t="str">
        <f t="shared" si="38"/>
        <v>0.58478024251026-0.0128268681645085i</v>
      </c>
      <c r="I118" s="229" t="str">
        <f t="shared" si="174"/>
        <v>-0.342914989847727-0.0252000315873107i</v>
      </c>
      <c r="J118" s="255" t="str">
        <f ca="1">IMPRODUCT(1/N_FFT2,AG100)</f>
        <v>0.0049110517069932+2.62110755488553E-06i</v>
      </c>
      <c r="K118" s="254" t="str">
        <f t="shared" ca="1" si="175"/>
        <v>-0.00168400719425206-0.000124657475213718i</v>
      </c>
      <c r="N118" s="246">
        <f t="shared" ca="1" si="176"/>
        <v>1.3373044896110535</v>
      </c>
      <c r="O118" s="223">
        <f t="shared" ca="1" si="39"/>
        <v>-1.3296955103889463</v>
      </c>
      <c r="P118" s="223" t="str">
        <f t="shared" ca="1" si="40"/>
        <v>-1.20203050450592+0.568518088178172i</v>
      </c>
      <c r="Q118" s="223" t="str">
        <f t="shared" ca="1" si="41"/>
        <v>-0.843549901773299+1.02786852932016i</v>
      </c>
      <c r="R118" s="223" t="str">
        <f t="shared" ca="1" si="42"/>
        <v>-0.323089654330874+1.28984620230975i</v>
      </c>
      <c r="S118" s="223" t="str">
        <f t="shared" ca="1" si="43"/>
        <v>0.259410725305181+1.30414578400774i</v>
      </c>
      <c r="T118" s="223" t="str">
        <f t="shared" ca="1" si="44"/>
        <v>0.792098690725402+1.0680214485204i</v>
      </c>
      <c r="U118" s="223" t="str">
        <f t="shared" ca="1" si="45"/>
        <v>1.17268674572055+0.626814124569527i</v>
      </c>
      <c r="V118" s="223" t="str">
        <f t="shared" ca="1" si="46"/>
        <v>1.3280938339129+0.0652450662583981i</v>
      </c>
      <c r="W118" s="223" t="str">
        <f t="shared" ca="1" si="47"/>
        <v>1.2284784665205-0.508852441916095i</v>
      </c>
      <c r="X118" s="223" t="str">
        <f t="shared" ca="1" si="48"/>
        <v>0.892968927221576-0.985239384802125i</v>
      </c>
      <c r="Y118" s="223" t="str">
        <f t="shared" ca="1" si="49"/>
        <v>0.385990232079958-1.27243926813321i</v>
      </c>
      <c r="Z118" s="223" t="str">
        <f t="shared" ca="1" si="50"/>
        <v>-0.195106853120532-1.31530356428238i</v>
      </c>
      <c r="AA118" s="223" t="str">
        <f t="shared" ca="1" si="51"/>
        <v>-0.738739244551911-1.10560141050353i</v>
      </c>
      <c r="AB118" s="223" t="str">
        <f t="shared" ca="1" si="52"/>
        <v>-1.14051788184951-0.683600110832365i</v>
      </c>
      <c r="AC118" s="223" t="str">
        <f t="shared" ca="1" si="53"/>
        <v>-1.32329266306367-0.130332951437374i</v>
      </c>
      <c r="AD118" s="223" t="str">
        <f t="shared" ca="1" si="54"/>
        <v>-1.25196691630722+0.447960925551225i</v>
      </c>
      <c r="AE118" s="223" t="str">
        <f t="shared" ca="1" si="55"/>
        <v>-0.940236712309336+0.940236712309327i</v>
      </c>
      <c r="AF118" s="223" t="str">
        <f t="shared" ca="1" si="56"/>
        <v>-0.447960925551224+1.25196691630722i</v>
      </c>
      <c r="AG118" s="223" t="str">
        <f t="shared" ca="1" si="57"/>
        <v>0.130332951437374+1.32329266306367i</v>
      </c>
      <c r="AH118" s="223" t="str">
        <f t="shared" ca="1" si="58"/>
        <v>0.683600110832365+1.14051788184951i</v>
      </c>
      <c r="AI118" s="223" t="str">
        <f t="shared" ca="1" si="59"/>
        <v>1.10560141050353+0.738739244551909i</v>
      </c>
      <c r="AJ118" s="223" t="str">
        <f t="shared" ca="1" si="60"/>
        <v>1.31530356428238+0.195106853120532i</v>
      </c>
      <c r="AK118" s="223" t="str">
        <f t="shared" ca="1" si="61"/>
        <v>1.27243926813321-0.385990232079958i</v>
      </c>
      <c r="AL118" s="223" t="str">
        <f t="shared" ca="1" si="62"/>
        <v>0.985239384802114-0.892968927221586i</v>
      </c>
      <c r="AM118" s="223" t="str">
        <f t="shared" ca="1" si="63"/>
        <v>0.508852441916034-1.22847846652052i</v>
      </c>
      <c r="AN118" s="223" t="str">
        <f t="shared" ca="1" si="64"/>
        <v>-0.0652450662583727-1.3280938339129i</v>
      </c>
      <c r="AO118" s="223" t="str">
        <f t="shared" ca="1" si="65"/>
        <v>-0.626814124569552-1.17268674572054i</v>
      </c>
      <c r="AP118" s="223" t="str">
        <f t="shared" ca="1" si="66"/>
        <v>-1.06802144852036-0.792098690725457i</v>
      </c>
      <c r="AQ118" s="223" t="str">
        <f t="shared" ca="1" si="67"/>
        <v>-1.30414578400774-0.259410725305194i</v>
      </c>
      <c r="AR118" s="223" t="str">
        <f t="shared" ca="1" si="68"/>
        <v>-1.30414578400774-0.259410725305194i</v>
      </c>
      <c r="AS118" s="223" t="str">
        <f t="shared" ca="1" si="69"/>
        <v>-1.02786852932019+0.843549901773258i</v>
      </c>
      <c r="AT118" s="223" t="str">
        <f t="shared" ca="1" si="70"/>
        <v>-0.568518088178178+1.20203050450592i</v>
      </c>
      <c r="AU118" s="223" t="str">
        <f t="shared" ca="1" si="71"/>
        <v>3.94211496613632E-14+1.32969551038895i</v>
      </c>
      <c r="AV118" s="223" t="str">
        <f t="shared" ca="1" si="72"/>
        <v>0.568518088178131+1.20203050450594i</v>
      </c>
      <c r="AW118" s="223" t="str">
        <f t="shared" ca="1" si="73"/>
        <v>1.02786852932016+0.843549901773296i</v>
      </c>
      <c r="AX118" s="223" t="str">
        <f t="shared" ca="1" si="74"/>
        <v>1.28984620230976+0.323089654330822i</v>
      </c>
      <c r="AY118" s="223" t="str">
        <f t="shared" ca="1" si="75"/>
        <v>1.30414578400775-0.259410725305143i</v>
      </c>
      <c r="AZ118" s="223" t="str">
        <f t="shared" ca="1" si="76"/>
        <v>1.0680214485204-0.792098690725413i</v>
      </c>
      <c r="BA118" s="223" t="str">
        <f t="shared" ca="1" si="77"/>
        <v>0.62681412456948-1.17268674572058i</v>
      </c>
      <c r="BB118" s="223" t="str">
        <f t="shared" ca="1" si="78"/>
        <v>0.0652450662584237-1.3280938339129i</v>
      </c>
      <c r="BC118" s="223" t="str">
        <f t="shared" ca="1" si="79"/>
        <v>-0.508852441916109-1.22847846652049i</v>
      </c>
      <c r="BD118" s="223" t="str">
        <f t="shared" ca="1" si="80"/>
        <v>-0.985239384802079-0.892968927221626i</v>
      </c>
      <c r="BE118" s="223" t="str">
        <f t="shared" ca="1" si="81"/>
        <v>-1.2724392681332-0.385990232079985i</v>
      </c>
      <c r="BF118" s="223" t="str">
        <f t="shared" ca="1" si="82"/>
        <v>-1.31530356428237+0.195106853120559i</v>
      </c>
      <c r="BG118" s="223" t="str">
        <f t="shared" ca="1" si="83"/>
        <v>-1.10560141050357+0.738739244551855i</v>
      </c>
      <c r="BH118" s="223" t="str">
        <f t="shared" ca="1" si="84"/>
        <v>-0.683600110832375+1.14051788184951i</v>
      </c>
      <c r="BI118" s="223" t="str">
        <f t="shared" ca="1" si="85"/>
        <v>-0.130332951437345+1.32329266306367i</v>
      </c>
      <c r="BJ118" s="223" t="str">
        <f t="shared" ca="1" si="86"/>
        <v>0.447960925551173+1.25196691630724i</v>
      </c>
      <c r="BK118" s="223" t="str">
        <f t="shared" ca="1" si="87"/>
        <v>0.940236712309327+0.940236712309336i</v>
      </c>
      <c r="BL118" s="223" t="str">
        <f t="shared" ca="1" si="88"/>
        <v>1.25196691630723+0.447960925551187i</v>
      </c>
      <c r="BM118" s="223" t="str">
        <f t="shared" ca="1" si="89"/>
        <v>1.32329266306367-0.130332951437336i</v>
      </c>
      <c r="BN118" s="223" t="str">
        <f t="shared" ca="1" si="90"/>
        <v>1.14051788184951-0.683600110832367i</v>
      </c>
      <c r="BO118" s="223" t="str">
        <f t="shared" ca="1" si="91"/>
        <v>0.738739244551863-1.10560141050356i</v>
      </c>
      <c r="BP118" s="223" t="str">
        <f t="shared" ca="1" si="92"/>
        <v>0.195106853120572-1.31530356428237i</v>
      </c>
      <c r="BQ118" s="223" t="str">
        <f t="shared" ca="1" si="93"/>
        <v>-0.385990232079972-1.27243926813321i</v>
      </c>
      <c r="BR118" s="223" t="str">
        <f t="shared" ca="1" si="94"/>
        <v>-0.892968927221615-0.985239384802088i</v>
      </c>
      <c r="BS118" s="223" t="str">
        <f t="shared" ca="1" si="95"/>
        <v>-1.22847846652049-0.508852441916117i</v>
      </c>
      <c r="BT118" s="223" t="str">
        <f t="shared" ca="1" si="96"/>
        <v>-1.3280938339129+0.0652450662584143i</v>
      </c>
      <c r="BU118" s="223" t="str">
        <f t="shared" ca="1" si="97"/>
        <v>-1.17268674572052+0.626814124569588i</v>
      </c>
      <c r="BV118" s="223" t="str">
        <f t="shared" ca="1" si="98"/>
        <v>-0.792098690725425+1.06802144852039i</v>
      </c>
      <c r="BW118" s="223" t="str">
        <f t="shared" ca="1" si="99"/>
        <v>-0.259410725305154+1.30414578400774i</v>
      </c>
      <c r="BX118" s="223" t="str">
        <f t="shared" ca="1" si="100"/>
        <v>0.323089654330811+1.28984620230976i</v>
      </c>
      <c r="BY118" s="223" t="str">
        <f t="shared" ca="1" si="101"/>
        <v>0.84354990177329+1.02786852932016i</v>
      </c>
      <c r="BZ118" s="223" t="str">
        <f t="shared" ca="1" si="102"/>
        <v>1.20203050450594+0.568518088178141i</v>
      </c>
      <c r="CA118" s="223" t="str">
        <f t="shared" ca="1" si="103"/>
        <v>1.32969551038895+5.34304686724295E-14i</v>
      </c>
      <c r="CB118" s="223" t="str">
        <f t="shared" ca="1" si="104"/>
        <v>1.20203050450592-0.568518088178167i</v>
      </c>
      <c r="CC118" s="223" t="str">
        <f t="shared" ca="1" si="105"/>
        <v>0.843549901773266-1.02786852932018i</v>
      </c>
      <c r="CD118" s="223" t="str">
        <f t="shared" ca="1" si="106"/>
        <v>0.32308965433091-1.28984620230974i</v>
      </c>
      <c r="CE118" s="223" t="str">
        <f t="shared" ca="1" si="107"/>
        <v>-0.259410725305184-1.30414578400774i</v>
      </c>
      <c r="CF118" s="223" t="str">
        <f t="shared" ca="1" si="108"/>
        <v>-0.792098690725445-1.06802144852037i</v>
      </c>
      <c r="CG118" s="223" t="str">
        <f t="shared" ca="1" si="109"/>
        <v>-1.17268674572053-0.626814124569561i</v>
      </c>
      <c r="CH118" s="223" t="str">
        <f t="shared" ca="1" si="110"/>
        <v>-1.3280938339129-0.0652450662583843i</v>
      </c>
      <c r="CI118" s="223" t="str">
        <f t="shared" ca="1" si="111"/>
        <v>-1.22847846652047+0.508852441916145i</v>
      </c>
      <c r="CJ118" s="223" t="str">
        <f t="shared" ca="1" si="112"/>
        <v>-0.892968927221593+0.985239384802109i</v>
      </c>
      <c r="CK118" s="223" t="str">
        <f t="shared" ca="1" si="113"/>
        <v>-0.385990232079948+1.27243926813321i</v>
      </c>
      <c r="CL118" s="223" t="str">
        <f t="shared" ca="1" si="114"/>
        <v>0.195106853120603+1.31530356428237i</v>
      </c>
      <c r="CM118" s="223" t="str">
        <f t="shared" ca="1" si="115"/>
        <v>0.738739244551888+1.10560141050354i</v>
      </c>
      <c r="CN118" s="223" t="str">
        <f t="shared" ca="1" si="116"/>
        <v>1.14051788184953+0.683600110832336i</v>
      </c>
      <c r="CO118" s="223" t="str">
        <f t="shared" ca="1" si="117"/>
        <v>1.32329266306367+0.130332951437438i</v>
      </c>
      <c r="CP118" s="223" t="str">
        <f t="shared" ca="1" si="118"/>
        <v>1.25196691630723-0.447960925551211i</v>
      </c>
      <c r="CQ118" s="223" t="str">
        <f t="shared" ca="1" si="119"/>
        <v>0.940236712309305-0.940236712309357i</v>
      </c>
      <c r="CR118" s="223" t="str">
        <f t="shared" ca="1" si="120"/>
        <v>0.447960925551274-1.2519669163072i</v>
      </c>
      <c r="CS118" s="223" t="str">
        <f t="shared" ca="1" si="121"/>
        <v>-0.13033295143738-1.32329266306367i</v>
      </c>
      <c r="CT118" s="223" t="str">
        <f t="shared" ca="1" si="122"/>
        <v>-0.6836001108324-1.14051788184949i</v>
      </c>
      <c r="CU118" s="223" t="str">
        <f t="shared" ca="1" si="123"/>
        <v>-1.10560141050351-0.738739244551944i</v>
      </c>
      <c r="CV118" s="223" t="str">
        <f t="shared" ca="1" si="124"/>
        <v>-1.31530356428238-0.195106853120528i</v>
      </c>
      <c r="CW118" s="223" t="str">
        <f t="shared" ca="1" si="125"/>
        <v>-1.27243926813319+0.385990232080009i</v>
      </c>
      <c r="CX118" s="223" t="str">
        <f t="shared" ca="1" si="126"/>
        <v>-0.985239384802148+0.89296892722155i</v>
      </c>
      <c r="CY118" s="223" t="str">
        <f t="shared" ca="1" si="127"/>
        <v>-0.508852441916081+1.2284784665205i</v>
      </c>
      <c r="CZ118" s="223" t="str">
        <f t="shared" ca="1" si="128"/>
        <v>0.0652450662584491+1.32809383391289i</v>
      </c>
      <c r="DA118" s="223" t="str">
        <f t="shared" ca="1" si="129"/>
        <v>0.626814124569507+1.17268674572056i</v>
      </c>
      <c r="DB118" s="223" t="str">
        <f t="shared" ca="1" si="130"/>
        <v>1.06802144852041+0.792098690725393i</v>
      </c>
      <c r="DC118" s="223" t="str">
        <f t="shared" ca="1" si="131"/>
        <v>1.30414578400773+0.25941072530524i</v>
      </c>
      <c r="DD118" s="223" t="str">
        <f t="shared" ca="1" si="132"/>
        <v>1.28984620230975-0.323089654330849i</v>
      </c>
      <c r="DE118" s="223" t="str">
        <f t="shared" ca="1" si="133"/>
        <v>1.02786852932014-0.843549901773316i</v>
      </c>
      <c r="DF118" s="223" t="str">
        <f t="shared" ca="1" si="134"/>
        <v>0.568518088178224-1.2020305045059i</v>
      </c>
      <c r="DG118" s="223" t="str">
        <f t="shared" ca="1" si="135"/>
        <v>1.40093190110662E-14-1.32969551038895i</v>
      </c>
      <c r="DH118" s="223" t="str">
        <f t="shared" ca="1" si="136"/>
        <v>-0.568518088178207-1.2020305045059i</v>
      </c>
      <c r="DI118" s="223" t="str">
        <f t="shared" ca="1" si="137"/>
        <v>-1.02786852932012-0.843549901773338i</v>
      </c>
      <c r="DJ118" s="223" t="str">
        <f t="shared" ca="1" si="138"/>
        <v>-1.28984620230975-0.323089654330877i</v>
      </c>
      <c r="DK118" s="223" t="str">
        <f t="shared" ca="1" si="139"/>
        <v>-1.30414578400773+0.259410725305223i</v>
      </c>
      <c r="DL118" s="223" t="str">
        <f t="shared" ca="1" si="140"/>
        <v>-1.06802144852043+0.79209869072537i</v>
      </c>
      <c r="DM118" s="223" t="str">
        <f t="shared" ca="1" si="141"/>
        <v>-0.626814124569523+1.17268674572055i</v>
      </c>
      <c r="DN118" s="223" t="str">
        <f t="shared" ca="1" si="142"/>
        <v>-0.0652450662583449+1.3280938339129i</v>
      </c>
      <c r="DO118" s="223" t="str">
        <f t="shared" ca="1" si="143"/>
        <v>0.508852441916064+1.22847846652051i</v>
      </c>
      <c r="DP118" s="223" t="str">
        <f t="shared" ca="1" si="144"/>
        <v>0.985239384802136+0.892968927221564i</v>
      </c>
      <c r="DQ118" s="223" t="str">
        <f t="shared" ca="1" si="145"/>
        <v>1.27243926813323+0.385990232079909i</v>
      </c>
      <c r="DR118" s="223" t="str">
        <f t="shared" ca="1" si="146"/>
        <v>1.31530356428238-0.195106853120511i</v>
      </c>
      <c r="DS118" s="223" t="str">
        <f t="shared" ca="1" si="147"/>
        <v>1.10560141050352-0.738739244551921i</v>
      </c>
      <c r="DT118" s="223" t="str">
        <f t="shared" ca="1" si="148"/>
        <v>0.683600110832416-1.14051788184948i</v>
      </c>
      <c r="DU118" s="223" t="str">
        <f t="shared" ca="1" si="149"/>
        <v>0.130332951437399-1.32329266306367i</v>
      </c>
      <c r="DV118" s="223" t="str">
        <f t="shared" ca="1" si="150"/>
        <v>-0.447960925551248-1.25196691630721i</v>
      </c>
      <c r="DW118" s="223" t="str">
        <f t="shared" ca="1" si="151"/>
        <v>-0.940236712309292-0.94023671230937i</v>
      </c>
      <c r="DX118" s="223" t="str">
        <f t="shared" ca="1" si="152"/>
        <v>-1.25196691630722-0.447960925551237i</v>
      </c>
      <c r="DY118" s="223" t="str">
        <f t="shared" ca="1" si="153"/>
        <v>-1.32329266306367+0.130332951437419i</v>
      </c>
      <c r="DZ118" s="223" t="str">
        <f t="shared" ca="1" si="154"/>
        <v>-1.14051788184954+0.68360011083232i</v>
      </c>
      <c r="EA118" s="223" t="str">
        <f t="shared" ca="1" si="155"/>
        <v>-0.738739244551912+1.10560141050353i</v>
      </c>
      <c r="EB118" s="223" t="str">
        <f t="shared" ca="1" si="156"/>
        <v>-0.19510685312049+1.31530356428238i</v>
      </c>
      <c r="EC118" s="223" t="str">
        <f t="shared" ca="1" si="157"/>
        <v>0.385990232079921+1.27243926813322i</v>
      </c>
      <c r="ED118" s="223" t="str">
        <f t="shared" ca="1" si="158"/>
        <v>0.89296892722158+0.985239384802121i</v>
      </c>
      <c r="EE118" s="223" t="str">
        <f t="shared" ca="1" si="159"/>
        <v>1.22847846652052+0.508852441916044i</v>
      </c>
      <c r="EF118" s="223" t="str">
        <f t="shared" ca="1" si="160"/>
        <v>1.3280938339129-0.0652450662583562i</v>
      </c>
      <c r="EG118" s="223" t="str">
        <f t="shared" ca="1" si="161"/>
        <v>1.17268674572054-0.626814124569541i</v>
      </c>
      <c r="EH118" s="223" t="str">
        <f t="shared" ca="1" si="162"/>
        <v>0.792098690725361-1.06802144852044i</v>
      </c>
      <c r="EI118" s="223" t="str">
        <f t="shared" ca="1" si="163"/>
        <v>0.259410725305202-1.30414578400773i</v>
      </c>
      <c r="EJ118" s="223" t="str">
        <f t="shared" ca="1" si="164"/>
        <v>-0.323089654330887-1.28984620230974i</v>
      </c>
      <c r="EK118" s="223" t="str">
        <f t="shared" ca="1" si="165"/>
        <v>-0.843549901773245-1.0278685293202i</v>
      </c>
      <c r="EL118" s="223" t="str">
        <f t="shared" ca="1" si="166"/>
        <v>-1.20203050450591-0.568518088178188i</v>
      </c>
      <c r="EM118" s="223" t="str">
        <f t="shared" ca="1" si="167"/>
        <v>-1.32969551038895+2.5411830650297E-14i</v>
      </c>
      <c r="EN118" s="223"/>
      <c r="EO118" s="223"/>
      <c r="EP118" s="223"/>
    </row>
    <row r="119" spans="1:146" ht="15.75" thickBot="1">
      <c r="A119" s="257">
        <f t="shared" si="168"/>
        <v>3.7109375000000006E-4</v>
      </c>
      <c r="B119" s="256">
        <v>19</v>
      </c>
      <c r="C119" s="230">
        <f t="shared" si="169"/>
        <v>3800</v>
      </c>
      <c r="D119" s="229">
        <f t="shared" si="170"/>
        <v>23876.104167282429</v>
      </c>
      <c r="E119" s="229" t="str">
        <f t="shared" si="171"/>
        <v>23876.1041672824i</v>
      </c>
      <c r="F119" s="229" t="str">
        <f t="shared" si="172"/>
        <v>2.84076555731307-0.297735708244413i</v>
      </c>
      <c r="G119" s="229" t="str">
        <f t="shared" si="173"/>
        <v>-0.247014902799631+0.0320349261528717i</v>
      </c>
      <c r="H119" s="229" t="str">
        <f t="shared" si="38"/>
        <v>0.584738881282107-0.0103632722545939i</v>
      </c>
      <c r="I119" s="229" t="str">
        <f t="shared" si="174"/>
        <v>-0.342907969854178-0.0272205230184532i</v>
      </c>
      <c r="J119" s="255" t="str">
        <f ca="1">IMPRODUCT(1/N_FFT2,AH100)</f>
        <v>0.0462976173676297+0.000142191931323894i</v>
      </c>
      <c r="K119" s="254" t="str">
        <f t="shared" ca="1" si="175"/>
        <v>-0.0158719514418798-0.00130900410575502i</v>
      </c>
      <c r="N119" s="246">
        <f t="shared" ca="1" si="176"/>
        <v>1.3373485485737433</v>
      </c>
      <c r="O119" s="223">
        <f t="shared" ca="1" si="39"/>
        <v>-1.3296514514262565</v>
      </c>
      <c r="P119" s="223" t="str">
        <f t="shared" ca="1" si="40"/>
        <v>-1.18767698853382+0.597826357052937i</v>
      </c>
      <c r="Q119" s="223" t="str">
        <f t="shared" ca="1" si="41"/>
        <v>-0.792072444831975+1.06798606002974i</v>
      </c>
      <c r="R119" s="223" t="str">
        <f t="shared" ca="1" si="42"/>
        <v>-0.227319723528715+1.31007584726029i</v>
      </c>
      <c r="S119" s="223" t="str">
        <f t="shared" ca="1" si="43"/>
        <v>0.385977442438199+1.27239710633466i</v>
      </c>
      <c r="T119" s="223" t="str">
        <f t="shared" ca="1" si="44"/>
        <v>0.916848586126889+0.962996185037654i</v>
      </c>
      <c r="U119" s="223" t="str">
        <f t="shared" ca="1" si="45"/>
        <v>1.25192543285238+0.447946082533743i</v>
      </c>
      <c r="V119" s="223" t="str">
        <f t="shared" ca="1" si="46"/>
        <v>1.31965185369003-0.1627635319487i</v>
      </c>
      <c r="W119" s="223" t="str">
        <f t="shared" ca="1" si="47"/>
        <v>1.10556477681491-0.738714766703739i</v>
      </c>
      <c r="X119" s="223" t="str">
        <f t="shared" ca="1" si="48"/>
        <v>0.655382796703716-1.1569124305948i</v>
      </c>
      <c r="Y119" s="223" t="str">
        <f t="shared" ca="1" si="49"/>
        <v>0.065242904387561-1.32804982802116i</v>
      </c>
      <c r="Z119" s="223" t="str">
        <f t="shared" ca="1" si="50"/>
        <v>-0.538829701344613-1.21558032857924i</v>
      </c>
      <c r="AA119" s="223" t="str">
        <f t="shared" ca="1" si="51"/>
        <v>-1.02783447128143-0.84352195106326i</v>
      </c>
      <c r="AB119" s="223" t="str">
        <f t="shared" ca="1" si="52"/>
        <v>-1.29734375336542-0.29132828198388i</v>
      </c>
      <c r="AC119" s="223" t="str">
        <f t="shared" ca="1" si="53"/>
        <v>-1.28980346373896+0.323078948876189i</v>
      </c>
      <c r="AD119" s="223" t="str">
        <f t="shared" ca="1" si="54"/>
        <v>-1.00682384179015+0.8684922186657i</v>
      </c>
      <c r="AE119" s="223" t="str">
        <f t="shared" ca="1" si="55"/>
        <v>-0.508835581281022+1.22843776134664i</v>
      </c>
      <c r="AF119" s="223" t="str">
        <f t="shared" ca="1" si="56"/>
        <v>0.0978152287638315+1.32604870321638i</v>
      </c>
      <c r="AG119" s="223" t="str">
        <f t="shared" ca="1" si="57"/>
        <v>0.68357745999874+1.14048009121669i</v>
      </c>
      <c r="AH119" s="223" t="str">
        <f t="shared" ca="1" si="58"/>
        <v>1.12336076927692+0.711360361792475i</v>
      </c>
      <c r="AI119" s="223" t="str">
        <f t="shared" ca="1" si="59"/>
        <v>1.32324881625693+0.130328632903849i</v>
      </c>
      <c r="AJ119" s="223" t="str">
        <f t="shared" ca="1" si="60"/>
        <v>1.24055522914086-0.478534957689847i</v>
      </c>
      <c r="AK119" s="223" t="str">
        <f t="shared" ca="1" si="61"/>
        <v>0.892939339030605-0.985206739264169i</v>
      </c>
      <c r="AL119" s="223" t="str">
        <f t="shared" ca="1" si="62"/>
        <v>0.354635005090403-1.28148624473479i</v>
      </c>
      <c r="AM119" s="223" t="str">
        <f t="shared" ca="1" si="63"/>
        <v>-0.259402129827911-1.30410257162567i</v>
      </c>
      <c r="AN119" s="223" t="str">
        <f t="shared" ca="1" si="64"/>
        <v>-0.818043577378843-1.0482259717204i</v>
      </c>
      <c r="AO119" s="223" t="str">
        <f t="shared" ca="1" si="65"/>
        <v>-1.20199067567538-0.568499250544273i</v>
      </c>
      <c r="AP119" s="223" t="str">
        <f t="shared" ca="1" si="66"/>
        <v>-1.32925098526852+0.0326312801252151i</v>
      </c>
      <c r="AQ119" s="223" t="str">
        <f t="shared" ca="1" si="67"/>
        <v>-1.17264788918445+0.626793355318316i</v>
      </c>
      <c r="AR119" s="223" t="str">
        <f t="shared" ca="1" si="68"/>
        <v>-1.17264788918445+0.626793355318316i</v>
      </c>
      <c r="AS119" s="223" t="str">
        <f t="shared" ca="1" si="69"/>
        <v>-0.195100388328098+1.31525998219142i</v>
      </c>
      <c r="AT119" s="223" t="str">
        <f t="shared" ca="1" si="70"/>
        <v>0.417087381407322+1.26254152349566i</v>
      </c>
      <c r="AU119" s="223" t="str">
        <f t="shared" ca="1" si="71"/>
        <v>0.940205557918025+0.940205557918058i</v>
      </c>
      <c r="AV119" s="223" t="str">
        <f t="shared" ca="1" si="72"/>
        <v>1.26254152349568+0.41708738140724i</v>
      </c>
      <c r="AW119" s="223" t="str">
        <f t="shared" ca="1" si="73"/>
        <v>1.31525998219143-0.195100388328053i</v>
      </c>
      <c r="AX119" s="223" t="str">
        <f t="shared" ca="1" si="74"/>
        <v>1.08710283347108-0.765624197461843i</v>
      </c>
      <c r="AY119" s="223" t="str">
        <f t="shared" ca="1" si="75"/>
        <v>0.62679335531824-1.1726478891845i</v>
      </c>
      <c r="AZ119" s="223" t="str">
        <f t="shared" ca="1" si="76"/>
        <v>0.0326312801252616-1.32925098526852i</v>
      </c>
      <c r="BA119" s="223" t="str">
        <f t="shared" ca="1" si="77"/>
        <v>-0.568499250544231-1.2019906756754i</v>
      </c>
      <c r="BB119" s="223" t="str">
        <f t="shared" ca="1" si="78"/>
        <v>-1.04822597172045-0.818043577378776i</v>
      </c>
      <c r="BC119" s="223" t="str">
        <f t="shared" ca="1" si="79"/>
        <v>-1.30410257162566-0.259402129827956i</v>
      </c>
      <c r="BD119" s="223" t="str">
        <f t="shared" ca="1" si="80"/>
        <v>-1.28148624473481+0.354635005090356i</v>
      </c>
      <c r="BE119" s="223" t="str">
        <f t="shared" ca="1" si="81"/>
        <v>-0.985206739264109+0.892939339030672i</v>
      </c>
      <c r="BF119" s="223" t="str">
        <f t="shared" ca="1" si="82"/>
        <v>-0.478534957689855+1.24055522914085i</v>
      </c>
      <c r="BG119" s="223" t="str">
        <f t="shared" ca="1" si="83"/>
        <v>0.130328632903801+1.32324881625693i</v>
      </c>
      <c r="BH119" s="223" t="str">
        <f t="shared" ca="1" si="84"/>
        <v>0.711360361792503+1.1233607692769i</v>
      </c>
      <c r="BI119" s="223" t="str">
        <f t="shared" ca="1" si="85"/>
        <v>1.14048009121668+0.683577459998748i</v>
      </c>
      <c r="BJ119" s="223" t="str">
        <f t="shared" ca="1" si="86"/>
        <v>1.32604870321637+0.0978152287638908i</v>
      </c>
      <c r="BK119" s="223" t="str">
        <f t="shared" ca="1" si="87"/>
        <v>1.22843776134663-0.508835581281051i</v>
      </c>
      <c r="BL119" s="223" t="str">
        <f t="shared" ca="1" si="88"/>
        <v>0.868492218665713-1.00682384179014i</v>
      </c>
      <c r="BM119" s="223" t="str">
        <f t="shared" ca="1" si="89"/>
        <v>0.323078948876248-1.28980346373894i</v>
      </c>
      <c r="BN119" s="223" t="str">
        <f t="shared" ca="1" si="90"/>
        <v>-0.291328281983896-1.29734375336541i</v>
      </c>
      <c r="BO119" s="223" t="str">
        <f t="shared" ca="1" si="91"/>
        <v>-0.843521951063244-1.02783447128145i</v>
      </c>
      <c r="BP119" s="223" t="str">
        <f t="shared" ca="1" si="92"/>
        <v>-1.21558032857922-0.538829701344681i</v>
      </c>
      <c r="BQ119" s="223" t="str">
        <f t="shared" ca="1" si="93"/>
        <v>-1.32804982802116+0.0652429043875819i</v>
      </c>
      <c r="BR119" s="223" t="str">
        <f t="shared" ca="1" si="94"/>
        <v>-1.15691243059482+0.655382796703685i</v>
      </c>
      <c r="BS119" s="223" t="str">
        <f t="shared" ca="1" si="95"/>
        <v>-0.738714766703687+1.10556477681494i</v>
      </c>
      <c r="BT119" s="223" t="str">
        <f t="shared" ca="1" si="96"/>
        <v>-0.162763531948694+1.31965185369003i</v>
      </c>
      <c r="BU119" s="223" t="str">
        <f t="shared" ca="1" si="97"/>
        <v>0.447946082533711+1.25192543285239i</v>
      </c>
      <c r="BV119" s="223" t="str">
        <f t="shared" ca="1" si="98"/>
        <v>0.962996185037686+0.916848586126854i</v>
      </c>
      <c r="BW119" s="223" t="str">
        <f t="shared" ca="1" si="99"/>
        <v>1.27239710633466+0.385977442438194i</v>
      </c>
      <c r="BX119" s="223" t="str">
        <f t="shared" ca="1" si="100"/>
        <v>1.3100758472603-0.22731972352867i</v>
      </c>
      <c r="BY119" s="223" t="str">
        <f t="shared" ca="1" si="101"/>
        <v>1.06798606002971-0.792072444832012i</v>
      </c>
      <c r="BZ119" s="223" t="str">
        <f t="shared" ca="1" si="102"/>
        <v>0.59782635705294-1.18767698853382i</v>
      </c>
      <c r="CA119" s="223" t="str">
        <f t="shared" ca="1" si="103"/>
        <v>4.64243429456482E-14-1.32965145142626i</v>
      </c>
      <c r="CB119" s="223" t="str">
        <f t="shared" ca="1" si="104"/>
        <v>-0.597826357052971-1.1876769885338i</v>
      </c>
      <c r="CC119" s="223" t="str">
        <f t="shared" ca="1" si="105"/>
        <v>-1.06798606002974-0.79207244483198i</v>
      </c>
      <c r="CD119" s="223" t="str">
        <f t="shared" ca="1" si="106"/>
        <v>-1.31007584726029-0.227319723528762i</v>
      </c>
      <c r="CE119" s="223" t="str">
        <f t="shared" ca="1" si="107"/>
        <v>-1.27239710633465+0.385977442438231i</v>
      </c>
      <c r="CF119" s="223" t="str">
        <f t="shared" ca="1" si="108"/>
        <v>-0.962996185037662+0.916848586126879i</v>
      </c>
      <c r="CG119" s="223" t="str">
        <f t="shared" ca="1" si="109"/>
        <v>-0.447946082533797+1.25192543285236i</v>
      </c>
      <c r="CH119" s="223" t="str">
        <f t="shared" ca="1" si="110"/>
        <v>0.162763531948734+1.31965185369003i</v>
      </c>
      <c r="CI119" s="223" t="str">
        <f t="shared" ca="1" si="111"/>
        <v>0.73871476670372+1.10556477681492i</v>
      </c>
      <c r="CJ119" s="223" t="str">
        <f t="shared" ca="1" si="112"/>
        <v>1.15691243059477+0.65538279670377i</v>
      </c>
      <c r="CK119" s="223" t="str">
        <f t="shared" ca="1" si="113"/>
        <v>1.32804982802116+0.0652429043875379i</v>
      </c>
      <c r="CL119" s="223" t="str">
        <f t="shared" ca="1" si="114"/>
        <v>1.21558032857925-0.538829701344597i</v>
      </c>
      <c r="CM119" s="223" t="str">
        <f t="shared" ca="1" si="115"/>
        <v>0.843521951063214-1.02783447128147i</v>
      </c>
      <c r="CN119" s="223" t="str">
        <f t="shared" ca="1" si="116"/>
        <v>0.291328281983863-1.29734375336542i</v>
      </c>
      <c r="CO119" s="223" t="str">
        <f t="shared" ca="1" si="117"/>
        <v>-0.323078948876153-1.28980346373897i</v>
      </c>
      <c r="CP119" s="223" t="str">
        <f t="shared" ca="1" si="118"/>
        <v>-0.868492218665748-1.00682384179011i</v>
      </c>
      <c r="CQ119" s="223" t="str">
        <f t="shared" ca="1" si="119"/>
        <v>-1.22843776134665-0.508835581281014i</v>
      </c>
      <c r="CR119" s="223" t="str">
        <f t="shared" ca="1" si="120"/>
        <v>-1.32604870321638+0.0978152287637981i</v>
      </c>
      <c r="CS119" s="223" t="str">
        <f t="shared" ca="1" si="121"/>
        <v>-1.14048009121666+0.683577459998778i</v>
      </c>
      <c r="CT119" s="223" t="str">
        <f t="shared" ca="1" si="122"/>
        <v>-0.711360361792474+1.12336076927692i</v>
      </c>
      <c r="CU119" s="223" t="str">
        <f t="shared" ca="1" si="123"/>
        <v>-0.130328632903893+1.32324881625693i</v>
      </c>
      <c r="CV119" s="223" t="str">
        <f t="shared" ca="1" si="124"/>
        <v>0.478534957689892+1.24055522914084i</v>
      </c>
      <c r="CW119" s="223" t="str">
        <f t="shared" ca="1" si="125"/>
        <v>0.985206739264135+0.892939339030643i</v>
      </c>
      <c r="CX119" s="223" t="str">
        <f t="shared" ca="1" si="126"/>
        <v>1.28148624473478+0.35463500509045i</v>
      </c>
      <c r="CY119" s="223" t="str">
        <f t="shared" ca="1" si="127"/>
        <v>1.30410257162566-0.25940212982799i</v>
      </c>
      <c r="CZ119" s="223" t="str">
        <f t="shared" ca="1" si="128"/>
        <v>1.04822597172043-0.818043577378809i</v>
      </c>
      <c r="DA119" s="223" t="str">
        <f t="shared" ca="1" si="129"/>
        <v>0.568499250544315-1.20199067567536i</v>
      </c>
      <c r="DB119" s="223" t="str">
        <f t="shared" ca="1" si="130"/>
        <v>-0.0326312801253009-1.32925098526852i</v>
      </c>
      <c r="DC119" s="223" t="str">
        <f t="shared" ca="1" si="131"/>
        <v>-0.626793355318271-1.17264788918448i</v>
      </c>
      <c r="DD119" s="223" t="str">
        <f t="shared" ca="1" si="132"/>
        <v>-1.08710283347103-0.765624197461922i</v>
      </c>
      <c r="DE119" s="223" t="str">
        <f t="shared" ca="1" si="133"/>
        <v>-1.31525998219143-0.195100388328011i</v>
      </c>
      <c r="DF119" s="223" t="str">
        <f t="shared" ca="1" si="134"/>
        <v>-1.26254152349567+0.417087381407277i</v>
      </c>
      <c r="DG119" s="223" t="str">
        <f t="shared" ca="1" si="135"/>
        <v>-0.940205557918092+0.94020555791799i</v>
      </c>
      <c r="DH119" s="223" t="str">
        <f t="shared" ca="1" si="136"/>
        <v>-0.417087381407289+1.26254152349567i</v>
      </c>
      <c r="DI119" s="223" t="str">
        <f t="shared" ca="1" si="137"/>
        <v>0.195100388328009+1.31525998219143i</v>
      </c>
      <c r="DJ119" s="223" t="str">
        <f t="shared" ca="1" si="138"/>
        <v>0.765624197461913+1.08710283347104i</v>
      </c>
      <c r="DK119" s="223" t="str">
        <f t="shared" ca="1" si="139"/>
        <v>1.17264788918447+0.626793355318281i</v>
      </c>
      <c r="DL119" s="223" t="str">
        <f t="shared" ca="1" si="140"/>
        <v>1.32925098526852+0.0326312801253127i</v>
      </c>
      <c r="DM119" s="223" t="str">
        <f t="shared" ca="1" si="141"/>
        <v>1.20199067567536-0.568499250544304i</v>
      </c>
      <c r="DN119" s="223" t="str">
        <f t="shared" ca="1" si="142"/>
        <v>0.81804357737881-1.04822597172042i</v>
      </c>
      <c r="DO119" s="223" t="str">
        <f t="shared" ca="1" si="143"/>
        <v>0.259402129828002-1.30410257162565i</v>
      </c>
      <c r="DP119" s="223" t="str">
        <f t="shared" ca="1" si="144"/>
        <v>-0.354635005090438-1.28148624473478i</v>
      </c>
      <c r="DQ119" s="223" t="str">
        <f t="shared" ca="1" si="145"/>
        <v>-0.892939339030633-0.985206739264143i</v>
      </c>
      <c r="DR119" s="223" t="str">
        <f t="shared" ca="1" si="146"/>
        <v>-1.24055522914084-0.478534957689903i</v>
      </c>
      <c r="DS119" s="223" t="str">
        <f t="shared" ca="1" si="147"/>
        <v>-1.32324881625693+0.130328632903891i</v>
      </c>
      <c r="DT119" s="223" t="str">
        <f t="shared" ca="1" si="148"/>
        <v>-1.12336076927693+0.711360361792465i</v>
      </c>
      <c r="DU119" s="223" t="str">
        <f t="shared" ca="1" si="149"/>
        <v>-0.683577459998787+1.14048009121666i</v>
      </c>
      <c r="DV119" s="223" t="str">
        <f t="shared" ca="1" si="150"/>
        <v>-0.0978152287638098+1.32604870321638i</v>
      </c>
      <c r="DW119" s="223" t="str">
        <f t="shared" ca="1" si="151"/>
        <v>0.508835581281004+1.22843776134665i</v>
      </c>
      <c r="DX119" s="223" t="str">
        <f t="shared" ca="1" si="152"/>
        <v>1.00682384179011+0.868492218665749i</v>
      </c>
      <c r="DY119" s="223" t="str">
        <f t="shared" ca="1" si="153"/>
        <v>1.28980346373896+0.323078948876164i</v>
      </c>
      <c r="DZ119" s="223" t="str">
        <f t="shared" ca="1" si="154"/>
        <v>1.29734375336542-0.291328281983851i</v>
      </c>
      <c r="EA119" s="223" t="str">
        <f t="shared" ca="1" si="155"/>
        <v>1.02783447128139-0.843521951063307i</v>
      </c>
      <c r="EB119" s="223" t="str">
        <f t="shared" ca="1" si="156"/>
        <v>0.538829701344598-1.21558032857925i</v>
      </c>
      <c r="EC119" s="223" t="str">
        <f t="shared" ca="1" si="157"/>
        <v>-0.0652429043875356-1.32804982802116i</v>
      </c>
      <c r="ED119" s="223" t="str">
        <f t="shared" ca="1" si="158"/>
        <v>-0.655382796703761-1.15691243059477i</v>
      </c>
      <c r="EE119" s="223" t="str">
        <f t="shared" ca="1" si="159"/>
        <v>-1.10556477681491-0.738714766703731i</v>
      </c>
      <c r="EF119" s="223" t="str">
        <f t="shared" ca="1" si="160"/>
        <v>-1.31965185369003-0.162763531948744i</v>
      </c>
      <c r="EG119" s="223" t="str">
        <f t="shared" ca="1" si="161"/>
        <v>-1.25192543285236+0.447946082533796i</v>
      </c>
      <c r="EH119" s="223" t="str">
        <f t="shared" ca="1" si="162"/>
        <v>-0.916848586126887+0.962996185037654i</v>
      </c>
      <c r="EI119" s="223" t="str">
        <f t="shared" ca="1" si="163"/>
        <v>-0.385977442438238+1.27239710633465i</v>
      </c>
      <c r="EJ119" s="223" t="str">
        <f t="shared" ca="1" si="164"/>
        <v>0.227319723528751+1.31007584726029i</v>
      </c>
      <c r="EK119" s="223" t="str">
        <f t="shared" ca="1" si="165"/>
        <v>0.792072444831971+1.06798606002974i</v>
      </c>
      <c r="EL119" s="223" t="str">
        <f t="shared" ca="1" si="166"/>
        <v>1.1876769885338+0.597826357052977i</v>
      </c>
      <c r="EM119" s="223" t="str">
        <f t="shared" ca="1" si="167"/>
        <v>1.32965145142626-3.94196992952354E-14i</v>
      </c>
      <c r="EN119" s="223"/>
      <c r="EO119" s="223"/>
      <c r="EP119" s="223"/>
    </row>
    <row r="120" spans="1:146" ht="15.75" thickBot="1">
      <c r="A120" s="257">
        <f t="shared" si="168"/>
        <v>3.9062500000000008E-4</v>
      </c>
      <c r="B120" s="256">
        <v>20</v>
      </c>
      <c r="C120" s="230">
        <f t="shared" si="169"/>
        <v>4000</v>
      </c>
      <c r="D120" s="229">
        <f t="shared" si="170"/>
        <v>25132.741228718343</v>
      </c>
      <c r="E120" s="229" t="str">
        <f t="shared" si="171"/>
        <v>25132.7412287183i</v>
      </c>
      <c r="F120" s="229" t="str">
        <f t="shared" si="172"/>
        <v>2.83918918941864-0.299267637805834i</v>
      </c>
      <c r="G120" s="229" t="str">
        <f t="shared" si="173"/>
        <v>-0.246809998501904+0.0329910366469723i</v>
      </c>
      <c r="H120" s="229" t="str">
        <f t="shared" si="38"/>
        <v>0.584723771545734-0.00805418177638781i</v>
      </c>
      <c r="I120" s="229" t="str">
        <f t="shared" si="174"/>
        <v>-0.342918575902434-0.0292128104146384i</v>
      </c>
      <c r="J120" s="255" t="str">
        <f ca="1">IMPRODUCT(1/N_FFT2,AI100)</f>
        <v>0.00547993230700215-2.57345891406611E-06i</v>
      </c>
      <c r="K120" s="254" t="str">
        <f t="shared" ca="1" si="175"/>
        <v>-0.00187924576072628-0.000159201736703551i</v>
      </c>
      <c r="N120" s="246">
        <f t="shared" ca="1" si="176"/>
        <v>1.3373959718369073</v>
      </c>
      <c r="O120" s="223">
        <f t="shared" ca="1" si="39"/>
        <v>-1.3296040281630925</v>
      </c>
      <c r="P120" s="223" t="str">
        <f t="shared" ca="1" si="40"/>
        <v>-1.17260606560026+0.626771000146783i</v>
      </c>
      <c r="Q120" s="223" t="str">
        <f t="shared" ca="1" si="41"/>
        <v>-0.738688419750372+1.10552534581267i</v>
      </c>
      <c r="R120" s="223" t="str">
        <f t="shared" ca="1" si="42"/>
        <v>-0.130323984611205+1.32320162134974i</v>
      </c>
      <c r="S120" s="223" t="str">
        <f t="shared" ca="1" si="43"/>
        <v>0.508817433183901+1.22839394796444i</v>
      </c>
      <c r="T120" s="223" t="str">
        <f t="shared" ca="1" si="44"/>
        <v>1.02779781260328+0.843491866063592i</v>
      </c>
      <c r="U120" s="223" t="str">
        <f t="shared" ca="1" si="45"/>
        <v>1.3040560595872+0.25939287800828i</v>
      </c>
      <c r="V120" s="223" t="str">
        <f t="shared" ca="1" si="46"/>
        <v>1.27235172510129-0.385963676191561i</v>
      </c>
      <c r="W120" s="223" t="str">
        <f t="shared" ca="1" si="47"/>
        <v>0.940172024607074-0.94017202460707i</v>
      </c>
      <c r="X120" s="223" t="str">
        <f t="shared" ca="1" si="48"/>
        <v>0.385963676191552-1.27235172510129i</v>
      </c>
      <c r="Y120" s="223" t="str">
        <f t="shared" ca="1" si="49"/>
        <v>-0.259392878008277-1.3040560595872i</v>
      </c>
      <c r="Z120" s="223" t="str">
        <f t="shared" ca="1" si="50"/>
        <v>-0.8434918660636-1.02779781260327i</v>
      </c>
      <c r="AA120" s="223" t="str">
        <f t="shared" ca="1" si="51"/>
        <v>-1.22839394796444-0.508817433183905i</v>
      </c>
      <c r="AB120" s="223" t="str">
        <f t="shared" ca="1" si="52"/>
        <v>-1.32320162134974+0.130323984611214i</v>
      </c>
      <c r="AC120" s="223" t="str">
        <f t="shared" ca="1" si="53"/>
        <v>-1.10552534581267+0.738688419750368i</v>
      </c>
      <c r="AD120" s="223" t="str">
        <f t="shared" ca="1" si="54"/>
        <v>-0.626771000146781+1.17260606560026i</v>
      </c>
      <c r="AE120" s="223" t="str">
        <f t="shared" ca="1" si="55"/>
        <v>-3.95001739386852E-15+1.32960402816309i</v>
      </c>
      <c r="AF120" s="223" t="str">
        <f t="shared" ca="1" si="56"/>
        <v>0.626771000146785+1.17260606560026i</v>
      </c>
      <c r="AG120" s="223" t="str">
        <f t="shared" ca="1" si="57"/>
        <v>1.10552534581267+0.738688419750375i</v>
      </c>
      <c r="AH120" s="223" t="str">
        <f t="shared" ca="1" si="58"/>
        <v>1.32320162134974+0.130323984611209i</v>
      </c>
      <c r="AI120" s="223" t="str">
        <f t="shared" ca="1" si="59"/>
        <v>1.22839394796444-0.508817433183898i</v>
      </c>
      <c r="AJ120" s="223" t="str">
        <f t="shared" ca="1" si="60"/>
        <v>0.843491866063605-1.02779781260327i</v>
      </c>
      <c r="AK120" s="223" t="str">
        <f t="shared" ca="1" si="61"/>
        <v>0.259392878008297-1.3040560595872i</v>
      </c>
      <c r="AL120" s="223" t="str">
        <f t="shared" ca="1" si="62"/>
        <v>-0.385963676191532-1.27235172510129i</v>
      </c>
      <c r="AM120" s="223" t="str">
        <f t="shared" ca="1" si="63"/>
        <v>-0.940172024607049-0.940172024607095i</v>
      </c>
      <c r="AN120" s="223" t="str">
        <f t="shared" ca="1" si="64"/>
        <v>-1.27235172510128-0.385963676191594i</v>
      </c>
      <c r="AO120" s="223" t="str">
        <f t="shared" ca="1" si="65"/>
        <v>-1.30405605958721+0.259392878008233i</v>
      </c>
      <c r="AP120" s="223" t="str">
        <f t="shared" ca="1" si="66"/>
        <v>-1.02779781260331+0.843491866063556i</v>
      </c>
      <c r="AQ120" s="223" t="str">
        <f t="shared" ca="1" si="67"/>
        <v>-0.508817433183958+1.22839394796442i</v>
      </c>
      <c r="AR120" s="223" t="str">
        <f t="shared" ca="1" si="68"/>
        <v>-0.508817433183958+1.22839394796442i</v>
      </c>
      <c r="AS120" s="223" t="str">
        <f t="shared" ca="1" si="69"/>
        <v>0.738688419750419+1.10552534581264i</v>
      </c>
      <c r="AT120" s="223" t="str">
        <f t="shared" ca="1" si="70"/>
        <v>1.17260606560028+0.626771000146739i</v>
      </c>
      <c r="AU120" s="223" t="str">
        <f t="shared" ca="1" si="71"/>
        <v>1.32960402816309-4.40606918129388E-14i</v>
      </c>
      <c r="AV120" s="223" t="str">
        <f t="shared" ca="1" si="72"/>
        <v>1.17260606560024-0.626771000146819i</v>
      </c>
      <c r="AW120" s="223" t="str">
        <f t="shared" ca="1" si="73"/>
        <v>0.738688419750344-1.10552534581269i</v>
      </c>
      <c r="AX120" s="223" t="str">
        <f t="shared" ca="1" si="74"/>
        <v>0.130323984611185-1.32320162134974i</v>
      </c>
      <c r="AY120" s="223" t="str">
        <f t="shared" ca="1" si="75"/>
        <v>-0.508817433183919-1.22839394796443i</v>
      </c>
      <c r="AZ120" s="223" t="str">
        <f t="shared" ca="1" si="76"/>
        <v>-1.02779781260328-0.843491866063588i</v>
      </c>
      <c r="BA120" s="223" t="str">
        <f t="shared" ca="1" si="77"/>
        <v>-1.3040560595872-0.259392878008275i</v>
      </c>
      <c r="BB120" s="223" t="str">
        <f t="shared" ca="1" si="78"/>
        <v>-1.27235172510129+0.385963676191555i</v>
      </c>
      <c r="BC120" s="223" t="str">
        <f t="shared" ca="1" si="79"/>
        <v>-0.940172024607078+0.940172024607066i</v>
      </c>
      <c r="BD120" s="223" t="str">
        <f t="shared" ca="1" si="80"/>
        <v>-0.385963676191572+1.27235172510128i</v>
      </c>
      <c r="BE120" s="223" t="str">
        <f t="shared" ca="1" si="81"/>
        <v>0.259392878008256+1.30405605958721i</v>
      </c>
      <c r="BF120" s="223" t="str">
        <f t="shared" ca="1" si="82"/>
        <v>0.843491866063573+1.02779781260329i</v>
      </c>
      <c r="BG120" s="223" t="str">
        <f t="shared" ca="1" si="83"/>
        <v>1.22839394796443+0.508817433183937i</v>
      </c>
      <c r="BH120" s="223" t="str">
        <f t="shared" ca="1" si="84"/>
        <v>1.32320162134974-0.130323984611167i</v>
      </c>
      <c r="BI120" s="223" t="str">
        <f t="shared" ca="1" si="85"/>
        <v>1.1055253458127-0.738688419750328i</v>
      </c>
      <c r="BJ120" s="223" t="str">
        <f t="shared" ca="1" si="86"/>
        <v>0.626771000146835-1.17260606560023i</v>
      </c>
      <c r="BK120" s="223" t="str">
        <f t="shared" ca="1" si="87"/>
        <v>6.49917043868423E-14-1.32960402816309i</v>
      </c>
      <c r="BL120" s="223" t="str">
        <f t="shared" ca="1" si="88"/>
        <v>-0.626771000146837-1.17260606560023i</v>
      </c>
      <c r="BM120" s="223" t="str">
        <f t="shared" ca="1" si="89"/>
        <v>-1.1055253458127-0.738688419750327i</v>
      </c>
      <c r="BN120" s="223" t="str">
        <f t="shared" ca="1" si="90"/>
        <v>-1.32320162134974-0.130323984611165i</v>
      </c>
      <c r="BO120" s="223" t="str">
        <f t="shared" ca="1" si="91"/>
        <v>-1.22839394796443+0.508817433183938i</v>
      </c>
      <c r="BP120" s="223" t="str">
        <f t="shared" ca="1" si="92"/>
        <v>-0.843491866063572+1.02779781260329i</v>
      </c>
      <c r="BQ120" s="223" t="str">
        <f t="shared" ca="1" si="93"/>
        <v>-0.259392878008253+1.30405605958721i</v>
      </c>
      <c r="BR120" s="223" t="str">
        <f t="shared" ca="1" si="94"/>
        <v>0.385963676191575+1.27235172510128i</v>
      </c>
      <c r="BS120" s="223" t="str">
        <f t="shared" ca="1" si="95"/>
        <v>0.940172024607081+0.940172024607063i</v>
      </c>
      <c r="BT120" s="223" t="str">
        <f t="shared" ca="1" si="96"/>
        <v>1.27235172510129+0.385963676191552i</v>
      </c>
      <c r="BU120" s="223" t="str">
        <f t="shared" ca="1" si="97"/>
        <v>1.3040560595872-0.259392878008277i</v>
      </c>
      <c r="BV120" s="223" t="str">
        <f t="shared" ca="1" si="98"/>
        <v>1.02779781260328-0.843491866063589i</v>
      </c>
      <c r="BW120" s="223" t="str">
        <f t="shared" ca="1" si="99"/>
        <v>0.508817433183917-1.22839394796444i</v>
      </c>
      <c r="BX120" s="223" t="str">
        <f t="shared" ca="1" si="100"/>
        <v>-0.130323984611188-1.32320162134974i</v>
      </c>
      <c r="BY120" s="223" t="str">
        <f t="shared" ca="1" si="101"/>
        <v>-0.738688419750345-1.10552534581269i</v>
      </c>
      <c r="BZ120" s="223" t="str">
        <f t="shared" ca="1" si="102"/>
        <v>-1.17260606560024-0.626771000146816i</v>
      </c>
      <c r="CA120" s="223" t="str">
        <f t="shared" ca="1" si="103"/>
        <v>-1.32960402816309-4.41422840849336E-14i</v>
      </c>
      <c r="CB120" s="223" t="str">
        <f t="shared" ca="1" si="104"/>
        <v>-1.17260606560028+0.626771000146739i</v>
      </c>
      <c r="CC120" s="223" t="str">
        <f t="shared" ca="1" si="105"/>
        <v>-0.738688419750416+1.10552534581264i</v>
      </c>
      <c r="CD120" s="223" t="str">
        <f t="shared" ca="1" si="106"/>
        <v>-0.130323984611271+1.32320162134973i</v>
      </c>
      <c r="CE120" s="223" t="str">
        <f t="shared" ca="1" si="107"/>
        <v>0.508817433183962+1.22839394796442i</v>
      </c>
      <c r="CF120" s="223" t="str">
        <f t="shared" ca="1" si="108"/>
        <v>1.02779781260331+0.843491866063552i</v>
      </c>
      <c r="CG120" s="223" t="str">
        <f t="shared" ca="1" si="109"/>
        <v>1.30405605958721+0.259392878008229i</v>
      </c>
      <c r="CH120" s="223" t="str">
        <f t="shared" ca="1" si="110"/>
        <v>1.27235172510127-0.385963676191598i</v>
      </c>
      <c r="CI120" s="223" t="str">
        <f t="shared" ca="1" si="111"/>
        <v>0.940172024607046-0.940172024607098i</v>
      </c>
      <c r="CJ120" s="223" t="str">
        <f t="shared" ca="1" si="112"/>
        <v>0.385963676191528-1.2723517251013i</v>
      </c>
      <c r="CK120" s="223" t="str">
        <f t="shared" ca="1" si="113"/>
        <v>-0.259392878008301-1.3040560595872i</v>
      </c>
      <c r="CL120" s="223" t="str">
        <f t="shared" ca="1" si="114"/>
        <v>-0.843491866063609-1.02779781260326i</v>
      </c>
      <c r="CM120" s="223" t="str">
        <f t="shared" ca="1" si="115"/>
        <v>-1.22839394796444-0.508817433183893i</v>
      </c>
      <c r="CN120" s="223" t="str">
        <f t="shared" ca="1" si="116"/>
        <v>-1.32320162134974+0.130323984611213i</v>
      </c>
      <c r="CO120" s="223" t="str">
        <f t="shared" ca="1" si="117"/>
        <v>-1.10552534581267+0.738688419750367i</v>
      </c>
      <c r="CP120" s="223" t="str">
        <f t="shared" ca="1" si="118"/>
        <v>-0.626771000146794+1.17260606560026i</v>
      </c>
      <c r="CQ120" s="223" t="str">
        <f t="shared" ca="1" si="119"/>
        <v>-1.85691613647818E-14+1.32960402816309i</v>
      </c>
      <c r="CR120" s="223" t="str">
        <f t="shared" ca="1" si="120"/>
        <v>0.626771000146762+1.17260606560027i</v>
      </c>
      <c r="CS120" s="223" t="str">
        <f t="shared" ca="1" si="121"/>
        <v>1.10552534581265+0.738688419750397i</v>
      </c>
      <c r="CT120" s="223" t="str">
        <f t="shared" ca="1" si="122"/>
        <v>1.32320162134974+0.13032398461125i</v>
      </c>
      <c r="CU120" s="223" t="str">
        <f t="shared" ca="1" si="123"/>
        <v>1.22839394796446-0.508817433183859i</v>
      </c>
      <c r="CV120" s="223" t="str">
        <f t="shared" ca="1" si="124"/>
        <v>0.843491866063638-1.02779781260324i</v>
      </c>
      <c r="CW120" s="223" t="str">
        <f t="shared" ca="1" si="125"/>
        <v>0.259392878008338-1.30405605958719i</v>
      </c>
      <c r="CX120" s="223" t="str">
        <f t="shared" ca="1" si="126"/>
        <v>-0.385963676191618-1.27235172510127i</v>
      </c>
      <c r="CY120" s="223" t="str">
        <f t="shared" ca="1" si="127"/>
        <v>-0.940172024607113-0.940172024607032i</v>
      </c>
      <c r="CZ120" s="223" t="str">
        <f t="shared" ca="1" si="128"/>
        <v>-1.2723517251013-0.385963676191508i</v>
      </c>
      <c r="DA120" s="223" t="str">
        <f t="shared" ca="1" si="129"/>
        <v>-1.30405605958719+0.259392878008323i</v>
      </c>
      <c r="DB120" s="223" t="str">
        <f t="shared" ca="1" si="130"/>
        <v>-1.02779781260325+0.843491866063625i</v>
      </c>
      <c r="DC120" s="223" t="str">
        <f t="shared" ca="1" si="131"/>
        <v>-0.508817433183874+1.22839394796445i</v>
      </c>
      <c r="DD120" s="223" t="str">
        <f t="shared" ca="1" si="132"/>
        <v>0.130323984611234+1.32320162134974i</v>
      </c>
      <c r="DE120" s="223" t="str">
        <f t="shared" ca="1" si="133"/>
        <v>0.738688419750384+1.10552534581266i</v>
      </c>
      <c r="DF120" s="223" t="str">
        <f t="shared" ca="1" si="134"/>
        <v>1.17260606560026+0.626771000146776i</v>
      </c>
      <c r="DG120" s="223" t="str">
        <f t="shared" ca="1" si="135"/>
        <v>1.32960402816309-2.28025893712683E-15i</v>
      </c>
      <c r="DH120" s="223" t="str">
        <f t="shared" ca="1" si="136"/>
        <v>1.17260606560026-0.62677100014678i</v>
      </c>
      <c r="DI120" s="223" t="str">
        <f t="shared" ca="1" si="137"/>
        <v>0.738688419750381-1.10552534581266i</v>
      </c>
      <c r="DJ120" s="223" t="str">
        <f t="shared" ca="1" si="138"/>
        <v>0.130323984611229-1.32320162134974i</v>
      </c>
      <c r="DK120" s="223" t="str">
        <f t="shared" ca="1" si="139"/>
        <v>-0.508817433183878-1.22839394796445i</v>
      </c>
      <c r="DL120" s="223" t="str">
        <f t="shared" ca="1" si="140"/>
        <v>-1.02779781260325-0.843491866063621i</v>
      </c>
      <c r="DM120" s="223" t="str">
        <f t="shared" ca="1" si="141"/>
        <v>-1.3040560595872-0.259392878008317i</v>
      </c>
      <c r="DN120" s="223" t="str">
        <f t="shared" ca="1" si="142"/>
        <v>-1.2723517251013+0.385963676191512i</v>
      </c>
      <c r="DO120" s="223" t="str">
        <f t="shared" ca="1" si="143"/>
        <v>-0.94017202460711+0.940172024607034i</v>
      </c>
      <c r="DP120" s="223" t="str">
        <f t="shared" ca="1" si="144"/>
        <v>-0.385963676191614+1.27235172510127i</v>
      </c>
      <c r="DQ120" s="223" t="str">
        <f t="shared" ca="1" si="145"/>
        <v>0.259392878008214+1.30405605958722i</v>
      </c>
      <c r="DR120" s="223" t="str">
        <f t="shared" ca="1" si="146"/>
        <v>0.843491866063539+1.02779781260332i</v>
      </c>
      <c r="DS120" s="223" t="str">
        <f t="shared" ca="1" si="147"/>
        <v>1.22839394796446+0.508817433183854i</v>
      </c>
      <c r="DT120" s="223" t="str">
        <f t="shared" ca="1" si="148"/>
        <v>1.32320162134974-0.130323984611255i</v>
      </c>
      <c r="DU120" s="223" t="str">
        <f t="shared" ca="1" si="149"/>
        <v>1.10552534581265-0.738688419750401i</v>
      </c>
      <c r="DV120" s="223" t="str">
        <f t="shared" ca="1" si="150"/>
        <v>0.626771000146758-1.17260606560028i</v>
      </c>
      <c r="DW120" s="223" t="str">
        <f t="shared" ca="1" si="151"/>
        <v>-2.31296792390355E-14-1.32960402816309i</v>
      </c>
      <c r="DX120" s="223" t="str">
        <f t="shared" ca="1" si="152"/>
        <v>-0.626771000146798-1.17260606560025i</v>
      </c>
      <c r="DY120" s="223" t="str">
        <f t="shared" ca="1" si="153"/>
        <v>-1.10552534581267-0.738688419750364i</v>
      </c>
      <c r="DZ120" s="223" t="str">
        <f t="shared" ca="1" si="154"/>
        <v>-1.32320162134974-0.130323984611209i</v>
      </c>
      <c r="EA120" s="223" t="str">
        <f t="shared" ca="1" si="155"/>
        <v>-1.22839394796444+0.508817433183898i</v>
      </c>
      <c r="EB120" s="223" t="str">
        <f t="shared" ca="1" si="156"/>
        <v>-0.843491866063605+1.02779781260327i</v>
      </c>
      <c r="EC120" s="223" t="str">
        <f t="shared" ca="1" si="157"/>
        <v>-0.259392878008297+1.3040560595872i</v>
      </c>
      <c r="ED120" s="223" t="str">
        <f t="shared" ca="1" si="158"/>
        <v>0.385963676191532+1.27235172510129i</v>
      </c>
      <c r="EE120" s="223" t="str">
        <f t="shared" ca="1" si="159"/>
        <v>0.940172024607049+0.940172024607095i</v>
      </c>
      <c r="EF120" s="223" t="str">
        <f t="shared" ca="1" si="160"/>
        <v>1.27235172510128+0.385963676191594i</v>
      </c>
      <c r="EG120" s="223" t="str">
        <f t="shared" ca="1" si="161"/>
        <v>1.30405605958721-0.259392878008233i</v>
      </c>
      <c r="EH120" s="223" t="str">
        <f t="shared" ca="1" si="162"/>
        <v>1.02779781260331-0.843491866063555i</v>
      </c>
      <c r="EI120" s="223" t="str">
        <f t="shared" ca="1" si="163"/>
        <v>0.508817433183958-1.22839394796442i</v>
      </c>
      <c r="EJ120" s="223" t="str">
        <f t="shared" ca="1" si="164"/>
        <v>-0.130323984611144-1.32320162134975i</v>
      </c>
      <c r="EK120" s="223" t="str">
        <f t="shared" ca="1" si="165"/>
        <v>-0.738688419750419-1.10552534581264i</v>
      </c>
      <c r="EL120" s="223" t="str">
        <f t="shared" ca="1" si="166"/>
        <v>-1.17260606560028-0.626771000146739i</v>
      </c>
      <c r="EM120" s="223" t="str">
        <f t="shared" ca="1" si="167"/>
        <v>-1.32960402816309+4.39790995409441E-14i</v>
      </c>
      <c r="EN120" s="223"/>
      <c r="EO120" s="223"/>
      <c r="EP120" s="223"/>
    </row>
    <row r="121" spans="1:146" ht="15.75" thickBot="1">
      <c r="A121" s="257">
        <f t="shared" si="168"/>
        <v>4.1015625000000009E-4</v>
      </c>
      <c r="B121" s="256">
        <v>21</v>
      </c>
      <c r="C121" s="230">
        <f t="shared" si="169"/>
        <v>4200</v>
      </c>
      <c r="D121" s="229">
        <f t="shared" si="170"/>
        <v>26389.378290154262</v>
      </c>
      <c r="E121" s="229" t="str">
        <f t="shared" si="171"/>
        <v>26389.3782901543i</v>
      </c>
      <c r="F121" s="229" t="str">
        <f t="shared" si="172"/>
        <v>2.83764705037683-0.301439329369963i</v>
      </c>
      <c r="G121" s="229" t="str">
        <f t="shared" si="173"/>
        <v>-0.246594790431141+0.0339781063358345i</v>
      </c>
      <c r="H121" s="229" t="str">
        <f t="shared" si="38"/>
        <v>0.584731040510014-0.00587786138879152i</v>
      </c>
      <c r="I121" s="229" t="str">
        <f t="shared" si="174"/>
        <v>-0.342944413572191-0.0311808913160108i</v>
      </c>
      <c r="J121" s="255" t="str">
        <f ca="1">IMPRODUCT(1/N_FFT2,AJ100)</f>
        <v>-0.0316207853399043-0.000142192937463639i</v>
      </c>
      <c r="K121" s="254" t="str">
        <f t="shared" ca="1" si="175"/>
        <v>0.0108397379825567+0.00103472854456304i</v>
      </c>
      <c r="N121" s="246">
        <f t="shared" ca="1" si="176"/>
        <v>1.3374469487403549</v>
      </c>
      <c r="O121" s="223">
        <f t="shared" ca="1" si="39"/>
        <v>-1.329553051259645</v>
      </c>
      <c r="P121" s="223" t="str">
        <f t="shared" ca="1" si="40"/>
        <v>-1.15682681388991+0.655334295439472i</v>
      </c>
      <c r="Q121" s="223" t="str">
        <f t="shared" ca="1" si="41"/>
        <v>-0.683526872203055+1.14039569057856i</v>
      </c>
      <c r="R121" s="223" t="str">
        <f t="shared" ca="1" si="42"/>
        <v>-0.0326288652642935+1.3291526147382i</v>
      </c>
      <c r="S121" s="223" t="str">
        <f t="shared" ca="1" si="43"/>
        <v>0.626746969800843+1.17256110798512i</v>
      </c>
      <c r="T121" s="223" t="str">
        <f t="shared" ca="1" si="44"/>
        <v>1.12327763554534+0.711307717937535i</v>
      </c>
      <c r="U121" s="223" t="str">
        <f t="shared" ca="1" si="45"/>
        <v>1.32795154638186+0.0652380761202366i</v>
      </c>
      <c r="V121" s="223" t="str">
        <f t="shared" ca="1" si="46"/>
        <v>1.18758909511376-0.59778211522319i</v>
      </c>
      <c r="W121" s="223" t="str">
        <f t="shared" ca="1" si="47"/>
        <v>0.738660098500248-1.10548296006652i</v>
      </c>
      <c r="X121" s="223" t="str">
        <f t="shared" ca="1" si="48"/>
        <v>0.0978079899985208-1.32595056966928i</v>
      </c>
      <c r="Y121" s="223" t="str">
        <f t="shared" ca="1" si="49"/>
        <v>-0.568457179051829-1.20190172297833i</v>
      </c>
      <c r="Z121" s="223" t="str">
        <f t="shared" ca="1" si="50"/>
        <v>-1.08702238298924-0.765567537839894i</v>
      </c>
      <c r="AA121" s="223" t="str">
        <f t="shared" ca="1" si="51"/>
        <v>-1.32315088991402-0.130318988000906i</v>
      </c>
      <c r="AB121" s="223" t="str">
        <f t="shared" ca="1" si="52"/>
        <v>-1.21549037018696+0.538789825531801i</v>
      </c>
      <c r="AC121" s="223" t="str">
        <f t="shared" ca="1" si="53"/>
        <v>-0.792013827921159+1.06790702427482i</v>
      </c>
      <c r="AD121" s="223" t="str">
        <f t="shared" ca="1" si="54"/>
        <v>-0.162751486717874+1.31955419353847i</v>
      </c>
      <c r="AE121" s="223" t="str">
        <f t="shared" ca="1" si="55"/>
        <v>0.508797925167522+1.22834685144671i</v>
      </c>
      <c r="AF121" s="223" t="str">
        <f t="shared" ca="1" si="56"/>
        <v>1.04814839830059+0.8179830384878i</v>
      </c>
      <c r="AG121" s="223" t="str">
        <f t="shared" ca="1" si="57"/>
        <v>1.31516264705804+0.195085950024899i</v>
      </c>
      <c r="AH121" s="223" t="str">
        <f t="shared" ca="1" si="58"/>
        <v>1.240463422494-0.478499543958289i</v>
      </c>
      <c r="AI121" s="223" t="str">
        <f t="shared" ca="1" si="59"/>
        <v>0.843459526658411-1.02775840692402i</v>
      </c>
      <c r="AJ121" s="223" t="str">
        <f t="shared" ca="1" si="60"/>
        <v>0.22730290085035-1.30997889577613i</v>
      </c>
      <c r="AK121" s="223" t="str">
        <f t="shared" ca="1" si="61"/>
        <v>-0.44791293251609-1.25183278475948i</v>
      </c>
      <c r="AL121" s="223" t="str">
        <f t="shared" ca="1" si="62"/>
        <v>-1.00674933231346-0.868427946349167i</v>
      </c>
      <c r="AM121" s="223" t="str">
        <f t="shared" ca="1" si="63"/>
        <v>-1.30400606219066-0.259382932907784i</v>
      </c>
      <c r="AN121" s="223" t="str">
        <f t="shared" ca="1" si="64"/>
        <v>-1.26244808976448+0.417056515071799i</v>
      </c>
      <c r="AO121" s="223" t="str">
        <f t="shared" ca="1" si="65"/>
        <v>-0.892873257517555+0.985133829549987i</v>
      </c>
      <c r="AP121" s="223" t="str">
        <f t="shared" ca="1" si="66"/>
        <v>-0.291306722385388+1.29724774411325i</v>
      </c>
      <c r="AQ121" s="223" t="str">
        <f t="shared" ca="1" si="67"/>
        <v>0.385948878377577+1.27230294324619i</v>
      </c>
      <c r="AR121" s="223" t="str">
        <f t="shared" ca="1" si="68"/>
        <v>0.385948878377577+1.27230294324619i</v>
      </c>
      <c r="AS121" s="223" t="str">
        <f t="shared" ca="1" si="69"/>
        <v>1.28970801250204+0.323055039585956i</v>
      </c>
      <c r="AT121" s="223" t="str">
        <f t="shared" ca="1" si="70"/>
        <v>1.28139140900936-0.354608760510574i</v>
      </c>
      <c r="AU121" s="223" t="str">
        <f t="shared" ca="1" si="71"/>
        <v>0.940135978492973-0.940135978492948i</v>
      </c>
      <c r="AV121" s="223" t="str">
        <f t="shared" ca="1" si="72"/>
        <v>0.35460876051061-1.28139140900935i</v>
      </c>
      <c r="AW121" s="223" t="str">
        <f t="shared" ca="1" si="73"/>
        <v>-0.323055039586046-1.28970801250201i</v>
      </c>
      <c r="AX121" s="223" t="str">
        <f t="shared" ca="1" si="74"/>
        <v>-0.916780735222367-0.962924919004056i</v>
      </c>
      <c r="AY121" s="223" t="str">
        <f t="shared" ca="1" si="75"/>
        <v>-1.27230294324618-0.385948878377614i</v>
      </c>
      <c r="AZ121" s="223" t="str">
        <f t="shared" ca="1" si="76"/>
        <v>-1.29724774411326+0.291306722385349i</v>
      </c>
      <c r="BA121" s="223" t="str">
        <f t="shared" ca="1" si="77"/>
        <v>-0.985133829549923+0.892873257517625i</v>
      </c>
      <c r="BB121" s="223" t="str">
        <f t="shared" ca="1" si="78"/>
        <v>-0.417056515071837+1.26244808976447i</v>
      </c>
      <c r="BC121" s="223" t="str">
        <f t="shared" ca="1" si="79"/>
        <v>0.259382932907747+1.30400606219067i</v>
      </c>
      <c r="BD121" s="223" t="str">
        <f t="shared" ca="1" si="80"/>
        <v>0.868427946349135+1.00674933231349i</v>
      </c>
      <c r="BE121" s="223" t="str">
        <f t="shared" ca="1" si="81"/>
        <v>1.25183278475951+0.447912932516002i</v>
      </c>
      <c r="BF121" s="223" t="str">
        <f t="shared" ca="1" si="82"/>
        <v>1.30997889577614-0.227302900850314i</v>
      </c>
      <c r="BG121" s="223" t="str">
        <f t="shared" ca="1" si="83"/>
        <v>1.02775840692405-0.84345952665838i</v>
      </c>
      <c r="BH121" s="223" t="str">
        <f t="shared" ca="1" si="84"/>
        <v>0.478499543958289-1.24046342249401i</v>
      </c>
      <c r="BI121" s="223" t="str">
        <f t="shared" ca="1" si="85"/>
        <v>-0.195085950024942-1.31516264705803i</v>
      </c>
      <c r="BJ121" s="223" t="str">
        <f t="shared" ca="1" si="86"/>
        <v>-0.817983038487748-1.04814839830063i</v>
      </c>
      <c r="BK121" s="223" t="str">
        <f t="shared" ca="1" si="87"/>
        <v>-1.22834685144671-0.508797925167545i</v>
      </c>
      <c r="BL121" s="223" t="str">
        <f t="shared" ca="1" si="88"/>
        <v>-1.31955419353847+0.162751486717872i</v>
      </c>
      <c r="BM121" s="223" t="str">
        <f t="shared" ca="1" si="89"/>
        <v>-1.0679070242748+0.792013827921192i</v>
      </c>
      <c r="BN121" s="223" t="str">
        <f t="shared" ca="1" si="90"/>
        <v>-0.53878982553186+1.21549037018694i</v>
      </c>
      <c r="BO121" s="223" t="str">
        <f t="shared" ca="1" si="91"/>
        <v>0.13031898800088+1.32315088991402i</v>
      </c>
      <c r="BP121" s="223" t="str">
        <f t="shared" ca="1" si="92"/>
        <v>0.765567537839895+1.08702238298923i</v>
      </c>
      <c r="BQ121" s="223" t="str">
        <f t="shared" ca="1" si="93"/>
        <v>1.20190172297834+0.568457179051802i</v>
      </c>
      <c r="BR121" s="223" t="str">
        <f t="shared" ca="1" si="94"/>
        <v>1.32595056966928-0.0978079899984555i</v>
      </c>
      <c r="BS121" s="223" t="str">
        <f t="shared" ca="1" si="95"/>
        <v>1.10548296006654-0.738660098500217i</v>
      </c>
      <c r="BT121" s="223" t="str">
        <f t="shared" ca="1" si="96"/>
        <v>0.597782115223191-1.18758909511376i</v>
      </c>
      <c r="BU121" s="223" t="str">
        <f t="shared" ca="1" si="97"/>
        <v>-0.0652380761202644-1.32795154638185i</v>
      </c>
      <c r="BV121" s="223" t="str">
        <f t="shared" ca="1" si="98"/>
        <v>-0.711307717937593-1.1232776355453i</v>
      </c>
      <c r="BW121" s="223" t="str">
        <f t="shared" ca="1" si="99"/>
        <v>-1.1725611079851-0.626746969800877i</v>
      </c>
      <c r="BX121" s="223" t="str">
        <f t="shared" ca="1" si="100"/>
        <v>-1.3291526147382+0.0326288652642953i</v>
      </c>
      <c r="BY121" s="223" t="str">
        <f t="shared" ca="1" si="101"/>
        <v>-1.14039569057854+0.683526872203082i</v>
      </c>
      <c r="BZ121" s="223" t="str">
        <f t="shared" ca="1" si="102"/>
        <v>-0.655334295439419+1.15682681388994i</v>
      </c>
      <c r="CA121" s="223" t="str">
        <f t="shared" ca="1" si="103"/>
        <v>-3.71367546990514E-14+1.32955305125964i</v>
      </c>
      <c r="CB121" s="223" t="str">
        <f t="shared" ca="1" si="104"/>
        <v>0.65533429543947+1.15682681388991i</v>
      </c>
      <c r="CC121" s="223" t="str">
        <f t="shared" ca="1" si="105"/>
        <v>1.14039569057857+0.683526872203027i</v>
      </c>
      <c r="CD121" s="223" t="str">
        <f t="shared" ca="1" si="106"/>
        <v>1.3291526147382+0.032628865264242i</v>
      </c>
      <c r="CE121" s="223" t="str">
        <f t="shared" ca="1" si="107"/>
        <v>1.17256110798514-0.626746969800808i</v>
      </c>
      <c r="CF121" s="223" t="str">
        <f t="shared" ca="1" si="108"/>
        <v>0.711307717937544-1.12327763554533i</v>
      </c>
      <c r="CG121" s="223" t="str">
        <f t="shared" ca="1" si="109"/>
        <v>0.0652380761202066-1.32795154638186i</v>
      </c>
      <c r="CH121" s="223" t="str">
        <f t="shared" ca="1" si="110"/>
        <v>-0.597782115223243-1.18758909511373i</v>
      </c>
      <c r="CI121" s="223" t="str">
        <f t="shared" ca="1" si="111"/>
        <v>-1.1054829600665-0.738660098500282i</v>
      </c>
      <c r="CJ121" s="223" t="str">
        <f t="shared" ca="1" si="112"/>
        <v>-1.32595056966928-0.0978079899985342i</v>
      </c>
      <c r="CK121" s="223" t="str">
        <f t="shared" ca="1" si="113"/>
        <v>-1.20190172297831+0.568457179051854i</v>
      </c>
      <c r="CL121" s="223" t="str">
        <f t="shared" ca="1" si="114"/>
        <v>-0.765567537839848+1.08702238298927i</v>
      </c>
      <c r="CM121" s="223" t="str">
        <f t="shared" ca="1" si="115"/>
        <v>-0.130318988000954+1.32315088991401i</v>
      </c>
      <c r="CN121" s="223" t="str">
        <f t="shared" ca="1" si="116"/>
        <v>0.538789825531786+1.21549037018697i</v>
      </c>
      <c r="CO121" s="223" t="str">
        <f t="shared" ca="1" si="117"/>
        <v>1.06790702427483+0.792013827921149i</v>
      </c>
      <c r="CP121" s="223" t="str">
        <f t="shared" ca="1" si="118"/>
        <v>1.31955419353847+0.16275148671782i</v>
      </c>
      <c r="CQ121" s="223" t="str">
        <f t="shared" ca="1" si="119"/>
        <v>1.22834685144673-0.508797925167477i</v>
      </c>
      <c r="CR121" s="223" t="str">
        <f t="shared" ca="1" si="120"/>
        <v>0.817983038487807-1.04814839830059i</v>
      </c>
      <c r="CS121" s="223" t="str">
        <f t="shared" ca="1" si="121"/>
        <v>0.195085950024889-1.31516264705804i</v>
      </c>
      <c r="CT121" s="223" t="str">
        <f t="shared" ca="1" si="122"/>
        <v>-0.478499543958339-1.24046342249399i</v>
      </c>
      <c r="CU121" s="223" t="str">
        <f t="shared" ca="1" si="123"/>
        <v>-1.027758406924-0.843459526658441i</v>
      </c>
      <c r="CV121" s="223" t="str">
        <f t="shared" ca="1" si="124"/>
        <v>-1.30997889577612-0.227302900850387i</v>
      </c>
      <c r="CW121" s="223" t="str">
        <f t="shared" ca="1" si="125"/>
        <v>-1.25183278475949+0.447912932516056i</v>
      </c>
      <c r="CX121" s="223" t="str">
        <f t="shared" ca="1" si="126"/>
        <v>-0.868427946349091+1.00674933231353i</v>
      </c>
      <c r="CY121" s="223" t="str">
        <f t="shared" ca="1" si="127"/>
        <v>-0.259382932907824+1.30400606219065i</v>
      </c>
      <c r="CZ121" s="223" t="str">
        <f t="shared" ca="1" si="128"/>
        <v>0.417056515071761+1.2624480897645i</v>
      </c>
      <c r="DA121" s="223" t="str">
        <f t="shared" ca="1" si="129"/>
        <v>0.985133829549963+0.892873257517582i</v>
      </c>
      <c r="DB121" s="223" t="str">
        <f t="shared" ca="1" si="130"/>
        <v>1.29724774411327+0.291306722385292i</v>
      </c>
      <c r="DC121" s="223" t="str">
        <f t="shared" ca="1" si="131"/>
        <v>1.2723029432462-0.385948878377543i</v>
      </c>
      <c r="DD121" s="223" t="str">
        <f t="shared" ca="1" si="132"/>
        <v>0.916780735222424-0.962924919004002i</v>
      </c>
      <c r="DE121" s="223" t="str">
        <f t="shared" ca="1" si="133"/>
        <v>0.323055039585994-1.28970801250202i</v>
      </c>
      <c r="DF121" s="223" t="str">
        <f t="shared" ca="1" si="134"/>
        <v>-0.354608760510666-1.28139140900933i</v>
      </c>
      <c r="DG121" s="223" t="str">
        <f t="shared" ca="1" si="135"/>
        <v>-0.940135978492921-0.940135978493i</v>
      </c>
      <c r="DH121" s="223" t="str">
        <f t="shared" ca="1" si="136"/>
        <v>-1.28139140900934-0.354608760510646i</v>
      </c>
      <c r="DI121" s="223" t="str">
        <f t="shared" ca="1" si="137"/>
        <v>-1.28970801250202+0.323055039586005i</v>
      </c>
      <c r="DJ121" s="223" t="str">
        <f t="shared" ca="1" si="138"/>
        <v>-0.962924919003994+0.916780735222432i</v>
      </c>
      <c r="DK121" s="223" t="str">
        <f t="shared" ca="1" si="139"/>
        <v>-0.38594887837765+1.27230294324617i</v>
      </c>
      <c r="DL121" s="223" t="str">
        <f t="shared" ca="1" si="140"/>
        <v>0.291306722385314+1.29724774411327i</v>
      </c>
      <c r="DM121" s="223" t="str">
        <f t="shared" ca="1" si="141"/>
        <v>0.892873257517598+0.985133829549948i</v>
      </c>
      <c r="DN121" s="223" t="str">
        <f t="shared" ca="1" si="142"/>
        <v>1.2624480897645+0.417056515071751i</v>
      </c>
      <c r="DO121" s="223" t="str">
        <f t="shared" ca="1" si="143"/>
        <v>1.30400606219067-0.259382932907706i</v>
      </c>
      <c r="DP121" s="223" t="str">
        <f t="shared" ca="1" si="144"/>
        <v>1.00674933231351-0.868427946349107i</v>
      </c>
      <c r="DQ121" s="223" t="str">
        <f t="shared" ca="1" si="145"/>
        <v>0.447912932516038-1.2518327847595i</v>
      </c>
      <c r="DR121" s="223" t="str">
        <f t="shared" ca="1" si="146"/>
        <v>-0.227302900850407-1.30997889577612i</v>
      </c>
      <c r="DS121" s="223" t="str">
        <f t="shared" ca="1" si="147"/>
        <v>-0.843459526658348-1.02775840692407i</v>
      </c>
      <c r="DT121" s="223" t="str">
        <f t="shared" ca="1" si="148"/>
        <v>-1.24046342249399-0.478499543958328i</v>
      </c>
      <c r="DU121" s="223" t="str">
        <f t="shared" ca="1" si="149"/>
        <v>-1.31516264705804+0.195085950024901i</v>
      </c>
      <c r="DV121" s="223" t="str">
        <f t="shared" ca="1" si="150"/>
        <v>-1.04814839830058+0.817983038487823i</v>
      </c>
      <c r="DW121" s="223" t="str">
        <f t="shared" ca="1" si="151"/>
        <v>-0.508797925167457+1.22834685144674i</v>
      </c>
      <c r="DX121" s="223" t="str">
        <f t="shared" ca="1" si="152"/>
        <v>0.16275148671784+1.31955419353847i</v>
      </c>
      <c r="DY121" s="223" t="str">
        <f t="shared" ca="1" si="153"/>
        <v>0.792013827921159+1.06790702427482i</v>
      </c>
      <c r="DZ121" s="223" t="str">
        <f t="shared" ca="1" si="154"/>
        <v>1.21549037018697+0.538789825531776i</v>
      </c>
      <c r="EA121" s="223" t="str">
        <f t="shared" ca="1" si="155"/>
        <v>1.32315088991402-0.130318988000843i</v>
      </c>
      <c r="EB121" s="223" t="str">
        <f t="shared" ca="1" si="156"/>
        <v>1.08702238298926-0.765567537839864i</v>
      </c>
      <c r="EC121" s="223" t="str">
        <f t="shared" ca="1" si="157"/>
        <v>0.568457179051835-1.20190172297832i</v>
      </c>
      <c r="ED121" s="223" t="str">
        <f t="shared" ca="1" si="158"/>
        <v>-0.0978079899985457-1.32595056966928i</v>
      </c>
      <c r="EE121" s="223" t="str">
        <f t="shared" ca="1" si="159"/>
        <v>-0.738660098500183-1.10548296006656i</v>
      </c>
      <c r="EF121" s="223" t="str">
        <f t="shared" ca="1" si="160"/>
        <v>-1.18758909511374-0.597782115223225i</v>
      </c>
      <c r="EG121" s="223" t="str">
        <f t="shared" ca="1" si="161"/>
        <v>-1.32795154638186+0.0652380761202273i</v>
      </c>
      <c r="EH121" s="223" t="str">
        <f t="shared" ca="1" si="162"/>
        <v>-1.12327763554532+0.711307717937562i</v>
      </c>
      <c r="EI121" s="223" t="str">
        <f t="shared" ca="1" si="163"/>
        <v>-0.62674696980079+1.17256110798515i</v>
      </c>
      <c r="EJ121" s="223" t="str">
        <f t="shared" ca="1" si="164"/>
        <v>0.0326288652642535+1.3291526147382i</v>
      </c>
      <c r="EK121" s="223" t="str">
        <f t="shared" ca="1" si="165"/>
        <v>0.683526872203046+1.14039569057856i</v>
      </c>
      <c r="EL121" s="223" t="str">
        <f t="shared" ca="1" si="166"/>
        <v>1.15682681388992+0.655334295439451i</v>
      </c>
      <c r="EM121" s="223" t="str">
        <f t="shared" ca="1" si="167"/>
        <v>1.32955305125964-5.79850873351275E-14i</v>
      </c>
      <c r="EN121" s="223"/>
      <c r="EO121" s="223"/>
      <c r="EP121" s="223"/>
    </row>
    <row r="122" spans="1:146" ht="15.75" thickBot="1">
      <c r="A122" s="257">
        <f t="shared" si="168"/>
        <v>4.2968750000000011E-4</v>
      </c>
      <c r="B122" s="256">
        <v>22</v>
      </c>
      <c r="C122" s="230">
        <f t="shared" si="169"/>
        <v>4400</v>
      </c>
      <c r="D122" s="229">
        <f t="shared" si="170"/>
        <v>27646.01535159018</v>
      </c>
      <c r="E122" s="229" t="str">
        <f t="shared" si="171"/>
        <v>27646.0153515902i</v>
      </c>
      <c r="F122" s="229" t="str">
        <f t="shared" si="172"/>
        <v>2.83612444778882-0.304162470861972i</v>
      </c>
      <c r="G122" s="229" t="str">
        <f t="shared" si="173"/>
        <v>-0.246369308931996+0.0349915010824167i</v>
      </c>
      <c r="H122" s="229" t="str">
        <f t="shared" si="38"/>
        <v>0.584757669212669-0.00381650299408231i</v>
      </c>
      <c r="I122" s="229" t="str">
        <f t="shared" si="174"/>
        <v>-0.342983620827974-0.0331280738322137i</v>
      </c>
      <c r="J122" s="255" t="str">
        <f ca="1">IMPRODUCT(1/N_FFT2,AK100)</f>
        <v>0.00491104940709625+2.52580985911095E-06i</v>
      </c>
      <c r="K122" s="254" t="str">
        <f t="shared" ca="1" si="175"/>
        <v>-0.00168432583249545-0.000163559918762935i</v>
      </c>
      <c r="N122" s="246">
        <f t="shared" ca="1" si="176"/>
        <v>1.3375016890355866</v>
      </c>
      <c r="O122" s="223">
        <f t="shared" ca="1" si="39"/>
        <v>-1.3294983109644132</v>
      </c>
      <c r="P122" s="223" t="str">
        <f t="shared" ca="1" si="40"/>
        <v>-1.14034873826122+0.683498730067058i</v>
      </c>
      <c r="Q122" s="223" t="str">
        <f t="shared" ca="1" si="41"/>
        <v>-0.626721165404302+1.17251283135474i</v>
      </c>
      <c r="R122" s="223" t="str">
        <f t="shared" ca="1" si="42"/>
        <v>0.065235390141258+1.32789687202371i</v>
      </c>
      <c r="S122" s="223" t="str">
        <f t="shared" ca="1" si="43"/>
        <v>0.738629686421664+1.10543744517447i</v>
      </c>
      <c r="T122" s="223" t="str">
        <f t="shared" ca="1" si="44"/>
        <v>1.20185223833753+0.56843377455979i</v>
      </c>
      <c r="U122" s="223" t="str">
        <f t="shared" ca="1" si="45"/>
        <v>1.32309641320827-0.130313622513707i</v>
      </c>
      <c r="V122" s="223" t="str">
        <f t="shared" ca="1" si="46"/>
        <v>1.06786305645741-0.791981219165365i</v>
      </c>
      <c r="W122" s="223" t="str">
        <f t="shared" ca="1" si="47"/>
        <v>0.508776976963445-1.22829627800835i</v>
      </c>
      <c r="X122" s="223" t="str">
        <f t="shared" ca="1" si="48"/>
        <v>-0.195077917955408-1.31510849924385i</v>
      </c>
      <c r="Y122" s="223" t="str">
        <f t="shared" ca="1" si="49"/>
        <v>-0.843424799782737-1.02771609210359i</v>
      </c>
      <c r="Z122" s="223" t="str">
        <f t="shared" ca="1" si="50"/>
        <v>-1.25178124435939-0.447894491066008i</v>
      </c>
      <c r="AA122" s="223" t="str">
        <f t="shared" ca="1" si="51"/>
        <v>-1.30395237371485+0.259372253605948i</v>
      </c>
      <c r="AB122" s="223" t="str">
        <f t="shared" ca="1" si="52"/>
        <v>-0.985093269666594+0.892836496182144i</v>
      </c>
      <c r="AC122" s="223" t="str">
        <f t="shared" ca="1" si="53"/>
        <v>-0.385932988108658+1.27225056004969i</v>
      </c>
      <c r="AD122" s="223" t="str">
        <f t="shared" ca="1" si="54"/>
        <v>0.323041738779211+1.28965491270484i</v>
      </c>
      <c r="AE122" s="223" t="str">
        <f t="shared" ca="1" si="55"/>
        <v>0.940097271258997+0.940097271258998i</v>
      </c>
      <c r="AF122" s="223" t="str">
        <f t="shared" ca="1" si="56"/>
        <v>1.28965491270484+0.323041738779216i</v>
      </c>
      <c r="AG122" s="223" t="str">
        <f t="shared" ca="1" si="57"/>
        <v>1.27225056004969-0.385932988108653i</v>
      </c>
      <c r="AH122" s="223" t="str">
        <f t="shared" ca="1" si="58"/>
        <v>0.892836496182105-0.985093269666628i</v>
      </c>
      <c r="AI122" s="223" t="str">
        <f t="shared" ca="1" si="59"/>
        <v>0.259372253605964-1.30395237371485i</v>
      </c>
      <c r="AJ122" s="223" t="str">
        <f t="shared" ca="1" si="60"/>
        <v>-0.447894491066055-1.25178124435938i</v>
      </c>
      <c r="AK122" s="223" t="str">
        <f t="shared" ca="1" si="61"/>
        <v>-1.02771609210359-0.84342479978274i</v>
      </c>
      <c r="AL122" s="223" t="str">
        <f t="shared" ca="1" si="62"/>
        <v>-1.31510849924384-0.195077917955479i</v>
      </c>
      <c r="AM122" s="223" t="str">
        <f t="shared" ca="1" si="63"/>
        <v>-1.22829627800835+0.508776976963455i</v>
      </c>
      <c r="AN122" s="223" t="str">
        <f t="shared" ca="1" si="64"/>
        <v>-0.791981219165412+1.06786305645738i</v>
      </c>
      <c r="AO122" s="223" t="str">
        <f t="shared" ca="1" si="65"/>
        <v>-0.130313622513696+1.32309641320827i</v>
      </c>
      <c r="AP122" s="223" t="str">
        <f t="shared" ca="1" si="66"/>
        <v>0.568433774559751+1.20185223833755i</v>
      </c>
      <c r="AQ122" s="223" t="str">
        <f t="shared" ca="1" si="67"/>
        <v>1.10543744517448+0.738629686421645i</v>
      </c>
      <c r="AR122" s="223" t="str">
        <f t="shared" ca="1" si="68"/>
        <v>1.10543744517448+0.738629686421645i</v>
      </c>
      <c r="AS122" s="223" t="str">
        <f t="shared" ca="1" si="69"/>
        <v>1.17251283135472-0.626721165404335i</v>
      </c>
      <c r="AT122" s="223" t="str">
        <f t="shared" ca="1" si="70"/>
        <v>0.683498730067077-1.1403487382612i</v>
      </c>
      <c r="AU122" s="223" t="str">
        <f t="shared" ca="1" si="71"/>
        <v>-4.86990737298921E-14-1.32949831096441i</v>
      </c>
      <c r="AV122" s="223" t="str">
        <f t="shared" ca="1" si="72"/>
        <v>-0.683498730067046-1.14034873826122i</v>
      </c>
      <c r="AW122" s="223" t="str">
        <f t="shared" ca="1" si="73"/>
        <v>-1.17251283135477-0.626721165404244i</v>
      </c>
      <c r="AX122" s="223" t="str">
        <f t="shared" ca="1" si="74"/>
        <v>-1.32789687202371+0.0652353901412553i</v>
      </c>
      <c r="AY122" s="223" t="str">
        <f t="shared" ca="1" si="75"/>
        <v>-1.1054374451745+0.738629686421616i</v>
      </c>
      <c r="AZ122" s="223" t="str">
        <f t="shared" ca="1" si="76"/>
        <v>-0.568433774559783+1.20185223833754i</v>
      </c>
      <c r="BA122" s="223" t="str">
        <f t="shared" ca="1" si="77"/>
        <v>0.130313622513662+1.32309641320827i</v>
      </c>
      <c r="BB122" s="223" t="str">
        <f t="shared" ca="1" si="78"/>
        <v>0.791981219165385+1.0678630564574i</v>
      </c>
      <c r="BC122" s="223" t="str">
        <f t="shared" ca="1" si="79"/>
        <v>1.22829627800833+0.508776976963486i</v>
      </c>
      <c r="BD122" s="223" t="str">
        <f t="shared" ca="1" si="80"/>
        <v>1.31510849924384-0.195077917955444i</v>
      </c>
      <c r="BE122" s="223" t="str">
        <f t="shared" ca="1" si="81"/>
        <v>1.02771609210361-0.843424799782712i</v>
      </c>
      <c r="BF122" s="223" t="str">
        <f t="shared" ca="1" si="82"/>
        <v>0.44789449106596-1.25178124435941i</v>
      </c>
      <c r="BG122" s="223" t="str">
        <f t="shared" ca="1" si="83"/>
        <v>-0.259372253605932-1.30395237371486i</v>
      </c>
      <c r="BH122" s="223" t="str">
        <f t="shared" ca="1" si="84"/>
        <v>-0.89283649618218-0.985093269666561i</v>
      </c>
      <c r="BI122" s="223" t="str">
        <f t="shared" ca="1" si="85"/>
        <v>-1.27225056004969-0.385932988108662i</v>
      </c>
      <c r="BJ122" s="223" t="str">
        <f t="shared" ca="1" si="86"/>
        <v>-1.28965491270486+0.323041738779155i</v>
      </c>
      <c r="BK122" s="223" t="str">
        <f t="shared" ca="1" si="87"/>
        <v>-0.940097271258992+0.940097271259004i</v>
      </c>
      <c r="BL122" s="223" t="str">
        <f t="shared" ca="1" si="88"/>
        <v>-0.323041738779269+1.28965491270483i</v>
      </c>
      <c r="BM122" s="223" t="str">
        <f t="shared" ca="1" si="89"/>
        <v>0.385932988108676+1.27225056004969i</v>
      </c>
      <c r="BN122" s="223" t="str">
        <f t="shared" ca="1" si="90"/>
        <v>0.98509326966657+0.892836496182169i</v>
      </c>
      <c r="BO122" s="223" t="str">
        <f t="shared" ca="1" si="91"/>
        <v>1.30395237371486+0.259372253605914i</v>
      </c>
      <c r="BP122" s="223" t="str">
        <f t="shared" ca="1" si="92"/>
        <v>1.2517812443594-0.447894491065979i</v>
      </c>
      <c r="BQ122" s="223" t="str">
        <f t="shared" ca="1" si="93"/>
        <v>0.843424799782701-1.02771609210362i</v>
      </c>
      <c r="BR122" s="223" t="str">
        <f t="shared" ca="1" si="94"/>
        <v>0.195077917955429-1.31510849924385i</v>
      </c>
      <c r="BS122" s="223" t="str">
        <f t="shared" ca="1" si="95"/>
        <v>-0.508776976963498-1.22829627800833i</v>
      </c>
      <c r="BT122" s="223" t="str">
        <f t="shared" ca="1" si="96"/>
        <v>-1.06786305645741-0.791981219165371i</v>
      </c>
      <c r="BU122" s="223" t="str">
        <f t="shared" ca="1" si="97"/>
        <v>-1.32309641320827-0.130313622513648i</v>
      </c>
      <c r="BV122" s="223" t="str">
        <f t="shared" ca="1" si="98"/>
        <v>-1.20185223833753+0.568433774559794i</v>
      </c>
      <c r="BW122" s="223" t="str">
        <f t="shared" ca="1" si="99"/>
        <v>-0.738629686421712+1.10543744517444i</v>
      </c>
      <c r="BX122" s="223" t="str">
        <f t="shared" ca="1" si="100"/>
        <v>-0.0652353901412415+1.32789687202371i</v>
      </c>
      <c r="BY122" s="223" t="str">
        <f t="shared" ca="1" si="101"/>
        <v>0.62672116540426+1.17251283135476i</v>
      </c>
      <c r="BZ122" s="223" t="str">
        <f t="shared" ca="1" si="102"/>
        <v>1.14034873826123+0.683498730067031i</v>
      </c>
      <c r="CA122" s="223" t="str">
        <f t="shared" ca="1" si="103"/>
        <v>1.32949831096441+3.48550039287679E-14i</v>
      </c>
      <c r="CB122" s="223" t="str">
        <f t="shared" ca="1" si="104"/>
        <v>1.14034873826119-0.683498730067093i</v>
      </c>
      <c r="CC122" s="223" t="str">
        <f t="shared" ca="1" si="105"/>
        <v>0.626721165404323-1.17251283135473i</v>
      </c>
      <c r="CD122" s="223" t="str">
        <f t="shared" ca="1" si="106"/>
        <v>-0.065235390141304-1.32789687202371i</v>
      </c>
      <c r="CE122" s="223" t="str">
        <f t="shared" ca="1" si="107"/>
        <v>-0.738629686421661-1.10543744517447i</v>
      </c>
      <c r="CF122" s="223" t="str">
        <f t="shared" ca="1" si="108"/>
        <v>-1.20185223833756-0.568433774559739i</v>
      </c>
      <c r="CG122" s="223" t="str">
        <f t="shared" ca="1" si="109"/>
        <v>-1.32309641320827+0.130313622513715i</v>
      </c>
      <c r="CH122" s="223" t="str">
        <f t="shared" ca="1" si="110"/>
        <v>-1.06786305645745+0.791981219165315i</v>
      </c>
      <c r="CI122" s="223" t="str">
        <f t="shared" ca="1" si="111"/>
        <v>-0.508776976963441+1.22829627800835i</v>
      </c>
      <c r="CJ122" s="223" t="str">
        <f t="shared" ca="1" si="112"/>
        <v>0.195077917955366+1.31510849924386i</v>
      </c>
      <c r="CK122" s="223" t="str">
        <f t="shared" ca="1" si="113"/>
        <v>0.84342479978275+1.02771609210358i</v>
      </c>
      <c r="CL122" s="223" t="str">
        <f t="shared" ca="1" si="114"/>
        <v>1.25178124435938+0.44789449106604i</v>
      </c>
      <c r="CM122" s="223" t="str">
        <f t="shared" ca="1" si="115"/>
        <v>1.30395237371485-0.259372253605975i</v>
      </c>
      <c r="CN122" s="223" t="str">
        <f t="shared" ca="1" si="116"/>
        <v>0.985093269666618-0.892836496182117i</v>
      </c>
      <c r="CO122" s="223" t="str">
        <f t="shared" ca="1" si="117"/>
        <v>0.385932988108611-1.2722505600497i</v>
      </c>
      <c r="CP122" s="223" t="str">
        <f t="shared" ca="1" si="118"/>
        <v>-0.323041738779201-1.28965491270484i</v>
      </c>
      <c r="CQ122" s="223" t="str">
        <f t="shared" ca="1" si="119"/>
        <v>-0.940097271259038-0.940097271258957i</v>
      </c>
      <c r="CR122" s="223" t="str">
        <f t="shared" ca="1" si="120"/>
        <v>-1.28965491270484-0.323041738779227i</v>
      </c>
      <c r="CS122" s="223" t="str">
        <f t="shared" ca="1" si="121"/>
        <v>-1.27225056004971+0.385932988108596i</v>
      </c>
      <c r="CT122" s="223" t="str">
        <f t="shared" ca="1" si="122"/>
        <v>-0.89283649618213+0.985093269666606i</v>
      </c>
      <c r="CU122" s="223" t="str">
        <f t="shared" ca="1" si="123"/>
        <v>-0.259372253606+1.30395237371484i</v>
      </c>
      <c r="CV122" s="223" t="str">
        <f t="shared" ca="1" si="124"/>
        <v>0.447894491066024+1.25178124435939i</v>
      </c>
      <c r="CW122" s="223" t="str">
        <f t="shared" ca="1" si="125"/>
        <v>1.02771609210357+0.843424799782762i</v>
      </c>
      <c r="CX122" s="223" t="str">
        <f t="shared" ca="1" si="126"/>
        <v>1.31510849924385+0.195077917955381i</v>
      </c>
      <c r="CY122" s="223" t="str">
        <f t="shared" ca="1" si="127"/>
        <v>1.22829627800836-0.508776976963425i</v>
      </c>
      <c r="CZ122" s="223" t="str">
        <f t="shared" ca="1" si="128"/>
        <v>0.791981219165335-1.06786305645744i</v>
      </c>
      <c r="DA122" s="223" t="str">
        <f t="shared" ca="1" si="129"/>
        <v>0.130313622513731-1.32309641320826i</v>
      </c>
      <c r="DB122" s="223" t="str">
        <f t="shared" ca="1" si="130"/>
        <v>-0.568433774559844-1.20185223833751i</v>
      </c>
      <c r="DC122" s="223" t="str">
        <f t="shared" ca="1" si="131"/>
        <v>-1.10543744517446-0.738629686421674i</v>
      </c>
      <c r="DD122" s="223" t="str">
        <f t="shared" ca="1" si="132"/>
        <v>-1.3278968720237-0.0652353901413202i</v>
      </c>
      <c r="DE122" s="223" t="str">
        <f t="shared" ca="1" si="133"/>
        <v>-1.17251283135474+0.6267211654043i</v>
      </c>
      <c r="DF122" s="223" t="str">
        <f t="shared" ca="1" si="134"/>
        <v>-0.683498730067106+1.14034873826119i</v>
      </c>
      <c r="DG122" s="223" t="str">
        <f t="shared" ca="1" si="135"/>
        <v>1.85673966364296E-14+1.32949831096441i</v>
      </c>
      <c r="DH122" s="223" t="str">
        <f t="shared" ca="1" si="136"/>
        <v>0.683498730067017+1.14034873826124i</v>
      </c>
      <c r="DI122" s="223" t="str">
        <f t="shared" ca="1" si="137"/>
        <v>1.17251283135475+0.626721165404275i</v>
      </c>
      <c r="DJ122" s="223" t="str">
        <f t="shared" ca="1" si="138"/>
        <v>1.32789687202371-0.0652353901412157i</v>
      </c>
      <c r="DK122" s="223" t="str">
        <f t="shared" ca="1" si="139"/>
        <v>1.10543744517445-0.738629686421697i</v>
      </c>
      <c r="DL122" s="223" t="str">
        <f t="shared" ca="1" si="140"/>
        <v>0.56843377455981-1.20185223833752i</v>
      </c>
      <c r="DM122" s="223" t="str">
        <f t="shared" ca="1" si="141"/>
        <v>-0.130313622513759-1.32309641320826i</v>
      </c>
      <c r="DN122" s="223" t="str">
        <f t="shared" ca="1" si="142"/>
        <v>-0.791981219165357-1.06786305645742i</v>
      </c>
      <c r="DO122" s="223" t="str">
        <f t="shared" ca="1" si="143"/>
        <v>-1.22829627800837-0.508776976963392i</v>
      </c>
      <c r="DP122" s="223" t="str">
        <f t="shared" ca="1" si="144"/>
        <v>-1.31510849924385+0.195077917955409i</v>
      </c>
      <c r="DQ122" s="223" t="str">
        <f t="shared" ca="1" si="145"/>
        <v>-1.02771609210363+0.843424799782689i</v>
      </c>
      <c r="DR122" s="223" t="str">
        <f t="shared" ca="1" si="146"/>
        <v>-0.447894491065997+1.2517812443594i</v>
      </c>
      <c r="DS122" s="223" t="str">
        <f t="shared" ca="1" si="147"/>
        <v>0.259372253605898+1.30395237371486i</v>
      </c>
      <c r="DT122" s="223" t="str">
        <f t="shared" ca="1" si="148"/>
        <v>0.892836496182157+0.985093269666582i</v>
      </c>
      <c r="DU122" s="223" t="str">
        <f t="shared" ca="1" si="149"/>
        <v>1.27225056004968+0.385932988108696i</v>
      </c>
      <c r="DV122" s="223" t="str">
        <f t="shared" ca="1" si="150"/>
        <v>1.28965491270483-0.323041738779253i</v>
      </c>
      <c r="DW122" s="223" t="str">
        <f t="shared" ca="1" si="151"/>
        <v>0.94009727125902-0.940097271258976i</v>
      </c>
      <c r="DX122" s="223" t="str">
        <f t="shared" ca="1" si="152"/>
        <v>0.323041738779175-1.28965491270485i</v>
      </c>
      <c r="DY122" s="223" t="str">
        <f t="shared" ca="1" si="153"/>
        <v>-0.385932988108646-1.27225056004969i</v>
      </c>
      <c r="DZ122" s="223" t="str">
        <f t="shared" ca="1" si="154"/>
        <v>-0.985093269666636-0.892836496182097i</v>
      </c>
      <c r="EA122" s="223" t="str">
        <f t="shared" ca="1" si="155"/>
        <v>-1.30395237371485-0.259372253605948i</v>
      </c>
      <c r="EB122" s="223" t="str">
        <f t="shared" ca="1" si="156"/>
        <v>-1.25178124435942+0.44789449106594i</v>
      </c>
      <c r="EC122" s="223" t="str">
        <f t="shared" ca="1" si="157"/>
        <v>-0.843424799782728+1.0277160921036i</v>
      </c>
      <c r="ED122" s="223" t="str">
        <f t="shared" ca="1" si="158"/>
        <v>-0.19507791795546+1.31510849924384i</v>
      </c>
      <c r="EE122" s="223" t="str">
        <f t="shared" ca="1" si="159"/>
        <v>0.508776976963475+1.22829627800834i</v>
      </c>
      <c r="EF122" s="223" t="str">
        <f t="shared" ca="1" si="160"/>
        <v>1.06786305645738+0.791981219165407i</v>
      </c>
      <c r="EG122" s="223" t="str">
        <f t="shared" ca="1" si="161"/>
        <v>1.32309641320827+0.130313622513687i</v>
      </c>
      <c r="EH122" s="223" t="str">
        <f t="shared" ca="1" si="162"/>
        <v>1.20185223833754-0.568433774559764i</v>
      </c>
      <c r="EI122" s="223" t="str">
        <f t="shared" ca="1" si="163"/>
        <v>0.73862968642163-1.10543744517449i</v>
      </c>
      <c r="EJ122" s="223" t="str">
        <f t="shared" ca="1" si="164"/>
        <v>0.0652353901412669-1.32789687202371i</v>
      </c>
      <c r="EK122" s="223" t="str">
        <f t="shared" ca="1" si="165"/>
        <v>-0.626721165404355-1.17251283135471i</v>
      </c>
      <c r="EL122" s="223" t="str">
        <f t="shared" ca="1" si="166"/>
        <v>-1.14034873826121-0.683498730067069i</v>
      </c>
      <c r="EM122" s="223" t="str">
        <f t="shared" ca="1" si="167"/>
        <v>-1.32949831096441-6.97100078575358E-14i</v>
      </c>
      <c r="EN122" s="223"/>
      <c r="EO122" s="223"/>
      <c r="EP122" s="223"/>
    </row>
    <row r="123" spans="1:146" ht="15.75" thickBot="1">
      <c r="A123" s="257">
        <f t="shared" si="168"/>
        <v>4.4921875000000013E-4</v>
      </c>
      <c r="B123" s="256">
        <v>23</v>
      </c>
      <c r="C123" s="230">
        <f t="shared" si="169"/>
        <v>4600</v>
      </c>
      <c r="D123" s="229">
        <f t="shared" si="170"/>
        <v>28902.652413026095</v>
      </c>
      <c r="E123" s="229" t="str">
        <f t="shared" si="171"/>
        <v>28902.6524130261i</v>
      </c>
      <c r="F123" s="229" t="str">
        <f t="shared" si="172"/>
        <v>2.83460983077513-0.30736391877297i</v>
      </c>
      <c r="G123" s="229" t="str">
        <f t="shared" si="173"/>
        <v>-0.246133585762454+0.0360273743730333i</v>
      </c>
      <c r="H123" s="229" t="str">
        <f t="shared" si="38"/>
        <v>0.584801275419772-0.00185537999650514i</v>
      </c>
      <c r="I123" s="229" t="str">
        <f t="shared" si="174"/>
        <v>-0.343034733484677-0.0350571187493966i</v>
      </c>
      <c r="J123" s="255" t="str">
        <f ca="1">IMPRODUCT(1/N_FFT2,AL100)</f>
        <v>0.0384654479454023+0.000142193924951581i</v>
      </c>
      <c r="K123" s="254" t="str">
        <f t="shared" ca="1" si="175"/>
        <v>-0.0131899997750073-0.00139726523151961i</v>
      </c>
      <c r="N123" s="246">
        <f t="shared" ca="1" si="176"/>
        <v>1.3375604252382887</v>
      </c>
      <c r="O123" s="223">
        <f t="shared" ca="1" si="39"/>
        <v>-1.3294395747617112</v>
      </c>
      <c r="P123" s="223" t="str">
        <f t="shared" ca="1" si="40"/>
        <v>-1.12318176452149+0.71124700828123i</v>
      </c>
      <c r="Q123" s="223" t="str">
        <f t="shared" ca="1" si="41"/>
        <v>-0.56840866159716+1.20179914143917i</v>
      </c>
      <c r="R123" s="223" t="str">
        <f t="shared" ca="1" si="42"/>
        <v>0.162737595983142+1.31944157043661i</v>
      </c>
      <c r="S123" s="223" t="str">
        <f t="shared" ca="1" si="43"/>
        <v>0.843387537930199+1.02767068840492i</v>
      </c>
      <c r="T123" s="223" t="str">
        <f t="shared" ca="1" si="44"/>
        <v>1.26234034063187+0.417020919566415i</v>
      </c>
      <c r="U123" s="223" t="str">
        <f t="shared" ca="1" si="45"/>
        <v>1.28959793675252-0.323027467046125i</v>
      </c>
      <c r="V123" s="223" t="str">
        <f t="shared" ca="1" si="46"/>
        <v>0.916702488576206-0.962842733981407i</v>
      </c>
      <c r="W123" s="223" t="str">
        <f t="shared" ca="1" si="47"/>
        <v>0.259360794741244-1.30389476611182i</v>
      </c>
      <c r="X123" s="223" t="str">
        <f t="shared" ca="1" si="48"/>
        <v>-0.47845870432992-1.2403575497386i</v>
      </c>
      <c r="Y123" s="223" t="str">
        <f t="shared" ca="1" si="49"/>
        <v>-1.06781587909703-0.791946230050267i</v>
      </c>
      <c r="Z123" s="223" t="str">
        <f t="shared" ca="1" si="50"/>
        <v>-1.32583740064083-0.0977996421494797i</v>
      </c>
      <c r="AA123" s="223" t="str">
        <f t="shared" ca="1" si="51"/>
        <v>-1.17246103064859+0.62669347735001i</v>
      </c>
      <c r="AB123" s="223" t="str">
        <f t="shared" ca="1" si="52"/>
        <v>-0.655278363078778+1.15672807946526i</v>
      </c>
      <c r="AC123" s="223" t="str">
        <f t="shared" ca="1" si="53"/>
        <v>0.0652325080923834+1.32783820657133i</v>
      </c>
      <c r="AD123" s="223" t="str">
        <f t="shared" ca="1" si="54"/>
        <v>0.765502197142851+1.08692960632788i</v>
      </c>
      <c r="AE123" s="223" t="str">
        <f t="shared" ca="1" si="55"/>
        <v>1.22824201283285+0.508754499591804i</v>
      </c>
      <c r="AF123" s="223" t="str">
        <f t="shared" ca="1" si="56"/>
        <v>1.30986708991978-0.227283500693951i</v>
      </c>
      <c r="AG123" s="223" t="str">
        <f t="shared" ca="1" si="57"/>
        <v>0.985049749011096-0.892797051359252i</v>
      </c>
      <c r="AH123" s="223" t="str">
        <f t="shared" ca="1" si="58"/>
        <v>0.354578494880957-1.2812820430766i</v>
      </c>
      <c r="AI123" s="223" t="str">
        <f t="shared" ca="1" si="59"/>
        <v>-0.385915937888989-1.27219435300816i</v>
      </c>
      <c r="AJ123" s="223" t="str">
        <f t="shared" ca="1" si="60"/>
        <v>-1.00666340690536-0.868353826582403i</v>
      </c>
      <c r="AK123" s="223" t="str">
        <f t="shared" ca="1" si="61"/>
        <v>-1.31505039877184-0.195069299564588i</v>
      </c>
      <c r="AL123" s="223" t="str">
        <f t="shared" ca="1" si="62"/>
        <v>-1.21538662886549+0.538743840166711i</v>
      </c>
      <c r="AM123" s="223" t="str">
        <f t="shared" ca="1" si="63"/>
        <v>-0.738597054335826+1.10538860780679i</v>
      </c>
      <c r="AN123" s="223" t="str">
        <f t="shared" ca="1" si="64"/>
        <v>-0.03262608041163+1.32903917241727i</v>
      </c>
      <c r="AO123" s="223" t="str">
        <f t="shared" ca="1" si="65"/>
        <v>0.683468533624049+1.14029835853973i</v>
      </c>
      <c r="AP123" s="223" t="str">
        <f t="shared" ca="1" si="66"/>
        <v>1.18748773514817+0.597731094904105i</v>
      </c>
      <c r="AQ123" s="223" t="str">
        <f t="shared" ca="1" si="67"/>
        <v>1.32303795983644-0.130307865359028i</v>
      </c>
      <c r="AR123" s="223" t="str">
        <f t="shared" ca="1" si="68"/>
        <v>1.32303795983644-0.130307865359028i</v>
      </c>
      <c r="AS123" s="223" t="str">
        <f t="shared" ca="1" si="69"/>
        <v>0.447874703435262-1.25172594163634i</v>
      </c>
      <c r="AT123" s="223" t="str">
        <f t="shared" ca="1" si="70"/>
        <v>-0.291281859543921-1.29713702485252i</v>
      </c>
      <c r="AU123" s="223" t="str">
        <f t="shared" ca="1" si="71"/>
        <v>-0.940055738491755-0.940055738491777i</v>
      </c>
      <c r="AV123" s="223" t="str">
        <f t="shared" ca="1" si="72"/>
        <v>-1.29713702485251-0.291281859543949i</v>
      </c>
      <c r="AW123" s="223" t="str">
        <f t="shared" ca="1" si="73"/>
        <v>-1.25172594163635+0.447874703435235i</v>
      </c>
      <c r="AX123" s="223" t="str">
        <f t="shared" ca="1" si="74"/>
        <v>-0.817913224161436+1.04805893950886i</v>
      </c>
      <c r="AY123" s="223" t="str">
        <f t="shared" ca="1" si="75"/>
        <v>-0.130307865359055+1.32303795983644i</v>
      </c>
      <c r="AZ123" s="223" t="str">
        <f t="shared" ca="1" si="76"/>
        <v>0.597731094904076+1.18748773514819i</v>
      </c>
      <c r="BA123" s="223" t="str">
        <f t="shared" ca="1" si="77"/>
        <v>1.14029835853971+0.683468533624075i</v>
      </c>
      <c r="BB123" s="223" t="str">
        <f t="shared" ca="1" si="78"/>
        <v>1.32903917241727-0.0326260804115998i</v>
      </c>
      <c r="BC123" s="223" t="str">
        <f t="shared" ca="1" si="79"/>
        <v>1.10538860780681-0.738597054335802i</v>
      </c>
      <c r="BD123" s="223" t="str">
        <f t="shared" ca="1" si="80"/>
        <v>0.538743840166615-1.21538662886553i</v>
      </c>
      <c r="BE123" s="223" t="str">
        <f t="shared" ca="1" si="81"/>
        <v>-0.19506929956456-1.31505039877185i</v>
      </c>
      <c r="BF123" s="223" t="str">
        <f t="shared" ca="1" si="82"/>
        <v>-0.868353826582379-1.00666340690538i</v>
      </c>
      <c r="BG123" s="223" t="str">
        <f t="shared" ca="1" si="83"/>
        <v>-1.27219435300816-0.385915937889018i</v>
      </c>
      <c r="BH123" s="223" t="str">
        <f t="shared" ca="1" si="84"/>
        <v>-1.28128204307661+0.354578494880928i</v>
      </c>
      <c r="BI123" s="223" t="str">
        <f t="shared" ca="1" si="85"/>
        <v>-0.892797051359273+0.985049749011077i</v>
      </c>
      <c r="BJ123" s="223" t="str">
        <f t="shared" ca="1" si="86"/>
        <v>-0.227283500693888+1.30986708991979i</v>
      </c>
      <c r="BK123" s="223" t="str">
        <f t="shared" ca="1" si="87"/>
        <v>0.50875449959184+1.22824201283284i</v>
      </c>
      <c r="BL123" s="223" t="str">
        <f t="shared" ca="1" si="88"/>
        <v>1.08692960632789+0.765502197142833i</v>
      </c>
      <c r="BM123" s="223" t="str">
        <f t="shared" ca="1" si="89"/>
        <v>1.32783820657133+0.0652325080923877i</v>
      </c>
      <c r="BN123" s="223" t="str">
        <f t="shared" ca="1" si="90"/>
        <v>1.15672807946527-0.655278363078763i</v>
      </c>
      <c r="BO123" s="223" t="str">
        <f t="shared" ca="1" si="91"/>
        <v>0.626693477350048-1.17246103064857i</v>
      </c>
      <c r="BP123" s="223" t="str">
        <f t="shared" ca="1" si="92"/>
        <v>-0.0977996421494131-1.32583740064084i</v>
      </c>
      <c r="BQ123" s="223" t="str">
        <f t="shared" ca="1" si="93"/>
        <v>-0.791946230050306-1.067815879097i</v>
      </c>
      <c r="BR123" s="223" t="str">
        <f t="shared" ca="1" si="94"/>
        <v>-1.2403575497386-0.4784587043299i</v>
      </c>
      <c r="BS123" s="223" t="str">
        <f t="shared" ca="1" si="95"/>
        <v>-1.30389476611181+0.259360794741253i</v>
      </c>
      <c r="BT123" s="223" t="str">
        <f t="shared" ca="1" si="96"/>
        <v>-0.96284273398142+0.916702488576192i</v>
      </c>
      <c r="BU123" s="223" t="str">
        <f t="shared" ca="1" si="97"/>
        <v>-0.323027467046151+1.28959793675252i</v>
      </c>
      <c r="BV123" s="223" t="str">
        <f t="shared" ca="1" si="98"/>
        <v>0.417020919566361+1.26234034063189i</v>
      </c>
      <c r="BW123" s="223" t="str">
        <f t="shared" ca="1" si="99"/>
        <v>1.02767068840495+0.843387537930158i</v>
      </c>
      <c r="BX123" s="223" t="str">
        <f t="shared" ca="1" si="100"/>
        <v>1.31944157043661+0.162737595983108i</v>
      </c>
      <c r="BY123" s="223" t="str">
        <f t="shared" ca="1" si="101"/>
        <v>1.20179914143916-0.568408661597174i</v>
      </c>
      <c r="BZ123" s="223" t="str">
        <f t="shared" ca="1" si="102"/>
        <v>0.711247008281237-1.12318176452148i</v>
      </c>
      <c r="CA123" s="223" t="str">
        <f t="shared" ca="1" si="103"/>
        <v>3.2573343022616E-14-1.32943957476171i</v>
      </c>
      <c r="CB123" s="223" t="str">
        <f t="shared" ca="1" si="104"/>
        <v>-0.71124700828119-1.12318176452151i</v>
      </c>
      <c r="CC123" s="223" t="str">
        <f t="shared" ca="1" si="105"/>
        <v>-1.2017991414392-0.568408661597105i</v>
      </c>
      <c r="CD123" s="223" t="str">
        <f t="shared" ca="1" si="106"/>
        <v>-1.3194415704366+0.162737595983184i</v>
      </c>
      <c r="CE123" s="223" t="str">
        <f t="shared" ca="1" si="107"/>
        <v>-1.0276706884049+0.843387537930216i</v>
      </c>
      <c r="CF123" s="223" t="str">
        <f t="shared" ca="1" si="108"/>
        <v>-0.417020919566422+1.26234034063187i</v>
      </c>
      <c r="CG123" s="223" t="str">
        <f t="shared" ca="1" si="109"/>
        <v>0.323027467046098+1.28959793675253i</v>
      </c>
      <c r="CH123" s="223" t="str">
        <f t="shared" ca="1" si="110"/>
        <v>0.962842733981375+0.91670248857624i</v>
      </c>
      <c r="CI123" s="223" t="str">
        <f t="shared" ca="1" si="111"/>
        <v>1.3038947661118+0.259360794741308i</v>
      </c>
      <c r="CJ123" s="223" t="str">
        <f t="shared" ca="1" si="112"/>
        <v>1.24035754973858-0.478458704329966i</v>
      </c>
      <c r="CK123" s="223" t="str">
        <f t="shared" ca="1" si="113"/>
        <v>0.791946230050251-1.06781587909704i</v>
      </c>
      <c r="CL123" s="223" t="str">
        <f t="shared" ca="1" si="114"/>
        <v>0.0977996421494687-1.32583740064083i</v>
      </c>
      <c r="CM123" s="223" t="str">
        <f t="shared" ca="1" si="115"/>
        <v>-0.626693477349994-1.1724610306486i</v>
      </c>
      <c r="CN123" s="223" t="str">
        <f t="shared" ca="1" si="116"/>
        <v>-1.15672807946524-0.655278363078812i</v>
      </c>
      <c r="CO123" s="223" t="str">
        <f t="shared" ca="1" si="117"/>
        <v>-1.32783820657134+0.0652325080923273i</v>
      </c>
      <c r="CP123" s="223" t="str">
        <f t="shared" ca="1" si="118"/>
        <v>-1.08692960632784+0.765502197142895i</v>
      </c>
      <c r="CQ123" s="223" t="str">
        <f t="shared" ca="1" si="119"/>
        <v>-0.508754499591769+1.22824201283286i</v>
      </c>
      <c r="CR123" s="223" t="str">
        <f t="shared" ca="1" si="120"/>
        <v>0.227283500693959+1.30986708991978i</v>
      </c>
      <c r="CS123" s="223" t="str">
        <f t="shared" ca="1" si="121"/>
        <v>0.892797051359232+0.985049749011115i</v>
      </c>
      <c r="CT123" s="223" t="str">
        <f t="shared" ca="1" si="122"/>
        <v>1.2812820430766+0.354578494880986i</v>
      </c>
      <c r="CU123" s="223" t="str">
        <f t="shared" ca="1" si="123"/>
        <v>1.27219435300817-0.385915937888965i</v>
      </c>
      <c r="CV123" s="223" t="str">
        <f t="shared" ca="1" si="124"/>
        <v>0.868353826582325-1.00666340690542i</v>
      </c>
      <c r="CW123" s="223" t="str">
        <f t="shared" ca="1" si="125"/>
        <v>0.19506929956449-1.31505039877186i</v>
      </c>
      <c r="CX123" s="223" t="str">
        <f t="shared" ca="1" si="126"/>
        <v>-0.538743840166686-1.2153866288655i</v>
      </c>
      <c r="CY123" s="223" t="str">
        <f t="shared" ca="1" si="127"/>
        <v>-1.10538860780677-0.738597054335852i</v>
      </c>
      <c r="CZ123" s="223" t="str">
        <f t="shared" ca="1" si="128"/>
        <v>-1.32903917241727-0.0326260804116554i</v>
      </c>
      <c r="DA123" s="223" t="str">
        <f t="shared" ca="1" si="129"/>
        <v>-1.14029835853974+0.683468533624022i</v>
      </c>
      <c r="DB123" s="223" t="str">
        <f t="shared" ca="1" si="130"/>
        <v>-0.597731094904016+1.18748773514822i</v>
      </c>
      <c r="DC123" s="223" t="str">
        <f t="shared" ca="1" si="131"/>
        <v>0.130307865359131+1.32303795983643i</v>
      </c>
      <c r="DD123" s="223" t="str">
        <f t="shared" ca="1" si="132"/>
        <v>0.817913224161493+1.04805893950882i</v>
      </c>
      <c r="DE123" s="223" t="str">
        <f t="shared" ca="1" si="133"/>
        <v>1.25172594163633+0.447874703435287i</v>
      </c>
      <c r="DF123" s="223" t="str">
        <f t="shared" ca="1" si="134"/>
        <v>1.29713702485252-0.291281859543889i</v>
      </c>
      <c r="DG123" s="223" t="str">
        <f t="shared" ca="1" si="135"/>
        <v>0.940055738491801-0.940055738491731i</v>
      </c>
      <c r="DH123" s="223" t="str">
        <f t="shared" ca="1" si="136"/>
        <v>0.291281859543975-1.2971370248525i</v>
      </c>
      <c r="DI123" s="223" t="str">
        <f t="shared" ca="1" si="137"/>
        <v>-0.447874703435328-1.25172594163631i</v>
      </c>
      <c r="DJ123" s="223" t="str">
        <f t="shared" ca="1" si="138"/>
        <v>-1.04805893950885-0.817913224161459i</v>
      </c>
      <c r="DK123" s="223" t="str">
        <f t="shared" ca="1" si="139"/>
        <v>-1.32303795983644-0.130307865359088i</v>
      </c>
      <c r="DL123" s="223" t="str">
        <f t="shared" ca="1" si="140"/>
        <v>-1.1874877351482+0.597731094904056i</v>
      </c>
      <c r="DM123" s="223" t="str">
        <f t="shared" ca="1" si="141"/>
        <v>-0.683468533624098+1.1402983585397i</v>
      </c>
      <c r="DN123" s="223" t="str">
        <f t="shared" ca="1" si="142"/>
        <v>0.0326260804115672+1.32903917241727i</v>
      </c>
      <c r="DO123" s="223" t="str">
        <f t="shared" ca="1" si="143"/>
        <v>0.73859705433589+1.10538860780675i</v>
      </c>
      <c r="DP123" s="223" t="str">
        <f t="shared" ca="1" si="144"/>
        <v>1.21538662886552+0.538743840166644i</v>
      </c>
      <c r="DQ123" s="223" t="str">
        <f t="shared" ca="1" si="145"/>
        <v>1.31505039877185-0.195069299564533i</v>
      </c>
      <c r="DR123" s="223" t="str">
        <f t="shared" ca="1" si="146"/>
        <v>1.0066634069054-0.868353826582358i</v>
      </c>
      <c r="DS123" s="223" t="str">
        <f t="shared" ca="1" si="147"/>
        <v>0.385915937889048-1.27219435300815i</v>
      </c>
      <c r="DT123" s="223" t="str">
        <f t="shared" ca="1" si="148"/>
        <v>-0.354578494880901-1.28128204307662i</v>
      </c>
      <c r="DU123" s="223" t="str">
        <f t="shared" ca="1" si="149"/>
        <v>-0.985049749011145-0.892797051359199i</v>
      </c>
      <c r="DV123" s="223" t="str">
        <f t="shared" ca="1" si="150"/>
        <v>-1.30986708991978-0.227283500693915i</v>
      </c>
      <c r="DW123" s="223" t="str">
        <f t="shared" ca="1" si="151"/>
        <v>-1.22824201283285+0.508754499591809i</v>
      </c>
      <c r="DX123" s="223" t="str">
        <f t="shared" ca="1" si="152"/>
        <v>-0.765502197142859+1.08692960632787i</v>
      </c>
      <c r="DY123" s="223" t="str">
        <f t="shared" ca="1" si="153"/>
        <v>-0.0652325080924249+1.32783820657133i</v>
      </c>
      <c r="DZ123" s="223" t="str">
        <f t="shared" ca="1" si="154"/>
        <v>0.655278363078735+1.15672807946529i</v>
      </c>
      <c r="EA123" s="223" t="str">
        <f t="shared" ca="1" si="155"/>
        <v>1.17246103064862+0.626693477349956i</v>
      </c>
      <c r="EB123" s="223" t="str">
        <f t="shared" ca="1" si="156"/>
        <v>1.32583740064083-0.097799642149522i</v>
      </c>
      <c r="EC123" s="223" t="str">
        <f t="shared" ca="1" si="157"/>
        <v>1.06781587909702-0.791946230050279i</v>
      </c>
      <c r="ED123" s="223" t="str">
        <f t="shared" ca="1" si="158"/>
        <v>0.478458704329926-1.24035754973859i</v>
      </c>
      <c r="EE123" s="223" t="str">
        <f t="shared" ca="1" si="159"/>
        <v>-0.259360794741231-1.30389476611182i</v>
      </c>
      <c r="EF123" s="223" t="str">
        <f t="shared" ca="1" si="160"/>
        <v>-0.916702488576168-0.962842733981443i</v>
      </c>
      <c r="EG123" s="223" t="str">
        <f t="shared" ca="1" si="161"/>
        <v>-1.28959793675251-0.323027467046183i</v>
      </c>
      <c r="EH123" s="223" t="str">
        <f t="shared" ca="1" si="162"/>
        <v>-1.26234034063185+0.417020919566463i</v>
      </c>
      <c r="EI123" s="223" t="str">
        <f t="shared" ca="1" si="163"/>
        <v>-0.843387537930175+1.02767068840494i</v>
      </c>
      <c r="EJ123" s="223" t="str">
        <f t="shared" ca="1" si="164"/>
        <v>-0.16273759598314+1.31944157043661i</v>
      </c>
      <c r="EK123" s="223" t="str">
        <f t="shared" ca="1" si="165"/>
        <v>0.568408661597144+1.20179914143918i</v>
      </c>
      <c r="EL123" s="223" t="str">
        <f t="shared" ca="1" si="166"/>
        <v>1.12318176452147+0.711247008281256i</v>
      </c>
      <c r="EM123" s="223" t="str">
        <f t="shared" ca="1" si="167"/>
        <v>1.32943957476171+6.51466860452319E-14i</v>
      </c>
      <c r="EN123" s="223"/>
      <c r="EO123" s="223"/>
      <c r="EP123" s="223"/>
    </row>
    <row r="124" spans="1:146" ht="15.75" thickBot="1">
      <c r="A124" s="257">
        <f t="shared" si="168"/>
        <v>4.6875000000000015E-4</v>
      </c>
      <c r="B124" s="256">
        <v>24</v>
      </c>
      <c r="C124" s="230">
        <f t="shared" si="169"/>
        <v>4800</v>
      </c>
      <c r="D124" s="229">
        <f t="shared" si="170"/>
        <v>30159.289474462013</v>
      </c>
      <c r="E124" s="229" t="str">
        <f t="shared" si="171"/>
        <v>30159.289474462i</v>
      </c>
      <c r="F124" s="229" t="str">
        <f t="shared" si="172"/>
        <v>2.8330940251695-0.310982565637569i</v>
      </c>
      <c r="G124" s="229" t="str">
        <f t="shared" si="173"/>
        <v>-0.245887654084436+0.0370825033542626i</v>
      </c>
      <c r="H124" s="229" t="str">
        <f t="shared" si="38"/>
        <v>0.584859958238498+0.0000177891992757774i</v>
      </c>
      <c r="I124" s="229" t="str">
        <f t="shared" si="174"/>
        <v>-0.343096588754057-0.0369703482053891i</v>
      </c>
      <c r="J124" s="255" t="str">
        <f ca="1">IMPRODUCT(1/N_FFT2,AM100)</f>
        <v>0.00547993456431098-2.47816042277466E-06i</v>
      </c>
      <c r="K124" s="254" t="str">
        <f t="shared" ca="1" si="175"/>
        <v>-0.00188023847406429-0.000201744840597885i</v>
      </c>
      <c r="N124" s="246">
        <f t="shared" ca="1" si="176"/>
        <v>1.3376234153434732</v>
      </c>
      <c r="O124" s="223">
        <f t="shared" ca="1" si="39"/>
        <v>-1.3293765846565266</v>
      </c>
      <c r="P124" s="223" t="str">
        <f t="shared" ca="1" si="40"/>
        <v>-1.10533623344844+0.738562058908429i</v>
      </c>
      <c r="Q124" s="223" t="str">
        <f t="shared" ca="1" si="41"/>
        <v>-0.508730394322143+1.22818381756392i</v>
      </c>
      <c r="R124" s="223" t="str">
        <f t="shared" ca="1" si="42"/>
        <v>0.259348505981344+1.30383298634384i</v>
      </c>
      <c r="S124" s="223" t="str">
        <f t="shared" ca="1" si="43"/>
        <v>0.940011197761238+0.940011197761247i</v>
      </c>
      <c r="T124" s="223" t="str">
        <f t="shared" ca="1" si="44"/>
        <v>1.30383298634384+0.259348505981344i</v>
      </c>
      <c r="U124" s="223" t="str">
        <f t="shared" ca="1" si="45"/>
        <v>1.22818381756392-0.508730394322143i</v>
      </c>
      <c r="V124" s="223" t="str">
        <f t="shared" ca="1" si="46"/>
        <v>0.738562058908433-1.10533623344844i</v>
      </c>
      <c r="W124" s="223" t="str">
        <f t="shared" ca="1" si="47"/>
        <v>2.44302550302546E-16-1.32937658465653i</v>
      </c>
      <c r="X124" s="223" t="str">
        <f t="shared" ca="1" si="48"/>
        <v>-0.738562058908434-1.10533623344844i</v>
      </c>
      <c r="Y124" s="223" t="str">
        <f t="shared" ca="1" si="49"/>
        <v>-1.22818381756392-0.508730394322143i</v>
      </c>
      <c r="Z124" s="223" t="str">
        <f t="shared" ca="1" si="50"/>
        <v>-1.30383298634384+0.259348505981345i</v>
      </c>
      <c r="AA124" s="223" t="str">
        <f t="shared" ca="1" si="51"/>
        <v>-0.940011197761247+0.940011197761238i</v>
      </c>
      <c r="AB124" s="223" t="str">
        <f t="shared" ca="1" si="52"/>
        <v>-0.259348505981345+1.30383298634384i</v>
      </c>
      <c r="AC124" s="223" t="str">
        <f t="shared" ca="1" si="53"/>
        <v>0.508730394322143+1.22818381756392i</v>
      </c>
      <c r="AD124" s="223" t="str">
        <f t="shared" ca="1" si="54"/>
        <v>1.10533623344844+0.738562058908433i</v>
      </c>
      <c r="AE124" s="223" t="str">
        <f t="shared" ca="1" si="55"/>
        <v>1.32937658465653+4.88605100605093E-16i</v>
      </c>
      <c r="AF124" s="223" t="str">
        <f t="shared" ca="1" si="56"/>
        <v>1.10533623344842-0.738562058908468i</v>
      </c>
      <c r="AG124" s="223" t="str">
        <f t="shared" ca="1" si="57"/>
        <v>0.508730394322082-1.22818381756395i</v>
      </c>
      <c r="AH124" s="223" t="str">
        <f t="shared" ca="1" si="58"/>
        <v>-0.259348505981293-1.30383298634385i</v>
      </c>
      <c r="AI124" s="223" t="str">
        <f t="shared" ca="1" si="59"/>
        <v>-0.940011197761219-0.940011197761266i</v>
      </c>
      <c r="AJ124" s="223" t="str">
        <f t="shared" ca="1" si="60"/>
        <v>-1.30383298634384-0.259348505981357i</v>
      </c>
      <c r="AK124" s="223" t="str">
        <f t="shared" ca="1" si="61"/>
        <v>-1.22818381756392+0.508730394322144i</v>
      </c>
      <c r="AL124" s="223" t="str">
        <f t="shared" ca="1" si="62"/>
        <v>-0.738562058908411+1.10533623344846i</v>
      </c>
      <c r="AM124" s="223" t="str">
        <f t="shared" ca="1" si="63"/>
        <v>3.94116945500762E-14+1.32937658465653i</v>
      </c>
      <c r="AN124" s="223" t="str">
        <f t="shared" ca="1" si="64"/>
        <v>0.738562058908477+1.10533623344841i</v>
      </c>
      <c r="AO124" s="223" t="str">
        <f t="shared" ca="1" si="65"/>
        <v>1.2281838175639+0.508730394322191i</v>
      </c>
      <c r="AP124" s="223" t="str">
        <f t="shared" ca="1" si="66"/>
        <v>1.30383298634385-0.259348505981306i</v>
      </c>
      <c r="AQ124" s="223" t="str">
        <f t="shared" ca="1" si="67"/>
        <v>0.940011197761255-0.94001119776123i</v>
      </c>
      <c r="AR124" s="223" t="str">
        <f t="shared" ca="1" si="68"/>
        <v>0.940011197761255-0.94001119776123i</v>
      </c>
      <c r="AS124" s="223" t="str">
        <f t="shared" ca="1" si="69"/>
        <v>-0.508730394322157-1.22818381756392i</v>
      </c>
      <c r="AT124" s="223" t="str">
        <f t="shared" ca="1" si="70"/>
        <v>-1.10533623344846-0.738562058908401i</v>
      </c>
      <c r="AU124" s="223" t="str">
        <f t="shared" ca="1" si="71"/>
        <v>-1.32937658465653+5.56975223178258E-14i</v>
      </c>
      <c r="AV124" s="223" t="str">
        <f t="shared" ca="1" si="72"/>
        <v>-1.10533623344848+0.738562058908379i</v>
      </c>
      <c r="AW124" s="223" t="str">
        <f t="shared" ca="1" si="73"/>
        <v>-0.50873039432218+1.22818381756391i</v>
      </c>
      <c r="AX124" s="223" t="str">
        <f t="shared" ca="1" si="74"/>
        <v>0.25934850598132+1.30383298634384i</v>
      </c>
      <c r="AY124" s="223" t="str">
        <f t="shared" ca="1" si="75"/>
        <v>0.940011197761238+0.940011197761247i</v>
      </c>
      <c r="AZ124" s="223" t="str">
        <f t="shared" ca="1" si="76"/>
        <v>1.30383298634384+0.259348505981329i</v>
      </c>
      <c r="BA124" s="223" t="str">
        <f t="shared" ca="1" si="77"/>
        <v>1.22818381756391-0.508730394322168i</v>
      </c>
      <c r="BB124" s="223" t="str">
        <f t="shared" ca="1" si="78"/>
        <v>0.738562058908387-1.10533623344847i</v>
      </c>
      <c r="BC124" s="223" t="str">
        <f t="shared" ca="1" si="79"/>
        <v>6.49805868354282E-14-1.32937658465653i</v>
      </c>
      <c r="BD124" s="223" t="str">
        <f t="shared" ca="1" si="80"/>
        <v>-0.738562058908389-1.10533623344847i</v>
      </c>
      <c r="BE124" s="223" t="str">
        <f t="shared" ca="1" si="81"/>
        <v>-1.22818381756391-0.508730394322165i</v>
      </c>
      <c r="BF124" s="223" t="str">
        <f t="shared" ca="1" si="82"/>
        <v>-1.30383298634384+0.259348505981332i</v>
      </c>
      <c r="BG124" s="223" t="str">
        <f t="shared" ca="1" si="83"/>
        <v>-0.940011197761236+0.940011197761248i</v>
      </c>
      <c r="BH124" s="223" t="str">
        <f t="shared" ca="1" si="84"/>
        <v>-0.259348505981317+1.30383298634384i</v>
      </c>
      <c r="BI124" s="223" t="str">
        <f t="shared" ca="1" si="85"/>
        <v>0.508730394322183+1.2281838175639i</v>
      </c>
      <c r="BJ124" s="223" t="str">
        <f t="shared" ca="1" si="86"/>
        <v>1.10533623344848+0.738562058908377i</v>
      </c>
      <c r="BK124" s="223" t="str">
        <f t="shared" ca="1" si="87"/>
        <v>1.32937658465653+5.3417653444265E-14i</v>
      </c>
      <c r="BL124" s="223" t="str">
        <f t="shared" ca="1" si="88"/>
        <v>1.10533623344846-0.738562058908403i</v>
      </c>
      <c r="BM124" s="223" t="str">
        <f t="shared" ca="1" si="89"/>
        <v>0.508730394322155-1.22818381756392i</v>
      </c>
      <c r="BN124" s="223" t="str">
        <f t="shared" ca="1" si="90"/>
        <v>-0.259348505981348-1.30383298634384i</v>
      </c>
      <c r="BO124" s="223" t="str">
        <f t="shared" ca="1" si="91"/>
        <v>-0.940011197761258-0.940011197761227i</v>
      </c>
      <c r="BP124" s="223" t="str">
        <f t="shared" ca="1" si="92"/>
        <v>-1.30383298634385-0.259348505981301i</v>
      </c>
      <c r="BQ124" s="223" t="str">
        <f t="shared" ca="1" si="93"/>
        <v>-1.2281838175639+0.508730394322193i</v>
      </c>
      <c r="BR124" s="223" t="str">
        <f t="shared" ca="1" si="94"/>
        <v>-0.738562058908474+1.10533623344841i</v>
      </c>
      <c r="BS124" s="223" t="str">
        <f t="shared" ca="1" si="95"/>
        <v>-3.71318256765153E-14+1.32937658465653i</v>
      </c>
      <c r="BT124" s="223" t="str">
        <f t="shared" ca="1" si="96"/>
        <v>0.738562058908412+1.10533623344846i</v>
      </c>
      <c r="BU124" s="223" t="str">
        <f t="shared" ca="1" si="97"/>
        <v>1.22818381756392+0.508730394322144i</v>
      </c>
      <c r="BV124" s="223" t="str">
        <f t="shared" ca="1" si="98"/>
        <v>1.30383298634384-0.259348505981363i</v>
      </c>
      <c r="BW124" s="223" t="str">
        <f t="shared" ca="1" si="99"/>
        <v>0.940011197761217-0.940011197761268i</v>
      </c>
      <c r="BX124" s="223" t="str">
        <f t="shared" ca="1" si="100"/>
        <v>0.25934850598129-1.30383298634385i</v>
      </c>
      <c r="BY124" s="223" t="str">
        <f t="shared" ca="1" si="101"/>
        <v>-0.508730394322082-1.22818381756395i</v>
      </c>
      <c r="BZ124" s="223" t="str">
        <f t="shared" ca="1" si="102"/>
        <v>-1.10533623344842-0.738562058908468i</v>
      </c>
      <c r="CA124" s="223" t="str">
        <f t="shared" ca="1" si="103"/>
        <v>-1.32937658465653-2.08459979087656E-14i</v>
      </c>
      <c r="CB124" s="223" t="str">
        <f t="shared" ca="1" si="104"/>
        <v>-1.10533623344845+0.738562058908425i</v>
      </c>
      <c r="CC124" s="223" t="str">
        <f t="shared" ca="1" si="105"/>
        <v>-0.50873039432213+1.22818381756393i</v>
      </c>
      <c r="CD124" s="223" t="str">
        <f t="shared" ca="1" si="106"/>
        <v>0.25934850598137+1.30383298634383i</v>
      </c>
      <c r="CE124" s="223" t="str">
        <f t="shared" ca="1" si="107"/>
        <v>0.940011197761274+0.940011197761211i</v>
      </c>
      <c r="CF124" s="223" t="str">
        <f t="shared" ca="1" si="108"/>
        <v>1.30383298634383+0.259348505981403i</v>
      </c>
      <c r="CG124" s="223" t="str">
        <f t="shared" ca="1" si="109"/>
        <v>1.22818381756394-0.508730394322098i</v>
      </c>
      <c r="CH124" s="223" t="str">
        <f t="shared" ca="1" si="110"/>
        <v>0.738562058908454-1.10533623344843i</v>
      </c>
      <c r="CI124" s="223" t="str">
        <f t="shared" ca="1" si="111"/>
        <v>1.40059588941888E-14-1.32937658465653i</v>
      </c>
      <c r="CJ124" s="223" t="str">
        <f t="shared" ca="1" si="112"/>
        <v>-0.738562058908432-1.10533623344844i</v>
      </c>
      <c r="CK124" s="223" t="str">
        <f t="shared" ca="1" si="113"/>
        <v>-1.22818381756393-0.508730394322114i</v>
      </c>
      <c r="CL124" s="223" t="str">
        <f t="shared" ca="1" si="114"/>
        <v>-1.30383298634383+0.259348505981386i</v>
      </c>
      <c r="CM124" s="223" t="str">
        <f t="shared" ca="1" si="115"/>
        <v>-0.940011197761294+0.940011197761191i</v>
      </c>
      <c r="CN124" s="223" t="str">
        <f t="shared" ca="1" si="116"/>
        <v>-0.259348505981397+1.30383298634383i</v>
      </c>
      <c r="CO124" s="223" t="str">
        <f t="shared" ca="1" si="117"/>
        <v>0.508730394322112+1.22818381756393i</v>
      </c>
      <c r="CP124" s="223" t="str">
        <f t="shared" ca="1" si="118"/>
        <v>1.10533623344844+0.738562058908441i</v>
      </c>
      <c r="CQ124" s="223" t="str">
        <f t="shared" ca="1" si="119"/>
        <v>1.32937658465653-2.27986887356087E-15i</v>
      </c>
      <c r="CR124" s="223" t="str">
        <f t="shared" ca="1" si="120"/>
        <v>1.10533623344843-0.738562058908445i</v>
      </c>
      <c r="CS124" s="223" t="str">
        <f t="shared" ca="1" si="121"/>
        <v>0.508730394322108-1.22818381756394i</v>
      </c>
      <c r="CT124" s="223" t="str">
        <f t="shared" ca="1" si="122"/>
        <v>-0.259348505981402-1.30383298634383i</v>
      </c>
      <c r="CU124" s="223" t="str">
        <f t="shared" ca="1" si="123"/>
        <v>-0.940011197761203-0.940011197761282i</v>
      </c>
      <c r="CV124" s="223" t="str">
        <f t="shared" ca="1" si="124"/>
        <v>-1.30383298634383-0.259348505981381i</v>
      </c>
      <c r="CW124" s="223" t="str">
        <f t="shared" ca="1" si="125"/>
        <v>-1.22818381756393+0.508730394322119i</v>
      </c>
      <c r="CX124" s="223" t="str">
        <f t="shared" ca="1" si="126"/>
        <v>-0.738562058908436+1.10533623344844i</v>
      </c>
      <c r="CY124" s="223" t="str">
        <f t="shared" ca="1" si="127"/>
        <v>1.85656966413105E-14+1.32937658465653i</v>
      </c>
      <c r="CZ124" s="223" t="str">
        <f t="shared" ca="1" si="128"/>
        <v>0.738562058908458+1.10533623344842i</v>
      </c>
      <c r="DA124" s="223" t="str">
        <f t="shared" ca="1" si="129"/>
        <v>1.22818381756394+0.508730394322092i</v>
      </c>
      <c r="DB124" s="223" t="str">
        <f t="shared" ca="1" si="130"/>
        <v>1.30383298634385-0.259348505981278i</v>
      </c>
      <c r="DC124" s="223" t="str">
        <f t="shared" ca="1" si="131"/>
        <v>0.940011197761278-0.940011197761207i</v>
      </c>
      <c r="DD124" s="223" t="str">
        <f t="shared" ca="1" si="132"/>
        <v>0.259348505981365-1.30383298634384i</v>
      </c>
      <c r="DE124" s="223" t="str">
        <f t="shared" ca="1" si="133"/>
        <v>-0.508730394322134-1.22818381756393i</v>
      </c>
      <c r="DF124" s="223" t="str">
        <f t="shared" ca="1" si="134"/>
        <v>-1.10533623344845-0.738562058908422i</v>
      </c>
      <c r="DG124" s="223" t="str">
        <f t="shared" ca="1" si="135"/>
        <v>-1.32937658465653+2.54057356558875E-14i</v>
      </c>
      <c r="DH124" s="223" t="str">
        <f t="shared" ca="1" si="136"/>
        <v>-1.10533623344842+0.738562058908472i</v>
      </c>
      <c r="DI124" s="223" t="str">
        <f t="shared" ca="1" si="137"/>
        <v>-0.5087303943222+1.2281838175639i</v>
      </c>
      <c r="DJ124" s="223" t="str">
        <f t="shared" ca="1" si="138"/>
        <v>0.259348505981294+1.30383298634385i</v>
      </c>
      <c r="DK124" s="223" t="str">
        <f t="shared" ca="1" si="139"/>
        <v>0.940011197761219+0.940011197761266i</v>
      </c>
      <c r="DL124" s="223" t="str">
        <f t="shared" ca="1" si="140"/>
        <v>1.30383298634384+0.259348505981358i</v>
      </c>
      <c r="DM124" s="223" t="str">
        <f t="shared" ca="1" si="141"/>
        <v>1.22818381756392-0.508730394322148i</v>
      </c>
      <c r="DN124" s="223" t="str">
        <f t="shared" ca="1" si="142"/>
        <v>0.738562058908408-1.10533623344846i</v>
      </c>
      <c r="DO124" s="223" t="str">
        <f t="shared" ca="1" si="143"/>
        <v>-4.1691563423637E-14-1.32937658465653i</v>
      </c>
      <c r="DP124" s="223" t="str">
        <f t="shared" ca="1" si="144"/>
        <v>-0.738562058908477-1.10533623344841i</v>
      </c>
      <c r="DQ124" s="223" t="str">
        <f t="shared" ca="1" si="145"/>
        <v>-1.2281838175639-0.508730394322193i</v>
      </c>
      <c r="DR124" s="223" t="str">
        <f t="shared" ca="1" si="146"/>
        <v>-1.30383298634385+0.25934850598131i</v>
      </c>
      <c r="DS124" s="223" t="str">
        <f t="shared" ca="1" si="147"/>
        <v>-0.940011197761254+0.940011197761231i</v>
      </c>
      <c r="DT124" s="223" t="str">
        <f t="shared" ca="1" si="148"/>
        <v>-0.259348505981342+1.30383298634384i</v>
      </c>
      <c r="DU124" s="223" t="str">
        <f t="shared" ca="1" si="149"/>
        <v>0.508730394322164+1.22818381756391i</v>
      </c>
      <c r="DV124" s="223" t="str">
        <f t="shared" ca="1" si="150"/>
        <v>1.10533623344846+0.738562058908403i</v>
      </c>
      <c r="DW124" s="223" t="str">
        <f t="shared" ca="1" si="151"/>
        <v>1.32937658465653-5.79773911913867E-14i</v>
      </c>
      <c r="DX124" s="223" t="str">
        <f t="shared" ca="1" si="152"/>
        <v>1.10533623344848-0.738562058908373i</v>
      </c>
      <c r="DY124" s="223" t="str">
        <f t="shared" ca="1" si="153"/>
        <v>0.508730394322179-1.22818381756391i</v>
      </c>
      <c r="DZ124" s="223" t="str">
        <f t="shared" ca="1" si="154"/>
        <v>-0.259348505981326-1.30383298634384i</v>
      </c>
      <c r="EA124" s="223" t="str">
        <f t="shared" ca="1" si="155"/>
        <v>-0.940011197761235-0.94001119776125i</v>
      </c>
      <c r="EB124" s="223" t="str">
        <f t="shared" ca="1" si="156"/>
        <v>-1.30383298634384-0.259348505981326i</v>
      </c>
      <c r="EC124" s="223" t="str">
        <f t="shared" ca="1" si="157"/>
        <v>-1.22818381756391+0.508730394322179i</v>
      </c>
      <c r="ED124" s="223" t="str">
        <f t="shared" ca="1" si="158"/>
        <v>-0.738562058908389+1.10533623344847i</v>
      </c>
      <c r="EE124" s="223" t="str">
        <f t="shared" ca="1" si="159"/>
        <v>-5.79778235852811E-14+1.32937658465653i</v>
      </c>
      <c r="EF124" s="223" t="str">
        <f t="shared" ca="1" si="160"/>
        <v>0.738562058908387+1.10533623344847i</v>
      </c>
      <c r="EG124" s="223" t="str">
        <f t="shared" ca="1" si="161"/>
        <v>1.22818381756391+0.508730394322164i</v>
      </c>
      <c r="EH124" s="223" t="str">
        <f t="shared" ca="1" si="162"/>
        <v>1.30383298634384-0.259348505981342i</v>
      </c>
      <c r="EI124" s="223" t="str">
        <f t="shared" ca="1" si="163"/>
        <v>0.940011197761238-0.940011197761247i</v>
      </c>
      <c r="EJ124" s="223" t="str">
        <f t="shared" ca="1" si="164"/>
        <v>0.25934850598131-1.30383298634385i</v>
      </c>
      <c r="EK124" s="223" t="str">
        <f t="shared" ca="1" si="165"/>
        <v>-0.508730394322176-1.22818381756391i</v>
      </c>
      <c r="EL124" s="223" t="str">
        <f t="shared" ca="1" si="166"/>
        <v>-1.10533623344841-0.738562058908485i</v>
      </c>
      <c r="EM124" s="223" t="str">
        <f t="shared" ca="1" si="167"/>
        <v>-1.32937658465653-4.16919958175314E-14i</v>
      </c>
      <c r="EN124" s="223"/>
      <c r="EO124" s="223"/>
      <c r="EP124" s="223"/>
    </row>
    <row r="125" spans="1:146" ht="15.75" thickBot="1">
      <c r="A125" s="257">
        <f t="shared" si="168"/>
        <v>4.8828125000000011E-4</v>
      </c>
      <c r="B125" s="256">
        <v>25</v>
      </c>
      <c r="C125" s="230">
        <f t="shared" si="169"/>
        <v>5000</v>
      </c>
      <c r="D125" s="229">
        <f t="shared" si="170"/>
        <v>31415.926535897932</v>
      </c>
      <c r="E125" s="229" t="str">
        <f t="shared" si="171"/>
        <v>31415.9265358979i</v>
      </c>
      <c r="F125" s="229" t="str">
        <f t="shared" si="172"/>
        <v>2.83156967766831-0.314966952203638i</v>
      </c>
      <c r="G125" s="229" t="str">
        <f t="shared" si="173"/>
        <v>-0.245631548454004+0.0381541642260896i</v>
      </c>
      <c r="H125" s="229" t="str">
        <f t="shared" si="38"/>
        <v>0.584932185186758+0.00181332637991448i</v>
      </c>
      <c r="I125" s="229" t="str">
        <f t="shared" si="174"/>
        <v>-0.343168255043198-0.0388697296676671i</v>
      </c>
      <c r="J125" s="255" t="str">
        <f ca="1">IMPRODUCT(1/N_FFT2,AN100)</f>
        <v>-0.0250900476310291-0.000142194893882817i</v>
      </c>
      <c r="K125" s="254" t="str">
        <f t="shared" ca="1" si="175"/>
        <v>0.00860458078740563+0.00102404014237681i</v>
      </c>
      <c r="N125" s="246">
        <f t="shared" ca="1" si="176"/>
        <v>1.3376909459674533</v>
      </c>
      <c r="O125" s="223">
        <f t="shared" ca="1" si="39"/>
        <v>-1.3293090540325465</v>
      </c>
      <c r="P125" s="223" t="str">
        <f t="shared" ca="1" si="40"/>
        <v>-1.08682289456191+0.765427042237847i</v>
      </c>
      <c r="Q125" s="223" t="str">
        <f t="shared" ca="1" si="41"/>
        <v>-0.447830732325979+1.2516030506184i</v>
      </c>
      <c r="R125" s="223" t="str">
        <f t="shared" ca="1" si="42"/>
        <v>0.35454368333737+1.28115625032175i</v>
      </c>
      <c r="S125" s="223" t="str">
        <f t="shared" ca="1" si="43"/>
        <v>1.02756979451689+0.843304736456171i</v>
      </c>
      <c r="T125" s="223" t="str">
        <f t="shared" ca="1" si="44"/>
        <v>1.32570723356324+0.0977900404489944i</v>
      </c>
      <c r="U125" s="223" t="str">
        <f t="shared" ca="1" si="45"/>
        <v>1.14018640717611-0.68340143255903i</v>
      </c>
      <c r="V125" s="223" t="str">
        <f t="shared" ca="1" si="46"/>
        <v>0.538690947774886-1.21526730554158i</v>
      </c>
      <c r="W125" s="223" t="str">
        <f t="shared" ca="1" si="47"/>
        <v>-0.259335331410163-1.30376675330186i</v>
      </c>
      <c r="X125" s="223" t="str">
        <f t="shared" ca="1" si="48"/>
        <v>-0.962748204724047-0.916612489241516i</v>
      </c>
      <c r="Y125" s="223" t="str">
        <f t="shared" ca="1" si="49"/>
        <v>-1.3149212907325-0.195050148196011i</v>
      </c>
      <c r="Z125" s="223" t="str">
        <f t="shared" ca="1" si="50"/>
        <v>-1.18737115086109+0.597672411305478i</v>
      </c>
      <c r="AA125" s="223" t="str">
        <f t="shared" ca="1" si="51"/>
        <v>-0.626631950304194+1.1723459216421i</v>
      </c>
      <c r="AB125" s="223" t="str">
        <f t="shared" ca="1" si="52"/>
        <v>0.16272161885255+1.31931203128407i</v>
      </c>
      <c r="AC125" s="223" t="str">
        <f t="shared" ca="1" si="53"/>
        <v>0.892709398994775+0.984953039529953i</v>
      </c>
      <c r="AD125" s="223" t="str">
        <f t="shared" ca="1" si="54"/>
        <v>1.29700967549906+0.291253262290283i</v>
      </c>
      <c r="AE125" s="223" t="str">
        <f t="shared" ca="1" si="55"/>
        <v>1.22812142740261-0.508704551471162i</v>
      </c>
      <c r="AF125" s="223" t="str">
        <f t="shared" ca="1" si="56"/>
        <v>0.711177180001737-1.12307149361814i</v>
      </c>
      <c r="AG125" s="223" t="str">
        <f t="shared" ca="1" si="57"/>
        <v>-0.0652261037437352-1.3277078430601i</v>
      </c>
      <c r="AH125" s="223" t="str">
        <f t="shared" ca="1" si="58"/>
        <v>-0.8178329236857-1.04795604395824i</v>
      </c>
      <c r="AI125" s="223" t="str">
        <f t="shared" ca="1" si="59"/>
        <v>-1.27206945245776-0.38587804972131i</v>
      </c>
      <c r="AJ125" s="223" t="str">
        <f t="shared" ca="1" si="60"/>
        <v>-1.26221640752137+0.41697997759695i</v>
      </c>
      <c r="AK125" s="223" t="str">
        <f t="shared" ca="1" si="61"/>
        <v>-0.791868478942728+1.06771104386432i</v>
      </c>
      <c r="AL125" s="223" t="str">
        <f t="shared" ca="1" si="62"/>
        <v>-0.0326228772725886+1.32890869099851i</v>
      </c>
      <c r="AM125" s="223" t="str">
        <f t="shared" ca="1" si="63"/>
        <v>0.738524540903976+1.10528008378667i</v>
      </c>
      <c r="AN125" s="223" t="str">
        <f t="shared" ca="1" si="64"/>
        <v>1.24023577483818+0.47841173056735i</v>
      </c>
      <c r="AO125" s="223" t="str">
        <f t="shared" ca="1" si="65"/>
        <v>1.28947132756604-0.322995753095904i</v>
      </c>
      <c r="AP125" s="223" t="str">
        <f t="shared" ca="1" si="66"/>
        <v>0.868268573986658-1.00656457545459i</v>
      </c>
      <c r="AQ125" s="223" t="str">
        <f t="shared" ca="1" si="67"/>
        <v>0.130295072090438-1.32290806760026i</v>
      </c>
      <c r="AR125" s="223" t="str">
        <f t="shared" ca="1" si="68"/>
        <v>0.130295072090438-1.32290806760026i</v>
      </c>
      <c r="AS125" s="223" t="str">
        <f t="shared" ca="1" si="69"/>
        <v>-1.20168115209748-0.568352856794599i</v>
      </c>
      <c r="AT125" s="223" t="str">
        <f t="shared" ca="1" si="70"/>
        <v>-1.30973849076345+0.227261186623638i</v>
      </c>
      <c r="AU125" s="223" t="str">
        <f t="shared" ca="1" si="71"/>
        <v>-0.939963446399094+0.939963446399082i</v>
      </c>
      <c r="AV125" s="223" t="str">
        <f t="shared" ca="1" si="72"/>
        <v>-0.227261186623527+1.30973849076347i</v>
      </c>
      <c r="AW125" s="223" t="str">
        <f t="shared" ca="1" si="73"/>
        <v>0.568352856794581+1.20168115209749i</v>
      </c>
      <c r="AX125" s="223" t="str">
        <f t="shared" ca="1" si="74"/>
        <v>1.15661451507676+0.6552140296473i</v>
      </c>
      <c r="AY125" s="223" t="str">
        <f t="shared" ca="1" si="75"/>
        <v>1.32290806760026-0.13029507209042i</v>
      </c>
      <c r="AZ125" s="223" t="str">
        <f t="shared" ca="1" si="76"/>
        <v>1.0065645754546-0.868268573986644i</v>
      </c>
      <c r="BA125" s="223" t="str">
        <f t="shared" ca="1" si="77"/>
        <v>0.322995753095926-1.28947132756603i</v>
      </c>
      <c r="BB125" s="223" t="str">
        <f t="shared" ca="1" si="78"/>
        <v>-0.47841173056733-1.24023577483819i</v>
      </c>
      <c r="BC125" s="223" t="str">
        <f t="shared" ca="1" si="79"/>
        <v>-1.10528008378673-0.738524540903885i</v>
      </c>
      <c r="BD125" s="223" t="str">
        <f t="shared" ca="1" si="80"/>
        <v>-1.32890869099851+0.0326228772725676i</v>
      </c>
      <c r="BE125" s="223" t="str">
        <f t="shared" ca="1" si="81"/>
        <v>-1.06771104386433+0.791868478942711i</v>
      </c>
      <c r="BF125" s="223" t="str">
        <f t="shared" ca="1" si="82"/>
        <v>-0.41697997759697+1.26221640752136i</v>
      </c>
      <c r="BG125" s="223" t="str">
        <f t="shared" ca="1" si="83"/>
        <v>0.385878049721291+1.27206945245776i</v>
      </c>
      <c r="BH125" s="223" t="str">
        <f t="shared" ca="1" si="84"/>
        <v>1.04795604395823+0.817832923685716i</v>
      </c>
      <c r="BI125" s="223" t="str">
        <f t="shared" ca="1" si="85"/>
        <v>1.3277078430601+0.065226103743756i</v>
      </c>
      <c r="BJ125" s="223" t="str">
        <f t="shared" ca="1" si="86"/>
        <v>1.12307149361808-0.71117718000183i</v>
      </c>
      <c r="BK125" s="223" t="str">
        <f t="shared" ca="1" si="87"/>
        <v>0.50870455147118-1.2281214274026i</v>
      </c>
      <c r="BL125" s="223" t="str">
        <f t="shared" ca="1" si="88"/>
        <v>-0.291253262290327-1.29700967549905i</v>
      </c>
      <c r="BM125" s="223" t="str">
        <f t="shared" ca="1" si="89"/>
        <v>-0.984953039529929-0.8927093989948i</v>
      </c>
      <c r="BN125" s="223" t="str">
        <f t="shared" ca="1" si="90"/>
        <v>-1.31931203128408-0.162721618852531i</v>
      </c>
      <c r="BO125" s="223" t="str">
        <f t="shared" ca="1" si="91"/>
        <v>-1.17234592164212+0.626631950304152i</v>
      </c>
      <c r="BP125" s="223" t="str">
        <f t="shared" ca="1" si="92"/>
        <v>-0.59767241130547+1.1873711508611i</v>
      </c>
      <c r="BQ125" s="223" t="str">
        <f t="shared" ca="1" si="93"/>
        <v>0.19505014819594+1.31492129073251i</v>
      </c>
      <c r="BR125" s="223" t="str">
        <f t="shared" ca="1" si="94"/>
        <v>0.916612489241512+0.96274820472405i</v>
      </c>
      <c r="BS125" s="223" t="str">
        <f t="shared" ca="1" si="95"/>
        <v>1.30376675330187+0.259335331410115i</v>
      </c>
      <c r="BT125" s="223" t="str">
        <f t="shared" ca="1" si="96"/>
        <v>1.2152673055416-0.538690947774858i</v>
      </c>
      <c r="BU125" s="223" t="str">
        <f t="shared" ca="1" si="97"/>
        <v>0.683401432558999-1.14018640717613i</v>
      </c>
      <c r="BV125" s="223" t="str">
        <f t="shared" ca="1" si="98"/>
        <v>-0.0977900404489499-1.32570723356324i</v>
      </c>
      <c r="BW125" s="223" t="str">
        <f t="shared" ca="1" si="99"/>
        <v>-0.843304736456189-1.02756979451688i</v>
      </c>
      <c r="BX125" s="223" t="str">
        <f t="shared" ca="1" si="100"/>
        <v>-1.28115625032173-0.354543683337426i</v>
      </c>
      <c r="BY125" s="223" t="str">
        <f t="shared" ca="1" si="101"/>
        <v>-1.2516030506184+0.447830732325974i</v>
      </c>
      <c r="BZ125" s="223" t="str">
        <f t="shared" ca="1" si="102"/>
        <v>-0.765427042237802+1.08682289456194i</v>
      </c>
      <c r="CA125" s="223" t="str">
        <f t="shared" ca="1" si="103"/>
        <v>-1.85650417757067E-14+1.32930905403255i</v>
      </c>
      <c r="CB125" s="223" t="str">
        <f t="shared" ca="1" si="104"/>
        <v>0.765427042237879+1.08682289456189i</v>
      </c>
      <c r="CC125" s="223" t="str">
        <f t="shared" ca="1" si="105"/>
        <v>1.25160305061839+0.44783073232601i</v>
      </c>
      <c r="CD125" s="223" t="str">
        <f t="shared" ca="1" si="106"/>
        <v>1.28115625032174-0.35454368333739i</v>
      </c>
      <c r="CE125" s="223" t="str">
        <f t="shared" ca="1" si="107"/>
        <v>0.843304736456218-1.02756979451686i</v>
      </c>
      <c r="CF125" s="223" t="str">
        <f t="shared" ca="1" si="108"/>
        <v>0.097790040448987-1.32570723356324i</v>
      </c>
      <c r="CG125" s="223" t="str">
        <f t="shared" ca="1" si="109"/>
        <v>-0.68340143255908-1.14018640717608i</v>
      </c>
      <c r="CH125" s="223" t="str">
        <f t="shared" ca="1" si="110"/>
        <v>-1.21526730554158-0.538690947774891i</v>
      </c>
      <c r="CI125" s="223" t="str">
        <f t="shared" ca="1" si="111"/>
        <v>-1.30376675330186+0.259335331410208i</v>
      </c>
      <c r="CJ125" s="223" t="str">
        <f t="shared" ca="1" si="112"/>
        <v>-0.91661248924154+0.962748204724025i</v>
      </c>
      <c r="CK125" s="223" t="str">
        <f t="shared" ca="1" si="113"/>
        <v>-0.195050148195977+1.3149212907325i</v>
      </c>
      <c r="CL125" s="223" t="str">
        <f t="shared" ca="1" si="114"/>
        <v>0.597672411305437+1.18737115086112i</v>
      </c>
      <c r="CM125" s="223" t="str">
        <f t="shared" ca="1" si="115"/>
        <v>1.1723459216421+0.626631950304189i</v>
      </c>
      <c r="CN125" s="223" t="str">
        <f t="shared" ca="1" si="116"/>
        <v>1.31931203128407-0.162721618852622i</v>
      </c>
      <c r="CO125" s="223" t="str">
        <f t="shared" ca="1" si="117"/>
        <v>0.984953039529957-0.89270939899477i</v>
      </c>
      <c r="CP125" s="223" t="str">
        <f t="shared" ca="1" si="118"/>
        <v>0.291253262290239-1.29700967549907i</v>
      </c>
      <c r="CQ125" s="223" t="str">
        <f t="shared" ca="1" si="119"/>
        <v>-0.508704551471142-1.22812142740262i</v>
      </c>
      <c r="CR125" s="223" t="str">
        <f t="shared" ca="1" si="120"/>
        <v>-1.12307149361813-0.711177180001754i</v>
      </c>
      <c r="CS125" s="223" t="str">
        <f t="shared" ca="1" si="121"/>
        <v>-1.32770784306011+0.0652261037437142i</v>
      </c>
      <c r="CT125" s="223" t="str">
        <f t="shared" ca="1" si="122"/>
        <v>-1.04795604395825+0.817832923685683i</v>
      </c>
      <c r="CU125" s="223" t="str">
        <f t="shared" ca="1" si="123"/>
        <v>-0.38587804972133+1.27206945245775i</v>
      </c>
      <c r="CV125" s="223" t="str">
        <f t="shared" ca="1" si="124"/>
        <v>0.41697997759693+1.26221640752138i</v>
      </c>
      <c r="CW125" s="223" t="str">
        <f t="shared" ca="1" si="125"/>
        <v>1.06771104386438+0.791868478942638i</v>
      </c>
      <c r="CX125" s="223" t="str">
        <f t="shared" ca="1" si="126"/>
        <v>1.32890869099851+0.0326228772726094i</v>
      </c>
      <c r="CY125" s="223" t="str">
        <f t="shared" ca="1" si="127"/>
        <v>1.10528008378668-0.738524540903959i</v>
      </c>
      <c r="CZ125" s="223" t="str">
        <f t="shared" ca="1" si="128"/>
        <v>0.47841173056737-1.24023577483817i</v>
      </c>
      <c r="DA125" s="223" t="str">
        <f t="shared" ca="1" si="129"/>
        <v>-0.322995753095884-1.28947132756604i</v>
      </c>
      <c r="DB125" s="223" t="str">
        <f t="shared" ca="1" si="130"/>
        <v>-1.00656457545457-0.868268573986676i</v>
      </c>
      <c r="DC125" s="223" t="str">
        <f t="shared" ca="1" si="131"/>
        <v>-1.32290806760026-0.130295072090461i</v>
      </c>
      <c r="DD125" s="223" t="str">
        <f t="shared" ca="1" si="132"/>
        <v>-1.15661451507678+0.655214029647264i</v>
      </c>
      <c r="DE125" s="223" t="str">
        <f t="shared" ca="1" si="133"/>
        <v>-0.568352856794619+1.20168115209747i</v>
      </c>
      <c r="DF125" s="223" t="str">
        <f t="shared" ca="1" si="134"/>
        <v>0.227261186623616+1.30973849076345i</v>
      </c>
      <c r="DG125" s="223" t="str">
        <f t="shared" ca="1" si="135"/>
        <v>0.939963446399065+0.939963446399112i</v>
      </c>
      <c r="DH125" s="223" t="str">
        <f t="shared" ca="1" si="136"/>
        <v>1.30973849076346+0.227261186623549i</v>
      </c>
      <c r="DI125" s="223" t="str">
        <f t="shared" ca="1" si="137"/>
        <v>1.2016811520975-0.56835285679456i</v>
      </c>
      <c r="DJ125" s="223" t="str">
        <f t="shared" ca="1" si="138"/>
        <v>0.65521402964732-1.15661451507675i</v>
      </c>
      <c r="DK125" s="223" t="str">
        <f t="shared" ca="1" si="139"/>
        <v>-0.130295072090397-1.32290806760026i</v>
      </c>
      <c r="DL125" s="223" t="str">
        <f t="shared" ca="1" si="140"/>
        <v>-0.868268573986626-1.00656457545462i</v>
      </c>
      <c r="DM125" s="223" t="str">
        <f t="shared" ca="1" si="141"/>
        <v>-1.28947132756606-0.322995753095819i</v>
      </c>
      <c r="DN125" s="223" t="str">
        <f t="shared" ca="1" si="142"/>
        <v>-1.24023577483819+0.478411730567308i</v>
      </c>
      <c r="DO125" s="223" t="str">
        <f t="shared" ca="1" si="143"/>
        <v>-0.738524540903903+1.10528008378672i</v>
      </c>
      <c r="DP125" s="223" t="str">
        <f t="shared" ca="1" si="144"/>
        <v>0.0326228772725443+1.32890869099851i</v>
      </c>
      <c r="DQ125" s="223" t="str">
        <f t="shared" ca="1" si="145"/>
        <v>0.791868478942701+1.06771104386434i</v>
      </c>
      <c r="DR125" s="223" t="str">
        <f t="shared" ca="1" si="146"/>
        <v>1.26221640752136+0.416979977596992i</v>
      </c>
      <c r="DS125" s="223" t="str">
        <f t="shared" ca="1" si="147"/>
        <v>1.27206945245777-0.385878049721277i</v>
      </c>
      <c r="DT125" s="223" t="str">
        <f t="shared" ca="1" si="148"/>
        <v>0.817832923685631-1.04795604395829i</v>
      </c>
      <c r="DU125" s="223" t="str">
        <f t="shared" ca="1" si="149"/>
        <v>0.0652261037437698-1.3277078430601i</v>
      </c>
      <c r="DV125" s="223" t="str">
        <f t="shared" ca="1" si="150"/>
        <v>-0.711177180001811-1.12307149361809i</v>
      </c>
      <c r="DW125" s="223" t="str">
        <f t="shared" ca="1" si="151"/>
        <v>-1.2281214274026-0.508704551471194i</v>
      </c>
      <c r="DX125" s="223" t="str">
        <f t="shared" ca="1" si="152"/>
        <v>-1.29700967549905+0.291253262290304i</v>
      </c>
      <c r="DY125" s="223" t="str">
        <f t="shared" ca="1" si="153"/>
        <v>-0.892709398994811+0.984953039529919i</v>
      </c>
      <c r="DZ125" s="223" t="str">
        <f t="shared" ca="1" si="154"/>
        <v>-0.162721618852555+1.31931203128407i</v>
      </c>
      <c r="EA125" s="223" t="str">
        <f t="shared" ca="1" si="155"/>
        <v>0.62663195030414+1.17234592164213i</v>
      </c>
      <c r="EB125" s="223" t="str">
        <f t="shared" ca="1" si="156"/>
        <v>1.18737115086109+0.597672411305496i</v>
      </c>
      <c r="EC125" s="223" t="str">
        <f t="shared" ca="1" si="157"/>
        <v>1.31492129073249-0.195050148196053i</v>
      </c>
      <c r="ED125" s="223" t="str">
        <f t="shared" ca="1" si="158"/>
        <v>0.96274820472407-0.916612489241492i</v>
      </c>
      <c r="EE125" s="223" t="str">
        <f t="shared" ca="1" si="159"/>
        <v>0.259335331410132-1.30376675330187i</v>
      </c>
      <c r="EF125" s="223" t="str">
        <f t="shared" ca="1" si="160"/>
        <v>-0.538690947774832-1.21526730554161i</v>
      </c>
      <c r="EG125" s="223" t="str">
        <f t="shared" ca="1" si="161"/>
        <v>-1.14018640717612-0.683401432559015i</v>
      </c>
      <c r="EH125" s="223" t="str">
        <f t="shared" ca="1" si="162"/>
        <v>-1.32570723356324+0.097790040448922i</v>
      </c>
      <c r="EI125" s="223" t="str">
        <f t="shared" ca="1" si="163"/>
        <v>-1.02756979451689+0.843304736456174i</v>
      </c>
      <c r="EJ125" s="223" t="str">
        <f t="shared" ca="1" si="164"/>
        <v>-0.354543683337325+1.28115625032176i</v>
      </c>
      <c r="EK125" s="223" t="str">
        <f t="shared" ca="1" si="165"/>
        <v>0.447830732325957+1.25160305061841i</v>
      </c>
      <c r="EL125" s="223" t="str">
        <f t="shared" ca="1" si="166"/>
        <v>1.08682289456192+0.765427042237824i</v>
      </c>
      <c r="EM125" s="223" t="str">
        <f t="shared" ca="1" si="167"/>
        <v>1.32930905403255+3.71300835514136E-14i</v>
      </c>
      <c r="EN125" s="223"/>
      <c r="EO125" s="223"/>
      <c r="EP125" s="223"/>
    </row>
    <row r="126" spans="1:146" ht="15.75" thickBot="1">
      <c r="A126" s="257">
        <f t="shared" si="168"/>
        <v>5.0781250000000013E-4</v>
      </c>
      <c r="B126" s="256">
        <v>26</v>
      </c>
      <c r="C126" s="230">
        <f t="shared" si="169"/>
        <v>5200</v>
      </c>
      <c r="D126" s="229">
        <f t="shared" si="170"/>
        <v>32672.563597333847</v>
      </c>
      <c r="E126" s="229" t="str">
        <f t="shared" si="171"/>
        <v>32672.5635973338i</v>
      </c>
      <c r="F126" s="229" t="str">
        <f t="shared" si="172"/>
        <v>2.83003084616771-0.319273425859453i</v>
      </c>
      <c r="G126" s="229" t="str">
        <f t="shared" si="173"/>
        <v>-0.245365304811175+0.0392400363953073i</v>
      </c>
      <c r="H126" s="229" t="str">
        <f t="shared" si="38"/>
        <v>0.585016708966186+0.0035399677241251i</v>
      </c>
      <c r="I126" s="229" t="str">
        <f t="shared" si="174"/>
        <v>-0.34324898015168-0.0407569414638491i</v>
      </c>
      <c r="J126" s="255" t="str">
        <f ca="1">IMPRODUCT(1/N_FFT2,AO100)</f>
        <v>0.00491104719237125+2.43051048141527E-06i</v>
      </c>
      <c r="K126" s="254" t="str">
        <f t="shared" ca="1" si="175"/>
        <v>-0.00168561288008478-0.000200993533189669i</v>
      </c>
      <c r="N126" s="246">
        <f t="shared" ca="1" si="176"/>
        <v>1.3377633359944925</v>
      </c>
      <c r="O126" s="223">
        <f t="shared" ca="1" si="39"/>
        <v>-1.3292366640055073</v>
      </c>
      <c r="P126" s="223" t="str">
        <f t="shared" ca="1" si="40"/>
        <v>-1.06765289964943+0.791825356253924i</v>
      </c>
      <c r="Q126" s="223" t="str">
        <f t="shared" ca="1" si="41"/>
        <v>-0.385857036005642+1.27200017952099i</v>
      </c>
      <c r="R126" s="223" t="str">
        <f t="shared" ca="1" si="42"/>
        <v>0.447806344860379+1.25153489221806i</v>
      </c>
      <c r="S126" s="223" t="str">
        <f t="shared" ca="1" si="43"/>
        <v>1.10521989367899+0.738484323159735i</v>
      </c>
      <c r="T126" s="223" t="str">
        <f t="shared" ca="1" si="44"/>
        <v>1.32763554023002-0.0652225517334807i</v>
      </c>
      <c r="U126" s="223" t="str">
        <f t="shared" ca="1" si="45"/>
        <v>1.02751383626927-0.843258812709181i</v>
      </c>
      <c r="V126" s="223" t="str">
        <f t="shared" ca="1" si="46"/>
        <v>0.32297816375407-1.2894011069774i</v>
      </c>
      <c r="W126" s="223" t="str">
        <f t="shared" ca="1" si="47"/>
        <v>-0.508676849007144-1.22805454773827i</v>
      </c>
      <c r="X126" s="223" t="str">
        <f t="shared" ca="1" si="48"/>
        <v>-1.14012431617884-0.683364216647476i</v>
      </c>
      <c r="Y126" s="223" t="str">
        <f t="shared" ca="1" si="49"/>
        <v>-1.32283602615098+0.130287976627028i</v>
      </c>
      <c r="Z126" s="223" t="str">
        <f t="shared" ca="1" si="50"/>
        <v>-0.984899402057956+0.892660784823871i</v>
      </c>
      <c r="AA126" s="223" t="str">
        <f t="shared" ca="1" si="51"/>
        <v>-0.259321208816481+1.3036957542289i</v>
      </c>
      <c r="AB126" s="223" t="str">
        <f t="shared" ca="1" si="52"/>
        <v>0.568321906069834+1.2016157122881i</v>
      </c>
      <c r="AC126" s="223" t="str">
        <f t="shared" ca="1" si="53"/>
        <v>1.17228207933792+0.626597825881676i</v>
      </c>
      <c r="AD126" s="223" t="str">
        <f t="shared" ca="1" si="54"/>
        <v>1.3148496842182-0.195039526372989i</v>
      </c>
      <c r="AE126" s="223" t="str">
        <f t="shared" ca="1" si="55"/>
        <v>0.939912258920105-0.939912258920053i</v>
      </c>
      <c r="AF126" s="223" t="str">
        <f t="shared" ca="1" si="56"/>
        <v>0.195039526372932-1.3148496842182i</v>
      </c>
      <c r="AG126" s="223" t="str">
        <f t="shared" ca="1" si="57"/>
        <v>-0.626597825881694-1.17228207933791i</v>
      </c>
      <c r="AH126" s="223" t="str">
        <f t="shared" ca="1" si="58"/>
        <v>-1.2016157122881-0.56832190606984i</v>
      </c>
      <c r="AI126" s="223" t="str">
        <f t="shared" ca="1" si="59"/>
        <v>-1.3036957542289+0.259321208816433i</v>
      </c>
      <c r="AJ126" s="223" t="str">
        <f t="shared" ca="1" si="60"/>
        <v>-0.892660784823839+0.984899402057985i</v>
      </c>
      <c r="AK126" s="223" t="str">
        <f t="shared" ca="1" si="61"/>
        <v>-0.130287976627009+1.32283602615099i</v>
      </c>
      <c r="AL126" s="223" t="str">
        <f t="shared" ca="1" si="62"/>
        <v>0.683364216647458+1.14012431617885i</v>
      </c>
      <c r="AM126" s="223" t="str">
        <f t="shared" ca="1" si="63"/>
        <v>1.22805454773825+0.5086768490072i</v>
      </c>
      <c r="AN126" s="223" t="str">
        <f t="shared" ca="1" si="64"/>
        <v>1.28940110697739-0.322978163754111i</v>
      </c>
      <c r="AO126" s="223" t="str">
        <f t="shared" ca="1" si="65"/>
        <v>0.843258812709179-1.02751383626927i</v>
      </c>
      <c r="AP126" s="223" t="str">
        <f t="shared" ca="1" si="66"/>
        <v>0.0652225517335148-1.32763554023002i</v>
      </c>
      <c r="AQ126" s="223" t="str">
        <f t="shared" ca="1" si="67"/>
        <v>-0.738484323159682-1.10521989367902i</v>
      </c>
      <c r="AR126" s="223" t="str">
        <f t="shared" ca="1" si="68"/>
        <v>-0.738484323159682-1.10521989367902i</v>
      </c>
      <c r="AS126" s="223" t="str">
        <f t="shared" ca="1" si="69"/>
        <v>-1.27200017952099+0.385857036005635i</v>
      </c>
      <c r="AT126" s="223" t="str">
        <f t="shared" ca="1" si="70"/>
        <v>-0.791825356253956+1.06765289964941i</v>
      </c>
      <c r="AU126" s="223" t="str">
        <f t="shared" ca="1" si="71"/>
        <v>5.79714330228697E-14+1.32923666400551i</v>
      </c>
      <c r="AV126" s="223" t="str">
        <f t="shared" ca="1" si="72"/>
        <v>0.791825356253943+1.06765289964942i</v>
      </c>
      <c r="AW126" s="223" t="str">
        <f t="shared" ca="1" si="73"/>
        <v>1.27200017952099+0.38585703600565i</v>
      </c>
      <c r="AX126" s="223" t="str">
        <f t="shared" ca="1" si="74"/>
        <v>1.25153489221808-0.447806344860334i</v>
      </c>
      <c r="AY126" s="223" t="str">
        <f t="shared" ca="1" si="75"/>
        <v>0.738484323159696-1.10521989367902i</v>
      </c>
      <c r="AZ126" s="223" t="str">
        <f t="shared" ca="1" si="76"/>
        <v>-0.0652225517334985-1.32763554023002i</v>
      </c>
      <c r="BA126" s="223" t="str">
        <f t="shared" ca="1" si="77"/>
        <v>-0.843258812709165-1.02751383626928i</v>
      </c>
      <c r="BB126" s="223" t="str">
        <f t="shared" ca="1" si="78"/>
        <v>-1.28940110697738-0.32297816375413i</v>
      </c>
      <c r="BC126" s="223" t="str">
        <f t="shared" ca="1" si="79"/>
        <v>-1.22805454773825+0.508676849007185i</v>
      </c>
      <c r="BD126" s="223" t="str">
        <f t="shared" ca="1" si="80"/>
        <v>-0.68336421664747+1.14012431617885i</v>
      </c>
      <c r="BE126" s="223" t="str">
        <f t="shared" ca="1" si="81"/>
        <v>0.130287976626992+1.32283602615099i</v>
      </c>
      <c r="BF126" s="223" t="str">
        <f t="shared" ca="1" si="82"/>
        <v>0.892660784823925+0.984899402057908i</v>
      </c>
      <c r="BG126" s="223" t="str">
        <f t="shared" ca="1" si="83"/>
        <v>1.3036957542289+0.259321208816446i</v>
      </c>
      <c r="BH126" s="223" t="str">
        <f t="shared" ca="1" si="84"/>
        <v>1.2016157122881-0.568321906069826i</v>
      </c>
      <c r="BI126" s="223" t="str">
        <f t="shared" ca="1" si="85"/>
        <v>0.626597825881706-1.17228207933791i</v>
      </c>
      <c r="BJ126" s="223" t="str">
        <f t="shared" ca="1" si="86"/>
        <v>-0.195039526373044-1.31484968421819i</v>
      </c>
      <c r="BK126" s="223" t="str">
        <f t="shared" ca="1" si="87"/>
        <v>-0.939912258920094-0.939912258920063i</v>
      </c>
      <c r="BL126" s="223" t="str">
        <f t="shared" ca="1" si="88"/>
        <v>-1.31484968421819-0.195039526373003i</v>
      </c>
      <c r="BM126" s="223" t="str">
        <f t="shared" ca="1" si="89"/>
        <v>-1.17228207933795+0.626597825881626i</v>
      </c>
      <c r="BN126" s="223" t="str">
        <f t="shared" ca="1" si="90"/>
        <v>-0.568321906069792+1.20161571228812i</v>
      </c>
      <c r="BO126" s="223" t="str">
        <f t="shared" ca="1" si="91"/>
        <v>0.259321208816487+1.30369575422889i</v>
      </c>
      <c r="BP126" s="223" t="str">
        <f t="shared" ca="1" si="92"/>
        <v>0.984899402057936+0.892660784823894i</v>
      </c>
      <c r="BQ126" s="223" t="str">
        <f t="shared" ca="1" si="93"/>
        <v>1.32283602615098+0.130287976627082i</v>
      </c>
      <c r="BR126" s="223" t="str">
        <f t="shared" ca="1" si="94"/>
        <v>1.14012431617882-0.68336421664751i</v>
      </c>
      <c r="BS126" s="223" t="str">
        <f t="shared" ca="1" si="95"/>
        <v>0.508676849007143-1.22805454773827i</v>
      </c>
      <c r="BT126" s="223" t="str">
        <f t="shared" ca="1" si="96"/>
        <v>-0.322978163754038-1.28940110697741i</v>
      </c>
      <c r="BU126" s="223" t="str">
        <f t="shared" ca="1" si="97"/>
        <v>-1.02751383626923-0.843258812709236i</v>
      </c>
      <c r="BV126" s="223" t="str">
        <f t="shared" ca="1" si="98"/>
        <v>-1.32763554023002-0.0652225517334568i</v>
      </c>
      <c r="BW126" s="223" t="str">
        <f t="shared" ca="1" si="99"/>
        <v>-1.10521989367899+0.738484323159734i</v>
      </c>
      <c r="BX126" s="223" t="str">
        <f t="shared" ca="1" si="100"/>
        <v>-0.447806344860415+1.25153489221805i</v>
      </c>
      <c r="BY126" s="223" t="str">
        <f t="shared" ca="1" si="101"/>
        <v>0.385857036005686+1.27200017952098i</v>
      </c>
      <c r="BZ126" s="223" t="str">
        <f t="shared" ca="1" si="102"/>
        <v>1.06765289964944+0.791825356253909i</v>
      </c>
      <c r="CA126" s="223" t="str">
        <f t="shared" ca="1" si="103"/>
        <v>1.32923666400551+1.6284257754375E-14i</v>
      </c>
      <c r="CB126" s="223" t="str">
        <f t="shared" ca="1" si="104"/>
        <v>1.06765289964946-0.791825356253883i</v>
      </c>
      <c r="CC126" s="223" t="str">
        <f t="shared" ca="1" si="105"/>
        <v>0.38585703600559-1.272000179521i</v>
      </c>
      <c r="CD126" s="223" t="str">
        <f t="shared" ca="1" si="106"/>
        <v>-0.447806344860384-1.25153489221806i</v>
      </c>
      <c r="CE126" s="223" t="str">
        <f t="shared" ca="1" si="107"/>
        <v>-1.10521989367897-0.738484323159762i</v>
      </c>
      <c r="CF126" s="223" t="str">
        <f t="shared" ca="1" si="108"/>
        <v>-1.32763554023003+0.0652225517334244i</v>
      </c>
      <c r="CG126" s="223" t="str">
        <f t="shared" ca="1" si="109"/>
        <v>-1.02751383626925+0.843258812709211i</v>
      </c>
      <c r="CH126" s="223" t="str">
        <f t="shared" ca="1" si="110"/>
        <v>-0.322978163754069+1.2894011069774i</v>
      </c>
      <c r="CI126" s="223" t="str">
        <f t="shared" ca="1" si="111"/>
        <v>0.508676849007122+1.22805454773828i</v>
      </c>
      <c r="CJ126" s="223" t="str">
        <f t="shared" ca="1" si="112"/>
        <v>1.14012431617881+0.683364216647538i</v>
      </c>
      <c r="CK126" s="223" t="str">
        <f t="shared" ca="1" si="113"/>
        <v>1.32283602615098-0.13028797662705i</v>
      </c>
      <c r="CL126" s="223" t="str">
        <f t="shared" ca="1" si="114"/>
        <v>0.984899402057957-0.89266078482387i</v>
      </c>
      <c r="CM126" s="223" t="str">
        <f t="shared" ca="1" si="115"/>
        <v>0.259321208816519-1.30369575422889i</v>
      </c>
      <c r="CN126" s="223" t="str">
        <f t="shared" ca="1" si="116"/>
        <v>-0.568321906069883-1.20161571228808i</v>
      </c>
      <c r="CO126" s="223" t="str">
        <f t="shared" ca="1" si="117"/>
        <v>-1.17228207933793-0.626597825881658i</v>
      </c>
      <c r="CP126" s="223" t="str">
        <f t="shared" ca="1" si="118"/>
        <v>-1.3148496842182+0.195039526372971i</v>
      </c>
      <c r="CQ126" s="223" t="str">
        <f t="shared" ca="1" si="119"/>
        <v>-0.939912258920117+0.939912258920041i</v>
      </c>
      <c r="CR126" s="223" t="str">
        <f t="shared" ca="1" si="120"/>
        <v>-0.195039526372945+1.3148496842182i</v>
      </c>
      <c r="CS126" s="223" t="str">
        <f t="shared" ca="1" si="121"/>
        <v>0.626597825881681+1.17228207933792i</v>
      </c>
      <c r="CT126" s="223" t="str">
        <f t="shared" ca="1" si="122"/>
        <v>1.20161571228809+0.568321906069859i</v>
      </c>
      <c r="CU126" s="223" t="str">
        <f t="shared" ca="1" si="123"/>
        <v>1.30369575422891-0.259321208816414i</v>
      </c>
      <c r="CV126" s="223" t="str">
        <f t="shared" ca="1" si="124"/>
        <v>0.892660784823851-0.984899402057975i</v>
      </c>
      <c r="CW126" s="223" t="str">
        <f t="shared" ca="1" si="125"/>
        <v>0.130287976627025-1.32283602615098i</v>
      </c>
      <c r="CX126" s="223" t="str">
        <f t="shared" ca="1" si="126"/>
        <v>-0.683364216647446-1.14012431617886i</v>
      </c>
      <c r="CY126" s="223" t="str">
        <f t="shared" ca="1" si="127"/>
        <v>-1.22805454773824-0.508676849007212i</v>
      </c>
      <c r="CZ126" s="223" t="str">
        <f t="shared" ca="1" si="128"/>
        <v>-1.28940110697739+0.322978163754094i</v>
      </c>
      <c r="DA126" s="223" t="str">
        <f t="shared" ca="1" si="129"/>
        <v>-0.843258812709191+1.02751383626926i</v>
      </c>
      <c r="DB126" s="223" t="str">
        <f t="shared" ca="1" si="130"/>
        <v>-0.065222551733531+1.32763554023002i</v>
      </c>
      <c r="DC126" s="223" t="str">
        <f t="shared" ca="1" si="131"/>
        <v>0.738484323159783+1.10521989367896i</v>
      </c>
      <c r="DD126" s="223" t="str">
        <f t="shared" ca="1" si="132"/>
        <v>1.25153489221807+0.44780634486036i</v>
      </c>
      <c r="DE126" s="223" t="str">
        <f t="shared" ca="1" si="133"/>
        <v>1.272000179521-0.385857036005615i</v>
      </c>
      <c r="DF126" s="223" t="str">
        <f t="shared" ca="1" si="134"/>
        <v>0.791825356253969-1.0676528996494i</v>
      </c>
      <c r="DG126" s="223" t="str">
        <f t="shared" ca="1" si="135"/>
        <v>-4.16871752684945E-14-1.32923666400551i</v>
      </c>
      <c r="DH126" s="223" t="str">
        <f t="shared" ca="1" si="136"/>
        <v>-0.791825356253929-1.06765289964943i</v>
      </c>
      <c r="DI126" s="223" t="str">
        <f t="shared" ca="1" si="137"/>
        <v>-1.27200017952098-0.385857036005662i</v>
      </c>
      <c r="DJ126" s="223" t="str">
        <f t="shared" ca="1" si="138"/>
        <v>-1.25153489221804+0.447806344860448i</v>
      </c>
      <c r="DK126" s="223" t="str">
        <f t="shared" ca="1" si="139"/>
        <v>-0.738484323159713+1.105219893679i</v>
      </c>
      <c r="DL126" s="223" t="str">
        <f t="shared" ca="1" si="140"/>
        <v>0.0652225517334822+1.32763554023002i</v>
      </c>
      <c r="DM126" s="223" t="str">
        <f t="shared" ca="1" si="141"/>
        <v>0.843258812709145+1.0275138362693i</v>
      </c>
      <c r="DN126" s="223" t="str">
        <f t="shared" ca="1" si="142"/>
        <v>1.28940110697738+0.322978163754142i</v>
      </c>
      <c r="DO126" s="223" t="str">
        <f t="shared" ca="1" si="143"/>
        <v>1.22805454773826-0.508676849007167i</v>
      </c>
      <c r="DP126" s="223" t="str">
        <f t="shared" ca="1" si="144"/>
        <v>0.683364216647479-1.14012431617884i</v>
      </c>
      <c r="DQ126" s="223" t="str">
        <f t="shared" ca="1" si="145"/>
        <v>-0.130287976626976-1.32283602615099i</v>
      </c>
      <c r="DR126" s="223" t="str">
        <f t="shared" ca="1" si="146"/>
        <v>-0.892660784823919-0.984899402057912i</v>
      </c>
      <c r="DS126" s="223" t="str">
        <f t="shared" ca="1" si="147"/>
        <v>-1.3036957542289-0.259321208816462i</v>
      </c>
      <c r="DT126" s="223" t="str">
        <f t="shared" ca="1" si="148"/>
        <v>-1.20161571228811+0.568321906069807i</v>
      </c>
      <c r="DU126" s="223" t="str">
        <f t="shared" ca="1" si="149"/>
        <v>-0.626597825881717+1.1722820793379i</v>
      </c>
      <c r="DV126" s="223" t="str">
        <f t="shared" ca="1" si="150"/>
        <v>0.195039526373028+1.31484968421819i</v>
      </c>
      <c r="DW126" s="223" t="str">
        <f t="shared" ca="1" si="151"/>
        <v>0.939912258920089+0.939912258920069i</v>
      </c>
      <c r="DX126" s="223" t="str">
        <f t="shared" ca="1" si="152"/>
        <v>1.31484968421819+0.195039526373019i</v>
      </c>
      <c r="DY126" s="223" t="str">
        <f t="shared" ca="1" si="153"/>
        <v>1.17228207933796-0.626597825881608i</v>
      </c>
      <c r="DZ126" s="223" t="str">
        <f t="shared" ca="1" si="154"/>
        <v>0.568321906069799-1.20161571228812i</v>
      </c>
      <c r="EA126" s="223" t="str">
        <f t="shared" ca="1" si="155"/>
        <v>-0.259321208816472-1.3036957542289i</v>
      </c>
      <c r="EB126" s="223" t="str">
        <f t="shared" ca="1" si="156"/>
        <v>-0.984899402057931-0.892660784823899i</v>
      </c>
      <c r="EC126" s="223" t="str">
        <f t="shared" ca="1" si="157"/>
        <v>-1.32283602615099-0.130287976626967i</v>
      </c>
      <c r="ED126" s="223" t="str">
        <f t="shared" ca="1" si="158"/>
        <v>-1.14012431617883+0.683364216647487i</v>
      </c>
      <c r="EE126" s="223" t="str">
        <f t="shared" ca="1" si="159"/>
        <v>-0.508676849007157+1.22805454773827i</v>
      </c>
      <c r="EF126" s="223" t="str">
        <f t="shared" ca="1" si="160"/>
        <v>0.322978163754022+1.28940110697741i</v>
      </c>
      <c r="EG126" s="223" t="str">
        <f t="shared" ca="1" si="161"/>
        <v>1.02751383626931+0.843258812709139i</v>
      </c>
      <c r="EH126" s="223" t="str">
        <f t="shared" ca="1" si="162"/>
        <v>1.32763554023002+0.0652225517334731i</v>
      </c>
      <c r="EI126" s="223" t="str">
        <f t="shared" ca="1" si="163"/>
        <v>1.105219893679-0.738484323159713i</v>
      </c>
      <c r="EJ126" s="223" t="str">
        <f t="shared" ca="1" si="164"/>
        <v>0.447806344860431-1.25153489221804i</v>
      </c>
      <c r="EK126" s="223" t="str">
        <f t="shared" ca="1" si="165"/>
        <v>-0.38585703600567-1.27200017952098i</v>
      </c>
      <c r="EL126" s="223" t="str">
        <f t="shared" ca="1" si="166"/>
        <v>-1.06765289964944-0.791825356253915i</v>
      </c>
      <c r="EM126" s="223" t="str">
        <f t="shared" ca="1" si="167"/>
        <v>-1.32923666400551-3.25685155087501E-14i</v>
      </c>
      <c r="EN126" s="223"/>
      <c r="EO126" s="223"/>
      <c r="EP126" s="223"/>
    </row>
    <row r="127" spans="1:146" ht="15.75" thickBot="1">
      <c r="A127" s="257">
        <f t="shared" si="168"/>
        <v>5.2734375000000014E-4</v>
      </c>
      <c r="B127" s="256">
        <v>27</v>
      </c>
      <c r="C127" s="230">
        <f t="shared" si="169"/>
        <v>5400</v>
      </c>
      <c r="D127" s="229">
        <f t="shared" si="170"/>
        <v>33929.200658769769</v>
      </c>
      <c r="E127" s="229" t="str">
        <f t="shared" si="171"/>
        <v>33929.2006587698i</v>
      </c>
      <c r="F127" s="229" t="str">
        <f t="shared" si="172"/>
        <v>2.82847269395508-0.323864705033229i</v>
      </c>
      <c r="G127" s="229" t="str">
        <f t="shared" si="173"/>
        <v>-0.24508896046934+0.0403381279327545i</v>
      </c>
      <c r="H127" s="229" t="str">
        <f t="shared" si="38"/>
        <v>0.585112505337121+0.00520515551607255i</v>
      </c>
      <c r="I127" s="229" t="str">
        <f t="shared" si="174"/>
        <v>-0.343338152559865-0.0426334243875324i</v>
      </c>
      <c r="J127" s="255" t="str">
        <f ca="1">IMPRODUCT(1/N_FFT2,AP100)</f>
        <v>0.0329335151354655+0.000142195844150547i</v>
      </c>
      <c r="K127" s="254" t="str">
        <f t="shared" ca="1" si="175"/>
        <v>-0.0113012699481433-0.00145288978577586i</v>
      </c>
      <c r="N127" s="246">
        <f t="shared" ca="1" si="176"/>
        <v>1.3378409408231207</v>
      </c>
      <c r="O127" s="223">
        <f t="shared" ca="1" si="39"/>
        <v>-1.3291590591768792</v>
      </c>
      <c r="P127" s="223" t="str">
        <f t="shared" ca="1" si="40"/>
        <v>-1.04783779604963+0.817740642112041i</v>
      </c>
      <c r="Q127" s="223" t="str">
        <f t="shared" ca="1" si="41"/>
        <v>-0.322959307318857+1.28932582786823i</v>
      </c>
      <c r="R127" s="223" t="str">
        <f t="shared" ca="1" si="42"/>
        <v>0.538630163662473+1.21513017878123i</v>
      </c>
      <c r="S127" s="223" t="str">
        <f t="shared" ca="1" si="43"/>
        <v>1.17221363798934+0.626561243218692i</v>
      </c>
      <c r="T127" s="223" t="str">
        <f t="shared" ca="1" si="44"/>
        <v>1.3095907041857-0.227235543219737i</v>
      </c>
      <c r="U127" s="223" t="str">
        <f t="shared" ca="1" si="45"/>
        <v>0.892608668606273-0.984841900672846i</v>
      </c>
      <c r="V127" s="223" t="str">
        <f t="shared" ca="1" si="46"/>
        <v>0.0977790061428904-1.32555764512513i</v>
      </c>
      <c r="W127" s="223" t="str">
        <f t="shared" ca="1" si="47"/>
        <v>-0.738441208227019-1.10515536762221i</v>
      </c>
      <c r="X127" s="223" t="str">
        <f t="shared" ca="1" si="48"/>
        <v>-1.26207398317897-0.41693292694956i</v>
      </c>
      <c r="Y127" s="223" t="str">
        <f t="shared" ca="1" si="49"/>
        <v>-1.25146182385224+0.44778020058104i</v>
      </c>
      <c r="Z127" s="223" t="str">
        <f t="shared" ca="1" si="50"/>
        <v>-0.711096933111001+1.12294476992953i</v>
      </c>
      <c r="AA127" s="223" t="str">
        <f t="shared" ca="1" si="51"/>
        <v>0.130280370023641+1.32275879501082i</v>
      </c>
      <c r="AB127" s="223" t="str">
        <f t="shared" ca="1" si="52"/>
        <v>0.91650906170703+0.962639571387372i</v>
      </c>
      <c r="AC127" s="223" t="str">
        <f t="shared" ca="1" si="53"/>
        <v>1.31477291934466+0.195028139379663i</v>
      </c>
      <c r="AD127" s="223" t="str">
        <f t="shared" ca="1" si="54"/>
        <v>1.1564840065041-0.655140097454119i</v>
      </c>
      <c r="AE127" s="223" t="str">
        <f t="shared" ca="1" si="55"/>
        <v>0.508647150924903-1.2279828502255i</v>
      </c>
      <c r="AF127" s="223" t="str">
        <f t="shared" ca="1" si="56"/>
        <v>-0.354503677795745-1.28101168886988i</v>
      </c>
      <c r="AG127" s="223" t="str">
        <f t="shared" ca="1" si="57"/>
        <v>-1.06759056686656-0.791779127111534i</v>
      </c>
      <c r="AH127" s="223" t="str">
        <f t="shared" ca="1" si="58"/>
        <v>-1.32875874131849+0.0326191962145003i</v>
      </c>
      <c r="AI127" s="223" t="str">
        <f t="shared" ca="1" si="59"/>
        <v>-1.02745384692554+0.843209580727041i</v>
      </c>
      <c r="AJ127" s="223" t="str">
        <f t="shared" ca="1" si="60"/>
        <v>-0.291220398231442+1.29686332519888i</v>
      </c>
      <c r="AK127" s="223" t="str">
        <f t="shared" ca="1" si="61"/>
        <v>0.568288725730035+1.20154555835395i</v>
      </c>
      <c r="AL127" s="223" t="str">
        <f t="shared" ca="1" si="62"/>
        <v>1.18723717181094+0.59760497191902i</v>
      </c>
      <c r="AM127" s="223" t="str">
        <f t="shared" ca="1" si="63"/>
        <v>1.3036196405553-0.259306068865435i</v>
      </c>
      <c r="AN127" s="223" t="str">
        <f t="shared" ca="1" si="64"/>
        <v>0.868170601420354-1.00645099802295i</v>
      </c>
      <c r="AO127" s="223" t="str">
        <f t="shared" ca="1" si="65"/>
        <v>0.0652187438450574-1.32755802887981i</v>
      </c>
      <c r="AP127" s="223" t="str">
        <f t="shared" ca="1" si="66"/>
        <v>-0.765340673971262-1.08670026104588i</v>
      </c>
      <c r="AQ127" s="223" t="str">
        <f t="shared" ca="1" si="67"/>
        <v>-1.27192591633022-0.385834508513027i</v>
      </c>
      <c r="AR127" s="223" t="str">
        <f t="shared" ca="1" si="68"/>
        <v>-1.27192591633022-0.385834508513027i</v>
      </c>
      <c r="AS127" s="223" t="str">
        <f t="shared" ca="1" si="69"/>
        <v>-0.683324319792125+1.14005775229705i</v>
      </c>
      <c r="AT127" s="223" t="str">
        <f t="shared" ca="1" si="70"/>
        <v>0.162703257880987+1.31916316445953i</v>
      </c>
      <c r="AU127" s="223" t="str">
        <f t="shared" ca="1" si="71"/>
        <v>0.939857384019498+0.939857384019507i</v>
      </c>
      <c r="AV127" s="223" t="str">
        <f t="shared" ca="1" si="72"/>
        <v>1.31916316445953+0.162703257881i</v>
      </c>
      <c r="AW127" s="223" t="str">
        <f t="shared" ca="1" si="73"/>
        <v>1.14005775229705-0.683324319792117i</v>
      </c>
      <c r="AX127" s="223" t="str">
        <f t="shared" ca="1" si="74"/>
        <v>0.478357748163268-1.24009583071799i</v>
      </c>
      <c r="AY127" s="223" t="str">
        <f t="shared" ca="1" si="75"/>
        <v>-0.385834508513014-1.27192591633023i</v>
      </c>
      <c r="AZ127" s="223" t="str">
        <f t="shared" ca="1" si="76"/>
        <v>-1.08670026104587-0.765340673971274i</v>
      </c>
      <c r="BA127" s="223" t="str">
        <f t="shared" ca="1" si="77"/>
        <v>-1.32755802887981+0.0652187438450481i</v>
      </c>
      <c r="BB127" s="223" t="str">
        <f t="shared" ca="1" si="78"/>
        <v>-1.00645099802295+0.868170601420347i</v>
      </c>
      <c r="BC127" s="223" t="str">
        <f t="shared" ca="1" si="79"/>
        <v>-0.259306068865446+1.30361964055529i</v>
      </c>
      <c r="BD127" s="223" t="str">
        <f t="shared" ca="1" si="80"/>
        <v>0.597604971919008+1.18723717181094i</v>
      </c>
      <c r="BE127" s="223" t="str">
        <f t="shared" ca="1" si="81"/>
        <v>1.20154555835394+0.568288725730044i</v>
      </c>
      <c r="BF127" s="223" t="str">
        <f t="shared" ca="1" si="82"/>
        <v>1.29686332519888-0.29122039823143i</v>
      </c>
      <c r="BG127" s="223" t="str">
        <f t="shared" ca="1" si="83"/>
        <v>0.843209580727049-1.02745384692553i</v>
      </c>
      <c r="BH127" s="223" t="str">
        <f t="shared" ca="1" si="84"/>
        <v>0.0326191962145142-1.32875874131849i</v>
      </c>
      <c r="BI127" s="223" t="str">
        <f t="shared" ca="1" si="85"/>
        <v>-0.791779127111522-1.06759056686657i</v>
      </c>
      <c r="BJ127" s="223" t="str">
        <f t="shared" ca="1" si="86"/>
        <v>-1.28101168886988-0.354503677795753i</v>
      </c>
      <c r="BK127" s="223" t="str">
        <f t="shared" ca="1" si="87"/>
        <v>-1.22798285022545+0.508647150925015i</v>
      </c>
      <c r="BL127" s="223" t="str">
        <f t="shared" ca="1" si="88"/>
        <v>-0.655140097454187+1.15648400650406i</v>
      </c>
      <c r="BM127" s="223" t="str">
        <f t="shared" ca="1" si="89"/>
        <v>0.195028139379734+1.31477291934465i</v>
      </c>
      <c r="BN127" s="223" t="str">
        <f t="shared" ca="1" si="90"/>
        <v>0.962639571387326+0.916509061707081i</v>
      </c>
      <c r="BO127" s="223" t="str">
        <f t="shared" ca="1" si="91"/>
        <v>1.32275879501081+0.130280370023705i</v>
      </c>
      <c r="BP127" s="223" t="str">
        <f t="shared" ca="1" si="92"/>
        <v>1.12294476992956-0.711096933110953i</v>
      </c>
      <c r="BQ127" s="223" t="str">
        <f t="shared" ca="1" si="93"/>
        <v>0.447780200581089-1.25146182385222i</v>
      </c>
      <c r="BR127" s="223" t="str">
        <f t="shared" ca="1" si="94"/>
        <v>-0.416932926949515-1.26207398317899i</v>
      </c>
      <c r="BS127" s="223" t="str">
        <f t="shared" ca="1" si="95"/>
        <v>-1.10515536762219-0.738441208227052i</v>
      </c>
      <c r="BT127" s="223" t="str">
        <f t="shared" ca="1" si="96"/>
        <v>-1.32555764512513+0.0977790061428528i</v>
      </c>
      <c r="BU127" s="223" t="str">
        <f t="shared" ca="1" si="97"/>
        <v>-0.984841900672868+0.892608668606248i</v>
      </c>
      <c r="BV127" s="223" t="str">
        <f t="shared" ca="1" si="98"/>
        <v>-0.227235543219777+1.30959070418569i</v>
      </c>
      <c r="BW127" s="223" t="str">
        <f t="shared" ca="1" si="99"/>
        <v>0.626561243218672+1.17221363798936i</v>
      </c>
      <c r="BX127" s="223" t="str">
        <f t="shared" ca="1" si="100"/>
        <v>1.21513017878122+0.5386301636625i</v>
      </c>
      <c r="BY127" s="223" t="str">
        <f t="shared" ca="1" si="101"/>
        <v>1.28932582786823-0.322959307318831i</v>
      </c>
      <c r="BZ127" s="223" t="str">
        <f t="shared" ca="1" si="102"/>
        <v>0.81774064211205-1.04783779604963i</v>
      </c>
      <c r="CA127" s="223" t="str">
        <f t="shared" ca="1" si="103"/>
        <v>1.4003667103464E-14-1.32915905917688i</v>
      </c>
      <c r="CB127" s="223" t="str">
        <f t="shared" ca="1" si="104"/>
        <v>-0.817740642112036-1.04783779604964i</v>
      </c>
      <c r="CC127" s="223" t="str">
        <f t="shared" ca="1" si="105"/>
        <v>-1.28932582786823-0.322959307318859i</v>
      </c>
      <c r="CD127" s="223" t="str">
        <f t="shared" ca="1" si="106"/>
        <v>-1.21513017878123+0.538630163662473i</v>
      </c>
      <c r="CE127" s="223" t="str">
        <f t="shared" ca="1" si="107"/>
        <v>-0.626561243218688+1.17221363798935i</v>
      </c>
      <c r="CF127" s="223" t="str">
        <f t="shared" ca="1" si="108"/>
        <v>0.227235543219749+1.3095907041857i</v>
      </c>
      <c r="CG127" s="223" t="str">
        <f t="shared" ca="1" si="109"/>
        <v>0.984841900672856+0.892608668606261i</v>
      </c>
      <c r="CH127" s="223" t="str">
        <f t="shared" ca="1" si="110"/>
        <v>1.32555764512513+0.0977790061428714i</v>
      </c>
      <c r="CI127" s="223" t="str">
        <f t="shared" ca="1" si="111"/>
        <v>1.1051553676222-0.73844120822703i</v>
      </c>
      <c r="CJ127" s="223" t="str">
        <f t="shared" ca="1" si="112"/>
        <v>0.416932926949532-1.26207398317898i</v>
      </c>
      <c r="CK127" s="223" t="str">
        <f t="shared" ca="1" si="113"/>
        <v>-0.447780200581062-1.25146182385223i</v>
      </c>
      <c r="CL127" s="223" t="str">
        <f t="shared" ca="1" si="114"/>
        <v>-1.12294476992955-0.711096933110977i</v>
      </c>
      <c r="CM127" s="223" t="str">
        <f t="shared" ca="1" si="115"/>
        <v>-1.32275879501081+0.130280370023686i</v>
      </c>
      <c r="CN127" s="223" t="str">
        <f t="shared" ca="1" si="116"/>
        <v>-0.962639571387344+0.916509061707059i</v>
      </c>
      <c r="CO127" s="223" t="str">
        <f t="shared" ca="1" si="117"/>
        <v>-0.195028139379621+1.31477291934466i</v>
      </c>
      <c r="CP127" s="223" t="str">
        <f t="shared" ca="1" si="118"/>
        <v>0.655140097454161+1.15648400650407i</v>
      </c>
      <c r="CQ127" s="223" t="str">
        <f t="shared" ca="1" si="119"/>
        <v>1.2279828502255+0.508647150924914i</v>
      </c>
      <c r="CR127" s="223" t="str">
        <f t="shared" ca="1" si="120"/>
        <v>1.28101168886985-0.354503677795864i</v>
      </c>
      <c r="CS127" s="223" t="str">
        <f t="shared" ca="1" si="121"/>
        <v>0.791779127111545-1.06759056686655i</v>
      </c>
      <c r="CT127" s="223" t="str">
        <f t="shared" ca="1" si="122"/>
        <v>-0.0326191962146232-1.32875874131848i</v>
      </c>
      <c r="CU127" s="223" t="str">
        <f t="shared" ca="1" si="123"/>
        <v>-0.843209580727028-1.02745384692555i</v>
      </c>
      <c r="CV127" s="223" t="str">
        <f t="shared" ca="1" si="124"/>
        <v>-1.29686332519887-0.291220398231453i</v>
      </c>
      <c r="CW127" s="223" t="str">
        <f t="shared" ca="1" si="125"/>
        <v>-1.20154555835395+0.568288725730027i</v>
      </c>
      <c r="CX127" s="223" t="str">
        <f t="shared" ca="1" si="126"/>
        <v>-0.597604971919034+1.18723717181093i</v>
      </c>
      <c r="CY127" s="223" t="str">
        <f t="shared" ca="1" si="127"/>
        <v>0.259306068865423+1.3036196405553i</v>
      </c>
      <c r="CZ127" s="223" t="str">
        <f t="shared" ca="1" si="128"/>
        <v>1.00645099802294+0.86817060142036i</v>
      </c>
      <c r="DA127" s="223" t="str">
        <f t="shared" ca="1" si="129"/>
        <v>1.32755802887981+0.0652187438450714i</v>
      </c>
      <c r="DB127" s="223" t="str">
        <f t="shared" ca="1" si="130"/>
        <v>1.08670026104588-0.765340673971254i</v>
      </c>
      <c r="DC127" s="223" t="str">
        <f t="shared" ca="1" si="131"/>
        <v>0.385834508513041-1.27192591633022i</v>
      </c>
      <c r="DD127" s="223" t="str">
        <f t="shared" ca="1" si="132"/>
        <v>-0.478357748163245-1.240095830718i</v>
      </c>
      <c r="DE127" s="223" t="str">
        <f t="shared" ca="1" si="133"/>
        <v>-1.14005775229704-0.683324319792133i</v>
      </c>
      <c r="DF127" s="223" t="str">
        <f t="shared" ca="1" si="134"/>
        <v>-1.31916316445953+0.162703257880973i</v>
      </c>
      <c r="DG127" s="223" t="str">
        <f t="shared" ca="1" si="135"/>
        <v>-0.939857384019514+0.939857384019492i</v>
      </c>
      <c r="DH127" s="223" t="str">
        <f t="shared" ca="1" si="136"/>
        <v>-0.162703257881006+1.31916316445953i</v>
      </c>
      <c r="DI127" s="223" t="str">
        <f t="shared" ca="1" si="137"/>
        <v>0.683324319792105+1.14005775229706i</v>
      </c>
      <c r="DJ127" s="223" t="str">
        <f t="shared" ca="1" si="138"/>
        <v>1.24009583071798+0.478357748163285i</v>
      </c>
      <c r="DK127" s="223" t="str">
        <f t="shared" ca="1" si="139"/>
        <v>1.27192591633023-0.38583450851301i</v>
      </c>
      <c r="DL127" s="223" t="str">
        <f t="shared" ca="1" si="140"/>
        <v>0.765340673971282-1.08670026104587i</v>
      </c>
      <c r="DM127" s="223" t="str">
        <f t="shared" ca="1" si="141"/>
        <v>-0.0652187438450295-1.32755802887981i</v>
      </c>
      <c r="DN127" s="223" t="str">
        <f t="shared" ca="1" si="142"/>
        <v>-0.868170601420343-1.00645099802296i</v>
      </c>
      <c r="DO127" s="223" t="str">
        <f t="shared" ca="1" si="143"/>
        <v>-1.30361964055529-0.259306068865455i</v>
      </c>
      <c r="DP127" s="223" t="str">
        <f t="shared" ca="1" si="144"/>
        <v>-1.18723717181095+0.597604971918995i</v>
      </c>
      <c r="DQ127" s="223" t="str">
        <f t="shared" ca="1" si="145"/>
        <v>-0.568288725730048+1.20154555835394i</v>
      </c>
      <c r="DR127" s="223" t="str">
        <f t="shared" ca="1" si="146"/>
        <v>0.291220398231422+1.29686332519888i</v>
      </c>
      <c r="DS127" s="223" t="str">
        <f t="shared" ca="1" si="147"/>
        <v>1.02745384692553+0.84320958072706i</v>
      </c>
      <c r="DT127" s="223" t="str">
        <f t="shared" ca="1" si="148"/>
        <v>1.32875874131849+0.032619196214533i</v>
      </c>
      <c r="DU127" s="223" t="str">
        <f t="shared" ca="1" si="149"/>
        <v>1.06759056686657-0.791779127111518i</v>
      </c>
      <c r="DV127" s="223" t="str">
        <f t="shared" ca="1" si="150"/>
        <v>0.354503677795768-1.28101168886987i</v>
      </c>
      <c r="DW127" s="223" t="str">
        <f t="shared" ca="1" si="151"/>
        <v>-0.508647150924998-1.22798285022546i</v>
      </c>
      <c r="DX127" s="223" t="str">
        <f t="shared" ca="1" si="152"/>
        <v>-1.15648400650412-0.655140097454075i</v>
      </c>
      <c r="DY127" s="223" t="str">
        <f t="shared" ca="1" si="153"/>
        <v>-1.31477291934465+0.195028139379719i</v>
      </c>
      <c r="DZ127" s="223" t="str">
        <f t="shared" ca="1" si="154"/>
        <v>-0.916509061706994+0.962639571387407i</v>
      </c>
      <c r="EA127" s="223" t="str">
        <f t="shared" ca="1" si="155"/>
        <v>-0.130280370023709+1.32275879501081i</v>
      </c>
      <c r="EB127" s="223" t="str">
        <f t="shared" ca="1" si="156"/>
        <v>0.711096933110949+1.12294476992957i</v>
      </c>
      <c r="EC127" s="223" t="str">
        <f t="shared" ca="1" si="157"/>
        <v>1.25146182385222+0.447780200581102i</v>
      </c>
      <c r="ED127" s="223" t="str">
        <f t="shared" ca="1" si="158"/>
        <v>1.262073983179-0.416932926949492i</v>
      </c>
      <c r="EE127" s="223" t="str">
        <f t="shared" ca="1" si="159"/>
        <v>0.738441208227056-1.10515536762219i</v>
      </c>
      <c r="EF127" s="223" t="str">
        <f t="shared" ca="1" si="160"/>
        <v>-0.0977790061428388-1.32555764512513i</v>
      </c>
      <c r="EG127" s="223" t="str">
        <f t="shared" ca="1" si="161"/>
        <v>-0.892608668606231-0.984841900672884i</v>
      </c>
      <c r="EH127" s="223" t="str">
        <f t="shared" ca="1" si="162"/>
        <v>-1.30959070418569-0.227235543219781i</v>
      </c>
      <c r="EI127" s="223" t="str">
        <f t="shared" ca="1" si="163"/>
        <v>-1.17221363798936+0.626561243218658i</v>
      </c>
      <c r="EJ127" s="223" t="str">
        <f t="shared" ca="1" si="164"/>
        <v>-0.538630163662512+1.21513017878121i</v>
      </c>
      <c r="EK127" s="223" t="str">
        <f t="shared" ca="1" si="165"/>
        <v>0.322959307318827+1.28932582786823i</v>
      </c>
      <c r="EL127" s="223" t="str">
        <f t="shared" ca="1" si="166"/>
        <v>1.04783779604962+0.817740642112061i</v>
      </c>
      <c r="EM127" s="223" t="str">
        <f t="shared" ca="1" si="167"/>
        <v>1.32915905917688+2.80073342069281E-14i</v>
      </c>
      <c r="EN127" s="223"/>
      <c r="EO127" s="223"/>
      <c r="EP127" s="223"/>
    </row>
    <row r="128" spans="1:146" ht="15.75" thickBot="1">
      <c r="A128" s="257">
        <f t="shared" si="168"/>
        <v>5.4687500000000016E-4</v>
      </c>
      <c r="B128" s="256">
        <v>28</v>
      </c>
      <c r="C128" s="230">
        <f t="shared" si="169"/>
        <v>5600</v>
      </c>
      <c r="D128" s="229">
        <f t="shared" si="170"/>
        <v>35185.83772020568</v>
      </c>
      <c r="E128" s="229" t="str">
        <f t="shared" si="171"/>
        <v>35185.8377202057i</v>
      </c>
      <c r="F128" s="229" t="str">
        <f t="shared" si="172"/>
        <v>2.82689125872596-0.328708748956176i</v>
      </c>
      <c r="G128" s="229" t="str">
        <f t="shared" si="173"/>
        <v>-0.244802554104313+0.0414467170083657i</v>
      </c>
      <c r="H128" s="229" t="str">
        <f t="shared" si="38"/>
        <v>0.585218726197237+0.00681526781354667i</v>
      </c>
      <c r="I128" s="229" t="str">
        <f t="shared" si="174"/>
        <v>-0.343435272161862-0.0445004226885575i</v>
      </c>
      <c r="J128" s="255" t="str">
        <f ca="1">IMPRODUCT(1/N_FFT2,AQ100)</f>
        <v>0.00547993673645297-0.0000023828601632349i</v>
      </c>
      <c r="K128" s="254" t="str">
        <f t="shared" ca="1" si="175"/>
        <v>-0.00188210960279798-0.000243041142850027i</v>
      </c>
      <c r="N128" s="246">
        <f t="shared" ca="1" si="176"/>
        <v>1.337924157327689</v>
      </c>
      <c r="O128" s="223">
        <f t="shared" ca="1" si="39"/>
        <v>-1.3290758426723108</v>
      </c>
      <c r="P128" s="223" t="str">
        <f t="shared" ca="1" si="40"/>
        <v>-1.02738951969758+0.843156788735451i</v>
      </c>
      <c r="Q128" s="223" t="str">
        <f t="shared" ca="1" si="41"/>
        <v>-0.259289834130804+1.30353802303252i</v>
      </c>
      <c r="R128" s="223" t="str">
        <f t="shared" ca="1" si="42"/>
        <v>0.626522015229988+1.17214024758442i</v>
      </c>
      <c r="S128" s="223" t="str">
        <f t="shared" ca="1" si="43"/>
        <v>1.22790596820014+0.508615305347363i</v>
      </c>
      <c r="T128" s="223" t="str">
        <f t="shared" ca="1" si="44"/>
        <v>1.27184628310041-0.385810352036839i</v>
      </c>
      <c r="U128" s="223" t="str">
        <f t="shared" ca="1" si="45"/>
        <v>0.738394975614184-1.10508617562742i</v>
      </c>
      <c r="V128" s="223" t="str">
        <f t="shared" ca="1" si="46"/>
        <v>-0.13027221337984-1.32267597921646i</v>
      </c>
      <c r="W128" s="223" t="str">
        <f t="shared" ca="1" si="47"/>
        <v>-0.939798541064818-0.939798541064814i</v>
      </c>
      <c r="X128" s="223" t="str">
        <f t="shared" ca="1" si="48"/>
        <v>-1.32267597921646-0.130272213379835i</v>
      </c>
      <c r="Y128" s="223" t="str">
        <f t="shared" ca="1" si="49"/>
        <v>-1.10508617562743+0.738394975614177i</v>
      </c>
      <c r="Z128" s="223" t="str">
        <f t="shared" ca="1" si="50"/>
        <v>-0.385810352036835+1.27184628310041i</v>
      </c>
      <c r="AA128" s="223" t="str">
        <f t="shared" ca="1" si="51"/>
        <v>0.508615305347367+1.22790596820014i</v>
      </c>
      <c r="AB128" s="223" t="str">
        <f t="shared" ca="1" si="52"/>
        <v>1.17214024758442+0.626522015229984i</v>
      </c>
      <c r="AC128" s="223" t="str">
        <f t="shared" ca="1" si="53"/>
        <v>1.30353802303252-0.259289834130796i</v>
      </c>
      <c r="AD128" s="223" t="str">
        <f t="shared" ca="1" si="54"/>
        <v>0.843156788735461-1.02738951969758i</v>
      </c>
      <c r="AE128" s="223" t="str">
        <f t="shared" ca="1" si="55"/>
        <v>-3.24828711596893E-14-1.32907584267231i</v>
      </c>
      <c r="AF128" s="223" t="str">
        <f t="shared" ca="1" si="56"/>
        <v>-0.843156788735407-1.02738951969762i</v>
      </c>
      <c r="AG128" s="223" t="str">
        <f t="shared" ca="1" si="57"/>
        <v>-1.30353802303252-0.259289834130812i</v>
      </c>
      <c r="AH128" s="223" t="str">
        <f t="shared" ca="1" si="58"/>
        <v>-1.1721402475844+0.626522015230017i</v>
      </c>
      <c r="AI128" s="223" t="str">
        <f t="shared" ca="1" si="59"/>
        <v>-0.50861530534742+1.22790596820012i</v>
      </c>
      <c r="AJ128" s="223" t="str">
        <f t="shared" ca="1" si="60"/>
        <v>0.385810352036819+1.27184628310041i</v>
      </c>
      <c r="AK128" s="223" t="str">
        <f t="shared" ca="1" si="61"/>
        <v>1.10508617562744+0.738394975614158i</v>
      </c>
      <c r="AL128" s="223" t="str">
        <f t="shared" ca="1" si="62"/>
        <v>1.32267597921647-0.130272213379779i</v>
      </c>
      <c r="AM128" s="223" t="str">
        <f t="shared" ca="1" si="63"/>
        <v>0.939798541064829-0.939798541064803i</v>
      </c>
      <c r="AN128" s="223" t="str">
        <f t="shared" ca="1" si="64"/>
        <v>0.130272213379816-1.32267597921647i</v>
      </c>
      <c r="AO128" s="223" t="str">
        <f t="shared" ca="1" si="65"/>
        <v>-0.738394975614238-1.10508617562739i</v>
      </c>
      <c r="AP128" s="223" t="str">
        <f t="shared" ca="1" si="66"/>
        <v>-1.2718462831004-0.385810352036856i</v>
      </c>
      <c r="AQ128" s="223" t="str">
        <f t="shared" ca="1" si="67"/>
        <v>-1.22790596820013+0.508615305347383i</v>
      </c>
      <c r="AR128" s="223" t="str">
        <f t="shared" ca="1" si="68"/>
        <v>-1.22790596820013+0.508615305347383i</v>
      </c>
      <c r="AS128" s="223" t="str">
        <f t="shared" ca="1" si="69"/>
        <v>0.259289834130775+1.30353802303253i</v>
      </c>
      <c r="AT128" s="223" t="str">
        <f t="shared" ca="1" si="70"/>
        <v>1.0273895196976+0.843156788735435i</v>
      </c>
      <c r="AU128" s="223" t="str">
        <f t="shared" ca="1" si="71"/>
        <v>1.32907584267231-6.49657423193787E-14i</v>
      </c>
      <c r="AV128" s="223" t="str">
        <f t="shared" ca="1" si="72"/>
        <v>1.0273895196976-0.84315678873543i</v>
      </c>
      <c r="AW128" s="223" t="str">
        <f t="shared" ca="1" si="73"/>
        <v>0.259289834130782-1.30353802303253i</v>
      </c>
      <c r="AX128" s="223" t="str">
        <f t="shared" ca="1" si="74"/>
        <v>-0.626522015230044-1.17214024758439i</v>
      </c>
      <c r="AY128" s="223" t="str">
        <f t="shared" ca="1" si="75"/>
        <v>-1.22790596820013-0.50861530534739i</v>
      </c>
      <c r="AZ128" s="223" t="str">
        <f t="shared" ca="1" si="76"/>
        <v>-1.2718462831004+0.38581035203685i</v>
      </c>
      <c r="BA128" s="223" t="str">
        <f t="shared" ca="1" si="77"/>
        <v>-0.738394975614129+1.10508617562746i</v>
      </c>
      <c r="BB128" s="223" t="str">
        <f t="shared" ca="1" si="78"/>
        <v>0.130272213379808+1.32267597921647i</v>
      </c>
      <c r="BC128" s="223" t="str">
        <f t="shared" ca="1" si="79"/>
        <v>0.939798541064825+0.939798541064807i</v>
      </c>
      <c r="BD128" s="223" t="str">
        <f t="shared" ca="1" si="80"/>
        <v>1.32267597921647+0.130272213379785i</v>
      </c>
      <c r="BE128" s="223" t="str">
        <f t="shared" ca="1" si="81"/>
        <v>1.10508617562744-0.738394975614153i</v>
      </c>
      <c r="BF128" s="223" t="str">
        <f t="shared" ca="1" si="82"/>
        <v>0.385810352036823-1.27184628310041i</v>
      </c>
      <c r="BG128" s="223" t="str">
        <f t="shared" ca="1" si="83"/>
        <v>-0.508615305347411-1.22790596820012i</v>
      </c>
      <c r="BH128" s="223" t="str">
        <f t="shared" ca="1" si="84"/>
        <v>-1.1721402475844-0.626522015230023i</v>
      </c>
      <c r="BI128" s="223" t="str">
        <f t="shared" ca="1" si="85"/>
        <v>-1.30353802303252+0.259289834130804i</v>
      </c>
      <c r="BJ128" s="223" t="str">
        <f t="shared" ca="1" si="86"/>
        <v>-0.843156788735417+1.02738951969761i</v>
      </c>
      <c r="BK128" s="223" t="str">
        <f t="shared" ca="1" si="87"/>
        <v>-3.71234254240508E-14+1.32907584267231i</v>
      </c>
      <c r="BL128" s="223" t="str">
        <f t="shared" ca="1" si="88"/>
        <v>0.843156788735454+1.02738951969758i</v>
      </c>
      <c r="BM128" s="223" t="str">
        <f t="shared" ca="1" si="89"/>
        <v>1.30353802303253+0.259289834130749i</v>
      </c>
      <c r="BN128" s="223" t="str">
        <f t="shared" ca="1" si="90"/>
        <v>1.17214024758444-0.626522015229954i</v>
      </c>
      <c r="BO128" s="223" t="str">
        <f t="shared" ca="1" si="91"/>
        <v>0.508615305347358-1.22790596820014i</v>
      </c>
      <c r="BP128" s="223" t="str">
        <f t="shared" ca="1" si="92"/>
        <v>-0.385810352036879-1.2718462831004i</v>
      </c>
      <c r="BQ128" s="223" t="str">
        <f t="shared" ca="1" si="93"/>
        <v>-1.1050861756274-0.738394975614218i</v>
      </c>
      <c r="BR128" s="223" t="str">
        <f t="shared" ca="1" si="94"/>
        <v>-1.32267597921646+0.130272213379843i</v>
      </c>
      <c r="BS128" s="223" t="str">
        <f t="shared" ca="1" si="95"/>
        <v>-0.939798541064786+0.939798541064846i</v>
      </c>
      <c r="BT128" s="223" t="str">
        <f t="shared" ca="1" si="96"/>
        <v>-0.130272213379882+1.32267597921646i</v>
      </c>
      <c r="BU128" s="223" t="str">
        <f t="shared" ca="1" si="97"/>
        <v>0.738394975614178+1.10508617562743i</v>
      </c>
      <c r="BV128" s="223" t="str">
        <f t="shared" ca="1" si="98"/>
        <v>1.27184628310042+0.385810352036799i</v>
      </c>
      <c r="BW128" s="223" t="str">
        <f t="shared" ca="1" si="99"/>
        <v>1.22790596820016-0.508615305347322i</v>
      </c>
      <c r="BX128" s="223" t="str">
        <f t="shared" ca="1" si="100"/>
        <v>0.626522015229996-1.17214024758442i</v>
      </c>
      <c r="BY128" s="223" t="str">
        <f t="shared" ca="1" si="101"/>
        <v>-0.259289834130839-1.30353802303251i</v>
      </c>
      <c r="BZ128" s="223" t="str">
        <f t="shared" ca="1" si="102"/>
        <v>-1.02738951969755-0.843156788735491i</v>
      </c>
      <c r="CA128" s="223" t="str">
        <f t="shared" ca="1" si="103"/>
        <v>-1.32907584267231-1.17232931539993E-14i</v>
      </c>
      <c r="CB128" s="223" t="str">
        <f t="shared" ca="1" si="104"/>
        <v>-1.02738951969756+0.843156788735481i</v>
      </c>
      <c r="CC128" s="223" t="str">
        <f t="shared" ca="1" si="105"/>
        <v>-0.259289834130852+1.30353802303251i</v>
      </c>
      <c r="CD128" s="223" t="str">
        <f t="shared" ca="1" si="106"/>
        <v>0.626522015229984+1.17214024758442i</v>
      </c>
      <c r="CE128" s="223" t="str">
        <f t="shared" ca="1" si="107"/>
        <v>1.22790596820015+0.508615305347334i</v>
      </c>
      <c r="CF128" s="223" t="str">
        <f t="shared" ca="1" si="108"/>
        <v>1.27184628310042-0.385810352036786i</v>
      </c>
      <c r="CG128" s="223" t="str">
        <f t="shared" ca="1" si="109"/>
        <v>0.73839497561419-1.10508617562742i</v>
      </c>
      <c r="CH128" s="223" t="str">
        <f t="shared" ca="1" si="110"/>
        <v>-0.130272213379869-1.32267597921646i</v>
      </c>
      <c r="CI128" s="223" t="str">
        <f t="shared" ca="1" si="111"/>
        <v>-0.939798541064777-0.939798541064855i</v>
      </c>
      <c r="CJ128" s="223" t="str">
        <f t="shared" ca="1" si="112"/>
        <v>-1.32267597921646-0.130272213379857i</v>
      </c>
      <c r="CK128" s="223" t="str">
        <f t="shared" ca="1" si="113"/>
        <v>-1.10508617562741+0.738394975614206i</v>
      </c>
      <c r="CL128" s="223" t="str">
        <f t="shared" ca="1" si="114"/>
        <v>-0.385810352036892+1.27184628310039i</v>
      </c>
      <c r="CM128" s="223" t="str">
        <f t="shared" ca="1" si="115"/>
        <v>0.508615305347344+1.22790596820015i</v>
      </c>
      <c r="CN128" s="223" t="str">
        <f t="shared" ca="1" si="116"/>
        <v>1.17214024758443+0.626522015229966i</v>
      </c>
      <c r="CO128" s="223" t="str">
        <f t="shared" ca="1" si="117"/>
        <v>1.30353802303253-0.259289834130734i</v>
      </c>
      <c r="CP128" s="223" t="str">
        <f t="shared" ca="1" si="118"/>
        <v>0.843156788735465-1.02738951969757i</v>
      </c>
      <c r="CQ128" s="223" t="str">
        <f t="shared" ca="1" si="119"/>
        <v>-2.31204909689026E-14-1.32907584267231i</v>
      </c>
      <c r="CR128" s="223" t="str">
        <f t="shared" ca="1" si="120"/>
        <v>-0.843156788735398-1.02738951969763i</v>
      </c>
      <c r="CS128" s="223" t="str">
        <f t="shared" ca="1" si="121"/>
        <v>-1.30353802303252-0.259289834130819i</v>
      </c>
      <c r="CT128" s="223" t="str">
        <f t="shared" ca="1" si="122"/>
        <v>-1.17214024758441+0.626522015230007i</v>
      </c>
      <c r="CU128" s="223" t="str">
        <f t="shared" ca="1" si="123"/>
        <v>-0.508615305347302+1.22790596820016i</v>
      </c>
      <c r="CV128" s="223" t="str">
        <f t="shared" ca="1" si="124"/>
        <v>0.38581035203681+1.27184628310042i</v>
      </c>
      <c r="CW128" s="223" t="str">
        <f t="shared" ca="1" si="125"/>
        <v>1.10508617562744+0.738394975614161i</v>
      </c>
      <c r="CX128" s="223" t="str">
        <f t="shared" ca="1" si="126"/>
        <v>1.32267597921647-0.130272213379772i</v>
      </c>
      <c r="CY128" s="223" t="str">
        <f t="shared" ca="1" si="127"/>
        <v>0.939798541064838-0.939798541064794i</v>
      </c>
      <c r="CZ128" s="223" t="str">
        <f t="shared" ca="1" si="128"/>
        <v>0.130272213379822-1.32267597921646i</v>
      </c>
      <c r="DA128" s="223" t="str">
        <f t="shared" ca="1" si="129"/>
        <v>-0.738394975614228-1.10508617562739i</v>
      </c>
      <c r="DB128" s="223" t="str">
        <f t="shared" ca="1" si="130"/>
        <v>-1.2718462831004-0.385810352036859i</v>
      </c>
      <c r="DC128" s="223" t="str">
        <f t="shared" ca="1" si="131"/>
        <v>-1.22790596820013+0.508615305347376i</v>
      </c>
      <c r="DD128" s="223" t="str">
        <f t="shared" ca="1" si="132"/>
        <v>-0.62652201523006+1.17214024758438i</v>
      </c>
      <c r="DE128" s="223" t="str">
        <f t="shared" ca="1" si="133"/>
        <v>0.259289834130759+1.30353802303253i</v>
      </c>
      <c r="DF128" s="223" t="str">
        <f t="shared" ca="1" si="134"/>
        <v>1.0273895196976+0.843156788735438i</v>
      </c>
      <c r="DG128" s="223" t="str">
        <f t="shared" ca="1" si="135"/>
        <v>1.32907584267231-5.79642750918045E-14i</v>
      </c>
      <c r="DH128" s="223" t="str">
        <f t="shared" ca="1" si="136"/>
        <v>1.02738951969761-0.843156788735425i</v>
      </c>
      <c r="DI128" s="223" t="str">
        <f t="shared" ca="1" si="137"/>
        <v>0.259289834130794-1.30353802303252i</v>
      </c>
      <c r="DJ128" s="223" t="str">
        <f t="shared" ca="1" si="138"/>
        <v>-0.626522015230045-1.17214024758439i</v>
      </c>
      <c r="DK128" s="223" t="str">
        <f t="shared" ca="1" si="139"/>
        <v>-1.22790596820013-0.508615305347392i</v>
      </c>
      <c r="DL128" s="223" t="str">
        <f t="shared" ca="1" si="140"/>
        <v>-1.27184628310041+0.385810352036843i</v>
      </c>
      <c r="DM128" s="223" t="str">
        <f t="shared" ca="1" si="141"/>
        <v>-0.73839497561414+1.10508617562745i</v>
      </c>
      <c r="DN128" s="223" t="str">
        <f t="shared" ca="1" si="142"/>
        <v>0.130272213379797+1.32267597921647i</v>
      </c>
      <c r="DO128" s="223" t="str">
        <f t="shared" ca="1" si="143"/>
        <v>0.939798541064826+0.939798541064806i</v>
      </c>
      <c r="DP128" s="223" t="str">
        <f t="shared" ca="1" si="144"/>
        <v>1.32267597921647+0.130272213379788i</v>
      </c>
      <c r="DQ128" s="223" t="str">
        <f t="shared" ca="1" si="145"/>
        <v>1.10508617562745-0.738394975614148i</v>
      </c>
      <c r="DR128" s="223" t="str">
        <f t="shared" ca="1" si="146"/>
        <v>0.385810352036834-1.27184628310041i</v>
      </c>
      <c r="DS128" s="223" t="str">
        <f t="shared" ca="1" si="147"/>
        <v>-0.5086153053474-1.22790596820012i</v>
      </c>
      <c r="DT128" s="223" t="str">
        <f t="shared" ca="1" si="148"/>
        <v>-1.1721402475844-0.626522015230021i</v>
      </c>
      <c r="DU128" s="223" t="str">
        <f t="shared" ca="1" si="149"/>
        <v>-1.30353802303252+0.259289834130803i</v>
      </c>
      <c r="DV128" s="223" t="str">
        <f t="shared" ca="1" si="150"/>
        <v>-0.843156788735418+1.02738951969761i</v>
      </c>
      <c r="DW128" s="223" t="str">
        <f t="shared" ca="1" si="151"/>
        <v>-4.88467185780502E-14+1.32907584267231i</v>
      </c>
      <c r="DX128" s="223" t="str">
        <f t="shared" ca="1" si="152"/>
        <v>0.843156788735445+1.02738951969759i</v>
      </c>
      <c r="DY128" s="223" t="str">
        <f t="shared" ca="1" si="153"/>
        <v>1.30353802303253+0.25928983413075i</v>
      </c>
      <c r="DZ128" s="223" t="str">
        <f t="shared" ca="1" si="154"/>
        <v>1.17214024758444-0.626522015229951i</v>
      </c>
      <c r="EA128" s="223" t="str">
        <f t="shared" ca="1" si="155"/>
        <v>0.508615305347368-1.22790596820014i</v>
      </c>
      <c r="EB128" s="223" t="str">
        <f t="shared" ca="1" si="156"/>
        <v>-0.385810352036867-1.2718462831004i</v>
      </c>
      <c r="EC128" s="223" t="str">
        <f t="shared" ca="1" si="157"/>
        <v>-1.10508617562739-0.738394975614229i</v>
      </c>
      <c r="ED128" s="223" t="str">
        <f t="shared" ca="1" si="158"/>
        <v>-1.32267597921646+0.130272213379841i</v>
      </c>
      <c r="EE128" s="223" t="str">
        <f t="shared" ca="1" si="159"/>
        <v>-0.939798541064789+0.939798541064843i</v>
      </c>
      <c r="EF128" s="223" t="str">
        <f t="shared" ca="1" si="160"/>
        <v>-0.130272213379894+1.32267597921646i</v>
      </c>
      <c r="EG128" s="223" t="str">
        <f t="shared" ca="1" si="161"/>
        <v>0.738394975614168+1.10508617562743i</v>
      </c>
      <c r="EH128" s="223" t="str">
        <f t="shared" ca="1" si="162"/>
        <v>1.27184628310042+0.38581035203681i</v>
      </c>
      <c r="EI128" s="223" t="str">
        <f t="shared" ca="1" si="163"/>
        <v>1.22790596820016-0.508615305347319i</v>
      </c>
      <c r="EJ128" s="223" t="str">
        <f t="shared" ca="1" si="164"/>
        <v>0.626522015229999-1.17214024758442i</v>
      </c>
      <c r="EK128" s="223" t="str">
        <f t="shared" ca="1" si="165"/>
        <v>-0.259289834130827-1.30353802303252i</v>
      </c>
      <c r="EL128" s="223" t="str">
        <f t="shared" ca="1" si="166"/>
        <v>-1.02738951969754-0.8431567887355i</v>
      </c>
      <c r="EM128" s="223" t="str">
        <f t="shared" ca="1" si="167"/>
        <v>-1.32907584267231-2.34465863079986E-14i</v>
      </c>
      <c r="EN128" s="223"/>
      <c r="EO128" s="223"/>
      <c r="EP128" s="223"/>
    </row>
    <row r="129" spans="1:146" ht="15.75" thickBot="1">
      <c r="A129" s="257">
        <f t="shared" si="168"/>
        <v>5.6640625000000018E-4</v>
      </c>
      <c r="B129" s="256">
        <v>29</v>
      </c>
      <c r="C129" s="230">
        <f t="shared" si="169"/>
        <v>5800</v>
      </c>
      <c r="D129" s="229">
        <f t="shared" si="170"/>
        <v>36442.474781641598</v>
      </c>
      <c r="E129" s="229" t="str">
        <f t="shared" si="171"/>
        <v>36442.4747816416i</v>
      </c>
      <c r="F129" s="229" t="str">
        <f t="shared" si="172"/>
        <v>2.82528327621402-0.333777859674996i</v>
      </c>
      <c r="G129" s="229" t="str">
        <f t="shared" si="173"/>
        <v>-0.244506125742977+0.0425643054472557i</v>
      </c>
      <c r="H129" s="229" t="str">
        <f t="shared" si="38"/>
        <v>0.585334663757123+0.00837580092651577i</v>
      </c>
      <c r="I129" s="229" t="str">
        <f t="shared" si="174"/>
        <v>-0.343539927900377-0.046359016894272i</v>
      </c>
      <c r="J129" s="255" t="str">
        <f ca="1">IMPRODUCT(1/N_FFT2,AR100)</f>
        <v>0.00547993673645297-0.0000023828601632349i</v>
      </c>
      <c r="K129" s="254" t="str">
        <f t="shared" ca="1" si="175"/>
        <v>-0.00188268753839424-0.000253225872136091i</v>
      </c>
      <c r="N129" s="246">
        <f t="shared" ca="1" si="176"/>
        <v>1.3380134296778634</v>
      </c>
      <c r="O129" s="223">
        <f t="shared" ca="1" si="39"/>
        <v>-1.3289865703221364</v>
      </c>
      <c r="P129" s="223" t="str">
        <f t="shared" ca="1" si="40"/>
        <v>-1.00632038793623+0.8680579363847i</v>
      </c>
      <c r="Q129" s="223" t="str">
        <f t="shared" ca="1" si="41"/>
        <v>-0.195002830008165+1.31460229742132i</v>
      </c>
      <c r="R129" s="223" t="str">
        <f t="shared" ca="1" si="42"/>
        <v>0.711004651984256+1.12279904210564i</v>
      </c>
      <c r="S129" s="223" t="str">
        <f t="shared" ca="1" si="43"/>
        <v>1.27176085478766+0.385784437641476i</v>
      </c>
      <c r="T129" s="223" t="str">
        <f t="shared" ca="1" si="44"/>
        <v>1.21497248778747-0.53856026405233i</v>
      </c>
      <c r="U129" s="223" t="str">
        <f t="shared" ca="1" si="45"/>
        <v>0.568214977241678-1.20138963027605i</v>
      </c>
      <c r="V129" s="223" t="str">
        <f t="shared" ca="1" si="46"/>
        <v>-0.354457672817722-1.28084544824004i</v>
      </c>
      <c r="W129" s="223" t="str">
        <f t="shared" ca="1" si="47"/>
        <v>-1.10501194838104-0.738345378553791i</v>
      </c>
      <c r="X129" s="223" t="str">
        <f t="shared" ca="1" si="48"/>
        <v>-1.31899197280125+0.162682143403826i</v>
      </c>
      <c r="Y129" s="223" t="str">
        <f t="shared" ca="1" si="49"/>
        <v>-0.892492832171262+0.98471409486181i</v>
      </c>
      <c r="Z129" s="223" t="str">
        <f t="shared" ca="1" si="50"/>
        <v>-0.0326149631261609+1.32858630441416i</v>
      </c>
      <c r="AA129" s="223" t="str">
        <f t="shared" ca="1" si="51"/>
        <v>0.843100154956039+1.0273205112377i</v>
      </c>
      <c r="AB129" s="223" t="str">
        <f t="shared" ca="1" si="52"/>
        <v>1.30942075477356+0.227206054199343i</v>
      </c>
      <c r="AC129" s="223" t="str">
        <f t="shared" ca="1" si="53"/>
        <v>1.13990980367144-0.683235642798542i</v>
      </c>
      <c r="AD129" s="223" t="str">
        <f t="shared" ca="1" si="54"/>
        <v>0.416878820345354-1.26191020015057i</v>
      </c>
      <c r="AE129" s="223" t="str">
        <f t="shared" ca="1" si="55"/>
        <v>-0.508581142297984-1.22782349130299i</v>
      </c>
      <c r="AF129" s="223" t="str">
        <f t="shared" ca="1" si="56"/>
        <v>-1.18708310057419-0.597527418975697i</v>
      </c>
      <c r="AG129" s="223" t="str">
        <f t="shared" ca="1" si="57"/>
        <v>-1.28915850828829+0.322917395945926i</v>
      </c>
      <c r="AH129" s="223" t="str">
        <f t="shared" ca="1" si="58"/>
        <v>-0.765241353475809+1.08655923677778i</v>
      </c>
      <c r="AI129" s="223" t="str">
        <f t="shared" ca="1" si="59"/>
        <v>0.130263463159299+1.32258713673706i</v>
      </c>
      <c r="AJ129" s="223" t="str">
        <f t="shared" ca="1" si="60"/>
        <v>0.962514646837493+0.91639012364816i</v>
      </c>
      <c r="AK129" s="223" t="str">
        <f t="shared" ca="1" si="61"/>
        <v>1.32738574779544+0.0652102802181124i</v>
      </c>
      <c r="AL129" s="223" t="str">
        <f t="shared" ca="1" si="62"/>
        <v>1.04770181507716-0.817634521519619i</v>
      </c>
      <c r="AM129" s="223" t="str">
        <f t="shared" ca="1" si="63"/>
        <v>0.259272417959258-1.30345046602552i</v>
      </c>
      <c r="AN129" s="223" t="str">
        <f t="shared" ca="1" si="64"/>
        <v>-0.655055078009399-1.1563339261955i</v>
      </c>
      <c r="AO129" s="223" t="str">
        <f t="shared" ca="1" si="65"/>
        <v>-1.25129941799476-0.447722090836025i</v>
      </c>
      <c r="AP129" s="223" t="str">
        <f t="shared" ca="1" si="66"/>
        <v>-1.23993489985864+0.478295670280579i</v>
      </c>
      <c r="AQ129" s="223" t="str">
        <f t="shared" ca="1" si="67"/>
        <v>-0.626479932535488+1.17206151640045i</v>
      </c>
      <c r="AR129" s="223" t="str">
        <f t="shared" ca="1" si="68"/>
        <v>-0.626479932535488+1.17206151640045i</v>
      </c>
      <c r="AS129" s="223" t="str">
        <f t="shared" ca="1" si="69"/>
        <v>1.06745202251935+0.791676375620708i</v>
      </c>
      <c r="AT129" s="223" t="str">
        <f t="shared" ca="1" si="70"/>
        <v>1.32538562363641-0.0977663170756134i</v>
      </c>
      <c r="AU129" s="223" t="str">
        <f t="shared" ca="1" si="71"/>
        <v>0.939735415980636-0.939735415980636i</v>
      </c>
      <c r="AV129" s="223" t="str">
        <f t="shared" ca="1" si="72"/>
        <v>0.0977663170756182-1.32538562363641i</v>
      </c>
      <c r="AW129" s="223" t="str">
        <f t="shared" ca="1" si="73"/>
        <v>-0.791676375620708-1.06745202251935i</v>
      </c>
      <c r="AX129" s="223" t="str">
        <f t="shared" ca="1" si="74"/>
        <v>-1.2966950274559-0.291182605709423i</v>
      </c>
      <c r="AY129" s="223" t="str">
        <f t="shared" ca="1" si="75"/>
        <v>-1.17206151640052+0.626479932535367i</v>
      </c>
      <c r="AZ129" s="223" t="str">
        <f t="shared" ca="1" si="76"/>
        <v>-0.478295670280579+1.23993489985864i</v>
      </c>
      <c r="BA129" s="223" t="str">
        <f t="shared" ca="1" si="77"/>
        <v>0.447722090836021+1.25129941799476i</v>
      </c>
      <c r="BB129" s="223" t="str">
        <f t="shared" ca="1" si="78"/>
        <v>1.1563339261955+0.655055078009399i</v>
      </c>
      <c r="BC129" s="223" t="str">
        <f t="shared" ca="1" si="79"/>
        <v>1.30345046602552-0.259272417959254i</v>
      </c>
      <c r="BD129" s="223" t="str">
        <f t="shared" ca="1" si="80"/>
        <v>0.817634521519619-1.04770181507716i</v>
      </c>
      <c r="BE129" s="223" t="str">
        <f t="shared" ca="1" si="81"/>
        <v>-0.06521028021811-1.32738574779544i</v>
      </c>
      <c r="BF129" s="223" t="str">
        <f t="shared" ca="1" si="82"/>
        <v>-0.916390123648158-0.962514646837495i</v>
      </c>
      <c r="BG129" s="223" t="str">
        <f t="shared" ca="1" si="83"/>
        <v>-1.32258713673705-0.130263463159433i</v>
      </c>
      <c r="BH129" s="223" t="str">
        <f t="shared" ca="1" si="84"/>
        <v>-1.08655923677778+0.765241353475809i</v>
      </c>
      <c r="BI129" s="223" t="str">
        <f t="shared" ca="1" si="85"/>
        <v>-0.322917395945926+1.28915850828829i</v>
      </c>
      <c r="BJ129" s="223" t="str">
        <f t="shared" ca="1" si="86"/>
        <v>0.597527418975693+1.18708310057419i</v>
      </c>
      <c r="BK129" s="223" t="str">
        <f t="shared" ca="1" si="87"/>
        <v>1.22782349130299+0.508581142297988i</v>
      </c>
      <c r="BL129" s="223" t="str">
        <f t="shared" ca="1" si="88"/>
        <v>1.26191020015058-0.416878820345348i</v>
      </c>
      <c r="BM129" s="223" t="str">
        <f t="shared" ca="1" si="89"/>
        <v>0.68323564279852-1.13990980367145i</v>
      </c>
      <c r="BN129" s="223" t="str">
        <f t="shared" ca="1" si="90"/>
        <v>-0.22720605419933-1.30942075477356i</v>
      </c>
      <c r="BO129" s="223" t="str">
        <f t="shared" ca="1" si="91"/>
        <v>-1.02732051123774-0.843100154955991i</v>
      </c>
      <c r="BP129" s="223" t="str">
        <f t="shared" ca="1" si="92"/>
        <v>-1.32858630441416+0.0326149631261679i</v>
      </c>
      <c r="BQ129" s="223" t="str">
        <f t="shared" ca="1" si="93"/>
        <v>-0.984714094861836+0.892492832171234i</v>
      </c>
      <c r="BR129" s="223" t="str">
        <f t="shared" ca="1" si="94"/>
        <v>-0.162682143403774+1.31899197280126i</v>
      </c>
      <c r="BS129" s="223" t="str">
        <f t="shared" ca="1" si="95"/>
        <v>0.73834537855379+1.10501194838104i</v>
      </c>
      <c r="BT129" s="223" t="str">
        <f t="shared" ca="1" si="96"/>
        <v>1.28084544824003+0.354457672817778i</v>
      </c>
      <c r="BU129" s="223" t="str">
        <f t="shared" ca="1" si="97"/>
        <v>1.20138963027605-0.568214977241695i</v>
      </c>
      <c r="BV129" s="223" t="str">
        <f t="shared" ca="1" si="98"/>
        <v>0.538560264052342-1.21497248778747i</v>
      </c>
      <c r="BW129" s="223" t="str">
        <f t="shared" ca="1" si="99"/>
        <v>-0.385784437641412-1.27176085478768i</v>
      </c>
      <c r="BX129" s="223" t="str">
        <f t="shared" ca="1" si="100"/>
        <v>-1.12279904210564-0.711004651984248i</v>
      </c>
      <c r="BY129" s="223" t="str">
        <f t="shared" ca="1" si="101"/>
        <v>-1.31460229742132+0.195002830008133i</v>
      </c>
      <c r="BZ129" s="223" t="str">
        <f t="shared" ca="1" si="102"/>
        <v>-0.86805793638466+1.00632038793627i</v>
      </c>
      <c r="CA129" s="223" t="str">
        <f t="shared" ca="1" si="103"/>
        <v>-1.44089012674731E-19+1.32898657032214i</v>
      </c>
      <c r="CB129" s="223" t="str">
        <f t="shared" ca="1" si="104"/>
        <v>0.86805793638466+1.00632038793627i</v>
      </c>
      <c r="CC129" s="223" t="str">
        <f t="shared" ca="1" si="105"/>
        <v>1.31460229742132+0.195002830008142i</v>
      </c>
      <c r="CD129" s="223" t="str">
        <f t="shared" ca="1" si="106"/>
        <v>1.12279904210565-0.71100465198424i</v>
      </c>
      <c r="CE129" s="223" t="str">
        <f t="shared" ca="1" si="107"/>
        <v>0.385784437641412-1.27176085478768i</v>
      </c>
      <c r="CF129" s="223" t="str">
        <f t="shared" ca="1" si="108"/>
        <v>-0.538560264052342-1.21497248778747i</v>
      </c>
      <c r="CG129" s="223" t="str">
        <f t="shared" ca="1" si="109"/>
        <v>-1.20138963027604-0.568214977241704i</v>
      </c>
      <c r="CH129" s="223" t="str">
        <f t="shared" ca="1" si="110"/>
        <v>-1.28084544824003+0.354457672817768i</v>
      </c>
      <c r="CI129" s="223" t="str">
        <f t="shared" ca="1" si="111"/>
        <v>-0.738345378553798+1.10501194838103i</v>
      </c>
      <c r="CJ129" s="223" t="str">
        <f t="shared" ca="1" si="112"/>
        <v>0.162682143403774+1.31899197280126i</v>
      </c>
      <c r="CK129" s="223" t="str">
        <f t="shared" ca="1" si="113"/>
        <v>0.984714094861836+0.892492832171234i</v>
      </c>
      <c r="CL129" s="223" t="str">
        <f t="shared" ca="1" si="114"/>
        <v>1.32858630441416+0.0326149631261773i</v>
      </c>
      <c r="CM129" s="223" t="str">
        <f t="shared" ca="1" si="115"/>
        <v>1.02732051123775-0.843100154955985i</v>
      </c>
      <c r="CN129" s="223" t="str">
        <f t="shared" ca="1" si="116"/>
        <v>0.22720605419933-1.30942075477356i</v>
      </c>
      <c r="CO129" s="223" t="str">
        <f t="shared" ca="1" si="117"/>
        <v>-0.68323564279852-1.13990980367145i</v>
      </c>
      <c r="CP129" s="223" t="str">
        <f t="shared" ca="1" si="118"/>
        <v>-1.26191020015057-0.416878820345357i</v>
      </c>
      <c r="CQ129" s="223" t="str">
        <f t="shared" ca="1" si="119"/>
        <v>-1.227823491303+0.50858114229798i</v>
      </c>
      <c r="CR129" s="223" t="str">
        <f t="shared" ca="1" si="120"/>
        <v>-0.597527418975702+1.18708310057419i</v>
      </c>
      <c r="CS129" s="223" t="str">
        <f t="shared" ca="1" si="121"/>
        <v>0.322917395945926+1.28915850828829i</v>
      </c>
      <c r="CT129" s="223" t="str">
        <f t="shared" ca="1" si="122"/>
        <v>1.08655923677778+0.765241353475809i</v>
      </c>
      <c r="CU129" s="223" t="str">
        <f t="shared" ca="1" si="123"/>
        <v>1.32258713673705-0.130263463159429i</v>
      </c>
      <c r="CV129" s="223" t="str">
        <f t="shared" ca="1" si="124"/>
        <v>0.916390123648164-0.96251464683749i</v>
      </c>
      <c r="CW129" s="223" t="str">
        <f t="shared" ca="1" si="125"/>
        <v>0.0652102802181195-1.32738574779544i</v>
      </c>
      <c r="CX129" s="223" t="str">
        <f t="shared" ca="1" si="126"/>
        <v>-0.817634521519619-1.04770181507716i</v>
      </c>
      <c r="CY129" s="223" t="str">
        <f t="shared" ca="1" si="127"/>
        <v>-1.30345046602552-0.259272417959258i</v>
      </c>
      <c r="CZ129" s="223" t="str">
        <f t="shared" ca="1" si="128"/>
        <v>-1.1563339261955+0.655055078009395i</v>
      </c>
      <c r="DA129" s="223" t="str">
        <f t="shared" ca="1" si="129"/>
        <v>-0.447722090836021+1.25129941799476i</v>
      </c>
      <c r="DB129" s="223" t="str">
        <f t="shared" ca="1" si="130"/>
        <v>0.478295670280579+1.23993489985864i</v>
      </c>
      <c r="DC129" s="223" t="str">
        <f t="shared" ca="1" si="131"/>
        <v>1.17206151640045+0.626479932535488i</v>
      </c>
      <c r="DD129" s="223" t="str">
        <f t="shared" ca="1" si="132"/>
        <v>1.2966950274559-0.291182605709419i</v>
      </c>
      <c r="DE129" s="223" t="str">
        <f t="shared" ca="1" si="133"/>
        <v>0.791676375620712-1.06745202251935i</v>
      </c>
      <c r="DF129" s="223" t="str">
        <f t="shared" ca="1" si="134"/>
        <v>-0.0977663170756088-1.32538562363641i</v>
      </c>
      <c r="DG129" s="223" t="str">
        <f t="shared" ca="1" si="135"/>
        <v>-0.939735415980628-0.939735415980642i</v>
      </c>
      <c r="DH129" s="223" t="str">
        <f t="shared" ca="1" si="136"/>
        <v>-1.32538562363641-0.0977663170756277i</v>
      </c>
      <c r="DI129" s="223" t="str">
        <f t="shared" ca="1" si="137"/>
        <v>-1.06745202251935+0.791676375620712i</v>
      </c>
      <c r="DJ129" s="223" t="str">
        <f t="shared" ca="1" si="138"/>
        <v>-0.291182605709419+1.2966950274559i</v>
      </c>
      <c r="DK129" s="223" t="str">
        <f t="shared" ca="1" si="139"/>
        <v>0.626479932535373+1.17206151640051i</v>
      </c>
      <c r="DL129" s="223" t="str">
        <f t="shared" ca="1" si="140"/>
        <v>1.23993489985864+0.478295670280579i</v>
      </c>
      <c r="DM129" s="223" t="str">
        <f t="shared" ca="1" si="141"/>
        <v>1.25129941799476-0.447722090836021i</v>
      </c>
      <c r="DN129" s="223" t="str">
        <f t="shared" ca="1" si="142"/>
        <v>0.655055078009403-1.1563339261955i</v>
      </c>
      <c r="DO129" s="223" t="str">
        <f t="shared" ca="1" si="143"/>
        <v>-0.259272417959248-1.30345046602553i</v>
      </c>
      <c r="DP129" s="223" t="str">
        <f t="shared" ca="1" si="144"/>
        <v>-1.04770181507716-0.817634521519627i</v>
      </c>
      <c r="DQ129" s="223" t="str">
        <f t="shared" ca="1" si="145"/>
        <v>-1.32738574779545+0.0652102802181006i</v>
      </c>
      <c r="DR129" s="223" t="str">
        <f t="shared" ca="1" si="146"/>
        <v>-0.962514646837502+0.916390123648151i</v>
      </c>
      <c r="DS129" s="223" t="str">
        <f t="shared" ca="1" si="147"/>
        <v>-0.130263463159429+1.32258713673705i</v>
      </c>
      <c r="DT129" s="223" t="str">
        <f t="shared" ca="1" si="148"/>
        <v>0.765241353475809+1.08655923677778i</v>
      </c>
      <c r="DU129" s="223" t="str">
        <f t="shared" ca="1" si="149"/>
        <v>1.28915850828829+0.322917395945926i</v>
      </c>
      <c r="DV129" s="223" t="str">
        <f t="shared" ca="1" si="150"/>
        <v>1.18708310057419-0.597527418975693i</v>
      </c>
      <c r="DW129" s="223" t="str">
        <f t="shared" ca="1" si="151"/>
        <v>0.508581142297988-1.22782349130299i</v>
      </c>
      <c r="DX129" s="223" t="str">
        <f t="shared" ca="1" si="152"/>
        <v>-0.416878820345348-1.26191020015058i</v>
      </c>
      <c r="DY129" s="223" t="str">
        <f t="shared" ca="1" si="153"/>
        <v>-1.13990980367145-0.683235642798527i</v>
      </c>
      <c r="DZ129" s="223" t="str">
        <f t="shared" ca="1" si="154"/>
        <v>-1.30942075477356+0.22720605419932i</v>
      </c>
      <c r="EA129" s="223" t="str">
        <f t="shared" ca="1" si="155"/>
        <v>-0.843100154955999+1.02732051123774i</v>
      </c>
      <c r="EB129" s="223" t="str">
        <f t="shared" ca="1" si="156"/>
        <v>0.0326149631261773+1.32858630441416i</v>
      </c>
      <c r="EC129" s="223" t="str">
        <f t="shared" ca="1" si="157"/>
        <v>0.892492832171234+0.984714094861836i</v>
      </c>
      <c r="ED129" s="223" t="str">
        <f t="shared" ca="1" si="158"/>
        <v>1.31899197280126+0.162682143403774i</v>
      </c>
      <c r="EE129" s="223" t="str">
        <f t="shared" ca="1" si="159"/>
        <v>1.10501194838104-0.73834537855379i</v>
      </c>
      <c r="EF129" s="223" t="str">
        <f t="shared" ca="1" si="160"/>
        <v>0.354457672817778-1.28084544824003i</v>
      </c>
      <c r="EG129" s="223" t="str">
        <f t="shared" ca="1" si="161"/>
        <v>-0.568214977241695-1.20138963027605i</v>
      </c>
      <c r="EH129" s="223" t="str">
        <f t="shared" ca="1" si="162"/>
        <v>-1.21497248778746-0.53856026405235i</v>
      </c>
      <c r="EI129" s="223" t="str">
        <f t="shared" ca="1" si="163"/>
        <v>-1.27176085478765+0.385784437641529i</v>
      </c>
      <c r="EJ129" s="223" t="str">
        <f t="shared" ca="1" si="164"/>
        <v>-0.711004651984256+1.12279904210564i</v>
      </c>
      <c r="EK129" s="223" t="str">
        <f t="shared" ca="1" si="165"/>
        <v>0.195002830008142+1.31460229742132i</v>
      </c>
      <c r="EL129" s="223" t="str">
        <f t="shared" ca="1" si="166"/>
        <v>1.00632038793627+0.86805793638466i</v>
      </c>
      <c r="EM129" s="223" t="str">
        <f t="shared" ca="1" si="167"/>
        <v>1.32898657032214+2.88178025349464E-19i</v>
      </c>
      <c r="EN129" s="223"/>
      <c r="EO129" s="223"/>
      <c r="EP129" s="223"/>
    </row>
    <row r="130" spans="1:146" ht="15.75" thickBot="1">
      <c r="A130" s="257">
        <f t="shared" si="168"/>
        <v>5.859375000000002E-4</v>
      </c>
      <c r="B130" s="256">
        <v>30</v>
      </c>
      <c r="C130" s="230">
        <f t="shared" si="169"/>
        <v>6000</v>
      </c>
      <c r="D130" s="229">
        <f t="shared" si="170"/>
        <v>37699.111843077517</v>
      </c>
      <c r="E130" s="229" t="str">
        <f t="shared" si="171"/>
        <v>37699.1118430775i</v>
      </c>
      <c r="F130" s="229" t="str">
        <f t="shared" si="172"/>
        <v>2.82364604416147-0.339047962527971i</v>
      </c>
      <c r="G130" s="229" t="str">
        <f t="shared" si="173"/>
        <v>-0.244199716751581+0.0436895815785389i</v>
      </c>
      <c r="H130" s="229" t="str">
        <f t="shared" si="38"/>
        <v>0.585459722912703+0.00989151563449295i</v>
      </c>
      <c r="I130" s="229" t="str">
        <f t="shared" si="174"/>
        <v>-0.34365178050504-0.048210150288741i</v>
      </c>
      <c r="J130" s="255" t="str">
        <f ca="1">IMPRODUCT(1/N_FFT2,AS100)</f>
        <v>0.00491104506278285+2.33520947408132E-06i</v>
      </c>
      <c r="K130" s="254" t="str">
        <f t="shared" ca="1" si="175"/>
        <v>-0.00168757679916611-0.000237564719445161i</v>
      </c>
      <c r="N130" s="246">
        <f t="shared" ca="1" si="176"/>
        <v>1.3381092561920183</v>
      </c>
      <c r="O130" s="223">
        <f t="shared" ca="1" si="39"/>
        <v>-1.3288907438079816</v>
      </c>
      <c r="P130" s="223" t="str">
        <f t="shared" ca="1" si="40"/>
        <v>-0.984643092098312+0.892428479017566i</v>
      </c>
      <c r="Q130" s="223" t="str">
        <f t="shared" ca="1" si="41"/>
        <v>-0.130254070518475+1.32249177165376i</v>
      </c>
      <c r="R130" s="223" t="str">
        <f t="shared" ca="1" si="42"/>
        <v>0.791619291832843+1.06737505394149i</v>
      </c>
      <c r="S130" s="223" t="str">
        <f t="shared" ca="1" si="43"/>
        <v>1.30335648079097+0.259253723133752i</v>
      </c>
      <c r="T130" s="223" t="str">
        <f t="shared" ca="1" si="44"/>
        <v>1.13982761052865-0.683186378124657i</v>
      </c>
      <c r="U130" s="223" t="str">
        <f t="shared" ca="1" si="45"/>
        <v>0.385756620672738-1.27166915453104i</v>
      </c>
      <c r="V130" s="223" t="str">
        <f t="shared" ca="1" si="46"/>
        <v>-0.568174006127453-1.20130300413327i</v>
      </c>
      <c r="W130" s="223" t="str">
        <f t="shared" ca="1" si="47"/>
        <v>-1.22773495914789-0.508544471078639i</v>
      </c>
      <c r="X130" s="223" t="str">
        <f t="shared" ca="1" si="48"/>
        <v>-1.25120919310906+0.447689807855749i</v>
      </c>
      <c r="Y130" s="223" t="str">
        <f t="shared" ca="1" si="49"/>
        <v>-0.626434760229353+1.17197700495996i</v>
      </c>
      <c r="Z130" s="223" t="str">
        <f t="shared" ca="1" si="50"/>
        <v>0.322894112002238+1.28906555357469i</v>
      </c>
      <c r="AA130" s="223" t="str">
        <f t="shared" ca="1" si="51"/>
        <v>1.10493227154646+0.738292140194996i</v>
      </c>
      <c r="AB130" s="223" t="str">
        <f t="shared" ca="1" si="52"/>
        <v>1.31450750808448-0.194988769338283i</v>
      </c>
      <c r="AC130" s="223" t="str">
        <f t="shared" ca="1" si="53"/>
        <v>0.843039363259024-1.02724643634054i</v>
      </c>
      <c r="AD130" s="223" t="str">
        <f t="shared" ca="1" si="54"/>
        <v>-0.0652055782338684-1.32729003670852i</v>
      </c>
      <c r="AE130" s="223" t="str">
        <f t="shared" ca="1" si="55"/>
        <v>-0.939667656402635-0.939667656402682i</v>
      </c>
      <c r="AF130" s="223" t="str">
        <f t="shared" ca="1" si="56"/>
        <v>-1.32729003670852-0.0652055782339332i</v>
      </c>
      <c r="AG130" s="223" t="str">
        <f t="shared" ca="1" si="57"/>
        <v>-1.02724643634059+0.843039363258974i</v>
      </c>
      <c r="AH130" s="223" t="str">
        <f t="shared" ca="1" si="58"/>
        <v>-0.194988769338346+1.31450750808447i</v>
      </c>
      <c r="AI130" s="223" t="str">
        <f t="shared" ca="1" si="59"/>
        <v>0.73829214019504+1.10493227154643i</v>
      </c>
      <c r="AJ130" s="223" t="str">
        <f t="shared" ca="1" si="60"/>
        <v>1.2890655535747+0.322894112002199i</v>
      </c>
      <c r="AK130" s="223" t="str">
        <f t="shared" ca="1" si="61"/>
        <v>1.17197700495994-0.62643476022939i</v>
      </c>
      <c r="AL130" s="223" t="str">
        <f t="shared" ca="1" si="62"/>
        <v>0.447689807855723-1.25120919310906i</v>
      </c>
      <c r="AM130" s="223" t="str">
        <f t="shared" ca="1" si="63"/>
        <v>-0.508544471078653-1.22773495914789i</v>
      </c>
      <c r="AN130" s="223" t="str">
        <f t="shared" ca="1" si="64"/>
        <v>-1.20130300413327-0.568174006127452i</v>
      </c>
      <c r="AO130" s="223" t="str">
        <f t="shared" ca="1" si="65"/>
        <v>-1.27166915453103+0.385756620672741i</v>
      </c>
      <c r="AP130" s="223" t="str">
        <f t="shared" ca="1" si="66"/>
        <v>-0.683186378124666+1.13982761052864i</v>
      </c>
      <c r="AQ130" s="223" t="str">
        <f t="shared" ca="1" si="67"/>
        <v>0.259253723133728+1.30335648079097i</v>
      </c>
      <c r="AR130" s="223" t="str">
        <f t="shared" ca="1" si="68"/>
        <v>0.259253723133728+1.30335648079097i</v>
      </c>
      <c r="AS130" s="223" t="str">
        <f t="shared" ca="1" si="69"/>
        <v>1.32249177165376-0.130254070518437i</v>
      </c>
      <c r="AT130" s="223" t="str">
        <f t="shared" ca="1" si="70"/>
        <v>0.892428479017606-0.984643092098277i</v>
      </c>
      <c r="AU130" s="223" t="str">
        <f t="shared" ca="1" si="71"/>
        <v>6.49568386937718E-14-1.32889074380798i</v>
      </c>
      <c r="AV130" s="223" t="str">
        <f t="shared" ca="1" si="72"/>
        <v>-0.892428479017607-0.984643092098274i</v>
      </c>
      <c r="AW130" s="223" t="str">
        <f t="shared" ca="1" si="73"/>
        <v>-1.32249177165376-0.130254070518435i</v>
      </c>
      <c r="AX130" s="223" t="str">
        <f t="shared" ca="1" si="74"/>
        <v>-1.06737505394147+0.791619291832876i</v>
      </c>
      <c r="AY130" s="223" t="str">
        <f t="shared" ca="1" si="75"/>
        <v>-0.259253723133726+1.30335648079097i</v>
      </c>
      <c r="AZ130" s="223" t="str">
        <f t="shared" ca="1" si="76"/>
        <v>0.683186378124667+1.13982761052864i</v>
      </c>
      <c r="BA130" s="223" t="str">
        <f t="shared" ca="1" si="77"/>
        <v>1.27166915453104+0.385756620672738i</v>
      </c>
      <c r="BB130" s="223" t="str">
        <f t="shared" ca="1" si="78"/>
        <v>1.20130300413327-0.568174006127453i</v>
      </c>
      <c r="BC130" s="223" t="str">
        <f t="shared" ca="1" si="79"/>
        <v>0.50854447107865-1.22773495914789i</v>
      </c>
      <c r="BD130" s="223" t="str">
        <f t="shared" ca="1" si="80"/>
        <v>-0.447689807855724-1.25120919310906i</v>
      </c>
      <c r="BE130" s="223" t="str">
        <f t="shared" ca="1" si="81"/>
        <v>-1.17197700495994-0.626434760229388i</v>
      </c>
      <c r="BF130" s="223" t="str">
        <f t="shared" ca="1" si="82"/>
        <v>-1.2890655535747+0.322894112002199i</v>
      </c>
      <c r="BG130" s="223" t="str">
        <f t="shared" ca="1" si="83"/>
        <v>-0.738292140195038+1.10493227154643i</v>
      </c>
      <c r="BH130" s="223" t="str">
        <f t="shared" ca="1" si="84"/>
        <v>0.194988769338352+1.31450750808447i</v>
      </c>
      <c r="BI130" s="223" t="str">
        <f t="shared" ca="1" si="85"/>
        <v>1.02724643634059+0.843039363258971i</v>
      </c>
      <c r="BJ130" s="223" t="str">
        <f t="shared" ca="1" si="86"/>
        <v>1.32729003670852-0.0652055782339379i</v>
      </c>
      <c r="BK130" s="223" t="str">
        <f t="shared" ca="1" si="87"/>
        <v>0.939667656402633-0.939667656402685i</v>
      </c>
      <c r="BL130" s="223" t="str">
        <f t="shared" ca="1" si="88"/>
        <v>0.0652055782338637-1.32729003670852i</v>
      </c>
      <c r="BM130" s="223" t="str">
        <f t="shared" ca="1" si="89"/>
        <v>-0.843039363259028-1.02724643634054i</v>
      </c>
      <c r="BN130" s="223" t="str">
        <f t="shared" ca="1" si="90"/>
        <v>-1.31450750808448-0.194988769338277i</v>
      </c>
      <c r="BO130" s="223" t="str">
        <f t="shared" ca="1" si="91"/>
        <v>-1.10493227154647+0.738292140194988i</v>
      </c>
      <c r="BP130" s="223" t="str">
        <f t="shared" ca="1" si="92"/>
        <v>-0.32289411200226+1.28906555357468i</v>
      </c>
      <c r="BQ130" s="223" t="str">
        <f t="shared" ca="1" si="93"/>
        <v>0.626434760229333+1.17197700495997i</v>
      </c>
      <c r="BR130" s="223" t="str">
        <f t="shared" ca="1" si="94"/>
        <v>1.25120919310904+0.447689807855784i</v>
      </c>
      <c r="BS130" s="223" t="str">
        <f t="shared" ca="1" si="95"/>
        <v>1.22773495914791-0.508544471078593i</v>
      </c>
      <c r="BT130" s="223" t="str">
        <f t="shared" ca="1" si="96"/>
        <v>0.56817400612751-1.20130300413324i</v>
      </c>
      <c r="BU130" s="223" t="str">
        <f t="shared" ca="1" si="97"/>
        <v>-0.385756620672804-1.27166915453102i</v>
      </c>
      <c r="BV130" s="223" t="str">
        <f t="shared" ca="1" si="98"/>
        <v>-1.13982761052868-0.683186378124609i</v>
      </c>
      <c r="BW130" s="223" t="str">
        <f t="shared" ca="1" si="99"/>
        <v>-1.30335648079096+0.259253723133795i</v>
      </c>
      <c r="BX130" s="223" t="str">
        <f t="shared" ca="1" si="100"/>
        <v>-0.79161929183282+1.06737505394151i</v>
      </c>
      <c r="BY130" s="223" t="str">
        <f t="shared" ca="1" si="101"/>
        <v>0.130254070518504+1.32249177165376i</v>
      </c>
      <c r="BZ130" s="223" t="str">
        <f t="shared" ca="1" si="102"/>
        <v>0.984643092098322+0.892428479017555i</v>
      </c>
      <c r="CA130" s="223" t="str">
        <f t="shared" ca="1" si="103"/>
        <v>1.32889074380798-2.27903566087991E-15i</v>
      </c>
      <c r="CB130" s="223" t="str">
        <f t="shared" ca="1" si="104"/>
        <v>0.984643092098318-0.892428479017559i</v>
      </c>
      <c r="CC130" s="223" t="str">
        <f t="shared" ca="1" si="105"/>
        <v>0.1302540705185-1.32249177165376i</v>
      </c>
      <c r="CD130" s="223" t="str">
        <f t="shared" ca="1" si="106"/>
        <v>-0.791619291832824-1.0673750539415i</v>
      </c>
      <c r="CE130" s="223" t="str">
        <f t="shared" ca="1" si="107"/>
        <v>-1.30335648079096-0.25925372313379i</v>
      </c>
      <c r="CF130" s="223" t="str">
        <f t="shared" ca="1" si="108"/>
        <v>-1.13982761052867+0.683186378124611i</v>
      </c>
      <c r="CG130" s="223" t="str">
        <f t="shared" ca="1" si="109"/>
        <v>-0.3857566206728+1.27166915453102i</v>
      </c>
      <c r="CH130" s="223" t="str">
        <f t="shared" ca="1" si="110"/>
        <v>0.568174006127514+1.20130300413324i</v>
      </c>
      <c r="CI130" s="223" t="str">
        <f t="shared" ca="1" si="111"/>
        <v>1.22773495914791+0.508544471078588i</v>
      </c>
      <c r="CJ130" s="223" t="str">
        <f t="shared" ca="1" si="112"/>
        <v>1.25120919310904-0.447689807855788i</v>
      </c>
      <c r="CK130" s="223" t="str">
        <f t="shared" ca="1" si="113"/>
        <v>0.626434760229329-1.17197700495998i</v>
      </c>
      <c r="CL130" s="223" t="str">
        <f t="shared" ca="1" si="114"/>
        <v>-0.322894112002264-1.28906555357468i</v>
      </c>
      <c r="CM130" s="223" t="str">
        <f t="shared" ca="1" si="115"/>
        <v>-1.10493227154647-0.738292140194986i</v>
      </c>
      <c r="CN130" s="223" t="str">
        <f t="shared" ca="1" si="116"/>
        <v>-1.31450750808448+0.194988769338283i</v>
      </c>
      <c r="CO130" s="223" t="str">
        <f t="shared" ca="1" si="117"/>
        <v>-0.843039363259024+1.02724643634054i</v>
      </c>
      <c r="CP130" s="223" t="str">
        <f t="shared" ca="1" si="118"/>
        <v>0.0652055782338683+1.32729003670852i</v>
      </c>
      <c r="CQ130" s="223" t="str">
        <f t="shared" ca="1" si="119"/>
        <v>0.939667656402635+0.939667656402682i</v>
      </c>
      <c r="CR130" s="223" t="str">
        <f t="shared" ca="1" si="120"/>
        <v>1.32729003670852+0.0652055782339332i</v>
      </c>
      <c r="CS130" s="223" t="str">
        <f t="shared" ca="1" si="121"/>
        <v>1.02724643634059-0.843039363258973i</v>
      </c>
      <c r="CT130" s="223" t="str">
        <f t="shared" ca="1" si="122"/>
        <v>0.194988769338346-1.31450750808447i</v>
      </c>
      <c r="CU130" s="223" t="str">
        <f t="shared" ca="1" si="123"/>
        <v>-0.73829214019504-1.10493227154643i</v>
      </c>
      <c r="CV130" s="223" t="str">
        <f t="shared" ca="1" si="124"/>
        <v>-1.2890655535747-0.322894112002199i</v>
      </c>
      <c r="CW130" s="223" t="str">
        <f t="shared" ca="1" si="125"/>
        <v>-1.17197700495994+0.626434760229388i</v>
      </c>
      <c r="CX130" s="223" t="str">
        <f t="shared" ca="1" si="126"/>
        <v>-0.447689807855716+1.25120919310907i</v>
      </c>
      <c r="CY130" s="223" t="str">
        <f t="shared" ca="1" si="127"/>
        <v>0.50854447107866+1.22773495914788i</v>
      </c>
      <c r="CZ130" s="223" t="str">
        <f t="shared" ca="1" si="128"/>
        <v>1.20130300413327+0.568174006127445i</v>
      </c>
      <c r="DA130" s="223" t="str">
        <f t="shared" ca="1" si="129"/>
        <v>1.27166915453103-0.385756620672747i</v>
      </c>
      <c r="DB130" s="223" t="str">
        <f t="shared" ca="1" si="130"/>
        <v>0.683186378124659-1.13982761052864i</v>
      </c>
      <c r="DC130" s="223" t="str">
        <f t="shared" ca="1" si="131"/>
        <v>-0.259253723133735-1.30335648079097i</v>
      </c>
      <c r="DD130" s="223" t="str">
        <f t="shared" ca="1" si="132"/>
        <v>-1.06737505394147-0.791619291832868i</v>
      </c>
      <c r="DE130" s="223" t="str">
        <f t="shared" ca="1" si="133"/>
        <v>-1.32249177165376+0.130254070518444i</v>
      </c>
      <c r="DF130" s="223" t="str">
        <f t="shared" ca="1" si="134"/>
        <v>-0.8924284790176+0.984643092098281i</v>
      </c>
      <c r="DG130" s="223" t="str">
        <f t="shared" ca="1" si="135"/>
        <v>-5.7956634709734E-14+1.32889074380798i</v>
      </c>
      <c r="DH130" s="223" t="str">
        <f t="shared" ca="1" si="136"/>
        <v>0.892428479017514+0.984643092098359i</v>
      </c>
      <c r="DI130" s="223" t="str">
        <f t="shared" ca="1" si="137"/>
        <v>1.32249177165376+0.130254070518428i</v>
      </c>
      <c r="DJ130" s="223" t="str">
        <f t="shared" ca="1" si="138"/>
        <v>1.06737505394146-0.791619291832881i</v>
      </c>
      <c r="DK130" s="223" t="str">
        <f t="shared" ca="1" si="139"/>
        <v>0.259253723133719-1.30335648079097i</v>
      </c>
      <c r="DL130" s="223" t="str">
        <f t="shared" ca="1" si="140"/>
        <v>-0.683186378124674-1.13982761052864i</v>
      </c>
      <c r="DM130" s="223" t="str">
        <f t="shared" ca="1" si="141"/>
        <v>-1.27166915453104-0.385756620672731i</v>
      </c>
      <c r="DN130" s="223" t="str">
        <f t="shared" ca="1" si="142"/>
        <v>-1.20130300413326+0.56817400612746i</v>
      </c>
      <c r="DO130" s="223" t="str">
        <f t="shared" ca="1" si="143"/>
        <v>-0.508544471078644+1.22773495914789i</v>
      </c>
      <c r="DP130" s="223" t="str">
        <f t="shared" ca="1" si="144"/>
        <v>0.44768980785573+1.25120919310906i</v>
      </c>
      <c r="DQ130" s="223" t="str">
        <f t="shared" ca="1" si="145"/>
        <v>1.17197700495995+0.626434760229382i</v>
      </c>
      <c r="DR130" s="223" t="str">
        <f t="shared" ca="1" si="146"/>
        <v>1.2890655535747-0.322894112002206i</v>
      </c>
      <c r="DS130" s="223" t="str">
        <f t="shared" ca="1" si="147"/>
        <v>0.738292140195035-1.10493227154644i</v>
      </c>
      <c r="DT130" s="223" t="str">
        <f t="shared" ca="1" si="148"/>
        <v>-0.194988769338223-1.31450750808449i</v>
      </c>
      <c r="DU130" s="223" t="str">
        <f t="shared" ca="1" si="149"/>
        <v>-1.02724643634059-0.843039363258968i</v>
      </c>
      <c r="DV130" s="223" t="str">
        <f t="shared" ca="1" si="150"/>
        <v>-1.32729003670852+0.0652055782339401i</v>
      </c>
      <c r="DW130" s="223" t="str">
        <f t="shared" ca="1" si="151"/>
        <v>-0.939667656402632+0.939667656402686i</v>
      </c>
      <c r="DX130" s="223" t="str">
        <f t="shared" ca="1" si="152"/>
        <v>-0.0652055782338613+1.32729003670853i</v>
      </c>
      <c r="DY130" s="223" t="str">
        <f t="shared" ca="1" si="153"/>
        <v>0.843039363259029+1.02724643634054i</v>
      </c>
      <c r="DZ130" s="223" t="str">
        <f t="shared" ca="1" si="154"/>
        <v>1.31450750808448+0.194988769338276i</v>
      </c>
      <c r="EA130" s="223" t="str">
        <f t="shared" ca="1" si="155"/>
        <v>1.10493227154646-0.738292140194991i</v>
      </c>
      <c r="EB130" s="223" t="str">
        <f t="shared" ca="1" si="156"/>
        <v>0.322894112002258-1.28906555357468i</v>
      </c>
      <c r="EC130" s="223" t="str">
        <f t="shared" ca="1" si="157"/>
        <v>-0.626434760229335-1.17197700495997i</v>
      </c>
      <c r="ED130" s="223" t="str">
        <f t="shared" ca="1" si="158"/>
        <v>-1.25120919310904-0.447689807855781i</v>
      </c>
      <c r="EE130" s="223" t="str">
        <f t="shared" ca="1" si="159"/>
        <v>-1.22773495914791+0.508544471078595i</v>
      </c>
      <c r="EF130" s="223" t="str">
        <f t="shared" ca="1" si="160"/>
        <v>-0.568174006127508+1.20130300413324i</v>
      </c>
      <c r="EG130" s="223" t="str">
        <f t="shared" ca="1" si="161"/>
        <v>0.385756620672681+1.27166915453105i</v>
      </c>
      <c r="EH130" s="223" t="str">
        <f t="shared" ca="1" si="162"/>
        <v>1.13982761052868+0.683186378124606i</v>
      </c>
      <c r="EI130" s="223" t="str">
        <f t="shared" ca="1" si="163"/>
        <v>1.30335648079096-0.259253723133796i</v>
      </c>
      <c r="EJ130" s="223" t="str">
        <f t="shared" ca="1" si="164"/>
        <v>0.791619291832819-1.06737505394151i</v>
      </c>
      <c r="EK130" s="223" t="str">
        <f t="shared" ca="1" si="165"/>
        <v>-0.130254070518506-1.32249177165376i</v>
      </c>
      <c r="EL130" s="223" t="str">
        <f t="shared" ca="1" si="166"/>
        <v>-0.984643092098323-0.892428479017554i</v>
      </c>
      <c r="EM130" s="223" t="str">
        <f t="shared" ca="1" si="167"/>
        <v>-1.32889074380798+4.55807132175983E-15i</v>
      </c>
      <c r="EN130" s="223"/>
      <c r="EO130" s="223"/>
      <c r="EP130" s="223"/>
    </row>
    <row r="131" spans="1:146" ht="15.75" thickBot="1">
      <c r="A131" s="257">
        <f t="shared" si="168"/>
        <v>6.0546875000000021E-4</v>
      </c>
      <c r="B131" s="256">
        <v>31</v>
      </c>
      <c r="C131" s="230">
        <f t="shared" si="169"/>
        <v>6200</v>
      </c>
      <c r="D131" s="229">
        <f t="shared" si="170"/>
        <v>38955.748904513435</v>
      </c>
      <c r="E131" s="229" t="str">
        <f t="shared" si="171"/>
        <v>38955.7489045134i</v>
      </c>
      <c r="F131" s="229" t="str">
        <f t="shared" si="172"/>
        <v>2.82197731641921-0.344498025067145i</v>
      </c>
      <c r="G131" s="229" t="str">
        <f t="shared" si="173"/>
        <v>-0.24388336982365+0.0448213902784566i</v>
      </c>
      <c r="H131" s="229" t="str">
        <f t="shared" si="38"/>
        <v>0.585593399739945+0.0113665552736138i</v>
      </c>
      <c r="I131" s="229" t="str">
        <f t="shared" si="174"/>
        <v>-0.343770549046214-0.0500546504271249i</v>
      </c>
      <c r="J131" s="255" t="str">
        <f ca="1">IMPRODUCT(1/N_FFT2,AT100)</f>
        <v>0.0288104586138574+0.000142197688783301i</v>
      </c>
      <c r="K131" s="254" t="str">
        <f t="shared" ca="1" si="175"/>
        <v>-0.00989706952035539-0.00149098081210792i</v>
      </c>
      <c r="N131" s="246">
        <f t="shared" ca="1" si="176"/>
        <v>1.3382121974430601</v>
      </c>
      <c r="O131" s="223">
        <f t="shared" ca="1" si="39"/>
        <v>-1.3287878025569397</v>
      </c>
      <c r="P131" s="223" t="str">
        <f t="shared" ca="1" si="40"/>
        <v>-0.962370689863354+0.916253065215083i</v>
      </c>
      <c r="Q131" s="223" t="str">
        <f t="shared" ca="1" si="41"/>
        <v>-0.0652005271461042+1.32718721945473i</v>
      </c>
      <c r="R131" s="223" t="str">
        <f t="shared" ca="1" si="42"/>
        <v>0.867928106678414+1.00616987922603i</v>
      </c>
      <c r="S131" s="223" t="str">
        <f t="shared" ca="1" si="43"/>
        <v>1.32238932609298+0.130243980511435i</v>
      </c>
      <c r="T131" s="223" t="str">
        <f t="shared" ca="1" si="44"/>
        <v>1.04754511721957-0.817512233311242i</v>
      </c>
      <c r="U131" s="223" t="str">
        <f t="shared" ca="1" si="45"/>
        <v>0.194973664719675-1.31440568101704i</v>
      </c>
      <c r="V131" s="223" t="str">
        <f t="shared" ca="1" si="46"/>
        <v>-0.765126901368409-1.08639672727162i</v>
      </c>
      <c r="W131" s="223" t="str">
        <f t="shared" ca="1" si="47"/>
        <v>-1.3032555175272-0.259233640291942i</v>
      </c>
      <c r="X131" s="223" t="str">
        <f t="shared" ca="1" si="48"/>
        <v>-1.12263111245056+0.710898311702966i</v>
      </c>
      <c r="Y131" s="223" t="str">
        <f t="shared" ca="1" si="49"/>
        <v>-0.322869099318548+1.28896569734393i</v>
      </c>
      <c r="Z131" s="223" t="str">
        <f t="shared" ca="1" si="50"/>
        <v>0.654957105737304+1.15616098094872i</v>
      </c>
      <c r="AA131" s="223" t="str">
        <f t="shared" ca="1" si="51"/>
        <v>1.2715706458957+0.385726738404902i</v>
      </c>
      <c r="AB131" s="223" t="str">
        <f t="shared" ca="1" si="52"/>
        <v>1.18690555637604-0.597438050736456i</v>
      </c>
      <c r="AC131" s="223" t="str">
        <f t="shared" ca="1" si="53"/>
        <v>0.447655127992768-1.25111226938508i</v>
      </c>
      <c r="AD131" s="223" t="str">
        <f t="shared" ca="1" si="54"/>
        <v>-0.538479715142013-1.2147907723574i</v>
      </c>
      <c r="AE131" s="223" t="str">
        <f t="shared" ca="1" si="55"/>
        <v>-1.22763985383298-0.508505077167415i</v>
      </c>
      <c r="AF131" s="223" t="str">
        <f t="shared" ca="1" si="56"/>
        <v>-1.23974945096508+0.478224134748442i</v>
      </c>
      <c r="AG131" s="223" t="str">
        <f t="shared" ca="1" si="57"/>
        <v>-0.568129993071257+1.2012099463445i</v>
      </c>
      <c r="AH131" s="223" t="str">
        <f t="shared" ca="1" si="58"/>
        <v>0.416816470526901+1.2617214645561i</v>
      </c>
      <c r="AI131" s="223" t="str">
        <f t="shared" ca="1" si="59"/>
        <v>1.17188621888171+0.626386234059485i</v>
      </c>
      <c r="AJ131" s="223" t="str">
        <f t="shared" ca="1" si="60"/>
        <v>1.28065388062531-0.354404658918921i</v>
      </c>
      <c r="AK131" s="223" t="str">
        <f t="shared" ca="1" si="61"/>
        <v>0.683133455745023-1.13973931487247i</v>
      </c>
      <c r="AL131" s="223" t="str">
        <f t="shared" ca="1" si="62"/>
        <v>-0.291139055445556-1.29650108932402i</v>
      </c>
      <c r="AM131" s="223" t="str">
        <f t="shared" ca="1" si="63"/>
        <v>-1.10484667902439-0.738234949100136i</v>
      </c>
      <c r="AN131" s="223" t="str">
        <f t="shared" ca="1" si="64"/>
        <v>-1.30922491333847+0.227172072486849i</v>
      </c>
      <c r="AO131" s="223" t="str">
        <f t="shared" ca="1" si="65"/>
        <v>-0.791557969801231+1.06729237075333i</v>
      </c>
      <c r="AP131" s="223" t="str">
        <f t="shared" ca="1" si="66"/>
        <v>0.162657812107468+1.31879469986216i</v>
      </c>
      <c r="AQ131" s="223" t="str">
        <f t="shared" ca="1" si="67"/>
        <v>1.02716686167743+0.842974058020674i</v>
      </c>
      <c r="AR131" s="223" t="str">
        <f t="shared" ca="1" si="68"/>
        <v>1.02716686167743+0.842974058020674i</v>
      </c>
      <c r="AS131" s="223" t="str">
        <f t="shared" ca="1" si="69"/>
        <v>0.892359347898645-0.984566817662472i</v>
      </c>
      <c r="AT131" s="223" t="str">
        <f t="shared" ca="1" si="70"/>
        <v>-0.0326100851209845-1.3283875965141i</v>
      </c>
      <c r="AU131" s="223" t="str">
        <f t="shared" ca="1" si="71"/>
        <v>-0.939594865945985-0.939594865945981i</v>
      </c>
      <c r="AV131" s="223" t="str">
        <f t="shared" ca="1" si="72"/>
        <v>-1.3283875965141-0.0326100851209752i</v>
      </c>
      <c r="AW131" s="223" t="str">
        <f t="shared" ca="1" si="73"/>
        <v>-0.984566817662465+0.892359347898652i</v>
      </c>
      <c r="AX131" s="223" t="str">
        <f t="shared" ca="1" si="74"/>
        <v>-0.0977516948117046+1.32518739444108i</v>
      </c>
      <c r="AY131" s="223" t="str">
        <f t="shared" ca="1" si="75"/>
        <v>0.842974058020682+1.02716686167742i</v>
      </c>
      <c r="AZ131" s="223" t="str">
        <f t="shared" ca="1" si="76"/>
        <v>1.31879469986216+0.162657812107463i</v>
      </c>
      <c r="BA131" s="223" t="str">
        <f t="shared" ca="1" si="77"/>
        <v>1.06729237075332-0.791557969801235i</v>
      </c>
      <c r="BB131" s="223" t="str">
        <f t="shared" ca="1" si="78"/>
        <v>0.22717207248684-1.30922491333847i</v>
      </c>
      <c r="BC131" s="223" t="str">
        <f t="shared" ca="1" si="79"/>
        <v>-0.738234949100139-1.10484667902439i</v>
      </c>
      <c r="BD131" s="223" t="str">
        <f t="shared" ca="1" si="80"/>
        <v>-1.29650108932402-0.291139055445546i</v>
      </c>
      <c r="BE131" s="223" t="str">
        <f t="shared" ca="1" si="81"/>
        <v>-1.13973931487246+0.68313345574503i</v>
      </c>
      <c r="BF131" s="223" t="str">
        <f t="shared" ca="1" si="82"/>
        <v>-0.354404658918917+1.28065388062531i</v>
      </c>
      <c r="BG131" s="223" t="str">
        <f t="shared" ca="1" si="83"/>
        <v>0.62638623405949+1.17188621888171i</v>
      </c>
      <c r="BH131" s="223" t="str">
        <f t="shared" ca="1" si="84"/>
        <v>1.26172146455611+0.416816470526892i</v>
      </c>
      <c r="BI131" s="223" t="str">
        <f t="shared" ca="1" si="85"/>
        <v>1.20120994634449-0.568129993071267i</v>
      </c>
      <c r="BJ131" s="223" t="str">
        <f t="shared" ca="1" si="86"/>
        <v>0.47822413474844-1.23974945096508i</v>
      </c>
      <c r="BK131" s="223" t="str">
        <f t="shared" ca="1" si="87"/>
        <v>-0.508505077167297-1.22763985383303i</v>
      </c>
      <c r="BL131" s="223" t="str">
        <f t="shared" ca="1" si="88"/>
        <v>-1.2147907723574-0.538479715142007i</v>
      </c>
      <c r="BM131" s="223" t="str">
        <f t="shared" ca="1" si="89"/>
        <v>-1.25111226938507+0.447655127992776i</v>
      </c>
      <c r="BN131" s="223" t="str">
        <f t="shared" ca="1" si="90"/>
        <v>-0.597438050736423+1.18690555637606i</v>
      </c>
      <c r="BO131" s="223" t="str">
        <f t="shared" ca="1" si="91"/>
        <v>0.385726738404956+1.27157064589569i</v>
      </c>
      <c r="BP131" s="223" t="str">
        <f t="shared" ca="1" si="92"/>
        <v>1.1561609809487+0.654957105737347i</v>
      </c>
      <c r="BQ131" s="223" t="str">
        <f t="shared" ca="1" si="93"/>
        <v>1.28896569734394-0.322869099318528i</v>
      </c>
      <c r="BR131" s="223" t="str">
        <f t="shared" ca="1" si="94"/>
        <v>0.710898311702959-1.12263111245056i</v>
      </c>
      <c r="BS131" s="223" t="str">
        <f t="shared" ca="1" si="95"/>
        <v>-0.259233640291978-1.30325551752719i</v>
      </c>
      <c r="BT131" s="223" t="str">
        <f t="shared" ca="1" si="96"/>
        <v>-1.08639672727158-0.765126901368461i</v>
      </c>
      <c r="BU131" s="223" t="str">
        <f t="shared" ca="1" si="97"/>
        <v>-1.31440568101705+0.194973664719639i</v>
      </c>
      <c r="BV131" s="223" t="str">
        <f t="shared" ca="1" si="98"/>
        <v>-0.817512233311248+1.04754511721957i</v>
      </c>
      <c r="BW131" s="223" t="str">
        <f t="shared" ca="1" si="99"/>
        <v>0.130243980511455+1.32238932609297i</v>
      </c>
      <c r="BX131" s="223" t="str">
        <f t="shared" ca="1" si="100"/>
        <v>1.00616987922606+0.867928106678377i</v>
      </c>
      <c r="BY131" s="223" t="str">
        <f t="shared" ca="1" si="101"/>
        <v>1.32718721945473-0.0652005271460619i</v>
      </c>
      <c r="BZ131" s="223" t="str">
        <f t="shared" ca="1" si="102"/>
        <v>0.916253065215101-0.962370689863335i</v>
      </c>
      <c r="CA131" s="223" t="str">
        <f t="shared" ca="1" si="103"/>
        <v>-4.55786230258466E-15-1.32878780255694i</v>
      </c>
      <c r="CB131" s="223" t="str">
        <f t="shared" ca="1" si="104"/>
        <v>-0.916253065215108-0.96237068986333i</v>
      </c>
      <c r="CC131" s="223" t="str">
        <f t="shared" ca="1" si="105"/>
        <v>-1.32718721945473-0.0652005271460434i</v>
      </c>
      <c r="CD131" s="223" t="str">
        <f t="shared" ca="1" si="106"/>
        <v>-1.00616987922605+0.867928106678392i</v>
      </c>
      <c r="CE131" s="223" t="str">
        <f t="shared" ca="1" si="107"/>
        <v>-0.130243980511446+1.32238932609298i</v>
      </c>
      <c r="CF131" s="223" t="str">
        <f t="shared" ca="1" si="108"/>
        <v>0.817512233311256+1.04754511721956i</v>
      </c>
      <c r="CG131" s="223" t="str">
        <f t="shared" ca="1" si="109"/>
        <v>1.31440568101705+0.19497366471963i</v>
      </c>
      <c r="CH131" s="223" t="str">
        <f t="shared" ca="1" si="110"/>
        <v>1.08639672727165-0.76512690136836i</v>
      </c>
      <c r="CI131" s="223" t="str">
        <f t="shared" ca="1" si="111"/>
        <v>0.259233640291959-1.3032555175272i</v>
      </c>
      <c r="CJ131" s="223" t="str">
        <f t="shared" ca="1" si="112"/>
        <v>-0.710898311702975-1.12263111245055i</v>
      </c>
      <c r="CK131" s="223" t="str">
        <f t="shared" ca="1" si="113"/>
        <v>-1.28896569734394-0.32286909931852i</v>
      </c>
      <c r="CL131" s="223" t="str">
        <f t="shared" ca="1" si="114"/>
        <v>-1.15616098094876+0.65495710573724i</v>
      </c>
      <c r="CM131" s="223" t="str">
        <f t="shared" ca="1" si="115"/>
        <v>-0.385726738404947+1.27157064589569i</v>
      </c>
      <c r="CN131" s="223" t="str">
        <f t="shared" ca="1" si="116"/>
        <v>0.597438050736438+1.18690555637605i</v>
      </c>
      <c r="CO131" s="223" t="str">
        <f t="shared" ca="1" si="117"/>
        <v>1.25111226938508+0.447655127992759i</v>
      </c>
      <c r="CP131" s="223" t="str">
        <f t="shared" ca="1" si="118"/>
        <v>1.21479077235739-0.538479715142015i</v>
      </c>
      <c r="CQ131" s="223" t="str">
        <f t="shared" ca="1" si="119"/>
        <v>0.508505077167411-1.22763985383298i</v>
      </c>
      <c r="CR131" s="223" t="str">
        <f t="shared" ca="1" si="120"/>
        <v>-0.478224134748448-1.23974945096507i</v>
      </c>
      <c r="CS131" s="223" t="str">
        <f t="shared" ca="1" si="121"/>
        <v>-1.2012099463445-0.56812999307125i</v>
      </c>
      <c r="CT131" s="223" t="str">
        <f t="shared" ca="1" si="122"/>
        <v>-1.2617214645561+0.416816470526909i</v>
      </c>
      <c r="CU131" s="223" t="str">
        <f t="shared" ca="1" si="123"/>
        <v>-0.626386234059474+1.17188621888172i</v>
      </c>
      <c r="CV131" s="223" t="str">
        <f t="shared" ca="1" si="124"/>
        <v>0.354404658918925+1.28065388062531i</v>
      </c>
      <c r="CW131" s="223" t="str">
        <f t="shared" ca="1" si="125"/>
        <v>1.13973931487247+0.683133455745019i</v>
      </c>
      <c r="CX131" s="223" t="str">
        <f t="shared" ca="1" si="126"/>
        <v>1.29650108932402-0.291139055445561i</v>
      </c>
      <c r="CY131" s="223" t="str">
        <f t="shared" ca="1" si="127"/>
        <v>0.738234949100128-1.10484667902439i</v>
      </c>
      <c r="CZ131" s="223" t="str">
        <f t="shared" ca="1" si="128"/>
        <v>-0.227172072486729-1.30922491333849i</v>
      </c>
      <c r="DA131" s="223" t="str">
        <f t="shared" ca="1" si="129"/>
        <v>-1.06729237075333-0.791557969801219i</v>
      </c>
      <c r="DB131" s="223" t="str">
        <f t="shared" ca="1" si="130"/>
        <v>-1.31879469986215+0.162657812107481i</v>
      </c>
      <c r="DC131" s="223" t="str">
        <f t="shared" ca="1" si="131"/>
        <v>-0.842974058020663+1.02716686167744i</v>
      </c>
      <c r="DD131" s="223" t="str">
        <f t="shared" ca="1" si="132"/>
        <v>0.0977516948117089+1.32518739444108i</v>
      </c>
      <c r="DE131" s="223" t="str">
        <f t="shared" ca="1" si="133"/>
        <v>0.98456681766247+0.892359347898645i</v>
      </c>
      <c r="DF131" s="223" t="str">
        <f t="shared" ca="1" si="134"/>
        <v>1.3283875965141-0.0326100851209844i</v>
      </c>
      <c r="DG131" s="223" t="str">
        <f t="shared" ca="1" si="135"/>
        <v>0.939594865945979-0.939594865945988i</v>
      </c>
      <c r="DH131" s="223" t="str">
        <f t="shared" ca="1" si="136"/>
        <v>0.0326100851209707-1.3283875965141i</v>
      </c>
      <c r="DI131" s="223" t="str">
        <f t="shared" ca="1" si="137"/>
        <v>-0.892359347898558-0.98456681766255i</v>
      </c>
      <c r="DJ131" s="223" t="str">
        <f t="shared" ca="1" si="138"/>
        <v>-1.32518739444108-0.0977516948116954i</v>
      </c>
      <c r="DK131" s="223" t="str">
        <f t="shared" ca="1" si="139"/>
        <v>-1.02716686167742+0.842974058020689i</v>
      </c>
      <c r="DL131" s="223" t="str">
        <f t="shared" ca="1" si="140"/>
        <v>-0.16265781210745+1.31879469986216i</v>
      </c>
      <c r="DM131" s="223" t="str">
        <f t="shared" ca="1" si="141"/>
        <v>0.791557969801245+1.06729237075331i</v>
      </c>
      <c r="DN131" s="223" t="str">
        <f t="shared" ca="1" si="142"/>
        <v>1.30922491333847+0.227172072486845i</v>
      </c>
      <c r="DO131" s="223" t="str">
        <f t="shared" ca="1" si="143"/>
        <v>1.10484667902439-0.738234949100139i</v>
      </c>
      <c r="DP131" s="223" t="str">
        <f t="shared" ca="1" si="144"/>
        <v>0.291139055445546-1.29650108932402i</v>
      </c>
      <c r="DQ131" s="223" t="str">
        <f t="shared" ca="1" si="145"/>
        <v>-0.68313345574503-1.13973931487246i</v>
      </c>
      <c r="DR131" s="223" t="str">
        <f t="shared" ca="1" si="146"/>
        <v>-1.28065388062528-0.354404658919039i</v>
      </c>
      <c r="DS131" s="223" t="str">
        <f t="shared" ca="1" si="147"/>
        <v>-1.17188621888171+0.626386234059494i</v>
      </c>
      <c r="DT131" s="223" t="str">
        <f t="shared" ca="1" si="148"/>
        <v>-0.416816470526888+1.26172146455611i</v>
      </c>
      <c r="DU131" s="223" t="str">
        <f t="shared" ca="1" si="149"/>
        <v>0.568129993071271+1.20120994634449i</v>
      </c>
      <c r="DV131" s="223" t="str">
        <f t="shared" ca="1" si="150"/>
        <v>1.23974945096508+0.478224134748427i</v>
      </c>
      <c r="DW131" s="223" t="str">
        <f t="shared" ca="1" si="151"/>
        <v>1.22763985383302-0.50850507716731i</v>
      </c>
      <c r="DX131" s="223" t="str">
        <f t="shared" ca="1" si="152"/>
        <v>0.538479715141993-1.2147907723574i</v>
      </c>
      <c r="DY131" s="223" t="str">
        <f t="shared" ca="1" si="153"/>
        <v>-0.447655127992772-1.25111226938508i</v>
      </c>
      <c r="DZ131" s="223" t="str">
        <f t="shared" ca="1" si="154"/>
        <v>-1.18690555637606-0.597438050736427i</v>
      </c>
      <c r="EA131" s="223" t="str">
        <f t="shared" ca="1" si="155"/>
        <v>-1.27157064589569+0.38572673840496i</v>
      </c>
      <c r="EB131" s="223" t="str">
        <f t="shared" ca="1" si="156"/>
        <v>-0.654957105737343+1.1561609809487i</v>
      </c>
      <c r="EC131" s="223" t="str">
        <f t="shared" ca="1" si="157"/>
        <v>0.322869099318533+1.28896569734394i</v>
      </c>
      <c r="ED131" s="223" t="str">
        <f t="shared" ca="1" si="158"/>
        <v>1.12263111245056+0.710898311702955i</v>
      </c>
      <c r="EE131" s="223" t="str">
        <f t="shared" ca="1" si="159"/>
        <v>1.30325551752719-0.259233640291982i</v>
      </c>
      <c r="EF131" s="223" t="str">
        <f t="shared" ca="1" si="160"/>
        <v>0.765126901368449-1.08639672727159i</v>
      </c>
      <c r="EG131" s="223" t="str">
        <f t="shared" ca="1" si="161"/>
        <v>-0.194973664719654-1.31440568101705i</v>
      </c>
      <c r="EH131" s="223" t="str">
        <f t="shared" ca="1" si="162"/>
        <v>-1.04754511721958-0.817512233311237i</v>
      </c>
      <c r="EI131" s="223" t="str">
        <f t="shared" ca="1" si="163"/>
        <v>-1.32238932609297+0.130243980511469i</v>
      </c>
      <c r="EJ131" s="223" t="str">
        <f t="shared" ca="1" si="164"/>
        <v>-0.867928106678381+1.00616987922606i</v>
      </c>
      <c r="EK131" s="223" t="str">
        <f t="shared" ca="1" si="165"/>
        <v>0.065200527146057+1.32718721945473i</v>
      </c>
      <c r="EL131" s="223" t="str">
        <f t="shared" ca="1" si="166"/>
        <v>0.962370689863339+0.916253065215098i</v>
      </c>
      <c r="EM131" s="223" t="str">
        <f t="shared" ca="1" si="167"/>
        <v>1.32878780255694-9.11572460516932E-15i</v>
      </c>
      <c r="EN131" s="223"/>
      <c r="EO131" s="223"/>
      <c r="EP131" s="223"/>
    </row>
    <row r="132" spans="1:146" ht="15.75" thickBot="1">
      <c r="A132" s="257">
        <f t="shared" si="168"/>
        <v>6.2500000000000023E-4</v>
      </c>
      <c r="B132" s="256">
        <v>32</v>
      </c>
      <c r="C132" s="230">
        <f t="shared" si="169"/>
        <v>6400</v>
      </c>
      <c r="D132" s="229">
        <f t="shared" si="170"/>
        <v>40212.385965949354</v>
      </c>
      <c r="E132" s="229" t="str">
        <f t="shared" si="171"/>
        <v>40212.3859659494i</v>
      </c>
      <c r="F132" s="229" t="str">
        <f t="shared" si="172"/>
        <v>2.82027521978371-0.350109584338485i</v>
      </c>
      <c r="G132" s="229" t="str">
        <f t="shared" si="173"/>
        <v>-0.24355712896756+0.0459587086340017i</v>
      </c>
      <c r="H132" s="229" t="str">
        <f t="shared" si="38"/>
        <v>0.585735264609654+0.0128045418068555i</v>
      </c>
      <c r="I132" s="229" t="str">
        <f t="shared" si="174"/>
        <v>-0.343896000370506-0.0518932467327719i</v>
      </c>
      <c r="J132" s="255" t="str">
        <f ca="1">IMPRODUCT(1/N_FFT2,AU100)</f>
        <v>0.00547993882342297-2.28755833752347E-06i</v>
      </c>
      <c r="K132" s="254" t="str">
        <f t="shared" ca="1" si="175"/>
        <v>-0.00188464775247944-0.000283585135281495i</v>
      </c>
      <c r="N132" s="246">
        <f t="shared" ca="1" si="176"/>
        <v>1.3383228858902976</v>
      </c>
      <c r="O132" s="223">
        <f t="shared" ca="1" si="39"/>
        <v>-1.3286771141097022</v>
      </c>
      <c r="P132" s="223" t="str">
        <f t="shared" ca="1" si="40"/>
        <v>-0.939516597394343+0.939516597394342i</v>
      </c>
      <c r="Q132" s="223" t="str">
        <f t="shared" ca="1" si="41"/>
        <v>4.63901802233552E-15+1.3286771141097i</v>
      </c>
      <c r="R132" s="223" t="str">
        <f t="shared" ca="1" si="42"/>
        <v>0.939516597394338+0.939516597394347i</v>
      </c>
      <c r="S132" s="223" t="str">
        <f t="shared" ca="1" si="43"/>
        <v>1.3286771141097+4.29314085959827E-15i</v>
      </c>
      <c r="T132" s="223" t="str">
        <f t="shared" ca="1" si="44"/>
        <v>0.939516597394345-0.939516597394341i</v>
      </c>
      <c r="U132" s="223" t="str">
        <f t="shared" ca="1" si="45"/>
        <v>2.44174007013592E-16-1.3286771141097i</v>
      </c>
      <c r="V132" s="223" t="str">
        <f t="shared" ca="1" si="46"/>
        <v>-0.939516597394345-0.939516597394341i</v>
      </c>
      <c r="W132" s="223" t="str">
        <f t="shared" ca="1" si="47"/>
        <v>-1.3286771141097+4.39484401532193E-15i</v>
      </c>
      <c r="X132" s="223" t="str">
        <f t="shared" ca="1" si="48"/>
        <v>-0.939516597394347+0.939516597394338i</v>
      </c>
      <c r="Y132" s="223" t="str">
        <f t="shared" ca="1" si="49"/>
        <v>-3.94726369686102E-15+1.3286771141097i</v>
      </c>
      <c r="Z132" s="223" t="str">
        <f t="shared" ca="1" si="50"/>
        <v>0.939516597394342+0.939516597394343i</v>
      </c>
      <c r="AA132" s="223" t="str">
        <f t="shared" ca="1" si="51"/>
        <v>1.3286771141097+4.88348014027184E-16i</v>
      </c>
      <c r="AB132" s="223" t="str">
        <f t="shared" ca="1" si="52"/>
        <v>0.939516597394369-0.939516597394317i</v>
      </c>
      <c r="AC132" s="223" t="str">
        <f t="shared" ca="1" si="53"/>
        <v>-3.24731261563486E-14-1.3286771141097i</v>
      </c>
      <c r="AD132" s="223" t="str">
        <f t="shared" ca="1" si="54"/>
        <v>-0.939516597394319-0.939516597394366i</v>
      </c>
      <c r="AE132" s="223" t="str">
        <f t="shared" ca="1" si="55"/>
        <v>-1.3286771141097+3.71121441786842E-14i</v>
      </c>
      <c r="AF132" s="223" t="str">
        <f t="shared" ca="1" si="56"/>
        <v>-0.939516597394362+0.939516597394323i</v>
      </c>
      <c r="AG132" s="223" t="str">
        <f t="shared" ca="1" si="57"/>
        <v>3.93909575220163E-14+1.3286771141097i</v>
      </c>
      <c r="AH132" s="223" t="str">
        <f t="shared" ca="1" si="58"/>
        <v>0.939516597394326+0.939516597394359i</v>
      </c>
      <c r="AI132" s="223" t="str">
        <f t="shared" ca="1" si="59"/>
        <v>1.3286771141097-4.40299755443517E-14i</v>
      </c>
      <c r="AJ132" s="223" t="str">
        <f t="shared" ca="1" si="60"/>
        <v>0.939516597394355-0.93951659739433i</v>
      </c>
      <c r="AK132" s="223" t="str">
        <f t="shared" ca="1" si="61"/>
        <v>-4.86689935666873E-14-1.3286771141097i</v>
      </c>
      <c r="AL132" s="223" t="str">
        <f t="shared" ca="1" si="62"/>
        <v>-0.939516597394331-0.939516597394354i</v>
      </c>
      <c r="AM132" s="223" t="str">
        <f t="shared" ca="1" si="63"/>
        <v>-1.3286771141097+5.56682162680261E-14i</v>
      </c>
      <c r="AN132" s="223" t="str">
        <f t="shared" ca="1" si="64"/>
        <v>-0.939516597394349+0.939516597394337i</v>
      </c>
      <c r="AO132" s="223" t="str">
        <f t="shared" ca="1" si="65"/>
        <v>5.79470296113584E-14+1.3286771141097i</v>
      </c>
      <c r="AP132" s="223" t="str">
        <f t="shared" ca="1" si="66"/>
        <v>0.939516597394338+0.939516597394347i</v>
      </c>
      <c r="AQ132" s="223" t="str">
        <f t="shared" ca="1" si="67"/>
        <v>1.3286771141097-6.49462523126973E-14i</v>
      </c>
      <c r="AR132" s="223" t="str">
        <f t="shared" ca="1" si="68"/>
        <v>1.3286771141097-6.49462523126973E-14i</v>
      </c>
      <c r="AS132" s="223" t="str">
        <f t="shared" ca="1" si="69"/>
        <v>6.49463963681586E-14-1.3286771141097i</v>
      </c>
      <c r="AT132" s="223" t="str">
        <f t="shared" ca="1" si="70"/>
        <v>-0.939516597394345-0.939516597394341i</v>
      </c>
      <c r="AU132" s="223" t="str">
        <f t="shared" ca="1" si="71"/>
        <v>-1.3286771141097-6.26675830248264E-14i</v>
      </c>
      <c r="AV132" s="223" t="str">
        <f t="shared" ca="1" si="72"/>
        <v>-0.939516597394337+0.939516597394349i</v>
      </c>
      <c r="AW132" s="223" t="str">
        <f t="shared" ca="1" si="73"/>
        <v>-5.56683603234876E-14+1.3286771141097i</v>
      </c>
      <c r="AX132" s="223" t="str">
        <f t="shared" ca="1" si="74"/>
        <v>0.939516597394351+0.939516597394334i</v>
      </c>
      <c r="AY132" s="223" t="str">
        <f t="shared" ca="1" si="75"/>
        <v>1.3286771141097+5.33895469801554E-14i</v>
      </c>
      <c r="AZ132" s="223" t="str">
        <f t="shared" ca="1" si="76"/>
        <v>0.93951659739433-0.939516597394355i</v>
      </c>
      <c r="BA132" s="223" t="str">
        <f t="shared" ca="1" si="77"/>
        <v>4.63903242788165E-14-1.3286771141097i</v>
      </c>
      <c r="BB132" s="223" t="str">
        <f t="shared" ca="1" si="78"/>
        <v>-0.939516597394358-0.939516597394327i</v>
      </c>
      <c r="BC132" s="223" t="str">
        <f t="shared" ca="1" si="79"/>
        <v>-1.3286771141097-4.41115109354843E-14i</v>
      </c>
      <c r="BD132" s="223" t="str">
        <f t="shared" ca="1" si="80"/>
        <v>-0.939516597394326+0.939516597394359i</v>
      </c>
      <c r="BE132" s="223" t="str">
        <f t="shared" ca="1" si="81"/>
        <v>-3.71122882341455E-14+1.3286771141097i</v>
      </c>
      <c r="BF132" s="223" t="str">
        <f t="shared" ca="1" si="82"/>
        <v>0.939516597394367+0.939516597394318i</v>
      </c>
      <c r="BG132" s="223" t="str">
        <f t="shared" ca="1" si="83"/>
        <v>1.3286771141097+3.48334748908134E-14i</v>
      </c>
      <c r="BH132" s="223" t="str">
        <f t="shared" ca="1" si="84"/>
        <v>0.939516597394317-0.939516597394369i</v>
      </c>
      <c r="BI132" s="223" t="str">
        <f t="shared" ca="1" si="85"/>
        <v>3.25546615474812E-14-1.3286771141097i</v>
      </c>
      <c r="BJ132" s="223" t="str">
        <f t="shared" ca="1" si="86"/>
        <v>-0.93951659739437-0.939516597394315i</v>
      </c>
      <c r="BK132" s="223" t="str">
        <f t="shared" ca="1" si="87"/>
        <v>-1.3286771141097-2.08350294881355E-14i</v>
      </c>
      <c r="BL132" s="223" t="str">
        <f t="shared" ca="1" si="88"/>
        <v>-0.939516597394313+0.939516597394373i</v>
      </c>
      <c r="BM132" s="223" t="str">
        <f t="shared" ca="1" si="89"/>
        <v>-1.85562161448034E-14+1.3286771141097i</v>
      </c>
      <c r="BN132" s="223" t="str">
        <f t="shared" ca="1" si="90"/>
        <v>0.939516597394374+0.939516597394311i</v>
      </c>
      <c r="BO132" s="223" t="str">
        <f t="shared" ca="1" si="91"/>
        <v>1.3286771141097+1.62774028014713E-14i</v>
      </c>
      <c r="BP132" s="223" t="str">
        <f t="shared" ca="1" si="92"/>
        <v>0.939516597394303-0.939516597394382i</v>
      </c>
      <c r="BQ132" s="223" t="str">
        <f t="shared" ca="1" si="93"/>
        <v>1.39985894581391E-14-1.3286771141097i</v>
      </c>
      <c r="BR132" s="223" t="str">
        <f t="shared" ca="1" si="94"/>
        <v>-0.939516597394383-0.939516597394302i</v>
      </c>
      <c r="BS132" s="223" t="str">
        <f t="shared" ca="1" si="95"/>
        <v>-1.3286771141097-1.1719776114807E-14i</v>
      </c>
      <c r="BT132" s="223" t="str">
        <f t="shared" ca="1" si="96"/>
        <v>-0.939516597394394+0.939516597394291i</v>
      </c>
      <c r="BU132" s="223" t="str">
        <f t="shared" ca="1" si="97"/>
        <v>-1.4405546136495E-19+1.3286771141097i</v>
      </c>
      <c r="BV132" s="223" t="str">
        <f t="shared" ca="1" si="98"/>
        <v>0.939516597394293+0.939516597394392i</v>
      </c>
      <c r="BW132" s="223" t="str">
        <f t="shared" ca="1" si="99"/>
        <v>1.3286771141097-2.27866928787079E-15i</v>
      </c>
      <c r="BX132" s="223" t="str">
        <f t="shared" ca="1" si="100"/>
        <v>0.939516597394383-0.939516597394302i</v>
      </c>
      <c r="BY132" s="223" t="str">
        <f t="shared" ca="1" si="101"/>
        <v>-4.55748263120295E-15-1.3286771141097i</v>
      </c>
      <c r="BZ132" s="223" t="str">
        <f t="shared" ca="1" si="102"/>
        <v>-0.939516597394303-0.939516597394382i</v>
      </c>
      <c r="CA132" s="223" t="str">
        <f t="shared" ca="1" si="103"/>
        <v>-1.3286771141097+6.83629597453511E-15i</v>
      </c>
      <c r="CB132" s="223" t="str">
        <f t="shared" ca="1" si="104"/>
        <v>-0.939516597394381+0.939516597394305i</v>
      </c>
      <c r="CC132" s="223" t="str">
        <f t="shared" ca="1" si="105"/>
        <v>1.85559280338807E-14+1.3286771141097i</v>
      </c>
      <c r="CD132" s="223" t="str">
        <f t="shared" ca="1" si="106"/>
        <v>0.939516597394306+0.939516597394379i</v>
      </c>
      <c r="CE132" s="223" t="str">
        <f t="shared" ca="1" si="107"/>
        <v>1.3286771141097-2.08347413772129E-14i</v>
      </c>
      <c r="CF132" s="223" t="str">
        <f t="shared" ca="1" si="108"/>
        <v>0.939516597394378-0.939516597394307i</v>
      </c>
      <c r="CG132" s="223" t="str">
        <f t="shared" ca="1" si="109"/>
        <v>-2.31135547205451E-14-1.3286771141097i</v>
      </c>
      <c r="CH132" s="223" t="str">
        <f t="shared" ca="1" si="110"/>
        <v>-0.939516597394317-0.939516597394369i</v>
      </c>
      <c r="CI132" s="223" t="str">
        <f t="shared" ca="1" si="111"/>
        <v>-1.3286771141097+2.53923680638772E-14i</v>
      </c>
      <c r="CJ132" s="223" t="str">
        <f t="shared" ca="1" si="112"/>
        <v>-0.939516597394367+0.939516597394318i</v>
      </c>
      <c r="CK132" s="223" t="str">
        <f t="shared" ca="1" si="113"/>
        <v>3.71120001232227E-14+1.3286771141097i</v>
      </c>
      <c r="CL132" s="223" t="str">
        <f t="shared" ca="1" si="114"/>
        <v>0.939516597394319+0.939516597394366i</v>
      </c>
      <c r="CM132" s="223" t="str">
        <f t="shared" ca="1" si="115"/>
        <v>1.3286771141097-3.93908134665549E-14i</v>
      </c>
      <c r="CN132" s="223" t="str">
        <f t="shared" ca="1" si="116"/>
        <v>0.939516597394365-0.939516597394321i</v>
      </c>
      <c r="CO132" s="223" t="str">
        <f t="shared" ca="1" si="117"/>
        <v>-4.1669626809887E-14-1.3286771141097i</v>
      </c>
      <c r="CP132" s="223" t="str">
        <f t="shared" ca="1" si="118"/>
        <v>-0.93951659739433-0.939516597394355i</v>
      </c>
      <c r="CQ132" s="223" t="str">
        <f t="shared" ca="1" si="119"/>
        <v>-1.3286771141097+4.39484401532193E-14i</v>
      </c>
      <c r="CR132" s="223" t="str">
        <f t="shared" ca="1" si="120"/>
        <v>-0.939516597394354+0.939516597394331i</v>
      </c>
      <c r="CS132" s="223" t="str">
        <f t="shared" ca="1" si="121"/>
        <v>4.62272534965514E-14+1.3286771141097i</v>
      </c>
      <c r="CT132" s="223" t="str">
        <f t="shared" ca="1" si="122"/>
        <v>0.939516597394333+0.939516597394353i</v>
      </c>
      <c r="CU132" s="223" t="str">
        <f t="shared" ca="1" si="123"/>
        <v>1.3286771141097-5.7946885555897E-14i</v>
      </c>
      <c r="CV132" s="223" t="str">
        <f t="shared" ca="1" si="124"/>
        <v>0.939516597394345-0.939516597394341i</v>
      </c>
      <c r="CW132" s="223" t="str">
        <f t="shared" ca="1" si="125"/>
        <v>-6.96665176152425E-14-1.3286771141097i</v>
      </c>
      <c r="CX132" s="223" t="str">
        <f t="shared" ca="1" si="126"/>
        <v>-0.939516597394335-0.93951659739435i</v>
      </c>
      <c r="CY132" s="223" t="str">
        <f t="shared" ca="1" si="127"/>
        <v>-1.3286771141097-6.96669497816267E-14i</v>
      </c>
      <c r="CZ132" s="223" t="str">
        <f t="shared" ca="1" si="128"/>
        <v>-0.939516597394341+0.939516597394345i</v>
      </c>
      <c r="DA132" s="223" t="str">
        <f t="shared" ca="1" si="129"/>
        <v>-5.79473177222811E-14+1.3286771141097i</v>
      </c>
      <c r="DB132" s="223" t="str">
        <f t="shared" ca="1" si="130"/>
        <v>0.939516597394353+0.939516597394333i</v>
      </c>
      <c r="DC132" s="223" t="str">
        <f t="shared" ca="1" si="131"/>
        <v>1.3286771141097+6.51093230949623E-14i</v>
      </c>
      <c r="DD132" s="223" t="str">
        <f t="shared" ca="1" si="132"/>
        <v>0.939516597394338-0.939516597394347i</v>
      </c>
      <c r="DE132" s="223" t="str">
        <f t="shared" ca="1" si="133"/>
        <v>5.33896910356167E-14-1.3286771141097i</v>
      </c>
      <c r="DF132" s="223" t="str">
        <f t="shared" ca="1" si="134"/>
        <v>-0.939516597394355-0.93951659739433i</v>
      </c>
      <c r="DG132" s="223" t="str">
        <f t="shared" ca="1" si="135"/>
        <v>-1.3286771141097-4.16700589762712E-14i</v>
      </c>
      <c r="DH132" s="223" t="str">
        <f t="shared" ca="1" si="136"/>
        <v>-0.939516597394334+0.939516597394351i</v>
      </c>
      <c r="DI132" s="223" t="str">
        <f t="shared" ca="1" si="137"/>
        <v>-4.88320643489525E-14+1.3286771141097i</v>
      </c>
      <c r="DJ132" s="223" t="str">
        <f t="shared" ca="1" si="138"/>
        <v>0.939516597394359+0.939516597394326i</v>
      </c>
      <c r="DK132" s="223" t="str">
        <f t="shared" ca="1" si="139"/>
        <v>1.3286771141097+3.71124322896069E-14i</v>
      </c>
      <c r="DL132" s="223" t="str">
        <f t="shared" ca="1" si="140"/>
        <v>0.939516597394318-0.939516597394367i</v>
      </c>
      <c r="DM132" s="223" t="str">
        <f t="shared" ca="1" si="141"/>
        <v>4.42744376622881E-14-1.3286771141097i</v>
      </c>
      <c r="DN132" s="223" t="str">
        <f t="shared" ca="1" si="142"/>
        <v>-0.939516597394362-0.939516597394323i</v>
      </c>
      <c r="DO132" s="223" t="str">
        <f t="shared" ca="1" si="143"/>
        <v>-1.3286771141097-3.25548056029425E-14i</v>
      </c>
      <c r="DP132" s="223" t="str">
        <f t="shared" ca="1" si="144"/>
        <v>-0.939516597394315+0.93951659739437i</v>
      </c>
      <c r="DQ132" s="223" t="str">
        <f t="shared" ca="1" si="145"/>
        <v>-2.0835173543597E-14+1.3286771141097i</v>
      </c>
      <c r="DR132" s="223" t="str">
        <f t="shared" ca="1" si="146"/>
        <v>0.939516597394366+0.939516597394319i</v>
      </c>
      <c r="DS132" s="223" t="str">
        <f t="shared" ca="1" si="147"/>
        <v>1.3286771141097+2.79971789162782E-14i</v>
      </c>
      <c r="DT132" s="223" t="str">
        <f t="shared" ca="1" si="148"/>
        <v>0.939516597394311-0.939516597394374i</v>
      </c>
      <c r="DU132" s="223" t="str">
        <f t="shared" ca="1" si="149"/>
        <v>1.62775468569327E-14-1.3286771141097i</v>
      </c>
      <c r="DV132" s="223" t="str">
        <f t="shared" ca="1" si="150"/>
        <v>-0.939516597394382-0.939516597394303i</v>
      </c>
      <c r="DW132" s="223" t="str">
        <f t="shared" ca="1" si="151"/>
        <v>-1.3286771141097-2.34395522296138E-14i</v>
      </c>
      <c r="DX132" s="223" t="str">
        <f t="shared" ca="1" si="152"/>
        <v>-0.939516597394309+0.939516597394377i</v>
      </c>
      <c r="DY132" s="223" t="str">
        <f t="shared" ca="1" si="153"/>
        <v>-1.17199201702683E-14+1.3286771141097i</v>
      </c>
      <c r="DZ132" s="223" t="str">
        <f t="shared" ca="1" si="154"/>
        <v>0.939516597394386+0.939516597394299i</v>
      </c>
      <c r="EA132" s="223" t="str">
        <f t="shared" ca="1" si="155"/>
        <v>1.3286771141097+2.88110922729902E-19i</v>
      </c>
      <c r="EB132" s="223" t="str">
        <f t="shared" ca="1" si="156"/>
        <v>0.939516597394386-0.939516597394299i</v>
      </c>
      <c r="EC132" s="223" t="str">
        <f t="shared" ca="1" si="157"/>
        <v>7.162293483604E-15-1.3286771141097i</v>
      </c>
      <c r="ED132" s="223" t="str">
        <f t="shared" ca="1" si="158"/>
        <v>-0.939516597394295-0.93951659739439i</v>
      </c>
      <c r="EE132" s="223" t="str">
        <f t="shared" ca="1" si="159"/>
        <v>-1.3286771141097+4.55733857574159E-15i</v>
      </c>
      <c r="EF132" s="223" t="str">
        <f t="shared" ca="1" si="160"/>
        <v>-0.939516597394382+0.939516597394303i</v>
      </c>
      <c r="EG132" s="223" t="str">
        <f t="shared" ca="1" si="161"/>
        <v>1.62769706350872E-14+1.3286771141097i</v>
      </c>
      <c r="EH132" s="223" t="str">
        <f t="shared" ca="1" si="162"/>
        <v>0.939516597394298+0.939516597394387i</v>
      </c>
      <c r="EI132" s="223" t="str">
        <f t="shared" ca="1" si="163"/>
        <v>1.3286771141097-9.11496526240591E-15i</v>
      </c>
      <c r="EJ132" s="223" t="str">
        <f t="shared" ca="1" si="164"/>
        <v>0.939516597394379-0.939516597394306i</v>
      </c>
      <c r="EK132" s="223" t="str">
        <f t="shared" ca="1" si="165"/>
        <v>-2.08345973217515E-14-1.3286771141097i</v>
      </c>
      <c r="EL132" s="223" t="str">
        <f t="shared" ca="1" si="166"/>
        <v>-0.939516597394315-0.93951659739437i</v>
      </c>
      <c r="EM132" s="223" t="str">
        <f t="shared" ca="1" si="167"/>
        <v>-1.3286771141097-5.15013256147682E-13i</v>
      </c>
      <c r="EN132" s="223"/>
      <c r="EO132" s="223"/>
      <c r="EP132" s="223"/>
    </row>
    <row r="133" spans="1:146" ht="15.75" thickBot="1">
      <c r="A133" s="257">
        <f t="shared" si="168"/>
        <v>6.4453125000000025E-4</v>
      </c>
      <c r="B133" s="256">
        <v>33</v>
      </c>
      <c r="C133" s="230">
        <f t="shared" si="169"/>
        <v>6600</v>
      </c>
      <c r="D133" s="229">
        <f t="shared" si="170"/>
        <v>41469.023027385272</v>
      </c>
      <c r="E133" s="229" t="str">
        <f t="shared" si="171"/>
        <v>41469.0230273853i</v>
      </c>
      <c r="F133" s="229" t="str">
        <f t="shared" ref="F133:F164" si="177">IF(freq_ratio2&gt;1,IMPRODUCT(Kth_2/(2/rload2-Kfeed2/Gdc_ccm2),IMDIV(COMPLEX(1,Rc_2*Coutput2*microF2*miliOhm2*D133),IMSUM(1,IMPRODUCT(E133,1/omega1_2),IMPRODUCT(E133,E133,1/omega2_2),IMPRODUCT(E133,E133,E133,1/omega3_2)))),IMPRODUCT(Kth_2/(2/rload2-Kfeed2/Gdc_dcm2),(IMDIV(COMPLEX(1,Rc_2*Coutput2*microF2*miliOhm2*D133),IMSUM(1,IMDIV(E133,omegat2),IMDIV(IMPRODUCT(E133,E133),omegapole0^2*(1-2*Gdc_dcm2/(Kfeed2*rload2))))))))</f>
        <v>2.81853818815658-0.355866359674686i</v>
      </c>
      <c r="G133" s="229" t="str">
        <f t="shared" ref="G133:G164" si="178">IMPRODUCT(IMPRODUCT(-currentransferratio2*RFB_2/(Rfeedforward2),IMDIV(COMPLEX(1,(Rfeedforward2*kiliOhm2+q_Rz_Cz_2*Rzero2)*q_Rz_Cz_2*Czero2*nanoF2*D133),IMPRODUCT(COMPLEX(1,q_Rz_Cz_2*Rzero2*Czero2*nanoF2*D133),COMPLEX(1,D133/(2*PI()*F_roll2*kilihertz2))))),IMSUM(feedtype2,IMDIV(COMPLEX(1,Rvolt2*Cvolt2*nanoF2*kiliOhm2*D133),IMPRODUCT(Rupper2*kiliOhm2*(Cvolt2*nanoF2+Cforward2*picoF2),COMPLEX(1,Rvolt2*Cvolt2*Cforward2*picoF2*nanoF2*kiliOhm2*D133/(Cvolt2*nanoF2+Cforward2*picoF2)),E133))))</f>
        <v>-0.243221039493728+0.0471006260347417i</v>
      </c>
      <c r="H133" s="229" t="str">
        <f t="shared" ref="H133:H160" si="179">IF(freq_ratio2&gt;1,IMPRODUCT(M67,IMDIV((IMPRODUCT(COMPLEX(1,Rc_2*Coutput2*microF2*miliOhm2*D133),IMSUM(1,IMDIV(E133,omega4_2),IMDIV(IMPRODUCT(E133,E133),omega5_2)))),IMSUM(1,IMPRODUCT(E133,1/omega1_2),IMPRODUCT(E133,E133,1/omega2_2),IMPRODUCT(E133,E133,E133,1/omega3_2)))),IMPRODUCT(M67,(IMDIV(IMPRODUCT(COMPLEX(1,Rc_2*Coutput2*microF2*miliOhm2*D133),COMPLEX(1,-Kfeed2*effectiveL2*PI()^2*D133/(8*ratio2^2*Gdc_dcm2))),IMSUM(1,IMDIV(E133,omegat2),IMDIV(IMPRODUCT(E133,E133),omegapole0^2*(1-2*Gdc_dcm2/(Kfeed2*rload2))))))))</f>
        <v>0.585884948822302+0.0142086545191944i</v>
      </c>
      <c r="I133" s="229" t="str">
        <f t="shared" si="174"/>
        <v>-0.344027940733517-0.0537265849805764i</v>
      </c>
      <c r="J133" s="255" t="str">
        <f ca="1">IMPRODUCT(1/N_FFT2,AV100)</f>
        <v>-0.0167258813393584-0.000142198583148857i</v>
      </c>
      <c r="K133" s="254" t="str">
        <f t="shared" ca="1" si="175"/>
        <v>0.00574653066987097+0.000947544770890001i</v>
      </c>
      <c r="N133" s="246">
        <f t="shared" ca="1" si="176"/>
        <v>1.3384420373811154</v>
      </c>
      <c r="O133" s="223">
        <f t="shared" ca="1" si="39"/>
        <v>-1.3285579626188844</v>
      </c>
      <c r="P133" s="223" t="str">
        <f t="shared" ca="1" si="40"/>
        <v>-0.916094581258993+0.962204228958671i</v>
      </c>
      <c r="Q133" s="223" t="str">
        <f t="shared" ca="1" si="41"/>
        <v>0.0651892494348852+1.32695765636894i</v>
      </c>
      <c r="R133" s="223" t="str">
        <f t="shared" ca="1" si="42"/>
        <v>1.00599584239165+0.867777981472651i</v>
      </c>
      <c r="S133" s="223" t="str">
        <f t="shared" ca="1" si="43"/>
        <v>1.32216059289705-0.130221452257964i</v>
      </c>
      <c r="T133" s="223" t="str">
        <f t="shared" ca="1" si="44"/>
        <v>0.817370828520576-1.04736392372548i</v>
      </c>
      <c r="U133" s="223" t="str">
        <f t="shared" ca="1" si="45"/>
        <v>-0.194939940196515-1.31417832874927i</v>
      </c>
      <c r="V133" s="223" t="str">
        <f t="shared" ca="1" si="46"/>
        <v>-1.08620881362881-0.764994557649357i</v>
      </c>
      <c r="W133" s="223" t="str">
        <f t="shared" ca="1" si="47"/>
        <v>-1.30303009389911+0.259188800744412i</v>
      </c>
      <c r="X133" s="223" t="str">
        <f t="shared" ca="1" si="48"/>
        <v>-0.710775347883151+1.12243693135945i</v>
      </c>
      <c r="Y133" s="223" t="str">
        <f t="shared" ca="1" si="49"/>
        <v>0.322813252769042+1.28874274542079i</v>
      </c>
      <c r="Z133" s="223" t="str">
        <f t="shared" ca="1" si="50"/>
        <v>1.15596100020858+0.654843818047338i</v>
      </c>
      <c r="AA133" s="223" t="str">
        <f t="shared" ca="1" si="51"/>
        <v>1.27135070278822-0.385660019392664i</v>
      </c>
      <c r="AB133" s="223" t="str">
        <f t="shared" ca="1" si="52"/>
        <v>0.59733471209634-1.18670025775797i</v>
      </c>
      <c r="AC133" s="223" t="str">
        <f t="shared" ca="1" si="53"/>
        <v>-0.447577697249792-1.25089586495544i</v>
      </c>
      <c r="AD133" s="223" t="str">
        <f t="shared" ca="1" si="54"/>
        <v>-1.2145806504438-0.538386574503443i</v>
      </c>
      <c r="AE133" s="223" t="str">
        <f t="shared" ca="1" si="55"/>
        <v>-1.22742750941848+0.50841712123097i</v>
      </c>
      <c r="AF133" s="223" t="str">
        <f t="shared" ca="1" si="56"/>
        <v>-0.478141416495592+1.23953501195796i</v>
      </c>
      <c r="AG133" s="223" t="str">
        <f t="shared" ca="1" si="57"/>
        <v>0.568031723835021+1.20100217350139i</v>
      </c>
      <c r="AH133" s="223" t="str">
        <f t="shared" ca="1" si="58"/>
        <v>1.26150322505792+0.416744373935037i</v>
      </c>
      <c r="AI133" s="223" t="str">
        <f t="shared" ca="1" si="59"/>
        <v>1.1716835181529-0.626277888262773i</v>
      </c>
      <c r="AJ133" s="223" t="str">
        <f t="shared" ca="1" si="60"/>
        <v>0.3543433576753-1.28043236639404i</v>
      </c>
      <c r="AK133" s="223" t="str">
        <f t="shared" ca="1" si="61"/>
        <v>-0.683015294402113-1.1395421745819i</v>
      </c>
      <c r="AL133" s="223" t="str">
        <f t="shared" ca="1" si="62"/>
        <v>-1.29627683400688-0.291088697230118i</v>
      </c>
      <c r="AM133" s="223" t="str">
        <f t="shared" ca="1" si="63"/>
        <v>-1.10465557410022+0.738107256872171i</v>
      </c>
      <c r="AN133" s="223" t="str">
        <f t="shared" ca="1" si="64"/>
        <v>-0.227132778616815+1.3089984571862i</v>
      </c>
      <c r="AO133" s="223" t="str">
        <f t="shared" ca="1" si="65"/>
        <v>0.791421054309973+1.06710776158405i</v>
      </c>
      <c r="AP133" s="223" t="str">
        <f t="shared" ca="1" si="66"/>
        <v>1.3185665884274+0.162629677245476i</v>
      </c>
      <c r="AQ133" s="223" t="str">
        <f t="shared" ca="1" si="67"/>
        <v>1.02698919300272-0.842828249107534i</v>
      </c>
      <c r="AR133" s="223" t="str">
        <f t="shared" ca="1" si="68"/>
        <v>1.02698919300272-0.842828249107534i</v>
      </c>
      <c r="AS133" s="223" t="str">
        <f t="shared" ca="1" si="69"/>
        <v>-0.892204996830064-0.984396517501715i</v>
      </c>
      <c r="AT133" s="223" t="str">
        <f t="shared" ca="1" si="70"/>
        <v>-1.32815782579954-0.0326044445665317i</v>
      </c>
      <c r="AU133" s="223" t="str">
        <f t="shared" ca="1" si="71"/>
        <v>-0.939432344567191+0.939432344567203i</v>
      </c>
      <c r="AV133" s="223" t="str">
        <f t="shared" ca="1" si="72"/>
        <v>0.0326044445665456+1.32815782579954i</v>
      </c>
      <c r="AW133" s="223" t="str">
        <f t="shared" ca="1" si="73"/>
        <v>0.984396517501725+0.892204996830053i</v>
      </c>
      <c r="AX133" s="223" t="str">
        <f t="shared" ca="1" si="74"/>
        <v>1.3249581772643-0.097734786736855i</v>
      </c>
      <c r="AY133" s="223" t="str">
        <f t="shared" ca="1" si="75"/>
        <v>0.842828249107523-1.02698919300272i</v>
      </c>
      <c r="AZ133" s="223" t="str">
        <f t="shared" ca="1" si="76"/>
        <v>-0.162629677245491-1.3185665884274i</v>
      </c>
      <c r="BA133" s="223" t="str">
        <f t="shared" ca="1" si="77"/>
        <v>-1.06710776158407-0.791421054309959i</v>
      </c>
      <c r="BB133" s="223" t="str">
        <f t="shared" ca="1" si="78"/>
        <v>-1.3089984571862+0.227132778616829i</v>
      </c>
      <c r="BC133" s="223" t="str">
        <f t="shared" ca="1" si="79"/>
        <v>-0.738107256872267+1.10465557410015i</v>
      </c>
      <c r="BD133" s="223" t="str">
        <f t="shared" ca="1" si="80"/>
        <v>0.291088697230131+1.29627683400688i</v>
      </c>
      <c r="BE133" s="223" t="str">
        <f t="shared" ca="1" si="81"/>
        <v>1.1395421745819+0.683015294402097i</v>
      </c>
      <c r="BF133" s="223" t="str">
        <f t="shared" ca="1" si="82"/>
        <v>1.28043236639403-0.354343357675318i</v>
      </c>
      <c r="BG133" s="223" t="str">
        <f t="shared" ca="1" si="83"/>
        <v>0.626277888262761-1.17168351815291i</v>
      </c>
      <c r="BH133" s="223" t="str">
        <f t="shared" ca="1" si="84"/>
        <v>-0.416744373935055-1.26150322505791i</v>
      </c>
      <c r="BI133" s="223" t="str">
        <f t="shared" ca="1" si="85"/>
        <v>-1.20100217350134-0.568031723835129i</v>
      </c>
      <c r="BJ133" s="223" t="str">
        <f t="shared" ca="1" si="86"/>
        <v>-1.23953501195796+0.47814141649561i</v>
      </c>
      <c r="BK133" s="223" t="str">
        <f t="shared" ca="1" si="87"/>
        <v>-0.508417121230955+1.22742750941849i</v>
      </c>
      <c r="BL133" s="223" t="str">
        <f t="shared" ca="1" si="88"/>
        <v>0.538386574503453+1.2145806504438i</v>
      </c>
      <c r="BM133" s="223" t="str">
        <f t="shared" ca="1" si="89"/>
        <v>1.25089586495544+0.447577697249777i</v>
      </c>
      <c r="BN133" s="223" t="str">
        <f t="shared" ca="1" si="90"/>
        <v>1.18670025775802-0.597334712096234i</v>
      </c>
      <c r="BO133" s="223" t="str">
        <f t="shared" ca="1" si="91"/>
        <v>0.385660019392622-1.27135070278823i</v>
      </c>
      <c r="BP133" s="223" t="str">
        <f t="shared" ca="1" si="92"/>
        <v>-0.65484381804735-1.15596100020858i</v>
      </c>
      <c r="BQ133" s="223" t="str">
        <f t="shared" ca="1" si="93"/>
        <v>-1.28874274542079-0.322813252769058i</v>
      </c>
      <c r="BR133" s="223" t="str">
        <f t="shared" ca="1" si="94"/>
        <v>-1.12243693135947+0.710775347883131i</v>
      </c>
      <c r="BS133" s="223" t="str">
        <f t="shared" ca="1" si="95"/>
        <v>-0.259188800744464+1.3030300938991i</v>
      </c>
      <c r="BT133" s="223" t="str">
        <f t="shared" ca="1" si="96"/>
        <v>0.764994557649404+1.08620881362878i</v>
      </c>
      <c r="BU133" s="223" t="str">
        <f t="shared" ca="1" si="97"/>
        <v>1.31417832874927+0.194939940196489i</v>
      </c>
      <c r="BV133" s="223" t="str">
        <f t="shared" ca="1" si="98"/>
        <v>1.04736392372547-0.817370828520581i</v>
      </c>
      <c r="BW133" s="223" t="str">
        <f t="shared" ca="1" si="99"/>
        <v>0.130221452257989-1.32216059289704i</v>
      </c>
      <c r="BX133" s="223" t="str">
        <f t="shared" ca="1" si="100"/>
        <v>-0.867777981472619-1.00599584239168i</v>
      </c>
      <c r="BY133" s="223" t="str">
        <f t="shared" ca="1" si="101"/>
        <v>-1.32695765636894-0.0651892494349474i</v>
      </c>
      <c r="BZ133" s="223" t="str">
        <f t="shared" ca="1" si="102"/>
        <v>-0.962204228958645+0.91609458125902i</v>
      </c>
      <c r="CA133" s="223" t="str">
        <f t="shared" ca="1" si="103"/>
        <v>1.85542639979269E-14+1.32855796261888i</v>
      </c>
      <c r="CB133" s="223" t="str">
        <f t="shared" ca="1" si="104"/>
        <v>0.962204228958665+0.916094581259i</v>
      </c>
      <c r="CC133" s="223" t="str">
        <f t="shared" ca="1" si="105"/>
        <v>1.32695765636895-0.065189249434843i</v>
      </c>
      <c r="CD133" s="223" t="str">
        <f t="shared" ca="1" si="106"/>
        <v>0.867777981472698-1.00599584239161i</v>
      </c>
      <c r="CE133" s="223" t="str">
        <f t="shared" ca="1" si="107"/>
        <v>-0.130221452258016-1.32216059289704i</v>
      </c>
      <c r="CF133" s="223" t="str">
        <f t="shared" ca="1" si="108"/>
        <v>-1.0473639237255-0.817370828520552i</v>
      </c>
      <c r="CG133" s="223" t="str">
        <f t="shared" ca="1" si="109"/>
        <v>-1.31417832874927+0.194939940196517i</v>
      </c>
      <c r="CH133" s="223" t="str">
        <f t="shared" ca="1" si="110"/>
        <v>-0.764994557649374+1.0862088136288i</v>
      </c>
      <c r="CI133" s="223" t="str">
        <f t="shared" ca="1" si="111"/>
        <v>0.259188800744361+1.30303009389912i</v>
      </c>
      <c r="CJ133" s="223" t="str">
        <f t="shared" ca="1" si="112"/>
        <v>1.12243693135941+0.710775347883219i</v>
      </c>
      <c r="CK133" s="223" t="str">
        <f t="shared" ca="1" si="113"/>
        <v>1.28874274542078-0.322813252769085i</v>
      </c>
      <c r="CL133" s="223" t="str">
        <f t="shared" ca="1" si="114"/>
        <v>0.654843818047326-1.15596100020859i</v>
      </c>
      <c r="CM133" s="223" t="str">
        <f t="shared" ca="1" si="115"/>
        <v>-0.385660019392658-1.27135070278822i</v>
      </c>
      <c r="CN133" s="223" t="str">
        <f t="shared" ca="1" si="116"/>
        <v>-1.18670025775797-0.597334712096328i</v>
      </c>
      <c r="CO133" s="223" t="str">
        <f t="shared" ca="1" si="117"/>
        <v>-1.25089586495548+0.447577697249677i</v>
      </c>
      <c r="CP133" s="223" t="str">
        <f t="shared" ca="1" si="118"/>
        <v>-0.538386574503428+1.21458065044381i</v>
      </c>
      <c r="CQ133" s="223" t="str">
        <f t="shared" ca="1" si="119"/>
        <v>0.508417121230989+1.22742750941847i</v>
      </c>
      <c r="CR133" s="223" t="str">
        <f t="shared" ca="1" si="120"/>
        <v>1.23953501195797+0.478141416495585i</v>
      </c>
      <c r="CS133" s="223" t="str">
        <f t="shared" ca="1" si="121"/>
        <v>1.20100217350138-0.568031723835034i</v>
      </c>
      <c r="CT133" s="223" t="str">
        <f t="shared" ca="1" si="122"/>
        <v>0.416744373935144-1.26150322505789i</v>
      </c>
      <c r="CU133" s="223" t="str">
        <f t="shared" ca="1" si="123"/>
        <v>-0.626277888262793-1.17168351815289i</v>
      </c>
      <c r="CV133" s="223" t="str">
        <f t="shared" ca="1" si="124"/>
        <v>-1.28043236639404-0.354343357675291i</v>
      </c>
      <c r="CW133" s="223" t="str">
        <f t="shared" ca="1" si="125"/>
        <v>-1.13954217458189+0.683015294402128i</v>
      </c>
      <c r="CX133" s="223" t="str">
        <f t="shared" ca="1" si="126"/>
        <v>-0.291088697230095+1.29627683400689i</v>
      </c>
      <c r="CY133" s="223" t="str">
        <f t="shared" ca="1" si="127"/>
        <v>0.738107256872179+1.10465557410021i</v>
      </c>
      <c r="CZ133" s="223" t="str">
        <f t="shared" ca="1" si="128"/>
        <v>1.3089984571862+0.227132778616801i</v>
      </c>
      <c r="DA133" s="223" t="str">
        <f t="shared" ca="1" si="129"/>
        <v>1.06710776158404-0.791421054309988i</v>
      </c>
      <c r="DB133" s="223" t="str">
        <f t="shared" ca="1" si="130"/>
        <v>0.162629677245467-1.3185665884274i</v>
      </c>
      <c r="DC133" s="223" t="str">
        <f t="shared" ca="1" si="131"/>
        <v>-0.842828249107545-1.02698919300271i</v>
      </c>
      <c r="DD133" s="223" t="str">
        <f t="shared" ca="1" si="132"/>
        <v>-1.32495817726429-0.0977347867369545i</v>
      </c>
      <c r="DE133" s="223" t="str">
        <f t="shared" ca="1" si="133"/>
        <v>-0.984396517501788+0.892204996829983i</v>
      </c>
      <c r="DF133" s="223" t="str">
        <f t="shared" ca="1" si="134"/>
        <v>-0.0326044445665227+1.32815782579954i</v>
      </c>
      <c r="DG133" s="223" t="str">
        <f t="shared" ca="1" si="135"/>
        <v>0.939432344567213+0.93943234456718i</v>
      </c>
      <c r="DH133" s="223" t="str">
        <f t="shared" ca="1" si="136"/>
        <v>1.32815782579953-0.0326044445665689i</v>
      </c>
      <c r="DI133" s="223" t="str">
        <f t="shared" ca="1" si="137"/>
        <v>0.892204996830047-0.984396517501731i</v>
      </c>
      <c r="DJ133" s="223" t="str">
        <f t="shared" ca="1" si="138"/>
        <v>-0.0977347867368687-1.3249581772643i</v>
      </c>
      <c r="DK133" s="223" t="str">
        <f t="shared" ca="1" si="139"/>
        <v>-1.02698919300274-0.842828249107509i</v>
      </c>
      <c r="DL133" s="223" t="str">
        <f t="shared" ca="1" si="140"/>
        <v>-1.3185665884274+0.162629677245514i</v>
      </c>
      <c r="DM133" s="223" t="str">
        <f t="shared" ca="1" si="141"/>
        <v>-0.791421054309951+1.06710776158407i</v>
      </c>
      <c r="DN133" s="223" t="str">
        <f t="shared" ca="1" si="142"/>
        <v>0.227132778616847+1.30899845718619i</v>
      </c>
      <c r="DO133" s="223" t="str">
        <f t="shared" ca="1" si="143"/>
        <v>1.10465557410016+0.738107256872251i</v>
      </c>
      <c r="DP133" s="223" t="str">
        <f t="shared" ca="1" si="144"/>
        <v>1.29627683400688-0.291088697230139i</v>
      </c>
      <c r="DQ133" s="223" t="str">
        <f t="shared" ca="1" si="145"/>
        <v>0.68301529440209-1.13954217458191i</v>
      </c>
      <c r="DR133" s="223" t="str">
        <f t="shared" ca="1" si="146"/>
        <v>-0.354343357675336-1.28043236639403i</v>
      </c>
      <c r="DS133" s="223" t="str">
        <f t="shared" ca="1" si="147"/>
        <v>-1.17168351815291-0.626277888262753i</v>
      </c>
      <c r="DT133" s="223" t="str">
        <f t="shared" ca="1" si="148"/>
        <v>-1.26150322505791+0.416744373935063i</v>
      </c>
      <c r="DU133" s="223" t="str">
        <f t="shared" ca="1" si="149"/>
        <v>-0.568031723835111+1.20100217350134i</v>
      </c>
      <c r="DV133" s="223" t="str">
        <f t="shared" ca="1" si="150"/>
        <v>0.478141416495627+1.23953501195795i</v>
      </c>
      <c r="DW133" s="223" t="str">
        <f t="shared" ca="1" si="151"/>
        <v>1.22742750941849+0.508417121230946i</v>
      </c>
      <c r="DX133" s="223" t="str">
        <f t="shared" ca="1" si="152"/>
        <v>1.21458065044379-0.53838657450347i</v>
      </c>
      <c r="DY133" s="223" t="str">
        <f t="shared" ca="1" si="153"/>
        <v>0.447577697249758-1.25089586495545i</v>
      </c>
      <c r="DZ133" s="223" t="str">
        <f t="shared" ca="1" si="154"/>
        <v>-0.597334712096242-1.18670025775802i</v>
      </c>
      <c r="EA133" s="223" t="str">
        <f t="shared" ca="1" si="155"/>
        <v>-1.27135070278823-0.385660019392614i</v>
      </c>
      <c r="EB133" s="223" t="str">
        <f t="shared" ca="1" si="156"/>
        <v>-1.15596100020857+0.654843818047366i</v>
      </c>
      <c r="EC133" s="223" t="str">
        <f t="shared" ca="1" si="157"/>
        <v>-0.322813252769031+1.28874274542079i</v>
      </c>
      <c r="ED133" s="223" t="str">
        <f t="shared" ca="1" si="158"/>
        <v>0.710775347883139+1.12243693135946i</v>
      </c>
      <c r="EE133" s="223" t="str">
        <f t="shared" ca="1" si="159"/>
        <v>1.3030300938991+0.259188800744446i</v>
      </c>
      <c r="EF133" s="223" t="str">
        <f t="shared" ca="1" si="160"/>
        <v>1.08620881362884-0.764994557649312i</v>
      </c>
      <c r="EG133" s="223" t="str">
        <f t="shared" ca="1" si="161"/>
        <v>0.194939940196479-1.31417832874927i</v>
      </c>
      <c r="EH133" s="223" t="str">
        <f t="shared" ca="1" si="162"/>
        <v>-0.817370828520588-1.04736392372547i</v>
      </c>
      <c r="EI133" s="223" t="str">
        <f t="shared" ca="1" si="163"/>
        <v>-1.32216059289708-0.130221452257576i</v>
      </c>
      <c r="EJ133" s="223" t="str">
        <f t="shared" ca="1" si="164"/>
        <v>-1.00599584239193+0.867777981472325i</v>
      </c>
      <c r="EK133" s="223" t="str">
        <f t="shared" ca="1" si="165"/>
        <v>-0.0651892494348063+1.32695765636895i</v>
      </c>
      <c r="EL133" s="223" t="str">
        <f t="shared" ca="1" si="166"/>
        <v>0.916094581259417+0.962204228958267i</v>
      </c>
      <c r="EM133" s="223" t="str">
        <f t="shared" ca="1" si="167"/>
        <v>1.32855796261888+2.2721069062917E-13i</v>
      </c>
      <c r="EN133" s="223"/>
      <c r="EO133" s="223"/>
      <c r="EP133" s="223"/>
    </row>
    <row r="134" spans="1:146" ht="15.75" thickBot="1">
      <c r="A134" s="257">
        <f t="shared" si="168"/>
        <v>6.6406250000000026E-4</v>
      </c>
      <c r="B134" s="256">
        <v>34</v>
      </c>
      <c r="C134" s="230">
        <f t="shared" si="169"/>
        <v>6800</v>
      </c>
      <c r="D134" s="229">
        <f t="shared" si="170"/>
        <v>42725.660088821183</v>
      </c>
      <c r="E134" s="229" t="str">
        <f t="shared" si="171"/>
        <v>42725.6600888212i</v>
      </c>
      <c r="F134" s="229" t="str">
        <f t="shared" si="177"/>
        <v>2.81676491002129-0.361753933495428i</v>
      </c>
      <c r="G134" s="229" t="str">
        <f t="shared" si="178"/>
        <v>-0.24287514800147+0.0482463277811038i</v>
      </c>
      <c r="H134" s="229" t="str">
        <f t="shared" si="179"/>
        <v>0.586042133949064+0.0155816948944685i</v>
      </c>
      <c r="I134" s="229" t="str">
        <f t="shared" si="174"/>
        <v>-0.344166209123002-0.0555552392879965i</v>
      </c>
      <c r="J134" s="255" t="str">
        <f ca="1">IMPRODUCT(1/N_FFT2,AW100)</f>
        <v>0.00491104301843172+0.0000022399068622999i</v>
      </c>
      <c r="K134" s="254" t="str">
        <f t="shared" ca="1" si="175"/>
        <v>-0.00169009061993191-0.000273605070296205i</v>
      </c>
      <c r="N134" s="246">
        <f t="shared" ca="1" si="176"/>
        <v>1.3385704649582995</v>
      </c>
      <c r="O134" s="223">
        <f t="shared" ca="1" si="39"/>
        <v>-1.3284295350417004</v>
      </c>
      <c r="P134" s="223" t="str">
        <f t="shared" ca="1" si="40"/>
        <v>-0.892118750140514+0.984301358943913i</v>
      </c>
      <c r="Q134" s="223" t="str">
        <f t="shared" ca="1" si="41"/>
        <v>0.130208864154118+1.32203278373375i</v>
      </c>
      <c r="R134" s="223" t="str">
        <f t="shared" ca="1" si="42"/>
        <v>1.06700460758683+0.791344550091544i</v>
      </c>
      <c r="S134" s="223" t="str">
        <f t="shared" ca="1" si="43"/>
        <v>1.30290413402181-0.259163745767027i</v>
      </c>
      <c r="T134" s="223" t="str">
        <f t="shared" ca="1" si="44"/>
        <v>0.682949269432269-1.13943201857462i</v>
      </c>
      <c r="U134" s="223" t="str">
        <f t="shared" ca="1" si="45"/>
        <v>-0.385622738834871-1.27122780525939i</v>
      </c>
      <c r="V134" s="223" t="str">
        <f t="shared" ca="1" si="46"/>
        <v>-1.20088607634665-0.567976813970302i</v>
      </c>
      <c r="W134" s="223" t="str">
        <f t="shared" ca="1" si="47"/>
        <v>-1.22730885780851+0.508367974124917i</v>
      </c>
      <c r="X134" s="223" t="str">
        <f t="shared" ca="1" si="48"/>
        <v>-0.447534431302092+1.25077494473235i</v>
      </c>
      <c r="Y134" s="223" t="str">
        <f t="shared" ca="1" si="49"/>
        <v>0.626217347921937+1.17157025514167i</v>
      </c>
      <c r="Z134" s="223" t="str">
        <f t="shared" ca="1" si="50"/>
        <v>1.28861816665715+0.322782047413239i</v>
      </c>
      <c r="AA134" s="223" t="str">
        <f t="shared" ca="1" si="51"/>
        <v>1.10454879047235-0.738035906333278i</v>
      </c>
      <c r="AB134" s="223" t="str">
        <f t="shared" ca="1" si="52"/>
        <v>0.194921095957126-1.31405129120669i</v>
      </c>
      <c r="AC134" s="223" t="str">
        <f t="shared" ca="1" si="53"/>
        <v>-0.842746775515044-1.02688991714307i</v>
      </c>
      <c r="AD134" s="223" t="str">
        <f t="shared" ca="1" si="54"/>
        <v>-1.3268293834884-0.0651829477923924i</v>
      </c>
      <c r="AE134" s="223" t="str">
        <f t="shared" ca="1" si="55"/>
        <v>-0.939341532556498+0.939341532556459i</v>
      </c>
      <c r="AF134" s="223" t="str">
        <f t="shared" ca="1" si="56"/>
        <v>0.0651829477923367+1.3268293834884i</v>
      </c>
      <c r="AG134" s="223" t="str">
        <f t="shared" ca="1" si="57"/>
        <v>1.02688991714304+0.842746775515087i</v>
      </c>
      <c r="AH134" s="223" t="str">
        <f t="shared" ca="1" si="58"/>
        <v>1.31405129120668-0.194921095957202i</v>
      </c>
      <c r="AI134" s="223" t="str">
        <f t="shared" ca="1" si="59"/>
        <v>0.738035906333212-1.10454879047239i</v>
      </c>
      <c r="AJ134" s="223" t="str">
        <f t="shared" ca="1" si="60"/>
        <v>-0.322782047413286-1.28861816665714i</v>
      </c>
      <c r="AK134" s="223" t="str">
        <f t="shared" ca="1" si="61"/>
        <v>-1.1715702551417-0.62621734792188i</v>
      </c>
      <c r="AL134" s="223" t="str">
        <f t="shared" ca="1" si="62"/>
        <v>-1.25077494473237+0.44753443130204i</v>
      </c>
      <c r="AM134" s="223" t="str">
        <f t="shared" ca="1" si="63"/>
        <v>-0.508367974124958+1.2273088578085i</v>
      </c>
      <c r="AN134" s="223" t="str">
        <f t="shared" ca="1" si="64"/>
        <v>0.567976813970276+1.20088607634666i</v>
      </c>
      <c r="AO134" s="223" t="str">
        <f t="shared" ca="1" si="65"/>
        <v>1.27122780525938+0.385622738834888i</v>
      </c>
      <c r="AP134" s="223" t="str">
        <f t="shared" ca="1" si="66"/>
        <v>1.13943201857462-0.682949269432267i</v>
      </c>
      <c r="AQ134" s="223" t="str">
        <f t="shared" ca="1" si="67"/>
        <v>0.259163745767005-1.30290413402181i</v>
      </c>
      <c r="AR134" s="223" t="str">
        <f t="shared" ca="1" si="68"/>
        <v>0.259163745767005-1.30290413402181i</v>
      </c>
      <c r="AS134" s="223" t="str">
        <f t="shared" ca="1" si="69"/>
        <v>-1.32203278373375-0.130208864154069i</v>
      </c>
      <c r="AT134" s="223" t="str">
        <f t="shared" ca="1" si="70"/>
        <v>-0.98430135894387+0.892118750140562i</v>
      </c>
      <c r="AU134" s="223" t="str">
        <f t="shared" ca="1" si="71"/>
        <v>-5.56579873588149E-14+1.3284295350417i</v>
      </c>
      <c r="AV134" s="223" t="str">
        <f t="shared" ca="1" si="72"/>
        <v>0.984301358943884+0.892118750140546i</v>
      </c>
      <c r="AW134" s="223" t="str">
        <f t="shared" ca="1" si="73"/>
        <v>1.32203278373375-0.13020886415409i</v>
      </c>
      <c r="AX134" s="223" t="str">
        <f t="shared" ca="1" si="74"/>
        <v>0.791344550091558-1.06700460758682i</v>
      </c>
      <c r="AY134" s="223" t="str">
        <f t="shared" ca="1" si="75"/>
        <v>-0.259163745767026-1.30290413402181i</v>
      </c>
      <c r="AZ134" s="223" t="str">
        <f t="shared" ca="1" si="76"/>
        <v>-1.13943201857463-0.68294926943225i</v>
      </c>
      <c r="BA134" s="223" t="str">
        <f t="shared" ca="1" si="77"/>
        <v>-1.27122780525938+0.385622738834908i</v>
      </c>
      <c r="BB134" s="223" t="str">
        <f t="shared" ca="1" si="78"/>
        <v>-0.567976813970262+1.20088607634667i</v>
      </c>
      <c r="BC134" s="223" t="str">
        <f t="shared" ca="1" si="79"/>
        <v>0.508367974124978+1.22730885780849i</v>
      </c>
      <c r="BD134" s="223" t="str">
        <f t="shared" ca="1" si="80"/>
        <v>1.25077494473233+0.447534431302145i</v>
      </c>
      <c r="BE134" s="223" t="str">
        <f t="shared" ca="1" si="81"/>
        <v>1.17157025514169-0.626217347921898i</v>
      </c>
      <c r="BF134" s="223" t="str">
        <f t="shared" ca="1" si="82"/>
        <v>0.32278204741327-1.28861816665714i</v>
      </c>
      <c r="BG134" s="223" t="str">
        <f t="shared" ca="1" si="83"/>
        <v>-0.738035906333234-1.10454879047238i</v>
      </c>
      <c r="BH134" s="223" t="str">
        <f t="shared" ca="1" si="84"/>
        <v>-1.31405129120669-0.194921095957178i</v>
      </c>
      <c r="BI134" s="223" t="str">
        <f t="shared" ca="1" si="85"/>
        <v>-1.02688991714302+0.842746775515103i</v>
      </c>
      <c r="BJ134" s="223" t="str">
        <f t="shared" ca="1" si="86"/>
        <v>-0.0651829477923183+1.3268293834884i</v>
      </c>
      <c r="BK134" s="223" t="str">
        <f t="shared" ca="1" si="87"/>
        <v>0.93934153255651+0.939341532556447i</v>
      </c>
      <c r="BL134" s="223" t="str">
        <f t="shared" ca="1" si="88"/>
        <v>1.3268293834884-0.0651829477922836i</v>
      </c>
      <c r="BM134" s="223" t="str">
        <f t="shared" ca="1" si="89"/>
        <v>0.842746775515131-1.026889917143i</v>
      </c>
      <c r="BN134" s="223" t="str">
        <f t="shared" ca="1" si="90"/>
        <v>-0.194921095957143-1.31405129120669i</v>
      </c>
      <c r="BO134" s="223" t="str">
        <f t="shared" ca="1" si="91"/>
        <v>-1.10454879047236-0.738035906333263i</v>
      </c>
      <c r="BP134" s="223" t="str">
        <f t="shared" ca="1" si="92"/>
        <v>-1.28861816665715+0.322782047413227i</v>
      </c>
      <c r="BQ134" s="223" t="str">
        <f t="shared" ca="1" si="93"/>
        <v>-0.626217347921929+1.17157025514168i</v>
      </c>
      <c r="BR134" s="223" t="str">
        <f t="shared" ca="1" si="94"/>
        <v>0.447534431302112+1.25077494473235i</v>
      </c>
      <c r="BS134" s="223" t="str">
        <f t="shared" ca="1" si="95"/>
        <v>1.22730885780852+0.508367974124888i</v>
      </c>
      <c r="BT134" s="223" t="str">
        <f t="shared" ca="1" si="96"/>
        <v>1.20088607634663-0.567976813970341i</v>
      </c>
      <c r="BU134" s="223" t="str">
        <f t="shared" ca="1" si="97"/>
        <v>0.385622738834811-1.27122780525941i</v>
      </c>
      <c r="BV134" s="223" t="str">
        <f t="shared" ca="1" si="98"/>
        <v>-0.682949269432219-1.13943201857465i</v>
      </c>
      <c r="BW134" s="223" t="str">
        <f t="shared" ca="1" si="99"/>
        <v>-1.3029041340218-0.259163745767059i</v>
      </c>
      <c r="BX134" s="223" t="str">
        <f t="shared" ca="1" si="100"/>
        <v>-1.06700460758684+0.791344550091526i</v>
      </c>
      <c r="BY134" s="223" t="str">
        <f t="shared" ca="1" si="101"/>
        <v>-0.130208864154129+1.32203278373375i</v>
      </c>
      <c r="BZ134" s="223" t="str">
        <f t="shared" ca="1" si="102"/>
        <v>0.892118750140521+0.984301358943907i</v>
      </c>
      <c r="CA134" s="223" t="str">
        <f t="shared" ca="1" si="103"/>
        <v>1.3284295350417-2.0830859135397E-14i</v>
      </c>
      <c r="CB134" s="223" t="str">
        <f t="shared" ca="1" si="104"/>
        <v>0.89211875014049-0.984301358943935i</v>
      </c>
      <c r="CC134" s="223" t="str">
        <f t="shared" ca="1" si="105"/>
        <v>-0.130208864154161-1.32203278373374i</v>
      </c>
      <c r="CD134" s="223" t="str">
        <f t="shared" ca="1" si="106"/>
        <v>-1.06700460758678-0.791344550091607i</v>
      </c>
      <c r="CE134" s="223" t="str">
        <f t="shared" ca="1" si="107"/>
        <v>-1.30290413402182+0.259163745766971i</v>
      </c>
      <c r="CF134" s="223" t="str">
        <f t="shared" ca="1" si="108"/>
        <v>-0.682949269432296+1.13943201857461i</v>
      </c>
      <c r="CG134" s="223" t="str">
        <f t="shared" ca="1" si="109"/>
        <v>0.385622738834851+1.27122780525939i</v>
      </c>
      <c r="CH134" s="223" t="str">
        <f t="shared" ca="1" si="110"/>
        <v>1.20088607634665+0.567976813970312i</v>
      </c>
      <c r="CI134" s="223" t="str">
        <f t="shared" ca="1" si="111"/>
        <v>1.22730885780851-0.508367974124927i</v>
      </c>
      <c r="CJ134" s="223" t="str">
        <f t="shared" ca="1" si="112"/>
        <v>0.447534431302072-1.25077494473236i</v>
      </c>
      <c r="CK134" s="223" t="str">
        <f t="shared" ca="1" si="113"/>
        <v>-0.626217347921966-1.17157025514166i</v>
      </c>
      <c r="CL134" s="223" t="str">
        <f t="shared" ca="1" si="114"/>
        <v>-1.28861816665716-0.322782047413195i</v>
      </c>
      <c r="CM134" s="223" t="str">
        <f t="shared" ca="1" si="115"/>
        <v>-1.10454879047241+0.738035906333179i</v>
      </c>
      <c r="CN134" s="223" t="str">
        <f t="shared" ca="1" si="116"/>
        <v>-0.194921095957234+1.31405129120668i</v>
      </c>
      <c r="CO134" s="223" t="str">
        <f t="shared" ca="1" si="117"/>
        <v>0.842746775515052+1.02688991714306i</v>
      </c>
      <c r="CP134" s="223" t="str">
        <f t="shared" ca="1" si="118"/>
        <v>1.3268293834884+0.0651829477923739i</v>
      </c>
      <c r="CQ134" s="223" t="str">
        <f t="shared" ca="1" si="119"/>
        <v>0.939341532556481-0.939341532556477i</v>
      </c>
      <c r="CR134" s="223" t="str">
        <f t="shared" ca="1" si="120"/>
        <v>-0.0651829477923505-1.3268293834884i</v>
      </c>
      <c r="CS134" s="223" t="str">
        <f t="shared" ca="1" si="121"/>
        <v>-1.02688991714305-0.842746775515071i</v>
      </c>
      <c r="CT134" s="223" t="str">
        <f t="shared" ca="1" si="122"/>
        <v>-1.31405129120668+0.194921095957228i</v>
      </c>
      <c r="CU134" s="223" t="str">
        <f t="shared" ca="1" si="123"/>
        <v>-0.738035906333199+1.1045487904724i</v>
      </c>
      <c r="CV134" s="223" t="str">
        <f t="shared" ca="1" si="124"/>
        <v>0.322782047413182+1.28861816665716i</v>
      </c>
      <c r="CW134" s="223" t="str">
        <f t="shared" ca="1" si="125"/>
        <v>1.17157025514165+0.626217347921986i</v>
      </c>
      <c r="CX134" s="223" t="str">
        <f t="shared" ca="1" si="126"/>
        <v>1.25077494473237-0.44753443130206i</v>
      </c>
      <c r="CY134" s="223" t="str">
        <f t="shared" ca="1" si="127"/>
        <v>0.50836797412493-1.22730885780851i</v>
      </c>
      <c r="CZ134" s="223" t="str">
        <f t="shared" ca="1" si="128"/>
        <v>-0.567976813970291-1.20088607634666i</v>
      </c>
      <c r="DA134" s="223" t="str">
        <f t="shared" ca="1" si="129"/>
        <v>-1.27122780525939-0.385622738834864i</v>
      </c>
      <c r="DB134" s="223" t="str">
        <f t="shared" ca="1" si="130"/>
        <v>-1.13943201857462+0.682949269432276i</v>
      </c>
      <c r="DC134" s="223" t="str">
        <f t="shared" ca="1" si="131"/>
        <v>-0.259163745766985+1.30290413402181i</v>
      </c>
      <c r="DD134" s="223" t="str">
        <f t="shared" ca="1" si="132"/>
        <v>0.791344550091489+1.06700460758687i</v>
      </c>
      <c r="DE134" s="223" t="str">
        <f t="shared" ca="1" si="133"/>
        <v>1.32203278373375+0.130208864154053i</v>
      </c>
      <c r="DF134" s="223" t="str">
        <f t="shared" ca="1" si="134"/>
        <v>0.984301358943945-0.89211875014048i</v>
      </c>
      <c r="DG134" s="223" t="str">
        <f t="shared" ca="1" si="135"/>
        <v>4.42661877843483E-14-1.3284295350417i</v>
      </c>
      <c r="DH134" s="223" t="str">
        <f t="shared" ca="1" si="136"/>
        <v>-0.984301358943898-0.892118750140532i</v>
      </c>
      <c r="DI134" s="223" t="str">
        <f t="shared" ca="1" si="137"/>
        <v>-1.32203278373375+0.130208864154115i</v>
      </c>
      <c r="DJ134" s="223" t="str">
        <f t="shared" ca="1" si="138"/>
        <v>-0.791344550091544+1.06700460758683i</v>
      </c>
      <c r="DK134" s="223" t="str">
        <f t="shared" ca="1" si="139"/>
        <v>0.259163745767046+1.3029041340218i</v>
      </c>
      <c r="DL134" s="223" t="str">
        <f t="shared" ca="1" si="140"/>
        <v>1.13943201857464+0.682949269432239i</v>
      </c>
      <c r="DM134" s="223" t="str">
        <f t="shared" ca="1" si="141"/>
        <v>1.27122780525937-0.385622738834924i</v>
      </c>
      <c r="DN134" s="223" t="str">
        <f t="shared" ca="1" si="142"/>
        <v>0.567976813970353-1.20088607634663i</v>
      </c>
      <c r="DO134" s="223" t="str">
        <f t="shared" ca="1" si="143"/>
        <v>-0.508367974124867-1.22730885780853i</v>
      </c>
      <c r="DP134" s="223" t="str">
        <f t="shared" ca="1" si="144"/>
        <v>-1.25077494473234-0.447534431302125i</v>
      </c>
      <c r="DQ134" s="223" t="str">
        <f t="shared" ca="1" si="145"/>
        <v>-1.17157025514169+0.626217347921907i</v>
      </c>
      <c r="DR134" s="223" t="str">
        <f t="shared" ca="1" si="146"/>
        <v>-0.32278204741325+1.28861816665714i</v>
      </c>
      <c r="DS134" s="223" t="str">
        <f t="shared" ca="1" si="147"/>
        <v>0.738035906333251+1.10454879047236i</v>
      </c>
      <c r="DT134" s="223" t="str">
        <f t="shared" ca="1" si="148"/>
        <v>1.31405129120669+0.194921095957167i</v>
      </c>
      <c r="DU134" s="223" t="str">
        <f t="shared" ca="1" si="149"/>
        <v>1.02688991714301-0.842746775515119i</v>
      </c>
      <c r="DV134" s="223" t="str">
        <f t="shared" ca="1" si="150"/>
        <v>0.0651829477922881-1.3268293834884i</v>
      </c>
      <c r="DW134" s="223" t="str">
        <f t="shared" ca="1" si="151"/>
        <v>-0.939341532556432-0.939341532556526i</v>
      </c>
      <c r="DX134" s="223" t="str">
        <f t="shared" ca="1" si="152"/>
        <v>-1.3268293834884+0.0651829477923043i</v>
      </c>
      <c r="DY134" s="223" t="str">
        <f t="shared" ca="1" si="153"/>
        <v>-0.842746775515121+1.02688991714301i</v>
      </c>
      <c r="DZ134" s="223" t="str">
        <f t="shared" ca="1" si="154"/>
        <v>0.194921095957165+1.31405129120669i</v>
      </c>
      <c r="EA134" s="223" t="str">
        <f t="shared" ca="1" si="155"/>
        <v>1.10454879047237+0.738035906333238i</v>
      </c>
      <c r="EB134" s="223" t="str">
        <f t="shared" ca="1" si="156"/>
        <v>1.28861816665714-0.322782047413247i</v>
      </c>
      <c r="EC134" s="223" t="str">
        <f t="shared" ca="1" si="157"/>
        <v>0.62621734792191-1.17157025514169i</v>
      </c>
      <c r="ED134" s="223" t="str">
        <f t="shared" ca="1" si="158"/>
        <v>-0.447534431302123-1.25077494473234i</v>
      </c>
      <c r="EE134" s="223" t="str">
        <f t="shared" ca="1" si="159"/>
        <v>-1.22730885780868-0.508367974124503i</v>
      </c>
      <c r="EF134" s="223" t="str">
        <f t="shared" ca="1" si="160"/>
        <v>-1.20088607634691+0.567976813969754i</v>
      </c>
      <c r="EG134" s="223" t="str">
        <f t="shared" ca="1" si="161"/>
        <v>-0.385622738835179+1.27122780525929i</v>
      </c>
      <c r="EH134" s="223" t="str">
        <f t="shared" ca="1" si="162"/>
        <v>0.682949269432236+1.13943201857464i</v>
      </c>
      <c r="EI134" s="223" t="str">
        <f t="shared" ca="1" si="163"/>
        <v>1.30290413402186+0.259163745766771i</v>
      </c>
      <c r="EJ134" s="223" t="str">
        <f t="shared" ca="1" si="164"/>
        <v>1.06700460758651-0.791344550091967i</v>
      </c>
      <c r="EK134" s="223" t="str">
        <f t="shared" ca="1" si="165"/>
        <v>0.130208864154625-1.3220327837337i</v>
      </c>
      <c r="EL134" s="223" t="str">
        <f t="shared" ca="1" si="166"/>
        <v>-0.892118750140334-0.984301358944078i</v>
      </c>
      <c r="EM134" s="223" t="str">
        <f t="shared" ca="1" si="167"/>
        <v>-1.3284295350417+4.16617182707939E-14i</v>
      </c>
      <c r="EN134" s="223"/>
      <c r="EO134" s="223"/>
      <c r="EP134" s="223"/>
    </row>
    <row r="135" spans="1:146" ht="15.75" thickBot="1">
      <c r="A135" s="257">
        <f t="shared" si="168"/>
        <v>6.8359375000000028E-4</v>
      </c>
      <c r="B135" s="256">
        <v>35</v>
      </c>
      <c r="C135" s="230">
        <f t="shared" si="169"/>
        <v>7000</v>
      </c>
      <c r="D135" s="229">
        <f t="shared" si="170"/>
        <v>43982.297150257102</v>
      </c>
      <c r="E135" s="229" t="str">
        <f t="shared" si="171"/>
        <v>43982.2971502571i</v>
      </c>
      <c r="F135" s="229" t="str">
        <f t="shared" si="177"/>
        <v>2.81495428624358-0.367759486586376i</v>
      </c>
      <c r="G135" s="229" t="str">
        <f t="shared" si="178"/>
        <v>-0.242519502365518+0.0493950815057561i</v>
      </c>
      <c r="H135" s="229" t="str">
        <f t="shared" si="179"/>
        <v>0.586206543270763+0.0169261404227667i</v>
      </c>
      <c r="I135" s="229" t="str">
        <f t="shared" si="174"/>
        <v>-0.344310671893221-0.0573797220978785i</v>
      </c>
      <c r="J135" s="255" t="str">
        <f ca="1">IMPRODUCT(1/N_FFT2,AX100)</f>
        <v>0.0256123363907677+0.000142199458905783i</v>
      </c>
      <c r="K135" s="254" t="str">
        <f t="shared" ca="1" si="175"/>
        <v>-0.00881044138602594-0.00151858953561833i</v>
      </c>
      <c r="N135" s="246">
        <f t="shared" ca="1" si="176"/>
        <v>1.3387090955287646</v>
      </c>
      <c r="O135" s="223">
        <f t="shared" ca="1" si="39"/>
        <v>-1.3282909044712352</v>
      </c>
      <c r="P135" s="223" t="str">
        <f t="shared" ca="1" si="40"/>
        <v>-0.867603546343121+1.00579362359972i</v>
      </c>
      <c r="Q135" s="223" t="str">
        <f t="shared" ca="1" si="41"/>
        <v>0.194900754627809+1.31391416110282i</v>
      </c>
      <c r="R135" s="223" t="str">
        <f t="shared" ca="1" si="42"/>
        <v>1.12221130633128+0.710632472409788i</v>
      </c>
      <c r="S135" s="223" t="str">
        <f t="shared" ca="1" si="43"/>
        <v>1.27109514407474-0.385582496504475i</v>
      </c>
      <c r="T135" s="223" t="str">
        <f t="shared" ca="1" si="44"/>
        <v>0.538278351508807-1.21433650327987i</v>
      </c>
      <c r="U135" s="223" t="str">
        <f t="shared" ca="1" si="45"/>
        <v>-0.567917541763787-1.20076075579525i</v>
      </c>
      <c r="V135" s="223" t="str">
        <f t="shared" ca="1" si="46"/>
        <v>-1.28017498214315-0.354272129860355i</v>
      </c>
      <c r="W135" s="223" t="str">
        <f t="shared" ca="1" si="47"/>
        <v>-1.1044335233657+0.737958887314899i</v>
      </c>
      <c r="X135" s="223" t="str">
        <f t="shared" ca="1" si="48"/>
        <v>-0.162596986477304+1.31830153868131i</v>
      </c>
      <c r="Y135" s="223" t="str">
        <f t="shared" ca="1" si="49"/>
        <v>0.892025651539503+0.984198640466719i</v>
      </c>
      <c r="Z135" s="223" t="str">
        <f t="shared" ca="1" si="50"/>
        <v>1.32789084808481-0.032597890631535i</v>
      </c>
      <c r="AA135" s="223" t="str">
        <f t="shared" ca="1" si="51"/>
        <v>0.842658829212215-1.0267827542629i</v>
      </c>
      <c r="AB135" s="223" t="str">
        <f t="shared" ca="1" si="52"/>
        <v>-0.227087121851573-1.30873533076409i</v>
      </c>
      <c r="AC135" s="223" t="str">
        <f t="shared" ca="1" si="53"/>
        <v>-1.1393131111681-0.682877999075589i</v>
      </c>
      <c r="AD135" s="223" t="str">
        <f t="shared" ca="1" si="54"/>
        <v>-1.26124964582084+0.416660602670571i</v>
      </c>
      <c r="AE135" s="223" t="str">
        <f t="shared" ca="1" si="55"/>
        <v>-0.508314922502438+1.22718077986186i</v>
      </c>
      <c r="AF135" s="223" t="str">
        <f t="shared" ca="1" si="56"/>
        <v>0.597214639727426+1.18646171493068i</v>
      </c>
      <c r="AG135" s="223" t="str">
        <f t="shared" ca="1" si="57"/>
        <v>1.28848369067116+0.322748362932244i</v>
      </c>
      <c r="AH135" s="223" t="str">
        <f t="shared" ca="1" si="58"/>
        <v>1.08599047094308-0.764840783380333i</v>
      </c>
      <c r="AI135" s="223" t="str">
        <f t="shared" ca="1" si="59"/>
        <v>0.130195275982011-1.32189482070737i</v>
      </c>
      <c r="AJ135" s="223" t="str">
        <f t="shared" ca="1" si="60"/>
        <v>-0.915910433838348-0.962010812874294i</v>
      </c>
      <c r="AK135" s="223" t="str">
        <f t="shared" ca="1" si="61"/>
        <v>-1.32669091990453+0.0651761455126673i</v>
      </c>
      <c r="AL135" s="223" t="str">
        <f t="shared" ca="1" si="62"/>
        <v>-0.817206525911574+1.04715338938885i</v>
      </c>
      <c r="AM135" s="223" t="str">
        <f t="shared" ca="1" si="63"/>
        <v>0.259136700284365+1.30276816719889i</v>
      </c>
      <c r="AN135" s="223" t="str">
        <f t="shared" ca="1" si="64"/>
        <v>1.15572863638846+0.65471218556911i</v>
      </c>
      <c r="AO135" s="223" t="str">
        <f t="shared" ca="1" si="65"/>
        <v>1.25064441794149-0.447487728069489i</v>
      </c>
      <c r="AP135" s="223" t="str">
        <f t="shared" ca="1" si="66"/>
        <v>0.478045303593762-1.23928584862935i</v>
      </c>
      <c r="AQ135" s="223" t="str">
        <f t="shared" ca="1" si="67"/>
        <v>-0.626151997923447-1.17144799389366i</v>
      </c>
      <c r="AR135" s="223" t="str">
        <f t="shared" ca="1" si="68"/>
        <v>-0.626151997923447-1.17144799389366i</v>
      </c>
      <c r="AS135" s="223" t="str">
        <f t="shared" ca="1" si="69"/>
        <v>-1.06689325846851+0.791261967957169i</v>
      </c>
      <c r="AT135" s="223" t="str">
        <f t="shared" ca="1" si="70"/>
        <v>-0.0977151407208762+1.32469184272227i</v>
      </c>
      <c r="AU135" s="223" t="str">
        <f t="shared" ca="1" si="71"/>
        <v>0.939243505940032+0.939243505940014i</v>
      </c>
      <c r="AV135" s="223" t="str">
        <f t="shared" ca="1" si="72"/>
        <v>1.32469184272227-0.0977151407207675i</v>
      </c>
      <c r="AW135" s="223" t="str">
        <f t="shared" ca="1" si="73"/>
        <v>0.79126196795715-1.06689325846853i</v>
      </c>
      <c r="AX135" s="223" t="str">
        <f t="shared" ca="1" si="74"/>
        <v>-0.291030184458778-1.29601626480338i</v>
      </c>
      <c r="AY135" s="223" t="str">
        <f t="shared" ca="1" si="75"/>
        <v>-1.17144799389367-0.626151997923426i</v>
      </c>
      <c r="AZ135" s="223" t="str">
        <f t="shared" ca="1" si="76"/>
        <v>-1.23928584862934+0.478045303593783i</v>
      </c>
      <c r="BA135" s="223" t="str">
        <f t="shared" ca="1" si="77"/>
        <v>-0.447487728069587+1.25064441794146i</v>
      </c>
      <c r="BB135" s="223" t="str">
        <f t="shared" ca="1" si="78"/>
        <v>0.654712185569134+1.15572863638845i</v>
      </c>
      <c r="BC135" s="223" t="str">
        <f t="shared" ca="1" si="79"/>
        <v>1.30276816719889+0.259136700284338i</v>
      </c>
      <c r="BD135" s="223" t="str">
        <f t="shared" ca="1" si="80"/>
        <v>1.04715338938883-0.817206525911596i</v>
      </c>
      <c r="BE135" s="223" t="str">
        <f t="shared" ca="1" si="81"/>
        <v>0.0651761455126395-1.32669091990453i</v>
      </c>
      <c r="BF135" s="223" t="str">
        <f t="shared" ca="1" si="82"/>
        <v>-0.962010812874222-0.915910433838424i</v>
      </c>
      <c r="BG135" s="223" t="str">
        <f t="shared" ca="1" si="83"/>
        <v>-1.32189482070737+0.130195275982038i</v>
      </c>
      <c r="BH135" s="223" t="str">
        <f t="shared" ca="1" si="84"/>
        <v>-0.76484078338031+1.0859904709431i</v>
      </c>
      <c r="BI135" s="223" t="str">
        <f t="shared" ca="1" si="85"/>
        <v>0.322748362932269+1.28848369067115i</v>
      </c>
      <c r="BJ135" s="223" t="str">
        <f t="shared" ca="1" si="86"/>
        <v>1.18646171493069+0.597214639727403i</v>
      </c>
      <c r="BK135" s="223" t="str">
        <f t="shared" ca="1" si="87"/>
        <v>1.2271807798619-0.50831492250234i</v>
      </c>
      <c r="BL135" s="223" t="str">
        <f t="shared" ca="1" si="88"/>
        <v>0.416660602670547-1.26124964582085i</v>
      </c>
      <c r="BM135" s="223" t="str">
        <f t="shared" ca="1" si="89"/>
        <v>-0.682877999075611-1.13931311116808i</v>
      </c>
      <c r="BN135" s="223" t="str">
        <f t="shared" ca="1" si="90"/>
        <v>-1.30873533076409-0.227087121851548i</v>
      </c>
      <c r="BO135" s="223" t="str">
        <f t="shared" ca="1" si="91"/>
        <v>-1.02678275426289+0.842658829212235i</v>
      </c>
      <c r="BP135" s="223" t="str">
        <f t="shared" ca="1" si="92"/>
        <v>-0.0325978906315756+1.3278908480848i</v>
      </c>
      <c r="BQ135" s="223" t="str">
        <f t="shared" ca="1" si="93"/>
        <v>0.984198640466727+0.892025651539494i</v>
      </c>
      <c r="BR135" s="223" t="str">
        <f t="shared" ca="1" si="94"/>
        <v>1.3183015386813-0.162596986477368i</v>
      </c>
      <c r="BS135" s="223" t="str">
        <f t="shared" ca="1" si="95"/>
        <v>0.737958887314913-1.10443352336569i</v>
      </c>
      <c r="BT135" s="223" t="str">
        <f t="shared" ca="1" si="96"/>
        <v>-0.354272129860391-1.28017498214314i</v>
      </c>
      <c r="BU135" s="223" t="str">
        <f t="shared" ca="1" si="97"/>
        <v>-1.20076075579524-0.567917541763826i</v>
      </c>
      <c r="BV135" s="223" t="str">
        <f t="shared" ca="1" si="98"/>
        <v>-1.21433650327986+0.538278351508816i</v>
      </c>
      <c r="BW135" s="223" t="str">
        <f t="shared" ca="1" si="99"/>
        <v>-0.385582496504528+1.27109514407473i</v>
      </c>
      <c r="BX135" s="223" t="str">
        <f t="shared" ca="1" si="100"/>
        <v>0.710632472409785+1.12221130633129i</v>
      </c>
      <c r="BY135" s="223" t="str">
        <f t="shared" ca="1" si="101"/>
        <v>1.31391416110283+0.194900754627758i</v>
      </c>
      <c r="BZ135" s="223" t="str">
        <f t="shared" ca="1" si="102"/>
        <v>1.00579362359974-0.867603546343097i</v>
      </c>
      <c r="CA135" s="223" t="str">
        <f t="shared" ca="1" si="103"/>
        <v>-2.31068362503332E-14-1.32829090447124i</v>
      </c>
      <c r="CB135" s="223" t="str">
        <f t="shared" ca="1" si="104"/>
        <v>-1.00579362359968-0.867603546343162i</v>
      </c>
      <c r="CC135" s="223" t="str">
        <f t="shared" ca="1" si="105"/>
        <v>-1.31391416110282+0.194900754627805i</v>
      </c>
      <c r="CD135" s="223" t="str">
        <f t="shared" ca="1" si="106"/>
        <v>-0.710632472409746+1.12221130633131i</v>
      </c>
      <c r="CE135" s="223" t="str">
        <f t="shared" ca="1" si="107"/>
        <v>0.385582496504446+1.27109514407475i</v>
      </c>
      <c r="CF135" s="223" t="str">
        <f t="shared" ca="1" si="108"/>
        <v>1.21433650327988+0.538278351508773i</v>
      </c>
      <c r="CG135" s="223" t="str">
        <f t="shared" ca="1" si="109"/>
        <v>1.20076075579527-0.567917541763748i</v>
      </c>
      <c r="CH135" s="223" t="str">
        <f t="shared" ca="1" si="110"/>
        <v>0.354272129860347-1.28017498214315i</v>
      </c>
      <c r="CI135" s="223" t="str">
        <f t="shared" ca="1" si="111"/>
        <v>-0.73795888731495-1.10443352336566i</v>
      </c>
      <c r="CJ135" s="223" t="str">
        <f t="shared" ca="1" si="112"/>
        <v>-1.31830153868131-0.162596986477321i</v>
      </c>
      <c r="CK135" s="223" t="str">
        <f t="shared" ca="1" si="113"/>
        <v>-0.984198640466695+0.892025651539528i</v>
      </c>
      <c r="CL135" s="223" t="str">
        <f t="shared" ca="1" si="114"/>
        <v>0.0325978906314897+1.32789084808481i</v>
      </c>
      <c r="CM135" s="223" t="str">
        <f t="shared" ca="1" si="115"/>
        <v>1.02678275426292+0.842658829212192i</v>
      </c>
      <c r="CN135" s="223" t="str">
        <f t="shared" ca="1" si="116"/>
        <v>1.30873533076408-0.227087121851593i</v>
      </c>
      <c r="CO135" s="223" t="str">
        <f t="shared" ca="1" si="117"/>
        <v>0.682877999075563-1.13931311116811i</v>
      </c>
      <c r="CP135" s="223" t="str">
        <f t="shared" ca="1" si="118"/>
        <v>-0.416660602670591-1.26124964582084i</v>
      </c>
      <c r="CQ135" s="223" t="str">
        <f t="shared" ca="1" si="119"/>
        <v>-1.22718077986187-0.50831492250241i</v>
      </c>
      <c r="CR135" s="223" t="str">
        <f t="shared" ca="1" si="120"/>
        <v>-1.18646171493067+0.597214639727445i</v>
      </c>
      <c r="CS135" s="223" t="str">
        <f t="shared" ca="1" si="121"/>
        <v>-0.322748362932343+1.28848369067113i</v>
      </c>
      <c r="CT135" s="223" t="str">
        <f t="shared" ca="1" si="122"/>
        <v>0.764840783380348+1.08599047094307i</v>
      </c>
      <c r="CU135" s="223" t="str">
        <f t="shared" ca="1" si="123"/>
        <v>1.32189482070738+0.130195275981983i</v>
      </c>
      <c r="CV135" s="223" t="str">
        <f t="shared" ca="1" si="124"/>
        <v>0.962010812874282-0.915910433838362i</v>
      </c>
      <c r="CW135" s="223" t="str">
        <f t="shared" ca="1" si="125"/>
        <v>-0.065176145512695-1.32669091990453i</v>
      </c>
      <c r="CX135" s="223" t="str">
        <f t="shared" ca="1" si="126"/>
        <v>-1.04715338938878-0.817206525911664i</v>
      </c>
      <c r="CY135" s="223" t="str">
        <f t="shared" ca="1" si="127"/>
        <v>-1.30276816719888+0.259136700284393i</v>
      </c>
      <c r="CZ135" s="223" t="str">
        <f t="shared" ca="1" si="128"/>
        <v>-0.654712185569094+1.15572863638847i</v>
      </c>
      <c r="DA135" s="223" t="str">
        <f t="shared" ca="1" si="129"/>
        <v>0.447487728069515+1.25064441794149i</v>
      </c>
      <c r="DB135" s="223" t="str">
        <f t="shared" ca="1" si="130"/>
        <v>1.23928584862935+0.478045303593745i</v>
      </c>
      <c r="DC135" s="223" t="str">
        <f t="shared" ca="1" si="131"/>
        <v>1.17144799389371-0.626151997923354i</v>
      </c>
      <c r="DD135" s="223" t="str">
        <f t="shared" ca="1" si="132"/>
        <v>0.291030184458737-1.29601626480339i</v>
      </c>
      <c r="DE135" s="223" t="str">
        <f t="shared" ca="1" si="133"/>
        <v>-0.791261967957191-1.0668932584685i</v>
      </c>
      <c r="DF135" s="223" t="str">
        <f t="shared" ca="1" si="134"/>
        <v>-1.32469184272227-0.0977151407208578i</v>
      </c>
      <c r="DG135" s="223" t="str">
        <f t="shared" ca="1" si="135"/>
        <v>-0.939243505939996+0.93924350594005i</v>
      </c>
      <c r="DH135" s="223" t="str">
        <f t="shared" ca="1" si="136"/>
        <v>0.0977151407207858+1.32469184272227i</v>
      </c>
      <c r="DI135" s="223" t="str">
        <f t="shared" ca="1" si="137"/>
        <v>1.06689325846854+0.791261967957128i</v>
      </c>
      <c r="DJ135" s="223" t="str">
        <f t="shared" ca="1" si="138"/>
        <v>1.29601626480338-0.291030184458795i</v>
      </c>
      <c r="DK135" s="223" t="str">
        <f t="shared" ca="1" si="139"/>
        <v>0.626151997923402-1.17144799389369i</v>
      </c>
      <c r="DL135" s="223" t="str">
        <f t="shared" ca="1" si="140"/>
        <v>-0.478045303593801-1.23928584862933i</v>
      </c>
      <c r="DM135" s="223" t="str">
        <f t="shared" ca="1" si="141"/>
        <v>-1.25064441794147-0.447487728069566i</v>
      </c>
      <c r="DN135" s="223" t="str">
        <f t="shared" ca="1" si="142"/>
        <v>-1.15572863638844+0.654712185569146i</v>
      </c>
      <c r="DO135" s="223" t="str">
        <f t="shared" ca="1" si="143"/>
        <v>-0.259136700284444+1.30276816719887i</v>
      </c>
      <c r="DP135" s="223" t="str">
        <f t="shared" ca="1" si="144"/>
        <v>0.817206525911607+1.04715338938882i</v>
      </c>
      <c r="DQ135" s="223" t="str">
        <f t="shared" ca="1" si="145"/>
        <v>1.32669091990453+0.0651761455126164i</v>
      </c>
      <c r="DR135" s="223" t="str">
        <f t="shared" ca="1" si="146"/>
        <v>0.915910433838415-0.962010812874231i</v>
      </c>
      <c r="DS135" s="223" t="str">
        <f t="shared" ca="1" si="147"/>
        <v>-0.130195275982061-1.32189482070737i</v>
      </c>
      <c r="DT135" s="223" t="str">
        <f t="shared" ca="1" si="148"/>
        <v>-1.08599047094303-0.764840783380407i</v>
      </c>
      <c r="DU135" s="223" t="str">
        <f t="shared" ca="1" si="149"/>
        <v>-1.28848369067115+0.322748362932291i</v>
      </c>
      <c r="DV135" s="223" t="str">
        <f t="shared" ca="1" si="150"/>
        <v>-0.597214639727391+1.1864617149307i</v>
      </c>
      <c r="DW135" s="223" t="str">
        <f t="shared" ca="1" si="151"/>
        <v>0.508314922502361+1.22718077986189i</v>
      </c>
      <c r="DX135" s="223" t="str">
        <f t="shared" ca="1" si="152"/>
        <v>1.26124964582086+0.416660602670534i</v>
      </c>
      <c r="DY135" s="223" t="str">
        <f t="shared" ca="1" si="153"/>
        <v>1.13931311116814-0.682877999075518i</v>
      </c>
      <c r="DZ135" s="223" t="str">
        <f t="shared" ca="1" si="154"/>
        <v>0.227087121851516-1.3087353307641i</v>
      </c>
      <c r="EA135" s="223" t="str">
        <f t="shared" ca="1" si="155"/>
        <v>-0.842658829212252-1.02678275426287i</v>
      </c>
      <c r="EB135" s="223" t="str">
        <f t="shared" ca="1" si="156"/>
        <v>-1.3278908480848-0.0325978906318262i</v>
      </c>
      <c r="EC135" s="223" t="str">
        <f t="shared" ca="1" si="157"/>
        <v>-0.892025651539673+0.984198640466565i</v>
      </c>
      <c r="ED135" s="223" t="str">
        <f t="shared" ca="1" si="158"/>
        <v>0.162596986477119+1.31830153868133i</v>
      </c>
      <c r="EE135" s="223" t="str">
        <f t="shared" ca="1" si="159"/>
        <v>1.10443352336563+0.737958887315003i</v>
      </c>
      <c r="EF135" s="223" t="str">
        <f t="shared" ca="1" si="160"/>
        <v>1.28017498214317-0.354272129860295i</v>
      </c>
      <c r="EG135" s="223" t="str">
        <f t="shared" ca="1" si="161"/>
        <v>0.567917541763805-1.20076075579525i</v>
      </c>
      <c r="EH135" s="223" t="str">
        <f t="shared" ca="1" si="162"/>
        <v>-0.538278351508847-1.21433650327985i</v>
      </c>
      <c r="EI135" s="223" t="str">
        <f t="shared" ca="1" si="163"/>
        <v>-1.27109514407477-0.38558249650438i</v>
      </c>
      <c r="EJ135" s="223" t="str">
        <f t="shared" ca="1" si="164"/>
        <v>-1.1222113063312+0.710632472409924i</v>
      </c>
      <c r="EK135" s="223" t="str">
        <f t="shared" ca="1" si="165"/>
        <v>-0.194900754627606+1.31391416110285i</v>
      </c>
      <c r="EL135" s="223" t="str">
        <f t="shared" ca="1" si="166"/>
        <v>0.867603546343321+1.00579362359955i</v>
      </c>
      <c r="EM135" s="223" t="str">
        <f t="shared" ca="1" si="167"/>
        <v>1.32829090447124-3.10479759382176E-13i</v>
      </c>
      <c r="EN135" s="223"/>
      <c r="EO135" s="223"/>
      <c r="EP135" s="223"/>
    </row>
    <row r="136" spans="1:146" ht="15.75" thickBot="1">
      <c r="A136" s="257">
        <f t="shared" si="168"/>
        <v>7.031250000000003E-4</v>
      </c>
      <c r="B136" s="256">
        <v>36</v>
      </c>
      <c r="C136" s="230">
        <f t="shared" si="169"/>
        <v>7200</v>
      </c>
      <c r="D136" s="229">
        <f t="shared" si="170"/>
        <v>45238.93421169302</v>
      </c>
      <c r="E136" s="229" t="str">
        <f t="shared" si="171"/>
        <v>45238.934211693i</v>
      </c>
      <c r="F136" s="229" t="str">
        <f t="shared" si="177"/>
        <v>2.81310539593806-0.37387157731711i</v>
      </c>
      <c r="G136" s="229" t="str">
        <f t="shared" si="178"/>
        <v>-0.2421541517222+0.0505462258610416i</v>
      </c>
      <c r="H136" s="229" t="str">
        <f t="shared" si="179"/>
        <v>0.586377934856112+0.0182441894798495i</v>
      </c>
      <c r="I136" s="229" t="str">
        <f t="shared" si="174"/>
        <v>-0.344461218424488-0.0592004925330872i</v>
      </c>
      <c r="J136" s="255" t="str">
        <f ca="1">IMPRODUCT(1/N_FFT2,AY100)</f>
        <v>0.00547994082522867-2.19225498521592E-06i</v>
      </c>
      <c r="K136" s="254" t="str">
        <f t="shared" ca="1" si="175"/>
        <v>-0.00188775687612724-0.000323660049082405i</v>
      </c>
      <c r="N136" s="246">
        <f t="shared" ca="1" si="176"/>
        <v>1.3388589901083503</v>
      </c>
      <c r="O136" s="223">
        <f t="shared" ca="1" si="39"/>
        <v>-1.3281410098916495</v>
      </c>
      <c r="P136" s="223" t="str">
        <f t="shared" ca="1" si="40"/>
        <v>-0.842563737097585+1.02666688418599i</v>
      </c>
      <c r="Q136" s="223" t="str">
        <f t="shared" ca="1" si="41"/>
        <v>0.259107457302589+1.30262115280161i</v>
      </c>
      <c r="R136" s="223" t="str">
        <f t="shared" ca="1" si="42"/>
        <v>1.17131579867655+0.626081338107706i</v>
      </c>
      <c r="S136" s="223" t="str">
        <f t="shared" ca="1" si="43"/>
        <v>1.22704229532776-0.508257560330176i</v>
      </c>
      <c r="T136" s="223" t="str">
        <f t="shared" ca="1" si="44"/>
        <v>0.385538984404809-1.27095170390543i</v>
      </c>
      <c r="U136" s="223" t="str">
        <f t="shared" ca="1" si="45"/>
        <v>-0.737875610348399-1.10430889057772i</v>
      </c>
      <c r="V136" s="223" t="str">
        <f t="shared" ca="1" si="46"/>
        <v>-1.32174564791116-0.130180583743988i</v>
      </c>
      <c r="W136" s="223" t="str">
        <f t="shared" ca="1" si="47"/>
        <v>-0.93913751446634+0.93913751446633i</v>
      </c>
      <c r="X136" s="223" t="str">
        <f t="shared" ca="1" si="48"/>
        <v>0.130180583743989+1.32174564791116i</v>
      </c>
      <c r="Y136" s="223" t="str">
        <f t="shared" ca="1" si="49"/>
        <v>1.10430889057772+0.737875610348397i</v>
      </c>
      <c r="Z136" s="223" t="str">
        <f t="shared" ca="1" si="50"/>
        <v>1.27095170390543-0.385538984404809i</v>
      </c>
      <c r="AA136" s="223" t="str">
        <f t="shared" ca="1" si="51"/>
        <v>0.508257560330115-1.22704229532779i</v>
      </c>
      <c r="AB136" s="223" t="str">
        <f t="shared" ca="1" si="52"/>
        <v>-0.626081338107732-1.17131579867653i</v>
      </c>
      <c r="AC136" s="223" t="str">
        <f t="shared" ca="1" si="53"/>
        <v>-1.30262115280161-0.259107457302602i</v>
      </c>
      <c r="AD136" s="223" t="str">
        <f t="shared" ca="1" si="54"/>
        <v>-1.02666688418602+0.842563737097544i</v>
      </c>
      <c r="AE136" s="223" t="str">
        <f t="shared" ca="1" si="55"/>
        <v>3.93750637745765E-14+1.32814100989165i</v>
      </c>
      <c r="AF136" s="223" t="str">
        <f t="shared" ca="1" si="56"/>
        <v>1.02666688418599+0.842563737097582i</v>
      </c>
      <c r="AG136" s="223" t="str">
        <f t="shared" ca="1" si="57"/>
        <v>1.30262115280162-0.259107457302551i</v>
      </c>
      <c r="AH136" s="223" t="str">
        <f t="shared" ca="1" si="58"/>
        <v>0.62608133810766-1.17131579867657i</v>
      </c>
      <c r="AI136" s="223" t="str">
        <f t="shared" ca="1" si="59"/>
        <v>-0.508257560330191-1.22704229532776i</v>
      </c>
      <c r="AJ136" s="223" t="str">
        <f t="shared" ca="1" si="60"/>
        <v>-1.27095170390542-0.385538984404835i</v>
      </c>
      <c r="AK136" s="223" t="str">
        <f t="shared" ca="1" si="61"/>
        <v>-1.10430889057775+0.737875610348343i</v>
      </c>
      <c r="AL136" s="223" t="str">
        <f t="shared" ca="1" si="62"/>
        <v>-0.130180583743959+1.32174564791116i</v>
      </c>
      <c r="AM136" s="223" t="str">
        <f t="shared" ca="1" si="63"/>
        <v>0.93913751446633+0.93913751446634i</v>
      </c>
      <c r="AN136" s="223" t="str">
        <f t="shared" ca="1" si="64"/>
        <v>1.32174564791116-0.13018058374395i</v>
      </c>
      <c r="AO136" s="223" t="str">
        <f t="shared" ca="1" si="65"/>
        <v>0.737875610348351-1.10430889057775i</v>
      </c>
      <c r="AP136" s="223" t="str">
        <f t="shared" ca="1" si="66"/>
        <v>-0.385538984404822-1.27095170390543i</v>
      </c>
      <c r="AQ136" s="223" t="str">
        <f t="shared" ca="1" si="67"/>
        <v>-1.22704229532776-0.508257560330199i</v>
      </c>
      <c r="AR136" s="223" t="str">
        <f t="shared" ca="1" si="68"/>
        <v>-1.22704229532776-0.508257560330199i</v>
      </c>
      <c r="AS136" s="223" t="str">
        <f t="shared" ca="1" si="69"/>
        <v>-0.259107457302562+1.30262115280162i</v>
      </c>
      <c r="AT136" s="223" t="str">
        <f t="shared" ca="1" si="70"/>
        <v>0.842563737097576+1.026666884186i</v>
      </c>
      <c r="AU136" s="223" t="str">
        <f t="shared" ca="1" si="71"/>
        <v>1.32814100989165+5.33680049809503E-14i</v>
      </c>
      <c r="AV136" s="223" t="str">
        <f t="shared" ca="1" si="72"/>
        <v>0.842563737097552-1.02666688418601i</v>
      </c>
      <c r="AW136" s="223" t="str">
        <f t="shared" ca="1" si="73"/>
        <v>-0.259107457302593-1.30262115280161i</v>
      </c>
      <c r="AX136" s="223" t="str">
        <f t="shared" ca="1" si="74"/>
        <v>-1.17131579867653-0.626081338107741i</v>
      </c>
      <c r="AY136" s="223" t="str">
        <f t="shared" ca="1" si="75"/>
        <v>-1.22704229532774+0.508257560330227i</v>
      </c>
      <c r="AZ136" s="223" t="str">
        <f t="shared" ca="1" si="76"/>
        <v>-0.385538984404798+1.27095170390543i</v>
      </c>
      <c r="BA136" s="223" t="str">
        <f t="shared" ca="1" si="77"/>
        <v>0.737875610348376+1.10430889057773i</v>
      </c>
      <c r="BB136" s="223" t="str">
        <f t="shared" ca="1" si="78"/>
        <v>1.32174564791115+0.130180583744052i</v>
      </c>
      <c r="BC136" s="223" t="str">
        <f t="shared" ca="1" si="79"/>
        <v>0.939137514466309-0.939137514466361i</v>
      </c>
      <c r="BD136" s="223" t="str">
        <f t="shared" ca="1" si="80"/>
        <v>-0.130180583743994-1.32174564791116i</v>
      </c>
      <c r="BE136" s="223" t="str">
        <f t="shared" ca="1" si="81"/>
        <v>-1.1043088905777-0.737875610348432i</v>
      </c>
      <c r="BF136" s="223" t="str">
        <f t="shared" ca="1" si="82"/>
        <v>-1.27095170390542+0.385538984404859i</v>
      </c>
      <c r="BG136" s="223" t="str">
        <f t="shared" ca="1" si="83"/>
        <v>-0.508257560330163+1.22704229532777i</v>
      </c>
      <c r="BH136" s="223" t="str">
        <f t="shared" ca="1" si="84"/>
        <v>0.626081338107687+1.17131579867656i</v>
      </c>
      <c r="BI136" s="223" t="str">
        <f t="shared" ca="1" si="85"/>
        <v>1.3026211528016+0.259107457302648i</v>
      </c>
      <c r="BJ136" s="223" t="str">
        <f t="shared" ca="1" si="86"/>
        <v>1.02666688418597-0.842563737097602i</v>
      </c>
      <c r="BK136" s="223" t="str">
        <f t="shared" ca="1" si="87"/>
        <v>1.39929412063738E-14-1.32814100989165i</v>
      </c>
      <c r="BL136" s="223" t="str">
        <f t="shared" ca="1" si="88"/>
        <v>-1.02666688418596-0.842563737097624i</v>
      </c>
      <c r="BM136" s="223" t="str">
        <f t="shared" ca="1" si="89"/>
        <v>-1.3026211528016+0.259107457302631i</v>
      </c>
      <c r="BN136" s="223" t="str">
        <f t="shared" ca="1" si="90"/>
        <v>-0.626081338107702+1.17131579867655i</v>
      </c>
      <c r="BO136" s="223" t="str">
        <f t="shared" ca="1" si="91"/>
        <v>0.508257560330146+1.22704229532778i</v>
      </c>
      <c r="BP136" s="223" t="str">
        <f t="shared" ca="1" si="92"/>
        <v>1.27095170390545+0.38553898440476i</v>
      </c>
      <c r="BQ136" s="223" t="str">
        <f t="shared" ca="1" si="93"/>
        <v>1.10430889057771-0.737875610348409i</v>
      </c>
      <c r="BR136" s="223" t="str">
        <f t="shared" ca="1" si="94"/>
        <v>0.130180583744013-1.32174564791115i</v>
      </c>
      <c r="BS136" s="223" t="str">
        <f t="shared" ca="1" si="95"/>
        <v>-0.939137514466296-0.939137514466374i</v>
      </c>
      <c r="BT136" s="223" t="str">
        <f t="shared" ca="1" si="96"/>
        <v>-1.32174564791115+0.130180583744033i</v>
      </c>
      <c r="BU136" s="223" t="str">
        <f t="shared" ca="1" si="97"/>
        <v>-0.7378756103484+1.10430889057772i</v>
      </c>
      <c r="BV136" s="223" t="str">
        <f t="shared" ca="1" si="98"/>
        <v>0.385538984404772+1.27095170390544i</v>
      </c>
      <c r="BW136" s="223" t="str">
        <f t="shared" ca="1" si="99"/>
        <v>1.22704229532778+0.508257560330126i</v>
      </c>
      <c r="BX136" s="223" t="str">
        <f t="shared" ca="1" si="100"/>
        <v>1.17131579867654-0.626081338107721i</v>
      </c>
      <c r="BY136" s="223" t="str">
        <f t="shared" ca="1" si="101"/>
        <v>0.25910745730261-1.30262115280161i</v>
      </c>
      <c r="BZ136" s="223" t="str">
        <f t="shared" ca="1" si="102"/>
        <v>-0.842563737097531-1.02666688418603i</v>
      </c>
      <c r="CA136" s="223" t="str">
        <f t="shared" ca="1" si="103"/>
        <v>-1.32814100989165+2.53821225682027E-14i</v>
      </c>
      <c r="CB136" s="223" t="str">
        <f t="shared" ca="1" si="104"/>
        <v>-0.842563737097593+1.02666688418598i</v>
      </c>
      <c r="CC136" s="223" t="str">
        <f t="shared" ca="1" si="105"/>
        <v>0.25910745730254+1.30262115280162i</v>
      </c>
      <c r="CD136" s="223" t="str">
        <f t="shared" ca="1" si="106"/>
        <v>1.17131579867657+0.626081338107668i</v>
      </c>
      <c r="CE136" s="223" t="str">
        <f t="shared" ca="1" si="107"/>
        <v>1.22704229532776-0.508257560330181i</v>
      </c>
      <c r="CF136" s="223" t="str">
        <f t="shared" ca="1" si="108"/>
        <v>0.385538984404849-1.27095170390542i</v>
      </c>
      <c r="CG136" s="223" t="str">
        <f t="shared" ca="1" si="109"/>
        <v>-0.737875610348332-1.10430889057776i</v>
      </c>
      <c r="CH136" s="223" t="str">
        <f t="shared" ca="1" si="110"/>
        <v>-1.32174564791116-0.130180583743973i</v>
      </c>
      <c r="CI136" s="223" t="str">
        <f t="shared" ca="1" si="111"/>
        <v>-0.939137514466346+0.939137514466324i</v>
      </c>
      <c r="CJ136" s="223" t="str">
        <f t="shared" ca="1" si="112"/>
        <v>0.130180583743941+1.32174564791116i</v>
      </c>
      <c r="CK136" s="223" t="str">
        <f t="shared" ca="1" si="113"/>
        <v>1.10430889057774+0.737875610348367i</v>
      </c>
      <c r="CL136" s="223" t="str">
        <f t="shared" ca="1" si="114"/>
        <v>1.27095170390543-0.385538984404818i</v>
      </c>
      <c r="CM136" s="223" t="str">
        <f t="shared" ca="1" si="115"/>
        <v>0.508257560330212-1.22704229532775i</v>
      </c>
      <c r="CN136" s="223" t="str">
        <f t="shared" ca="1" si="116"/>
        <v>-0.626081338107764-1.17131579867652i</v>
      </c>
      <c r="CO136" s="223" t="str">
        <f t="shared" ca="1" si="117"/>
        <v>-1.30262115280161-0.259107457302571i</v>
      </c>
      <c r="CP136" s="223" t="str">
        <f t="shared" ca="1" si="118"/>
        <v>-1.02666688418601+0.842563737097561i</v>
      </c>
      <c r="CQ136" s="223" t="str">
        <f t="shared" ca="1" si="119"/>
        <v>-5.79239367208882E-14+1.32814100989165i</v>
      </c>
      <c r="CR136" s="223" t="str">
        <f t="shared" ca="1" si="120"/>
        <v>1.026666884186+0.842563737097562i</v>
      </c>
      <c r="CS136" s="223" t="str">
        <f t="shared" ca="1" si="121"/>
        <v>1.30262115280161-0.259107457302587i</v>
      </c>
      <c r="CT136" s="223" t="str">
        <f t="shared" ca="1" si="122"/>
        <v>0.626081338107749-1.17131579867652i</v>
      </c>
      <c r="CU136" s="223" t="str">
        <f t="shared" ca="1" si="123"/>
        <v>-0.508257560330209-1.22704229532775i</v>
      </c>
      <c r="CV136" s="223" t="str">
        <f t="shared" ca="1" si="124"/>
        <v>-1.27095170390543-0.385538984404802i</v>
      </c>
      <c r="CW136" s="223" t="str">
        <f t="shared" ca="1" si="125"/>
        <v>-1.10430889057774+0.737875610348364i</v>
      </c>
      <c r="CX136" s="223" t="str">
        <f t="shared" ca="1" si="126"/>
        <v>-0.130180583744056+1.32174564791115i</v>
      </c>
      <c r="CY136" s="223" t="str">
        <f t="shared" ca="1" si="127"/>
        <v>0.939137514466351+0.939137514466318i</v>
      </c>
      <c r="CZ136" s="223" t="str">
        <f t="shared" ca="1" si="128"/>
        <v>1.32174564791116-0.130180583743971i</v>
      </c>
      <c r="DA136" s="223" t="str">
        <f t="shared" ca="1" si="129"/>
        <v>0.737875610348436-1.10430889057769i</v>
      </c>
      <c r="DB136" s="223" t="str">
        <f t="shared" ca="1" si="130"/>
        <v>-0.385538984404846-1.27095170390542i</v>
      </c>
      <c r="DC136" s="223" t="str">
        <f t="shared" ca="1" si="131"/>
        <v>-1.22704229532777-0.508257560330167i</v>
      </c>
      <c r="DD136" s="223" t="str">
        <f t="shared" ca="1" si="132"/>
        <v>-1.17131579867656+0.626081338107673i</v>
      </c>
      <c r="DE136" s="223" t="str">
        <f t="shared" ca="1" si="133"/>
        <v>-0.259107457302542+1.30262115280162i</v>
      </c>
      <c r="DF136" s="223" t="str">
        <f t="shared" ca="1" si="134"/>
        <v>0.842563737097598+1.02666688418598i</v>
      </c>
      <c r="DG136" s="223" t="str">
        <f t="shared" ca="1" si="135"/>
        <v>1.32814100989165+2.79858824127476E-14i</v>
      </c>
      <c r="DH136" s="223" t="str">
        <f t="shared" ca="1" si="136"/>
        <v>0.842563737097628-1.02666688418595i</v>
      </c>
      <c r="DI136" s="223" t="str">
        <f t="shared" ca="1" si="137"/>
        <v>-0.259107457302617-1.30262115280161i</v>
      </c>
      <c r="DJ136" s="223" t="str">
        <f t="shared" ca="1" si="138"/>
        <v>-1.17131579867654-0.626081338107724i</v>
      </c>
      <c r="DK136" s="223" t="str">
        <f t="shared" ca="1" si="139"/>
        <v>-1.22704229532778+0.508257560330132i</v>
      </c>
      <c r="DL136" s="223" t="str">
        <f t="shared" ca="1" si="140"/>
        <v>-0.385538984404773+1.27095170390544i</v>
      </c>
      <c r="DM136" s="223" t="str">
        <f t="shared" ca="1" si="141"/>
        <v>0.737875610348405+1.10430889057771i</v>
      </c>
      <c r="DN136" s="223" t="str">
        <f t="shared" ca="1" si="142"/>
        <v>1.32174564791115+0.130180583744027i</v>
      </c>
      <c r="DO136" s="223" t="str">
        <f t="shared" ca="1" si="143"/>
        <v>0.939137514466378-0.939137514466292i</v>
      </c>
      <c r="DP136" s="223" t="str">
        <f t="shared" ca="1" si="144"/>
        <v>-0.13018058374402-1.32174564791115i</v>
      </c>
      <c r="DQ136" s="223" t="str">
        <f t="shared" ca="1" si="145"/>
        <v>-1.10430889057771-0.73787561034841i</v>
      </c>
      <c r="DR136" s="223" t="str">
        <f t="shared" ca="1" si="146"/>
        <v>-1.27095170390544+0.385538984404766i</v>
      </c>
      <c r="DS136" s="223" t="str">
        <f t="shared" ca="1" si="147"/>
        <v>-0.508257560330139+1.22704229532778i</v>
      </c>
      <c r="DT136" s="223" t="str">
        <f t="shared" ca="1" si="148"/>
        <v>0.626081338107717+1.17131579867654i</v>
      </c>
      <c r="DU136" s="223" t="str">
        <f t="shared" ca="1" si="149"/>
        <v>1.3026211528016+0.259107457302625i</v>
      </c>
      <c r="DV136" s="223" t="str">
        <f t="shared" ca="1" si="150"/>
        <v>1.02666688418596-0.842563737097622i</v>
      </c>
      <c r="DW136" s="223" t="str">
        <f t="shared" ca="1" si="151"/>
        <v>-2.08261908282648E-14-1.32814100989165i</v>
      </c>
      <c r="DX136" s="223" t="str">
        <f t="shared" ca="1" si="152"/>
        <v>-1.02666688418597-0.842563737097604i</v>
      </c>
      <c r="DY136" s="223" t="str">
        <f t="shared" ca="1" si="153"/>
        <v>-1.30262115280154+0.259107457302925i</v>
      </c>
      <c r="DZ136" s="223" t="str">
        <f t="shared" ca="1" si="154"/>
        <v>-0.626081338107563+1.17131579867662i</v>
      </c>
      <c r="EA136" s="223" t="str">
        <f t="shared" ca="1" si="155"/>
        <v>0.50825756033016+1.22704229532777i</v>
      </c>
      <c r="EB136" s="223" t="str">
        <f t="shared" ca="1" si="156"/>
        <v>1.27095170390538+0.38553898440498i</v>
      </c>
      <c r="EC136" s="223" t="str">
        <f t="shared" ca="1" si="157"/>
        <v>1.10430889057792-0.737875610348101i</v>
      </c>
      <c r="ED136" s="223" t="str">
        <f t="shared" ca="1" si="158"/>
        <v>0.130180583744504-1.32174564791111i</v>
      </c>
      <c r="EE136" s="223" t="str">
        <f t="shared" ca="1" si="159"/>
        <v>-0.93913751446678-0.939137514465889i</v>
      </c>
      <c r="EF136" s="223" t="str">
        <f t="shared" ca="1" si="160"/>
        <v>-1.32174564791111+0.130180583744462i</v>
      </c>
      <c r="EG136" s="223" t="str">
        <f t="shared" ca="1" si="161"/>
        <v>-0.73787561034815+1.10430889057788i</v>
      </c>
      <c r="EH136" s="223" t="str">
        <f t="shared" ca="1" si="162"/>
        <v>0.385538984404922+1.2709517039054i</v>
      </c>
      <c r="EI136" s="223" t="str">
        <f t="shared" ca="1" si="163"/>
        <v>1.22704229532775+0.508257560330216i</v>
      </c>
      <c r="EJ136" s="223" t="str">
        <f t="shared" ca="1" si="164"/>
        <v>1.17131579867665-0.62608133810751i</v>
      </c>
      <c r="EK136" s="223" t="str">
        <f t="shared" ca="1" si="165"/>
        <v>0.259107457302983-1.30262115280153i</v>
      </c>
      <c r="EL136" s="223" t="str">
        <f t="shared" ca="1" si="166"/>
        <v>-0.842563737097149-1.02666688418634i</v>
      </c>
      <c r="EM136" s="223" t="str">
        <f t="shared" ca="1" si="167"/>
        <v>-1.32814100989165+5.9811079418969E-13i</v>
      </c>
      <c r="EN136" s="223"/>
      <c r="EO136" s="223"/>
      <c r="EP136" s="223"/>
    </row>
    <row r="137" spans="1:146" ht="15.75" thickBot="1">
      <c r="A137" s="257">
        <f t="shared" si="168"/>
        <v>7.2265625000000032E-4</v>
      </c>
      <c r="B137" s="256">
        <v>37</v>
      </c>
      <c r="C137" s="230">
        <f t="shared" si="169"/>
        <v>7400</v>
      </c>
      <c r="D137" s="229">
        <f t="shared" si="170"/>
        <v>46495.571273128939</v>
      </c>
      <c r="E137" s="229" t="str">
        <f t="shared" si="171"/>
        <v>46495.5712731289i</v>
      </c>
      <c r="F137" s="229" t="str">
        <f t="shared" si="177"/>
        <v>2.81121746868434-0.380079956524631i</v>
      </c>
      <c r="G137" s="229" t="str">
        <f t="shared" si="178"/>
        <v>-0.241779146455285+0.0516991610436884i</v>
      </c>
      <c r="H137" s="229" t="str">
        <f t="shared" si="179"/>
        <v>0.586556095930366+0.0195377989596138i</v>
      </c>
      <c r="I137" s="229" t="str">
        <f t="shared" si="174"/>
        <v>-0.344617757590056-0.0610179634231734i</v>
      </c>
      <c r="J137" s="255" t="str">
        <f ca="1">IMPRODUCT(1/N_FFT2,AZ100)</f>
        <v>-0.0138751168035795-0.000142200316017224i</v>
      </c>
      <c r="K137" s="254" t="str">
        <f t="shared" ca="1" si="175"/>
        <v>0.00477293486546817+0.000895636123647526i</v>
      </c>
      <c r="N137" s="246">
        <f t="shared" ca="1" si="176"/>
        <v>1.339021368568869</v>
      </c>
      <c r="O137" s="223">
        <f t="shared" ca="1" si="39"/>
        <v>-1.3279786314311308</v>
      </c>
      <c r="P137" s="223" t="str">
        <f t="shared" ca="1" si="40"/>
        <v>-0.817014405672458+1.0469072100532i</v>
      </c>
      <c r="Q137" s="223" t="str">
        <f t="shared" ca="1" si="41"/>
        <v>0.322672486772828+1.28818077606272i</v>
      </c>
      <c r="R137" s="223" t="str">
        <f t="shared" ca="1" si="42"/>
        <v>1.21405102022016+0.538151805571698i</v>
      </c>
      <c r="S137" s="223" t="str">
        <f t="shared" ca="1" si="43"/>
        <v>1.17117259365934-0.626004793431291i</v>
      </c>
      <c r="T137" s="223" t="str">
        <f t="shared" ca="1" si="44"/>
        <v>0.227033735062783-1.30842765511936i</v>
      </c>
      <c r="U137" s="223" t="str">
        <f t="shared" ca="1" si="45"/>
        <v>-0.891815941783066-0.983967261406232i</v>
      </c>
      <c r="V137" s="223" t="str">
        <f t="shared" ca="1" si="46"/>
        <v>-1.32438041579949+0.0976921684909188i</v>
      </c>
      <c r="W137" s="223" t="str">
        <f t="shared" ca="1" si="47"/>
        <v>-0.737785397709241+1.10417387782211i</v>
      </c>
      <c r="X137" s="223" t="str">
        <f t="shared" ca="1" si="48"/>
        <v>0.416562648319859+1.26095313376923i</v>
      </c>
      <c r="Y137" s="223" t="str">
        <f t="shared" ca="1" si="49"/>
        <v>1.25035039911385+0.447382526450829i</v>
      </c>
      <c r="Z137" s="223" t="str">
        <f t="shared" ca="1" si="50"/>
        <v>1.12194748134002-0.710465407076574i</v>
      </c>
      <c r="AA137" s="223" t="str">
        <f t="shared" ca="1" si="51"/>
        <v>0.130164667871636-1.32158405134731i</v>
      </c>
      <c r="AB137" s="223" t="str">
        <f t="shared" ca="1" si="52"/>
        <v>-0.961784650035882-0.915695108916201i</v>
      </c>
      <c r="AC137" s="223" t="str">
        <f t="shared" ca="1" si="53"/>
        <v>-1.31360526794685+0.19485493465648i</v>
      </c>
      <c r="AD137" s="223" t="str">
        <f t="shared" ca="1" si="54"/>
        <v>-0.65455826675218+1.15545693167858i</v>
      </c>
      <c r="AE137" s="223" t="str">
        <f t="shared" ca="1" si="55"/>
        <v>0.508195420783568+1.22689227719157i</v>
      </c>
      <c r="AF137" s="223" t="str">
        <f t="shared" ca="1" si="56"/>
        <v>1.27987402086111+0.35418884265673i</v>
      </c>
      <c r="AG137" s="223" t="str">
        <f t="shared" ca="1" si="57"/>
        <v>1.06664243841084-0.791075947124344i</v>
      </c>
      <c r="AH137" s="223" t="str">
        <f t="shared" ca="1" si="58"/>
        <v>0.0325902270674835-1.3275786690955i</v>
      </c>
      <c r="AI137" s="223" t="str">
        <f t="shared" ca="1" si="59"/>
        <v>-1.02654136393861-0.84246072529273i</v>
      </c>
      <c r="AJ137" s="223" t="str">
        <f t="shared" ca="1" si="60"/>
        <v>-1.295711579333+0.290961765048394i</v>
      </c>
      <c r="AK137" s="223" t="str">
        <f t="shared" ca="1" si="61"/>
        <v>-0.567784027834946+1.20047846431047i</v>
      </c>
      <c r="AL137" s="223" t="str">
        <f t="shared" ca="1" si="62"/>
        <v>0.597074238230664+1.18618278506264i</v>
      </c>
      <c r="AM137" s="223" t="str">
        <f t="shared" ca="1" si="63"/>
        <v>1.30246189439768+0.259075778836423i</v>
      </c>
      <c r="AN137" s="223" t="str">
        <f t="shared" ca="1" si="64"/>
        <v>1.00555716769122-0.867399578073747i</v>
      </c>
      <c r="AO137" s="223" t="str">
        <f t="shared" ca="1" si="65"/>
        <v>-0.0651608230008457-1.32637902301098i</v>
      </c>
      <c r="AP137" s="223" t="str">
        <f t="shared" ca="1" si="66"/>
        <v>-1.08573516124792-0.764660974005895i</v>
      </c>
      <c r="AQ137" s="223" t="str">
        <f t="shared" ca="1" si="67"/>
        <v>-1.2707963174069+0.385491848425824i</v>
      </c>
      <c r="AR137" s="223" t="str">
        <f t="shared" ca="1" si="68"/>
        <v>-1.2707963174069+0.385491848425824i</v>
      </c>
      <c r="AS137" s="223" t="str">
        <f t="shared" ca="1" si="69"/>
        <v>0.682717458648716+1.13904526564748i</v>
      </c>
      <c r="AT137" s="223" t="str">
        <f t="shared" ca="1" si="70"/>
        <v>1.3179916140798+0.162558760923601i</v>
      </c>
      <c r="AU137" s="223" t="str">
        <f t="shared" ca="1" si="71"/>
        <v>0.939022695555771-0.939022695555796i</v>
      </c>
      <c r="AV137" s="223" t="str">
        <f t="shared" ca="1" si="72"/>
        <v>-0.162558760923634-1.3179916140798i</v>
      </c>
      <c r="AW137" s="223" t="str">
        <f t="shared" ca="1" si="73"/>
        <v>-1.1390452656475-0.682717458648689i</v>
      </c>
      <c r="AX137" s="223" t="str">
        <f t="shared" ca="1" si="74"/>
        <v>-1.23899450013165+0.477932918076606i</v>
      </c>
      <c r="AY137" s="223" t="str">
        <f t="shared" ca="1" si="75"/>
        <v>-0.385491848425793+1.27079631740691i</v>
      </c>
      <c r="AZ137" s="223" t="str">
        <f t="shared" ca="1" si="76"/>
        <v>0.764660974005922+1.08573516124791i</v>
      </c>
      <c r="BA137" s="223" t="str">
        <f t="shared" ca="1" si="77"/>
        <v>1.32637902301098+0.0651608230008087i</v>
      </c>
      <c r="BB137" s="223" t="str">
        <f t="shared" ca="1" si="78"/>
        <v>0.867399578073723-1.00555716769124i</v>
      </c>
      <c r="BC137" s="223" t="str">
        <f t="shared" ca="1" si="79"/>
        <v>-0.259075778836459-1.30246189439768i</v>
      </c>
      <c r="BD137" s="223" t="str">
        <f t="shared" ca="1" si="80"/>
        <v>-1.18618278506266-0.59707423823064i</v>
      </c>
      <c r="BE137" s="223" t="str">
        <f t="shared" ca="1" si="81"/>
        <v>-1.20047846431046+0.567784027834975i</v>
      </c>
      <c r="BF137" s="223" t="str">
        <f t="shared" ca="1" si="82"/>
        <v>-0.290961765048359+1.29571157933301i</v>
      </c>
      <c r="BG137" s="223" t="str">
        <f t="shared" ca="1" si="83"/>
        <v>0.842460725292755+1.02654136393859i</v>
      </c>
      <c r="BH137" s="223" t="str">
        <f t="shared" ca="1" si="84"/>
        <v>1.3275786690955-0.0325902270675205i</v>
      </c>
      <c r="BI137" s="223" t="str">
        <f t="shared" ca="1" si="85"/>
        <v>0.791075947124322-1.06664243841086i</v>
      </c>
      <c r="BJ137" s="223" t="str">
        <f t="shared" ca="1" si="86"/>
        <v>-0.354188842656762-1.2798740208611i</v>
      </c>
      <c r="BK137" s="223" t="str">
        <f t="shared" ca="1" si="87"/>
        <v>-1.22689227719158-0.508195420783533i</v>
      </c>
      <c r="BL137" s="223" t="str">
        <f t="shared" ca="1" si="88"/>
        <v>-1.15545693167857+0.654558266752207i</v>
      </c>
      <c r="BM137" s="223" t="str">
        <f t="shared" ca="1" si="89"/>
        <v>-0.194854934656446+1.31360526794686i</v>
      </c>
      <c r="BN137" s="223" t="str">
        <f t="shared" ca="1" si="90"/>
        <v>0.915695108916229+0.961784650035857i</v>
      </c>
      <c r="BO137" s="223" t="str">
        <f t="shared" ca="1" si="91"/>
        <v>1.32158405134731-0.130164667871668i</v>
      </c>
      <c r="BP137" s="223" t="str">
        <f t="shared" ca="1" si="92"/>
        <v>0.710465407076554-1.12194748134003i</v>
      </c>
      <c r="BQ137" s="223" t="str">
        <f t="shared" ca="1" si="93"/>
        <v>-0.447382526450857-1.25035039911384i</v>
      </c>
      <c r="BR137" s="223" t="str">
        <f t="shared" ca="1" si="94"/>
        <v>-1.26095313376924-0.416562648319828i</v>
      </c>
      <c r="BS137" s="223" t="str">
        <f t="shared" ca="1" si="95"/>
        <v>-1.10417387782209+0.737785397709272i</v>
      </c>
      <c r="BT137" s="223" t="str">
        <f t="shared" ca="1" si="96"/>
        <v>-0.0976921684908876+1.3243804157995i</v>
      </c>
      <c r="BU137" s="223" t="str">
        <f t="shared" ca="1" si="97"/>
        <v>0.983967261406256+0.891815941783041i</v>
      </c>
      <c r="BV137" s="223" t="str">
        <f t="shared" ca="1" si="98"/>
        <v>1.30842765511935-0.22703373506282i</v>
      </c>
      <c r="BW137" s="223" t="str">
        <f t="shared" ca="1" si="99"/>
        <v>0.626004793431263-1.17117259365936i</v>
      </c>
      <c r="BX137" s="223" t="str">
        <f t="shared" ca="1" si="100"/>
        <v>-0.53815180557173-1.21405102022015i</v>
      </c>
      <c r="BY137" s="223" t="str">
        <f t="shared" ca="1" si="101"/>
        <v>-1.28818077606272-0.322672486772799i</v>
      </c>
      <c r="BZ137" s="223" t="str">
        <f t="shared" ca="1" si="102"/>
        <v>-1.04690721005318+0.817014405672484i</v>
      </c>
      <c r="CA137" s="223" t="str">
        <f t="shared" ca="1" si="103"/>
        <v>3.70924904252096E-14+1.32797863143113i</v>
      </c>
      <c r="CB137" s="223" t="str">
        <f t="shared" ca="1" si="104"/>
        <v>1.04690721005322+0.817014405672434i</v>
      </c>
      <c r="CC137" s="223" t="str">
        <f t="shared" ca="1" si="105"/>
        <v>1.28818077606271-0.322672486772861i</v>
      </c>
      <c r="CD137" s="223" t="str">
        <f t="shared" ca="1" si="106"/>
        <v>0.538151805571672-1.21405102022018i</v>
      </c>
      <c r="CE137" s="223" t="str">
        <f t="shared" ca="1" si="107"/>
        <v>-0.62600479343132-1.17117259365932i</v>
      </c>
      <c r="CF137" s="223" t="str">
        <f t="shared" ca="1" si="108"/>
        <v>-1.30842765511936-0.227033735062747i</v>
      </c>
      <c r="CG137" s="223" t="str">
        <f t="shared" ca="1" si="109"/>
        <v>-0.983967261406212+0.891815941783089i</v>
      </c>
      <c r="CH137" s="223" t="str">
        <f t="shared" ca="1" si="110"/>
        <v>0.0976921684909523+1.32438041579949i</v>
      </c>
      <c r="CI137" s="223" t="str">
        <f t="shared" ca="1" si="111"/>
        <v>1.10417387782213+0.737785397709219i</v>
      </c>
      <c r="CJ137" s="223" t="str">
        <f t="shared" ca="1" si="112"/>
        <v>1.26095313376922-0.416562648319898i</v>
      </c>
      <c r="CK137" s="223" t="str">
        <f t="shared" ca="1" si="113"/>
        <v>0.447382526450796-1.25035039911386i</v>
      </c>
      <c r="CL137" s="223" t="str">
        <f t="shared" ca="1" si="114"/>
        <v>-0.71046540707661-1.12194748134i</v>
      </c>
      <c r="CM137" s="223" t="str">
        <f t="shared" ca="1" si="115"/>
        <v>-1.32158405134731-0.130164667871595i</v>
      </c>
      <c r="CN137" s="223" t="str">
        <f t="shared" ca="1" si="116"/>
        <v>-0.915695108916175+0.961784650035907i</v>
      </c>
      <c r="CO137" s="223" t="str">
        <f t="shared" ca="1" si="117"/>
        <v>0.194854934656509+1.31360526794685i</v>
      </c>
      <c r="CP137" s="223" t="str">
        <f t="shared" ca="1" si="118"/>
        <v>1.15545693167859+0.654558266752159i</v>
      </c>
      <c r="CQ137" s="223" t="str">
        <f t="shared" ca="1" si="119"/>
        <v>1.22689227719155-0.508195420783602i</v>
      </c>
      <c r="CR137" s="223" t="str">
        <f t="shared" ca="1" si="120"/>
        <v>0.3541888426567-1.27987402086112i</v>
      </c>
      <c r="CS137" s="223" t="str">
        <f t="shared" ca="1" si="121"/>
        <v>-0.791075947124367-1.06664243841082i</v>
      </c>
      <c r="CT137" s="223" t="str">
        <f t="shared" ca="1" si="122"/>
        <v>-1.3275786690955-0.0325902270674464i</v>
      </c>
      <c r="CU137" s="223" t="str">
        <f t="shared" ca="1" si="123"/>
        <v>-0.842460725292705+1.02654136393863i</v>
      </c>
      <c r="CV137" s="223" t="str">
        <f t="shared" ca="1" si="124"/>
        <v>0.290961765048421+1.295711579333i</v>
      </c>
      <c r="CW137" s="223" t="str">
        <f t="shared" ca="1" si="125"/>
        <v>1.20047846431049+0.567784027834909i</v>
      </c>
      <c r="CX137" s="223" t="str">
        <f t="shared" ca="1" si="126"/>
        <v>1.18618278506263-0.597074238230697i</v>
      </c>
      <c r="CY137" s="223" t="str">
        <f t="shared" ca="1" si="127"/>
        <v>0.259075778836396-1.30246189439769i</v>
      </c>
      <c r="CZ137" s="223" t="str">
        <f t="shared" ca="1" si="128"/>
        <v>-0.867399578073779-1.00555716769119i</v>
      </c>
      <c r="DA137" s="223" t="str">
        <f t="shared" ca="1" si="129"/>
        <v>-1.32637902301097+0.0651608230008828i</v>
      </c>
      <c r="DB137" s="223" t="str">
        <f t="shared" ca="1" si="130"/>
        <v>-0.764660974005869+1.08573516124794i</v>
      </c>
      <c r="DC137" s="223" t="str">
        <f t="shared" ca="1" si="131"/>
        <v>0.385491848425846+1.27079631740689i</v>
      </c>
      <c r="DD137" s="223" t="str">
        <f t="shared" ca="1" si="132"/>
        <v>1.23899450013163+0.477932918076665i</v>
      </c>
      <c r="DE137" s="223" t="str">
        <f t="shared" ca="1" si="133"/>
        <v>1.13904526564746-0.682717458648743i</v>
      </c>
      <c r="DF137" s="223" t="str">
        <f t="shared" ca="1" si="134"/>
        <v>0.162558760923574-1.31799161407981i</v>
      </c>
      <c r="DG137" s="223" t="str">
        <f t="shared" ca="1" si="135"/>
        <v>-0.939022695555823-0.939022695555744i</v>
      </c>
      <c r="DH137" s="223" t="str">
        <f t="shared" ca="1" si="136"/>
        <v>-1.31799161407979+0.162558760923666i</v>
      </c>
      <c r="DI137" s="223" t="str">
        <f t="shared" ca="1" si="137"/>
        <v>-0.682717458648665+1.13904526564751i</v>
      </c>
      <c r="DJ137" s="223" t="str">
        <f t="shared" ca="1" si="138"/>
        <v>0.477932918076645+1.23899450013164i</v>
      </c>
      <c r="DK137" s="223" t="str">
        <f t="shared" ca="1" si="139"/>
        <v>1.27079631740692+0.385491848425757i</v>
      </c>
      <c r="DL137" s="223" t="str">
        <f t="shared" ca="1" si="140"/>
        <v>1.08573516124789-0.764660974005944i</v>
      </c>
      <c r="DM137" s="223" t="str">
        <f t="shared" ca="1" si="141"/>
        <v>0.0651608230009035-1.32637902301097i</v>
      </c>
      <c r="DN137" s="223" t="str">
        <f t="shared" ca="1" si="142"/>
        <v>-1.00555716769118-0.867399578073795i</v>
      </c>
      <c r="DO137" s="223" t="str">
        <f t="shared" ca="1" si="143"/>
        <v>-1.30246189439767+0.259075778836487i</v>
      </c>
      <c r="DP137" s="223" t="str">
        <f t="shared" ca="1" si="144"/>
        <v>-0.597074238230615+1.18618278506267i</v>
      </c>
      <c r="DQ137" s="223" t="str">
        <f t="shared" ca="1" si="145"/>
        <v>0.567784027835008+1.20047846431044i</v>
      </c>
      <c r="DR137" s="223" t="str">
        <f t="shared" ca="1" si="146"/>
        <v>1.29571157933302+0.290961765048331i</v>
      </c>
      <c r="DS137" s="223" t="str">
        <f t="shared" ca="1" si="147"/>
        <v>1.02654136393857-0.842460725292776i</v>
      </c>
      <c r="DT137" s="223" t="str">
        <f t="shared" ca="1" si="148"/>
        <v>-0.0325902270674256-1.3275786690955i</v>
      </c>
      <c r="DU137" s="223" t="str">
        <f t="shared" ca="1" si="149"/>
        <v>-1.06664243841088-0.791075947124293i</v>
      </c>
      <c r="DV137" s="223" t="str">
        <f t="shared" ca="1" si="150"/>
        <v>-1.2798740208612+0.354188842656406i</v>
      </c>
      <c r="DW137" s="223" t="str">
        <f t="shared" ca="1" si="151"/>
        <v>-0.508195420783011+1.2268922771918i</v>
      </c>
      <c r="DX137" s="223" t="str">
        <f t="shared" ca="1" si="152"/>
        <v>0.654558266752354+1.15545693167848i</v>
      </c>
      <c r="DY137" s="223" t="str">
        <f t="shared" ca="1" si="153"/>
        <v>1.31360526794682+0.194854934656679i</v>
      </c>
      <c r="DZ137" s="223" t="str">
        <f t="shared" ca="1" si="154"/>
        <v>0.961784650036299-0.915695108915763i</v>
      </c>
      <c r="EA137" s="223" t="str">
        <f t="shared" ca="1" si="155"/>
        <v>-0.130164667871968-1.32158405134728i</v>
      </c>
      <c r="EB137" s="223" t="str">
        <f t="shared" ca="1" si="156"/>
        <v>-1.12194748133998-0.710465407076643i</v>
      </c>
      <c r="EC137" s="223" t="str">
        <f t="shared" ca="1" si="157"/>
        <v>-1.25035039911401+0.447382526450386i</v>
      </c>
      <c r="ED137" s="223" t="str">
        <f t="shared" ca="1" si="158"/>
        <v>-0.416562648319416+1.26095313376938i</v>
      </c>
      <c r="EE137" s="223" t="str">
        <f t="shared" ca="1" si="159"/>
        <v>0.737785397709296+1.10417387782207i</v>
      </c>
      <c r="EF137" s="223" t="str">
        <f t="shared" ca="1" si="160"/>
        <v>1.32438041579947+0.0976921684912553i</v>
      </c>
      <c r="EG137" s="223" t="str">
        <f t="shared" ca="1" si="161"/>
        <v>0.891815941782621-0.983967261406636i</v>
      </c>
      <c r="EH137" s="223" t="str">
        <f t="shared" ca="1" si="162"/>
        <v>-0.227033735062978-1.30842765511932i</v>
      </c>
      <c r="EI137" s="223" t="str">
        <f t="shared" ca="1" si="163"/>
        <v>-1.17117259365924-0.626004793431472i</v>
      </c>
      <c r="EJ137" s="223" t="str">
        <f t="shared" ca="1" si="164"/>
        <v>-1.21405102022041+0.538151805571143i</v>
      </c>
      <c r="EK137" s="223" t="str">
        <f t="shared" ca="1" si="165"/>
        <v>-0.322672486772506+1.2881807760628i</v>
      </c>
      <c r="EL137" s="223" t="str">
        <f t="shared" ca="1" si="166"/>
        <v>0.817014405672402+1.04690721005325i</v>
      </c>
      <c r="EM137" s="223" t="str">
        <f t="shared" ca="1" si="167"/>
        <v>1.32797863143113+4.73094649638237E-13i</v>
      </c>
      <c r="EN137" s="223"/>
      <c r="EO137" s="223"/>
      <c r="EP137" s="223"/>
    </row>
    <row r="138" spans="1:146" ht="15.75" thickBot="1">
      <c r="A138" s="257">
        <f t="shared" si="168"/>
        <v>7.4218750000000033E-4</v>
      </c>
      <c r="B138" s="256">
        <v>38</v>
      </c>
      <c r="C138" s="230">
        <f t="shared" si="169"/>
        <v>7600</v>
      </c>
      <c r="D138" s="229">
        <f t="shared" si="170"/>
        <v>47752.208334564857</v>
      </c>
      <c r="E138" s="229" t="str">
        <f t="shared" si="171"/>
        <v>47752.2083345649i</v>
      </c>
      <c r="F138" s="229" t="str">
        <f t="shared" si="177"/>
        <v>2.80928986177579-0.386375411521852i</v>
      </c>
      <c r="G138" s="229" t="str">
        <f t="shared" si="178"/>
        <v>-0.241394538181513+0.0528533408182875i</v>
      </c>
      <c r="H138" s="229" t="str">
        <f t="shared" si="179"/>
        <v>0.586740838266889+0.0208087159885417i</v>
      </c>
      <c r="I138" s="229" t="str">
        <f t="shared" si="174"/>
        <v>-0.344780214863322-0.0628325072419073i</v>
      </c>
      <c r="J138" s="255" t="str">
        <f ca="1">IMPRODUCT(1/N_FFT2,BA100)</f>
        <v>0.00491104105922918+2.14460274933128E-06i</v>
      </c>
      <c r="K138" s="254" t="str">
        <f t="shared" ca="1" si="175"/>
        <v>-0.00169309504083585-0.000309312439516032i</v>
      </c>
      <c r="N138" s="246">
        <f t="shared" ca="1" si="176"/>
        <v>1.3391976400987635</v>
      </c>
      <c r="O138" s="223">
        <f t="shared" ca="1" si="39"/>
        <v>-1.3278023599012363</v>
      </c>
      <c r="P138" s="223" t="str">
        <f t="shared" ca="1" si="40"/>
        <v>-0.790970942296578+1.06650085579045i</v>
      </c>
      <c r="Q138" s="223" t="str">
        <f t="shared" ca="1" si="41"/>
        <v>0.385440679501645+1.27062763606991i</v>
      </c>
      <c r="R138" s="223" t="str">
        <f t="shared" ca="1" si="42"/>
        <v>1.25018443170102+0.44732314236097i</v>
      </c>
      <c r="S138" s="223" t="str">
        <f t="shared" ca="1" si="43"/>
        <v>1.10402731340149-0.737687466494309i</v>
      </c>
      <c r="T138" s="223" t="str">
        <f t="shared" ca="1" si="44"/>
        <v>0.0651521737668097-1.32620296380786i</v>
      </c>
      <c r="U138" s="223" t="str">
        <f t="shared" ca="1" si="45"/>
        <v>-1.02640510420337-0.842348899817983i</v>
      </c>
      <c r="V138" s="223" t="str">
        <f t="shared" ca="1" si="46"/>
        <v>-1.28800978716967+0.322629656284782i</v>
      </c>
      <c r="W138" s="223" t="str">
        <f t="shared" ca="1" si="47"/>
        <v>-0.50812796458947+1.22672942353294i</v>
      </c>
      <c r="X138" s="223" t="str">
        <f t="shared" ca="1" si="48"/>
        <v>0.682626836971463+1.13889407251317i</v>
      </c>
      <c r="Y138" s="223" t="str">
        <f t="shared" ca="1" si="49"/>
        <v>1.32140862861301+0.130147390240359i</v>
      </c>
      <c r="Z138" s="223" t="str">
        <f t="shared" ca="1" si="50"/>
        <v>0.891697565058646-0.983836652817821i</v>
      </c>
      <c r="AA138" s="223" t="str">
        <f t="shared" ca="1" si="51"/>
        <v>-0.259041389966858-1.30228900987582i</v>
      </c>
      <c r="AB138" s="223" t="str">
        <f t="shared" ca="1" si="52"/>
        <v>-1.20031911673475-0.567708662044531i</v>
      </c>
      <c r="AC138" s="223" t="str">
        <f t="shared" ca="1" si="53"/>
        <v>-1.17101713604881+0.625921699607329i</v>
      </c>
      <c r="AD138" s="223" t="str">
        <f t="shared" ca="1" si="54"/>
        <v>-0.19482907025132+1.3134309042901i</v>
      </c>
      <c r="AE138" s="223" t="str">
        <f t="shared" ca="1" si="55"/>
        <v>0.938898052761648+0.938898052761681i</v>
      </c>
      <c r="AF138" s="223" t="str">
        <f t="shared" ca="1" si="56"/>
        <v>1.3134309042901-0.194829070251275i</v>
      </c>
      <c r="AG138" s="223" t="str">
        <f t="shared" ca="1" si="57"/>
        <v>0.625921699607253-1.17101713604885i</v>
      </c>
      <c r="AH138" s="223" t="str">
        <f t="shared" ca="1" si="58"/>
        <v>-0.56770866204449-1.20031911673477i</v>
      </c>
      <c r="AI138" s="223" t="str">
        <f t="shared" ca="1" si="59"/>
        <v>-1.30228900987581-0.259041389966903i</v>
      </c>
      <c r="AJ138" s="223" t="str">
        <f t="shared" ca="1" si="60"/>
        <v>-0.983836652817761+0.891697565058713i</v>
      </c>
      <c r="AK138" s="223" t="str">
        <f t="shared" ca="1" si="61"/>
        <v>0.13014739024031+1.32140862861302i</v>
      </c>
      <c r="AL138" s="223" t="str">
        <f t="shared" ca="1" si="62"/>
        <v>1.13889407251316+0.682626836971471i</v>
      </c>
      <c r="AM138" s="223" t="str">
        <f t="shared" ca="1" si="63"/>
        <v>1.22672942353293-0.508127964589499i</v>
      </c>
      <c r="AN138" s="223" t="str">
        <f t="shared" ca="1" si="64"/>
        <v>0.322629656284841-1.28800978716965i</v>
      </c>
      <c r="AO138" s="223" t="str">
        <f t="shared" ca="1" si="65"/>
        <v>-0.842348899817968-1.02640510420338i</v>
      </c>
      <c r="AP138" s="223" t="str">
        <f t="shared" ca="1" si="66"/>
        <v>-1.32620296380786+0.0651521737668306i</v>
      </c>
      <c r="AQ138" s="223" t="str">
        <f t="shared" ca="1" si="67"/>
        <v>-0.737687466494257+1.10402731340152i</v>
      </c>
      <c r="AR138" s="223" t="str">
        <f t="shared" ca="1" si="68"/>
        <v>-0.737687466494257+1.10402731340152i</v>
      </c>
      <c r="AS138" s="223" t="str">
        <f t="shared" ca="1" si="69"/>
        <v>1.27062763606991+0.385440679501639i</v>
      </c>
      <c r="AT138" s="223" t="str">
        <f t="shared" ca="1" si="70"/>
        <v>1.06650085579042-0.790970942296615i</v>
      </c>
      <c r="AU138" s="223" t="str">
        <f t="shared" ca="1" si="71"/>
        <v>4.63597825234388E-14-1.32780235990124i</v>
      </c>
      <c r="AV138" s="223" t="str">
        <f t="shared" ca="1" si="72"/>
        <v>-1.06650085579044-0.790970942296583i</v>
      </c>
      <c r="AW138" s="223" t="str">
        <f t="shared" ca="1" si="73"/>
        <v>-1.2706276360699+0.385440679501677i</v>
      </c>
      <c r="AX138" s="223" t="str">
        <f t="shared" ca="1" si="74"/>
        <v>-0.447323142361024+1.250184431701i</v>
      </c>
      <c r="AY138" s="223" t="str">
        <f t="shared" ca="1" si="75"/>
        <v>0.73768746649429+1.1040273134015i</v>
      </c>
      <c r="AZ138" s="223" t="str">
        <f t="shared" ca="1" si="76"/>
        <v>1.32620296380786+0.0651521737667866i</v>
      </c>
      <c r="BA138" s="223" t="str">
        <f t="shared" ca="1" si="77"/>
        <v>0.842348899817937-1.02640510420341i</v>
      </c>
      <c r="BB138" s="223" t="str">
        <f t="shared" ca="1" si="78"/>
        <v>-0.322629656284746-1.28800978716968i</v>
      </c>
      <c r="BC138" s="223" t="str">
        <f t="shared" ca="1" si="79"/>
        <v>-1.22672942353294-0.508127964589462i</v>
      </c>
      <c r="BD138" s="223" t="str">
        <f t="shared" ca="1" si="80"/>
        <v>-1.13889407251315+0.6826268369715i</v>
      </c>
      <c r="BE138" s="223" t="str">
        <f t="shared" ca="1" si="81"/>
        <v>-0.130147390240403+1.32140862861301i</v>
      </c>
      <c r="BF138" s="223" t="str">
        <f t="shared" ca="1" si="82"/>
        <v>0.983836652817787+0.891697565058684i</v>
      </c>
      <c r="BG138" s="223" t="str">
        <f t="shared" ca="1" si="83"/>
        <v>1.3022890098758-0.259041389966936i</v>
      </c>
      <c r="BH138" s="223" t="str">
        <f t="shared" ca="1" si="84"/>
        <v>0.567708662044574-1.20031911673473i</v>
      </c>
      <c r="BI138" s="223" t="str">
        <f t="shared" ca="1" si="85"/>
        <v>-0.625921699607284-1.17101713604884i</v>
      </c>
      <c r="BJ138" s="223" t="str">
        <f t="shared" ca="1" si="86"/>
        <v>-1.31343090429011-0.194829070251234i</v>
      </c>
      <c r="BK138" s="223" t="str">
        <f t="shared" ca="1" si="87"/>
        <v>-0.938898052761716+0.938898052761614i</v>
      </c>
      <c r="BL138" s="223" t="str">
        <f t="shared" ca="1" si="88"/>
        <v>0.194829070251231+1.31343090429011i</v>
      </c>
      <c r="BM138" s="223" t="str">
        <f t="shared" ca="1" si="89"/>
        <v>1.17101713604883+0.625921699607294i</v>
      </c>
      <c r="BN138" s="223" t="str">
        <f t="shared" ca="1" si="90"/>
        <v>1.20031911673474-0.567708662044563i</v>
      </c>
      <c r="BO138" s="223" t="str">
        <f t="shared" ca="1" si="91"/>
        <v>0.259041389966948-1.3022890098758i</v>
      </c>
      <c r="BP138" s="223" t="str">
        <f t="shared" ca="1" si="92"/>
        <v>-0.891697565058674-0.983836652817795i</v>
      </c>
      <c r="BQ138" s="223" t="str">
        <f t="shared" ca="1" si="93"/>
        <v>-1.32140862861301+0.1301473902404i</v>
      </c>
      <c r="BR138" s="223" t="str">
        <f t="shared" ca="1" si="94"/>
        <v>-0.682626836971509+1.13889407251314i</v>
      </c>
      <c r="BS138" s="223" t="str">
        <f t="shared" ca="1" si="95"/>
        <v>0.508127964589452+1.22672942353295i</v>
      </c>
      <c r="BT138" s="223" t="str">
        <f t="shared" ca="1" si="96"/>
        <v>1.28800978716967+0.322629656284757i</v>
      </c>
      <c r="BU138" s="223" t="str">
        <f t="shared" ca="1" si="97"/>
        <v>1.02640510420333-0.84234889981803i</v>
      </c>
      <c r="BV138" s="223" t="str">
        <f t="shared" ca="1" si="98"/>
        <v>-0.0651521737667844-1.32620296380786i</v>
      </c>
      <c r="BW138" s="223" t="str">
        <f t="shared" ca="1" si="99"/>
        <v>-1.10402731340149-0.737687466494301i</v>
      </c>
      <c r="BX138" s="223" t="str">
        <f t="shared" ca="1" si="100"/>
        <v>-1.250184431701+0.447323142361023i</v>
      </c>
      <c r="BY138" s="223" t="str">
        <f t="shared" ca="1" si="101"/>
        <v>-0.385440679501683+1.2706276360699i</v>
      </c>
      <c r="BZ138" s="223" t="str">
        <f t="shared" ca="1" si="102"/>
        <v>0.790970942296574+1.06650085579045i</v>
      </c>
      <c r="CA138" s="223" t="str">
        <f t="shared" ca="1" si="103"/>
        <v>1.32780235990124-3.9364879942534E-14i</v>
      </c>
      <c r="CB138" s="223" t="str">
        <f t="shared" ca="1" si="104"/>
        <v>0.790970942296624-1.06650085579041i</v>
      </c>
      <c r="CC138" s="223" t="str">
        <f t="shared" ca="1" si="105"/>
        <v>-0.385440679501633-1.27062763606991i</v>
      </c>
      <c r="CD138" s="223" t="str">
        <f t="shared" ca="1" si="106"/>
        <v>-1.25018443170103-0.447323142360949i</v>
      </c>
      <c r="CE138" s="223" t="str">
        <f t="shared" ca="1" si="107"/>
        <v>-1.10402731340145+0.737687466494366i</v>
      </c>
      <c r="CF138" s="223" t="str">
        <f t="shared" ca="1" si="108"/>
        <v>-0.0651521737668471+1.32620296380786i</v>
      </c>
      <c r="CG138" s="223" t="str">
        <f t="shared" ca="1" si="109"/>
        <v>1.02640510420338+0.84234889981797i</v>
      </c>
      <c r="CH138" s="223" t="str">
        <f t="shared" ca="1" si="110"/>
        <v>1.28800978716966-0.322629656284834i</v>
      </c>
      <c r="CI138" s="223" t="str">
        <f t="shared" ca="1" si="111"/>
        <v>0.50812796458951-1.22672942353292i</v>
      </c>
      <c r="CJ138" s="223" t="str">
        <f t="shared" ca="1" si="112"/>
        <v>-0.682626836971456-1.13889407251317i</v>
      </c>
      <c r="CK138" s="223" t="str">
        <f t="shared" ca="1" si="113"/>
        <v>-1.32140862861301-0.130147390240313i</v>
      </c>
      <c r="CL138" s="223" t="str">
        <f t="shared" ca="1" si="114"/>
        <v>-0.891697565058714+0.983836652817759i</v>
      </c>
      <c r="CM138" s="223" t="str">
        <f t="shared" ca="1" si="115"/>
        <v>0.259041389966896+1.30228900987581i</v>
      </c>
      <c r="CN138" s="223" t="str">
        <f t="shared" ca="1" si="116"/>
        <v>1.20031911673477+0.567708662044501i</v>
      </c>
      <c r="CO138" s="223" t="str">
        <f t="shared" ca="1" si="117"/>
        <v>1.17101713604886-0.625921699607238i</v>
      </c>
      <c r="CP138" s="223" t="str">
        <f t="shared" ca="1" si="118"/>
        <v>0.194829070251275-1.3134309042901i</v>
      </c>
      <c r="CQ138" s="223" t="str">
        <f t="shared" ca="1" si="119"/>
        <v>-0.938898052761677-0.938898052761652i</v>
      </c>
      <c r="CR138" s="223" t="str">
        <f t="shared" ca="1" si="120"/>
        <v>-1.3134309042901+0.194829070251311i</v>
      </c>
      <c r="CS138" s="223" t="str">
        <f t="shared" ca="1" si="121"/>
        <v>-0.625921699607338+1.17101713604881i</v>
      </c>
      <c r="CT138" s="223" t="str">
        <f t="shared" ca="1" si="122"/>
        <v>0.567708662044517+1.20031911673476i</v>
      </c>
      <c r="CU138" s="223" t="str">
        <f t="shared" ca="1" si="123"/>
        <v>1.30228900987582+0.259041389966859i</v>
      </c>
      <c r="CV138" s="223" t="str">
        <f t="shared" ca="1" si="124"/>
        <v>0.983836652817823-0.891697565058644i</v>
      </c>
      <c r="CW138" s="223" t="str">
        <f t="shared" ca="1" si="125"/>
        <v>-0.13014739024035-1.32140862861301i</v>
      </c>
      <c r="CX138" s="223" t="str">
        <f t="shared" ca="1" si="126"/>
        <v>-1.13889407251318-0.682626836971441i</v>
      </c>
      <c r="CY138" s="223" t="str">
        <f t="shared" ca="1" si="127"/>
        <v>-1.22672942353296+0.508127964589405i</v>
      </c>
      <c r="CZ138" s="223" t="str">
        <f t="shared" ca="1" si="128"/>
        <v>-0.322629656284798+1.28800978716967i</v>
      </c>
      <c r="DA138" s="223" t="str">
        <f t="shared" ca="1" si="129"/>
        <v>0.842348899817998+1.02640510420335i</v>
      </c>
      <c r="DB138" s="223" t="str">
        <f t="shared" ca="1" si="130"/>
        <v>1.32620296380786-0.0651521737668652i</v>
      </c>
      <c r="DC138" s="223" t="str">
        <f t="shared" ca="1" si="131"/>
        <v>0.737687466494342-1.10402731340146i</v>
      </c>
      <c r="DD138" s="223" t="str">
        <f t="shared" ca="1" si="132"/>
        <v>-0.447323142360966-1.25018443170102i</v>
      </c>
      <c r="DE138" s="223" t="str">
        <f t="shared" ca="1" si="133"/>
        <v>-1.27062763606992-0.385440679501597i</v>
      </c>
      <c r="DF138" s="223" t="str">
        <f t="shared" ca="1" si="134"/>
        <v>-1.06650085579047+0.790970942296541i</v>
      </c>
      <c r="DG138" s="223" t="str">
        <f t="shared" ca="1" si="135"/>
        <v>-1.17122041876696E-14+1.32780235990124i</v>
      </c>
      <c r="DH138" s="223" t="str">
        <f t="shared" ca="1" si="136"/>
        <v>1.06650085579046+0.790970942296559i</v>
      </c>
      <c r="DI138" s="223" t="str">
        <f t="shared" ca="1" si="137"/>
        <v>1.27062763606992-0.385440679501593i</v>
      </c>
      <c r="DJ138" s="223" t="str">
        <f t="shared" ca="1" si="138"/>
        <v>0.447323142360987-1.25018443170101i</v>
      </c>
      <c r="DK138" s="223" t="str">
        <f t="shared" ca="1" si="139"/>
        <v>-0.737687466494323-1.10402731340147i</v>
      </c>
      <c r="DL138" s="223" t="str">
        <f t="shared" ca="1" si="140"/>
        <v>-1.32620296380786-0.0651521737667567i</v>
      </c>
      <c r="DM138" s="223" t="str">
        <f t="shared" ca="1" si="141"/>
        <v>-0.842348899818017+1.02640510420334i</v>
      </c>
      <c r="DN138" s="223" t="str">
        <f t="shared" ca="1" si="142"/>
        <v>0.322629656284793+1.28800978716967i</v>
      </c>
      <c r="DO138" s="223" t="str">
        <f t="shared" ca="1" si="143"/>
        <v>1.22672942353296+0.508127964589426i</v>
      </c>
      <c r="DP138" s="223" t="str">
        <f t="shared" ca="1" si="144"/>
        <v>1.13889407251319-0.682626836971421i</v>
      </c>
      <c r="DQ138" s="223" t="str">
        <f t="shared" ca="1" si="145"/>
        <v>0.130147390240373-1.32140862861301i</v>
      </c>
      <c r="DR138" s="223" t="str">
        <f t="shared" ca="1" si="146"/>
        <v>-0.983836652817807-0.891697565058661i</v>
      </c>
      <c r="DS138" s="223" t="str">
        <f t="shared" ca="1" si="147"/>
        <v>-1.30228900987574+0.259041389967244i</v>
      </c>
      <c r="DT138" s="223" t="str">
        <f t="shared" ca="1" si="148"/>
        <v>-0.567708662044777+1.20031911673464i</v>
      </c>
      <c r="DU138" s="223" t="str">
        <f t="shared" ca="1" si="149"/>
        <v>0.625921699607667+1.17101713604863i</v>
      </c>
      <c r="DV138" s="223" t="str">
        <f t="shared" ca="1" si="150"/>
        <v>1.31343090429007+0.194829070251465i</v>
      </c>
      <c r="DW138" s="223" t="str">
        <f t="shared" ca="1" si="151"/>
        <v>0.938898052761307-0.938898052762023i</v>
      </c>
      <c r="DX138" s="223" t="str">
        <f t="shared" ca="1" si="152"/>
        <v>-0.19482907025114-1.31343090429012i</v>
      </c>
      <c r="DY138" s="223" t="str">
        <f t="shared" ca="1" si="153"/>
        <v>-1.1710171360491-0.625921699606792i</v>
      </c>
      <c r="DZ138" s="223" t="str">
        <f t="shared" ca="1" si="154"/>
        <v>-1.20031911673478+0.56770866204448i</v>
      </c>
      <c r="EA138" s="223" t="str">
        <f t="shared" ca="1" si="155"/>
        <v>-0.259041389966271+1.30228900987593i</v>
      </c>
      <c r="EB138" s="223" t="str">
        <f t="shared" ca="1" si="156"/>
        <v>0.89169756505871+0.983836652817762i</v>
      </c>
      <c r="EC138" s="223" t="str">
        <f t="shared" ca="1" si="157"/>
        <v>1.32140862861307-0.130147390239782i</v>
      </c>
      <c r="ED138" s="223" t="str">
        <f t="shared" ca="1" si="158"/>
        <v>0.682626836971364-1.13889407251323i</v>
      </c>
      <c r="EE138" s="223" t="str">
        <f t="shared" ca="1" si="159"/>
        <v>-0.508127964589-1.22672942353313i</v>
      </c>
      <c r="EF138" s="223" t="str">
        <f t="shared" ca="1" si="160"/>
        <v>-1.28800978716971-0.3226296562846i</v>
      </c>
      <c r="EG138" s="223" t="str">
        <f t="shared" ca="1" si="161"/>
        <v>-1.02640510420364+0.842348899817645i</v>
      </c>
      <c r="EH138" s="223" t="str">
        <f t="shared" ca="1" si="162"/>
        <v>0.0651521737670875+1.32620296380785i</v>
      </c>
      <c r="EI138" s="223" t="str">
        <f t="shared" ca="1" si="163"/>
        <v>1.10402731340129+0.737687466494597i</v>
      </c>
      <c r="EJ138" s="223" t="str">
        <f t="shared" ca="1" si="164"/>
        <v>1.2501844317009-0.447323142361299i</v>
      </c>
      <c r="EK138" s="223" t="str">
        <f t="shared" ca="1" si="165"/>
        <v>0.385440679501908-1.27062763606983i</v>
      </c>
      <c r="EL138" s="223" t="str">
        <f t="shared" ca="1" si="166"/>
        <v>-0.790970942296931-1.06650085579019i</v>
      </c>
      <c r="EM138" s="223" t="str">
        <f t="shared" ca="1" si="167"/>
        <v>-1.32780235990124-1.85439130093756E-13i</v>
      </c>
      <c r="EN138" s="223"/>
      <c r="EO138" s="223"/>
      <c r="EP138" s="223"/>
    </row>
    <row r="139" spans="1:146" ht="15.75" thickBot="1">
      <c r="A139" s="257">
        <f t="shared" si="168"/>
        <v>7.6171875000000035E-4</v>
      </c>
      <c r="B139" s="256">
        <v>39</v>
      </c>
      <c r="C139" s="230">
        <f t="shared" si="169"/>
        <v>7800</v>
      </c>
      <c r="D139" s="229">
        <f t="shared" si="170"/>
        <v>49008.845396000776</v>
      </c>
      <c r="E139" s="229" t="str">
        <f t="shared" si="171"/>
        <v>49008.8453960008i</v>
      </c>
      <c r="F139" s="229" t="str">
        <f t="shared" si="177"/>
        <v>2.80732204148368-0.39274963402555i</v>
      </c>
      <c r="G139" s="229" t="str">
        <f t="shared" si="178"/>
        <v>-0.241000379735809+0.054008265770475i</v>
      </c>
      <c r="H139" s="229" t="str">
        <f t="shared" si="179"/>
        <v>0.586931994394845+0.0220585047798041i</v>
      </c>
      <c r="I139" s="229" t="str">
        <f t="shared" si="174"/>
        <v>-0.344948529936086-0.0646444611467507i</v>
      </c>
      <c r="J139" s="255" t="str">
        <f ca="1">IMPRODUCT(1/N_FFT2,BB100)</f>
        <v>0.0230536873133348+0.000142201154512346i</v>
      </c>
      <c r="K139" s="254" t="str">
        <f t="shared" ca="1" si="175"/>
        <v>-0.00794314303133314-0.00153934527302046i</v>
      </c>
      <c r="N139" s="246">
        <f t="shared" ca="1" si="176"/>
        <v>1.3393894409756661</v>
      </c>
      <c r="O139" s="223">
        <f t="shared" ca="1" si="39"/>
        <v>-1.3276105590243337</v>
      </c>
      <c r="P139" s="223" t="str">
        <f t="shared" ca="1" si="40"/>
        <v>-0.764449034899036+1.08543423083798i</v>
      </c>
      <c r="Q139" s="223" t="str">
        <f t="shared" ca="1" si="41"/>
        <v>0.447258526591671+1.25000384272367i</v>
      </c>
      <c r="R139" s="223" t="str">
        <f t="shared" ca="1" si="42"/>
        <v>1.27951928148496+0.354090673050172i</v>
      </c>
      <c r="S139" s="223" t="str">
        <f t="shared" ca="1" si="43"/>
        <v>1.02625684012056-0.84222722262978i</v>
      </c>
      <c r="T139" s="223" t="str">
        <f t="shared" ca="1" si="44"/>
        <v>-0.0976650914049351-1.32401334070083i</v>
      </c>
      <c r="U139" s="223" t="str">
        <f t="shared" ca="1" si="45"/>
        <v>-1.13872955941363-0.682528231614309i</v>
      </c>
      <c r="V139" s="223" t="str">
        <f t="shared" ca="1" si="46"/>
        <v>-1.21371452483506+0.538002647425919i</v>
      </c>
      <c r="W139" s="223" t="str">
        <f t="shared" ca="1" si="47"/>
        <v>-0.259003971472072+1.30210089439897i</v>
      </c>
      <c r="X139" s="223" t="str">
        <f t="shared" ca="1" si="48"/>
        <v>0.915441308068318+0.961518074668941i</v>
      </c>
      <c r="Y139" s="223" t="str">
        <f t="shared" ca="1" si="49"/>
        <v>1.31324117936808-0.194800927217588i</v>
      </c>
      <c r="Z139" s="223" t="str">
        <f t="shared" ca="1" si="50"/>
        <v>0.596908748706475-1.18585401384427i</v>
      </c>
      <c r="AA139" s="223" t="str">
        <f t="shared" ca="1" si="51"/>
        <v>-0.625831285299832-1.17084798277695i</v>
      </c>
      <c r="AB139" s="223" t="str">
        <f t="shared" ca="1" si="52"/>
        <v>-1.3176263097488-0.162513704931807i</v>
      </c>
      <c r="AC139" s="223" t="str">
        <f t="shared" ca="1" si="53"/>
        <v>-0.891568759462211+0.983694537742239i</v>
      </c>
      <c r="AD139" s="223" t="str">
        <f t="shared" ca="1" si="54"/>
        <v>0.290881119927584+1.29535245030168i</v>
      </c>
      <c r="AE139" s="223" t="str">
        <f t="shared" ca="1" si="55"/>
        <v>1.22655222262843+0.508054565571618i</v>
      </c>
      <c r="AF139" s="223" t="str">
        <f t="shared" ca="1" si="56"/>
        <v>1.12163651405485-0.710268489215015i</v>
      </c>
      <c r="AG139" s="223" t="str">
        <f t="shared" ca="1" si="57"/>
        <v>0.0651427625438763-1.32601139396351i</v>
      </c>
      <c r="AH139" s="223" t="str">
        <f t="shared" ca="1" si="58"/>
        <v>-1.04661704148623-0.816787955900138i</v>
      </c>
      <c r="AI139" s="223" t="str">
        <f t="shared" ca="1" si="59"/>
        <v>-1.27044409407437+0.385385002645993i</v>
      </c>
      <c r="AJ139" s="223" t="str">
        <f t="shared" ca="1" si="60"/>
        <v>-0.416447190726753+1.26060363864646i</v>
      </c>
      <c r="AK139" s="223" t="str">
        <f t="shared" ca="1" si="61"/>
        <v>0.790856686647626+1.06634679988156i</v>
      </c>
      <c r="AL139" s="223" t="str">
        <f t="shared" ca="1" si="62"/>
        <v>1.32721070754523-0.0325811941184169i</v>
      </c>
      <c r="AM139" s="223" t="str">
        <f t="shared" ca="1" si="63"/>
        <v>0.737580907636391-1.10386783680076i</v>
      </c>
      <c r="AN139" s="223" t="str">
        <f t="shared" ca="1" si="64"/>
        <v>-0.477800450644294-1.23865109122667i</v>
      </c>
      <c r="AO139" s="223" t="str">
        <f t="shared" ca="1" si="65"/>
        <v>-1.28782373432467-0.322583052473263i</v>
      </c>
      <c r="AP139" s="223" t="str">
        <f t="shared" ca="1" si="66"/>
        <v>-1.00527846000863+0.867159163173394i</v>
      </c>
      <c r="AQ139" s="223" t="str">
        <f t="shared" ca="1" si="67"/>
        <v>0.130128590466862+1.32121775130976i</v>
      </c>
      <c r="AR139" s="223" t="str">
        <f t="shared" ca="1" si="68"/>
        <v>0.130128590466862+1.32121775130976i</v>
      </c>
      <c r="AS139" s="223" t="str">
        <f t="shared" ca="1" si="69"/>
        <v>1.20014573079563-0.567626656602673i</v>
      </c>
      <c r="AT139" s="223" t="str">
        <f t="shared" ca="1" si="70"/>
        <v>0.226970808708975-1.30806500160615i</v>
      </c>
      <c r="AU139" s="223" t="str">
        <f t="shared" ca="1" si="71"/>
        <v>-0.938762429060985-0.938762429060954i</v>
      </c>
      <c r="AV139" s="223" t="str">
        <f t="shared" ca="1" si="72"/>
        <v>-1.30806500160617+0.226970808708886i</v>
      </c>
      <c r="AW139" s="223" t="str">
        <f t="shared" ca="1" si="73"/>
        <v>-0.567626656602639+1.20014573079564i</v>
      </c>
      <c r="AX139" s="223" t="str">
        <f t="shared" ca="1" si="74"/>
        <v>0.654376844528264+1.15513667666564i</v>
      </c>
      <c r="AY139" s="223" t="str">
        <f t="shared" ca="1" si="75"/>
        <v>1.32121775130975+0.130128590466952i</v>
      </c>
      <c r="AZ139" s="223" t="str">
        <f t="shared" ca="1" si="76"/>
        <v>0.867159163173363-1.00527846000866i</v>
      </c>
      <c r="BA139" s="223" t="str">
        <f t="shared" ca="1" si="77"/>
        <v>-0.322583052473171-1.28782373432469i</v>
      </c>
      <c r="BB139" s="223" t="str">
        <f t="shared" ca="1" si="78"/>
        <v>-1.23865109122668-0.477800450644252i</v>
      </c>
      <c r="BC139" s="223" t="str">
        <f t="shared" ca="1" si="79"/>
        <v>-1.10386783680073+0.737580907636429i</v>
      </c>
      <c r="BD139" s="223" t="str">
        <f t="shared" ca="1" si="80"/>
        <v>-0.0325811941185071+1.32721070754523i</v>
      </c>
      <c r="BE139" s="223" t="str">
        <f t="shared" ca="1" si="81"/>
        <v>1.06634679988158+0.790856686647592i</v>
      </c>
      <c r="BF139" s="223" t="str">
        <f t="shared" ca="1" si="82"/>
        <v>1.26060363864649-0.416447190726662i</v>
      </c>
      <c r="BG139" s="223" t="str">
        <f t="shared" ca="1" si="83"/>
        <v>0.385385002645948-1.27044409407438i</v>
      </c>
      <c r="BH139" s="223" t="str">
        <f t="shared" ca="1" si="84"/>
        <v>-0.816787955900171-1.0466170414862i</v>
      </c>
      <c r="BI139" s="223" t="str">
        <f t="shared" ca="1" si="85"/>
        <v>-1.32601139396352+0.065142762543786i</v>
      </c>
      <c r="BJ139" s="223" t="str">
        <f t="shared" ca="1" si="86"/>
        <v>-0.710268489214984+1.12163651405487i</v>
      </c>
      <c r="BK139" s="223" t="str">
        <f t="shared" ca="1" si="87"/>
        <v>0.50805456557154+1.22655222262846i</v>
      </c>
      <c r="BL139" s="223" t="str">
        <f t="shared" ca="1" si="88"/>
        <v>1.29535245030169+0.290881119927541i</v>
      </c>
      <c r="BM139" s="223" t="str">
        <f t="shared" ca="1" si="89"/>
        <v>0.983694537742212-0.891568759462241i</v>
      </c>
      <c r="BN139" s="223" t="str">
        <f t="shared" ca="1" si="90"/>
        <v>-0.162513704931715-1.31762630974881i</v>
      </c>
      <c r="BO139" s="223" t="str">
        <f t="shared" ca="1" si="91"/>
        <v>-1.17084798277697-0.625831285299797i</v>
      </c>
      <c r="BP139" s="223" t="str">
        <f t="shared" ca="1" si="92"/>
        <v>-1.18585401384431+0.596908748706398i</v>
      </c>
      <c r="BQ139" s="223" t="str">
        <f t="shared" ca="1" si="93"/>
        <v>-0.194800927217544+1.31324117936809i</v>
      </c>
      <c r="BR139" s="223" t="str">
        <f t="shared" ca="1" si="94"/>
        <v>0.961518074668933+0.915441308068328i</v>
      </c>
      <c r="BS139" s="223" t="str">
        <f t="shared" ca="1" si="95"/>
        <v>1.30210089439898-0.259003971472005i</v>
      </c>
      <c r="BT139" s="223" t="str">
        <f t="shared" ca="1" si="96"/>
        <v>0.5380026474259-1.21371452483507i</v>
      </c>
      <c r="BU139" s="223" t="str">
        <f t="shared" ca="1" si="97"/>
        <v>-0.682528231614278-1.13872955941364i</v>
      </c>
      <c r="BV139" s="223" t="str">
        <f t="shared" ca="1" si="98"/>
        <v>-1.32401334070083-0.0976650914048923i</v>
      </c>
      <c r="BW139" s="223" t="str">
        <f t="shared" ca="1" si="99"/>
        <v>-0.842227222629789+1.02625684012055i</v>
      </c>
      <c r="BX139" s="223" t="str">
        <f t="shared" ca="1" si="100"/>
        <v>0.354090673050107+1.27951928148497i</v>
      </c>
      <c r="BY139" s="223" t="str">
        <f t="shared" ca="1" si="101"/>
        <v>1.25000384272368+0.447258526591652i</v>
      </c>
      <c r="BZ139" s="223" t="str">
        <f t="shared" ca="1" si="102"/>
        <v>1.085434230838-0.764449034899007i</v>
      </c>
      <c r="CA139" s="223" t="str">
        <f t="shared" ca="1" si="103"/>
        <v>-4.16361777861118E-14-1.32761055902433i</v>
      </c>
      <c r="CB139" s="223" t="str">
        <f t="shared" ca="1" si="104"/>
        <v>-1.08543423083797-0.764449034899048i</v>
      </c>
      <c r="CC139" s="223" t="str">
        <f t="shared" ca="1" si="105"/>
        <v>-1.2500038427237+0.447258526591606i</v>
      </c>
      <c r="CD139" s="223" t="str">
        <f t="shared" ca="1" si="106"/>
        <v>-0.354090673050163+1.27951928148496i</v>
      </c>
      <c r="CE139" s="223" t="str">
        <f t="shared" ca="1" si="107"/>
        <v>0.842227222629744+1.02625684012059i</v>
      </c>
      <c r="CF139" s="223" t="str">
        <f t="shared" ca="1" si="108"/>
        <v>1.32401334070082-0.0976650914049848i</v>
      </c>
      <c r="CG139" s="223" t="str">
        <f t="shared" ca="1" si="109"/>
        <v>0.682528231614311-1.13872955941362i</v>
      </c>
      <c r="CH139" s="223" t="str">
        <f t="shared" ca="1" si="110"/>
        <v>-0.538002647425865-1.21371452483509i</v>
      </c>
      <c r="CI139" s="223" t="str">
        <f t="shared" ca="1" si="111"/>
        <v>-1.30210089439897-0.259003971472053i</v>
      </c>
      <c r="CJ139" s="223" t="str">
        <f t="shared" ca="1" si="112"/>
        <v>-0.961518074668967+0.915441308068293i</v>
      </c>
      <c r="CK139" s="223" t="str">
        <f t="shared" ca="1" si="113"/>
        <v>0.194800927217626+1.31324117936808i</v>
      </c>
      <c r="CL139" s="223" t="str">
        <f t="shared" ca="1" si="114"/>
        <v>1.18585401384429+0.596908748706441i</v>
      </c>
      <c r="CM139" s="223" t="str">
        <f t="shared" ca="1" si="115"/>
        <v>1.170847982777-0.625831285299746i</v>
      </c>
      <c r="CN139" s="223" t="str">
        <f t="shared" ca="1" si="116"/>
        <v>0.162513704931772-1.3176263097488i</v>
      </c>
      <c r="CO139" s="223" t="str">
        <f t="shared" ca="1" si="117"/>
        <v>-0.983694537742185-0.891568759462271i</v>
      </c>
      <c r="CP139" s="223" t="str">
        <f t="shared" ca="1" si="118"/>
        <v>-1.29535245030167+0.290881119927631i</v>
      </c>
      <c r="CQ139" s="223" t="str">
        <f t="shared" ca="1" si="119"/>
        <v>-0.508054565571576+1.22655222262845i</v>
      </c>
      <c r="CR139" s="223" t="str">
        <f t="shared" ca="1" si="120"/>
        <v>0.710268489214942+1.1216365140549i</v>
      </c>
      <c r="CS139" s="223" t="str">
        <f t="shared" ca="1" si="121"/>
        <v>1.32601139396351+0.0651427625438347i</v>
      </c>
      <c r="CT139" s="223" t="str">
        <f t="shared" ca="1" si="122"/>
        <v>0.816787955900209-1.04661704148617i</v>
      </c>
      <c r="CU139" s="223" t="str">
        <f t="shared" ca="1" si="123"/>
        <v>-0.385385002646028-1.27044409407436i</v>
      </c>
      <c r="CV139" s="223" t="str">
        <f t="shared" ca="1" si="124"/>
        <v>-1.26060363864647-0.416447190726717i</v>
      </c>
      <c r="CW139" s="223" t="str">
        <f t="shared" ca="1" si="125"/>
        <v>-1.06634679988154+0.790856686647652i</v>
      </c>
      <c r="CX139" s="223" t="str">
        <f t="shared" ca="1" si="126"/>
        <v>0.0325811941184678+1.32721070754523i</v>
      </c>
      <c r="CY139" s="223" t="str">
        <f t="shared" ca="1" si="127"/>
        <v>1.10386783680071+0.737580907636462i</v>
      </c>
      <c r="CZ139" s="223" t="str">
        <f t="shared" ca="1" si="128"/>
        <v>1.23865109122665-0.477800450644338i</v>
      </c>
      <c r="DA139" s="223" t="str">
        <f t="shared" ca="1" si="129"/>
        <v>0.322583052473217-1.28782373432468i</v>
      </c>
      <c r="DB139" s="223" t="str">
        <f t="shared" ca="1" si="130"/>
        <v>-0.867159163173325-1.00527846000869i</v>
      </c>
      <c r="DC139" s="223" t="str">
        <f t="shared" ca="1" si="131"/>
        <v>-1.32121775130975+0.130128590466904i</v>
      </c>
      <c r="DD139" s="223" t="str">
        <f t="shared" ca="1" si="132"/>
        <v>-0.654376844528307+1.15513667666561i</v>
      </c>
      <c r="DE139" s="223" t="str">
        <f t="shared" ca="1" si="133"/>
        <v>0.567626656602706+1.20014573079561i</v>
      </c>
      <c r="DF139" s="223" t="str">
        <f t="shared" ca="1" si="134"/>
        <v>1.30806500160616+0.226970808708943i</v>
      </c>
      <c r="DG139" s="223" t="str">
        <f t="shared" ca="1" si="135"/>
        <v>0.938762429061013-0.938762429060926i</v>
      </c>
      <c r="DH139" s="223" t="str">
        <f t="shared" ca="1" si="136"/>
        <v>-0.226970808708936-1.30806500160616i</v>
      </c>
      <c r="DI139" s="223" t="str">
        <f t="shared" ca="1" si="137"/>
        <v>-1.20014573079561-0.567626656602712i</v>
      </c>
      <c r="DJ139" s="223" t="str">
        <f t="shared" ca="1" si="138"/>
        <v>-1.15513667666562+0.6543768445283i</v>
      </c>
      <c r="DK139" s="223" t="str">
        <f t="shared" ca="1" si="139"/>
        <v>-0.130128590466911+1.32121775130975i</v>
      </c>
      <c r="DL139" s="223" t="str">
        <f t="shared" ca="1" si="140"/>
        <v>1.00527846000868+0.867159163173331i</v>
      </c>
      <c r="DM139" s="223" t="str">
        <f t="shared" ca="1" si="141"/>
        <v>1.28782373432468-0.322583052473211i</v>
      </c>
      <c r="DN139" s="223" t="str">
        <f t="shared" ca="1" si="142"/>
        <v>0.477800450644345-1.23865109122665i</v>
      </c>
      <c r="DO139" s="223" t="str">
        <f t="shared" ca="1" si="143"/>
        <v>-0.737580907636456-1.10386783680071i</v>
      </c>
      <c r="DP139" s="223" t="str">
        <f t="shared" ca="1" si="144"/>
        <v>-1.32721070754523-0.0325811941187391i</v>
      </c>
      <c r="DQ139" s="223" t="str">
        <f t="shared" ca="1" si="145"/>
        <v>-0.790856686647445+1.06634679988169i</v>
      </c>
      <c r="DR139" s="223" t="str">
        <f t="shared" ca="1" si="146"/>
        <v>0.416447190726084+1.26060363864668i</v>
      </c>
      <c r="DS139" s="223" t="str">
        <f t="shared" ca="1" si="147"/>
        <v>1.27044409407432+0.385385002646162i</v>
      </c>
      <c r="DT139" s="223" t="str">
        <f t="shared" ca="1" si="148"/>
        <v>1.04661704148601-0.816787955900413i</v>
      </c>
      <c r="DU139" s="223" t="str">
        <f t="shared" ca="1" si="149"/>
        <v>-0.0651427625433-1.32601139396354i</v>
      </c>
      <c r="DV139" s="223" t="str">
        <f t="shared" ca="1" si="150"/>
        <v>-1.12163651405483-0.710268489215061i</v>
      </c>
      <c r="DW139" s="223" t="str">
        <f t="shared" ca="1" si="151"/>
        <v>-1.2265522226283+0.508054565571936i</v>
      </c>
      <c r="DX139" s="223" t="str">
        <f t="shared" ca="1" si="152"/>
        <v>-0.290881119928025+1.29535245030158i</v>
      </c>
      <c r="DY139" s="223" t="str">
        <f t="shared" ca="1" si="153"/>
        <v>0.891568759462279+0.983694537742177i</v>
      </c>
      <c r="DZ139" s="223" t="str">
        <f t="shared" ca="1" si="154"/>
        <v>1.31762630974874-0.16251370493229i</v>
      </c>
      <c r="EA139" s="223" t="str">
        <f t="shared" ca="1" si="155"/>
        <v>0.625831285300102-1.17084798277681i</v>
      </c>
      <c r="EB139" s="223" t="str">
        <f t="shared" ca="1" si="156"/>
        <v>-0.596908748706553-1.18585401384423i</v>
      </c>
      <c r="EC139" s="223" t="str">
        <f t="shared" ca="1" si="157"/>
        <v>-1.31324117936817-0.194800927216979i</v>
      </c>
      <c r="ED139" s="223" t="str">
        <f t="shared" ca="1" si="158"/>
        <v>-0.91544130806849+0.961518074668779i</v>
      </c>
      <c r="EE139" s="223" t="str">
        <f t="shared" ca="1" si="159"/>
        <v>0.259003971472305+1.30210089439892i</v>
      </c>
      <c r="EF139" s="223" t="str">
        <f t="shared" ca="1" si="160"/>
        <v>1.21371452483482+0.538002647426475i</v>
      </c>
      <c r="EG139" s="223" t="str">
        <f t="shared" ca="1" si="161"/>
        <v>1.13872955941369-0.682528231614193i</v>
      </c>
      <c r="EH139" s="223" t="str">
        <f t="shared" ca="1" si="162"/>
        <v>0.0976650914045779-1.32401334070086i</v>
      </c>
      <c r="EI139" s="223" t="str">
        <f t="shared" ca="1" si="163"/>
        <v>-1.02625684012023-0.842227222630173i</v>
      </c>
      <c r="EJ139" s="223" t="str">
        <f t="shared" ca="1" si="164"/>
        <v>-1.27951928148496+0.354090673050156i</v>
      </c>
      <c r="EK139" s="223" t="str">
        <f t="shared" ca="1" si="165"/>
        <v>-0.447258526591241+1.25000384272383i</v>
      </c>
      <c r="EL139" s="223" t="str">
        <f t="shared" ca="1" si="166"/>
        <v>0.764449034898717+1.0854342308382i</v>
      </c>
      <c r="EM139" s="223" t="str">
        <f t="shared" ca="1" si="167"/>
        <v>1.32761055902433-8.32723555722237E-14i</v>
      </c>
      <c r="EN139" s="223"/>
      <c r="EO139" s="223"/>
      <c r="EP139" s="223"/>
    </row>
    <row r="140" spans="1:146" ht="15.75" thickBot="1">
      <c r="A140" s="257">
        <f t="shared" si="168"/>
        <v>7.8125000000000037E-4</v>
      </c>
      <c r="B140" s="256">
        <v>40</v>
      </c>
      <c r="C140" s="230">
        <f t="shared" si="169"/>
        <v>8000</v>
      </c>
      <c r="D140" s="229">
        <f t="shared" si="170"/>
        <v>50265.482457436687</v>
      </c>
      <c r="E140" s="229" t="str">
        <f t="shared" si="171"/>
        <v>50265.4824574367i</v>
      </c>
      <c r="F140" s="229" t="str">
        <f t="shared" si="177"/>
        <v>2.8053135675451-0.39919510783463i</v>
      </c>
      <c r="G140" s="229" t="str">
        <f t="shared" si="178"/>
        <v>-0.240596725156186+0.0551634775745559i</v>
      </c>
      <c r="H140" s="229" t="str">
        <f t="shared" si="179"/>
        <v>0.587129414462266+0.0232885694741184i</v>
      </c>
      <c r="I140" s="229" t="str">
        <f t="shared" si="174"/>
        <v>-0.34512265474735-0.0664541312741037i</v>
      </c>
      <c r="J140" s="255" t="str">
        <f ca="1">IMPRODUCT(1/N_FFT2,BC100)</f>
        <v>0.00547994274182731-2.09695015503889E-06i</v>
      </c>
      <c r="K140" s="254" t="str">
        <f t="shared" ca="1" si="175"/>
        <v>-0.00189139173792379-0.000363441129335584i</v>
      </c>
      <c r="N140" s="246">
        <f t="shared" ca="1" si="176"/>
        <v>1.3395986817819567</v>
      </c>
      <c r="O140" s="223">
        <f t="shared" ca="1" si="39"/>
        <v>-1.3274013182180431</v>
      </c>
      <c r="P140" s="223" t="str">
        <f t="shared" ca="1" si="40"/>
        <v>-0.737464659672926+1.10369385942864i</v>
      </c>
      <c r="Q140" s="223" t="str">
        <f t="shared" ca="1" si="41"/>
        <v>0.507974492581625+1.22635890933015i</v>
      </c>
      <c r="R140" s="223" t="str">
        <f t="shared" ca="1" si="42"/>
        <v>1.3018956740961+0.258963150615792i</v>
      </c>
      <c r="S140" s="223" t="str">
        <f t="shared" ca="1" si="43"/>
        <v>0.938614473467942-0.938614473467939i</v>
      </c>
      <c r="T140" s="223" t="str">
        <f t="shared" ca="1" si="44"/>
        <v>-0.25896315061579-1.3018956740961i</v>
      </c>
      <c r="U140" s="223" t="str">
        <f t="shared" ca="1" si="45"/>
        <v>-1.22635890933015-0.507974492581628i</v>
      </c>
      <c r="V140" s="223" t="str">
        <f t="shared" ca="1" si="46"/>
        <v>-1.10369385942864+0.737464659672922i</v>
      </c>
      <c r="W140" s="223" t="str">
        <f t="shared" ca="1" si="47"/>
        <v>-3.94347353388292E-15+1.32740131821804i</v>
      </c>
      <c r="X140" s="223" t="str">
        <f t="shared" ca="1" si="48"/>
        <v>1.10369385942864+0.737464659672929i</v>
      </c>
      <c r="Y140" s="223" t="str">
        <f t="shared" ca="1" si="49"/>
        <v>1.22635890933015-0.507974492581622i</v>
      </c>
      <c r="Z140" s="223" t="str">
        <f t="shared" ca="1" si="50"/>
        <v>0.258963150615809-1.3018956740961i</v>
      </c>
      <c r="AA140" s="223" t="str">
        <f t="shared" ca="1" si="51"/>
        <v>-0.938614473467917-0.938614473467964i</v>
      </c>
      <c r="AB140" s="223" t="str">
        <f t="shared" ca="1" si="52"/>
        <v>-1.30189567409611+0.258963150615746i</v>
      </c>
      <c r="AC140" s="223" t="str">
        <f t="shared" ca="1" si="53"/>
        <v>-0.507974492581682+1.22635890933013i</v>
      </c>
      <c r="AD140" s="223" t="str">
        <f t="shared" ca="1" si="54"/>
        <v>0.737464659672973+1.10369385942861i</v>
      </c>
      <c r="AE140" s="223" t="str">
        <f t="shared" ca="1" si="55"/>
        <v>1.32740131821804-4.39876979576357E-14i</v>
      </c>
      <c r="AF140" s="223" t="str">
        <f t="shared" ca="1" si="56"/>
        <v>0.737464659672898-1.10369385942866i</v>
      </c>
      <c r="AG140" s="223" t="str">
        <f t="shared" ca="1" si="57"/>
        <v>-0.507974492581643-1.22635890933014i</v>
      </c>
      <c r="AH140" s="223" t="str">
        <f t="shared" ca="1" si="58"/>
        <v>-1.3018956740961-0.258963150615787i</v>
      </c>
      <c r="AI140" s="223" t="str">
        <f t="shared" ca="1" si="59"/>
        <v>-0.938614473467946+0.938614473467935i</v>
      </c>
      <c r="AJ140" s="223" t="str">
        <f t="shared" ca="1" si="60"/>
        <v>0.258963150615768+1.30189567409611i</v>
      </c>
      <c r="AK140" s="223" t="str">
        <f t="shared" ca="1" si="61"/>
        <v>1.22635890933014+0.50797449258166i</v>
      </c>
      <c r="AL140" s="223" t="str">
        <f t="shared" ca="1" si="62"/>
        <v>1.10369385942867-0.737464659672883i</v>
      </c>
      <c r="AM140" s="223" t="str">
        <f t="shared" ca="1" si="63"/>
        <v>6.48840348321731E-14-1.32740131821804i</v>
      </c>
      <c r="AN140" s="223" t="str">
        <f t="shared" ca="1" si="64"/>
        <v>-1.10369385942867-0.737464659672881i</v>
      </c>
      <c r="AO140" s="223" t="str">
        <f t="shared" ca="1" si="65"/>
        <v>-1.22635890933014+0.507974492581662i</v>
      </c>
      <c r="AP140" s="223" t="str">
        <f t="shared" ca="1" si="66"/>
        <v>-0.258963150615766+1.30189567409611i</v>
      </c>
      <c r="AQ140" s="223" t="str">
        <f t="shared" ca="1" si="67"/>
        <v>0.938614473467949+0.938614473467932i</v>
      </c>
      <c r="AR140" s="223" t="str">
        <f t="shared" ca="1" si="68"/>
        <v>0.938614473467949+0.938614473467932i</v>
      </c>
      <c r="AS140" s="223" t="str">
        <f t="shared" ca="1" si="69"/>
        <v>0.50797449258164-1.22635890933015i</v>
      </c>
      <c r="AT140" s="223" t="str">
        <f t="shared" ca="1" si="70"/>
        <v>-0.7374646596729-1.10369385942866i</v>
      </c>
      <c r="AU140" s="223" t="str">
        <f t="shared" ca="1" si="71"/>
        <v>-1.32740131821804-4.4069155058478E-14i</v>
      </c>
      <c r="AV140" s="223" t="str">
        <f t="shared" ca="1" si="72"/>
        <v>-0.73746465967297+1.10369385942861i</v>
      </c>
      <c r="AW140" s="223" t="str">
        <f t="shared" ca="1" si="73"/>
        <v>0.507974492581686+1.22635890933013i</v>
      </c>
      <c r="AX140" s="223" t="str">
        <f t="shared" ca="1" si="74"/>
        <v>1.30189567409611+0.258963150615742i</v>
      </c>
      <c r="AY140" s="223" t="str">
        <f t="shared" ca="1" si="75"/>
        <v>0.938614473467915-0.938614473467966i</v>
      </c>
      <c r="AZ140" s="223" t="str">
        <f t="shared" ca="1" si="76"/>
        <v>-0.258963150615813-1.3018956740961i</v>
      </c>
      <c r="BA140" s="223" t="str">
        <f t="shared" ca="1" si="77"/>
        <v>-1.22635890933015-0.507974492581617i</v>
      </c>
      <c r="BB140" s="223" t="str">
        <f t="shared" ca="1" si="78"/>
        <v>-1.10369385942865+0.737464659672921i</v>
      </c>
      <c r="BC140" s="223" t="str">
        <f t="shared" ca="1" si="79"/>
        <v>-1.85383984642918E-14+1.32740131821804i</v>
      </c>
      <c r="BD140" s="223" t="str">
        <f t="shared" ca="1" si="80"/>
        <v>1.10369385942863+0.737464659672952i</v>
      </c>
      <c r="BE140" s="223" t="str">
        <f t="shared" ca="1" si="81"/>
        <v>1.22635890933017-0.507974492581583i</v>
      </c>
      <c r="BF140" s="223" t="str">
        <f t="shared" ca="1" si="82"/>
        <v>0.258963150615851-1.30189567409609i</v>
      </c>
      <c r="BG140" s="223" t="str">
        <f t="shared" ca="1" si="83"/>
        <v>-0.938614473467981-0.9386144734679i</v>
      </c>
      <c r="BH140" s="223" t="str">
        <f t="shared" ca="1" si="84"/>
        <v>-1.30189567409609+0.258963150615835i</v>
      </c>
      <c r="BI140" s="223" t="str">
        <f t="shared" ca="1" si="85"/>
        <v>-0.507974492581598+1.22635890933016i</v>
      </c>
      <c r="BJ140" s="223" t="str">
        <f t="shared" ca="1" si="86"/>
        <v>0.737464659672938+1.10369385942863i</v>
      </c>
      <c r="BK140" s="223" t="str">
        <f t="shared" ca="1" si="87"/>
        <v>1.32740131821804-2.27648130940331E-15i</v>
      </c>
      <c r="BL140" s="223" t="str">
        <f t="shared" ca="1" si="88"/>
        <v>0.737464659672936-1.10369385942864i</v>
      </c>
      <c r="BM140" s="223" t="str">
        <f t="shared" ca="1" si="89"/>
        <v>-0.507974492581602-1.22635890933016i</v>
      </c>
      <c r="BN140" s="223" t="str">
        <f t="shared" ca="1" si="90"/>
        <v>-1.30189567409609-0.258963150615829i</v>
      </c>
      <c r="BO140" s="223" t="str">
        <f t="shared" ca="1" si="91"/>
        <v>-0.938614473467978+0.938614473467903i</v>
      </c>
      <c r="BP140" s="223" t="str">
        <f t="shared" ca="1" si="92"/>
        <v>0.258963150615726+1.30189567409611i</v>
      </c>
      <c r="BQ140" s="223" t="str">
        <f t="shared" ca="1" si="93"/>
        <v>1.22635890933017+0.507974492581578i</v>
      </c>
      <c r="BR140" s="223" t="str">
        <f t="shared" ca="1" si="94"/>
        <v>1.10369385942862-0.737464659672956i</v>
      </c>
      <c r="BS140" s="223" t="str">
        <f t="shared" ca="1" si="95"/>
        <v>-2.30913610830985E-14-1.32740131821804i</v>
      </c>
      <c r="BT140" s="223" t="str">
        <f t="shared" ca="1" si="96"/>
        <v>-1.10369385942865-0.737464659672918i</v>
      </c>
      <c r="BU140" s="223" t="str">
        <f t="shared" ca="1" si="97"/>
        <v>-1.22635890933015+0.507974492581622i</v>
      </c>
      <c r="BV140" s="223" t="str">
        <f t="shared" ca="1" si="98"/>
        <v>-0.258963150615809+1.3018956740961i</v>
      </c>
      <c r="BW140" s="223" t="str">
        <f t="shared" ca="1" si="99"/>
        <v>0.938614473467917+0.938614473467964i</v>
      </c>
      <c r="BX140" s="223" t="str">
        <f t="shared" ca="1" si="100"/>
        <v>1.30189567409611-0.258963150615746i</v>
      </c>
      <c r="BY140" s="223" t="str">
        <f t="shared" ca="1" si="101"/>
        <v>0.507974492581682-1.22635890933013i</v>
      </c>
      <c r="BZ140" s="223" t="str">
        <f t="shared" ca="1" si="102"/>
        <v>-0.737464659672973-1.10369385942861i</v>
      </c>
      <c r="CA140" s="223" t="str">
        <f t="shared" ca="1" si="103"/>
        <v>-1.32740131821804+4.39062408567936E-14i</v>
      </c>
      <c r="CB140" s="223" t="str">
        <f t="shared" ca="1" si="104"/>
        <v>-0.7374646596729+1.10369385942866i</v>
      </c>
      <c r="CC140" s="223" t="str">
        <f t="shared" ca="1" si="105"/>
        <v>0.50797449258165+1.22635890933014i</v>
      </c>
      <c r="CD140" s="223" t="str">
        <f t="shared" ca="1" si="106"/>
        <v>1.3018956740961+0.25896315061578i</v>
      </c>
      <c r="CE140" s="223" t="str">
        <f t="shared" ca="1" si="107"/>
        <v>0.938614473467942-0.938614473467939i</v>
      </c>
      <c r="CF140" s="223" t="str">
        <f t="shared" ca="1" si="108"/>
        <v>-0.258963150615775-1.3018956740961i</v>
      </c>
      <c r="CG140" s="223" t="str">
        <f t="shared" ca="1" si="109"/>
        <v>-1.22635890933014-0.507974492581654i</v>
      </c>
      <c r="CH140" s="223" t="str">
        <f t="shared" ca="1" si="110"/>
        <v>-1.10369385942867+0.737464659672889i</v>
      </c>
      <c r="CI140" s="223" t="str">
        <f t="shared" ca="1" si="111"/>
        <v>-5.78916767022789E-14+1.32740131821804i</v>
      </c>
      <c r="CJ140" s="223" t="str">
        <f t="shared" ca="1" si="112"/>
        <v>1.1036938594286+0.737464659672985i</v>
      </c>
      <c r="CK140" s="223" t="str">
        <f t="shared" ca="1" si="113"/>
        <v>1.22635890933013-0.507974492581668i</v>
      </c>
      <c r="CL140" s="223" t="str">
        <f t="shared" ca="1" si="114"/>
        <v>0.258963150615759-1.30189567409611i</v>
      </c>
      <c r="CM140" s="223" t="str">
        <f t="shared" ca="1" si="115"/>
        <v>-0.938614473467953-0.938614473467928i</v>
      </c>
      <c r="CN140" s="223" t="str">
        <f t="shared" ca="1" si="116"/>
        <v>-1.3018956740961+0.258963150615796i</v>
      </c>
      <c r="CO140" s="223" t="str">
        <f t="shared" ca="1" si="117"/>
        <v>-0.507974492581634+1.22635890933015i</v>
      </c>
      <c r="CP140" s="223" t="str">
        <f t="shared" ca="1" si="118"/>
        <v>0.737464659672906+1.10369385942866i</v>
      </c>
      <c r="CQ140" s="223" t="str">
        <f t="shared" ca="1" si="119"/>
        <v>1.32740131821804+3.70767969285837E-14i</v>
      </c>
      <c r="CR140" s="223" t="str">
        <f t="shared" ca="1" si="120"/>
        <v>0.737464659672968-1.10369385942862i</v>
      </c>
      <c r="CS140" s="223" t="str">
        <f t="shared" ca="1" si="121"/>
        <v>-0.507974492581566-1.22635890933018i</v>
      </c>
      <c r="CT140" s="223" t="str">
        <f t="shared" ca="1" si="122"/>
        <v>-1.30189567409611-0.258963150615739i</v>
      </c>
      <c r="CU140" s="223" t="str">
        <f t="shared" ca="1" si="123"/>
        <v>-0.938614473467913+0.938614473467968i</v>
      </c>
      <c r="CV140" s="223" t="str">
        <f t="shared" ca="1" si="124"/>
        <v>0.258963150615816+1.3018956740961i</v>
      </c>
      <c r="CW140" s="223" t="str">
        <f t="shared" ca="1" si="125"/>
        <v>1.22635890933016+0.507974492581615i</v>
      </c>
      <c r="CX140" s="223" t="str">
        <f t="shared" ca="1" si="126"/>
        <v>1.10369385942864-0.737464659672924i</v>
      </c>
      <c r="CY140" s="223" t="str">
        <f t="shared" ca="1" si="127"/>
        <v>1.62619171548886E-14-1.32740131821804i</v>
      </c>
      <c r="CZ140" s="223" t="str">
        <f t="shared" ca="1" si="128"/>
        <v>-1.10369385942863-0.73746465967295i</v>
      </c>
      <c r="DA140" s="223" t="str">
        <f t="shared" ca="1" si="129"/>
        <v>-1.22635890933017+0.507974492581585i</v>
      </c>
      <c r="DB140" s="223" t="str">
        <f t="shared" ca="1" si="130"/>
        <v>-0.258963150615848+1.30189567409609i</v>
      </c>
      <c r="DC140" s="223" t="str">
        <f t="shared" ca="1" si="131"/>
        <v>0.93861447346789+0.938614473467992i</v>
      </c>
      <c r="DD140" s="223" t="str">
        <f t="shared" ca="1" si="132"/>
        <v>1.30189567409609-0.258963150615836i</v>
      </c>
      <c r="DE140" s="223" t="str">
        <f t="shared" ca="1" si="133"/>
        <v>0.507974492581595-1.22635890933016i</v>
      </c>
      <c r="DF140" s="223" t="str">
        <f t="shared" ca="1" si="134"/>
        <v>-0.737464659672941-1.10369385942863i</v>
      </c>
      <c r="DG140" s="223" t="str">
        <f t="shared" ca="1" si="135"/>
        <v>-1.32740131821804+4.55296261880661E-15i</v>
      </c>
      <c r="DH140" s="223" t="str">
        <f t="shared" ca="1" si="136"/>
        <v>-0.737464659672933+1.10369385942864i</v>
      </c>
      <c r="DI140" s="223" t="str">
        <f t="shared" ca="1" si="137"/>
        <v>0.507974492581605+1.22635890933016i</v>
      </c>
      <c r="DJ140" s="223" t="str">
        <f t="shared" ca="1" si="138"/>
        <v>1.30189567409609+0.258963150615828i</v>
      </c>
      <c r="DK140" s="223" t="str">
        <f t="shared" ca="1" si="139"/>
        <v>0.938614473467977-0.938614473467904i</v>
      </c>
      <c r="DL140" s="223" t="str">
        <f t="shared" ca="1" si="140"/>
        <v>-0.258963150615727-1.30189567409611i</v>
      </c>
      <c r="DM140" s="223" t="str">
        <f t="shared" ca="1" si="141"/>
        <v>-1.22635890933032-0.50797449258121i</v>
      </c>
      <c r="DN140" s="223" t="str">
        <f t="shared" ca="1" si="142"/>
        <v>-1.10369385942899+0.737464659672409i</v>
      </c>
      <c r="DO140" s="223" t="str">
        <f t="shared" ca="1" si="143"/>
        <v>-3.70765810528747E-13+1.32740131821804i</v>
      </c>
      <c r="DP140" s="223" t="str">
        <f t="shared" ca="1" si="144"/>
        <v>1.10369385942858+0.737464659673026i</v>
      </c>
      <c r="DQ140" s="223" t="str">
        <f t="shared" ca="1" si="145"/>
        <v>1.2263589093301-0.507974492581745i</v>
      </c>
      <c r="DR140" s="223" t="str">
        <f t="shared" ca="1" si="146"/>
        <v>0.258963150615419-1.30189567409617i</v>
      </c>
      <c r="DS140" s="223" t="str">
        <f t="shared" ca="1" si="147"/>
        <v>-0.938614473468386-0.938614473467495i</v>
      </c>
      <c r="DT140" s="223" t="str">
        <f t="shared" ca="1" si="148"/>
        <v>-1.30189567409619+0.258963150615359i</v>
      </c>
      <c r="DU140" s="223" t="str">
        <f t="shared" ca="1" si="149"/>
        <v>-0.507974492581801+1.22635890933008i</v>
      </c>
      <c r="DV140" s="223" t="str">
        <f t="shared" ca="1" si="150"/>
        <v>0.737464659672976+1.10369385942861i</v>
      </c>
      <c r="DW140" s="223" t="str">
        <f t="shared" ca="1" si="151"/>
        <v>1.32740131821804-3.10271824113696E-13i</v>
      </c>
      <c r="DX140" s="223" t="str">
        <f t="shared" ca="1" si="152"/>
        <v>0.737464659672459-1.10369385942896i</v>
      </c>
      <c r="DY140" s="223" t="str">
        <f t="shared" ca="1" si="153"/>
        <v>-0.507974492581155-1.22635890933035i</v>
      </c>
      <c r="DZ140" s="223" t="str">
        <f t="shared" ca="1" si="154"/>
        <v>-1.30189567409605-0.258963150616046i</v>
      </c>
      <c r="EA140" s="223" t="str">
        <f t="shared" ca="1" si="155"/>
        <v>-0.938614473467948+0.938614473467933i</v>
      </c>
      <c r="EB140" s="223" t="str">
        <f t="shared" ca="1" si="156"/>
        <v>0.258963150616027+1.30189567409605i</v>
      </c>
      <c r="EC140" s="223" t="str">
        <f t="shared" ca="1" si="157"/>
        <v>1.22635890933034+0.507974492581172i</v>
      </c>
      <c r="ED140" s="223" t="str">
        <f t="shared" ca="1" si="158"/>
        <v>1.10369385942897-0.737464659672443i</v>
      </c>
      <c r="EE140" s="223" t="str">
        <f t="shared" ca="1" si="159"/>
        <v>3.29136050981357E-13-1.32740131821804i</v>
      </c>
      <c r="EF140" s="223" t="str">
        <f t="shared" ca="1" si="160"/>
        <v>-1.1036938594286-0.737464659672991i</v>
      </c>
      <c r="EG140" s="223" t="str">
        <f t="shared" ca="1" si="161"/>
        <v>-1.22635890933009+0.507974492581784i</v>
      </c>
      <c r="EH140" s="223" t="str">
        <f t="shared" ca="1" si="162"/>
        <v>-0.258963150615378+1.30189567409618i</v>
      </c>
      <c r="EI140" s="223" t="str">
        <f t="shared" ca="1" si="163"/>
        <v>0.938614473467482+0.938614473468399i</v>
      </c>
      <c r="EJ140" s="223" t="str">
        <f t="shared" ca="1" si="164"/>
        <v>1.30189567409618-0.258963150615401i</v>
      </c>
      <c r="EK140" s="223" t="str">
        <f t="shared" ca="1" si="165"/>
        <v>0.507974492581763-1.22635890933009i</v>
      </c>
      <c r="EL140" s="223" t="str">
        <f t="shared" ca="1" si="166"/>
        <v>-0.73746465967301-1.10369385942859i</v>
      </c>
      <c r="EM140" s="223" t="str">
        <f t="shared" ca="1" si="167"/>
        <v>-1.32740131821804+3.51901583661087E-13i</v>
      </c>
      <c r="EN140" s="223"/>
      <c r="EO140" s="223"/>
      <c r="EP140" s="223"/>
    </row>
    <row r="141" spans="1:146" ht="15.75" thickBot="1">
      <c r="A141" s="257">
        <f t="shared" si="168"/>
        <v>8.0078125000000039E-4</v>
      </c>
      <c r="B141" s="256">
        <v>41</v>
      </c>
      <c r="C141" s="230">
        <f t="shared" si="169"/>
        <v>8200</v>
      </c>
      <c r="D141" s="229">
        <f t="shared" si="170"/>
        <v>51522.119518872605</v>
      </c>
      <c r="E141" s="229" t="str">
        <f t="shared" si="171"/>
        <v>51522.1195188726i</v>
      </c>
      <c r="F141" s="229" t="str">
        <f t="shared" si="177"/>
        <v>2.80326408025388-0.405705012899369i</v>
      </c>
      <c r="G141" s="229" t="str">
        <f t="shared" si="178"/>
        <v>-0.240183629668363+0.0563185541023191i</v>
      </c>
      <c r="H141" s="229" t="str">
        <f t="shared" si="179"/>
        <v>0.587332963628268+0.0245001736499175i</v>
      </c>
      <c r="I141" s="229" t="str">
        <f t="shared" si="174"/>
        <v>-0.345302551843677-0.068261796414811i</v>
      </c>
      <c r="J141" s="255" t="str">
        <f ca="1">IMPRODUCT(1/N_FFT2,BD100)</f>
        <v>-0.0115644197721448-0.000142201974351943i</v>
      </c>
      <c r="K141" s="254" t="str">
        <f t="shared" ca="1" si="175"/>
        <v>0.00398351669569008+0.000838510772762499i</v>
      </c>
      <c r="N141" s="246">
        <f t="shared" ca="1" si="176"/>
        <v>1.3398276069350723</v>
      </c>
      <c r="O141" s="223">
        <f t="shared" ca="1" si="39"/>
        <v>-1.3271723930649275</v>
      </c>
      <c r="P141" s="223" t="str">
        <f t="shared" ca="1" si="40"/>
        <v>-0.7100340714696+1.12126632798189i</v>
      </c>
      <c r="Q141" s="223" t="str">
        <f t="shared" ca="1" si="41"/>
        <v>0.567439316514965+1.19974963345971i</v>
      </c>
      <c r="R141" s="223" t="str">
        <f t="shared" ca="1" si="42"/>
        <v>1.31719143900134+0.16246006874084i</v>
      </c>
      <c r="S141" s="223" t="str">
        <f t="shared" ca="1" si="43"/>
        <v>0.841949253087786-1.02591813325363i</v>
      </c>
      <c r="T141" s="223" t="str">
        <f t="shared" ca="1" si="44"/>
        <v>-0.416309746065965-1.26018758772025i</v>
      </c>
      <c r="U141" s="223" t="str">
        <f t="shared" ca="1" si="45"/>
        <v>-1.28739869964997-0.322476586829567i</v>
      </c>
      <c r="V141" s="223" t="str">
        <f t="shared" ca="1" si="46"/>
        <v>-0.961200734250996+0.915139174873983i</v>
      </c>
      <c r="W141" s="223" t="str">
        <f t="shared" ca="1" si="47"/>
        <v>0.258918489533947+1.30167114767561i</v>
      </c>
      <c r="X141" s="223" t="str">
        <f t="shared" ca="1" si="48"/>
        <v>1.23824228554185+0.477642756890326i</v>
      </c>
      <c r="Y141" s="223" t="str">
        <f t="shared" ca="1" si="49"/>
        <v>1.06599486168294-0.790595671490329i</v>
      </c>
      <c r="Z141" s="223" t="str">
        <f t="shared" ca="1" si="50"/>
        <v>-0.0976328579173644-1.32357636197107i</v>
      </c>
      <c r="AA141" s="223" t="str">
        <f t="shared" ca="1" si="51"/>
        <v>-1.17046155490007-0.62562473529632i</v>
      </c>
      <c r="AB141" s="223" t="str">
        <f t="shared" ca="1" si="52"/>
        <v>-1.15475543416444+0.654160873318925i</v>
      </c>
      <c r="AC141" s="223" t="str">
        <f t="shared" ca="1" si="53"/>
        <v>-0.0651212627592881+1.32557375579419i</v>
      </c>
      <c r="AD141" s="223" t="str">
        <f t="shared" ca="1" si="54"/>
        <v>1.08507599300392+0.764196735350421i</v>
      </c>
      <c r="AE141" s="223" t="str">
        <f t="shared" ca="1" si="55"/>
        <v>1.22614741006671-0.507886886718287i</v>
      </c>
      <c r="AF141" s="223" t="str">
        <f t="shared" ca="1" si="56"/>
        <v>0.22689589902887-1.30763328648271i</v>
      </c>
      <c r="AG141" s="223" t="str">
        <f t="shared" ca="1" si="57"/>
        <v>-0.983369878181537-0.891274505188451i</v>
      </c>
      <c r="AH141" s="223" t="str">
        <f t="shared" ca="1" si="58"/>
        <v>-1.27909698762045+0.353973808598865i</v>
      </c>
      <c r="AI141" s="223" t="str">
        <f t="shared" ca="1" si="59"/>
        <v>-0.3852578097819+1.27002479539407i</v>
      </c>
      <c r="AJ141" s="223" t="str">
        <f t="shared" ca="1" si="60"/>
        <v>0.86687296506799+1.00494667686794i</v>
      </c>
      <c r="AK141" s="223" t="str">
        <f t="shared" ca="1" si="61"/>
        <v>1.31280775589357-0.194736634918508i</v>
      </c>
      <c r="AL141" s="223" t="str">
        <f t="shared" ca="1" si="62"/>
        <v>0.537825084476723-1.21331394924038i</v>
      </c>
      <c r="AM141" s="223" t="str">
        <f t="shared" ca="1" si="63"/>
        <v>-0.737337475672225-1.10350351512036i</v>
      </c>
      <c r="AN141" s="223" t="str">
        <f t="shared" ca="1" si="64"/>
        <v>-1.32677267355322+0.0325704409874853i</v>
      </c>
      <c r="AO141" s="223" t="str">
        <f t="shared" ca="1" si="65"/>
        <v>-0.682302969292159+1.13835373193432i</v>
      </c>
      <c r="AP141" s="223" t="str">
        <f t="shared" ca="1" si="66"/>
        <v>0.596711744326834+1.18546263336139i</v>
      </c>
      <c r="AQ141" s="223" t="str">
        <f t="shared" ca="1" si="67"/>
        <v>1.32078169523921+0.130085642692508i</v>
      </c>
      <c r="AR141" s="223" t="str">
        <f t="shared" ca="1" si="68"/>
        <v>1.32078169523921+0.130085642692508i</v>
      </c>
      <c r="AS141" s="223" t="str">
        <f t="shared" ca="1" si="69"/>
        <v>-0.44711091292582-1.24959129016504i</v>
      </c>
      <c r="AT141" s="223" t="str">
        <f t="shared" ca="1" si="70"/>
        <v>-1.29492493084178-0.290785117222485i</v>
      </c>
      <c r="AU141" s="223" t="str">
        <f t="shared" ca="1" si="71"/>
        <v>-0.938452598939772+0.938452598939805i</v>
      </c>
      <c r="AV141" s="223" t="str">
        <f t="shared" ca="1" si="72"/>
        <v>0.290785117222536+1.29492493084177i</v>
      </c>
      <c r="AW141" s="223" t="str">
        <f t="shared" ca="1" si="73"/>
        <v>1.24959129016501+0.447110912925897i</v>
      </c>
      <c r="AX141" s="223" t="str">
        <f t="shared" ca="1" si="74"/>
        <v>1.04627161491741-0.816518382360011i</v>
      </c>
      <c r="AY141" s="223" t="str">
        <f t="shared" ca="1" si="75"/>
        <v>-0.130085642692564-1.32078169523921i</v>
      </c>
      <c r="AZ141" s="223" t="str">
        <f t="shared" ca="1" si="76"/>
        <v>-1.18546263336141-0.596711744326793i</v>
      </c>
      <c r="BA141" s="223" t="str">
        <f t="shared" ca="1" si="77"/>
        <v>-1.13835373193429+0.682302969292203i</v>
      </c>
      <c r="BB141" s="223" t="str">
        <f t="shared" ca="1" si="78"/>
        <v>-0.0325704409875664+1.32677267355322i</v>
      </c>
      <c r="BC141" s="223" t="str">
        <f t="shared" ca="1" si="79"/>
        <v>1.10350351512032+0.737337475672291i</v>
      </c>
      <c r="BD141" s="223" t="str">
        <f t="shared" ca="1" si="80"/>
        <v>1.21331394924036-0.537825084476773i</v>
      </c>
      <c r="BE141" s="223" t="str">
        <f t="shared" ca="1" si="81"/>
        <v>0.194736634918462-1.31280775589357i</v>
      </c>
      <c r="BF141" s="223" t="str">
        <f t="shared" ca="1" si="82"/>
        <v>-1.00494667686797-0.866872965067956i</v>
      </c>
      <c r="BG141" s="223" t="str">
        <f t="shared" ca="1" si="83"/>
        <v>-1.27002479539409+0.385257809781823i</v>
      </c>
      <c r="BH141" s="223" t="str">
        <f t="shared" ca="1" si="84"/>
        <v>-0.353973808598943+1.27909698762042i</v>
      </c>
      <c r="BI141" s="223" t="str">
        <f t="shared" ca="1" si="85"/>
        <v>0.891274505188492+0.983369878181499i</v>
      </c>
      <c r="BJ141" s="223" t="str">
        <f t="shared" ca="1" si="86"/>
        <v>1.3076332864827-0.226895899028926i</v>
      </c>
      <c r="BK141" s="223" t="str">
        <f t="shared" ca="1" si="87"/>
        <v>0.507886886718245-1.22614741006672i</v>
      </c>
      <c r="BL141" s="223" t="str">
        <f t="shared" ca="1" si="88"/>
        <v>-0.764196735350352-1.08507599300397i</v>
      </c>
      <c r="BM141" s="223" t="str">
        <f t="shared" ca="1" si="89"/>
        <v>-1.3255737557942+0.065121262759207i</v>
      </c>
      <c r="BN141" s="223" t="str">
        <f t="shared" ca="1" si="90"/>
        <v>-0.654160873318992+1.1547554341644i</v>
      </c>
      <c r="BO141" s="223" t="str">
        <f t="shared" ca="1" si="91"/>
        <v>0.625624735296367+1.17046155490005i</v>
      </c>
      <c r="BP141" s="223" t="str">
        <f t="shared" ca="1" si="92"/>
        <v>1.32357636197107+0.0976328579173089i</v>
      </c>
      <c r="BQ141" s="223" t="str">
        <f t="shared" ca="1" si="93"/>
        <v>0.790595671490396-1.0659948616829i</v>
      </c>
      <c r="BR141" s="223" t="str">
        <f t="shared" ca="1" si="94"/>
        <v>-0.477642756890284-1.23824228554186i</v>
      </c>
      <c r="BS141" s="223" t="str">
        <f t="shared" ca="1" si="95"/>
        <v>-1.30167114767561-0.258918489533973i</v>
      </c>
      <c r="BT141" s="223" t="str">
        <f t="shared" ca="1" si="96"/>
        <v>-0.915139174873982+0.961200734250996i</v>
      </c>
      <c r="BU141" s="223" t="str">
        <f t="shared" ca="1" si="97"/>
        <v>0.322476586829593+1.28739869964997i</v>
      </c>
      <c r="BV141" s="223" t="str">
        <f t="shared" ca="1" si="98"/>
        <v>1.26018758772026+0.41630974606592i</v>
      </c>
      <c r="BW141" s="223" t="str">
        <f t="shared" ca="1" si="99"/>
        <v>1.02591813325366-0.841949253087742i</v>
      </c>
      <c r="BX141" s="223" t="str">
        <f t="shared" ca="1" si="100"/>
        <v>-0.162460068740812-1.31719143900134i</v>
      </c>
      <c r="BY141" s="223" t="str">
        <f t="shared" ca="1" si="101"/>
        <v>-1.19974963345971-0.567439316514965i</v>
      </c>
      <c r="BZ141" s="223" t="str">
        <f t="shared" ca="1" si="102"/>
        <v>-1.12126632798187+0.710034071469623i</v>
      </c>
      <c r="CA141" s="223" t="str">
        <f t="shared" ca="1" si="103"/>
        <v>4.61749013333059E-14+1.32717239306493i</v>
      </c>
      <c r="CB141" s="223" t="str">
        <f t="shared" ca="1" si="104"/>
        <v>1.12126632798186+0.710034071469649i</v>
      </c>
      <c r="CC141" s="223" t="str">
        <f t="shared" ca="1" si="105"/>
        <v>1.19974963345973-0.567439316514938i</v>
      </c>
      <c r="CD141" s="223" t="str">
        <f t="shared" ca="1" si="106"/>
        <v>0.162460068740841-1.31719143900134i</v>
      </c>
      <c r="CE141" s="223" t="str">
        <f t="shared" ca="1" si="107"/>
        <v>-1.02591813325364-0.841949253087766i</v>
      </c>
      <c r="CF141" s="223" t="str">
        <f t="shared" ca="1" si="108"/>
        <v>-1.26018758772023+0.416309746066015i</v>
      </c>
      <c r="CG141" s="223" t="str">
        <f t="shared" ca="1" si="109"/>
        <v>-0.322476586829615+1.28739869964996i</v>
      </c>
      <c r="CH141" s="223" t="str">
        <f t="shared" ca="1" si="110"/>
        <v>0.915139174873967+0.96120073425101i</v>
      </c>
      <c r="CI141" s="223" t="str">
        <f t="shared" ca="1" si="111"/>
        <v>1.30167114767561-0.258918489533952i</v>
      </c>
      <c r="CJ141" s="223" t="str">
        <f t="shared" ca="1" si="112"/>
        <v>0.477642756890322-1.23824228554185i</v>
      </c>
      <c r="CK141" s="223" t="str">
        <f t="shared" ca="1" si="113"/>
        <v>-0.790595671490364-1.06599486168292i</v>
      </c>
      <c r="CL141" s="223" t="str">
        <f t="shared" ca="1" si="114"/>
        <v>-1.32357636197108+0.0976328579172788i</v>
      </c>
      <c r="CM141" s="223" t="str">
        <f t="shared" ca="1" si="115"/>
        <v>-0.625624735296394+1.17046155490003i</v>
      </c>
      <c r="CN141" s="223" t="str">
        <f t="shared" ca="1" si="116"/>
        <v>0.654160873318966+1.15475543416442i</v>
      </c>
      <c r="CO141" s="223" t="str">
        <f t="shared" ca="1" si="117"/>
        <v>1.3255737557942+0.0651212627592373i</v>
      </c>
      <c r="CP141" s="223" t="str">
        <f t="shared" ca="1" si="118"/>
        <v>0.764196735350377-1.08507599300395i</v>
      </c>
      <c r="CQ141" s="223" t="str">
        <f t="shared" ca="1" si="119"/>
        <v>-0.507886886718217-1.22614741006674i</v>
      </c>
      <c r="CR141" s="223" t="str">
        <f t="shared" ca="1" si="120"/>
        <v>-1.30763328648269-0.226895899028946i</v>
      </c>
      <c r="CS141" s="223" t="str">
        <f t="shared" ca="1" si="121"/>
        <v>-0.891274505188506+0.983369878181485i</v>
      </c>
      <c r="CT141" s="223" t="str">
        <f t="shared" ca="1" si="122"/>
        <v>0.353973808598923+1.27909698762043i</v>
      </c>
      <c r="CU141" s="223" t="str">
        <f t="shared" ca="1" si="123"/>
        <v>1.27002479539408+0.385257809781861i</v>
      </c>
      <c r="CV141" s="223" t="str">
        <f t="shared" ca="1" si="124"/>
        <v>1.00494667686791-0.866872965068026i</v>
      </c>
      <c r="CW141" s="223" t="str">
        <f t="shared" ca="1" si="125"/>
        <v>-0.194736634918423-1.31280775589358i</v>
      </c>
      <c r="CX141" s="223" t="str">
        <f t="shared" ca="1" si="126"/>
        <v>-1.21331394924035-0.537825084476801i</v>
      </c>
      <c r="CY141" s="223" t="str">
        <f t="shared" ca="1" si="127"/>
        <v>-1.10350351512033+0.737337475672267i</v>
      </c>
      <c r="CZ141" s="223" t="str">
        <f t="shared" ca="1" si="128"/>
        <v>0.0325704409875362+1.32677267355322i</v>
      </c>
      <c r="DA141" s="223" t="str">
        <f t="shared" ca="1" si="129"/>
        <v>1.13835373193434+0.682302969292116i</v>
      </c>
      <c r="DB141" s="223" t="str">
        <f t="shared" ca="1" si="130"/>
        <v>1.18546263336142-0.596711744326765i</v>
      </c>
      <c r="DC141" s="223" t="str">
        <f t="shared" ca="1" si="131"/>
        <v>0.130085642692584-1.3207816952392i</v>
      </c>
      <c r="DD141" s="223" t="str">
        <f t="shared" ca="1" si="132"/>
        <v>-1.04627161491739-0.816518382360027i</v>
      </c>
      <c r="DE141" s="223" t="str">
        <f t="shared" ca="1" si="133"/>
        <v>-1.24959129016502+0.447110912925877i</v>
      </c>
      <c r="DF141" s="223" t="str">
        <f t="shared" ca="1" si="134"/>
        <v>-0.290785117222445+1.29492493084179i</v>
      </c>
      <c r="DG141" s="223" t="str">
        <f t="shared" ca="1" si="135"/>
        <v>0.938452598939744+0.938452598939833i</v>
      </c>
      <c r="DH141" s="223" t="str">
        <f t="shared" ca="1" si="136"/>
        <v>1.29492493084179-0.290785117222452i</v>
      </c>
      <c r="DI141" s="223" t="str">
        <f t="shared" ca="1" si="137"/>
        <v>0.447110912925853-1.24959129016503i</v>
      </c>
      <c r="DJ141" s="223" t="str">
        <f t="shared" ca="1" si="138"/>
        <v>-0.816518382360047-1.04627161491738i</v>
      </c>
      <c r="DK141" s="223" t="str">
        <f t="shared" ca="1" si="139"/>
        <v>-1.32078169523921+0.130085642692478i</v>
      </c>
      <c r="DL141" s="223" t="str">
        <f t="shared" ca="1" si="140"/>
        <v>-0.596711744326861+1.18546263336137i</v>
      </c>
      <c r="DM141" s="223" t="str">
        <f t="shared" ca="1" si="141"/>
        <v>0.682302969292137+1.13835373193433i</v>
      </c>
      <c r="DN141" s="223" t="str">
        <f t="shared" ca="1" si="142"/>
        <v>1.32677267355322+0.0325704409875109i</v>
      </c>
      <c r="DO141" s="223" t="str">
        <f t="shared" ca="1" si="143"/>
        <v>0.737337475672246-1.10350351512035i</v>
      </c>
      <c r="DP141" s="223" t="str">
        <f t="shared" ca="1" si="144"/>
        <v>-0.537825084476825-1.21331394924034i</v>
      </c>
      <c r="DQ141" s="223" t="str">
        <f t="shared" ca="1" si="145"/>
        <v>-1.31280775589358-0.194736634918398i</v>
      </c>
      <c r="DR141" s="223" t="str">
        <f t="shared" ca="1" si="146"/>
        <v>-0.866872965067921+1.004946676868i</v>
      </c>
      <c r="DS141" s="223" t="str">
        <f t="shared" ca="1" si="147"/>
        <v>0.385257809781993+1.27002479539404i</v>
      </c>
      <c r="DT141" s="223" t="str">
        <f t="shared" ca="1" si="148"/>
        <v>1.27909698762047+0.353973808598771i</v>
      </c>
      <c r="DU141" s="223" t="str">
        <f t="shared" ca="1" si="149"/>
        <v>0.983369878181379-0.891274505188623i</v>
      </c>
      <c r="DV141" s="223" t="str">
        <f t="shared" ca="1" si="150"/>
        <v>-0.226895899029101-1.30763328648267i</v>
      </c>
      <c r="DW141" s="223" t="str">
        <f t="shared" ca="1" si="151"/>
        <v>-1.2261474100668-0.507886886718071i</v>
      </c>
      <c r="DX141" s="223" t="str">
        <f t="shared" ca="1" si="152"/>
        <v>-1.08507599300378+0.764196735350614i</v>
      </c>
      <c r="DY141" s="223" t="str">
        <f t="shared" ca="1" si="153"/>
        <v>0.0651212627595263+1.32557375579418i</v>
      </c>
      <c r="DZ141" s="223" t="str">
        <f t="shared" ca="1" si="154"/>
        <v>1.15475543416456+0.654160873318715i</v>
      </c>
      <c r="EA141" s="223" t="str">
        <f t="shared" ca="1" si="155"/>
        <v>1.1704615548999-0.62562473529665i</v>
      </c>
      <c r="EB141" s="223" t="str">
        <f t="shared" ca="1" si="156"/>
        <v>0.0976328579169901-1.3235763619711i</v>
      </c>
      <c r="EC141" s="223" t="str">
        <f t="shared" ca="1" si="157"/>
        <v>-1.06599486168317-0.790595671490026i</v>
      </c>
      <c r="ED141" s="223" t="str">
        <f t="shared" ca="1" si="158"/>
        <v>-1.2382422855417+0.477642756890697i</v>
      </c>
      <c r="EE141" s="223" t="str">
        <f t="shared" ca="1" si="159"/>
        <v>-0.258918489533539+1.30167114767569i</v>
      </c>
      <c r="EF141" s="223" t="str">
        <f t="shared" ca="1" si="160"/>
        <v>0.961200734251301+0.915139174873662i</v>
      </c>
      <c r="EG141" s="223" t="str">
        <f t="shared" ca="1" si="161"/>
        <v>1.28739869964986-0.322476586830023i</v>
      </c>
      <c r="EH141" s="223" t="str">
        <f t="shared" ca="1" si="162"/>
        <v>0.416309746065491-1.26018758772041i</v>
      </c>
      <c r="EI141" s="223" t="str">
        <f t="shared" ca="1" si="163"/>
        <v>-0.841949253088193-1.02591813325329i</v>
      </c>
      <c r="EJ141" s="223" t="str">
        <f t="shared" ca="1" si="164"/>
        <v>-1.31719143900127+0.16246006874139i</v>
      </c>
      <c r="EK141" s="223" t="str">
        <f t="shared" ca="1" si="165"/>
        <v>-0.567439316514438+1.19974963345996i</v>
      </c>
      <c r="EL141" s="223" t="str">
        <f t="shared" ca="1" si="166"/>
        <v>0.710034071470117+1.12126632798156i</v>
      </c>
      <c r="EM141" s="223" t="str">
        <f t="shared" ca="1" si="167"/>
        <v>1.32717239306493-6.20436916343046E-13i</v>
      </c>
      <c r="EN141" s="223"/>
      <c r="EO141" s="223"/>
      <c r="EP141" s="223"/>
    </row>
    <row r="142" spans="1:146" ht="15.75" thickBot="1">
      <c r="A142" s="257">
        <f t="shared" si="168"/>
        <v>8.203125000000004E-4</v>
      </c>
      <c r="B142" s="256">
        <v>42</v>
      </c>
      <c r="C142" s="230">
        <f t="shared" si="169"/>
        <v>8400</v>
      </c>
      <c r="D142" s="229">
        <f t="shared" si="170"/>
        <v>52778.756580308524</v>
      </c>
      <c r="E142" s="229" t="str">
        <f t="shared" si="171"/>
        <v>52778.7565803085i</v>
      </c>
      <c r="F142" s="229" t="str">
        <f t="shared" si="177"/>
        <v>2.80117328966563-0.412273143059613i</v>
      </c>
      <c r="G142" s="229" t="str">
        <f t="shared" si="178"/>
        <v>-0.23976114967006+0.0574731052327757i</v>
      </c>
      <c r="H142" s="229" t="str">
        <f t="shared" si="179"/>
        <v>0.58754251988515+0.0256944570558999i</v>
      </c>
      <c r="I142" s="229" t="str">
        <f t="shared" si="174"/>
        <v>-0.345488193009035-0.0700677111712594i</v>
      </c>
      <c r="J142" s="255" t="str">
        <f ca="1">IMPRODUCT(1/N_FFT2,BE100)</f>
        <v>0.00491103918517422+2.04929717961821E-06i</v>
      </c>
      <c r="K142" s="254" t="str">
        <f t="shared" ca="1" si="175"/>
        <v>-0.00169656246431952-0.000344813283157049i</v>
      </c>
      <c r="N142" s="246">
        <f t="shared" ca="1" si="176"/>
        <v>1.3400788704476576</v>
      </c>
      <c r="O142" s="223">
        <f t="shared" ca="1" si="39"/>
        <v>-1.3269211295523422</v>
      </c>
      <c r="P142" s="223" t="str">
        <f t="shared" ca="1" si="40"/>
        <v>-0.682173794030829+1.13813821603092i</v>
      </c>
      <c r="Q142" s="223" t="str">
        <f t="shared" ca="1" si="41"/>
        <v>0.625506290496439+1.17023996026535i</v>
      </c>
      <c r="R142" s="223" t="str">
        <f t="shared" ca="1" si="42"/>
        <v>1.32532279493951+0.0651089338430474i</v>
      </c>
      <c r="S142" s="223" t="str">
        <f t="shared" ca="1" si="43"/>
        <v>0.737197881144032-1.10329459714494i</v>
      </c>
      <c r="T142" s="223" t="str">
        <f t="shared" ca="1" si="44"/>
        <v>-0.567331887520362-1.19952249393458i</v>
      </c>
      <c r="U142" s="223" t="str">
        <f t="shared" ca="1" si="45"/>
        <v>-1.32053164162911-0.130061014561585i</v>
      </c>
      <c r="V142" s="223" t="str">
        <f t="shared" ca="1" si="46"/>
        <v>-0.79044599399064+1.06579304493725i</v>
      </c>
      <c r="W142" s="223" t="str">
        <f t="shared" ca="1" si="47"/>
        <v>0.507790732334855+1.22591527285017i</v>
      </c>
      <c r="X142" s="223" t="str">
        <f t="shared" ca="1" si="48"/>
        <v>1.31255921192911+0.194699766904057i</v>
      </c>
      <c r="Y142" s="223" t="str">
        <f t="shared" ca="1" si="49"/>
        <v>0.841789853202853-1.02572390393184i</v>
      </c>
      <c r="Z142" s="223" t="str">
        <f t="shared" ca="1" si="50"/>
        <v>-0.447026264797977-1.24935471449594i</v>
      </c>
      <c r="AA142" s="223" t="str">
        <f t="shared" ca="1" si="51"/>
        <v>-1.30142471212096-0.258869470454385i</v>
      </c>
      <c r="AB142" s="223" t="str">
        <f t="shared" ca="1" si="52"/>
        <v>-0.89110576692656+0.983183704199114i</v>
      </c>
      <c r="AC142" s="223" t="str">
        <f t="shared" ca="1" si="53"/>
        <v>0.385184871834213+1.26978435120398i</v>
      </c>
      <c r="AD142" s="223" t="str">
        <f t="shared" ca="1" si="54"/>
        <v>1.28715496618999+0.322415534776024i</v>
      </c>
      <c r="AE142" s="223" t="str">
        <f t="shared" ca="1" si="55"/>
        <v>0.938274928806187-0.938274928806162i</v>
      </c>
      <c r="AF142" s="223" t="str">
        <f t="shared" ca="1" si="56"/>
        <v>-0.322415534776114-1.28715496618997i</v>
      </c>
      <c r="AG142" s="223" t="str">
        <f t="shared" ca="1" si="57"/>
        <v>-1.26978435120397-0.38518487183425i</v>
      </c>
      <c r="AH142" s="223" t="str">
        <f t="shared" ca="1" si="58"/>
        <v>-0.983183704199051+0.89110576692663i</v>
      </c>
      <c r="AI142" s="223" t="str">
        <f t="shared" ca="1" si="59"/>
        <v>0.258869470454348+1.30142471212097i</v>
      </c>
      <c r="AJ142" s="223" t="str">
        <f t="shared" ca="1" si="60"/>
        <v>1.24935471449597+0.447026264797889i</v>
      </c>
      <c r="AK142" s="223" t="str">
        <f t="shared" ca="1" si="61"/>
        <v>1.02572390393187-0.841789853202823i</v>
      </c>
      <c r="AL142" s="223" t="str">
        <f t="shared" ca="1" si="62"/>
        <v>-0.1946997669041-1.3125592119291i</v>
      </c>
      <c r="AM142" s="223" t="str">
        <f t="shared" ca="1" si="63"/>
        <v>-1.22591527285016-0.507790732334878i</v>
      </c>
      <c r="AN142" s="223" t="str">
        <f t="shared" ca="1" si="64"/>
        <v>-1.06579304493722+0.790445993990673i</v>
      </c>
      <c r="AO142" s="223" t="str">
        <f t="shared" ca="1" si="65"/>
        <v>0.130061014561559+1.32053164162911i</v>
      </c>
      <c r="AP142" s="223" t="str">
        <f t="shared" ca="1" si="66"/>
        <v>1.1995224939346+0.567331887520335i</v>
      </c>
      <c r="AQ142" s="223" t="str">
        <f t="shared" ca="1" si="67"/>
        <v>1.10329459714496-0.737197881144002i</v>
      </c>
      <c r="AR142" s="223" t="str">
        <f t="shared" ca="1" si="68"/>
        <v>1.10329459714496-0.737197881144002i</v>
      </c>
      <c r="AS142" s="223" t="str">
        <f t="shared" ca="1" si="69"/>
        <v>-1.17023996026533-0.625506290496473i</v>
      </c>
      <c r="AT142" s="223" t="str">
        <f t="shared" ca="1" si="70"/>
        <v>-1.13813821603091+0.682173794030855i</v>
      </c>
      <c r="AU142" s="223" t="str">
        <f t="shared" ca="1" si="71"/>
        <v>-3.70632404976146E-14+1.32692112955234i</v>
      </c>
      <c r="AV142" s="223" t="str">
        <f t="shared" ca="1" si="72"/>
        <v>1.13813821603094+0.682173794030801i</v>
      </c>
      <c r="AW142" s="223" t="str">
        <f t="shared" ca="1" si="73"/>
        <v>1.17023996026537-0.625506290496404i</v>
      </c>
      <c r="AX142" s="223" t="str">
        <f t="shared" ca="1" si="74"/>
        <v>0.0651089338430174-1.32532279493951i</v>
      </c>
      <c r="AY142" s="223" t="str">
        <f t="shared" ca="1" si="75"/>
        <v>-1.10329459714492-0.737197881144067i</v>
      </c>
      <c r="AZ142" s="223" t="str">
        <f t="shared" ca="1" si="76"/>
        <v>-1.19952249393457+0.567331887520387i</v>
      </c>
      <c r="BA142" s="223" t="str">
        <f t="shared" ca="1" si="77"/>
        <v>-0.130061014561632+1.32053164162911i</v>
      </c>
      <c r="BB142" s="223" t="str">
        <f t="shared" ca="1" si="78"/>
        <v>1.06579304493726+0.790445993990631i</v>
      </c>
      <c r="BC142" s="223" t="str">
        <f t="shared" ca="1" si="79"/>
        <v>1.22591527285018-0.50779073233481i</v>
      </c>
      <c r="BD142" s="223" t="str">
        <f t="shared" ca="1" si="80"/>
        <v>0.194699766904047-1.31255921192911i</v>
      </c>
      <c r="BE142" s="223" t="str">
        <f t="shared" ca="1" si="81"/>
        <v>-1.02572390393182-0.841789853202884i</v>
      </c>
      <c r="BF142" s="223" t="str">
        <f t="shared" ca="1" si="82"/>
        <v>-1.24935471449595+0.447026264797943i</v>
      </c>
      <c r="BG142" s="223" t="str">
        <f t="shared" ca="1" si="83"/>
        <v>-0.258869470454425+1.30142471212095i</v>
      </c>
      <c r="BH142" s="223" t="str">
        <f t="shared" ca="1" si="84"/>
        <v>0.983183704199091+0.891105766926586i</v>
      </c>
      <c r="BI142" s="223" t="str">
        <f t="shared" ca="1" si="85"/>
        <v>1.269784351204-0.38518487183418i</v>
      </c>
      <c r="BJ142" s="223" t="str">
        <f t="shared" ca="1" si="86"/>
        <v>0.322415534776062-1.28715496618998i</v>
      </c>
      <c r="BK142" s="223" t="str">
        <f t="shared" ca="1" si="87"/>
        <v>-0.938274928806135-0.938274928806214i</v>
      </c>
      <c r="BL142" s="223" t="str">
        <f t="shared" ca="1" si="88"/>
        <v>-1.28715496618998+0.322415534776073i</v>
      </c>
      <c r="BM142" s="223" t="str">
        <f t="shared" ca="1" si="89"/>
        <v>-0.385184871834286+1.26978435120396i</v>
      </c>
      <c r="BN142" s="223" t="str">
        <f t="shared" ca="1" si="90"/>
        <v>0.891105766926602+0.983183704199076i</v>
      </c>
      <c r="BO142" s="223" t="str">
        <f t="shared" ca="1" si="91"/>
        <v>1.30142471212098-0.258869470454307i</v>
      </c>
      <c r="BP142" s="223" t="str">
        <f t="shared" ca="1" si="92"/>
        <v>0.447026264797925-1.24935471449596i</v>
      </c>
      <c r="BQ142" s="223" t="str">
        <f t="shared" ca="1" si="93"/>
        <v>-0.841789853202791-1.02572390393189i</v>
      </c>
      <c r="BR142" s="223" t="str">
        <f t="shared" ca="1" si="94"/>
        <v>-1.31255921192911+0.194699766904059i</v>
      </c>
      <c r="BS142" s="223" t="str">
        <f t="shared" ca="1" si="95"/>
        <v>-0.50779073233479+1.22591527285019i</v>
      </c>
      <c r="BT142" s="223" t="str">
        <f t="shared" ca="1" si="96"/>
        <v>0.79044599399064+1.06579304493725i</v>
      </c>
      <c r="BU142" s="223" t="str">
        <f t="shared" ca="1" si="97"/>
        <v>1.32053164162912-0.130061014561522i</v>
      </c>
      <c r="BV142" s="223" t="str">
        <f t="shared" ca="1" si="98"/>
        <v>0.567331887520368-1.19952249393458i</v>
      </c>
      <c r="BW142" s="223" t="str">
        <f t="shared" ca="1" si="99"/>
        <v>-0.737197881143967-1.10329459714498i</v>
      </c>
      <c r="BX142" s="223" t="str">
        <f t="shared" ca="1" si="100"/>
        <v>-1.32532279493951+0.0651089338430381i</v>
      </c>
      <c r="BY142" s="223" t="str">
        <f t="shared" ca="1" si="101"/>
        <v>-0.625506290496386+1.17023996026538i</v>
      </c>
      <c r="BZ142" s="223" t="str">
        <f t="shared" ca="1" si="102"/>
        <v>0.68217379403082+1.13813821603093i</v>
      </c>
      <c r="CA142" s="223" t="str">
        <f t="shared" ca="1" si="103"/>
        <v>1.32692112955234-5.78703027389712E-14i</v>
      </c>
      <c r="CB142" s="223" t="str">
        <f t="shared" ca="1" si="104"/>
        <v>0.682173794030833-1.13813821603092i</v>
      </c>
      <c r="CC142" s="223" t="str">
        <f t="shared" ca="1" si="105"/>
        <v>-0.625506290496496-1.17023996026532i</v>
      </c>
      <c r="CD142" s="223" t="str">
        <f t="shared" ca="1" si="106"/>
        <v>-1.32532279493951-0.0651089338430639i</v>
      </c>
      <c r="CE142" s="223" t="str">
        <f t="shared" ca="1" si="107"/>
        <v>-0.737197881143988+1.10329459714497i</v>
      </c>
      <c r="CF142" s="223" t="str">
        <f t="shared" ca="1" si="108"/>
        <v>0.567331887520354+1.19952249393459i</v>
      </c>
      <c r="CG142" s="223" t="str">
        <f t="shared" ca="1" si="109"/>
        <v>1.32053164162912+0.130061014561538i</v>
      </c>
      <c r="CH142" s="223" t="str">
        <f t="shared" ca="1" si="110"/>
        <v>0.790445993990653-1.06579304493724i</v>
      </c>
      <c r="CI142" s="223" t="str">
        <f t="shared" ca="1" si="111"/>
        <v>-0.507790732334888-1.22591527285015i</v>
      </c>
      <c r="CJ142" s="223" t="str">
        <f t="shared" ca="1" si="112"/>
        <v>-1.31255921192911-0.194699766904084i</v>
      </c>
      <c r="CK142" s="223" t="str">
        <f t="shared" ca="1" si="113"/>
        <v>-0.841789853202811+1.02572390393188i</v>
      </c>
      <c r="CL142" s="223" t="str">
        <f t="shared" ca="1" si="114"/>
        <v>0.447026264797909+1.24935471449596i</v>
      </c>
      <c r="CM142" s="223" t="str">
        <f t="shared" ca="1" si="115"/>
        <v>1.30142471212098+0.258869470454323i</v>
      </c>
      <c r="CN142" s="223" t="str">
        <f t="shared" ca="1" si="116"/>
        <v>0.891105766926621-0.983183704199059i</v>
      </c>
      <c r="CO142" s="223" t="str">
        <f t="shared" ca="1" si="117"/>
        <v>-0.385184871834261-1.26978435120397i</v>
      </c>
      <c r="CP142" s="223" t="str">
        <f t="shared" ca="1" si="118"/>
        <v>-1.28715496618997-0.322415534776098i</v>
      </c>
      <c r="CQ142" s="223" t="str">
        <f t="shared" ca="1" si="119"/>
        <v>-0.938274928806147+0.938274928806202i</v>
      </c>
      <c r="CR142" s="223" t="str">
        <f t="shared" ca="1" si="120"/>
        <v>0.322415534776047+1.28715496618998i</v>
      </c>
      <c r="CS142" s="223" t="str">
        <f t="shared" ca="1" si="121"/>
        <v>1.26978435120399+0.385184871834204i</v>
      </c>
      <c r="CT142" s="223" t="str">
        <f t="shared" ca="1" si="122"/>
        <v>0.983183704199108-0.891105766926568i</v>
      </c>
      <c r="CU142" s="223" t="str">
        <f t="shared" ca="1" si="123"/>
        <v>-0.2588694704544-1.30142471212096i</v>
      </c>
      <c r="CV142" s="223" t="str">
        <f t="shared" ca="1" si="124"/>
        <v>-1.24935471449595-0.447026264797959i</v>
      </c>
      <c r="CW142" s="223" t="str">
        <f t="shared" ca="1" si="125"/>
        <v>-1.02572390393183+0.841789853202872i</v>
      </c>
      <c r="CX142" s="223" t="str">
        <f t="shared" ca="1" si="126"/>
        <v>0.194699766904031+1.31255921192911i</v>
      </c>
      <c r="CY142" s="223" t="str">
        <f t="shared" ca="1" si="127"/>
        <v>1.22591527285017+0.507790732334833i</v>
      </c>
      <c r="CZ142" s="223" t="str">
        <f t="shared" ca="1" si="128"/>
        <v>1.06579304493727-0.790445993990609i</v>
      </c>
      <c r="DA142" s="223" t="str">
        <f t="shared" ca="1" si="129"/>
        <v>-0.130061014561616-1.32053164162911i</v>
      </c>
      <c r="DB142" s="223" t="str">
        <f t="shared" ca="1" si="130"/>
        <v>-1.19952249393457-0.567331887520402i</v>
      </c>
      <c r="DC142" s="223" t="str">
        <f t="shared" ca="1" si="131"/>
        <v>-1.10329459714493+0.737197881144053i</v>
      </c>
      <c r="DD142" s="223" t="str">
        <f t="shared" ca="1" si="132"/>
        <v>0.0651089338429917+1.32532279493952i</v>
      </c>
      <c r="DE142" s="223" t="str">
        <f t="shared" ca="1" si="133"/>
        <v>1.17023996026536+0.625506290496427i</v>
      </c>
      <c r="DF142" s="223" t="str">
        <f t="shared" ca="1" si="134"/>
        <v>1.13813821603095-0.682173794030788i</v>
      </c>
      <c r="DG142" s="223" t="str">
        <f t="shared" ca="1" si="135"/>
        <v>-2.08070622413566E-14-1.32692112955234i</v>
      </c>
      <c r="DH142" s="223" t="str">
        <f t="shared" ca="1" si="136"/>
        <v>-1.1381382160309-0.682173794030865i</v>
      </c>
      <c r="DI142" s="223" t="str">
        <f t="shared" ca="1" si="137"/>
        <v>-1.17023996026521+0.625506290496696i</v>
      </c>
      <c r="DJ142" s="223" t="str">
        <f t="shared" ca="1" si="138"/>
        <v>-0.065108933842969+1.32532279493952i</v>
      </c>
      <c r="DK142" s="223" t="str">
        <f t="shared" ca="1" si="139"/>
        <v>1.10329459714487+0.737197881144129i</v>
      </c>
      <c r="DL142" s="223" t="str">
        <f t="shared" ca="1" si="140"/>
        <v>1.19952249393472-0.567331887520082i</v>
      </c>
      <c r="DM142" s="223" t="str">
        <f t="shared" ca="1" si="141"/>
        <v>0.1300610145621-1.32053164162906i</v>
      </c>
      <c r="DN142" s="223" t="str">
        <f t="shared" ca="1" si="142"/>
        <v>-1.06579304493761-0.790445993990153i</v>
      </c>
      <c r="DO142" s="223" t="str">
        <f t="shared" ca="1" si="143"/>
        <v>-1.22591527285001+0.50779073233522i</v>
      </c>
      <c r="DP142" s="223" t="str">
        <f t="shared" ca="1" si="144"/>
        <v>-0.19469976690386+1.31255921192914i</v>
      </c>
      <c r="DQ142" s="223" t="str">
        <f t="shared" ca="1" si="145"/>
        <v>1.02572390393186+0.841789853202839i</v>
      </c>
      <c r="DR142" s="223" t="str">
        <f t="shared" ca="1" si="146"/>
        <v>1.24935471449602-0.44702626479775i</v>
      </c>
      <c r="DS142" s="223" t="str">
        <f t="shared" ca="1" si="147"/>
        <v>0.258869470454766-1.30142471212089i</v>
      </c>
      <c r="DT142" s="223" t="str">
        <f t="shared" ca="1" si="148"/>
        <v>-0.983183704198679-0.89110576692704i</v>
      </c>
      <c r="DU142" s="223" t="str">
        <f t="shared" ca="1" si="149"/>
        <v>-1.26978435120383+0.385184871834731i</v>
      </c>
      <c r="DV142" s="223" t="str">
        <f t="shared" ca="1" si="150"/>
        <v>-0.322415534775751+1.28715496619006i</v>
      </c>
      <c r="DW142" s="223" t="str">
        <f t="shared" ca="1" si="151"/>
        <v>0.938274928806269+0.93827492880608i</v>
      </c>
      <c r="DX142" s="223" t="str">
        <f t="shared" ca="1" si="152"/>
        <v>1.28715496618999-0.322415534776011i</v>
      </c>
      <c r="DY142" s="223" t="str">
        <f t="shared" ca="1" si="153"/>
        <v>0.385184871834492-1.2697843512039i</v>
      </c>
      <c r="DZ142" s="223" t="str">
        <f t="shared" ca="1" si="154"/>
        <v>-0.891105766926247-0.983183704199398i</v>
      </c>
      <c r="EA142" s="223" t="str">
        <f t="shared" ca="1" si="155"/>
        <v>-1.3014247121211+0.258869470453717i</v>
      </c>
      <c r="EB142" s="223" t="str">
        <f t="shared" ca="1" si="156"/>
        <v>-0.447026264797498+1.24935471449611i</v>
      </c>
      <c r="EC142" s="223" t="str">
        <f t="shared" ca="1" si="157"/>
        <v>0.841789853203047+1.02572390393169i</v>
      </c>
      <c r="ED142" s="223" t="str">
        <f t="shared" ca="1" si="158"/>
        <v>1.3125592119291-0.194699766904106i</v>
      </c>
      <c r="EE142" s="223" t="str">
        <f t="shared" ca="1" si="159"/>
        <v>0.507790732334989-1.22591527285011i</v>
      </c>
      <c r="EF142" s="223" t="str">
        <f t="shared" ca="1" si="160"/>
        <v>-0.790445993990368-1.06579304493745i</v>
      </c>
      <c r="EG142" s="223" t="str">
        <f t="shared" ca="1" si="161"/>
        <v>-1.32053164162916+0.130061014561054i</v>
      </c>
      <c r="EH142" s="223" t="str">
        <f t="shared" ca="1" si="162"/>
        <v>-0.567331887519839+1.19952249393483i</v>
      </c>
      <c r="EI142" s="223" t="str">
        <f t="shared" ca="1" si="163"/>
        <v>0.737197881144352+1.10329459714472i</v>
      </c>
      <c r="EJ142" s="223" t="str">
        <f t="shared" ca="1" si="164"/>
        <v>1.32532279493951-0.0651089338432183i</v>
      </c>
      <c r="EK142" s="223" t="str">
        <f t="shared" ca="1" si="165"/>
        <v>0.62550629049646-1.17023996026534i</v>
      </c>
      <c r="EL142" s="223" t="str">
        <f t="shared" ca="1" si="166"/>
        <v>-0.682173794030643-1.13813821603103i</v>
      </c>
      <c r="EM142" s="223" t="str">
        <f t="shared" ca="1" si="167"/>
        <v>-1.32692112955234-4.12246529458859E-13i</v>
      </c>
      <c r="EN142" s="223"/>
      <c r="EO142" s="223"/>
      <c r="EP142" s="223"/>
    </row>
    <row r="143" spans="1:146" ht="15.75" thickBot="1">
      <c r="A143" s="257">
        <f t="shared" si="168"/>
        <v>8.3984375000000042E-4</v>
      </c>
      <c r="B143" s="256">
        <v>43</v>
      </c>
      <c r="C143" s="230">
        <f t="shared" si="169"/>
        <v>8600</v>
      </c>
      <c r="D143" s="229">
        <f t="shared" si="170"/>
        <v>54035.393641744442</v>
      </c>
      <c r="E143" s="229" t="str">
        <f t="shared" si="171"/>
        <v>54035.3936417444i</v>
      </c>
      <c r="F143" s="229" t="str">
        <f t="shared" si="177"/>
        <v>2.7990409665284-0.418893835234257i</v>
      </c>
      <c r="G143" s="229" t="str">
        <f t="shared" si="178"/>
        <v>-0.23932934271504+0.058626769248674i</v>
      </c>
      <c r="H143" s="229" t="str">
        <f t="shared" si="179"/>
        <v>0.587757972231364+0.0268724500165476i</v>
      </c>
      <c r="I143" s="229" t="str">
        <f t="shared" si="174"/>
        <v>-0.345679558114557-0.0718721086788939i</v>
      </c>
      <c r="J143" s="255" t="str">
        <f ca="1">IMPRODUCT(1/N_FFT2,BF100)</f>
        <v>0.0209552093328173+0.00014220277557445i</v>
      </c>
      <c r="K143" s="254" t="str">
        <f t="shared" ca="1" si="175"/>
        <v>-0.0072335670890258-0.00155525167518046i</v>
      </c>
      <c r="N143" s="246">
        <f t="shared" ca="1" si="176"/>
        <v>1.3403556333228843</v>
      </c>
      <c r="O143" s="223">
        <f t="shared" ca="1" si="39"/>
        <v>-1.3266443666771155</v>
      </c>
      <c r="P143" s="223" t="str">
        <f t="shared" ca="1" si="40"/>
        <v>-0.653900610066978+1.15429600527341i</v>
      </c>
      <c r="Q143" s="223" t="str">
        <f t="shared" ca="1" si="41"/>
        <v>0.682031509477181+1.13790082859465i</v>
      </c>
      <c r="R143" s="223" t="str">
        <f t="shared" ca="1" si="42"/>
        <v>1.32624480619709-0.032557482571253i</v>
      </c>
      <c r="S143" s="223" t="str">
        <f t="shared" ca="1" si="43"/>
        <v>0.62537582538019-1.1699958772005i</v>
      </c>
      <c r="T143" s="223" t="str">
        <f t="shared" ca="1" si="44"/>
        <v>-0.709751578608887-1.1208202230056i</v>
      </c>
      <c r="U143" s="223" t="str">
        <f t="shared" ca="1" si="45"/>
        <v>-1.32504636543729+0.0650953537324207i</v>
      </c>
      <c r="V143" s="223" t="str">
        <f t="shared" ca="1" si="46"/>
        <v>-0.596474337680489+1.18499098736013i</v>
      </c>
      <c r="W143" s="223" t="str">
        <f t="shared" ca="1" si="47"/>
        <v>0.737044119928949+1.10306447722438i</v>
      </c>
      <c r="X143" s="223" t="str">
        <f t="shared" ca="1" si="48"/>
        <v>1.32304976629363-0.0975940138865595i</v>
      </c>
      <c r="Y143" s="223" t="str">
        <f t="shared" ca="1" si="49"/>
        <v>0.567213556143405-1.19927230325864i</v>
      </c>
      <c r="Z143" s="223" t="str">
        <f t="shared" ca="1" si="50"/>
        <v>-0.763892693430987-1.08464428664834i</v>
      </c>
      <c r="AA143" s="223" t="str">
        <f t="shared" ca="1" si="51"/>
        <v>-1.32025621144277+0.130033887056072i</v>
      </c>
      <c r="AB143" s="223" t="str">
        <f t="shared" ca="1" si="52"/>
        <v>-0.537611106369521+1.21283122236536i</v>
      </c>
      <c r="AC143" s="223" t="str">
        <f t="shared" ca="1" si="53"/>
        <v>0.790281126538367+1.06557074691143i</v>
      </c>
      <c r="AD143" s="223" t="str">
        <f t="shared" ca="1" si="54"/>
        <v>1.31666738361771-0.162395432674158i</v>
      </c>
      <c r="AE143" s="223" t="str">
        <f t="shared" ca="1" si="55"/>
        <v>0.507684819767859-1.22565957729436i</v>
      </c>
      <c r="AF143" s="223" t="str">
        <f t="shared" ca="1" si="56"/>
        <v>-0.81619352384563-1.04585534720083i</v>
      </c>
      <c r="AG143" s="223" t="str">
        <f t="shared" ca="1" si="57"/>
        <v>-1.3122854445941+0.19465915735609i</v>
      </c>
      <c r="AH143" s="223" t="str">
        <f t="shared" ca="1" si="58"/>
        <v>-0.477452722814199+1.23774964072442i</v>
      </c>
      <c r="AI143" s="223" t="str">
        <f t="shared" ca="1" si="59"/>
        <v>0.841614276693472+1.02550996333622i</v>
      </c>
      <c r="AJ143" s="223" t="str">
        <f t="shared" ca="1" si="60"/>
        <v>1.30711303388821-0.226805626640277i</v>
      </c>
      <c r="AK143" s="223" t="str">
        <f t="shared" ca="1" si="61"/>
        <v>0.446933026193423-1.24909413005334i</v>
      </c>
      <c r="AL143" s="223" t="str">
        <f t="shared" ca="1" si="62"/>
        <v>-0.866528072571116-1.00454685061589i</v>
      </c>
      <c r="AM143" s="223" t="str">
        <f t="shared" ca="1" si="63"/>
        <v>-1.30115326716678+0.25881547669591i</v>
      </c>
      <c r="AN143" s="223" t="str">
        <f t="shared" ca="1" si="64"/>
        <v>-0.416144113829699+1.25968621178491i</v>
      </c>
      <c r="AO143" s="223" t="str">
        <f t="shared" ca="1" si="65"/>
        <v>0.890919904339417+0.982978636435182i</v>
      </c>
      <c r="AP143" s="223" t="str">
        <f t="shared" ca="1" si="66"/>
        <v>1.29440973437047-0.290669425986119i</v>
      </c>
      <c r="AQ143" s="223" t="str">
        <f t="shared" ca="1" si="67"/>
        <v>0.385104531812306-1.26951950564525i</v>
      </c>
      <c r="AR143" s="223" t="str">
        <f t="shared" ca="1" si="68"/>
        <v>0.385104531812306-1.26951950564525i</v>
      </c>
      <c r="AS143" s="223" t="str">
        <f t="shared" ca="1" si="69"/>
        <v>-1.2868864975513+0.322348286882811i</v>
      </c>
      <c r="AT143" s="223" t="str">
        <f t="shared" ca="1" si="70"/>
        <v>-0.353832977224939+1.27858808842577i</v>
      </c>
      <c r="AU143" s="223" t="str">
        <f t="shared" ca="1" si="71"/>
        <v>0.938079227900346+0.938079227900297i</v>
      </c>
      <c r="AV143" s="223" t="str">
        <f t="shared" ca="1" si="72"/>
        <v>1.27858808842575-0.353832977224996i</v>
      </c>
      <c r="AW143" s="223" t="str">
        <f t="shared" ca="1" si="73"/>
        <v>0.322348286882885-1.28688649755128i</v>
      </c>
      <c r="AX143" s="223" t="str">
        <f t="shared" ca="1" si="74"/>
        <v>-0.960818312679862-0.914775079270937i</v>
      </c>
      <c r="AY143" s="223" t="str">
        <f t="shared" ca="1" si="75"/>
        <v>-1.26951950564523+0.385104531812363i</v>
      </c>
      <c r="AZ143" s="223" t="str">
        <f t="shared" ca="1" si="76"/>
        <v>-0.290669425986056+1.29440973437048i</v>
      </c>
      <c r="BA143" s="223" t="str">
        <f t="shared" ca="1" si="77"/>
        <v>0.982978636435222+0.890919904339373i</v>
      </c>
      <c r="BB143" s="223" t="str">
        <f t="shared" ca="1" si="78"/>
        <v>1.25968621178494-0.416144113829626i</v>
      </c>
      <c r="BC143" s="223" t="str">
        <f t="shared" ca="1" si="79"/>
        <v>0.25881547669598-1.30115326716677i</v>
      </c>
      <c r="BD143" s="223" t="str">
        <f t="shared" ca="1" si="80"/>
        <v>-1.00454685061593-0.866528072571074i</v>
      </c>
      <c r="BE143" s="223" t="str">
        <f t="shared" ca="1" si="81"/>
        <v>-1.24909413005332+0.446933026193484i</v>
      </c>
      <c r="BF143" s="223" t="str">
        <f t="shared" ca="1" si="82"/>
        <v>-0.226805626640348+1.3071130338882i</v>
      </c>
      <c r="BG143" s="223" t="str">
        <f t="shared" ca="1" si="83"/>
        <v>1.02550996333617+0.841614276693523i</v>
      </c>
      <c r="BH143" s="223" t="str">
        <f t="shared" ca="1" si="84"/>
        <v>1.2377496407244-0.477452722814255i</v>
      </c>
      <c r="BI143" s="223" t="str">
        <f t="shared" ca="1" si="85"/>
        <v>0.194659157356036-1.31228544459411i</v>
      </c>
      <c r="BJ143" s="223" t="str">
        <f t="shared" ca="1" si="86"/>
        <v>-1.04585534720087-0.816193523845584i</v>
      </c>
      <c r="BK143" s="223" t="str">
        <f t="shared" ca="1" si="87"/>
        <v>-1.2256595772944+0.507684819767788i</v>
      </c>
      <c r="BL143" s="223" t="str">
        <f t="shared" ca="1" si="88"/>
        <v>-0.162395432674227+1.3166673836177i</v>
      </c>
      <c r="BM143" s="223" t="str">
        <f t="shared" ca="1" si="89"/>
        <v>1.06557074691146+0.790281126538318i</v>
      </c>
      <c r="BN143" s="223" t="str">
        <f t="shared" ca="1" si="90"/>
        <v>1.21283122236534-0.537611106369581i</v>
      </c>
      <c r="BO143" s="223" t="str">
        <f t="shared" ca="1" si="91"/>
        <v>0.130033887056012-1.32025621144278i</v>
      </c>
      <c r="BP143" s="223" t="str">
        <f t="shared" ca="1" si="92"/>
        <v>-1.08464428664829-0.763892693431049i</v>
      </c>
      <c r="BQ143" s="223" t="str">
        <f t="shared" ca="1" si="93"/>
        <v>-1.19927230325867+0.567213556143342i</v>
      </c>
      <c r="BR143" s="223" t="str">
        <f t="shared" ca="1" si="94"/>
        <v>-0.0975940138865136+1.32304976629364i</v>
      </c>
      <c r="BS143" s="223" t="str">
        <f t="shared" ca="1" si="95"/>
        <v>1.10306447722439+0.737044119928929i</v>
      </c>
      <c r="BT143" s="223" t="str">
        <f t="shared" ca="1" si="96"/>
        <v>1.18499098736014-0.596474337680484i</v>
      </c>
      <c r="BU143" s="223" t="str">
        <f t="shared" ca="1" si="97"/>
        <v>0.065095353732457-1.32504636543729i</v>
      </c>
      <c r="BV143" s="223" t="str">
        <f t="shared" ca="1" si="98"/>
        <v>-1.12082022300557-0.709751578608935i</v>
      </c>
      <c r="BW143" s="223" t="str">
        <f t="shared" ca="1" si="99"/>
        <v>-1.16999587720049+0.625375825380217i</v>
      </c>
      <c r="BX143" s="223" t="str">
        <f t="shared" ca="1" si="100"/>
        <v>-0.0325574825712523+1.32624480619709i</v>
      </c>
      <c r="BY143" s="223" t="str">
        <f t="shared" ca="1" si="101"/>
        <v>1.13790082859464+0.682031509477199i</v>
      </c>
      <c r="BZ143" s="223" t="str">
        <f t="shared" ca="1" si="102"/>
        <v>1.15429600527343-0.653900610066942i</v>
      </c>
      <c r="CA143" s="223" t="str">
        <f t="shared" ca="1" si="103"/>
        <v>-6.95599345836574E-14-1.32664436667712i</v>
      </c>
      <c r="CB143" s="223" t="str">
        <f t="shared" ca="1" si="104"/>
        <v>-1.15429600527343-0.653900610066952i</v>
      </c>
      <c r="CC143" s="223" t="str">
        <f t="shared" ca="1" si="105"/>
        <v>-1.13790082859465+0.682031509477188i</v>
      </c>
      <c r="CD143" s="223" t="str">
        <f t="shared" ca="1" si="106"/>
        <v>0.0325574825712406+1.32624480619709i</v>
      </c>
      <c r="CE143" s="223" t="str">
        <f t="shared" ca="1" si="107"/>
        <v>1.16999587720048+0.625375825380235i</v>
      </c>
      <c r="CF143" s="223" t="str">
        <f t="shared" ca="1" si="108"/>
        <v>1.12082022300557-0.709751578608926i</v>
      </c>
      <c r="CG143" s="223" t="str">
        <f t="shared" ca="1" si="109"/>
        <v>-0.0650953537324453-1.32504636543729i</v>
      </c>
      <c r="CH143" s="223" t="str">
        <f t="shared" ca="1" si="110"/>
        <v>-1.18499098736013-0.596474337680503i</v>
      </c>
      <c r="CI143" s="223" t="str">
        <f t="shared" ca="1" si="111"/>
        <v>-1.1030644772244+0.737044119928918i</v>
      </c>
      <c r="CJ143" s="223" t="str">
        <f t="shared" ca="1" si="112"/>
        <v>0.0975940138865019+1.32304976629364i</v>
      </c>
      <c r="CK143" s="223" t="str">
        <f t="shared" ca="1" si="113"/>
        <v>1.19927230325867+0.567213556143345i</v>
      </c>
      <c r="CL143" s="223" t="str">
        <f t="shared" ca="1" si="114"/>
        <v>1.0846442866483-0.763892693431032i</v>
      </c>
      <c r="CM143" s="223" t="str">
        <f t="shared" ca="1" si="115"/>
        <v>-0.130033887056-1.32025621144278i</v>
      </c>
      <c r="CN143" s="223" t="str">
        <f t="shared" ca="1" si="116"/>
        <v>-1.21283122236534-0.537611106369583i</v>
      </c>
      <c r="CO143" s="223" t="str">
        <f t="shared" ca="1" si="117"/>
        <v>-1.0655707469114+0.790281126538408i</v>
      </c>
      <c r="CP143" s="223" t="str">
        <f t="shared" ca="1" si="118"/>
        <v>0.162395432674216+1.3166673836177i</v>
      </c>
      <c r="CQ143" s="223" t="str">
        <f t="shared" ca="1" si="119"/>
        <v>1.22565957729439+0.507684819767799i</v>
      </c>
      <c r="CR143" s="223" t="str">
        <f t="shared" ca="1" si="120"/>
        <v>1.04585534720087-0.816193523845581i</v>
      </c>
      <c r="CS143" s="223" t="str">
        <f t="shared" ca="1" si="121"/>
        <v>-0.194659157356015-1.31228544459411i</v>
      </c>
      <c r="CT143" s="223" t="str">
        <f t="shared" ca="1" si="122"/>
        <v>-1.23774964072444-0.477452722814143i</v>
      </c>
      <c r="CU143" s="223" t="str">
        <f t="shared" ca="1" si="123"/>
        <v>-1.02550996333618+0.841614276693522i</v>
      </c>
      <c r="CV143" s="223" t="str">
        <f t="shared" ca="1" si="124"/>
        <v>0.226805626640326+1.3071130338882i</v>
      </c>
      <c r="CW143" s="223" t="str">
        <f t="shared" ca="1" si="125"/>
        <v>1.24909413005332+0.446933026193496i</v>
      </c>
      <c r="CX143" s="223" t="str">
        <f t="shared" ca="1" si="126"/>
        <v>1.00454685061594-0.866528072571065i</v>
      </c>
      <c r="CY143" s="223" t="str">
        <f t="shared" ca="1" si="127"/>
        <v>-0.258815476695849-1.30115326716679i</v>
      </c>
      <c r="CZ143" s="223" t="str">
        <f t="shared" ca="1" si="128"/>
        <v>-1.25968621178493-0.416144113829648i</v>
      </c>
      <c r="DA143" s="223" t="str">
        <f t="shared" ca="1" si="129"/>
        <v>-0.98297863643523+0.890919904339364i</v>
      </c>
      <c r="DB143" s="223" t="str">
        <f t="shared" ca="1" si="130"/>
        <v>0.290669425986054+1.29440973437048i</v>
      </c>
      <c r="DC143" s="223" t="str">
        <f t="shared" ca="1" si="131"/>
        <v>1.26951950564522+0.385104531812384i</v>
      </c>
      <c r="DD143" s="223" t="str">
        <f t="shared" ca="1" si="132"/>
        <v>0.960818312679869-0.914775079270929i</v>
      </c>
      <c r="DE143" s="223" t="str">
        <f t="shared" ca="1" si="133"/>
        <v>-0.322348286882874-1.28688649755128i</v>
      </c>
      <c r="DF143" s="223" t="str">
        <f t="shared" ca="1" si="134"/>
        <v>-1.27858808842593-0.353832977224363i</v>
      </c>
      <c r="DG143" s="223" t="str">
        <f t="shared" ca="1" si="135"/>
        <v>-0.938079227900168+0.938079227900474i</v>
      </c>
      <c r="DH143" s="223" t="str">
        <f t="shared" ca="1" si="136"/>
        <v>0.353832977224799+1.27858808842581i</v>
      </c>
      <c r="DI143" s="223" t="str">
        <f t="shared" ca="1" si="137"/>
        <v>1.28688649755113+0.322348286883477i</v>
      </c>
      <c r="DJ143" s="223" t="str">
        <f t="shared" ca="1" si="138"/>
        <v>0.914775079270708-0.960818312680079i</v>
      </c>
      <c r="DK143" s="223" t="str">
        <f t="shared" ca="1" si="139"/>
        <v>-0.385104531812168-1.26951950564529i</v>
      </c>
      <c r="DL143" s="223" t="str">
        <f t="shared" ca="1" si="140"/>
        <v>-1.29440973437035-0.290669425986641i</v>
      </c>
      <c r="DM143" s="223" t="str">
        <f t="shared" ca="1" si="141"/>
        <v>-0.890919904339125+0.982978636435446i</v>
      </c>
      <c r="DN143" s="223" t="str">
        <f t="shared" ca="1" si="142"/>
        <v>0.416144113829559+1.25968621178496i</v>
      </c>
      <c r="DO143" s="223" t="str">
        <f t="shared" ca="1" si="143"/>
        <v>1.30115326716668+0.258815476696439i</v>
      </c>
      <c r="DP143" s="223" t="str">
        <f t="shared" ca="1" si="144"/>
        <v>0.866528072570822-1.00454685061615i</v>
      </c>
      <c r="DQ143" s="223" t="str">
        <f t="shared" ca="1" si="145"/>
        <v>-0.446933026193408-1.24909413005335i</v>
      </c>
      <c r="DR143" s="223" t="str">
        <f t="shared" ca="1" si="146"/>
        <v>-1.30711303388812-0.226805626640808i</v>
      </c>
      <c r="DS143" s="223" t="str">
        <f t="shared" ca="1" si="147"/>
        <v>-0.84161427669317+1.02550996333646i</v>
      </c>
      <c r="DT143" s="223" t="str">
        <f t="shared" ca="1" si="148"/>
        <v>0.477452722814179+1.23774964072443i</v>
      </c>
      <c r="DU143" s="223" t="str">
        <f t="shared" ca="1" si="149"/>
        <v>1.31228544459404+0.194659157356498i</v>
      </c>
      <c r="DV143" s="223" t="str">
        <f t="shared" ca="1" si="150"/>
        <v>0.816193523845224-1.04585534720115i</v>
      </c>
      <c r="DW143" s="223" t="str">
        <f t="shared" ca="1" si="151"/>
        <v>-0.507684819767852-1.22565957729437i</v>
      </c>
      <c r="DX143" s="223" t="str">
        <f t="shared" ca="1" si="152"/>
        <v>-1.31666738361766-0.162395432674571i</v>
      </c>
      <c r="DY143" s="223" t="str">
        <f t="shared" ca="1" si="153"/>
        <v>-0.790281126537952+1.06557074691173i</v>
      </c>
      <c r="DZ143" s="223" t="str">
        <f t="shared" ca="1" si="154"/>
        <v>0.537611106369636+1.21283122236531i</v>
      </c>
      <c r="EA143" s="223" t="str">
        <f t="shared" ca="1" si="155"/>
        <v>1.32025621144274+0.130033887056355i</v>
      </c>
      <c r="EB143" s="223" t="str">
        <f t="shared" ca="1" si="156"/>
        <v>0.763892693430569-1.08464428664863i</v>
      </c>
      <c r="EC143" s="223" t="str">
        <f t="shared" ca="1" si="157"/>
        <v>-0.567213556143516-1.19927230325859i</v>
      </c>
      <c r="ED143" s="223" t="str">
        <f t="shared" ca="1" si="158"/>
        <v>-1.32304976629361-0.0975940138868579i</v>
      </c>
      <c r="EE143" s="223" t="str">
        <f t="shared" ca="1" si="159"/>
        <v>-0.737044119928447+1.10306447722471i</v>
      </c>
      <c r="EF143" s="223" t="str">
        <f t="shared" ca="1" si="160"/>
        <v>0.596474337680655+1.18499098736005i</v>
      </c>
      <c r="EG143" s="223" t="str">
        <f t="shared" ca="1" si="161"/>
        <v>1.32504636543728+0.0650953537326701i</v>
      </c>
      <c r="EH143" s="223" t="str">
        <f t="shared" ca="1" si="162"/>
        <v>0.709751578609434-1.12082022300525i</v>
      </c>
      <c r="EI143" s="223" t="str">
        <f t="shared" ca="1" si="163"/>
        <v>-0.625375825380387-1.1699958772004i</v>
      </c>
      <c r="EJ143" s="223" t="str">
        <f t="shared" ca="1" si="164"/>
        <v>-1.32624480619708-0.0325574825714655i</v>
      </c>
      <c r="EK143" s="223" t="str">
        <f t="shared" ca="1" si="165"/>
        <v>-0.682031509477706+1.13790082859434i</v>
      </c>
      <c r="EL143" s="223" t="str">
        <f t="shared" ca="1" si="166"/>
        <v>0.653900610067216+1.15429600527328i</v>
      </c>
      <c r="EM143" s="223" t="str">
        <f t="shared" ca="1" si="167"/>
        <v>1.32664436667712+1.6252413649012E-13i</v>
      </c>
      <c r="EN143" s="223"/>
      <c r="EO143" s="223"/>
      <c r="EP143" s="223"/>
    </row>
    <row r="144" spans="1:146" ht="15.75" thickBot="1">
      <c r="A144" s="257">
        <f t="shared" si="168"/>
        <v>8.5937500000000044E-4</v>
      </c>
      <c r="B144" s="256">
        <v>44</v>
      </c>
      <c r="C144" s="230">
        <f t="shared" si="169"/>
        <v>8800</v>
      </c>
      <c r="D144" s="229">
        <f t="shared" si="170"/>
        <v>55292.03070318036</v>
      </c>
      <c r="E144" s="229" t="str">
        <f t="shared" si="171"/>
        <v>55292.0307031804i</v>
      </c>
      <c r="F144" s="229" t="str">
        <f t="shared" si="177"/>
        <v>2.79686693462905-0.425561908246047i</v>
      </c>
      <c r="G144" s="229" t="str">
        <f t="shared" si="178"/>
        <v>-0.238888267496857+0.0597792097263704i</v>
      </c>
      <c r="H144" s="229" t="str">
        <f t="shared" si="179"/>
        <v>0.587979219132447+0.0280350858795802i</v>
      </c>
      <c r="I144" s="229" t="str">
        <f t="shared" si="174"/>
        <v>-0.345876634148914-0.0736752029602603i</v>
      </c>
      <c r="J144" s="255" t="str">
        <f ca="1">IMPRODUCT(1/N_FFT2,BG100)</f>
        <v>0.00547994457327937-0.0000020016439040366i</v>
      </c>
      <c r="K144" s="254" t="str">
        <f t="shared" ca="1" si="175"/>
        <v>-0.00189553225584936-0.000403043706791042i</v>
      </c>
      <c r="N144" s="246">
        <f t="shared" ca="1" si="176"/>
        <v>1.340661690150593</v>
      </c>
      <c r="O144" s="223">
        <f t="shared" ca="1" si="39"/>
        <v>-1.3263383098494068</v>
      </c>
      <c r="P144" s="223" t="str">
        <f t="shared" ca="1" si="40"/>
        <v>-0.625231551190321+1.16972595917605i</v>
      </c>
      <c r="Q144" s="223" t="str">
        <f t="shared" ca="1" si="41"/>
        <v>0.736874083865857+1.1028100002725i</v>
      </c>
      <c r="R144" s="223" t="str">
        <f t="shared" ca="1" si="42"/>
        <v>1.31995162836235-0.130003888240976i</v>
      </c>
      <c r="S144" s="223" t="str">
        <f t="shared" ca="1" si="43"/>
        <v>0.507567696890477-1.22537681765548i</v>
      </c>
      <c r="T144" s="223" t="str">
        <f t="shared" ca="1" si="44"/>
        <v>-0.841420116297427-1.02527337820905i</v>
      </c>
      <c r="U144" s="223" t="str">
        <f t="shared" ca="1" si="45"/>
        <v>-1.3008530911352+0.25875576797085i</v>
      </c>
      <c r="V144" s="223" t="str">
        <f t="shared" ca="1" si="46"/>
        <v>-0.385015688204865+1.26922662752178i</v>
      </c>
      <c r="W144" s="223" t="str">
        <f t="shared" ca="1" si="47"/>
        <v>0.937862813042019+0.93786281304202i</v>
      </c>
      <c r="X144" s="223" t="str">
        <f t="shared" ca="1" si="48"/>
        <v>1.26922662752178-0.38501568820486i</v>
      </c>
      <c r="Y144" s="223" t="str">
        <f t="shared" ca="1" si="49"/>
        <v>0.258755767970866-1.30085309113519i</v>
      </c>
      <c r="Z144" s="223" t="str">
        <f t="shared" ca="1" si="50"/>
        <v>-1.02527337820905-0.84142011629743i</v>
      </c>
      <c r="AA144" s="223" t="str">
        <f t="shared" ca="1" si="51"/>
        <v>-1.22537681765548+0.507567696890487i</v>
      </c>
      <c r="AB144" s="223" t="str">
        <f t="shared" ca="1" si="52"/>
        <v>-0.130003888240965+1.31995162836235i</v>
      </c>
      <c r="AC144" s="223" t="str">
        <f t="shared" ca="1" si="53"/>
        <v>1.10281000027251+0.736874083865839i</v>
      </c>
      <c r="AD144" s="223" t="str">
        <f t="shared" ca="1" si="54"/>
        <v>1.16972595917603-0.625231551190354i</v>
      </c>
      <c r="AE144" s="223" t="str">
        <f t="shared" ca="1" si="55"/>
        <v>-4.85833239572018E-14-1.32633830984941i</v>
      </c>
      <c r="AF144" s="223" t="str">
        <f t="shared" ca="1" si="56"/>
        <v>-1.16972595917608-0.625231551190264i</v>
      </c>
      <c r="AG144" s="223" t="str">
        <f t="shared" ca="1" si="57"/>
        <v>-1.10281000027253+0.73687408386581i</v>
      </c>
      <c r="AH144" s="223" t="str">
        <f t="shared" ca="1" si="58"/>
        <v>0.130003888240931+1.31995162836235i</v>
      </c>
      <c r="AI144" s="223" t="str">
        <f t="shared" ca="1" si="59"/>
        <v>1.22537681765547+0.507567696890518i</v>
      </c>
      <c r="AJ144" s="223" t="str">
        <f t="shared" ca="1" si="60"/>
        <v>1.02527337820907-0.841420116297402i</v>
      </c>
      <c r="AK144" s="223" t="str">
        <f t="shared" ca="1" si="61"/>
        <v>-0.258755767970834-1.3008530911352i</v>
      </c>
      <c r="AL144" s="223" t="str">
        <f t="shared" ca="1" si="62"/>
        <v>-1.26922662752178-0.385015688204869i</v>
      </c>
      <c r="AM144" s="223" t="str">
        <f t="shared" ca="1" si="63"/>
        <v>-0.937862813042014+0.937862813042026i</v>
      </c>
      <c r="AN144" s="223" t="str">
        <f t="shared" ca="1" si="64"/>
        <v>0.385015688204882+1.26922662752178i</v>
      </c>
      <c r="AO144" s="223" t="str">
        <f t="shared" ca="1" si="65"/>
        <v>1.3008530911352+0.258755767970816i</v>
      </c>
      <c r="AP144" s="223" t="str">
        <f t="shared" ca="1" si="66"/>
        <v>0.841420116297391-1.02527337820908i</v>
      </c>
      <c r="AQ144" s="223" t="str">
        <f t="shared" ca="1" si="67"/>
        <v>-0.50756769689053-1.22537681765546i</v>
      </c>
      <c r="AR144" s="223" t="str">
        <f t="shared" ca="1" si="68"/>
        <v>-0.50756769689053-1.22537681765546i</v>
      </c>
      <c r="AS144" s="223" t="str">
        <f t="shared" ca="1" si="69"/>
        <v>-0.736874083865905+1.10281000027247i</v>
      </c>
      <c r="AT144" s="223" t="str">
        <f t="shared" ca="1" si="70"/>
        <v>0.62523155119028+1.16972595917607i</v>
      </c>
      <c r="AU144" s="223" t="str">
        <f t="shared" ca="1" si="71"/>
        <v>1.32633830984941+3.47721592569318E-14i</v>
      </c>
      <c r="AV144" s="223" t="str">
        <f t="shared" ca="1" si="72"/>
        <v>0.625231551190342-1.16972595917604i</v>
      </c>
      <c r="AW144" s="223" t="str">
        <f t="shared" ca="1" si="73"/>
        <v>-0.736874083865855-1.1028100002725i</v>
      </c>
      <c r="AX144" s="223" t="str">
        <f t="shared" ca="1" si="74"/>
        <v>-1.31995162836235+0.130003888240984i</v>
      </c>
      <c r="AY144" s="223" t="str">
        <f t="shared" ca="1" si="75"/>
        <v>-0.507567696890473+1.22537681765548i</v>
      </c>
      <c r="AZ144" s="223" t="str">
        <f t="shared" ca="1" si="76"/>
        <v>0.841420116297441+1.02527337820904i</v>
      </c>
      <c r="BA144" s="223" t="str">
        <f t="shared" ca="1" si="77"/>
        <v>1.30085309113519-0.258755767970877i</v>
      </c>
      <c r="BB144" s="223" t="str">
        <f t="shared" ca="1" si="78"/>
        <v>0.385015688204817-1.2692266275218i</v>
      </c>
      <c r="BC144" s="223" t="str">
        <f t="shared" ca="1" si="79"/>
        <v>-0.93786281304206-0.937862813041979i</v>
      </c>
      <c r="BD144" s="223" t="str">
        <f t="shared" ca="1" si="80"/>
        <v>-1.2692266275218+0.385015688204803i</v>
      </c>
      <c r="BE144" s="223" t="str">
        <f t="shared" ca="1" si="81"/>
        <v>-0.258755767970902+1.30085309113519i</v>
      </c>
      <c r="BF144" s="223" t="str">
        <f t="shared" ca="1" si="82"/>
        <v>1.02527337820903+0.841420116297453i</v>
      </c>
      <c r="BG144" s="223" t="str">
        <f t="shared" ca="1" si="83"/>
        <v>1.22537681765549-0.507567696890457i</v>
      </c>
      <c r="BH144" s="223" t="str">
        <f t="shared" ca="1" si="84"/>
        <v>0.130003888241-1.31995162836234i</v>
      </c>
      <c r="BI144" s="223" t="str">
        <f t="shared" ca="1" si="85"/>
        <v>-1.10281000027249-0.736874083865868i</v>
      </c>
      <c r="BJ144" s="223" t="str">
        <f t="shared" ca="1" si="86"/>
        <v>-1.16972595917605+0.62523155119032i</v>
      </c>
      <c r="BK144" s="223" t="str">
        <f t="shared" ca="1" si="87"/>
        <v>1.85232649563891E-14+1.32633830984941i</v>
      </c>
      <c r="BL144" s="223" t="str">
        <f t="shared" ca="1" si="88"/>
        <v>1.16972595917606+0.625231551190295i</v>
      </c>
      <c r="BM144" s="223" t="str">
        <f t="shared" ca="1" si="89"/>
        <v>1.10281000027248-0.736874083865891i</v>
      </c>
      <c r="BN144" s="223" t="str">
        <f t="shared" ca="1" si="90"/>
        <v>-0.130003888241028-1.31995162836234i</v>
      </c>
      <c r="BO144" s="223" t="str">
        <f t="shared" ca="1" si="91"/>
        <v>-1.22537681765551-0.507567696890424i</v>
      </c>
      <c r="BP144" s="223" t="str">
        <f t="shared" ca="1" si="92"/>
        <v>-1.02527337820909+0.84142011629738i</v>
      </c>
      <c r="BQ144" s="223" t="str">
        <f t="shared" ca="1" si="93"/>
        <v>0.2587557679708+1.30085309113521i</v>
      </c>
      <c r="BR144" s="223" t="str">
        <f t="shared" ca="1" si="94"/>
        <v>1.26922662752177+0.385015688204902i</v>
      </c>
      <c r="BS144" s="223" t="str">
        <f t="shared" ca="1" si="95"/>
        <v>0.937862813042042-0.937862813041998i</v>
      </c>
      <c r="BT144" s="223" t="str">
        <f t="shared" ca="1" si="96"/>
        <v>-0.385015688204853-1.26922662752178i</v>
      </c>
      <c r="BU144" s="223" t="str">
        <f t="shared" ca="1" si="97"/>
        <v>-1.3008530911352-0.25875576797085i</v>
      </c>
      <c r="BV144" s="223" t="str">
        <f t="shared" ca="1" si="98"/>
        <v>-0.841420116297418+1.02527337820906i</v>
      </c>
      <c r="BW144" s="223" t="str">
        <f t="shared" ca="1" si="99"/>
        <v>0.507567696890507+1.22537681765547i</v>
      </c>
      <c r="BX144" s="223" t="str">
        <f t="shared" ca="1" si="100"/>
        <v>1.31995162836235+0.130003888240956i</v>
      </c>
      <c r="BY144" s="223" t="str">
        <f t="shared" ca="1" si="101"/>
        <v>0.736874083865824-1.10281000027252i</v>
      </c>
      <c r="BZ144" s="223" t="str">
        <f t="shared" ca="1" si="102"/>
        <v>-0.625231551190374-1.16972595917602i</v>
      </c>
      <c r="CA144" s="223" t="str">
        <f t="shared" ca="1" si="103"/>
        <v>-1.32633830984941-6.95443185138636E-14i</v>
      </c>
      <c r="CB144" s="223" t="str">
        <f t="shared" ca="1" si="104"/>
        <v>-0.625231551190365+1.16972595917603i</v>
      </c>
      <c r="CC144" s="223" t="str">
        <f t="shared" ca="1" si="105"/>
        <v>0.736874083865818+1.10281000027253i</v>
      </c>
      <c r="CD144" s="223" t="str">
        <f t="shared" ca="1" si="106"/>
        <v>1.31995162836235-0.130003888240949i</v>
      </c>
      <c r="CE144" s="223" t="str">
        <f t="shared" ca="1" si="107"/>
        <v>0.507567696890495-1.22537681765548i</v>
      </c>
      <c r="CF144" s="223" t="str">
        <f t="shared" ca="1" si="108"/>
        <v>-0.841420116297413-1.02527337820907i</v>
      </c>
      <c r="CG144" s="223" t="str">
        <f t="shared" ca="1" si="109"/>
        <v>-1.3008530911352+0.258755767970853i</v>
      </c>
      <c r="CH144" s="223" t="str">
        <f t="shared" ca="1" si="110"/>
        <v>-0.38501568820486+1.26922662752178i</v>
      </c>
      <c r="CI144" s="223" t="str">
        <f t="shared" ca="1" si="111"/>
        <v>0.937862813042036+0.937862813042003i</v>
      </c>
      <c r="CJ144" s="223" t="str">
        <f t="shared" ca="1" si="112"/>
        <v>1.26922662752177-0.385015688204903i</v>
      </c>
      <c r="CK144" s="223" t="str">
        <f t="shared" ca="1" si="113"/>
        <v>0.258755767970808-1.30085309113521i</v>
      </c>
      <c r="CL144" s="223" t="str">
        <f t="shared" ca="1" si="114"/>
        <v>-1.02527337820901-0.841420116297479i</v>
      </c>
      <c r="CM144" s="223" t="str">
        <f t="shared" ca="1" si="115"/>
        <v>-1.22537681765551+0.507567696890417i</v>
      </c>
      <c r="CN144" s="223" t="str">
        <f t="shared" ca="1" si="116"/>
        <v>-0.130003888241035+1.31995162836234i</v>
      </c>
      <c r="CO144" s="223" t="str">
        <f t="shared" ca="1" si="117"/>
        <v>1.10281000027248+0.736874083865889i</v>
      </c>
      <c r="CP144" s="223" t="str">
        <f t="shared" ca="1" si="118"/>
        <v>1.16972595917607-0.625231551190288i</v>
      </c>
      <c r="CQ144" s="223" t="str">
        <f t="shared" ca="1" si="119"/>
        <v>1.62488943005427E-14-1.32633830984941i</v>
      </c>
      <c r="CR144" s="223" t="str">
        <f t="shared" ca="1" si="120"/>
        <v>-1.16972595917604-0.625231551190334i</v>
      </c>
      <c r="CS144" s="223" t="str">
        <f t="shared" ca="1" si="121"/>
        <v>-1.1028100002725+0.736874083865863i</v>
      </c>
      <c r="CT144" s="223" t="str">
        <f t="shared" ca="1" si="122"/>
        <v>0.130003888241002+1.31995162836234i</v>
      </c>
      <c r="CU144" s="223" t="str">
        <f t="shared" ca="1" si="123"/>
        <v>1.22537681765549+0.507567696890463i</v>
      </c>
      <c r="CV144" s="223" t="str">
        <f t="shared" ca="1" si="124"/>
        <v>1.02527337820903-0.841420116297454i</v>
      </c>
      <c r="CW144" s="223" t="str">
        <f t="shared" ca="1" si="125"/>
        <v>-0.258755767970776-1.30085309113521i</v>
      </c>
      <c r="CX144" s="223" t="str">
        <f t="shared" ca="1" si="126"/>
        <v>-1.26922662752176-0.385015688204935i</v>
      </c>
      <c r="CY144" s="223" t="str">
        <f t="shared" ca="1" si="127"/>
        <v>-0.937862813042059+0.937862813041981i</v>
      </c>
      <c r="CZ144" s="223" t="str">
        <f t="shared" ca="1" si="128"/>
        <v>0.385015688204811+1.2692266275218i</v>
      </c>
      <c r="DA144" s="223" t="str">
        <f t="shared" ca="1" si="129"/>
        <v>1.30085309113519+0.258755767970885i</v>
      </c>
      <c r="DB144" s="223" t="str">
        <f t="shared" ca="1" si="130"/>
        <v>0.841420116297438-1.02527337820904i</v>
      </c>
      <c r="DC144" s="223" t="str">
        <f t="shared" ca="1" si="131"/>
        <v>-0.507567696890466-1.22537681765549i</v>
      </c>
      <c r="DD144" s="223" t="str">
        <f t="shared" ca="1" si="132"/>
        <v>-1.31995162836238-0.130003888240588i</v>
      </c>
      <c r="DE144" s="223" t="str">
        <f t="shared" ca="1" si="133"/>
        <v>-0.73687408386608+1.10281000027235i</v>
      </c>
      <c r="DF144" s="223" t="str">
        <f t="shared" ca="1" si="134"/>
        <v>0.625231551190685+1.16972595917585i</v>
      </c>
      <c r="DG144" s="223" t="str">
        <f t="shared" ca="1" si="135"/>
        <v>1.32633830984941+2.26831084429893E-13i</v>
      </c>
      <c r="DH144" s="223" t="str">
        <f t="shared" ca="1" si="136"/>
        <v>0.625231551189938-1.16972595917625i</v>
      </c>
      <c r="DI144" s="223" t="str">
        <f t="shared" ca="1" si="137"/>
        <v>-0.736874083865688-1.10281000027261i</v>
      </c>
      <c r="DJ144" s="223" t="str">
        <f t="shared" ca="1" si="138"/>
        <v>-1.3199516283623+0.130003888241449i</v>
      </c>
      <c r="DK144" s="223" t="str">
        <f t="shared" ca="1" si="139"/>
        <v>-0.507567696890658+1.22537681765541i</v>
      </c>
      <c r="DL144" s="223" t="str">
        <f t="shared" ca="1" si="140"/>
        <v>0.841420116297801+1.02527337820875i</v>
      </c>
      <c r="DM144" s="223" t="str">
        <f t="shared" ca="1" si="141"/>
        <v>1.30085309113523-0.258755767970679i</v>
      </c>
      <c r="DN144" s="223" t="str">
        <f t="shared" ca="1" si="142"/>
        <v>0.38501568820438-1.26922662752193i</v>
      </c>
      <c r="DO144" s="223" t="str">
        <f t="shared" ca="1" si="143"/>
        <v>-0.937862813041925-0.937862813042114i</v>
      </c>
      <c r="DP144" s="223" t="str">
        <f t="shared" ca="1" si="144"/>
        <v>-1.26922662752163+0.385015688205366i</v>
      </c>
      <c r="DQ144" s="223" t="str">
        <f t="shared" ca="1" si="145"/>
        <v>-0.258755767970962+1.30085309113517i</v>
      </c>
      <c r="DR144" s="223" t="str">
        <f t="shared" ca="1" si="146"/>
        <v>1.02527337820941+0.84142011629699i</v>
      </c>
      <c r="DS144" s="223" t="str">
        <f t="shared" ca="1" si="147"/>
        <v>1.22537681765552-0.507567696890393i</v>
      </c>
      <c r="DT144" s="223" t="str">
        <f t="shared" ca="1" si="148"/>
        <v>0.130003888240403-1.3199516283624i</v>
      </c>
      <c r="DU144" s="223" t="str">
        <f t="shared" ca="1" si="149"/>
        <v>-1.10281000027246-0.736874083865926i</v>
      </c>
      <c r="DV144" s="223" t="str">
        <f t="shared" ca="1" si="150"/>
        <v>-1.16972595917577+0.625231551190848i</v>
      </c>
      <c r="DW144" s="223" t="str">
        <f t="shared" ca="1" si="151"/>
        <v>-6.04452540697126E-14+1.32633830984941i</v>
      </c>
      <c r="DX144" s="223" t="str">
        <f t="shared" ca="1" si="152"/>
        <v>1.16972595917634+0.625231551189775i</v>
      </c>
      <c r="DY144" s="223" t="str">
        <f t="shared" ca="1" si="153"/>
        <v>1.10281000027251-0.736874083865841i</v>
      </c>
      <c r="DZ144" s="223" t="str">
        <f t="shared" ca="1" si="154"/>
        <v>-0.130003888241615-1.31995162836228i</v>
      </c>
      <c r="EA144" s="223" t="str">
        <f t="shared" ca="1" si="155"/>
        <v>-1.22537681765548-0.507567696890487i</v>
      </c>
      <c r="EB144" s="223" t="str">
        <f t="shared" ca="1" si="156"/>
        <v>-1.02527337820948+0.84142011629691i</v>
      </c>
      <c r="EC144" s="223" t="str">
        <f t="shared" ca="1" si="157"/>
        <v>0.258755767970861+1.30085309113519i</v>
      </c>
      <c r="ED144" s="223" t="str">
        <f t="shared" ca="1" si="158"/>
        <v>1.2692266275216+0.385015688205465i</v>
      </c>
      <c r="EE144" s="223" t="str">
        <f t="shared" ca="1" si="159"/>
        <v>0.937862813041983-0.937862813042056i</v>
      </c>
      <c r="EF144" s="223" t="str">
        <f t="shared" ca="1" si="160"/>
        <v>-0.385015688204263-1.26922662752196i</v>
      </c>
      <c r="EG144" s="223" t="str">
        <f t="shared" ca="1" si="161"/>
        <v>-1.30085309113521-0.258755767970799i</v>
      </c>
      <c r="EH144" s="223" t="str">
        <f t="shared" ca="1" si="162"/>
        <v>-0.841420116297881+1.02527337820868i</v>
      </c>
      <c r="EI144" s="223" t="str">
        <f t="shared" ca="1" si="163"/>
        <v>0.507567696890564+1.22537681765545i</v>
      </c>
      <c r="EJ144" s="223" t="str">
        <f t="shared" ca="1" si="164"/>
        <v>1.31995162836229+0.130003888241532i</v>
      </c>
      <c r="EK144" s="223" t="str">
        <f t="shared" ca="1" si="165"/>
        <v>0.736874083865757-1.10281000027257i</v>
      </c>
      <c r="EL144" s="223" t="str">
        <f t="shared" ca="1" si="166"/>
        <v>-0.625231551189832-1.16972595917631i</v>
      </c>
      <c r="EM144" s="223" t="str">
        <f t="shared" ca="1" si="167"/>
        <v>-1.32633830984941+1.24788977314944E-13i</v>
      </c>
      <c r="EN144" s="223"/>
      <c r="EO144" s="223"/>
      <c r="EP144" s="223"/>
    </row>
    <row r="145" spans="1:146" ht="15.75" thickBot="1">
      <c r="A145" s="257">
        <f t="shared" si="168"/>
        <v>8.7890625000000046E-4</v>
      </c>
      <c r="B145" s="256">
        <v>45</v>
      </c>
      <c r="C145" s="230">
        <f t="shared" si="169"/>
        <v>9000</v>
      </c>
      <c r="D145" s="229">
        <f t="shared" si="170"/>
        <v>56548.667764616279</v>
      </c>
      <c r="E145" s="229" t="str">
        <f t="shared" si="171"/>
        <v>56548.6677646163i</v>
      </c>
      <c r="F145" s="229" t="str">
        <f t="shared" si="177"/>
        <v>2.79465106430688-0.432272609787415i</v>
      </c>
      <c r="G145" s="229" t="str">
        <f t="shared" si="178"/>
        <v>-0.238437983832336+0.0609301128422632i</v>
      </c>
      <c r="H145" s="229" t="str">
        <f t="shared" si="179"/>
        <v>0.588206167219361+0.0291832118089629i</v>
      </c>
      <c r="I145" s="229" t="str">
        <f t="shared" si="174"/>
        <v>-0.346079414397542-0.0754771909677698i</v>
      </c>
      <c r="J145" s="255" t="str">
        <f ca="1">IMPRODUCT(1/N_FFT2,BH100)</f>
        <v>-0.00964893517325723-0.00014220355817032i</v>
      </c>
      <c r="K145" s="254" t="str">
        <f t="shared" ca="1" si="175"/>
        <v>0.00332856470920439+0.000777488246844398i</v>
      </c>
      <c r="N145" s="246">
        <f t="shared" ca="1" si="176"/>
        <v>1.341001635651528</v>
      </c>
      <c r="O145" s="223">
        <f t="shared" ca="1" si="39"/>
        <v>-1.3259983643484718</v>
      </c>
      <c r="P145" s="223" t="str">
        <f t="shared" ca="1" si="40"/>
        <v>-0.596183887714552+1.18441396238156i</v>
      </c>
      <c r="Q145" s="223" t="str">
        <f t="shared" ca="1" si="41"/>
        <v>0.789896303400485+1.06505187297571i</v>
      </c>
      <c r="R145" s="223" t="str">
        <f t="shared" ca="1" si="42"/>
        <v>1.30647654223686-0.226695184862078i</v>
      </c>
      <c r="S145" s="223" t="str">
        <f t="shared" ca="1" si="43"/>
        <v>0.384917007234837-1.26890131995999i</v>
      </c>
      <c r="T145" s="223" t="str">
        <f t="shared" ca="1" si="44"/>
        <v>-0.960350447377799-0.914329634473304i</v>
      </c>
      <c r="U145" s="223" t="str">
        <f t="shared" ca="1" si="45"/>
        <v>-1.2484858903947+0.44671539456368i</v>
      </c>
      <c r="V145" s="223" t="str">
        <f t="shared" ca="1" si="46"/>
        <v>-0.162316355092955+1.31602623952722i</v>
      </c>
      <c r="W145" s="223" t="str">
        <f t="shared" ca="1" si="47"/>
        <v>1.10252734591863+0.736685220264696i</v>
      </c>
      <c r="X145" s="223" t="str">
        <f t="shared" ca="1" si="48"/>
        <v>1.15373392705104-0.653582196687007i</v>
      </c>
      <c r="Y145" s="223" t="str">
        <f t="shared" ca="1" si="49"/>
        <v>-0.0650636559005179-1.32440114124675i</v>
      </c>
      <c r="Z145" s="223" t="str">
        <f t="shared" ca="1" si="50"/>
        <v>-1.21224064073431-0.537349319537016i</v>
      </c>
      <c r="AA145" s="223" t="str">
        <f t="shared" ca="1" si="51"/>
        <v>-1.02501059678329+0.841204457154609i</v>
      </c>
      <c r="AB145" s="223" t="str">
        <f t="shared" ca="1" si="52"/>
        <v>0.290527886074729+1.29377942852241i</v>
      </c>
      <c r="AC145" s="223" t="str">
        <f t="shared" ca="1" si="53"/>
        <v>1.28625985510288+0.322191321120779i</v>
      </c>
      <c r="AD145" s="223" t="str">
        <f t="shared" ca="1" si="54"/>
        <v>0.866106121393573-1.00405769193777i</v>
      </c>
      <c r="AE145" s="223" t="str">
        <f t="shared" ca="1" si="55"/>
        <v>-0.507437605379386-1.22506274896499i</v>
      </c>
      <c r="AF145" s="223" t="str">
        <f t="shared" ca="1" si="56"/>
        <v>-1.32240551433629-0.0975464910070994i</v>
      </c>
      <c r="AG145" s="223" t="str">
        <f t="shared" ca="1" si="57"/>
        <v>-0.681699397907284+1.13734673391524i</v>
      </c>
      <c r="AH145" s="223" t="str">
        <f t="shared" ca="1" si="58"/>
        <v>0.709405968900648+1.12027444563507i</v>
      </c>
      <c r="AI145" s="223" t="str">
        <f t="shared" ca="1" si="59"/>
        <v>1.31961331979192-0.129970567755068i</v>
      </c>
      <c r="AJ145" s="223" t="str">
        <f t="shared" ca="1" si="60"/>
        <v>0.477220229782522-1.23714692520377i</v>
      </c>
      <c r="AK145" s="223" t="str">
        <f t="shared" ca="1" si="61"/>
        <v>-0.890486075690758-0.982499980282797i</v>
      </c>
      <c r="AL145" s="223" t="str">
        <f t="shared" ca="1" si="62"/>
        <v>-1.27796548684297+0.353660680162562i</v>
      </c>
      <c r="AM145" s="223" t="str">
        <f t="shared" ca="1" si="63"/>
        <v>-0.258689447893577+1.30051967759175i</v>
      </c>
      <c r="AN145" s="223" t="str">
        <f t="shared" ca="1" si="64"/>
        <v>1.04534607357281+0.815796082805464i</v>
      </c>
      <c r="AO145" s="223" t="str">
        <f t="shared" ca="1" si="65"/>
        <v>1.19868832407022-0.566937354557407i</v>
      </c>
      <c r="AP145" s="223" t="str">
        <f t="shared" ca="1" si="66"/>
        <v>0.0325416288804392-1.32559899843227i</v>
      </c>
      <c r="AQ145" s="223" t="str">
        <f t="shared" ca="1" si="67"/>
        <v>-1.16942615401004-0.625071301990512i</v>
      </c>
      <c r="AR145" s="223" t="str">
        <f t="shared" ca="1" si="68"/>
        <v>-1.16942615401004-0.625071301990512i</v>
      </c>
      <c r="AS145" s="223" t="str">
        <f t="shared" ca="1" si="69"/>
        <v>0.194564369127822+1.31164643426524i</v>
      </c>
      <c r="AT145" s="223" t="str">
        <f t="shared" ca="1" si="70"/>
        <v>1.25907281436914+0.415941474694925i</v>
      </c>
      <c r="AU145" s="223" t="str">
        <f t="shared" ca="1" si="71"/>
        <v>0.937622435273049-0.937622435273101i</v>
      </c>
      <c r="AV145" s="223" t="str">
        <f t="shared" ca="1" si="72"/>
        <v>-0.41594147469487-1.25907281436916i</v>
      </c>
      <c r="AW145" s="223" t="str">
        <f t="shared" ca="1" si="73"/>
        <v>-1.31164643426523-0.194564369127879i</v>
      </c>
      <c r="AX145" s="223" t="str">
        <f t="shared" ca="1" si="74"/>
        <v>-0.763520719998469+1.08411612495518i</v>
      </c>
      <c r="AY145" s="223" t="str">
        <f t="shared" ca="1" si="75"/>
        <v>0.625071301990458+1.16942615401007i</v>
      </c>
      <c r="AZ145" s="223" t="str">
        <f t="shared" ca="1" si="76"/>
        <v>1.32559899843227-0.0325416288805086i</v>
      </c>
      <c r="BA145" s="223" t="str">
        <f t="shared" ca="1" si="77"/>
        <v>0.566937354557464-1.19868832407019i</v>
      </c>
      <c r="BB145" s="223" t="str">
        <f t="shared" ca="1" si="78"/>
        <v>-0.815796082805415-1.04534607357284i</v>
      </c>
      <c r="BC145" s="223" t="str">
        <f t="shared" ca="1" si="79"/>
        <v>-1.30051967759173+0.258689447893646i</v>
      </c>
      <c r="BD145" s="223" t="str">
        <f t="shared" ca="1" si="80"/>
        <v>-0.353660680162623+1.27796548684295i</v>
      </c>
      <c r="BE145" s="223" t="str">
        <f t="shared" ca="1" si="81"/>
        <v>0.982499980282844+0.890486075690706i</v>
      </c>
      <c r="BF145" s="223" t="str">
        <f t="shared" ca="1" si="82"/>
        <v>1.23714692520374-0.477220229782586i</v>
      </c>
      <c r="BG145" s="223" t="str">
        <f t="shared" ca="1" si="83"/>
        <v>0.12997056775513-1.31961331979191i</v>
      </c>
      <c r="BH145" s="223" t="str">
        <f t="shared" ca="1" si="84"/>
        <v>-1.1202744456351-0.709405968900589i</v>
      </c>
      <c r="BI145" s="223" t="str">
        <f t="shared" ca="1" si="85"/>
        <v>-1.13734673391527+0.681699397907229i</v>
      </c>
      <c r="BJ145" s="223" t="str">
        <f t="shared" ca="1" si="86"/>
        <v>0.0975464910071686+1.32240551433628i</v>
      </c>
      <c r="BK145" s="223" t="str">
        <f t="shared" ca="1" si="87"/>
        <v>1.22506274896502+0.507437605379321i</v>
      </c>
      <c r="BL145" s="223" t="str">
        <f t="shared" ca="1" si="88"/>
        <v>1.00405769193781-0.866106121393526i</v>
      </c>
      <c r="BM145" s="223" t="str">
        <f t="shared" ca="1" si="89"/>
        <v>-0.322191321120844-1.28625985510286i</v>
      </c>
      <c r="BN145" s="223" t="str">
        <f t="shared" ca="1" si="90"/>
        <v>-1.29377942852239-0.290527886074791i</v>
      </c>
      <c r="BO145" s="223" t="str">
        <f t="shared" ca="1" si="91"/>
        <v>-0.841204457154658+1.02501059678325i</v>
      </c>
      <c r="BP145" s="223" t="str">
        <f t="shared" ca="1" si="92"/>
        <v>0.537349319537078+1.21224064073428i</v>
      </c>
      <c r="BQ145" s="223" t="str">
        <f t="shared" ca="1" si="93"/>
        <v>1.32440114124674+0.0650636559005826i</v>
      </c>
      <c r="BR145" s="223" t="str">
        <f t="shared" ca="1" si="94"/>
        <v>0.653582196687006-1.15373392705104i</v>
      </c>
      <c r="BS145" s="223" t="str">
        <f t="shared" ca="1" si="95"/>
        <v>-0.736685220264739-1.1025273459186i</v>
      </c>
      <c r="BT145" s="223" t="str">
        <f t="shared" ca="1" si="96"/>
        <v>-1.31602623952722+0.162316355092929i</v>
      </c>
      <c r="BU145" s="223" t="str">
        <f t="shared" ca="1" si="97"/>
        <v>-0.446715394563647+1.24848589039471i</v>
      </c>
      <c r="BV145" s="223" t="str">
        <f t="shared" ca="1" si="98"/>
        <v>0.914329634473265+0.960350447377836i</v>
      </c>
      <c r="BW145" s="223" t="str">
        <f t="shared" ca="1" si="99"/>
        <v>1.26890131995999-0.384917007234846i</v>
      </c>
      <c r="BX145" s="223" t="str">
        <f t="shared" ca="1" si="100"/>
        <v>0.226695184862039-1.30647654223686i</v>
      </c>
      <c r="BY145" s="223" t="str">
        <f t="shared" ca="1" si="101"/>
        <v>-1.06505187297569-0.78989630340051i</v>
      </c>
      <c r="BZ145" s="223" t="str">
        <f t="shared" ca="1" si="102"/>
        <v>-1.18441396238155+0.596183887714562i</v>
      </c>
      <c r="CA145" s="223" t="str">
        <f t="shared" ca="1" si="103"/>
        <v>-5.783048996792E-14+1.32599836434847i</v>
      </c>
      <c r="CB145" s="223" t="str">
        <f t="shared" ca="1" si="104"/>
        <v>1.18441396238155+0.596183887714565i</v>
      </c>
      <c r="CC145" s="223" t="str">
        <f t="shared" ca="1" si="105"/>
        <v>1.06505187297568-0.789896303400523i</v>
      </c>
      <c r="CD145" s="223" t="str">
        <f t="shared" ca="1" si="106"/>
        <v>-0.226695184862037-1.30647654223686i</v>
      </c>
      <c r="CE145" s="223" t="str">
        <f t="shared" ca="1" si="107"/>
        <v>-1.26890131995999-0.38491700723483i</v>
      </c>
      <c r="CF145" s="223" t="str">
        <f t="shared" ca="1" si="108"/>
        <v>-0.914329634473267+0.960350447377833i</v>
      </c>
      <c r="CG145" s="223" t="str">
        <f t="shared" ca="1" si="109"/>
        <v>0.446715394563662+1.2484858903947i</v>
      </c>
      <c r="CH145" s="223" t="str">
        <f t="shared" ca="1" si="110"/>
        <v>1.31602623952722+0.162316355092931i</v>
      </c>
      <c r="CI145" s="223" t="str">
        <f t="shared" ca="1" si="111"/>
        <v>0.736685220264734-1.1025273459186i</v>
      </c>
      <c r="CJ145" s="223" t="str">
        <f t="shared" ca="1" si="112"/>
        <v>-0.653582196687003-1.15373392705104i</v>
      </c>
      <c r="CK145" s="223" t="str">
        <f t="shared" ca="1" si="113"/>
        <v>-1.32440114124674+0.0650636559005895i</v>
      </c>
      <c r="CL145" s="223" t="str">
        <f t="shared" ca="1" si="114"/>
        <v>-0.537349319537079+1.21224064073428i</v>
      </c>
      <c r="CM145" s="223" t="str">
        <f t="shared" ca="1" si="115"/>
        <v>0.841204457154663+1.02501059678325i</v>
      </c>
      <c r="CN145" s="223" t="str">
        <f t="shared" ca="1" si="116"/>
        <v>1.2937794285224-0.290527886074788i</v>
      </c>
      <c r="CO145" s="223" t="str">
        <f t="shared" ca="1" si="117"/>
        <v>0.322191321120837-1.28625985510286i</v>
      </c>
      <c r="CP145" s="223" t="str">
        <f t="shared" ca="1" si="118"/>
        <v>-1.00405769193781-0.866106121393528i</v>
      </c>
      <c r="CQ145" s="223" t="str">
        <f t="shared" ca="1" si="119"/>
        <v>-1.22506274896501+0.507437605379327i</v>
      </c>
      <c r="CR145" s="223" t="str">
        <f t="shared" ca="1" si="120"/>
        <v>-0.0975464910071713+1.32240551433628i</v>
      </c>
      <c r="CS145" s="223" t="str">
        <f t="shared" ca="1" si="121"/>
        <v>1.13734673391521+0.681699397907337i</v>
      </c>
      <c r="CT145" s="223" t="str">
        <f t="shared" ca="1" si="122"/>
        <v>1.12027444563511-0.709405968900587i</v>
      </c>
      <c r="CU145" s="223" t="str">
        <f t="shared" ca="1" si="123"/>
        <v>-0.129970567755137-1.31961331979191i</v>
      </c>
      <c r="CV145" s="223" t="str">
        <f t="shared" ca="1" si="124"/>
        <v>-1.23714692520374-0.477220229782589i</v>
      </c>
      <c r="CW145" s="223" t="str">
        <f t="shared" ca="1" si="125"/>
        <v>-0.982499980282839+0.890486075690711i</v>
      </c>
      <c r="CX145" s="223" t="str">
        <f t="shared" ca="1" si="126"/>
        <v>0.35366068016262+1.27796548684295i</v>
      </c>
      <c r="CY145" s="223" t="str">
        <f t="shared" ca="1" si="127"/>
        <v>1.30051967759173+0.25868944789364i</v>
      </c>
      <c r="CZ145" s="223" t="str">
        <f t="shared" ca="1" si="128"/>
        <v>0.815796082805402-1.04534607357286i</v>
      </c>
      <c r="DA145" s="223" t="str">
        <f t="shared" ca="1" si="129"/>
        <v>-0.566937354557469-1.19868832407019i</v>
      </c>
      <c r="DB145" s="223" t="str">
        <f t="shared" ca="1" si="130"/>
        <v>-1.32559899843226-0.032541628880775i</v>
      </c>
      <c r="DC145" s="223" t="str">
        <f t="shared" ca="1" si="131"/>
        <v>-0.625071301990335+1.16942615401013i</v>
      </c>
      <c r="DD145" s="223" t="str">
        <f t="shared" ca="1" si="132"/>
        <v>0.763520719999021+1.08411612495479i</v>
      </c>
      <c r="DE145" s="223" t="str">
        <f t="shared" ca="1" si="133"/>
        <v>1.31164643426527-0.194564369127625i</v>
      </c>
      <c r="DF145" s="223" t="str">
        <f t="shared" ca="1" si="134"/>
        <v>0.41594147469473-1.25907281436921i</v>
      </c>
      <c r="DG145" s="223" t="str">
        <f t="shared" ca="1" si="135"/>
        <v>-0.93762243527352-0.93762243527263i</v>
      </c>
      <c r="DH145" s="223" t="str">
        <f t="shared" ca="1" si="136"/>
        <v>-1.25907281436922+0.41594147469469i</v>
      </c>
      <c r="DI145" s="223" t="str">
        <f t="shared" ca="1" si="137"/>
        <v>-0.194564369127685+1.31164643426526i</v>
      </c>
      <c r="DJ145" s="223" t="str">
        <f t="shared" ca="1" si="138"/>
        <v>1.08411612495553+0.763520719997977i</v>
      </c>
      <c r="DK145" s="223" t="str">
        <f t="shared" ca="1" si="139"/>
        <v>1.16942615401016-0.625071301990281i</v>
      </c>
      <c r="DL145" s="223" t="str">
        <f t="shared" ca="1" si="140"/>
        <v>-0.0325416288807145-1.32559899843226i</v>
      </c>
      <c r="DM145" s="223" t="str">
        <f t="shared" ca="1" si="141"/>
        <v>-1.19868832406994-0.566937354558001i</v>
      </c>
      <c r="DN145" s="223" t="str">
        <f t="shared" ca="1" si="142"/>
        <v>-1.04534607357296+0.815796082805265i</v>
      </c>
      <c r="DO145" s="223" t="str">
        <f t="shared" ca="1" si="143"/>
        <v>0.258689447893838+1.30051967759169i</v>
      </c>
      <c r="DP145" s="223" t="str">
        <f t="shared" ca="1" si="144"/>
        <v>1.27796548684279+0.353660680163186i</v>
      </c>
      <c r="DQ145" s="223" t="str">
        <f t="shared" ca="1" si="145"/>
        <v>0.890486075690854-0.98249998028271i</v>
      </c>
      <c r="DR145" s="223" t="str">
        <f t="shared" ca="1" si="146"/>
        <v>-0.477220229782778-1.23714692520367i</v>
      </c>
      <c r="DS145" s="223" t="str">
        <f t="shared" ca="1" si="147"/>
        <v>-1.31961331979185-0.129970567755722i</v>
      </c>
      <c r="DT145" s="223" t="str">
        <f t="shared" ca="1" si="148"/>
        <v>-0.70940596890075+1.120274445635i</v>
      </c>
      <c r="DU145" s="223" t="str">
        <f t="shared" ca="1" si="149"/>
        <v>0.681699397907512+1.13734673391511i</v>
      </c>
      <c r="DV145" s="223" t="str">
        <f t="shared" ca="1" si="150"/>
        <v>1.32240551433633-0.0975464910065848i</v>
      </c>
      <c r="DW145" s="223" t="str">
        <f t="shared" ca="1" si="151"/>
        <v>0.507437605379505-1.22506274896494i</v>
      </c>
      <c r="DX145" s="223" t="str">
        <f t="shared" ca="1" si="152"/>
        <v>-0.866106121393782-1.00405769193759i</v>
      </c>
      <c r="DY145" s="223" t="str">
        <f t="shared" ca="1" si="153"/>
        <v>-1.286259855103+0.322191321120267i</v>
      </c>
      <c r="DZ145" s="223" t="str">
        <f t="shared" ca="1" si="154"/>
        <v>-0.290527886074848+1.29377942852238i</v>
      </c>
      <c r="EA145" s="223" t="str">
        <f t="shared" ca="1" si="155"/>
        <v>1.02501059678347+0.84120445715439i</v>
      </c>
      <c r="EB145" s="223" t="str">
        <f t="shared" ca="1" si="156"/>
        <v>1.21224064073452-0.537349319536542i</v>
      </c>
      <c r="EC145" s="223" t="str">
        <f t="shared" ca="1" si="157"/>
        <v>0.0650636559006498-1.32440114124674i</v>
      </c>
      <c r="ED145" s="223" t="str">
        <f t="shared" ca="1" si="158"/>
        <v>-1.1537339270512-0.653582196686728i</v>
      </c>
      <c r="EE145" s="223" t="str">
        <f t="shared" ca="1" si="159"/>
        <v>-1.10252734591892+0.736685220264261i</v>
      </c>
      <c r="EF145" s="223" t="str">
        <f t="shared" ca="1" si="160"/>
        <v>0.162316355092872+1.31602623952723i</v>
      </c>
      <c r="EG145" s="223" t="str">
        <f t="shared" ca="1" si="161"/>
        <v>1.24848589039482+0.446715394563346i</v>
      </c>
      <c r="EH145" s="223" t="str">
        <f t="shared" ca="1" si="162"/>
        <v>0.960350447378161-0.914329634472923i</v>
      </c>
      <c r="EI145" s="223" t="str">
        <f t="shared" ca="1" si="163"/>
        <v>-0.38491700723479-1.26890131996i</v>
      </c>
      <c r="EJ145" s="223" t="str">
        <f t="shared" ca="1" si="164"/>
        <v>-1.30647654223692-0.226695184861707i</v>
      </c>
      <c r="EK145" s="223" t="str">
        <f t="shared" ca="1" si="165"/>
        <v>-0.78989630340089+1.06505187297541i</v>
      </c>
      <c r="EL145" s="223" t="str">
        <f t="shared" ca="1" si="166"/>
        <v>0.596183887714495+1.18441396238159i</v>
      </c>
      <c r="EM145" s="223" t="str">
        <f t="shared" ca="1" si="167"/>
        <v>1.32599836434847-4.11958983098006E-13i</v>
      </c>
      <c r="EN145" s="223"/>
      <c r="EO145" s="223"/>
      <c r="EP145" s="223"/>
    </row>
    <row r="146" spans="1:146" ht="15.75" thickBot="1">
      <c r="A146" s="257">
        <f t="shared" si="168"/>
        <v>8.9843750000000047E-4</v>
      </c>
      <c r="B146" s="256">
        <v>46</v>
      </c>
      <c r="C146" s="230">
        <f t="shared" si="169"/>
        <v>9200</v>
      </c>
      <c r="D146" s="229">
        <f t="shared" si="170"/>
        <v>57805.30482605219</v>
      </c>
      <c r="E146" s="229" t="str">
        <f t="shared" si="171"/>
        <v>57805.3048260522i</v>
      </c>
      <c r="F146" s="229" t="str">
        <f t="shared" si="177"/>
        <v>2.79239326693372-0.439021570292062i</v>
      </c>
      <c r="G146" s="229" t="str">
        <f t="shared" si="178"/>
        <v>-0.237978552644793+0.0620791850323377i</v>
      </c>
      <c r="H146" s="229" t="str">
        <f t="shared" si="179"/>
        <v>0.5884387301835+0.0303175981744466i</v>
      </c>
      <c r="I146" s="229" t="str">
        <f t="shared" si="174"/>
        <v>-0.346287897745232-0.0772782543618035i</v>
      </c>
      <c r="J146" s="255" t="str">
        <f ca="1">IMPRODUCT(1/N_FFT2,BI100)</f>
        <v>0.00491103739629781+1.95399030109792E-06i</v>
      </c>
      <c r="K146" s="254" t="str">
        <f t="shared" ca="1" si="175"/>
        <v>-0.00170048181475268-0.000380193040285013i</v>
      </c>
      <c r="N146" s="246">
        <f t="shared" ca="1" si="176"/>
        <v>1.3413810866888358</v>
      </c>
      <c r="O146" s="223">
        <f t="shared" ca="1" si="39"/>
        <v>-1.325618913311164</v>
      </c>
      <c r="P146" s="223" t="str">
        <f t="shared" ca="1" si="40"/>
        <v>-0.566775118333706+1.19834530439523i</v>
      </c>
      <c r="Q146" s="223" t="str">
        <f t="shared" ca="1" si="41"/>
        <v>0.840963735964909+1.02471727716488i</v>
      </c>
      <c r="R146" s="223" t="str">
        <f t="shared" ca="1" si="42"/>
        <v>1.28589177573762-0.322099122039521i</v>
      </c>
      <c r="S146" s="223" t="str">
        <f t="shared" ca="1" si="43"/>
        <v>0.258615420668542-1.30014751759972i</v>
      </c>
      <c r="T146" s="223" t="str">
        <f t="shared" ca="1" si="44"/>
        <v>-1.06474709504472-0.789670264681475i</v>
      </c>
      <c r="U146" s="223" t="str">
        <f t="shared" ca="1" si="45"/>
        <v>-1.16909150807148+0.624892430009706i</v>
      </c>
      <c r="V146" s="223" t="str">
        <f t="shared" ca="1" si="46"/>
        <v>0.0650450371206126+1.32402214727483i</v>
      </c>
      <c r="W146" s="223" t="str">
        <f t="shared" ca="1" si="47"/>
        <v>1.22471218191803+0.507292395754004i</v>
      </c>
      <c r="X146" s="223" t="str">
        <f t="shared" ca="1" si="48"/>
        <v>0.982218825609713-0.890231251948698i</v>
      </c>
      <c r="Y146" s="223" t="str">
        <f t="shared" ca="1" si="49"/>
        <v>-0.384806858412918-1.26853820795696i</v>
      </c>
      <c r="Z146" s="223" t="str">
        <f t="shared" ca="1" si="50"/>
        <v>-1.31127109021243-0.194508692097216i</v>
      </c>
      <c r="AA146" s="223" t="str">
        <f t="shared" ca="1" si="51"/>
        <v>-0.736474408563456+1.10221184391177i</v>
      </c>
      <c r="AB146" s="223" t="str">
        <f t="shared" ca="1" si="52"/>
        <v>0.681504321087689+1.13702126790447i</v>
      </c>
      <c r="AC146" s="223" t="str">
        <f t="shared" ca="1" si="53"/>
        <v>1.31923569591507-0.129933375049478i</v>
      </c>
      <c r="AD146" s="223" t="str">
        <f t="shared" ca="1" si="54"/>
        <v>0.446587561359326-1.2481286205225i</v>
      </c>
      <c r="AE146" s="223" t="str">
        <f t="shared" ca="1" si="55"/>
        <v>-0.937354122871455-0.937354122871477i</v>
      </c>
      <c r="AF146" s="223" t="str">
        <f t="shared" ca="1" si="56"/>
        <v>-1.24812862052251+0.446587561359299i</v>
      </c>
      <c r="AG146" s="223" t="str">
        <f t="shared" ca="1" si="57"/>
        <v>-0.129933375049505+1.31923569591507i</v>
      </c>
      <c r="AH146" s="223" t="str">
        <f t="shared" ca="1" si="58"/>
        <v>1.13702126790445+0.681504321087716i</v>
      </c>
      <c r="AI146" s="223" t="str">
        <f t="shared" ca="1" si="59"/>
        <v>1.10221184391178-0.736474408563432i</v>
      </c>
      <c r="AJ146" s="223" t="str">
        <f t="shared" ca="1" si="60"/>
        <v>-0.194508692097188-1.31127109021244i</v>
      </c>
      <c r="AK146" s="223" t="str">
        <f t="shared" ca="1" si="61"/>
        <v>-1.26853820795695-0.384806858412947i</v>
      </c>
      <c r="AL146" s="223" t="str">
        <f t="shared" ca="1" si="62"/>
        <v>-0.890231251948719+0.982218825609694i</v>
      </c>
      <c r="AM146" s="223" t="str">
        <f t="shared" ca="1" si="63"/>
        <v>0.507292395754039+1.22471218191802i</v>
      </c>
      <c r="AN146" s="223" t="str">
        <f t="shared" ca="1" si="64"/>
        <v>1.32402214727483+0.0650450371206169i</v>
      </c>
      <c r="AO146" s="223" t="str">
        <f t="shared" ca="1" si="65"/>
        <v>0.624892430009743-1.16909150807146i</v>
      </c>
      <c r="AP146" s="223" t="str">
        <f t="shared" ca="1" si="66"/>
        <v>-0.789670264681514-1.06474709504469i</v>
      </c>
      <c r="AQ146" s="223" t="str">
        <f t="shared" ca="1" si="67"/>
        <v>-1.30014751759971+0.258615420668551i</v>
      </c>
      <c r="AR146" s="223" t="str">
        <f t="shared" ca="1" si="68"/>
        <v>-1.30014751759971+0.258615420668551i</v>
      </c>
      <c r="AS146" s="223" t="str">
        <f t="shared" ca="1" si="69"/>
        <v>1.02471727716492+0.840963735964868i</v>
      </c>
      <c r="AT146" s="223" t="str">
        <f t="shared" ca="1" si="70"/>
        <v>1.19834530439522-0.56677511833372i</v>
      </c>
      <c r="AU146" s="223" t="str">
        <f t="shared" ca="1" si="71"/>
        <v>3.2479730858239E-14-1.32561891331116i</v>
      </c>
      <c r="AV146" s="223" t="str">
        <f t="shared" ca="1" si="72"/>
        <v>-1.19834530439525-0.566775118333651i</v>
      </c>
      <c r="AW146" s="223" t="str">
        <f t="shared" ca="1" si="73"/>
        <v>-1.02471727716487+0.840963735964926i</v>
      </c>
      <c r="AX146" s="223" t="str">
        <f t="shared" ca="1" si="74"/>
        <v>0.322099122039495+1.28589177573762i</v>
      </c>
      <c r="AY146" s="223" t="str">
        <f t="shared" ca="1" si="75"/>
        <v>1.3001475175997+0.258615420668606i</v>
      </c>
      <c r="AZ146" s="223" t="str">
        <f t="shared" ca="1" si="76"/>
        <v>0.789670264681459-1.06474709504473i</v>
      </c>
      <c r="BA146" s="223" t="str">
        <f t="shared" ca="1" si="77"/>
        <v>-0.62489243000969-1.16909150807148i</v>
      </c>
      <c r="BB146" s="223" t="str">
        <f t="shared" ca="1" si="78"/>
        <v>-1.32402214727483+0.0650450371205567i</v>
      </c>
      <c r="BC146" s="223" t="str">
        <f t="shared" ca="1" si="79"/>
        <v>-0.507292395753969+1.22471218191805i</v>
      </c>
      <c r="BD146" s="223" t="str">
        <f t="shared" ca="1" si="80"/>
        <v>0.890231251948678+0.982218825609731i</v>
      </c>
      <c r="BE146" s="223" t="str">
        <f t="shared" ca="1" si="81"/>
        <v>1.26853820795697-0.384806858412894i</v>
      </c>
      <c r="BF146" s="223" t="str">
        <f t="shared" ca="1" si="82"/>
        <v>0.194508692097118-1.31127109021245i</v>
      </c>
      <c r="BG146" s="223" t="str">
        <f t="shared" ca="1" si="83"/>
        <v>-1.10221184391175-0.736474408563483i</v>
      </c>
      <c r="BH146" s="223" t="str">
        <f t="shared" ca="1" si="84"/>
        <v>-1.13702126790448+0.681504321087663i</v>
      </c>
      <c r="BI146" s="223" t="str">
        <f t="shared" ca="1" si="85"/>
        <v>0.129933375049581+1.31923569591506i</v>
      </c>
      <c r="BJ146" s="223" t="str">
        <f t="shared" ca="1" si="86"/>
        <v>1.24812862052249+0.446587561359351i</v>
      </c>
      <c r="BK146" s="223" t="str">
        <f t="shared" ca="1" si="87"/>
        <v>0.937354122871501-0.937354122871431i</v>
      </c>
      <c r="BL146" s="223" t="str">
        <f t="shared" ca="1" si="88"/>
        <v>-0.446587561359392-1.24812862052248i</v>
      </c>
      <c r="BM146" s="223" t="str">
        <f t="shared" ca="1" si="89"/>
        <v>-1.31923569591507-0.129933375049538i</v>
      </c>
      <c r="BN146" s="223" t="str">
        <f t="shared" ca="1" si="90"/>
        <v>-0.681504321087738+1.13702126790444i</v>
      </c>
      <c r="BO146" s="223" t="str">
        <f t="shared" ca="1" si="91"/>
        <v>0.73647440856352+1.10221184391173i</v>
      </c>
      <c r="BP146" s="223" t="str">
        <f t="shared" ca="1" si="92"/>
        <v>1.31127109021244-0.19450869209716i</v>
      </c>
      <c r="BQ146" s="223" t="str">
        <f t="shared" ca="1" si="93"/>
        <v>0.384806858412978-1.26853820795694i</v>
      </c>
      <c r="BR146" s="223" t="str">
        <f t="shared" ca="1" si="94"/>
        <v>-0.982218825609762-0.890231251948645i</v>
      </c>
      <c r="BS146" s="223" t="str">
        <f t="shared" ca="1" si="95"/>
        <v>-1.22471218191803+0.507292395754009i</v>
      </c>
      <c r="BT146" s="223" t="str">
        <f t="shared" ca="1" si="96"/>
        <v>-0.065045037120654+1.32402214727483i</v>
      </c>
      <c r="BU146" s="223" t="str">
        <f t="shared" ca="1" si="97"/>
        <v>1.1690915080715+0.624892430009651i</v>
      </c>
      <c r="BV146" s="223" t="str">
        <f t="shared" ca="1" si="98"/>
        <v>1.06474709504471-0.789670264681487i</v>
      </c>
      <c r="BW146" s="223" t="str">
        <f t="shared" ca="1" si="99"/>
        <v>-0.258615420668529-1.30014751759972i</v>
      </c>
      <c r="BX146" s="223" t="str">
        <f t="shared" ca="1" si="100"/>
        <v>-1.2858917757376-0.32209912203958i</v>
      </c>
      <c r="BY146" s="223" t="str">
        <f t="shared" ca="1" si="101"/>
        <v>-0.840963735964885+1.0247172771649i</v>
      </c>
      <c r="BZ146" s="223" t="str">
        <f t="shared" ca="1" si="102"/>
        <v>0.56677511833369+1.19834530439523i</v>
      </c>
      <c r="CA146" s="223" t="str">
        <f t="shared" ca="1" si="103"/>
        <v>1.32561891331116+6.49594617164778E-14i</v>
      </c>
      <c r="CB146" s="223" t="str">
        <f t="shared" ca="1" si="104"/>
        <v>0.566775118333672-1.19834530439524i</v>
      </c>
      <c r="CC146" s="223" t="str">
        <f t="shared" ca="1" si="105"/>
        <v>-0.840963735964901-1.02471727716489i</v>
      </c>
      <c r="CD146" s="223" t="str">
        <f t="shared" ca="1" si="106"/>
        <v>-1.28589177573763+0.322099122039472i</v>
      </c>
      <c r="CE146" s="223" t="str">
        <f t="shared" ca="1" si="107"/>
        <v>-0.258615420668509+1.30014751759972i</v>
      </c>
      <c r="CF146" s="223" t="str">
        <f t="shared" ca="1" si="108"/>
        <v>1.06474709504471+0.789670264681486i</v>
      </c>
      <c r="CG146" s="223" t="str">
        <f t="shared" ca="1" si="109"/>
        <v>1.1690915080715-0.624892430009668i</v>
      </c>
      <c r="CH146" s="223" t="str">
        <f t="shared" ca="1" si="110"/>
        <v>-0.065045037120656-1.32402214727483i</v>
      </c>
      <c r="CI146" s="223" t="str">
        <f t="shared" ca="1" si="111"/>
        <v>-1.22471218191804-0.50729239575399i</v>
      </c>
      <c r="CJ146" s="223" t="str">
        <f t="shared" ca="1" si="112"/>
        <v>-0.982218825609754+0.890231251948653i</v>
      </c>
      <c r="CK146" s="223" t="str">
        <f t="shared" ca="1" si="113"/>
        <v>0.38480685841298+1.26853820795694i</v>
      </c>
      <c r="CL146" s="223" t="str">
        <f t="shared" ca="1" si="114"/>
        <v>1.31127109021244+0.194508692097141i</v>
      </c>
      <c r="CM146" s="223" t="str">
        <f t="shared" ca="1" si="115"/>
        <v>0.73647440856351-1.10221184391173i</v>
      </c>
      <c r="CN146" s="223" t="str">
        <f t="shared" ca="1" si="116"/>
        <v>-0.681504321087757-1.13702126790443i</v>
      </c>
      <c r="CO146" s="223" t="str">
        <f t="shared" ca="1" si="117"/>
        <v>-1.31923569591506+0.129933375049549i</v>
      </c>
      <c r="CP146" s="223" t="str">
        <f t="shared" ca="1" si="118"/>
        <v>-0.44658756135939+1.24812862052248i</v>
      </c>
      <c r="CQ146" s="223" t="str">
        <f t="shared" ca="1" si="119"/>
        <v>0.937354122871509+0.937354122871423i</v>
      </c>
      <c r="CR146" s="223" t="str">
        <f t="shared" ca="1" si="120"/>
        <v>1.24812862052249-0.446587561359361i</v>
      </c>
      <c r="CS146" s="223" t="str">
        <f t="shared" ca="1" si="121"/>
        <v>0.129933375049561-1.31923569591506i</v>
      </c>
      <c r="CT146" s="223" t="str">
        <f t="shared" ca="1" si="122"/>
        <v>-1.13702126790449-0.681504321087653i</v>
      </c>
      <c r="CU146" s="223" t="str">
        <f t="shared" ca="1" si="123"/>
        <v>-1.10221184391174+0.7364744085635i</v>
      </c>
      <c r="CV146" s="223" t="str">
        <f t="shared" ca="1" si="124"/>
        <v>0.194508692097129+1.31127109021245i</v>
      </c>
      <c r="CW146" s="223" t="str">
        <f t="shared" ca="1" si="125"/>
        <v>1.26853820795693+0.384806858413009i</v>
      </c>
      <c r="CX146" s="223" t="str">
        <f t="shared" ca="1" si="126"/>
        <v>0.890231251948662-0.982218825609746i</v>
      </c>
      <c r="CY146" s="223" t="str">
        <f t="shared" ca="1" si="127"/>
        <v>-0.50729239575398-1.22471218191805i</v>
      </c>
      <c r="CZ146" s="223" t="str">
        <f t="shared" ca="1" si="128"/>
        <v>-1.32402214727483-0.0650450371206677i</v>
      </c>
      <c r="DA146" s="223" t="str">
        <f t="shared" ca="1" si="129"/>
        <v>-0.624892430009562+1.16909150807155i</v>
      </c>
      <c r="DB146" s="223" t="str">
        <f t="shared" ca="1" si="130"/>
        <v>0.789670264681795+1.06474709504448i</v>
      </c>
      <c r="DC146" s="223" t="str">
        <f t="shared" ca="1" si="131"/>
        <v>1.3001475175996-0.258615420669144i</v>
      </c>
      <c r="DD146" s="223" t="str">
        <f t="shared" ca="1" si="132"/>
        <v>0.322099122039995-1.2858917757375i</v>
      </c>
      <c r="DE146" s="223" t="str">
        <f t="shared" ca="1" si="133"/>
        <v>-1.02471727716472-0.840963735965114i</v>
      </c>
      <c r="DF146" s="223" t="str">
        <f t="shared" ca="1" si="134"/>
        <v>-1.19834530439525+0.566775118333661i</v>
      </c>
      <c r="DG146" s="223" t="str">
        <f t="shared" ca="1" si="135"/>
        <v>1.85133474197118E-13+1.32561891331116i</v>
      </c>
      <c r="DH146" s="223" t="str">
        <f t="shared" ca="1" si="136"/>
        <v>1.1983453043954+0.566775118333343i</v>
      </c>
      <c r="DI146" s="223" t="str">
        <f t="shared" ca="1" si="137"/>
        <v>1.02471727716449-0.840963735965386i</v>
      </c>
      <c r="DJ146" s="223" t="str">
        <f t="shared" ca="1" si="138"/>
        <v>-0.322099122039057-1.28589177573773i</v>
      </c>
      <c r="DK146" s="223" t="str">
        <f t="shared" ca="1" si="139"/>
        <v>-1.30014751759966-0.258615420668799i</v>
      </c>
      <c r="DL146" s="223" t="str">
        <f t="shared" ca="1" si="140"/>
        <v>-0.789670264681496+1.0647470950447i</v>
      </c>
      <c r="DM146" s="223" t="str">
        <f t="shared" ca="1" si="141"/>
        <v>0.624892430009873+1.16909150807139i</v>
      </c>
      <c r="DN146" s="223" t="str">
        <f t="shared" ca="1" si="142"/>
        <v>1.32402214727481-0.0650450371210187i</v>
      </c>
      <c r="DO146" s="223" t="str">
        <f t="shared" ca="1" si="143"/>
        <v>0.507292395753411-1.22471218191828i</v>
      </c>
      <c r="DP146" s="223" t="str">
        <f t="shared" ca="1" si="144"/>
        <v>-0.890231251948336-0.982218825610042i</v>
      </c>
      <c r="DQ146" s="223" t="str">
        <f t="shared" ca="1" si="145"/>
        <v>-1.26853820795702+0.384806858412714i</v>
      </c>
      <c r="DR146" s="223" t="str">
        <f t="shared" ca="1" si="146"/>
        <v>-0.194508692097172+1.31127109021244i</v>
      </c>
      <c r="DS146" s="223" t="str">
        <f t="shared" ca="1" si="147"/>
        <v>1.10221184391186+0.736474408563317i</v>
      </c>
      <c r="DT146" s="223" t="str">
        <f t="shared" ca="1" si="148"/>
        <v>1.13702126790424-0.681504321088068i</v>
      </c>
      <c r="DU146" s="223" t="str">
        <f t="shared" ca="1" si="149"/>
        <v>-0.129933375050173-1.319235695915i</v>
      </c>
      <c r="DV146" s="223" t="str">
        <f t="shared" ca="1" si="150"/>
        <v>-1.24812862052234-0.446587561359776i</v>
      </c>
      <c r="DW146" s="223" t="str">
        <f t="shared" ca="1" si="151"/>
        <v>-0.937354122871633+0.9373541228713i</v>
      </c>
      <c r="DX146" s="223" t="str">
        <f t="shared" ca="1" si="152"/>
        <v>0.446587561359331+1.2481286205225i</v>
      </c>
      <c r="DY146" s="223" t="str">
        <f t="shared" ca="1" si="153"/>
        <v>1.31923569591508+0.129933375049349i</v>
      </c>
      <c r="DZ146" s="223" t="str">
        <f t="shared" ca="1" si="154"/>
        <v>0.681504321087342-1.13702126790467i</v>
      </c>
      <c r="EA146" s="223" t="str">
        <f t="shared" ca="1" si="155"/>
        <v>-0.736474408564021-1.10221184391139i</v>
      </c>
      <c r="EB146" s="223" t="str">
        <f t="shared" ca="1" si="156"/>
        <v>-1.31127109021251+0.194508692096724i</v>
      </c>
      <c r="EC146" s="223" t="str">
        <f t="shared" ca="1" si="157"/>
        <v>-0.384806858413166+1.26853820795688i</v>
      </c>
      <c r="ED146" s="223" t="str">
        <f t="shared" ca="1" si="158"/>
        <v>0.982218825609724+0.890231251948686i</v>
      </c>
      <c r="EE146" s="223" t="str">
        <f t="shared" ca="1" si="159"/>
        <v>1.22471218191795-0.50729239575421i</v>
      </c>
      <c r="EF146" s="223" t="str">
        <f t="shared" ca="1" si="160"/>
        <v>0.065045037120192-1.32402214727485i</v>
      </c>
      <c r="EG146" s="223" t="str">
        <f t="shared" ca="1" si="161"/>
        <v>-1.16909150807116-0.624892430010289i</v>
      </c>
      <c r="EH146" s="223" t="str">
        <f t="shared" ca="1" si="162"/>
        <v>-1.06474709504497+0.789670264681133i</v>
      </c>
      <c r="EI146" s="223" t="str">
        <f t="shared" ca="1" si="163"/>
        <v>0.258615420668318+1.30014751759976i</v>
      </c>
      <c r="EJ146" s="223" t="str">
        <f t="shared" ca="1" si="164"/>
        <v>1.28589177573762+0.322099122039515i</v>
      </c>
      <c r="EK146" s="223" t="str">
        <f t="shared" ca="1" si="165"/>
        <v>0.840963735964731-1.02471727716503i</v>
      </c>
      <c r="EL146" s="223" t="str">
        <f t="shared" ca="1" si="166"/>
        <v>-0.566775118334125-1.19834530439503i</v>
      </c>
      <c r="EM146" s="223" t="str">
        <f t="shared" ca="1" si="167"/>
        <v>-1.32561891331116-6.57387901407045E-13i</v>
      </c>
      <c r="EN146" s="223"/>
      <c r="EO146" s="223"/>
      <c r="EP146" s="223"/>
    </row>
    <row r="147" spans="1:146" ht="15.75" thickBot="1">
      <c r="A147" s="257">
        <f t="shared" si="168"/>
        <v>9.1796875000000049E-4</v>
      </c>
      <c r="B147" s="256">
        <v>47</v>
      </c>
      <c r="C147" s="230">
        <f t="shared" si="169"/>
        <v>9400</v>
      </c>
      <c r="D147" s="229">
        <f t="shared" si="170"/>
        <v>59061.941887488108</v>
      </c>
      <c r="E147" s="229" t="str">
        <f t="shared" si="171"/>
        <v>59061.9418874881i</v>
      </c>
      <c r="F147" s="229" t="str">
        <f t="shared" si="177"/>
        <v>2.79009349019777-0.445804762686514i</v>
      </c>
      <c r="G147" s="229" t="str">
        <f t="shared" si="178"/>
        <v>-0.237510035947001+0.0632261509521777i</v>
      </c>
      <c r="H147" s="229" t="str">
        <f t="shared" si="179"/>
        <v>0.588676827835225+0.031438946746059i</v>
      </c>
      <c r="I147" s="229" t="str">
        <f t="shared" si="174"/>
        <v>-0.346502088081274-0.0790785610629457i</v>
      </c>
      <c r="J147" s="255" t="str">
        <f ca="1">IMPRODUCT(1/N_FFT2,BJ100)</f>
        <v>0.0191985802524765+0.000142204322129966i</v>
      </c>
      <c r="K147" s="254" t="str">
        <f t="shared" ca="1" si="175"/>
        <v>-0.00664110283250805-0.00156747019536954i</v>
      </c>
      <c r="N147" s="246">
        <f t="shared" ca="1" si="176"/>
        <v>1.3418069825588621</v>
      </c>
      <c r="O147" s="223">
        <f t="shared" ca="1" si="39"/>
        <v>-1.3251930174411377</v>
      </c>
      <c r="P147" s="223" t="str">
        <f t="shared" ca="1" si="40"/>
        <v>-0.537022959698087+1.21150438473489i</v>
      </c>
      <c r="Q147" s="223" t="str">
        <f t="shared" ca="1" si="41"/>
        <v>0.889945237763333+0.981903257585549i</v>
      </c>
      <c r="R147" s="223" t="str">
        <f t="shared" ca="1" si="42"/>
        <v>1.25830811478548-0.415688852075399i</v>
      </c>
      <c r="S147" s="223" t="str">
        <f t="shared" ca="1" si="43"/>
        <v>0.129891629954281-1.31881185085006i</v>
      </c>
      <c r="T147" s="223" t="str">
        <f t="shared" ca="1" si="44"/>
        <v>-1.15303320518363-0.653185242652271i</v>
      </c>
      <c r="U147" s="223" t="str">
        <f t="shared" ca="1" si="45"/>
        <v>-1.06440501227429+0.789416558807912i</v>
      </c>
      <c r="V147" s="223" t="str">
        <f t="shared" ca="1" si="46"/>
        <v>0.290351433568585+1.2929936498295i</v>
      </c>
      <c r="W147" s="223" t="str">
        <f t="shared" ca="1" si="47"/>
        <v>1.29972980519941+0.258532332506113i</v>
      </c>
      <c r="X147" s="223" t="str">
        <f t="shared" ca="1" si="48"/>
        <v>0.763056994652361-1.08345768555438i</v>
      </c>
      <c r="Y147" s="223" t="str">
        <f t="shared" ca="1" si="49"/>
        <v>-0.68128536685216-1.13665596483187i</v>
      </c>
      <c r="Z147" s="223" t="str">
        <f t="shared" ca="1" si="50"/>
        <v>-1.31522694920344+0.162217772034223i</v>
      </c>
      <c r="AA147" s="223" t="str">
        <f t="shared" ca="1" si="51"/>
        <v>-0.3846832273678+1.26813065102009i</v>
      </c>
      <c r="AB147" s="223" t="str">
        <f t="shared" ca="1" si="52"/>
        <v>1.00344787613503+0.865580090664551i</v>
      </c>
      <c r="AC147" s="223" t="str">
        <f t="shared" ca="1" si="53"/>
        <v>1.19796029908876-0.566593024385165i</v>
      </c>
      <c r="AD147" s="223" t="str">
        <f t="shared" ca="1" si="54"/>
        <v>-0.0325218646779485-1.32479389408036i</v>
      </c>
      <c r="AE147" s="223" t="str">
        <f t="shared" ca="1" si="55"/>
        <v>-1.22431870544072-0.507129412460668i</v>
      </c>
      <c r="AF147" s="223" t="str">
        <f t="shared" ca="1" si="56"/>
        <v>-0.959767177229431+0.913774315128082i</v>
      </c>
      <c r="AG147" s="223" t="str">
        <f t="shared" ca="1" si="57"/>
        <v>0.446444081362087+1.2477276207937i</v>
      </c>
      <c r="AH147" s="223" t="str">
        <f t="shared" ca="1" si="58"/>
        <v>1.32160234955128+0.0974872460134374i</v>
      </c>
      <c r="AI147" s="223" t="str">
        <f t="shared" ca="1" si="59"/>
        <v>0.624691664086401-1.16871590144727i</v>
      </c>
      <c r="AJ147" s="223" t="str">
        <f t="shared" ca="1" si="60"/>
        <v>-0.815300607946603-1.04471118121548i</v>
      </c>
      <c r="AK147" s="223" t="str">
        <f t="shared" ca="1" si="61"/>
        <v>-1.2854786434331+0.321995637784333i</v>
      </c>
      <c r="AL147" s="223" t="str">
        <f t="shared" ca="1" si="62"/>
        <v>-0.226557501233764+1.30568305193468i</v>
      </c>
      <c r="AM147" s="223" t="str">
        <f t="shared" ca="1" si="63"/>
        <v>1.10185772443786+0.736237793495671i</v>
      </c>
      <c r="AN147" s="223" t="str">
        <f t="shared" ca="1" si="64"/>
        <v>1.11959404542913-0.708975110222058i</v>
      </c>
      <c r="AO147" s="223" t="str">
        <f t="shared" ca="1" si="65"/>
        <v>-0.194446200194124-1.31084980402211i</v>
      </c>
      <c r="AP147" s="223" t="str">
        <f t="shared" ca="1" si="66"/>
        <v>-1.27718931276902-0.353445883868153i</v>
      </c>
      <c r="AQ147" s="223" t="str">
        <f t="shared" ca="1" si="67"/>
        <v>-0.840693550485179+1.02438805520534i</v>
      </c>
      <c r="AR147" s="223" t="str">
        <f t="shared" ca="1" si="68"/>
        <v>-0.840693550485179+1.02438805520534i</v>
      </c>
      <c r="AS147" s="223" t="str">
        <f t="shared" ca="1" si="69"/>
        <v>1.32359676441503-0.0650241394008175i</v>
      </c>
      <c r="AT147" s="223" t="str">
        <f t="shared" ca="1" si="70"/>
        <v>0.476930389427853-1.23639554233867i</v>
      </c>
      <c r="AU147" s="223" t="str">
        <f t="shared" ca="1" si="71"/>
        <v>-0.937052969013718-0.937052969013664i</v>
      </c>
      <c r="AV147" s="223" t="str">
        <f t="shared" ca="1" si="72"/>
        <v>-1.23639554233865+0.476930389427926i</v>
      </c>
      <c r="AW147" s="223" t="str">
        <f t="shared" ca="1" si="73"/>
        <v>-0.065024139400739+1.32359676441503i</v>
      </c>
      <c r="AX147" s="223" t="str">
        <f t="shared" ca="1" si="74"/>
        <v>1.18369460695305+0.595821794620682i</v>
      </c>
      <c r="AY147" s="223" t="str">
        <f t="shared" ca="1" si="75"/>
        <v>1.02438805520529-0.840693550485232i</v>
      </c>
      <c r="AZ147" s="223" t="str">
        <f t="shared" ca="1" si="76"/>
        <v>-0.35344588386823-1.277189312769i</v>
      </c>
      <c r="BA147" s="223" t="str">
        <f t="shared" ca="1" si="77"/>
        <v>-1.31084980402213-0.194446200194047i</v>
      </c>
      <c r="BB147" s="223" t="str">
        <f t="shared" ca="1" si="78"/>
        <v>-0.708975110221996+1.11959404542917i</v>
      </c>
      <c r="BC147" s="223" t="str">
        <f t="shared" ca="1" si="79"/>
        <v>0.736237793495736+1.10185772443781i</v>
      </c>
      <c r="BD147" s="223" t="str">
        <f t="shared" ca="1" si="80"/>
        <v>1.30568305193469-0.226557501233717i</v>
      </c>
      <c r="BE147" s="223" t="str">
        <f t="shared" ca="1" si="81"/>
        <v>0.321995637784389-1.28547864343309i</v>
      </c>
      <c r="BF147" s="223" t="str">
        <f t="shared" ca="1" si="82"/>
        <v>-1.04471118121545-0.815300607946645i</v>
      </c>
      <c r="BG147" s="223" t="str">
        <f t="shared" ca="1" si="83"/>
        <v>-1.1687159014473+0.62469166408635i</v>
      </c>
      <c r="BH147" s="223" t="str">
        <f t="shared" ca="1" si="84"/>
        <v>0.0974872460133843+1.32160234955128i</v>
      </c>
      <c r="BI147" s="223" t="str">
        <f t="shared" ca="1" si="85"/>
        <v>1.24772762079368+0.446444081362137i</v>
      </c>
      <c r="BJ147" s="223" t="str">
        <f t="shared" ca="1" si="86"/>
        <v>0.913774315128125-0.959767177229391i</v>
      </c>
      <c r="BK147" s="223" t="str">
        <f t="shared" ca="1" si="87"/>
        <v>-0.507129412460618-1.22431870544074i</v>
      </c>
      <c r="BL147" s="223" t="str">
        <f t="shared" ca="1" si="88"/>
        <v>-1.32479389408036-0.032521864677997i</v>
      </c>
      <c r="BM147" s="223" t="str">
        <f t="shared" ca="1" si="89"/>
        <v>-0.566593024385216+1.19796029908873i</v>
      </c>
      <c r="BN147" s="223" t="str">
        <f t="shared" ca="1" si="90"/>
        <v>0.865580090664511+1.00344787613506i</v>
      </c>
      <c r="BO147" s="223" t="str">
        <f t="shared" ca="1" si="91"/>
        <v>1.26813065102011-0.384683227367746i</v>
      </c>
      <c r="BP147" s="223" t="str">
        <f t="shared" ca="1" si="92"/>
        <v>0.162217772034279-1.31522694920344i</v>
      </c>
      <c r="BQ147" s="223" t="str">
        <f t="shared" ca="1" si="93"/>
        <v>-1.13665596483184-0.681285366852204i</v>
      </c>
      <c r="BR147" s="223" t="str">
        <f t="shared" ca="1" si="94"/>
        <v>-1.08345768555441+0.763056994652313i</v>
      </c>
      <c r="BS147" s="223" t="str">
        <f t="shared" ca="1" si="95"/>
        <v>0.258532332506077+1.29972980519942i</v>
      </c>
      <c r="BT147" s="223" t="str">
        <f t="shared" ca="1" si="96"/>
        <v>1.2929936498295+0.290351433568607i</v>
      </c>
      <c r="BU147" s="223" t="str">
        <f t="shared" ca="1" si="97"/>
        <v>0.789416558807946-1.06440501227426i</v>
      </c>
      <c r="BV147" s="223" t="str">
        <f t="shared" ca="1" si="98"/>
        <v>-0.653185242652228-1.15303320518366i</v>
      </c>
      <c r="BW147" s="223" t="str">
        <f t="shared" ca="1" si="99"/>
        <v>-1.31881185085007+0.129891629954245i</v>
      </c>
      <c r="BX147" s="223" t="str">
        <f t="shared" ca="1" si="100"/>
        <v>-0.415688852075438+1.25830811478547i</v>
      </c>
      <c r="BY147" s="223" t="str">
        <f t="shared" ca="1" si="101"/>
        <v>0.981903257585508+0.889945237763378i</v>
      </c>
      <c r="BZ147" s="223" t="str">
        <f t="shared" ca="1" si="102"/>
        <v>1.2115043847349-0.537022959698043i</v>
      </c>
      <c r="CA147" s="223" t="str">
        <f t="shared" ca="1" si="103"/>
        <v>5.32496909989656E-14-1.32519301744114i</v>
      </c>
      <c r="CB147" s="223" t="str">
        <f t="shared" ca="1" si="104"/>
        <v>-1.21150438473486-0.537022959698141i</v>
      </c>
      <c r="CC147" s="223" t="str">
        <f t="shared" ca="1" si="105"/>
        <v>-0.981903257585579+0.889945237763298i</v>
      </c>
      <c r="CD147" s="223" t="str">
        <f t="shared" ca="1" si="106"/>
        <v>0.415688852075337+1.2583081147855i</v>
      </c>
      <c r="CE147" s="223" t="str">
        <f t="shared" ca="1" si="107"/>
        <v>1.31881185085007+0.12989162995422i</v>
      </c>
      <c r="CF147" s="223" t="str">
        <f t="shared" ca="1" si="108"/>
        <v>0.653185242652337-1.15303320518359i</v>
      </c>
      <c r="CG147" s="223" t="str">
        <f t="shared" ca="1" si="109"/>
        <v>-0.78941655880786-1.06440501227432i</v>
      </c>
      <c r="CH147" s="223" t="str">
        <f t="shared" ca="1" si="110"/>
        <v>-1.29299364982949+0.290351433568631i</v>
      </c>
      <c r="CI147" s="223" t="str">
        <f t="shared" ca="1" si="111"/>
        <v>-0.258532332506071+1.29972980519942i</v>
      </c>
      <c r="CJ147" s="223" t="str">
        <f t="shared" ca="1" si="112"/>
        <v>1.08345768555443+0.763056994652293i</v>
      </c>
      <c r="CK147" s="223" t="str">
        <f t="shared" ca="1" si="113"/>
        <v>1.13665596483183-0.681285366852225i</v>
      </c>
      <c r="CL147" s="223" t="str">
        <f t="shared" ca="1" si="114"/>
        <v>-0.162217772034295-1.31522694920344i</v>
      </c>
      <c r="CM147" s="223" t="str">
        <f t="shared" ca="1" si="115"/>
        <v>-1.26813065102011-0.384683227367721i</v>
      </c>
      <c r="CN147" s="223" t="str">
        <f t="shared" ca="1" si="116"/>
        <v>-0.865580090664492+1.00344787613508i</v>
      </c>
      <c r="CO147" s="223" t="str">
        <f t="shared" ca="1" si="117"/>
        <v>0.566593024385231+1.19796029908872i</v>
      </c>
      <c r="CP147" s="223" t="str">
        <f t="shared" ca="1" si="118"/>
        <v>1.32479389408036-0.0325218646780317i</v>
      </c>
      <c r="CQ147" s="223" t="str">
        <f t="shared" ca="1" si="119"/>
        <v>0.507129412460595-1.22431870544075i</v>
      </c>
      <c r="CR147" s="223" t="str">
        <f t="shared" ca="1" si="120"/>
        <v>-0.913774315128137-0.959767177229381i</v>
      </c>
      <c r="CS147" s="223" t="str">
        <f t="shared" ca="1" si="121"/>
        <v>-1.24772762079367+0.44644408136217i</v>
      </c>
      <c r="CT147" s="223" t="str">
        <f t="shared" ca="1" si="122"/>
        <v>-0.0974872460133591+1.32160234955129i</v>
      </c>
      <c r="CU147" s="223" t="str">
        <f t="shared" ca="1" si="123"/>
        <v>1.16871590144731+0.624691664086336i</v>
      </c>
      <c r="CV147" s="223" t="str">
        <f t="shared" ca="1" si="124"/>
        <v>1.04471118121543-0.815300607946672i</v>
      </c>
      <c r="CW147" s="223" t="str">
        <f t="shared" ca="1" si="125"/>
        <v>-0.321995637784414-1.28547864343308i</v>
      </c>
      <c r="CX147" s="223" t="str">
        <f t="shared" ca="1" si="126"/>
        <v>-1.30568305193465-0.226557501233951i</v>
      </c>
      <c r="CY147" s="223" t="str">
        <f t="shared" ca="1" si="127"/>
        <v>-0.736237793495942+1.10185772443768i</v>
      </c>
      <c r="CZ147" s="223" t="str">
        <f t="shared" ca="1" si="128"/>
        <v>0.708975110221794+1.1195940454293i</v>
      </c>
      <c r="DA147" s="223" t="str">
        <f t="shared" ca="1" si="129"/>
        <v>1.31084980402216-0.194446200193811i</v>
      </c>
      <c r="DB147" s="223" t="str">
        <f t="shared" ca="1" si="130"/>
        <v>0.353445883868469-1.27718931276893i</v>
      </c>
      <c r="DC147" s="223" t="str">
        <f t="shared" ca="1" si="131"/>
        <v>-1.02438805520514-0.840693550485417i</v>
      </c>
      <c r="DD147" s="223" t="str">
        <f t="shared" ca="1" si="132"/>
        <v>-1.18369460695316+0.59582179462047i</v>
      </c>
      <c r="DE147" s="223" t="str">
        <f t="shared" ca="1" si="133"/>
        <v>0.0650241394004916+1.32359676441504i</v>
      </c>
      <c r="DF147" s="223" t="str">
        <f t="shared" ca="1" si="134"/>
        <v>1.23639554233856+0.47693038942814i</v>
      </c>
      <c r="DG147" s="223" t="str">
        <f t="shared" ca="1" si="135"/>
        <v>0.937052969013888-0.937052969013494i</v>
      </c>
      <c r="DH147" s="223" t="str">
        <f t="shared" ca="1" si="136"/>
        <v>-0.476930389427622-1.23639554233876i</v>
      </c>
      <c r="DI147" s="223" t="str">
        <f t="shared" ca="1" si="137"/>
        <v>-1.32359676441502-0.065024139401065i</v>
      </c>
      <c r="DJ147" s="223" t="str">
        <f t="shared" ca="1" si="138"/>
        <v>-0.595821794620965+1.18369460695291i</v>
      </c>
      <c r="DK147" s="223" t="str">
        <f t="shared" ca="1" si="139"/>
        <v>0.840693550484987+1.02438805520549i</v>
      </c>
      <c r="DL147" s="223" t="str">
        <f t="shared" ca="1" si="140"/>
        <v>1.27718931276909-0.353445883867915i</v>
      </c>
      <c r="DM147" s="223" t="str">
        <f t="shared" ca="1" si="141"/>
        <v>0.19444620019436-1.31084980402208i</v>
      </c>
      <c r="DN147" s="223" t="str">
        <f t="shared" ca="1" si="142"/>
        <v>-1.119594045429-0.708975110222263i</v>
      </c>
      <c r="DO147" s="223" t="str">
        <f t="shared" ca="1" si="143"/>
        <v>-1.10185772443799+0.736237793495465i</v>
      </c>
      <c r="DP147" s="223" t="str">
        <f t="shared" ca="1" si="144"/>
        <v>0.226557501233404+1.30568305193474i</v>
      </c>
      <c r="DQ147" s="223" t="str">
        <f t="shared" ca="1" si="145"/>
        <v>1.28547864343301+0.321995637784696i</v>
      </c>
      <c r="DR147" s="223" t="str">
        <f t="shared" ca="1" si="146"/>
        <v>0.815300607946902-1.04471118121525i</v>
      </c>
      <c r="DS147" s="223" t="str">
        <f t="shared" ca="1" si="147"/>
        <v>-0.624691664086078-1.16871590144744i</v>
      </c>
      <c r="DT147" s="223" t="str">
        <f t="shared" ca="1" si="148"/>
        <v>-1.32160234955131+0.0974872460130682i</v>
      </c>
      <c r="DU147" s="223" t="str">
        <f t="shared" ca="1" si="149"/>
        <v>-0.446444081362445+1.24772762079357i</v>
      </c>
      <c r="DV147" s="223" t="str">
        <f t="shared" ca="1" si="150"/>
        <v>0.959767177229166+0.913774315128361i</v>
      </c>
      <c r="DW147" s="223" t="str">
        <f t="shared" ca="1" si="151"/>
        <v>1.22431870544087-0.507129412460308i</v>
      </c>
      <c r="DX147" s="223" t="str">
        <f t="shared" ca="1" si="152"/>
        <v>0.0325218646783043-1.32479389408036i</v>
      </c>
      <c r="DY147" s="223" t="str">
        <f t="shared" ca="1" si="153"/>
        <v>-1.1979602990886-0.566593024385495i</v>
      </c>
      <c r="DZ147" s="223" t="str">
        <f t="shared" ca="1" si="154"/>
        <v>-1.00344787613527+0.86558009066427i</v>
      </c>
      <c r="EA147" s="223" t="str">
        <f t="shared" ca="1" si="155"/>
        <v>0.384683227367443+1.2681306510202i</v>
      </c>
      <c r="EB147" s="223" t="str">
        <f t="shared" ca="1" si="156"/>
        <v>1.3152269492034+0.162217772034603i</v>
      </c>
      <c r="EC147" s="223" t="str">
        <f t="shared" ca="1" si="157"/>
        <v>0.681285366852491-1.13665596483167i</v>
      </c>
      <c r="ED147" s="223" t="str">
        <f t="shared" ca="1" si="158"/>
        <v>-0.763056994652039-1.08345768555461i</v>
      </c>
      <c r="EE147" s="223" t="str">
        <f t="shared" ca="1" si="159"/>
        <v>-1.29972980519948+0.258532332505785i</v>
      </c>
      <c r="EF147" s="223" t="str">
        <f t="shared" ca="1" si="160"/>
        <v>-0.290351433568916+1.29299364982943i</v>
      </c>
      <c r="EG147" s="223" t="str">
        <f t="shared" ca="1" si="161"/>
        <v>1.06440501227407+0.789416558808201i</v>
      </c>
      <c r="EH147" s="223" t="str">
        <f t="shared" ca="1" si="162"/>
        <v>1.15303320518381-0.653185242651953i</v>
      </c>
      <c r="EI147" s="223" t="str">
        <f t="shared" ca="1" si="163"/>
        <v>-0.129891629953911-1.3188118508501i</v>
      </c>
      <c r="EJ147" s="223" t="str">
        <f t="shared" ca="1" si="164"/>
        <v>-1.25830811478536-0.415688852075757i</v>
      </c>
      <c r="EK147" s="223" t="str">
        <f t="shared" ca="1" si="165"/>
        <v>-0.889945237763599+0.981903257585308i</v>
      </c>
      <c r="EL147" s="223" t="str">
        <f t="shared" ca="1" si="166"/>
        <v>0.537022959697754+1.21150438473503i</v>
      </c>
      <c r="EM147" s="223" t="str">
        <f t="shared" ca="1" si="167"/>
        <v>1.32519301744114+3.70149138164317E-13i</v>
      </c>
      <c r="EN147" s="223"/>
      <c r="EO147" s="223"/>
      <c r="EP147" s="223"/>
    </row>
    <row r="148" spans="1:146" ht="15.75" thickBot="1">
      <c r="A148" s="257">
        <f t="shared" si="168"/>
        <v>9.3750000000000051E-4</v>
      </c>
      <c r="B148" s="256">
        <v>48</v>
      </c>
      <c r="C148" s="230">
        <f t="shared" si="169"/>
        <v>9600</v>
      </c>
      <c r="D148" s="229">
        <f t="shared" si="170"/>
        <v>60318.578948924027</v>
      </c>
      <c r="E148" s="229" t="str">
        <f t="shared" si="171"/>
        <v>60318.578948924i</v>
      </c>
      <c r="F148" s="229" t="str">
        <f t="shared" si="177"/>
        <v>2.78775171405893-0.452618467166407i</v>
      </c>
      <c r="G148" s="229" t="str">
        <f t="shared" si="178"/>
        <v>-0.237032496823908+0.0643707516935762i</v>
      </c>
      <c r="H148" s="229" t="str">
        <f t="shared" si="179"/>
        <v>0.588920385299125+0.0325478978673177i</v>
      </c>
      <c r="I148" s="229" t="str">
        <f t="shared" si="174"/>
        <v>-0.346721993790364-0.08087826661083i</v>
      </c>
      <c r="J148" s="255" t="str">
        <f ca="1">IMPRODUCT(1/N_FFT2,BK100)</f>
        <v>0.00547994631954574-1.90633629372061E-06i</v>
      </c>
      <c r="K148" s="254" t="str">
        <f t="shared" ca="1" si="175"/>
        <v>-0.00190017209495208-0.000442547590724663i</v>
      </c>
      <c r="N148" s="246">
        <f t="shared" ca="1" si="176"/>
        <v>1.3422879977634401</v>
      </c>
      <c r="O148" s="223">
        <f t="shared" ca="1" si="39"/>
        <v>-1.3247120022365597</v>
      </c>
      <c r="P148" s="223" t="str">
        <f t="shared" ca="1" si="40"/>
        <v>-0.50694533591112+1.2238743053384i</v>
      </c>
      <c r="Q148" s="223" t="str">
        <f t="shared" ca="1" si="41"/>
        <v>0.936712839900676+0.936712839900685i</v>
      </c>
      <c r="R148" s="223" t="str">
        <f t="shared" ca="1" si="42"/>
        <v>1.2238743053384-0.50694533591112i</v>
      </c>
      <c r="S148" s="223" t="str">
        <f t="shared" ca="1" si="43"/>
        <v>2.43445329410854E-16-1.32471200223656i</v>
      </c>
      <c r="T148" s="223" t="str">
        <f t="shared" ca="1" si="44"/>
        <v>-1.2238743053384-0.50694533591112i</v>
      </c>
      <c r="U148" s="223" t="str">
        <f t="shared" ca="1" si="45"/>
        <v>-0.936712839900685+0.936712839900676i</v>
      </c>
      <c r="V148" s="223" t="str">
        <f t="shared" ca="1" si="46"/>
        <v>0.50694533591112+1.2238743053384i</v>
      </c>
      <c r="W148" s="223" t="str">
        <f t="shared" ca="1" si="47"/>
        <v>1.32471200223656+4.86890658821708E-16i</v>
      </c>
      <c r="X148" s="223" t="str">
        <f t="shared" ca="1" si="48"/>
        <v>0.506945335911059-1.22387430533843i</v>
      </c>
      <c r="Y148" s="223" t="str">
        <f t="shared" ca="1" si="49"/>
        <v>-0.936712839900657-0.936712839900703i</v>
      </c>
      <c r="Z148" s="223" t="str">
        <f t="shared" ca="1" si="50"/>
        <v>-1.2238743053384+0.506945335911121i</v>
      </c>
      <c r="AA148" s="223" t="str">
        <f t="shared" ca="1" si="51"/>
        <v>3.92734048437122E-14+1.32471200223656i</v>
      </c>
      <c r="AB148" s="223" t="str">
        <f t="shared" ca="1" si="52"/>
        <v>1.22387430533838+0.506945335911168i</v>
      </c>
      <c r="AC148" s="223" t="str">
        <f t="shared" ca="1" si="53"/>
        <v>0.936712839900693-0.936712839900668i</v>
      </c>
      <c r="AD148" s="223" t="str">
        <f t="shared" ca="1" si="54"/>
        <v>-0.506945335911135-1.2238743053384i</v>
      </c>
      <c r="AE148" s="223" t="str">
        <f t="shared" ca="1" si="55"/>
        <v>-1.32471200223656+5.55020880921608E-14i</v>
      </c>
      <c r="AF148" s="223" t="str">
        <f t="shared" ca="1" si="56"/>
        <v>-0.506945335911157+1.22387430533839i</v>
      </c>
      <c r="AG148" s="223" t="str">
        <f t="shared" ca="1" si="57"/>
        <v>0.936712839900676+0.936712839900685i</v>
      </c>
      <c r="AH148" s="223" t="str">
        <f t="shared" ca="1" si="58"/>
        <v>1.22387430533839-0.506945335911145i</v>
      </c>
      <c r="AI148" s="223" t="str">
        <f t="shared" ca="1" si="59"/>
        <v>6.47525797330841E-14-1.32471200223656i</v>
      </c>
      <c r="AJ148" s="223" t="str">
        <f t="shared" ca="1" si="60"/>
        <v>-1.22387430533839-0.506945335911143i</v>
      </c>
      <c r="AK148" s="223" t="str">
        <f t="shared" ca="1" si="61"/>
        <v>-0.936712839900674+0.936712839900686i</v>
      </c>
      <c r="AL148" s="223" t="str">
        <f t="shared" ca="1" si="62"/>
        <v>0.50694533591116+1.22387430533839i</v>
      </c>
      <c r="AM148" s="223" t="str">
        <f t="shared" ca="1" si="63"/>
        <v>1.32471200223656+5.32302189354524E-14i</v>
      </c>
      <c r="AN148" s="223" t="str">
        <f t="shared" ca="1" si="64"/>
        <v>0.506945335911132-1.2238743053384i</v>
      </c>
      <c r="AO148" s="223" t="str">
        <f t="shared" ca="1" si="65"/>
        <v>-0.936712839900696-0.936712839900665i</v>
      </c>
      <c r="AP148" s="223" t="str">
        <f t="shared" ca="1" si="66"/>
        <v>-1.22387430533838+0.506945335911171i</v>
      </c>
      <c r="AQ148" s="223" t="str">
        <f t="shared" ca="1" si="67"/>
        <v>-3.70015356870037E-14+1.32471200223656i</v>
      </c>
      <c r="AR148" s="223" t="str">
        <f t="shared" ca="1" si="68"/>
        <v>-3.70015356870037E-14+1.32471200223656i</v>
      </c>
      <c r="AS148" s="223" t="str">
        <f t="shared" ca="1" si="69"/>
        <v>0.936712839900654-0.936712839900706i</v>
      </c>
      <c r="AT148" s="223" t="str">
        <f t="shared" ca="1" si="70"/>
        <v>-0.506945335911059-1.22387430533843i</v>
      </c>
      <c r="AU148" s="223" t="str">
        <f t="shared" ca="1" si="71"/>
        <v>-1.32471200223656-2.07728524385549E-14i</v>
      </c>
      <c r="AV148" s="223" t="str">
        <f t="shared" ca="1" si="72"/>
        <v>-0.506945335911107+1.22387430533841i</v>
      </c>
      <c r="AW148" s="223" t="str">
        <f t="shared" ca="1" si="73"/>
        <v>0.936712839900711+0.936712839900649i</v>
      </c>
      <c r="AX148" s="223" t="str">
        <f t="shared" ca="1" si="74"/>
        <v>1.22387430533842-0.506945335911075i</v>
      </c>
      <c r="AY148" s="223" t="str">
        <f t="shared" ca="1" si="75"/>
        <v>1.39568140917403E-14-1.32471200223656i</v>
      </c>
      <c r="AZ148" s="223" t="str">
        <f t="shared" ca="1" si="76"/>
        <v>-1.22387430533841-0.506945335911091i</v>
      </c>
      <c r="BA148" s="223" t="str">
        <f t="shared" ca="1" si="77"/>
        <v>-0.936712839900731+0.936712839900629i</v>
      </c>
      <c r="BB148" s="223" t="str">
        <f t="shared" ca="1" si="78"/>
        <v>0.50694533591109+1.22387430533841i</v>
      </c>
      <c r="BC148" s="223" t="str">
        <f t="shared" ca="1" si="79"/>
        <v>1.32471200223656-2.27186915670849E-15i</v>
      </c>
      <c r="BD148" s="223" t="str">
        <f t="shared" ca="1" si="80"/>
        <v>0.506945335911086-1.22387430533842i</v>
      </c>
      <c r="BE148" s="223" t="str">
        <f t="shared" ca="1" si="81"/>
        <v>-0.936712839900641-0.936712839900719i</v>
      </c>
      <c r="BF148" s="223" t="str">
        <f t="shared" ca="1" si="82"/>
        <v>-1.22387430533841+0.506945335911096i</v>
      </c>
      <c r="BG148" s="223" t="str">
        <f t="shared" ca="1" si="83"/>
        <v>1.85005524051572E-14+1.32471200223656i</v>
      </c>
      <c r="BH148" s="223" t="str">
        <f t="shared" ca="1" si="84"/>
        <v>1.22387430533842+0.50694533591107i</v>
      </c>
      <c r="BI148" s="223" t="str">
        <f t="shared" ca="1" si="85"/>
        <v>0.936712839900715-0.936712839900645i</v>
      </c>
      <c r="BJ148" s="223" t="str">
        <f t="shared" ca="1" si="86"/>
        <v>-0.506945335911111-1.22387430533841i</v>
      </c>
      <c r="BK148" s="223" t="str">
        <f t="shared" ca="1" si="87"/>
        <v>-1.32471200223656+2.53165907519719E-14i</v>
      </c>
      <c r="BL148" s="223" t="str">
        <f t="shared" ca="1" si="88"/>
        <v>-0.506945335911177+1.22387430533838i</v>
      </c>
      <c r="BM148" s="223" t="str">
        <f t="shared" ca="1" si="89"/>
        <v>0.936712839900657+0.936712839900703i</v>
      </c>
      <c r="BN148" s="223" t="str">
        <f t="shared" ca="1" si="90"/>
        <v>1.2238743053384-0.506945335911125i</v>
      </c>
      <c r="BO148" s="223" t="str">
        <f t="shared" ca="1" si="91"/>
        <v>-4.15452740004206E-14-1.32471200223656i</v>
      </c>
      <c r="BP148" s="223" t="str">
        <f t="shared" ca="1" si="92"/>
        <v>-1.22387430533838-0.506945335911171i</v>
      </c>
      <c r="BQ148" s="223" t="str">
        <f t="shared" ca="1" si="93"/>
        <v>-0.936712839900692+0.936712839900669i</v>
      </c>
      <c r="BR148" s="223" t="str">
        <f t="shared" ca="1" si="94"/>
        <v>0.506945335911141+1.22387430533839i</v>
      </c>
      <c r="BS148" s="223" t="str">
        <f t="shared" ca="1" si="95"/>
        <v>1.32471200223656-5.77739572488694E-14i</v>
      </c>
      <c r="BT148" s="223" t="str">
        <f t="shared" ca="1" si="96"/>
        <v>0.506945335911156-1.22387430533839i</v>
      </c>
      <c r="BU148" s="223" t="str">
        <f t="shared" ca="1" si="97"/>
        <v>-0.936712839900673-0.936712839900688i</v>
      </c>
      <c r="BV148" s="223" t="str">
        <f t="shared" ca="1" si="98"/>
        <v>-1.22387430533839+0.506945335911156i</v>
      </c>
      <c r="BW148" s="223" t="str">
        <f t="shared" ca="1" si="99"/>
        <v>-5.77743881255587E-14+1.32471200223656i</v>
      </c>
      <c r="BX148" s="223" t="str">
        <f t="shared" ca="1" si="100"/>
        <v>1.22387430533839+0.506945335911141i</v>
      </c>
      <c r="BY148" s="223" t="str">
        <f t="shared" ca="1" si="101"/>
        <v>0.936712839900676-0.936712839900685i</v>
      </c>
      <c r="BZ148" s="223" t="str">
        <f t="shared" ca="1" si="102"/>
        <v>-0.506945335911153-1.22387430533839i</v>
      </c>
      <c r="CA148" s="223" t="str">
        <f t="shared" ca="1" si="103"/>
        <v>-1.32471200223656-4.15457048771099E-14i</v>
      </c>
      <c r="CB148" s="223" t="str">
        <f t="shared" ca="1" si="104"/>
        <v>-0.506945335911125+1.2238743053384i</v>
      </c>
      <c r="CC148" s="223" t="str">
        <f t="shared" ca="1" si="105"/>
        <v>0.936712839900697+0.936712839900664i</v>
      </c>
      <c r="CD148" s="223" t="str">
        <f t="shared" ca="1" si="106"/>
        <v>1.22387430533838-0.506945335911168i</v>
      </c>
      <c r="CE148" s="223" t="str">
        <f t="shared" ca="1" si="107"/>
        <v>4.41423114319292E-14-1.32471200223656i</v>
      </c>
      <c r="CF148" s="223" t="str">
        <f t="shared" ca="1" si="108"/>
        <v>-1.22387430533841-0.506945335911111i</v>
      </c>
      <c r="CG148" s="223" t="str">
        <f t="shared" ca="1" si="109"/>
        <v>-0.936712839900653+0.936712839900707i</v>
      </c>
      <c r="CH148" s="223" t="str">
        <f t="shared" ca="1" si="110"/>
        <v>0.506945335911062+1.22387430533843i</v>
      </c>
      <c r="CI148" s="223" t="str">
        <f t="shared" ca="1" si="111"/>
        <v>1.32471200223656+2.79136281834805E-14i</v>
      </c>
      <c r="CJ148" s="223" t="str">
        <f t="shared" ca="1" si="112"/>
        <v>0.506945335911113-1.22387430533841i</v>
      </c>
      <c r="CK148" s="223" t="str">
        <f t="shared" ca="1" si="113"/>
        <v>-0.936712839900719-0.936712839900641i</v>
      </c>
      <c r="CL148" s="223" t="str">
        <f t="shared" ca="1" si="114"/>
        <v>-1.22387430533842+0.506945335911076i</v>
      </c>
      <c r="CM148" s="223" t="str">
        <f t="shared" ca="1" si="115"/>
        <v>-1.16849449350318E-14+1.32471200223656i</v>
      </c>
      <c r="CN148" s="223" t="str">
        <f t="shared" ca="1" si="116"/>
        <v>1.22387430533841+0.506945335911098i</v>
      </c>
      <c r="CO148" s="223" t="str">
        <f t="shared" ca="1" si="117"/>
        <v>0.936712839900723-0.936712839900637i</v>
      </c>
      <c r="CP148" s="223" t="str">
        <f t="shared" ca="1" si="118"/>
        <v>-0.506945335911091-1.22387430533841i</v>
      </c>
      <c r="CQ148" s="223" t="str">
        <f t="shared" ca="1" si="119"/>
        <v>-1.32471200223656+4.54373831341697E-15i</v>
      </c>
      <c r="CR148" s="223" t="str">
        <f t="shared" ca="1" si="120"/>
        <v>-0.506945335911083+1.22387430533842i</v>
      </c>
      <c r="CS148" s="223" t="str">
        <f t="shared" ca="1" si="121"/>
        <v>0.936712839900636+0.936712839900725i</v>
      </c>
      <c r="CT148" s="223" t="str">
        <f t="shared" ca="1" si="122"/>
        <v>1.22387430533841-0.506945335911107i</v>
      </c>
      <c r="CU148" s="223" t="str">
        <f t="shared" ca="1" si="123"/>
        <v>-2.07724215618657E-14-1.32471200223656i</v>
      </c>
      <c r="CV148" s="223" t="str">
        <f t="shared" ca="1" si="124"/>
        <v>-1.22387430533857-0.506945335910703i</v>
      </c>
      <c r="CW148" s="223" t="str">
        <f t="shared" ca="1" si="125"/>
        <v>-0.936712839900527+0.936712839900833i</v>
      </c>
      <c r="CX148" s="223" t="str">
        <f t="shared" ca="1" si="126"/>
        <v>0.506945335911104+1.22387430533841i</v>
      </c>
      <c r="CY148" s="223" t="str">
        <f t="shared" ca="1" si="127"/>
        <v>1.32471200223656+2.26552952435439E-13i</v>
      </c>
      <c r="CZ148" s="223" t="str">
        <f t="shared" ca="1" si="128"/>
        <v>0.50694533591154-1.22387430533823i</v>
      </c>
      <c r="DA148" s="223" t="str">
        <f t="shared" ca="1" si="129"/>
        <v>-0.936712839901125-0.936712839900236i</v>
      </c>
      <c r="DB148" s="223" t="str">
        <f t="shared" ca="1" si="130"/>
        <v>-1.22387430533825+0.506945335911484i</v>
      </c>
      <c r="DC148" s="223" t="str">
        <f t="shared" ca="1" si="131"/>
        <v>1.85006816681641E-13+1.32471200223656i</v>
      </c>
      <c r="DD148" s="223" t="str">
        <f t="shared" ca="1" si="132"/>
        <v>1.22387430533839+0.50694533591116i</v>
      </c>
      <c r="DE148" s="223" t="str">
        <f t="shared" ca="1" si="133"/>
        <v>0.936712839900877-0.936712839900484i</v>
      </c>
      <c r="DF148" s="223" t="str">
        <f t="shared" ca="1" si="134"/>
        <v>-0.506945335910647-1.2238743053386i</v>
      </c>
      <c r="DG148" s="223" t="str">
        <f t="shared" ca="1" si="135"/>
        <v>-1.32471200223656+5.96566585798719E-13i</v>
      </c>
      <c r="DH148" s="223" t="str">
        <f t="shared" ca="1" si="136"/>
        <v>-0.50694533591078+1.22387430533854i</v>
      </c>
      <c r="DI148" s="223" t="str">
        <f t="shared" ca="1" si="137"/>
        <v>0.936712839900775+0.936712839900586i</v>
      </c>
      <c r="DJ148" s="223" t="str">
        <f t="shared" ca="1" si="138"/>
        <v>1.22387430533844-0.506945335911027i</v>
      </c>
      <c r="DK148" s="223" t="str">
        <f t="shared" ca="1" si="139"/>
        <v>3.28469221116238E-13-1.32471200223656i</v>
      </c>
      <c r="DL148" s="223" t="str">
        <f t="shared" ca="1" si="140"/>
        <v>-1.22387430533819-0.506945335911634i</v>
      </c>
      <c r="DM148" s="223" t="str">
        <f t="shared" ca="1" si="141"/>
        <v>-0.936712839900294+0.936712839901066i</v>
      </c>
      <c r="DN148" s="223" t="str">
        <f t="shared" ca="1" si="142"/>
        <v>0.506945335911408+1.22387430533828i</v>
      </c>
      <c r="DO148" s="223" t="str">
        <f t="shared" ca="1" si="143"/>
        <v>1.32471200223656-8.30905480008413E-14i</v>
      </c>
      <c r="DP148" s="223" t="str">
        <f t="shared" ca="1" si="144"/>
        <v>0.506945335911254-1.22387430533835i</v>
      </c>
      <c r="DQ148" s="223" t="str">
        <f t="shared" ca="1" si="145"/>
        <v>-0.936712839900412-0.936712839900948i</v>
      </c>
      <c r="DR148" s="223" t="str">
        <f t="shared" ca="1" si="146"/>
        <v>-1.22387430533863+0.50694533591057i</v>
      </c>
      <c r="DS148" s="223" t="str">
        <f t="shared" ca="1" si="147"/>
        <v>4.9465031711792E-13+1.32471200223656i</v>
      </c>
      <c r="DT148" s="223" t="str">
        <f t="shared" ca="1" si="148"/>
        <v>1.2238743053385+0.506945335910874i</v>
      </c>
      <c r="DU148" s="223" t="str">
        <f t="shared" ca="1" si="149"/>
        <v>0.936712839900644-0.936712839900717i</v>
      </c>
      <c r="DV148" s="223" t="str">
        <f t="shared" ca="1" si="150"/>
        <v>-0.506945335910933-1.22387430533848i</v>
      </c>
      <c r="DW148" s="223" t="str">
        <f t="shared" ca="1" si="151"/>
        <v>-1.32471200223656-4.11560199993768E-13i</v>
      </c>
      <c r="DX148" s="223" t="str">
        <f t="shared" ca="1" si="152"/>
        <v>-0.506945335911728+1.22387430533815i</v>
      </c>
      <c r="DY148" s="223" t="str">
        <f t="shared" ca="1" si="153"/>
        <v>0.936712839900994+0.936712839900367i</v>
      </c>
      <c r="DZ148" s="223" t="str">
        <f t="shared" ca="1" si="154"/>
        <v>1.22387430533831-0.506945335911331i</v>
      </c>
      <c r="EA148" s="223" t="str">
        <f t="shared" ca="1" si="155"/>
        <v>1.88257206799573E-14-1.32471200223656i</v>
      </c>
      <c r="EB148" s="223" t="str">
        <f t="shared" ca="1" si="156"/>
        <v>-1.22387430533831-0.506945335911331i</v>
      </c>
      <c r="EC148" s="223" t="str">
        <f t="shared" ca="1" si="157"/>
        <v>-0.93671283990102+0.93671283990034i</v>
      </c>
      <c r="ED148" s="223" t="str">
        <f t="shared" ca="1" si="158"/>
        <v>0.506945335911694+1.22387430533817i</v>
      </c>
      <c r="EE148" s="223" t="str">
        <f t="shared" ca="1" si="159"/>
        <v>1.32471200223656-4.1155933824039E-13i</v>
      </c>
      <c r="EF148" s="223" t="str">
        <f t="shared" ca="1" si="160"/>
        <v>0.506945335910968-1.22387430533846i</v>
      </c>
      <c r="EG148" s="223" t="str">
        <f t="shared" ca="1" si="161"/>
        <v>-0.936712839900644-0.936712839900717i</v>
      </c>
      <c r="EH148" s="223" t="str">
        <f t="shared" ca="1" si="162"/>
        <v>-1.22387430533852+0.506945335910839i</v>
      </c>
      <c r="EI148" s="223" t="str">
        <f t="shared" ca="1" si="163"/>
        <v>-5.13476468674567E-13+1.32471200223656i</v>
      </c>
      <c r="EJ148" s="223" t="str">
        <f t="shared" ca="1" si="164"/>
        <v>1.22387430533863+0.50694533591057i</v>
      </c>
      <c r="EK148" s="223" t="str">
        <f t="shared" ca="1" si="165"/>
        <v>0.936712839900439-0.936712839900922i</v>
      </c>
      <c r="EL148" s="223" t="str">
        <f t="shared" ca="1" si="166"/>
        <v>-0.506945335911237-1.22387430533835i</v>
      </c>
      <c r="EM148" s="223" t="str">
        <f t="shared" ca="1" si="167"/>
        <v>-1.32471200223656-8.30914097542197E-14i</v>
      </c>
      <c r="EN148" s="223"/>
      <c r="EO148" s="223"/>
      <c r="EP148" s="223"/>
    </row>
    <row r="149" spans="1:146" ht="15.75" thickBot="1">
      <c r="A149" s="257">
        <f t="shared" si="168"/>
        <v>9.5703125000000052E-4</v>
      </c>
      <c r="B149" s="256">
        <v>49</v>
      </c>
      <c r="C149" s="230">
        <f t="shared" si="169"/>
        <v>9800</v>
      </c>
      <c r="D149" s="229">
        <f t="shared" si="170"/>
        <v>61575.216010359945</v>
      </c>
      <c r="E149" s="229" t="str">
        <f t="shared" si="171"/>
        <v>61575.2160103599i</v>
      </c>
      <c r="F149" s="229" t="str">
        <f t="shared" si="177"/>
        <v>2.78536794726676-0.459459240281334i</v>
      </c>
      <c r="G149" s="229" t="str">
        <f t="shared" si="178"/>
        <v>-0.236545999415122+0.0655127432210219i</v>
      </c>
      <c r="H149" s="229" t="str">
        <f t="shared" si="179"/>
        <v>0.589169332323808+0.0336450367526692i</v>
      </c>
      <c r="I149" s="229" t="str">
        <f t="shared" si="174"/>
        <v>-0.346947627315333-0.0826775153567785i</v>
      </c>
      <c r="J149" s="255" t="str">
        <f ca="1">IMPRODUCT(1/N_FFT2,BL100)</f>
        <v>-0.00803104813106484-0.000142205067467594i</v>
      </c>
      <c r="K149" s="254" t="str">
        <f t="shared" ca="1" si="175"/>
        <v>0.00277459593227882+0.000713324815937239i</v>
      </c>
      <c r="N149" s="246">
        <f t="shared" ca="1" si="176"/>
        <v>1.3428351196776873</v>
      </c>
      <c r="O149" s="223">
        <f t="shared" ca="1" si="39"/>
        <v>-1.3241648803223125</v>
      </c>
      <c r="P149" s="223" t="str">
        <f t="shared" ca="1" si="40"/>
        <v>-0.476560367981951+1.23543629781058i</v>
      </c>
      <c r="Q149" s="223" t="str">
        <f t="shared" ca="1" si="41"/>
        <v>0.981141458230336+0.889254783074375i</v>
      </c>
      <c r="R149" s="223" t="str">
        <f t="shared" ca="1" si="42"/>
        <v>1.18277624989354-0.59535953252365i</v>
      </c>
      <c r="S149" s="223" t="str">
        <f t="shared" ca="1" si="43"/>
        <v>-0.129790854894027-1.31778866449248i</v>
      </c>
      <c r="T149" s="223" t="str">
        <f t="shared" ca="1" si="44"/>
        <v>-1.27619841882153-0.353171666582188i</v>
      </c>
      <c r="U149" s="223" t="str">
        <f t="shared" ca="1" si="45"/>
        <v>-0.788804098241303+1.06357920479705i</v>
      </c>
      <c r="V149" s="223" t="str">
        <f t="shared" ca="1" si="46"/>
        <v>0.708425059310521+1.11872542011876i</v>
      </c>
      <c r="W149" s="223" t="str">
        <f t="shared" ca="1" si="47"/>
        <v>1.29872142344703-0.258331752904526i</v>
      </c>
      <c r="X149" s="223" t="str">
        <f t="shared" ca="1" si="48"/>
        <v>0.226381728969941-1.30467005141821i</v>
      </c>
      <c r="Y149" s="223" t="str">
        <f t="shared" ca="1" si="49"/>
        <v>-1.13577410221002-0.680756798738021i</v>
      </c>
      <c r="Z149" s="223" t="str">
        <f t="shared" ca="1" si="50"/>
        <v>-1.04390065299068+0.814668065511734i</v>
      </c>
      <c r="AA149" s="223" t="str">
        <f t="shared" ca="1" si="51"/>
        <v>0.384384774916041+1.26714678514044i</v>
      </c>
      <c r="AB149" s="223" t="str">
        <f t="shared" ca="1" si="52"/>
        <v>1.32057699821453+0.0974116115548574i</v>
      </c>
      <c r="AC149" s="223" t="str">
        <f t="shared" ca="1" si="53"/>
        <v>0.566153439123303-1.19703087414146i</v>
      </c>
      <c r="AD149" s="223" t="str">
        <f t="shared" ca="1" si="54"/>
        <v>-0.913065372899102-0.959022551920249i</v>
      </c>
      <c r="AE149" s="223" t="str">
        <f t="shared" ca="1" si="55"/>
        <v>-1.22336883060003+0.50673596141907i</v>
      </c>
      <c r="AF149" s="223" t="str">
        <f t="shared" ca="1" si="56"/>
        <v>0.0324966329299717+1.32376606661722i</v>
      </c>
      <c r="AG149" s="223" t="str">
        <f t="shared" ca="1" si="57"/>
        <v>1.24675958439127+0.446097712398872i</v>
      </c>
      <c r="AH149" s="223" t="str">
        <f t="shared" ca="1" si="58"/>
        <v>0.864908539419682-1.00266936161325i</v>
      </c>
      <c r="AI149" s="223" t="str">
        <f t="shared" ca="1" si="59"/>
        <v>-0.624207003603579-1.16780916545951i</v>
      </c>
      <c r="AJ149" s="223" t="str">
        <f t="shared" ca="1" si="60"/>
        <v>-1.31420654415425+0.162091917075345i</v>
      </c>
      <c r="AK149" s="223" t="str">
        <f t="shared" ca="1" si="61"/>
        <v>-0.32174582084235+1.28448131829524i</v>
      </c>
      <c r="AL149" s="223" t="str">
        <f t="shared" ca="1" si="62"/>
        <v>1.08261709626022+0.762464984877401i</v>
      </c>
      <c r="AM149" s="223" t="str">
        <f t="shared" ca="1" si="63"/>
        <v>1.10100285966626-0.735666591117014i</v>
      </c>
      <c r="AN149" s="223" t="str">
        <f t="shared" ca="1" si="64"/>
        <v>-0.290126167450832-1.29199049425268i</v>
      </c>
      <c r="AO149" s="223" t="str">
        <f t="shared" ca="1" si="65"/>
        <v>-1.30983279493516-0.194295341146832i</v>
      </c>
      <c r="AP149" s="223" t="str">
        <f t="shared" ca="1" si="66"/>
        <v>-0.652678475725098+1.15213863645143i</v>
      </c>
      <c r="AQ149" s="223" t="str">
        <f t="shared" ca="1" si="67"/>
        <v>0.840041307201834+1.02359329446496i</v>
      </c>
      <c r="AR149" s="223" t="str">
        <f t="shared" ca="1" si="68"/>
        <v>0.840041307201834+1.02359329446496i</v>
      </c>
      <c r="AS149" s="223" t="str">
        <f t="shared" ca="1" si="69"/>
        <v>0.0649736911034332-1.32256986573239i</v>
      </c>
      <c r="AT149" s="223" t="str">
        <f t="shared" ca="1" si="70"/>
        <v>-1.21056445175064-0.536606316061103i</v>
      </c>
      <c r="AU149" s="223" t="str">
        <f t="shared" ca="1" si="71"/>
        <v>-0.936325966284951+0.93632596628501i</v>
      </c>
      <c r="AV149" s="223" t="str">
        <f t="shared" ca="1" si="72"/>
        <v>0.536606316061058+1.21056445175066i</v>
      </c>
      <c r="AW149" s="223" t="str">
        <f t="shared" ca="1" si="73"/>
        <v>1.32256986573239-0.0649736911035255i</v>
      </c>
      <c r="AX149" s="223" t="str">
        <f t="shared" ca="1" si="74"/>
        <v>0.415366344234586-1.25733186961764i</v>
      </c>
      <c r="AY149" s="223" t="str">
        <f t="shared" ca="1" si="75"/>
        <v>-1.02359329446493-0.840041307201872i</v>
      </c>
      <c r="AZ149" s="223" t="str">
        <f t="shared" ca="1" si="76"/>
        <v>-1.15213863645146+0.652678475725056i</v>
      </c>
      <c r="BA149" s="223" t="str">
        <f t="shared" ca="1" si="77"/>
        <v>0.194295341146794+1.30983279493516i</v>
      </c>
      <c r="BB149" s="223" t="str">
        <f t="shared" ca="1" si="78"/>
        <v>1.2919904942527+0.290126167450746i</v>
      </c>
      <c r="BC149" s="223" t="str">
        <f t="shared" ca="1" si="79"/>
        <v>0.735666591117051-1.10100285966623i</v>
      </c>
      <c r="BD149" s="223" t="str">
        <f t="shared" ca="1" si="80"/>
        <v>-0.762464984877361-1.08261709626025i</v>
      </c>
      <c r="BE149" s="223" t="str">
        <f t="shared" ca="1" si="81"/>
        <v>-1.28448131829525+0.321745820842302i</v>
      </c>
      <c r="BF149" s="223" t="str">
        <f t="shared" ca="1" si="82"/>
        <v>-0.162091917075388+1.31420654415424i</v>
      </c>
      <c r="BG149" s="223" t="str">
        <f t="shared" ca="1" si="83"/>
        <v>1.16780916545956+0.624207003603501i</v>
      </c>
      <c r="BH149" s="223" t="str">
        <f t="shared" ca="1" si="84"/>
        <v>1.00266936161328-0.864908539419649i</v>
      </c>
      <c r="BI149" s="223" t="str">
        <f t="shared" ca="1" si="85"/>
        <v>-0.44609771239895-1.24675958439124i</v>
      </c>
      <c r="BJ149" s="223" t="str">
        <f t="shared" ca="1" si="86"/>
        <v>-1.32376606661722-0.032496632930011i</v>
      </c>
      <c r="BK149" s="223" t="str">
        <f t="shared" ca="1" si="87"/>
        <v>-0.506735961418989+1.22336883060007i</v>
      </c>
      <c r="BL149" s="223" t="str">
        <f t="shared" ca="1" si="88"/>
        <v>0.959022551920219+0.913065372899134i</v>
      </c>
      <c r="BM149" s="223" t="str">
        <f t="shared" ca="1" si="89"/>
        <v>1.19703087414148-0.566153439123259i</v>
      </c>
      <c r="BN149" s="223" t="str">
        <f t="shared" ca="1" si="90"/>
        <v>-0.0974116115549403-1.32057699821452i</v>
      </c>
      <c r="BO149" s="223" t="str">
        <f t="shared" ca="1" si="91"/>
        <v>-1.26714678514043-0.384384774916081i</v>
      </c>
      <c r="BP149" s="223" t="str">
        <f t="shared" ca="1" si="92"/>
        <v>-0.814668065511663+1.04390065299074i</v>
      </c>
      <c r="BQ149" s="223" t="str">
        <f t="shared" ca="1" si="93"/>
        <v>0.680756798737981+1.13577410221004i</v>
      </c>
      <c r="BR149" s="223" t="str">
        <f t="shared" ca="1" si="94"/>
        <v>1.30467005141819-0.226381728970023i</v>
      </c>
      <c r="BS149" s="223" t="str">
        <f t="shared" ca="1" si="95"/>
        <v>0.258331752904524-1.29872142344703i</v>
      </c>
      <c r="BT149" s="223" t="str">
        <f t="shared" ca="1" si="96"/>
        <v>-1.11872542011873-0.708425059310566i</v>
      </c>
      <c r="BU149" s="223" t="str">
        <f t="shared" ca="1" si="97"/>
        <v>-1.06357920479703+0.788804098241339i</v>
      </c>
      <c r="BV149" s="223" t="str">
        <f t="shared" ca="1" si="98"/>
        <v>0.353171666582164+1.27619841882153i</v>
      </c>
      <c r="BW149" s="223" t="str">
        <f t="shared" ca="1" si="99"/>
        <v>1.31778866449249+0.129790854893975i</v>
      </c>
      <c r="BX149" s="223" t="str">
        <f t="shared" ca="1" si="100"/>
        <v>0.595359532523652-1.18277624989354i</v>
      </c>
      <c r="BY149" s="223" t="str">
        <f t="shared" ca="1" si="101"/>
        <v>-0.889254783074333-0.981141458230374i</v>
      </c>
      <c r="BZ149" s="223" t="str">
        <f t="shared" ca="1" si="102"/>
        <v>-1.23543629781058+0.476560367981956i</v>
      </c>
      <c r="CA149" s="223" t="str">
        <f t="shared" ca="1" si="103"/>
        <v>-4.86662289564982E-14+1.32416488032231i</v>
      </c>
      <c r="CB149" s="223" t="str">
        <f t="shared" ca="1" si="104"/>
        <v>1.23543629781059+0.476560367981924i</v>
      </c>
      <c r="CC149" s="223" t="str">
        <f t="shared" ca="1" si="105"/>
        <v>0.889254783074404-0.98114145823031i</v>
      </c>
      <c r="CD149" s="223" t="str">
        <f t="shared" ca="1" si="106"/>
        <v>-0.5953595325237-1.18277624989351i</v>
      </c>
      <c r="CE149" s="223" t="str">
        <f t="shared" ca="1" si="107"/>
        <v>-1.31778866449248+0.129790854894028i</v>
      </c>
      <c r="CF149" s="223" t="str">
        <f t="shared" ca="1" si="108"/>
        <v>-0.353171666582239+1.27619841882151i</v>
      </c>
      <c r="CG149" s="223" t="str">
        <f t="shared" ca="1" si="109"/>
        <v>1.06357920479706+0.788804098241295i</v>
      </c>
      <c r="CH149" s="223" t="str">
        <f t="shared" ca="1" si="110"/>
        <v>1.11872542011878-0.708425059310484i</v>
      </c>
      <c r="CI149" s="223" t="str">
        <f t="shared" ca="1" si="111"/>
        <v>-0.258331752904557-1.29872142344702i</v>
      </c>
      <c r="CJ149" s="223" t="str">
        <f t="shared" ca="1" si="112"/>
        <v>-1.3046700514182-0.226381728969988i</v>
      </c>
      <c r="CK149" s="223" t="str">
        <f t="shared" ca="1" si="113"/>
        <v>-0.680756798737952+1.13577410221006i</v>
      </c>
      <c r="CL149" s="223" t="str">
        <f t="shared" ca="1" si="114"/>
        <v>0.814668065511691+1.04390065299072i</v>
      </c>
      <c r="CM149" s="223" t="str">
        <f t="shared" ca="1" si="115"/>
        <v>1.26714678514045-0.384384774916005i</v>
      </c>
      <c r="CN149" s="223" t="str">
        <f t="shared" ca="1" si="116"/>
        <v>0.0974116115548966-1.32057699821452i</v>
      </c>
      <c r="CO149" s="223" t="str">
        <f t="shared" ca="1" si="117"/>
        <v>-1.19703087414144-0.566153439123339i</v>
      </c>
      <c r="CP149" s="223" t="str">
        <f t="shared" ca="1" si="118"/>
        <v>-0.959022551920189+0.913065372899166i</v>
      </c>
      <c r="CQ149" s="223" t="str">
        <f t="shared" ca="1" si="119"/>
        <v>0.50673596141903+1.22336883060005i</v>
      </c>
      <c r="CR149" s="223" t="str">
        <f t="shared" ca="1" si="120"/>
        <v>1.32376606661721-0.0324966329300547i</v>
      </c>
      <c r="CS149" s="223" t="str">
        <f t="shared" ca="1" si="121"/>
        <v>0.446097712398918-1.24675958439126i</v>
      </c>
      <c r="CT149" s="223" t="str">
        <f t="shared" ca="1" si="122"/>
        <v>-1.0026693616133-0.864908539419624i</v>
      </c>
      <c r="CU149" s="223" t="str">
        <f t="shared" ca="1" si="123"/>
        <v>-1.16780916545941+0.62420700360378i</v>
      </c>
      <c r="CV149" s="223" t="str">
        <f t="shared" ca="1" si="124"/>
        <v>0.162091917075162+1.31420654415427i</v>
      </c>
      <c r="CW149" s="223" t="str">
        <f t="shared" ca="1" si="125"/>
        <v>1.2844813182951+0.321745820842918i</v>
      </c>
      <c r="CX149" s="223" t="str">
        <f t="shared" ca="1" si="126"/>
        <v>0.762464984877218-1.08261709626035i</v>
      </c>
      <c r="CY149" s="223" t="str">
        <f t="shared" ca="1" si="127"/>
        <v>-0.735666591116868-1.10100285966635i</v>
      </c>
      <c r="CZ149" s="223" t="str">
        <f t="shared" ca="1" si="128"/>
        <v>-1.29199049425255+0.290126167451432i</v>
      </c>
      <c r="DA149" s="223" t="str">
        <f t="shared" ca="1" si="129"/>
        <v>-0.194295341146621+1.30983279493519i</v>
      </c>
      <c r="DB149" s="223" t="str">
        <f t="shared" ca="1" si="130"/>
        <v>1.15213863645134+0.652678475725255i</v>
      </c>
      <c r="DC149" s="223" t="str">
        <f t="shared" ca="1" si="131"/>
        <v>1.02359329446458-0.840041307202306i</v>
      </c>
      <c r="DD149" s="223" t="str">
        <f t="shared" ca="1" si="132"/>
        <v>-0.415366344234743-1.25733186961759i</v>
      </c>
      <c r="DE149" s="223" t="str">
        <f t="shared" ca="1" si="133"/>
        <v>-1.32256986573238-0.0649736911037543i</v>
      </c>
      <c r="DF149" s="223" t="str">
        <f t="shared" ca="1" si="134"/>
        <v>-0.536606316060537+1.21056445175089i</v>
      </c>
      <c r="DG149" s="223" t="str">
        <f t="shared" ca="1" si="135"/>
        <v>0.936325966285075+0.936325966284886i</v>
      </c>
      <c r="DH149" s="223" t="str">
        <f t="shared" ca="1" si="136"/>
        <v>1.21056445175079-0.536606316060782i</v>
      </c>
      <c r="DI149" s="223" t="str">
        <f t="shared" ca="1" si="137"/>
        <v>-0.0649736911040031-1.32256986573236i</v>
      </c>
      <c r="DJ149" s="223" t="str">
        <f t="shared" ca="1" si="138"/>
        <v>-1.25733186961767-0.415366344234507i</v>
      </c>
      <c r="DK149" s="223" t="str">
        <f t="shared" ca="1" si="139"/>
        <v>-0.840041307202112+1.02359329446473i</v>
      </c>
      <c r="DL149" s="223" t="str">
        <f t="shared" ca="1" si="140"/>
        <v>0.652678475725472+1.15213863645122i</v>
      </c>
      <c r="DM149" s="223" t="str">
        <f t="shared" ca="1" si="141"/>
        <v>1.30983279493515-0.194295341146867i</v>
      </c>
      <c r="DN149" s="223" t="str">
        <f t="shared" ca="1" si="142"/>
        <v>0.290126167451188-1.2919904942526i</v>
      </c>
      <c r="DO149" s="223" t="str">
        <f t="shared" ca="1" si="143"/>
        <v>-1.1010028596665-0.735666591116645i</v>
      </c>
      <c r="DP149" s="223" t="str">
        <f t="shared" ca="1" si="144"/>
        <v>-1.08261709626019+0.762464984877436i</v>
      </c>
      <c r="DQ149" s="223" t="str">
        <f t="shared" ca="1" si="145"/>
        <v>0.321745820841881+1.28448131829536i</v>
      </c>
      <c r="DR149" s="223" t="str">
        <f t="shared" ca="1" si="146"/>
        <v>1.3142065441543+0.162091917074914i</v>
      </c>
      <c r="DS149" s="223" t="str">
        <f t="shared" ca="1" si="147"/>
        <v>0.624207003603545-1.16780916545953i</v>
      </c>
      <c r="DT149" s="223" t="str">
        <f t="shared" ca="1" si="148"/>
        <v>-0.864908539419313-1.00266936161357i</v>
      </c>
      <c r="DU149" s="223" t="str">
        <f t="shared" ca="1" si="149"/>
        <v>-1.24675958439113+0.446097712399277i</v>
      </c>
      <c r="DV149" s="223" t="str">
        <f t="shared" ca="1" si="150"/>
        <v>-0.032496632930069+1.32376606661721i</v>
      </c>
      <c r="DW149" s="223" t="str">
        <f t="shared" ca="1" si="151"/>
        <v>1.22336883059984+0.506735961419529i</v>
      </c>
      <c r="DX149" s="223" t="str">
        <f t="shared" ca="1" si="152"/>
        <v>0.91306537289889-0.959022551920451i</v>
      </c>
      <c r="DY149" s="223" t="str">
        <f t="shared" ca="1" si="153"/>
        <v>-0.566153439123206-1.1970308741415i</v>
      </c>
      <c r="DZ149" s="223" t="str">
        <f t="shared" ca="1" si="154"/>
        <v>-1.32057699821456+0.0974116115543569i</v>
      </c>
      <c r="EA149" s="223" t="str">
        <f t="shared" ca="1" si="155"/>
        <v>-0.384384774915731+1.26714678514053i</v>
      </c>
      <c r="EB149" s="223" t="str">
        <f t="shared" ca="1" si="156"/>
        <v>1.04390065299064+0.814668065511792i</v>
      </c>
      <c r="EC149" s="223" t="str">
        <f t="shared" ca="1" si="157"/>
        <v>1.13577410221032-0.680756798737503i</v>
      </c>
      <c r="ED149" s="223" t="str">
        <f t="shared" ca="1" si="158"/>
        <v>-0.226381728970253-1.30467005141815i</v>
      </c>
      <c r="EE149" s="223" t="str">
        <f t="shared" ca="1" si="159"/>
        <v>-1.298721423447-0.258331752904682i</v>
      </c>
      <c r="EF149" s="223" t="str">
        <f t="shared" ca="1" si="160"/>
        <v>-0.708425059311036+1.11872542011843i</v>
      </c>
      <c r="EG149" s="223" t="str">
        <f t="shared" ca="1" si="161"/>
        <v>0.788804098241511+1.0635792047969i</v>
      </c>
      <c r="EH149" s="223" t="str">
        <f t="shared" ca="1" si="162"/>
        <v>1.27619841882158-0.353171666581989i</v>
      </c>
      <c r="EI149" s="223" t="str">
        <f t="shared" ca="1" si="163"/>
        <v>0.129790854894679-1.31778866449242i</v>
      </c>
      <c r="EJ149" s="223" t="str">
        <f t="shared" ca="1" si="164"/>
        <v>-1.18277624989363-0.59535953252346i</v>
      </c>
      <c r="EK149" s="223" t="str">
        <f t="shared" ca="1" si="165"/>
        <v>-0.981141458230496+0.889254783074199i</v>
      </c>
      <c r="EL149" s="223" t="str">
        <f t="shared" ca="1" si="166"/>
        <v>0.476560367982525+1.23543629781036i</v>
      </c>
      <c r="EM149" s="223" t="str">
        <f t="shared" ca="1" si="167"/>
        <v>1.32416488032231-1.66112748352268E-13i</v>
      </c>
      <c r="EN149" s="223"/>
      <c r="EO149" s="223"/>
      <c r="EP149" s="223"/>
    </row>
    <row r="150" spans="1:146" ht="15.75" thickBot="1">
      <c r="A150" s="257">
        <f t="shared" si="168"/>
        <v>9.7656250000000043E-4</v>
      </c>
      <c r="B150" s="256">
        <v>50</v>
      </c>
      <c r="C150" s="230">
        <f t="shared" si="169"/>
        <v>10000</v>
      </c>
      <c r="D150" s="229">
        <f t="shared" si="170"/>
        <v>62831.853071795864</v>
      </c>
      <c r="E150" s="229" t="str">
        <f t="shared" si="171"/>
        <v>62831.8530717959i</v>
      </c>
      <c r="F150" s="229" t="str">
        <f t="shared" si="177"/>
        <v>2.78294222435241-0.466323887726465i</v>
      </c>
      <c r="G150" s="229" t="str">
        <f t="shared" si="178"/>
        <v>-0.236050608897161+0.066651894997235i</v>
      </c>
      <c r="H150" s="229" t="str">
        <f t="shared" si="179"/>
        <v>0.589423602688233+0.0347308990314281i</v>
      </c>
      <c r="I150" s="229" t="str">
        <f t="shared" si="174"/>
        <v>-0.347179004780411-0.0844764415132166i</v>
      </c>
      <c r="J150" s="255" t="str">
        <f ca="1">IMPRODUCT(1/N_FFT2,BM100)</f>
        <v>0.00491103569263898+1.85868201412354E-06i</v>
      </c>
      <c r="K150" s="254" t="str">
        <f t="shared" ca="1" si="175"/>
        <v>-0.00170485146936902-0.000415512114830403i</v>
      </c>
      <c r="N150" s="246">
        <f t="shared" ca="1" si="176"/>
        <v>1.3434624734226532</v>
      </c>
      <c r="O150" s="223">
        <f t="shared" ca="1" si="39"/>
        <v>-1.3235375265773466</v>
      </c>
      <c r="P150" s="223" t="str">
        <f t="shared" ca="1" si="40"/>
        <v>-0.445886363287748+1.24616890319591i</v>
      </c>
      <c r="Q150" s="223" t="str">
        <f t="shared" ca="1" si="41"/>
        <v>1.02310834346215+0.839643318199227i</v>
      </c>
      <c r="R150" s="223" t="str">
        <f t="shared" ca="1" si="42"/>
        <v>1.13523600295438-0.680434274456125i</v>
      </c>
      <c r="S150" s="223" t="str">
        <f t="shared" ca="1" si="43"/>
        <v>-0.258209362260403-1.29810612412836i</v>
      </c>
      <c r="T150" s="223" t="str">
        <f t="shared" ca="1" si="44"/>
        <v>-1.3092122313472-0.194203289234177i</v>
      </c>
      <c r="U150" s="223" t="str">
        <f t="shared" ca="1" si="45"/>
        <v>-0.623911271095311+1.16725588885159i</v>
      </c>
      <c r="V150" s="223" t="str">
        <f t="shared" ca="1" si="46"/>
        <v>0.88883347804909+0.980676619767005i</v>
      </c>
      <c r="W150" s="223" t="str">
        <f t="shared" ca="1" si="47"/>
        <v>1.22278923131543-0.506495883534617i</v>
      </c>
      <c r="X150" s="223" t="str">
        <f t="shared" ca="1" si="48"/>
        <v>-0.0649429083141917-1.32194326766249i</v>
      </c>
      <c r="Y150" s="223" t="str">
        <f t="shared" ca="1" si="49"/>
        <v>-1.26654644503709-0.384202663736712i</v>
      </c>
      <c r="Z150" s="223" t="str">
        <f t="shared" ca="1" si="50"/>
        <v>-0.788430384051807+1.06307530954415i</v>
      </c>
      <c r="AA150" s="223" t="str">
        <f t="shared" ca="1" si="51"/>
        <v>0.735318052050812+1.1004812340911i</v>
      </c>
      <c r="AB150" s="223" t="str">
        <f t="shared" ca="1" si="52"/>
        <v>1.28387276555582-0.321593386316523i</v>
      </c>
      <c r="AC150" s="223" t="str">
        <f t="shared" ca="1" si="53"/>
        <v>0.129729363473946-1.31716433162727i</v>
      </c>
      <c r="AD150" s="223" t="str">
        <f t="shared" ca="1" si="54"/>
        <v>-1.19646375307301-0.565885210834255i</v>
      </c>
      <c r="AE150" s="223" t="str">
        <f t="shared" ca="1" si="55"/>
        <v>-0.935882360197718+0.935882360197706i</v>
      </c>
      <c r="AF150" s="223" t="str">
        <f t="shared" ca="1" si="56"/>
        <v>0.565885210834238+1.19646375307302i</v>
      </c>
      <c r="AG150" s="223" t="str">
        <f t="shared" ca="1" si="57"/>
        <v>1.31716433162728-0.129729363473928i</v>
      </c>
      <c r="AH150" s="223" t="str">
        <f t="shared" ca="1" si="58"/>
        <v>0.321593386316544-1.28387276555582i</v>
      </c>
      <c r="AI150" s="223" t="str">
        <f t="shared" ca="1" si="59"/>
        <v>-1.10048123409117-0.73531805205072i</v>
      </c>
      <c r="AJ150" s="223" t="str">
        <f t="shared" ca="1" si="60"/>
        <v>-1.06307530954417+0.78843038405179i</v>
      </c>
      <c r="AK150" s="223" t="str">
        <f t="shared" ca="1" si="61"/>
        <v>0.384202663736692+1.2665464450371i</v>
      </c>
      <c r="AL150" s="223" t="str">
        <f t="shared" ca="1" si="62"/>
        <v>1.32194326766249+0.0649429083142125i</v>
      </c>
      <c r="AM150" s="223" t="str">
        <f t="shared" ca="1" si="63"/>
        <v>0.506495883534635-1.22278923131542i</v>
      </c>
      <c r="AN150" s="223" t="str">
        <f t="shared" ca="1" si="64"/>
        <v>-0.980676619766981-0.888833478049115i</v>
      </c>
      <c r="AO150" s="223" t="str">
        <f t="shared" ca="1" si="65"/>
        <v>-1.16725588885161+0.623911271095269i</v>
      </c>
      <c r="AP150" s="223" t="str">
        <f t="shared" ca="1" si="66"/>
        <v>0.194203289234107+1.30921223134721i</v>
      </c>
      <c r="AQ150" s="223" t="str">
        <f t="shared" ca="1" si="67"/>
        <v>1.29810612412837+0.258209362260355i</v>
      </c>
      <c r="AR150" s="223" t="str">
        <f t="shared" ca="1" si="68"/>
        <v>1.29810612412837+0.258209362260355i</v>
      </c>
      <c r="AS150" s="223" t="str">
        <f t="shared" ca="1" si="69"/>
        <v>-0.839643318199244-1.02310834346214i</v>
      </c>
      <c r="AT150" s="223" t="str">
        <f t="shared" ca="1" si="70"/>
        <v>-1.24616890319592+0.445886363287742i</v>
      </c>
      <c r="AU150" s="223" t="str">
        <f t="shared" ca="1" si="71"/>
        <v>-1.84844370073946E-14+1.32353752657735i</v>
      </c>
      <c r="AV150" s="223" t="str">
        <f t="shared" ca="1" si="72"/>
        <v>1.2461689031959+0.445886363287778i</v>
      </c>
      <c r="AW150" s="223" t="str">
        <f t="shared" ca="1" si="73"/>
        <v>0.839643318199273-1.02310834346212i</v>
      </c>
      <c r="AX150" s="223" t="str">
        <f t="shared" ca="1" si="74"/>
        <v>-0.680434274456175-1.13523600295435i</v>
      </c>
      <c r="AY150" s="223" t="str">
        <f t="shared" ca="1" si="75"/>
        <v>-1.29810612412835+0.258209362260448i</v>
      </c>
      <c r="AZ150" s="223" t="str">
        <f t="shared" ca="1" si="76"/>
        <v>-0.194203289234144+1.3092122313472i</v>
      </c>
      <c r="BA150" s="223" t="str">
        <f t="shared" ca="1" si="77"/>
        <v>1.16725588885159+0.623911271095306i</v>
      </c>
      <c r="BB150" s="223" t="str">
        <f t="shared" ca="1" si="78"/>
        <v>0.980676619767009-0.888833478049085i</v>
      </c>
      <c r="BC150" s="223" t="str">
        <f t="shared" ca="1" si="79"/>
        <v>-0.506495883534597-1.22278923131543i</v>
      </c>
      <c r="BD150" s="223" t="str">
        <f t="shared" ca="1" si="80"/>
        <v>-1.32194326766249+0.0649429083141708i</v>
      </c>
      <c r="BE150" s="223" t="str">
        <f t="shared" ca="1" si="81"/>
        <v>-0.384202663736732+1.26654644503709i</v>
      </c>
      <c r="BF150" s="223" t="str">
        <f t="shared" ca="1" si="82"/>
        <v>1.06307530954422+0.788430384051717i</v>
      </c>
      <c r="BG150" s="223" t="str">
        <f t="shared" ca="1" si="83"/>
        <v>1.10048123409112-0.735318052050795i</v>
      </c>
      <c r="BH150" s="223" t="str">
        <f t="shared" ca="1" si="84"/>
        <v>-0.321593386316503-1.28387276555583i</v>
      </c>
      <c r="BI150" s="223" t="str">
        <f t="shared" ca="1" si="85"/>
        <v>-1.31716433162727-0.129729363473969i</v>
      </c>
      <c r="BJ150" s="223" t="str">
        <f t="shared" ca="1" si="86"/>
        <v>-0.565885210834275+1.196463753073i</v>
      </c>
      <c r="BK150" s="223" t="str">
        <f t="shared" ca="1" si="87"/>
        <v>0.935882360197689+0.935882360197735i</v>
      </c>
      <c r="BL150" s="223" t="str">
        <f t="shared" ca="1" si="88"/>
        <v>1.19646375307303-0.565885210834217i</v>
      </c>
      <c r="BM150" s="223" t="str">
        <f t="shared" ca="1" si="89"/>
        <v>-0.129729363473905-1.31716433162728i</v>
      </c>
      <c r="BN150" s="223" t="str">
        <f t="shared" ca="1" si="90"/>
        <v>-1.28387276555584-0.321593386316438i</v>
      </c>
      <c r="BO150" s="223" t="str">
        <f t="shared" ca="1" si="91"/>
        <v>-0.735318052050739+1.10048123409115i</v>
      </c>
      <c r="BP150" s="223" t="str">
        <f t="shared" ca="1" si="92"/>
        <v>0.788430384051779+1.06307530954418i</v>
      </c>
      <c r="BQ150" s="223" t="str">
        <f t="shared" ca="1" si="93"/>
        <v>1.2665464450371-0.384202663736679i</v>
      </c>
      <c r="BR150" s="223" t="str">
        <f t="shared" ca="1" si="94"/>
        <v>0.0649429083142263-1.32194326766249i</v>
      </c>
      <c r="BS150" s="223" t="str">
        <f t="shared" ca="1" si="95"/>
        <v>-1.22278923131541-0.506495883534648i</v>
      </c>
      <c r="BT150" s="223" t="str">
        <f t="shared" ca="1" si="96"/>
        <v>-0.888833478049126+0.980676619766972i</v>
      </c>
      <c r="BU150" s="223" t="str">
        <f t="shared" ca="1" si="97"/>
        <v>0.623911271095257+1.16725588885162i</v>
      </c>
      <c r="BV150" s="223" t="str">
        <f t="shared" ca="1" si="98"/>
        <v>1.30921223134719-0.194203289234219i</v>
      </c>
      <c r="BW150" s="223" t="str">
        <f t="shared" ca="1" si="99"/>
        <v>0.258209362260372-1.29810612412837i</v>
      </c>
      <c r="BX150" s="223" t="str">
        <f t="shared" ca="1" si="100"/>
        <v>-1.13523600295439-0.68043427445611i</v>
      </c>
      <c r="BY150" s="223" t="str">
        <f t="shared" ca="1" si="101"/>
        <v>-1.02310834346215+0.839643318199229i</v>
      </c>
      <c r="BZ150" s="223" t="str">
        <f t="shared" ca="1" si="102"/>
        <v>0.445886363287725+1.24616890319592i</v>
      </c>
      <c r="CA150" s="223" t="str">
        <f t="shared" ca="1" si="103"/>
        <v>1.32353752657735+3.69688740147894E-14i</v>
      </c>
      <c r="CB150" s="223" t="str">
        <f t="shared" ca="1" si="104"/>
        <v>0.445886363287795-1.2461689031959i</v>
      </c>
      <c r="CC150" s="223" t="str">
        <f t="shared" ca="1" si="105"/>
        <v>-1.02310834346219-0.839643318199184i</v>
      </c>
      <c r="CD150" s="223" t="str">
        <f t="shared" ca="1" si="106"/>
        <v>-1.13523600295436+0.680434274456159i</v>
      </c>
      <c r="CE150" s="223" t="str">
        <f t="shared" ca="1" si="107"/>
        <v>0.258209362260429+1.29810612412836i</v>
      </c>
      <c r="CF150" s="223" t="str">
        <f t="shared" ca="1" si="108"/>
        <v>1.3092122313472+0.194203289234162i</v>
      </c>
      <c r="CG150" s="223" t="str">
        <f t="shared" ca="1" si="109"/>
        <v>0.623911271095322-1.16725588885158i</v>
      </c>
      <c r="CH150" s="223" t="str">
        <f t="shared" ca="1" si="110"/>
        <v>-0.88883347804907-0.980676619767022i</v>
      </c>
      <c r="CI150" s="223" t="str">
        <f t="shared" ca="1" si="111"/>
        <v>-1.22278923131544+0.506495883534579i</v>
      </c>
      <c r="CJ150" s="223" t="str">
        <f t="shared" ca="1" si="112"/>
        <v>0.0649429083141524+1.32194326766249i</v>
      </c>
      <c r="CK150" s="223" t="str">
        <f t="shared" ca="1" si="113"/>
        <v>1.26654644503712+0.384202663736624i</v>
      </c>
      <c r="CL150" s="223" t="str">
        <f t="shared" ca="1" si="114"/>
        <v>0.788430384051733-1.06307530954421i</v>
      </c>
      <c r="CM150" s="223" t="str">
        <f t="shared" ca="1" si="115"/>
        <v>-0.73531805205078-1.10048123409113i</v>
      </c>
      <c r="CN150" s="223" t="str">
        <f t="shared" ca="1" si="116"/>
        <v>-1.28387276555583+0.321593386316486i</v>
      </c>
      <c r="CO150" s="223" t="str">
        <f t="shared" ca="1" si="117"/>
        <v>-0.129729363473987+1.31716433162727i</v>
      </c>
      <c r="CP150" s="223" t="str">
        <f t="shared" ca="1" si="118"/>
        <v>1.19646375307299+0.565885210834292i</v>
      </c>
      <c r="CQ150" s="223" t="str">
        <f t="shared" ca="1" si="119"/>
        <v>0.935882360197749-0.935882360197676i</v>
      </c>
      <c r="CR150" s="223" t="str">
        <f t="shared" ca="1" si="120"/>
        <v>-0.565885210834201-1.19646375307303i</v>
      </c>
      <c r="CS150" s="223" t="str">
        <f t="shared" ca="1" si="121"/>
        <v>-1.31716433162728+0.129729363473886i</v>
      </c>
      <c r="CT150" s="223" t="str">
        <f t="shared" ca="1" si="122"/>
        <v>-0.321593386315946+1.28387276555597i</v>
      </c>
      <c r="CU150" s="223" t="str">
        <f t="shared" ca="1" si="123"/>
        <v>1.10048123409107+0.735318052050865i</v>
      </c>
      <c r="CV150" s="223" t="str">
        <f t="shared" ca="1" si="124"/>
        <v>1.06307530954388-0.788430384052179i</v>
      </c>
      <c r="CW150" s="223" t="str">
        <f t="shared" ca="1" si="125"/>
        <v>-0.384202663736526-1.26654644503715i</v>
      </c>
      <c r="CX150" s="223" t="str">
        <f t="shared" ca="1" si="126"/>
        <v>-1.32194326766251-0.0649429083137281i</v>
      </c>
      <c r="CY150" s="223" t="str">
        <f t="shared" ca="1" si="127"/>
        <v>-0.506495883534795+1.22278923131535i</v>
      </c>
      <c r="CZ150" s="223" t="str">
        <f t="shared" ca="1" si="128"/>
        <v>0.980676619767307+0.888833478048757i</v>
      </c>
      <c r="DA150" s="223" t="str">
        <f t="shared" ca="1" si="129"/>
        <v>1.16725588885169-0.623911271095115i</v>
      </c>
      <c r="DB150" s="223" t="str">
        <f t="shared" ca="1" si="130"/>
        <v>-0.194203289234582-1.30921223134714i</v>
      </c>
      <c r="DC150" s="223" t="str">
        <f t="shared" ca="1" si="131"/>
        <v>-1.29810612412831-0.258209362260658i</v>
      </c>
      <c r="DD150" s="223" t="str">
        <f t="shared" ca="1" si="132"/>
        <v>-0.680434274455795+1.13523600295458i</v>
      </c>
      <c r="DE150" s="223" t="str">
        <f t="shared" ca="1" si="133"/>
        <v>0.839643318199004+1.02310834346234i</v>
      </c>
      <c r="DF150" s="223" t="str">
        <f t="shared" ca="1" si="134"/>
        <v>1.2461689031958-0.445886363288071i</v>
      </c>
      <c r="DG150" s="223" t="str">
        <f t="shared" ca="1" si="135"/>
        <v>3.28178003776658E-13-1.32353752657735i</v>
      </c>
      <c r="DH150" s="223" t="str">
        <f t="shared" ca="1" si="136"/>
        <v>-1.24616890319602-0.44588636328745i</v>
      </c>
      <c r="DI150" s="223" t="str">
        <f t="shared" ca="1" si="137"/>
        <v>-0.839643318199511+1.02310834346192i</v>
      </c>
      <c r="DJ150" s="223" t="str">
        <f t="shared" ca="1" si="138"/>
        <v>0.680434274456362+1.13523600295424i</v>
      </c>
      <c r="DK150" s="223" t="str">
        <f t="shared" ca="1" si="139"/>
        <v>1.29810612412844-0.258209362260015i</v>
      </c>
      <c r="DL150" s="223" t="str">
        <f t="shared" ca="1" si="140"/>
        <v>0.194203289233929-1.30921223134723i</v>
      </c>
      <c r="DM150" s="223" t="str">
        <f t="shared" ca="1" si="141"/>
        <v>-1.16725588885138-0.623911271095695i</v>
      </c>
      <c r="DN150" s="223" t="str">
        <f t="shared" ca="1" si="142"/>
        <v>-0.980676619766864+0.888833478049245i</v>
      </c>
      <c r="DO150" s="223" t="str">
        <f t="shared" ca="1" si="143"/>
        <v>0.506495883534189+1.2227892313156i</v>
      </c>
      <c r="DP150" s="223" t="str">
        <f t="shared" ca="1" si="144"/>
        <v>1.32194326766248-0.0649429083143875i</v>
      </c>
      <c r="DQ150" s="223" t="str">
        <f t="shared" ca="1" si="145"/>
        <v>0.384202663737136-1.26654644503696i</v>
      </c>
      <c r="DR150" s="223" t="str">
        <f t="shared" ca="1" si="146"/>
        <v>-1.06307530954427-0.788430384051649i</v>
      </c>
      <c r="DS150" s="223" t="str">
        <f t="shared" ca="1" si="147"/>
        <v>-1.10048123409142+0.735318052050334i</v>
      </c>
      <c r="DT150" s="223" t="str">
        <f t="shared" ca="1" si="148"/>
        <v>0.321593386316587+1.28387276555581i</v>
      </c>
      <c r="DU150" s="223" t="str">
        <f t="shared" ca="1" si="149"/>
        <v>1.31716433162722+0.129729363474521i</v>
      </c>
      <c r="DV150" s="223" t="str">
        <f t="shared" ca="1" si="150"/>
        <v>0.565885210834198-1.19646375307304i</v>
      </c>
      <c r="DW150" s="223" t="str">
        <f t="shared" ca="1" si="151"/>
        <v>-0.935882360197297-0.935882360198127i</v>
      </c>
      <c r="DX150" s="223" t="str">
        <f t="shared" ca="1" si="152"/>
        <v>-1.19646375307299+0.565885210834294i</v>
      </c>
      <c r="DY150" s="223" t="str">
        <f t="shared" ca="1" si="153"/>
        <v>0.129729363473353+1.31716433162733i</v>
      </c>
      <c r="DZ150" s="223" t="str">
        <f t="shared" ca="1" si="154"/>
        <v>1.28387276555583+0.321593386316483i</v>
      </c>
      <c r="EA150" s="223" t="str">
        <f t="shared" ca="1" si="155"/>
        <v>0.735318052051309-1.10048123409077i</v>
      </c>
      <c r="EB150" s="223" t="str">
        <f t="shared" ca="1" si="156"/>
        <v>-0.788430384051734-1.06307530954421i</v>
      </c>
      <c r="EC150" s="223" t="str">
        <f t="shared" ca="1" si="157"/>
        <v>-1.26654644503692+0.384202663737274i</v>
      </c>
      <c r="ED150" s="223" t="str">
        <f t="shared" ca="1" si="158"/>
        <v>-0.064942908314282+1.32194326766248i</v>
      </c>
      <c r="EE150" s="223" t="str">
        <f t="shared" ca="1" si="159"/>
        <v>1.22278923131565+0.506495883534074i</v>
      </c>
      <c r="EF150" s="223" t="str">
        <f t="shared" ca="1" si="160"/>
        <v>0.888833478049167-0.980676619766935i</v>
      </c>
      <c r="EG150" s="223" t="str">
        <f t="shared" ca="1" si="161"/>
        <v>-0.623911271095805-1.16725588885133i</v>
      </c>
      <c r="EH150" s="223" t="str">
        <f t="shared" ca="1" si="162"/>
        <v>-1.30921223134722+0.194203289234034i</v>
      </c>
      <c r="EI150" s="223" t="str">
        <f t="shared" ca="1" si="163"/>
        <v>-0.258209362259892+1.29810612412846i</v>
      </c>
      <c r="EJ150" s="223" t="str">
        <f t="shared" ca="1" si="164"/>
        <v>1.1352360029543+0.68043427445627i</v>
      </c>
      <c r="EK150" s="223" t="str">
        <f t="shared" ca="1" si="165"/>
        <v>1.02310834346184-0.839643318199608i</v>
      </c>
      <c r="EL150" s="223" t="str">
        <f t="shared" ca="1" si="166"/>
        <v>-0.445886363287549-1.24616890319599i</v>
      </c>
      <c r="EM150" s="223" t="str">
        <f t="shared" ca="1" si="167"/>
        <v>-1.32353752657735+4.52703037979059E-13i</v>
      </c>
      <c r="EN150" s="223"/>
      <c r="EO150" s="223"/>
      <c r="EP150" s="223"/>
    </row>
    <row r="151" spans="1:146" ht="15.75" thickBot="1">
      <c r="A151" s="257">
        <f t="shared" si="168"/>
        <v>9.9609375000000045E-4</v>
      </c>
      <c r="B151" s="256">
        <v>51</v>
      </c>
      <c r="C151" s="230">
        <f t="shared" si="169"/>
        <v>10200</v>
      </c>
      <c r="D151" s="229">
        <f t="shared" si="170"/>
        <v>64088.490133231782</v>
      </c>
      <c r="E151" s="229" t="str">
        <f t="shared" si="171"/>
        <v>64088.4901332318i</v>
      </c>
      <c r="F151" s="229" t="str">
        <f t="shared" si="177"/>
        <v>2.78047460302043-0.473209440333211i</v>
      </c>
      <c r="G151" s="229" t="str">
        <f t="shared" si="178"/>
        <v>-0.235546391465487+0.0677879887717503i</v>
      </c>
      <c r="H151" s="229" t="str">
        <f t="shared" si="179"/>
        <v>0.589683133689536+0.0358059756413777i</v>
      </c>
      <c r="I151" s="229" t="str">
        <f t="shared" si="174"/>
        <v>-0.34741614566557-0.0862751700792257i</v>
      </c>
      <c r="J151" s="255" t="str">
        <f ca="1">IMPRODUCT(1/N_FFT2,BN100)</f>
        <v>0.0177025387425732+0.000142205794160359i</v>
      </c>
      <c r="K151" s="254" t="str">
        <f t="shared" ca="1" si="175"/>
        <v>-0.00613787894936277-0.00157669412974809i</v>
      </c>
      <c r="N151" s="246">
        <f t="shared" ca="1" si="176"/>
        <v>1.3441885267991722</v>
      </c>
      <c r="O151" s="223">
        <f t="shared" ca="1" si="39"/>
        <v>-1.3228114732008276</v>
      </c>
      <c r="P151" s="223" t="str">
        <f t="shared" ca="1" si="40"/>
        <v>-0.414941805133262+1.25604677141598i</v>
      </c>
      <c r="Q151" s="223" t="str">
        <f t="shared" ca="1" si="41"/>
        <v>1.06249213800391+0.787997874560341i</v>
      </c>
      <c r="R151" s="223" t="str">
        <f t="shared" ca="1" si="42"/>
        <v>1.08151057115167-0.761685681970545i</v>
      </c>
      <c r="S151" s="223" t="str">
        <f t="shared" ca="1" si="43"/>
        <v>-0.383991901566598-1.26585165527522i</v>
      </c>
      <c r="T151" s="223" t="str">
        <f t="shared" ca="1" si="44"/>
        <v>-1.32241306711665-0.0324634186565473i</v>
      </c>
      <c r="U151" s="223" t="str">
        <f t="shared" ca="1" si="45"/>
        <v>-0.445641763272172+1.24548529194825i</v>
      </c>
      <c r="V151" s="223" t="str">
        <f t="shared" ca="1" si="46"/>
        <v>1.04283369932136+0.81383540669565i</v>
      </c>
      <c r="W151" s="223" t="str">
        <f t="shared" ca="1" si="47"/>
        <v>1.09987754277163-0.734914678407225i</v>
      </c>
      <c r="X151" s="223" t="str">
        <f t="shared" ca="1" si="48"/>
        <v>-0.352810695636764-1.27489403743058i</v>
      </c>
      <c r="Y151" s="223" t="str">
        <f t="shared" ca="1" si="49"/>
        <v>-1.32121808884905-0.064907282563633i</v>
      </c>
      <c r="Z151" s="223" t="str">
        <f t="shared" ca="1" si="50"/>
        <v>-0.476073283476533+1.23417357871234i</v>
      </c>
      <c r="AA151" s="223" t="str">
        <f t="shared" ca="1" si="51"/>
        <v>1.0225470966124+0.839182714813221i</v>
      </c>
      <c r="AB151" s="223" t="str">
        <f t="shared" ca="1" si="52"/>
        <v>1.11758198928692-0.707700989721806i</v>
      </c>
      <c r="AC151" s="223" t="str">
        <f t="shared" ca="1" si="53"/>
        <v>-0.321416969736482-1.28316847108911i</v>
      </c>
      <c r="AD151" s="223" t="str">
        <f t="shared" ca="1" si="54"/>
        <v>-1.31922725820826-0.0973120487507147i</v>
      </c>
      <c r="AE151" s="223" t="str">
        <f t="shared" ca="1" si="55"/>
        <v>-0.506218034936454+1.22211844546133i</v>
      </c>
      <c r="AF151" s="223" t="str">
        <f t="shared" ca="1" si="56"/>
        <v>1.00164454976793+0.864024530642473i</v>
      </c>
      <c r="AG151" s="223" t="str">
        <f t="shared" ca="1" si="57"/>
        <v>1.13461324620096-0.680061008422827i</v>
      </c>
      <c r="AH151" s="223" t="str">
        <f t="shared" ca="1" si="58"/>
        <v>-0.289829634272059-1.29066997204145i</v>
      </c>
      <c r="AI151" s="223" t="str">
        <f t="shared" ca="1" si="59"/>
        <v>-1.31644177439622-0.129658197798232i</v>
      </c>
      <c r="AJ151" s="223" t="str">
        <f t="shared" ca="1" si="60"/>
        <v>-0.536057859580837+1.20932715375673i</v>
      </c>
      <c r="AK151" s="223" t="str">
        <f t="shared" ca="1" si="61"/>
        <v>0.980138649700575+0.888345890402424i</v>
      </c>
      <c r="AL151" s="223" t="str">
        <f t="shared" ca="1" si="62"/>
        <v>1.1509610545214-0.652011383801488i</v>
      </c>
      <c r="AM151" s="223" t="str">
        <f t="shared" ca="1" si="63"/>
        <v>-0.258067716273383-1.29739402166388i</v>
      </c>
      <c r="AN151" s="223" t="str">
        <f t="shared" ca="1" si="64"/>
        <v>-1.31286331528419-0.161926245595759i</v>
      </c>
      <c r="AO151" s="223" t="str">
        <f t="shared" ca="1" si="65"/>
        <v>-0.56557478301499+1.19580740859441i</v>
      </c>
      <c r="AP151" s="223" t="str">
        <f t="shared" ca="1" si="66"/>
        <v>0.958042350760387+0.912132143815388i</v>
      </c>
      <c r="AQ151" s="223" t="str">
        <f t="shared" ca="1" si="67"/>
        <v>1.1666155669398-0.623569011902824i</v>
      </c>
      <c r="AR151" s="223" t="str">
        <f t="shared" ca="1" si="68"/>
        <v>1.1666155669398-0.623569011902824i</v>
      </c>
      <c r="AS151" s="223" t="str">
        <f t="shared" ca="1" si="69"/>
        <v>-1.30849403640217-0.194096755077747i</v>
      </c>
      <c r="AT151" s="223" t="str">
        <f t="shared" ca="1" si="70"/>
        <v>-0.594751025348167+1.18156735376323i</v>
      </c>
      <c r="AU151" s="223" t="str">
        <f t="shared" ca="1" si="71"/>
        <v>0.935368962931703+0.935368962931641i</v>
      </c>
      <c r="AV151" s="223" t="str">
        <f t="shared" ca="1" si="72"/>
        <v>1.18156735376325-0.594751025348135i</v>
      </c>
      <c r="AW151" s="223" t="str">
        <f t="shared" ca="1" si="73"/>
        <v>-0.194096755077713-1.30849403640217i</v>
      </c>
      <c r="AX151" s="223" t="str">
        <f t="shared" ca="1" si="74"/>
        <v>-1.30333656964035-0.226150347932227i</v>
      </c>
      <c r="AY151" s="223" t="str">
        <f t="shared" ca="1" si="75"/>
        <v>-0.623569011902855+1.16661556693979i</v>
      </c>
      <c r="AZ151" s="223" t="str">
        <f t="shared" ca="1" si="76"/>
        <v>0.912132143815363+0.958042350760411i</v>
      </c>
      <c r="BA151" s="223" t="str">
        <f t="shared" ca="1" si="77"/>
        <v>1.19580740859438-0.56557478301507i</v>
      </c>
      <c r="BB151" s="223" t="str">
        <f t="shared" ca="1" si="78"/>
        <v>-0.161926245595721-1.3128633152842i</v>
      </c>
      <c r="BC151" s="223" t="str">
        <f t="shared" ca="1" si="79"/>
        <v>-1.29739402166388-0.258067716273417i</v>
      </c>
      <c r="BD151" s="223" t="str">
        <f t="shared" ca="1" si="80"/>
        <v>-0.652011383801518+1.15096105452138i</v>
      </c>
      <c r="BE151" s="223" t="str">
        <f t="shared" ca="1" si="81"/>
        <v>0.888345890402399+0.980138649700599i</v>
      </c>
      <c r="BF151" s="223" t="str">
        <f t="shared" ca="1" si="82"/>
        <v>1.20932715375674-0.536057859580809i</v>
      </c>
      <c r="BG151" s="223" t="str">
        <f t="shared" ca="1" si="83"/>
        <v>-0.129658197798324-1.31644177439621i</v>
      </c>
      <c r="BH151" s="223" t="str">
        <f t="shared" ca="1" si="84"/>
        <v>-1.29066997204144-0.289829634272097i</v>
      </c>
      <c r="BI151" s="223" t="str">
        <f t="shared" ca="1" si="85"/>
        <v>-0.680061008422856+1.13461324620094i</v>
      </c>
      <c r="BJ151" s="223" t="str">
        <f t="shared" ca="1" si="86"/>
        <v>0.864024530642448+1.00164454976795i</v>
      </c>
      <c r="BK151" s="223" t="str">
        <f t="shared" ca="1" si="87"/>
        <v>1.22211844546134-0.506218034936422i</v>
      </c>
      <c r="BL151" s="223" t="str">
        <f t="shared" ca="1" si="88"/>
        <v>-0.0973120487506756-1.31922725820826i</v>
      </c>
      <c r="BM151" s="223" t="str">
        <f t="shared" ca="1" si="89"/>
        <v>-1.28316847108913-0.321416969736392i</v>
      </c>
      <c r="BN151" s="223" t="str">
        <f t="shared" ca="1" si="90"/>
        <v>-0.707700989721839+1.1175819892869i</v>
      </c>
      <c r="BO151" s="223" t="str">
        <f t="shared" ca="1" si="91"/>
        <v>0.839182714813187+1.02254709661243i</v>
      </c>
      <c r="BP151" s="223" t="str">
        <f t="shared" ca="1" si="92"/>
        <v>1.23417357871235-0.476073283476492i</v>
      </c>
      <c r="BQ151" s="223" t="str">
        <f t="shared" ca="1" si="93"/>
        <v>-0.0649072825635913-1.32121808884906i</v>
      </c>
      <c r="BR151" s="223" t="str">
        <f t="shared" ca="1" si="94"/>
        <v>-1.27489403743057-0.352810695636801i</v>
      </c>
      <c r="BS151" s="223" t="str">
        <f t="shared" ca="1" si="95"/>
        <v>-0.734914678407147+1.09987754277168i</v>
      </c>
      <c r="BT151" s="223" t="str">
        <f t="shared" ca="1" si="96"/>
        <v>0.8138354066956+1.0428336993214i</v>
      </c>
      <c r="BU151" s="223" t="str">
        <f t="shared" ca="1" si="97"/>
        <v>1.24548529194826-0.44564176327214i</v>
      </c>
      <c r="BV151" s="223" t="str">
        <f t="shared" ca="1" si="98"/>
        <v>-0.0324634186565396-1.32241306711665i</v>
      </c>
      <c r="BW151" s="223" t="str">
        <f t="shared" ca="1" si="99"/>
        <v>-1.26585165527522-0.383991901566591i</v>
      </c>
      <c r="BX151" s="223" t="str">
        <f t="shared" ca="1" si="100"/>
        <v>-0.761685681970515+1.08151057115169i</v>
      </c>
      <c r="BY151" s="223" t="str">
        <f t="shared" ca="1" si="101"/>
        <v>0.787997874560285+1.06249213800396i</v>
      </c>
      <c r="BZ151" s="223" t="str">
        <f t="shared" ca="1" si="102"/>
        <v>1.256046771416-0.414941805133193i</v>
      </c>
      <c r="CA151" s="223" t="str">
        <f t="shared" ca="1" si="103"/>
        <v>4.40789816331208E-14-1.32281147320083i</v>
      </c>
      <c r="CB151" s="223" t="str">
        <f t="shared" ca="1" si="104"/>
        <v>-1.25604677141597-0.414941805133276i</v>
      </c>
      <c r="CC151" s="223" t="str">
        <f t="shared" ca="1" si="105"/>
        <v>-0.787997874560341+1.06249213800391i</v>
      </c>
      <c r="CD151" s="223" t="str">
        <f t="shared" ca="1" si="106"/>
        <v>0.761685681970566+1.08151057115165i</v>
      </c>
      <c r="CE151" s="223" t="str">
        <f t="shared" ca="1" si="107"/>
        <v>1.2658516552752-0.383991901566651i</v>
      </c>
      <c r="CF151" s="223" t="str">
        <f t="shared" ca="1" si="108"/>
        <v>0.0324634186566089-1.32241306711665i</v>
      </c>
      <c r="CG151" s="223" t="str">
        <f t="shared" ca="1" si="109"/>
        <v>-1.24548529194824-0.445641763272205i</v>
      </c>
      <c r="CH151" s="223" t="str">
        <f t="shared" ca="1" si="110"/>
        <v>-0.813835406695656+1.04283369932135i</v>
      </c>
      <c r="CI151" s="223" t="str">
        <f t="shared" ca="1" si="111"/>
        <v>0.734914678407199+1.09987754277164i</v>
      </c>
      <c r="CJ151" s="223" t="str">
        <f t="shared" ca="1" si="112"/>
        <v>1.27489403743055-0.352810695636862i</v>
      </c>
      <c r="CK151" s="223" t="str">
        <f t="shared" ca="1" si="113"/>
        <v>0.0649072825635291-1.32121808884906i</v>
      </c>
      <c r="CL151" s="223" t="str">
        <f t="shared" ca="1" si="114"/>
        <v>-1.23417357871232-0.476073283476574i</v>
      </c>
      <c r="CM151" s="223" t="str">
        <f t="shared" ca="1" si="115"/>
        <v>-0.839182714813256+1.02254709661238i</v>
      </c>
      <c r="CN151" s="223" t="str">
        <f t="shared" ca="1" si="116"/>
        <v>0.707700989721773+1.11758198928695i</v>
      </c>
      <c r="CO151" s="223" t="str">
        <f t="shared" ca="1" si="117"/>
        <v>1.28316847108912-0.321416969736444i</v>
      </c>
      <c r="CP151" s="223" t="str">
        <f t="shared" ca="1" si="118"/>
        <v>0.0973120487506228-1.31922725820827i</v>
      </c>
      <c r="CQ151" s="223" t="str">
        <f t="shared" ca="1" si="119"/>
        <v>-1.22211844546152-0.506218034936i</v>
      </c>
      <c r="CR151" s="223" t="str">
        <f t="shared" ca="1" si="120"/>
        <v>-0.864024530642798+1.00164454976765i</v>
      </c>
      <c r="CS151" s="223" t="str">
        <f t="shared" ca="1" si="121"/>
        <v>0.680061008422796+1.13461324620097i</v>
      </c>
      <c r="CT151" s="223" t="str">
        <f t="shared" ca="1" si="122"/>
        <v>1.29066997204137-0.289829634272415i</v>
      </c>
      <c r="CU151" s="223" t="str">
        <f t="shared" ca="1" si="123"/>
        <v>0.129658197798786-1.31644177439616i</v>
      </c>
      <c r="CV151" s="223" t="str">
        <f t="shared" ca="1" si="124"/>
        <v>-1.20932715375672-0.536057859580863i</v>
      </c>
      <c r="CW151" s="223" t="str">
        <f t="shared" ca="1" si="125"/>
        <v>-0.88834589040215+0.980138649700824i</v>
      </c>
      <c r="CX151" s="223" t="str">
        <f t="shared" ca="1" si="126"/>
        <v>0.652011383800992+1.15096105452168i</v>
      </c>
      <c r="CY151" s="223" t="str">
        <f t="shared" ca="1" si="127"/>
        <v>1.29739402166392-0.25806771627321i</v>
      </c>
      <c r="CZ151" s="223" t="str">
        <f t="shared" ca="1" si="128"/>
        <v>0.161926245595538-1.31286331528422i</v>
      </c>
      <c r="DA151" s="223" t="str">
        <f t="shared" ca="1" si="129"/>
        <v>-1.19580740859412-0.565574783015616i</v>
      </c>
      <c r="DB151" s="223" t="str">
        <f t="shared" ca="1" si="130"/>
        <v>-0.912132143815509+0.958042350760272i</v>
      </c>
      <c r="DC151" s="223" t="str">
        <f t="shared" ca="1" si="131"/>
        <v>0.623569011903025+1.1666155669397i</v>
      </c>
      <c r="DD151" s="223" t="str">
        <f t="shared" ca="1" si="132"/>
        <v>1.30333656964025-0.226150347932806i</v>
      </c>
      <c r="DE151" s="223" t="str">
        <f t="shared" ca="1" si="133"/>
        <v>0.194096755078042-1.30849403640212i</v>
      </c>
      <c r="DF151" s="223" t="str">
        <f t="shared" ca="1" si="134"/>
        <v>-1.18156735376328-0.59475102534808i</v>
      </c>
      <c r="DG151" s="223" t="str">
        <f t="shared" ca="1" si="135"/>
        <v>-0.935368962931287+0.935368962932058i</v>
      </c>
      <c r="DH151" s="223" t="str">
        <f t="shared" ca="1" si="136"/>
        <v>0.594751025347862+1.18156735376339i</v>
      </c>
      <c r="DI151" s="223" t="str">
        <f t="shared" ca="1" si="137"/>
        <v>1.30849403640216-0.1940967550778i</v>
      </c>
      <c r="DJ151" s="223" t="str">
        <f t="shared" ca="1" si="138"/>
        <v>0.226150347931751-1.30333656964043i</v>
      </c>
      <c r="DK151" s="223" t="str">
        <f t="shared" ca="1" si="139"/>
        <v>-1.16661556693958-0.623569011903242i</v>
      </c>
      <c r="DL151" s="223" t="str">
        <f t="shared" ca="1" si="140"/>
        <v>-0.958042350760441+0.912132143815331i</v>
      </c>
      <c r="DM151" s="223" t="str">
        <f t="shared" ca="1" si="141"/>
        <v>0.565574783015395+1.19580740859422i</v>
      </c>
      <c r="DN151" s="223" t="str">
        <f t="shared" ca="1" si="142"/>
        <v>1.31286331528425-0.161926245595276i</v>
      </c>
      <c r="DO151" s="223" t="str">
        <f t="shared" ca="1" si="143"/>
        <v>0.258067716273469-1.29739402166387i</v>
      </c>
      <c r="DP151" s="223" t="str">
        <f t="shared" ca="1" si="144"/>
        <v>-1.15096105452155-0.652011383801222i</v>
      </c>
      <c r="DQ151" s="223" t="str">
        <f t="shared" ca="1" si="145"/>
        <v>-0.980138649700988+0.888345890401969i</v>
      </c>
      <c r="DR151" s="223" t="str">
        <f t="shared" ca="1" si="146"/>
        <v>0.53605785958064+1.20932715375682i</v>
      </c>
      <c r="DS151" s="223" t="str">
        <f t="shared" ca="1" si="147"/>
        <v>1.31644177439619-0.129658197798542i</v>
      </c>
      <c r="DT151" s="223" t="str">
        <f t="shared" ca="1" si="148"/>
        <v>0.289829634272654-1.29066997204131i</v>
      </c>
      <c r="DU151" s="223" t="str">
        <f t="shared" ca="1" si="149"/>
        <v>-1.13461324620085-0.680061008423007i</v>
      </c>
      <c r="DV151" s="223" t="str">
        <f t="shared" ca="1" si="150"/>
        <v>-1.00164454976781+0.864024530642613i</v>
      </c>
      <c r="DW151" s="223" t="str">
        <f t="shared" ca="1" si="151"/>
        <v>0.506218034936989+1.22211844546111i</v>
      </c>
      <c r="DX151" s="223" t="str">
        <f t="shared" ca="1" si="152"/>
        <v>1.31922725820828-0.0973120487503785i</v>
      </c>
      <c r="DY151" s="223" t="str">
        <f t="shared" ca="1" si="153"/>
        <v>0.321416969736299-1.28316847108916i</v>
      </c>
      <c r="DZ151" s="223" t="str">
        <f t="shared" ca="1" si="154"/>
        <v>-1.11758198928724-0.707700989721312i</v>
      </c>
      <c r="EA151" s="223" t="str">
        <f t="shared" ca="1" si="155"/>
        <v>-1.02254709661261+0.839182714812964i</v>
      </c>
      <c r="EB151" s="223" t="str">
        <f t="shared" ca="1" si="156"/>
        <v>0.476073283476591+1.23417357871231i</v>
      </c>
      <c r="EC151" s="223" t="str">
        <f t="shared" ca="1" si="157"/>
        <v>1.32121808884903-0.0649072825640917i</v>
      </c>
      <c r="ED151" s="223" t="str">
        <f t="shared" ca="1" si="158"/>
        <v>0.352810695637206-1.27489403743046i</v>
      </c>
      <c r="EE151" s="223" t="str">
        <f t="shared" ca="1" si="159"/>
        <v>-1.09987754277166-0.734914678407168i</v>
      </c>
      <c r="EF151" s="223" t="str">
        <f t="shared" ca="1" si="160"/>
        <v>-1.04283369932109+0.813835406695996i</v>
      </c>
      <c r="EG151" s="223" t="str">
        <f t="shared" ca="1" si="161"/>
        <v>0.445641763271745+1.2454852919484i</v>
      </c>
      <c r="EH151" s="223" t="str">
        <f t="shared" ca="1" si="162"/>
        <v>1.32241306711665-0.0324634186565144i</v>
      </c>
      <c r="EI151" s="223" t="str">
        <f t="shared" ca="1" si="163"/>
        <v>0.383991901566238-1.26585165527533i</v>
      </c>
      <c r="EJ151" s="223" t="str">
        <f t="shared" ca="1" si="164"/>
        <v>-1.08151057115135-0.761685681970997i</v>
      </c>
      <c r="EK151" s="223" t="str">
        <f t="shared" ca="1" si="165"/>
        <v>-1.06249213800399+0.787997874560235i</v>
      </c>
      <c r="EL151" s="223" t="str">
        <f t="shared" ca="1" si="166"/>
        <v>0.414941805133562+1.25604677141588i</v>
      </c>
      <c r="EM151" s="223" t="str">
        <f t="shared" ca="1" si="167"/>
        <v>1.32281147320083+6.14509849781502E-13i</v>
      </c>
      <c r="EN151" s="223"/>
      <c r="EO151" s="223"/>
      <c r="EP151" s="223"/>
    </row>
    <row r="152" spans="1:146" ht="15.75" thickBot="1">
      <c r="A152" s="257">
        <f t="shared" si="168"/>
        <v>1.0156250000000005E-3</v>
      </c>
      <c r="B152" s="256">
        <v>52</v>
      </c>
      <c r="C152" s="230">
        <f t="shared" si="169"/>
        <v>10400</v>
      </c>
      <c r="D152" s="229">
        <f t="shared" si="170"/>
        <v>65345.127194667693</v>
      </c>
      <c r="E152" s="229" t="str">
        <f t="shared" si="171"/>
        <v>65345.1271946677i</v>
      </c>
      <c r="F152" s="229" t="str">
        <f t="shared" si="177"/>
        <v>2.77796516187985-0.480113132829136i</v>
      </c>
      <c r="G152" s="229" t="str">
        <f t="shared" si="178"/>
        <v>-0.235033414316319+0.068920817510539i</v>
      </c>
      <c r="H152" s="229" t="str">
        <f t="shared" si="179"/>
        <v>0.589947865699985+0.0368707171593451i</v>
      </c>
      <c r="I152" s="229" t="str">
        <f t="shared" si="174"/>
        <v>-0.347659072524206-0.0880738176586901i</v>
      </c>
      <c r="J152" s="255" t="str">
        <f ca="1">IMPRODUCT(1/N_FFT2,BO100)</f>
        <v>0.00547994798065465-1.81102743180336E-06i</v>
      </c>
      <c r="K152" s="254" t="str">
        <f t="shared" ca="1" si="175"/>
        <v>-0.00190531313653509-0.000482010319110028i</v>
      </c>
      <c r="N152" s="246">
        <f t="shared" ca="1" si="176"/>
        <v>1.3450378964965233</v>
      </c>
      <c r="O152" s="223">
        <f t="shared" ca="1" si="39"/>
        <v>-1.3219621035034765</v>
      </c>
      <c r="P152" s="223" t="str">
        <f t="shared" ca="1" si="40"/>
        <v>-0.383745342558142+1.26503885915187i</v>
      </c>
      <c r="Q152" s="223" t="str">
        <f t="shared" ca="1" si="41"/>
        <v>1.0991713176787+0.734442793886507i</v>
      </c>
      <c r="R152" s="223" t="str">
        <f t="shared" ca="1" si="42"/>
        <v>1.02189052495758-0.838643880381451i</v>
      </c>
      <c r="S152" s="223" t="str">
        <f t="shared" ca="1" si="43"/>
        <v>-0.50589299522528-1.22133373018243i</v>
      </c>
      <c r="T152" s="223" t="str">
        <f t="shared" ca="1" si="44"/>
        <v>-1.31559649464611+0.129574945009464i</v>
      </c>
      <c r="U152" s="223" t="str">
        <f t="shared" ca="1" si="45"/>
        <v>-0.257902012465614+1.2965609723671i</v>
      </c>
      <c r="V152" s="223" t="str">
        <f t="shared" ca="1" si="46"/>
        <v>1.16586648974239+0.623168621799175i</v>
      </c>
      <c r="W152" s="223" t="str">
        <f t="shared" ca="1" si="47"/>
        <v>0.934768367858967-0.934768367858915i</v>
      </c>
      <c r="X152" s="223" t="str">
        <f t="shared" ca="1" si="48"/>
        <v>-0.623168621799194-1.16586648974238i</v>
      </c>
      <c r="Y152" s="223" t="str">
        <f t="shared" ca="1" si="49"/>
        <v>-1.29656097236711+0.257902012465566i</v>
      </c>
      <c r="Z152" s="223" t="str">
        <f t="shared" ca="1" si="50"/>
        <v>-0.129574945009445+1.31559649464611i</v>
      </c>
      <c r="AA152" s="223" t="str">
        <f t="shared" ca="1" si="51"/>
        <v>1.22133373018241+0.505892995225335i</v>
      </c>
      <c r="AB152" s="223" t="str">
        <f t="shared" ca="1" si="52"/>
        <v>0.838643880381448-1.02189052495758i</v>
      </c>
      <c r="AC152" s="223" t="str">
        <f t="shared" ca="1" si="53"/>
        <v>-0.734442793886454-1.09917131767873i</v>
      </c>
      <c r="AD152" s="223" t="str">
        <f t="shared" ca="1" si="54"/>
        <v>-1.26503885915187+0.383745342558135i</v>
      </c>
      <c r="AE152" s="223" t="str">
        <f t="shared" ca="1" si="55"/>
        <v>5.76541707110978E-14+1.32196210350348i</v>
      </c>
      <c r="AF152" s="223" t="str">
        <f t="shared" ca="1" si="56"/>
        <v>1.26503885915187+0.38374534255815i</v>
      </c>
      <c r="AG152" s="223" t="str">
        <f t="shared" ca="1" si="57"/>
        <v>0.734442793886467-1.09917131767872i</v>
      </c>
      <c r="AH152" s="223" t="str">
        <f t="shared" ca="1" si="58"/>
        <v>-0.838643880381435-1.02189052495759i</v>
      </c>
      <c r="AI152" s="223" t="str">
        <f t="shared" ca="1" si="59"/>
        <v>-1.22133373018241+0.50589299522532i</v>
      </c>
      <c r="AJ152" s="223" t="str">
        <f t="shared" ca="1" si="60"/>
        <v>0.129574945009429+1.31559649464611i</v>
      </c>
      <c r="AK152" s="223" t="str">
        <f t="shared" ca="1" si="61"/>
        <v>1.29656097236711+0.257902012465579i</v>
      </c>
      <c r="AL152" s="223" t="str">
        <f t="shared" ca="1" si="62"/>
        <v>0.623168621799205-1.16586648974238i</v>
      </c>
      <c r="AM152" s="223" t="str">
        <f t="shared" ca="1" si="63"/>
        <v>-0.934768367858956-0.934768367858926i</v>
      </c>
      <c r="AN152" s="223" t="str">
        <f t="shared" ca="1" si="64"/>
        <v>-1.16586648974242+0.623168621799126i</v>
      </c>
      <c r="AO152" s="223" t="str">
        <f t="shared" ca="1" si="65"/>
        <v>0.25790201246562+1.2965609723671i</v>
      </c>
      <c r="AP152" s="223" t="str">
        <f t="shared" ca="1" si="66"/>
        <v>1.3155964946461+0.129574945009519i</v>
      </c>
      <c r="AQ152" s="223" t="str">
        <f t="shared" ca="1" si="67"/>
        <v>0.505892995225278-1.22133373018243i</v>
      </c>
      <c r="AR152" s="223" t="str">
        <f t="shared" ca="1" si="68"/>
        <v>0.505892995225278-1.22133373018243i</v>
      </c>
      <c r="AS152" s="223" t="str">
        <f t="shared" ca="1" si="69"/>
        <v>-1.0991713176787+0.734442793886506i</v>
      </c>
      <c r="AT152" s="223" t="str">
        <f t="shared" ca="1" si="70"/>
        <v>0.383745342558185+1.26503885915186i</v>
      </c>
      <c r="AU152" s="223" t="str">
        <f t="shared" ca="1" si="71"/>
        <v>1.32196210350348+1.61951383210396E-14i</v>
      </c>
      <c r="AV152" s="223" t="str">
        <f t="shared" ca="1" si="72"/>
        <v>0.38374534255809-1.26503885915189i</v>
      </c>
      <c r="AW152" s="223" t="str">
        <f t="shared" ca="1" si="73"/>
        <v>-1.09917131767868-0.734442793886534i</v>
      </c>
      <c r="AX152" s="223" t="str">
        <f t="shared" ca="1" si="74"/>
        <v>-1.02189052495756+0.83864388038148i</v>
      </c>
      <c r="AY152" s="223" t="str">
        <f t="shared" ca="1" si="75"/>
        <v>0.505892995225257+1.22133373018244i</v>
      </c>
      <c r="AZ152" s="223" t="str">
        <f t="shared" ca="1" si="76"/>
        <v>1.31559649464611-0.129574945009487i</v>
      </c>
      <c r="BA152" s="223" t="str">
        <f t="shared" ca="1" si="77"/>
        <v>0.257902012465652-1.29656097236709i</v>
      </c>
      <c r="BB152" s="223" t="str">
        <f t="shared" ca="1" si="78"/>
        <v>-1.1658664897424-0.623168621799158i</v>
      </c>
      <c r="BC152" s="223" t="str">
        <f t="shared" ca="1" si="79"/>
        <v>-0.934768367858979+0.934768367858903i</v>
      </c>
      <c r="BD152" s="223" t="str">
        <f t="shared" ca="1" si="80"/>
        <v>0.62316862179918+1.16586648974239i</v>
      </c>
      <c r="BE152" s="223" t="str">
        <f t="shared" ca="1" si="81"/>
        <v>1.29656097236711-0.257902012465548i</v>
      </c>
      <c r="BF152" s="223" t="str">
        <f t="shared" ca="1" si="82"/>
        <v>0.129574945009461-1.31559649464611i</v>
      </c>
      <c r="BG152" s="223" t="str">
        <f t="shared" ca="1" si="83"/>
        <v>-1.2213337301824-0.505892995225347i</v>
      </c>
      <c r="BH152" s="223" t="str">
        <f t="shared" ca="1" si="84"/>
        <v>-0.83864388038146+1.02189052495757i</v>
      </c>
      <c r="BI152" s="223" t="str">
        <f t="shared" ca="1" si="85"/>
        <v>0.734442793886555+1.09917131767866i</v>
      </c>
      <c r="BJ152" s="223" t="str">
        <f t="shared" ca="1" si="86"/>
        <v>1.26503885915188-0.383745342558115i</v>
      </c>
      <c r="BK152" s="223" t="str">
        <f t="shared" ca="1" si="87"/>
        <v>-4.14590323900581E-14-1.32196210350348i</v>
      </c>
      <c r="BL152" s="223" t="str">
        <f t="shared" ca="1" si="88"/>
        <v>-1.26503885915187-0.383745342558161i</v>
      </c>
      <c r="BM152" s="223" t="str">
        <f t="shared" ca="1" si="89"/>
        <v>-0.734442793886484+1.09917131767871i</v>
      </c>
      <c r="BN152" s="223" t="str">
        <f t="shared" ca="1" si="90"/>
        <v>0.838643880381415+1.02189052495761i</v>
      </c>
      <c r="BO152" s="223" t="str">
        <f t="shared" ca="1" si="91"/>
        <v>1.22133373018242-0.505892995225302i</v>
      </c>
      <c r="BP152" s="223" t="str">
        <f t="shared" ca="1" si="92"/>
        <v>-0.129574945009413-1.31559649464611i</v>
      </c>
      <c r="BQ152" s="223" t="str">
        <f t="shared" ca="1" si="93"/>
        <v>-1.2965609723671-0.257902012465595i</v>
      </c>
      <c r="BR152" s="223" t="str">
        <f t="shared" ca="1" si="94"/>
        <v>-0.623168621799216+1.16586648974237i</v>
      </c>
      <c r="BS152" s="223" t="str">
        <f t="shared" ca="1" si="95"/>
        <v>0.934768367858951+0.934768367858931i</v>
      </c>
      <c r="BT152" s="223" t="str">
        <f t="shared" ca="1" si="96"/>
        <v>1.16586648974243-0.623168621799108i</v>
      </c>
      <c r="BU152" s="223" t="str">
        <f t="shared" ca="1" si="97"/>
        <v>-0.257902012465605-1.2965609723671i</v>
      </c>
      <c r="BV152" s="223" t="str">
        <f t="shared" ca="1" si="98"/>
        <v>-1.31559649464612-0.129574945009404i</v>
      </c>
      <c r="BW152" s="223" t="str">
        <f t="shared" ca="1" si="99"/>
        <v>-0.505892995225293+1.22133373018243i</v>
      </c>
      <c r="BX152" s="223" t="str">
        <f t="shared" ca="1" si="100"/>
        <v>1.02189052495762+0.838643880381408i</v>
      </c>
      <c r="BY152" s="223" t="str">
        <f t="shared" ca="1" si="101"/>
        <v>1.09917131767871-0.734442793886484i</v>
      </c>
      <c r="BZ152" s="223" t="str">
        <f t="shared" ca="1" si="102"/>
        <v>-0.383745342558169-1.26503885915186i</v>
      </c>
      <c r="CA152" s="223" t="str">
        <f t="shared" ca="1" si="103"/>
        <v>-1.32196210350348-3.23902766420792E-14i</v>
      </c>
      <c r="CB152" s="223" t="str">
        <f t="shared" ca="1" si="104"/>
        <v>-0.383745342558106+1.26503885915188i</v>
      </c>
      <c r="CC152" s="223" t="str">
        <f t="shared" ca="1" si="105"/>
        <v>1.09917131767867+0.734442793886539i</v>
      </c>
      <c r="CD152" s="223" t="str">
        <f t="shared" ca="1" si="106"/>
        <v>1.02189052495757-0.83864388038146i</v>
      </c>
      <c r="CE152" s="223" t="str">
        <f t="shared" ca="1" si="107"/>
        <v>-0.505892995225233-1.22133373018245i</v>
      </c>
      <c r="CF152" s="223" t="str">
        <f t="shared" ca="1" si="108"/>
        <v>-1.31559649464611+0.129574945009471i</v>
      </c>
      <c r="CG152" s="223" t="str">
        <f t="shared" ca="1" si="109"/>
        <v>-0.257902012465668+1.29656097236709i</v>
      </c>
      <c r="CH152" s="223" t="str">
        <f t="shared" ca="1" si="110"/>
        <v>1.1658664897424+0.623168621799164i</v>
      </c>
      <c r="CI152" s="223" t="str">
        <f t="shared" ca="1" si="111"/>
        <v>0.934768367858984-0.934768367858898i</v>
      </c>
      <c r="CJ152" s="223" t="str">
        <f t="shared" ca="1" si="112"/>
        <v>-0.623168621799158-1.1658664897424i</v>
      </c>
      <c r="CK152" s="223" t="str">
        <f t="shared" ca="1" si="113"/>
        <v>-1.29656097236709+0.257902012465661i</v>
      </c>
      <c r="CL152" s="223" t="str">
        <f t="shared" ca="1" si="114"/>
        <v>-0.129574945009477+1.31559649464611i</v>
      </c>
      <c r="CM152" s="223" t="str">
        <f t="shared" ca="1" si="115"/>
        <v>1.22133373018245+0.50589299522524i</v>
      </c>
      <c r="CN152" s="223" t="str">
        <f t="shared" ca="1" si="116"/>
        <v>0.838643880381465-1.02189052495757i</v>
      </c>
      <c r="CO152" s="223" t="str">
        <f t="shared" ca="1" si="117"/>
        <v>-0.734442793886532-1.09917131767868i</v>
      </c>
      <c r="CP152" s="223" t="str">
        <f t="shared" ca="1" si="118"/>
        <v>-1.26503885915204+0.383745342557596i</v>
      </c>
      <c r="CQ152" s="223" t="str">
        <f t="shared" ca="1" si="119"/>
        <v>-3.69246545160687E-13+1.32196210350348i</v>
      </c>
      <c r="CR152" s="223" t="str">
        <f t="shared" ca="1" si="120"/>
        <v>1.26503885915182+0.383745342558303i</v>
      </c>
      <c r="CS152" s="223" t="str">
        <f t="shared" ca="1" si="121"/>
        <v>0.734442793886491-1.09917131767871i</v>
      </c>
      <c r="CT152" s="223" t="str">
        <f t="shared" ca="1" si="122"/>
        <v>-0.838643880381622-1.02189052495744i</v>
      </c>
      <c r="CU152" s="223" t="str">
        <f t="shared" ca="1" si="123"/>
        <v>-1.22133373018228+0.505892995225651i</v>
      </c>
      <c r="CV152" s="223" t="str">
        <f t="shared" ca="1" si="124"/>
        <v>0.129574945010051+1.31559649464605i</v>
      </c>
      <c r="CW152" s="223" t="str">
        <f t="shared" ca="1" si="125"/>
        <v>1.296560972367+0.257902012466128i</v>
      </c>
      <c r="CX152" s="223" t="str">
        <f t="shared" ca="1" si="126"/>
        <v>0.623168621799462-1.16586648974224i</v>
      </c>
      <c r="CY152" s="223" t="str">
        <f t="shared" ca="1" si="127"/>
        <v>-0.934768367858846-0.934768367859035i</v>
      </c>
      <c r="CZ152" s="223" t="str">
        <f t="shared" ca="1" si="128"/>
        <v>-1.16586648974238+0.623168621799209i</v>
      </c>
      <c r="DA152" s="223" t="str">
        <f t="shared" ca="1" si="129"/>
        <v>0.257902012465846+1.29656097236705i</v>
      </c>
      <c r="DB152" s="223" t="str">
        <f t="shared" ca="1" si="130"/>
        <v>1.31559649464615+0.129574945009027i</v>
      </c>
      <c r="DC152" s="223" t="str">
        <f t="shared" ca="1" si="131"/>
        <v>0.505892995224701-1.22133373018267i</v>
      </c>
      <c r="DD152" s="223" t="str">
        <f t="shared" ca="1" si="132"/>
        <v>-1.02189052495726-0.838643880381842i</v>
      </c>
      <c r="DE152" s="223" t="str">
        <f t="shared" ca="1" si="133"/>
        <v>-1.09917131767886+0.734442793886253i</v>
      </c>
      <c r="DF152" s="223" t="str">
        <f t="shared" ca="1" si="134"/>
        <v>0.383745342558028+1.26503885915191i</v>
      </c>
      <c r="DG152" s="223" t="str">
        <f t="shared" ca="1" si="135"/>
        <v>1.32196210350348-8.29180647801164E-14i</v>
      </c>
      <c r="DH152" s="223" t="str">
        <f t="shared" ca="1" si="136"/>
        <v>0.383745342557869-1.26503885915195i</v>
      </c>
      <c r="DI152" s="223" t="str">
        <f t="shared" ca="1" si="137"/>
        <v>-1.09917131767896-0.734442793886114i</v>
      </c>
      <c r="DJ152" s="223" t="str">
        <f t="shared" ca="1" si="138"/>
        <v>-1.02189052495715+0.83864388038197i</v>
      </c>
      <c r="DK152" s="223" t="str">
        <f t="shared" ca="1" si="139"/>
        <v>0.505892995224854+1.22133373018261i</v>
      </c>
      <c r="DL152" s="223" t="str">
        <f t="shared" ca="1" si="140"/>
        <v>1.31559649464614-0.129574945009193i</v>
      </c>
      <c r="DM152" s="223" t="str">
        <f t="shared" ca="1" si="141"/>
        <v>0.257902012465702-1.29656097236708i</v>
      </c>
      <c r="DN152" s="223" t="str">
        <f t="shared" ca="1" si="142"/>
        <v>-1.16586648974246-0.623168621799063i</v>
      </c>
      <c r="DO152" s="223" t="str">
        <f t="shared" ca="1" si="143"/>
        <v>-0.934768367858729+0.934768367859153i</v>
      </c>
      <c r="DP152" s="223" t="str">
        <f t="shared" ca="1" si="144"/>
        <v>0.623168621799625+1.16586648974216i</v>
      </c>
      <c r="DQ152" s="223" t="str">
        <f t="shared" ca="1" si="145"/>
        <v>1.29656097236722-0.257902012465i</v>
      </c>
      <c r="DR152" s="223" t="str">
        <f t="shared" ca="1" si="146"/>
        <v>0.129574945009905-1.31559649464607i</v>
      </c>
      <c r="DS152" s="223" t="str">
        <f t="shared" ca="1" si="147"/>
        <v>-1.22133373018234-0.505892995225498i</v>
      </c>
      <c r="DT152" s="223" t="str">
        <f t="shared" ca="1" si="148"/>
        <v>-0.838643880381493+1.02189052495755i</v>
      </c>
      <c r="DU152" s="223" t="str">
        <f t="shared" ca="1" si="149"/>
        <v>0.734442793886644+1.0991713176786i</v>
      </c>
      <c r="DV152" s="223" t="str">
        <f t="shared" ca="1" si="150"/>
        <v>1.26503885915177-0.383745342558462i</v>
      </c>
      <c r="DW152" s="223" t="str">
        <f t="shared" ca="1" si="151"/>
        <v>-5.53868886112811E-13-1.32196210350348i</v>
      </c>
      <c r="DX152" s="223" t="str">
        <f t="shared" ca="1" si="152"/>
        <v>-1.2650388591517-0.383745342558696i</v>
      </c>
      <c r="DY152" s="223" t="str">
        <f t="shared" ca="1" si="153"/>
        <v>-0.734442793886848+1.09917131767847i</v>
      </c>
      <c r="DZ152" s="223" t="str">
        <f t="shared" ca="1" si="154"/>
        <v>0.838643880381304+1.0218905249577i</v>
      </c>
      <c r="EA152" s="223" t="str">
        <f t="shared" ca="1" si="155"/>
        <v>1.22133373018243-0.505892995225272i</v>
      </c>
      <c r="EB152" s="223" t="str">
        <f t="shared" ca="1" si="156"/>
        <v>-0.129574945009661-1.31559649464609i</v>
      </c>
      <c r="EC152" s="223" t="str">
        <f t="shared" ca="1" si="157"/>
        <v>-1.29656097236718-0.257902012465241i</v>
      </c>
      <c r="ED152" s="223" t="str">
        <f t="shared" ca="1" si="158"/>
        <v>-0.623168621798681+1.16586648974266i</v>
      </c>
      <c r="EE152" s="223" t="str">
        <f t="shared" ca="1" si="159"/>
        <v>0.934768367858556+0.934768367859326i</v>
      </c>
      <c r="EF152" s="223" t="str">
        <f t="shared" ca="1" si="160"/>
        <v>1.16586648974257-0.623168621798847i</v>
      </c>
      <c r="EG152" s="223" t="str">
        <f t="shared" ca="1" si="161"/>
        <v>-0.257902012465462-1.29656097236713i</v>
      </c>
      <c r="EH152" s="223" t="str">
        <f t="shared" ca="1" si="162"/>
        <v>-1.31559649464611-0.129574945009436i</v>
      </c>
      <c r="EI152" s="223" t="str">
        <f t="shared" ca="1" si="163"/>
        <v>-0.505892995225097+1.22133373018251i</v>
      </c>
      <c r="EJ152" s="223" t="str">
        <f t="shared" ca="1" si="164"/>
        <v>1.02189052495784+0.838643880381128i</v>
      </c>
      <c r="EK152" s="223" t="str">
        <f t="shared" ca="1" si="165"/>
        <v>1.09917131767836-0.734442793887004i</v>
      </c>
      <c r="EL152" s="223" t="str">
        <f t="shared" ca="1" si="166"/>
        <v>-0.383745342557654-1.26503885915202i</v>
      </c>
      <c r="EM152" s="223" t="str">
        <f t="shared" ca="1" si="167"/>
        <v>-1.32196210350348-3.27787512770629E-13i</v>
      </c>
      <c r="EN152" s="223"/>
      <c r="EO152" s="223"/>
      <c r="EP152" s="223"/>
    </row>
    <row r="153" spans="1:146" ht="15.75" thickBot="1">
      <c r="A153" s="257">
        <f t="shared" si="168"/>
        <v>1.0351562500000005E-3</v>
      </c>
      <c r="B153" s="256">
        <v>53</v>
      </c>
      <c r="C153" s="230">
        <f t="shared" si="169"/>
        <v>10600</v>
      </c>
      <c r="D153" s="229">
        <f t="shared" si="170"/>
        <v>66601.764256103619</v>
      </c>
      <c r="E153" s="229" t="str">
        <f t="shared" si="171"/>
        <v>66601.7642561036i</v>
      </c>
      <c r="F153" s="229" t="str">
        <f t="shared" si="177"/>
        <v>2.77541399846359-0.487032385002028i</v>
      </c>
      <c r="G153" s="229" t="str">
        <f t="shared" si="178"/>
        <v>-0.23451174562825+0.0700501844479998i</v>
      </c>
      <c r="H153" s="229" t="str">
        <f t="shared" si="179"/>
        <v>0.590217741782745+0.0379255376429412i</v>
      </c>
      <c r="I153" s="229" t="str">
        <f t="shared" si="174"/>
        <v>-0.347907810737647-0.0898724931850378i</v>
      </c>
      <c r="J153" s="255" t="str">
        <f ca="1">IMPRODUCT(1/N_FFT2,BP100)</f>
        <v>-0.00664255206431898-0.000142206502227333i</v>
      </c>
      <c r="K153" s="254" t="str">
        <f t="shared" ca="1" si="175"/>
        <v>0.00229821529350576+0.000646457467994336i</v>
      </c>
      <c r="N153" s="246">
        <f t="shared" ca="1" si="176"/>
        <v>1.3460441372204626</v>
      </c>
      <c r="O153" s="223">
        <f t="shared" ca="1" si="39"/>
        <v>-1.3209558627795372</v>
      </c>
      <c r="P153" s="223" t="str">
        <f t="shared" ca="1" si="40"/>
        <v>-0.352315780664569+1.27310564451908i</v>
      </c>
      <c r="Q153" s="223" t="str">
        <f t="shared" ca="1" si="41"/>
        <v>1.1330216360536+0.679107034013081i</v>
      </c>
      <c r="R153" s="223" t="str">
        <f t="shared" ca="1" si="42"/>
        <v>0.95669843032572-0.910852625194623i</v>
      </c>
      <c r="S153" s="223" t="str">
        <f t="shared" ca="1" si="43"/>
        <v>-0.622694283205438-1.16497906465091i</v>
      </c>
      <c r="T153" s="223" t="str">
        <f t="shared" ca="1" si="44"/>
        <v>-1.28885944900088+0.289423067727486i</v>
      </c>
      <c r="U153" s="223" t="str">
        <f t="shared" ca="1" si="45"/>
        <v>-0.0648162320757635+1.31936471359178i</v>
      </c>
      <c r="V153" s="223" t="str">
        <f t="shared" ca="1" si="46"/>
        <v>1.25428481702876+0.4143597340268i</v>
      </c>
      <c r="W153" s="223" t="str">
        <f t="shared" ca="1" si="47"/>
        <v>0.733883756493026-1.09833465909408i</v>
      </c>
      <c r="X153" s="223" t="str">
        <f t="shared" ca="1" si="48"/>
        <v>-0.862812496308155-1.00023946514128i</v>
      </c>
      <c r="Y153" s="223" t="str">
        <f t="shared" ca="1" si="49"/>
        <v>-1.19412995664136+0.564781407327939i</v>
      </c>
      <c r="Z153" s="223" t="str">
        <f t="shared" ca="1" si="50"/>
        <v>0.225833109269833+1.30150827817926i</v>
      </c>
      <c r="AA153" s="223" t="str">
        <f t="shared" ca="1" si="51"/>
        <v>1.31459509924629+0.129476316171197i</v>
      </c>
      <c r="AB153" s="223" t="str">
        <f t="shared" ca="1" si="52"/>
        <v>0.47540545849616-1.23244230755183i</v>
      </c>
      <c r="AC153" s="223" t="str">
        <f t="shared" ca="1" si="53"/>
        <v>-1.06100169773801-0.786892488723006i</v>
      </c>
      <c r="AD153" s="223" t="str">
        <f t="shared" ca="1" si="54"/>
        <v>-1.04137083547463+0.812693776544705i</v>
      </c>
      <c r="AE153" s="223" t="str">
        <f t="shared" ca="1" si="55"/>
        <v>0.505507923571287+1.22040408497279i</v>
      </c>
      <c r="AF153" s="223" t="str">
        <f t="shared" ca="1" si="56"/>
        <v>1.31102165991687-0.161699099071199i</v>
      </c>
      <c r="AG153" s="223" t="str">
        <f t="shared" ca="1" si="57"/>
        <v>0.193824480480271-1.30665851016177i</v>
      </c>
      <c r="AH153" s="223" t="str">
        <f t="shared" ca="1" si="58"/>
        <v>-1.2076307366068-0.535305889575437i</v>
      </c>
      <c r="AI153" s="223" t="str">
        <f t="shared" ca="1" si="59"/>
        <v>-0.838005528023908+1.0211126903594i</v>
      </c>
      <c r="AJ153" s="223" t="str">
        <f t="shared" ca="1" si="60"/>
        <v>0.760617206289886+1.0799934522521i</v>
      </c>
      <c r="AK153" s="223" t="str">
        <f t="shared" ca="1" si="61"/>
        <v>1.2437381529688-0.445016626949365i</v>
      </c>
      <c r="AL153" s="223" t="str">
        <f t="shared" ca="1" si="62"/>
        <v>-0.0971755415797396-1.3173766756438i</v>
      </c>
      <c r="AM153" s="223" t="str">
        <f t="shared" ca="1" si="63"/>
        <v>-1.29557406627653-0.257705704638711i</v>
      </c>
      <c r="AN153" s="223" t="str">
        <f t="shared" ca="1" si="64"/>
        <v>-0.593916721879346+1.17990987744138i</v>
      </c>
      <c r="AO153" s="223" t="str">
        <f t="shared" ca="1" si="65"/>
        <v>0.978763733070713+0.887099738607285i</v>
      </c>
      <c r="AP153" s="223" t="str">
        <f t="shared" ca="1" si="66"/>
        <v>1.11601427020683-0.706708242562909i</v>
      </c>
      <c r="AQ153" s="223" t="str">
        <f t="shared" ca="1" si="67"/>
        <v>-0.383453246294392-1.26407594681567i</v>
      </c>
      <c r="AR153" s="223" t="str">
        <f t="shared" ca="1" si="68"/>
        <v>-0.383453246294392-1.26407594681567i</v>
      </c>
      <c r="AS153" s="223" t="str">
        <f t="shared" ca="1" si="69"/>
        <v>-0.320966093182458+1.28136847098671i</v>
      </c>
      <c r="AT153" s="223" t="str">
        <f t="shared" ca="1" si="70"/>
        <v>1.14934651203324+0.651096756779412i</v>
      </c>
      <c r="AU153" s="223" t="str">
        <f t="shared" ca="1" si="71"/>
        <v>0.934056848219498-0.934056848219576i</v>
      </c>
      <c r="AV153" s="223" t="str">
        <f t="shared" ca="1" si="72"/>
        <v>-0.651096756779386-1.14934651203325i</v>
      </c>
      <c r="AW153" s="223" t="str">
        <f t="shared" ca="1" si="73"/>
        <v>-1.28136847098672+0.320966093182429i</v>
      </c>
      <c r="AX153" s="223" t="str">
        <f t="shared" ca="1" si="74"/>
        <v>-0.0324178796971944+1.32055801557053i</v>
      </c>
      <c r="AY153" s="223" t="str">
        <f t="shared" ca="1" si="75"/>
        <v>1.2640759468157+0.383453246294295i</v>
      </c>
      <c r="AZ153" s="223" t="str">
        <f t="shared" ca="1" si="76"/>
        <v>0.706708242562934-1.11601427020681i</v>
      </c>
      <c r="BA153" s="223" t="str">
        <f t="shared" ca="1" si="77"/>
        <v>-0.887099738607263-0.978763733070733i</v>
      </c>
      <c r="BB153" s="223" t="str">
        <f t="shared" ca="1" si="78"/>
        <v>-1.17990987744139+0.593916721879327i</v>
      </c>
      <c r="BC153" s="223" t="str">
        <f t="shared" ca="1" si="79"/>
        <v>0.257705704638687+1.29557406627653i</v>
      </c>
      <c r="BD153" s="223" t="str">
        <f t="shared" ca="1" si="80"/>
        <v>1.3173766756438+0.0971755415797602i</v>
      </c>
      <c r="BE153" s="223" t="str">
        <f t="shared" ca="1" si="81"/>
        <v>0.445016626949389-1.24373815296879i</v>
      </c>
      <c r="BF153" s="223" t="str">
        <f t="shared" ca="1" si="82"/>
        <v>-1.07999345225208-0.760617206289911i</v>
      </c>
      <c r="BG153" s="223" t="str">
        <f t="shared" ca="1" si="83"/>
        <v>-1.02111269035941+0.838005528023888i</v>
      </c>
      <c r="BH153" s="223" t="str">
        <f t="shared" ca="1" si="84"/>
        <v>0.535305889575411+1.20763073660681i</v>
      </c>
      <c r="BI153" s="223" t="str">
        <f t="shared" ca="1" si="85"/>
        <v>1.30665851016178-0.193824480480245i</v>
      </c>
      <c r="BJ153" s="223" t="str">
        <f t="shared" ca="1" si="86"/>
        <v>0.161699099071229-1.31102165991687i</v>
      </c>
      <c r="BK153" s="223" t="str">
        <f t="shared" ca="1" si="87"/>
        <v>-1.22040408497278-0.505507923571315i</v>
      </c>
      <c r="BL153" s="223" t="str">
        <f t="shared" ca="1" si="88"/>
        <v>-0.812693776544621+1.0413708354747i</v>
      </c>
      <c r="BM153" s="223" t="str">
        <f t="shared" ca="1" si="89"/>
        <v>0.786892488722991+1.06100169773802i</v>
      </c>
      <c r="BN153" s="223" t="str">
        <f t="shared" ca="1" si="90"/>
        <v>1.23244230755185-0.475405458496127i</v>
      </c>
      <c r="BO153" s="223" t="str">
        <f t="shared" ca="1" si="91"/>
        <v>-0.12947631617117-1.31459509924629i</v>
      </c>
      <c r="BP153" s="223" t="str">
        <f t="shared" ca="1" si="92"/>
        <v>-1.30150827817928-0.225833109269727i</v>
      </c>
      <c r="BQ153" s="223" t="str">
        <f t="shared" ca="1" si="93"/>
        <v>-0.564781407327956+1.19412995664135i</v>
      </c>
      <c r="BR153" s="223" t="str">
        <f t="shared" ca="1" si="94"/>
        <v>1.00023946514126+0.862812496308179i</v>
      </c>
      <c r="BS153" s="223" t="str">
        <f t="shared" ca="1" si="95"/>
        <v>1.0983346590941-0.733883756493005i</v>
      </c>
      <c r="BT153" s="223" t="str">
        <f t="shared" ca="1" si="96"/>
        <v>-0.414359734026743-1.25428481702878i</v>
      </c>
      <c r="BU153" s="223" t="str">
        <f t="shared" ca="1" si="97"/>
        <v>-1.31936471359178+0.0648162320757815i</v>
      </c>
      <c r="BV153" s="223" t="str">
        <f t="shared" ca="1" si="98"/>
        <v>-0.289423067727489+1.28885944900088i</v>
      </c>
      <c r="BW153" s="223" t="str">
        <f t="shared" ca="1" si="99"/>
        <v>1.16497906465089+0.622694283205471i</v>
      </c>
      <c r="BX153" s="223" t="str">
        <f t="shared" ca="1" si="100"/>
        <v>0.910852625194679-0.956698430325667i</v>
      </c>
      <c r="BY153" s="223" t="str">
        <f t="shared" ca="1" si="101"/>
        <v>-0.679107034013112-1.13302163605359i</v>
      </c>
      <c r="BZ153" s="223" t="str">
        <f t="shared" ca="1" si="102"/>
        <v>-1.27310564451908+0.352315780664569i</v>
      </c>
      <c r="CA153" s="223" t="str">
        <f t="shared" ca="1" si="103"/>
        <v>-2.07140955106201E-14+1.32095586277954i</v>
      </c>
      <c r="CB153" s="223" t="str">
        <f t="shared" ca="1" si="104"/>
        <v>1.27310564451907+0.352315780664627i</v>
      </c>
      <c r="CC153" s="223" t="str">
        <f t="shared" ca="1" si="105"/>
        <v>0.679107034013051-1.13302163605362i</v>
      </c>
      <c r="CD153" s="223" t="str">
        <f t="shared" ca="1" si="106"/>
        <v>-0.910852625194635-0.956698430325708i</v>
      </c>
      <c r="CE153" s="223" t="str">
        <f t="shared" ca="1" si="107"/>
        <v>-1.16497906465092+0.622694283205417i</v>
      </c>
      <c r="CF153" s="223" t="str">
        <f t="shared" ca="1" si="108"/>
        <v>0.289423067727429+1.28885944900089i</v>
      </c>
      <c r="CG153" s="223" t="str">
        <f t="shared" ca="1" si="109"/>
        <v>1.31936471359179+0.0648162320757104i</v>
      </c>
      <c r="CH153" s="223" t="str">
        <f t="shared" ca="1" si="110"/>
        <v>0.414359734026781-1.25428481702877i</v>
      </c>
      <c r="CI153" s="223" t="str">
        <f t="shared" ca="1" si="111"/>
        <v>-1.09833465909406-0.733883756493054i</v>
      </c>
      <c r="CJ153" s="223" t="str">
        <f t="shared" ca="1" si="112"/>
        <v>-1.0002394651413+0.862812496308134i</v>
      </c>
      <c r="CK153" s="223" t="str">
        <f t="shared" ca="1" si="113"/>
        <v>0.564781407328037+1.19412995664132i</v>
      </c>
      <c r="CL153" s="223" t="str">
        <f t="shared" ca="1" si="114"/>
        <v>1.30150827817927-0.225833109269797i</v>
      </c>
      <c r="CM153" s="223" t="str">
        <f t="shared" ca="1" si="115"/>
        <v>0.129476316171229-1.31459509924629i</v>
      </c>
      <c r="CN153" s="223" t="str">
        <f t="shared" ca="1" si="116"/>
        <v>-1.23244230755192-0.475405458495938i</v>
      </c>
      <c r="CO153" s="223" t="str">
        <f t="shared" ca="1" si="117"/>
        <v>-0.786892488722812+1.06100169773816i</v>
      </c>
      <c r="CP153" s="223" t="str">
        <f t="shared" ca="1" si="118"/>
        <v>0.812693776544781+1.04137083547457i</v>
      </c>
      <c r="CQ153" s="223" t="str">
        <f t="shared" ca="1" si="119"/>
        <v>1.22040408497275-0.505507923571381i</v>
      </c>
      <c r="CR153" s="223" t="str">
        <f t="shared" ca="1" si="120"/>
        <v>-0.161699099071309-1.31102165991686i</v>
      </c>
      <c r="CS153" s="223" t="str">
        <f t="shared" ca="1" si="121"/>
        <v>-1.30665851016179-0.193824480480157i</v>
      </c>
      <c r="CT153" s="223" t="str">
        <f t="shared" ca="1" si="122"/>
        <v>-0.535305889575345+1.20763073660684i</v>
      </c>
      <c r="CU153" s="223" t="str">
        <f t="shared" ca="1" si="123"/>
        <v>1.02111269035938+0.838005528023927i</v>
      </c>
      <c r="CV153" s="223" t="str">
        <f t="shared" ca="1" si="124"/>
        <v>1.07999345225211-0.76061720628987i</v>
      </c>
      <c r="CW153" s="223" t="str">
        <f t="shared" ca="1" si="125"/>
        <v>-0.445016626949332-1.24373815296881i</v>
      </c>
      <c r="CX153" s="223" t="str">
        <f t="shared" ca="1" si="126"/>
        <v>-1.3173766756438+0.0971755415797096i</v>
      </c>
      <c r="CY153" s="223" t="str">
        <f t="shared" ca="1" si="127"/>
        <v>-0.257705704638866+1.2955740662765i</v>
      </c>
      <c r="CZ153" s="223" t="str">
        <f t="shared" ca="1" si="128"/>
        <v>1.1799098774413+0.593916721879499i</v>
      </c>
      <c r="DA153" s="223" t="str">
        <f t="shared" ca="1" si="129"/>
        <v>0.887099738607406-0.978763733070605i</v>
      </c>
      <c r="DB153" s="223" t="str">
        <f t="shared" ca="1" si="130"/>
        <v>-0.706708242562781-1.11601427020691i</v>
      </c>
      <c r="DC153" s="223" t="str">
        <f t="shared" ca="1" si="131"/>
        <v>-1.26407594681575+0.38345324629412i</v>
      </c>
      <c r="DD153" s="223" t="str">
        <f t="shared" ca="1" si="132"/>
        <v>0.0324178796968714+1.32055801557053i</v>
      </c>
      <c r="DE153" s="223" t="str">
        <f t="shared" ca="1" si="133"/>
        <v>1.28136847098664+0.320966093182742i</v>
      </c>
      <c r="DF153" s="223" t="str">
        <f t="shared" ca="1" si="134"/>
        <v>0.651096756779659-1.1493465120331i</v>
      </c>
      <c r="DG153" s="223" t="str">
        <f t="shared" ca="1" si="135"/>
        <v>-0.93405684821927-0.934056848219805i</v>
      </c>
      <c r="DH153" s="223" t="str">
        <f t="shared" ca="1" si="136"/>
        <v>-1.14934651203346+0.651096756779017i</v>
      </c>
      <c r="DI153" s="223" t="str">
        <f t="shared" ca="1" si="137"/>
        <v>0.320966093182026+1.28136847098682i</v>
      </c>
      <c r="DJ153" s="223" t="str">
        <f t="shared" ca="1" si="138"/>
        <v>1.32055801557052+0.0324178796976091i</v>
      </c>
      <c r="DK153" s="223" t="str">
        <f t="shared" ca="1" si="139"/>
        <v>0.383453246294808-1.26407594681554i</v>
      </c>
      <c r="DL153" s="223" t="str">
        <f t="shared" ca="1" si="140"/>
        <v>-1.1160142702065-0.70670824256342i</v>
      </c>
      <c r="DM153" s="223" t="str">
        <f t="shared" ca="1" si="141"/>
        <v>-0.978763733071112+0.887099738606844i</v>
      </c>
      <c r="DN153" s="223" t="str">
        <f t="shared" ca="1" si="142"/>
        <v>0.593916721878823+1.17990987744164i</v>
      </c>
      <c r="DO153" s="223" t="str">
        <f t="shared" ca="1" si="143"/>
        <v>1.29557406627664-0.257705704638142i</v>
      </c>
      <c r="DP153" s="223" t="str">
        <f t="shared" ca="1" si="144"/>
        <v>0.0971755415804455-1.31737667564375i</v>
      </c>
      <c r="DQ153" s="223" t="str">
        <f t="shared" ca="1" si="145"/>
        <v>-1.24373815296901-0.445016626948789i</v>
      </c>
      <c r="DR153" s="223" t="str">
        <f t="shared" ca="1" si="146"/>
        <v>-0.760617206289382+1.07999345225245i</v>
      </c>
      <c r="DS153" s="223" t="str">
        <f t="shared" ca="1" si="147"/>
        <v>0.838005528024388+1.021112690359i</v>
      </c>
      <c r="DT153" s="223" t="str">
        <f t="shared" ca="1" si="148"/>
        <v>1.20763073660662-0.535305889575854i</v>
      </c>
      <c r="DU153" s="223" t="str">
        <f t="shared" ca="1" si="149"/>
        <v>-0.193824480480726-1.30665851016171i</v>
      </c>
      <c r="DV153" s="223" t="str">
        <f t="shared" ca="1" si="150"/>
        <v>-1.31102165991693-0.161699099070737i</v>
      </c>
      <c r="DW153" s="223" t="str">
        <f t="shared" ca="1" si="151"/>
        <v>-0.505507923570849+1.22040408497297i</v>
      </c>
      <c r="DX153" s="223" t="str">
        <f t="shared" ca="1" si="152"/>
        <v>1.04137083547493+0.812693776544326i</v>
      </c>
      <c r="DY153" s="223" t="str">
        <f t="shared" ca="1" si="153"/>
        <v>1.0610016977378-0.786892488723291i</v>
      </c>
      <c r="DZ153" s="223" t="str">
        <f t="shared" ca="1" si="154"/>
        <v>-0.475405458496493-1.2324423075517i</v>
      </c>
      <c r="EA153" s="223" t="str">
        <f t="shared" ca="1" si="155"/>
        <v>-1.31459509924626+0.129476316171522i</v>
      </c>
      <c r="EB153" s="223" t="str">
        <f t="shared" ca="1" si="156"/>
        <v>-0.225833109269507+1.30150827817932i</v>
      </c>
      <c r="EC153" s="223" t="str">
        <f t="shared" ca="1" si="157"/>
        <v>1.19412995664145+0.564781407327754i</v>
      </c>
      <c r="ED153" s="223" t="str">
        <f t="shared" ca="1" si="158"/>
        <v>0.862812496307997-1.00023946514142i</v>
      </c>
      <c r="EE153" s="223" t="str">
        <f t="shared" ca="1" si="159"/>
        <v>-0.733883756493206-1.09833465909396i</v>
      </c>
      <c r="EF153" s="223" t="str">
        <f t="shared" ca="1" si="160"/>
        <v>-1.2542848170287+0.414359734026973i</v>
      </c>
      <c r="EG153" s="223" t="str">
        <f t="shared" ca="1" si="161"/>
        <v>0.0648162320759108+1.31936471359178i</v>
      </c>
      <c r="EH153" s="223" t="str">
        <f t="shared" ca="1" si="162"/>
        <v>1.2888594490009+0.289423067727399i</v>
      </c>
      <c r="EI153" s="223" t="str">
        <f t="shared" ca="1" si="163"/>
        <v>0.622694283205389-1.16497906465093i</v>
      </c>
      <c r="EJ153" s="223" t="str">
        <f t="shared" ca="1" si="164"/>
        <v>-0.956698430325743-0.910852625194598i</v>
      </c>
      <c r="EK153" s="223" t="str">
        <f t="shared" ca="1" si="165"/>
        <v>-1.1330216360536+0.679107034013093i</v>
      </c>
      <c r="EL153" s="223" t="str">
        <f t="shared" ca="1" si="166"/>
        <v>0.352315780664549+1.27310564451909i</v>
      </c>
      <c r="EM153" s="223" t="str">
        <f t="shared" ca="1" si="167"/>
        <v>1.32095586277954+4.14281910212403E-14i</v>
      </c>
      <c r="EN153" s="223"/>
      <c r="EO153" s="223"/>
      <c r="EP153" s="223"/>
    </row>
    <row r="154" spans="1:146" ht="15.75" thickBot="1">
      <c r="A154" s="257">
        <f t="shared" si="168"/>
        <v>1.0546875000000005E-3</v>
      </c>
      <c r="B154" s="256">
        <v>54</v>
      </c>
      <c r="C154" s="230">
        <f t="shared" si="169"/>
        <v>10800</v>
      </c>
      <c r="D154" s="229">
        <f t="shared" si="170"/>
        <v>67858.401317539538</v>
      </c>
      <c r="E154" s="229" t="str">
        <f t="shared" si="171"/>
        <v>67858.4013175395i</v>
      </c>
      <c r="F154" s="229" t="str">
        <f t="shared" si="177"/>
        <v>2.77282122749398-0.493964784956998i</v>
      </c>
      <c r="G154" s="229" t="str">
        <f t="shared" si="178"/>
        <v>-0.233981454543661+0.0711759022453961i</v>
      </c>
      <c r="H154" s="229" t="str">
        <f t="shared" si="179"/>
        <v>0.590492707357852+0.0389708180466724i</v>
      </c>
      <c r="I154" s="229" t="str">
        <f t="shared" si="174"/>
        <v>-0.348162388301093-0.0916712985645172i</v>
      </c>
      <c r="J154" s="255" t="str">
        <f ca="1">IMPRODUCT(1/N_FFT2,BQ100)</f>
        <v>0.00491103407413293+1.76337252264305E-06i</v>
      </c>
      <c r="K154" s="254" t="str">
        <f t="shared" ca="1" si="175"/>
        <v>-0.00170967570162916-0.000450814810859305i</v>
      </c>
      <c r="N154" s="246">
        <f t="shared" ca="1" si="176"/>
        <v>1.3472541996902039</v>
      </c>
      <c r="O154" s="223">
        <f t="shared" ca="1" si="39"/>
        <v>-1.3197458003097959</v>
      </c>
      <c r="P154" s="223" t="str">
        <f t="shared" ca="1" si="40"/>
        <v>-0.320672071985857+1.28019467257275i</v>
      </c>
      <c r="Q154" s="223" t="str">
        <f t="shared" ca="1" si="41"/>
        <v>1.16391188482765+0.62212386370585i</v>
      </c>
      <c r="R154" s="223" t="str">
        <f t="shared" ca="1" si="42"/>
        <v>0.88628711031979-0.977867135922023i</v>
      </c>
      <c r="S154" s="223" t="str">
        <f t="shared" ca="1" si="43"/>
        <v>-0.73321148180476-1.0973285289215i</v>
      </c>
      <c r="T154" s="223" t="str">
        <f t="shared" ca="1" si="44"/>
        <v>-1.2425988258319+0.444608969181365i</v>
      </c>
      <c r="U154" s="223" t="str">
        <f t="shared" ca="1" si="45"/>
        <v>0.129357709308308+1.31339086355808i</v>
      </c>
      <c r="V154" s="223" t="str">
        <f t="shared" ca="1" si="46"/>
        <v>1.30546154479112+0.193646927439925i</v>
      </c>
      <c r="W154" s="223" t="str">
        <f t="shared" ca="1" si="47"/>
        <v>0.505044852711907-1.21928613302397i</v>
      </c>
      <c r="X154" s="223" t="str">
        <f t="shared" ca="1" si="48"/>
        <v>-1.06002976644874-0.786171655351405i</v>
      </c>
      <c r="Y154" s="223" t="str">
        <f t="shared" ca="1" si="49"/>
        <v>-1.02017729942108+0.83723787251967i</v>
      </c>
      <c r="Z154" s="223" t="str">
        <f t="shared" ca="1" si="50"/>
        <v>0.564264038955636+1.1930360731247i</v>
      </c>
      <c r="AA154" s="223" t="str">
        <f t="shared" ca="1" si="51"/>
        <v>1.29438725481784-0.257469633161835i</v>
      </c>
      <c r="AB154" s="223" t="str">
        <f t="shared" ca="1" si="52"/>
        <v>0.0647568571246075-1.31815610869528i</v>
      </c>
      <c r="AC154" s="223" t="str">
        <f t="shared" ca="1" si="53"/>
        <v>-1.26291798922962-0.383101983700883i</v>
      </c>
      <c r="AD154" s="223" t="str">
        <f t="shared" ca="1" si="54"/>
        <v>-0.678484937576757+1.13198373085341i</v>
      </c>
      <c r="AE154" s="223" t="str">
        <f t="shared" ca="1" si="55"/>
        <v>0.933201204841519+0.933201204841529i</v>
      </c>
      <c r="AF154" s="223" t="str">
        <f t="shared" ca="1" si="56"/>
        <v>1.13198373085342-0.678484937576749i</v>
      </c>
      <c r="AG154" s="223" t="str">
        <f t="shared" ca="1" si="57"/>
        <v>-0.38310198370087-1.26291798922963i</v>
      </c>
      <c r="AH154" s="223" t="str">
        <f t="shared" ca="1" si="58"/>
        <v>-1.31815610869528+0.0647568571245982i</v>
      </c>
      <c r="AI154" s="223" t="str">
        <f t="shared" ca="1" si="59"/>
        <v>-0.257469633161846+1.29438725481783i</v>
      </c>
      <c r="AJ154" s="223" t="str">
        <f t="shared" ca="1" si="60"/>
        <v>1.1930360731247+0.564264038955645i</v>
      </c>
      <c r="AK154" s="223" t="str">
        <f t="shared" ca="1" si="61"/>
        <v>0.837237872519678-1.02017729942107i</v>
      </c>
      <c r="AL154" s="223" t="str">
        <f t="shared" ca="1" si="62"/>
        <v>-0.786171655351393-1.06002976644875i</v>
      </c>
      <c r="AM154" s="223" t="str">
        <f t="shared" ca="1" si="63"/>
        <v>-1.21928613302393+0.505044852712018i</v>
      </c>
      <c r="AN154" s="223" t="str">
        <f t="shared" ca="1" si="64"/>
        <v>0.193646927439995+1.30546154479111i</v>
      </c>
      <c r="AO154" s="223" t="str">
        <f t="shared" ca="1" si="65"/>
        <v>1.31339086355808+0.129357709308371i</v>
      </c>
      <c r="AP154" s="223" t="str">
        <f t="shared" ca="1" si="66"/>
        <v>0.444608969181414-1.24259882583189i</v>
      </c>
      <c r="AQ154" s="223" t="str">
        <f t="shared" ca="1" si="67"/>
        <v>-1.09732852892147-0.733211481804793i</v>
      </c>
      <c r="AR154" s="223" t="str">
        <f t="shared" ca="1" si="68"/>
        <v>-1.09732852892147-0.733211481804793i</v>
      </c>
      <c r="AS154" s="223" t="str">
        <f t="shared" ca="1" si="69"/>
        <v>0.622123863705831+1.16391188482766i</v>
      </c>
      <c r="AT154" s="223" t="str">
        <f t="shared" ca="1" si="70"/>
        <v>1.28019467257275-0.320672071985832i</v>
      </c>
      <c r="AU154" s="223" t="str">
        <f t="shared" ca="1" si="71"/>
        <v>1.39044915062146E-14-1.3197458003098i</v>
      </c>
      <c r="AV154" s="223" t="str">
        <f t="shared" ca="1" si="72"/>
        <v>-1.28019467257275-0.320672071985859i</v>
      </c>
      <c r="AW154" s="223" t="str">
        <f t="shared" ca="1" si="73"/>
        <v>-0.622123863705846+1.16391188482765i</v>
      </c>
      <c r="AX154" s="223" t="str">
        <f t="shared" ca="1" si="74"/>
        <v>0.977867135922034+0.886287110319779i</v>
      </c>
      <c r="AY154" s="223" t="str">
        <f t="shared" ca="1" si="75"/>
        <v>1.09732852892149-0.73321148180477i</v>
      </c>
      <c r="AZ154" s="223" t="str">
        <f t="shared" ca="1" si="76"/>
        <v>-0.444608969181388-1.2425988258319i</v>
      </c>
      <c r="BA154" s="223" t="str">
        <f t="shared" ca="1" si="77"/>
        <v>-1.31339086355808+0.129357709308352i</v>
      </c>
      <c r="BB154" s="223" t="str">
        <f t="shared" ca="1" si="78"/>
        <v>-0.193646927439883+1.30546154479113i</v>
      </c>
      <c r="BC154" s="223" t="str">
        <f t="shared" ca="1" si="79"/>
        <v>1.21928613302397+0.505044852711918i</v>
      </c>
      <c r="BD154" s="223" t="str">
        <f t="shared" ca="1" si="80"/>
        <v>0.786171655351416-1.06002976644873i</v>
      </c>
      <c r="BE154" s="223" t="str">
        <f t="shared" ca="1" si="81"/>
        <v>-0.837237872519657-1.02017729942109i</v>
      </c>
      <c r="BF154" s="223" t="str">
        <f t="shared" ca="1" si="82"/>
        <v>-1.19303607312471+0.564264038955628i</v>
      </c>
      <c r="BG154" s="223" t="str">
        <f t="shared" ca="1" si="83"/>
        <v>0.257469633161823+1.29438725481784i</v>
      </c>
      <c r="BH154" s="223" t="str">
        <f t="shared" ca="1" si="84"/>
        <v>1.31815610869528+0.0647568571246213i</v>
      </c>
      <c r="BI154" s="223" t="str">
        <f t="shared" ca="1" si="85"/>
        <v>0.383101983700896-1.26291798922962i</v>
      </c>
      <c r="BJ154" s="223" t="str">
        <f t="shared" ca="1" si="86"/>
        <v>-1.13198373085341-0.678484937576765i</v>
      </c>
      <c r="BK154" s="223" t="str">
        <f t="shared" ca="1" si="87"/>
        <v>-0.933201204841535+0.933201204841513i</v>
      </c>
      <c r="BL154" s="223" t="str">
        <f t="shared" ca="1" si="88"/>
        <v>0.678484937576737+1.13198373085342i</v>
      </c>
      <c r="BM154" s="223" t="str">
        <f t="shared" ca="1" si="89"/>
        <v>1.26291798922963-0.383101983700866i</v>
      </c>
      <c r="BN154" s="223" t="str">
        <f t="shared" ca="1" si="90"/>
        <v>-0.0647568571245798-1.31815610869528i</v>
      </c>
      <c r="BO154" s="223" t="str">
        <f t="shared" ca="1" si="91"/>
        <v>-1.29438725481783-0.257469633161855i</v>
      </c>
      <c r="BP154" s="223" t="str">
        <f t="shared" ca="1" si="92"/>
        <v>-0.564264038955649+1.1930360731247i</v>
      </c>
      <c r="BQ154" s="223" t="str">
        <f t="shared" ca="1" si="93"/>
        <v>1.02017729942106+0.837237872519688i</v>
      </c>
      <c r="BR154" s="223" t="str">
        <f t="shared" ca="1" si="94"/>
        <v>1.06002976644875-0.786171655351389i</v>
      </c>
      <c r="BS154" s="223" t="str">
        <f t="shared" ca="1" si="95"/>
        <v>-0.505044852712001-1.21928613302393i</v>
      </c>
      <c r="BT154" s="223" t="str">
        <f t="shared" ca="1" si="96"/>
        <v>-1.30546154479111+0.193646927439981i</v>
      </c>
      <c r="BU154" s="223" t="str">
        <f t="shared" ca="1" si="97"/>
        <v>-0.129357709308375+1.31339086355808i</v>
      </c>
      <c r="BV154" s="223" t="str">
        <f t="shared" ca="1" si="98"/>
        <v>1.24259882583188+0.444608969181427i</v>
      </c>
      <c r="BW154" s="223" t="str">
        <f t="shared" ca="1" si="99"/>
        <v>0.733211481804797-1.09732852892147i</v>
      </c>
      <c r="BX154" s="223" t="str">
        <f t="shared" ca="1" si="100"/>
        <v>-0.886287110319748-0.977867135922061i</v>
      </c>
      <c r="BY154" s="223" t="str">
        <f t="shared" ca="1" si="101"/>
        <v>-1.16391188482767+0.622123863705817i</v>
      </c>
      <c r="BZ154" s="223" t="str">
        <f t="shared" ca="1" si="102"/>
        <v>0.320672071985828+1.28019467257275i</v>
      </c>
      <c r="CA154" s="223" t="str">
        <f t="shared" ca="1" si="103"/>
        <v>1.3197458003098+2.78089830124292E-14i</v>
      </c>
      <c r="CB154" s="223" t="str">
        <f t="shared" ca="1" si="104"/>
        <v>0.320672071985863-1.28019467257275i</v>
      </c>
      <c r="CC154" s="223" t="str">
        <f t="shared" ca="1" si="105"/>
        <v>-1.16391188482764-0.622123863705868i</v>
      </c>
      <c r="CD154" s="223" t="str">
        <f t="shared" ca="1" si="106"/>
        <v>-0.886287110319789+0.977867135922023i</v>
      </c>
      <c r="CE154" s="223" t="str">
        <f t="shared" ca="1" si="107"/>
        <v>0.733211481804766+1.09732852892149i</v>
      </c>
      <c r="CF154" s="223" t="str">
        <f t="shared" ca="1" si="108"/>
        <v>1.2425988258319-0.444608969181374i</v>
      </c>
      <c r="CG154" s="223" t="str">
        <f t="shared" ca="1" si="109"/>
        <v>-0.129357709308339-1.31339086355808i</v>
      </c>
      <c r="CH154" s="223" t="str">
        <f t="shared" ca="1" si="110"/>
        <v>-1.30546154479113-0.193646927439887i</v>
      </c>
      <c r="CI154" s="223" t="str">
        <f t="shared" ca="1" si="111"/>
        <v>-0.505044852711931+1.21928613302396i</v>
      </c>
      <c r="CJ154" s="223" t="str">
        <f t="shared" ca="1" si="112"/>
        <v>1.06002976644881+0.786171655351314i</v>
      </c>
      <c r="CK154" s="223" t="str">
        <f t="shared" ca="1" si="113"/>
        <v>1.02017729942101-0.837237872519748i</v>
      </c>
      <c r="CL154" s="223" t="str">
        <f t="shared" ca="1" si="114"/>
        <v>-0.564264038955616-1.19303607312471i</v>
      </c>
      <c r="CM154" s="223" t="str">
        <f t="shared" ca="1" si="115"/>
        <v>-1.29438725481776+0.257469633162206i</v>
      </c>
      <c r="CN154" s="223" t="str">
        <f t="shared" ca="1" si="116"/>
        <v>-0.0647568571245041+1.31815610869529i</v>
      </c>
      <c r="CO154" s="223" t="str">
        <f t="shared" ca="1" si="117"/>
        <v>1.26291798922958+0.383101983701027i</v>
      </c>
      <c r="CP154" s="223" t="str">
        <f t="shared" ca="1" si="118"/>
        <v>0.678484937577122-1.13198373085319i</v>
      </c>
      <c r="CQ154" s="223" t="str">
        <f t="shared" ca="1" si="119"/>
        <v>-0.933201204841967-0.933201204841081i</v>
      </c>
      <c r="CR154" s="223" t="str">
        <f t="shared" ca="1" si="120"/>
        <v>-1.13198373085322+0.678484937577071i</v>
      </c>
      <c r="CS154" s="223" t="str">
        <f t="shared" ca="1" si="121"/>
        <v>0.383101983700969+1.2629179892296i</v>
      </c>
      <c r="CT154" s="223" t="str">
        <f t="shared" ca="1" si="122"/>
        <v>1.31815610869529-0.0647568571244441i</v>
      </c>
      <c r="CU154" s="223" t="str">
        <f t="shared" ca="1" si="123"/>
        <v>0.257469633162264-1.29438725481775i</v>
      </c>
      <c r="CV154" s="223" t="str">
        <f t="shared" ca="1" si="124"/>
        <v>-1.19303607312441-0.564264038956263i</v>
      </c>
      <c r="CW154" s="223" t="str">
        <f t="shared" ca="1" si="125"/>
        <v>-0.837237872519387+1.02017729942131i</v>
      </c>
      <c r="CX154" s="223" t="str">
        <f t="shared" ca="1" si="126"/>
        <v>0.786171655351476+1.06002976644869i</v>
      </c>
      <c r="CY154" s="223" t="str">
        <f t="shared" ca="1" si="127"/>
        <v>1.21928613302399-0.505044852711876i</v>
      </c>
      <c r="CZ154" s="223" t="str">
        <f t="shared" ca="1" si="128"/>
        <v>-0.193646927439569-1.30546154479117i</v>
      </c>
      <c r="DA154" s="223" t="str">
        <f t="shared" ca="1" si="129"/>
        <v>-1.31339086355802-0.129357709308921i</v>
      </c>
      <c r="DB154" s="223" t="str">
        <f t="shared" ca="1" si="130"/>
        <v>-0.444608969180938+1.24259882583206i</v>
      </c>
      <c r="DC154" s="223" t="str">
        <f t="shared" ca="1" si="131"/>
        <v>1.0973285289216+0.733211481804597i</v>
      </c>
      <c r="DD154" s="223" t="str">
        <f t="shared" ca="1" si="132"/>
        <v>0.977867135922064-0.886287110319744i</v>
      </c>
      <c r="DE154" s="223" t="str">
        <f t="shared" ca="1" si="133"/>
        <v>-0.622123863705582-1.16391188482779i</v>
      </c>
      <c r="DF154" s="223" t="str">
        <f t="shared" ca="1" si="134"/>
        <v>-1.28019467257289+0.320672071985296i</v>
      </c>
      <c r="DG154" s="223" t="str">
        <f t="shared" ca="1" si="135"/>
        <v>4.9279592661357E-13+1.3197458003098i</v>
      </c>
      <c r="DH154" s="223" t="str">
        <f t="shared" ca="1" si="136"/>
        <v>1.28019467257281+0.320672071985614i</v>
      </c>
      <c r="DI154" s="223" t="str">
        <f t="shared" ca="1" si="137"/>
        <v>0.622123863705871-1.16391188482764i</v>
      </c>
      <c r="DJ154" s="223" t="str">
        <f t="shared" ca="1" si="138"/>
        <v>-0.977867135921832-0.886287110320002i</v>
      </c>
      <c r="DK154" s="223" t="str">
        <f t="shared" ca="1" si="139"/>
        <v>-1.09732852892178+0.733211481804325i</v>
      </c>
      <c r="DL154" s="223" t="str">
        <f t="shared" ca="1" si="140"/>
        <v>0.444608969181865+1.24259882583173i</v>
      </c>
      <c r="DM154" s="223" t="str">
        <f t="shared" ca="1" si="141"/>
        <v>1.31339086355806-0.129357709308577i</v>
      </c>
      <c r="DN154" s="223" t="str">
        <f t="shared" ca="1" si="142"/>
        <v>0.193646927439892-1.30546154479113i</v>
      </c>
      <c r="DO154" s="223" t="str">
        <f t="shared" ca="1" si="143"/>
        <v>-1.21928613302386-0.505044852712178i</v>
      </c>
      <c r="DP154" s="223" t="str">
        <f t="shared" ca="1" si="144"/>
        <v>-0.786171655351755+1.06002976644848i</v>
      </c>
      <c r="DQ154" s="223" t="str">
        <f t="shared" ca="1" si="145"/>
        <v>0.837237872520165+1.02017729942067i</v>
      </c>
      <c r="DR154" s="223" t="str">
        <f t="shared" ca="1" si="146"/>
        <v>1.19303607312455-0.564264038955967i</v>
      </c>
      <c r="DS154" s="223" t="str">
        <f t="shared" ca="1" si="147"/>
        <v>-0.257469633161925-1.29438725481782i</v>
      </c>
      <c r="DT154" s="223" t="str">
        <f t="shared" ca="1" si="148"/>
        <v>-1.31815610869527-0.0647568571247896i</v>
      </c>
      <c r="DU154" s="223" t="str">
        <f t="shared" ca="1" si="149"/>
        <v>-0.383101983701282+1.2629179892295i</v>
      </c>
      <c r="DV154" s="223" t="str">
        <f t="shared" ca="1" si="150"/>
        <v>1.13198373085373+0.678484937576225i</v>
      </c>
      <c r="DW154" s="223" t="str">
        <f t="shared" ca="1" si="151"/>
        <v>0.933201204841283-0.933201204841765i</v>
      </c>
      <c r="DX154" s="223" t="str">
        <f t="shared" ca="1" si="152"/>
        <v>-0.678484937576841-1.13198373085336i</v>
      </c>
      <c r="DY154" s="223" t="str">
        <f t="shared" ca="1" si="153"/>
        <v>-1.26291798922967+0.383101983700713i</v>
      </c>
      <c r="DZ154" s="223" t="str">
        <f t="shared" ca="1" si="154"/>
        <v>0.0647568571241586+1.3181561086953i</v>
      </c>
      <c r="EA154" s="223" t="str">
        <f t="shared" ca="1" si="155"/>
        <v>1.2943872548177+0.257469633162545i</v>
      </c>
      <c r="EB154" s="223" t="str">
        <f t="shared" ca="1" si="156"/>
        <v>0.564264038955318-1.19303607312486i</v>
      </c>
      <c r="EC154" s="223" t="str">
        <f t="shared" ca="1" si="157"/>
        <v>-1.02017729942113-0.837237872519609i</v>
      </c>
      <c r="ED154" s="223" t="str">
        <f t="shared" ca="1" si="158"/>
        <v>-1.06002976644886+0.786171655351247i</v>
      </c>
      <c r="EE154" s="223" t="str">
        <f t="shared" ca="1" si="159"/>
        <v>0.505044852711629+1.21928613302409i</v>
      </c>
      <c r="EF154" s="223" t="str">
        <f t="shared" ca="1" si="160"/>
        <v>1.30546154479121-0.193646927439304i</v>
      </c>
      <c r="EG154" s="223" t="str">
        <f t="shared" ca="1" si="161"/>
        <v>0.129357709307899-1.31339086355813i</v>
      </c>
      <c r="EH154" s="223" t="str">
        <f t="shared" ca="1" si="162"/>
        <v>-1.24259882583197-0.444608969181188i</v>
      </c>
      <c r="EI154" s="223" t="str">
        <f t="shared" ca="1" si="163"/>
        <v>-0.73321148180482+1.09732852892145i</v>
      </c>
      <c r="EJ154" s="223" t="str">
        <f t="shared" ca="1" si="164"/>
        <v>0.886287110319533+0.977867135922256i</v>
      </c>
      <c r="EK154" s="223" t="str">
        <f t="shared" ca="1" si="165"/>
        <v>1.16391188482792-0.622123863705346i</v>
      </c>
      <c r="EL154" s="223" t="str">
        <f t="shared" ca="1" si="166"/>
        <v>-0.320672071986311-1.28019467257263i</v>
      </c>
      <c r="EM154" s="223" t="str">
        <f t="shared" ca="1" si="167"/>
        <v>-1.3197458003098+2.06948055583948E-13i</v>
      </c>
      <c r="EN154" s="223"/>
      <c r="EO154" s="223"/>
      <c r="EP154" s="223"/>
    </row>
    <row r="155" spans="1:146" ht="15.75" thickBot="1">
      <c r="A155" s="257">
        <f t="shared" si="168"/>
        <v>1.0742187500000005E-3</v>
      </c>
      <c r="B155" s="256">
        <v>55</v>
      </c>
      <c r="C155" s="230">
        <f t="shared" si="169"/>
        <v>11000</v>
      </c>
      <c r="D155" s="229">
        <f t="shared" si="170"/>
        <v>69115.038378975441</v>
      </c>
      <c r="E155" s="229" t="str">
        <f t="shared" si="171"/>
        <v>69115.0383789754i</v>
      </c>
      <c r="F155" s="229" t="str">
        <f t="shared" si="177"/>
        <v>2.7701869793587-0.500908074200585i</v>
      </c>
      <c r="G155" s="229" t="str">
        <f t="shared" si="178"/>
        <v>-0.233442611149954+0.0722977922421507i</v>
      </c>
      <c r="H155" s="229" t="str">
        <f t="shared" si="179"/>
        <v>0.590772709911123+0.0400069092664693i</v>
      </c>
      <c r="I155" s="229" t="str">
        <f t="shared" si="174"/>
        <v>-0.348422835636413-0.0934703292482419i</v>
      </c>
      <c r="J155" s="255" t="str">
        <f ca="1">IMPRODUCT(1/N_FFT2,BR100)</f>
        <v>0.0164094021418879+0.000142207191660113i</v>
      </c>
      <c r="K155" s="254" t="str">
        <f t="shared" ca="1" si="175"/>
        <v>-0.00570411827234887-0.00158334045393518i</v>
      </c>
      <c r="N155" s="246">
        <f t="shared" ca="1" si="176"/>
        <v>1.3487358507642782</v>
      </c>
      <c r="O155" s="223">
        <f t="shared" ca="1" si="39"/>
        <v>-1.3182641492357217</v>
      </c>
      <c r="P155" s="223" t="str">
        <f t="shared" ca="1" si="40"/>
        <v>-0.288833309951893+1.28623313836272i</v>
      </c>
      <c r="Q155" s="223" t="str">
        <f t="shared" ca="1" si="41"/>
        <v>1.19169667641758+0.563630551492269i</v>
      </c>
      <c r="R155" s="223" t="str">
        <f t="shared" ca="1" si="42"/>
        <v>0.811037749339713-1.03924883271821i</v>
      </c>
      <c r="S155" s="223" t="str">
        <f t="shared" ca="1" si="43"/>
        <v>-0.836297923028847-1.01903196765255i</v>
      </c>
      <c r="T155" s="223" t="str">
        <f t="shared" ca="1" si="44"/>
        <v>-1.17750557349218+0.592706496973869i</v>
      </c>
      <c r="U155" s="223" t="str">
        <f t="shared" ca="1" si="45"/>
        <v>0.320312060141311+1.27875742472457i</v>
      </c>
      <c r="V155" s="223" t="str">
        <f t="shared" ca="1" si="46"/>
        <v>1.31786711272051-0.0323518217399569i</v>
      </c>
      <c r="W155" s="223" t="str">
        <f t="shared" ca="1" si="47"/>
        <v>0.257180577376732-1.29293407325368i</v>
      </c>
      <c r="X155" s="223" t="str">
        <f t="shared" ca="1" si="48"/>
        <v>-1.20516994582552-0.534215096041928i</v>
      </c>
      <c r="Y155" s="223" t="str">
        <f t="shared" ca="1" si="49"/>
        <v>-0.785289036837074+1.05883969314702i</v>
      </c>
      <c r="Z155" s="223" t="str">
        <f t="shared" ca="1" si="50"/>
        <v>0.86105434212033+0.998201275833639i</v>
      </c>
      <c r="AA155" s="223" t="str">
        <f t="shared" ca="1" si="51"/>
        <v>1.16260518523906-0.621425418224454i</v>
      </c>
      <c r="AB155" s="223" t="str">
        <f t="shared" ca="1" si="52"/>
        <v>-0.351597866322916-1.27051143542959i</v>
      </c>
      <c r="AC155" s="223" t="str">
        <f t="shared" ca="1" si="53"/>
        <v>-1.31667624233482+0.0646841559522103i</v>
      </c>
      <c r="AD155" s="223" t="str">
        <f t="shared" ca="1" si="54"/>
        <v>-0.225372928838284+1.29885619300484i</v>
      </c>
      <c r="AE155" s="223" t="str">
        <f t="shared" ca="1" si="55"/>
        <v>1.21791726592227+0.504477849393405i</v>
      </c>
      <c r="AF155" s="223" t="str">
        <f t="shared" ca="1" si="56"/>
        <v>0.759067295582397-1.07779274813732i</v>
      </c>
      <c r="AG155" s="223" t="str">
        <f t="shared" ca="1" si="57"/>
        <v>-0.885292094273077-0.976769304891267i</v>
      </c>
      <c r="AH155" s="223" t="str">
        <f t="shared" ca="1" si="58"/>
        <v>-1.14700448709501+0.649770016039596i</v>
      </c>
      <c r="AI155" s="223" t="str">
        <f t="shared" ca="1" si="59"/>
        <v>0.382671883097038+1.26150013755336i</v>
      </c>
      <c r="AJ155" s="223" t="str">
        <f t="shared" ca="1" si="60"/>
        <v>1.31469225541444-0.0969775268475468i</v>
      </c>
      <c r="AK155" s="223" t="str">
        <f t="shared" ca="1" si="61"/>
        <v>0.19342952407487-1.30399593035268i</v>
      </c>
      <c r="AL155" s="223" t="str">
        <f t="shared" ca="1" si="62"/>
        <v>-1.22993095819894-0.47443672415193i</v>
      </c>
      <c r="AM155" s="223" t="str">
        <f t="shared" ca="1" si="63"/>
        <v>-0.732388320572322+1.09609658107734i</v>
      </c>
      <c r="AN155" s="223" t="str">
        <f t="shared" ca="1" si="64"/>
        <v>0.908996579571341+0.954748964643473i</v>
      </c>
      <c r="AO155" s="223" t="str">
        <f t="shared" ca="1" si="65"/>
        <v>1.13071287633713-0.677723216693662i</v>
      </c>
      <c r="AP155" s="223" t="str">
        <f t="shared" ca="1" si="66"/>
        <v>-0.413515392637684-1.25172895916484i</v>
      </c>
      <c r="AQ155" s="223" t="str">
        <f t="shared" ca="1" si="67"/>
        <v>-1.31191634703891+0.129212482107069i</v>
      </c>
      <c r="AR155" s="223" t="str">
        <f t="shared" ca="1" si="68"/>
        <v>-1.31191634703891+0.129212482107069i</v>
      </c>
      <c r="AS155" s="223" t="str">
        <f t="shared" ca="1" si="69"/>
        <v>1.24120378605643+0.444109815968276i</v>
      </c>
      <c r="AT155" s="223" t="str">
        <f t="shared" ca="1" si="70"/>
        <v>0.705268182223591-1.11374016642268i</v>
      </c>
      <c r="AU155" s="223" t="str">
        <f t="shared" ca="1" si="71"/>
        <v>-0.932153519319734-0.932153519319654i</v>
      </c>
      <c r="AV155" s="223" t="str">
        <f t="shared" ca="1" si="72"/>
        <v>-1.11374016642269+0.705268182223577i</v>
      </c>
      <c r="AW155" s="223" t="str">
        <f t="shared" ca="1" si="73"/>
        <v>0.44410981596826+1.24120378605643i</v>
      </c>
      <c r="AX155" s="223" t="str">
        <f t="shared" ca="1" si="74"/>
        <v>1.30835018931164-0.1613696045988i</v>
      </c>
      <c r="AY155" s="223" t="str">
        <f t="shared" ca="1" si="75"/>
        <v>0.129212482107085-1.31191634703891i</v>
      </c>
      <c r="AZ155" s="223" t="str">
        <f t="shared" ca="1" si="76"/>
        <v>-1.25172895916483-0.413515392637698i</v>
      </c>
      <c r="BA155" s="223" t="str">
        <f t="shared" ca="1" si="77"/>
        <v>-0.677723216693675+1.13071287633712i</v>
      </c>
      <c r="BB155" s="223" t="str">
        <f t="shared" ca="1" si="78"/>
        <v>0.954748964643462+0.908996579571352i</v>
      </c>
      <c r="BC155" s="223" t="str">
        <f t="shared" ca="1" si="79"/>
        <v>1.09609658107735-0.732388320572308i</v>
      </c>
      <c r="BD155" s="223" t="str">
        <f t="shared" ca="1" si="80"/>
        <v>-0.47443672415191-1.22993095819895i</v>
      </c>
      <c r="BE155" s="223" t="str">
        <f t="shared" ca="1" si="81"/>
        <v>-1.30399593035268+0.19342952407485i</v>
      </c>
      <c r="BF155" s="223" t="str">
        <f t="shared" ca="1" si="82"/>
        <v>-0.0969775268475675+1.31469225541444i</v>
      </c>
      <c r="BG155" s="223" t="str">
        <f t="shared" ca="1" si="83"/>
        <v>1.26150013755335+0.382671883097058i</v>
      </c>
      <c r="BH155" s="223" t="str">
        <f t="shared" ca="1" si="84"/>
        <v>0.649770016039615-1.147004487095i</v>
      </c>
      <c r="BI155" s="223" t="str">
        <f t="shared" ca="1" si="85"/>
        <v>-0.976769304891254-0.885292094273093i</v>
      </c>
      <c r="BJ155" s="223" t="str">
        <f t="shared" ca="1" si="86"/>
        <v>-1.07779274813734+0.75906729558238i</v>
      </c>
      <c r="BK155" s="223" t="str">
        <f t="shared" ca="1" si="87"/>
        <v>0.504477849393395+1.21791726592228i</v>
      </c>
      <c r="BL155" s="223" t="str">
        <f t="shared" ca="1" si="88"/>
        <v>1.29885619300485-0.225372928838263i</v>
      </c>
      <c r="BM155" s="223" t="str">
        <f t="shared" ca="1" si="89"/>
        <v>0.0646841559522218-1.31667624233482i</v>
      </c>
      <c r="BN155" s="223" t="str">
        <f t="shared" ca="1" si="90"/>
        <v>-1.27051143542958-0.351597866322936i</v>
      </c>
      <c r="BO155" s="223" t="str">
        <f t="shared" ca="1" si="91"/>
        <v>-0.621425418224465+1.16260518523905i</v>
      </c>
      <c r="BP155" s="223" t="str">
        <f t="shared" ca="1" si="92"/>
        <v>0.998201275833624+0.861054342120348i</v>
      </c>
      <c r="BQ155" s="223" t="str">
        <f t="shared" ca="1" si="93"/>
        <v>1.05883969314703-0.785289036837063i</v>
      </c>
      <c r="BR155" s="223" t="str">
        <f t="shared" ca="1" si="94"/>
        <v>-0.534215096041907-1.20516994582553i</v>
      </c>
      <c r="BS155" s="223" t="str">
        <f t="shared" ca="1" si="95"/>
        <v>-1.29293407325368+0.257180577376719i</v>
      </c>
      <c r="BT155" s="223" t="str">
        <f t="shared" ca="1" si="96"/>
        <v>-0.0323518217399146+1.31786711272051i</v>
      </c>
      <c r="BU155" s="223" t="str">
        <f t="shared" ca="1" si="97"/>
        <v>1.27875742472456+0.320312060141351i</v>
      </c>
      <c r="BV155" s="223" t="str">
        <f t="shared" ca="1" si="98"/>
        <v>0.592706496973868-1.17750557349218i</v>
      </c>
      <c r="BW155" s="223" t="str">
        <f t="shared" ca="1" si="99"/>
        <v>-1.0190319676525-0.836297923028898i</v>
      </c>
      <c r="BX155" s="223" t="str">
        <f t="shared" ca="1" si="100"/>
        <v>-1.03924883271823+0.811037749339682i</v>
      </c>
      <c r="BY155" s="223" t="str">
        <f t="shared" ca="1" si="101"/>
        <v>0.56363055149229+1.19169667641757i</v>
      </c>
      <c r="BZ155" s="223" t="str">
        <f t="shared" ca="1" si="102"/>
        <v>1.28623313836271-0.288833309951944i</v>
      </c>
      <c r="CA155" s="223" t="str">
        <f t="shared" ca="1" si="103"/>
        <v>1.61499782235485E-14-1.31826414923572i</v>
      </c>
      <c r="CB155" s="223" t="str">
        <f t="shared" ca="1" si="104"/>
        <v>-1.28623313836273-0.288833309951867i</v>
      </c>
      <c r="CC155" s="223" t="str">
        <f t="shared" ca="1" si="105"/>
        <v>-0.563630551492319+1.19169667641755i</v>
      </c>
      <c r="CD155" s="223" t="str">
        <f t="shared" ca="1" si="106"/>
        <v>1.0392488327182+0.811037749339723i</v>
      </c>
      <c r="CE155" s="223" t="str">
        <f t="shared" ca="1" si="107"/>
        <v>1.01903196765252-0.836297923028873i</v>
      </c>
      <c r="CF155" s="223" t="str">
        <f t="shared" ca="1" si="108"/>
        <v>-0.592706496973822-1.1775055734922i</v>
      </c>
      <c r="CG155" s="223" t="str">
        <f t="shared" ca="1" si="109"/>
        <v>-1.27875742472457+0.32031206014132i</v>
      </c>
      <c r="CH155" s="223" t="str">
        <f t="shared" ca="1" si="110"/>
        <v>0.0323518217399946+1.31786711272051i</v>
      </c>
      <c r="CI155" s="223" t="str">
        <f t="shared" ca="1" si="111"/>
        <v>1.29293407325368+0.257180577376751i</v>
      </c>
      <c r="CJ155" s="223" t="str">
        <f t="shared" ca="1" si="112"/>
        <v>0.534215096041937-1.20516994582552i</v>
      </c>
      <c r="CK155" s="223" t="str">
        <f t="shared" ca="1" si="113"/>
        <v>-1.05883969314709-0.785289036836984i</v>
      </c>
      <c r="CL155" s="223" t="str">
        <f t="shared" ca="1" si="114"/>
        <v>-0.998201275833914+0.861054342120012i</v>
      </c>
      <c r="CM155" s="223" t="str">
        <f t="shared" ca="1" si="115"/>
        <v>0.621425418224782+1.16260518523888i</v>
      </c>
      <c r="CN155" s="223" t="str">
        <f t="shared" ca="1" si="116"/>
        <v>1.27051143542959-0.351597866322906i</v>
      </c>
      <c r="CO155" s="223" t="str">
        <f t="shared" ca="1" si="117"/>
        <v>-0.0646841559516656-1.31667624233484i</v>
      </c>
      <c r="CP155" s="223" t="str">
        <f t="shared" ca="1" si="118"/>
        <v>-1.29885619300489-0.225372928838036i</v>
      </c>
      <c r="CQ155" s="223" t="str">
        <f t="shared" ca="1" si="119"/>
        <v>-0.504477849393545+1.21791726592222i</v>
      </c>
      <c r="CR155" s="223" t="str">
        <f t="shared" ca="1" si="120"/>
        <v>1.07779274813693+0.759067295582959i</v>
      </c>
      <c r="CS155" s="223" t="str">
        <f t="shared" ca="1" si="121"/>
        <v>0.976769304891194-0.885292094273159i</v>
      </c>
      <c r="CT155" s="223" t="str">
        <f t="shared" ca="1" si="122"/>
        <v>-0.649770016039359-1.14700448709514i</v>
      </c>
      <c r="CU155" s="223" t="str">
        <f t="shared" ca="1" si="123"/>
        <v>-1.26150013755321+0.382671883097519i</v>
      </c>
      <c r="CV155" s="223" t="str">
        <f t="shared" ca="1" si="124"/>
        <v>0.0969775268476661+1.31469225541443i</v>
      </c>
      <c r="CW155" s="223" t="str">
        <f t="shared" ca="1" si="125"/>
        <v>1.30399593035262+0.19342952407528i</v>
      </c>
      <c r="CX155" s="223" t="str">
        <f t="shared" ca="1" si="126"/>
        <v>0.474436724151574-1.22993095819908i</v>
      </c>
      <c r="CY155" s="223" t="str">
        <f t="shared" ca="1" si="127"/>
        <v>-1.09609658107733-0.732388320572343i</v>
      </c>
      <c r="CZ155" s="223" t="str">
        <f t="shared" ca="1" si="128"/>
        <v>-0.954748964643846+0.908996579570949i</v>
      </c>
      <c r="DA155" s="223" t="str">
        <f t="shared" ca="1" si="129"/>
        <v>0.677723216693865+1.130712876337i</v>
      </c>
      <c r="DB155" s="223" t="str">
        <f t="shared" ca="1" si="130"/>
        <v>1.25172895916488-0.413515392637544i</v>
      </c>
      <c r="DC155" s="223" t="str">
        <f t="shared" ca="1" si="131"/>
        <v>-0.129212482106391-1.31191634703897i</v>
      </c>
      <c r="DD155" s="223" t="str">
        <f t="shared" ca="1" si="132"/>
        <v>-1.30835018931165-0.161369604598703i</v>
      </c>
      <c r="DE155" s="223" t="str">
        <f t="shared" ca="1" si="133"/>
        <v>-0.444109815968546+1.24120378605633i</v>
      </c>
      <c r="DF155" s="223" t="str">
        <f t="shared" ca="1" si="134"/>
        <v>1.11374016642295+0.705268182223161i</v>
      </c>
      <c r="DG155" s="223" t="str">
        <f t="shared" ca="1" si="135"/>
        <v>0.932153519319657-0.93215351931973i</v>
      </c>
      <c r="DH155" s="223" t="str">
        <f t="shared" ca="1" si="136"/>
        <v>-0.705268182223215-1.11374016642292i</v>
      </c>
      <c r="DI155" s="223" t="str">
        <f t="shared" ca="1" si="137"/>
        <v>-1.24120378605631+0.444109815968607i</v>
      </c>
      <c r="DJ155" s="223" t="str">
        <f t="shared" ca="1" si="138"/>
        <v>0.161369604598784+1.30835018931164i</v>
      </c>
      <c r="DK155" s="223" t="str">
        <f t="shared" ca="1" si="139"/>
        <v>1.31191634703885+0.129212482107614i</v>
      </c>
      <c r="DL155" s="223" t="str">
        <f t="shared" ca="1" si="140"/>
        <v>0.413515392637482-1.2517289591649i</v>
      </c>
      <c r="DM155" s="223" t="str">
        <f t="shared" ca="1" si="141"/>
        <v>-1.13071287633704-0.67772321669381i</v>
      </c>
      <c r="DN155" s="223" t="str">
        <f t="shared" ca="1" si="142"/>
        <v>-0.90899657957089+0.954748964643902i</v>
      </c>
      <c r="DO155" s="223" t="str">
        <f t="shared" ca="1" si="143"/>
        <v>0.732388320572412+1.09609658107728i</v>
      </c>
      <c r="DP155" s="223" t="str">
        <f t="shared" ca="1" si="144"/>
        <v>1.22993095819906-0.474436724151633i</v>
      </c>
      <c r="DQ155" s="223" t="str">
        <f t="shared" ca="1" si="145"/>
        <v>-0.193429524075343-1.30399593035261i</v>
      </c>
      <c r="DR155" s="223" t="str">
        <f t="shared" ca="1" si="146"/>
        <v>-1.31469225541444-0.0969775268475836i</v>
      </c>
      <c r="DS155" s="223" t="str">
        <f t="shared" ca="1" si="147"/>
        <v>-0.38267188309744+1.26150013755324i</v>
      </c>
      <c r="DT155" s="223" t="str">
        <f t="shared" ca="1" si="148"/>
        <v>1.14700448709519+0.649770016039271i</v>
      </c>
      <c r="DU155" s="223" t="str">
        <f t="shared" ca="1" si="149"/>
        <v>0.885292094273111-0.976769304891237i</v>
      </c>
      <c r="DV155" s="223" t="str">
        <f t="shared" ca="1" si="150"/>
        <v>-0.759067295581938-1.07779274813765i</v>
      </c>
      <c r="DW155" s="223" t="str">
        <f t="shared" ca="1" si="151"/>
        <v>-1.21791726592218+0.504477849393622i</v>
      </c>
      <c r="DX155" s="223" t="str">
        <f t="shared" ca="1" si="152"/>
        <v>0.2253729288381+1.29885619300488i</v>
      </c>
      <c r="DY155" s="223" t="str">
        <f t="shared" ca="1" si="153"/>
        <v>1.31667624233485+0.0646841559516017i</v>
      </c>
      <c r="DZ155" s="223" t="str">
        <f t="shared" ca="1" si="154"/>
        <v>0.351597866322825-1.27051143542961i</v>
      </c>
      <c r="EA155" s="223" t="str">
        <f t="shared" ca="1" si="155"/>
        <v>-1.16260518523892-0.62142541822471i</v>
      </c>
      <c r="EB155" s="223" t="str">
        <f t="shared" ca="1" si="156"/>
        <v>-0.86105434211995+0.998201275833968i</v>
      </c>
      <c r="EC155" s="223" t="str">
        <f t="shared" ca="1" si="157"/>
        <v>0.785289036837035+1.05883969314705i</v>
      </c>
      <c r="ED155" s="223" t="str">
        <f t="shared" ca="1" si="158"/>
        <v>1.2051699458257-0.534215096041532i</v>
      </c>
      <c r="EE155" s="223" t="str">
        <f t="shared" ca="1" si="159"/>
        <v>-0.257180577377088-1.29293407325361i</v>
      </c>
      <c r="EF155" s="223" t="str">
        <f t="shared" ca="1" si="160"/>
        <v>-1.31786711272051-0.0323518217400432i</v>
      </c>
      <c r="EG155" s="223" t="str">
        <f t="shared" ca="1" si="161"/>
        <v>-0.320312060141894+1.27875742472442i</v>
      </c>
      <c r="EH155" s="223" t="str">
        <f t="shared" ca="1" si="162"/>
        <v>1.17750557349229+0.592706496973648i</v>
      </c>
      <c r="EI155" s="223" t="str">
        <f t="shared" ca="1" si="163"/>
        <v>0.836297923029013-1.01903196765241i</v>
      </c>
      <c r="EJ155" s="223" t="str">
        <f t="shared" ca="1" si="164"/>
        <v>-0.811037749340202-1.03924883271782i</v>
      </c>
      <c r="EK155" s="223" t="str">
        <f t="shared" ca="1" si="165"/>
        <v>-1.19169667641753+0.563630551492377i</v>
      </c>
      <c r="EL155" s="223" t="str">
        <f t="shared" ca="1" si="166"/>
        <v>0.288833309951545+1.2862331383628i</v>
      </c>
      <c r="EM155" s="223" t="str">
        <f t="shared" ca="1" si="167"/>
        <v>1.31826414923572-4.92242531982253E-13i</v>
      </c>
      <c r="EN155" s="223"/>
      <c r="EO155" s="223"/>
      <c r="EP155" s="223"/>
    </row>
    <row r="156" spans="1:146" ht="15.75" thickBot="1">
      <c r="A156" s="257">
        <f t="shared" si="168"/>
        <v>1.0937500000000005E-3</v>
      </c>
      <c r="B156" s="256">
        <v>56</v>
      </c>
      <c r="C156" s="230">
        <f t="shared" si="169"/>
        <v>11200</v>
      </c>
      <c r="D156" s="229">
        <f t="shared" si="170"/>
        <v>70371.67544041136</v>
      </c>
      <c r="E156" s="229" t="str">
        <f t="shared" si="171"/>
        <v>70371.6754404114i</v>
      </c>
      <c r="F156" s="229" t="str">
        <f t="shared" si="177"/>
        <v>2.76751139876757-0.50786013432386i</v>
      </c>
      <c r="G156" s="229" t="str">
        <f t="shared" si="178"/>
        <v>-0.232895286460601+0.0734156837883315i</v>
      </c>
      <c r="H156" s="229" t="str">
        <f t="shared" si="179"/>
        <v>0.591057698740008+0.0410341348589691i</v>
      </c>
      <c r="I156" s="229" t="str">
        <f t="shared" si="174"/>
        <v>-0.348689185428049-0.0952696747418017i</v>
      </c>
      <c r="J156" s="255" t="str">
        <f ca="1">IMPRODUCT(1/N_FFT2,BS100)</f>
        <v>0.00547994955658043-1.71571731392463E-06i</v>
      </c>
      <c r="K156" s="254" t="str">
        <f t="shared" ca="1" si="175"/>
        <v>-0.00191096260290127-0.000521474759784281i</v>
      </c>
      <c r="N156" s="246">
        <f t="shared" ca="1" si="176"/>
        <v>1.3505906359368032</v>
      </c>
      <c r="O156" s="223">
        <f t="shared" ca="1" si="39"/>
        <v>-1.3164093640631966</v>
      </c>
      <c r="P156" s="223" t="str">
        <f t="shared" ca="1" si="40"/>
        <v>-0.256818726740142+1.29111492725816i</v>
      </c>
      <c r="Q156" s="223" t="str">
        <f t="shared" ca="1" si="41"/>
        <v>1.21620366786419+0.503768053837248i</v>
      </c>
      <c r="R156" s="223" t="str">
        <f t="shared" ca="1" si="42"/>
        <v>0.73135785714178-1.09455438356906i</v>
      </c>
      <c r="S156" s="223" t="str">
        <f t="shared" ca="1" si="43"/>
        <v>-0.930841988146559-0.930841988146555i</v>
      </c>
      <c r="T156" s="223" t="str">
        <f t="shared" ca="1" si="44"/>
        <v>-1.09455438356907+0.731357857141774i</v>
      </c>
      <c r="U156" s="223" t="str">
        <f t="shared" ca="1" si="45"/>
        <v>0.503768053837252+1.21620366786419i</v>
      </c>
      <c r="V156" s="223" t="str">
        <f t="shared" ca="1" si="46"/>
        <v>1.29111492725816-0.256818726740134i</v>
      </c>
      <c r="W156" s="223" t="str">
        <f t="shared" ca="1" si="47"/>
        <v>-3.21732999678155E-14-1.3164093640632i</v>
      </c>
      <c r="X156" s="223" t="str">
        <f t="shared" ca="1" si="48"/>
        <v>-1.29111492725816-0.25681872674015i</v>
      </c>
      <c r="Y156" s="223" t="str">
        <f t="shared" ca="1" si="49"/>
        <v>-0.503768053837305+1.21620366786416i</v>
      </c>
      <c r="Z156" s="223" t="str">
        <f t="shared" ca="1" si="50"/>
        <v>1.09455438356908+0.731357857141755i</v>
      </c>
      <c r="AA156" s="223" t="str">
        <f t="shared" ca="1" si="51"/>
        <v>0.930841988146569-0.930841988146545i</v>
      </c>
      <c r="AB156" s="223" t="str">
        <f t="shared" ca="1" si="52"/>
        <v>-0.731357857141834-1.09455438356903i</v>
      </c>
      <c r="AC156" s="223" t="str">
        <f t="shared" ca="1" si="53"/>
        <v>-1.21620366786418+0.503768053837268i</v>
      </c>
      <c r="AD156" s="223" t="str">
        <f t="shared" ca="1" si="54"/>
        <v>0.256818726740113+1.29111492725817i</v>
      </c>
      <c r="AE156" s="223" t="str">
        <f t="shared" ca="1" si="55"/>
        <v>1.3164093640632-6.4346599935631E-14i</v>
      </c>
      <c r="AF156" s="223" t="str">
        <f t="shared" ca="1" si="56"/>
        <v>0.25681872674012-1.29111492725816i</v>
      </c>
      <c r="AG156" s="223" t="str">
        <f t="shared" ca="1" si="57"/>
        <v>-1.21620366786418-0.503768053837274i</v>
      </c>
      <c r="AH156" s="223" t="str">
        <f t="shared" ca="1" si="58"/>
        <v>-0.731357857141726+1.0945543835691i</v>
      </c>
      <c r="AI156" s="223" t="str">
        <f t="shared" ca="1" si="59"/>
        <v>0.930841988146565+0.930841988146548i</v>
      </c>
      <c r="AJ156" s="223" t="str">
        <f t="shared" ca="1" si="60"/>
        <v>1.09455438356908-0.73135785714175i</v>
      </c>
      <c r="AK156" s="223" t="str">
        <f t="shared" ca="1" si="61"/>
        <v>-0.503768053837296-1.21620366786417i</v>
      </c>
      <c r="AL156" s="223" t="str">
        <f t="shared" ca="1" si="62"/>
        <v>-1.29111492725816+0.256818726740142i</v>
      </c>
      <c r="AM156" s="223" t="str">
        <f t="shared" ca="1" si="63"/>
        <v>-3.67696284028926E-14+1.3164093640632i</v>
      </c>
      <c r="AN156" s="223" t="str">
        <f t="shared" ca="1" si="64"/>
        <v>1.29111492725817+0.256818726740087i</v>
      </c>
      <c r="AO156" s="223" t="str">
        <f t="shared" ca="1" si="65"/>
        <v>0.503768053837243-1.21620366786419i</v>
      </c>
      <c r="AP156" s="223" t="str">
        <f t="shared" ca="1" si="66"/>
        <v>-1.09455438356904-0.731357857141814i</v>
      </c>
      <c r="AQ156" s="223" t="str">
        <f t="shared" ca="1" si="67"/>
        <v>-0.930841988146527+0.930841988146587i</v>
      </c>
      <c r="AR156" s="223" t="str">
        <f t="shared" ca="1" si="68"/>
        <v>-0.930841988146527+0.930841988146587i</v>
      </c>
      <c r="AS156" s="223" t="str">
        <f t="shared" ca="1" si="69"/>
        <v>1.2162036678642-0.503768053837207i</v>
      </c>
      <c r="AT156" s="223" t="str">
        <f t="shared" ca="1" si="70"/>
        <v>-0.256818726740176-1.29111492725815i</v>
      </c>
      <c r="AU156" s="223" t="str">
        <f t="shared" ca="1" si="71"/>
        <v>-1.3164093640632-1.16115667669897E-14i</v>
      </c>
      <c r="AV156" s="223" t="str">
        <f t="shared" ca="1" si="72"/>
        <v>-0.256818726740189+1.29111492725815i</v>
      </c>
      <c r="AW156" s="223" t="str">
        <f t="shared" ca="1" si="73"/>
        <v>1.2162036678642+0.503768053837219i</v>
      </c>
      <c r="AX156" s="223" t="str">
        <f t="shared" ca="1" si="74"/>
        <v>0.731357857141787-1.09455438356906i</v>
      </c>
      <c r="AY156" s="223" t="str">
        <f t="shared" ca="1" si="75"/>
        <v>-0.930841988146518-0.930841988146596i</v>
      </c>
      <c r="AZ156" s="223" t="str">
        <f t="shared" ca="1" si="76"/>
        <v>-1.09455438356905+0.731357857141803i</v>
      </c>
      <c r="BA156" s="223" t="str">
        <f t="shared" ca="1" si="77"/>
        <v>0.50376805383723+1.21620366786419i</v>
      </c>
      <c r="BB156" s="223" t="str">
        <f t="shared" ca="1" si="78"/>
        <v>1.29111492725817-0.256818726740072i</v>
      </c>
      <c r="BC156" s="223" t="str">
        <f t="shared" ca="1" si="79"/>
        <v>-2.290014597813E-14-1.3164093640632i</v>
      </c>
      <c r="BD156" s="223" t="str">
        <f t="shared" ca="1" si="80"/>
        <v>-1.29111492725816-0.256818726740156i</v>
      </c>
      <c r="BE156" s="223" t="str">
        <f t="shared" ca="1" si="81"/>
        <v>-0.503768053837188+1.21620366786421i</v>
      </c>
      <c r="BF156" s="223" t="str">
        <f t="shared" ca="1" si="82"/>
        <v>1.09455438356908+0.731357857141758i</v>
      </c>
      <c r="BG156" s="223" t="str">
        <f t="shared" ca="1" si="83"/>
        <v>0.930841988146579-0.930841988146535i</v>
      </c>
      <c r="BH156" s="223" t="str">
        <f t="shared" ca="1" si="84"/>
        <v>-0.731357857141824-1.09455438356903i</v>
      </c>
      <c r="BI156" s="223" t="str">
        <f t="shared" ca="1" si="85"/>
        <v>-1.21620366786418+0.503768053837261i</v>
      </c>
      <c r="BJ156" s="223" t="str">
        <f t="shared" ca="1" si="86"/>
        <v>0.256818726740097+1.29111492725817i</v>
      </c>
      <c r="BK156" s="223" t="str">
        <f t="shared" ca="1" si="87"/>
        <v>1.3164093640632-5.74118587232496E-14i</v>
      </c>
      <c r="BL156" s="223" t="str">
        <f t="shared" ca="1" si="88"/>
        <v>0.256818726740131-1.29111492725816i</v>
      </c>
      <c r="BM156" s="223" t="str">
        <f t="shared" ca="1" si="89"/>
        <v>-1.21620366786417-0.503768053837277i</v>
      </c>
      <c r="BN156" s="223" t="str">
        <f t="shared" ca="1" si="90"/>
        <v>-0.731357857141737+1.09455438356909i</v>
      </c>
      <c r="BO156" s="223" t="str">
        <f t="shared" ca="1" si="91"/>
        <v>0.930841988146567+0.930841988146547i</v>
      </c>
      <c r="BP156" s="223" t="str">
        <f t="shared" ca="1" si="92"/>
        <v>1.09455438356909-0.731357857141745i</v>
      </c>
      <c r="BQ156" s="223" t="str">
        <f t="shared" ca="1" si="93"/>
        <v>-0.503768053837285-1.21620366786417i</v>
      </c>
      <c r="BR156" s="223" t="str">
        <f t="shared" ca="1" si="94"/>
        <v>-1.29111492725816+0.256818726740141i</v>
      </c>
      <c r="BS156" s="223" t="str">
        <f t="shared" ca="1" si="95"/>
        <v>-4.83811951698824E-14+1.3164093640632i</v>
      </c>
      <c r="BT156" s="223" t="str">
        <f t="shared" ca="1" si="96"/>
        <v>1.29111492725817+0.256818726740088i</v>
      </c>
      <c r="BU156" s="223" t="str">
        <f t="shared" ca="1" si="97"/>
        <v>0.503768053837253-1.21620366786418i</v>
      </c>
      <c r="BV156" s="223" t="str">
        <f t="shared" ca="1" si="98"/>
        <v>-1.09455438356903-0.731357857141825i</v>
      </c>
      <c r="BW156" s="223" t="str">
        <f t="shared" ca="1" si="99"/>
        <v>-0.93084198814653+0.930841988146584i</v>
      </c>
      <c r="BX156" s="223" t="str">
        <f t="shared" ca="1" si="100"/>
        <v>0.731357857141764+1.09455438356907i</v>
      </c>
      <c r="BY156" s="223" t="str">
        <f t="shared" ca="1" si="101"/>
        <v>1.21620366786421-0.503768053837205i</v>
      </c>
      <c r="BZ156" s="223" t="str">
        <f t="shared" ca="1" si="102"/>
        <v>-0.256818726740164-1.29111492725815i</v>
      </c>
      <c r="CA156" s="223" t="str">
        <f t="shared" ca="1" si="103"/>
        <v>-1.3164093640632-2.32231335339794E-14i</v>
      </c>
      <c r="CB156" s="223" t="str">
        <f t="shared" ca="1" si="104"/>
        <v>-0.256818726740192+1.29111492725815i</v>
      </c>
      <c r="CC156" s="223" t="str">
        <f t="shared" ca="1" si="105"/>
        <v>1.21620366786419+0.50376805383723i</v>
      </c>
      <c r="CD156" s="223" t="str">
        <f t="shared" ca="1" si="106"/>
        <v>0.731357857141788-1.09455438356906i</v>
      </c>
      <c r="CE156" s="223" t="str">
        <f t="shared" ca="1" si="107"/>
        <v>-0.930841988146602-0.930841988146512i</v>
      </c>
      <c r="CF156" s="223" t="str">
        <f t="shared" ca="1" si="108"/>
        <v>-1.09455438356905+0.731357857141801i</v>
      </c>
      <c r="CG156" s="223" t="str">
        <f t="shared" ca="1" si="109"/>
        <v>0.503768053837228+1.2162036678642i</v>
      </c>
      <c r="CH156" s="223" t="str">
        <f t="shared" ca="1" si="110"/>
        <v>1.29111492725815-0.256818726740189i</v>
      </c>
      <c r="CI156" s="223" t="str">
        <f t="shared" ca="1" si="111"/>
        <v>-2.06422303203569E-14-1.3164093640632i</v>
      </c>
      <c r="CJ156" s="223" t="str">
        <f t="shared" ca="1" si="112"/>
        <v>-1.29111492725815-0.256818726740167i</v>
      </c>
      <c r="CK156" s="223" t="str">
        <f t="shared" ca="1" si="113"/>
        <v>-0.503768053836706+1.21620366786441i</v>
      </c>
      <c r="CL156" s="223" t="str">
        <f t="shared" ca="1" si="114"/>
        <v>1.094554383569+0.731357857141876i</v>
      </c>
      <c r="CM156" s="223" t="str">
        <f t="shared" ca="1" si="115"/>
        <v>0.930841988146202-0.930841988146912i</v>
      </c>
      <c r="CN156" s="223" t="str">
        <f t="shared" ca="1" si="116"/>
        <v>-0.731357857141605-1.09455438356918i</v>
      </c>
      <c r="CO156" s="223" t="str">
        <f t="shared" ca="1" si="117"/>
        <v>-1.21620366786404+0.503768053837614i</v>
      </c>
      <c r="CP156" s="223" t="str">
        <f t="shared" ca="1" si="118"/>
        <v>0.256818726739847+1.29111492725822i</v>
      </c>
      <c r="CQ156" s="223" t="str">
        <f t="shared" ca="1" si="119"/>
        <v>1.3164093640632-3.07702523014329E-13i</v>
      </c>
      <c r="CR156" s="223" t="str">
        <f t="shared" ca="1" si="120"/>
        <v>0.256818726740528-1.29111492725808i</v>
      </c>
      <c r="CS156" s="223" t="str">
        <f t="shared" ca="1" si="121"/>
        <v>-1.21620366786427-0.503768053837045i</v>
      </c>
      <c r="CT156" s="223" t="str">
        <f t="shared" ca="1" si="122"/>
        <v>-0.731357857142182+1.0945543835688i</v>
      </c>
      <c r="CU156" s="223" t="str">
        <f t="shared" ca="1" si="123"/>
        <v>0.930841988146651+0.930841988146463i</v>
      </c>
      <c r="CV156" s="223" t="str">
        <f t="shared" ca="1" si="124"/>
        <v>1.09455438356939-0.731357857141298i</v>
      </c>
      <c r="CW156" s="223" t="str">
        <f t="shared" ca="1" si="125"/>
        <v>-0.503768053837292-1.21620366786417i</v>
      </c>
      <c r="CX156" s="223" t="str">
        <f t="shared" ca="1" si="126"/>
        <v>-1.29111492725829+0.256818726739486i</v>
      </c>
      <c r="CY156" s="223" t="str">
        <f t="shared" ca="1" si="127"/>
        <v>-5.99927619368721E-14+1.3164093640632i</v>
      </c>
      <c r="CZ156" s="223" t="str">
        <f t="shared" ca="1" si="128"/>
        <v>1.29111492725827+0.256818726739586i</v>
      </c>
      <c r="DA156" s="223" t="str">
        <f t="shared" ca="1" si="129"/>
        <v>0.503768053837385-1.21620366786413i</v>
      </c>
      <c r="DB156" s="223" t="str">
        <f t="shared" ca="1" si="130"/>
        <v>-1.09455438356933-0.731357857141383i</v>
      </c>
      <c r="DC156" s="223" t="str">
        <f t="shared" ca="1" si="131"/>
        <v>-0.930841988146722+0.930841988146392i</v>
      </c>
      <c r="DD156" s="223" t="str">
        <f t="shared" ca="1" si="132"/>
        <v>0.731357857142097+1.09455438356885i</v>
      </c>
      <c r="DE156" s="223" t="str">
        <f t="shared" ca="1" si="133"/>
        <v>1.21620366786432-0.503768053836935i</v>
      </c>
      <c r="DF156" s="223" t="str">
        <f t="shared" ca="1" si="134"/>
        <v>-0.256818726740429-1.2911149272581i</v>
      </c>
      <c r="DG156" s="223" t="str">
        <f t="shared" ca="1" si="135"/>
        <v>-1.3164093640632-4.0898074466964E-13i</v>
      </c>
      <c r="DH156" s="223" t="str">
        <f t="shared" ca="1" si="136"/>
        <v>-0.256818726739947+1.2911149272582i</v>
      </c>
      <c r="DI156" s="223" t="str">
        <f t="shared" ca="1" si="137"/>
        <v>1.21620366786399+0.503768053837725i</v>
      </c>
      <c r="DJ156" s="223" t="str">
        <f t="shared" ca="1" si="138"/>
        <v>0.731357857141674-1.09455438356914i</v>
      </c>
      <c r="DK156" s="223" t="str">
        <f t="shared" ca="1" si="139"/>
        <v>-0.930841988146144-0.93084198814697i</v>
      </c>
      <c r="DL156" s="223" t="str">
        <f t="shared" ca="1" si="140"/>
        <v>-1.09455438356906+0.731357857141792i</v>
      </c>
      <c r="DM156" s="223" t="str">
        <f t="shared" ca="1" si="141"/>
        <v>0.503768053837822+1.21620366786395i</v>
      </c>
      <c r="DN156" s="223" t="str">
        <f t="shared" ca="1" si="142"/>
        <v>1.29111492725818-0.25681872674005i</v>
      </c>
      <c r="DO156" s="223" t="str">
        <f t="shared" ca="1" si="143"/>
        <v>-5.51542427887941E-13-1.3164093640632i</v>
      </c>
      <c r="DP156" s="223" t="str">
        <f t="shared" ca="1" si="144"/>
        <v>-1.29111492725813-0.256818726740289i</v>
      </c>
      <c r="DQ156" s="223" t="str">
        <f t="shared" ca="1" si="145"/>
        <v>-0.503768053836837+1.21620366786436i</v>
      </c>
      <c r="DR156" s="223" t="str">
        <f t="shared" ca="1" si="146"/>
        <v>1.09455438356892+0.731357857141995i</v>
      </c>
      <c r="DS156" s="223" t="str">
        <f t="shared" ca="1" si="147"/>
        <v>0.930841988146317-0.930841988146797i</v>
      </c>
      <c r="DT156" s="223" t="str">
        <f t="shared" ca="1" si="148"/>
        <v>-0.731357857141501-1.09455438356925i</v>
      </c>
      <c r="DU156" s="223" t="str">
        <f t="shared" ca="1" si="149"/>
        <v>-1.21620366786408+0.5037680538375i</v>
      </c>
      <c r="DV156" s="223" t="str">
        <f t="shared" ca="1" si="150"/>
        <v>0.256818726739708+1.29111492725825i</v>
      </c>
      <c r="DW156" s="223" t="str">
        <f t="shared" ca="1" si="151"/>
        <v>1.3164093640632-1.65139840718305E-13i</v>
      </c>
      <c r="DX156" s="223" t="str">
        <f t="shared" ca="1" si="152"/>
        <v>0.256818726740668-1.29111492725805i</v>
      </c>
      <c r="DY156" s="223" t="str">
        <f t="shared" ca="1" si="153"/>
        <v>-1.21620366786422-0.50376805383716i</v>
      </c>
      <c r="DZ156" s="223" t="str">
        <f t="shared" ca="1" si="154"/>
        <v>-0.731357857142284+1.09455438356873i</v>
      </c>
      <c r="EA156" s="223" t="str">
        <f t="shared" ca="1" si="155"/>
        <v>0.93084198814655+0.930841988146564i</v>
      </c>
      <c r="EB156" s="223" t="str">
        <f t="shared" ca="1" si="156"/>
        <v>1.09455438356874-0.731357857142269i</v>
      </c>
      <c r="EC156" s="223" t="str">
        <f t="shared" ca="1" si="157"/>
        <v>-0.503768053837143-1.21620366786423i</v>
      </c>
      <c r="ED156" s="223" t="str">
        <f t="shared" ca="1" si="158"/>
        <v>-1.29111492725806+0.25681872674065i</v>
      </c>
      <c r="EE156" s="223" t="str">
        <f t="shared" ca="1" si="159"/>
        <v>-1.83848142014463E-13+1.3164093640632i</v>
      </c>
      <c r="EF156" s="223" t="str">
        <f t="shared" ca="1" si="160"/>
        <v>1.29111492725824+0.256818726739726i</v>
      </c>
      <c r="EG156" s="223" t="str">
        <f t="shared" ca="1" si="161"/>
        <v>0.503768053837517-1.21620366786407i</v>
      </c>
      <c r="EH156" s="223" t="str">
        <f t="shared" ca="1" si="162"/>
        <v>-1.09455438356926-0.731357857141487i</v>
      </c>
      <c r="EI156" s="223" t="str">
        <f t="shared" ca="1" si="163"/>
        <v>-0.93084198814681+0.930841988146303i</v>
      </c>
      <c r="EJ156" s="223" t="str">
        <f t="shared" ca="1" si="164"/>
        <v>0.731357857141979+1.09455438356893i</v>
      </c>
      <c r="EK156" s="223" t="str">
        <f t="shared" ca="1" si="165"/>
        <v>1.21620366786436-0.50376805383682i</v>
      </c>
      <c r="EL156" s="223" t="str">
        <f t="shared" ca="1" si="166"/>
        <v>-0.256818726740271-1.29111492725813i</v>
      </c>
      <c r="EM156" s="223" t="str">
        <f t="shared" ca="1" si="167"/>
        <v>-1.3164093640632-5.70250729184098E-13i</v>
      </c>
      <c r="EN156" s="223"/>
      <c r="EO156" s="223"/>
      <c r="EP156" s="223"/>
    </row>
    <row r="157" spans="1:146" ht="15.75" thickBot="1">
      <c r="A157" s="257">
        <f t="shared" si="168"/>
        <v>1.1132812500000006E-3</v>
      </c>
      <c r="B157" s="256">
        <v>57</v>
      </c>
      <c r="C157" s="230">
        <f t="shared" si="169"/>
        <v>11400</v>
      </c>
      <c r="D157" s="229">
        <f t="shared" si="170"/>
        <v>71628.312501847278</v>
      </c>
      <c r="E157" s="229" t="str">
        <f t="shared" si="171"/>
        <v>71628.3125018473i</v>
      </c>
      <c r="F157" s="229" t="str">
        <f t="shared" si="177"/>
        <v>2.76479464356471-0.514818975088299i</v>
      </c>
      <c r="G157" s="229" t="str">
        <f t="shared" si="178"/>
        <v>-0.232339552396019+0.0745294136483121i</v>
      </c>
      <c r="H157" s="229" t="str">
        <f t="shared" si="179"/>
        <v>0.591347624731199+0.0420527934754059i</v>
      </c>
      <c r="I157" s="229" t="str">
        <f t="shared" si="174"/>
        <v>-0.348961472478722-0.0970694190599839i</v>
      </c>
      <c r="J157" s="255" t="str">
        <f ca="1">IMPRODUCT(1/N_FFT2,BT100)</f>
        <v>-0.00543432434708836-0.00014220786245368i</v>
      </c>
      <c r="K157" s="254" t="str">
        <f t="shared" ca="1" si="175"/>
        <v>0.00188256579149278+0.000577131772435281i</v>
      </c>
      <c r="N157" s="246">
        <f t="shared" ca="1" si="176"/>
        <v>1.3529778953811933</v>
      </c>
      <c r="O157" s="223">
        <f t="shared" ca="1" si="39"/>
        <v>-1.3140221046188065</v>
      </c>
      <c r="P157" s="223" t="str">
        <f t="shared" ca="1" si="40"/>
        <v>-0.224647700878424+1.29467660128577i</v>
      </c>
      <c r="Q157" s="223" t="str">
        <f t="shared" ca="1" si="41"/>
        <v>1.23720971412314+0.442680714179165i</v>
      </c>
      <c r="R157" s="223" t="str">
        <f t="shared" ca="1" si="42"/>
        <v>0.647679119916591-1.14331353925811i</v>
      </c>
      <c r="S157" s="223" t="str">
        <f t="shared" ca="1" si="43"/>
        <v>-1.01575282282004-0.833606798412749i</v>
      </c>
      <c r="T157" s="223" t="str">
        <f t="shared" ca="1" si="44"/>
        <v>-0.994989162122433+0.858283553777967i</v>
      </c>
      <c r="U157" s="223" t="str">
        <f t="shared" ca="1" si="45"/>
        <v>0.675542369915083+1.12707435330432i</v>
      </c>
      <c r="V157" s="223" t="str">
        <f t="shared" ca="1" si="46"/>
        <v>1.22597316111902-0.472910033349562i</v>
      </c>
      <c r="W157" s="223" t="str">
        <f t="shared" ca="1" si="47"/>
        <v>-0.256352995526345-1.28877353833461i</v>
      </c>
      <c r="X157" s="223" t="str">
        <f t="shared" ca="1" si="48"/>
        <v>-1.31362634572812+0.0322477167535504i</v>
      </c>
      <c r="Y157" s="223" t="str">
        <f t="shared" ca="1" si="49"/>
        <v>-0.192807086855613+1.2997997994634i</v>
      </c>
      <c r="Z157" s="223" t="str">
        <f t="shared" ca="1" si="50"/>
        <v>1.24770101825775+0.412184740699382i</v>
      </c>
      <c r="AA157" s="223" t="str">
        <f t="shared" ca="1" si="51"/>
        <v>0.619425732234487-1.15886403588713i</v>
      </c>
      <c r="AB157" s="223" t="str">
        <f t="shared" ca="1" si="52"/>
        <v>-1.03590463199866-0.808427909482693i</v>
      </c>
      <c r="AC157" s="223" t="str">
        <f t="shared" ca="1" si="53"/>
        <v>-0.973626157158566+0.882443311223719i</v>
      </c>
      <c r="AD157" s="223" t="str">
        <f t="shared" ca="1" si="54"/>
        <v>0.702998698450127+1.1101562599041i</v>
      </c>
      <c r="AE157" s="223" t="str">
        <f t="shared" ca="1" si="55"/>
        <v>1.21399812772471-0.502854489199152i</v>
      </c>
      <c r="AF157" s="223" t="str">
        <f t="shared" ca="1" si="56"/>
        <v>-0.287903872715542-1.28209416639428i</v>
      </c>
      <c r="AG157" s="223" t="str">
        <f t="shared" ca="1" si="57"/>
        <v>-1.31243930744642+0.0644760086884834i</v>
      </c>
      <c r="AH157" s="223" t="str">
        <f t="shared" ca="1" si="58"/>
        <v>-0.160850333053071+1.30414004684449i</v>
      </c>
      <c r="AI157" s="223" t="str">
        <f t="shared" ca="1" si="59"/>
        <v>1.25744075395347+0.381440482544495i</v>
      </c>
      <c r="AJ157" s="223" t="str">
        <f t="shared" ca="1" si="60"/>
        <v>0.590799225653209-1.17371647615359i</v>
      </c>
      <c r="AK157" s="223" t="str">
        <f t="shared" ca="1" si="61"/>
        <v>-1.05543245096187-0.782762053809111i</v>
      </c>
      <c r="AL157" s="223" t="str">
        <f t="shared" ca="1" si="62"/>
        <v>-0.95167667620393+0.906071517815386i</v>
      </c>
      <c r="AM157" s="223" t="str">
        <f t="shared" ca="1" si="63"/>
        <v>0.730031566855961+1.09256944988439i</v>
      </c>
      <c r="AN157" s="223" t="str">
        <f t="shared" ca="1" si="64"/>
        <v>1.20129182725261-0.532496044307307i</v>
      </c>
      <c r="AO157" s="223" t="str">
        <f t="shared" ca="1" si="65"/>
        <v>-0.319281327377109-1.27464250886872i</v>
      </c>
      <c r="AP157" s="223" t="str">
        <f t="shared" ca="1" si="66"/>
        <v>-1.31046170480119+0.0966654626865606i</v>
      </c>
      <c r="AQ157" s="223" t="str">
        <f t="shared" ca="1" si="67"/>
        <v>-0.128796689024607+1.30769472902629i</v>
      </c>
      <c r="AR157" s="223" t="str">
        <f t="shared" ca="1" si="68"/>
        <v>-0.128796689024607+1.30769472902629i</v>
      </c>
      <c r="AS157" s="223" t="str">
        <f t="shared" ca="1" si="69"/>
        <v>0.561816843709801-1.18786191350291i</v>
      </c>
      <c r="AT157" s="223" t="str">
        <f t="shared" ca="1" si="70"/>
        <v>-1.07432451688178-0.756624691543682i</v>
      </c>
      <c r="AU157" s="223" t="str">
        <f t="shared" ca="1" si="71"/>
        <v>-0.929153940805028+0.929153940804927i</v>
      </c>
      <c r="AV157" s="223" t="str">
        <f t="shared" ca="1" si="72"/>
        <v>0.756624691543673+1.07432451688179i</v>
      </c>
      <c r="AW157" s="223" t="str">
        <f t="shared" ca="1" si="73"/>
        <v>1.18786191350292-0.56181684370979i</v>
      </c>
      <c r="AX157" s="223" t="str">
        <f t="shared" ca="1" si="74"/>
        <v>-0.350466458905892-1.26642305435775i</v>
      </c>
      <c r="AY157" s="223" t="str">
        <f t="shared" ca="1" si="75"/>
        <v>-1.30769472902629+0.128796689024605i</v>
      </c>
      <c r="AZ157" s="223" t="str">
        <f t="shared" ca="1" si="76"/>
        <v>-0.0966654626865722+1.31046170480119i</v>
      </c>
      <c r="BA157" s="223" t="str">
        <f t="shared" ca="1" si="77"/>
        <v>1.27464250886872+0.31928132737712i</v>
      </c>
      <c r="BB157" s="223" t="str">
        <f t="shared" ca="1" si="78"/>
        <v>0.532496044307308-1.20129182725261i</v>
      </c>
      <c r="BC157" s="223" t="str">
        <f t="shared" ca="1" si="79"/>
        <v>-1.09256944988438-0.730031566855972i</v>
      </c>
      <c r="BD157" s="223" t="str">
        <f t="shared" ca="1" si="80"/>
        <v>-0.906071517815394+0.951676676203922i</v>
      </c>
      <c r="BE157" s="223" t="str">
        <f t="shared" ca="1" si="81"/>
        <v>0.782762053809102+1.05543245096188i</v>
      </c>
      <c r="BF157" s="223" t="str">
        <f t="shared" ca="1" si="82"/>
        <v>1.1737164761536-0.590799225653199i</v>
      </c>
      <c r="BG157" s="223" t="str">
        <f t="shared" ca="1" si="83"/>
        <v>-0.381440482544489-1.25744075395347i</v>
      </c>
      <c r="BH157" s="223" t="str">
        <f t="shared" ca="1" si="84"/>
        <v>-1.30414004684449+0.160850333053059i</v>
      </c>
      <c r="BI157" s="223" t="str">
        <f t="shared" ca="1" si="85"/>
        <v>-0.0644760086884997+1.31243930744642i</v>
      </c>
      <c r="BJ157" s="223" t="str">
        <f t="shared" ca="1" si="86"/>
        <v>1.28209416639427+0.28790387271555i</v>
      </c>
      <c r="BK157" s="223" t="str">
        <f t="shared" ca="1" si="87"/>
        <v>0.502854489199162-1.2139981277247i</v>
      </c>
      <c r="BL157" s="223" t="str">
        <f t="shared" ca="1" si="88"/>
        <v>-1.11015625990409-0.702998698450142i</v>
      </c>
      <c r="BM157" s="223" t="str">
        <f t="shared" ca="1" si="89"/>
        <v>-0.88244331122372+0.973626157158565i</v>
      </c>
      <c r="BN157" s="223" t="str">
        <f t="shared" ca="1" si="90"/>
        <v>0.808427909482684+1.03590463199867i</v>
      </c>
      <c r="BO157" s="223" t="str">
        <f t="shared" ca="1" si="91"/>
        <v>1.15886403588708-0.619425732234588i</v>
      </c>
      <c r="BP157" s="223" t="str">
        <f t="shared" ca="1" si="92"/>
        <v>-0.41218474069938-1.24770101825775i</v>
      </c>
      <c r="BQ157" s="223" t="str">
        <f t="shared" ca="1" si="93"/>
        <v>-1.2997997994634+0.192807086855603i</v>
      </c>
      <c r="BR157" s="223" t="str">
        <f t="shared" ca="1" si="94"/>
        <v>-0.0322477167535667+1.31362634572812i</v>
      </c>
      <c r="BS157" s="223" t="str">
        <f t="shared" ca="1" si="95"/>
        <v>1.28877353833461+0.256352995526346i</v>
      </c>
      <c r="BT157" s="223" t="str">
        <f t="shared" ca="1" si="96"/>
        <v>0.472910033349534-1.22597316111903i</v>
      </c>
      <c r="BU157" s="223" t="str">
        <f t="shared" ca="1" si="97"/>
        <v>-1.12707435330433-0.67554236991506i</v>
      </c>
      <c r="BV157" s="223" t="str">
        <f t="shared" ca="1" si="98"/>
        <v>-0.858283553777948+0.99498916212245i</v>
      </c>
      <c r="BW157" s="223" t="str">
        <f t="shared" ca="1" si="99"/>
        <v>0.833606798412764+1.01575282282003i</v>
      </c>
      <c r="BX157" s="223" t="str">
        <f t="shared" ca="1" si="100"/>
        <v>1.14331353925811-0.647679119916591i</v>
      </c>
      <c r="BY157" s="223" t="str">
        <f t="shared" ca="1" si="101"/>
        <v>-0.442680714179161-1.23720971412314i</v>
      </c>
      <c r="BZ157" s="223" t="str">
        <f t="shared" ca="1" si="102"/>
        <v>-1.29467660128577+0.224647700878418i</v>
      </c>
      <c r="CA157" s="223" t="str">
        <f t="shared" ca="1" si="103"/>
        <v>-1.15906520888783E-14+1.31402210461881i</v>
      </c>
      <c r="CB157" s="223" t="str">
        <f t="shared" ca="1" si="104"/>
        <v>1.29467660128577+0.224647700878441i</v>
      </c>
      <c r="CC157" s="223" t="str">
        <f t="shared" ca="1" si="105"/>
        <v>0.442680714179182-1.23720971412313i</v>
      </c>
      <c r="CD157" s="223" t="str">
        <f t="shared" ca="1" si="106"/>
        <v>-1.1433135392581-0.647679119916611i</v>
      </c>
      <c r="CE157" s="223" t="str">
        <f t="shared" ca="1" si="107"/>
        <v>-0.833606798412782+1.01575282282002i</v>
      </c>
      <c r="CF157" s="223" t="str">
        <f t="shared" ca="1" si="108"/>
        <v>0.858283553777945+0.994989162122453i</v>
      </c>
      <c r="CG157" s="223" t="str">
        <f t="shared" ca="1" si="109"/>
        <v>1.12707435330435-0.675542369915041i</v>
      </c>
      <c r="CH157" s="223" t="str">
        <f t="shared" ca="1" si="110"/>
        <v>-0.472910033349512-1.22597316111904i</v>
      </c>
      <c r="CI157" s="223" t="str">
        <f t="shared" ca="1" si="111"/>
        <v>-1.28877353833453+0.256352995526727i</v>
      </c>
      <c r="CJ157" s="223" t="str">
        <f t="shared" ca="1" si="112"/>
        <v>0.0322477167530208+1.31362634572814i</v>
      </c>
      <c r="CK157" s="223" t="str">
        <f t="shared" ca="1" si="113"/>
        <v>1.29979979946338+0.192807086855756i</v>
      </c>
      <c r="CL157" s="223" t="str">
        <f t="shared" ca="1" si="114"/>
        <v>0.412184740699261-1.24770101825779i</v>
      </c>
      <c r="CM157" s="223" t="str">
        <f t="shared" ca="1" si="115"/>
        <v>-1.15886403588737-0.619425732234031i</v>
      </c>
      <c r="CN157" s="223" t="str">
        <f t="shared" ca="1" si="116"/>
        <v>-0.808427909483013+1.03590463199841i</v>
      </c>
      <c r="CO157" s="223" t="str">
        <f t="shared" ca="1" si="117"/>
        <v>0.882443311223716+0.973626157158567i</v>
      </c>
      <c r="CP157" s="223" t="str">
        <f t="shared" ca="1" si="118"/>
        <v>1.1101562599039-0.702998698450453i</v>
      </c>
      <c r="CQ157" s="223" t="str">
        <f t="shared" ca="1" si="119"/>
        <v>-0.502854489198658-1.21399812772491i</v>
      </c>
      <c r="CR157" s="223" t="str">
        <f t="shared" ca="1" si="120"/>
        <v>-1.28209416639431+0.287903872715399i</v>
      </c>
      <c r="CS157" s="223" t="str">
        <f t="shared" ca="1" si="121"/>
        <v>0.0644760086887377+1.31243930744641i</v>
      </c>
      <c r="CT157" s="223" t="str">
        <f t="shared" ca="1" si="122"/>
        <v>1.30414004684441+0.160850333053732i</v>
      </c>
      <c r="CU157" s="223" t="str">
        <f t="shared" ca="1" si="123"/>
        <v>0.381440482544761-1.25744075395339i</v>
      </c>
      <c r="CV157" s="223" t="str">
        <f t="shared" ca="1" si="124"/>
        <v>-1.17371647615365-0.590799225653094i</v>
      </c>
      <c r="CW157" s="223" t="str">
        <f t="shared" ca="1" si="125"/>
        <v>-0.7827620538087+1.05543245096217i</v>
      </c>
      <c r="CX157" s="223" t="str">
        <f t="shared" ca="1" si="126"/>
        <v>0.906071517815094+0.951676676204208i</v>
      </c>
      <c r="CY157" s="223" t="str">
        <f t="shared" ca="1" si="127"/>
        <v>1.09256944988439-0.73003156685596i</v>
      </c>
      <c r="CZ157" s="223" t="str">
        <f t="shared" ca="1" si="128"/>
        <v>-0.532496044307654-1.20129182725245i</v>
      </c>
      <c r="DA157" s="223" t="str">
        <f t="shared" ca="1" si="129"/>
        <v>-1.27464250886885+0.31928132737659i</v>
      </c>
      <c r="DB157" s="223" t="str">
        <f t="shared" ca="1" si="130"/>
        <v>0.096665462686428+1.3104617048012i</v>
      </c>
      <c r="DC157" s="223" t="str">
        <f t="shared" ca="1" si="131"/>
        <v>1.30769472902631+0.128796689024377i</v>
      </c>
      <c r="DD157" s="223" t="str">
        <f t="shared" ca="1" si="132"/>
        <v>0.350466458905284-1.26642305435791i</v>
      </c>
      <c r="DE157" s="223" t="str">
        <f t="shared" ca="1" si="133"/>
        <v>-1.1878619135028-0.561816843710039i</v>
      </c>
      <c r="DF157" s="223" t="str">
        <f t="shared" ca="1" si="134"/>
        <v>-0.756624691543591+1.07432451688184i</v>
      </c>
      <c r="DG157" s="223" t="str">
        <f t="shared" ca="1" si="135"/>
        <v>0.929153940805288+0.929153940804666i</v>
      </c>
      <c r="DH157" s="223" t="str">
        <f t="shared" ca="1" si="136"/>
        <v>1.07432451688209-0.756624691543243i</v>
      </c>
      <c r="DI157" s="223" t="str">
        <f t="shared" ca="1" si="137"/>
        <v>-0.561816843709652-1.18786191350298i</v>
      </c>
      <c r="DJ157" s="223" t="str">
        <f t="shared" ca="1" si="138"/>
        <v>-1.26642305435768+0.350466458906132i</v>
      </c>
      <c r="DK157" s="223" t="str">
        <f t="shared" ca="1" si="139"/>
        <v>0.128796689023952+1.30769472902635i</v>
      </c>
      <c r="DL157" s="223" t="str">
        <f t="shared" ca="1" si="140"/>
        <v>1.31046170480116+0.0966654626868538i</v>
      </c>
      <c r="DM157" s="223" t="str">
        <f t="shared" ca="1" si="141"/>
        <v>0.319281327377004-1.27464250886875i</v>
      </c>
      <c r="DN157" s="223" t="str">
        <f t="shared" ca="1" si="142"/>
        <v>-1.20129182725282-0.532496044306832i</v>
      </c>
      <c r="DO157" s="223" t="str">
        <f t="shared" ca="1" si="143"/>
        <v>-0.730031566856315+1.09256944988415i</v>
      </c>
      <c r="DP157" s="223" t="str">
        <f t="shared" ca="1" si="144"/>
        <v>0.951676676203914+0.906071517815403i</v>
      </c>
      <c r="DQ157" s="223" t="str">
        <f t="shared" ca="1" si="145"/>
        <v>1.05543245096164-0.782762053809423i</v>
      </c>
      <c r="DR157" s="223" t="str">
        <f t="shared" ca="1" si="146"/>
        <v>-0.590799225652713-1.17371647615384i</v>
      </c>
      <c r="DS157" s="223" t="str">
        <f t="shared" ca="1" si="147"/>
        <v>-1.25744075395351+0.381440482544352i</v>
      </c>
      <c r="DT157" s="223" t="str">
        <f t="shared" ca="1" si="148"/>
        <v>0.160850333053326+1.30414004684446i</v>
      </c>
      <c r="DU157" s="223" t="str">
        <f t="shared" ca="1" si="149"/>
        <v>1.31243930744645+0.0644760086878585i</v>
      </c>
      <c r="DV157" s="223" t="str">
        <f t="shared" ca="1" si="150"/>
        <v>0.287903872715815-1.28209416639421i</v>
      </c>
      <c r="DW157" s="223" t="str">
        <f t="shared" ca="1" si="151"/>
        <v>-1.21399812772476-0.502854489199035i</v>
      </c>
      <c r="DX157" s="223" t="str">
        <f t="shared" ca="1" si="152"/>
        <v>-0.702998698449709+1.11015625990437i</v>
      </c>
      <c r="DY157" s="223" t="str">
        <f t="shared" ca="1" si="153"/>
        <v>0.973626157158294+0.88244331122402i</v>
      </c>
      <c r="DZ157" s="223" t="str">
        <f t="shared" ca="1" si="154"/>
        <v>1.03590463199866-0.808427909482691i</v>
      </c>
      <c r="EA157" s="223" t="str">
        <f t="shared" ca="1" si="155"/>
        <v>-0.619425732234808-1.15886403588696i</v>
      </c>
      <c r="EB157" s="223" t="str">
        <f t="shared" ca="1" si="156"/>
        <v>-1.24770101825792+0.412184740698872i</v>
      </c>
      <c r="EC157" s="223" t="str">
        <f t="shared" ca="1" si="157"/>
        <v>0.192807086855352+1.29979979946344i</v>
      </c>
      <c r="ED157" s="223" t="str">
        <f t="shared" ca="1" si="158"/>
        <v>1.31362634572812+0.0322477167534475i</v>
      </c>
      <c r="EE157" s="223" t="str">
        <f t="shared" ca="1" si="159"/>
        <v>0.256352995525845-1.28877353833471i</v>
      </c>
      <c r="EF157" s="223" t="str">
        <f t="shared" ca="1" si="160"/>
        <v>-1.22597316111888-0.472910033349927i</v>
      </c>
      <c r="EG157" s="223" t="str">
        <f t="shared" ca="1" si="161"/>
        <v>-0.675542369915071+1.12707435330433i</v>
      </c>
      <c r="EH157" s="223" t="str">
        <f t="shared" ca="1" si="162"/>
        <v>0.994989162122698+0.85828355377766i</v>
      </c>
      <c r="EI157" s="223" t="str">
        <f t="shared" ca="1" si="163"/>
        <v>1.01575282282038-0.833606798412337i</v>
      </c>
      <c r="EJ157" s="223" t="str">
        <f t="shared" ca="1" si="164"/>
        <v>-0.647679119916468-1.14331353925818i</v>
      </c>
      <c r="EK157" s="223" t="str">
        <f t="shared" ca="1" si="165"/>
        <v>-1.23720971412305+0.442680714179413i</v>
      </c>
      <c r="EL157" s="223" t="str">
        <f t="shared" ca="1" si="166"/>
        <v>0.224647700879069+1.29467660128566i</v>
      </c>
      <c r="EM157" s="223" t="str">
        <f t="shared" ca="1" si="167"/>
        <v>1.31402210461881+2.84608585275983E-13i</v>
      </c>
      <c r="EN157" s="223"/>
      <c r="EO157" s="223"/>
      <c r="EP157" s="223"/>
    </row>
    <row r="158" spans="1:146" ht="15.75" thickBot="1">
      <c r="A158" s="257">
        <f t="shared" si="168"/>
        <v>1.1328125000000006E-3</v>
      </c>
      <c r="B158" s="256">
        <v>58</v>
      </c>
      <c r="C158" s="230">
        <f t="shared" si="169"/>
        <v>11600</v>
      </c>
      <c r="D158" s="229">
        <f t="shared" si="170"/>
        <v>72884.949563283197</v>
      </c>
      <c r="E158" s="229" t="str">
        <f t="shared" si="171"/>
        <v>72884.9495632832i</v>
      </c>
      <c r="F158" s="229" t="str">
        <f t="shared" si="177"/>
        <v>2.76203688367502-0.521782723745375i</v>
      </c>
      <c r="G158" s="229" t="str">
        <f t="shared" si="178"/>
        <v>-0.231775481764286+0.0756388254669743i</v>
      </c>
      <c r="H158" s="229" t="str">
        <f t="shared" si="179"/>
        <v>0.591642440165682+0.0430631610444586i</v>
      </c>
      <c r="I158" s="229" t="str">
        <f t="shared" si="174"/>
        <v>-0.349239733582278-0.0988696411331593i</v>
      </c>
      <c r="J158" s="255" t="str">
        <f ca="1">IMPRODUCT(1/N_FFT2,BU100)</f>
        <v>0.00491103254081066+0.0000016680618352468i</v>
      </c>
      <c r="K158" s="254" t="str">
        <f t="shared" ca="1" si="175"/>
        <v>-0.00171496277549157-0.000486134578374158i</v>
      </c>
      <c r="N158" s="246">
        <f t="shared" ca="1" si="176"/>
        <v>1.3561626354104466</v>
      </c>
      <c r="O158" s="223">
        <f t="shared" ca="1" si="39"/>
        <v>-1.3108373645895532</v>
      </c>
      <c r="P158" s="223" t="str">
        <f t="shared" ca="1" si="40"/>
        <v>-0.192339788440035+1.29664952943613i</v>
      </c>
      <c r="Q158" s="223" t="str">
        <f t="shared" ca="1" si="41"/>
        <v>1.25439314776065+0.380516001312968i</v>
      </c>
      <c r="R158" s="223" t="str">
        <f t="shared" ca="1" si="42"/>
        <v>0.560455191888998-1.1849829426151i</v>
      </c>
      <c r="S158" s="223" t="str">
        <f t="shared" ca="1" si="43"/>
        <v>-1.08992143532697-0.728262220095819i</v>
      </c>
      <c r="T158" s="223" t="str">
        <f t="shared" ca="1" si="44"/>
        <v>-0.880304570538185+0.971266420449954i</v>
      </c>
      <c r="U158" s="223" t="str">
        <f t="shared" ca="1" si="45"/>
        <v>0.831586420726384+1.01329098548619i</v>
      </c>
      <c r="V158" s="223" t="str">
        <f t="shared" ca="1" si="46"/>
        <v>1.12434271066582-0.673905086326494i</v>
      </c>
      <c r="W158" s="223" t="str">
        <f t="shared" ca="1" si="47"/>
        <v>-0.501635741953539-1.21105581159532i</v>
      </c>
      <c r="X158" s="223" t="str">
        <f t="shared" ca="1" si="48"/>
        <v>-1.27155321150703+0.318507498671922i</v>
      </c>
      <c r="Y158" s="223" t="str">
        <f t="shared" ca="1" si="49"/>
        <v>0.12848452991414+1.30452532439076i</v>
      </c>
      <c r="Z158" s="223" t="str">
        <f t="shared" ca="1" si="50"/>
        <v>1.30925840357601+0.0643197409019243i</v>
      </c>
      <c r="AA158" s="223" t="str">
        <f t="shared" ca="1" si="51"/>
        <v>0.255731683568551-1.285649992192i</v>
      </c>
      <c r="AB158" s="223" t="str">
        <f t="shared" ca="1" si="52"/>
        <v>-1.23421114104946-0.44160780757759i</v>
      </c>
      <c r="AC158" s="223" t="str">
        <f t="shared" ca="1" si="53"/>
        <v>-0.617924456177164+1.15605534593385i</v>
      </c>
      <c r="AD158" s="223" t="str">
        <f t="shared" ca="1" si="54"/>
        <v>1.05287444378455+0.780864906388718i</v>
      </c>
      <c r="AE158" s="223" t="str">
        <f t="shared" ca="1" si="55"/>
        <v>0.926901989533977-0.926901989533977i</v>
      </c>
      <c r="AF158" s="223" t="str">
        <f t="shared" ca="1" si="56"/>
        <v>-0.780864906388718-1.05287444378455i</v>
      </c>
      <c r="AG158" s="223" t="str">
        <f t="shared" ca="1" si="57"/>
        <v>-1.15605534593392+0.617924456177045i</v>
      </c>
      <c r="AH158" s="223" t="str">
        <f t="shared" ca="1" si="58"/>
        <v>0.441607807577586+1.23421114104946i</v>
      </c>
      <c r="AI158" s="223" t="str">
        <f t="shared" ca="1" si="59"/>
        <v>1.285649992192-0.255731683568547i</v>
      </c>
      <c r="AJ158" s="223" t="str">
        <f t="shared" ca="1" si="60"/>
        <v>-0.0643197409019219-1.30925840357601i</v>
      </c>
      <c r="AK158" s="223" t="str">
        <f t="shared" ca="1" si="61"/>
        <v>-1.30452532439075-0.128484529914272i</v>
      </c>
      <c r="AL158" s="223" t="str">
        <f t="shared" ca="1" si="62"/>
        <v>-0.318507498671922+1.27155321150703i</v>
      </c>
      <c r="AM158" s="223" t="str">
        <f t="shared" ca="1" si="63"/>
        <v>1.21105581159532+0.501635741953543i</v>
      </c>
      <c r="AN158" s="223" t="str">
        <f t="shared" ca="1" si="64"/>
        <v>0.673905086326472-1.12434271066583i</v>
      </c>
      <c r="AO158" s="223" t="str">
        <f t="shared" ca="1" si="65"/>
        <v>-1.01329098548623-0.831586420726337i</v>
      </c>
      <c r="AP158" s="223" t="str">
        <f t="shared" ca="1" si="66"/>
        <v>-0.971266420449979+0.880304570538158i</v>
      </c>
      <c r="AQ158" s="223" t="str">
        <f t="shared" ca="1" si="67"/>
        <v>0.728262220095818+1.08992143532697i</v>
      </c>
      <c r="AR158" s="223" t="str">
        <f t="shared" ca="1" si="68"/>
        <v>0.728262220095818+1.08992143532697i</v>
      </c>
      <c r="AS158" s="223" t="str">
        <f t="shared" ca="1" si="69"/>
        <v>-0.380516001312905-1.25439314776067i</v>
      </c>
      <c r="AT158" s="223" t="str">
        <f t="shared" ca="1" si="70"/>
        <v>-1.29664952943613+0.192339788440003i</v>
      </c>
      <c r="AU158" s="223" t="str">
        <f t="shared" ca="1" si="71"/>
        <v>-1.42121271846316E-19+1.31083736458955i</v>
      </c>
      <c r="AV158" s="223" t="str">
        <f t="shared" ca="1" si="72"/>
        <v>1.29664952943613+0.192339788440013i</v>
      </c>
      <c r="AW158" s="223" t="str">
        <f t="shared" ca="1" si="73"/>
        <v>0.380516001312905-1.25439314776067i</v>
      </c>
      <c r="AX158" s="223" t="str">
        <f t="shared" ca="1" si="74"/>
        <v>-1.18498294261509-0.560455191889024i</v>
      </c>
      <c r="AY158" s="223" t="str">
        <f t="shared" ca="1" si="75"/>
        <v>-0.728262220095826+1.08992143532696i</v>
      </c>
      <c r="AZ158" s="223" t="str">
        <f t="shared" ca="1" si="76"/>
        <v>0.971266420449979+0.880304570538158i</v>
      </c>
      <c r="BA158" s="223" t="str">
        <f t="shared" ca="1" si="77"/>
        <v>1.01329098548623-0.83158642072633i</v>
      </c>
      <c r="BB158" s="223" t="str">
        <f t="shared" ca="1" si="78"/>
        <v>-0.673905086326472-1.12434271066583i</v>
      </c>
      <c r="BC158" s="223" t="str">
        <f t="shared" ca="1" si="79"/>
        <v>-1.21105581159533+0.501635741953535i</v>
      </c>
      <c r="BD158" s="223" t="str">
        <f t="shared" ca="1" si="80"/>
        <v>0.318507498671922+1.27155321150703i</v>
      </c>
      <c r="BE158" s="223" t="str">
        <f t="shared" ca="1" si="81"/>
        <v>1.30452532439075-0.128484529914267i</v>
      </c>
      <c r="BF158" s="223" t="str">
        <f t="shared" ca="1" si="82"/>
        <v>0.0643197409019312-1.30925840357601i</v>
      </c>
      <c r="BG158" s="223" t="str">
        <f t="shared" ca="1" si="83"/>
        <v>-1.285649992192-0.255731683568551i</v>
      </c>
      <c r="BH158" s="223" t="str">
        <f t="shared" ca="1" si="84"/>
        <v>-0.441607807577586+1.23421114104946i</v>
      </c>
      <c r="BI158" s="223" t="str">
        <f t="shared" ca="1" si="85"/>
        <v>1.15605534593385+0.617924456177164i</v>
      </c>
      <c r="BJ158" s="223" t="str">
        <f t="shared" ca="1" si="86"/>
        <v>0.780864906388722-1.05287444378455i</v>
      </c>
      <c r="BK158" s="223" t="str">
        <f t="shared" ca="1" si="87"/>
        <v>-0.926901989533969-0.926901989533983i</v>
      </c>
      <c r="BL158" s="223" t="str">
        <f t="shared" ca="1" si="88"/>
        <v>-1.05287444378455+0.780864906388722i</v>
      </c>
      <c r="BM158" s="223" t="str">
        <f t="shared" ca="1" si="89"/>
        <v>0.61792445617705+1.15605534593391i</v>
      </c>
      <c r="BN158" s="223" t="str">
        <f t="shared" ca="1" si="90"/>
        <v>1.23421114104946-0.441607807577586i</v>
      </c>
      <c r="BO158" s="223" t="str">
        <f t="shared" ca="1" si="91"/>
        <v>-0.255731683568542-1.285649992192i</v>
      </c>
      <c r="BP158" s="223" t="str">
        <f t="shared" ca="1" si="92"/>
        <v>-1.30925840357601+0.0643197409019126i</v>
      </c>
      <c r="BQ158" s="223" t="str">
        <f t="shared" ca="1" si="93"/>
        <v>-0.128484529914267+1.30452532439075i</v>
      </c>
      <c r="BR158" s="223" t="str">
        <f t="shared" ca="1" si="94"/>
        <v>1.27155321150703+0.318507498671922i</v>
      </c>
      <c r="BS158" s="223" t="str">
        <f t="shared" ca="1" si="95"/>
        <v>0.501635741953543-1.21105581159532i</v>
      </c>
      <c r="BT158" s="223" t="str">
        <f t="shared" ca="1" si="96"/>
        <v>-1.12434271066583-0.673905086326479i</v>
      </c>
      <c r="BU158" s="223" t="str">
        <f t="shared" ca="1" si="97"/>
        <v>-0.831586420726345+1.01329098548622i</v>
      </c>
      <c r="BV158" s="223" t="str">
        <f t="shared" ca="1" si="98"/>
        <v>0.880304570538158+0.971266420449979i</v>
      </c>
      <c r="BW158" s="223" t="str">
        <f t="shared" ca="1" si="99"/>
        <v>1.08992143532697-0.728262220095818i</v>
      </c>
      <c r="BX158" s="223" t="str">
        <f t="shared" ca="1" si="100"/>
        <v>-0.560455191889015-1.1849829426151i</v>
      </c>
      <c r="BY158" s="223" t="str">
        <f t="shared" ca="1" si="101"/>
        <v>-1.25439314776064+0.38051600131302i</v>
      </c>
      <c r="BZ158" s="223" t="str">
        <f t="shared" ca="1" si="102"/>
        <v>0.192339788440013+1.29664952943613i</v>
      </c>
      <c r="CA158" s="223" t="str">
        <f t="shared" ca="1" si="103"/>
        <v>1.31083736458955+2.84242543692634E-19i</v>
      </c>
      <c r="CB158" s="223" t="str">
        <f t="shared" ca="1" si="104"/>
        <v>0.192339788440013-1.29664952943613i</v>
      </c>
      <c r="CC158" s="223" t="str">
        <f t="shared" ca="1" si="105"/>
        <v>-1.25439314776067-0.380516001312914i</v>
      </c>
      <c r="CD158" s="223" t="str">
        <f t="shared" ca="1" si="106"/>
        <v>-0.560455191889032+1.18498294261509i</v>
      </c>
      <c r="CE158" s="223" t="str">
        <f t="shared" ca="1" si="107"/>
        <v>1.08992143532697+0.728262220095818i</v>
      </c>
      <c r="CF158" s="223" t="str">
        <f t="shared" ca="1" si="108"/>
        <v>0.880304570538158-0.971266420449979i</v>
      </c>
      <c r="CG158" s="223" t="str">
        <f t="shared" ca="1" si="109"/>
        <v>-0.83158642072633-1.01329098548623i</v>
      </c>
      <c r="CH158" s="223" t="str">
        <f t="shared" ca="1" si="110"/>
        <v>-1.12434271066591+0.673905086326352i</v>
      </c>
      <c r="CI158" s="223" t="str">
        <f t="shared" ca="1" si="111"/>
        <v>0.501635741953526+1.21105581159533i</v>
      </c>
      <c r="CJ158" s="223" t="str">
        <f t="shared" ca="1" si="112"/>
        <v>1.271553211507-0.318507498672049i</v>
      </c>
      <c r="CK158" s="223" t="str">
        <f t="shared" ca="1" si="113"/>
        <v>-0.128484529914527-1.30452532439073i</v>
      </c>
      <c r="CL158" s="223" t="str">
        <f t="shared" ca="1" si="114"/>
        <v>-1.30925840357603-0.0643197409014103i</v>
      </c>
      <c r="CM158" s="223" t="str">
        <f t="shared" ca="1" si="115"/>
        <v>-0.2557316835692+1.28564999219187i</v>
      </c>
      <c r="CN158" s="223" t="str">
        <f t="shared" ca="1" si="116"/>
        <v>1.23421114104928+0.441607807578094i</v>
      </c>
      <c r="CO158" s="223" t="str">
        <f t="shared" ca="1" si="117"/>
        <v>0.617924456177395-1.15605534593373i</v>
      </c>
      <c r="CP158" s="223" t="str">
        <f t="shared" ca="1" si="118"/>
        <v>-1.05287444378447-0.780864906388826i</v>
      </c>
      <c r="CQ158" s="223" t="str">
        <f t="shared" ca="1" si="119"/>
        <v>-0.926901989533983+0.926901989533969i</v>
      </c>
      <c r="CR158" s="223" t="str">
        <f t="shared" ca="1" si="120"/>
        <v>0.780864906388811+1.05287444378448i</v>
      </c>
      <c r="CS158" s="223" t="str">
        <f t="shared" ca="1" si="121"/>
        <v>1.15605534593373-0.617924456177395i</v>
      </c>
      <c r="CT158" s="223" t="str">
        <f t="shared" ca="1" si="122"/>
        <v>-0.441607807578076-1.23421114104928i</v>
      </c>
      <c r="CU158" s="223" t="str">
        <f t="shared" ca="1" si="123"/>
        <v>-1.28564999219187+0.255731683569182i</v>
      </c>
      <c r="CV158" s="223" t="str">
        <f t="shared" ca="1" si="124"/>
        <v>0.0643197409013917+1.30925840357603i</v>
      </c>
      <c r="CW158" s="223" t="str">
        <f t="shared" ca="1" si="125"/>
        <v>1.30452532439072+0.128484529914545i</v>
      </c>
      <c r="CX158" s="223" t="str">
        <f t="shared" ca="1" si="126"/>
        <v>0.318507498672049-1.271553211507i</v>
      </c>
      <c r="CY158" s="223" t="str">
        <f t="shared" ca="1" si="127"/>
        <v>-1.21105581159532-0.501635741953543i</v>
      </c>
      <c r="CZ158" s="223" t="str">
        <f t="shared" ca="1" si="128"/>
        <v>-0.673905086326368+1.1243427106659i</v>
      </c>
      <c r="DA158" s="223" t="str">
        <f t="shared" ca="1" si="129"/>
        <v>1.0132909854864+0.831586420726128i</v>
      </c>
      <c r="DB158" s="223" t="str">
        <f t="shared" ca="1" si="130"/>
        <v>0.971266420449629-0.880304570538544i</v>
      </c>
      <c r="DC158" s="223" t="str">
        <f t="shared" ca="1" si="131"/>
        <v>-0.728262220095275-1.08992143532733i</v>
      </c>
      <c r="DD158" s="223" t="str">
        <f t="shared" ca="1" si="132"/>
        <v>-1.18498294261532+0.560455191888543i</v>
      </c>
      <c r="DE158" s="223" t="str">
        <f t="shared" ca="1" si="133"/>
        <v>0.380516001312647+1.25439314776075i</v>
      </c>
      <c r="DF158" s="223" t="str">
        <f t="shared" ca="1" si="134"/>
        <v>1.29664952943615-0.192339788439866i</v>
      </c>
      <c r="DG158" s="223" t="str">
        <f t="shared" ca="1" si="135"/>
        <v>1.86285457072559E-14-1.31083736458955i</v>
      </c>
      <c r="DH158" s="223" t="str">
        <f t="shared" ca="1" si="136"/>
        <v>-1.29664952943615-0.192339788439903i</v>
      </c>
      <c r="DI158" s="223" t="str">
        <f t="shared" ca="1" si="137"/>
        <v>-0.380516001312647+1.25439314776075i</v>
      </c>
      <c r="DJ158" s="223" t="str">
        <f t="shared" ca="1" si="138"/>
        <v>1.18498294261532+0.560455191888543i</v>
      </c>
      <c r="DK158" s="223" t="str">
        <f t="shared" ca="1" si="139"/>
        <v>0.728262220096359-1.08992143532661i</v>
      </c>
      <c r="DL158" s="223" t="str">
        <f t="shared" ca="1" si="140"/>
        <v>-0.971266420449629-0.880304570538544i</v>
      </c>
      <c r="DM158" s="223" t="str">
        <f t="shared" ca="1" si="141"/>
        <v>-1.0132909854864+0.831586420726128i</v>
      </c>
      <c r="DN158" s="223" t="str">
        <f t="shared" ca="1" si="142"/>
        <v>0.673905086326352+1.12434271066591i</v>
      </c>
      <c r="DO158" s="223" t="str">
        <f t="shared" ca="1" si="143"/>
        <v>1.21105581159533-0.501635741953526i</v>
      </c>
      <c r="DP158" s="223" t="str">
        <f t="shared" ca="1" si="144"/>
        <v>-0.31850749867203-1.271553211507i</v>
      </c>
      <c r="DQ158" s="223" t="str">
        <f t="shared" ca="1" si="145"/>
        <v>-1.30452532439073+0.128484529914508i</v>
      </c>
      <c r="DR158" s="223" t="str">
        <f t="shared" ca="1" si="146"/>
        <v>-0.0643197409013917+1.30925840357603i</v>
      </c>
      <c r="DS158" s="223" t="str">
        <f t="shared" ca="1" si="147"/>
        <v>1.28564999219186+0.255731683569218i</v>
      </c>
      <c r="DT158" s="223" t="str">
        <f t="shared" ca="1" si="148"/>
        <v>0.441607807578076-1.23421114104928i</v>
      </c>
      <c r="DU158" s="223" t="str">
        <f t="shared" ca="1" si="149"/>
        <v>-1.15605534593373-0.617924456177395i</v>
      </c>
      <c r="DV158" s="223" t="str">
        <f t="shared" ca="1" si="150"/>
        <v>-0.780864906388826+1.05287444378447i</v>
      </c>
      <c r="DW158" s="223" t="str">
        <f t="shared" ca="1" si="151"/>
        <v>0.926901989533969+0.926901989533983i</v>
      </c>
      <c r="DX158" s="223" t="str">
        <f t="shared" ca="1" si="152"/>
        <v>1.05287444378448-0.780864906388811i</v>
      </c>
      <c r="DY158" s="223" t="str">
        <f t="shared" ca="1" si="153"/>
        <v>-0.617924456177378-1.15605534593374i</v>
      </c>
      <c r="DZ158" s="223" t="str">
        <f t="shared" ca="1" si="154"/>
        <v>-1.23421114104929+0.441607807578059i</v>
      </c>
      <c r="EA158" s="223" t="str">
        <f t="shared" ca="1" si="155"/>
        <v>0.2557316835692+1.28564999219187i</v>
      </c>
      <c r="EB158" s="223" t="str">
        <f t="shared" ca="1" si="156"/>
        <v>1.30925840357603-0.064319740901373i</v>
      </c>
      <c r="EC158" s="223" t="str">
        <f t="shared" ca="1" si="157"/>
        <v>0.128484529914527-1.30452532439073i</v>
      </c>
      <c r="ED158" s="223" t="str">
        <f t="shared" ca="1" si="158"/>
        <v>-1.271553211507-0.318507498672049i</v>
      </c>
      <c r="EE158" s="223" t="str">
        <f t="shared" ca="1" si="159"/>
        <v>-0.501635741953543+1.21105581159532i</v>
      </c>
      <c r="EF158" s="223" t="str">
        <f t="shared" ca="1" si="160"/>
        <v>1.1243427106659+0.673905086326368i</v>
      </c>
      <c r="EG158" s="223" t="str">
        <f t="shared" ca="1" si="161"/>
        <v>0.831586420726143-1.01329098548639i</v>
      </c>
      <c r="EH158" s="223" t="str">
        <f t="shared" ca="1" si="162"/>
        <v>-0.88030457053853-0.971266420449641i</v>
      </c>
      <c r="EI158" s="223" t="str">
        <f t="shared" ca="1" si="163"/>
        <v>-1.08992143532662+0.728262220096345i</v>
      </c>
      <c r="EJ158" s="223" t="str">
        <f t="shared" ca="1" si="164"/>
        <v>0.560455191888527+1.18498294261533i</v>
      </c>
      <c r="EK158" s="223" t="str">
        <f t="shared" ca="1" si="165"/>
        <v>1.25439314776075-0.380516001312628i</v>
      </c>
      <c r="EL158" s="223" t="str">
        <f t="shared" ca="1" si="166"/>
        <v>-0.192339788439884-1.29664952943615i</v>
      </c>
      <c r="EM158" s="223" t="str">
        <f t="shared" ca="1" si="167"/>
        <v>-1.31083736458955-5.68485087385267E-19i</v>
      </c>
      <c r="EN158" s="223"/>
      <c r="EO158" s="223"/>
      <c r="EP158" s="223"/>
    </row>
    <row r="159" spans="1:146" ht="15.75" thickBot="1">
      <c r="A159" s="257">
        <f t="shared" si="168"/>
        <v>1.1523437500000006E-3</v>
      </c>
      <c r="B159" s="256">
        <v>59</v>
      </c>
      <c r="C159" s="230">
        <f t="shared" si="169"/>
        <v>11800</v>
      </c>
      <c r="D159" s="229">
        <f t="shared" si="170"/>
        <v>74141.586624719115</v>
      </c>
      <c r="E159" s="229" t="str">
        <f t="shared" si="171"/>
        <v>74141.5866247191i</v>
      </c>
      <c r="F159" s="229" t="str">
        <f t="shared" si="177"/>
        <v>2.75923830016678-0.528749615443558i</v>
      </c>
      <c r="G159" s="229" t="str">
        <f t="shared" si="178"/>
        <v>-0.231203148241711+0.0767437692909748i</v>
      </c>
      <c r="H159" s="229" t="str">
        <f t="shared" si="179"/>
        <v>0.591942098547555+0.044065492733796i</v>
      </c>
      <c r="I159" s="229" t="str">
        <f t="shared" si="174"/>
        <v>-0.349524007411301-0.10067041517098i</v>
      </c>
      <c r="J159" s="255" t="str">
        <f ca="1">IMPRODUCT(1/N_FFT2,BV100)</f>
        <v>0.015277067916551+0.00014220851464191i</v>
      </c>
      <c r="K159" s="254" t="str">
        <f t="shared" ca="1" si="175"/>
        <v>-0.00532538580947767-0.0015876540596801i</v>
      </c>
      <c r="N159" s="246">
        <f t="shared" ca="1" si="176"/>
        <v>1.3606203250358679</v>
      </c>
      <c r="O159" s="223">
        <f t="shared" ca="1" si="39"/>
        <v>-1.3063796749641319</v>
      </c>
      <c r="P159" s="223" t="str">
        <f t="shared" ca="1" si="40"/>
        <v>-0.159914818078886+1.29655509181762i</v>
      </c>
      <c r="Q159" s="223" t="str">
        <f t="shared" ca="1" si="41"/>
        <v>1.26722911325334+0.317424368444752i</v>
      </c>
      <c r="R159" s="223" t="str">
        <f t="shared" ca="1" si="42"/>
        <v>0.470159560849778-1.2188428292856i</v>
      </c>
      <c r="S159" s="223" t="str">
        <f t="shared" ca="1" si="43"/>
        <v>-1.15212401466336-0.615823115833901i</v>
      </c>
      <c r="T159" s="223" t="str">
        <f t="shared" ca="1" si="44"/>
        <v>-0.752224117946125+1.06807618246058i</v>
      </c>
      <c r="U159" s="223" t="str">
        <f t="shared" ca="1" si="45"/>
        <v>0.967963490305518+0.877310969152301i</v>
      </c>
      <c r="V159" s="223" t="str">
        <f t="shared" ca="1" si="46"/>
        <v>0.989202246779121-0.853291726273335i</v>
      </c>
      <c r="W159" s="223" t="str">
        <f t="shared" ca="1" si="47"/>
        <v>-0.725785660431935-1.08621500186233i</v>
      </c>
      <c r="X159" s="223" t="str">
        <f t="shared" ca="1" si="48"/>
        <v>-1.16689007226587+0.587363102694366i</v>
      </c>
      <c r="Y159" s="223" t="str">
        <f t="shared" ca="1" si="49"/>
        <v>0.4401060571733+1.23001402983818i</v>
      </c>
      <c r="Z159" s="223" t="str">
        <f t="shared" ca="1" si="50"/>
        <v>1.27463743150154-0.286229406900371i</v>
      </c>
      <c r="AA159" s="223" t="str">
        <f t="shared" ca="1" si="51"/>
        <v>-0.128047599924586-1.3000890997593i</v>
      </c>
      <c r="AB159" s="223" t="str">
        <f t="shared" ca="1" si="52"/>
        <v>-1.30598621783037-0.0320601621409684i</v>
      </c>
      <c r="AC159" s="223" t="str">
        <f t="shared" ca="1" si="53"/>
        <v>-0.191685709526374+1.29224008756994i</v>
      </c>
      <c r="AD159" s="223" t="str">
        <f t="shared" ca="1" si="54"/>
        <v>1.25905746357206+0.34842812541882i</v>
      </c>
      <c r="AE159" s="223" t="str">
        <f t="shared" ca="1" si="55"/>
        <v>0.499929857987296-1.2069374433881i</v>
      </c>
      <c r="AF159" s="223" t="str">
        <f t="shared" ca="1" si="56"/>
        <v>-1.13666396063514-0.643912180155519i</v>
      </c>
      <c r="AG159" s="223" t="str">
        <f t="shared" ca="1" si="57"/>
        <v>-0.778209463779202+1.04929399390441i</v>
      </c>
      <c r="AH159" s="223" t="str">
        <f t="shared" ca="1" si="58"/>
        <v>0.946141668819893+0.900801752708162i</v>
      </c>
      <c r="AI159" s="223" t="str">
        <f t="shared" ca="1" si="59"/>
        <v>1.00984514480789-0.828758492365124i</v>
      </c>
      <c r="AJ159" s="223" t="str">
        <f t="shared" ca="1" si="60"/>
        <v>-0.698910016774745-1.10369952596317i</v>
      </c>
      <c r="AK159" s="223" t="str">
        <f t="shared" ca="1" si="61"/>
        <v>-1.18095323892166+0.558549283984713i</v>
      </c>
      <c r="AL159" s="223" t="str">
        <f t="shared" ca="1" si="62"/>
        <v>0.409787450064433+1.24044431593243i</v>
      </c>
      <c r="AM159" s="223" t="str">
        <f t="shared" ca="1" si="63"/>
        <v>1.28127795582277-0.254862031464098i</v>
      </c>
      <c r="AN159" s="223" t="str">
        <f t="shared" ca="1" si="64"/>
        <v>-0.0961032506841713-1.30283998264074i</v>
      </c>
      <c r="AO159" s="223" t="str">
        <f t="shared" ca="1" si="65"/>
        <v>-1.30480608343297-0.0641010124390697i</v>
      </c>
      <c r="AP159" s="223" t="str">
        <f t="shared" ca="1" si="66"/>
        <v>-0.223341136669969+1.28714668621349i</v>
      </c>
      <c r="AQ159" s="223" t="str">
        <f t="shared" ca="1" si="67"/>
        <v>1.25012740475392+0.379222002318718i</v>
      </c>
      <c r="AR159" s="223" t="str">
        <f t="shared" ca="1" si="68"/>
        <v>1.25012740475392+0.379222002318718i</v>
      </c>
      <c r="AS159" s="223" t="str">
        <f t="shared" ca="1" si="69"/>
        <v>-1.12051922273962-0.671613375857264i</v>
      </c>
      <c r="AT159" s="223" t="str">
        <f t="shared" ca="1" si="70"/>
        <v>-0.803726045330391+1.02987974988198i</v>
      </c>
      <c r="AU159" s="223" t="str">
        <f t="shared" ca="1" si="71"/>
        <v>0.923749926971366+0.923749926971464i</v>
      </c>
      <c r="AV159" s="223" t="str">
        <f t="shared" ca="1" si="72"/>
        <v>1.02987974988197-0.803726045330393i</v>
      </c>
      <c r="AW159" s="223" t="str">
        <f t="shared" ca="1" si="73"/>
        <v>-0.671613375857265-1.12051922273962i</v>
      </c>
      <c r="AX159" s="223" t="str">
        <f t="shared" ca="1" si="74"/>
        <v>-1.19430504350501+0.529399016071892i</v>
      </c>
      <c r="AY159" s="223" t="str">
        <f t="shared" ca="1" si="75"/>
        <v>0.379222002318712+1.25012740475392i</v>
      </c>
      <c r="AZ159" s="223" t="str">
        <f t="shared" ca="1" si="76"/>
        <v>1.28714668621349-0.22334113666997i</v>
      </c>
      <c r="BA159" s="223" t="str">
        <f t="shared" ca="1" si="77"/>
        <v>-0.0641010124390721-1.30480608343297i</v>
      </c>
      <c r="BB159" s="223" t="str">
        <f t="shared" ca="1" si="78"/>
        <v>-1.30283998264074-0.0961032506841691i</v>
      </c>
      <c r="BC159" s="223" t="str">
        <f t="shared" ca="1" si="79"/>
        <v>-0.254862031464095+1.28127795582277i</v>
      </c>
      <c r="BD159" s="223" t="str">
        <f t="shared" ca="1" si="80"/>
        <v>1.24044431593243+0.409787450064439i</v>
      </c>
      <c r="BE159" s="223" t="str">
        <f t="shared" ca="1" si="81"/>
        <v>0.558549283984712-1.18095323892166i</v>
      </c>
      <c r="BF159" s="223" t="str">
        <f t="shared" ca="1" si="82"/>
        <v>-1.10369952596317-0.698910016774742i</v>
      </c>
      <c r="BG159" s="223" t="str">
        <f t="shared" ca="1" si="83"/>
        <v>-0.828758492365126+1.00984514480789i</v>
      </c>
      <c r="BH159" s="223" t="str">
        <f t="shared" ca="1" si="84"/>
        <v>0.900801752708161+0.946141668819896i</v>
      </c>
      <c r="BI159" s="223" t="str">
        <f t="shared" ca="1" si="85"/>
        <v>1.04929399390442-0.778209463779196i</v>
      </c>
      <c r="BJ159" s="223" t="str">
        <f t="shared" ca="1" si="86"/>
        <v>-0.643912180155513-1.13666396063514i</v>
      </c>
      <c r="BK159" s="223" t="str">
        <f t="shared" ca="1" si="87"/>
        <v>-1.20693744338809+0.499929857987302i</v>
      </c>
      <c r="BL159" s="223" t="str">
        <f t="shared" ca="1" si="88"/>
        <v>0.348428125418826+1.25905746357206i</v>
      </c>
      <c r="BM159" s="223" t="str">
        <f t="shared" ca="1" si="89"/>
        <v>1.29224008756994-0.191685709526377i</v>
      </c>
      <c r="BN159" s="223" t="str">
        <f t="shared" ca="1" si="90"/>
        <v>-0.0320601621409706-1.30598621783037i</v>
      </c>
      <c r="BO159" s="223" t="str">
        <f t="shared" ca="1" si="91"/>
        <v>-1.3000890997593-0.128047599924588i</v>
      </c>
      <c r="BP159" s="223" t="str">
        <f t="shared" ca="1" si="92"/>
        <v>-0.286229406900374+1.27463743150154i</v>
      </c>
      <c r="BQ159" s="223" t="str">
        <f t="shared" ca="1" si="93"/>
        <v>1.23001402983818+0.440106057173304i</v>
      </c>
      <c r="BR159" s="223" t="str">
        <f t="shared" ca="1" si="94"/>
        <v>0.587363102694373-1.16689007226586i</v>
      </c>
      <c r="BS159" s="223" t="str">
        <f t="shared" ca="1" si="95"/>
        <v>-1.08621500186232-0.725785660431943i</v>
      </c>
      <c r="BT159" s="223" t="str">
        <f t="shared" ca="1" si="96"/>
        <v>-0.85329172627333+0.989202246779127i</v>
      </c>
      <c r="BU159" s="223" t="str">
        <f t="shared" ca="1" si="97"/>
        <v>0.877310969152277+0.96796349030554i</v>
      </c>
      <c r="BV159" s="223" t="str">
        <f t="shared" ca="1" si="98"/>
        <v>1.06807618246055-0.75222411794616i</v>
      </c>
      <c r="BW159" s="223" t="str">
        <f t="shared" ca="1" si="99"/>
        <v>-0.615823115833879-1.15212401466337i</v>
      </c>
      <c r="BX159" s="223" t="str">
        <f t="shared" ca="1" si="100"/>
        <v>-1.21884282928559+0.470159560849825i</v>
      </c>
      <c r="BY159" s="223" t="str">
        <f t="shared" ca="1" si="101"/>
        <v>0.317424368444738+1.26722911325334i</v>
      </c>
      <c r="BZ159" s="223" t="str">
        <f t="shared" ca="1" si="102"/>
        <v>1.29655509181761-0.159914818078945i</v>
      </c>
      <c r="CA159" s="223" t="str">
        <f t="shared" ca="1" si="103"/>
        <v>7.04209813937969E-15-1.30637967496413i</v>
      </c>
      <c r="CB159" s="223" t="str">
        <f t="shared" ca="1" si="104"/>
        <v>-1.29655509181761-0.15991481807896i</v>
      </c>
      <c r="CC159" s="223" t="str">
        <f t="shared" ca="1" si="105"/>
        <v>-0.317424368444733+1.26722911325334i</v>
      </c>
      <c r="CD159" s="223" t="str">
        <f t="shared" ca="1" si="106"/>
        <v>1.21884282928559+0.470159560849821i</v>
      </c>
      <c r="CE159" s="223" t="str">
        <f t="shared" ca="1" si="107"/>
        <v>0.615823115833875-1.15212401466337i</v>
      </c>
      <c r="CF159" s="223" t="str">
        <f t="shared" ca="1" si="108"/>
        <v>-1.06807618246056-0.752224117946156i</v>
      </c>
      <c r="CG159" s="223" t="str">
        <f t="shared" ca="1" si="109"/>
        <v>-0.877310969152467+0.967963490305369i</v>
      </c>
      <c r="CH159" s="223" t="str">
        <f t="shared" ca="1" si="110"/>
        <v>0.853291726273136+0.989202246779293i</v>
      </c>
      <c r="CI159" s="223" t="str">
        <f t="shared" ca="1" si="111"/>
        <v>1.08621500186254-0.725785660431607i</v>
      </c>
      <c r="CJ159" s="223" t="str">
        <f t="shared" ca="1" si="112"/>
        <v>-0.587363102694012-1.16689007226604i</v>
      </c>
      <c r="CK159" s="223" t="str">
        <f t="shared" ca="1" si="113"/>
        <v>-1.23001402983836+0.440106057172801i</v>
      </c>
      <c r="CL159" s="223" t="str">
        <f t="shared" ca="1" si="114"/>
        <v>0.286229406899853+1.27463743150166i</v>
      </c>
      <c r="CM159" s="223" t="str">
        <f t="shared" ca="1" si="115"/>
        <v>1.30008909975935-0.128047599924076i</v>
      </c>
      <c r="CN159" s="223" t="str">
        <f t="shared" ca="1" si="116"/>
        <v>0.0320601621416157-1.30598621783036i</v>
      </c>
      <c r="CO159" s="223" t="str">
        <f t="shared" ca="1" si="117"/>
        <v>-1.29224008757003-0.191685709525729i</v>
      </c>
      <c r="CP159" s="223" t="str">
        <f t="shared" ca="1" si="118"/>
        <v>-0.348428125418321+1.2590574635722i</v>
      </c>
      <c r="CQ159" s="223" t="str">
        <f t="shared" ca="1" si="119"/>
        <v>1.20693744338829+0.499929857986818i</v>
      </c>
      <c r="CR159" s="223" t="str">
        <f t="shared" ca="1" si="120"/>
        <v>0.643912180155186-1.13666396063533i</v>
      </c>
      <c r="CS159" s="223" t="str">
        <f t="shared" ca="1" si="121"/>
        <v>-1.04929399390465-0.77820946377888i</v>
      </c>
      <c r="CT159" s="223" t="str">
        <f t="shared" ca="1" si="122"/>
        <v>-0.900801752707969+0.946141668820078i</v>
      </c>
      <c r="CU159" s="223" t="str">
        <f t="shared" ca="1" si="123"/>
        <v>0.828758492365331+1.00984514480773i</v>
      </c>
      <c r="CV159" s="223" t="str">
        <f t="shared" ca="1" si="124"/>
        <v>1.1036995259631-0.698910016774856i</v>
      </c>
      <c r="CW159" s="223" t="str">
        <f t="shared" ca="1" si="125"/>
        <v>-0.558549283984834-1.1809532389216i</v>
      </c>
      <c r="CX159" s="223" t="str">
        <f t="shared" ca="1" si="126"/>
        <v>-1.24044431593239+0.409787450064558i</v>
      </c>
      <c r="CY159" s="223" t="str">
        <f t="shared" ca="1" si="127"/>
        <v>0.25486203146409+1.28127795582277i</v>
      </c>
      <c r="CZ159" s="223" t="str">
        <f t="shared" ca="1" si="128"/>
        <v>1.30283998264074-0.0961032506841828i</v>
      </c>
      <c r="DA159" s="223" t="str">
        <f t="shared" ca="1" si="129"/>
        <v>0.0641010124392066-1.30480608343296i</v>
      </c>
      <c r="DB159" s="223" t="str">
        <f t="shared" ca="1" si="130"/>
        <v>-1.28714668621346-0.223341136670085i</v>
      </c>
      <c r="DC159" s="223" t="str">
        <f t="shared" ca="1" si="131"/>
        <v>-0.379222002318973+1.25012740475384i</v>
      </c>
      <c r="DD159" s="223" t="str">
        <f t="shared" ca="1" si="132"/>
        <v>1.19430504350491+0.529399016072126i</v>
      </c>
      <c r="DE159" s="223" t="str">
        <f t="shared" ca="1" si="133"/>
        <v>0.671613375857611-1.12051922273941i</v>
      </c>
      <c r="DF159" s="223" t="str">
        <f t="shared" ca="1" si="134"/>
        <v>-1.02987974988174-0.803726045330696i</v>
      </c>
      <c r="DG159" s="223" t="str">
        <f t="shared" ca="1" si="135"/>
        <v>-0.923749926971751+0.92374992697108i</v>
      </c>
      <c r="DH159" s="223" t="str">
        <f t="shared" ca="1" si="136"/>
        <v>0.803726045329978+1.0298797498823i</v>
      </c>
      <c r="DI159" s="223" t="str">
        <f t="shared" ca="1" si="137"/>
        <v>1.12051922273988-0.671613375856829i</v>
      </c>
      <c r="DJ159" s="223" t="str">
        <f t="shared" ca="1" si="138"/>
        <v>-0.529399016071293-1.19430504350528i</v>
      </c>
      <c r="DK159" s="223" t="str">
        <f t="shared" ca="1" si="139"/>
        <v>-1.25012740475373+0.379222002319344i</v>
      </c>
      <c r="DL159" s="223" t="str">
        <f t="shared" ca="1" si="140"/>
        <v>0.223341136670466+1.2871466862134i</v>
      </c>
      <c r="DM159" s="223" t="str">
        <f t="shared" ca="1" si="141"/>
        <v>1.30480608343294-0.0641010124395935i</v>
      </c>
      <c r="DN159" s="223" t="str">
        <f t="shared" ca="1" si="142"/>
        <v>0.0961032506837967-1.30283998264077i</v>
      </c>
      <c r="DO159" s="223" t="str">
        <f t="shared" ca="1" si="143"/>
        <v>-1.28127795582285-0.254862031463711i</v>
      </c>
      <c r="DP159" s="223" t="str">
        <f t="shared" ca="1" si="144"/>
        <v>-0.409787450064173+1.24044431593252i</v>
      </c>
      <c r="DQ159" s="223" t="str">
        <f t="shared" ca="1" si="145"/>
        <v>1.18095323892177+0.558549283984484i</v>
      </c>
      <c r="DR159" s="223" t="str">
        <f t="shared" ca="1" si="146"/>
        <v>0.698910016774514-1.10369952596331i</v>
      </c>
      <c r="DS159" s="223" t="str">
        <f t="shared" ca="1" si="147"/>
        <v>-1.00984514480797-0.828758492365031i</v>
      </c>
      <c r="DT159" s="223" t="str">
        <f t="shared" ca="1" si="148"/>
        <v>-0.946141668819798+0.900801752708263i</v>
      </c>
      <c r="DU159" s="223" t="str">
        <f t="shared" ca="1" si="149"/>
        <v>0.778209463779191+1.04929399390442i</v>
      </c>
      <c r="DV159" s="223" t="str">
        <f t="shared" ca="1" si="150"/>
        <v>1.13666396063514-0.643912180155523i</v>
      </c>
      <c r="DW159" s="223" t="str">
        <f t="shared" ca="1" si="151"/>
        <v>-0.499929857987159-1.20693744338815i</v>
      </c>
      <c r="DX159" s="223" t="str">
        <f t="shared" ca="1" si="152"/>
        <v>-1.2590574635721+0.348428125418694i</v>
      </c>
      <c r="DY159" s="223" t="str">
        <f t="shared" ca="1" si="153"/>
        <v>0.191685709526131+1.29224008756997i</v>
      </c>
      <c r="DZ159" s="223" t="str">
        <f t="shared" ca="1" si="154"/>
        <v>1.30598621783038-0.0320601621407037i</v>
      </c>
      <c r="EA159" s="223" t="str">
        <f t="shared" ca="1" si="155"/>
        <v>0.128047599924965-1.30008909975926i</v>
      </c>
      <c r="EB159" s="223" t="str">
        <f t="shared" ca="1" si="156"/>
        <v>-1.27463743150146-0.286229406900761i</v>
      </c>
      <c r="EC159" s="223" t="str">
        <f t="shared" ca="1" si="157"/>
        <v>-0.44010605717366+1.23001402983805i</v>
      </c>
      <c r="ED159" s="223" t="str">
        <f t="shared" ca="1" si="158"/>
        <v>1.16689007226563+0.587363102694843i</v>
      </c>
      <c r="EE159" s="223" t="str">
        <f t="shared" ca="1" si="159"/>
        <v>0.725785660432365-1.08621500186204i</v>
      </c>
      <c r="EF159" s="223" t="str">
        <f t="shared" ca="1" si="160"/>
        <v>-0.989202246778685-0.853291726273842i</v>
      </c>
      <c r="EG159" s="223" t="str">
        <f t="shared" ca="1" si="161"/>
        <v>-0.967963490305108+0.877310969152753i</v>
      </c>
      <c r="EH159" s="223" t="str">
        <f t="shared" ca="1" si="162"/>
        <v>0.752224117946595+1.06807618246025i</v>
      </c>
      <c r="EI159" s="223" t="str">
        <f t="shared" ca="1" si="163"/>
        <v>1.15212401466313-0.615823115834331i</v>
      </c>
      <c r="EJ159" s="223" t="str">
        <f t="shared" ca="1" si="164"/>
        <v>-0.4701595608502-1.21884282928544i</v>
      </c>
      <c r="EK159" s="223" t="str">
        <f t="shared" ca="1" si="165"/>
        <v>-1.26722911325325+0.317424368445109i</v>
      </c>
      <c r="EL159" s="223" t="str">
        <f t="shared" ca="1" si="166"/>
        <v>0.159914818079214+1.29655509181758i</v>
      </c>
      <c r="EM159" s="223" t="str">
        <f t="shared" ca="1" si="167"/>
        <v>1.30637967496413-2.45822608414554E-13i</v>
      </c>
      <c r="EN159" s="223"/>
      <c r="EO159" s="223"/>
      <c r="EP159" s="223"/>
    </row>
    <row r="160" spans="1:146" ht="15.75" thickBot="1">
      <c r="A160" s="257">
        <f t="shared" si="168"/>
        <v>1.1718750000000006E-3</v>
      </c>
      <c r="B160" s="256">
        <v>60</v>
      </c>
      <c r="C160" s="230">
        <f t="shared" si="169"/>
        <v>12000</v>
      </c>
      <c r="D160" s="229">
        <f t="shared" si="170"/>
        <v>75398.223686155034</v>
      </c>
      <c r="E160" s="229" t="str">
        <f t="shared" si="171"/>
        <v>75398.223686155i</v>
      </c>
      <c r="F160" s="229" t="str">
        <f t="shared" si="177"/>
        <v>2.75639908441496-0.535717984595937i</v>
      </c>
      <c r="G160" s="229" t="str">
        <f t="shared" si="178"/>
        <v>-0.230622626353248+0.077844101138614i</v>
      </c>
      <c r="H160" s="229" t="str">
        <f t="shared" si="179"/>
        <v>0.592246554453464+0.0450600247160537i</v>
      </c>
      <c r="I160" s="229" t="str">
        <f t="shared" si="174"/>
        <v>-0.349814334417561-0.102471810988297i</v>
      </c>
      <c r="J160" s="255" t="str">
        <f ca="1">IMPRODUCT(1/N_FFT2,BW100)</f>
        <v>0.00547995104730738-1.62040607055904E-06i</v>
      </c>
      <c r="K160" s="254" t="str">
        <f t="shared" ca="1" si="175"/>
        <v>-0.00191713147419923-0.000560973666673743i</v>
      </c>
      <c r="N160" s="246">
        <f t="shared" ca="1" si="176"/>
        <v>1.3672968415550304</v>
      </c>
      <c r="O160" s="223">
        <f t="shared" ca="1" si="39"/>
        <v>-1.2997031584449694</v>
      </c>
      <c r="P160" s="223" t="str">
        <f t="shared" ca="1" si="40"/>
        <v>-0.127393186868068+1.29344473249205i</v>
      </c>
      <c r="Q160" s="223" t="str">
        <f t="shared" ca="1" si="41"/>
        <v>1.27472972669641+0.253559507706409i</v>
      </c>
      <c r="R160" s="223" t="str">
        <f t="shared" ca="1" si="42"/>
        <v>0.377283911875799-1.24373837679454i</v>
      </c>
      <c r="S160" s="223" t="str">
        <f t="shared" ca="1" si="43"/>
        <v>-1.20076914642758-0.497374865729472i</v>
      </c>
      <c r="T160" s="223" t="str">
        <f t="shared" ca="1" si="44"/>
        <v>-0.612675827733399+1.14623585277334i</v>
      </c>
      <c r="U160" s="223" t="str">
        <f t="shared" ca="1" si="45"/>
        <v>1.08066368126063+0.722076386593588i</v>
      </c>
      <c r="V160" s="223" t="str">
        <f t="shared" ca="1" si="46"/>
        <v>0.824522955123776-1.00468412774652i</v>
      </c>
      <c r="W160" s="223" t="str">
        <f t="shared" ca="1" si="47"/>
        <v>-0.919028916865989-0.919028916866034i</v>
      </c>
      <c r="X160" s="223" t="str">
        <f t="shared" ca="1" si="48"/>
        <v>-1.00468412774656+0.824522955123727i</v>
      </c>
      <c r="Y160" s="223" t="str">
        <f t="shared" ca="1" si="49"/>
        <v>0.722076386593631+1.0806636812606i</v>
      </c>
      <c r="Z160" s="223" t="str">
        <f t="shared" ca="1" si="50"/>
        <v>1.14623585277332-0.612675827733435i</v>
      </c>
      <c r="AA160" s="223" t="str">
        <f t="shared" ca="1" si="51"/>
        <v>-0.497374865729486-1.20076914642757i</v>
      </c>
      <c r="AB160" s="223" t="str">
        <f t="shared" ca="1" si="52"/>
        <v>-1.24373837679454+0.377283911875802i</v>
      </c>
      <c r="AC160" s="223" t="str">
        <f t="shared" ca="1" si="53"/>
        <v>0.253559507706386+1.27472972669642i</v>
      </c>
      <c r="AD160" s="223" t="str">
        <f t="shared" ca="1" si="54"/>
        <v>1.29344473249205-0.127393186868031i</v>
      </c>
      <c r="AE160" s="223" t="str">
        <f t="shared" ca="1" si="55"/>
        <v>6.35301350440399E-14-1.29970315844497i</v>
      </c>
      <c r="AF160" s="223" t="str">
        <f t="shared" ca="1" si="56"/>
        <v>-1.29344473249205-0.127393186868029i</v>
      </c>
      <c r="AG160" s="223" t="str">
        <f t="shared" ca="1" si="57"/>
        <v>-0.253559507706383+1.27472972669642i</v>
      </c>
      <c r="AH160" s="223" t="str">
        <f t="shared" ca="1" si="58"/>
        <v>1.24373837679454+0.377283911875799i</v>
      </c>
      <c r="AI160" s="223" t="str">
        <f t="shared" ca="1" si="59"/>
        <v>0.497374865729484-1.20076914642757i</v>
      </c>
      <c r="AJ160" s="223" t="str">
        <f t="shared" ca="1" si="60"/>
        <v>-1.14623585277332-0.612675827733433i</v>
      </c>
      <c r="AK160" s="223" t="str">
        <f t="shared" ca="1" si="61"/>
        <v>-0.722076386593629+1.0806636812606i</v>
      </c>
      <c r="AL160" s="223" t="str">
        <f t="shared" ca="1" si="62"/>
        <v>1.00468412774656+0.824522955123723i</v>
      </c>
      <c r="AM160" s="223" t="str">
        <f t="shared" ca="1" si="63"/>
        <v>0.919028916865986-0.919028916866037i</v>
      </c>
      <c r="AN160" s="223" t="str">
        <f t="shared" ca="1" si="64"/>
        <v>-0.824522955123779-1.00468412774652i</v>
      </c>
      <c r="AO160" s="223" t="str">
        <f t="shared" ca="1" si="65"/>
        <v>-1.08066368126063+0.72207638659358i</v>
      </c>
      <c r="AP160" s="223" t="str">
        <f t="shared" ca="1" si="66"/>
        <v>0.612675827733379+1.14623585277335i</v>
      </c>
      <c r="AQ160" s="223" t="str">
        <f t="shared" ca="1" si="67"/>
        <v>1.2007691464276-0.497374865729428i</v>
      </c>
      <c r="AR160" s="223" t="str">
        <f t="shared" ca="1" si="68"/>
        <v>1.2007691464276-0.497374865729428i</v>
      </c>
      <c r="AS160" s="223" t="str">
        <f t="shared" ca="1" si="69"/>
        <v>-1.27472972669641+0.253559507706451i</v>
      </c>
      <c r="AT160" s="223" t="str">
        <f t="shared" ca="1" si="70"/>
        <v>0.127393186868096+1.29344473249205i</v>
      </c>
      <c r="AU160" s="223" t="str">
        <f t="shared" ca="1" si="71"/>
        <v>1.29970315844497-2.22897921477459E-15i</v>
      </c>
      <c r="AV160" s="223" t="str">
        <f t="shared" ca="1" si="72"/>
        <v>0.127393186868092-1.29344473249205i</v>
      </c>
      <c r="AW160" s="223" t="str">
        <f t="shared" ca="1" si="73"/>
        <v>-1.27472972669641-0.253559507706445i</v>
      </c>
      <c r="AX160" s="223" t="str">
        <f t="shared" ca="1" si="74"/>
        <v>-0.37728391187586+1.24373837679452i</v>
      </c>
      <c r="AY160" s="223" t="str">
        <f t="shared" ca="1" si="75"/>
        <v>1.2007691464276+0.497374865729422i</v>
      </c>
      <c r="AZ160" s="223" t="str">
        <f t="shared" ca="1" si="76"/>
        <v>0.612675827733376-1.14623585277335i</v>
      </c>
      <c r="BA160" s="223" t="str">
        <f t="shared" ca="1" si="77"/>
        <v>-1.08066368126064-0.722076386593578i</v>
      </c>
      <c r="BB160" s="223" t="str">
        <f t="shared" ca="1" si="78"/>
        <v>-0.824522955123776+1.00468412774652i</v>
      </c>
      <c r="BC160" s="223" t="str">
        <f t="shared" ca="1" si="79"/>
        <v>0.919028916865989+0.919028916866034i</v>
      </c>
      <c r="BD160" s="223" t="str">
        <f t="shared" ca="1" si="80"/>
        <v>1.00468412774656-0.824522955123726i</v>
      </c>
      <c r="BE160" s="223" t="str">
        <f t="shared" ca="1" si="81"/>
        <v>-0.722076386593631-1.0806636812606i</v>
      </c>
      <c r="BF160" s="223" t="str">
        <f t="shared" ca="1" si="82"/>
        <v>-1.14623585277332+0.612675827733433i</v>
      </c>
      <c r="BG160" s="223" t="str">
        <f t="shared" ca="1" si="83"/>
        <v>0.497374865729493+1.20076914642757i</v>
      </c>
      <c r="BH160" s="223" t="str">
        <f t="shared" ca="1" si="84"/>
        <v>1.24373837679454-0.377283911875808i</v>
      </c>
      <c r="BI160" s="223" t="str">
        <f t="shared" ca="1" si="85"/>
        <v>-0.253559507706392-1.27472972669642i</v>
      </c>
      <c r="BJ160" s="223" t="str">
        <f t="shared" ca="1" si="86"/>
        <v>-1.29344473249205+0.127393186868038i</v>
      </c>
      <c r="BK160" s="223" t="str">
        <f t="shared" ca="1" si="87"/>
        <v>-5.66836826398777E-14+1.29970315844497i</v>
      </c>
      <c r="BL160" s="223" t="str">
        <f t="shared" ca="1" si="88"/>
        <v>1.29344473249205+0.127393186868022i</v>
      </c>
      <c r="BM160" s="223" t="str">
        <f t="shared" ca="1" si="89"/>
        <v>0.253559507706377-1.27472972669642i</v>
      </c>
      <c r="BN160" s="223" t="str">
        <f t="shared" ca="1" si="90"/>
        <v>-1.24373837679454-0.377283911875792i</v>
      </c>
      <c r="BO160" s="223" t="str">
        <f t="shared" ca="1" si="91"/>
        <v>-0.497374865729477+1.20076914642758i</v>
      </c>
      <c r="BP160" s="223" t="str">
        <f t="shared" ca="1" si="92"/>
        <v>1.14623585277332+0.612675827733428i</v>
      </c>
      <c r="BQ160" s="223" t="str">
        <f t="shared" ca="1" si="93"/>
        <v>0.722076386593626-1.0806636812606i</v>
      </c>
      <c r="BR160" s="223" t="str">
        <f t="shared" ca="1" si="94"/>
        <v>-1.00468412774656-0.824522955123721i</v>
      </c>
      <c r="BS160" s="223" t="str">
        <f t="shared" ca="1" si="95"/>
        <v>-0.919028916865985+0.919028916866038i</v>
      </c>
      <c r="BT160" s="223" t="str">
        <f t="shared" ca="1" si="96"/>
        <v>0.824522955123781+1.00468412774652i</v>
      </c>
      <c r="BU160" s="223" t="str">
        <f t="shared" ca="1" si="97"/>
        <v>1.08066368126063-0.722076386593583i</v>
      </c>
      <c r="BV160" s="223" t="str">
        <f t="shared" ca="1" si="98"/>
        <v>-0.612675827733381-1.14623585277335i</v>
      </c>
      <c r="BW160" s="223" t="str">
        <f t="shared" ca="1" si="99"/>
        <v>-1.2007691464276+0.497374865729429i</v>
      </c>
      <c r="BX160" s="223" t="str">
        <f t="shared" ca="1" si="100"/>
        <v>0.377283911875743+1.24373837679456i</v>
      </c>
      <c r="BY160" s="223" t="str">
        <f t="shared" ca="1" si="101"/>
        <v>1.27472972669641-0.253559507706452i</v>
      </c>
      <c r="BZ160" s="223" t="str">
        <f t="shared" ca="1" si="102"/>
        <v>-0.127393186868099-1.29344473249205i</v>
      </c>
      <c r="CA160" s="223" t="str">
        <f t="shared" ca="1" si="103"/>
        <v>-1.29970315844497+4.45795842954919E-15i</v>
      </c>
      <c r="CB160" s="223" t="str">
        <f t="shared" ca="1" si="104"/>
        <v>-0.12739318686809+1.29344473249205i</v>
      </c>
      <c r="CC160" s="223" t="str">
        <f t="shared" ca="1" si="105"/>
        <v>1.27472972669641+0.253559507706444i</v>
      </c>
      <c r="CD160" s="223" t="str">
        <f t="shared" ca="1" si="106"/>
        <v>0.377283911875857-1.24373837679452i</v>
      </c>
      <c r="CE160" s="223" t="str">
        <f t="shared" ca="1" si="107"/>
        <v>-1.20076914642775-0.497374865729062i</v>
      </c>
      <c r="CF160" s="223" t="str">
        <f t="shared" ca="1" si="108"/>
        <v>-0.612675827733259+1.14623585277341i</v>
      </c>
      <c r="CG160" s="223" t="str">
        <f t="shared" ca="1" si="109"/>
        <v>1.08066368126057+0.722076386593683i</v>
      </c>
      <c r="CH160" s="223" t="str">
        <f t="shared" ca="1" si="110"/>
        <v>0.824522955124074-1.00468412774628i</v>
      </c>
      <c r="CI160" s="223" t="str">
        <f t="shared" ca="1" si="111"/>
        <v>-0.919028916866448-0.919028916865576i</v>
      </c>
      <c r="CJ160" s="223" t="str">
        <f t="shared" ca="1" si="112"/>
        <v>-1.00468412774631+0.824522955124028i</v>
      </c>
      <c r="CK160" s="223" t="str">
        <f t="shared" ca="1" si="113"/>
        <v>0.722076386593634+1.0806636812606i</v>
      </c>
      <c r="CL160" s="223" t="str">
        <f t="shared" ca="1" si="114"/>
        <v>1.14623585277344-0.612675827733207i</v>
      </c>
      <c r="CM160" s="223" t="str">
        <f t="shared" ca="1" si="115"/>
        <v>-0.497374865729008-1.20076914642777i</v>
      </c>
      <c r="CN160" s="223" t="str">
        <f t="shared" ca="1" si="116"/>
        <v>-1.24373837679439+0.377283911876295i</v>
      </c>
      <c r="CO160" s="223" t="str">
        <f t="shared" ca="1" si="117"/>
        <v>0.253559507706639+1.27472972669637i</v>
      </c>
      <c r="CP160" s="223" t="str">
        <f t="shared" ca="1" si="118"/>
        <v>1.29344473249205-0.127393186868031i</v>
      </c>
      <c r="CQ160" s="223" t="str">
        <f t="shared" ca="1" si="119"/>
        <v>3.22268148409588E-13-1.29970315844497i</v>
      </c>
      <c r="CR160" s="223" t="str">
        <f t="shared" ca="1" si="120"/>
        <v>-1.29344473249199-0.127393186868672i</v>
      </c>
      <c r="CS160" s="223" t="str">
        <f t="shared" ca="1" si="121"/>
        <v>-0.253559507706003+1.27472972669649i</v>
      </c>
      <c r="CT160" s="223" t="str">
        <f t="shared" ca="1" si="122"/>
        <v>1.24373837679458+0.377283911875676i</v>
      </c>
      <c r="CU160" s="223" t="str">
        <f t="shared" ca="1" si="123"/>
        <v>0.497374865729603-1.20076914642753i</v>
      </c>
      <c r="CV160" s="223" t="str">
        <f t="shared" ca="1" si="124"/>
        <v>-1.14623585277314-0.612675827733776i</v>
      </c>
      <c r="CW160" s="223" t="str">
        <f t="shared" ca="1" si="125"/>
        <v>-0.722076386593094+1.08066368126096i</v>
      </c>
      <c r="CX160" s="223" t="str">
        <f t="shared" ca="1" si="126"/>
        <v>1.00468412774674+0.824522955123513i</v>
      </c>
      <c r="CY160" s="223" t="str">
        <f t="shared" ca="1" si="127"/>
        <v>0.919028916865976-0.919028916866047i</v>
      </c>
      <c r="CZ160" s="223" t="str">
        <f t="shared" ca="1" si="128"/>
        <v>-0.82452295512359-1.00468412774667i</v>
      </c>
      <c r="DA160" s="223" t="str">
        <f t="shared" ca="1" si="129"/>
        <v>-1.08066368126091+0.722076386593162i</v>
      </c>
      <c r="DB160" s="223" t="str">
        <f t="shared" ca="1" si="130"/>
        <v>0.612675827733847+1.1462358527731i</v>
      </c>
      <c r="DC160" s="223" t="str">
        <f t="shared" ca="1" si="131"/>
        <v>1.20076914642749-0.497374865729679i</v>
      </c>
      <c r="DD160" s="223" t="str">
        <f t="shared" ca="1" si="132"/>
        <v>-0.377283911875753-1.24373837679456i</v>
      </c>
      <c r="DE160" s="223" t="str">
        <f t="shared" ca="1" si="133"/>
        <v>-1.27472972669648+0.253559507706083i</v>
      </c>
      <c r="DF160" s="223" t="str">
        <f t="shared" ca="1" si="134"/>
        <v>0.127393186867466+1.29344473249211i</v>
      </c>
      <c r="DG160" s="223" t="str">
        <f t="shared" ca="1" si="135"/>
        <v>1.29970315844497-4.03789631931663E-13i</v>
      </c>
      <c r="DH160" s="223" t="str">
        <f t="shared" ca="1" si="136"/>
        <v>0.12739318686795-1.29344473249206i</v>
      </c>
      <c r="DI160" s="223" t="str">
        <f t="shared" ca="1" si="137"/>
        <v>-1.27472972669638-0.25355950770656i</v>
      </c>
      <c r="DJ160" s="223" t="str">
        <f t="shared" ca="1" si="138"/>
        <v>-0.377283911876217+1.24373837679442i</v>
      </c>
      <c r="DK160" s="223" t="str">
        <f t="shared" ca="1" si="139"/>
        <v>1.2007691464278+0.497374865728933i</v>
      </c>
      <c r="DL160" s="223" t="str">
        <f t="shared" ca="1" si="140"/>
        <v>0.612675827733135-1.14623585277348i</v>
      </c>
      <c r="DM160" s="223" t="str">
        <f t="shared" ca="1" si="141"/>
        <v>-1.08066368126064-0.722076386593566i</v>
      </c>
      <c r="DN160" s="223" t="str">
        <f t="shared" ca="1" si="142"/>
        <v>-0.824522955123965+1.00468412774636i</v>
      </c>
      <c r="DO160" s="223" t="str">
        <f t="shared" ca="1" si="143"/>
        <v>0.919028916865633+0.919028916866391i</v>
      </c>
      <c r="DP160" s="223" t="str">
        <f t="shared" ca="1" si="144"/>
        <v>1.00468412774622-0.824522955124137i</v>
      </c>
      <c r="DQ160" s="223" t="str">
        <f t="shared" ca="1" si="145"/>
        <v>-0.722076386593751-1.08066368126052i</v>
      </c>
      <c r="DR160" s="223" t="str">
        <f t="shared" ca="1" si="146"/>
        <v>-1.14623585277338+0.612675827733332i</v>
      </c>
      <c r="DS160" s="223" t="str">
        <f t="shared" ca="1" si="147"/>
        <v>0.497374865729138+1.20076914642772i</v>
      </c>
      <c r="DT160" s="223" t="str">
        <f t="shared" ca="1" si="148"/>
        <v>1.24373837679473-0.377283911875193i</v>
      </c>
      <c r="DU160" s="223" t="str">
        <f t="shared" ca="1" si="149"/>
        <v>-0.253559507706777-1.27472972669634i</v>
      </c>
      <c r="DV160" s="223" t="str">
        <f t="shared" ca="1" si="150"/>
        <v>-1.29344473249204+0.127393186868171i</v>
      </c>
      <c r="DW160" s="223" t="str">
        <f t="shared" ca="1" si="151"/>
        <v>-1.81514973513183E-13+1.29970315844497i</v>
      </c>
      <c r="DX160" s="223" t="str">
        <f t="shared" ca="1" si="152"/>
        <v>1.293444732492+0.127393186868532i</v>
      </c>
      <c r="DY160" s="223" t="str">
        <f t="shared" ca="1" si="153"/>
        <v>0.253559507705866-1.27472972669652i</v>
      </c>
      <c r="DZ160" s="223" t="str">
        <f t="shared" ca="1" si="154"/>
        <v>-1.24373837679462-0.37728391187554i</v>
      </c>
      <c r="EA160" s="223" t="str">
        <f t="shared" ca="1" si="155"/>
        <v>-0.497374865729473+1.20076914642758i</v>
      </c>
      <c r="EB160" s="223" t="str">
        <f t="shared" ca="1" si="156"/>
        <v>1.1462358527732+0.612675827733651i</v>
      </c>
      <c r="EC160" s="223" t="str">
        <f t="shared" ca="1" si="157"/>
        <v>0.722076386594052-1.08066368126032i</v>
      </c>
      <c r="ED160" s="223" t="str">
        <f t="shared" ca="1" si="158"/>
        <v>-1.00468412774681-0.824522955123418i</v>
      </c>
      <c r="EE160" s="223" t="str">
        <f t="shared" ca="1" si="159"/>
        <v>-0.91902891686589+0.919028916866133i</v>
      </c>
      <c r="EF160" s="223" t="str">
        <f t="shared" ca="1" si="160"/>
        <v>0.824522955123684+1.00468412774659i</v>
      </c>
      <c r="EG160" s="223" t="str">
        <f t="shared" ca="1" si="161"/>
        <v>1.08066368126085-0.722076386593263i</v>
      </c>
      <c r="EH160" s="223" t="str">
        <f t="shared" ca="1" si="162"/>
        <v>-0.612675827733955-1.14623585277304i</v>
      </c>
      <c r="EI160" s="223" t="str">
        <f t="shared" ca="1" si="163"/>
        <v>-1.20076914642745+0.497374865729792i</v>
      </c>
      <c r="EJ160" s="223" t="str">
        <f t="shared" ca="1" si="164"/>
        <v>0.37728391187587+1.24373837679452i</v>
      </c>
      <c r="EK160" s="223" t="str">
        <f t="shared" ca="1" si="165"/>
        <v>1.27472972669645-0.253559507706204i</v>
      </c>
      <c r="EL160" s="223" t="str">
        <f t="shared" ca="1" si="166"/>
        <v>-0.127393186867588-1.2934447324921i</v>
      </c>
      <c r="EM160" s="223" t="str">
        <f t="shared" ca="1" si="167"/>
        <v>-1.29970315844497+5.26072914070516E-13i</v>
      </c>
      <c r="EN160" s="223"/>
      <c r="EO160" s="223"/>
      <c r="EP160" s="223"/>
    </row>
    <row r="161" spans="1:146" ht="15.75" thickBot="1">
      <c r="A161" s="257">
        <f t="shared" si="168"/>
        <v>1.1914062500000006E-3</v>
      </c>
      <c r="B161" s="256">
        <v>61</v>
      </c>
      <c r="C161" s="230">
        <f t="shared" si="169"/>
        <v>12200</v>
      </c>
      <c r="D161" s="229">
        <f t="shared" si="170"/>
        <v>76654.860747590952</v>
      </c>
      <c r="E161" s="229" t="str">
        <f t="shared" si="171"/>
        <v>76654.860747591i</v>
      </c>
      <c r="F161" s="229" t="str">
        <f t="shared" si="177"/>
        <v>2.75351943735221-0.542686257098302i</v>
      </c>
      <c r="G161" s="229" t="str">
        <f t="shared" si="178"/>
        <v>-0.230033991452771+0.0789396826126727i</v>
      </c>
      <c r="H161" s="229" t="str">
        <f t="shared" ref="H161:H192" si="180">IF(freq_ratio2&gt;1,IMPRODUCT(M35,IMDIV((IMPRODUCT(COMPLEX(1,Rc_2*Coutput2*microF2*miliOhm2*D161),IMSUM(1,IMDIV(E161,omega4_2),IMDIV(IMPRODUCT(E161,E161),omega5_2)))),IMSUM(1,IMPRODUCT(E161,1/omega1_2),IMPRODUCT(E161,E161,1/omega2_2),IMPRODUCT(E161,E161,E161,1/omega3_2)))),IMPRODUCT(M35,(IMDIV(IMPRODUCT(COMPLEX(1,Rc_2*Coutput2*microF2*miliOhm2*D161),COMPLEX(1,-Kfeed2*effectiveL2*PI()^2*D161/(8*ratio2^2*Gdc_dcm2))),IMSUM(1,IMDIV(E161,omegat2),IMDIV(IMPRODUCT(E161,E161),omegapole0^2*(1-2*Gdc_dcm2/(Kfeed2*rload2))))))))</f>
        <v>0.592555763400014+0.0460469757616448i</v>
      </c>
      <c r="I161" s="229" t="str">
        <f t="shared" si="174"/>
        <v>-0.350110756743596-0.104273894297575i</v>
      </c>
      <c r="J161" s="255" t="str">
        <f ca="1">IMPRODUCT(1/N_FFT2,BX100)</f>
        <v>-0.00437006335600703-0.000142209148161266i</v>
      </c>
      <c r="K161" s="254" t="str">
        <f t="shared" ca="1" si="175"/>
        <v>0.00151517748690556+0.000505472476936586i</v>
      </c>
      <c r="N161" s="246">
        <f t="shared" ca="1" si="176"/>
        <v>1.3783777087542142</v>
      </c>
      <c r="O161" s="223">
        <f t="shared" ca="1" si="39"/>
        <v>-1.2886222912457856</v>
      </c>
      <c r="P161" s="223" t="str">
        <f t="shared" ca="1" si="40"/>
        <v>-0.0947969365002943+1.28513071332285i</v>
      </c>
      <c r="Q161" s="223" t="str">
        <f t="shared" ca="1" si="41"/>
        <v>1.27467490071733+0.189080160188252i</v>
      </c>
      <c r="R161" s="223" t="str">
        <f t="shared" ca="1" si="42"/>
        <v>0.282338742105735-1.25731151438364i</v>
      </c>
      <c r="S161" s="223" t="str">
        <f t="shared" ca="1" si="43"/>
        <v>-1.23313464801675-0.374067305917193i</v>
      </c>
      <c r="T161" s="223" t="str">
        <f t="shared" ca="1" si="44"/>
        <v>-0.463768766587701+1.20227531815024i</v>
      </c>
      <c r="U161" s="223" t="str">
        <f t="shared" ca="1" si="45"/>
        <v>1.16490075416639+0.550957024129941i</v>
      </c>
      <c r="V161" s="223" t="str">
        <f t="shared" ca="1" si="46"/>
        <v>0.635159597822051-1.12121349206566i</v>
      </c>
      <c r="W161" s="223" t="str">
        <f t="shared" ca="1" si="47"/>
        <v>-1.07145027690656-0.71592018662166i</v>
      </c>
      <c r="X161" s="223" t="str">
        <f t="shared" ca="1" si="48"/>
        <v>-0.792801141900768+1.01588077986365i</v>
      </c>
      <c r="Y161" s="223" t="str">
        <f t="shared" ca="1" si="49"/>
        <v>0.954806136856087+0.865385839101551i</v>
      </c>
      <c r="Z161" s="223" t="str">
        <f t="shared" ca="1" si="50"/>
        <v>0.933280935461036-0.888557316665904i</v>
      </c>
      <c r="AA161" s="223" t="str">
        <f t="shared" ca="1" si="51"/>
        <v>-0.817493327389867-0.996118501569258i</v>
      </c>
      <c r="AB161" s="223" t="str">
        <f t="shared" ca="1" si="52"/>
        <v>-1.05355801521116+0.741999270942941i</v>
      </c>
      <c r="AC161" s="223" t="str">
        <f t="shared" ca="1" si="53"/>
        <v>0.662484256158012+1.10528820668561i</v>
      </c>
      <c r="AD161" s="223" t="str">
        <f t="shared" ca="1" si="54"/>
        <v>1.15102874560297-0.579379181789598i</v>
      </c>
      <c r="AE161" s="223" t="str">
        <f t="shared" ca="1" si="55"/>
        <v>-0.493134401436137-1.19053176001977i</v>
      </c>
      <c r="AF161" s="223" t="str">
        <f t="shared" ca="1" si="56"/>
        <v>-1.22358317967822+0.404217283034834i</v>
      </c>
      <c r="AG161" s="223" t="str">
        <f t="shared" ca="1" si="57"/>
        <v>0.313109676154202+1.25000389607159i</v>
      </c>
      <c r="AH161" s="223" t="str">
        <f t="shared" ca="1" si="58"/>
        <v>1.26965073304849-0.220305300809969i</v>
      </c>
      <c r="AI161" s="223" t="str">
        <f t="shared" ca="1" si="59"/>
        <v>-0.126307071952816-1.28241722269714i</v>
      </c>
      <c r="AJ161" s="223" t="str">
        <f t="shared" ca="1" si="60"/>
        <v>-1.28823418230401+0.0316243741291788i</v>
      </c>
      <c r="AK161" s="223" t="str">
        <f t="shared" ca="1" si="61"/>
        <v>-0.0632296989178872+1.28707008926099i</v>
      </c>
      <c r="AL161" s="223" t="str">
        <f t="shared" ca="1" si="62"/>
        <v>1.27893125188914+0.157741124748126i</v>
      </c>
      <c r="AM161" s="223" t="str">
        <f t="shared" ca="1" si="63"/>
        <v>0.251397737756251-1.26386177525336i</v>
      </c>
      <c r="AN161" s="223" t="str">
        <f t="shared" ca="1" si="64"/>
        <v>-1.24194332215315-0.34369200464184i</v>
      </c>
      <c r="AO161" s="223" t="str">
        <f t="shared" ca="1" si="65"/>
        <v>-0.434123774775774+1.213294670585i</v>
      </c>
      <c r="AP161" s="223" t="str">
        <f t="shared" ca="1" si="66"/>
        <v>1.17807107007392+0.522202990560588i</v>
      </c>
      <c r="AQ161" s="223" t="str">
        <f t="shared" ca="1" si="67"/>
        <v>0.607452343094509-1.13646340036295i</v>
      </c>
      <c r="AR161" s="223" t="str">
        <f t="shared" ca="1" si="68"/>
        <v>0.607452343094509-1.13646340036295i</v>
      </c>
      <c r="AS161" s="223" t="str">
        <f t="shared" ca="1" si="69"/>
        <v>-0.767631402648534+1.03503112956248i</v>
      </c>
      <c r="AT161" s="223" t="str">
        <f t="shared" ca="1" si="70"/>
        <v>0.975756198736799+0.84169308546658i</v>
      </c>
      <c r="AU161" s="223" t="str">
        <f t="shared" ca="1" si="71"/>
        <v>0.911193560528081-0.911193560528002i</v>
      </c>
      <c r="AV161" s="223" t="str">
        <f t="shared" ca="1" si="72"/>
        <v>-0.841693085466585-0.975756198736795i</v>
      </c>
      <c r="AW161" s="223" t="str">
        <f t="shared" ca="1" si="73"/>
        <v>-1.03503112956248+0.767631402648539i</v>
      </c>
      <c r="AX161" s="223" t="str">
        <f t="shared" ca="1" si="74"/>
        <v>0.689409858749948+1.08869713701925i</v>
      </c>
      <c r="AY161" s="223" t="str">
        <f t="shared" ca="1" si="75"/>
        <v>1.13646340036295-0.607452343094516i</v>
      </c>
      <c r="AZ161" s="223" t="str">
        <f t="shared" ca="1" si="76"/>
        <v>-0.522202990560593-1.17807107007392i</v>
      </c>
      <c r="BA161" s="223" t="str">
        <f t="shared" ca="1" si="77"/>
        <v>-1.213294670585+0.43412377477579i</v>
      </c>
      <c r="BB161" s="223" t="str">
        <f t="shared" ca="1" si="78"/>
        <v>0.343692004641723+1.24194332215319i</v>
      </c>
      <c r="BC161" s="223" t="str">
        <f t="shared" ca="1" si="79"/>
        <v>1.26386177525336-0.251397737756257i</v>
      </c>
      <c r="BD161" s="223" t="str">
        <f t="shared" ca="1" si="80"/>
        <v>-0.157741124748133-1.27893125188914i</v>
      </c>
      <c r="BE161" s="223" t="str">
        <f t="shared" ca="1" si="81"/>
        <v>-1.28707008926099+0.0632296989178937i</v>
      </c>
      <c r="BF161" s="223" t="str">
        <f t="shared" ca="1" si="82"/>
        <v>-0.0316243741291768+1.28823418230401i</v>
      </c>
      <c r="BG161" s="223" t="str">
        <f t="shared" ca="1" si="83"/>
        <v>1.28241722269714+0.126307071952814i</v>
      </c>
      <c r="BH161" s="223" t="str">
        <f t="shared" ca="1" si="84"/>
        <v>0.220305300809962-1.26965073304849i</v>
      </c>
      <c r="BI161" s="223" t="str">
        <f t="shared" ca="1" si="85"/>
        <v>-1.25000389607156-0.313109676154319i</v>
      </c>
      <c r="BJ161" s="223" t="str">
        <f t="shared" ca="1" si="86"/>
        <v>-0.404217283034827+1.22358317967823i</v>
      </c>
      <c r="BK161" s="223" t="str">
        <f t="shared" ca="1" si="87"/>
        <v>1.19053176001977+0.493134401436127i</v>
      </c>
      <c r="BL161" s="223" t="str">
        <f t="shared" ca="1" si="88"/>
        <v>0.579379181789588-1.15102874560298i</v>
      </c>
      <c r="BM161" s="223" t="str">
        <f t="shared" ca="1" si="89"/>
        <v>-1.10528820668562-0.662484256158003i</v>
      </c>
      <c r="BN161" s="223" t="str">
        <f t="shared" ca="1" si="90"/>
        <v>-0.741999270942927+1.05355801521117i</v>
      </c>
      <c r="BO161" s="223" t="str">
        <f t="shared" ca="1" si="91"/>
        <v>0.996118501569268+0.817493327389854i</v>
      </c>
      <c r="BP161" s="223" t="str">
        <f t="shared" ca="1" si="92"/>
        <v>0.888557316665999-0.933280935460946i</v>
      </c>
      <c r="BQ161" s="223" t="str">
        <f t="shared" ca="1" si="93"/>
        <v>-0.865385839101551-0.954806136856087i</v>
      </c>
      <c r="BR161" s="223" t="str">
        <f t="shared" ca="1" si="94"/>
        <v>-1.01588077986365+0.79280114190077i</v>
      </c>
      <c r="BS161" s="223" t="str">
        <f t="shared" ca="1" si="95"/>
        <v>0.715920186621663+1.07145027690656i</v>
      </c>
      <c r="BT161" s="223" t="str">
        <f t="shared" ca="1" si="96"/>
        <v>1.12121349206566-0.635159597822055i</v>
      </c>
      <c r="BU161" s="223" t="str">
        <f t="shared" ca="1" si="97"/>
        <v>-0.550957024129959-1.16490075416638i</v>
      </c>
      <c r="BV161" s="223" t="str">
        <f t="shared" ca="1" si="98"/>
        <v>-1.20227531815022+0.463768766587744i</v>
      </c>
      <c r="BW161" s="223" t="str">
        <f t="shared" ca="1" si="99"/>
        <v>0.374067305917129+1.23313464801677i</v>
      </c>
      <c r="BX161" s="223" t="str">
        <f t="shared" ca="1" si="100"/>
        <v>1.25731151438365-0.282338742105696i</v>
      </c>
      <c r="BY161" s="223" t="str">
        <f t="shared" ca="1" si="101"/>
        <v>-0.189080160188227-1.27467490071733i</v>
      </c>
      <c r="BZ161" s="223" t="str">
        <f t="shared" ca="1" si="102"/>
        <v>-1.28513071332285+0.0947969365002959i</v>
      </c>
      <c r="CA161" s="223" t="str">
        <f t="shared" ca="1" si="103"/>
        <v>1.57862786764269E-14+1.28862229124579i</v>
      </c>
      <c r="CB161" s="223" t="str">
        <f t="shared" ca="1" si="104"/>
        <v>1.28513071332285+0.0947969365002826i</v>
      </c>
      <c r="CC161" s="223" t="str">
        <f t="shared" ca="1" si="105"/>
        <v>0.189080160188212-1.27467490071733i</v>
      </c>
      <c r="CD161" s="223" t="str">
        <f t="shared" ca="1" si="106"/>
        <v>-1.25731151438368-0.282338742105559i</v>
      </c>
      <c r="CE161" s="223" t="str">
        <f t="shared" ca="1" si="107"/>
        <v>-0.374067305917483+1.23313464801666i</v>
      </c>
      <c r="CF161" s="223" t="str">
        <f t="shared" ca="1" si="108"/>
        <v>1.20227531815041+0.463768766587254i</v>
      </c>
      <c r="CG161" s="223" t="str">
        <f t="shared" ca="1" si="109"/>
        <v>0.550957024129948-1.16490075416638i</v>
      </c>
      <c r="CH161" s="223" t="str">
        <f t="shared" ca="1" si="110"/>
        <v>-1.12121349206541-0.635159597822489i</v>
      </c>
      <c r="CI161" s="223" t="str">
        <f t="shared" ca="1" si="111"/>
        <v>-0.715920186621439+1.07145027690671i</v>
      </c>
      <c r="CJ161" s="223" t="str">
        <f t="shared" ca="1" si="112"/>
        <v>1.0158807798635+0.792801141900962i</v>
      </c>
      <c r="CK161" s="223" t="str">
        <f t="shared" ca="1" si="113"/>
        <v>0.86538583910116-0.95480613685644i</v>
      </c>
      <c r="CL161" s="223" t="str">
        <f t="shared" ca="1" si="114"/>
        <v>-0.888557316666008-0.933280935460937i</v>
      </c>
      <c r="CM161" s="223" t="str">
        <f t="shared" ca="1" si="115"/>
        <v>-0.996118501569503+0.817493327389566i</v>
      </c>
      <c r="CN161" s="223" t="str">
        <f t="shared" ca="1" si="116"/>
        <v>0.741999270943269+1.05355801521093i</v>
      </c>
      <c r="CO161" s="223" t="str">
        <f t="shared" ca="1" si="117"/>
        <v>1.10528820668568-0.662484256157905i</v>
      </c>
      <c r="CP161" s="223" t="str">
        <f t="shared" ca="1" si="118"/>
        <v>-0.579379181789027-1.15102874560326i</v>
      </c>
      <c r="CQ161" s="223" t="str">
        <f t="shared" ca="1" si="119"/>
        <v>-1.19053176001972+0.493134401436257i</v>
      </c>
      <c r="CR161" s="223" t="str">
        <f t="shared" ca="1" si="120"/>
        <v>0.404217283034475+1.22358317967834i</v>
      </c>
      <c r="CS161" s="223" t="str">
        <f t="shared" ca="1" si="121"/>
        <v>1.25000389607146-0.313109676154706i</v>
      </c>
      <c r="CT161" s="223" t="str">
        <f t="shared" ca="1" si="122"/>
        <v>-0.220305300809977-1.26965073304849i</v>
      </c>
      <c r="CU161" s="223" t="str">
        <f t="shared" ca="1" si="123"/>
        <v>-1.28241722269719+0.126307071952317i</v>
      </c>
      <c r="CV161" s="223" t="str">
        <f t="shared" ca="1" si="124"/>
        <v>0.0316243741294464+1.288234182304i</v>
      </c>
      <c r="CW161" s="223" t="str">
        <f t="shared" ca="1" si="125"/>
        <v>1.28707008926098+0.0632296989181458i</v>
      </c>
      <c r="CX161" s="223" t="str">
        <f t="shared" ca="1" si="126"/>
        <v>0.157741124747601-1.27893125188921i</v>
      </c>
      <c r="CY161" s="223" t="str">
        <f t="shared" ca="1" si="127"/>
        <v>-1.26386177525336-0.251397737756253i</v>
      </c>
      <c r="CZ161" s="223" t="str">
        <f t="shared" ca="1" si="128"/>
        <v>-0.343692004642196+1.24194332215306i</v>
      </c>
      <c r="DA161" s="223" t="str">
        <f t="shared" ca="1" si="129"/>
        <v>1.21329467058513+0.434123774775415i</v>
      </c>
      <c r="DB161" s="223" t="str">
        <f t="shared" ca="1" si="130"/>
        <v>0.522202990560682-1.17807107007388i</v>
      </c>
      <c r="DC161" s="223" t="str">
        <f t="shared" ca="1" si="131"/>
        <v>-1.13646340036265-0.607452343095069i</v>
      </c>
      <c r="DD161" s="223" t="str">
        <f t="shared" ca="1" si="132"/>
        <v>-0.689409858749812+1.08869713701934i</v>
      </c>
      <c r="DE161" s="223" t="str">
        <f t="shared" ca="1" si="133"/>
        <v>1.03503112956225+0.767631402648838i</v>
      </c>
      <c r="DF161" s="223" t="str">
        <f t="shared" ca="1" si="134"/>
        <v>0.841693085466269-0.975756198737067i</v>
      </c>
      <c r="DG161" s="223" t="str">
        <f t="shared" ca="1" si="135"/>
        <v>-0.911193560528006-0.911193560528077i</v>
      </c>
      <c r="DH161" s="223" t="str">
        <f t="shared" ca="1" si="136"/>
        <v>-0.975756198737131+0.841693085466195i</v>
      </c>
      <c r="DI161" s="223" t="str">
        <f t="shared" ca="1" si="137"/>
        <v>0.767631402648758+1.03503112956231i</v>
      </c>
      <c r="DJ161" s="223" t="str">
        <f t="shared" ca="1" si="138"/>
        <v>1.08869713701939-0.689409858749729i</v>
      </c>
      <c r="DK161" s="223" t="str">
        <f t="shared" ca="1" si="139"/>
        <v>-0.607452343094982-1.1364634003627i</v>
      </c>
      <c r="DL161" s="223" t="str">
        <f t="shared" ca="1" si="140"/>
        <v>-1.17807107007392+0.522202990560591i</v>
      </c>
      <c r="DM161" s="223" t="str">
        <f t="shared" ca="1" si="141"/>
        <v>0.434123774775322+1.21329467058517i</v>
      </c>
      <c r="DN161" s="223" t="str">
        <f t="shared" ca="1" si="142"/>
        <v>1.24194332215308-0.3436920046421i</v>
      </c>
      <c r="DO161" s="223" t="str">
        <f t="shared" ca="1" si="143"/>
        <v>-0.251397737756155-1.26386177525338i</v>
      </c>
      <c r="DP161" s="223" t="str">
        <f t="shared" ca="1" si="144"/>
        <v>-1.27893125188906+0.157741124748775i</v>
      </c>
      <c r="DQ161" s="223" t="str">
        <f t="shared" ca="1" si="145"/>
        <v>0.0632296989180467+1.28707008926098i</v>
      </c>
      <c r="DR161" s="223" t="str">
        <f t="shared" ca="1" si="146"/>
        <v>1.288234182304+0.0316243741295455i</v>
      </c>
      <c r="DS161" s="223" t="str">
        <f t="shared" ca="1" si="147"/>
        <v>0.126307071952433-1.28241722269718i</v>
      </c>
      <c r="DT161" s="223" t="str">
        <f t="shared" ca="1" si="148"/>
        <v>-1.26965073304847-0.220305300810073i</v>
      </c>
      <c r="DU161" s="223" t="str">
        <f t="shared" ca="1" si="149"/>
        <v>-0.313109676154819+1.25000389607143i</v>
      </c>
      <c r="DV161" s="223" t="str">
        <f t="shared" ca="1" si="150"/>
        <v>1.22358317967831+0.404217283034569i</v>
      </c>
      <c r="DW161" s="223" t="str">
        <f t="shared" ca="1" si="151"/>
        <v>0.493134401436365-1.19053176001967i</v>
      </c>
      <c r="DX161" s="223" t="str">
        <f t="shared" ca="1" si="152"/>
        <v>-1.15102874560322-0.579379181789116i</v>
      </c>
      <c r="DY161" s="223" t="str">
        <f t="shared" ca="1" si="153"/>
        <v>-0.662484256158005+1.10528820668562i</v>
      </c>
      <c r="DZ161" s="223" t="str">
        <f t="shared" ca="1" si="154"/>
        <v>1.05355801521088+0.741999270943334i</v>
      </c>
      <c r="EA161" s="223" t="str">
        <f t="shared" ca="1" si="155"/>
        <v>0.817493327389658-0.996118501569429i</v>
      </c>
      <c r="EB161" s="223" t="str">
        <f t="shared" ca="1" si="156"/>
        <v>-0.933280935460881-0.888557316666068i</v>
      </c>
      <c r="EC161" s="223" t="str">
        <f t="shared" ca="1" si="157"/>
        <v>-0.954806136855645+0.865385839102037i</v>
      </c>
      <c r="ED161" s="223" t="str">
        <f t="shared" ca="1" si="158"/>
        <v>0.792801141900869+1.01588077986357i</v>
      </c>
      <c r="EE161" s="223" t="str">
        <f t="shared" ca="1" si="159"/>
        <v>1.07145027690676-0.715920186621356i</v>
      </c>
      <c r="EF161" s="223" t="str">
        <f t="shared" ca="1" si="160"/>
        <v>-0.635159597822388-1.12121349206547i</v>
      </c>
      <c r="EG161" s="223" t="str">
        <f t="shared" ca="1" si="161"/>
        <v>-1.16490075416643+0.550957024129857i</v>
      </c>
      <c r="EH161" s="223" t="str">
        <f t="shared" ca="1" si="162"/>
        <v>0.463768766587144+1.20227531815046i</v>
      </c>
      <c r="EI161" s="223" t="str">
        <f t="shared" ca="1" si="163"/>
        <v>1.23313464801669-0.374067305917389i</v>
      </c>
      <c r="EJ161" s="223" t="str">
        <f t="shared" ca="1" si="164"/>
        <v>-0.282338742105444-1.25731151438371i</v>
      </c>
      <c r="EK161" s="223" t="str">
        <f t="shared" ca="1" si="165"/>
        <v>-1.27467490071725+0.189080160188748i</v>
      </c>
      <c r="EL161" s="223" t="str">
        <f t="shared" ca="1" si="166"/>
        <v>0.0947969365002933+1.28513071332285i</v>
      </c>
      <c r="EM161" s="223" t="str">
        <f t="shared" ca="1" si="167"/>
        <v>1.28862229124579+4.81175319229754E-13i</v>
      </c>
      <c r="EN161" s="223"/>
      <c r="EO161" s="223"/>
      <c r="EP161" s="223"/>
    </row>
    <row r="162" spans="1:146" ht="15.75" thickBot="1">
      <c r="A162" s="257">
        <f t="shared" si="168"/>
        <v>1.2109375000000006E-3</v>
      </c>
      <c r="B162" s="256">
        <v>62</v>
      </c>
      <c r="C162" s="230">
        <f t="shared" si="169"/>
        <v>12400</v>
      </c>
      <c r="D162" s="229">
        <f t="shared" si="170"/>
        <v>77911.497809026871</v>
      </c>
      <c r="E162" s="229" t="str">
        <f t="shared" si="171"/>
        <v>77911.4978090269i</v>
      </c>
      <c r="F162" s="229" t="str">
        <f t="shared" si="177"/>
        <v>2.75059956879623-0.549652943301658i</v>
      </c>
      <c r="G162" s="229" t="str">
        <f t="shared" si="178"/>
        <v>-0.229437319703241+0.0800303805513373i</v>
      </c>
      <c r="H162" s="229" t="str">
        <f t="shared" si="180"/>
        <v>0.592869681726802+0.0470265486779081i</v>
      </c>
      <c r="I162" s="229" t="str">
        <f t="shared" si="174"/>
        <v>-0.350413318143952-0.106076726971531i</v>
      </c>
      <c r="J162" s="255" t="str">
        <f ca="1">IMPRODUCT(1/N_FFT2,BY100)</f>
        <v>0.00491103109264164+1.57275001174892E-06i</v>
      </c>
      <c r="K162" s="254" t="str">
        <f t="shared" ca="1" si="175"/>
        <v>-0.00172072386850708-0.000521497216913075i</v>
      </c>
      <c r="N162" s="246">
        <f t="shared" ca="1" si="176"/>
        <v>1.4002796988646189</v>
      </c>
      <c r="O162" s="223">
        <f t="shared" ca="1" si="39"/>
        <v>-1.2667203011353809</v>
      </c>
      <c r="P162" s="223" t="str">
        <f t="shared" ca="1" si="40"/>
        <v>-0.0621550192000348+1.26519448105687i</v>
      </c>
      <c r="Q162" s="223" t="str">
        <f t="shared" ca="1" si="41"/>
        <v>1.26062069665554+0.124160301514692i</v>
      </c>
      <c r="R162" s="223" t="str">
        <f t="shared" ca="1" si="42"/>
        <v>0.185866470787831-1.25300996657863i</v>
      </c>
      <c r="S162" s="223" t="str">
        <f t="shared" ca="1" si="43"/>
        <v>-1.24238062574153-0.247124871452873i</v>
      </c>
      <c r="T162" s="223" t="str">
        <f t="shared" ca="1" si="44"/>
        <v>-0.307787926656992+1.22875828115732i</v>
      </c>
      <c r="U162" s="223" t="str">
        <f t="shared" ca="1" si="45"/>
        <v>1.2121757502473+0.367709493786754i</v>
      </c>
      <c r="V162" s="223" t="str">
        <f t="shared" ca="1" si="46"/>
        <v>0.426745216538438-1.19267298178087i</v>
      </c>
      <c r="W162" s="223" t="str">
        <f t="shared" ca="1" si="47"/>
        <v>-1.17029695963549-0.484752872685085i</v>
      </c>
      <c r="X162" s="223" t="str">
        <f t="shared" ca="1" si="48"/>
        <v>-0.541592716701978+1.14510158960849i</v>
      </c>
      <c r="Y162" s="223" t="str">
        <f t="shared" ca="1" si="49"/>
        <v>1.11714756955307+0.597127816426421i</v>
      </c>
      <c r="Z162" s="223" t="str">
        <f t="shared" ca="1" si="50"/>
        <v>0.651224382938982-1.08650224315197i</v>
      </c>
      <c r="AA162" s="223" t="str">
        <f t="shared" ca="1" si="51"/>
        <v>-1.05323943768082-0.703752092872417i</v>
      </c>
      <c r="AB162" s="223" t="str">
        <f t="shared" ca="1" si="52"/>
        <v>-0.754584402372823+1.01743928615135i</v>
      </c>
      <c r="AC162" s="223" t="str">
        <f t="shared" ca="1" si="53"/>
        <v>0.979188034264456+0.803598851954021i</v>
      </c>
      <c r="AD162" s="223" t="str">
        <f t="shared" ca="1" si="54"/>
        <v>0.850677361514016-0.938577832636199i</v>
      </c>
      <c r="AE162" s="223" t="str">
        <f t="shared" ca="1" si="55"/>
        <v>-0.895706514799495-0.895706514799491i</v>
      </c>
      <c r="AF162" s="223" t="str">
        <f t="shared" ca="1" si="56"/>
        <v>-0.938577832636193+0.850677361514022i</v>
      </c>
      <c r="AG162" s="223" t="str">
        <f t="shared" ca="1" si="57"/>
        <v>0.803598851954028+0.979188034264451i</v>
      </c>
      <c r="AH162" s="223" t="str">
        <f t="shared" ca="1" si="58"/>
        <v>1.01743928615134-0.754584402372827i</v>
      </c>
      <c r="AI162" s="223" t="str">
        <f t="shared" ca="1" si="59"/>
        <v>-0.70375209287242-1.05323943768081i</v>
      </c>
      <c r="AJ162" s="223" t="str">
        <f t="shared" ca="1" si="60"/>
        <v>-1.08650224315196+0.651224382938989i</v>
      </c>
      <c r="AK162" s="223" t="str">
        <f t="shared" ca="1" si="61"/>
        <v>0.597127816426426+1.11714756955306i</v>
      </c>
      <c r="AL162" s="223" t="str">
        <f t="shared" ca="1" si="62"/>
        <v>1.14510158960848-0.541592716701988i</v>
      </c>
      <c r="AM162" s="223" t="str">
        <f t="shared" ca="1" si="63"/>
        <v>-0.484752872684972-1.17029695963554i</v>
      </c>
      <c r="AN162" s="223" t="str">
        <f t="shared" ca="1" si="64"/>
        <v>-1.19267298178087+0.426745216538446i</v>
      </c>
      <c r="AO162" s="223" t="str">
        <f t="shared" ca="1" si="65"/>
        <v>0.367709493786806+1.21217575024728i</v>
      </c>
      <c r="AP162" s="223" t="str">
        <f t="shared" ca="1" si="66"/>
        <v>1.22875828115733-0.307787926656973i</v>
      </c>
      <c r="AQ162" s="223" t="str">
        <f t="shared" ca="1" si="67"/>
        <v>-0.247124871452907-1.24238062574152i</v>
      </c>
      <c r="AR162" s="223" t="str">
        <f t="shared" ca="1" si="68"/>
        <v>-0.247124871452907-1.24238062574152i</v>
      </c>
      <c r="AS162" s="223" t="str">
        <f t="shared" ca="1" si="69"/>
        <v>0.124160301514712+1.26062069665553i</v>
      </c>
      <c r="AT162" s="223" t="str">
        <f t="shared" ca="1" si="70"/>
        <v>1.26519448105687-0.0621550191999945i</v>
      </c>
      <c r="AU162" s="223" t="str">
        <f t="shared" ca="1" si="71"/>
        <v>-4.34496516099398E-15-1.26672030113538i</v>
      </c>
      <c r="AV162" s="223" t="str">
        <f t="shared" ca="1" si="72"/>
        <v>-1.26519448105687-0.0621550191999769i</v>
      </c>
      <c r="AW162" s="223" t="str">
        <f t="shared" ca="1" si="73"/>
        <v>-0.124160301514703+1.26062069665554i</v>
      </c>
      <c r="AX162" s="223" t="str">
        <f t="shared" ca="1" si="74"/>
        <v>1.25300996657864+0.185866470787788i</v>
      </c>
      <c r="AY162" s="223" t="str">
        <f t="shared" ca="1" si="75"/>
        <v>0.24712487145289-1.24238062574152i</v>
      </c>
      <c r="AZ162" s="223" t="str">
        <f t="shared" ca="1" si="76"/>
        <v>-1.22875828115733-0.307787926656965i</v>
      </c>
      <c r="BA162" s="223" t="str">
        <f t="shared" ca="1" si="77"/>
        <v>-0.367709493786797+1.21217575024728i</v>
      </c>
      <c r="BB162" s="223" t="str">
        <f t="shared" ca="1" si="78"/>
        <v>1.19267298178087+0.42674521653843i</v>
      </c>
      <c r="BC162" s="223" t="str">
        <f t="shared" ca="1" si="79"/>
        <v>0.484752872685081-1.17029695963549i</v>
      </c>
      <c r="BD162" s="223" t="str">
        <f t="shared" ca="1" si="80"/>
        <v>-1.14510158960849-0.541592716701971i</v>
      </c>
      <c r="BE162" s="223" t="str">
        <f t="shared" ca="1" si="81"/>
        <v>-0.597127816426411+1.11714756955307i</v>
      </c>
      <c r="BF162" s="223" t="str">
        <f t="shared" ca="1" si="82"/>
        <v>1.08650224315197+0.651224382938978i</v>
      </c>
      <c r="BG162" s="223" t="str">
        <f t="shared" ca="1" si="83"/>
        <v>0.70375209287241-1.05323943768082i</v>
      </c>
      <c r="BH162" s="223" t="str">
        <f t="shared" ca="1" si="84"/>
        <v>-1.01743928615135-0.754584402372812i</v>
      </c>
      <c r="BI162" s="223" t="str">
        <f t="shared" ca="1" si="85"/>
        <v>-0.80359885195401+0.979188034264465i</v>
      </c>
      <c r="BJ162" s="223" t="str">
        <f t="shared" ca="1" si="86"/>
        <v>0.938577832636198+0.850677361514016i</v>
      </c>
      <c r="BK162" s="223" t="str">
        <f t="shared" ca="1" si="87"/>
        <v>0.895706514799489-0.895706514799498i</v>
      </c>
      <c r="BL162" s="223" t="str">
        <f t="shared" ca="1" si="88"/>
        <v>-0.850677361513932-0.938577832636274i</v>
      </c>
      <c r="BM162" s="223" t="str">
        <f t="shared" ca="1" si="89"/>
        <v>-0.979188034264445+0.803598851954034i</v>
      </c>
      <c r="BN162" s="223" t="str">
        <f t="shared" ca="1" si="90"/>
        <v>0.754584402372837+1.01743928615133i</v>
      </c>
      <c r="BO162" s="223" t="str">
        <f t="shared" ca="1" si="91"/>
        <v>1.05323943768081-0.70375209287242i</v>
      </c>
      <c r="BP162" s="223" t="str">
        <f t="shared" ca="1" si="92"/>
        <v>-0.651224382938989-1.08650224315196i</v>
      </c>
      <c r="BQ162" s="223" t="str">
        <f t="shared" ca="1" si="93"/>
        <v>-1.11714756955306+0.59712781642643i</v>
      </c>
      <c r="BR162" s="223" t="str">
        <f t="shared" ca="1" si="94"/>
        <v>0.541592716701992+1.14510158960848i</v>
      </c>
      <c r="BS162" s="223" t="str">
        <f t="shared" ca="1" si="95"/>
        <v>1.17029695963553-0.484752872684985i</v>
      </c>
      <c r="BT162" s="223" t="str">
        <f t="shared" ca="1" si="96"/>
        <v>-0.426745216538442-1.19267298178087i</v>
      </c>
      <c r="BU162" s="223" t="str">
        <f t="shared" ca="1" si="97"/>
        <v>-1.21217575024728+0.36770949378681i</v>
      </c>
      <c r="BV162" s="223" t="str">
        <f t="shared" ca="1" si="98"/>
        <v>0.307787926656978+1.22875828115733i</v>
      </c>
      <c r="BW162" s="223" t="str">
        <f t="shared" ca="1" si="99"/>
        <v>1.24238062574152-0.247124871452911i</v>
      </c>
      <c r="BX162" s="223" t="str">
        <f t="shared" ca="1" si="100"/>
        <v>-0.185866470787811-1.25300996657864i</v>
      </c>
      <c r="BY162" s="223" t="str">
        <f t="shared" ca="1" si="101"/>
        <v>-1.26062069665553+0.124160301514725i</v>
      </c>
      <c r="BZ162" s="223" t="str">
        <f t="shared" ca="1" si="102"/>
        <v>0.0621550191999898+1.26519448105687i</v>
      </c>
      <c r="CA162" s="223" t="str">
        <f t="shared" ca="1" si="103"/>
        <v>1.26672030113538-8.68993032198795E-15i</v>
      </c>
      <c r="CB162" s="223" t="str">
        <f t="shared" ca="1" si="104"/>
        <v>0.0621550192000984-1.26519448105686i</v>
      </c>
      <c r="CC162" s="223" t="str">
        <f t="shared" ca="1" si="105"/>
        <v>-1.26062069665557-0.124160301514314i</v>
      </c>
      <c r="CD162" s="223" t="str">
        <f t="shared" ca="1" si="106"/>
        <v>-0.185866470788149+1.25300996657859i</v>
      </c>
      <c r="CE162" s="223" t="str">
        <f t="shared" ca="1" si="107"/>
        <v>1.24238062574158+0.24712487145263i</v>
      </c>
      <c r="CF162" s="223" t="str">
        <f t="shared" ca="1" si="108"/>
        <v>0.307787926657449-1.22875828115721i</v>
      </c>
      <c r="CG162" s="223" t="str">
        <f t="shared" ca="1" si="109"/>
        <v>-1.21217575024732-0.367709493786673i</v>
      </c>
      <c r="CH162" s="223" t="str">
        <f t="shared" ca="1" si="110"/>
        <v>-0.426745216539019+1.19267298178066i</v>
      </c>
      <c r="CI162" s="223" t="str">
        <f t="shared" ca="1" si="111"/>
        <v>1.17029695963549+0.484752872685069i</v>
      </c>
      <c r="CJ162" s="223" t="str">
        <f t="shared" ca="1" si="112"/>
        <v>0.541592716701504-1.14510158960871i</v>
      </c>
      <c r="CK162" s="223" t="str">
        <f t="shared" ca="1" si="113"/>
        <v>-1.11714756955295-0.597127816426638i</v>
      </c>
      <c r="CL162" s="223" t="str">
        <f t="shared" ca="1" si="114"/>
        <v>-0.65122438293865+1.08650224315216i</v>
      </c>
      <c r="CM162" s="223" t="str">
        <f t="shared" ca="1" si="115"/>
        <v>1.05323943768061+0.70375209287272i</v>
      </c>
      <c r="CN162" s="223" t="str">
        <f t="shared" ca="1" si="116"/>
        <v>0.754584402372607-1.01743928615151i</v>
      </c>
      <c r="CO162" s="223" t="str">
        <f t="shared" ca="1" si="117"/>
        <v>-0.979188034264136-0.803598851954411i</v>
      </c>
      <c r="CP162" s="223" t="str">
        <f t="shared" ca="1" si="118"/>
        <v>-0.850677361513919+0.938577832636286i</v>
      </c>
      <c r="CQ162" s="223" t="str">
        <f t="shared" ca="1" si="119"/>
        <v>0.895706514799056+0.895706514799931i</v>
      </c>
      <c r="CR162" s="223" t="str">
        <f t="shared" ca="1" si="120"/>
        <v>0.938577832636271-0.850677361513935i</v>
      </c>
      <c r="CS162" s="223" t="str">
        <f t="shared" ca="1" si="121"/>
        <v>-0.803598851954427-0.979188034264122i</v>
      </c>
      <c r="CT162" s="223" t="str">
        <f t="shared" ca="1" si="122"/>
        <v>-1.01743928615148+0.754584402372638i</v>
      </c>
      <c r="CU162" s="223" t="str">
        <f t="shared" ca="1" si="123"/>
        <v>0.703752092872753+1.05323943768059i</v>
      </c>
      <c r="CV162" s="223" t="str">
        <f t="shared" ca="1" si="124"/>
        <v>1.08650224315215-0.651224382938669i</v>
      </c>
      <c r="CW162" s="223" t="str">
        <f t="shared" ca="1" si="125"/>
        <v>-0.597127816426657-1.11714756955294i</v>
      </c>
      <c r="CX162" s="223" t="str">
        <f t="shared" ca="1" si="126"/>
        <v>-1.14510158960869+0.54159271670154i</v>
      </c>
      <c r="CY162" s="223" t="str">
        <f t="shared" ca="1" si="127"/>
        <v>0.484752872685105+1.17029695963548i</v>
      </c>
      <c r="CZ162" s="223" t="str">
        <f t="shared" ca="1" si="128"/>
        <v>1.19267298178107-0.42674521653787i</v>
      </c>
      <c r="DA162" s="223" t="str">
        <f t="shared" ca="1" si="129"/>
        <v>-0.367709493786711-1.21217575024731i</v>
      </c>
      <c r="DB162" s="223" t="str">
        <f t="shared" ca="1" si="130"/>
        <v>-1.2287582811572+0.307787926657488i</v>
      </c>
      <c r="DC162" s="223" t="str">
        <f t="shared" ca="1" si="131"/>
        <v>0.247124871452651+1.24238062574157i</v>
      </c>
      <c r="DD162" s="223" t="str">
        <f t="shared" ca="1" si="132"/>
        <v>1.25300996657858-0.18586647078817i</v>
      </c>
      <c r="DE162" s="223" t="str">
        <f t="shared" ca="1" si="133"/>
        <v>-0.124160301514335-1.26062069665557i</v>
      </c>
      <c r="DF162" s="223" t="str">
        <f t="shared" ca="1" si="134"/>
        <v>-1.26519448105686+0.062155019200246i</v>
      </c>
      <c r="DG162" s="223" t="str">
        <f t="shared" ca="1" si="135"/>
        <v>-4.90998093115509E-13+1.26672030113538i</v>
      </c>
      <c r="DH162" s="223" t="str">
        <f t="shared" ca="1" si="136"/>
        <v>1.26519448105687+0.0621550191999682i</v>
      </c>
      <c r="DI162" s="223" t="str">
        <f t="shared" ca="1" si="137"/>
        <v>0.124160301515313-1.26062069665548i</v>
      </c>
      <c r="DJ162" s="223" t="str">
        <f t="shared" ca="1" si="138"/>
        <v>-1.25300996657862-0.185866470787896i</v>
      </c>
      <c r="DK162" s="223" t="str">
        <f t="shared" ca="1" si="139"/>
        <v>-0.247124871452378+1.24238062574163i</v>
      </c>
      <c r="DL162" s="223" t="str">
        <f t="shared" ca="1" si="140"/>
        <v>1.22875828115728+0.307787926657183i</v>
      </c>
      <c r="DM162" s="223" t="str">
        <f t="shared" ca="1" si="141"/>
        <v>0.367709493786411-1.2121757502474i</v>
      </c>
      <c r="DN162" s="223" t="str">
        <f t="shared" ca="1" si="142"/>
        <v>-1.19267298178074-0.426745216538794i</v>
      </c>
      <c r="DO162" s="223" t="str">
        <f t="shared" ca="1" si="143"/>
        <v>-0.484752872684848+1.17029695963559i</v>
      </c>
      <c r="DP162" s="223" t="str">
        <f t="shared" ca="1" si="144"/>
        <v>1.14510158960827+0.541592716702427i</v>
      </c>
      <c r="DQ162" s="223" t="str">
        <f t="shared" ca="1" si="145"/>
        <v>0.597127816426411-1.11714756955307i</v>
      </c>
      <c r="DR162" s="223" t="str">
        <f t="shared" ca="1" si="146"/>
        <v>-1.08650224315165-0.651224382939511i</v>
      </c>
      <c r="DS162" s="223" t="str">
        <f t="shared" ca="1" si="147"/>
        <v>-0.703752092872507+1.05323943768076i</v>
      </c>
      <c r="DT162" s="223" t="str">
        <f t="shared" ca="1" si="148"/>
        <v>1.01743928615166+0.7545844023724i</v>
      </c>
      <c r="DU162" s="223" t="str">
        <f t="shared" ca="1" si="149"/>
        <v>0.803598851954199-0.97918803426431i</v>
      </c>
      <c r="DV162" s="223" t="str">
        <f t="shared" ca="1" si="150"/>
        <v>-0.93857783263647-0.850677361513715i</v>
      </c>
      <c r="DW162" s="223" t="str">
        <f t="shared" ca="1" si="151"/>
        <v>-0.895706514799737+0.895706514799249i</v>
      </c>
      <c r="DX162" s="223" t="str">
        <f t="shared" ca="1" si="152"/>
        <v>0.850677361514138+0.938577832636087i</v>
      </c>
      <c r="DY162" s="223" t="str">
        <f t="shared" ca="1" si="153"/>
        <v>0.97918803426477-0.803598851953638i</v>
      </c>
      <c r="DZ162" s="223" t="str">
        <f t="shared" ca="1" si="154"/>
        <v>-0.75458440237283-1.01743928615134i</v>
      </c>
      <c r="EA162" s="223" t="str">
        <f t="shared" ca="1" si="155"/>
        <v>-1.05323943768046+0.703752092872952i</v>
      </c>
      <c r="EB162" s="223" t="str">
        <f t="shared" ca="1" si="156"/>
        <v>0.651224382938888+1.08650224315202i</v>
      </c>
      <c r="EC162" s="223" t="str">
        <f t="shared" ca="1" si="157"/>
        <v>1.11714756955282-0.597127816426882i</v>
      </c>
      <c r="ED162" s="223" t="str">
        <f t="shared" ca="1" si="158"/>
        <v>-0.541592716701771-1.14510158960858i</v>
      </c>
      <c r="EE162" s="223" t="str">
        <f t="shared" ca="1" si="159"/>
        <v>-1.17029695963538+0.484752872685342i</v>
      </c>
      <c r="EF162" s="223" t="str">
        <f t="shared" ca="1" si="160"/>
        <v>0.426745216538112+1.19267298178099i</v>
      </c>
      <c r="EG162" s="223" t="str">
        <f t="shared" ca="1" si="161"/>
        <v>1.21217575024724-0.367709493786957i</v>
      </c>
      <c r="EH162" s="223" t="str">
        <f t="shared" ca="1" si="162"/>
        <v>-0.307787926656514-1.22875828115744i</v>
      </c>
      <c r="EI162" s="223" t="str">
        <f t="shared" ca="1" si="163"/>
        <v>-1.24238062574152+0.247124871452938i</v>
      </c>
      <c r="EJ162" s="223" t="str">
        <f t="shared" ca="1" si="164"/>
        <v>0.185866470788459+1.25300996657854i</v>
      </c>
      <c r="EK162" s="223" t="str">
        <f t="shared" ca="1" si="165"/>
        <v>1.26062069665555-0.12416030151459i</v>
      </c>
      <c r="EL162" s="223" t="str">
        <f t="shared" ca="1" si="166"/>
        <v>-0.0621550192005019-1.26519448105684i</v>
      </c>
      <c r="EM162" s="223" t="str">
        <f t="shared" ca="1" si="167"/>
        <v>-1.26672030113538-2.34636633655269E-13i</v>
      </c>
      <c r="EN162" s="223"/>
      <c r="EO162" s="223"/>
      <c r="EP162" s="223"/>
    </row>
    <row r="163" spans="1:146" ht="15.75" thickBot="1">
      <c r="A163" s="257">
        <f t="shared" si="168"/>
        <v>1.2304687500000007E-3</v>
      </c>
      <c r="B163" s="256">
        <v>63</v>
      </c>
      <c r="C163" s="230">
        <f t="shared" si="169"/>
        <v>12600</v>
      </c>
      <c r="D163" s="229">
        <f t="shared" si="170"/>
        <v>79168.134870462789</v>
      </c>
      <c r="E163" s="229" t="str">
        <f t="shared" si="171"/>
        <v>79168.1348704628i</v>
      </c>
      <c r="F163" s="229" t="str">
        <f t="shared" si="177"/>
        <v>2.74763969684381-0.556616631655325i</v>
      </c>
      <c r="G163" s="229" t="str">
        <f t="shared" si="178"/>
        <v>-0.228832688056724+0.0811160667129137i</v>
      </c>
      <c r="H163" s="229" t="str">
        <f t="shared" si="180"/>
        <v>0.593188266493167+0.04799893161162i</v>
      </c>
      <c r="I163" s="229" t="str">
        <f t="shared" si="174"/>
        <v>-0.350722063914895-0.107880367279239i</v>
      </c>
      <c r="J163" s="255" t="str">
        <f ca="1">IMPRODUCT(1/N_FFT2,BZ100)</f>
        <v>0.0142740615099878+0.000142209763087408i</v>
      </c>
      <c r="K163" s="254" t="str">
        <f t="shared" ca="1" si="175"/>
        <v>-0.00499088667175852-0.0015897670998828i</v>
      </c>
      <c r="N163" s="246">
        <f t="shared" ca="1" si="176"/>
        <v>1.4629487230642229</v>
      </c>
      <c r="O163" s="223">
        <f t="shared" ca="1" si="39"/>
        <v>-1.204051276935777</v>
      </c>
      <c r="P163" s="223" t="str">
        <f t="shared" ca="1" si="40"/>
        <v>-0.0295488975405809+1.20368863920235i</v>
      </c>
      <c r="Q163" s="223" t="str">
        <f t="shared" ca="1" si="41"/>
        <v>1.20260094444149+0.0590799959301996i</v>
      </c>
      <c r="R163" s="223" t="str">
        <f t="shared" ca="1" si="42"/>
        <v>0.0885755067394016-1.20078884783984i</v>
      </c>
      <c r="S163" s="223" t="str">
        <f t="shared" ca="1" si="43"/>
        <v>-1.19825344093664-0.118017662975395i</v>
      </c>
      <c r="T163" s="223" t="str">
        <f t="shared" ca="1" si="44"/>
        <v>-0.147388729784189+1.1949962509662i</v>
      </c>
      <c r="U163" s="223" t="str">
        <f t="shared" ca="1" si="45"/>
        <v>1.19101923993797+0.176671015133369i</v>
      </c>
      <c r="V163" s="223" t="str">
        <f t="shared" ca="1" si="46"/>
        <v>0.205846880469175-1.18632480345468i</v>
      </c>
      <c r="W163" s="223" t="str">
        <f t="shared" ca="1" si="47"/>
        <v>-1.18091576926932-0.234898751341344i</v>
      </c>
      <c r="X163" s="223" t="str">
        <f t="shared" ca="1" si="48"/>
        <v>-0.263809127989136+1.17479539558184i</v>
      </c>
      <c r="Y163" s="223" t="str">
        <f t="shared" ca="1" si="49"/>
        <v>1.16796736907651+0.292560595882568i</v>
      </c>
      <c r="Z163" s="223" t="str">
        <f t="shared" ca="1" si="50"/>
        <v>0.3211358362127-1.16043580270114i</v>
      </c>
      <c r="AA163" s="223" t="str">
        <f t="shared" ca="1" si="51"/>
        <v>-1.15220523318971-0.349517636323145i</v>
      </c>
      <c r="AB163" s="223" t="str">
        <f t="shared" ca="1" si="52"/>
        <v>-0.377688900078772+1.14328061832953i</v>
      </c>
      <c r="AC163" s="223" t="str">
        <f t="shared" ca="1" si="53"/>
        <v>1.13366733397493+0.405632658163574i</v>
      </c>
      <c r="AD163" s="223" t="str">
        <f t="shared" ca="1" si="54"/>
        <v>0.433332078302796-1.12337117080885i</v>
      </c>
      <c r="AE163" s="223" t="str">
        <f t="shared" ca="1" si="55"/>
        <v>-1.11239833085503-0.460770475401376i</v>
      </c>
      <c r="AF163" s="223" t="str">
        <f t="shared" ca="1" si="56"/>
        <v>-0.487931321594892+1.10075542374196i</v>
      </c>
      <c r="AG163" s="223" t="str">
        <f t="shared" ca="1" si="57"/>
        <v>1.08844946272157+0.514798256205098i</v>
      </c>
      <c r="AH163" s="223" t="str">
        <f t="shared" ca="1" si="58"/>
        <v>0.541355095595424-1.07548786044453i</v>
      </c>
      <c r="AI163" s="223" t="str">
        <f t="shared" ca="1" si="59"/>
        <v>-1.06187842449544-0.56758584291873i</v>
      </c>
      <c r="AJ163" s="223" t="str">
        <f t="shared" ca="1" si="60"/>
        <v>-0.593474697753559+1.04762935268968i</v>
      </c>
      <c r="AK163" s="223" t="str">
        <f t="shared" ca="1" si="61"/>
        <v>1.03274922813519+0.619006065622011i</v>
      </c>
      <c r="AL163" s="223" t="str">
        <f t="shared" ca="1" si="62"/>
        <v>0.644164567382667-1.01724701406265i</v>
      </c>
      <c r="AM163" s="223" t="str">
        <f t="shared" ca="1" si="63"/>
        <v>-1.00113204842615-0.668935048494794i</v>
      </c>
      <c r="AN163" s="223" t="str">
        <f t="shared" ca="1" si="64"/>
        <v>-0.693302588146696+0.984414038278492i</v>
      </c>
      <c r="AO163" s="223" t="str">
        <f t="shared" ca="1" si="65"/>
        <v>0.967103053923714+0.717252508243856i</v>
      </c>
      <c r="AP163" s="223" t="str">
        <f t="shared" ca="1" si="66"/>
        <v>0.740770382249841-0.949209522851567i</v>
      </c>
      <c r="AQ163" s="223" t="str">
        <f t="shared" ca="1" si="67"/>
        <v>-0.930744223456078-0.763842043876754i</v>
      </c>
      <c r="AR163" s="223" t="str">
        <f t="shared" ca="1" si="68"/>
        <v>-0.930744223456078-0.763842043876754i</v>
      </c>
      <c r="AS163" s="223" t="str">
        <f t="shared" ca="1" si="69"/>
        <v>0.892143148630648+0.808591417121199i</v>
      </c>
      <c r="AT163" s="223" t="str">
        <f t="shared" ca="1" si="70"/>
        <v>0.830242173389674-0.872030625044709i</v>
      </c>
      <c r="AU163" s="223" t="str">
        <f t="shared" ca="1" si="71"/>
        <v>-0.851392822817574-0.851392822817645i</v>
      </c>
      <c r="AV163" s="223" t="str">
        <f t="shared" ca="1" si="72"/>
        <v>-0.872030625044701+0.830242173389681i</v>
      </c>
      <c r="AW163" s="223" t="str">
        <f t="shared" ca="1" si="73"/>
        <v>0.808591417121214+0.892143148630634i</v>
      </c>
      <c r="AX163" s="223" t="str">
        <f t="shared" ca="1" si="74"/>
        <v>0.911718278543218-0.786453595618245i</v>
      </c>
      <c r="AY163" s="223" t="str">
        <f t="shared" ca="1" si="75"/>
        <v>-0.76384204387667-0.930744223456147i</v>
      </c>
      <c r="AZ163" s="223" t="str">
        <f t="shared" ca="1" si="76"/>
        <v>-0.949209522851555+0.740770382249856i</v>
      </c>
      <c r="BA163" s="223" t="str">
        <f t="shared" ca="1" si="77"/>
        <v>0.717252508243865+0.967103053923708i</v>
      </c>
      <c r="BB163" s="223" t="str">
        <f t="shared" ca="1" si="78"/>
        <v>0.984414038278481-0.69330258814671i</v>
      </c>
      <c r="BC163" s="223" t="str">
        <f t="shared" ca="1" si="79"/>
        <v>-0.668935048494802-1.00113204842615i</v>
      </c>
      <c r="BD163" s="223" t="str">
        <f t="shared" ca="1" si="80"/>
        <v>-1.01724701406264+0.644164567382682i</v>
      </c>
      <c r="BE163" s="223" t="str">
        <f t="shared" ca="1" si="81"/>
        <v>0.619006065622028+1.03274922813518i</v>
      </c>
      <c r="BF163" s="223" t="str">
        <f t="shared" ca="1" si="82"/>
        <v>1.04762935268967-0.593474697753576i</v>
      </c>
      <c r="BG163" s="223" t="str">
        <f t="shared" ca="1" si="83"/>
        <v>-0.567585842918751-1.06187842449543i</v>
      </c>
      <c r="BH163" s="223" t="str">
        <f t="shared" ca="1" si="84"/>
        <v>-1.07548786044452+0.541355095595433i</v>
      </c>
      <c r="BI163" s="223" t="str">
        <f t="shared" ca="1" si="85"/>
        <v>0.514798256205114+1.08844946272156i</v>
      </c>
      <c r="BJ163" s="223" t="str">
        <f t="shared" ca="1" si="86"/>
        <v>1.100755423742-0.487931321594803i</v>
      </c>
      <c r="BK163" s="223" t="str">
        <f t="shared" ca="1" si="87"/>
        <v>-0.460770475401385-1.11239833085503i</v>
      </c>
      <c r="BL163" s="223" t="str">
        <f t="shared" ca="1" si="88"/>
        <v>-1.12337117080885+0.433332078302809i</v>
      </c>
      <c r="BM163" s="223" t="str">
        <f t="shared" ca="1" si="89"/>
        <v>0.405632658163592+1.13366733397492i</v>
      </c>
      <c r="BN163" s="223" t="str">
        <f t="shared" ca="1" si="90"/>
        <v>1.14328061832957-0.377688900078664i</v>
      </c>
      <c r="BO163" s="223" t="str">
        <f t="shared" ca="1" si="91"/>
        <v>-0.349517636323155-1.15220523318971i</v>
      </c>
      <c r="BP163" s="223" t="str">
        <f t="shared" ca="1" si="92"/>
        <v>-1.16043580270114+0.321135836212718i</v>
      </c>
      <c r="BQ163" s="223" t="str">
        <f t="shared" ca="1" si="93"/>
        <v>0.292560595882588+1.16796736907651i</v>
      </c>
      <c r="BR163" s="223" t="str">
        <f t="shared" ca="1" si="94"/>
        <v>1.17479539558184-0.263809127989143i</v>
      </c>
      <c r="BS163" s="223" t="str">
        <f t="shared" ca="1" si="95"/>
        <v>-0.234898751341357-1.18091576926932i</v>
      </c>
      <c r="BT163" s="223" t="str">
        <f t="shared" ca="1" si="96"/>
        <v>-1.18632480345468+0.205846880469194i</v>
      </c>
      <c r="BU163" s="223" t="str">
        <f t="shared" ca="1" si="97"/>
        <v>0.176671015133345+1.19101923993797i</v>
      </c>
      <c r="BV163" s="223" t="str">
        <f t="shared" ca="1" si="98"/>
        <v>1.1949962509662-0.147388729784236i</v>
      </c>
      <c r="BW163" s="223" t="str">
        <f t="shared" ca="1" si="99"/>
        <v>-0.118017662975424-1.19825344093664i</v>
      </c>
      <c r="BX163" s="223" t="str">
        <f t="shared" ca="1" si="100"/>
        <v>-1.20078884783984+0.0885755067393991i</v>
      </c>
      <c r="BY163" s="223" t="str">
        <f t="shared" ca="1" si="101"/>
        <v>0.059079995930149+1.20260094444149i</v>
      </c>
      <c r="BZ163" s="223" t="str">
        <f t="shared" ca="1" si="102"/>
        <v>1.20368863920235-0.0295488975406308i</v>
      </c>
      <c r="CA163" s="223" t="str">
        <f t="shared" ca="1" si="103"/>
        <v>-1.8880376009567E-14-1.20405127693578i</v>
      </c>
      <c r="CB163" s="223" t="str">
        <f t="shared" ca="1" si="104"/>
        <v>-1.20368863920235-0.0295488975408497i</v>
      </c>
      <c r="CC163" s="223" t="str">
        <f t="shared" ca="1" si="105"/>
        <v>-0.0590799959301284+1.20260094444149i</v>
      </c>
      <c r="CD163" s="223" t="str">
        <f t="shared" ca="1" si="106"/>
        <v>1.20078884783987+0.0885755067390031i</v>
      </c>
      <c r="CE163" s="223" t="str">
        <f t="shared" ca="1" si="107"/>
        <v>0.118017662975863-1.1982534409366i</v>
      </c>
      <c r="CF163" s="223" t="str">
        <f t="shared" ca="1" si="108"/>
        <v>-1.19499625096618-0.147388729784335i</v>
      </c>
      <c r="CG163" s="223" t="str">
        <f t="shared" ca="1" si="109"/>
        <v>-0.176671015133189+1.191019239938i</v>
      </c>
      <c r="CH163" s="223" t="str">
        <f t="shared" ca="1" si="110"/>
        <v>1.18632480345477+0.205846880468685i</v>
      </c>
      <c r="CI163" s="223" t="str">
        <f t="shared" ca="1" si="111"/>
        <v>0.23489875134169-1.18091576926925i</v>
      </c>
      <c r="CJ163" s="223" t="str">
        <f t="shared" ca="1" si="112"/>
        <v>-1.17479539558184-0.263809127989124i</v>
      </c>
      <c r="CK163" s="223" t="str">
        <f t="shared" ca="1" si="113"/>
        <v>-0.29256059588232+1.16796736907658i</v>
      </c>
      <c r="CL163" s="223" t="str">
        <f t="shared" ca="1" si="114"/>
        <v>1.16043580270099+0.321135836213259i</v>
      </c>
      <c r="CM163" s="223" t="str">
        <f t="shared" ca="1" si="115"/>
        <v>0.349517636323364-1.15220523318965i</v>
      </c>
      <c r="CN163" s="223" t="str">
        <f t="shared" ca="1" si="116"/>
        <v>-1.14328061832958-0.377688900078645i</v>
      </c>
      <c r="CO163" s="223" t="str">
        <f t="shared" ca="1" si="117"/>
        <v>-0.405632658163219+1.13366733397506i</v>
      </c>
      <c r="CP163" s="223" t="str">
        <f t="shared" ca="1" si="118"/>
        <v>1.12337117080868+0.433332078303236i</v>
      </c>
      <c r="CQ163" s="223" t="str">
        <f t="shared" ca="1" si="119"/>
        <v>0.460770475401477-1.11239833085499i</v>
      </c>
      <c r="CR163" s="223" t="str">
        <f t="shared" ca="1" si="120"/>
        <v>-1.10075542374206-0.48793132159466i</v>
      </c>
      <c r="CS163" s="223" t="str">
        <f t="shared" ca="1" si="121"/>
        <v>-0.514798256204647+1.08844946272178i</v>
      </c>
      <c r="CT163" s="223" t="str">
        <f t="shared" ca="1" si="122"/>
        <v>1.07548786044438+0.541355095595721i</v>
      </c>
      <c r="CU163" s="223" t="str">
        <f t="shared" ca="1" si="123"/>
        <v>0.567585842918718-1.06187842449544i</v>
      </c>
      <c r="CV163" s="223" t="str">
        <f t="shared" ca="1" si="124"/>
        <v>-1.0476293526898-0.59347469775335i</v>
      </c>
      <c r="CW163" s="223" t="str">
        <f t="shared" ca="1" si="125"/>
        <v>-0.619006065622509+1.03274922813489i</v>
      </c>
      <c r="CX163" s="223" t="str">
        <f t="shared" ca="1" si="126"/>
        <v>1.01724701406253+0.64416456738286i</v>
      </c>
      <c r="CY163" s="223" t="str">
        <f t="shared" ca="1" si="127"/>
        <v>0.668935048494665-1.00113204842624i</v>
      </c>
      <c r="CZ163" s="223" t="str">
        <f t="shared" ca="1" si="128"/>
        <v>-0.98441403827871-0.693302588146386i</v>
      </c>
      <c r="DA163" s="223" t="str">
        <f t="shared" ca="1" si="129"/>
        <v>-0.717252508244233+0.967103053923434i</v>
      </c>
      <c r="DB163" s="223" t="str">
        <f t="shared" ca="1" si="130"/>
        <v>0.949209522851509+0.740770382249915i</v>
      </c>
      <c r="DC163" s="223" t="str">
        <f t="shared" ca="1" si="131"/>
        <v>0.763842043876554-0.930744223456242i</v>
      </c>
      <c r="DD163" s="223" t="str">
        <f t="shared" ca="1" si="132"/>
        <v>-0.911718278543544-0.786453595617867i</v>
      </c>
      <c r="DE163" s="223" t="str">
        <f t="shared" ca="1" si="133"/>
        <v>-0.808591417121446+0.892143148630424i</v>
      </c>
      <c r="DF163" s="223" t="str">
        <f t="shared" ca="1" si="134"/>
        <v>0.872030625044722+0.83024217338966i</v>
      </c>
      <c r="DG163" s="223" t="str">
        <f t="shared" ca="1" si="135"/>
        <v>0.85139282281739-0.851392822817829i</v>
      </c>
      <c r="DH163" s="223" t="str">
        <f t="shared" ca="1" si="136"/>
        <v>-0.830242173389268-0.872030625045096i</v>
      </c>
      <c r="DI163" s="223" t="str">
        <f t="shared" ca="1" si="137"/>
        <v>-0.892143148630789+0.808591417121044i</v>
      </c>
      <c r="DJ163" s="223" t="str">
        <f t="shared" ca="1" si="138"/>
        <v>0.786453595618338+0.911718278543139i</v>
      </c>
      <c r="DK163" s="223" t="str">
        <f t="shared" ca="1" si="139"/>
        <v>0.930744223455826-0.763842043877061i</v>
      </c>
      <c r="DL163" s="223" t="str">
        <f t="shared" ca="1" si="140"/>
        <v>-0.740770382249486-0.949209522851843i</v>
      </c>
      <c r="DM163" s="223" t="str">
        <f t="shared" ca="1" si="141"/>
        <v>-0.967103053923777+0.717252508243769i</v>
      </c>
      <c r="DN163" s="223" t="str">
        <f t="shared" ca="1" si="142"/>
        <v>0.693302588146922+0.984414038278332i</v>
      </c>
      <c r="DO163" s="223" t="str">
        <f t="shared" ca="1" si="143"/>
        <v>1.00113204842587-0.668935048495209i</v>
      </c>
      <c r="DP163" s="223" t="str">
        <f t="shared" ca="1" si="144"/>
        <v>-0.644164567382402-1.01724701406282i</v>
      </c>
      <c r="DQ163" s="223" t="str">
        <f t="shared" ca="1" si="145"/>
        <v>-1.03274922813517+0.619006065622043i</v>
      </c>
      <c r="DR163" s="223" t="str">
        <f t="shared" ca="1" si="146"/>
        <v>0.593474697753891+1.04762935268949i</v>
      </c>
      <c r="DS163" s="223" t="str">
        <f t="shared" ca="1" si="147"/>
        <v>1.0618784244957-0.567585842918239i</v>
      </c>
      <c r="DT163" s="223" t="str">
        <f t="shared" ca="1" si="148"/>
        <v>-0.541355095595237-1.07548786044462i</v>
      </c>
      <c r="DU163" s="223" t="str">
        <f t="shared" ca="1" si="149"/>
        <v>-1.08844946272151+0.514798256205224i</v>
      </c>
      <c r="DV163" s="223" t="str">
        <f t="shared" ca="1" si="150"/>
        <v>0.487931321595258+1.1007554237418i</v>
      </c>
      <c r="DW163" s="223" t="str">
        <f t="shared" ca="1" si="151"/>
        <v>1.11239833085521-0.46077047540096i</v>
      </c>
      <c r="DX163" s="223" t="str">
        <f t="shared" ca="1" si="152"/>
        <v>-0.433332078302699-1.12337117080889i</v>
      </c>
      <c r="DY163" s="223" t="str">
        <f t="shared" ca="1" si="153"/>
        <v>-1.13366733397484+0.405632658163836i</v>
      </c>
      <c r="DZ163" s="223" t="str">
        <f t="shared" ca="1" si="154"/>
        <v>0.37768890007925+1.14328061832938i</v>
      </c>
      <c r="EA163" s="223" t="str">
        <f t="shared" ca="1" si="155"/>
        <v>1.15220523318981-0.349517636322813i</v>
      </c>
      <c r="EB163" s="223" t="str">
        <f t="shared" ca="1" si="156"/>
        <v>-0.321135836212736-1.16043580270113i</v>
      </c>
      <c r="EC163" s="223" t="str">
        <f t="shared" ca="1" si="157"/>
        <v>-1.16796736907642+0.292560595882939i</v>
      </c>
      <c r="ED163" s="223" t="str">
        <f t="shared" ca="1" si="158"/>
        <v>0.263809127988594+1.17479539558196i</v>
      </c>
      <c r="EE163" s="223" t="str">
        <f t="shared" ca="1" si="159"/>
        <v>1.18091576926936-0.234898751341142i</v>
      </c>
      <c r="EF163" s="223" t="str">
        <f t="shared" ca="1" si="160"/>
        <v>-0.205846880469313-1.18632480345466i</v>
      </c>
      <c r="EG163" s="223" t="str">
        <f t="shared" ca="1" si="161"/>
        <v>-1.1910192399379+0.176671015133837i</v>
      </c>
      <c r="EH163" s="223" t="str">
        <f t="shared" ca="1" si="162"/>
        <v>0.14738872978378+1.19499625096625i</v>
      </c>
      <c r="EI163" s="223" t="str">
        <f t="shared" ca="1" si="163"/>
        <v>1.19825344093665-0.118017662975306i</v>
      </c>
      <c r="EJ163" s="223" t="str">
        <f t="shared" ca="1" si="164"/>
        <v>-0.0885755067396568-1.20078884783982i</v>
      </c>
      <c r="EK163" s="223" t="str">
        <f t="shared" ca="1" si="165"/>
        <v>-1.20260094444146+0.0590799959307661i</v>
      </c>
      <c r="EL163" s="223" t="str">
        <f t="shared" ca="1" si="166"/>
        <v>0.0295488975402734+1.20368863920236i</v>
      </c>
      <c r="EM163" s="223" t="str">
        <f t="shared" ca="1" si="167"/>
        <v>1.20405127693578-3.77607520191341E-14i</v>
      </c>
      <c r="EN163" s="223"/>
      <c r="EO163" s="223"/>
      <c r="EP163" s="223"/>
    </row>
    <row r="164" spans="1:146" ht="15.75" thickBot="1">
      <c r="A164" s="257">
        <f t="shared" si="168"/>
        <v>1.2500000000000007E-3</v>
      </c>
      <c r="B164" s="256">
        <v>64</v>
      </c>
      <c r="C164" s="230">
        <f t="shared" si="169"/>
        <v>12800</v>
      </c>
      <c r="D164" s="229">
        <f t="shared" si="170"/>
        <v>80424.771931898707</v>
      </c>
      <c r="E164" s="229" t="str">
        <f t="shared" si="171"/>
        <v>80424.7719318987i</v>
      </c>
      <c r="F164" s="229" t="str">
        <f t="shared" si="177"/>
        <v>2.74464004732336-0.563575982947292i</v>
      </c>
      <c r="G164" s="229" t="str">
        <f t="shared" si="178"/>
        <v>-0.228220174234326+0.0821966174906115i</v>
      </c>
      <c r="H164" s="229" t="str">
        <f t="shared" si="180"/>
        <v>0.593511475386922+0.0489642992297822i</v>
      </c>
      <c r="I164" s="229" t="str">
        <f t="shared" si="174"/>
        <v>-0.351037040831467-0.109684870098576i</v>
      </c>
      <c r="J164" s="255" t="str">
        <f ca="1">IMPRODUCT(1/N_FFT2,CA100)</f>
        <v>0.0054799524528852-1.52509371246536E-06i</v>
      </c>
      <c r="K164" s="254" t="str">
        <f t="shared" ca="1" si="175"/>
        <v>-0.0019238335726637-0.000600532508557271i</v>
      </c>
      <c r="N164" s="246">
        <f t="shared" ca="1" si="176"/>
        <v>2.7217551976745176</v>
      </c>
      <c r="O164" s="223">
        <f t="shared" ca="1" si="39"/>
        <v>5.4755197674517544E-2</v>
      </c>
      <c r="P164" s="223" t="str">
        <f t="shared" ca="1" si="40"/>
        <v>-1.91175377472226E-16-0.0547551976745175i</v>
      </c>
      <c r="Q164" s="223" t="str">
        <f t="shared" ca="1" si="41"/>
        <v>-0.0547551976745175-1.76921671876138E-16i</v>
      </c>
      <c r="R164" s="223" t="str">
        <f t="shared" ca="1" si="42"/>
        <v>-1.00624868743727E-17+0.0547551976745175i</v>
      </c>
      <c r="S164" s="223" t="str">
        <f t="shared" ca="1" si="43"/>
        <v>0.0547551976745175-1.81112890597854E-16i</v>
      </c>
      <c r="T164" s="223" t="str">
        <f t="shared" ca="1" si="44"/>
        <v>1.62667966280051E-16-0.0547551976745175i</v>
      </c>
      <c r="U164" s="223" t="str">
        <f t="shared" ca="1" si="45"/>
        <v>-0.0547551976745175-2.01249737487454E-17i</v>
      </c>
      <c r="V164" s="223" t="str">
        <f t="shared" ca="1" si="46"/>
        <v>1.33822764230558E-15+0.0547551976745175i</v>
      </c>
      <c r="W164" s="223" t="str">
        <f t="shared" ca="1" si="47"/>
        <v>0.0547551976745175-1.52940301977781E-15i</v>
      </c>
      <c r="X164" s="223" t="str">
        <f t="shared" ca="1" si="48"/>
        <v>-1.6233136273682E-15-0.0547551976745175i</v>
      </c>
      <c r="Y164" s="223" t="str">
        <f t="shared" ca="1" si="49"/>
        <v>-0.0547551976745175+1.81448900484042E-15i</v>
      </c>
      <c r="Z164" s="223" t="str">
        <f t="shared" ca="1" si="50"/>
        <v>2.00566438231265E-15+0.0547551976745175i</v>
      </c>
      <c r="AA164" s="223" t="str">
        <f t="shared" ca="1" si="51"/>
        <v>0.0547551976745175-2.29410452966671E-15i</v>
      </c>
      <c r="AB164" s="223" t="str">
        <f t="shared" ca="1" si="52"/>
        <v>-2.3880151372571E-15-0.0547551976745175i</v>
      </c>
      <c r="AC164" s="223" t="str">
        <f t="shared" ca="1" si="53"/>
        <v>-0.0547551976745175+2.67645528461117E-15i</v>
      </c>
      <c r="AD164" s="223" t="str">
        <f t="shared" ca="1" si="54"/>
        <v>-2.67646122118159E-15+0.0547551976745175i</v>
      </c>
      <c r="AE164" s="223" t="str">
        <f t="shared" ca="1" si="55"/>
        <v>0.0547551976745175+2.58255061359121E-15i</v>
      </c>
      <c r="AF164" s="223" t="str">
        <f t="shared" ca="1" si="56"/>
        <v>2.29411046623714E-15-0.0547551976745175i</v>
      </c>
      <c r="AG164" s="223" t="str">
        <f t="shared" ca="1" si="57"/>
        <v>-0.0547551976745175-2.20019985864676E-15i</v>
      </c>
      <c r="AH164" s="223" t="str">
        <f t="shared" ca="1" si="58"/>
        <v>-1.91175971129269E-15+0.0547551976745175i</v>
      </c>
      <c r="AI164" s="223" t="str">
        <f t="shared" ca="1" si="59"/>
        <v>0.0547551976745175+1.8178491037023E-15i</v>
      </c>
      <c r="AJ164" s="223" t="str">
        <f t="shared" ca="1" si="60"/>
        <v>1.52940895634824E-15-0.0547551976745175i</v>
      </c>
      <c r="AK164" s="223" t="str">
        <f t="shared" ca="1" si="61"/>
        <v>-0.0547551976745175-1.43549834875785E-15i</v>
      </c>
      <c r="AL164" s="223" t="str">
        <f t="shared" ca="1" si="62"/>
        <v>-1.34158774116747E-15+0.0547551976745175i</v>
      </c>
      <c r="AM164" s="223" t="str">
        <f t="shared" ca="1" si="63"/>
        <v>0.0547551976745175+8.58618054049714E-16i</v>
      </c>
      <c r="AN164" s="223" t="str">
        <f t="shared" ca="1" si="64"/>
        <v>7.64707446459331E-16-0.0547551976745175i</v>
      </c>
      <c r="AO164" s="223" t="str">
        <f t="shared" ca="1" si="65"/>
        <v>-0.0547551976745175-6.70796838868948E-16i</v>
      </c>
      <c r="AP164" s="223" t="str">
        <f t="shared" ca="1" si="66"/>
        <v>-5.76886231278564E-16+0.0547551976745175i</v>
      </c>
      <c r="AQ164" s="223" t="str">
        <f t="shared" ca="1" si="67"/>
        <v>0.0547551976745175+4.82975623688179E-16i</v>
      </c>
      <c r="AR164" s="223" t="str">
        <f t="shared" ca="1" si="68"/>
        <v>0.0547551976745175+4.82975623688179E-16i</v>
      </c>
      <c r="AS164" s="223" t="str">
        <f t="shared" ca="1" si="69"/>
        <v>-0.0547551976745175+9.3904671019957E-17i</v>
      </c>
      <c r="AT164" s="223" t="str">
        <f t="shared" ca="1" si="70"/>
        <v>1.87815278610341E-16+0.0547551976745175i</v>
      </c>
      <c r="AU164" s="223" t="str">
        <f t="shared" ca="1" si="71"/>
        <v>0.0547551976745175-2.81725886200726E-16i</v>
      </c>
      <c r="AV164" s="223" t="str">
        <f t="shared" ca="1" si="72"/>
        <v>-7.64695573318476E-16-0.0547551976745175i</v>
      </c>
      <c r="AW164" s="223" t="str">
        <f t="shared" ca="1" si="73"/>
        <v>-0.0547551976745175+8.58606180908865E-16i</v>
      </c>
      <c r="AX164" s="223" t="str">
        <f t="shared" ca="1" si="74"/>
        <v>9.52516788499248E-16+0.0547551976745175i</v>
      </c>
      <c r="AY164" s="223" t="str">
        <f t="shared" ca="1" si="75"/>
        <v>0.0547551976745175-1.04642739608963E-15i</v>
      </c>
      <c r="AZ164" s="223" t="str">
        <f t="shared" ca="1" si="76"/>
        <v>-1.52939708320738E-15-0.0547551976745175i</v>
      </c>
      <c r="BA164" s="223" t="str">
        <f t="shared" ca="1" si="77"/>
        <v>-0.0547551976745175+1.62330769079777E-15i</v>
      </c>
      <c r="BB164" s="223" t="str">
        <f t="shared" ca="1" si="78"/>
        <v>1.71721829838815E-15+0.0547551976745175i</v>
      </c>
      <c r="BC164" s="223" t="str">
        <f t="shared" ca="1" si="79"/>
        <v>0.0547551976745175-1.81112890597854E-15i</v>
      </c>
      <c r="BD164" s="223" t="str">
        <f t="shared" ca="1" si="80"/>
        <v>-1.90503951356892E-15-0.0547551976745175i</v>
      </c>
      <c r="BE164" s="223" t="str">
        <f t="shared" ca="1" si="81"/>
        <v>-0.0547551976745175+2.38800920068667E-15i</v>
      </c>
      <c r="BF164" s="223" t="str">
        <f t="shared" ca="1" si="82"/>
        <v>2.87097888780442E-15+0.0547551976745175i</v>
      </c>
      <c r="BG164" s="223" t="str">
        <f t="shared" ca="1" si="83"/>
        <v>0.0547551976745175+2.87099669751571E-15i</v>
      </c>
      <c r="BH164" s="223" t="str">
        <f t="shared" ca="1" si="84"/>
        <v>2.38802701039796E-15-0.0547551976745175i</v>
      </c>
      <c r="BI164" s="223" t="str">
        <f t="shared" ca="1" si="85"/>
        <v>-0.0547551976745175-2.68317548233494E-15i</v>
      </c>
      <c r="BJ164" s="223" t="str">
        <f t="shared" ca="1" si="86"/>
        <v>-2.20020579521718E-15+0.0547551976745175i</v>
      </c>
      <c r="BK164" s="223" t="str">
        <f t="shared" ca="1" si="87"/>
        <v>0.0547551976745175+1.71723610809943E-15i</v>
      </c>
      <c r="BL164" s="223" t="str">
        <f t="shared" ca="1" si="88"/>
        <v>2.01238458003642E-15-0.0547551976745175i</v>
      </c>
      <c r="BM164" s="223" t="str">
        <f t="shared" ca="1" si="89"/>
        <v>-0.0547551976745175-1.52941489291867E-15i</v>
      </c>
      <c r="BN164" s="223" t="str">
        <f t="shared" ca="1" si="90"/>
        <v>-1.82456336485565E-15+0.0547551976745175i</v>
      </c>
      <c r="BO164" s="223" t="str">
        <f t="shared" ca="1" si="91"/>
        <v>0.0547551976745175+1.3415936777379E-15i</v>
      </c>
      <c r="BP164" s="223" t="str">
        <f t="shared" ca="1" si="92"/>
        <v>8.58623990620144E-16-0.0547551976745175i</v>
      </c>
      <c r="BQ164" s="223" t="str">
        <f t="shared" ca="1" si="93"/>
        <v>-0.0547551976745175-1.15377246255713E-15i</v>
      </c>
      <c r="BR164" s="223" t="str">
        <f t="shared" ca="1" si="94"/>
        <v>-6.70802775439378E-16+0.0547551976745175i</v>
      </c>
      <c r="BS164" s="223" t="str">
        <f t="shared" ca="1" si="95"/>
        <v>0.0547551976745175+9.65951247376357E-16i</v>
      </c>
      <c r="BT164" s="223" t="str">
        <f t="shared" ca="1" si="96"/>
        <v>4.82981560258607E-16-0.0547551976745175i</v>
      </c>
      <c r="BU164" s="223" t="str">
        <f t="shared" ca="1" si="97"/>
        <v>-0.0547551976745175-1.1873140854717E-20i</v>
      </c>
      <c r="BV164" s="223" t="str">
        <f t="shared" ca="1" si="98"/>
        <v>-2.95160345077838E-16+0.0547551976745175i</v>
      </c>
      <c r="BW164" s="223" t="str">
        <f t="shared" ca="1" si="99"/>
        <v>0.0547551976745175-1.87809342039914E-16i</v>
      </c>
      <c r="BX164" s="223" t="str">
        <f t="shared" ca="1" si="100"/>
        <v>-6.70779029157668E-16-0.0547551976745175i</v>
      </c>
      <c r="BY164" s="223" t="str">
        <f t="shared" ca="1" si="101"/>
        <v>-0.0547551976745175+3.75630557220683E-16i</v>
      </c>
      <c r="BZ164" s="223" t="str">
        <f t="shared" ca="1" si="102"/>
        <v>8.58600244338435E-16+0.0547551976745175i</v>
      </c>
      <c r="CA164" s="223" t="str">
        <f t="shared" ca="1" si="103"/>
        <v>0.0547551976745175+2.12238566811312E-14i</v>
      </c>
      <c r="CB164" s="223" t="str">
        <f t="shared" ca="1" si="104"/>
        <v>1.52940598806302E-14-0.0547551976745175i</v>
      </c>
      <c r="CC164" s="223" t="str">
        <f t="shared" ca="1" si="105"/>
        <v>-0.0547551976745175-9.36426308012934E-15i</v>
      </c>
      <c r="CD164" s="223" t="str">
        <f t="shared" ca="1" si="106"/>
        <v>-4.21258443868317E-15+0.0547551976745175i</v>
      </c>
      <c r="CE164" s="223" t="str">
        <f t="shared" ca="1" si="107"/>
        <v>0.0547551976745175-1.71721236181772E-15i</v>
      </c>
      <c r="CF164" s="223" t="str">
        <f t="shared" ca="1" si="108"/>
        <v>-7.64700916231865E-15-0.0547551976745175i</v>
      </c>
      <c r="CG164" s="223" t="str">
        <f t="shared" ca="1" si="109"/>
        <v>-0.0547551976745175+1.27986878037648E-14i</v>
      </c>
      <c r="CH164" s="223" t="str">
        <f t="shared" ca="1" si="110"/>
        <v>1.87284846042657E-14+0.0547551976745175i</v>
      </c>
      <c r="CI164" s="223" t="str">
        <f t="shared" ca="1" si="111"/>
        <v>0.0547551976745175-2.46582814047666E-14i</v>
      </c>
      <c r="CJ164" s="223" t="str">
        <f t="shared" ca="1" si="112"/>
        <v>2.46583110876187E-14-0.0547551976745175i</v>
      </c>
      <c r="CK164" s="223" t="str">
        <f t="shared" ca="1" si="113"/>
        <v>-0.0547551976745175-1.95066324461725E-14i</v>
      </c>
      <c r="CL164" s="223" t="str">
        <f t="shared" ca="1" si="114"/>
        <v>-1.35768356456717E-14+0.0547551976745175i</v>
      </c>
      <c r="CM164" s="223" t="str">
        <f t="shared" ca="1" si="115"/>
        <v>0.0547551976745175+7.64703884517077E-15i</v>
      </c>
      <c r="CN164" s="223" t="str">
        <f t="shared" ca="1" si="116"/>
        <v>2.49536020372459E-15-0.0547551976745175i</v>
      </c>
      <c r="CO164" s="223" t="str">
        <f t="shared" ca="1" si="117"/>
        <v>-0.0547551976745175+3.4344365967763E-15i</v>
      </c>
      <c r="CP164" s="223" t="str">
        <f t="shared" ca="1" si="118"/>
        <v>9.36423339727722E-15+0.0547551976745175i</v>
      </c>
      <c r="CQ164" s="223" t="str">
        <f t="shared" ca="1" si="119"/>
        <v>0.0547551976745175-1.45159120387234E-14i</v>
      </c>
      <c r="CR164" s="223" t="str">
        <f t="shared" ca="1" si="120"/>
        <v>-2.04457088392242E-14-0.0547551976745175i</v>
      </c>
      <c r="CS164" s="223" t="str">
        <f t="shared" ca="1" si="121"/>
        <v>-0.0547551976745175+2.55973874806704E-14i</v>
      </c>
      <c r="CT164" s="223" t="str">
        <f t="shared" ca="1" si="122"/>
        <v>-2.29410868526601E-14+0.0547551976745175i</v>
      </c>
      <c r="CU164" s="223" t="str">
        <f t="shared" ca="1" si="123"/>
        <v>0.0547551976745175+1.70112900521592E-14i</v>
      </c>
      <c r="CV164" s="223" t="str">
        <f t="shared" ca="1" si="124"/>
        <v>1.10814932516583E-14-0.0547551976745175i</v>
      </c>
      <c r="CW164" s="223" t="str">
        <f t="shared" ca="1" si="125"/>
        <v>-0.0547551976745175-6.70793276926694E-15i</v>
      </c>
      <c r="CX164" s="223" t="str">
        <f t="shared" ca="1" si="126"/>
        <v>-7.78135968766015E-16+0.0547551976745175i</v>
      </c>
      <c r="CY164" s="223" t="str">
        <f t="shared" ca="1" si="127"/>
        <v>0.0547551976745175-5.15166083173488E-15i</v>
      </c>
      <c r="CZ164" s="223" t="str">
        <f t="shared" ca="1" si="128"/>
        <v>-1.10814576322358E-14-0.0547551976745175i</v>
      </c>
      <c r="DA164" s="223" t="str">
        <f t="shared" ca="1" si="129"/>
        <v>-0.0547551976745175+1.70112544327367E-14i</v>
      </c>
      <c r="DB164" s="223" t="str">
        <f t="shared" ca="1" si="130"/>
        <v>2.29410512332376E-14+0.0547551976745175i</v>
      </c>
      <c r="DC164" s="223" t="str">
        <f t="shared" ca="1" si="131"/>
        <v>0.0547551976745175+2.71536594182025E-14i</v>
      </c>
      <c r="DD164" s="223" t="str">
        <f t="shared" ca="1" si="132"/>
        <v>2.12238626177016E-14-0.0547551976745175i</v>
      </c>
      <c r="DE164" s="223" t="str">
        <f t="shared" ca="1" si="133"/>
        <v>-0.0547551976745175-1.52940658172007E-14i</v>
      </c>
      <c r="DF164" s="223" t="str">
        <f t="shared" ca="1" si="134"/>
        <v>-9.36426901669976E-15+0.0547551976745175i</v>
      </c>
      <c r="DG164" s="223" t="str">
        <f t="shared" ca="1" si="135"/>
        <v>0.0547551976745175+3.43447221619887E-15i</v>
      </c>
      <c r="DH164" s="223" t="str">
        <f t="shared" ca="1" si="136"/>
        <v>-9.39088266192559E-16-0.0547551976745175i</v>
      </c>
      <c r="DI164" s="223" t="str">
        <f t="shared" ca="1" si="137"/>
        <v>-0.0547551976745175+6.86888506669344E-15i</v>
      </c>
      <c r="DJ164" s="223" t="str">
        <f t="shared" ca="1" si="138"/>
        <v>1.27986818671944E-14+0.0547551976745175i</v>
      </c>
      <c r="DK164" s="223" t="str">
        <f t="shared" ca="1" si="139"/>
        <v>0.0547551976745175-1.87284786676953E-14i</v>
      </c>
      <c r="DL164" s="223" t="str">
        <f t="shared" ca="1" si="140"/>
        <v>-2.46582754681962E-14-0.0547551976745175i</v>
      </c>
      <c r="DM164" s="223" t="str">
        <f t="shared" ca="1" si="141"/>
        <v>-0.0547551976745175-2.54364351832439E-14i</v>
      </c>
      <c r="DN164" s="223" t="str">
        <f t="shared" ca="1" si="142"/>
        <v>-1.9506638382743E-14+0.0547551976745175i</v>
      </c>
      <c r="DO164" s="223" t="str">
        <f t="shared" ca="1" si="143"/>
        <v>0.0547551976745175+1.35768415822421E-14i</v>
      </c>
      <c r="DP164" s="223" t="str">
        <f t="shared" ca="1" si="144"/>
        <v>7.64704478174119E-15-0.0547551976745175i</v>
      </c>
      <c r="DQ164" s="223" t="str">
        <f t="shared" ca="1" si="145"/>
        <v>-0.0547551976745175-1.71724798124029E-15i</v>
      </c>
      <c r="DR164" s="223" t="str">
        <f t="shared" ca="1" si="146"/>
        <v>2.65631250115114E-15+0.0547551976745175i</v>
      </c>
      <c r="DS164" s="223" t="str">
        <f t="shared" ca="1" si="147"/>
        <v>0.0547551976745175-8.58610930165201E-15i</v>
      </c>
      <c r="DT164" s="223" t="str">
        <f t="shared" ca="1" si="148"/>
        <v>-1.45159061021529E-14-0.0547551976745175i</v>
      </c>
      <c r="DU164" s="223" t="str">
        <f t="shared" ca="1" si="149"/>
        <v>-0.0547551976745175+2.04457029026538E-14i</v>
      </c>
      <c r="DV164" s="223" t="str">
        <f t="shared" ca="1" si="150"/>
        <v>2.63754997031547E-14+0.0547551976745175i</v>
      </c>
      <c r="DW164" s="223" t="str">
        <f t="shared" ca="1" si="151"/>
        <v>0.0547551976745175+2.37192109482853E-14i</v>
      </c>
      <c r="DX164" s="223" t="str">
        <f t="shared" ca="1" si="152"/>
        <v>1.77894141477844E-14-0.0547551976745175i</v>
      </c>
      <c r="DY164" s="223" t="str">
        <f t="shared" ca="1" si="153"/>
        <v>-0.0547551976745175-1.18596173472835E-14i</v>
      </c>
      <c r="DZ164" s="223" t="str">
        <f t="shared" ca="1" si="154"/>
        <v>-5.92982054678262E-15+0.0547551976745175i</v>
      </c>
      <c r="EA164" s="223" t="str">
        <f t="shared" ca="1" si="155"/>
        <v>0.0547551976745175+2.37462817094341E-20i</v>
      </c>
      <c r="EB164" s="223" t="str">
        <f t="shared" ca="1" si="156"/>
        <v>-5.9297730542192E-15-0.0547551976745175i</v>
      </c>
      <c r="EC164" s="223" t="str">
        <f t="shared" ca="1" si="157"/>
        <v>-0.0547551976745175+1.03033335366106E-14i</v>
      </c>
      <c r="ED164" s="223" t="str">
        <f t="shared" ca="1" si="158"/>
        <v>1.62331303371115E-14+0.0547551976745175i</v>
      </c>
      <c r="EE164" s="223" t="str">
        <f t="shared" ca="1" si="159"/>
        <v>0.0547551976745175-2.21629271376124E-14i</v>
      </c>
      <c r="EF164" s="223" t="str">
        <f t="shared" ca="1" si="160"/>
        <v>2.63755471957182E-14-0.0547551976745175i</v>
      </c>
      <c r="EG164" s="223" t="str">
        <f t="shared" ca="1" si="161"/>
        <v>-0.0547551976745175-2.04457503952172E-14i</v>
      </c>
      <c r="EH164" s="223" t="str">
        <f t="shared" ca="1" si="162"/>
        <v>-1.60721899128258E-14+0.0547551976745175i</v>
      </c>
      <c r="EI164" s="223" t="str">
        <f t="shared" ca="1" si="163"/>
        <v>0.0547551976745175+1.01423931123249E-14i</v>
      </c>
      <c r="EJ164" s="223" t="str">
        <f t="shared" ca="1" si="164"/>
        <v>4.21259631182403E-15-0.0547551976745175i</v>
      </c>
      <c r="EK164" s="223" t="str">
        <f t="shared" ca="1" si="165"/>
        <v>-0.0547551976745175+1.71720048867687E-15i</v>
      </c>
      <c r="EL164" s="223" t="str">
        <f t="shared" ca="1" si="166"/>
        <v>7.64699728917777E-15+0.0547551976745175i</v>
      </c>
      <c r="EM164" s="223" t="str">
        <f t="shared" ca="1" si="167"/>
        <v>0.0547551976745175-1.20205577715692E-14i</v>
      </c>
      <c r="EN164" s="223"/>
      <c r="EO164" s="223"/>
      <c r="EP164" s="223"/>
    </row>
    <row r="165" spans="1:146" ht="15.75" thickBot="1">
      <c r="A165" s="257">
        <f t="shared" ref="A165:A228" si="181">A164+Div_Nt_load2</f>
        <v>1.2695312500000007E-3</v>
      </c>
      <c r="B165" s="256">
        <v>65</v>
      </c>
      <c r="C165" s="230">
        <f t="shared" ref="C165:C228" si="182">C164+1/time_load2</f>
        <v>13000</v>
      </c>
      <c r="D165" s="229">
        <f t="shared" si="170"/>
        <v>81681.408993334626</v>
      </c>
      <c r="E165" s="229" t="str">
        <f t="shared" si="171"/>
        <v>81681.4089933346i</v>
      </c>
      <c r="F165" s="229" t="str">
        <f t="shared" ref="F165:F196" si="183">IF(freq_ratio2&gt;1,IMPRODUCT(Kth_2/(2/rload2-Kfeed2/Gdc_ccm2),IMDIV(COMPLEX(1,Rc_2*Coutput2*microF2*miliOhm2*D165),IMSUM(1,IMPRODUCT(E165,1/omega1_2),IMPRODUCT(E165,E165,1/omega2_2),IMPRODUCT(E165,E165,E165,1/omega3_2)))),IMPRODUCT(Kth_2/(2/rload2-Kfeed2/Gdc_dcm2),(IMDIV(COMPLEX(1,Rc_2*Coutput2*microF2*miliOhm2*D165),IMSUM(1,IMDIV(E165,omegat2),IMDIV(IMPRODUCT(E165,E165),omegapole0^2*(1-2*Gdc_dcm2/(Kfeed2*rload2))))))))</f>
        <v>2.74160085329875-0.570529725077438i</v>
      </c>
      <c r="G165" s="229" t="str">
        <f t="shared" ref="G165:G196" si="184">IMPRODUCT(IMPRODUCT(-currentransferratio2*RFB_2/(Rfeedforward2),IMDIV(COMPLEX(1,(Rfeedforward2*kiliOhm2+q_Rz_Cz_2*Rzero2)*q_Rz_Cz_2*Czero2*nanoF2*D165),IMPRODUCT(COMPLEX(1,q_Rz_Cz_2*Rzero2*Czero2*nanoF2*D165),COMPLEX(1,D165/(2*PI()*F_roll2*kilihertz2))))),IMSUM(feedtype2,IMDIV(COMPLEX(1,Rvolt2*Cvolt2*nanoF2*kiliOhm2*D165),IMPRODUCT(Rupper2*kiliOhm2*(Cvolt2*nanoF2+Cforward2*picoF2),COMPLEX(1,Rvolt2*Cvolt2*Cforward2*picoF2*nanoF2*kiliOhm2*D165/(Cvolt2*nanoF2+Cforward2*picoF2)),E165))))</f>
        <v>-0.227599856706009+0.0832719136541067i</v>
      </c>
      <c r="H165" s="229" t="str">
        <f t="shared" si="180"/>
        <v>0.593839266643638+0.0499228137917584i</v>
      </c>
      <c r="I165" s="229" t="str">
        <f t="shared" si="174"/>
        <v>-0.351358297091004-0.111490287107494i</v>
      </c>
      <c r="J165" s="255" t="str">
        <f ca="1">IMPRODUCT(1/N_FFT2,CB100)</f>
        <v>-0.00342233729456161-0.000142210359370747i</v>
      </c>
      <c r="K165" s="254" t="str">
        <f t="shared" ca="1" si="175"/>
        <v>0.0011866115300923+0.000431524157246564i</v>
      </c>
      <c r="N165" s="246">
        <f t="shared" ref="N165:N228" ca="1" si="185">Ioutput2+O165</f>
        <v>3.8713313755427756</v>
      </c>
      <c r="O165" s="223">
        <f t="shared" ref="O165:O228" ca="1" si="186">I_step2*(th_2/time_load2-0.5)+2*I_step2*(th_2/time_load2)*SUMPRODUCT((SIN(ROW(INDIRECT(1&amp;":"&amp;N_FFT2))*PI()*th_2/time_load2)/(ROW(INDIRECT(1&amp;":"&amp;N_FFT2))*PI()*th_2/time_load2))*(SIN(ROW(INDIRECT(1&amp;":"&amp;N_FFT2))*PI()*transient2/time_load2)/(ROW(INDIRECT(1&amp;":"&amp;N_FFT2))*PI()*transient2/time_load2))*COS(ROW(INDIRECT(1&amp;":"&amp;N_FFT2))*2*PI()*Div_Nt_load2*B165/time_load2-ROW(INDIRECT(1&amp;":"&amp;N_FFT2))*PI()*(time_load2-transient2)/time_load2))</f>
        <v>1.2043313755427758</v>
      </c>
      <c r="P165" s="223" t="str">
        <f t="shared" ref="P165:P228" ca="1" si="187">IMPRODUCT(O165,IMEXP(COMPLEX(0,-2*PI()*1*B165/Nt_load2)))</f>
        <v>-0.0295557715045124-1.20396865344889i</v>
      </c>
      <c r="Q165" s="223" t="str">
        <f t="shared" ref="Q165:Q228" ca="1" si="188">IMPRODUCT(O165,IMEXP(COMPLEX(0,-2*PI()*2*B165/Nt_load2)))</f>
        <v>-1.20288070565745+0.0590937397174197i</v>
      </c>
      <c r="R165" s="223" t="str">
        <f t="shared" ref="R165:R228" ca="1" si="189">IMPRODUCT(O165,IMEXP(COMPLEX(0,-2*PI()*3*B165/Nt_load2)))</f>
        <v>0.088596112071191+1.20106818750753i</v>
      </c>
      <c r="S165" s="223" t="str">
        <f t="shared" ref="S165:S228" ca="1" si="190">IMPRODUCT(O165,IMEXP(COMPLEX(0,-2*PI()*4*B165/Nt_load2)))</f>
        <v>1.19853219079229-0.118045117439872i</v>
      </c>
      <c r="T165" s="223" t="str">
        <f t="shared" ref="T165:T228" ca="1" si="191">IMPRODUCT(O165,IMEXP(COMPLEX(0,-2*PI()*5*B165/Nt_load2)))</f>
        <v>-0.147423016843787-1.19527424310132i</v>
      </c>
      <c r="U165" s="223" t="str">
        <f t="shared" ref="U165:U228" ca="1" si="192">IMPRODUCT(O165,IMEXP(COMPLEX(0,-2*PI()*6*B165/Nt_load2)))</f>
        <v>-1.19129630690049+0.176712114134869i</v>
      </c>
      <c r="V165" s="223" t="str">
        <f t="shared" ref="V165:V228" ca="1" si="193">IMPRODUCT(O165,IMEXP(COMPLEX(0,-2*PI()*7*B165/Nt_load2)))</f>
        <v>0.205894766656123+1.18660077834981i</v>
      </c>
      <c r="W165" s="223" t="str">
        <f t="shared" ref="W165:W228" ca="1" si="194">IMPRODUCT(O165,IMEXP(COMPLEX(0,-2*PI()*8*B165/Nt_load2)))</f>
        <v>1.18119048586014-0.234953395868726i</v>
      </c>
      <c r="X165" s="223" t="str">
        <f t="shared" ref="X165:X228" ca="1" si="195">IMPRODUCT(O165,IMEXP(COMPLEX(0,-2*PI()*9*B165/Nt_load2)))</f>
        <v>-0.263870497941249-1.17506868838932i</v>
      </c>
      <c r="Y165" s="223" t="str">
        <f t="shared" ref="Y165:Y228" ca="1" si="196">IMPRODUCT(O165,IMEXP(COMPLEX(0,-2*PI()*10*B165/Nt_load2)))</f>
        <v>-1.16823907347926+0.292628654292564i</v>
      </c>
      <c r="Z165" s="223" t="str">
        <f t="shared" ref="Z165:Z228" ca="1" si="197">IMPRODUCT(O165,IMEXP(COMPLEX(0,-2*PI()*11*B165/Nt_load2)))</f>
        <v>0.321210542084511+1.16070575503464i</v>
      </c>
      <c r="AA165" s="223" t="str">
        <f t="shared" ref="AA165:AA228" ca="1" si="198">IMPRODUCT(O165,IMEXP(COMPLEX(0,-2*PI()*12*B165/Nt_load2)))</f>
        <v>1.15247327084474-0.349598944656856i</v>
      </c>
      <c r="AB165" s="223" t="str">
        <f t="shared" ref="AB165:AB228" ca="1" si="199">IMPRODUCT(O165,IMEXP(COMPLEX(0,-2*PI()*13*B165/Nt_load2)))</f>
        <v>-0.377776761897284-1.14354657985023i</v>
      </c>
      <c r="AC165" s="223" t="str">
        <f t="shared" ref="AC165:AC228" ca="1" si="200">IMPRODUCT(O165,IMEXP(COMPLEX(0,-2*PI()*14*B165/Nt_load2)))</f>
        <v>-1.13393105915602+0.405727020542215i</v>
      </c>
      <c r="AD165" s="223" t="str">
        <f t="shared" ref="AD165:AD228" ca="1" si="201">IMPRODUCT(O165,IMEXP(COMPLEX(0,-2*PI()*15*B165/Nt_load2)))</f>
        <v>0.433432884401196+1.12363250079215i</v>
      </c>
      <c r="AE165" s="223" t="str">
        <f t="shared" ref="AE165:AE228" ca="1" si="202">IMPRODUCT(O165,IMEXP(COMPLEX(0,-2*PI()*16*B165/Nt_load2)))</f>
        <v>1.11265710822512-0.460877664497712i</v>
      </c>
      <c r="AF165" s="223" t="str">
        <f t="shared" ref="AF165:AF228" ca="1" si="203">IMPRODUCT(O165,IMEXP(COMPLEX(0,-2*PI()*17*B165/Nt_load2)))</f>
        <v>-0.488044829122351-1.10101149262108i</v>
      </c>
      <c r="AG165" s="223" t="str">
        <f t="shared" ref="AG165:AG228" ca="1" si="204">IMPRODUCT(O165,IMEXP(COMPLEX(0,-2*PI()*18*B165/Nt_load2)))</f>
        <v>-1.0887026688633+0.514918013791207i</v>
      </c>
      <c r="AH165" s="223" t="str">
        <f t="shared" ref="AH165:AH228" ca="1" si="205">IMPRODUCT(O165,IMEXP(COMPLEX(0,-2*PI()*19*B165/Nt_load2)))</f>
        <v>0.541481031102579+1.07573805132701i</v>
      </c>
      <c r="AI165" s="223" t="str">
        <f t="shared" ref="AI165:AI228" ca="1" si="206">IMPRODUCT(O165,IMEXP(COMPLEX(0,-2*PI()*20*B165/Nt_load2)))</f>
        <v>1.0621254494131-0.567717880487989i</v>
      </c>
      <c r="AJ165" s="223" t="str">
        <f t="shared" ref="AJ165:AJ228" ca="1" si="207">IMPRODUCT(O165,IMEXP(COMPLEX(0,-2*PI()*21*B165/Nt_load2)))</f>
        <v>-0.593612757850641-1.04787306284383i</v>
      </c>
      <c r="AK165" s="223" t="str">
        <f t="shared" ref="AK165:AK228" ca="1" si="208">IMPRODUCT(O165,IMEXP(COMPLEX(0,-2*PI()*22*B165/Nt_load2)))</f>
        <v>-1.032989476724+0.61915006508457i</v>
      </c>
      <c r="AL165" s="223" t="str">
        <f t="shared" ref="AL165:AL228" ca="1" si="209">IMPRODUCT(O165,IMEXP(COMPLEX(0,-2*PI()*23*B165/Nt_load2)))</f>
        <v>0.644314419470702+1.01748365636942i</v>
      </c>
      <c r="AM165" s="223" t="str">
        <f t="shared" ref="AM165:AM228" ca="1" si="210">IMPRODUCT(O165,IMEXP(COMPLEX(0,-2*PI()*24*B165/Nt_load2)))</f>
        <v>1.00136494190634-0.669090662943114i</v>
      </c>
      <c r="AN165" s="223" t="str">
        <f t="shared" ref="AN165:AN228" ca="1" si="211">IMPRODUCT(O165,IMEXP(COMPLEX(0,-2*PI()*25*B165/Nt_load2)))</f>
        <v>-0.69346387121908-0.98464304264571i</v>
      </c>
      <c r="AO165" s="223" t="str">
        <f t="shared" ref="AO165:AO228" ca="1" si="212">IMPRODUCT(O165,IMEXP(COMPLEX(0,-2*PI()*26*B165/Nt_load2)))</f>
        <v>-0.967328031234429+0.717419362789211i</v>
      </c>
      <c r="AP165" s="223" t="str">
        <f t="shared" ref="AP165:AP228" ca="1" si="213">IMPRODUCT(O165,IMEXP(COMPLEX(0,-2*PI()*27*B165/Nt_load2)))</f>
        <v>0.740942707761332+0.949430337587787i</v>
      </c>
      <c r="AQ165" s="223" t="str">
        <f t="shared" ref="AQ165:AQ228" ca="1" si="214">IMPRODUCT(O165,IMEXP(COMPLEX(0,-2*PI()*28*B165/Nt_load2)))</f>
        <v>0.930960742607268-0.764019736551928i</v>
      </c>
      <c r="AR165" s="223" t="str">
        <f t="shared" ref="AR165:AR228" ca="1" si="215">IMPRODUCT(O165,IMEXP(COMPLEX(0,-2*PI()*28*B165/Nt_load2)))</f>
        <v>0.930960742607268-0.764019736551928i</v>
      </c>
      <c r="AS165" s="223" t="str">
        <f t="shared" ref="AS165:AS228" ca="1" si="216">IMPRODUCT(O165,IMEXP(COMPLEX(0,-2*PI()*30*B165/Nt_load2)))</f>
        <v>-0.89235068800871+0.808779519848973i</v>
      </c>
      <c r="AT165" s="223" t="str">
        <f t="shared" ref="AT165:AT228" ca="1" si="217">IMPRODUCT(O165,IMEXP(COMPLEX(0,-2*PI()*31*B165/Nt_load2)))</f>
        <v>0.83043531273573+0.872233485643761i</v>
      </c>
      <c r="AU165" s="223" t="str">
        <f t="shared" ref="AU165:AU228" ca="1" si="218">IMPRODUCT(O165,IMEXP(COMPLEX(0,-2*PI()*32*B165/Nt_load2)))</f>
        <v>0.851590882442054-0.851590882441985i</v>
      </c>
      <c r="AV165" s="223" t="str">
        <f t="shared" ref="AV165:AV228" ca="1" si="219">IMPRODUCT(O165,IMEXP(COMPLEX(0,-2*PI()*33*B165/Nt_load2)))</f>
        <v>-0.872233485643777-0.830435312735713i</v>
      </c>
      <c r="AW165" s="223" t="str">
        <f t="shared" ref="AW165:AW228" ca="1" si="220">IMPRODUCT(O165,IMEXP(COMPLEX(0,-2*PI()*34*B165/Nt_load2)))</f>
        <v>-0.808779519848956+0.892350688008726i</v>
      </c>
      <c r="AX165" s="223" t="str">
        <f t="shared" ref="AX165:AX228" ca="1" si="221">IMPRODUCT(O165,IMEXP(COMPLEX(0,-2*PI()*35*B165/Nt_load2)))</f>
        <v>0.91193037168628+0.786636548421745i</v>
      </c>
      <c r="AY165" s="223" t="str">
        <f t="shared" ref="AY165:AY228" ca="1" si="222">IMPRODUCT(O165,IMEXP(COMPLEX(0,-2*PI()*36*B165/Nt_load2)))</f>
        <v>0.76401973655191-0.930960742607283i</v>
      </c>
      <c r="AZ165" s="223" t="str">
        <f t="shared" ref="AZ165:AZ228" ca="1" si="223">IMPRODUCT(O165,IMEXP(COMPLEX(0,-2*PI()*37*B165/Nt_load2)))</f>
        <v>-0.949430337587802-0.740942707761313i</v>
      </c>
      <c r="BA165" s="223" t="str">
        <f t="shared" ref="BA165:BA228" ca="1" si="224">IMPRODUCT(O165,IMEXP(COMPLEX(0,-2*PI()*38*B165/Nt_load2)))</f>
        <v>-0.717419362789289+0.967328031234371i</v>
      </c>
      <c r="BB165" s="223" t="str">
        <f t="shared" ref="BB165:BB228" ca="1" si="225">IMPRODUCT(O165,IMEXP(COMPLEX(0,-2*PI()*39*B165/Nt_load2)))</f>
        <v>0.984643042645723+0.693463871219062i</v>
      </c>
      <c r="BC165" s="223" t="str">
        <f t="shared" ref="BC165:BC228" ca="1" si="226">IMPRODUCT(O165,IMEXP(COMPLEX(0,-2*PI()*40*B165/Nt_load2)))</f>
        <v>0.669090662943095-1.00136494190636i</v>
      </c>
      <c r="BD165" s="223" t="str">
        <f t="shared" ref="BD165:BD228" ca="1" si="227">IMPRODUCT(O165,IMEXP(COMPLEX(0,-2*PI()*41*B165/Nt_load2)))</f>
        <v>-1.01748365636937-0.644314419470784i</v>
      </c>
      <c r="BE165" s="223" t="str">
        <f t="shared" ref="BE165:BE228" ca="1" si="228">IMPRODUCT(O165,IMEXP(COMPLEX(0,-2*PI()*42*B165/Nt_load2)))</f>
        <v>-0.619150065084542+1.03298947672402i</v>
      </c>
      <c r="BF165" s="223" t="str">
        <f t="shared" ref="BF165:BF228" ca="1" si="229">IMPRODUCT(O165,IMEXP(COMPLEX(0,-2*PI()*43*B165/Nt_load2)))</f>
        <v>1.04787306284384+0.59361275785062i</v>
      </c>
      <c r="BG165" s="223" t="str">
        <f t="shared" ref="BG165:BG228" ca="1" si="230">IMPRODUCT(O165,IMEXP(COMPLEX(0,-2*PI()*44*B165/Nt_load2)))</f>
        <v>0.567717880488071-1.06212544941306i</v>
      </c>
      <c r="BH165" s="223" t="str">
        <f t="shared" ref="BH165:BH228" ca="1" si="231">IMPRODUCT(O165,IMEXP(COMPLEX(0,-2*PI()*45*B165/Nt_load2)))</f>
        <v>-1.07573805132702-0.541481031102563i</v>
      </c>
      <c r="BI165" s="223" t="str">
        <f t="shared" ref="BI165:BI228" ca="1" si="232">IMPRODUCT(O165,IMEXP(COMPLEX(0,-2*PI()*46*B165/Nt_load2)))</f>
        <v>-0.514918013791183+1.08870266886331i</v>
      </c>
      <c r="BJ165" s="223" t="str">
        <f t="shared" ref="BJ165:BJ228" ca="1" si="233">IMPRODUCT(O165,IMEXP(COMPLEX(0,-2*PI()*47*B165/Nt_load2)))</f>
        <v>1.10101149262104+0.488044829122443i</v>
      </c>
      <c r="BK165" s="223" t="str">
        <f t="shared" ref="BK165:BK228" ca="1" si="234">IMPRODUCT(O165,IMEXP(COMPLEX(0,-2*PI()*48*B165/Nt_load2)))</f>
        <v>0.460877664497687-1.11265710822513i</v>
      </c>
      <c r="BL165" s="223" t="str">
        <f t="shared" ref="BL165:BL228" ca="1" si="235">IMPRODUCT(O165,IMEXP(COMPLEX(0,-2*PI()*49*B165/Nt_load2)))</f>
        <v>-1.12363250079215-0.433432884401179i</v>
      </c>
      <c r="BM165" s="223" t="str">
        <f t="shared" ref="BM165:BM228" ca="1" si="236">IMPRODUCT(O165,IMEXP(COMPLEX(0,-2*PI()*50*B165/Nt_load2)))</f>
        <v>-0.405727020542303+1.13393105915599i</v>
      </c>
      <c r="BN165" s="223" t="str">
        <f t="shared" ref="BN165:BN228" ca="1" si="237">IMPRODUCT(O165,IMEXP(COMPLEX(0,-2*PI()*51*B165/Nt_load2)))</f>
        <v>1.14354657985024+0.377776761897266i</v>
      </c>
      <c r="BO165" s="223" t="str">
        <f t="shared" ref="BO165:BO228" ca="1" si="238">IMPRODUCT(O165,IMEXP(COMPLEX(0,-2*PI()*52*B165/Nt_load2)))</f>
        <v>0.349598944656829-1.15247327084475i</v>
      </c>
      <c r="BP165" s="223" t="str">
        <f t="shared" ref="BP165:BP228" ca="1" si="239">IMPRODUCT(O165,IMEXP(COMPLEX(0,-2*PI()*53*B165/Nt_load2)))</f>
        <v>-1.16070575503461-0.321210542084608i</v>
      </c>
      <c r="BQ165" s="223" t="str">
        <f t="shared" ref="BQ165:BQ228" ca="1" si="240">IMPRODUCT(O165,IMEXP(COMPLEX(0,-2*PI()*54*B165/Nt_load2)))</f>
        <v>-0.29262865429254+1.16823907347927i</v>
      </c>
      <c r="BR165" s="223" t="str">
        <f t="shared" ref="BR165:BR228" ca="1" si="241">IMPRODUCT(O165,IMEXP(COMPLEX(0,-2*PI()*55*B165/Nt_load2)))</f>
        <v>1.17506868838932+0.263870497941232i</v>
      </c>
      <c r="BS165" s="223" t="str">
        <f t="shared" ref="BS165:BS228" ca="1" si="242">IMPRODUCT(O165,IMEXP(COMPLEX(0,-2*PI()*56*B165/Nt_load2)))</f>
        <v>0.234953395868818-1.18119048586012i</v>
      </c>
      <c r="BT165" s="223" t="str">
        <f t="shared" ref="BT165:BT228" ca="1" si="243">IMPRODUCT(O165,IMEXP(COMPLEX(0,-2*PI()*57*B165/Nt_load2)))</f>
        <v>-1.18660077834981-0.205894766656106i</v>
      </c>
      <c r="BU165" s="223" t="str">
        <f t="shared" ref="BU165:BU228" ca="1" si="244">IMPRODUCT(O165,IMEXP(COMPLEX(0,-2*PI()*58*B165/Nt_load2)))</f>
        <v>-0.176712114134844+1.19129630690049i</v>
      </c>
      <c r="BV165" s="223" t="str">
        <f t="shared" ref="BV165:BV228" ca="1" si="245">IMPRODUCT(O165,IMEXP(COMPLEX(0,-2*PI()*59*B165/Nt_load2)))</f>
        <v>1.19527424310131+0.147423016843854i</v>
      </c>
      <c r="BW165" s="223" t="str">
        <f t="shared" ref="BW165:BW228" ca="1" si="246">IMPRODUCT(O165,IMEXP(COMPLEX(0,-2*PI()*60*B165/Nt_load2)))</f>
        <v>0.118045117439884-1.19853219079229i</v>
      </c>
      <c r="BX165" s="223" t="str">
        <f t="shared" ref="BX165:BX228" ca="1" si="247">IMPRODUCT(O165,IMEXP(COMPLEX(0,-2*PI()*61*B165/Nt_load2)))</f>
        <v>-1.20106818750753-0.0885961120711754i</v>
      </c>
      <c r="BY165" s="223" t="str">
        <f t="shared" ref="BY165:BY228" ca="1" si="248">IMPRODUCT(O165,IMEXP(COMPLEX(0,-2*PI()*62*B165/Nt_load2)))</f>
        <v>-0.05909373971748+1.20288070565745i</v>
      </c>
      <c r="BZ165" s="223" t="str">
        <f t="shared" ref="BZ165:BZ228" ca="1" si="249">IMPRODUCT(O165,IMEXP(COMPLEX(0,-2*PI()*63*B165/Nt_load2)))</f>
        <v>1.20396865344888+0.029555771504773i</v>
      </c>
      <c r="CA165" s="223" t="str">
        <f t="shared" ref="CA165:CA228" ca="1" si="250">IMPRODUCT(O165,IMEXP(COMPLEX(0,-2*PI()*64*B165/Nt_load2)))</f>
        <v>3.36390278109526E-13-1.20433137554278i</v>
      </c>
      <c r="CB165" s="223" t="str">
        <f t="shared" ref="CB165:CB228" ca="1" si="251">IMPRODUCT(O165,IMEXP(COMPLEX(0,-2*PI()*65*B165/Nt_load2)))</f>
        <v>-1.2039686534489+0.0295557715040833i</v>
      </c>
      <c r="CC165" s="223" t="str">
        <f t="shared" ref="CC165:CC228" ca="1" si="252">IMPRODUCT(O165,IMEXP(COMPLEX(0,-2*PI()*66*B165/Nt_load2)))</f>
        <v>0.0590937397169277+1.20288070565747i</v>
      </c>
      <c r="CD165" s="223" t="str">
        <f t="shared" ref="CD165:CD228" ca="1" si="253">IMPRODUCT(O165,IMEXP(COMPLEX(0,-2*PI()*67*B165/Nt_load2)))</f>
        <v>1.20106818750757-0.0885961120706069i</v>
      </c>
      <c r="CE165" s="223" t="str">
        <f t="shared" ref="CE165:CE228" ca="1" si="254">IMPRODUCT(O165,IMEXP(COMPLEX(0,-2*PI()*68*B165/Nt_load2)))</f>
        <v>-0.118045117440406-1.19853219079224i</v>
      </c>
      <c r="CF165" s="223" t="str">
        <f t="shared" ref="CF165:CF228" ca="1" si="255">IMPRODUCT(O165,IMEXP(COMPLEX(0,-2*PI()*69*B165/Nt_load2)))</f>
        <v>-1.19527424310126+0.147423016844257i</v>
      </c>
      <c r="CG165" s="223" t="str">
        <f t="shared" ref="CG165:CG228" ca="1" si="256">IMPRODUCT(O165,IMEXP(COMPLEX(0,-2*PI()*70*B165/Nt_load2)))</f>
        <v>0.176712114135245+1.19129630690043i</v>
      </c>
      <c r="CH165" s="223" t="str">
        <f t="shared" ref="CH165:CH228" ca="1" si="257">IMPRODUCT(O165,IMEXP(COMPLEX(0,-2*PI()*71*B165/Nt_load2)))</f>
        <v>1.18660077834976-0.205894766656388i</v>
      </c>
      <c r="CI165" s="223" t="str">
        <f t="shared" ref="CI165:CI228" ca="1" si="258">IMPRODUCT(O165,IMEXP(COMPLEX(0,-2*PI()*72*B165/Nt_load2)))</f>
        <v>-0.234953395868981-1.18119048586009i</v>
      </c>
      <c r="CJ165" s="223" t="str">
        <f t="shared" ref="CJ165:CJ228" ca="1" si="259">IMPRODUCT(O165,IMEXP(COMPLEX(0,-2*PI()*73*B165/Nt_load2)))</f>
        <v>-1.17506868838929+0.263870497941395i</v>
      </c>
      <c r="CK165" s="223" t="str">
        <f t="shared" ref="CK165:CK228" ca="1" si="260">IMPRODUCT(O165,IMEXP(COMPLEX(0,-2*PI()*74*B165/Nt_load2)))</f>
        <v>0.292628654292584+1.16823907347925i</v>
      </c>
      <c r="CL165" s="223" t="str">
        <f t="shared" ref="CL165:CL228" ca="1" si="261">IMPRODUCT(O165,IMEXP(COMPLEX(0,-2*PI()*75*B165/Nt_load2)))</f>
        <v>1.16070575503463-0.321210542084537i</v>
      </c>
      <c r="CM165" s="223" t="str">
        <f t="shared" ref="CM165:CM228" ca="1" si="262">IMPRODUCT(O165,IMEXP(COMPLEX(0,-2*PI()*76*B165/Nt_load2)))</f>
        <v>-0.349598944656758-1.15247327084477i</v>
      </c>
      <c r="CN165" s="223" t="str">
        <f t="shared" ref="CN165:CN228" ca="1" si="263">IMPRODUCT(O165,IMEXP(COMPLEX(0,-2*PI()*77*B165/Nt_load2)))</f>
        <v>-1.1435465798503+0.377776761897083i</v>
      </c>
      <c r="CO165" s="223" t="str">
        <f t="shared" ref="CO165:CO228" ca="1" si="264">IMPRODUCT(O165,IMEXP(COMPLEX(0,-2*PI()*78*B165/Nt_load2)))</f>
        <v>0.405727020542008+1.13393105915609i</v>
      </c>
      <c r="CP165" s="223" t="str">
        <f t="shared" ref="CP165:CP228" ca="1" si="265">IMPRODUCT(O165,IMEXP(COMPLEX(0,-2*PI()*79*B165/Nt_load2)))</f>
        <v>1.12363250079227-0.433432884400887i</v>
      </c>
      <c r="CQ165" s="223" t="str">
        <f t="shared" ref="CQ165:CQ228" ca="1" si="266">IMPRODUCT(O165,IMEXP(COMPLEX(0,-2*PI()*80*B165/Nt_load2)))</f>
        <v>-0.460877664497287-1.1126571082253i</v>
      </c>
      <c r="CR165" s="223" t="str">
        <f t="shared" ref="CR165:CR228" ca="1" si="267">IMPRODUCT(O165,IMEXP(COMPLEX(0,-2*PI()*81*B165/Nt_load2)))</f>
        <v>-1.10101149262126+0.488044829121938i</v>
      </c>
      <c r="CS165" s="223" t="str">
        <f t="shared" ref="CS165:CS228" ca="1" si="268">IMPRODUCT(O165,IMEXP(COMPLEX(0,-2*PI()*82*B165/Nt_load2)))</f>
        <v>0.514918013790683+1.08870266886355i</v>
      </c>
      <c r="CT165" s="223" t="str">
        <f t="shared" ref="CT165:CT228" ca="1" si="269">IMPRODUCT(O165,IMEXP(COMPLEX(0,-2*PI()*83*B165/Nt_load2)))</f>
        <v>1.07573805132678-0.541481031103047i</v>
      </c>
      <c r="CU165" s="223" t="str">
        <f t="shared" ref="CU165:CU228" ca="1" si="270">IMPRODUCT(O165,IMEXP(COMPLEX(0,-2*PI()*84*B165/Nt_load2)))</f>
        <v>-0.567717880488443-1.06212544941286i</v>
      </c>
      <c r="CV165" s="223" t="str">
        <f t="shared" ref="CV165:CV228" ca="1" si="271">IMPRODUCT(O165,IMEXP(COMPLEX(0,-2*PI()*85*B165/Nt_load2)))</f>
        <v>-1.04787306284364+0.593612757850973i</v>
      </c>
      <c r="CW165" s="223" t="str">
        <f t="shared" ref="CW165:CW228" ca="1" si="272">IMPRODUCT(O165,IMEXP(COMPLEX(0,-2*PI()*86*B165/Nt_load2)))</f>
        <v>0.619150065084788+1.03298947672387i</v>
      </c>
      <c r="CX165" s="223" t="str">
        <f t="shared" ref="CX165:CX228" ca="1" si="273">IMPRODUCT(O165,IMEXP(COMPLEX(0,-2*PI()*87*B165/Nt_load2)))</f>
        <v>1.01748365636929-0.64431441947091i</v>
      </c>
      <c r="CY165" s="223" t="str">
        <f t="shared" ref="CY165:CY228" ca="1" si="274">IMPRODUCT(O165,IMEXP(COMPLEX(0,-2*PI()*88*B165/Nt_load2)))</f>
        <v>-0.669090662943241-1.00136494190626i</v>
      </c>
      <c r="CZ165" s="223" t="str">
        <f t="shared" ref="CZ165:CZ228" ca="1" si="275">IMPRODUCT(O165,IMEXP(COMPLEX(0,-2*PI()*89*B165/Nt_load2)))</f>
        <v>-0.984643042645697+0.693463871219099i</v>
      </c>
      <c r="DA165" s="223" t="str">
        <f t="shared" ref="DA165:DA228" ca="1" si="276">IMPRODUCT(O165,IMEXP(COMPLEX(0,-2*PI()*90*B165/Nt_load2)))</f>
        <v>0.717419362789223+0.967328031234421i</v>
      </c>
      <c r="DB165" s="223" t="str">
        <f t="shared" ref="DB165:DB228" ca="1" si="277">IMPRODUCT(O165,IMEXP(COMPLEX(0,-2*PI()*91*B165/Nt_load2)))</f>
        <v>0.949430337587857-0.740942707761241i</v>
      </c>
      <c r="DC165" s="223" t="str">
        <f t="shared" ref="DC165:DC228" ca="1" si="278">IMPRODUCT(O165,IMEXP(COMPLEX(0,-2*PI()*92*B165/Nt_load2)))</f>
        <v>-0.764019736551768-0.930960742607401i</v>
      </c>
      <c r="DD165" s="223" t="str">
        <f t="shared" ref="DD165:DD228" ca="1" si="279">IMPRODUCT(O165,IMEXP(COMPLEX(0,-2*PI()*93*B165/Nt_load2)))</f>
        <v>-0.911930371686485+0.786636548421508i</v>
      </c>
      <c r="DE165" s="223" t="str">
        <f t="shared" ref="DE165:DE228" ca="1" si="280">IMPRODUCT(O165,IMEXP(COMPLEX(0,-2*PI()*94*B165/Nt_load2)))</f>
        <v>0.808779519848718+0.892350688008943i</v>
      </c>
      <c r="DF165" s="223" t="str">
        <f t="shared" ref="DF165:DF228" ca="1" si="281">IMPRODUCT(O165,IMEXP(COMPLEX(0,-2*PI()*95*B165/Nt_load2)))</f>
        <v>0.872233485644088-0.830435312735387i</v>
      </c>
      <c r="DG165" s="223" t="str">
        <f t="shared" ref="DG165:DG228" ca="1" si="282">IMPRODUCT(O165,IMEXP(COMPLEX(0,-2*PI()*96*B165/Nt_load2)))</f>
        <v>-0.851590882441668-0.85159088244237i</v>
      </c>
      <c r="DH165" s="223" t="str">
        <f t="shared" ref="DH165:DH228" ca="1" si="283">IMPRODUCT(O165,IMEXP(COMPLEX(0,-2*PI()*97*B165/Nt_load2)))</f>
        <v>-0.830435312736131+0.87223348564338i</v>
      </c>
      <c r="DI165" s="223" t="str">
        <f t="shared" ref="DI165:DI228" ca="1" si="284">IMPRODUCT(O165,IMEXP(COMPLEX(0,-2*PI()*98*B165/Nt_load2)))</f>
        <v>0.892350688009057+0.80877951984859i</v>
      </c>
      <c r="DJ165" s="223" t="str">
        <f t="shared" ref="DJ165:DJ228" ca="1" si="285">IMPRODUCT(O165,IMEXP(COMPLEX(0,-2*PI()*99*B165/Nt_load2)))</f>
        <v>0.786636548421352-0.91193037168662i</v>
      </c>
      <c r="DK165" s="223" t="str">
        <f t="shared" ref="DK165:DK228" ca="1" si="286">IMPRODUCT(O165,IMEXP(COMPLEX(0,-2*PI()*100*B165/Nt_load2)))</f>
        <v>-0.930960742607531-0.764019736551608i</v>
      </c>
      <c r="DL165" s="223" t="str">
        <f t="shared" ref="DL165:DL228" ca="1" si="287">IMPRODUCT(O165,IMEXP(COMPLEX(0,-2*PI()*101*B165/Nt_load2)))</f>
        <v>-0.740942707761106+0.949430337587963i</v>
      </c>
      <c r="DM165" s="223" t="str">
        <f t="shared" ref="DM165:DM228" ca="1" si="288">IMPRODUCT(O165,IMEXP(COMPLEX(0,-2*PI()*102*B165/Nt_load2)))</f>
        <v>0.967328031234523+0.717419362789084i</v>
      </c>
      <c r="DN165" s="223" t="str">
        <f t="shared" ref="DN165:DN228" ca="1" si="289">IMPRODUCT(O165,IMEXP(COMPLEX(0,-2*PI()*103*B165/Nt_load2)))</f>
        <v>0.693463871218931-0.984643042645815i</v>
      </c>
      <c r="DO165" s="223" t="str">
        <f t="shared" ref="DO165:DO228" ca="1" si="290">IMPRODUCT(O165,IMEXP(COMPLEX(0,-2*PI()*104*B165/Nt_load2)))</f>
        <v>-1.00136494190638-0.66909066294307i</v>
      </c>
      <c r="DP165" s="223" t="str">
        <f t="shared" ref="DP165:DP228" ca="1" si="291">IMPRODUCT(O165,IMEXP(COMPLEX(0,-2*PI()*105*B165/Nt_load2)))</f>
        <v>-0.644314419470764+1.01748365636938i</v>
      </c>
      <c r="DQ165" s="223" t="str">
        <f t="shared" ref="DQ165:DQ228" ca="1" si="292">IMPRODUCT(O165,IMEXP(COMPLEX(0,-2*PI()*106*B165/Nt_load2)))</f>
        <v>1.03298947672396+0.619150065084641i</v>
      </c>
      <c r="DR165" s="223" t="str">
        <f t="shared" ref="DR165:DR228" ca="1" si="293">IMPRODUCT(O165,IMEXP(COMPLEX(0,-2*PI()*107*B165/Nt_load2)))</f>
        <v>0.593612757850795-1.04787306284374i</v>
      </c>
      <c r="DS165" s="223" t="str">
        <f t="shared" ref="DS165:DS228" ca="1" si="294">IMPRODUCT(O165,IMEXP(COMPLEX(0,-2*PI()*108*B165/Nt_load2)))</f>
        <v>-1.06212544941295-0.567717880488261i</v>
      </c>
      <c r="DT165" s="223" t="str">
        <f t="shared" ref="DT165:DT228" ca="1" si="295">IMPRODUCT(O165,IMEXP(COMPLEX(0,-2*PI()*109*B165/Nt_load2)))</f>
        <v>-0.541481031102862+1.07573805132687i</v>
      </c>
      <c r="DU165" s="223" t="str">
        <f t="shared" ref="DU165:DU228" ca="1" si="296">IMPRODUCT(O165,IMEXP(COMPLEX(0,-2*PI()*110*B165/Nt_load2)))</f>
        <v>1.08870266886311+0.51491801379161i</v>
      </c>
      <c r="DV165" s="223" t="str">
        <f t="shared" ref="DV165:DV228" ca="1" si="297">IMPRODUCT(O165,IMEXP(COMPLEX(0,-2*PI()*111*B165/Nt_load2)))</f>
        <v>0.488044829122844-1.10101149262086i</v>
      </c>
      <c r="DW165" s="223" t="str">
        <f t="shared" ref="DW165:DW228" ca="1" si="298">IMPRODUCT(O165,IMEXP(COMPLEX(0,-2*PI()*112*B165/Nt_load2)))</f>
        <v>-1.11265710822491-0.460877664498219i</v>
      </c>
      <c r="DX165" s="223" t="str">
        <f t="shared" ref="DX165:DX228" ca="1" si="299">IMPRODUCT(O165,IMEXP(COMPLEX(0,-2*PI()*113*B165/Nt_load2)))</f>
        <v>-0.433432884400711+1.12363250079233i</v>
      </c>
      <c r="DY165" s="223" t="str">
        <f t="shared" ref="DY165:DY228" ca="1" si="300">IMPRODUCT(O165,IMEXP(COMPLEX(0,-2*PI()*114*B165/Nt_load2)))</f>
        <v>1.13393105915615+0.405727020541846i</v>
      </c>
      <c r="DZ165" s="223" t="str">
        <f t="shared" ref="DZ165:DZ228" ca="1" si="301">IMPRODUCT(O165,IMEXP(COMPLEX(0,-2*PI()*115*B165/Nt_load2)))</f>
        <v>0.377776761896887-1.14354657985036i</v>
      </c>
      <c r="EA165" s="223" t="str">
        <f t="shared" ref="EA165:EA228" ca="1" si="302">IMPRODUCT(O165,IMEXP(COMPLEX(0,-2*PI()*116*B165/Nt_load2)))</f>
        <v>-1.15247327084482-0.349598944656578i</v>
      </c>
      <c r="EB165" s="223" t="str">
        <f t="shared" ref="EB165:EB228" ca="1" si="303">IMPRODUCT(O165,IMEXP(COMPLEX(0,-2*PI()*117*B165/Nt_load2)))</f>
        <v>-0.321210542084356+1.16070575503468i</v>
      </c>
      <c r="EC165" s="223" t="str">
        <f t="shared" ref="EC165:EC228" ca="1" si="304">IMPRODUCT(O165,IMEXP(COMPLEX(0,-2*PI()*118*B165/Nt_load2)))</f>
        <v>1.1682390734793+0.292628654292418i</v>
      </c>
      <c r="ED165" s="223" t="str">
        <f t="shared" ref="ED165:ED228" ca="1" si="305">IMPRODUCT(O165,IMEXP(COMPLEX(0,-2*PI()*119*B165/Nt_load2)))</f>
        <v>0.263870497941193-1.17506868838933i</v>
      </c>
      <c r="EE165" s="223" t="str">
        <f t="shared" ref="EE165:EE228" ca="1" si="306">IMPRODUCT(O165,IMEXP(COMPLEX(0,-2*PI()*120*B165/Nt_load2)))</f>
        <v>-1.18119048586012-0.234953395868795i</v>
      </c>
      <c r="EF165" s="223" t="str">
        <f t="shared" ref="EF165:EF228" ca="1" si="307">IMPRODUCT(O165,IMEXP(COMPLEX(0,-2*PI()*121*B165/Nt_load2)))</f>
        <v>-0.205894766656201+1.1866007783498i</v>
      </c>
      <c r="EG165" s="223" t="str">
        <f t="shared" ref="EG165:EG228" ca="1" si="308">IMPRODUCT(O165,IMEXP(COMPLEX(0,-2*PI()*122*B165/Nt_load2)))</f>
        <v>1.19129630690046+0.176712114135075i</v>
      </c>
      <c r="EH165" s="223" t="str">
        <f t="shared" ref="EH165:EH228" ca="1" si="309">IMPRODUCT(O165,IMEXP(COMPLEX(0,-2*PI()*123*B165/Nt_load2)))</f>
        <v>0.147423016844052-1.19527424310129i</v>
      </c>
      <c r="EI165" s="223" t="str">
        <f t="shared" ref="EI165:EI228" ca="1" si="310">IMPRODUCT(O165,IMEXP(COMPLEX(0,-2*PI()*124*B165/Nt_load2)))</f>
        <v>-1.19853219079225-0.118045117440219i</v>
      </c>
      <c r="EJ165" s="223" t="str">
        <f t="shared" ref="EJ165:EJ228" ca="1" si="311">IMPRODUCT(O165,IMEXP(COMPLEX(0,-2*PI()*125*B165/Nt_load2)))</f>
        <v>-0.0885961120716304+1.2010681875075i</v>
      </c>
      <c r="EK165" s="223" t="str">
        <f t="shared" ref="EK165:EK228" ca="1" si="312">IMPRODUCT(O165,IMEXP(COMPLEX(0,-2*PI()*126*B165/Nt_load2)))</f>
        <v>1.20288070565742+0.0590937397179527i</v>
      </c>
      <c r="EL165" s="223" t="str">
        <f t="shared" ref="EL165:EL228" ca="1" si="313">IMPRODUCT(O165,IMEXP(COMPLEX(0,-2*PI()*127*B165/Nt_load2)))</f>
        <v>0.0295557715050922-1.20396865344887i</v>
      </c>
      <c r="EM165" s="223" t="str">
        <f t="shared" ref="EM165:EM228" ca="1" si="314">IMPRODUCT(O165,IMEXP(COMPLEX(0,-2*PI()*128*B165/Nt_load2)))</f>
        <v>-1.20433137554278+5.25239918256794E-13i</v>
      </c>
      <c r="EN165" s="223"/>
      <c r="EO165" s="223"/>
      <c r="EP165" s="223"/>
    </row>
    <row r="166" spans="1:146" ht="15.75" thickBot="1">
      <c r="A166" s="257">
        <f t="shared" si="181"/>
        <v>1.2890625000000007E-3</v>
      </c>
      <c r="B166" s="256">
        <v>66</v>
      </c>
      <c r="C166" s="230">
        <f t="shared" si="182"/>
        <v>13200</v>
      </c>
      <c r="D166" s="229">
        <f t="shared" ref="D166:D229" si="315">2*PI()*C166</f>
        <v>82938.046054770544</v>
      </c>
      <c r="E166" s="229" t="str">
        <f t="shared" ref="E166:E229" si="316">COMPLEX(0,D166)</f>
        <v>82938.0460547705i</v>
      </c>
      <c r="F166" s="229" t="str">
        <f t="shared" si="183"/>
        <v>2.73852235461815-0.57747664830705i</v>
      </c>
      <c r="G166" s="229" t="str">
        <f t="shared" si="184"/>
        <v>-0.226971814670318+0.0843418401149973i</v>
      </c>
      <c r="H166" s="229" t="str">
        <f t="shared" si="180"/>
        <v>0.594171598975165+0.0508746261242538i</v>
      </c>
      <c r="I166" s="229" t="str">
        <f t="shared" ref="I166:I229" si="317">IMDIV(IMPRODUCT(-1,H166),IMSUM(1,IMPRODUCT(F166,G166,-1)))</f>
        <v>-0.35168588226228-0.113296666956331i</v>
      </c>
      <c r="J166" s="255" t="str">
        <f ca="1">IMPRODUCT(1/N_FFT2,CC100)</f>
        <v>0.00491102972966965+1.47743716315003E-06i</v>
      </c>
      <c r="K166" s="254" t="str">
        <f t="shared" ref="K166:K229" ca="1" si="318">IMPRODUCT(I166,J166)</f>
        <v>-0.00172697243458893-0.000556922893487232i</v>
      </c>
      <c r="N166" s="246">
        <f t="shared" ca="1" si="185"/>
        <v>3.9340035814622158</v>
      </c>
      <c r="O166" s="223">
        <f t="shared" ca="1" si="186"/>
        <v>1.267003581462216</v>
      </c>
      <c r="P166" s="223" t="str">
        <f t="shared" ca="1" si="187"/>
        <v>-0.0621689191068639-1.26547742016014i</v>
      </c>
      <c r="Q166" s="223" t="str">
        <f t="shared" ca="1" si="188"/>
        <v>-1.26090261291017+0.124188067842232i</v>
      </c>
      <c r="R166" s="223" t="str">
        <f t="shared" ca="1" si="189"/>
        <v>0.185908036644591+1.25329018082367i</v>
      </c>
      <c r="S166" s="223" t="str">
        <f t="shared" ca="1" si="190"/>
        <v>1.24265846291632-0.247180136703054i</v>
      </c>
      <c r="T166" s="223" t="str">
        <f t="shared" ca="1" si="191"/>
        <v>-0.307856758161761-1.22903307192777i</v>
      </c>
      <c r="U166" s="223" t="str">
        <f t="shared" ca="1" si="192"/>
        <v>-1.21244683261837+0.367791725725003i</v>
      </c>
      <c r="V166" s="223" t="str">
        <f t="shared" ca="1" si="193"/>
        <v>0.426840650806271+1.19293970269137i</v>
      </c>
      <c r="W166" s="223" t="str">
        <f t="shared" ca="1" si="194"/>
        <v>1.17055867653144-0.484861279372827i</v>
      </c>
      <c r="X166" s="223" t="str">
        <f t="shared" ca="1" si="195"/>
        <v>-0.54171383464854-1.14535767199092i</v>
      </c>
      <c r="Y166" s="223" t="str">
        <f t="shared" ca="1" si="196"/>
        <v>-1.11739740049703+0.597261353848174i</v>
      </c>
      <c r="Z166" s="223" t="str">
        <f t="shared" ca="1" si="197"/>
        <v>0.651370018132354+1.08674522079296i</v>
      </c>
      <c r="AA166" s="223" t="str">
        <f t="shared" ca="1" si="198"/>
        <v>1.05347497666436-0.703909474989585i</v>
      </c>
      <c r="AB166" s="223" t="str">
        <f t="shared" ca="1" si="199"/>
        <v>-0.754753152266483-1.01766681904339i</v>
      </c>
      <c r="AC166" s="223" t="str">
        <f t="shared" ca="1" si="200"/>
        <v>-0.979407012918336+0.803778563090895i</v>
      </c>
      <c r="AD166" s="223" t="str">
        <f t="shared" ca="1" si="201"/>
        <v>0.850867600954235+0.938787729513156i</v>
      </c>
      <c r="AE166" s="223" t="str">
        <f t="shared" ca="1" si="202"/>
        <v>0.89590682423957-0.895906824239581i</v>
      </c>
      <c r="AF166" s="223" t="str">
        <f t="shared" ca="1" si="203"/>
        <v>-0.938787729513165-0.850867600954225i</v>
      </c>
      <c r="AG166" s="223" t="str">
        <f t="shared" ca="1" si="204"/>
        <v>-0.803778563090885+0.979407012918344i</v>
      </c>
      <c r="AH166" s="223" t="str">
        <f t="shared" ca="1" si="205"/>
        <v>1.0176668190434+0.754753152266469i</v>
      </c>
      <c r="AI166" s="223" t="str">
        <f t="shared" ca="1" si="206"/>
        <v>0.703909474989677-1.0534749766643i</v>
      </c>
      <c r="AJ166" s="223" t="str">
        <f t="shared" ca="1" si="207"/>
        <v>-1.08674522079297-0.651370018132339i</v>
      </c>
      <c r="AK166" s="223" t="str">
        <f t="shared" ca="1" si="208"/>
        <v>-0.597261353848163+1.11739740049704i</v>
      </c>
      <c r="AL166" s="223" t="str">
        <f t="shared" ca="1" si="209"/>
        <v>1.14535767199087+0.541713834648643i</v>
      </c>
      <c r="AM166" s="223" t="str">
        <f t="shared" ca="1" si="210"/>
        <v>0.484861279372813-1.17055867653144i</v>
      </c>
      <c r="AN166" s="223" t="str">
        <f t="shared" ca="1" si="211"/>
        <v>-1.19293970269137-0.426840650806257i</v>
      </c>
      <c r="AO166" s="223" t="str">
        <f t="shared" ca="1" si="212"/>
        <v>-0.367791725724963+1.21244683261838i</v>
      </c>
      <c r="AP166" s="223" t="str">
        <f t="shared" ca="1" si="213"/>
        <v>1.22903307192777+0.307856758161777i</v>
      </c>
      <c r="AQ166" s="223" t="str">
        <f t="shared" ca="1" si="214"/>
        <v>0.247180136703103-1.24265846291631i</v>
      </c>
      <c r="AR166" s="223" t="str">
        <f t="shared" ca="1" si="215"/>
        <v>0.247180136703103-1.24265846291631i</v>
      </c>
      <c r="AS166" s="223" t="str">
        <f t="shared" ca="1" si="216"/>
        <v>-0.124188067842256+1.26090261291017i</v>
      </c>
      <c r="AT166" s="223" t="str">
        <f t="shared" ca="1" si="217"/>
        <v>1.26547742016014+0.0621689191069232i</v>
      </c>
      <c r="AU166" s="223" t="str">
        <f t="shared" ca="1" si="218"/>
        <v>-1.76946129549581E-14-1.26700358146222i</v>
      </c>
      <c r="AV166" s="223" t="str">
        <f t="shared" ca="1" si="219"/>
        <v>-1.26547742016014+0.0621689191068236i</v>
      </c>
      <c r="AW166" s="223" t="str">
        <f t="shared" ca="1" si="220"/>
        <v>0.124188067842282+1.26090261291017i</v>
      </c>
      <c r="AX166" s="223" t="str">
        <f t="shared" ca="1" si="221"/>
        <v>1.25329018082367-0.185908036644593i</v>
      </c>
      <c r="AY166" s="223" t="str">
        <f t="shared" ca="1" si="222"/>
        <v>-0.247180136703006-1.24265846291633i</v>
      </c>
      <c r="AZ166" s="223" t="str">
        <f t="shared" ca="1" si="223"/>
        <v>-1.22903307192776+0.307856758161802i</v>
      </c>
      <c r="BA166" s="223" t="str">
        <f t="shared" ca="1" si="224"/>
        <v>0.367791725724997+1.21244683261837i</v>
      </c>
      <c r="BB166" s="223" t="str">
        <f t="shared" ca="1" si="225"/>
        <v>1.1929397026914-0.426840650806162i</v>
      </c>
      <c r="BC166" s="223" t="str">
        <f t="shared" ca="1" si="226"/>
        <v>-0.484861279372846-1.17055867653143i</v>
      </c>
      <c r="BD166" s="223" t="str">
        <f t="shared" ca="1" si="227"/>
        <v>-1.14535767199091+0.541713834648553i</v>
      </c>
      <c r="BE166" s="223" t="str">
        <f t="shared" ca="1" si="228"/>
        <v>0.597261353848193+1.11739740049702i</v>
      </c>
      <c r="BF166" s="223" t="str">
        <f t="shared" ca="1" si="229"/>
        <v>1.08674522079295-0.651370018132369i</v>
      </c>
      <c r="BG166" s="223" t="str">
        <f t="shared" ca="1" si="230"/>
        <v>-0.703909474989593-1.05347497666435i</v>
      </c>
      <c r="BH166" s="223" t="str">
        <f t="shared" ca="1" si="231"/>
        <v>-1.01766681904338+0.754753152266497i</v>
      </c>
      <c r="BI166" s="223" t="str">
        <f t="shared" ca="1" si="232"/>
        <v>0.803778563090905+0.979407012918328i</v>
      </c>
      <c r="BJ166" s="223" t="str">
        <f t="shared" ca="1" si="233"/>
        <v>0.938787729513225-0.850867600954158i</v>
      </c>
      <c r="BK166" s="223" t="str">
        <f t="shared" ca="1" si="234"/>
        <v>-0.895906824239591-0.895906824239559i</v>
      </c>
      <c r="BL166" s="223" t="str">
        <f t="shared" ca="1" si="235"/>
        <v>-0.850867600954218+0.938787729513171i</v>
      </c>
      <c r="BM166" s="223" t="str">
        <f t="shared" ca="1" si="236"/>
        <v>0.979407012918356+0.803778563090871i</v>
      </c>
      <c r="BN166" s="223" t="str">
        <f t="shared" ca="1" si="237"/>
        <v>0.754753152266461-1.0176668190434i</v>
      </c>
      <c r="BO166" s="223" t="str">
        <f t="shared" ca="1" si="238"/>
        <v>-1.05347497666431-0.703909474989662i</v>
      </c>
      <c r="BP166" s="223" t="str">
        <f t="shared" ca="1" si="239"/>
        <v>-0.651370018132333+1.08674522079297i</v>
      </c>
      <c r="BQ166" s="223" t="str">
        <f t="shared" ca="1" si="240"/>
        <v>1.11739740049704+0.597261353848155i</v>
      </c>
      <c r="BR166" s="223" t="str">
        <f t="shared" ca="1" si="241"/>
        <v>0.541713834648627-1.14535767199088i</v>
      </c>
      <c r="BS166" s="223" t="str">
        <f t="shared" ca="1" si="242"/>
        <v>-1.17055867653145-0.484861279372804i</v>
      </c>
      <c r="BT166" s="223" t="str">
        <f t="shared" ca="1" si="243"/>
        <v>-0.426840650806239+1.19293970269138i</v>
      </c>
      <c r="BU166" s="223" t="str">
        <f t="shared" ca="1" si="244"/>
        <v>1.21244683261838+0.367791725724955i</v>
      </c>
      <c r="BV166" s="223" t="str">
        <f t="shared" ca="1" si="245"/>
        <v>0.30785675816175-1.22903307192777i</v>
      </c>
      <c r="BW166" s="223" t="str">
        <f t="shared" ca="1" si="246"/>
        <v>-1.24265846291631-0.247180136703087i</v>
      </c>
      <c r="BX166" s="223" t="str">
        <f t="shared" ca="1" si="247"/>
        <v>-0.185908036644557+1.25329018082368i</v>
      </c>
      <c r="BY166" s="223" t="str">
        <f t="shared" ca="1" si="248"/>
        <v>1.26090261291021+0.124188067841862i</v>
      </c>
      <c r="BZ166" s="223" t="str">
        <f t="shared" ca="1" si="249"/>
        <v>0.0621689191067887-1.26547742016014i</v>
      </c>
      <c r="CA166" s="223" t="str">
        <f t="shared" ca="1" si="250"/>
        <v>-1.26700358146222-2.16683627567286E-13i</v>
      </c>
      <c r="CB166" s="223" t="str">
        <f t="shared" ca="1" si="251"/>
        <v>0.0621689191063379+1.26547742016017i</v>
      </c>
      <c r="CC166" s="223" t="str">
        <f t="shared" ca="1" si="252"/>
        <v>1.26090261291013-0.124188067842685i</v>
      </c>
      <c r="CD166" s="223" t="str">
        <f t="shared" ca="1" si="253"/>
        <v>-0.185908036644734-1.25329018082365i</v>
      </c>
      <c r="CE166" s="223" t="str">
        <f t="shared" ca="1" si="254"/>
        <v>-1.24265846291635+0.24718013670289i</v>
      </c>
      <c r="CF166" s="223" t="str">
        <f t="shared" ca="1" si="255"/>
        <v>0.307856758161331+1.22903307192788i</v>
      </c>
      <c r="CG166" s="223" t="str">
        <f t="shared" ca="1" si="256"/>
        <v>1.21244683261822-0.367791725725487i</v>
      </c>
      <c r="CH166" s="223" t="str">
        <f t="shared" ca="1" si="257"/>
        <v>-0.426840650806425-1.19293970269131i</v>
      </c>
      <c r="CI166" s="223" t="str">
        <f t="shared" ca="1" si="258"/>
        <v>-1.17055867653147+0.484861279372737i</v>
      </c>
      <c r="CJ166" s="223" t="str">
        <f t="shared" ca="1" si="259"/>
        <v>0.541713834648219+1.14535767199107i</v>
      </c>
      <c r="CK166" s="223" t="str">
        <f t="shared" ca="1" si="260"/>
        <v>1.11739740049678-0.597261353848645i</v>
      </c>
      <c r="CL166" s="223" t="str">
        <f t="shared" ca="1" si="261"/>
        <v>-0.651370018132594-1.08674522079282i</v>
      </c>
      <c r="CM166" s="223" t="str">
        <f t="shared" ca="1" si="262"/>
        <v>-1.05347497666434+0.703909474989616i</v>
      </c>
      <c r="CN166" s="223" t="str">
        <f t="shared" ca="1" si="263"/>
        <v>0.7547531522662+1.0176668190436i</v>
      </c>
      <c r="CO166" s="223" t="str">
        <f t="shared" ca="1" si="264"/>
        <v>0.979407012918722-0.803778563090425i</v>
      </c>
      <c r="CP166" s="223" t="str">
        <f t="shared" ca="1" si="265"/>
        <v>-0.850867600954445-0.938787729512966i</v>
      </c>
      <c r="CQ166" s="223" t="str">
        <f t="shared" ca="1" si="266"/>
        <v>-0.89590682423954+0.89590682423961i</v>
      </c>
      <c r="CR166" s="223" t="str">
        <f t="shared" ca="1" si="267"/>
        <v>0.938787729513007+0.8508676009544i</v>
      </c>
      <c r="CS166" s="223" t="str">
        <f t="shared" ca="1" si="268"/>
        <v>0.803778563091353-0.979407012917962i</v>
      </c>
      <c r="CT166" s="223" t="str">
        <f t="shared" ca="1" si="269"/>
        <v>-1.01766681904365-0.754753152266137i</v>
      </c>
      <c r="CU166" s="223" t="str">
        <f t="shared" ca="1" si="270"/>
        <v>-0.703909474989535+1.05347497666439i</v>
      </c>
      <c r="CV166" s="223" t="str">
        <f t="shared" ca="1" si="271"/>
        <v>1.08674522079285+0.651370018132541i</v>
      </c>
      <c r="CW166" s="223" t="str">
        <f t="shared" ca="1" si="272"/>
        <v>0.597261353848576-1.11739740049682i</v>
      </c>
      <c r="CX166" s="223" t="str">
        <f t="shared" ca="1" si="273"/>
        <v>-1.1453576719911-0.541713834648146i</v>
      </c>
      <c r="CY166" s="223" t="str">
        <f t="shared" ca="1" si="274"/>
        <v>-0.48486127937268+1.1705586765315i</v>
      </c>
      <c r="CZ166" s="223" t="str">
        <f t="shared" ca="1" si="275"/>
        <v>1.19293970269134+0.42684065080635i</v>
      </c>
      <c r="DA166" s="223" t="str">
        <f t="shared" ca="1" si="276"/>
        <v>0.367791725725411-1.21244683261824i</v>
      </c>
      <c r="DB166" s="223" t="str">
        <f t="shared" ca="1" si="277"/>
        <v>-1.2290330719279-0.307856758161236i</v>
      </c>
      <c r="DC166" s="223" t="str">
        <f t="shared" ca="1" si="278"/>
        <v>-0.247180136702831+1.24265846291636i</v>
      </c>
      <c r="DD166" s="223" t="str">
        <f t="shared" ca="1" si="279"/>
        <v>1.25329018082366+0.185908036644656i</v>
      </c>
      <c r="DE166" s="223" t="str">
        <f t="shared" ca="1" si="280"/>
        <v>0.124188067842588-1.26090261291014i</v>
      </c>
      <c r="DF166" s="223" t="str">
        <f t="shared" ca="1" si="281"/>
        <v>-1.26547742016017-0.0621689191062764i</v>
      </c>
      <c r="DG166" s="223" t="str">
        <f t="shared" ca="1" si="282"/>
        <v>2.96154090432176E-13+1.26700358146222i</v>
      </c>
      <c r="DH166" s="223" t="str">
        <f t="shared" ca="1" si="283"/>
        <v>1.26547742016014-0.062168919106868i</v>
      </c>
      <c r="DI166" s="223" t="str">
        <f t="shared" ca="1" si="284"/>
        <v>-0.124188067841923-1.2609026129102i</v>
      </c>
      <c r="DJ166" s="223" t="str">
        <f t="shared" ca="1" si="285"/>
        <v>-1.25329018082376+0.185908036643995i</v>
      </c>
      <c r="DK166" s="223" t="str">
        <f t="shared" ca="1" si="286"/>
        <v>0.247180136703411+1.24265846291625i</v>
      </c>
      <c r="DL166" s="223" t="str">
        <f t="shared" ca="1" si="287"/>
        <v>1.22903307192775-0.307856758161845i</v>
      </c>
      <c r="DM166" s="223" t="str">
        <f t="shared" ca="1" si="288"/>
        <v>-0.367791725724772-1.21244683261844i</v>
      </c>
      <c r="DN166" s="223" t="str">
        <f t="shared" ca="1" si="289"/>
        <v>-1.19293970269156+0.426840650805721i</v>
      </c>
      <c r="DO166" s="223" t="str">
        <f t="shared" ca="1" si="290"/>
        <v>0.484861279373227+1.17055867653127i</v>
      </c>
      <c r="DP166" s="223" t="str">
        <f t="shared" ca="1" si="291"/>
        <v>1.14535767199085-0.541713834648682i</v>
      </c>
      <c r="DQ166" s="223" t="str">
        <f t="shared" ca="1" si="292"/>
        <v>-0.597261353847987-1.11739740049713i</v>
      </c>
      <c r="DR166" s="223" t="str">
        <f t="shared" ca="1" si="293"/>
        <v>-1.08674522079319+0.651370018131968i</v>
      </c>
      <c r="DS166" s="223" t="str">
        <f t="shared" ca="1" si="294"/>
        <v>0.703909474990057+1.05347497666404i</v>
      </c>
      <c r="DT166" s="223" t="str">
        <f t="shared" ca="1" si="295"/>
        <v>1.01766681904329-0.754753152266612i</v>
      </c>
      <c r="DU166" s="223" t="str">
        <f t="shared" ca="1" si="296"/>
        <v>-0.803778563090836-0.979407012918385i</v>
      </c>
      <c r="DV166" s="223" t="str">
        <f t="shared" ca="1" si="297"/>
        <v>-0.938787729513456+0.850867600953904i</v>
      </c>
      <c r="DW166" s="223" t="str">
        <f t="shared" ca="1" si="298"/>
        <v>0.89590682423996+0.895906824239191i</v>
      </c>
      <c r="DX166" s="223" t="str">
        <f t="shared" ca="1" si="299"/>
        <v>0.850867600954006-0.938787729513364i</v>
      </c>
      <c r="DY166" s="223" t="str">
        <f t="shared" ca="1" si="300"/>
        <v>-0.979407012918298-0.803778563090942i</v>
      </c>
      <c r="DZ166" s="223" t="str">
        <f t="shared" ca="1" si="301"/>
        <v>-0.754753152266751+1.01766681904319i</v>
      </c>
      <c r="EA166" s="223" t="str">
        <f t="shared" ca="1" si="302"/>
        <v>1.05347497666467+0.703909474989123i</v>
      </c>
      <c r="EB166" s="223" t="str">
        <f t="shared" ca="1" si="303"/>
        <v>0.651370018132086-1.08674522079312i</v>
      </c>
      <c r="EC166" s="223" t="str">
        <f t="shared" ca="1" si="304"/>
        <v>-1.11739740049707-0.597261353848107i</v>
      </c>
      <c r="ED166" s="223" t="str">
        <f t="shared" ca="1" si="305"/>
        <v>-0.541713834648839+1.14535767199078i</v>
      </c>
      <c r="EE166" s="223" t="str">
        <f t="shared" ca="1" si="306"/>
        <v>1.17055867653122+0.484861279373354i</v>
      </c>
      <c r="EF166" s="223" t="str">
        <f t="shared" ca="1" si="307"/>
        <v>0.42684065080585-1.19293970269151i</v>
      </c>
      <c r="EG166" s="223" t="str">
        <f t="shared" ca="1" si="308"/>
        <v>-1.21244683261838-0.367791725724938i</v>
      </c>
      <c r="EH166" s="223" t="str">
        <f t="shared" ca="1" si="309"/>
        <v>-0.307856758161978+1.22903307192772i</v>
      </c>
      <c r="EI166" s="223" t="str">
        <f t="shared" ca="1" si="310"/>
        <v>1.24265846291622+0.247180136703547i</v>
      </c>
      <c r="EJ166" s="223" t="str">
        <f t="shared" ca="1" si="311"/>
        <v>0.185908036644131-1.25329018082374i</v>
      </c>
      <c r="EK166" s="223" t="str">
        <f t="shared" ca="1" si="312"/>
        <v>-1.26090261291018-0.124188067842095i</v>
      </c>
      <c r="EL166" s="223" t="str">
        <f t="shared" ca="1" si="313"/>
        <v>-0.0621689191070051+1.26547742016013i</v>
      </c>
      <c r="EM166" s="223" t="str">
        <f t="shared" ca="1" si="314"/>
        <v>1.26700358146222+4.33367255134572E-13i</v>
      </c>
      <c r="EN166" s="223"/>
      <c r="EO166" s="223"/>
      <c r="EP166" s="223"/>
    </row>
    <row r="167" spans="1:146" ht="15.75" thickBot="1">
      <c r="A167" s="257">
        <f t="shared" si="181"/>
        <v>1.3085937500000007E-3</v>
      </c>
      <c r="B167" s="256">
        <v>67</v>
      </c>
      <c r="C167" s="230">
        <f t="shared" si="182"/>
        <v>13400</v>
      </c>
      <c r="D167" s="229">
        <f t="shared" si="315"/>
        <v>84194.683116206463</v>
      </c>
      <c r="E167" s="229" t="str">
        <f t="shared" si="316"/>
        <v>84194.6831162065i</v>
      </c>
      <c r="F167" s="229" t="str">
        <f t="shared" si="183"/>
        <v>2.73540479750276-0.584415600934845i</v>
      </c>
      <c r="G167" s="229" t="str">
        <f t="shared" si="184"/>
        <v>-0.226336128034027+0.0854062857136218i</v>
      </c>
      <c r="H167" s="229" t="str">
        <f t="shared" si="180"/>
        <v>0.594508431506373+0.0518198765092607i</v>
      </c>
      <c r="I167" s="229" t="str">
        <f t="shared" si="317"/>
        <v>-0.352019847239616-0.115104055423105i</v>
      </c>
      <c r="J167" s="255" t="str">
        <f ca="1">IMPRODUCT(1/N_FFT2,CD100)</f>
        <v>0.0133763573715777+0.000142210937015043i</v>
      </c>
      <c r="K167" s="254" t="str">
        <f t="shared" ca="1" si="318"/>
        <v>-0.00469237422298934-0.00158973405258118i</v>
      </c>
      <c r="N167" s="246">
        <f t="shared" ca="1" si="185"/>
        <v>3.9559061607389285</v>
      </c>
      <c r="O167" s="223">
        <f t="shared" ca="1" si="186"/>
        <v>1.2889061607389285</v>
      </c>
      <c r="P167" s="223" t="str">
        <f t="shared" ca="1" si="187"/>
        <v>-0.0948178192356854-1.2854138136593i</v>
      </c>
      <c r="Q167" s="223" t="str">
        <f t="shared" ca="1" si="188"/>
        <v>-1.27495569775184+0.189121812493656i</v>
      </c>
      <c r="R167" s="223" t="str">
        <f t="shared" ca="1" si="189"/>
        <v>0.282400938263727+1.25758848645276i</v>
      </c>
      <c r="S167" s="223" t="str">
        <f t="shared" ca="1" si="190"/>
        <v>1.23340629418482-0.374149708881389i</v>
      </c>
      <c r="T167" s="223" t="str">
        <f t="shared" ca="1" si="191"/>
        <v>-0.463870929809312-1.20254016634315i</v>
      </c>
      <c r="U167" s="223" t="str">
        <f t="shared" ca="1" si="192"/>
        <v>-1.16515736914884+0.551078393977595i</v>
      </c>
      <c r="V167" s="223" t="str">
        <f t="shared" ca="1" si="193"/>
        <v>0.635299516582103+1.12146048321879i</v>
      </c>
      <c r="W167" s="223" t="str">
        <f t="shared" ca="1" si="194"/>
        <v>1.07168630576393-0.716077896062171i</v>
      </c>
      <c r="X167" s="223" t="str">
        <f t="shared" ca="1" si="195"/>
        <v>-0.792975787380614-1.01610456736443i</v>
      </c>
      <c r="Y167" s="223" t="str">
        <f t="shared" ca="1" si="196"/>
        <v>-0.955016470276426+0.865576474201743i</v>
      </c>
      <c r="Z167" s="223" t="str">
        <f t="shared" ca="1" si="197"/>
        <v>0.93348652711336+0.888753056190864i</v>
      </c>
      <c r="AA167" s="223" t="str">
        <f t="shared" ca="1" si="198"/>
        <v>0.817673412289914-0.996337935654833i</v>
      </c>
      <c r="AB167" s="223" t="str">
        <f t="shared" ca="1" si="199"/>
        <v>-1.05379010259766-0.742162725322399i</v>
      </c>
      <c r="AC167" s="223" t="str">
        <f t="shared" ca="1" si="200"/>
        <v>-0.662630194243436+1.10553168967139i</v>
      </c>
      <c r="AD167" s="223" t="str">
        <f t="shared" ca="1" si="201"/>
        <v>1.15128230473262+0.579506812729856i</v>
      </c>
      <c r="AE167" s="223" t="str">
        <f t="shared" ca="1" si="202"/>
        <v>0.493243033588107-1.19079402123439i</v>
      </c>
      <c r="AF167" s="223" t="str">
        <f t="shared" ca="1" si="203"/>
        <v>-1.22385272176158-0.404306327711475i</v>
      </c>
      <c r="AG167" s="223" t="str">
        <f t="shared" ca="1" si="204"/>
        <v>-0.31317865081481+1.25027925835174i</v>
      </c>
      <c r="AH167" s="223" t="str">
        <f t="shared" ca="1" si="205"/>
        <v>1.26993042331342+0.220353831674767i</v>
      </c>
      <c r="AI167" s="223" t="str">
        <f t="shared" ca="1" si="206"/>
        <v>0.126334896028841-1.28269972528108i</v>
      </c>
      <c r="AJ167" s="223" t="str">
        <f t="shared" ca="1" si="207"/>
        <v>-1.28851796630097-0.0316313406352291i</v>
      </c>
      <c r="AK167" s="223" t="str">
        <f t="shared" ca="1" si="208"/>
        <v>0.0632436277337887+1.28735361682089i</v>
      </c>
      <c r="AL167" s="223" t="str">
        <f t="shared" ca="1" si="209"/>
        <v>1.27921298655158-0.157775873404524i</v>
      </c>
      <c r="AM167" s="223" t="str">
        <f t="shared" ca="1" si="210"/>
        <v>-0.251453117947156-1.26414019027378i</v>
      </c>
      <c r="AN167" s="223" t="str">
        <f t="shared" ca="1" si="211"/>
        <v>-1.24221690877646+0.343767716257084i</v>
      </c>
      <c r="AO167" s="223" t="str">
        <f t="shared" ca="1" si="212"/>
        <v>0.434219407527672+1.21356194622157i</v>
      </c>
      <c r="AP167" s="223" t="str">
        <f t="shared" ca="1" si="213"/>
        <v>1.17833058633391-0.522318026206969i</v>
      </c>
      <c r="AQ167" s="223" t="str">
        <f t="shared" ca="1" si="214"/>
        <v>-0.60758615824725-1.13671375090526i</v>
      </c>
      <c r="AR167" s="223" t="str">
        <f t="shared" ca="1" si="215"/>
        <v>-0.60758615824725-1.13671375090526i</v>
      </c>
      <c r="AS167" s="223" t="str">
        <f t="shared" ca="1" si="216"/>
        <v>0.76780050350817+1.03525913567733i</v>
      </c>
      <c r="AT167" s="223" t="str">
        <f t="shared" ca="1" si="217"/>
        <v>0.975971147228248-0.841878501310458i</v>
      </c>
      <c r="AU167" s="223" t="str">
        <f t="shared" ca="1" si="218"/>
        <v>-0.911394286571579-0.91139428657165i</v>
      </c>
      <c r="AV167" s="223" t="str">
        <f t="shared" ca="1" si="219"/>
        <v>-0.841878501310526+0.975971147228189i</v>
      </c>
      <c r="AW167" s="223" t="str">
        <f t="shared" ca="1" si="220"/>
        <v>1.03525913567735+0.767800503508139i</v>
      </c>
      <c r="AX167" s="223" t="str">
        <f t="shared" ca="1" si="221"/>
        <v>0.6895617282531-1.08893696517262i</v>
      </c>
      <c r="AY167" s="223" t="str">
        <f t="shared" ca="1" si="222"/>
        <v>-1.13671375090528-0.607586158247216i</v>
      </c>
      <c r="AZ167" s="223" t="str">
        <f t="shared" ca="1" si="223"/>
        <v>-0.522318026206943+1.17833058633392i</v>
      </c>
      <c r="BA167" s="223" t="str">
        <f t="shared" ca="1" si="224"/>
        <v>1.21356194622158+0.434219407527645i</v>
      </c>
      <c r="BB167" s="223" t="str">
        <f t="shared" ca="1" si="225"/>
        <v>0.343767716257056-1.24221690877647i</v>
      </c>
      <c r="BC167" s="223" t="str">
        <f t="shared" ca="1" si="226"/>
        <v>-1.26414019027378-0.251453117947118i</v>
      </c>
      <c r="BD167" s="223" t="str">
        <f t="shared" ca="1" si="227"/>
        <v>-0.157775873404485+1.27921298655158i</v>
      </c>
      <c r="BE167" s="223" t="str">
        <f t="shared" ca="1" si="228"/>
        <v>1.28735361682089+0.0632436277337598i</v>
      </c>
      <c r="BF167" s="223" t="str">
        <f t="shared" ca="1" si="229"/>
        <v>-0.0316313406352673-1.28851796630097i</v>
      </c>
      <c r="BG167" s="223" t="str">
        <f t="shared" ca="1" si="230"/>
        <v>-1.28269972528108+0.126334896028751i</v>
      </c>
      <c r="BH167" s="223" t="str">
        <f t="shared" ca="1" si="231"/>
        <v>0.220353831674669+1.26993042331344i</v>
      </c>
      <c r="BI167" s="223" t="str">
        <f t="shared" ca="1" si="232"/>
        <v>1.25027925835176-0.313178650814728i</v>
      </c>
      <c r="BJ167" s="223" t="str">
        <f t="shared" ca="1" si="233"/>
        <v>-0.404306327711384-1.22385272176161i</v>
      </c>
      <c r="BK167" s="223" t="str">
        <f t="shared" ca="1" si="234"/>
        <v>-1.19079402123438+0.493243033588132i</v>
      </c>
      <c r="BL167" s="223" t="str">
        <f t="shared" ca="1" si="235"/>
        <v>0.579506812729763+1.15128230473266i</v>
      </c>
      <c r="BM167" s="223" t="str">
        <f t="shared" ca="1" si="236"/>
        <v>1.10553168967137-0.662630194243468i</v>
      </c>
      <c r="BN167" s="223" t="str">
        <f t="shared" ca="1" si="237"/>
        <v>-0.742162725322423-1.05379010259765i</v>
      </c>
      <c r="BO167" s="223" t="str">
        <f t="shared" ca="1" si="238"/>
        <v>-0.996337935654817+0.817673412289933i</v>
      </c>
      <c r="BP167" s="223" t="str">
        <f t="shared" ca="1" si="239"/>
        <v>0.888753056190893+0.933486527113333i</v>
      </c>
      <c r="BQ167" s="223" t="str">
        <f t="shared" ca="1" si="240"/>
        <v>0.865576474201719-0.955016470276447i</v>
      </c>
      <c r="BR167" s="223" t="str">
        <f t="shared" ca="1" si="241"/>
        <v>-1.01610456736445-0.792975787380593i</v>
      </c>
      <c r="BS167" s="223" t="str">
        <f t="shared" ca="1" si="242"/>
        <v>-0.716077896062139+1.07168630576395i</v>
      </c>
      <c r="BT167" s="223" t="str">
        <f t="shared" ca="1" si="243"/>
        <v>1.1214604832188+0.635299516582074i</v>
      </c>
      <c r="BU167" s="223" t="str">
        <f t="shared" ca="1" si="244"/>
        <v>0.551078393977639-1.16515736914882i</v>
      </c>
      <c r="BV167" s="223" t="str">
        <f t="shared" ca="1" si="245"/>
        <v>-1.20254016634314-0.463870929809346i</v>
      </c>
      <c r="BW167" s="223" t="str">
        <f t="shared" ca="1" si="246"/>
        <v>-0.374149708881442+1.23340629418481i</v>
      </c>
      <c r="BX167" s="223" t="str">
        <f t="shared" ca="1" si="247"/>
        <v>1.2575884864528+0.282400938263549i</v>
      </c>
      <c r="BY167" s="223" t="str">
        <f t="shared" ca="1" si="248"/>
        <v>0.189121812493983-1.27495569775179i</v>
      </c>
      <c r="BZ167" s="223" t="str">
        <f t="shared" ca="1" si="249"/>
        <v>-1.28541381365934-0.0948178192352542i</v>
      </c>
      <c r="CA167" s="223" t="str">
        <f t="shared" ca="1" si="250"/>
        <v>-9.91618378939497E-14+1.28890616073893i</v>
      </c>
      <c r="CB167" s="223" t="str">
        <f t="shared" ca="1" si="251"/>
        <v>1.28541381365935-0.0948178192350564i</v>
      </c>
      <c r="CC167" s="223" t="str">
        <f t="shared" ca="1" si="252"/>
        <v>-0.189121812493805-1.27495569775182i</v>
      </c>
      <c r="CD167" s="223" t="str">
        <f t="shared" ca="1" si="253"/>
        <v>-1.25758848645284+0.282400938263355i</v>
      </c>
      <c r="CE167" s="223" t="str">
        <f t="shared" ca="1" si="254"/>
        <v>0.37414970888176+1.23340629418471i</v>
      </c>
      <c r="CF167" s="223" t="str">
        <f t="shared" ca="1" si="255"/>
        <v>1.2025401663432-0.463870929809179i</v>
      </c>
      <c r="CG167" s="223" t="str">
        <f t="shared" ca="1" si="256"/>
        <v>-0.551078393978154-1.16515736914857i</v>
      </c>
      <c r="CH167" s="223" t="str">
        <f t="shared" ca="1" si="257"/>
        <v>-1.12146048321876+0.635299516582141i</v>
      </c>
      <c r="CI167" s="223" t="str">
        <f t="shared" ca="1" si="258"/>
        <v>0.716077896061775+1.07168630576419i</v>
      </c>
      <c r="CJ167" s="223" t="str">
        <f t="shared" ca="1" si="259"/>
        <v>1.01610456736425-0.792975787380841i</v>
      </c>
      <c r="CK167" s="223" t="str">
        <f t="shared" ca="1" si="260"/>
        <v>-0.865576474201572-0.955016470276582i</v>
      </c>
      <c r="CL167" s="223" t="str">
        <f t="shared" ca="1" si="261"/>
        <v>-0.888753056190466+0.933486527113741i</v>
      </c>
      <c r="CM167" s="223" t="str">
        <f t="shared" ca="1" si="262"/>
        <v>0.996337935654854+0.817673412289888i</v>
      </c>
      <c r="CN167" s="223" t="str">
        <f t="shared" ca="1" si="263"/>
        <v>0.742162725322794-1.05379010259739i</v>
      </c>
      <c r="CO167" s="223" t="str">
        <f t="shared" ca="1" si="264"/>
        <v>-1.10553168967153-0.662630194243199i</v>
      </c>
      <c r="CP167" s="223" t="str">
        <f t="shared" ca="1" si="265"/>
        <v>-0.579506812730071+1.15128230473251i</v>
      </c>
      <c r="CQ167" s="223" t="str">
        <f t="shared" ca="1" si="266"/>
        <v>1.1907940212346+0.493243033587589i</v>
      </c>
      <c r="CR167" s="223" t="str">
        <f t="shared" ca="1" si="267"/>
        <v>0.404306327711433-1.22385272176159i</v>
      </c>
      <c r="CS167" s="223" t="str">
        <f t="shared" ca="1" si="268"/>
        <v>-1.25027925835162-0.313178650815275i</v>
      </c>
      <c r="CT167" s="223" t="str">
        <f t="shared" ca="1" si="269"/>
        <v>-0.220353831674486+1.26993042331347i</v>
      </c>
      <c r="CU167" s="223" t="str">
        <f t="shared" ca="1" si="270"/>
        <v>1.28269972528105+0.126334896029076i</v>
      </c>
      <c r="CV167" s="223" t="str">
        <f t="shared" ca="1" si="271"/>
        <v>0.0316313406347881-1.28851796630098i</v>
      </c>
      <c r="CW167" s="223" t="str">
        <f t="shared" ca="1" si="272"/>
        <v>-1.2873536168209+0.0632436277337079i</v>
      </c>
      <c r="CX167" s="223" t="str">
        <f t="shared" ca="1" si="273"/>
        <v>0.157775873403925+1.27921298655165i</v>
      </c>
      <c r="CY167" s="223" t="str">
        <f t="shared" ca="1" si="274"/>
        <v>1.26414019027374-0.251453117947318i</v>
      </c>
      <c r="CZ167" s="223" t="str">
        <f t="shared" ca="1" si="275"/>
        <v>-0.343767716256742-1.24221690877656i</v>
      </c>
      <c r="DA167" s="223" t="str">
        <f t="shared" ca="1" si="276"/>
        <v>-1.21356194622143+0.434219407528061i</v>
      </c>
      <c r="DB167" s="223" t="str">
        <f t="shared" ca="1" si="277"/>
        <v>0.522318026206871+1.17833058633396i</v>
      </c>
      <c r="DC167" s="223" t="str">
        <f t="shared" ca="1" si="278"/>
        <v>1.13671375090556-0.607586158246694i</v>
      </c>
      <c r="DD167" s="223" t="str">
        <f t="shared" ca="1" si="279"/>
        <v>-0.689561728253273-1.08893696517251i</v>
      </c>
      <c r="DE167" s="223" t="str">
        <f t="shared" ca="1" si="280"/>
        <v>-1.03525913567753+0.767800503507891i</v>
      </c>
      <c r="DF167" s="223" t="str">
        <f t="shared" ca="1" si="281"/>
        <v>0.841878501310771+0.975971147227978i</v>
      </c>
      <c r="DG167" s="223" t="str">
        <f t="shared" ca="1" si="282"/>
        <v>0.91139428657172-0.911394286571509i</v>
      </c>
      <c r="DH167" s="223" t="str">
        <f t="shared" ca="1" si="283"/>
        <v>-0.975971147228621-0.841878501310025i</v>
      </c>
      <c r="DI167" s="223" t="str">
        <f t="shared" ca="1" si="284"/>
        <v>-0.7678005035081+1.03525913567738i</v>
      </c>
      <c r="DJ167" s="223" t="str">
        <f t="shared" ca="1" si="285"/>
        <v>1.08893696517237+0.689561728253493i</v>
      </c>
      <c r="DK167" s="223" t="str">
        <f t="shared" ca="1" si="286"/>
        <v>0.607586158246956-1.13671375090542i</v>
      </c>
      <c r="DL167" s="223" t="str">
        <f t="shared" ca="1" si="287"/>
        <v>-1.17833058633383-0.522318026207143i</v>
      </c>
      <c r="DM167" s="223" t="str">
        <f t="shared" ca="1" si="288"/>
        <v>-0.434219407527134+1.21356194622176i</v>
      </c>
      <c r="DN167" s="223" t="str">
        <f t="shared" ca="1" si="289"/>
        <v>1.24221690877648+0.343767716257028i</v>
      </c>
      <c r="DO167" s="223" t="str">
        <f t="shared" ca="1" si="290"/>
        <v>0.251453117947611-1.26414019027369i</v>
      </c>
      <c r="DP167" s="223" t="str">
        <f t="shared" ca="1" si="291"/>
        <v>-1.27921298655162-0.157775873404184i</v>
      </c>
      <c r="DQ167" s="223" t="str">
        <f t="shared" ca="1" si="292"/>
        <v>-0.0632436277339685+1.28735361682088i</v>
      </c>
      <c r="DR167" s="223" t="str">
        <f t="shared" ca="1" si="293"/>
        <v>1.28851796630095-0.0316313406358091i</v>
      </c>
      <c r="DS167" s="223" t="str">
        <f t="shared" ca="1" si="294"/>
        <v>-0.12633489602878-1.28269972528108i</v>
      </c>
      <c r="DT167" s="223" t="str">
        <f t="shared" ca="1" si="295"/>
        <v>-1.26993042331352+0.220353831674193i</v>
      </c>
      <c r="DU167" s="223" t="str">
        <f t="shared" ca="1" si="296"/>
        <v>0.313178650814987+1.2502792583517i</v>
      </c>
      <c r="DV167" s="223" t="str">
        <f t="shared" ca="1" si="297"/>
        <v>1.22385272176168-0.404306327711186i</v>
      </c>
      <c r="DW167" s="223" t="str">
        <f t="shared" ca="1" si="298"/>
        <v>-0.493243033588532-1.19079402123421i</v>
      </c>
      <c r="DX167" s="223" t="str">
        <f t="shared" ca="1" si="299"/>
        <v>-1.15128230473264+0.579506812729806i</v>
      </c>
      <c r="DY167" s="223" t="str">
        <f t="shared" ca="1" si="300"/>
        <v>0.662630194242943+1.10553168967168i</v>
      </c>
      <c r="DZ167" s="223" t="str">
        <f t="shared" ca="1" si="301"/>
        <v>1.05379010259756-0.742162725322551i</v>
      </c>
      <c r="EA167" s="223" t="str">
        <f t="shared" ca="1" si="302"/>
        <v>-0.817673412289658-0.996337935655043i</v>
      </c>
      <c r="EB167" s="223" t="str">
        <f t="shared" ca="1" si="303"/>
        <v>-0.933486527113035+0.888753056191206i</v>
      </c>
      <c r="EC167" s="223" t="str">
        <f t="shared" ca="1" si="304"/>
        <v>0.955016470276393+0.865576474201779i</v>
      </c>
      <c r="ED167" s="223" t="str">
        <f t="shared" ca="1" si="305"/>
        <v>0.792975787381061-1.01610456736408i</v>
      </c>
      <c r="EE167" s="223" t="str">
        <f t="shared" ca="1" si="306"/>
        <v>-1.07168630576404-0.716077896062007i</v>
      </c>
      <c r="EF167" s="223" t="str">
        <f t="shared" ca="1" si="307"/>
        <v>-0.635299516582383+1.12146048321863i</v>
      </c>
      <c r="EG167" s="223" t="str">
        <f t="shared" ca="1" si="308"/>
        <v>1.16515736914899+0.551078393977265i</v>
      </c>
      <c r="EH167" s="223" t="str">
        <f t="shared" ca="1" si="309"/>
        <v>0.463870929809456-1.20254016634309i</v>
      </c>
      <c r="EI167" s="223" t="str">
        <f t="shared" ca="1" si="310"/>
        <v>-1.23340629418463-0.37414970888201i</v>
      </c>
      <c r="EJ167" s="223" t="str">
        <f t="shared" ca="1" si="311"/>
        <v>-0.282400938263627+1.25758848645278i</v>
      </c>
      <c r="EK167" s="223" t="str">
        <f t="shared" ca="1" si="312"/>
        <v>1.27495569775178+0.189121812494081i</v>
      </c>
      <c r="EL167" s="223" t="str">
        <f t="shared" ca="1" si="313"/>
        <v>0.0948178192353531-1.28541381365933i</v>
      </c>
      <c r="EM167" s="223" t="str">
        <f t="shared" ca="1" si="314"/>
        <v>-1.28890616073893-1.98323675787899E-13i</v>
      </c>
      <c r="EN167" s="223"/>
      <c r="EO167" s="223"/>
      <c r="EP167" s="223"/>
    </row>
    <row r="168" spans="1:146" ht="15.75" thickBot="1">
      <c r="A168" s="257">
        <f t="shared" si="181"/>
        <v>1.3281250000000007E-3</v>
      </c>
      <c r="B168" s="256">
        <v>68</v>
      </c>
      <c r="C168" s="230">
        <f t="shared" si="182"/>
        <v>13600</v>
      </c>
      <c r="D168" s="229">
        <f t="shared" si="315"/>
        <v>85451.320177642367</v>
      </c>
      <c r="E168" s="229" t="str">
        <f t="shared" si="316"/>
        <v>85451.3201776424i</v>
      </c>
      <c r="F168" s="229" t="str">
        <f t="shared" si="183"/>
        <v>2.73224843417045-0.591345485355491i</v>
      </c>
      <c r="G168" s="229" t="str">
        <f t="shared" si="184"/>
        <v>-0.225692877391702+0.0864651430249977i</v>
      </c>
      <c r="H168" s="229" t="str">
        <f t="shared" si="180"/>
        <v>0.594849723719067+0.0527586954938977i</v>
      </c>
      <c r="I168" s="229" t="str">
        <f t="shared" si="317"/>
        <v>-0.352360244201315-0.116912495553494i</v>
      </c>
      <c r="J168" s="255" t="str">
        <f ca="1">IMPRODUCT(1/N_FFT2,CE100)</f>
        <v>0.00547995377324707-1.42978034170342E-06i</v>
      </c>
      <c r="K168" s="254" t="str">
        <f t="shared" ca="1" si="318"/>
        <v>-0.0019310850089411-0.000640171273397744i</v>
      </c>
      <c r="N168" s="246">
        <f t="shared" ca="1" si="185"/>
        <v>3.9669872341432217</v>
      </c>
      <c r="O168" s="223">
        <f t="shared" ca="1" si="186"/>
        <v>1.2999872341432221</v>
      </c>
      <c r="P168" s="223" t="str">
        <f t="shared" ca="1" si="187"/>
        <v>-0.127421031155657-1.29372744028817i</v>
      </c>
      <c r="Q168" s="223" t="str">
        <f t="shared" ca="1" si="188"/>
        <v>-1.27500834395978+0.253614928125863i</v>
      </c>
      <c r="R168" s="223" t="str">
        <f t="shared" ca="1" si="189"/>
        <v>0.377366374698182+1.2440102202886i</v>
      </c>
      <c r="S168" s="223" t="str">
        <f t="shared" ca="1" si="190"/>
        <v>1.20103159815088-0.497483576792727i</v>
      </c>
      <c r="T168" s="223" t="str">
        <f t="shared" ca="1" si="191"/>
        <v>-0.612809740090571-1.14648638517231i</v>
      </c>
      <c r="U168" s="223" t="str">
        <f t="shared" ca="1" si="192"/>
        <v>-1.0808998815713+0.722234210595496i</v>
      </c>
      <c r="V168" s="223" t="str">
        <f t="shared" ca="1" si="193"/>
        <v>0.824703170838889+1.00490372123086i</v>
      </c>
      <c r="W168" s="223" t="str">
        <f t="shared" ca="1" si="194"/>
        <v>0.919229788718635-0.919229788718598i</v>
      </c>
      <c r="X168" s="223" t="str">
        <f t="shared" ca="1" si="195"/>
        <v>-1.00490372123082-0.824703170838931i</v>
      </c>
      <c r="Y168" s="223" t="str">
        <f t="shared" ca="1" si="196"/>
        <v>-0.722234210595432+1.08089988157134i</v>
      </c>
      <c r="Z168" s="223" t="str">
        <f t="shared" ca="1" si="197"/>
        <v>1.14648638517234+0.612809740090515i</v>
      </c>
      <c r="AA168" s="223" t="str">
        <f t="shared" ca="1" si="198"/>
        <v>0.497483576792767-1.20103159815086i</v>
      </c>
      <c r="AB168" s="223" t="str">
        <f t="shared" ca="1" si="199"/>
        <v>-1.2440102202886-0.377366374698199i</v>
      </c>
      <c r="AC168" s="223" t="str">
        <f t="shared" ca="1" si="200"/>
        <v>-0.253614928125841+1.27500834395978i</v>
      </c>
      <c r="AD168" s="223" t="str">
        <f t="shared" ca="1" si="201"/>
        <v>1.29372744028817+0.127421031155608i</v>
      </c>
      <c r="AE168" s="223" t="str">
        <f t="shared" ca="1" si="202"/>
        <v>5.44663236821913E-14-1.29998723414322i</v>
      </c>
      <c r="AF168" s="223" t="str">
        <f t="shared" ca="1" si="203"/>
        <v>-1.29372744028817+0.127421031155629i</v>
      </c>
      <c r="AG168" s="223" t="str">
        <f t="shared" ca="1" si="204"/>
        <v>0.253614928125862+1.27500834395978i</v>
      </c>
      <c r="AH168" s="223" t="str">
        <f t="shared" ca="1" si="205"/>
        <v>1.24401022028859-0.377366374698218i</v>
      </c>
      <c r="AI168" s="223" t="str">
        <f t="shared" ca="1" si="206"/>
        <v>-0.497483576792787-1.20103159815086i</v>
      </c>
      <c r="AJ168" s="223" t="str">
        <f t="shared" ca="1" si="207"/>
        <v>-1.14648638517233+0.612809740090533i</v>
      </c>
      <c r="AK168" s="223" t="str">
        <f t="shared" ca="1" si="208"/>
        <v>0.722234210595453+1.08089988157133i</v>
      </c>
      <c r="AL168" s="223" t="str">
        <f t="shared" ca="1" si="209"/>
        <v>1.00490372123081-0.824703170838946i</v>
      </c>
      <c r="AM168" s="223" t="str">
        <f t="shared" ca="1" si="210"/>
        <v>-0.919229788718647-0.919229788718586i</v>
      </c>
      <c r="AN168" s="223" t="str">
        <f t="shared" ca="1" si="211"/>
        <v>-0.824703170838974+1.00490372123079i</v>
      </c>
      <c r="AO168" s="223" t="str">
        <f t="shared" ca="1" si="212"/>
        <v>1.08089988157131+0.722234210595481i</v>
      </c>
      <c r="AP168" s="223" t="str">
        <f t="shared" ca="1" si="213"/>
        <v>0.612809740090563-1.14648638517231i</v>
      </c>
      <c r="AQ168" s="223" t="str">
        <f t="shared" ca="1" si="214"/>
        <v>-1.20103159815089-0.497483576792698i</v>
      </c>
      <c r="AR168" s="223" t="str">
        <f t="shared" ca="1" si="215"/>
        <v>-1.20103159815089-0.497483576792698i</v>
      </c>
      <c r="AS168" s="223" t="str">
        <f t="shared" ca="1" si="216"/>
        <v>1.27500834395977+0.253614928125894i</v>
      </c>
      <c r="AT168" s="223" t="str">
        <f t="shared" ca="1" si="217"/>
        <v>0.127421031155667-1.29372744028817i</v>
      </c>
      <c r="AU168" s="223" t="str">
        <f t="shared" ca="1" si="218"/>
        <v>-1.29998723414322+2.03848606478038E-14i</v>
      </c>
      <c r="AV168" s="223" t="str">
        <f t="shared" ca="1" si="219"/>
        <v>0.127421031155699+1.29372744028816i</v>
      </c>
      <c r="AW168" s="223" t="str">
        <f t="shared" ca="1" si="220"/>
        <v>1.27500834395979-0.253614928125809i</v>
      </c>
      <c r="AX168" s="223" t="str">
        <f t="shared" ca="1" si="221"/>
        <v>-0.377366374698163-1.24401022028861i</v>
      </c>
      <c r="AY168" s="223" t="str">
        <f t="shared" ca="1" si="222"/>
        <v>-1.20103159815088+0.497483576792736i</v>
      </c>
      <c r="AZ168" s="223" t="str">
        <f t="shared" ca="1" si="223"/>
        <v>0.612809740090599+1.1464863851723i</v>
      </c>
      <c r="BA168" s="223" t="str">
        <f t="shared" ca="1" si="224"/>
        <v>1.08089988157136-0.722234210595399i</v>
      </c>
      <c r="BB168" s="223" t="str">
        <f t="shared" ca="1" si="225"/>
        <v>-0.824703170838897-1.00490372123085i</v>
      </c>
      <c r="BC168" s="223" t="str">
        <f t="shared" ca="1" si="226"/>
        <v>-0.919229788718618+0.919229788718614i</v>
      </c>
      <c r="BD168" s="223" t="str">
        <f t="shared" ca="1" si="227"/>
        <v>1.00490372123084+0.824703170838915i</v>
      </c>
      <c r="BE168" s="223" t="str">
        <f t="shared" ca="1" si="228"/>
        <v>0.722234210595419-1.08089988157135i</v>
      </c>
      <c r="BF168" s="223" t="str">
        <f t="shared" ca="1" si="229"/>
        <v>-1.14648638517228-0.612809740090619i</v>
      </c>
      <c r="BG168" s="223" t="str">
        <f t="shared" ca="1" si="230"/>
        <v>-0.49748357679274+1.20103159815088i</v>
      </c>
      <c r="BH168" s="223" t="str">
        <f t="shared" ca="1" si="231"/>
        <v>1.2440102202886+0.377366374698176i</v>
      </c>
      <c r="BI168" s="223" t="str">
        <f t="shared" ca="1" si="232"/>
        <v>0.253614928125822-1.27500834395979i</v>
      </c>
      <c r="BJ168" s="223" t="str">
        <f t="shared" ca="1" si="233"/>
        <v>-1.29372744028817-0.127421031155593i</v>
      </c>
      <c r="BK168" s="223" t="str">
        <f t="shared" ca="1" si="234"/>
        <v>-4.33184278924008E-14+1.29998723414322i</v>
      </c>
      <c r="BL168" s="223" t="str">
        <f t="shared" ca="1" si="235"/>
        <v>1.29372744028817-0.127421031155654i</v>
      </c>
      <c r="BM168" s="223" t="str">
        <f t="shared" ca="1" si="236"/>
        <v>-0.253614928125881-1.27500834395978i</v>
      </c>
      <c r="BN168" s="223" t="str">
        <f t="shared" ca="1" si="237"/>
        <v>-1.24401022028859+0.377366374698234i</v>
      </c>
      <c r="BO168" s="223" t="str">
        <f t="shared" ca="1" si="238"/>
        <v>0.497483576792677+1.2010315981509i</v>
      </c>
      <c r="BP168" s="223" t="str">
        <f t="shared" ca="1" si="239"/>
        <v>1.14648638517233-0.612809740090542i</v>
      </c>
      <c r="BQ168" s="223" t="str">
        <f t="shared" ca="1" si="240"/>
        <v>-0.722234210595469-1.08089988157131i</v>
      </c>
      <c r="BR168" s="223" t="str">
        <f t="shared" ca="1" si="241"/>
        <v>-1.0049037212308+0.824703170838962i</v>
      </c>
      <c r="BS168" s="223" t="str">
        <f t="shared" ca="1" si="242"/>
        <v>0.91922978871857+0.919229788718663i</v>
      </c>
      <c r="BT168" s="223" t="str">
        <f t="shared" ca="1" si="243"/>
        <v>0.824703170838965-1.0049037212308i</v>
      </c>
      <c r="BU168" s="223" t="str">
        <f t="shared" ca="1" si="244"/>
        <v>-1.08089988157132-0.722234210595456i</v>
      </c>
      <c r="BV168" s="223" t="str">
        <f t="shared" ca="1" si="245"/>
        <v>-0.612809740090545+1.14648638517232i</v>
      </c>
      <c r="BW168" s="223" t="str">
        <f t="shared" ca="1" si="246"/>
        <v>1.20103159815105+0.497483576792321i</v>
      </c>
      <c r="BX168" s="223" t="str">
        <f t="shared" ca="1" si="247"/>
        <v>0.377366374698484-1.24401022028851i</v>
      </c>
      <c r="BY168" s="223" t="str">
        <f t="shared" ca="1" si="248"/>
        <v>-1.27500834395983-0.253614928125612i</v>
      </c>
      <c r="BZ168" s="223" t="str">
        <f t="shared" ca="1" si="249"/>
        <v>-0.127421031156152+1.29372744028812i</v>
      </c>
      <c r="CA168" s="223" t="str">
        <f t="shared" ca="1" si="250"/>
        <v>1.29998723414322-4.07697212956075E-14i</v>
      </c>
      <c r="CB168" s="223" t="str">
        <f t="shared" ca="1" si="251"/>
        <v>-0.127421031156234-1.29372744028811i</v>
      </c>
      <c r="CC168" s="223" t="str">
        <f t="shared" ca="1" si="252"/>
        <v>-1.27500834395981+0.253614928125692i</v>
      </c>
      <c r="CD168" s="223" t="str">
        <f t="shared" ca="1" si="253"/>
        <v>0.377366374698562+1.24401022028849i</v>
      </c>
      <c r="CE168" s="223" t="str">
        <f t="shared" ca="1" si="254"/>
        <v>1.20103159815102-0.497483576792397i</v>
      </c>
      <c r="CF168" s="223" t="str">
        <f t="shared" ca="1" si="255"/>
        <v>-0.612809740090731-1.14648638517222i</v>
      </c>
      <c r="CG168" s="223" t="str">
        <f t="shared" ca="1" si="256"/>
        <v>-1.08089988157164+0.722234210594986i</v>
      </c>
      <c r="CH168" s="223" t="str">
        <f t="shared" ca="1" si="257"/>
        <v>0.824703170838912+1.00490372123084i</v>
      </c>
      <c r="CI168" s="223" t="str">
        <f t="shared" ca="1" si="258"/>
        <v>0.919229788718238-0.919229788718995i</v>
      </c>
      <c r="CJ168" s="223" t="str">
        <f t="shared" ca="1" si="259"/>
        <v>-1.00490372123069-0.8247031708391i</v>
      </c>
      <c r="CK168" s="223" t="str">
        <f t="shared" ca="1" si="260"/>
        <v>-0.722234210595186+1.0808998815715i</v>
      </c>
      <c r="CL168" s="223" t="str">
        <f t="shared" ca="1" si="261"/>
        <v>1.14648638517211+0.612809740090944i</v>
      </c>
      <c r="CM168" s="223" t="str">
        <f t="shared" ca="1" si="262"/>
        <v>0.497483576792602-1.20103159815093i</v>
      </c>
      <c r="CN168" s="223" t="str">
        <f t="shared" ca="1" si="263"/>
        <v>-1.24401022028842-0.377366374698775i</v>
      </c>
      <c r="CO168" s="223" t="str">
        <f t="shared" ca="1" si="264"/>
        <v>-0.253614928125946+1.27500834395976i</v>
      </c>
      <c r="CP168" s="223" t="str">
        <f t="shared" ca="1" si="265"/>
        <v>1.29372744028821+0.127421031155186i</v>
      </c>
      <c r="CQ168" s="223" t="str">
        <f t="shared" ca="1" si="266"/>
        <v>2.63094653552943E-13-1.29998723414322i</v>
      </c>
      <c r="CR168" s="223" t="str">
        <f t="shared" ca="1" si="267"/>
        <v>-1.29372744028814+0.127421031155913i</v>
      </c>
      <c r="CS168" s="223" t="str">
        <f t="shared" ca="1" si="268"/>
        <v>0.253614928125394+1.27500834395987i</v>
      </c>
      <c r="CT168" s="223" t="str">
        <f t="shared" ca="1" si="269"/>
        <v>1.24401022028857-0.377366374698272i</v>
      </c>
      <c r="CU168" s="223" t="str">
        <f t="shared" ca="1" si="270"/>
        <v>-0.497483576793294-1.20103159815065i</v>
      </c>
      <c r="CV168" s="223" t="str">
        <f t="shared" ca="1" si="271"/>
        <v>-1.14648638517237+0.612809740090463i</v>
      </c>
      <c r="CW168" s="223" t="str">
        <f t="shared" ca="1" si="272"/>
        <v>0.722234210595793+1.0808998815711i</v>
      </c>
      <c r="CX168" s="223" t="str">
        <f t="shared" ca="1" si="273"/>
        <v>1.00490372123103-0.824703170838679i</v>
      </c>
      <c r="CY168" s="223" t="str">
        <f t="shared" ca="1" si="274"/>
        <v>-0.91922978871878-0.919229788718453i</v>
      </c>
      <c r="CZ168" s="223" t="str">
        <f t="shared" ca="1" si="275"/>
        <v>-0.824703170839348+1.00490372123048i</v>
      </c>
      <c r="DA168" s="223" t="str">
        <f t="shared" ca="1" si="276"/>
        <v>1.08089988157134+0.72223421059544i</v>
      </c>
      <c r="DB168" s="223" t="str">
        <f t="shared" ca="1" si="277"/>
        <v>0.612809740090087-1.14648638517257i</v>
      </c>
      <c r="DC168" s="223" t="str">
        <f t="shared" ca="1" si="278"/>
        <v>-1.20103159815081-0.4974835767929i</v>
      </c>
      <c r="DD168" s="223" t="str">
        <f t="shared" ca="1" si="279"/>
        <v>-0.377366374697828+1.24401022028871i</v>
      </c>
      <c r="DE168" s="223" t="str">
        <f t="shared" ca="1" si="280"/>
        <v>1.2750083439597+0.253614928126244i</v>
      </c>
      <c r="DF168" s="223" t="str">
        <f t="shared" ca="1" si="281"/>
        <v>0.127421031155489-1.29372744028818i</v>
      </c>
      <c r="DG168" s="223" t="str">
        <f t="shared" ca="1" si="282"/>
        <v>-1.29998723414322-6.03906887833548E-13i</v>
      </c>
      <c r="DH168" s="223" t="str">
        <f t="shared" ca="1" si="283"/>
        <v>0.127421031155611+1.29372744028817i</v>
      </c>
      <c r="DI168" s="223" t="str">
        <f t="shared" ca="1" si="284"/>
        <v>1.27500834395968-0.253614928126365i</v>
      </c>
      <c r="DJ168" s="223" t="str">
        <f t="shared" ca="1" si="285"/>
        <v>-0.377366374697945-1.24401022028867i</v>
      </c>
      <c r="DK168" s="223" t="str">
        <f t="shared" ca="1" si="286"/>
        <v>-1.20103159815076+0.497483576793013i</v>
      </c>
      <c r="DL168" s="223" t="str">
        <f t="shared" ca="1" si="287"/>
        <v>0.612809740090163+1.14648638517253i</v>
      </c>
      <c r="DM168" s="223" t="str">
        <f t="shared" ca="1" si="288"/>
        <v>1.08089988157127-0.722234210595541i</v>
      </c>
      <c r="DN168" s="223" t="str">
        <f t="shared" ca="1" si="289"/>
        <v>-0.824703170838443-1.00490372123122i</v>
      </c>
      <c r="DO168" s="223" t="str">
        <f t="shared" ca="1" si="290"/>
        <v>-0.919229788718694+0.919229788718539i</v>
      </c>
      <c r="DP168" s="223" t="str">
        <f t="shared" ca="1" si="291"/>
        <v>1.00490372123111+0.824703170838584i</v>
      </c>
      <c r="DQ168" s="223" t="str">
        <f t="shared" ca="1" si="292"/>
        <v>0.722234210595723-1.08089988157115i</v>
      </c>
      <c r="DR168" s="223" t="str">
        <f t="shared" ca="1" si="293"/>
        <v>-1.14648638517243-0.612809740090355i</v>
      </c>
      <c r="DS168" s="223" t="str">
        <f t="shared" ca="1" si="294"/>
        <v>-0.497483576793181+1.20103159815069i</v>
      </c>
      <c r="DT168" s="223" t="str">
        <f t="shared" ca="1" si="295"/>
        <v>1.24401022028861+0.377366374698155i</v>
      </c>
      <c r="DU168" s="223" t="str">
        <f t="shared" ca="1" si="296"/>
        <v>0.253614928125274-1.2750083439599i</v>
      </c>
      <c r="DV168" s="223" t="str">
        <f t="shared" ca="1" si="297"/>
        <v>-1.29372744028815-0.127421031155791i</v>
      </c>
      <c r="DW168" s="223" t="str">
        <f t="shared" ca="1" si="298"/>
        <v>3.85403817439766E-13+1.29998723414322i</v>
      </c>
      <c r="DX168" s="223" t="str">
        <f t="shared" ca="1" si="299"/>
        <v>1.2937274402882-0.127421031155308i</v>
      </c>
      <c r="DY168" s="223" t="str">
        <f t="shared" ca="1" si="300"/>
        <v>-0.25361492812603-1.27500834395975i</v>
      </c>
      <c r="DZ168" s="223" t="str">
        <f t="shared" ca="1" si="301"/>
        <v>-1.24401022028876+0.377366374697654i</v>
      </c>
      <c r="EA168" s="223" t="str">
        <f t="shared" ca="1" si="302"/>
        <v>0.497483576792732+1.20103159815088i</v>
      </c>
      <c r="EB168" s="223" t="str">
        <f t="shared" ca="1" si="303"/>
        <v>1.14648638517206-0.612809740091035i</v>
      </c>
      <c r="EC168" s="223" t="str">
        <f t="shared" ca="1" si="304"/>
        <v>-0.722234210595289-1.08089988157144i</v>
      </c>
      <c r="ED168" s="223" t="str">
        <f t="shared" ca="1" si="305"/>
        <v>-1.00490372123062+0.824703170839179i</v>
      </c>
      <c r="EE168" s="223" t="str">
        <f t="shared" ca="1" si="306"/>
        <v>0.919229788718325+0.919229788718908i</v>
      </c>
      <c r="EF168" s="223" t="str">
        <f t="shared" ca="1" si="307"/>
        <v>0.824703170838819-1.00490372123092i</v>
      </c>
      <c r="EG168" s="223" t="str">
        <f t="shared" ca="1" si="308"/>
        <v>-1.08089988157098-0.722234210595975i</v>
      </c>
      <c r="EH168" s="223" t="str">
        <f t="shared" ca="1" si="309"/>
        <v>-0.612809740090623+1.14648638517228i</v>
      </c>
      <c r="EI168" s="223" t="str">
        <f t="shared" ca="1" si="310"/>
        <v>1.20103159815107+0.497483576792267i</v>
      </c>
      <c r="EJ168" s="223" t="str">
        <f t="shared" ca="1" si="311"/>
        <v>0.377366374698445-1.24401022028852i</v>
      </c>
      <c r="EK168" s="223" t="str">
        <f t="shared" ca="1" si="312"/>
        <v>-1.27500834395984-0.253614928125572i</v>
      </c>
      <c r="EL168" s="223" t="str">
        <f t="shared" ca="1" si="313"/>
        <v>-0.12742103115613+1.29372744028812i</v>
      </c>
      <c r="EM168" s="223" t="str">
        <f t="shared" ca="1" si="314"/>
        <v>1.29998723414322-8.15394425912149E-14i</v>
      </c>
      <c r="EN168" s="223"/>
      <c r="EO168" s="223"/>
      <c r="EP168" s="223"/>
    </row>
    <row r="169" spans="1:146" ht="15.75" thickBot="1">
      <c r="A169" s="257">
        <f t="shared" si="181"/>
        <v>1.3476562500000008E-3</v>
      </c>
      <c r="B169" s="256">
        <v>69</v>
      </c>
      <c r="C169" s="230">
        <f t="shared" si="182"/>
        <v>13800</v>
      </c>
      <c r="D169" s="229">
        <f t="shared" si="315"/>
        <v>86707.957239078285</v>
      </c>
      <c r="E169" s="229" t="str">
        <f t="shared" si="316"/>
        <v>86707.9572390783i</v>
      </c>
      <c r="F169" s="229" t="str">
        <f t="shared" si="183"/>
        <v>2.72905352249065-0.598265254461747i</v>
      </c>
      <c r="G169" s="229" t="str">
        <f t="shared" si="184"/>
        <v>-0.225042144005199+0.0875183081818956i</v>
      </c>
      <c r="H169" s="229" t="str">
        <f t="shared" si="180"/>
        <v>0.595195435402329+0.0536912046300557i</v>
      </c>
      <c r="I169" s="229" t="str">
        <f t="shared" si="317"/>
        <v>-0.352707126571915-0.118722027787037i</v>
      </c>
      <c r="J169" s="255" t="str">
        <f ca="1">IMPRODUCT(1/N_FFT2,CF100)</f>
        <v>-0.00257000658342331-0.00014221149601498i</v>
      </c>
      <c r="K169" s="254" t="str">
        <f t="shared" ca="1" si="318"/>
        <v>0.000889576000128614+0.000355275401134987i</v>
      </c>
      <c r="N169" s="246">
        <f t="shared" ca="1" si="185"/>
        <v>3.9736638461052851</v>
      </c>
      <c r="O169" s="223">
        <f t="shared" ca="1" si="186"/>
        <v>1.3066638461052853</v>
      </c>
      <c r="P169" s="223" t="str">
        <f t="shared" ca="1" si="187"/>
        <v>-0.159949603660155-1.29683712585953i</v>
      </c>
      <c r="Q169" s="223" t="str">
        <f t="shared" ca="1" si="188"/>
        <v>-1.26750476814151+0.317493416399758i</v>
      </c>
      <c r="R169" s="223" t="str">
        <f t="shared" ca="1" si="189"/>
        <v>0.470261832633004+1.21910795891394i</v>
      </c>
      <c r="S169" s="223" t="str">
        <f t="shared" ca="1" si="190"/>
        <v>1.15237463123546-0.615957073182537i</v>
      </c>
      <c r="T169" s="223" t="str">
        <f t="shared" ca="1" si="191"/>
        <v>-0.752387746016971-1.06830851646992i</v>
      </c>
      <c r="U169" s="223" t="str">
        <f t="shared" ca="1" si="192"/>
        <v>-0.968174047232338+0.877501806826863i</v>
      </c>
      <c r="V169" s="223" t="str">
        <f t="shared" ca="1" si="193"/>
        <v>0.989417423681079+0.853477339145541i</v>
      </c>
      <c r="W169" s="223" t="str">
        <f t="shared" ca="1" si="194"/>
        <v>0.725943537458984-1.08645128153093i</v>
      </c>
      <c r="X169" s="223" t="str">
        <f t="shared" ca="1" si="195"/>
        <v>-1.16714390083482-0.587490869259037i</v>
      </c>
      <c r="Y169" s="223" t="str">
        <f t="shared" ca="1" si="196"/>
        <v>-0.440201791547298+1.23028158948966i</v>
      </c>
      <c r="Z169" s="223" t="str">
        <f t="shared" ca="1" si="197"/>
        <v>1.27491469788925+0.286291669149849i</v>
      </c>
      <c r="AA169" s="223" t="str">
        <f t="shared" ca="1" si="198"/>
        <v>0.128075453567231-1.30037190253873i</v>
      </c>
      <c r="AB169" s="223" t="str">
        <f t="shared" ca="1" si="199"/>
        <v>-1.30627030338449+0.0320671360498671i</v>
      </c>
      <c r="AC169" s="223" t="str">
        <f t="shared" ca="1" si="200"/>
        <v>0.191727406092736+1.29252118298758i</v>
      </c>
      <c r="AD169" s="223" t="str">
        <f t="shared" ca="1" si="201"/>
        <v>1.2593313409165-0.348503917487473i</v>
      </c>
      <c r="AE169" s="223" t="str">
        <f t="shared" ca="1" si="202"/>
        <v>-0.500038605574982-1.20719998328913i</v>
      </c>
      <c r="AF169" s="223" t="str">
        <f t="shared" ca="1" si="203"/>
        <v>-1.13691121424829+0.644052247597295i</v>
      </c>
      <c r="AG169" s="223" t="str">
        <f t="shared" ca="1" si="204"/>
        <v>0.778378744330364+1.0495222423052i</v>
      </c>
      <c r="AH169" s="223" t="str">
        <f t="shared" ca="1" si="205"/>
        <v>0.946347478939909-0.900997700231656i</v>
      </c>
      <c r="AI169" s="223" t="str">
        <f t="shared" ca="1" si="206"/>
        <v>-1.01006481207058-0.828938768628588i</v>
      </c>
      <c r="AJ169" s="223" t="str">
        <f t="shared" ca="1" si="207"/>
        <v>-0.699062047658854+1.10393960896494i</v>
      </c>
      <c r="AK169" s="223" t="str">
        <f t="shared" ca="1" si="208"/>
        <v>1.18121012659065+0.558670782803582i</v>
      </c>
      <c r="AL169" s="223" t="str">
        <f t="shared" ca="1" si="209"/>
        <v>0.409876589362621-1.24071414443905i</v>
      </c>
      <c r="AM169" s="223" t="str">
        <f t="shared" ca="1" si="210"/>
        <v>-1.28155666669512-0.254917470503572i</v>
      </c>
      <c r="AN169" s="223" t="str">
        <f t="shared" ca="1" si="211"/>
        <v>-0.0961241556101944+1.30312338380787i</v>
      </c>
      <c r="AO169" s="223" t="str">
        <f t="shared" ca="1" si="212"/>
        <v>1.30508991227754-0.0641149560560452i</v>
      </c>
      <c r="AP169" s="223" t="str">
        <f t="shared" ca="1" si="213"/>
        <v>-0.223389719104964-1.28742667368548i</v>
      </c>
      <c r="AQ169" s="223" t="str">
        <f t="shared" ca="1" si="214"/>
        <v>-1.25039933958115+0.3793044928467i</v>
      </c>
      <c r="AR169" s="223" t="str">
        <f t="shared" ca="1" si="215"/>
        <v>-1.25039933958115+0.3793044928467i</v>
      </c>
      <c r="AS169" s="223" t="str">
        <f t="shared" ca="1" si="216"/>
        <v>1.12076296445752-0.671759469020754i</v>
      </c>
      <c r="AT169" s="223" t="str">
        <f t="shared" ca="1" si="217"/>
        <v>-0.803900876393567-1.03010377518593i</v>
      </c>
      <c r="AU169" s="223" t="str">
        <f t="shared" ca="1" si="218"/>
        <v>-0.923950866312377+0.923950866312308i</v>
      </c>
      <c r="AV169" s="223" t="str">
        <f t="shared" ca="1" si="219"/>
        <v>1.03010377518596+0.803900876393533i</v>
      </c>
      <c r="AW169" s="223" t="str">
        <f t="shared" ca="1" si="220"/>
        <v>0.671759469020828-1.12076296445748i</v>
      </c>
      <c r="AX169" s="223" t="str">
        <f t="shared" ca="1" si="221"/>
        <v>-1.19456483553456-0.529514173958494i</v>
      </c>
      <c r="AY169" s="223" t="str">
        <f t="shared" ca="1" si="222"/>
        <v>-0.379304492846782+1.25039933958112i</v>
      </c>
      <c r="AZ169" s="223" t="str">
        <f t="shared" ca="1" si="223"/>
        <v>1.28742667368549+0.223389719104921i</v>
      </c>
      <c r="BA169" s="223" t="str">
        <f t="shared" ca="1" si="224"/>
        <v>0.0641149560561411-1.30508991227753i</v>
      </c>
      <c r="BB169" s="223" t="str">
        <f t="shared" ca="1" si="225"/>
        <v>-1.30312338380787+0.0961241556102467i</v>
      </c>
      <c r="BC169" s="223" t="str">
        <f t="shared" ca="1" si="226"/>
        <v>0.254917470503497+1.28155666669514i</v>
      </c>
      <c r="BD169" s="223" t="str">
        <f t="shared" ca="1" si="227"/>
        <v>1.24071414443904-0.409876589362662i</v>
      </c>
      <c r="BE169" s="223" t="str">
        <f t="shared" ca="1" si="228"/>
        <v>-0.558670782803504-1.18121012659068i</v>
      </c>
      <c r="BF169" s="223" t="str">
        <f t="shared" ca="1" si="229"/>
        <v>-1.10393960896492+0.699062047658891i</v>
      </c>
      <c r="BG169" s="223" t="str">
        <f t="shared" ca="1" si="230"/>
        <v>0.828938768628621+1.01006481207055i</v>
      </c>
      <c r="BH169" s="223" t="str">
        <f t="shared" ca="1" si="231"/>
        <v>0.900997700231632-0.946347478939933i</v>
      </c>
      <c r="BI169" s="223" t="str">
        <f t="shared" ca="1" si="232"/>
        <v>-1.04952224230522-0.778378744330336i</v>
      </c>
      <c r="BJ169" s="223" t="str">
        <f t="shared" ca="1" si="233"/>
        <v>-0.644052247597378+1.13691121424825i</v>
      </c>
      <c r="BK169" s="223" t="str">
        <f t="shared" ca="1" si="234"/>
        <v>1.20719998328915+0.500038605574934i</v>
      </c>
      <c r="BL169" s="223" t="str">
        <f t="shared" ca="1" si="235"/>
        <v>0.348503917487553-1.25933134091647i</v>
      </c>
      <c r="BM169" s="223" t="str">
        <f t="shared" ca="1" si="236"/>
        <v>-1.29252118298759-0.191727406092689i</v>
      </c>
      <c r="BN169" s="223" t="str">
        <f t="shared" ca="1" si="237"/>
        <v>-0.0320671360499538+1.30627030338449i</v>
      </c>
      <c r="BO169" s="223" t="str">
        <f t="shared" ca="1" si="238"/>
        <v>1.30037190253873-0.128075453567274i</v>
      </c>
      <c r="BP169" s="223" t="str">
        <f t="shared" ca="1" si="239"/>
        <v>-0.286291669149759-1.27491469788928i</v>
      </c>
      <c r="BQ169" s="223" t="str">
        <f t="shared" ca="1" si="240"/>
        <v>-1.23028158948965+0.440201791547333i</v>
      </c>
      <c r="BR169" s="223" t="str">
        <f t="shared" ca="1" si="241"/>
        <v>0.58749086925895+1.16714390083486i</v>
      </c>
      <c r="BS169" s="223" t="str">
        <f t="shared" ca="1" si="242"/>
        <v>1.0864512815309-0.725943537459028i</v>
      </c>
      <c r="BT169" s="223" t="str">
        <f t="shared" ca="1" si="243"/>
        <v>-0.85347733914548-0.989417423681133i</v>
      </c>
      <c r="BU169" s="223" t="str">
        <f t="shared" ca="1" si="244"/>
        <v>-0.877501806826828+0.968174047232371i</v>
      </c>
      <c r="BV169" s="223" t="str">
        <f t="shared" ca="1" si="245"/>
        <v>1.0683085164699+0.752387746016997i</v>
      </c>
      <c r="BW169" s="223" t="str">
        <f t="shared" ca="1" si="246"/>
        <v>0.615957073182396-1.15237463123553i</v>
      </c>
      <c r="BX169" s="223" t="str">
        <f t="shared" ca="1" si="247"/>
        <v>-1.21910795891411-0.470261832632555i</v>
      </c>
      <c r="BY169" s="223" t="str">
        <f t="shared" ca="1" si="248"/>
        <v>-0.317493416400225+1.26750476814139i</v>
      </c>
      <c r="BZ169" s="223" t="str">
        <f t="shared" ca="1" si="249"/>
        <v>1.29683712585951+0.159949603660313i</v>
      </c>
      <c r="CA169" s="223" t="str">
        <f t="shared" ca="1" si="250"/>
        <v>-1.82486244733034E-13-1.30666384610529i</v>
      </c>
      <c r="CB169" s="223" t="str">
        <f t="shared" ca="1" si="251"/>
        <v>-1.29683712585947+0.159949603660657i</v>
      </c>
      <c r="CC169" s="223" t="str">
        <f t="shared" ca="1" si="252"/>
        <v>0.317493416399301+1.26750476814163i</v>
      </c>
      <c r="CD169" s="223" t="str">
        <f t="shared" ca="1" si="253"/>
        <v>1.21910795891399-0.470261832632879i</v>
      </c>
      <c r="CE169" s="223" t="str">
        <f t="shared" ca="1" si="254"/>
        <v>-0.615957073182702-1.15237463123537i</v>
      </c>
      <c r="CF169" s="223" t="str">
        <f t="shared" ca="1" si="255"/>
        <v>-1.06830851646963+0.752387746017386i</v>
      </c>
      <c r="CG169" s="223" t="str">
        <f t="shared" ca="1" si="256"/>
        <v>0.877501806826506+0.968174047232662i</v>
      </c>
      <c r="CH169" s="223" t="str">
        <f t="shared" ca="1" si="257"/>
        <v>0.85347733914561-0.989417423681019i</v>
      </c>
      <c r="CI169" s="223" t="str">
        <f t="shared" ca="1" si="258"/>
        <v>-1.08645128153102-0.725943537458847i</v>
      </c>
      <c r="CJ169" s="223" t="str">
        <f t="shared" ca="1" si="259"/>
        <v>-0.587490869258526+1.16714390083508i</v>
      </c>
      <c r="CK169" s="223" t="str">
        <f t="shared" ca="1" si="260"/>
        <v>1.2302815894895+0.440201791547742i</v>
      </c>
      <c r="CL169" s="223" t="str">
        <f t="shared" ca="1" si="261"/>
        <v>0.286291669149929-1.27491469788924i</v>
      </c>
      <c r="CM169" s="223" t="str">
        <f t="shared" ca="1" si="262"/>
        <v>-1.30037190253875-0.128075453567077i</v>
      </c>
      <c r="CN169" s="223" t="str">
        <f t="shared" ca="1" si="263"/>
        <v>0.0320671360504486+1.30627030338448i</v>
      </c>
      <c r="CO169" s="223" t="str">
        <f t="shared" ca="1" si="264"/>
        <v>1.29252118298765-0.191727406092279i</v>
      </c>
      <c r="CP169" s="223" t="str">
        <f t="shared" ca="1" si="265"/>
        <v>-0.348503917487404-1.25933134091652i</v>
      </c>
      <c r="CQ169" s="223" t="str">
        <f t="shared" ca="1" si="266"/>
        <v>-1.20719998328906+0.500038605575151i</v>
      </c>
      <c r="CR169" s="223" t="str">
        <f t="shared" ca="1" si="267"/>
        <v>0.644052247597794+1.13691121424801i</v>
      </c>
      <c r="CS169" s="223" t="str">
        <f t="shared" ca="1" si="268"/>
        <v>1.04952224230548-0.778378744329989i</v>
      </c>
      <c r="CT169" s="223" t="str">
        <f t="shared" ca="1" si="269"/>
        <v>-0.9009977002316-0.946347478939963i</v>
      </c>
      <c r="CU169" s="223" t="str">
        <f t="shared" ca="1" si="270"/>
        <v>-0.828938768628454+1.01006481207069i</v>
      </c>
      <c r="CV169" s="223" t="str">
        <f t="shared" ca="1" si="271"/>
        <v>1.10393960896524+0.699062047658379i</v>
      </c>
      <c r="CW169" s="223" t="str">
        <f t="shared" ca="1" si="272"/>
        <v>0.558670782803896-1.1812101265905i</v>
      </c>
      <c r="CX169" s="223" t="str">
        <f t="shared" ca="1" si="273"/>
        <v>-1.24071414443902-0.409876589362703i</v>
      </c>
      <c r="CY169" s="223" t="str">
        <f t="shared" ca="1" si="274"/>
        <v>-0.254917470503285+1.28155666669518i</v>
      </c>
      <c r="CZ169" s="223" t="str">
        <f t="shared" ca="1" si="275"/>
        <v>1.30312338380792+0.096124155609642i</v>
      </c>
      <c r="DA169" s="223" t="str">
        <f t="shared" ca="1" si="276"/>
        <v>-0.0641149560556897-1.30508991227755i</v>
      </c>
      <c r="DB169" s="223" t="str">
        <f t="shared" ca="1" si="277"/>
        <v>-1.2874266736855+0.22338971910487i</v>
      </c>
      <c r="DC169" s="223" t="str">
        <f t="shared" ca="1" si="278"/>
        <v>0.379304492846972+1.25039933958106i</v>
      </c>
      <c r="DD169" s="223" t="str">
        <f t="shared" ca="1" si="279"/>
        <v>1.19456483553431-0.529514173959066i</v>
      </c>
      <c r="DE169" s="223" t="str">
        <f t="shared" ca="1" si="280"/>
        <v>-0.671759469020442-1.12076296445771i</v>
      </c>
      <c r="DF169" s="223" t="str">
        <f t="shared" ca="1" si="281"/>
        <v>-1.03010377518598+0.803900876393514i</v>
      </c>
      <c r="DG169" s="223" t="str">
        <f t="shared" ca="1" si="282"/>
        <v>0.923950866312537+0.923950866312149i</v>
      </c>
      <c r="DH169" s="223" t="str">
        <f t="shared" ca="1" si="283"/>
        <v>0.803900876393081-1.03010377518631i</v>
      </c>
      <c r="DI169" s="223" t="str">
        <f t="shared" ca="1" si="284"/>
        <v>-1.1207629644573-0.671759469021119i</v>
      </c>
      <c r="DJ169" s="223" t="str">
        <f t="shared" ca="1" si="285"/>
        <v>-0.529514173958566+1.19456483553453i</v>
      </c>
      <c r="DK169" s="223" t="str">
        <f t="shared" ca="1" si="286"/>
        <v>1.25039933958121+0.379304492846483i</v>
      </c>
      <c r="DL169" s="223" t="str">
        <f t="shared" ca="1" si="287"/>
        <v>0.223389719104367-1.28742667368558i</v>
      </c>
      <c r="DM169" s="223" t="str">
        <f t="shared" ca="1" si="288"/>
        <v>-1.30508991227751-0.0641149560564781i</v>
      </c>
      <c r="DN169" s="223" t="str">
        <f t="shared" ca="1" si="289"/>
        <v>0.096124155610151+1.30312338380788i</v>
      </c>
      <c r="DO169" s="223" t="str">
        <f t="shared" ca="1" si="290"/>
        <v>1.28155666669508-0.254917470503785i</v>
      </c>
      <c r="DP169" s="223" t="str">
        <f t="shared" ca="1" si="291"/>
        <v>-0.409876589363188-1.24071414443886i</v>
      </c>
      <c r="DQ169" s="223" t="str">
        <f t="shared" ca="1" si="292"/>
        <v>-1.18121012659084+0.558670782803182i</v>
      </c>
      <c r="DR169" s="223" t="str">
        <f t="shared" ca="1" si="293"/>
        <v>0.69906204765881+1.10393960896497i</v>
      </c>
      <c r="DS169" s="223" t="str">
        <f t="shared" ca="1" si="294"/>
        <v>1.01006481207037-0.828938768628849i</v>
      </c>
      <c r="DT169" s="223" t="str">
        <f t="shared" ca="1" si="295"/>
        <v>-0.946347478940316-0.90099770023123i</v>
      </c>
      <c r="DU169" s="223" t="str">
        <f t="shared" ca="1" si="296"/>
        <v>-0.778378744330622+1.04952224230501i</v>
      </c>
      <c r="DV169" s="223" t="str">
        <f t="shared" ca="1" si="297"/>
        <v>1.13691121424828+0.644052247597317i</v>
      </c>
      <c r="DW169" s="223" t="str">
        <f t="shared" ca="1" si="298"/>
        <v>0.500038605574645-1.20719998328927i</v>
      </c>
      <c r="DX169" s="223" t="str">
        <f t="shared" ca="1" si="299"/>
        <v>-1.25933134091631-0.348503917488127i</v>
      </c>
      <c r="DY169" s="223" t="str">
        <f t="shared" ca="1" si="300"/>
        <v>-0.191727406093022+1.29252118298754i</v>
      </c>
      <c r="DZ169" s="223" t="str">
        <f t="shared" ca="1" si="301"/>
        <v>1.30627030338449+0.0320671360499014i</v>
      </c>
      <c r="EA169" s="223" t="str">
        <f t="shared" ca="1" si="302"/>
        <v>-0.128075453567585-1.3003719025387i</v>
      </c>
      <c r="EB169" s="223" t="str">
        <f t="shared" ca="1" si="303"/>
        <v>-1.27491469788941+0.286291669149176i</v>
      </c>
      <c r="EC169" s="223" t="str">
        <f t="shared" ca="1" si="304"/>
        <v>0.440201791547016+1.23028158948976i</v>
      </c>
      <c r="ED169" s="223" t="str">
        <f t="shared" ca="1" si="305"/>
        <v>1.16714390083484-0.587490869258998i</v>
      </c>
      <c r="EE169" s="223" t="str">
        <f t="shared" ca="1" si="306"/>
        <v>-0.725943537459272-1.08645128153074i</v>
      </c>
      <c r="EF169" s="223" t="str">
        <f t="shared" ca="1" si="307"/>
        <v>-0.989417423680686+0.853477339145997i</v>
      </c>
      <c r="EG169" s="223" t="str">
        <f t="shared" ca="1" si="308"/>
        <v>0.968174047232132+0.877501806827092i</v>
      </c>
      <c r="EH169" s="223" t="str">
        <f t="shared" ca="1" si="309"/>
        <v>0.75238774601697-1.06830851646992i</v>
      </c>
      <c r="EI169" s="223" t="str">
        <f t="shared" ca="1" si="310"/>
        <v>-1.15237463123561-0.615957073182252i</v>
      </c>
      <c r="EJ169" s="223" t="str">
        <f t="shared" ca="1" si="311"/>
        <v>-0.470261832633615+1.2191079589137i</v>
      </c>
      <c r="EK169" s="223" t="str">
        <f t="shared" ca="1" si="312"/>
        <v>1.26750476814143+0.317493416400067i</v>
      </c>
      <c r="EL169" s="223" t="str">
        <f t="shared" ca="1" si="313"/>
        <v>0.15994960366015-1.29683712585953i</v>
      </c>
      <c r="EM169" s="223" t="str">
        <f t="shared" ca="1" si="314"/>
        <v>-1.30666384610529+3.64972489466066E-13i</v>
      </c>
      <c r="EN169" s="223"/>
      <c r="EO169" s="223"/>
      <c r="EP169" s="223"/>
    </row>
    <row r="170" spans="1:146" ht="15.75" thickBot="1">
      <c r="A170" s="257">
        <f t="shared" si="181"/>
        <v>1.3671875000000008E-3</v>
      </c>
      <c r="B170" s="256">
        <v>70</v>
      </c>
      <c r="C170" s="230">
        <f t="shared" si="182"/>
        <v>14000</v>
      </c>
      <c r="D170" s="229">
        <f t="shared" si="315"/>
        <v>87964.594300514203</v>
      </c>
      <c r="E170" s="229" t="str">
        <f t="shared" si="316"/>
        <v>87964.5943005142i</v>
      </c>
      <c r="F170" s="229" t="str">
        <f t="shared" si="183"/>
        <v>2.72582032566663-0.605173908355863i</v>
      </c>
      <c r="G170" s="229" t="str">
        <f t="shared" si="184"/>
        <v>-0.224384009783107+0.088565680713305i</v>
      </c>
      <c r="H170" s="229" t="str">
        <f t="shared" si="180"/>
        <v>0.595545526608509+0.0546175171508276i</v>
      </c>
      <c r="I170" s="229" t="str">
        <f t="shared" si="317"/>
        <v>-0.353060548987796-0.120532690070886i</v>
      </c>
      <c r="J170" s="255" t="str">
        <f ca="1">IMPRODUCT(1/N_FFT2,CG100)</f>
        <v>0.00491102845188051+1.38212327648914E-06i</v>
      </c>
      <c r="K170" s="254" t="str">
        <f t="shared" ca="1" si="318"/>
        <v>-0.00173372381027909-0.000592427443522583i</v>
      </c>
      <c r="N170" s="246">
        <f t="shared" ca="1" si="185"/>
        <v>3.9781215875760139</v>
      </c>
      <c r="O170" s="223">
        <f t="shared" ca="1" si="186"/>
        <v>1.311121587576014</v>
      </c>
      <c r="P170" s="223" t="str">
        <f t="shared" ca="1" si="187"/>
        <v>-0.192381492613699-1.29693067613792i</v>
      </c>
      <c r="Q170" s="223" t="str">
        <f t="shared" ca="1" si="188"/>
        <v>-1.25466513220074+0.380598506890866i</v>
      </c>
      <c r="R170" s="223" t="str">
        <f t="shared" ca="1" si="189"/>
        <v>0.560576712874517+1.18523987715173i</v>
      </c>
      <c r="S170" s="223" t="str">
        <f t="shared" ca="1" si="190"/>
        <v>1.09015775810333-0.728420125926634i</v>
      </c>
      <c r="T170" s="223" t="str">
        <f t="shared" ca="1" si="191"/>
        <v>-0.880495443029911-0.971477015791629i</v>
      </c>
      <c r="U170" s="223" t="str">
        <f t="shared" ca="1" si="192"/>
        <v>-0.831766729880209+1.0135106928258i</v>
      </c>
      <c r="V170" s="223" t="str">
        <f t="shared" ca="1" si="193"/>
        <v>1.12458649685291+0.674051206143833i</v>
      </c>
      <c r="W170" s="223" t="str">
        <f t="shared" ca="1" si="194"/>
        <v>0.50174450938161-1.21131839939516i</v>
      </c>
      <c r="X170" s="223" t="str">
        <f t="shared" ca="1" si="195"/>
        <v>-1.27182891668679-0.318576559224227i</v>
      </c>
      <c r="Y170" s="223" t="str">
        <f t="shared" ca="1" si="196"/>
        <v>-0.128512388638529+1.30480817876586i</v>
      </c>
      <c r="Z170" s="223" t="str">
        <f t="shared" ca="1" si="197"/>
        <v>1.30954228420343-0.0643336870628283i</v>
      </c>
      <c r="AA170" s="223" t="str">
        <f t="shared" ca="1" si="198"/>
        <v>-0.255787132722479-1.28592875391347i</v>
      </c>
      <c r="AB170" s="223" t="str">
        <f t="shared" ca="1" si="199"/>
        <v>-1.23447874951555+0.441703559417814i</v>
      </c>
      <c r="AC170" s="223" t="str">
        <f t="shared" ca="1" si="200"/>
        <v>0.618058437965507+1.15630600822943i</v>
      </c>
      <c r="AD170" s="223" t="str">
        <f t="shared" ca="1" si="201"/>
        <v>1.05310273382789-0.781034217824075i</v>
      </c>
      <c r="AE170" s="223" t="str">
        <f t="shared" ca="1" si="202"/>
        <v>-0.92710296553508-0.927102965535063i</v>
      </c>
      <c r="AF170" s="223" t="str">
        <f t="shared" ca="1" si="203"/>
        <v>-0.781034217824057+1.05310273382791i</v>
      </c>
      <c r="AG170" s="223" t="str">
        <f t="shared" ca="1" si="204"/>
        <v>1.15630600822944+0.618058437965486i</v>
      </c>
      <c r="AH170" s="223" t="str">
        <f t="shared" ca="1" si="205"/>
        <v>0.441703559417911-1.23447874951552i</v>
      </c>
      <c r="AI170" s="223" t="str">
        <f t="shared" ca="1" si="206"/>
        <v>-1.28592875391348-0.255787132722453i</v>
      </c>
      <c r="AJ170" s="223" t="str">
        <f t="shared" ca="1" si="207"/>
        <v>-0.0643336870628009+1.30954228420344i</v>
      </c>
      <c r="AK170" s="223" t="str">
        <f t="shared" ca="1" si="208"/>
        <v>1.30480817876585-0.128512388638557i</v>
      </c>
      <c r="AL170" s="223" t="str">
        <f t="shared" ca="1" si="209"/>
        <v>-0.318576559224252-1.27182891668679i</v>
      </c>
      <c r="AM170" s="223" t="str">
        <f t="shared" ca="1" si="210"/>
        <v>-1.2113183993952+0.501744509381513i</v>
      </c>
      <c r="AN170" s="223" t="str">
        <f t="shared" ca="1" si="211"/>
        <v>0.674051206143854+1.12458649685289i</v>
      </c>
      <c r="AO170" s="223" t="str">
        <f t="shared" ca="1" si="212"/>
        <v>1.01351069282578-0.831766729880228i</v>
      </c>
      <c r="AP170" s="223" t="str">
        <f t="shared" ca="1" si="213"/>
        <v>-0.971477015791637-0.880495443029902i</v>
      </c>
      <c r="AQ170" s="223" t="str">
        <f t="shared" ca="1" si="214"/>
        <v>-0.728420125926647+1.09015775810332i</v>
      </c>
      <c r="AR170" s="223" t="str">
        <f t="shared" ca="1" si="215"/>
        <v>-0.728420125926647+1.09015775810332i</v>
      </c>
      <c r="AS170" s="223" t="str">
        <f t="shared" ca="1" si="216"/>
        <v>0.380598506890919-1.25466513220072i</v>
      </c>
      <c r="AT170" s="223" t="str">
        <f t="shared" ca="1" si="217"/>
        <v>-1.29693067613793-0.192381492613649i</v>
      </c>
      <c r="AU170" s="223" t="str">
        <f t="shared" ca="1" si="218"/>
        <v>2.28081602655075E-14+1.31112158757601i</v>
      </c>
      <c r="AV170" s="223" t="str">
        <f t="shared" ca="1" si="219"/>
        <v>1.29693067613792-0.192381492613695i</v>
      </c>
      <c r="AW170" s="223" t="str">
        <f t="shared" ca="1" si="220"/>
        <v>-0.380598506890837-1.25466513220074i</v>
      </c>
      <c r="AX170" s="223" t="str">
        <f t="shared" ca="1" si="221"/>
        <v>-1.18523987715175+0.560576712874478i</v>
      </c>
      <c r="AY170" s="223" t="str">
        <f t="shared" ca="1" si="222"/>
        <v>0.728420125926684+1.09015775810329i</v>
      </c>
      <c r="AZ170" s="223" t="str">
        <f t="shared" ca="1" si="223"/>
        <v>0.971477015791606-0.880495443029936i</v>
      </c>
      <c r="BA170" s="223" t="str">
        <f t="shared" ca="1" si="224"/>
        <v>-1.01351069282582-0.831766729880187i</v>
      </c>
      <c r="BB170" s="223" t="str">
        <f t="shared" ca="1" si="225"/>
        <v>-0.674051206143807+1.12458649685292i</v>
      </c>
      <c r="BC170" s="223" t="str">
        <f t="shared" ca="1" si="226"/>
        <v>1.21131839939517+0.501744509381583i</v>
      </c>
      <c r="BD170" s="223" t="str">
        <f t="shared" ca="1" si="227"/>
        <v>0.318576559224325-1.27182891668677i</v>
      </c>
      <c r="BE170" s="223" t="str">
        <f t="shared" ca="1" si="228"/>
        <v>-1.30480817876586-0.128512388638502i</v>
      </c>
      <c r="BF170" s="223" t="str">
        <f t="shared" ca="1" si="229"/>
        <v>0.0643336870628557+1.30954228420343i</v>
      </c>
      <c r="BG170" s="223" t="str">
        <f t="shared" ca="1" si="230"/>
        <v>1.28592875391347-0.255787132722507i</v>
      </c>
      <c r="BH170" s="223" t="str">
        <f t="shared" ca="1" si="231"/>
        <v>-0.44170355941784-1.23447874951554i</v>
      </c>
      <c r="BI170" s="223" t="str">
        <f t="shared" ca="1" si="232"/>
        <v>-1.15630600822948+0.618058437965416i</v>
      </c>
      <c r="BJ170" s="223" t="str">
        <f t="shared" ca="1" si="233"/>
        <v>0.781034217824097+1.05310273382788i</v>
      </c>
      <c r="BK170" s="223" t="str">
        <f t="shared" ca="1" si="234"/>
        <v>0.927102965535044-0.927102965535098i</v>
      </c>
      <c r="BL170" s="223" t="str">
        <f t="shared" ca="1" si="235"/>
        <v>-1.05310273382792-0.781034217824034i</v>
      </c>
      <c r="BM170" s="223" t="str">
        <f t="shared" ca="1" si="236"/>
        <v>-0.618058437965463+1.15630600822946i</v>
      </c>
      <c r="BN170" s="223" t="str">
        <f t="shared" ca="1" si="237"/>
        <v>1.23447874951552+0.44170355941789i</v>
      </c>
      <c r="BO170" s="223" t="str">
        <f t="shared" ca="1" si="238"/>
        <v>0.255787132722558-1.28592875391346i</v>
      </c>
      <c r="BP170" s="223" t="str">
        <f t="shared" ca="1" si="239"/>
        <v>-1.30954228420344-0.0643336870627781i</v>
      </c>
      <c r="BQ170" s="223" t="str">
        <f t="shared" ca="1" si="240"/>
        <v>0.12851238863858+1.30480817876585i</v>
      </c>
      <c r="BR170" s="223" t="str">
        <f t="shared" ca="1" si="241"/>
        <v>1.27182891668678-0.318576559224274i</v>
      </c>
      <c r="BS170" s="223" t="str">
        <f t="shared" ca="1" si="242"/>
        <v>-0.501744509381534-1.21131839939519i</v>
      </c>
      <c r="BT170" s="223" t="str">
        <f t="shared" ca="1" si="243"/>
        <v>-1.12458649685295+0.674051206143762i</v>
      </c>
      <c r="BU170" s="223" t="str">
        <f t="shared" ca="1" si="244"/>
        <v>0.831766729880246+1.01351069282577i</v>
      </c>
      <c r="BV170" s="223" t="str">
        <f t="shared" ca="1" si="245"/>
        <v>0.880495443030079-0.971477015791477i</v>
      </c>
      <c r="BW170" s="223" t="str">
        <f t="shared" ca="1" si="246"/>
        <v>-1.09015775810326-0.728420125926736i</v>
      </c>
      <c r="BX170" s="223" t="str">
        <f t="shared" ca="1" si="247"/>
        <v>-0.560576712874534+1.18523987715172i</v>
      </c>
      <c r="BY170" s="223" t="str">
        <f t="shared" ca="1" si="248"/>
        <v>1.25466513220077+0.380598506890772i</v>
      </c>
      <c r="BZ170" s="223" t="str">
        <f t="shared" ca="1" si="249"/>
        <v>0.192381492613498-1.29693067613795i</v>
      </c>
      <c r="CA170" s="223" t="str">
        <f t="shared" ca="1" si="250"/>
        <v>-1.31112158757601+3.06466538061123E-13i</v>
      </c>
      <c r="CB170" s="223" t="str">
        <f t="shared" ca="1" si="251"/>
        <v>0.192381492614104+1.29693067613786i</v>
      </c>
      <c r="CC170" s="223" t="str">
        <f t="shared" ca="1" si="252"/>
        <v>1.25466513220059-0.380598506891358i</v>
      </c>
      <c r="CD170" s="223" t="str">
        <f t="shared" ca="1" si="253"/>
        <v>-0.560576712875087-1.18523987715146i</v>
      </c>
      <c r="CE170" s="223" t="str">
        <f t="shared" ca="1" si="254"/>
        <v>-1.09015775810364+0.728420125926161i</v>
      </c>
      <c r="CF170" s="223" t="str">
        <f t="shared" ca="1" si="255"/>
        <v>0.880495443029566+0.971477015791941i</v>
      </c>
      <c r="CG170" s="223" t="str">
        <f t="shared" ca="1" si="256"/>
        <v>0.831766729880478-1.01351069282558i</v>
      </c>
      <c r="CH170" s="223" t="str">
        <f t="shared" ca="1" si="257"/>
        <v>-1.12458649685279-0.674051206144019i</v>
      </c>
      <c r="CI170" s="223" t="str">
        <f t="shared" ca="1" si="258"/>
        <v>-0.50174450938169+1.21131839939513i</v>
      </c>
      <c r="CJ170" s="223" t="str">
        <f t="shared" ca="1" si="259"/>
        <v>1.27182891668677+0.318576559224312i</v>
      </c>
      <c r="CK170" s="223" t="str">
        <f t="shared" ca="1" si="260"/>
        <v>0.128512388638489-1.30480817876586i</v>
      </c>
      <c r="CL170" s="223" t="str">
        <f t="shared" ca="1" si="261"/>
        <v>-1.30954228420343+0.0643336870629994i</v>
      </c>
      <c r="CM170" s="223" t="str">
        <f t="shared" ca="1" si="262"/>
        <v>0.255787132722794+1.28592875391341i</v>
      </c>
      <c r="CN170" s="223" t="str">
        <f t="shared" ca="1" si="263"/>
        <v>1.23447874951541-0.441703559418221i</v>
      </c>
      <c r="CO170" s="223" t="str">
        <f t="shared" ca="1" si="264"/>
        <v>-0.618058437965905-1.15630600822922i</v>
      </c>
      <c r="CP170" s="223" t="str">
        <f t="shared" ca="1" si="265"/>
        <v>-1.05310273382756+0.781034217824527i</v>
      </c>
      <c r="CQ170" s="223" t="str">
        <f t="shared" ca="1" si="266"/>
        <v>0.92710296553466+0.927102965535482i</v>
      </c>
      <c r="CR170" s="223" t="str">
        <f t="shared" ca="1" si="267"/>
        <v>0.781034217824443-1.05310273382762i</v>
      </c>
      <c r="CS170" s="223" t="str">
        <f t="shared" ca="1" si="268"/>
        <v>-1.15630600822929-0.618058437965779i</v>
      </c>
      <c r="CT170" s="223" t="str">
        <f t="shared" ca="1" si="269"/>
        <v>-0.441703559418123+1.23447874951544i</v>
      </c>
      <c r="CU170" s="223" t="str">
        <f t="shared" ca="1" si="270"/>
        <v>1.28592875391344+0.255787132722655i</v>
      </c>
      <c r="CV170" s="223" t="str">
        <f t="shared" ca="1" si="271"/>
        <v>0.0643336870628949-1.30954228420343i</v>
      </c>
      <c r="CW170" s="223" t="str">
        <f t="shared" ca="1" si="272"/>
        <v>-1.30480817876585+0.128512388638611i</v>
      </c>
      <c r="CX170" s="223" t="str">
        <f t="shared" ca="1" si="273"/>
        <v>0.318576559224413+1.27182891668675i</v>
      </c>
      <c r="CY170" s="223" t="str">
        <f t="shared" ca="1" si="274"/>
        <v>1.21131839939508-0.501744509381804i</v>
      </c>
      <c r="CZ170" s="223" t="str">
        <f t="shared" ca="1" si="275"/>
        <v>-0.67405120614411-1.12458649685274i</v>
      </c>
      <c r="DA170" s="223" t="str">
        <f t="shared" ca="1" si="276"/>
        <v>-1.0135106928255+0.831766729880573i</v>
      </c>
      <c r="DB170" s="223" t="str">
        <f t="shared" ca="1" si="277"/>
        <v>0.971477015792011+0.880495443029489i</v>
      </c>
      <c r="DC170" s="223" t="str">
        <f t="shared" ca="1" si="278"/>
        <v>0.728420125927143-1.09015775810299i</v>
      </c>
      <c r="DD170" s="223" t="str">
        <f t="shared" ca="1" si="279"/>
        <v>-1.1852398771515-0.560576712874993i</v>
      </c>
      <c r="DE170" s="223" t="str">
        <f t="shared" ca="1" si="280"/>
        <v>-0.38059850689124+1.25466513220062i</v>
      </c>
      <c r="DF170" s="223" t="str">
        <f t="shared" ca="1" si="281"/>
        <v>1.29693067613788+0.192381492614i</v>
      </c>
      <c r="DG170" s="223" t="str">
        <f t="shared" ca="1" si="282"/>
        <v>1.83109657536082E-13-1.31112158757601i</v>
      </c>
      <c r="DH170" s="223" t="str">
        <f t="shared" ca="1" si="283"/>
        <v>-1.29693067613794+0.192381492613602i</v>
      </c>
      <c r="DI170" s="223" t="str">
        <f t="shared" ca="1" si="284"/>
        <v>0.38059850689089+1.25466513220073i</v>
      </c>
      <c r="DJ170" s="223" t="str">
        <f t="shared" ca="1" si="285"/>
        <v>1.18523987715168-0.560576712874629i</v>
      </c>
      <c r="DK170" s="223" t="str">
        <f t="shared" ca="1" si="286"/>
        <v>-0.728420125926839-1.09015775810319i</v>
      </c>
      <c r="DL170" s="223" t="str">
        <f t="shared" ca="1" si="287"/>
        <v>-0.971477015791406+0.880495443030156i</v>
      </c>
      <c r="DM170" s="223" t="str">
        <f t="shared" ca="1" si="288"/>
        <v>1.01351069282609+0.831766729879848i</v>
      </c>
      <c r="DN170" s="223" t="str">
        <f t="shared" ca="1" si="289"/>
        <v>0.674051206143337-1.1245864968532i</v>
      </c>
      <c r="DO170" s="223" t="str">
        <f t="shared" ca="1" si="290"/>
        <v>-1.21131839939494-0.501744509382142i</v>
      </c>
      <c r="DP170" s="223" t="str">
        <f t="shared" ca="1" si="291"/>
        <v>-0.318576559224805+1.27182891668665i</v>
      </c>
      <c r="DQ170" s="223" t="str">
        <f t="shared" ca="1" si="292"/>
        <v>1.30480817876581+0.128512388638976i</v>
      </c>
      <c r="DR170" s="223" t="str">
        <f t="shared" ca="1" si="293"/>
        <v>-0.0643336870624919-1.30954228420345i</v>
      </c>
      <c r="DS170" s="223" t="str">
        <f t="shared" ca="1" si="294"/>
        <v>-1.28592875391351+0.255787132722296i</v>
      </c>
      <c r="DT170" s="223" t="str">
        <f t="shared" ca="1" si="295"/>
        <v>0.441703559417743+1.23447874951558i</v>
      </c>
      <c r="DU170" s="223" t="str">
        <f t="shared" ca="1" si="296"/>
        <v>1.15630600822946-0.618058437965456i</v>
      </c>
      <c r="DV170" s="223" t="str">
        <f t="shared" ca="1" si="297"/>
        <v>-0.781034217824118-1.05310273382786i</v>
      </c>
      <c r="DW170" s="223" t="str">
        <f t="shared" ca="1" si="298"/>
        <v>-0.92710296553492+0.927102965535223i</v>
      </c>
      <c r="DX170" s="223" t="str">
        <f t="shared" ca="1" si="299"/>
        <v>1.05310273382812+0.781034217823773i</v>
      </c>
      <c r="DY170" s="223" t="str">
        <f t="shared" ca="1" si="300"/>
        <v>0.618058437965077-1.15630600822966i</v>
      </c>
      <c r="DZ170" s="223" t="str">
        <f t="shared" ca="1" si="301"/>
        <v>-1.23447874951572-0.441703559417338i</v>
      </c>
      <c r="EA170" s="223" t="str">
        <f t="shared" ca="1" si="302"/>
        <v>-0.255787132721874+1.28592875391359i</v>
      </c>
      <c r="EB170" s="223" t="str">
        <f t="shared" ca="1" si="303"/>
        <v>1.30954228420341+0.0643336870634024i</v>
      </c>
      <c r="EC170" s="223" t="str">
        <f t="shared" ca="1" si="304"/>
        <v>-0.128512388638106-1.3048081787659i</v>
      </c>
      <c r="ED170" s="223" t="str">
        <f t="shared" ca="1" si="305"/>
        <v>-1.27182891668687+0.31857655922392i</v>
      </c>
      <c r="EE170" s="223" t="str">
        <f t="shared" ca="1" si="306"/>
        <v>0.501744509381335+1.21131839939527i</v>
      </c>
      <c r="EF170" s="223" t="str">
        <f t="shared" ca="1" si="307"/>
        <v>1.12458649685298-0.674051206143706i</v>
      </c>
      <c r="EG170" s="223" t="str">
        <f t="shared" ca="1" si="308"/>
        <v>-0.83176672988018-1.01351069282582i</v>
      </c>
      <c r="EH170" s="223" t="str">
        <f t="shared" ca="1" si="309"/>
        <v>-0.880495443029838+0.971477015791695i</v>
      </c>
      <c r="EI170" s="223" t="str">
        <f t="shared" ca="1" si="310"/>
        <v>1.09015775810343+0.728420125926481i</v>
      </c>
      <c r="EJ170" s="223" t="str">
        <f t="shared" ca="1" si="311"/>
        <v>0.56057671287424-1.18523987715186i</v>
      </c>
      <c r="EK170" s="223" t="str">
        <f t="shared" ca="1" si="312"/>
        <v>-1.25466513220085-0.380598506890478i</v>
      </c>
      <c r="EL170" s="223" t="str">
        <f t="shared" ca="1" si="313"/>
        <v>-0.192381492613177+1.296930676138i</v>
      </c>
      <c r="EM170" s="223" t="str">
        <f t="shared" ca="1" si="314"/>
        <v>1.31112158757601-6.12933076122247E-13i</v>
      </c>
      <c r="EN170" s="223"/>
      <c r="EO170" s="223"/>
      <c r="EP170" s="223"/>
    </row>
    <row r="171" spans="1:146" ht="15.75" thickBot="1">
      <c r="A171" s="257">
        <f t="shared" si="181"/>
        <v>1.3867187500000008E-3</v>
      </c>
      <c r="B171" s="256">
        <v>71</v>
      </c>
      <c r="C171" s="230">
        <f t="shared" si="182"/>
        <v>14200</v>
      </c>
      <c r="D171" s="229">
        <f t="shared" si="315"/>
        <v>89221.231361950122</v>
      </c>
      <c r="E171" s="229" t="str">
        <f t="shared" si="316"/>
        <v>89221.2313619501i</v>
      </c>
      <c r="F171" s="229" t="str">
        <f t="shared" si="183"/>
        <v>2.72254911194222-0.612070491339478i</v>
      </c>
      <c r="G171" s="229" t="str">
        <f t="shared" si="184"/>
        <v>-0.22371855726013+0.0896071633967224i</v>
      </c>
      <c r="H171" s="229" t="str">
        <f t="shared" si="180"/>
        <v>0.595899957614251+0.0555377385899601i</v>
      </c>
      <c r="I171" s="229" t="str">
        <f t="shared" si="317"/>
        <v>-0.353420567265734-0.122344517962321i</v>
      </c>
      <c r="J171" s="255" t="str">
        <f ca="1">IMPRODUCT(1/N_FFT2,CH100)</f>
        <v>0.0125652737786877+0.000142212036378617i</v>
      </c>
      <c r="K171" s="254" t="str">
        <f t="shared" ca="1" si="318"/>
        <v>-0.00442342732367388-0.00158755302208708i</v>
      </c>
      <c r="N171" s="246">
        <f t="shared" ca="1" si="185"/>
        <v>3.9813063588662185</v>
      </c>
      <c r="O171" s="223">
        <f t="shared" ca="1" si="186"/>
        <v>1.3143063588662185</v>
      </c>
      <c r="P171" s="223" t="str">
        <f t="shared" ca="1" si="187"/>
        <v>-0.224696297521445-1.2949566706405i</v>
      </c>
      <c r="Q171" s="223" t="str">
        <f t="shared" ca="1" si="188"/>
        <v>-1.23747735202279+0.442776476550907i</v>
      </c>
      <c r="R171" s="223" t="str">
        <f t="shared" ca="1" si="189"/>
        <v>0.647819228321274+1.14356086518095i</v>
      </c>
      <c r="S171" s="223" t="str">
        <f t="shared" ca="1" si="190"/>
        <v>1.01597255432471-0.8337871273983i</v>
      </c>
      <c r="T171" s="223" t="str">
        <f t="shared" ca="1" si="191"/>
        <v>-0.995204401953225-0.858469220932878i</v>
      </c>
      <c r="U171" s="223" t="str">
        <f t="shared" ca="1" si="192"/>
        <v>-0.675688505803759+1.12731816630482i</v>
      </c>
      <c r="V171" s="223" t="str">
        <f t="shared" ca="1" si="193"/>
        <v>1.22623836828488+0.473012335042348i</v>
      </c>
      <c r="W171" s="223" t="str">
        <f t="shared" ca="1" si="194"/>
        <v>0.256408450779064-1.28905233071635i</v>
      </c>
      <c r="X171" s="223" t="str">
        <f t="shared" ca="1" si="195"/>
        <v>-1.31391051436347-0.0322546927020475i</v>
      </c>
      <c r="Y171" s="223" t="str">
        <f t="shared" ca="1" si="196"/>
        <v>0.192848795616161+1.3000809770878i</v>
      </c>
      <c r="Z171" s="223" t="str">
        <f t="shared" ca="1" si="197"/>
        <v>1.24797092567609-0.412273906066518i</v>
      </c>
      <c r="AA171" s="223" t="str">
        <f t="shared" ca="1" si="198"/>
        <v>-0.619559728759239-1.15911472575235i</v>
      </c>
      <c r="AB171" s="223" t="str">
        <f t="shared" ca="1" si="199"/>
        <v>-1.03612872281907+0.808602791675548i</v>
      </c>
      <c r="AC171" s="223" t="str">
        <f t="shared" ca="1" si="200"/>
        <v>0.973836775663069+0.882634204709027i</v>
      </c>
      <c r="AD171" s="223" t="str">
        <f t="shared" ca="1" si="201"/>
        <v>0.703150773795934-1.11039641311847i</v>
      </c>
      <c r="AE171" s="223" t="str">
        <f t="shared" ca="1" si="202"/>
        <v>-1.21426074440593-0.502963268590205i</v>
      </c>
      <c r="AF171" s="223" t="str">
        <f t="shared" ca="1" si="203"/>
        <v>-0.287966153173655+1.28237151386895i</v>
      </c>
      <c r="AG171" s="223" t="str">
        <f t="shared" ca="1" si="204"/>
        <v>1.31272321929714+0.0644899563832919i</v>
      </c>
      <c r="AH171" s="223" t="str">
        <f t="shared" ca="1" si="205"/>
        <v>-0.160885128807465-1.30442216336767i</v>
      </c>
      <c r="AI171" s="223" t="str">
        <f t="shared" ca="1" si="206"/>
        <v>-1.2577127683084+0.381522997197009i</v>
      </c>
      <c r="AJ171" s="223" t="str">
        <f t="shared" ca="1" si="207"/>
        <v>0.590927029583399+1.17397037895507i</v>
      </c>
      <c r="AK171" s="223" t="str">
        <f t="shared" ca="1" si="208"/>
        <v>1.05566076611429-0.782931383866538i</v>
      </c>
      <c r="AL171" s="223" t="str">
        <f t="shared" ca="1" si="209"/>
        <v>-0.95188254651339-0.906267522644038i</v>
      </c>
      <c r="AM171" s="223" t="str">
        <f t="shared" ca="1" si="210"/>
        <v>-0.730189490054475+1.09280579865325i</v>
      </c>
      <c r="AN171" s="223" t="str">
        <f t="shared" ca="1" si="211"/>
        <v>1.20155169525868+0.532611235872072i</v>
      </c>
      <c r="AO171" s="223" t="str">
        <f t="shared" ca="1" si="212"/>
        <v>0.319350395525314-1.27491824437256i</v>
      </c>
      <c r="AP171" s="223" t="str">
        <f t="shared" ca="1" si="213"/>
        <v>-1.3107451888494-0.0966863737262412i</v>
      </c>
      <c r="AQ171" s="223" t="str">
        <f t="shared" ca="1" si="214"/>
        <v>0.128824550813051+1.30797761451181i</v>
      </c>
      <c r="AR171" s="223" t="str">
        <f t="shared" ca="1" si="215"/>
        <v>0.128824550813051+1.30797761451181i</v>
      </c>
      <c r="AS171" s="223" t="str">
        <f t="shared" ca="1" si="216"/>
        <v>-0.561938378060997-1.18811887629915i</v>
      </c>
      <c r="AT171" s="223" t="str">
        <f t="shared" ca="1" si="217"/>
        <v>-1.07455691883761+0.756788367467687i</v>
      </c>
      <c r="AU171" s="223" t="str">
        <f t="shared" ca="1" si="218"/>
        <v>0.929354938910878+0.929354938910929i</v>
      </c>
      <c r="AV171" s="223" t="str">
        <f t="shared" ca="1" si="219"/>
        <v>0.756788367467747-1.07455691883756i</v>
      </c>
      <c r="AW171" s="223" t="str">
        <f t="shared" ca="1" si="220"/>
        <v>-1.18811887629911-0.561938378061072i</v>
      </c>
      <c r="AX171" s="223" t="str">
        <f t="shared" ca="1" si="221"/>
        <v>-0.350542273139999+1.26669701179801i</v>
      </c>
      <c r="AY171" s="223" t="str">
        <f t="shared" ca="1" si="222"/>
        <v>1.30797761451181+0.128824550813003i</v>
      </c>
      <c r="AZ171" s="223" t="str">
        <f t="shared" ca="1" si="223"/>
        <v>-0.0966863737262984-1.31074518884939i</v>
      </c>
      <c r="BA171" s="223" t="str">
        <f t="shared" ca="1" si="224"/>
        <v>-1.27491824437254+0.31935039552537i</v>
      </c>
      <c r="BB171" s="223" t="str">
        <f t="shared" ca="1" si="225"/>
        <v>0.532611235872005+1.20155169525871i</v>
      </c>
      <c r="BC171" s="223" t="str">
        <f t="shared" ca="1" si="226"/>
        <v>1.09280579865329-0.730189490054414i</v>
      </c>
      <c r="BD171" s="223" t="str">
        <f t="shared" ca="1" si="227"/>
        <v>-0.906267522643984-0.951882546513441i</v>
      </c>
      <c r="BE171" s="223" t="str">
        <f t="shared" ca="1" si="228"/>
        <v>-0.782931383866598+1.05566076611424i</v>
      </c>
      <c r="BF171" s="223" t="str">
        <f t="shared" ca="1" si="229"/>
        <v>1.17397037895509+0.590927029583356i</v>
      </c>
      <c r="BG171" s="223" t="str">
        <f t="shared" ca="1" si="230"/>
        <v>0.381522997196963-1.25771276830842i</v>
      </c>
      <c r="BH171" s="223" t="str">
        <f t="shared" ca="1" si="231"/>
        <v>-1.30442216336767-0.160885128807416i</v>
      </c>
      <c r="BI171" s="223" t="str">
        <f t="shared" ca="1" si="232"/>
        <v>0.0644899563833399+1.31272321929714i</v>
      </c>
      <c r="BJ171" s="223" t="str">
        <f t="shared" ca="1" si="233"/>
        <v>1.28237151386894-0.287966153173701i</v>
      </c>
      <c r="BK171" s="223" t="str">
        <f t="shared" ca="1" si="234"/>
        <v>-0.502963268590133-1.21426074440596i</v>
      </c>
      <c r="BL171" s="223" t="str">
        <f t="shared" ca="1" si="235"/>
        <v>-1.11039641311851+0.703150773795868i</v>
      </c>
      <c r="BM171" s="223" t="str">
        <f t="shared" ca="1" si="236"/>
        <v>0.882634204708968+0.973836775663122i</v>
      </c>
      <c r="BN171" s="223" t="str">
        <f t="shared" ca="1" si="237"/>
        <v>0.808602791675504-1.03612872281911i</v>
      </c>
      <c r="BO171" s="223" t="str">
        <f t="shared" ca="1" si="238"/>
        <v>-1.15911472575238-0.619559728759188i</v>
      </c>
      <c r="BP171" s="223" t="str">
        <f t="shared" ca="1" si="239"/>
        <v>-0.412273906066462+1.24797092567611i</v>
      </c>
      <c r="BQ171" s="223" t="str">
        <f t="shared" ca="1" si="240"/>
        <v>1.30008097708781+0.192848795616099i</v>
      </c>
      <c r="BR171" s="223" t="str">
        <f t="shared" ca="1" si="241"/>
        <v>-0.0322546927020908-1.31391051436347i</v>
      </c>
      <c r="BS171" s="223" t="str">
        <f t="shared" ca="1" si="242"/>
        <v>-1.28905233071634+0.256408450779109i</v>
      </c>
      <c r="BT171" s="223" t="str">
        <f t="shared" ca="1" si="243"/>
        <v>0.47301233504227+1.22623836828491i</v>
      </c>
      <c r="BU171" s="223" t="str">
        <f t="shared" ca="1" si="244"/>
        <v>1.12731816630493-0.675688505803576i</v>
      </c>
      <c r="BV171" s="223" t="str">
        <f t="shared" ca="1" si="245"/>
        <v>-0.858469220932657-0.995204401953414i</v>
      </c>
      <c r="BW171" s="223" t="str">
        <f t="shared" ca="1" si="246"/>
        <v>-0.833787127398614+1.01597255432445i</v>
      </c>
      <c r="BX171" s="223" t="str">
        <f t="shared" ca="1" si="247"/>
        <v>1.1435608651807+0.647819228321717i</v>
      </c>
      <c r="BY171" s="223" t="str">
        <f t="shared" ca="1" si="248"/>
        <v>0.442776476551496-1.23747735202258i</v>
      </c>
      <c r="BZ171" s="223" t="str">
        <f t="shared" ca="1" si="249"/>
        <v>-1.2949566706406-0.224696297520888i</v>
      </c>
      <c r="CA171" s="223" t="str">
        <f t="shared" ca="1" si="250"/>
        <v>4.49545750042465E-13+1.31430635886622i</v>
      </c>
      <c r="CB171" s="223" t="str">
        <f t="shared" ca="1" si="251"/>
        <v>1.29495667064044-0.224696297521774i</v>
      </c>
      <c r="CC171" s="223" t="str">
        <f t="shared" ca="1" si="252"/>
        <v>-0.442776476551112-1.23747735202272i</v>
      </c>
      <c r="CD171" s="223" t="str">
        <f t="shared" ca="1" si="253"/>
        <v>-1.1435608651809+0.647819228321362i</v>
      </c>
      <c r="CE171" s="223" t="str">
        <f t="shared" ca="1" si="254"/>
        <v>0.833787127398283+1.01597255432472i</v>
      </c>
      <c r="CF171" s="223" t="str">
        <f t="shared" ca="1" si="255"/>
        <v>0.85846922093298-0.995204401953136i</v>
      </c>
      <c r="CG171" s="223" t="str">
        <f t="shared" ca="1" si="256"/>
        <v>-1.12731816630471-0.675688505803941i</v>
      </c>
      <c r="CH171" s="223" t="str">
        <f t="shared" ca="1" si="257"/>
        <v>-0.473012335042668+1.22623836828476i</v>
      </c>
      <c r="CI171" s="223" t="str">
        <f t="shared" ca="1" si="258"/>
        <v>1.28905233071626+0.256408450779528i</v>
      </c>
      <c r="CJ171" s="223" t="str">
        <f t="shared" ca="1" si="259"/>
        <v>0.0322546927026484-1.31391051436345i</v>
      </c>
      <c r="CK171" s="223" t="str">
        <f t="shared" ca="1" si="260"/>
        <v>-1.30008097708772+0.19284879561673i</v>
      </c>
      <c r="CL171" s="223" t="str">
        <f t="shared" ca="1" si="261"/>
        <v>0.412273906066945+1.24797092567595i</v>
      </c>
      <c r="CM171" s="223" t="str">
        <f t="shared" ca="1" si="262"/>
        <v>1.1591147257522-0.619559728759519i</v>
      </c>
      <c r="CN171" s="223" t="str">
        <f t="shared" ca="1" si="263"/>
        <v>-0.808602791675697-1.03612872281896i</v>
      </c>
      <c r="CO171" s="223" t="str">
        <f t="shared" ca="1" si="264"/>
        <v>-0.882634204708884+0.973836775663198i</v>
      </c>
      <c r="CP171" s="223" t="str">
        <f t="shared" ca="1" si="265"/>
        <v>1.1103964131185+0.703150773795881i</v>
      </c>
      <c r="CQ171" s="223" t="str">
        <f t="shared" ca="1" si="266"/>
        <v>0.502963268590268-1.2142607444059i</v>
      </c>
      <c r="CR171" s="223" t="str">
        <f t="shared" ca="1" si="267"/>
        <v>-1.28237151386891-0.287966153173845i</v>
      </c>
      <c r="CS171" s="223" t="str">
        <f t="shared" ca="1" si="268"/>
        <v>-0.0644899563836171+1.31272321929713i</v>
      </c>
      <c r="CT171" s="223" t="str">
        <f t="shared" ca="1" si="269"/>
        <v>1.30442216336772-0.160885128807011i</v>
      </c>
      <c r="CU171" s="223" t="str">
        <f t="shared" ca="1" si="270"/>
        <v>-0.381522997196413-1.25771276830858i</v>
      </c>
      <c r="CV171" s="223" t="str">
        <f t="shared" ca="1" si="271"/>
        <v>-1.17397037895481+0.590927029583925i</v>
      </c>
      <c r="CW171" s="223" t="str">
        <f t="shared" ca="1" si="272"/>
        <v>0.782931383867019+1.05566076611393i</v>
      </c>
      <c r="CX171" s="223" t="str">
        <f t="shared" ca="1" si="273"/>
        <v>0.906267522643725-0.951882546513688i</v>
      </c>
      <c r="CY171" s="223" t="str">
        <f t="shared" ca="1" si="274"/>
        <v>-1.09280579865341-0.730189490054225i</v>
      </c>
      <c r="CZ171" s="223" t="str">
        <f t="shared" ca="1" si="275"/>
        <v>-0.532611235871917+1.20155169525875i</v>
      </c>
      <c r="DA171" s="223" t="str">
        <f t="shared" ca="1" si="276"/>
        <v>1.27491824437257+0.319350395525277i</v>
      </c>
      <c r="DB171" s="223" t="str">
        <f t="shared" ca="1" si="277"/>
        <v>0.0966863737263331-1.31074518884939i</v>
      </c>
      <c r="DC171" s="223" t="str">
        <f t="shared" ca="1" si="278"/>
        <v>-1.30797761451183+0.128824550812839i</v>
      </c>
      <c r="DD171" s="223" t="str">
        <f t="shared" ca="1" si="279"/>
        <v>0.350542273139713+1.26669701179809i</v>
      </c>
      <c r="DE171" s="223" t="str">
        <f t="shared" ca="1" si="280"/>
        <v>1.1881188762993-0.561938378060685i</v>
      </c>
      <c r="DF171" s="223" t="str">
        <f t="shared" ca="1" si="281"/>
        <v>-0.756788367467299-1.07455691883788i</v>
      </c>
      <c r="DG171" s="223" t="str">
        <f t="shared" ca="1" si="282"/>
        <v>-0.929354938911357+0.929354938910449i</v>
      </c>
      <c r="DH171" s="223" t="str">
        <f t="shared" ca="1" si="283"/>
        <v>1.07455691883789+0.756788367467281i</v>
      </c>
      <c r="DI171" s="223" t="str">
        <f t="shared" ca="1" si="284"/>
        <v>0.561938378060665-1.18811887629931i</v>
      </c>
      <c r="DJ171" s="223" t="str">
        <f t="shared" ca="1" si="285"/>
        <v>-1.2666970117981-0.350542273139692i</v>
      </c>
      <c r="DK171" s="223" t="str">
        <f t="shared" ca="1" si="286"/>
        <v>-0.128824550812816+1.30797761451183i</v>
      </c>
      <c r="DL171" s="223" t="str">
        <f t="shared" ca="1" si="287"/>
        <v>1.31074518884939-0.0966863737263556i</v>
      </c>
      <c r="DM171" s="223" t="str">
        <f t="shared" ca="1" si="288"/>
        <v>-0.319350395525298-1.27491824437256i</v>
      </c>
      <c r="DN171" s="223" t="str">
        <f t="shared" ca="1" si="289"/>
        <v>-1.20155169525874+0.532611235871938i</v>
      </c>
      <c r="DO171" s="223" t="str">
        <f t="shared" ca="1" si="290"/>
        <v>0.730189490054245+1.0928057986534i</v>
      </c>
      <c r="DP171" s="223" t="str">
        <f t="shared" ca="1" si="291"/>
        <v>0.951882546513672-0.906267522643742i</v>
      </c>
      <c r="DQ171" s="223" t="str">
        <f t="shared" ca="1" si="292"/>
        <v>-1.05566076611397-0.782931383866971i</v>
      </c>
      <c r="DR171" s="223" t="str">
        <f t="shared" ca="1" si="293"/>
        <v>-0.590927029583873+1.17397037895483i</v>
      </c>
      <c r="DS171" s="223" t="str">
        <f t="shared" ca="1" si="294"/>
        <v>1.25771276830859+0.38152299719639i</v>
      </c>
      <c r="DT171" s="223" t="str">
        <f t="shared" ca="1" si="295"/>
        <v>0.160885128806952-1.30442216336773i</v>
      </c>
      <c r="DU171" s="223" t="str">
        <f t="shared" ca="1" si="296"/>
        <v>-1.31272321929712+0.0644899563836769i</v>
      </c>
      <c r="DV171" s="223" t="str">
        <f t="shared" ca="1" si="297"/>
        <v>0.287966153173867+1.2823715138689i</v>
      </c>
      <c r="DW171" s="223" t="str">
        <f t="shared" ca="1" si="298"/>
        <v>1.21426074440589-0.502963268590289i</v>
      </c>
      <c r="DX171" s="223" t="str">
        <f t="shared" ca="1" si="299"/>
        <v>-0.7031507737959-1.11039641311849i</v>
      </c>
      <c r="DY171" s="223" t="str">
        <f t="shared" ca="1" si="300"/>
        <v>-0.973836775663183+0.882634204708901i</v>
      </c>
      <c r="DZ171" s="223" t="str">
        <f t="shared" ca="1" si="301"/>
        <v>1.03612872281897+0.808602791675679i</v>
      </c>
      <c r="EA171" s="223" t="str">
        <f t="shared" ca="1" si="302"/>
        <v>0.619559728759499-1.15911472575222i</v>
      </c>
      <c r="EB171" s="223" t="str">
        <f t="shared" ca="1" si="303"/>
        <v>-1.24797092567596-0.412273906066922i</v>
      </c>
      <c r="EC171" s="223" t="str">
        <f t="shared" ca="1" si="304"/>
        <v>-0.192848795616707+1.30008097708772i</v>
      </c>
      <c r="ED171" s="223" t="str">
        <f t="shared" ca="1" si="305"/>
        <v>1.31391051436345-0.0322546927026709i</v>
      </c>
      <c r="EE171" s="223" t="str">
        <f t="shared" ca="1" si="306"/>
        <v>-0.256408450779551-1.28905233071626i</v>
      </c>
      <c r="EF171" s="223" t="str">
        <f t="shared" ca="1" si="307"/>
        <v>-1.22623836828475+0.473012335042689i</v>
      </c>
      <c r="EG171" s="223" t="str">
        <f t="shared" ca="1" si="308"/>
        <v>0.675688505803961+1.1273181663047i</v>
      </c>
      <c r="EH171" s="223" t="str">
        <f t="shared" ca="1" si="309"/>
        <v>0.995204401953121-0.858469220932997i</v>
      </c>
      <c r="EI171" s="223" t="str">
        <f t="shared" ca="1" si="310"/>
        <v>-1.01597255432473-0.833787127398266i</v>
      </c>
      <c r="EJ171" s="223" t="str">
        <f t="shared" ca="1" si="311"/>
        <v>-0.647819228321327+1.14356086518092i</v>
      </c>
      <c r="EK171" s="223" t="str">
        <f t="shared" ca="1" si="312"/>
        <v>1.23747735202273+0.442776476551072i</v>
      </c>
      <c r="EL171" s="223" t="str">
        <f t="shared" ca="1" si="313"/>
        <v>0.224696297521733-1.29495667064045i</v>
      </c>
      <c r="EM171" s="223" t="str">
        <f t="shared" ca="1" si="314"/>
        <v>-1.31430635886622-4.08327670113047E-13i</v>
      </c>
      <c r="EN171" s="223"/>
      <c r="EO171" s="223"/>
      <c r="EP171" s="223"/>
    </row>
    <row r="172" spans="1:146" ht="15.75" thickBot="1">
      <c r="A172" s="257">
        <f t="shared" si="181"/>
        <v>1.4062500000000008E-3</v>
      </c>
      <c r="B172" s="256">
        <v>72</v>
      </c>
      <c r="C172" s="230">
        <f t="shared" si="182"/>
        <v>14400</v>
      </c>
      <c r="D172" s="229">
        <f t="shared" si="315"/>
        <v>90477.86842338604</v>
      </c>
      <c r="E172" s="229" t="str">
        <f t="shared" si="316"/>
        <v>90477.868423386i</v>
      </c>
      <c r="F172" s="229" t="str">
        <f t="shared" si="183"/>
        <v>2.7192401543304-0.618954089155113i</v>
      </c>
      <c r="G172" s="229" t="str">
        <f t="shared" si="184"/>
        <v>-0.22304586957643+0.0906426621228959i</v>
      </c>
      <c r="H172" s="229" t="str">
        <f t="shared" si="180"/>
        <v>0.596258688886+0.0564519673498244i</v>
      </c>
      <c r="I172" s="229" t="str">
        <f t="shared" si="317"/>
        <v>-0.35378723837402-0.124157544721068i</v>
      </c>
      <c r="J172" s="255" t="str">
        <f ca="1">IMPRODUCT(1/N_FFT2,CI100)</f>
        <v>0.005479955008485-1.33446598135113E-06i</v>
      </c>
      <c r="K172" s="254" t="str">
        <f t="shared" ca="1" si="318"/>
        <v>-0.00193890383288555-0.000679905642001171i</v>
      </c>
      <c r="N172" s="246">
        <f t="shared" ca="1" si="185"/>
        <v>3.9836936386000703</v>
      </c>
      <c r="O172" s="223">
        <f t="shared" ca="1" si="186"/>
        <v>1.3166936386000707</v>
      </c>
      <c r="P172" s="223" t="str">
        <f t="shared" ca="1" si="187"/>
        <v>-0.256874185951076-1.29139373953952i</v>
      </c>
      <c r="Q172" s="223" t="str">
        <f t="shared" ca="1" si="188"/>
        <v>-1.21646630329042+0.503876840992757i</v>
      </c>
      <c r="R172" s="223" t="str">
        <f t="shared" ca="1" si="189"/>
        <v>0.731515791612474+1.09479074920803i</v>
      </c>
      <c r="S172" s="223" t="str">
        <f t="shared" ca="1" si="190"/>
        <v>0.931043000599304-0.931043000599295i</v>
      </c>
      <c r="T172" s="223" t="str">
        <f t="shared" ca="1" si="191"/>
        <v>-1.09479074920803-0.731515791612473i</v>
      </c>
      <c r="U172" s="223" t="str">
        <f t="shared" ca="1" si="192"/>
        <v>-0.503876840992696+1.21646630329044i</v>
      </c>
      <c r="V172" s="223" t="str">
        <f t="shared" ca="1" si="193"/>
        <v>1.29139373953952+0.25687418595109i</v>
      </c>
      <c r="W172" s="223" t="str">
        <f t="shared" ca="1" si="194"/>
        <v>-3.90356864258612E-14-1.31669363860007i</v>
      </c>
      <c r="X172" s="223" t="str">
        <f t="shared" ca="1" si="195"/>
        <v>-1.29139373953953+0.25687418595104i</v>
      </c>
      <c r="Y172" s="223" t="str">
        <f t="shared" ca="1" si="196"/>
        <v>0.503876840992772+1.21646630329041i</v>
      </c>
      <c r="Z172" s="223" t="str">
        <f t="shared" ca="1" si="197"/>
        <v>1.09479074920806-0.731515791612419i</v>
      </c>
      <c r="AA172" s="223" t="str">
        <f t="shared" ca="1" si="198"/>
        <v>-0.931043000599295-0.931043000599304i</v>
      </c>
      <c r="AB172" s="223" t="str">
        <f t="shared" ca="1" si="199"/>
        <v>-0.731515791612427+1.09479074920806i</v>
      </c>
      <c r="AC172" s="223" t="str">
        <f t="shared" ca="1" si="200"/>
        <v>1.21646630329041+0.503876840992779i</v>
      </c>
      <c r="AD172" s="223" t="str">
        <f t="shared" ca="1" si="201"/>
        <v>0.25687418595105-1.29139373953952i</v>
      </c>
      <c r="AE172" s="223" t="str">
        <f t="shared" ca="1" si="202"/>
        <v>-1.31669363860007-5.29080211663119E-14i</v>
      </c>
      <c r="AF172" s="223" t="str">
        <f t="shared" ca="1" si="203"/>
        <v>0.25687418595108+1.29139373953952i</v>
      </c>
      <c r="AG172" s="223" t="str">
        <f t="shared" ca="1" si="204"/>
        <v>1.2164663032904-0.503876840992807i</v>
      </c>
      <c r="AH172" s="223" t="str">
        <f t="shared" ca="1" si="205"/>
        <v>-0.731515791612452-1.09479074920804i</v>
      </c>
      <c r="AI172" s="223" t="str">
        <f t="shared" ca="1" si="206"/>
        <v>-0.931043000599274+0.931043000599325i</v>
      </c>
      <c r="AJ172" s="223" t="str">
        <f t="shared" ca="1" si="207"/>
        <v>1.094790749208+0.731515791612507i</v>
      </c>
      <c r="AK172" s="223" t="str">
        <f t="shared" ca="1" si="208"/>
        <v>0.503876840992744-1.21646630329042i</v>
      </c>
      <c r="AL172" s="223" t="str">
        <f t="shared" ca="1" si="209"/>
        <v>-1.29139373953951-0.256874185951136i</v>
      </c>
      <c r="AM172" s="223" t="str">
        <f t="shared" ca="1" si="210"/>
        <v>-1.38723347404507E-14+1.31669363860007i</v>
      </c>
      <c r="AN172" s="223" t="str">
        <f t="shared" ca="1" si="211"/>
        <v>1.29139373953951-0.256874185951118i</v>
      </c>
      <c r="AO172" s="223" t="str">
        <f t="shared" ca="1" si="212"/>
        <v>-0.503876840992727-1.21646630329043i</v>
      </c>
      <c r="AP172" s="223" t="str">
        <f t="shared" ca="1" si="213"/>
        <v>-1.09479074920802+0.731515791612485i</v>
      </c>
      <c r="AQ172" s="223" t="str">
        <f t="shared" ca="1" si="214"/>
        <v>0.93104300059926+0.931043000599338i</v>
      </c>
      <c r="AR172" s="223" t="str">
        <f t="shared" ca="1" si="215"/>
        <v>0.93104300059926+0.931043000599338i</v>
      </c>
      <c r="AS172" s="223" t="str">
        <f t="shared" ca="1" si="216"/>
        <v>-1.21646630329044-0.503876840992707i</v>
      </c>
      <c r="AT172" s="223" t="str">
        <f t="shared" ca="1" si="217"/>
        <v>-0.256874185951097+1.29139373953952i</v>
      </c>
      <c r="AU172" s="223" t="str">
        <f t="shared" ca="1" si="218"/>
        <v>1.31669363860007-2.51633516854105E-14i</v>
      </c>
      <c r="AV172" s="223" t="str">
        <f t="shared" ca="1" si="219"/>
        <v>-0.256874185951028-1.29139373953953i</v>
      </c>
      <c r="AW172" s="223" t="str">
        <f t="shared" ca="1" si="220"/>
        <v>-1.21646630329041+0.503876840992762i</v>
      </c>
      <c r="AX172" s="223" t="str">
        <f t="shared" ca="1" si="221"/>
        <v>0.731515791612408+1.09479074920807i</v>
      </c>
      <c r="AY172" s="223" t="str">
        <f t="shared" ca="1" si="222"/>
        <v>0.93104300059931-0.931043000599288i</v>
      </c>
      <c r="AZ172" s="223" t="str">
        <f t="shared" ca="1" si="223"/>
        <v>-1.09479074920805-0.731515791612443i</v>
      </c>
      <c r="BA172" s="223" t="str">
        <f t="shared" ca="1" si="224"/>
        <v>-0.503876840992793+1.2164663032904i</v>
      </c>
      <c r="BB172" s="223" t="str">
        <f t="shared" ca="1" si="225"/>
        <v>1.29139373953952+0.256874185951059i</v>
      </c>
      <c r="BC172" s="223" t="str">
        <f t="shared" ca="1" si="226"/>
        <v>5.74246849054744E-14-1.31669363860007i</v>
      </c>
      <c r="BD172" s="223" t="str">
        <f t="shared" ca="1" si="227"/>
        <v>-1.29139373953952+0.256874185951075i</v>
      </c>
      <c r="BE172" s="223" t="str">
        <f t="shared" ca="1" si="228"/>
        <v>0.50387684099279+1.2164663032904i</v>
      </c>
      <c r="BF172" s="223" t="str">
        <f t="shared" ca="1" si="229"/>
        <v>1.09479074920805-0.73151579161244i</v>
      </c>
      <c r="BG172" s="223" t="str">
        <f t="shared" ca="1" si="230"/>
        <v>-0.931043000599316-0.931043000599283i</v>
      </c>
      <c r="BH172" s="223" t="str">
        <f t="shared" ca="1" si="231"/>
        <v>-0.731515791612511+1.094790749208i</v>
      </c>
      <c r="BI172" s="223" t="str">
        <f t="shared" ca="1" si="232"/>
        <v>1.21646630329042+0.503876840992748i</v>
      </c>
      <c r="BJ172" s="223" t="str">
        <f t="shared" ca="1" si="233"/>
        <v>0.25687418595103-1.29139373953953i</v>
      </c>
      <c r="BK172" s="223" t="str">
        <f t="shared" ca="1" si="234"/>
        <v>-1.31669363860007-2.77446694809014E-14i</v>
      </c>
      <c r="BL172" s="223" t="str">
        <f t="shared" ca="1" si="235"/>
        <v>0.256874185951104+1.29139373953951i</v>
      </c>
      <c r="BM172" s="223" t="str">
        <f t="shared" ca="1" si="236"/>
        <v>1.21646630329044-0.503876840992714i</v>
      </c>
      <c r="BN172" s="223" t="str">
        <f t="shared" ca="1" si="237"/>
        <v>-0.731515791612481-1.09479074920802i</v>
      </c>
      <c r="BO172" s="223" t="str">
        <f t="shared" ca="1" si="238"/>
        <v>-0.931043000599342+0.931043000599256i</v>
      </c>
      <c r="BP172" s="223" t="str">
        <f t="shared" ca="1" si="239"/>
        <v>1.09479074920802+0.731515791612486i</v>
      </c>
      <c r="BQ172" s="223" t="str">
        <f t="shared" ca="1" si="240"/>
        <v>0.50387684099272-1.21646630329043i</v>
      </c>
      <c r="BR172" s="223" t="str">
        <f t="shared" ca="1" si="241"/>
        <v>-1.29139373953951-0.256874185951112i</v>
      </c>
      <c r="BS172" s="223" t="str">
        <f t="shared" ca="1" si="242"/>
        <v>2.06466879462479E-14+1.31669363860007i</v>
      </c>
      <c r="BT172" s="223" t="str">
        <f t="shared" ca="1" si="243"/>
        <v>1.29139373953945-0.256874185951409i</v>
      </c>
      <c r="BU172" s="223" t="str">
        <f t="shared" ca="1" si="244"/>
        <v>-0.503876840992741-1.21646630329042i</v>
      </c>
      <c r="BV172" s="223" t="str">
        <f t="shared" ca="1" si="245"/>
        <v>-1.09479074920822+0.731515791612179i</v>
      </c>
      <c r="BW172" s="223" t="str">
        <f t="shared" ca="1" si="246"/>
        <v>0.931043000599741+0.931043000598857i</v>
      </c>
      <c r="BX172" s="223" t="str">
        <f t="shared" ca="1" si="247"/>
        <v>0.731515791612228-1.09479074920819i</v>
      </c>
      <c r="BY172" s="223" t="str">
        <f t="shared" ca="1" si="248"/>
        <v>-1.2164663032904-0.503876840992797i</v>
      </c>
      <c r="BZ172" s="223" t="str">
        <f t="shared" ca="1" si="249"/>
        <v>-0.256874185951467+1.29139373953944i</v>
      </c>
      <c r="CA172" s="223" t="str">
        <f t="shared" ca="1" si="250"/>
        <v>1.31669363860007-5.92955621445533E-13i</v>
      </c>
      <c r="CB172" s="223" t="str">
        <f t="shared" ca="1" si="251"/>
        <v>-0.256874185951309-1.29139373953947i</v>
      </c>
      <c r="CC172" s="223" t="str">
        <f t="shared" ca="1" si="252"/>
        <v>-1.21646630329046+0.503876840992665i</v>
      </c>
      <c r="CD172" s="223" t="str">
        <f t="shared" ca="1" si="253"/>
        <v>0.731515791612109+1.09479074920827i</v>
      </c>
      <c r="CE172" s="223" t="str">
        <f t="shared" ca="1" si="254"/>
        <v>0.931043000598915-0.931043000599683i</v>
      </c>
      <c r="CF172" s="223" t="str">
        <f t="shared" ca="1" si="255"/>
        <v>-1.09479074920813-0.731515791612312i</v>
      </c>
      <c r="CG172" s="223" t="str">
        <f t="shared" ca="1" si="256"/>
        <v>-0.50387684099289+1.21646630329036i</v>
      </c>
      <c r="CH172" s="223" t="str">
        <f t="shared" ca="1" si="257"/>
        <v>1.29139373953943+0.256874185951549i</v>
      </c>
      <c r="CI172" s="223" t="str">
        <f t="shared" ca="1" si="258"/>
        <v>-4.91656242852072E-13-1.31669363860007i</v>
      </c>
      <c r="CJ172" s="223" t="str">
        <f t="shared" ca="1" si="259"/>
        <v>-1.29139373953949+0.256874185951229i</v>
      </c>
      <c r="CK172" s="223" t="str">
        <f t="shared" ca="1" si="260"/>
        <v>0.503876840992571+1.21646630329049i</v>
      </c>
      <c r="CL172" s="223" t="str">
        <f t="shared" ca="1" si="261"/>
        <v>1.09479074920831-0.731515791612041i</v>
      </c>
      <c r="CM172" s="223" t="str">
        <f t="shared" ca="1" si="262"/>
        <v>-0.931043000599611-0.931043000598988i</v>
      </c>
      <c r="CN172" s="223" t="str">
        <f t="shared" ca="1" si="263"/>
        <v>-0.731515791612366+1.0947907492081i</v>
      </c>
      <c r="CO172" s="223" t="str">
        <f t="shared" ca="1" si="264"/>
        <v>1.21646630329033+0.503876840992966i</v>
      </c>
      <c r="CP172" s="223" t="str">
        <f t="shared" ca="1" si="265"/>
        <v>0.256874185951648-1.29139373953941i</v>
      </c>
      <c r="CQ172" s="223" t="str">
        <f t="shared" ca="1" si="266"/>
        <v>-1.31669363860007+4.09068206261188E-13i</v>
      </c>
      <c r="CR172" s="223" t="str">
        <f t="shared" ca="1" si="267"/>
        <v>0.256874185951129+1.29139373953951i</v>
      </c>
      <c r="CS172" s="223" t="str">
        <f t="shared" ca="1" si="268"/>
        <v>1.21646630329053-0.503876840992478i</v>
      </c>
      <c r="CT172" s="223" t="str">
        <f t="shared" ca="1" si="269"/>
        <v>-0.731515791611957-1.09479074920837i</v>
      </c>
      <c r="CU172" s="223" t="str">
        <f t="shared" ca="1" si="270"/>
        <v>-0.931043000599059+0.931043000599539i</v>
      </c>
      <c r="CV172" s="223" t="str">
        <f t="shared" ca="1" si="271"/>
        <v>1.09479074920804+0.73151579161245i</v>
      </c>
      <c r="CW172" s="223" t="str">
        <f t="shared" ca="1" si="272"/>
        <v>0.50387684099306-1.21646630329029i</v>
      </c>
      <c r="CX172" s="223" t="str">
        <f t="shared" ca="1" si="273"/>
        <v>-1.29139373953939-0.256874185951748i</v>
      </c>
      <c r="CY172" s="223" t="str">
        <f t="shared" ca="1" si="274"/>
        <v>3.07768827667726E-13+1.31669363860007i</v>
      </c>
      <c r="CZ172" s="223" t="str">
        <f t="shared" ca="1" si="275"/>
        <v>1.29139373953953-0.25687418595103i</v>
      </c>
      <c r="DA172" s="223" t="str">
        <f t="shared" ca="1" si="276"/>
        <v>-0.503876840992419-1.21646630329056i</v>
      </c>
      <c r="DB172" s="223" t="str">
        <f t="shared" ca="1" si="277"/>
        <v>-1.0947907492077+0.731515791612961i</v>
      </c>
      <c r="DC172" s="223" t="str">
        <f t="shared" ca="1" si="278"/>
        <v>0.931043000599495+0.931043000599104i</v>
      </c>
      <c r="DD172" s="223" t="str">
        <f t="shared" ca="1" si="279"/>
        <v>0.731515791612535-1.09479074920798i</v>
      </c>
      <c r="DE172" s="223" t="str">
        <f t="shared" ca="1" si="280"/>
        <v>-1.21646630329025-0.503876840993153i</v>
      </c>
      <c r="DF172" s="223" t="str">
        <f t="shared" ca="1" si="281"/>
        <v>-0.256874185950526+1.29139373953963i</v>
      </c>
      <c r="DG172" s="223" t="str">
        <f t="shared" ca="1" si="282"/>
        <v>1.31669363860007-2.06469449074265E-13i</v>
      </c>
      <c r="DH172" s="223" t="str">
        <f t="shared" ca="1" si="283"/>
        <v>-0.256874185950967-1.29139373953954i</v>
      </c>
      <c r="DI172" s="223" t="str">
        <f t="shared" ca="1" si="284"/>
        <v>-1.2164663032906+0.503876840992325i</v>
      </c>
      <c r="DJ172" s="223" t="str">
        <f t="shared" ca="1" si="285"/>
        <v>0.731515791612909+1.09479074920773i</v>
      </c>
      <c r="DK172" s="223" t="str">
        <f t="shared" ca="1" si="286"/>
        <v>0.931043000599176-0.931043000599422i</v>
      </c>
      <c r="DL172" s="223" t="str">
        <f t="shared" ca="1" si="287"/>
        <v>-1.09479074920793-0.731515791612619i</v>
      </c>
      <c r="DM172" s="223" t="str">
        <f t="shared" ca="1" si="288"/>
        <v>-0.503876840993213+1.21646630329023i</v>
      </c>
      <c r="DN172" s="223" t="str">
        <f t="shared" ca="1" si="289"/>
        <v>1.29139373953961+0.256874185950625i</v>
      </c>
      <c r="DO172" s="223" t="str">
        <f t="shared" ca="1" si="290"/>
        <v>-1.42592754485957E-13-1.31669363860007i</v>
      </c>
      <c r="DP172" s="223" t="str">
        <f t="shared" ca="1" si="291"/>
        <v>-1.29139373953956+0.256874185950868i</v>
      </c>
      <c r="DQ172" s="223" t="str">
        <f t="shared" ca="1" si="292"/>
        <v>0.503876840992232+1.21646630329063i</v>
      </c>
      <c r="DR172" s="223" t="str">
        <f t="shared" ca="1" si="293"/>
        <v>1.09479074920779-0.731515791612824i</v>
      </c>
      <c r="DS172" s="223" t="str">
        <f t="shared" ca="1" si="294"/>
        <v>-0.931043000599351-0.931043000599247i</v>
      </c>
      <c r="DT172" s="223" t="str">
        <f t="shared" ca="1" si="295"/>
        <v>-0.731515791612672+1.09479074920789i</v>
      </c>
      <c r="DU172" s="223" t="str">
        <f t="shared" ca="1" si="296"/>
        <v>1.21646630329019+0.503876840993306i</v>
      </c>
      <c r="DV172" s="223" t="str">
        <f t="shared" ca="1" si="297"/>
        <v>0.256874185950725-1.29139373953959i</v>
      </c>
      <c r="DW172" s="223" t="str">
        <f t="shared" ca="1" si="298"/>
        <v>-1.31669363860007+4.12933758924958E-14i</v>
      </c>
      <c r="DX172" s="223" t="str">
        <f t="shared" ca="1" si="299"/>
        <v>0.256874185950768+1.29139373953958i</v>
      </c>
      <c r="DY172" s="223" t="str">
        <f t="shared" ca="1" si="300"/>
        <v>1.21646630329066-0.503876840992172i</v>
      </c>
      <c r="DZ172" s="223" t="str">
        <f t="shared" ca="1" si="301"/>
        <v>-0.73151579161274-1.09479074920785i</v>
      </c>
      <c r="EA172" s="223" t="str">
        <f t="shared" ca="1" si="302"/>
        <v>-0.93104300059932+0.931043000599279i</v>
      </c>
      <c r="EB172" s="223" t="str">
        <f t="shared" ca="1" si="303"/>
        <v>1.09479074920784+0.731515791612756i</v>
      </c>
      <c r="EC172" s="223" t="str">
        <f t="shared" ca="1" si="304"/>
        <v>0.50387684099219-1.21646630329065i</v>
      </c>
      <c r="ED172" s="223" t="str">
        <f t="shared" ca="1" si="305"/>
        <v>-1.29139373953958-0.256874185950787i</v>
      </c>
      <c r="EE172" s="223" t="str">
        <f t="shared" ca="1" si="306"/>
        <v>-6.00060027009652E-14+1.31669363860007i</v>
      </c>
      <c r="EF172" s="223" t="str">
        <f t="shared" ca="1" si="307"/>
        <v>1.2913937395396-0.25687418595067i</v>
      </c>
      <c r="EG172" s="223" t="str">
        <f t="shared" ca="1" si="308"/>
        <v>-0.503876840993289-1.2164663032902i</v>
      </c>
      <c r="EH172" s="223" t="str">
        <f t="shared" ca="1" si="309"/>
        <v>-1.0947907492079+0.731515791612656i</v>
      </c>
      <c r="EI172" s="223" t="str">
        <f t="shared" ca="1" si="310"/>
        <v>0.931043000599234+0.931043000599364i</v>
      </c>
      <c r="EJ172" s="223" t="str">
        <f t="shared" ca="1" si="311"/>
        <v>0.73151579161284-1.09479074920778i</v>
      </c>
      <c r="EK172" s="223" t="str">
        <f t="shared" ca="1" si="312"/>
        <v>-1.21646630329063-0.503876840992249i</v>
      </c>
      <c r="EL172" s="223" t="str">
        <f t="shared" ca="1" si="313"/>
        <v>-0.256874185950887+1.29139373953956i</v>
      </c>
      <c r="EM172" s="223" t="str">
        <f t="shared" ca="1" si="314"/>
        <v>1.31669363860007+1.61305381294426E-13i</v>
      </c>
      <c r="EN172" s="223"/>
      <c r="EO172" s="223"/>
      <c r="EP172" s="223"/>
    </row>
    <row r="173" spans="1:146" ht="15.75" thickBot="1">
      <c r="A173" s="257">
        <f t="shared" si="181"/>
        <v>1.4257812500000008E-3</v>
      </c>
      <c r="B173" s="256">
        <v>73</v>
      </c>
      <c r="C173" s="230">
        <f t="shared" si="182"/>
        <v>14600</v>
      </c>
      <c r="D173" s="229">
        <f t="shared" si="315"/>
        <v>91734.505484821959</v>
      </c>
      <c r="E173" s="229" t="str">
        <f t="shared" si="316"/>
        <v>91734.505484822i</v>
      </c>
      <c r="F173" s="229" t="str">
        <f t="shared" si="183"/>
        <v>2.71589373036113-0.625823826454814i</v>
      </c>
      <c r="G173" s="229" t="str">
        <f t="shared" si="184"/>
        <v>-0.222366030456944+0.0916720857717828i</v>
      </c>
      <c r="H173" s="229" t="str">
        <f t="shared" si="180"/>
        <v>0.596621681049506+0.0573602952228276i</v>
      </c>
      <c r="I173" s="229" t="str">
        <f t="shared" si="317"/>
        <v>-0.354160620405891-0.12597180139239i</v>
      </c>
      <c r="J173" s="255" t="str">
        <f ca="1">IMPRODUCT(1/N_FFT2,CJ100)</f>
        <v>-0.00179649286034405-0.000142212558119666i</v>
      </c>
      <c r="K173" s="254" t="str">
        <f t="shared" ca="1" si="318"/>
        <v>0.000618332253847248+0.000276673529619277i</v>
      </c>
      <c r="N173" s="246">
        <f t="shared" ca="1" si="185"/>
        <v>3.9855484376828825</v>
      </c>
      <c r="O173" s="223">
        <f t="shared" ca="1" si="186"/>
        <v>1.3185484376828824</v>
      </c>
      <c r="P173" s="223" t="str">
        <f t="shared" ca="1" si="187"/>
        <v>-0.288895597903224-1.28651051920616i</v>
      </c>
      <c r="Q173" s="223" t="str">
        <f t="shared" ca="1" si="188"/>
        <v>-1.19195367012997+0.56375210046586i</v>
      </c>
      <c r="R173" s="223" t="str">
        <f t="shared" ca="1" si="189"/>
        <v>0.811212652573243+1.03947295049994i</v>
      </c>
      <c r="S173" s="223" t="str">
        <f t="shared" ca="1" si="190"/>
        <v>0.836478273710483-1.01925172559398i</v>
      </c>
      <c r="T173" s="223" t="str">
        <f t="shared" ca="1" si="191"/>
        <v>-1.17775950684173-0.592834316280599i</v>
      </c>
      <c r="U173" s="223" t="str">
        <f t="shared" ca="1" si="192"/>
        <v>-0.32038113659932+1.27903319340324i</v>
      </c>
      <c r="V173" s="223" t="str">
        <f t="shared" ca="1" si="193"/>
        <v>1.3181513155453+0.0323587985277087i</v>
      </c>
      <c r="W173" s="223" t="str">
        <f t="shared" ca="1" si="194"/>
        <v>-0.257236039301375-1.29321289917806i</v>
      </c>
      <c r="X173" s="223" t="str">
        <f t="shared" ca="1" si="195"/>
        <v>-1.20542984509732+0.534330301465885i</v>
      </c>
      <c r="Y173" s="223" t="str">
        <f t="shared" ca="1" si="196"/>
        <v>0.785458387267289+1.05906803576892i</v>
      </c>
      <c r="Z173" s="223" t="str">
        <f t="shared" ca="1" si="197"/>
        <v>0.861240031613607-0.998416541560768i</v>
      </c>
      <c r="AA173" s="223" t="str">
        <f t="shared" ca="1" si="198"/>
        <v>-1.16285590526581-0.621559430870785i</v>
      </c>
      <c r="AB173" s="223" t="str">
        <f t="shared" ca="1" si="199"/>
        <v>-0.351673689678593+1.27078542583074i</v>
      </c>
      <c r="AC173" s="223" t="str">
        <f t="shared" ca="1" si="200"/>
        <v>1.31696018834409+0.0646981053251575i</v>
      </c>
      <c r="AD173" s="223" t="str">
        <f t="shared" ca="1" si="201"/>
        <v>-0.225421531328165-1.29913629605582i</v>
      </c>
      <c r="AE173" s="223" t="str">
        <f t="shared" ca="1" si="202"/>
        <v>-1.21817991419993+0.504586641872157i</v>
      </c>
      <c r="AF173" s="223" t="str">
        <f t="shared" ca="1" si="203"/>
        <v>0.759230991199015+1.07802517805427i</v>
      </c>
      <c r="AG173" s="223" t="str">
        <f t="shared" ca="1" si="204"/>
        <v>0.885483010725505-0.976979948736138i</v>
      </c>
      <c r="AH173" s="223" t="str">
        <f t="shared" ca="1" si="205"/>
        <v>-1.14725184277456-0.649910141301358i</v>
      </c>
      <c r="AI173" s="223" t="str">
        <f t="shared" ca="1" si="206"/>
        <v>-0.382754407677123+1.26177218463545i</v>
      </c>
      <c r="AJ173" s="223" t="str">
        <f t="shared" ca="1" si="207"/>
        <v>1.31497577356973+0.0969984404031766i</v>
      </c>
      <c r="AK173" s="223" t="str">
        <f t="shared" ca="1" si="208"/>
        <v>-0.193471237853541-1.30427714180667i</v>
      </c>
      <c r="AL173" s="223" t="str">
        <f t="shared" ca="1" si="209"/>
        <v>-1.23019619727291+0.474539038153073i</v>
      </c>
      <c r="AM173" s="223" t="str">
        <f t="shared" ca="1" si="210"/>
        <v>0.732546262771114+1.09633295828231i</v>
      </c>
      <c r="AN173" s="223" t="str">
        <f t="shared" ca="1" si="211"/>
        <v>0.909192607982086-0.954954859722021i</v>
      </c>
      <c r="AO173" s="223" t="str">
        <f t="shared" ca="1" si="212"/>
        <v>-1.1309567186718-0.677869370164405i</v>
      </c>
      <c r="AP173" s="223" t="str">
        <f t="shared" ca="1" si="213"/>
        <v>-0.413604568732581+1.25199889905683i</v>
      </c>
      <c r="AQ173" s="223" t="str">
        <f t="shared" ca="1" si="214"/>
        <v>1.31219926655949+0.129240347247702i</v>
      </c>
      <c r="AR173" s="223" t="str">
        <f t="shared" ca="1" si="215"/>
        <v>1.31219926655949+0.129240347247702i</v>
      </c>
      <c r="AS173" s="223" t="str">
        <f t="shared" ca="1" si="216"/>
        <v>-1.24147145615665+0.444205589861565i</v>
      </c>
      <c r="AT173" s="223" t="str">
        <f t="shared" ca="1" si="217"/>
        <v>0.705420275866199+1.11398034853081i</v>
      </c>
      <c r="AU173" s="223" t="str">
        <f t="shared" ca="1" si="218"/>
        <v>0.932354541608518-0.93235454160847i</v>
      </c>
      <c r="AV173" s="223" t="str">
        <f t="shared" ca="1" si="219"/>
        <v>-1.11398034853084-0.705420275866146i</v>
      </c>
      <c r="AW173" s="223" t="str">
        <f t="shared" ca="1" si="220"/>
        <v>-0.444205589861506+1.24147145615667i</v>
      </c>
      <c r="AX173" s="223" t="str">
        <f t="shared" ca="1" si="221"/>
        <v>1.30863233977736+0.161404404539653i</v>
      </c>
      <c r="AY173" s="223" t="str">
        <f t="shared" ca="1" si="222"/>
        <v>-0.129240347247633-1.3121992665595i</v>
      </c>
      <c r="AZ173" s="223" t="str">
        <f t="shared" ca="1" si="223"/>
        <v>-1.2519988990568+0.413604568732649i</v>
      </c>
      <c r="BA173" s="223" t="str">
        <f t="shared" ca="1" si="224"/>
        <v>0.67786937016445+1.13095671867177i</v>
      </c>
      <c r="BB173" s="223" t="str">
        <f t="shared" ca="1" si="225"/>
        <v>0.954954859722068-0.909192607982036i</v>
      </c>
      <c r="BC173" s="223" t="str">
        <f t="shared" ca="1" si="226"/>
        <v>-1.09633295828235-0.732546262771061i</v>
      </c>
      <c r="BD173" s="223" t="str">
        <f t="shared" ca="1" si="227"/>
        <v>-0.474539038153024+1.23019619727293i</v>
      </c>
      <c r="BE173" s="223" t="str">
        <f t="shared" ca="1" si="228"/>
        <v>1.30427714180666+0.193471237853609i</v>
      </c>
      <c r="BF173" s="223" t="str">
        <f t="shared" ca="1" si="229"/>
        <v>-0.0969984404031076-1.31497577356974i</v>
      </c>
      <c r="BG173" s="223" t="str">
        <f t="shared" ca="1" si="230"/>
        <v>-1.26177218463543+0.38275440767719i</v>
      </c>
      <c r="BH173" s="223" t="str">
        <f t="shared" ca="1" si="231"/>
        <v>0.64991014130129+1.1472518427746i</v>
      </c>
      <c r="BI173" s="223" t="str">
        <f t="shared" ca="1" si="232"/>
        <v>0.976979948736184-0.885483010725453i</v>
      </c>
      <c r="BJ173" s="223" t="str">
        <f t="shared" ca="1" si="233"/>
        <v>-1.0780251780543-0.759230991198961i</v>
      </c>
      <c r="BK173" s="223" t="str">
        <f t="shared" ca="1" si="234"/>
        <v>-0.504586641872108+1.21817991419995i</v>
      </c>
      <c r="BL173" s="223" t="str">
        <f t="shared" ca="1" si="235"/>
        <v>1.29913629605581+0.225421531328237i</v>
      </c>
      <c r="BM173" s="223" t="str">
        <f t="shared" ca="1" si="236"/>
        <v>-0.0646981053250886-1.3169601883441i</v>
      </c>
      <c r="BN173" s="223" t="str">
        <f t="shared" ca="1" si="237"/>
        <v>-1.27078542583072+0.351673689678657i</v>
      </c>
      <c r="BO173" s="223" t="str">
        <f t="shared" ca="1" si="238"/>
        <v>0.621559430870715+1.16285590526584i</v>
      </c>
      <c r="BP173" s="223" t="str">
        <f t="shared" ca="1" si="239"/>
        <v>0.998416541560814-0.861240031613554i</v>
      </c>
      <c r="BQ173" s="223" t="str">
        <f t="shared" ca="1" si="240"/>
        <v>-1.05906803576896-0.785458387267236i</v>
      </c>
      <c r="BR173" s="223" t="str">
        <f t="shared" ca="1" si="241"/>
        <v>-0.534330301465821+1.20542984509735i</v>
      </c>
      <c r="BS173" s="223" t="str">
        <f t="shared" ca="1" si="242"/>
        <v>1.29321289917804+0.257236039301448i</v>
      </c>
      <c r="BT173" s="223" t="str">
        <f t="shared" ca="1" si="243"/>
        <v>-0.0323587985271151-1.31815131554532i</v>
      </c>
      <c r="BU173" s="223" t="str">
        <f t="shared" ca="1" si="244"/>
        <v>-1.2790331934032+0.320381136599514i</v>
      </c>
      <c r="BV173" s="223" t="str">
        <f t="shared" ca="1" si="245"/>
        <v>0.592834316280238+1.17775950684192i</v>
      </c>
      <c r="BW173" s="223" t="str">
        <f t="shared" ca="1" si="246"/>
        <v>1.01925172559376-0.836478273710752i</v>
      </c>
      <c r="BX173" s="223" t="str">
        <f t="shared" ca="1" si="247"/>
        <v>-1.03947295049981-0.811212652573409i</v>
      </c>
      <c r="BY173" s="223" t="str">
        <f t="shared" ca="1" si="248"/>
        <v>-0.563752100465369+1.1919536701302i</v>
      </c>
      <c r="BZ173" s="223" t="str">
        <f t="shared" ca="1" si="249"/>
        <v>1.28651051920615+0.288895597903259i</v>
      </c>
      <c r="CA173" s="223" t="str">
        <f t="shared" ca="1" si="250"/>
        <v>5.93791620546179E-13-1.31854843768288i</v>
      </c>
      <c r="CB173" s="223" t="str">
        <f t="shared" ca="1" si="251"/>
        <v>-1.28651051920613+0.28889559790338i</v>
      </c>
      <c r="CC173" s="223" t="str">
        <f t="shared" ca="1" si="252"/>
        <v>0.563752100465481+1.19195367013015i</v>
      </c>
      <c r="CD173" s="223" t="str">
        <f t="shared" ca="1" si="253"/>
        <v>1.03947295049973-0.811212652573507i</v>
      </c>
      <c r="CE173" s="223" t="str">
        <f t="shared" ca="1" si="254"/>
        <v>-1.01925172559383-0.836478273710657i</v>
      </c>
      <c r="CF173" s="223" t="str">
        <f t="shared" ca="1" si="255"/>
        <v>-0.592834316280127+1.17775950684197i</v>
      </c>
      <c r="CG173" s="223" t="str">
        <f t="shared" ca="1" si="256"/>
        <v>1.27903319340323+0.320381136599394i</v>
      </c>
      <c r="CH173" s="223" t="str">
        <f t="shared" ca="1" si="257"/>
        <v>0.0323587985283023-1.31815131554529i</v>
      </c>
      <c r="CI173" s="223" t="str">
        <f t="shared" ca="1" si="258"/>
        <v>-1.29321289917802+0.25723603930157i</v>
      </c>
      <c r="CJ173" s="223" t="str">
        <f t="shared" ca="1" si="259"/>
        <v>0.534330301465471+1.2054298450975i</v>
      </c>
      <c r="CK173" s="223" t="str">
        <f t="shared" ca="1" si="260"/>
        <v>1.05906803576872-0.785458387267562i</v>
      </c>
      <c r="CL173" s="223" t="str">
        <f t="shared" ca="1" si="261"/>
        <v>-0.998416541560625-0.861240031613771i</v>
      </c>
      <c r="CM173" s="223" t="str">
        <f t="shared" ca="1" si="262"/>
        <v>-0.621559430870276+1.16285590526608i</v>
      </c>
      <c r="CN173" s="223" t="str">
        <f t="shared" ca="1" si="263"/>
        <v>1.27078542583072+0.351673689678664i</v>
      </c>
      <c r="CO173" s="223" t="str">
        <f t="shared" ca="1" si="264"/>
        <v>0.0646981053257506-1.31696018834406i</v>
      </c>
      <c r="CP173" s="223" t="str">
        <f t="shared" ca="1" si="265"/>
        <v>-1.29913629605579+0.22542153132836i</v>
      </c>
      <c r="CQ173" s="223" t="str">
        <f t="shared" ca="1" si="266"/>
        <v>0.504586641871738+1.2181799142001i</v>
      </c>
      <c r="CR173" s="223" t="str">
        <f t="shared" ca="1" si="267"/>
        <v>1.07802517805407-0.759230991199292i</v>
      </c>
      <c r="CS173" s="223" t="str">
        <f t="shared" ca="1" si="268"/>
        <v>-0.97697994873599-0.885483010725667i</v>
      </c>
      <c r="CT173" s="223" t="str">
        <f t="shared" ca="1" si="269"/>
        <v>-0.649910141300856+1.14725184277484i</v>
      </c>
      <c r="CU173" s="223" t="str">
        <f t="shared" ca="1" si="270"/>
        <v>1.26177218463542+0.382754407677198i</v>
      </c>
      <c r="CV173" s="223" t="str">
        <f t="shared" ca="1" si="271"/>
        <v>0.0969984404037688-1.31497577356969i</v>
      </c>
      <c r="CW173" s="223" t="str">
        <f t="shared" ca="1" si="272"/>
        <v>-1.30427714180665+0.193471237853732i</v>
      </c>
      <c r="CX173" s="223" t="str">
        <f t="shared" ca="1" si="273"/>
        <v>0.474539038152651+1.23019619727307i</v>
      </c>
      <c r="CY173" s="223" t="str">
        <f t="shared" ca="1" si="274"/>
        <v>1.09633295828212-0.732546262771399i</v>
      </c>
      <c r="CZ173" s="223" t="str">
        <f t="shared" ca="1" si="275"/>
        <v>-0.954954859721869-0.909192607982244i</v>
      </c>
      <c r="DA173" s="223" t="str">
        <f t="shared" ca="1" si="276"/>
        <v>-0.677869370164022+1.13095671867203i</v>
      </c>
      <c r="DB173" s="223" t="str">
        <f t="shared" ca="1" si="277"/>
        <v>1.2519988990568+0.413604568732655i</v>
      </c>
      <c r="DC173" s="223" t="str">
        <f t="shared" ca="1" si="278"/>
        <v>0.129240347248293-1.31219926655943i</v>
      </c>
      <c r="DD173" s="223" t="str">
        <f t="shared" ca="1" si="279"/>
        <v>-1.30863233977735+0.161404404539777i</v>
      </c>
      <c r="DE173" s="223" t="str">
        <f t="shared" ca="1" si="280"/>
        <v>0.444205589861138+1.2414714561568i</v>
      </c>
      <c r="DF173" s="223" t="str">
        <f t="shared" ca="1" si="281"/>
        <v>1.11398034853063-0.705420275866481i</v>
      </c>
      <c r="DG173" s="223" t="str">
        <f t="shared" ca="1" si="282"/>
        <v>-0.932354541608315-0.932354541608674i</v>
      </c>
      <c r="DH173" s="223" t="str">
        <f t="shared" ca="1" si="283"/>
        <v>-0.705420275865769+1.11398034853108i</v>
      </c>
      <c r="DI173" s="223" t="str">
        <f t="shared" ca="1" si="284"/>
        <v>1.24147145615664+0.444205589861581i</v>
      </c>
      <c r="DJ173" s="223" t="str">
        <f t="shared" ca="1" si="285"/>
        <v>0.161404404540242-1.30863233977729i</v>
      </c>
      <c r="DK173" s="223" t="str">
        <f t="shared" ca="1" si="286"/>
        <v>-1.31219926655948+0.129240347247825i</v>
      </c>
      <c r="DL173" s="223" t="str">
        <f t="shared" ca="1" si="287"/>
        <v>0.41360456873221+1.25199889905695i</v>
      </c>
      <c r="DM173" s="223" t="str">
        <f t="shared" ca="1" si="288"/>
        <v>1.1309567186716-0.677869370164744i</v>
      </c>
      <c r="DN173" s="223" t="str">
        <f t="shared" ca="1" si="289"/>
        <v>-0.909192607981876-0.95495485972222i</v>
      </c>
      <c r="DO173" s="223" t="str">
        <f t="shared" ca="1" si="290"/>
        <v>-0.732546262770698+1.09633295828259i</v>
      </c>
      <c r="DP173" s="223" t="str">
        <f t="shared" ca="1" si="291"/>
        <v>1.2301961972729+0.474539038153089i</v>
      </c>
      <c r="DQ173" s="223" t="str">
        <f t="shared" ca="1" si="292"/>
        <v>0.193471237854196-1.30427714180658i</v>
      </c>
      <c r="DR173" s="223" t="str">
        <f t="shared" ca="1" si="293"/>
        <v>-1.31497577356973+0.0969984404033003i</v>
      </c>
      <c r="DS173" s="223" t="str">
        <f t="shared" ca="1" si="294"/>
        <v>0.382754407676749+1.26177218463556i</v>
      </c>
      <c r="DT173" s="223" t="str">
        <f t="shared" ca="1" si="295"/>
        <v>1.14725184277443-0.649910141301589i</v>
      </c>
      <c r="DU173" s="223" t="str">
        <f t="shared" ca="1" si="296"/>
        <v>-0.885483010725291-0.97697994873633i</v>
      </c>
      <c r="DV173" s="223" t="str">
        <f t="shared" ca="1" si="297"/>
        <v>-0.759230991198603+1.07802517805456i</v>
      </c>
      <c r="DW173" s="223" t="str">
        <f t="shared" ca="1" si="298"/>
        <v>1.21817991419992+0.504586641872172i</v>
      </c>
      <c r="DX173" s="223" t="str">
        <f t="shared" ca="1" si="299"/>
        <v>0.225421531328823-1.29913629605571i</v>
      </c>
      <c r="DY173" s="223" t="str">
        <f t="shared" ca="1" si="300"/>
        <v>-1.31696018834409+0.0646981053252815i</v>
      </c>
      <c r="DZ173" s="223" t="str">
        <f t="shared" ca="1" si="301"/>
        <v>0.351673689678212+1.27078542583085i</v>
      </c>
      <c r="EA173" s="223" t="str">
        <f t="shared" ca="1" si="302"/>
        <v>1.16285590526568-0.621559430871019i</v>
      </c>
      <c r="EB173" s="223" t="str">
        <f t="shared" ca="1" si="303"/>
        <v>-0.861240031613388-0.998416541560956i</v>
      </c>
      <c r="EC173" s="223" t="str">
        <f t="shared" ca="1" si="304"/>
        <v>-0.785458387266886+1.05906803576922i</v>
      </c>
      <c r="ED173" s="223" t="str">
        <f t="shared" ca="1" si="305"/>
        <v>1.20542984509731+0.534330301465901i</v>
      </c>
      <c r="EE173" s="223" t="str">
        <f t="shared" ca="1" si="306"/>
        <v>0.25723603930203-1.29321289917793i</v>
      </c>
      <c r="EF173" s="223" t="str">
        <f t="shared" ca="1" si="307"/>
        <v>-1.3181513155453+0.0323587985278326i</v>
      </c>
      <c r="EG173" s="223" t="str">
        <f t="shared" ca="1" si="308"/>
        <v>0.320381136598938+1.27903319340334i</v>
      </c>
      <c r="EH173" s="223" t="str">
        <f t="shared" ca="1" si="309"/>
        <v>1.17775950684159-0.592834316280896i</v>
      </c>
      <c r="EI173" s="223" t="str">
        <f t="shared" ca="1" si="310"/>
        <v>-0.836478273710279-1.01925172559414i</v>
      </c>
      <c r="EJ173" s="223" t="str">
        <f t="shared" ca="1" si="311"/>
        <v>-0.811212652572858+1.03947295050024i</v>
      </c>
      <c r="EK173" s="223" t="str">
        <f t="shared" ca="1" si="312"/>
        <v>1.19195367012994+0.563752100465923i</v>
      </c>
      <c r="EL173" s="223" t="str">
        <f t="shared" ca="1" si="313"/>
        <v>0.288895597903837-1.28651051920602i</v>
      </c>
      <c r="EM173" s="223" t="str">
        <f t="shared" ca="1" si="314"/>
        <v>-1.31854843768288+1.24055778708403E-13i</v>
      </c>
      <c r="EN173" s="223"/>
      <c r="EO173" s="223"/>
      <c r="EP173" s="223"/>
    </row>
    <row r="174" spans="1:146" ht="15.75" thickBot="1">
      <c r="A174" s="257">
        <f t="shared" si="181"/>
        <v>1.4453125000000009E-3</v>
      </c>
      <c r="B174" s="256">
        <v>74</v>
      </c>
      <c r="C174" s="230">
        <f t="shared" si="182"/>
        <v>14800</v>
      </c>
      <c r="D174" s="229">
        <f t="shared" si="315"/>
        <v>92991.142546257877</v>
      </c>
      <c r="E174" s="229" t="str">
        <f t="shared" si="316"/>
        <v>92991.1425462579i</v>
      </c>
      <c r="F174" s="229" t="str">
        <f t="shared" si="183"/>
        <v>2.71251012184663-0.632678864474503i</v>
      </c>
      <c r="G174" s="229" t="str">
        <f t="shared" si="184"/>
        <v>-0.221679124190665+0.0926953460986275i</v>
      </c>
      <c r="H174" s="229" t="str">
        <f t="shared" si="180"/>
        <v>0.596988894862875+0.0582628078706772i</v>
      </c>
      <c r="I174" s="229" t="str">
        <f t="shared" si="317"/>
        <v>-0.354540772554923-0.127787316881791i</v>
      </c>
      <c r="J174" s="255" t="str">
        <f ca="1">IMPRODUCT(1/N_FFT2,CK100)</f>
        <v>0.00491102725926664+1.28680846966326E-06i</v>
      </c>
      <c r="K174" s="254" t="str">
        <f t="shared" ca="1" si="318"/>
        <v>-0.001740994960737-0.000628023222663984i</v>
      </c>
      <c r="N174" s="246">
        <f t="shared" ca="1" si="185"/>
        <v>3.9870300987068243</v>
      </c>
      <c r="O174" s="223">
        <f t="shared" ca="1" si="186"/>
        <v>1.3200300987068245</v>
      </c>
      <c r="P174" s="223" t="str">
        <f t="shared" ca="1" si="187"/>
        <v>-0.320741150861509-1.2804704509031i</v>
      </c>
      <c r="Q174" s="223" t="str">
        <f t="shared" ca="1" si="188"/>
        <v>-1.16416261362941+0.622257881042498i</v>
      </c>
      <c r="R174" s="223" t="str">
        <f t="shared" ca="1" si="189"/>
        <v>0.886478033454164+0.978077787139237i</v>
      </c>
      <c r="S174" s="223" t="str">
        <f t="shared" ca="1" si="190"/>
        <v>0.733369429531435-1.09756491439946i</v>
      </c>
      <c r="T174" s="223" t="str">
        <f t="shared" ca="1" si="191"/>
        <v>-1.24286650530037-0.444704746426655i</v>
      </c>
      <c r="U174" s="223" t="str">
        <f t="shared" ca="1" si="192"/>
        <v>-0.129385575424184+1.31367379298062i</v>
      </c>
      <c r="V174" s="223" t="str">
        <f t="shared" ca="1" si="193"/>
        <v>1.30574276608728-0.193688642678619i</v>
      </c>
      <c r="W174" s="223" t="str">
        <f t="shared" ca="1" si="194"/>
        <v>-0.505153648998364-1.21954879049409i</v>
      </c>
      <c r="X174" s="223" t="str">
        <f t="shared" ca="1" si="195"/>
        <v>-1.06025811706246+0.78634101170874i</v>
      </c>
      <c r="Y174" s="223" t="str">
        <f t="shared" ca="1" si="196"/>
        <v>1.02039706505383+0.837418229513475i</v>
      </c>
      <c r="Z174" s="223" t="str">
        <f t="shared" ca="1" si="197"/>
        <v>0.564385592183371-1.19329307583166i</v>
      </c>
      <c r="AA174" s="223" t="str">
        <f t="shared" ca="1" si="198"/>
        <v>-1.29466609050088-0.257525097027682i</v>
      </c>
      <c r="AB174" s="223" t="str">
        <f t="shared" ca="1" si="199"/>
        <v>0.0647708069857486+1.31844006464244i</v>
      </c>
      <c r="AC174" s="223" t="str">
        <f t="shared" ca="1" si="200"/>
        <v>1.26319004583312-0.383184511169302i</v>
      </c>
      <c r="AD174" s="223" t="str">
        <f t="shared" ca="1" si="201"/>
        <v>-0.67863109616284-1.13222758172232i</v>
      </c>
      <c r="AE174" s="223" t="str">
        <f t="shared" ca="1" si="202"/>
        <v>-0.933402234165931+0.933402234165956i</v>
      </c>
      <c r="AF174" s="223" t="str">
        <f t="shared" ca="1" si="203"/>
        <v>1.13222758172234+0.678631096162814i</v>
      </c>
      <c r="AG174" s="223" t="str">
        <f t="shared" ca="1" si="204"/>
        <v>0.383184511169272-1.26319004583313i</v>
      </c>
      <c r="AH174" s="223" t="str">
        <f t="shared" ca="1" si="205"/>
        <v>-1.31844006464244-0.0647708069857117i</v>
      </c>
      <c r="AI174" s="223" t="str">
        <f t="shared" ca="1" si="206"/>
        <v>0.257525097027718+1.29466609050087i</v>
      </c>
      <c r="AJ174" s="223" t="str">
        <f t="shared" ca="1" si="207"/>
        <v>1.19329307583164-0.564385592183401i</v>
      </c>
      <c r="AK174" s="223" t="str">
        <f t="shared" ca="1" si="208"/>
        <v>-0.8374182295135-1.02039706505381i</v>
      </c>
      <c r="AL174" s="223" t="str">
        <f t="shared" ca="1" si="209"/>
        <v>-0.786341011708717+1.06025811706247i</v>
      </c>
      <c r="AM174" s="223" t="str">
        <f t="shared" ca="1" si="210"/>
        <v>1.2195487904941+0.50515364899833i</v>
      </c>
      <c r="AN174" s="223" t="str">
        <f t="shared" ca="1" si="211"/>
        <v>0.193688642678584-1.30574276608729i</v>
      </c>
      <c r="AO174" s="223" t="str">
        <f t="shared" ca="1" si="212"/>
        <v>-1.31367379298062+0.129385575424216i</v>
      </c>
      <c r="AP174" s="223" t="str">
        <f t="shared" ca="1" si="213"/>
        <v>0.444704746426682+1.24286650530036i</v>
      </c>
      <c r="AQ174" s="223" t="str">
        <f t="shared" ca="1" si="214"/>
        <v>1.09756491439944-0.733369429531465i</v>
      </c>
      <c r="AR174" s="223" t="str">
        <f t="shared" ca="1" si="215"/>
        <v>1.09756491439944-0.733369429531465i</v>
      </c>
      <c r="AS174" s="223" t="str">
        <f t="shared" ca="1" si="216"/>
        <v>-0.622257881042471+1.16416261362942i</v>
      </c>
      <c r="AT174" s="223" t="str">
        <f t="shared" ca="1" si="217"/>
        <v>1.28047045090311+0.32074115086148i</v>
      </c>
      <c r="AU174" s="223" t="str">
        <f t="shared" ca="1" si="218"/>
        <v>-3.68704756525374E-14-1.32003009870682i</v>
      </c>
      <c r="AV174" s="223" t="str">
        <f t="shared" ca="1" si="219"/>
        <v>-1.28047045090309+0.320741150861542i</v>
      </c>
      <c r="AW174" s="223" t="str">
        <f t="shared" ca="1" si="220"/>
        <v>0.622257881042528+1.16416261362939i</v>
      </c>
      <c r="AX174" s="223" t="str">
        <f t="shared" ca="1" si="221"/>
        <v>0.978077787139217-0.886478033454186i</v>
      </c>
      <c r="AY174" s="223" t="str">
        <f t="shared" ca="1" si="222"/>
        <v>-1.09756491439947-0.733369429531412i</v>
      </c>
      <c r="AZ174" s="223" t="str">
        <f t="shared" ca="1" si="223"/>
        <v>-0.444704746426622+1.24286650530038i</v>
      </c>
      <c r="BA174" s="223" t="str">
        <f t="shared" ca="1" si="224"/>
        <v>1.31367379298063+0.129385575424142i</v>
      </c>
      <c r="BB174" s="223" t="str">
        <f t="shared" ca="1" si="225"/>
        <v>-0.193688642678648-1.30574276608728i</v>
      </c>
      <c r="BC174" s="223" t="str">
        <f t="shared" ca="1" si="226"/>
        <v>-1.21954879049407+0.505153648998398i</v>
      </c>
      <c r="BD174" s="223" t="str">
        <f t="shared" ca="1" si="227"/>
        <v>0.786341011708762+1.06025811706244i</v>
      </c>
      <c r="BE174" s="223" t="str">
        <f t="shared" ca="1" si="228"/>
        <v>0.83741822951345-1.02039706505385i</v>
      </c>
      <c r="BF174" s="223" t="str">
        <f t="shared" ca="1" si="229"/>
        <v>-1.19329307583167-0.564385592183335i</v>
      </c>
      <c r="BG174" s="223" t="str">
        <f t="shared" ca="1" si="230"/>
        <v>-0.257525097027656+1.29466609050089i</v>
      </c>
      <c r="BH174" s="223" t="str">
        <f t="shared" ca="1" si="231"/>
        <v>1.31844006464244-0.0647708069857854i</v>
      </c>
      <c r="BI174" s="223" t="str">
        <f t="shared" ca="1" si="232"/>
        <v>-0.383184511169324-1.26319004583312i</v>
      </c>
      <c r="BJ174" s="223" t="str">
        <f t="shared" ca="1" si="233"/>
        <v>-1.1322275817223+0.678631096162868i</v>
      </c>
      <c r="BK174" s="223" t="str">
        <f t="shared" ca="1" si="234"/>
        <v>0.933402234165982+0.933402234165904i</v>
      </c>
      <c r="BL174" s="223" t="str">
        <f t="shared" ca="1" si="235"/>
        <v>0.67863109616279-1.13222758172235i</v>
      </c>
      <c r="BM174" s="223" t="str">
        <f t="shared" ca="1" si="236"/>
        <v>-1.26319004583314-0.383184511169236i</v>
      </c>
      <c r="BN174" s="223" t="str">
        <f t="shared" ca="1" si="237"/>
        <v>-0.064770806985806+1.31844006464244i</v>
      </c>
      <c r="BO174" s="223" t="str">
        <f t="shared" ca="1" si="238"/>
        <v>1.29466609050087-0.257525097027746i</v>
      </c>
      <c r="BP174" s="223" t="str">
        <f t="shared" ca="1" si="239"/>
        <v>-0.564385592183434-1.19329307583163i</v>
      </c>
      <c r="BQ174" s="223" t="str">
        <f t="shared" ca="1" si="240"/>
        <v>-1.02039706505379+0.837418229513521i</v>
      </c>
      <c r="BR174" s="223" t="str">
        <f t="shared" ca="1" si="241"/>
        <v>1.06025811706249+0.786341011708688i</v>
      </c>
      <c r="BS174" s="223" t="str">
        <f t="shared" ca="1" si="242"/>
        <v>0.505153648997811-1.21954879049431i</v>
      </c>
      <c r="BT174" s="223" t="str">
        <f t="shared" ca="1" si="243"/>
        <v>-1.30574276608725-0.193688642678817i</v>
      </c>
      <c r="BU174" s="223" t="str">
        <f t="shared" ca="1" si="244"/>
        <v>0.129385575424514+1.31367379298059i</v>
      </c>
      <c r="BV174" s="223" t="str">
        <f t="shared" ca="1" si="245"/>
        <v>1.24286650530053-0.444704746426214i</v>
      </c>
      <c r="BW174" s="223" t="str">
        <f t="shared" ca="1" si="246"/>
        <v>-0.733369429531489-1.09756491439942i</v>
      </c>
      <c r="BX174" s="223" t="str">
        <f t="shared" ca="1" si="247"/>
        <v>-0.886478033453722+0.978077787139638i</v>
      </c>
      <c r="BY174" s="223" t="str">
        <f t="shared" ca="1" si="248"/>
        <v>1.16416261362931+0.622257881042678i</v>
      </c>
      <c r="BZ174" s="223" t="str">
        <f t="shared" ca="1" si="249"/>
        <v>0.320741150861189-1.28047045090318i</v>
      </c>
      <c r="CA174" s="223" t="str">
        <f t="shared" ca="1" si="250"/>
        <v>-1.32003009870682-4.70262971315001E-13i</v>
      </c>
      <c r="CB174" s="223" t="str">
        <f t="shared" ca="1" si="251"/>
        <v>0.320741150861568+1.28047045090308i</v>
      </c>
      <c r="CC174" s="223" t="str">
        <f t="shared" ca="1" si="252"/>
        <v>1.16416261362913-0.622257881043022i</v>
      </c>
      <c r="CD174" s="223" t="str">
        <f t="shared" ca="1" si="253"/>
        <v>-0.886478033454012-0.978077787139375i</v>
      </c>
      <c r="CE174" s="223" t="str">
        <f t="shared" ca="1" si="254"/>
        <v>-0.733369429531163+1.09756491439964i</v>
      </c>
      <c r="CF174" s="223" t="str">
        <f t="shared" ca="1" si="255"/>
        <v>1.24286650530022+0.444704746427082i</v>
      </c>
      <c r="CG174" s="223" t="str">
        <f t="shared" ca="1" si="256"/>
        <v>0.129385575424124-1.31367379298063i</v>
      </c>
      <c r="CH174" s="223" t="str">
        <f t="shared" ca="1" si="257"/>
        <v>-1.30574276608719+0.193688642679203i</v>
      </c>
      <c r="CI174" s="223" t="str">
        <f t="shared" ca="1" si="258"/>
        <v>0.505153648998173+1.21954879049416i</v>
      </c>
      <c r="CJ174" s="223" t="str">
        <f t="shared" ca="1" si="259"/>
        <v>1.06025811706225-0.786341011709018i</v>
      </c>
      <c r="CK174" s="223" t="str">
        <f t="shared" ca="1" si="260"/>
        <v>-1.02039706505354-0.837418229513827i</v>
      </c>
      <c r="CL174" s="223" t="str">
        <f t="shared" ca="1" si="261"/>
        <v>-0.564385592183317+1.19329307583168i</v>
      </c>
      <c r="CM174" s="223" t="str">
        <f t="shared" ca="1" si="262"/>
        <v>1.294666090501+0.257525097027086i</v>
      </c>
      <c r="CN174" s="223" t="str">
        <f t="shared" ca="1" si="263"/>
        <v>-0.0647708069855599-1.31844006464245i</v>
      </c>
      <c r="CO174" s="223" t="str">
        <f t="shared" ca="1" si="264"/>
        <v>-1.26319004583303+0.383184511169611i</v>
      </c>
      <c r="CP174" s="223" t="str">
        <f t="shared" ca="1" si="265"/>
        <v>0.678631096162434+1.13222758172256i</v>
      </c>
      <c r="CQ174" s="223" t="str">
        <f t="shared" ca="1" si="266"/>
        <v>0.933402234165878-0.933402234166009i</v>
      </c>
      <c r="CR174" s="223" t="str">
        <f t="shared" ca="1" si="267"/>
        <v>-1.13222758172264-0.678631096162307i</v>
      </c>
      <c r="CS174" s="223" t="str">
        <f t="shared" ca="1" si="268"/>
        <v>-0.38318451116947+1.26319004583307i</v>
      </c>
      <c r="CT174" s="223" t="str">
        <f t="shared" ca="1" si="269"/>
        <v>1.31844006464246+0.0647708069853758i</v>
      </c>
      <c r="CU174" s="223" t="str">
        <f t="shared" ca="1" si="270"/>
        <v>-0.257525097027267-1.29466609050096i</v>
      </c>
      <c r="CV174" s="223" t="str">
        <f t="shared" ca="1" si="271"/>
        <v>-1.19329307583162+0.564385592183451i</v>
      </c>
      <c r="CW174" s="223" t="str">
        <f t="shared" ca="1" si="272"/>
        <v>0.83741822951397+1.02039706505342i</v>
      </c>
      <c r="CX174" s="223" t="str">
        <f t="shared" ca="1" si="273"/>
        <v>0.786341011708869-1.06025811706236i</v>
      </c>
      <c r="CY174" s="223" t="str">
        <f t="shared" ca="1" si="274"/>
        <v>-1.21954879049422-0.505153648998037i</v>
      </c>
      <c r="CZ174" s="223" t="str">
        <f t="shared" ca="1" si="275"/>
        <v>-0.193688642679058+1.30574276608722i</v>
      </c>
      <c r="DA174" s="223" t="str">
        <f t="shared" ca="1" si="276"/>
        <v>1.31367379298061-0.129385575424289i</v>
      </c>
      <c r="DB174" s="223" t="str">
        <f t="shared" ca="1" si="277"/>
        <v>-0.444704746427238-1.24286650530016i</v>
      </c>
      <c r="DC174" s="223" t="str">
        <f t="shared" ca="1" si="278"/>
        <v>-1.09756491439956+0.733369429531286i</v>
      </c>
      <c r="DD174" s="223" t="str">
        <f t="shared" ca="1" si="279"/>
        <v>0.978077787139486+0.886478033453889i</v>
      </c>
      <c r="DE174" s="223" t="str">
        <f t="shared" ca="1" si="280"/>
        <v>0.622257881042877-1.1641626136292i</v>
      </c>
      <c r="DF174" s="223" t="str">
        <f t="shared" ca="1" si="281"/>
        <v>-1.28047045090312-0.320741150861426i</v>
      </c>
      <c r="DG174" s="223" t="str">
        <f t="shared" ca="1" si="282"/>
        <v>6.35856593625273E-13+1.32003009870682i</v>
      </c>
      <c r="DH174" s="223" t="str">
        <f t="shared" ca="1" si="283"/>
        <v>1.28047045090314-0.320741150861349i</v>
      </c>
      <c r="DI174" s="223" t="str">
        <f t="shared" ca="1" si="284"/>
        <v>-0.622257881042807-1.16416261362924i</v>
      </c>
      <c r="DJ174" s="223" t="str">
        <f t="shared" ca="1" si="285"/>
        <v>-0.978077787139514+0.886478033453859i</v>
      </c>
      <c r="DK174" s="223" t="str">
        <f t="shared" ca="1" si="286"/>
        <v>1.09756491439951+0.733369429531352i</v>
      </c>
      <c r="DL174" s="223" t="str">
        <f t="shared" ca="1" si="287"/>
        <v>0.444704746426075-1.24286650530058i</v>
      </c>
      <c r="DM174" s="223" t="str">
        <f t="shared" ca="1" si="288"/>
        <v>-1.31367379298061-0.12938557542433i</v>
      </c>
      <c r="DN174" s="223" t="str">
        <f t="shared" ca="1" si="289"/>
        <v>0.19368864267898+1.30574276608723i</v>
      </c>
      <c r="DO174" s="223" t="str">
        <f t="shared" ca="1" si="290"/>
        <v>1.21954879049425-0.505153648997964i</v>
      </c>
      <c r="DP174" s="223" t="str">
        <f t="shared" ca="1" si="291"/>
        <v>-0.786341011708806-1.06025811706241i</v>
      </c>
      <c r="DQ174" s="223" t="str">
        <f t="shared" ca="1" si="292"/>
        <v>-0.837418229512987+1.02039706505423i</v>
      </c>
      <c r="DR174" s="223" t="str">
        <f t="shared" ca="1" si="293"/>
        <v>1.19329307583158+0.564385592183522i</v>
      </c>
      <c r="DS174" s="223" t="str">
        <f t="shared" ca="1" si="294"/>
        <v>0.257525097027344-1.29466609050095i</v>
      </c>
      <c r="DT174" s="223" t="str">
        <f t="shared" ca="1" si="295"/>
        <v>-1.31844006464246+0.0647708069853344i</v>
      </c>
      <c r="DU174" s="223" t="str">
        <f t="shared" ca="1" si="296"/>
        <v>0.383184511169394+1.2631900458331i</v>
      </c>
      <c r="DV174" s="223" t="str">
        <f t="shared" ca="1" si="297"/>
        <v>1.132227581722-0.678631096163365i</v>
      </c>
      <c r="DW174" s="223" t="str">
        <f t="shared" ca="1" si="298"/>
        <v>-0.933402234165849-0.933402234166038i</v>
      </c>
      <c r="DX174" s="223" t="str">
        <f t="shared" ca="1" si="299"/>
        <v>-0.678631096162501+1.13222758172252i</v>
      </c>
      <c r="DY174" s="223" t="str">
        <f t="shared" ca="1" si="300"/>
        <v>1.26319004583301+0.383184511169686i</v>
      </c>
      <c r="DZ174" s="223" t="str">
        <f t="shared" ca="1" si="301"/>
        <v>0.0647708069856013-1.31844006464245i</v>
      </c>
      <c r="EA174" s="223" t="str">
        <f t="shared" ca="1" si="302"/>
        <v>-1.29466609050075+0.257525097028333i</v>
      </c>
      <c r="EB174" s="223" t="str">
        <f t="shared" ca="1" si="303"/>
        <v>0.564385592183246+1.19329307583172i</v>
      </c>
      <c r="EC174" s="223" t="str">
        <f t="shared" ca="1" si="304"/>
        <v>1.02039706505356-0.837418229513796i</v>
      </c>
      <c r="ED174" s="223" t="str">
        <f t="shared" ca="1" si="305"/>
        <v>-1.06025811706223-0.786341011709051i</v>
      </c>
      <c r="EE174" s="223" t="str">
        <f t="shared" ca="1" si="306"/>
        <v>-0.505153648998245+1.21954879049413i</v>
      </c>
      <c r="EF174" s="223" t="str">
        <f t="shared" ca="1" si="307"/>
        <v>1.30574276608738+0.193688642677945i</v>
      </c>
      <c r="EG174" s="223" t="str">
        <f t="shared" ca="1" si="308"/>
        <v>-0.129385575424064-1.31367379298064i</v>
      </c>
      <c r="EH174" s="223" t="str">
        <f t="shared" ca="1" si="309"/>
        <v>-1.24286650530024+0.444704746427025i</v>
      </c>
      <c r="EI174" s="223" t="str">
        <f t="shared" ca="1" si="310"/>
        <v>0.733369429531098+1.09756491439968i</v>
      </c>
      <c r="EJ174" s="223" t="str">
        <f t="shared" ca="1" si="311"/>
        <v>0.886478033454057-0.978077787139334i</v>
      </c>
      <c r="EK174" s="223" t="str">
        <f t="shared" ca="1" si="312"/>
        <v>-1.16416261362972-0.622257881041918i</v>
      </c>
      <c r="EL174" s="223" t="str">
        <f t="shared" ca="1" si="313"/>
        <v>-0.320741150861645+1.28047045090306i</v>
      </c>
      <c r="EM174" s="223" t="str">
        <f t="shared" ca="1" si="314"/>
        <v>1.32003009870682-4.10104485943979E-13i</v>
      </c>
      <c r="EN174" s="223"/>
      <c r="EO174" s="223"/>
      <c r="EP174" s="223"/>
    </row>
    <row r="175" spans="1:146" ht="15.75" thickBot="1">
      <c r="A175" s="257">
        <f t="shared" si="181"/>
        <v>1.4648437500000009E-3</v>
      </c>
      <c r="B175" s="256">
        <v>75</v>
      </c>
      <c r="C175" s="230">
        <f t="shared" si="182"/>
        <v>15000</v>
      </c>
      <c r="D175" s="229">
        <f t="shared" si="315"/>
        <v>94247.779607693796</v>
      </c>
      <c r="E175" s="229" t="str">
        <f t="shared" si="316"/>
        <v>94247.7796076938i</v>
      </c>
      <c r="F175" s="229" t="str">
        <f t="shared" si="183"/>
        <v>2.70908961466203-0.639518398894716i</v>
      </c>
      <c r="G175" s="229" t="str">
        <f t="shared" si="184"/>
        <v>-0.220985235609904+0.0937123576291786i</v>
      </c>
      <c r="H175" s="229" t="str">
        <f t="shared" si="180"/>
        <v>0.597360291192815+0.0591595852653655i</v>
      </c>
      <c r="I175" s="229" t="str">
        <f t="shared" si="317"/>
        <v>-0.35492775509219-0.129604118022066i</v>
      </c>
      <c r="J175" s="255" t="str">
        <f ca="1">IMPRODUCT(1/N_FFT2,CL100)</f>
        <v>0.0118260404538405+0.000142213061266145i</v>
      </c>
      <c r="K175" s="254" t="str">
        <f t="shared" ca="1" si="318"/>
        <v>-0.00417895859153442-0.00158317890529325i</v>
      </c>
      <c r="N175" s="246">
        <f t="shared" ca="1" si="185"/>
        <v>3.9882401685382289</v>
      </c>
      <c r="O175" s="223">
        <f t="shared" ca="1" si="186"/>
        <v>1.3212401685382291</v>
      </c>
      <c r="P175" s="223" t="str">
        <f t="shared" ca="1" si="187"/>
        <v>-0.352391608637431-1.27337965160468i</v>
      </c>
      <c r="Q175" s="223" t="str">
        <f t="shared" ca="1" si="188"/>
        <v>-1.13326549323682+0.67925319638382i</v>
      </c>
      <c r="R175" s="223" t="str">
        <f t="shared" ca="1" si="189"/>
        <v>0.956904337942118+0.911048665542343i</v>
      </c>
      <c r="S175" s="223" t="str">
        <f t="shared" ca="1" si="190"/>
        <v>0.62282830401235-1.16522979994507i</v>
      </c>
      <c r="T175" s="223" t="str">
        <f t="shared" ca="1" si="191"/>
        <v>-1.28913684673522-0.289485359471794i</v>
      </c>
      <c r="U175" s="223" t="str">
        <f t="shared" ca="1" si="192"/>
        <v>0.0648301822981149+1.31964867689174i</v>
      </c>
      <c r="V175" s="223" t="str">
        <f t="shared" ca="1" si="193"/>
        <v>1.25455477335854-0.414448915552013i</v>
      </c>
      <c r="W175" s="223" t="str">
        <f t="shared" ca="1" si="194"/>
        <v>-0.73404170830969-1.098571050693i</v>
      </c>
      <c r="X175" s="223" t="str">
        <f t="shared" ca="1" si="195"/>
        <v>-0.862998197108866+1.00045474397685i</v>
      </c>
      <c r="Y175" s="223" t="str">
        <f t="shared" ca="1" si="196"/>
        <v>1.19438696600318+0.564902963703197i</v>
      </c>
      <c r="Z175" s="223" t="str">
        <f t="shared" ca="1" si="197"/>
        <v>0.225881714719228-1.30178839828692i</v>
      </c>
      <c r="AA175" s="223" t="str">
        <f t="shared" ca="1" si="198"/>
        <v>-1.31487803599505+0.12950418300862i</v>
      </c>
      <c r="AB175" s="223" t="str">
        <f t="shared" ca="1" si="199"/>
        <v>0.475507778727556+1.23270756277737i</v>
      </c>
      <c r="AC175" s="223" t="str">
        <f t="shared" ca="1" si="200"/>
        <v>1.06123005426464-0.787061849465717i</v>
      </c>
      <c r="AD175" s="223" t="str">
        <f t="shared" ca="1" si="201"/>
        <v>-1.04159496690385-0.812868690428834i</v>
      </c>
      <c r="AE175" s="223" t="str">
        <f t="shared" ca="1" si="202"/>
        <v>-0.505616722674854+1.22066674924423i</v>
      </c>
      <c r="AF175" s="223" t="str">
        <f t="shared" ca="1" si="203"/>
        <v>1.31130382756395+0.161733901131067i</v>
      </c>
      <c r="AG175" s="223" t="str">
        <f t="shared" ca="1" si="204"/>
        <v>-0.193866196799164-1.30693973873991i</v>
      </c>
      <c r="AH175" s="223" t="str">
        <f t="shared" ca="1" si="205"/>
        <v>-1.20789065170504+0.535421102014585i</v>
      </c>
      <c r="AI175" s="223" t="str">
        <f t="shared" ca="1" si="206"/>
        <v>0.838185889687908+1.02133246168279i</v>
      </c>
      <c r="AJ175" s="223" t="str">
        <f t="shared" ca="1" si="207"/>
        <v>0.760780911874562-1.08022589632273i</v>
      </c>
      <c r="AK175" s="223" t="str">
        <f t="shared" ca="1" si="208"/>
        <v>-1.24400583936857-0.44511240667479i</v>
      </c>
      <c r="AL175" s="223" t="str">
        <f t="shared" ca="1" si="209"/>
        <v>-0.0971964564088619+1.31766021106372i</v>
      </c>
      <c r="AM175" s="223" t="str">
        <f t="shared" ca="1" si="210"/>
        <v>1.29585290917977-0.25776116994081i</v>
      </c>
      <c r="AN175" s="223" t="str">
        <f t="shared" ca="1" si="211"/>
        <v>-0.594044548969507-1.18016382625403i</v>
      </c>
      <c r="AO175" s="223" t="str">
        <f t="shared" ca="1" si="212"/>
        <v>-0.978974389742582+0.887290666685426i</v>
      </c>
      <c r="AP175" s="223" t="str">
        <f t="shared" ca="1" si="213"/>
        <v>1.11625446694066+0.706860345467153i</v>
      </c>
      <c r="AQ175" s="223" t="str">
        <f t="shared" ca="1" si="214"/>
        <v>0.383535775899809-1.26434801046384i</v>
      </c>
      <c r="AR175" s="223" t="str">
        <f t="shared" ca="1" si="215"/>
        <v>0.383535775899809-1.26434801046384i</v>
      </c>
      <c r="AS175" s="223" t="str">
        <f t="shared" ca="1" si="216"/>
        <v>0.321035173846856+1.2816442564581i</v>
      </c>
      <c r="AT175" s="223" t="str">
        <f t="shared" ca="1" si="217"/>
        <v>1.14959388277543-0.651236890573806i</v>
      </c>
      <c r="AU175" s="223" t="str">
        <f t="shared" ca="1" si="218"/>
        <v>-0.934257882749416-0.934257882749462i</v>
      </c>
      <c r="AV175" s="223" t="str">
        <f t="shared" ca="1" si="219"/>
        <v>-0.651236890573862+1.1495938827754i</v>
      </c>
      <c r="AW175" s="223" t="str">
        <f t="shared" ca="1" si="220"/>
        <v>1.28164425645812+0.321035173846792i</v>
      </c>
      <c r="AX175" s="223" t="str">
        <f t="shared" ca="1" si="221"/>
        <v>-0.0324248569097033-1.32084223570164i</v>
      </c>
      <c r="AY175" s="223" t="str">
        <f t="shared" ca="1" si="222"/>
        <v>-1.26434801046385+0.383535775899756i</v>
      </c>
      <c r="AZ175" s="223" t="str">
        <f t="shared" ca="1" si="223"/>
        <v>0.70686034546721+1.11625446694063i</v>
      </c>
      <c r="BA175" s="223" t="str">
        <f t="shared" ca="1" si="224"/>
        <v>0.887290666685467-0.978974389742545i</v>
      </c>
      <c r="BB175" s="223" t="str">
        <f t="shared" ca="1" si="225"/>
        <v>-1.180163826254-0.594044548969565i</v>
      </c>
      <c r="BC175" s="223" t="str">
        <f t="shared" ca="1" si="226"/>
        <v>-0.257761169940735+1.29585290917978i</v>
      </c>
      <c r="BD175" s="223" t="str">
        <f t="shared" ca="1" si="227"/>
        <v>1.31766021106373-0.0971964564087972i</v>
      </c>
      <c r="BE175" s="223" t="str">
        <f t="shared" ca="1" si="228"/>
        <v>-0.445112406674738-1.24400583936859i</v>
      </c>
      <c r="BF175" s="223" t="str">
        <f t="shared" ca="1" si="229"/>
        <v>-1.08022589632269+0.760780911874616i</v>
      </c>
      <c r="BG175" s="223" t="str">
        <f t="shared" ca="1" si="230"/>
        <v>1.02133246168275+0.83818588968795i</v>
      </c>
      <c r="BH175" s="223" t="str">
        <f t="shared" ca="1" si="231"/>
        <v>0.535421102014643-1.20789065170501i</v>
      </c>
      <c r="BI175" s="223" t="str">
        <f t="shared" ca="1" si="232"/>
        <v>-1.30693973873993-0.193866196799089i</v>
      </c>
      <c r="BJ175" s="223" t="str">
        <f t="shared" ca="1" si="233"/>
        <v>0.161733901131129+1.31130382756394i</v>
      </c>
      <c r="BK175" s="223" t="str">
        <f t="shared" ca="1" si="234"/>
        <v>1.22066674924425-0.505616722674799i</v>
      </c>
      <c r="BL175" s="223" t="str">
        <f t="shared" ca="1" si="235"/>
        <v>-0.81286869042878-1.0415949669039i</v>
      </c>
      <c r="BM175" s="223" t="str">
        <f t="shared" ca="1" si="236"/>
        <v>-0.78706184946566+1.06123005426468i</v>
      </c>
      <c r="BN175" s="223" t="str">
        <f t="shared" ca="1" si="237"/>
        <v>1.23270756277734+0.47550777872762i</v>
      </c>
      <c r="BO175" s="223" t="str">
        <f t="shared" ca="1" si="238"/>
        <v>0.12950418300868-1.31487803599504i</v>
      </c>
      <c r="BP175" s="223" t="str">
        <f t="shared" ca="1" si="239"/>
        <v>-1.30178839828691+0.225881714719289i</v>
      </c>
      <c r="BQ175" s="223" t="str">
        <f t="shared" ca="1" si="240"/>
        <v>0.564902963703143+1.1943869660032i</v>
      </c>
      <c r="BR175" s="223" t="str">
        <f t="shared" ca="1" si="241"/>
        <v>1.00045474397715-0.862998197108515i</v>
      </c>
      <c r="BS175" s="223" t="str">
        <f t="shared" ca="1" si="242"/>
        <v>-1.09857105069296-0.734041708309743i</v>
      </c>
      <c r="BT175" s="223" t="str">
        <f t="shared" ca="1" si="243"/>
        <v>-0.414448915551815+1.2545547733586i</v>
      </c>
      <c r="BU175" s="223" t="str">
        <f t="shared" ca="1" si="244"/>
        <v>1.31964867689176+0.0648301822976521i</v>
      </c>
      <c r="BV175" s="223" t="str">
        <f t="shared" ca="1" si="245"/>
        <v>-0.289485359471275-1.28913684673533i</v>
      </c>
      <c r="BW175" s="223" t="str">
        <f t="shared" ca="1" si="246"/>
        <v>-1.16522979994517+0.622828304012155i</v>
      </c>
      <c r="BX175" s="223" t="str">
        <f t="shared" ca="1" si="247"/>
        <v>0.911048665542408+0.956904337942056i</v>
      </c>
      <c r="BY175" s="223" t="str">
        <f t="shared" ca="1" si="248"/>
        <v>0.679253196383491-1.13326549323702i</v>
      </c>
      <c r="BZ175" s="223" t="str">
        <f t="shared" ca="1" si="249"/>
        <v>-1.27337965160451-0.352391608638029i</v>
      </c>
      <c r="CA175" s="223" t="str">
        <f t="shared" ca="1" si="250"/>
        <v>-3.27608361919061E-13+1.32124016853823i</v>
      </c>
      <c r="CB175" s="223" t="str">
        <f t="shared" ca="1" si="251"/>
        <v>1.27337965160468-0.352391608637416i</v>
      </c>
      <c r="CC175" s="223" t="str">
        <f t="shared" ca="1" si="252"/>
        <v>-0.679253196384056-1.13326549323668i</v>
      </c>
      <c r="CD175" s="223" t="str">
        <f t="shared" ca="1" si="253"/>
        <v>-0.911048665541918+0.956904337942524i</v>
      </c>
      <c r="CE175" s="223" t="str">
        <f t="shared" ca="1" si="254"/>
        <v>1.16522979994487+0.622828304012733i</v>
      </c>
      <c r="CF175" s="223" t="str">
        <f t="shared" ca="1" si="255"/>
        <v>0.289485359471914-1.28913684673519i</v>
      </c>
      <c r="CG175" s="223" t="str">
        <f t="shared" ca="1" si="256"/>
        <v>-1.31964867689173+0.0648301822983103i</v>
      </c>
      <c r="CH175" s="223" t="str">
        <f t="shared" ca="1" si="257"/>
        <v>0.414448915552458+1.25455477335839i</v>
      </c>
      <c r="CI175" s="223" t="str">
        <f t="shared" ca="1" si="258"/>
        <v>1.09857105069332-0.734041708309213i</v>
      </c>
      <c r="CJ175" s="223" t="str">
        <f t="shared" ca="1" si="259"/>
        <v>-1.00045474397671-0.862998197109025i</v>
      </c>
      <c r="CK175" s="223" t="str">
        <f t="shared" ca="1" si="260"/>
        <v>-0.564902963703141+1.1943869660032i</v>
      </c>
      <c r="CL175" s="223" t="str">
        <f t="shared" ca="1" si="261"/>
        <v>1.30178839828698+0.225881714718898i</v>
      </c>
      <c r="CM175" s="223" t="str">
        <f t="shared" ca="1" si="262"/>
        <v>-0.129504183008047-1.31487803599511i</v>
      </c>
      <c r="CN175" s="223" t="str">
        <f t="shared" ca="1" si="263"/>
        <v>-1.23270756277749+0.475507778727237i</v>
      </c>
      <c r="CO175" s="223" t="str">
        <f t="shared" ca="1" si="264"/>
        <v>0.787061849465662+1.06123005426468i</v>
      </c>
      <c r="CP175" s="223" t="str">
        <f t="shared" ca="1" si="265"/>
        <v>0.812868690428571-1.04159496690406i</v>
      </c>
      <c r="CQ175" s="223" t="str">
        <f t="shared" ca="1" si="266"/>
        <v>-1.22066674924446-0.505616722674294i</v>
      </c>
      <c r="CR175" s="223" t="str">
        <f t="shared" ca="1" si="267"/>
        <v>-0.161733901131537+1.31130382756389i</v>
      </c>
      <c r="CS175" s="223" t="str">
        <f t="shared" ca="1" si="268"/>
        <v>1.30693973873994-0.193866196798961i</v>
      </c>
      <c r="CT175" s="223" t="str">
        <f t="shared" ca="1" si="269"/>
        <v>-0.535421102014766-1.20789065170496i</v>
      </c>
      <c r="CU175" s="223" t="str">
        <f t="shared" ca="1" si="270"/>
        <v>-1.02133246168249+0.838185889688272i</v>
      </c>
      <c r="CV175" s="223" t="str">
        <f t="shared" ca="1" si="271"/>
        <v>1.08022589632238+0.76078091187506i</v>
      </c>
      <c r="CW175" s="223" t="str">
        <f t="shared" ca="1" si="272"/>
        <v>0.445112406674983-1.2440058393685i</v>
      </c>
      <c r="CX175" s="223" t="str">
        <f t="shared" ca="1" si="273"/>
        <v>-1.31766021106373-0.0971964564087954i</v>
      </c>
      <c r="CY175" s="223" t="str">
        <f t="shared" ca="1" si="274"/>
        <v>0.257761169941142+1.2958529091797i</v>
      </c>
      <c r="CZ175" s="223" t="str">
        <f t="shared" ca="1" si="275"/>
        <v>1.1801638262543-0.594044548968962i</v>
      </c>
      <c r="DA175" s="223" t="str">
        <f t="shared" ca="1" si="276"/>
        <v>-0.887290666685176-0.978974389742809i</v>
      </c>
      <c r="DB175" s="223" t="str">
        <f t="shared" ca="1" si="277"/>
        <v>-0.706860345467207+1.11625446694063i</v>
      </c>
      <c r="DC175" s="223" t="str">
        <f t="shared" ca="1" si="278"/>
        <v>1.26434801046393+0.383535775899484i</v>
      </c>
      <c r="DD175" s="223" t="str">
        <f t="shared" ca="1" si="279"/>
        <v>0.0324248569091571-1.32084223570166i</v>
      </c>
      <c r="DE175" s="223" t="str">
        <f t="shared" ca="1" si="280"/>
        <v>-1.28164425645822+0.321035173846402i</v>
      </c>
      <c r="DF175" s="223" t="str">
        <f t="shared" ca="1" si="281"/>
        <v>0.651236890573749+1.14959388277546i</v>
      </c>
      <c r="DG175" s="223" t="str">
        <f t="shared" ca="1" si="282"/>
        <v>0.934257882749315-0.934257882749562i</v>
      </c>
      <c r="DH175" s="223" t="str">
        <f t="shared" ca="1" si="283"/>
        <v>-1.14959388277563-0.651236890573444i</v>
      </c>
      <c r="DI175" s="223" t="str">
        <f t="shared" ca="1" si="284"/>
        <v>-0.321035173847374+1.28164425645797i</v>
      </c>
      <c r="DJ175" s="223" t="str">
        <f t="shared" ca="1" si="285"/>
        <v>1.32084223570165-0.0324248569095072i</v>
      </c>
      <c r="DK175" s="223" t="str">
        <f t="shared" ca="1" si="286"/>
        <v>-0.38353577589982-1.26434801046383i</v>
      </c>
      <c r="DL175" s="223" t="str">
        <f t="shared" ca="1" si="287"/>
        <v>-1.11625446694044+0.706860345467503i</v>
      </c>
      <c r="DM175" s="223" t="str">
        <f t="shared" ca="1" si="288"/>
        <v>0.978974389742135+0.887290666685919i</v>
      </c>
      <c r="DN175" s="223" t="str">
        <f t="shared" ca="1" si="289"/>
        <v>0.594044548969857-1.18016382625385i</v>
      </c>
      <c r="DO175" s="223" t="str">
        <f t="shared" ca="1" si="290"/>
        <v>-1.29585290917977-0.257761169940798i</v>
      </c>
      <c r="DP175" s="223" t="str">
        <f t="shared" ca="1" si="291"/>
        <v>0.0971964564091446+1.3176602110637i</v>
      </c>
      <c r="DQ175" s="223" t="str">
        <f t="shared" ca="1" si="292"/>
        <v>1.24400583936838-0.445112406675314i</v>
      </c>
      <c r="DR175" s="223" t="str">
        <f t="shared" ca="1" si="293"/>
        <v>-0.76078091187424-1.08022589632295i</v>
      </c>
      <c r="DS175" s="223" t="str">
        <f t="shared" ca="1" si="294"/>
        <v>-0.838185889688001+1.02133246168271i</v>
      </c>
      <c r="DT175" s="223" t="str">
        <f t="shared" ca="1" si="295"/>
        <v>1.2078906517051+0.535421102014445i</v>
      </c>
      <c r="DU175" s="223" t="str">
        <f t="shared" ca="1" si="296"/>
        <v>0.193866196798615-1.30693973874i</v>
      </c>
      <c r="DV175" s="223" t="str">
        <f t="shared" ca="1" si="297"/>
        <v>-1.31130382756401+0.161733901130542i</v>
      </c>
      <c r="DW175" s="223" t="str">
        <f t="shared" ca="1" si="298"/>
        <v>0.505616722674618+1.22066674924432i</v>
      </c>
      <c r="DX175" s="223" t="str">
        <f t="shared" ca="1" si="299"/>
        <v>1.04159496690384-0.812868690428847i</v>
      </c>
      <c r="DY175" s="223" t="str">
        <f t="shared" ca="1" si="300"/>
        <v>-1.06123005426489-0.78706184946538i</v>
      </c>
      <c r="DZ175" s="223" t="str">
        <f t="shared" ca="1" si="301"/>
        <v>-0.475507778726945+1.2327075627776i</v>
      </c>
      <c r="EA175" s="223" t="str">
        <f t="shared" ca="1" si="302"/>
        <v>1.31487803599501+0.129504183009006i</v>
      </c>
      <c r="EB175" s="223" t="str">
        <f t="shared" ca="1" si="303"/>
        <v>-0.225881714719242-1.30178839828692i</v>
      </c>
      <c r="EC175" s="223" t="str">
        <f t="shared" ca="1" si="304"/>
        <v>-1.19438696600305+0.564902963703458i</v>
      </c>
      <c r="ED175" s="223" t="str">
        <f t="shared" ca="1" si="305"/>
        <v>0.862998197109263+1.0004547439765i</v>
      </c>
      <c r="EE175" s="223" t="str">
        <f t="shared" ca="1" si="306"/>
        <v>0.734041708310015-1.09857105069278i</v>
      </c>
      <c r="EF175" s="223" t="str">
        <f t="shared" ca="1" si="307"/>
        <v>-1.2545547733585-0.414448915552125i</v>
      </c>
      <c r="EG175" s="223" t="str">
        <f t="shared" ca="1" si="308"/>
        <v>-0.0648301822979606+1.31964867689175i</v>
      </c>
      <c r="EH175" s="223" t="str">
        <f t="shared" ca="1" si="309"/>
        <v>1.28913684673512-0.289485359472238i</v>
      </c>
      <c r="EI175" s="223" t="str">
        <f t="shared" ca="1" si="310"/>
        <v>-0.622828304011867-1.16522979994533i</v>
      </c>
      <c r="EJ175" s="223" t="str">
        <f t="shared" ca="1" si="311"/>
        <v>-0.956904337942282+0.911048665542172i</v>
      </c>
      <c r="EK175" s="223" t="str">
        <f t="shared" ca="1" si="312"/>
        <v>1.13326549323686+0.679253196383757i</v>
      </c>
      <c r="EL175" s="223" t="str">
        <f t="shared" ca="1" si="313"/>
        <v>0.352391608637096-1.27337965160477i</v>
      </c>
      <c r="EM175" s="223" t="str">
        <f t="shared" ca="1" si="314"/>
        <v>-1.32124016853823-6.55216723838121E-13i</v>
      </c>
      <c r="EN175" s="223"/>
      <c r="EO175" s="223"/>
      <c r="EP175" s="223"/>
    </row>
    <row r="176" spans="1:146" ht="15.75" thickBot="1">
      <c r="A176" s="257">
        <f t="shared" si="181"/>
        <v>1.4843750000000009E-3</v>
      </c>
      <c r="B176" s="256">
        <v>76</v>
      </c>
      <c r="C176" s="230">
        <f t="shared" si="182"/>
        <v>15200</v>
      </c>
      <c r="D176" s="229">
        <f t="shared" si="315"/>
        <v>95504.416669129714</v>
      </c>
      <c r="E176" s="229" t="str">
        <f t="shared" si="316"/>
        <v>95504.4166691297i</v>
      </c>
      <c r="F176" s="229" t="str">
        <f t="shared" si="183"/>
        <v>2.70563249854002-0.646341657870431i</v>
      </c>
      <c r="G176" s="229" t="str">
        <f t="shared" si="184"/>
        <v>-0.220284450069553+0.0947230375631702i</v>
      </c>
      <c r="H176" s="229" t="str">
        <f t="shared" si="180"/>
        <v>0.597735830993722+0.0600507020954459i</v>
      </c>
      <c r="I176" s="229" t="str">
        <f t="shared" si="317"/>
        <v>-0.355321629344953-0.131422229633423i</v>
      </c>
      <c r="J176" s="255" t="str">
        <f ca="1">IMPRODUCT(1/N_FFT2,CM100)</f>
        <v>0.00547995615848539-1.23915073060779E-06i</v>
      </c>
      <c r="K176" s="254" t="str">
        <f t="shared" ca="1" si="318"/>
        <v>-0.00194730980292381-0.000719747759584954i</v>
      </c>
      <c r="N176" s="246">
        <f t="shared" ca="1" si="185"/>
        <v>3.989246414861225</v>
      </c>
      <c r="O176" s="223">
        <f t="shared" ca="1" si="186"/>
        <v>1.3222464148612252</v>
      </c>
      <c r="P176" s="223" t="str">
        <f t="shared" ca="1" si="187"/>
        <v>-0.383827873788862-1.26531092815801i</v>
      </c>
      <c r="Q176" s="223" t="str">
        <f t="shared" ca="1" si="188"/>
        <v>-1.09940771393309+0.734600748813785i</v>
      </c>
      <c r="R176" s="223" t="str">
        <f t="shared" ca="1" si="189"/>
        <v>1.02211030060913+0.838824245597418i</v>
      </c>
      <c r="S176" s="223" t="str">
        <f t="shared" ca="1" si="190"/>
        <v>0.506001796471527-1.22159639962671i</v>
      </c>
      <c r="T176" s="223" t="str">
        <f t="shared" ca="1" si="191"/>
        <v>-1.31587943696696-0.129602812395709i</v>
      </c>
      <c r="U176" s="223" t="str">
        <f t="shared" ca="1" si="192"/>
        <v>0.257957478859898+1.29683982076184i</v>
      </c>
      <c r="V176" s="223" t="str">
        <f t="shared" ca="1" si="193"/>
        <v>1.16611722997448-0.623302645245483i</v>
      </c>
      <c r="W176" s="223" t="str">
        <f t="shared" ca="1" si="194"/>
        <v>-0.934969406347957-0.93496940634799i</v>
      </c>
      <c r="X176" s="223" t="str">
        <f t="shared" ca="1" si="195"/>
        <v>-0.623302645245407+1.16611722997452i</v>
      </c>
      <c r="Y176" s="223" t="str">
        <f t="shared" ca="1" si="196"/>
        <v>1.29683982076183+0.257957478859943i</v>
      </c>
      <c r="Z176" s="223" t="str">
        <f t="shared" ca="1" si="197"/>
        <v>-0.129602812395661-1.31587943696697i</v>
      </c>
      <c r="AA176" s="223" t="str">
        <f t="shared" ca="1" si="198"/>
        <v>-1.2215963996267+0.506001796471556i</v>
      </c>
      <c r="AB176" s="223" t="str">
        <f t="shared" ca="1" si="199"/>
        <v>0.838824245597402+1.02211030060914i</v>
      </c>
      <c r="AC176" s="223" t="str">
        <f t="shared" ca="1" si="200"/>
        <v>0.734600748813734-1.09940771393313i</v>
      </c>
      <c r="AD176" s="223" t="str">
        <f t="shared" ca="1" si="201"/>
        <v>-1.26531092815801-0.383827873788856i</v>
      </c>
      <c r="AE176" s="223" t="str">
        <f t="shared" ca="1" si="202"/>
        <v>-4.61657985303796E-14+1.32224641486123i</v>
      </c>
      <c r="AF176" s="223" t="str">
        <f t="shared" ca="1" si="203"/>
        <v>1.265310928158-0.383827873788893i</v>
      </c>
      <c r="AG176" s="223" t="str">
        <f t="shared" ca="1" si="204"/>
        <v>-0.734600748813767-1.0994077139331i</v>
      </c>
      <c r="AH176" s="223" t="str">
        <f t="shared" ca="1" si="205"/>
        <v>-0.838824245597372+1.02211030060917i</v>
      </c>
      <c r="AI176" s="223" t="str">
        <f t="shared" ca="1" si="206"/>
        <v>1.22159639962672+0.506001796471519i</v>
      </c>
      <c r="AJ176" s="223" t="str">
        <f t="shared" ca="1" si="207"/>
        <v>0.129602812395752-1.31587943696696i</v>
      </c>
      <c r="AK176" s="223" t="str">
        <f t="shared" ca="1" si="208"/>
        <v>-1.29683982076183+0.257957478859976i</v>
      </c>
      <c r="AL176" s="223" t="str">
        <f t="shared" ca="1" si="209"/>
        <v>0.623302645245438+1.1661172299745i</v>
      </c>
      <c r="AM176" s="223" t="str">
        <f t="shared" ca="1" si="210"/>
        <v>0.934969406348024-0.934969406347922i</v>
      </c>
      <c r="AN176" s="223" t="str">
        <f t="shared" ca="1" si="211"/>
        <v>-1.1661172299745-0.623302645245448i</v>
      </c>
      <c r="AO176" s="223" t="str">
        <f t="shared" ca="1" si="212"/>
        <v>-0.257957478859988+1.29683982076182i</v>
      </c>
      <c r="AP176" s="223" t="str">
        <f t="shared" ca="1" si="213"/>
        <v>1.31587943696696-0.12960281239575i</v>
      </c>
      <c r="AQ176" s="223" t="str">
        <f t="shared" ca="1" si="214"/>
        <v>-0.506001796471509-1.22159639962672i</v>
      </c>
      <c r="AR176" s="223" t="str">
        <f t="shared" ca="1" si="215"/>
        <v>-0.506001796471509-1.22159639962672i</v>
      </c>
      <c r="AS176" s="223" t="str">
        <f t="shared" ca="1" si="216"/>
        <v>1.0994077139331+0.734600748813778i</v>
      </c>
      <c r="AT176" s="223" t="str">
        <f t="shared" ca="1" si="217"/>
        <v>0.3838278737889-1.265310928158i</v>
      </c>
      <c r="AU176" s="223" t="str">
        <f t="shared" ca="1" si="218"/>
        <v>-1.32224641486123+3.92001648342677E-14i</v>
      </c>
      <c r="AV176" s="223" t="str">
        <f t="shared" ca="1" si="219"/>
        <v>0.38382787378885+1.26531092815801i</v>
      </c>
      <c r="AW176" s="223" t="str">
        <f t="shared" ca="1" si="220"/>
        <v>1.09940771393305-0.734600748813842i</v>
      </c>
      <c r="AX176" s="223" t="str">
        <f t="shared" ca="1" si="221"/>
        <v>-1.02211030060914-0.838824245597405i</v>
      </c>
      <c r="AY176" s="223" t="str">
        <f t="shared" ca="1" si="222"/>
        <v>-0.506001796471567+1.2215963996267i</v>
      </c>
      <c r="AZ176" s="223" t="str">
        <f t="shared" ca="1" si="223"/>
        <v>1.31587943696696+0.129602812395663i</v>
      </c>
      <c r="BA176" s="223" t="str">
        <f t="shared" ca="1" si="224"/>
        <v>-0.257957478859937-1.29683982076184i</v>
      </c>
      <c r="BB176" s="223" t="str">
        <f t="shared" ca="1" si="225"/>
        <v>-1.16611722997453+0.623302645245393i</v>
      </c>
      <c r="BC176" s="223" t="str">
        <f t="shared" ca="1" si="226"/>
        <v>0.934969406347986+0.934969406347961i</v>
      </c>
      <c r="BD176" s="223" t="str">
        <f t="shared" ca="1" si="227"/>
        <v>0.623302645245492-1.16611722997447i</v>
      </c>
      <c r="BE176" s="223" t="str">
        <f t="shared" ca="1" si="228"/>
        <v>-1.29683982076184-0.2579574788599i</v>
      </c>
      <c r="BF176" s="223" t="str">
        <f t="shared" ca="1" si="229"/>
        <v>0.1296028123957+1.31587943696696i</v>
      </c>
      <c r="BG176" s="223" t="str">
        <f t="shared" ca="1" si="230"/>
        <v>1.22159639962674-0.506001796471462i</v>
      </c>
      <c r="BH176" s="223" t="str">
        <f t="shared" ca="1" si="231"/>
        <v>-0.838824245597433-1.02211030060912i</v>
      </c>
      <c r="BI176" s="223" t="str">
        <f t="shared" ca="1" si="232"/>
        <v>-0.734600748813819+1.09940771393307i</v>
      </c>
      <c r="BJ176" s="223" t="str">
        <f t="shared" ca="1" si="233"/>
        <v>1.26531092815802+0.383827873788814i</v>
      </c>
      <c r="BK176" s="223" t="str">
        <f t="shared" ca="1" si="234"/>
        <v>1.16631966209343E-14-1.32224641486123i</v>
      </c>
      <c r="BL176" s="223" t="str">
        <f t="shared" ca="1" si="235"/>
        <v>-1.26531092815803+0.38382787378881i</v>
      </c>
      <c r="BM176" s="223" t="str">
        <f t="shared" ca="1" si="236"/>
        <v>0.7346007488138+1.09940771393308i</v>
      </c>
      <c r="BN176" s="223" t="str">
        <f t="shared" ca="1" si="237"/>
        <v>0.838824245597451-1.0221103006091i</v>
      </c>
      <c r="BO176" s="223" t="str">
        <f t="shared" ca="1" si="238"/>
        <v>-1.22159639962673-0.506001796471483i</v>
      </c>
      <c r="BP176" s="223" t="str">
        <f t="shared" ca="1" si="239"/>
        <v>-0.129602812395723+1.31587943696696i</v>
      </c>
      <c r="BQ176" s="223" t="str">
        <f t="shared" ca="1" si="240"/>
        <v>1.29683982076177-0.257957478860283i</v>
      </c>
      <c r="BR176" s="223" t="str">
        <f t="shared" ca="1" si="241"/>
        <v>-0.62330264524582-1.1661172299743i</v>
      </c>
      <c r="BS176" s="223" t="str">
        <f t="shared" ca="1" si="242"/>
        <v>-0.934969406347617+0.93496940634833i</v>
      </c>
      <c r="BT176" s="223" t="str">
        <f t="shared" ca="1" si="243"/>
        <v>1.16611722997476+0.623302645244949i</v>
      </c>
      <c r="BU176" s="223" t="str">
        <f t="shared" ca="1" si="244"/>
        <v>0.257957478859314-1.29683982076196i</v>
      </c>
      <c r="BV176" s="223" t="str">
        <f t="shared" ca="1" si="245"/>
        <v>-1.31587943696702+0.129602812395135i</v>
      </c>
      <c r="BW176" s="223" t="str">
        <f t="shared" ca="1" si="246"/>
        <v>0.506001796471059+1.22159639962691i</v>
      </c>
      <c r="BX176" s="223" t="str">
        <f t="shared" ca="1" si="247"/>
        <v>1.02211030060941-0.838824245597081i</v>
      </c>
      <c r="BY176" s="223" t="str">
        <f t="shared" ca="1" si="248"/>
        <v>-1.0994077139329-0.734600748814072i</v>
      </c>
      <c r="BZ176" s="223" t="str">
        <f t="shared" ca="1" si="249"/>
        <v>-0.383827873789123+1.26531092815793i</v>
      </c>
      <c r="CA176" s="223" t="str">
        <f t="shared" ca="1" si="250"/>
        <v>1.32224641486123+1.84663194121519E-13i</v>
      </c>
      <c r="CB176" s="223" t="str">
        <f t="shared" ca="1" si="251"/>
        <v>-0.383827873788752-1.26531092815804i</v>
      </c>
      <c r="CC176" s="223" t="str">
        <f t="shared" ca="1" si="252"/>
        <v>-1.09940771393311+0.734600748813766i</v>
      </c>
      <c r="CD176" s="223" t="str">
        <f t="shared" ca="1" si="253"/>
        <v>1.02211030060916+0.838824245597381i</v>
      </c>
      <c r="CE176" s="223" t="str">
        <f t="shared" ca="1" si="254"/>
        <v>0.5060017964714-1.22159639962677i</v>
      </c>
      <c r="CF176" s="223" t="str">
        <f t="shared" ca="1" si="255"/>
        <v>-1.31587943696698-0.129602812395521i</v>
      </c>
      <c r="CG176" s="223" t="str">
        <f t="shared" ca="1" si="256"/>
        <v>0.257957478860242+1.29683982076177i</v>
      </c>
      <c r="CH176" s="223" t="str">
        <f t="shared" ca="1" si="257"/>
        <v>1.16611722997432-0.623302645245783i</v>
      </c>
      <c r="CI176" s="223" t="str">
        <f t="shared" ca="1" si="258"/>
        <v>-0.934969406348286-0.934969406347661i</v>
      </c>
      <c r="CJ176" s="223" t="str">
        <f t="shared" ca="1" si="259"/>
        <v>-0.623302645245003+1.16611722997473i</v>
      </c>
      <c r="CK176" s="223" t="str">
        <f t="shared" ca="1" si="260"/>
        <v>1.29683982076195+0.257957478859336i</v>
      </c>
      <c r="CL176" s="223" t="str">
        <f t="shared" ca="1" si="261"/>
        <v>-0.129602812395093-1.31587943696702i</v>
      </c>
      <c r="CM176" s="223" t="str">
        <f t="shared" ca="1" si="262"/>
        <v>-1.22159639962692+0.506001796471021i</v>
      </c>
      <c r="CN176" s="223" t="str">
        <f t="shared" ca="1" si="263"/>
        <v>0.838824245597049+1.02211030060943i</v>
      </c>
      <c r="CO176" s="223" t="str">
        <f t="shared" ca="1" si="264"/>
        <v>0.734600748814123-1.09940771393287i</v>
      </c>
      <c r="CP176" s="223" t="str">
        <f t="shared" ca="1" si="265"/>
        <v>-1.26531092815792-0.383827873789146i</v>
      </c>
      <c r="CQ176" s="223" t="str">
        <f t="shared" ca="1" si="266"/>
        <v>-2.26131429727076E-13+1.32224641486123i</v>
      </c>
      <c r="CR176" s="223" t="str">
        <f t="shared" ca="1" si="267"/>
        <v>1.26531092815806-0.383827873788712i</v>
      </c>
      <c r="CS176" s="223" t="str">
        <f t="shared" ca="1" si="268"/>
        <v>-0.734600748813715-1.09940771393314i</v>
      </c>
      <c r="CT176" s="223" t="str">
        <f t="shared" ca="1" si="269"/>
        <v>-0.838824245597427+1.02211030060912i</v>
      </c>
      <c r="CU176" s="223" t="str">
        <f t="shared" ca="1" si="270"/>
        <v>1.22159639962675+0.506001796471439i</v>
      </c>
      <c r="CV176" s="223" t="str">
        <f t="shared" ca="1" si="271"/>
        <v>0.129602812395543-1.31587943696698i</v>
      </c>
      <c r="CW176" s="223" t="str">
        <f t="shared" ca="1" si="272"/>
        <v>-1.29683982076179+0.257957478860183i</v>
      </c>
      <c r="CX176" s="223" t="str">
        <f t="shared" ca="1" si="273"/>
        <v>0.62330264524573+1.16611722997434i</v>
      </c>
      <c r="CY176" s="223" t="str">
        <f t="shared" ca="1" si="274"/>
        <v>0.934969406347703-0.934969406348244i</v>
      </c>
      <c r="CZ176" s="223" t="str">
        <f t="shared" ca="1" si="275"/>
        <v>-1.16611722997472-0.623302645245023i</v>
      </c>
      <c r="DA176" s="223" t="str">
        <f t="shared" ca="1" si="276"/>
        <v>-0.257957478859396+1.29683982076194i</v>
      </c>
      <c r="DB176" s="223" t="str">
        <f t="shared" ca="1" si="277"/>
        <v>1.3158794369669-0.129602812396342i</v>
      </c>
      <c r="DC176" s="223" t="str">
        <f t="shared" ca="1" si="278"/>
        <v>-0.506001796470965-1.22159639962695i</v>
      </c>
      <c r="DD176" s="223" t="str">
        <f t="shared" ca="1" si="279"/>
        <v>-1.02211030060947+0.838824245597003i</v>
      </c>
      <c r="DE176" s="223" t="str">
        <f t="shared" ca="1" si="280"/>
        <v>1.09940771393286+0.734600748814141i</v>
      </c>
      <c r="DF176" s="223" t="str">
        <f t="shared" ca="1" si="281"/>
        <v>0.383827873789203-1.26531092815791i</v>
      </c>
      <c r="DG176" s="223" t="str">
        <f t="shared" ca="1" si="282"/>
        <v>-1.32224641486123-2.86389917031923E-13i</v>
      </c>
      <c r="DH176" s="223" t="str">
        <f t="shared" ca="1" si="283"/>
        <v>0.383827873788655+1.26531092815807i</v>
      </c>
      <c r="DI176" s="223" t="str">
        <f t="shared" ca="1" si="284"/>
        <v>1.09940771393315-0.734600748813697i</v>
      </c>
      <c r="DJ176" s="223" t="str">
        <f t="shared" ca="1" si="285"/>
        <v>-1.02211030060911-0.838824245597446i</v>
      </c>
      <c r="DK176" s="223" t="str">
        <f t="shared" ca="1" si="286"/>
        <v>-0.506001796471494+1.22159639962673i</v>
      </c>
      <c r="DL176" s="223" t="str">
        <f t="shared" ca="1" si="287"/>
        <v>1.31587943696697+0.129602812395603i</v>
      </c>
      <c r="DM176" s="223" t="str">
        <f t="shared" ca="1" si="288"/>
        <v>-0.257957478860123-1.2968398207618i</v>
      </c>
      <c r="DN176" s="223" t="str">
        <f t="shared" ca="1" si="289"/>
        <v>-1.16611722997436+0.62330264524571i</v>
      </c>
      <c r="DO176" s="223" t="str">
        <f t="shared" ca="1" si="290"/>
        <v>0.934969406348228+0.934969406347719i</v>
      </c>
      <c r="DP176" s="223" t="str">
        <f t="shared" ca="1" si="291"/>
        <v>0.623302645245076-1.16611722997469i</v>
      </c>
      <c r="DQ176" s="223" t="str">
        <f t="shared" ca="1" si="292"/>
        <v>-1.29683982076193-0.257957478859454i</v>
      </c>
      <c r="DR176" s="223" t="str">
        <f t="shared" ca="1" si="293"/>
        <v>0.129602812396282+1.3158794369669i</v>
      </c>
      <c r="DS176" s="223" t="str">
        <f t="shared" ca="1" si="294"/>
        <v>1.22159639962696-0.506001796470944i</v>
      </c>
      <c r="DT176" s="223" t="str">
        <f t="shared" ca="1" si="295"/>
        <v>-0.838824245596986-1.02211030060948i</v>
      </c>
      <c r="DU176" s="223" t="str">
        <f t="shared" ca="1" si="296"/>
        <v>-0.734600748814192+1.09940771393282i</v>
      </c>
      <c r="DV176" s="223" t="str">
        <f t="shared" ca="1" si="297"/>
        <v>1.26531092815789+0.383827873789261i</v>
      </c>
      <c r="DW176" s="223" t="str">
        <f t="shared" ca="1" si="298"/>
        <v>3.46648404336769E-13-1.32224641486123i</v>
      </c>
      <c r="DX176" s="223" t="str">
        <f t="shared" ca="1" si="299"/>
        <v>-1.26531092815808+0.383827873788633i</v>
      </c>
      <c r="DY176" s="223" t="str">
        <f t="shared" ca="1" si="300"/>
        <v>0.734600748813647+1.09940771393319i</v>
      </c>
      <c r="DZ176" s="223" t="str">
        <f t="shared" ca="1" si="301"/>
        <v>0.838824245597492-1.02211030060907i</v>
      </c>
      <c r="EA176" s="223" t="str">
        <f t="shared" ca="1" si="302"/>
        <v>-1.2215963996267-0.50600179647155i</v>
      </c>
      <c r="EB176" s="223" t="str">
        <f t="shared" ca="1" si="303"/>
        <v>-0.129602812395626+1.31587943696697i</v>
      </c>
      <c r="EC176" s="223" t="str">
        <f t="shared" ca="1" si="304"/>
        <v>1.2968398207618-0.257957478860102i</v>
      </c>
      <c r="ED176" s="223" t="str">
        <f t="shared" ca="1" si="305"/>
        <v>-0.623302645245657-1.16611722997438i</v>
      </c>
      <c r="EE176" s="223" t="str">
        <f t="shared" ca="1" si="306"/>
        <v>-0.934969406347761+0.934969406348185i</v>
      </c>
      <c r="EF176" s="223" t="str">
        <f t="shared" ca="1" si="307"/>
        <v>1.16611722997467+0.623302645245128i</v>
      </c>
      <c r="EG176" s="223" t="str">
        <f t="shared" ca="1" si="308"/>
        <v>0.257957478859477-1.29683982076193i</v>
      </c>
      <c r="EH176" s="223" t="str">
        <f t="shared" ca="1" si="309"/>
        <v>-1.31587943696691+0.12960281239626i</v>
      </c>
      <c r="EI176" s="223" t="str">
        <f t="shared" ca="1" si="310"/>
        <v>0.506001796472104+1.22159639962648i</v>
      </c>
      <c r="EJ176" s="223" t="str">
        <f t="shared" ca="1" si="311"/>
        <v>1.02211030060952-0.838824245596938i</v>
      </c>
      <c r="EK176" s="223" t="str">
        <f t="shared" ca="1" si="312"/>
        <v>-1.09940771393279-0.734600748814242i</v>
      </c>
      <c r="EL176" s="223" t="str">
        <f t="shared" ca="1" si="313"/>
        <v>-0.383827873789282+1.26531092815788i</v>
      </c>
      <c r="EM176" s="223" t="str">
        <f t="shared" ca="1" si="314"/>
        <v>1.32224641486123+3.69326388243038E-13i</v>
      </c>
      <c r="EN176" s="223"/>
      <c r="EO176" s="223"/>
      <c r="EP176" s="223"/>
    </row>
    <row r="177" spans="1:146" ht="15.75" thickBot="1">
      <c r="A177" s="257">
        <f t="shared" si="181"/>
        <v>1.5039062500000009E-3</v>
      </c>
      <c r="B177" s="256">
        <v>77</v>
      </c>
      <c r="C177" s="230">
        <f t="shared" si="182"/>
        <v>15400</v>
      </c>
      <c r="D177" s="229">
        <f t="shared" si="315"/>
        <v>96761.053730565633</v>
      </c>
      <c r="E177" s="229" t="str">
        <f t="shared" si="316"/>
        <v>96761.0537305656i</v>
      </c>
      <c r="F177" s="229" t="str">
        <f t="shared" si="183"/>
        <v>2.70213906687785-0.653147900214608i</v>
      </c>
      <c r="G177" s="229" t="str">
        <f t="shared" si="184"/>
        <v>-0.219576853426334+0.0957273056852808i</v>
      </c>
      <c r="H177" s="229" t="str">
        <f t="shared" si="180"/>
        <v>0.598115475289328+0.0609362281406882i</v>
      </c>
      <c r="I177" s="229" t="str">
        <f t="shared" si="317"/>
        <v>-0.355722457676696-0.133241674577236i</v>
      </c>
      <c r="J177" s="255" t="str">
        <f ca="1">IMPRODUCT(1/N_FFT2,CN100)</f>
        <v>-0.00108858660967238-0.000142213545720103i</v>
      </c>
      <c r="K177" s="254" t="str">
        <f t="shared" ca="1" si="318"/>
        <v>0.000368285933207288+0.000195633654793576i</v>
      </c>
      <c r="N177" s="246">
        <f t="shared" ca="1" si="185"/>
        <v>3.9900957889158812</v>
      </c>
      <c r="O177" s="223">
        <f t="shared" ca="1" si="186"/>
        <v>1.3230957889158816</v>
      </c>
      <c r="P177" s="223" t="str">
        <f t="shared" ca="1" si="187"/>
        <v>-0.415030989781577-1.25631673719961i</v>
      </c>
      <c r="Q177" s="223" t="str">
        <f t="shared" ca="1" si="188"/>
        <v>-1.06272050252756+0.788167241234058i</v>
      </c>
      <c r="R177" s="223" t="str">
        <f t="shared" ca="1" si="189"/>
        <v>1.08174302336244+0.761849393288221i</v>
      </c>
      <c r="S177" s="223" t="str">
        <f t="shared" ca="1" si="190"/>
        <v>0.384074434062186-1.26612372845104i</v>
      </c>
      <c r="T177" s="223" t="str">
        <f t="shared" ca="1" si="191"/>
        <v>-1.32269729720113+0.0324703961134881i</v>
      </c>
      <c r="U177" s="223" t="str">
        <f t="shared" ca="1" si="192"/>
        <v>0.445737546351784+1.24575298772238i</v>
      </c>
      <c r="V177" s="223" t="str">
        <f t="shared" ca="1" si="193"/>
        <v>1.04305783859962-0.814010326705279i</v>
      </c>
      <c r="W177" s="223" t="str">
        <f t="shared" ca="1" si="194"/>
        <v>-1.10011394264903-0.735072635755229i</v>
      </c>
      <c r="X177" s="223" t="str">
        <f t="shared" ca="1" si="195"/>
        <v>-0.352886526265166+1.27516805411187i</v>
      </c>
      <c r="Y177" s="223" t="str">
        <f t="shared" ca="1" si="196"/>
        <v>1.32150206209338-0.0649212332745039i</v>
      </c>
      <c r="Z177" s="223" t="str">
        <f t="shared" ca="1" si="197"/>
        <v>-0.476175607291158-1.23443884322709i</v>
      </c>
      <c r="AA177" s="223" t="str">
        <f t="shared" ca="1" si="198"/>
        <v>-1.02276687563221+0.839363082793414i</v>
      </c>
      <c r="AB177" s="223" t="str">
        <f t="shared" ca="1" si="199"/>
        <v>1.11782219443244+0.707853097952669i</v>
      </c>
      <c r="AC177" s="223" t="str">
        <f t="shared" ca="1" si="200"/>
        <v>0.321486052820082-1.28344426621848i</v>
      </c>
      <c r="AD177" s="223" t="str">
        <f t="shared" ca="1" si="201"/>
        <v>-1.31951080355758+0.0973329643120883i</v>
      </c>
      <c r="AE177" s="223" t="str">
        <f t="shared" ca="1" si="202"/>
        <v>0.506326837850173+1.22238111893124i</v>
      </c>
      <c r="AF177" s="223" t="str">
        <f t="shared" ca="1" si="203"/>
        <v>1.00185983614255-0.864210237946387i</v>
      </c>
      <c r="AG177" s="223" t="str">
        <f t="shared" ca="1" si="204"/>
        <v>-1.13485711192405-0.680207175912123i</v>
      </c>
      <c r="AH177" s="223" t="str">
        <f t="shared" ca="1" si="205"/>
        <v>-0.28989192819779+1.29094737949024i</v>
      </c>
      <c r="AI177" s="223" t="str">
        <f t="shared" ca="1" si="206"/>
        <v>1.31672472105339-0.129686065611621i</v>
      </c>
      <c r="AJ177" s="223" t="str">
        <f t="shared" ca="1" si="207"/>
        <v>-0.536173076054725-1.20958707795717i</v>
      </c>
      <c r="AK177" s="223" t="str">
        <f t="shared" ca="1" si="208"/>
        <v>-0.980349313749648+0.88853682516682i</v>
      </c>
      <c r="AL177" s="223" t="str">
        <f t="shared" ca="1" si="209"/>
        <v>1.15120843392641+0.65215152250351i</v>
      </c>
      <c r="AM177" s="223" t="str">
        <f t="shared" ca="1" si="210"/>
        <v>0.258123183517837-1.29767287433219i</v>
      </c>
      <c r="AN177" s="223" t="str">
        <f t="shared" ca="1" si="211"/>
        <v>-1.31314549281274+0.161961048874499i</v>
      </c>
      <c r="AO177" s="223" t="str">
        <f t="shared" ca="1" si="212"/>
        <v>0.565696343647194+1.19606442695665i</v>
      </c>
      <c r="AP177" s="223" t="str">
        <f t="shared" ca="1" si="213"/>
        <v>0.958248265587671-0.912328191028403i</v>
      </c>
      <c r="AQ177" s="223" t="str">
        <f t="shared" ca="1" si="214"/>
        <v>-1.16686631101469-0.623703037403141i</v>
      </c>
      <c r="AR177" s="223" t="str">
        <f t="shared" ca="1" si="215"/>
        <v>-1.16686631101469-0.623703037403141i</v>
      </c>
      <c r="AS177" s="223" t="str">
        <f t="shared" ca="1" si="216"/>
        <v>1.30877527482891-0.194138472857517i</v>
      </c>
      <c r="AT177" s="223" t="str">
        <f t="shared" ca="1" si="217"/>
        <v>-0.59487885691487-1.18182131146912i</v>
      </c>
      <c r="AU177" s="223" t="str">
        <f t="shared" ca="1" si="218"/>
        <v>-0.935570004501807+0.935570004501763i</v>
      </c>
      <c r="AV177" s="223" t="str">
        <f t="shared" ca="1" si="219"/>
        <v>1.1818213114691+0.594878856914916i</v>
      </c>
      <c r="AW177" s="223" t="str">
        <f t="shared" ca="1" si="220"/>
        <v>0.194138472857568-1.3087752748289i</v>
      </c>
      <c r="AX177" s="223" t="str">
        <f t="shared" ca="1" si="221"/>
        <v>-1.30361669955779+0.226198955083792i</v>
      </c>
      <c r="AY177" s="223" t="str">
        <f t="shared" ca="1" si="222"/>
        <v>0.62370303740322+1.16686631101465i</v>
      </c>
      <c r="AZ177" s="223" t="str">
        <f t="shared" ca="1" si="223"/>
        <v>0.912328191028345-0.958248265587726i</v>
      </c>
      <c r="BA177" s="223" t="str">
        <f t="shared" ca="1" si="224"/>
        <v>-1.19606442695668-0.565696343647121i</v>
      </c>
      <c r="BB177" s="223" t="str">
        <f t="shared" ca="1" si="225"/>
        <v>-0.161961048874427+1.31314549281275i</v>
      </c>
      <c r="BC177" s="223" t="str">
        <f t="shared" ca="1" si="226"/>
        <v>1.2976728743322-0.258123183517788i</v>
      </c>
      <c r="BD177" s="223" t="str">
        <f t="shared" ca="1" si="227"/>
        <v>-0.652151522503465-1.15120843392643i</v>
      </c>
      <c r="BE177" s="223" t="str">
        <f t="shared" ca="1" si="228"/>
        <v>-0.888536825166865+0.980349313749607i</v>
      </c>
      <c r="BF177" s="223" t="str">
        <f t="shared" ca="1" si="229"/>
        <v>1.20958707795714+0.536173076054771i</v>
      </c>
      <c r="BG177" s="223" t="str">
        <f t="shared" ca="1" si="230"/>
        <v>0.129686065611672-1.31672472105338i</v>
      </c>
      <c r="BH177" s="223" t="str">
        <f t="shared" ca="1" si="231"/>
        <v>-1.29094737949022+0.289891928197859i</v>
      </c>
      <c r="BI177" s="223" t="str">
        <f t="shared" ca="1" si="232"/>
        <v>0.680207175912089+1.13485711192407i</v>
      </c>
      <c r="BJ177" s="223" t="str">
        <f t="shared" ca="1" si="233"/>
        <v>0.864210237946326-1.00185983614261i</v>
      </c>
      <c r="BK177" s="223" t="str">
        <f t="shared" ca="1" si="234"/>
        <v>-1.22238111893126-0.506326837850106i</v>
      </c>
      <c r="BL177" s="223" t="str">
        <f t="shared" ca="1" si="235"/>
        <v>-0.0973329643121344+1.31951080355757i</v>
      </c>
      <c r="BM177" s="223" t="str">
        <f t="shared" ca="1" si="236"/>
        <v>1.2834442662185-0.321486052820033i</v>
      </c>
      <c r="BN177" s="223" t="str">
        <f t="shared" ca="1" si="237"/>
        <v>-0.707853097952623-1.11782219443247i</v>
      </c>
      <c r="BO177" s="223" t="str">
        <f t="shared" ca="1" si="238"/>
        <v>-0.83936308279345+1.02276687563218i</v>
      </c>
      <c r="BP177" s="223" t="str">
        <f t="shared" ca="1" si="239"/>
        <v>1.23443884322717+0.47617560729096i</v>
      </c>
      <c r="BQ177" s="223" t="str">
        <f t="shared" ca="1" si="240"/>
        <v>0.0649212332744279-1.32150206209338i</v>
      </c>
      <c r="BR177" s="223" t="str">
        <f t="shared" ca="1" si="241"/>
        <v>-1.27516805411188+0.352886526265126i</v>
      </c>
      <c r="BS177" s="223" t="str">
        <f t="shared" ca="1" si="242"/>
        <v>0.735072635755078+1.10011394264913i</v>
      </c>
      <c r="BT177" s="223" t="str">
        <f t="shared" ca="1" si="243"/>
        <v>0.814010326705531-1.04305783859942i</v>
      </c>
      <c r="BU177" s="223" t="str">
        <f t="shared" ca="1" si="244"/>
        <v>-1.24575298772222-0.445737546352215i</v>
      </c>
      <c r="BV177" s="223" t="str">
        <f t="shared" ca="1" si="245"/>
        <v>-0.0324703961141288+1.32269729720111i</v>
      </c>
      <c r="BW177" s="223" t="str">
        <f t="shared" ca="1" si="246"/>
        <v>1.26612372845088-0.384074434062686i</v>
      </c>
      <c r="BX177" s="223" t="str">
        <f t="shared" ca="1" si="247"/>
        <v>-0.761849393288542-1.08174302336221i</v>
      </c>
      <c r="BY177" s="223" t="str">
        <f t="shared" ca="1" si="248"/>
        <v>-0.788167241233865+1.06272050252771i</v>
      </c>
      <c r="BZ177" s="223" t="str">
        <f t="shared" ca="1" si="249"/>
        <v>1.25631673719963+0.415030989781493i</v>
      </c>
      <c r="CA177" s="223" t="str">
        <f t="shared" ca="1" si="250"/>
        <v>6.02974825696377E-14-1.32309578891588i</v>
      </c>
      <c r="CB177" s="223" t="str">
        <f t="shared" ca="1" si="251"/>
        <v>-1.25631673719967+0.415030989781396i</v>
      </c>
      <c r="CC177" s="223" t="str">
        <f t="shared" ca="1" si="252"/>
        <v>0.788167241233782+1.06272050252777i</v>
      </c>
      <c r="CD177" s="223" t="str">
        <f t="shared" ca="1" si="253"/>
        <v>0.761849393288624-1.08174302336215i</v>
      </c>
      <c r="CE177" s="223" t="str">
        <f t="shared" ca="1" si="254"/>
        <v>-1.26612372845085-0.384074434062784i</v>
      </c>
      <c r="CF177" s="223" t="str">
        <f t="shared" ca="1" si="255"/>
        <v>0.0324703961140458+1.32269729720112i</v>
      </c>
      <c r="CG177" s="223" t="str">
        <f t="shared" ca="1" si="256"/>
        <v>1.24575298772226-0.445737546352101i</v>
      </c>
      <c r="CH177" s="223" t="str">
        <f t="shared" ca="1" si="257"/>
        <v>-0.81401032670545-1.04305783859948i</v>
      </c>
      <c r="CI177" s="223" t="str">
        <f t="shared" ca="1" si="258"/>
        <v>-0.735072635755147+1.10011394264909i</v>
      </c>
      <c r="CJ177" s="223" t="str">
        <f t="shared" ca="1" si="259"/>
        <v>1.27516805411185+0.352886526265224i</v>
      </c>
      <c r="CK177" s="223" t="str">
        <f t="shared" ca="1" si="260"/>
        <v>-0.0649212332743263-1.32150206209339i</v>
      </c>
      <c r="CL177" s="223" t="str">
        <f t="shared" ca="1" si="261"/>
        <v>-1.23443884322721+0.476175607290847i</v>
      </c>
      <c r="CM177" s="223" t="str">
        <f t="shared" ca="1" si="262"/>
        <v>0.839363082793066+1.0227668756325i</v>
      </c>
      <c r="CN177" s="223" t="str">
        <f t="shared" ca="1" si="263"/>
        <v>0.707853097953154-1.11782219443213i</v>
      </c>
      <c r="CO177" s="223" t="str">
        <f t="shared" ca="1" si="264"/>
        <v>-1.28344426621864-0.321486052819475i</v>
      </c>
      <c r="CP177" s="223" t="str">
        <f t="shared" ca="1" si="265"/>
        <v>0.0973329643125579+1.31951080355754i</v>
      </c>
      <c r="CQ177" s="223" t="str">
        <f t="shared" ca="1" si="266"/>
        <v>1.22238111893115-0.506326837850378i</v>
      </c>
      <c r="CR177" s="223" t="str">
        <f t="shared" ca="1" si="267"/>
        <v>-0.864210237946435-1.00185983614252i</v>
      </c>
      <c r="CS177" s="223" t="str">
        <f t="shared" ca="1" si="268"/>
        <v>-0.680207175912176+1.13485711192402i</v>
      </c>
      <c r="CT177" s="223" t="str">
        <f t="shared" ca="1" si="269"/>
        <v>1.2909473794902+0.289891928197959i</v>
      </c>
      <c r="CU177" s="223" t="str">
        <f t="shared" ca="1" si="270"/>
        <v>-0.12968606561129-1.31672472105342i</v>
      </c>
      <c r="CV177" s="223" t="str">
        <f t="shared" ca="1" si="271"/>
        <v>-1.20958707795735+0.536173076054317i</v>
      </c>
      <c r="CW177" s="223" t="str">
        <f t="shared" ca="1" si="272"/>
        <v>0.8885368251664+0.980349313750029i</v>
      </c>
      <c r="CX177" s="223" t="str">
        <f t="shared" ca="1" si="273"/>
        <v>0.652151522502998-1.1512084339267i</v>
      </c>
      <c r="CY177" s="223" t="str">
        <f t="shared" ca="1" si="274"/>
        <v>-1.29767287433228-0.258123183517371i</v>
      </c>
      <c r="CZ177" s="223" t="str">
        <f t="shared" ca="1" si="275"/>
        <v>0.161961048874718+1.31314549281271i</v>
      </c>
      <c r="DA177" s="223" t="str">
        <f t="shared" ca="1" si="276"/>
        <v>1.19606442695662-0.56569634364725i</v>
      </c>
      <c r="DB177" s="223" t="str">
        <f t="shared" ca="1" si="277"/>
        <v>-0.912328191028367-0.958248265587706i</v>
      </c>
      <c r="DC177" s="223" t="str">
        <f t="shared" ca="1" si="278"/>
        <v>-0.623703037403294+1.16686631101461i</v>
      </c>
      <c r="DD177" s="223" t="str">
        <f t="shared" ca="1" si="279"/>
        <v>1.30361669955772+0.226198955084171i</v>
      </c>
      <c r="DE177" s="223" t="str">
        <f t="shared" ca="1" si="280"/>
        <v>-0.194138472857077-1.30877527482898i</v>
      </c>
      <c r="DF177" s="223" t="str">
        <f t="shared" ca="1" si="281"/>
        <v>-1.18182131146938+0.594878856914363i</v>
      </c>
      <c r="DG177" s="223" t="str">
        <f t="shared" ca="1" si="282"/>
        <v>0.935570004502186+0.935570004501383i</v>
      </c>
      <c r="DH177" s="223" t="str">
        <f t="shared" ca="1" si="283"/>
        <v>0.59487885691449-1.18182131146931i</v>
      </c>
      <c r="DI177" s="223" t="str">
        <f t="shared" ca="1" si="284"/>
        <v>-1.30877527482896-0.194138472857218i</v>
      </c>
      <c r="DJ177" s="223" t="str">
        <f t="shared" ca="1" si="285"/>
        <v>0.226198955083992+1.30361669955775i</v>
      </c>
      <c r="DK177" s="223" t="str">
        <f t="shared" ca="1" si="286"/>
        <v>1.16686631101468-0.623703037403167i</v>
      </c>
      <c r="DL177" s="223" t="str">
        <f t="shared" ca="1" si="287"/>
        <v>-0.958248265587607-0.91232819102847i</v>
      </c>
      <c r="DM177" s="223" t="str">
        <f t="shared" ca="1" si="288"/>
        <v>-0.565696343647414+1.19606442695655i</v>
      </c>
      <c r="DN177" s="223" t="str">
        <f t="shared" ca="1" si="289"/>
        <v>1.31314549281269+0.161961048874861i</v>
      </c>
      <c r="DO177" s="223" t="str">
        <f t="shared" ca="1" si="290"/>
        <v>-0.258123183517231-1.29767287433231i</v>
      </c>
      <c r="DP177" s="223" t="str">
        <f t="shared" ca="1" si="291"/>
        <v>-1.15120843392614+0.652151522503986i</v>
      </c>
      <c r="DQ177" s="223" t="str">
        <f t="shared" ca="1" si="292"/>
        <v>0.980349313749933+0.888536825166507i</v>
      </c>
      <c r="DR177" s="223" t="str">
        <f t="shared" ca="1" si="293"/>
        <v>0.536173076054448-1.20958707795729i</v>
      </c>
      <c r="DS177" s="223" t="str">
        <f t="shared" ca="1" si="294"/>
        <v>-1.3167247210534-0.12968606561147i</v>
      </c>
      <c r="DT177" s="223" t="str">
        <f t="shared" ca="1" si="295"/>
        <v>0.289891928197819+1.29094737949023i</v>
      </c>
      <c r="DU177" s="223" t="str">
        <f t="shared" ca="1" si="296"/>
        <v>1.13485711192409-0.680207175912053i</v>
      </c>
      <c r="DV177" s="223" t="str">
        <f t="shared" ca="1" si="297"/>
        <v>-1.0018598361424-0.864210237946571i</v>
      </c>
      <c r="DW177" s="223" t="str">
        <f t="shared" ca="1" si="298"/>
        <v>-0.50632683785051+1.2223811189311i</v>
      </c>
      <c r="DX177" s="223" t="str">
        <f t="shared" ca="1" si="299"/>
        <v>1.31951080355753+0.0973329643127382i</v>
      </c>
      <c r="DY177" s="223" t="str">
        <f t="shared" ca="1" si="300"/>
        <v>-0.321486052820613-1.28344426621835i</v>
      </c>
      <c r="DZ177" s="223" t="str">
        <f t="shared" ca="1" si="301"/>
        <v>-1.11782219443221+0.707853097953032i</v>
      </c>
      <c r="EA177" s="223" t="str">
        <f t="shared" ca="1" si="302"/>
        <v>1.02276687563241+0.839363082793177i</v>
      </c>
      <c r="EB177" s="223" t="str">
        <f t="shared" ca="1" si="303"/>
        <v>0.476175607291016-1.23443884322715i</v>
      </c>
      <c r="EC177" s="223" t="str">
        <f t="shared" ca="1" si="304"/>
        <v>-1.32150206209338-0.0649212332744693i</v>
      </c>
      <c r="ED177" s="223" t="str">
        <f t="shared" ca="1" si="305"/>
        <v>0.352886526265049+1.2751680541119i</v>
      </c>
      <c r="EE177" s="223" t="str">
        <f t="shared" ca="1" si="306"/>
        <v>1.10011394264917-0.735072635755028i</v>
      </c>
      <c r="EF177" s="223" t="str">
        <f t="shared" ca="1" si="307"/>
        <v>-1.0430578385994-0.814010326705562i</v>
      </c>
      <c r="EG177" s="223" t="str">
        <f t="shared" ca="1" si="308"/>
        <v>-0.445737546352272+1.2457529877222i</v>
      </c>
      <c r="EH177" s="223" t="str">
        <f t="shared" ca="1" si="309"/>
        <v>1.32269729720114+0.0324703961128733i</v>
      </c>
      <c r="EI177" s="223" t="str">
        <f t="shared" ca="1" si="310"/>
        <v>-0.384074434062646-1.2661237284509i</v>
      </c>
      <c r="EJ177" s="223" t="str">
        <f t="shared" ca="1" si="311"/>
        <v>-1.08174302336226+0.761849393288477i</v>
      </c>
      <c r="EK177" s="223" t="str">
        <f t="shared" ca="1" si="312"/>
        <v>1.06272050252767+0.788167241233912i</v>
      </c>
      <c r="EL177" s="223" t="str">
        <f t="shared" ca="1" si="313"/>
        <v>0.415030989781531-1.25631673719962i</v>
      </c>
      <c r="EM177" s="223" t="str">
        <f t="shared" ca="1" si="314"/>
        <v>-1.32309578891588-1.20594965139275E-13i</v>
      </c>
      <c r="EN177" s="223"/>
      <c r="EO177" s="223"/>
      <c r="EP177" s="223"/>
    </row>
    <row r="178" spans="1:146" ht="15.75" thickBot="1">
      <c r="A178" s="257">
        <f t="shared" si="181"/>
        <v>1.5234375000000009E-3</v>
      </c>
      <c r="B178" s="256">
        <v>78</v>
      </c>
      <c r="C178" s="230">
        <f t="shared" si="182"/>
        <v>15600</v>
      </c>
      <c r="D178" s="229">
        <f t="shared" si="315"/>
        <v>98017.690792001551</v>
      </c>
      <c r="E178" s="229" t="str">
        <f t="shared" si="316"/>
        <v>98017.6907920016i</v>
      </c>
      <c r="F178" s="229" t="str">
        <f t="shared" si="183"/>
        <v>2.6986096165557-0.659936413721464i</v>
      </c>
      <c r="G178" s="229" t="str">
        <f t="shared" si="184"/>
        <v>-0.218862532018062+0.0967250842828677i</v>
      </c>
      <c r="H178" s="229" t="str">
        <f t="shared" si="180"/>
        <v>0.598499185156638+0.0618162286179669i</v>
      </c>
      <c r="I178" s="229" t="str">
        <f t="shared" si="317"/>
        <v>-0.356130303468305-0.135062473803997i</v>
      </c>
      <c r="J178" s="255" t="str">
        <f ca="1">IMPRODUCT(1/N_FFT2,CO100)</f>
        <v>0.00491102615183992+1.19149281317243E-06i</v>
      </c>
      <c r="K178" s="254" t="str">
        <f t="shared" ca="1" si="318"/>
        <v>-0.00174880430782867-0.000663719667680759i</v>
      </c>
      <c r="N178" s="246">
        <f t="shared" ca="1" si="185"/>
        <v>3.9908218457496951</v>
      </c>
      <c r="O178" s="223">
        <f t="shared" ca="1" si="186"/>
        <v>1.3238218457496953</v>
      </c>
      <c r="P178" s="223" t="str">
        <f t="shared" ca="1" si="187"/>
        <v>-0.445982147532033-1.24643660222526i</v>
      </c>
      <c r="Q178" s="223" t="str">
        <f t="shared" ca="1" si="188"/>
        <v>-1.02332812515447+0.839823688372728i</v>
      </c>
      <c r="R178" s="223" t="str">
        <f t="shared" ca="1" si="189"/>
        <v>1.13547987164288+0.680580443722856i</v>
      </c>
      <c r="S178" s="223" t="str">
        <f t="shared" ca="1" si="190"/>
        <v>0.258264830179296-1.29838498018754i</v>
      </c>
      <c r="T178" s="223" t="str">
        <f t="shared" ca="1" si="191"/>
        <v>-1.30949347319382+0.194245007521225i</v>
      </c>
      <c r="U178" s="223" t="str">
        <f t="shared" ca="1" si="192"/>
        <v>0.624045298225399+1.16750663597553i</v>
      </c>
      <c r="V178" s="223" t="str">
        <f t="shared" ca="1" si="193"/>
        <v>0.88902441513528-0.980887286377749i</v>
      </c>
      <c r="W178" s="223" t="str">
        <f t="shared" ca="1" si="194"/>
        <v>-1.22305190797944-0.506604687771432i</v>
      </c>
      <c r="X178" s="223" t="str">
        <f t="shared" ca="1" si="195"/>
        <v>-0.0649568591947963+1.32222724435994i</v>
      </c>
      <c r="Y178" s="223" t="str">
        <f t="shared" ca="1" si="196"/>
        <v>1.26681852152135-0.384285197235855i</v>
      </c>
      <c r="Z178" s="223" t="str">
        <f t="shared" ca="1" si="197"/>
        <v>-0.788599752785002-1.06330367684475i</v>
      </c>
      <c r="AA178" s="223" t="str">
        <f t="shared" ca="1" si="198"/>
        <v>-0.735476011319555+1.10071763684317i</v>
      </c>
      <c r="AB178" s="223" t="str">
        <f t="shared" ca="1" si="199"/>
        <v>1.28414856403888+0.321662470240189i</v>
      </c>
      <c r="AC178" s="223" t="str">
        <f t="shared" ca="1" si="200"/>
        <v>-0.129757231626154-1.3174472817251i</v>
      </c>
      <c r="AD178" s="223" t="str">
        <f t="shared" ca="1" si="201"/>
        <v>-1.19672077456064+0.566006772944554i</v>
      </c>
      <c r="AE178" s="223" t="str">
        <f t="shared" ca="1" si="202"/>
        <v>0.936083404212516+0.936083404212486i</v>
      </c>
      <c r="AF178" s="223" t="str">
        <f t="shared" ca="1" si="203"/>
        <v>0.566006772944521-1.19672077456066i</v>
      </c>
      <c r="AG178" s="223" t="str">
        <f t="shared" ca="1" si="204"/>
        <v>-1.31744728172509-0.129757231626243i</v>
      </c>
      <c r="AH178" s="223" t="str">
        <f t="shared" ca="1" si="205"/>
        <v>0.321662470240098+1.2841485640389i</v>
      </c>
      <c r="AI178" s="223" t="str">
        <f t="shared" ca="1" si="206"/>
        <v>1.10071763684314-0.735476011319594i</v>
      </c>
      <c r="AJ178" s="223" t="str">
        <f t="shared" ca="1" si="207"/>
        <v>-1.06330367684477-0.788599752784969i</v>
      </c>
      <c r="AK178" s="223" t="str">
        <f t="shared" ca="1" si="208"/>
        <v>-0.38428519723581+1.26681852152136i</v>
      </c>
      <c r="AL178" s="223" t="str">
        <f t="shared" ca="1" si="209"/>
        <v>1.32222724435994-0.0649568591947063i</v>
      </c>
      <c r="AM178" s="223" t="str">
        <f t="shared" ca="1" si="210"/>
        <v>-0.506604687771354-1.22305190797947i</v>
      </c>
      <c r="AN178" s="223" t="str">
        <f t="shared" ca="1" si="211"/>
        <v>-0.980887286377721+0.88902441513531i</v>
      </c>
      <c r="AO178" s="223" t="str">
        <f t="shared" ca="1" si="212"/>
        <v>1.16750663597555+0.624045298225363i</v>
      </c>
      <c r="AP178" s="223" t="str">
        <f t="shared" ca="1" si="213"/>
        <v>0.194245007521181-1.30949347319382i</v>
      </c>
      <c r="AQ178" s="223" t="str">
        <f t="shared" ca="1" si="214"/>
        <v>-1.29838498018755+0.258264830179229i</v>
      </c>
      <c r="AR178" s="223" t="str">
        <f t="shared" ca="1" si="215"/>
        <v>-1.29838498018755+0.258264830179229i</v>
      </c>
      <c r="AS178" s="223" t="str">
        <f t="shared" ca="1" si="216"/>
        <v>0.839823688372737-1.02332812515446i</v>
      </c>
      <c r="AT178" s="223" t="str">
        <f t="shared" ca="1" si="217"/>
        <v>-1.24643660222526-0.445982147532014i</v>
      </c>
      <c r="AU178" s="223" t="str">
        <f t="shared" ca="1" si="218"/>
        <v>4.15173571437094E-14+1.3238218457497i</v>
      </c>
      <c r="AV178" s="223" t="str">
        <f t="shared" ca="1" si="219"/>
        <v>1.24643660222528-0.445982147531968i</v>
      </c>
      <c r="AW178" s="223" t="str">
        <f t="shared" ca="1" si="220"/>
        <v>-0.839823688372692-1.0233281251545i</v>
      </c>
      <c r="AX178" s="223" t="str">
        <f t="shared" ca="1" si="221"/>
        <v>-0.680580443722859+1.13547987164288i</v>
      </c>
      <c r="AY178" s="223" t="str">
        <f t="shared" ca="1" si="222"/>
        <v>1.29838498018754+0.258264830179277i</v>
      </c>
      <c r="AZ178" s="223" t="str">
        <f t="shared" ca="1" si="223"/>
        <v>-0.194245007521263-1.30949347319381i</v>
      </c>
      <c r="BA178" s="223" t="str">
        <f t="shared" ca="1" si="224"/>
        <v>-1.16750663597558+0.624045298225313i</v>
      </c>
      <c r="BB178" s="223" t="str">
        <f t="shared" ca="1" si="225"/>
        <v>0.980887286377695+0.889024415135339i</v>
      </c>
      <c r="BC178" s="223" t="str">
        <f t="shared" ca="1" si="226"/>
        <v>0.50660468777139-1.22305190797945i</v>
      </c>
      <c r="BD178" s="223" t="str">
        <f t="shared" ca="1" si="227"/>
        <v>-1.32222724435994-0.0649568591947549i</v>
      </c>
      <c r="BE178" s="223" t="str">
        <f t="shared" ca="1" si="228"/>
        <v>0.38428519723589+1.26681852152134i</v>
      </c>
      <c r="BF178" s="223" t="str">
        <f t="shared" ca="1" si="229"/>
        <v>1.06330367684473-0.788599752785029i</v>
      </c>
      <c r="BG178" s="223" t="str">
        <f t="shared" ca="1" si="230"/>
        <v>-1.10071763684312-0.735476011319627i</v>
      </c>
      <c r="BH178" s="223" t="str">
        <f t="shared" ca="1" si="231"/>
        <v>-0.321662470240144+1.28414856403889i</v>
      </c>
      <c r="BI178" s="223" t="str">
        <f t="shared" ca="1" si="232"/>
        <v>1.31744728172509-0.129757231626195i</v>
      </c>
      <c r="BJ178" s="223" t="str">
        <f t="shared" ca="1" si="233"/>
        <v>-0.566006772944587-1.19672077456063i</v>
      </c>
      <c r="BK178" s="223" t="str">
        <f t="shared" ca="1" si="234"/>
        <v>-0.936083404212544+0.936083404212458i</v>
      </c>
      <c r="BL178" s="223" t="str">
        <f t="shared" ca="1" si="235"/>
        <v>1.19672077456062+0.566006772944594i</v>
      </c>
      <c r="BM178" s="223" t="str">
        <f t="shared" ca="1" si="236"/>
        <v>0.129757231626202-1.31744728172509i</v>
      </c>
      <c r="BN178" s="223" t="str">
        <f t="shared" ca="1" si="237"/>
        <v>-1.28414856403889+0.321662470240137i</v>
      </c>
      <c r="BO178" s="223" t="str">
        <f t="shared" ca="1" si="238"/>
        <v>0.73547601131962+1.10071763684312i</v>
      </c>
      <c r="BP178" s="223" t="str">
        <f t="shared" ca="1" si="239"/>
        <v>0.788599752784822-1.06330367684488i</v>
      </c>
      <c r="BQ178" s="223" t="str">
        <f t="shared" ca="1" si="240"/>
        <v>-1.2668185215213-0.384285197236023i</v>
      </c>
      <c r="BR178" s="223" t="str">
        <f t="shared" ca="1" si="241"/>
        <v>0.0649568591942216+1.32222724435997i</v>
      </c>
      <c r="BS178" s="223" t="str">
        <f t="shared" ca="1" si="242"/>
        <v>1.22305190797931-0.506604687771749i</v>
      </c>
      <c r="BT178" s="223" t="str">
        <f t="shared" ca="1" si="243"/>
        <v>-0.889024415135347-0.980887286377687i</v>
      </c>
      <c r="BU178" s="223" t="str">
        <f t="shared" ca="1" si="244"/>
        <v>-0.624045298225667+1.16750663597539i</v>
      </c>
      <c r="BV178" s="223" t="str">
        <f t="shared" ca="1" si="245"/>
        <v>1.30949347319391+0.194245007520618i</v>
      </c>
      <c r="BW178" s="223" t="str">
        <f t="shared" ca="1" si="246"/>
        <v>-0.258264830179529-1.29838498018749i</v>
      </c>
      <c r="BX178" s="223" t="str">
        <f t="shared" ca="1" si="247"/>
        <v>-1.13547987164295+0.680580443722741i</v>
      </c>
      <c r="BY178" s="223" t="str">
        <f t="shared" ca="1" si="248"/>
        <v>1.02332812515415+0.839823688373119i</v>
      </c>
      <c r="BZ178" s="223" t="str">
        <f t="shared" ca="1" si="249"/>
        <v>0.445982147531604-1.24643660222541i</v>
      </c>
      <c r="CA178" s="223" t="str">
        <f t="shared" ca="1" si="250"/>
        <v>-1.3238218457497+8.30347142874189E-14i</v>
      </c>
      <c r="CB178" s="223" t="str">
        <f t="shared" ca="1" si="251"/>
        <v>0.44598214753176+1.24643660222536i</v>
      </c>
      <c r="CC178" s="223" t="str">
        <f t="shared" ca="1" si="252"/>
        <v>1.02332812515489-0.839823688372215i</v>
      </c>
      <c r="CD178" s="223" t="str">
        <f t="shared" ca="1" si="253"/>
        <v>-1.13547987164302-0.680580443722614i</v>
      </c>
      <c r="CE178" s="223" t="str">
        <f t="shared" ca="1" si="254"/>
        <v>-0.258264830179384+1.29838498018752i</v>
      </c>
      <c r="CF178" s="223" t="str">
        <f t="shared" ca="1" si="255"/>
        <v>1.30949347319388-0.194245007520802i</v>
      </c>
      <c r="CG178" s="223" t="str">
        <f t="shared" ca="1" si="256"/>
        <v>-0.62404529822583-1.1675066359753i</v>
      </c>
      <c r="CH178" s="223" t="str">
        <f t="shared" ca="1" si="257"/>
        <v>-0.889024415135211+0.980887286377811i</v>
      </c>
      <c r="CI178" s="223" t="str">
        <f t="shared" ca="1" si="258"/>
        <v>1.22305190797937+0.506604687771595i</v>
      </c>
      <c r="CJ178" s="223" t="str">
        <f t="shared" ca="1" si="259"/>
        <v>0.064956859195371-1.32222724435991i</v>
      </c>
      <c r="CK178" s="223" t="str">
        <f t="shared" ca="1" si="260"/>
        <v>-1.26681852152125+0.384285197236182i</v>
      </c>
      <c r="CL178" s="223" t="str">
        <f t="shared" ca="1" si="261"/>
        <v>0.788599752784956+1.06330367684478i</v>
      </c>
      <c r="CM178" s="223" t="str">
        <f t="shared" ca="1" si="262"/>
        <v>0.735476011319937-1.10071763684291i</v>
      </c>
      <c r="CN178" s="223" t="str">
        <f t="shared" ca="1" si="263"/>
        <v>-1.28414856403903-0.321662470239575i</v>
      </c>
      <c r="CO178" s="223" t="str">
        <f t="shared" ca="1" si="264"/>
        <v>0.129757231626386+1.31744728172507i</v>
      </c>
      <c r="CP178" s="223" t="str">
        <f t="shared" ca="1" si="265"/>
        <v>1.19672077456071-0.566006772944404i</v>
      </c>
      <c r="CQ178" s="223" t="str">
        <f t="shared" ca="1" si="266"/>
        <v>-0.936083404212115-0.936083404212887i</v>
      </c>
      <c r="CR178" s="223" t="str">
        <f t="shared" ca="1" si="267"/>
        <v>-0.566006772944199+1.19672077456081i</v>
      </c>
      <c r="CS178" s="223" t="str">
        <f t="shared" ca="1" si="268"/>
        <v>1.3174472817251+0.129757231626161i</v>
      </c>
      <c r="CT178" s="223" t="str">
        <f t="shared" ca="1" si="269"/>
        <v>-0.321662470239794-1.28414856403898i</v>
      </c>
      <c r="CU178" s="223" t="str">
        <f t="shared" ca="1" si="270"/>
        <v>-1.10071763684281+0.735476011320093i</v>
      </c>
      <c r="CV178" s="223" t="str">
        <f t="shared" ca="1" si="271"/>
        <v>1.0633036768449+0.788599752784804i</v>
      </c>
      <c r="CW178" s="223" t="str">
        <f t="shared" ca="1" si="272"/>
        <v>0.384285197236001-1.2668185215213i</v>
      </c>
      <c r="CX178" s="223" t="str">
        <f t="shared" ca="1" si="273"/>
        <v>-1.32222724435997+0.0649568591942443i</v>
      </c>
      <c r="CY178" s="223" t="str">
        <f t="shared" ca="1" si="274"/>
        <v>0.506604687771804+1.22305190797928i</v>
      </c>
      <c r="CZ178" s="223" t="str">
        <f t="shared" ca="1" si="275"/>
        <v>0.980887286377659-0.889024415135379i</v>
      </c>
      <c r="DA178" s="223" t="str">
        <f t="shared" ca="1" si="276"/>
        <v>-1.16750663597541-0.62404529822563i</v>
      </c>
      <c r="DB178" s="223" t="str">
        <f t="shared" ca="1" si="277"/>
        <v>-0.19424500752188+1.30949347319372i</v>
      </c>
      <c r="DC178" s="223" t="str">
        <f t="shared" ca="1" si="278"/>
        <v>1.29838498018748-0.25826483017957i</v>
      </c>
      <c r="DD178" s="223" t="str">
        <f t="shared" ca="1" si="279"/>
        <v>-0.680580443722775-1.13547987164293i</v>
      </c>
      <c r="DE178" s="223" t="str">
        <f t="shared" ca="1" si="280"/>
        <v>-0.839823688373088+1.02332812515417i</v>
      </c>
      <c r="DF178" s="223" t="str">
        <f t="shared" ca="1" si="281"/>
        <v>1.24643660222542+0.445982147531581i</v>
      </c>
      <c r="DG178" s="223" t="str">
        <f t="shared" ca="1" si="282"/>
        <v>-1.43364711349888E-13-1.3238218457497i</v>
      </c>
      <c r="DH178" s="223" t="str">
        <f t="shared" ca="1" si="283"/>
        <v>-1.24643660222534+0.445982147531817i</v>
      </c>
      <c r="DI178" s="223" t="str">
        <f t="shared" ca="1" si="284"/>
        <v>0.839823688372262+1.02332812515485i</v>
      </c>
      <c r="DJ178" s="223" t="str">
        <f t="shared" ca="1" si="285"/>
        <v>0.680580443722562-1.13547987164306i</v>
      </c>
      <c r="DK178" s="223" t="str">
        <f t="shared" ca="1" si="286"/>
        <v>-1.29838498018753-0.258264830179325i</v>
      </c>
      <c r="DL178" s="223" t="str">
        <f t="shared" ca="1" si="287"/>
        <v>0.194245007520825+1.30949347319388i</v>
      </c>
      <c r="DM178" s="223" t="str">
        <f t="shared" ca="1" si="288"/>
        <v>1.16750663597529-0.62404529822585i</v>
      </c>
      <c r="DN178" s="223" t="str">
        <f t="shared" ca="1" si="289"/>
        <v>-0.980887286377827-0.889024415135194i</v>
      </c>
      <c r="DO178" s="223" t="str">
        <f t="shared" ca="1" si="290"/>
        <v>-0.506604687771574+1.22305190797938i</v>
      </c>
      <c r="DP178" s="223" t="str">
        <f t="shared" ca="1" si="291"/>
        <v>1.32222724435991+0.0649568591953483i</v>
      </c>
      <c r="DQ178" s="223" t="str">
        <f t="shared" ca="1" si="292"/>
        <v>-0.384285197236239-1.26681852152123i</v>
      </c>
      <c r="DR178" s="223" t="str">
        <f t="shared" ca="1" si="293"/>
        <v>-1.06330367684475+0.788599752785004i</v>
      </c>
      <c r="DS178" s="223" t="str">
        <f t="shared" ca="1" si="294"/>
        <v>1.10071763684295+0.735476011319886i</v>
      </c>
      <c r="DT178" s="223" t="str">
        <f t="shared" ca="1" si="295"/>
        <v>0.321662470239552-1.28414856403904i</v>
      </c>
      <c r="DU178" s="223" t="str">
        <f t="shared" ca="1" si="296"/>
        <v>-1.31744728172507+0.129757231626409i</v>
      </c>
      <c r="DV178" s="223" t="str">
        <f t="shared" ca="1" si="297"/>
        <v>0.566006772944424+1.1967207745607i</v>
      </c>
      <c r="DW178" s="223" t="str">
        <f t="shared" ca="1" si="298"/>
        <v>0.936083404212871-0.936083404212131i</v>
      </c>
      <c r="DX178" s="223" t="str">
        <f t="shared" ca="1" si="299"/>
        <v>-1.19672077456082-0.566006772944178i</v>
      </c>
      <c r="DY178" s="223" t="str">
        <f t="shared" ca="1" si="300"/>
        <v>-0.129757231626101+1.3174472817251i</v>
      </c>
      <c r="DZ178" s="223" t="str">
        <f t="shared" ca="1" si="301"/>
        <v>1.28414856403896-0.321662470239853i</v>
      </c>
      <c r="EA178" s="223" t="str">
        <f t="shared" ca="1" si="302"/>
        <v>-0.735476011320143-1.10071763684277i</v>
      </c>
      <c r="EB178" s="223" t="str">
        <f t="shared" ca="1" si="303"/>
        <v>-0.788599752784756+1.06330367684493i</v>
      </c>
      <c r="EC178" s="223" t="str">
        <f t="shared" ca="1" si="304"/>
        <v>1.26681852152132+0.384285197235944i</v>
      </c>
      <c r="ED178" s="223" t="str">
        <f t="shared" ca="1" si="305"/>
        <v>-0.0649568591943045-1.32222724435996i</v>
      </c>
      <c r="EE178" s="223" t="str">
        <f t="shared" ca="1" si="306"/>
        <v>-1.22305190797927+0.506604687771826i</v>
      </c>
      <c r="EF178" s="223" t="str">
        <f t="shared" ca="1" si="307"/>
        <v>0.889024415135395+0.980887286377644i</v>
      </c>
      <c r="EG178" s="223" t="str">
        <f t="shared" ca="1" si="308"/>
        <v>0.62404529822561-1.16750663597542i</v>
      </c>
      <c r="EH178" s="223" t="str">
        <f t="shared" ca="1" si="309"/>
        <v>-1.30949347319372-0.194245007521859i</v>
      </c>
      <c r="EI178" s="223" t="str">
        <f t="shared" ca="1" si="310"/>
        <v>0.258264830179629+1.29838498018747i</v>
      </c>
      <c r="EJ178" s="223" t="str">
        <f t="shared" ca="1" si="311"/>
        <v>1.1354798716429-0.680580443722827i</v>
      </c>
      <c r="EK178" s="223" t="str">
        <f t="shared" ca="1" si="312"/>
        <v>-1.02332812515421-0.839823688373041i</v>
      </c>
      <c r="EL178" s="223" t="str">
        <f t="shared" ca="1" si="313"/>
        <v>-0.445982147531526+1.24643660222544i</v>
      </c>
      <c r="EM178" s="223" t="str">
        <f t="shared" ca="1" si="314"/>
        <v>1.3238218457497-1.66069428574838E-13i</v>
      </c>
      <c r="EN178" s="223"/>
      <c r="EO178" s="223"/>
      <c r="EP178" s="223"/>
    </row>
    <row r="179" spans="1:146" ht="15.75" thickBot="1">
      <c r="A179" s="257">
        <f t="shared" si="181"/>
        <v>1.5429687500000009E-3</v>
      </c>
      <c r="B179" s="256">
        <v>79</v>
      </c>
      <c r="C179" s="230">
        <f t="shared" si="182"/>
        <v>15800</v>
      </c>
      <c r="D179" s="229">
        <f t="shared" si="315"/>
        <v>99274.327853437469</v>
      </c>
      <c r="E179" s="229" t="str">
        <f t="shared" si="316"/>
        <v>99274.3278534375i</v>
      </c>
      <c r="F179" s="229" t="str">
        <f t="shared" si="183"/>
        <v>2.69504444776497-0.666706513617057i</v>
      </c>
      <c r="G179" s="229" t="str">
        <f t="shared" si="184"/>
        <v>-0.21814157264292+0.0977162980698373i</v>
      </c>
      <c r="H179" s="229" t="str">
        <f t="shared" si="180"/>
        <v>0.598886921711922+0.062690764500908i</v>
      </c>
      <c r="I179" s="229" t="str">
        <f t="shared" si="317"/>
        <v>-0.356545231100278-0.136884646395957i</v>
      </c>
      <c r="J179" s="255" t="str">
        <f ca="1">IMPRODUCT(1/N_FFT2,CP100)</f>
        <v>0.0111468003884209+0.000142214011578027i</v>
      </c>
      <c r="K179" s="254" t="str">
        <f t="shared" ca="1" si="318"/>
        <v>-0.00395487160583079-0.0015765315572391i</v>
      </c>
      <c r="N179" s="246">
        <f t="shared" ca="1" si="185"/>
        <v>3.9914492022837011</v>
      </c>
      <c r="O179" s="223">
        <f t="shared" ca="1" si="186"/>
        <v>1.3244492022837011</v>
      </c>
      <c r="P179" s="223" t="str">
        <f t="shared" ca="1" si="187"/>
        <v>-0.476662694044628-1.23570156815311i</v>
      </c>
      <c r="Q179" s="223" t="str">
        <f t="shared" ca="1" si="188"/>
        <v>-0.981352126907587+0.889445722033609i</v>
      </c>
      <c r="R179" s="223" t="str">
        <f t="shared" ca="1" si="189"/>
        <v>1.18303021317882+0.59548736689876i</v>
      </c>
      <c r="S179" s="223" t="str">
        <f t="shared" ca="1" si="190"/>
        <v>0.129818723319618-1.31807161736591i</v>
      </c>
      <c r="T179" s="223" t="str">
        <f t="shared" ca="1" si="191"/>
        <v>-1.27647244152289+0.353247498876512i</v>
      </c>
      <c r="U179" s="223" t="str">
        <f t="shared" ca="1" si="192"/>
        <v>0.788973468635956+1.0638075743378i</v>
      </c>
      <c r="V179" s="223" t="str">
        <f t="shared" ca="1" si="193"/>
        <v>0.708577170883093-1.11896563054155i</v>
      </c>
      <c r="W179" s="223" t="str">
        <f t="shared" ca="1" si="194"/>
        <v>-1.29900028224165-0.258387221367536i</v>
      </c>
      <c r="X179" s="223" t="str">
        <f t="shared" ca="1" si="195"/>
        <v>0.226430337189554+1.30495018748999i</v>
      </c>
      <c r="Y179" s="223" t="str">
        <f t="shared" ca="1" si="196"/>
        <v>1.13601797329077-0.680902969438569i</v>
      </c>
      <c r="Z179" s="223" t="str">
        <f t="shared" ca="1" si="197"/>
        <v>-1.0441247971933-0.814842989364199i</v>
      </c>
      <c r="AA179" s="223" t="str">
        <f t="shared" ca="1" si="198"/>
        <v>-0.38446730922486+1.26741886429362i</v>
      </c>
      <c r="AB179" s="223" t="str">
        <f t="shared" ca="1" si="199"/>
        <v>1.32086054979323-0.097432527575984i</v>
      </c>
      <c r="AC179" s="223" t="str">
        <f t="shared" ca="1" si="200"/>
        <v>-0.566275002426064-1.19728789815035i</v>
      </c>
      <c r="AD179" s="223" t="str">
        <f t="shared" ca="1" si="201"/>
        <v>-0.913261424419237+0.959228471271405i</v>
      </c>
      <c r="AE179" s="223" t="str">
        <f t="shared" ca="1" si="202"/>
        <v>1.22363150984081+0.50684476672314i</v>
      </c>
      <c r="AF179" s="223" t="str">
        <f t="shared" ca="1" si="203"/>
        <v>0.0325036105401796-1.32405030294615i</v>
      </c>
      <c r="AG179" s="223" t="str">
        <f t="shared" ca="1" si="204"/>
        <v>-1.24702728604661+0.446193497582784i</v>
      </c>
      <c r="AH179" s="223" t="str">
        <f t="shared" ca="1" si="205"/>
        <v>0.865094250803551+1.00288465271764i</v>
      </c>
      <c r="AI179" s="223" t="str">
        <f t="shared" ca="1" si="206"/>
        <v>0.624341032048342-1.16805991504321i</v>
      </c>
      <c r="AJ179" s="223" t="str">
        <f t="shared" ca="1" si="207"/>
        <v>-1.31448872788217-0.162126721118561i</v>
      </c>
      <c r="AK179" s="223" t="str">
        <f t="shared" ca="1" si="208"/>
        <v>0.321814905443611+1.28475711948378i</v>
      </c>
      <c r="AL179" s="223" t="str">
        <f t="shared" ca="1" si="209"/>
        <v>1.08284955357785-0.76262869979183i</v>
      </c>
      <c r="AM179" s="223" t="str">
        <f t="shared" ca="1" si="210"/>
        <v>-1.10123926473724-0.735824551935394i</v>
      </c>
      <c r="AN179" s="223" t="str">
        <f t="shared" ca="1" si="211"/>
        <v>-0.290188462745088+1.29226790779605i</v>
      </c>
      <c r="AO179" s="223" t="str">
        <f t="shared" ca="1" si="212"/>
        <v>1.31011403954063-0.194337059843093i</v>
      </c>
      <c r="AP179" s="223" t="str">
        <f t="shared" ca="1" si="213"/>
        <v>-0.652818617505853-1.15238602129134i</v>
      </c>
      <c r="AQ179" s="223" t="str">
        <f t="shared" ca="1" si="214"/>
        <v>-0.84022167914469+1.02381307831323i</v>
      </c>
      <c r="AR179" s="223" t="str">
        <f t="shared" ca="1" si="215"/>
        <v>-0.84022167914469+1.02381307831323i</v>
      </c>
      <c r="AS179" s="223" t="str">
        <f t="shared" ca="1" si="216"/>
        <v>-0.0649876421208432-1.32285384521553i</v>
      </c>
      <c r="AT179" s="223" t="str">
        <f t="shared" ca="1" si="217"/>
        <v>-1.2108243816615+0.536721535066345i</v>
      </c>
      <c r="AU179" s="223" t="str">
        <f t="shared" ca="1" si="218"/>
        <v>0.936527012271906+0.936527012271931i</v>
      </c>
      <c r="AV179" s="223" t="str">
        <f t="shared" ca="1" si="219"/>
        <v>0.536721535066267-1.21082438166154i</v>
      </c>
      <c r="AW179" s="223" t="str">
        <f t="shared" ca="1" si="220"/>
        <v>-1.32285384521553-0.0649876421208896i</v>
      </c>
      <c r="AX179" s="223" t="str">
        <f t="shared" ca="1" si="221"/>
        <v>0.415455530842311+1.25760184133233i</v>
      </c>
      <c r="AY179" s="223" t="str">
        <f t="shared" ca="1" si="222"/>
        <v>1.02381307831326-0.840221679144654i</v>
      </c>
      <c r="AZ179" s="223" t="str">
        <f t="shared" ca="1" si="223"/>
        <v>-1.15238602129138-0.652818617505788i</v>
      </c>
      <c r="BA179" s="223" t="str">
        <f t="shared" ca="1" si="224"/>
        <v>-0.19433705984313+1.31011403954063i</v>
      </c>
      <c r="BB179" s="223" t="str">
        <f t="shared" ca="1" si="225"/>
        <v>1.29226790779603-0.29018846274518i</v>
      </c>
      <c r="BC179" s="223" t="str">
        <f t="shared" ca="1" si="226"/>
        <v>-0.735824551935363-1.10123926473726i</v>
      </c>
      <c r="BD179" s="223" t="str">
        <f t="shared" ca="1" si="227"/>
        <v>-0.762628699791754+1.08284955357791i</v>
      </c>
      <c r="BE179" s="223" t="str">
        <f t="shared" ca="1" si="228"/>
        <v>1.28475711948377+0.321814905443656i</v>
      </c>
      <c r="BF179" s="223" t="str">
        <f t="shared" ca="1" si="229"/>
        <v>-0.162126721118645-1.31448872788216i</v>
      </c>
      <c r="BG179" s="223" t="str">
        <f t="shared" ca="1" si="230"/>
        <v>-1.16805991504323+0.624341032048301i</v>
      </c>
      <c r="BH179" s="223" t="str">
        <f t="shared" ca="1" si="231"/>
        <v>1.00288465271769+0.865094250803486i</v>
      </c>
      <c r="BI179" s="223" t="str">
        <f t="shared" ca="1" si="232"/>
        <v>0.446193497582837-1.24702728604659i</v>
      </c>
      <c r="BJ179" s="223" t="str">
        <f t="shared" ca="1" si="233"/>
        <v>-1.32405030294614+0.0325036105402743i</v>
      </c>
      <c r="BK179" s="223" t="str">
        <f t="shared" ca="1" si="234"/>
        <v>0.506844766723106+1.22363150984082i</v>
      </c>
      <c r="BL179" s="223" t="str">
        <f t="shared" ca="1" si="235"/>
        <v>0.959228471271344-0.913261424419302i</v>
      </c>
      <c r="BM179" s="223" t="str">
        <f t="shared" ca="1" si="236"/>
        <v>-1.19728789815034-0.566275002426101i</v>
      </c>
      <c r="BN179" s="223" t="str">
        <f t="shared" ca="1" si="237"/>
        <v>-0.0974325275758988+1.32086054979324i</v>
      </c>
      <c r="BO179" s="223" t="str">
        <f t="shared" ca="1" si="238"/>
        <v>1.26741886429379-0.384467309224312i</v>
      </c>
      <c r="BP179" s="223" t="str">
        <f t="shared" ca="1" si="239"/>
        <v>-0.814842989364366-1.04412479719317i</v>
      </c>
      <c r="BQ179" s="223" t="str">
        <f t="shared" ca="1" si="240"/>
        <v>-0.680902969438952+1.13601797329054i</v>
      </c>
      <c r="BR179" s="223" t="str">
        <f t="shared" ca="1" si="241"/>
        <v>1.30495018749005+0.2264303371892i</v>
      </c>
      <c r="BS179" s="223" t="str">
        <f t="shared" ca="1" si="242"/>
        <v>-0.258387221367241-1.29900028224171i</v>
      </c>
      <c r="BT179" s="223" t="str">
        <f t="shared" ca="1" si="243"/>
        <v>-1.11896563054129+0.708577170883505i</v>
      </c>
      <c r="BU179" s="223" t="str">
        <f t="shared" ca="1" si="244"/>
        <v>1.0638075743377+0.788973468636095i</v>
      </c>
      <c r="BV179" s="223" t="str">
        <f t="shared" ca="1" si="245"/>
        <v>0.353247498875984-1.27647244152304i</v>
      </c>
      <c r="BW179" s="223" t="str">
        <f t="shared" ca="1" si="246"/>
        <v>-1.31807161736592+0.129818723319572i</v>
      </c>
      <c r="BX179" s="223" t="str">
        <f t="shared" ca="1" si="247"/>
        <v>0.595487366898186+1.18303021317911i</v>
      </c>
      <c r="BY179" s="223" t="str">
        <f t="shared" ca="1" si="248"/>
        <v>0.889445722033549-0.981352126907642i</v>
      </c>
      <c r="BZ179" s="223" t="str">
        <f t="shared" ca="1" si="249"/>
        <v>-1.23570156815292-0.476662694045108i</v>
      </c>
      <c r="CA179" s="223" t="str">
        <f t="shared" ca="1" si="250"/>
        <v>2.26507290262129E-13+1.3244492022837i</v>
      </c>
      <c r="CB179" s="223" t="str">
        <f t="shared" ca="1" si="251"/>
        <v>1.23570156815324-0.476662694044284i</v>
      </c>
      <c r="CC179" s="223" t="str">
        <f t="shared" ca="1" si="252"/>
        <v>-0.889445722033871-0.981352126907349i</v>
      </c>
      <c r="CD179" s="223" t="str">
        <f t="shared" ca="1" si="253"/>
        <v>-0.595487366898992+1.1830302131787i</v>
      </c>
      <c r="CE179" s="223" t="str">
        <f t="shared" ca="1" si="254"/>
        <v>1.31807161736596+0.12981872331914i</v>
      </c>
      <c r="CF179" s="223" t="str">
        <f t="shared" ca="1" si="255"/>
        <v>-0.353247498876421-1.27647244152292i</v>
      </c>
      <c r="CG179" s="223" t="str">
        <f t="shared" ca="1" si="256"/>
        <v>-1.06380757433744+0.788973468636444i</v>
      </c>
      <c r="CH179" s="223" t="str">
        <f t="shared" ca="1" si="257"/>
        <v>1.11896563054153+0.708577170883122i</v>
      </c>
      <c r="CI179" s="223" t="str">
        <f t="shared" ca="1" si="258"/>
        <v>0.258387221368107-1.29900028224154i</v>
      </c>
      <c r="CJ179" s="223" t="str">
        <f t="shared" ca="1" si="259"/>
        <v>-1.30495018748997+0.226430337189646i</v>
      </c>
      <c r="CK179" s="223" t="str">
        <f t="shared" ca="1" si="260"/>
        <v>0.680902969438179+1.13601797329101i</v>
      </c>
      <c r="CL179" s="223" t="str">
        <f t="shared" ca="1" si="261"/>
        <v>0.814842989364024-1.04412479719344i</v>
      </c>
      <c r="CM179" s="223" t="str">
        <f t="shared" ca="1" si="262"/>
        <v>-1.26741886429354-0.38446730922514i</v>
      </c>
      <c r="CN179" s="223" t="str">
        <f t="shared" ca="1" si="263"/>
        <v>0.0974325275763319+1.32086054979321i</v>
      </c>
      <c r="CO179" s="223" t="str">
        <f t="shared" ca="1" si="264"/>
        <v>1.19728789815043-0.566275002425915i</v>
      </c>
      <c r="CP179" s="223" t="str">
        <f t="shared" ca="1" si="265"/>
        <v>-0.959228471271733-0.913261424418893i</v>
      </c>
      <c r="CQ179" s="223" t="str">
        <f t="shared" ca="1" si="266"/>
        <v>-0.506844766723174+1.22363150984079i</v>
      </c>
      <c r="CR179" s="223" t="str">
        <f t="shared" ca="1" si="267"/>
        <v>1.32405030294613+0.0325036105408938i</v>
      </c>
      <c r="CS179" s="223" t="str">
        <f t="shared" ca="1" si="268"/>
        <v>-0.446193497582874-1.24702728604658i</v>
      </c>
      <c r="CT179" s="223" t="str">
        <f t="shared" ca="1" si="269"/>
        <v>-1.00288465271802+0.865094250803102i</v>
      </c>
      <c r="CU179" s="223" t="str">
        <f t="shared" ca="1" si="270"/>
        <v>1.16805991504331+0.624341032048151i</v>
      </c>
      <c r="CV179" s="223" t="str">
        <f t="shared" ca="1" si="271"/>
        <v>0.16212672111898-1.31448872788212i</v>
      </c>
      <c r="CW179" s="223" t="str">
        <f t="shared" ca="1" si="272"/>
        <v>-1.28475711948369+0.32181490544395i</v>
      </c>
      <c r="CX179" s="223" t="str">
        <f t="shared" ca="1" si="273"/>
        <v>0.762628699791586+1.08284955357802i</v>
      </c>
      <c r="CY179" s="223" t="str">
        <f t="shared" ca="1" si="274"/>
        <v>0.735824551935002-1.1012392647375i</v>
      </c>
      <c r="CZ179" s="223" t="str">
        <f t="shared" ca="1" si="275"/>
        <v>-1.29226790779601-0.290188462745253i</v>
      </c>
      <c r="DA179" s="223" t="str">
        <f t="shared" ca="1" si="276"/>
        <v>0.194337059843689+1.31011403954054i</v>
      </c>
      <c r="DB179" s="223" t="str">
        <f t="shared" ca="1" si="277"/>
        <v>1.15238602129136-0.652818617505821i</v>
      </c>
      <c r="DC179" s="223" t="str">
        <f t="shared" ca="1" si="278"/>
        <v>-1.02381307831285-0.840221679145148i</v>
      </c>
      <c r="DD179" s="223" t="str">
        <f t="shared" ca="1" si="279"/>
        <v>-0.41545553084215+1.25760184133238i</v>
      </c>
      <c r="DE179" s="223" t="str">
        <f t="shared" ca="1" si="280"/>
        <v>1.32285384521555-0.0649876421204209i</v>
      </c>
      <c r="DF179" s="223" t="str">
        <f t="shared" ca="1" si="281"/>
        <v>-0.536721535066544-1.21082438166141i</v>
      </c>
      <c r="DG179" s="223" t="str">
        <f t="shared" ca="1" si="282"/>
        <v>-0.936527012272144+0.936527012271693i</v>
      </c>
      <c r="DH179" s="223" t="str">
        <f t="shared" ca="1" si="283"/>
        <v>1.21082438166167+0.536721535065957i</v>
      </c>
      <c r="DI179" s="223" t="str">
        <f t="shared" ca="1" si="284"/>
        <v>0.0649876421210581-1.32285384521552i</v>
      </c>
      <c r="DJ179" s="223" t="str">
        <f t="shared" ca="1" si="285"/>
        <v>-1.25760184133218+0.415455530842759i</v>
      </c>
      <c r="DK179" s="223" t="str">
        <f t="shared" ca="1" si="286"/>
        <v>0.840221679144625+1.02381307831328i</v>
      </c>
      <c r="DL179" s="223" t="str">
        <f t="shared" ca="1" si="287"/>
        <v>0.652818617506409-1.15238602129102i</v>
      </c>
      <c r="DM179" s="223" t="str">
        <f t="shared" ca="1" si="288"/>
        <v>-1.31011403954064-0.194337059843055i</v>
      </c>
      <c r="DN179" s="223" t="str">
        <f t="shared" ca="1" si="289"/>
        <v>0.29018846274463+1.29226790779615i</v>
      </c>
      <c r="DO179" s="223" t="str">
        <f t="shared" ca="1" si="290"/>
        <v>1.10123926473714-0.735824551935535i</v>
      </c>
      <c r="DP179" s="223" t="str">
        <f t="shared" ca="1" si="291"/>
        <v>-1.08284955357766-0.762628699792107i</v>
      </c>
      <c r="DQ179" s="223" t="str">
        <f t="shared" ca="1" si="292"/>
        <v>-0.321814905443328+1.28475711948385i</v>
      </c>
      <c r="DR179" s="223" t="str">
        <f t="shared" ca="1" si="293"/>
        <v>1.31448872788219-0.162126721118346i</v>
      </c>
      <c r="DS179" s="223" t="str">
        <f t="shared" ca="1" si="294"/>
        <v>-0.62434103204875-1.16805991504299i</v>
      </c>
      <c r="DT179" s="223" t="str">
        <f t="shared" ca="1" si="295"/>
        <v>-0.865094250803613+1.00288465271758i</v>
      </c>
      <c r="DU179" s="223" t="str">
        <f t="shared" ca="1" si="296"/>
        <v>1.24702728604681+0.446193497582235i</v>
      </c>
      <c r="DV179" s="223" t="str">
        <f t="shared" ca="1" si="297"/>
        <v>-0.0325036105402185-1.32405030294615i</v>
      </c>
      <c r="DW179" s="223" t="str">
        <f t="shared" ca="1" si="298"/>
        <v>-1.22363150984104+0.506844766722585i</v>
      </c>
      <c r="DX179" s="223" t="str">
        <f t="shared" ca="1" si="299"/>
        <v>0.913261424419358+0.959228471271291i</v>
      </c>
      <c r="DY179" s="223" t="str">
        <f t="shared" ca="1" si="300"/>
        <v>0.566275002426491-1.19728789815015i</v>
      </c>
      <c r="DZ179" s="223" t="str">
        <f t="shared" ca="1" si="301"/>
        <v>-1.32086054979326-0.0974325275756917i</v>
      </c>
      <c r="EA179" s="223" t="str">
        <f t="shared" ca="1" si="302"/>
        <v>0.384467309224529+1.26741886429372i</v>
      </c>
      <c r="EB179" s="223" t="str">
        <f t="shared" ca="1" si="303"/>
        <v>1.04412479719302-0.814842989364559i</v>
      </c>
      <c r="EC179" s="223" t="str">
        <f t="shared" ca="1" si="304"/>
        <v>-1.13601797329066-0.680902969438757i</v>
      </c>
      <c r="ED179" s="223" t="str">
        <f t="shared" ca="1" si="305"/>
        <v>-0.226430337188978+1.30495018749009i</v>
      </c>
      <c r="EE179" s="223" t="str">
        <f t="shared" ca="1" si="306"/>
        <v>1.29900028224167-0.258387221367445i</v>
      </c>
      <c r="EF179" s="223" t="str">
        <f t="shared" ca="1" si="307"/>
        <v>-0.708577170883695-1.11896563054117i</v>
      </c>
      <c r="EG179" s="223" t="str">
        <f t="shared" ca="1" si="308"/>
        <v>-0.788973468635928+1.06380757433782i</v>
      </c>
      <c r="EH179" s="223" t="str">
        <f t="shared" ca="1" si="309"/>
        <v>1.27647244152275+0.353247498877035i</v>
      </c>
      <c r="EI179" s="223" t="str">
        <f t="shared" ca="1" si="310"/>
        <v>-0.129818723319779-1.3180716173659i</v>
      </c>
      <c r="EJ179" s="223" t="str">
        <f t="shared" ca="1" si="311"/>
        <v>-1.183030213179+0.595487366898389i</v>
      </c>
      <c r="EK179" s="223" t="str">
        <f t="shared" ca="1" si="312"/>
        <v>0.981352126907806+0.889445722033367i</v>
      </c>
      <c r="EL179" s="223" t="str">
        <f t="shared" ca="1" si="313"/>
        <v>0.476662694044897-1.235701568153i</v>
      </c>
      <c r="EM179" s="223" t="str">
        <f t="shared" ca="1" si="314"/>
        <v>-1.3244492022837+4.53014580524257E-13i</v>
      </c>
      <c r="EN179" s="223"/>
      <c r="EO179" s="223"/>
      <c r="EP179" s="223"/>
    </row>
    <row r="180" spans="1:146" ht="15.75" thickBot="1">
      <c r="A180" s="257">
        <f t="shared" si="181"/>
        <v>1.562500000000001E-3</v>
      </c>
      <c r="B180" s="256">
        <v>80</v>
      </c>
      <c r="C180" s="230">
        <f t="shared" si="182"/>
        <v>16000</v>
      </c>
      <c r="D180" s="229">
        <f t="shared" si="315"/>
        <v>100530.96491487337</v>
      </c>
      <c r="E180" s="229" t="str">
        <f t="shared" si="316"/>
        <v>100530.964914873i</v>
      </c>
      <c r="F180" s="229" t="str">
        <f t="shared" si="183"/>
        <v>2.69144386384585-0.67345754112598i</v>
      </c>
      <c r="G180" s="229" t="str">
        <f t="shared" si="184"/>
        <v>-0.217414062538754+0.0987008741160918i</v>
      </c>
      <c r="H180" s="229" t="str">
        <f t="shared" si="180"/>
        <v>0.59927864609856+0.0635598928155822i</v>
      </c>
      <c r="I180" s="229" t="str">
        <f t="shared" si="317"/>
        <v>-0.356967305935796-0.138708209604904i</v>
      </c>
      <c r="J180" s="255" t="str">
        <f ca="1">IMPRODUCT(1/N_FFT2,CQ100)</f>
        <v>0.00547995722333203-1.14383466419486E-06i</v>
      </c>
      <c r="K180" s="254" t="str">
        <f t="shared" ca="1" si="318"/>
        <v>-0.00195632422591459-0.000759706743581333i</v>
      </c>
      <c r="N180" s="246">
        <f t="shared" ca="1" si="185"/>
        <v>3.991996326480499</v>
      </c>
      <c r="O180" s="223">
        <f t="shared" ca="1" si="186"/>
        <v>1.3249963264804991</v>
      </c>
      <c r="P180" s="223" t="str">
        <f t="shared" ca="1" si="187"/>
        <v>-0.507054142088691-1.22413698668798i</v>
      </c>
      <c r="Q180" s="223" t="str">
        <f t="shared" ca="1" si="188"/>
        <v>-0.936913887501628+0.936913887501624i</v>
      </c>
      <c r="R180" s="223" t="str">
        <f t="shared" ca="1" si="189"/>
        <v>1.22413698668797+0.507054142088695i</v>
      </c>
      <c r="S180" s="223" t="str">
        <f t="shared" ca="1" si="190"/>
        <v>3.93632873062256E-15-1.3249963264805i</v>
      </c>
      <c r="T180" s="223" t="str">
        <f t="shared" ca="1" si="191"/>
        <v>-1.22413698668798+0.507054142088689i</v>
      </c>
      <c r="U180" s="223" t="str">
        <f t="shared" ca="1" si="192"/>
        <v>0.936913887501602+0.936913887501649i</v>
      </c>
      <c r="V180" s="223" t="str">
        <f t="shared" ca="1" si="193"/>
        <v>0.507054142088748-1.22413698668795i</v>
      </c>
      <c r="W180" s="223" t="str">
        <f t="shared" ca="1" si="194"/>
        <v>-1.3249963264805+4.39080008466793E-14i</v>
      </c>
      <c r="X180" s="223" t="str">
        <f t="shared" ca="1" si="195"/>
        <v>0.50705414208871+1.22413698668797i</v>
      </c>
      <c r="Y180" s="223" t="str">
        <f t="shared" ca="1" si="196"/>
        <v>0.936913887501632-0.93691388750162i</v>
      </c>
      <c r="Z180" s="223" t="str">
        <f t="shared" ca="1" si="197"/>
        <v>-1.22413698668796-0.507054142088727i</v>
      </c>
      <c r="AA180" s="223" t="str">
        <f t="shared" ca="1" si="198"/>
        <v>-6.47664776431541E-14+1.3249963264805i</v>
      </c>
      <c r="AB180" s="223" t="str">
        <f t="shared" ca="1" si="199"/>
        <v>1.22413698668796-0.507054142088729i</v>
      </c>
      <c r="AC180" s="223" t="str">
        <f t="shared" ca="1" si="200"/>
        <v>-0.936913887501634-0.936913887501617i</v>
      </c>
      <c r="AD180" s="223" t="str">
        <f t="shared" ca="1" si="201"/>
        <v>-0.507054142088707+1.22413698668797i</v>
      </c>
      <c r="AE180" s="223" t="str">
        <f t="shared" ca="1" si="202"/>
        <v>1.3249963264805+4.39893103631763E-14i</v>
      </c>
      <c r="AF180" s="223" t="str">
        <f t="shared" ca="1" si="203"/>
        <v>-0.507054142088752-1.22413698668795i</v>
      </c>
      <c r="AG180" s="223" t="str">
        <f t="shared" ca="1" si="204"/>
        <v>-0.9369138875016+0.936913887501651i</v>
      </c>
      <c r="AH180" s="223" t="str">
        <f t="shared" ca="1" si="205"/>
        <v>1.22413698668798+0.507054142088683i</v>
      </c>
      <c r="AI180" s="223" t="str">
        <f t="shared" ca="1" si="206"/>
        <v>1.85048105097508E-14-1.3249963264805i</v>
      </c>
      <c r="AJ180" s="223" t="str">
        <f t="shared" ca="1" si="207"/>
        <v>-1.22413698668799+0.50705414208865i</v>
      </c>
      <c r="AK180" s="223" t="str">
        <f t="shared" ca="1" si="208"/>
        <v>0.936913887501666+0.936913887501585i</v>
      </c>
      <c r="AL180" s="223" t="str">
        <f t="shared" ca="1" si="209"/>
        <v>0.507054142088665-1.22413698668799i</v>
      </c>
      <c r="AM180" s="223" t="str">
        <f t="shared" ca="1" si="210"/>
        <v>-1.3249963264805+2.27235677022691E-15i</v>
      </c>
      <c r="AN180" s="223" t="str">
        <f t="shared" ca="1" si="211"/>
        <v>0.507054142088669+1.22413698668799i</v>
      </c>
      <c r="AO180" s="223" t="str">
        <f t="shared" ca="1" si="212"/>
        <v>0.936913887501663-0.936913887501588i</v>
      </c>
      <c r="AP180" s="223" t="str">
        <f t="shared" ca="1" si="213"/>
        <v>-1.22413698668799-0.507054142088645i</v>
      </c>
      <c r="AQ180" s="223" t="str">
        <f t="shared" ca="1" si="214"/>
        <v>2.30495240502047E-14+1.3249963264805i</v>
      </c>
      <c r="AR180" s="223" t="str">
        <f t="shared" ca="1" si="215"/>
        <v>2.30495240502047E-14+1.3249963264805i</v>
      </c>
      <c r="AS180" s="223" t="str">
        <f t="shared" ca="1" si="216"/>
        <v>-0.936913887501602-0.936913887501649i</v>
      </c>
      <c r="AT180" s="223" t="str">
        <f t="shared" ca="1" si="217"/>
        <v>-0.507054142088748+1.22413698668795i</v>
      </c>
      <c r="AU180" s="223" t="str">
        <f t="shared" ca="1" si="218"/>
        <v>1.3249963264805-4.38266913301825E-14i</v>
      </c>
      <c r="AV180" s="223" t="str">
        <f t="shared" ca="1" si="219"/>
        <v>-0.507054142088717-1.22413698668797i</v>
      </c>
      <c r="AW180" s="223" t="str">
        <f t="shared" ca="1" si="220"/>
        <v>-0.936913887501628+0.936913887501624i</v>
      </c>
      <c r="AX180" s="223" t="str">
        <f t="shared" ca="1" si="221"/>
        <v>1.22413698668796+0.507054142088721i</v>
      </c>
      <c r="AY180" s="223" t="str">
        <f t="shared" ca="1" si="222"/>
        <v>5.77867882994796E-14-1.3249963264805i</v>
      </c>
      <c r="AZ180" s="223" t="str">
        <f t="shared" ca="1" si="223"/>
        <v>-1.22413698668796+0.507054142088735i</v>
      </c>
      <c r="BA180" s="223" t="str">
        <f t="shared" ca="1" si="224"/>
        <v>0.936913887501638+0.936913887501613i</v>
      </c>
      <c r="BB180" s="223" t="str">
        <f t="shared" ca="1" si="225"/>
        <v>0.507054142088701-1.22413698668797i</v>
      </c>
      <c r="BC180" s="223" t="str">
        <f t="shared" ca="1" si="226"/>
        <v>-1.3249963264805-3.70096210195018E-14i</v>
      </c>
      <c r="BD180" s="223" t="str">
        <f t="shared" ca="1" si="227"/>
        <v>0.507054142088633+1.224136986688i</v>
      </c>
      <c r="BE180" s="223" t="str">
        <f t="shared" ca="1" si="228"/>
        <v>0.936913887501598-0.936913887501653i</v>
      </c>
      <c r="BF180" s="223" t="str">
        <f t="shared" ca="1" si="229"/>
        <v>-1.22413698668798-0.507054142088682i</v>
      </c>
      <c r="BG180" s="223" t="str">
        <f t="shared" ca="1" si="230"/>
        <v>-1.6232453739524E-14+1.3249963264805i</v>
      </c>
      <c r="BH180" s="223" t="str">
        <f t="shared" ca="1" si="231"/>
        <v>1.22413698668799-0.507054142088652i</v>
      </c>
      <c r="BI180" s="223" t="str">
        <f t="shared" ca="1" si="232"/>
        <v>-0.936913887501575-0.936913887501677i</v>
      </c>
      <c r="BJ180" s="223" t="str">
        <f t="shared" ca="1" si="233"/>
        <v>-0.507054142088662+1.22413698668799i</v>
      </c>
      <c r="BK180" s="223" t="str">
        <f t="shared" ca="1" si="234"/>
        <v>1.3249963264805-4.54471354045382E-15i</v>
      </c>
      <c r="BL180" s="223" t="str">
        <f t="shared" ca="1" si="235"/>
        <v>-0.507054142088672-1.22413698668799i</v>
      </c>
      <c r="BM180" s="223" t="str">
        <f t="shared" ca="1" si="236"/>
        <v>-0.936913887501662+0.936913887501589i</v>
      </c>
      <c r="BN180" s="223" t="str">
        <f t="shared" ca="1" si="237"/>
        <v>1.22413698668815+0.507054142088278i</v>
      </c>
      <c r="BO180" s="223" t="str">
        <f t="shared" ca="1" si="238"/>
        <v>3.70094055349174E-13-1.3249963264805i</v>
      </c>
      <c r="BP180" s="223" t="str">
        <f t="shared" ca="1" si="239"/>
        <v>-1.22413698668793+0.507054142088812i</v>
      </c>
      <c r="BQ180" s="223" t="str">
        <f t="shared" ca="1" si="240"/>
        <v>0.93691388750207+0.936913887501181i</v>
      </c>
      <c r="BR180" s="223" t="str">
        <f t="shared" ca="1" si="241"/>
        <v>0.507054142088868-1.2241369866879i</v>
      </c>
      <c r="BS180" s="223" t="str">
        <f t="shared" ca="1" si="242"/>
        <v>-1.3249963264805+3.09709672213479E-13i</v>
      </c>
      <c r="BT180" s="223" t="str">
        <f t="shared" ca="1" si="243"/>
        <v>0.507054142088222+1.22413698668817i</v>
      </c>
      <c r="BU180" s="223" t="str">
        <f t="shared" ca="1" si="244"/>
        <v>0.936913887501633-0.936913887501618i</v>
      </c>
      <c r="BV180" s="223" t="str">
        <f t="shared" ca="1" si="245"/>
        <v>-1.22413698668816-0.50705414208824i</v>
      </c>
      <c r="BW180" s="223" t="str">
        <f t="shared" ca="1" si="246"/>
        <v>-3.28539720789219E-13+1.3249963264805i</v>
      </c>
      <c r="BX180" s="223" t="str">
        <f t="shared" ca="1" si="247"/>
        <v>1.22413698668791-0.50705414208885i</v>
      </c>
      <c r="BY180" s="223" t="str">
        <f t="shared" ca="1" si="248"/>
        <v>-0.936913887501168-0.936913887502083i</v>
      </c>
      <c r="BZ180" s="223" t="str">
        <f t="shared" ca="1" si="249"/>
        <v>-0.507054142088829+1.22413698668792i</v>
      </c>
      <c r="CA180" s="223" t="str">
        <f t="shared" ca="1" si="250"/>
        <v>1.3249963264805-3.51264006773436E-13i</v>
      </c>
      <c r="CB180" s="223" t="str">
        <f t="shared" ca="1" si="251"/>
        <v>-0.507054142088261-1.22413698668816i</v>
      </c>
      <c r="CC180" s="223" t="str">
        <f t="shared" ca="1" si="252"/>
        <v>-0.936913887501589+0.936913887501662i</v>
      </c>
      <c r="CD180" s="223" t="str">
        <f t="shared" ca="1" si="253"/>
        <v>1.22413698668819+0.507054142088184i</v>
      </c>
      <c r="CE180" s="223" t="str">
        <f t="shared" ca="1" si="254"/>
        <v>2.68156055935471E-13-1.3249963264805i</v>
      </c>
      <c r="CF180" s="223" t="str">
        <f t="shared" ca="1" si="255"/>
        <v>-1.22413698668789+0.507054142088906i</v>
      </c>
      <c r="CG180" s="223" t="str">
        <f t="shared" ca="1" si="256"/>
        <v>0.93691388750121+0.936913887502041i</v>
      </c>
      <c r="CH180" s="223" t="str">
        <f t="shared" ca="1" si="257"/>
        <v>0.507054142088774-1.22413698668794i</v>
      </c>
      <c r="CI180" s="223" t="str">
        <f t="shared" ca="1" si="258"/>
        <v>-1.3249963264805+4.11647671627182E-13i</v>
      </c>
      <c r="CJ180" s="223" t="str">
        <f t="shared" ca="1" si="259"/>
        <v>0.507054142088317+1.22413698668813i</v>
      </c>
      <c r="CK180" s="223" t="str">
        <f t="shared" ca="1" si="260"/>
        <v>0.93691388750156-0.936913887501691i</v>
      </c>
      <c r="CL180" s="223" t="str">
        <f t="shared" ca="1" si="261"/>
        <v>-1.2241369866882-0.507054142088146i</v>
      </c>
      <c r="CM180" s="223" t="str">
        <f t="shared" ca="1" si="262"/>
        <v>-2.26601721375516E-13+1.3249963264805i</v>
      </c>
      <c r="CN180" s="223" t="str">
        <f t="shared" ca="1" si="263"/>
        <v>1.22413698668787-0.507054142088945i</v>
      </c>
      <c r="CO180" s="223" t="str">
        <f t="shared" ca="1" si="264"/>
        <v>-0.936913887501239-0.936913887502012i</v>
      </c>
      <c r="CP180" s="223" t="str">
        <f t="shared" ca="1" si="265"/>
        <v>-0.507054142088735+1.22413698668796i</v>
      </c>
      <c r="CQ180" s="223" t="str">
        <f t="shared" ca="1" si="266"/>
        <v>1.3249963264805-4.53202006187137E-13i</v>
      </c>
      <c r="CR180" s="223" t="str">
        <f t="shared" ca="1" si="267"/>
        <v>-0.507054142088355-1.22413698668812i</v>
      </c>
      <c r="CS180" s="223" t="str">
        <f t="shared" ca="1" si="268"/>
        <v>-0.936913887501531+0.93691388750172i</v>
      </c>
      <c r="CT180" s="223" t="str">
        <f t="shared" ca="1" si="269"/>
        <v>1.22413698668822+0.507054142088107i</v>
      </c>
      <c r="CU180" s="223" t="str">
        <f t="shared" ca="1" si="270"/>
        <v>1.85047386815561E-13-1.3249963264805i</v>
      </c>
      <c r="CV180" s="223" t="str">
        <f t="shared" ca="1" si="271"/>
        <v>-1.22413698668786+0.507054142088983i</v>
      </c>
      <c r="CW180" s="223" t="str">
        <f t="shared" ca="1" si="272"/>
        <v>0.936913887501268+0.936913887501983i</v>
      </c>
      <c r="CX180" s="223" t="str">
        <f t="shared" ca="1" si="273"/>
        <v>0.507054142088697-1.22413698668797i</v>
      </c>
      <c r="CY180" s="223" t="str">
        <f t="shared" ca="1" si="274"/>
        <v>-1.3249963264805+4.94756340747092E-13i</v>
      </c>
      <c r="CZ180" s="223" t="str">
        <f t="shared" ca="1" si="275"/>
        <v>0.507054142088393+1.2241369866881i</v>
      </c>
      <c r="DA180" s="223" t="str">
        <f t="shared" ca="1" si="276"/>
        <v>0.936913887501502-0.93691388750175i</v>
      </c>
      <c r="DB180" s="223" t="str">
        <f t="shared" ca="1" si="277"/>
        <v>-1.22413698668773-0.507054142089286i</v>
      </c>
      <c r="DC180" s="223" t="str">
        <f t="shared" ca="1" si="278"/>
        <v>-1.43493052255605E-13+1.3249963264805i</v>
      </c>
      <c r="DD180" s="223" t="str">
        <f t="shared" ca="1" si="279"/>
        <v>1.22413698668784-0.507054142089021i</v>
      </c>
      <c r="DE180" s="223" t="str">
        <f t="shared" ca="1" si="280"/>
        <v>-0.936913887501299-0.936913887501952i</v>
      </c>
      <c r="DF180" s="223" t="str">
        <f t="shared" ca="1" si="281"/>
        <v>-0.507054142088658+1.22413698668799i</v>
      </c>
      <c r="DG180" s="223" t="str">
        <f t="shared" ca="1" si="282"/>
        <v>1.3249963264805-5.36310675307048E-13i</v>
      </c>
      <c r="DH180" s="223" t="str">
        <f t="shared" ca="1" si="283"/>
        <v>-0.507054142088432-1.22413698668808i</v>
      </c>
      <c r="DI180" s="223" t="str">
        <f t="shared" ca="1" si="284"/>
        <v>-0.936913887501473+0.936913887501779i</v>
      </c>
      <c r="DJ180" s="223" t="str">
        <f t="shared" ca="1" si="285"/>
        <v>1.22413698668775+0.507054142089248i</v>
      </c>
      <c r="DK180" s="223" t="str">
        <f t="shared" ca="1" si="286"/>
        <v>1.0193871769565E-13-1.3249963264805i</v>
      </c>
      <c r="DL180" s="223" t="str">
        <f t="shared" ca="1" si="287"/>
        <v>-1.22413698668782+0.50705414208906i</v>
      </c>
      <c r="DM180" s="223" t="str">
        <f t="shared" ca="1" si="288"/>
        <v>0.936913887501328+0.936913887501923i</v>
      </c>
      <c r="DN180" s="223" t="str">
        <f t="shared" ca="1" si="289"/>
        <v>0.50705414208862-1.22413698668801i</v>
      </c>
      <c r="DO180" s="223" t="str">
        <f t="shared" ca="1" si="290"/>
        <v>-1.3249963264805+5.77865009867004E-13i</v>
      </c>
      <c r="DP180" s="223" t="str">
        <f t="shared" ca="1" si="291"/>
        <v>0.50705414208847+1.22413698668807i</v>
      </c>
      <c r="DQ180" s="223" t="str">
        <f t="shared" ca="1" si="292"/>
        <v>0.936913887501442-0.936913887501809i</v>
      </c>
      <c r="DR180" s="223" t="str">
        <f t="shared" ca="1" si="293"/>
        <v>-1.22413698668776-0.50705414208921i</v>
      </c>
      <c r="DS180" s="223" t="str">
        <f t="shared" ca="1" si="294"/>
        <v>-6.03843831356941E-14+1.3249963264805i</v>
      </c>
      <c r="DT180" s="223" t="str">
        <f t="shared" ca="1" si="295"/>
        <v>1.22413698668781-0.507054142089098i</v>
      </c>
      <c r="DU180" s="223" t="str">
        <f t="shared" ca="1" si="296"/>
        <v>-0.936913887501357-0.936913887501894i</v>
      </c>
      <c r="DV180" s="223" t="str">
        <f t="shared" ca="1" si="297"/>
        <v>-0.507054142088582+1.22413698668802i</v>
      </c>
      <c r="DW180" s="223" t="str">
        <f t="shared" ca="1" si="298"/>
        <v>1.3249963264805-6.1941934442696E-13i</v>
      </c>
      <c r="DX180" s="223" t="str">
        <f t="shared" ca="1" si="299"/>
        <v>-0.507054142088509-1.22413698668805i</v>
      </c>
      <c r="DY180" s="223" t="str">
        <f t="shared" ca="1" si="300"/>
        <v>-0.936913887501413+0.936913887501838i</v>
      </c>
      <c r="DZ180" s="223" t="str">
        <f t="shared" ca="1" si="301"/>
        <v>1.22413698668778+0.507054142089171i</v>
      </c>
      <c r="EA180" s="223" t="str">
        <f t="shared" ca="1" si="302"/>
        <v>1.88300485757385E-14-1.3249963264805i</v>
      </c>
      <c r="EB180" s="223" t="str">
        <f t="shared" ca="1" si="303"/>
        <v>-1.22413698668779+0.507054142089137i</v>
      </c>
      <c r="EC180" s="223" t="str">
        <f t="shared" ca="1" si="304"/>
        <v>0.936913887501386+0.936913887501865i</v>
      </c>
      <c r="ED180" s="223" t="str">
        <f t="shared" ca="1" si="305"/>
        <v>0.507054142088543-1.22413698668804i</v>
      </c>
      <c r="EE180" s="223" t="str">
        <f t="shared" ca="1" si="306"/>
        <v>-1.3249963264805-6.57079441578436E-13i</v>
      </c>
      <c r="EF180" s="223" t="str">
        <f t="shared" ca="1" si="307"/>
        <v>0.507054142088547+1.22413698668804i</v>
      </c>
      <c r="EG180" s="223" t="str">
        <f t="shared" ca="1" si="308"/>
        <v>0.936913887501384-0.936913887501867i</v>
      </c>
      <c r="EH180" s="223" t="str">
        <f t="shared" ca="1" si="309"/>
        <v>-1.22413698668779-0.507054142089133i</v>
      </c>
      <c r="EI180" s="223" t="str">
        <f t="shared" ca="1" si="310"/>
        <v>2.2724285984217E-14+1.3249963264805i</v>
      </c>
      <c r="EJ180" s="223" t="str">
        <f t="shared" ca="1" si="311"/>
        <v>1.22413698668778-0.507054142089175i</v>
      </c>
      <c r="EK180" s="223" t="str">
        <f t="shared" ca="1" si="312"/>
        <v>-0.936913887501416-0.936913887501836i</v>
      </c>
      <c r="EL180" s="223" t="str">
        <f t="shared" ca="1" si="313"/>
        <v>-0.507054142088505+1.22413698668805i</v>
      </c>
      <c r="EM180" s="223" t="str">
        <f t="shared" ca="1" si="314"/>
        <v>1.3249963264805+6.15525107018481E-13i</v>
      </c>
      <c r="EN180" s="223"/>
      <c r="EO180" s="223"/>
      <c r="EP180" s="223"/>
    </row>
    <row r="181" spans="1:146" ht="15.75" thickBot="1">
      <c r="A181" s="257">
        <f t="shared" si="181"/>
        <v>1.582031250000001E-3</v>
      </c>
      <c r="B181" s="256">
        <v>81</v>
      </c>
      <c r="C181" s="230">
        <f t="shared" si="182"/>
        <v>16200</v>
      </c>
      <c r="D181" s="229">
        <f t="shared" si="315"/>
        <v>101787.60197630929</v>
      </c>
      <c r="E181" s="229" t="str">
        <f t="shared" si="316"/>
        <v>101787.601976309i</v>
      </c>
      <c r="F181" s="229" t="str">
        <f t="shared" si="183"/>
        <v>2.68780817113308-0.680188862144009i</v>
      </c>
      <c r="G181" s="229" t="str">
        <f t="shared" si="184"/>
        <v>-0.216680089362399+0.0996787417820314i</v>
      </c>
      <c r="H181" s="229" t="str">
        <f t="shared" si="180"/>
        <v>0.599674319476557+0.0644236669142872i</v>
      </c>
      <c r="I181" s="229" t="str">
        <f t="shared" si="317"/>
        <v>-0.357396594304548-0.140533178885457i</v>
      </c>
      <c r="J181" s="255" t="str">
        <f ca="1">IMPRODUCT(1/N_FFT2,CR100)</f>
        <v>-0.000435607090268355-0.00014221445878768i</v>
      </c>
      <c r="K181" s="254" t="str">
        <f t="shared" ca="1" si="318"/>
        <v>0.000135698640539916+0.000112044212372037i</v>
      </c>
      <c r="N181" s="246">
        <f t="shared" ca="1" si="185"/>
        <v>3.9924773435767142</v>
      </c>
      <c r="O181" s="223">
        <f t="shared" ca="1" si="186"/>
        <v>1.3254773435767144</v>
      </c>
      <c r="P181" s="223" t="str">
        <f t="shared" ca="1" si="187"/>
        <v>-0.53713818039487-1.21176431846183i</v>
      </c>
      <c r="Q181" s="223" t="str">
        <f t="shared" ca="1" si="188"/>
        <v>-0.890136179525783+0.982113929355667i</v>
      </c>
      <c r="R181" s="223" t="str">
        <f t="shared" ca="1" si="189"/>
        <v>1.25857809046369+0.415778039992447i</v>
      </c>
      <c r="S181" s="223" t="str">
        <f t="shared" ca="1" si="190"/>
        <v>-0.129919498789006-1.31909480787758i</v>
      </c>
      <c r="T181" s="223" t="str">
        <f t="shared" ca="1" si="191"/>
        <v>-1.15328059365543+0.653325386490494i</v>
      </c>
      <c r="U181" s="223" t="str">
        <f t="shared" ca="1" si="192"/>
        <v>1.06463338516774+0.789585931689177i</v>
      </c>
      <c r="V181" s="223" t="str">
        <f t="shared" ca="1" si="193"/>
        <v>0.290413729777541-1.2932710674456i</v>
      </c>
      <c r="W181" s="223" t="str">
        <f t="shared" ca="1" si="194"/>
        <v>-1.30000866808802+0.258587801783427i</v>
      </c>
      <c r="X181" s="223" t="str">
        <f t="shared" ca="1" si="195"/>
        <v>0.763220711970216+1.08369014628484i</v>
      </c>
      <c r="Y181" s="223" t="str">
        <f t="shared" ca="1" si="196"/>
        <v>0.681431539698742-1.1368998394929i</v>
      </c>
      <c r="Z181" s="223" t="str">
        <f t="shared" ca="1" si="197"/>
        <v>-1.31550913707415-0.162252576588493i</v>
      </c>
      <c r="AA181" s="223" t="str">
        <f t="shared" ca="1" si="198"/>
        <v>0.384765762888277+1.26840273416774i</v>
      </c>
      <c r="AB181" s="223" t="str">
        <f t="shared" ca="1" si="199"/>
        <v>1.00366317040019-0.86576580477484i</v>
      </c>
      <c r="AC181" s="223" t="str">
        <f t="shared" ca="1" si="200"/>
        <v>-1.19821732687107-0.566714589472632i</v>
      </c>
      <c r="AD181" s="223" t="str">
        <f t="shared" ca="1" si="201"/>
        <v>-0.0325288423906144+1.32507813458223i</v>
      </c>
      <c r="AE181" s="223" t="str">
        <f t="shared" ca="1" si="202"/>
        <v>1.22458138853793-0.507238219362152i</v>
      </c>
      <c r="AF181" s="223" t="str">
        <f t="shared" ca="1" si="203"/>
        <v>-0.95997309960365-0.913970369526576i</v>
      </c>
      <c r="AG181" s="223" t="str">
        <f t="shared" ca="1" si="204"/>
        <v>-0.446539867952318+1.24799532637919i</v>
      </c>
      <c r="AH181" s="223" t="str">
        <f t="shared" ca="1" si="205"/>
        <v>1.32188590529288-0.0975081623414287i</v>
      </c>
      <c r="AI181" s="223" t="str">
        <f t="shared" ca="1" si="206"/>
        <v>-0.624825694498833-1.16896665471229i</v>
      </c>
      <c r="AJ181" s="223" t="str">
        <f t="shared" ca="1" si="207"/>
        <v>-0.815475534367296+1.0449353287087i</v>
      </c>
      <c r="AK181" s="223" t="str">
        <f t="shared" ca="1" si="208"/>
        <v>1.28575444867069+0.322064723399978i</v>
      </c>
      <c r="AL181" s="223" t="str">
        <f t="shared" ca="1" si="209"/>
        <v>-0.226606110166867-1.30596319211922i</v>
      </c>
      <c r="AM181" s="223" t="str">
        <f t="shared" ca="1" si="210"/>
        <v>-1.10209413297953+0.736395756633134i</v>
      </c>
      <c r="AN181" s="223" t="str">
        <f t="shared" ca="1" si="211"/>
        <v>1.11983425937852+0.709127224027788i</v>
      </c>
      <c r="AO181" s="223" t="str">
        <f t="shared" ca="1" si="212"/>
        <v>0.194487919502799-1.31113105275661i</v>
      </c>
      <c r="AP181" s="223" t="str">
        <f t="shared" ca="1" si="213"/>
        <v>-1.27746333949334+0.353521717275905i</v>
      </c>
      <c r="AQ181" s="223" t="str">
        <f t="shared" ca="1" si="214"/>
        <v>0.840873925076083+1.02460784228032i</v>
      </c>
      <c r="AR181" s="223" t="str">
        <f t="shared" ca="1" si="215"/>
        <v>0.840873925076083+1.02460784228032i</v>
      </c>
      <c r="AS181" s="223" t="str">
        <f t="shared" ca="1" si="216"/>
        <v>-1.32388074806732-0.0650380906230362i</v>
      </c>
      <c r="AT181" s="223" t="str">
        <f t="shared" ca="1" si="217"/>
        <v>0.477032716992813+1.23666081657568i</v>
      </c>
      <c r="AU181" s="223" t="str">
        <f t="shared" ca="1" si="218"/>
        <v>0.937254017952237-0.937254017952215i</v>
      </c>
      <c r="AV181" s="223" t="str">
        <f t="shared" ca="1" si="219"/>
        <v>-1.23666081657567-0.477032716992852i</v>
      </c>
      <c r="AW181" s="223" t="str">
        <f t="shared" ca="1" si="220"/>
        <v>0.0650380906229944+1.32388074806732i</v>
      </c>
      <c r="AX181" s="223" t="str">
        <f t="shared" ca="1" si="221"/>
        <v>1.18394857396679-0.595949630872595i</v>
      </c>
      <c r="AY181" s="223" t="str">
        <f t="shared" ca="1" si="222"/>
        <v>-1.02460784228029-0.840873925076115i</v>
      </c>
      <c r="AZ181" s="223" t="str">
        <f t="shared" ca="1" si="223"/>
        <v>-0.35352171727581+1.27746333949337i</v>
      </c>
      <c r="BA181" s="223" t="str">
        <f t="shared" ca="1" si="224"/>
        <v>1.3111310527566-0.194487919502897i</v>
      </c>
      <c r="BB181" s="223" t="str">
        <f t="shared" ca="1" si="225"/>
        <v>-0.70912722402776-1.11983425937853i</v>
      </c>
      <c r="BC181" s="223" t="str">
        <f t="shared" ca="1" si="226"/>
        <v>-0.736395756633161+1.10209413297951i</v>
      </c>
      <c r="BD181" s="223" t="str">
        <f t="shared" ca="1" si="227"/>
        <v>1.30596319211921+0.226606110166899i</v>
      </c>
      <c r="BE181" s="223" t="str">
        <f t="shared" ca="1" si="228"/>
        <v>-0.322064723399947-1.2857544486707i</v>
      </c>
      <c r="BF181" s="223" t="str">
        <f t="shared" ca="1" si="229"/>
        <v>-1.04493532870871+0.815475534367277i</v>
      </c>
      <c r="BG181" s="223" t="str">
        <f t="shared" ca="1" si="230"/>
        <v>1.16896665471227+0.62482569449887i</v>
      </c>
      <c r="BH181" s="223" t="str">
        <f t="shared" ca="1" si="231"/>
        <v>0.0975081623414706-1.32188590529288i</v>
      </c>
      <c r="BI181" s="223" t="str">
        <f t="shared" ca="1" si="232"/>
        <v>-1.24799532637921+0.446539867952278i</v>
      </c>
      <c r="BJ181" s="223" t="str">
        <f t="shared" ca="1" si="233"/>
        <v>0.913970369526545+0.959973099603679i</v>
      </c>
      <c r="BK181" s="223" t="str">
        <f t="shared" ca="1" si="234"/>
        <v>0.507238219362064-1.22458138853797i</v>
      </c>
      <c r="BL181" s="223" t="str">
        <f t="shared" ca="1" si="235"/>
        <v>-1.32507813458222+0.032528842390709i</v>
      </c>
      <c r="BM181" s="223" t="str">
        <f t="shared" ca="1" si="236"/>
        <v>0.566714589472721+1.19821732687103i</v>
      </c>
      <c r="BN181" s="223" t="str">
        <f t="shared" ca="1" si="237"/>
        <v>0.865765804775163-1.00366317039991i</v>
      </c>
      <c r="BO181" s="223" t="str">
        <f t="shared" ca="1" si="238"/>
        <v>-1.26840273416769-0.384765762888435i</v>
      </c>
      <c r="BP181" s="223" t="str">
        <f t="shared" ca="1" si="239"/>
        <v>0.162252576588592+1.31550913707414i</v>
      </c>
      <c r="BQ181" s="223" t="str">
        <f t="shared" ca="1" si="240"/>
        <v>1.13689983949271-0.681431539699057i</v>
      </c>
      <c r="BR181" s="223" t="str">
        <f t="shared" ca="1" si="241"/>
        <v>-1.0836901462852-0.763220711969701i</v>
      </c>
      <c r="BS181" s="223" t="str">
        <f t="shared" ca="1" si="242"/>
        <v>-0.258587801783858+1.30000866808794i</v>
      </c>
      <c r="BT181" s="223" t="str">
        <f t="shared" ca="1" si="243"/>
        <v>1.29327106744564-0.290413729777369i</v>
      </c>
      <c r="BU181" s="223" t="str">
        <f t="shared" ca="1" si="244"/>
        <v>-0.789585931689248-1.06463338516769i</v>
      </c>
      <c r="BV181" s="223" t="str">
        <f t="shared" ca="1" si="245"/>
        <v>-0.653325386490126+1.15328059365564i</v>
      </c>
      <c r="BW181" s="223" t="str">
        <f t="shared" ca="1" si="246"/>
        <v>1.31909480787752+0.129919498789622i</v>
      </c>
      <c r="BX181" s="223" t="str">
        <f t="shared" ca="1" si="247"/>
        <v>-0.415778039992124-1.25857809046379i</v>
      </c>
      <c r="BY181" s="223" t="str">
        <f t="shared" ca="1" si="248"/>
        <v>-0.982113929355708+0.890136179525736i</v>
      </c>
      <c r="BZ181" s="223" t="str">
        <f t="shared" ca="1" si="249"/>
        <v>1.21176431846192+0.537138180394673i</v>
      </c>
      <c r="CA181" s="223" t="str">
        <f t="shared" ca="1" si="250"/>
        <v>-4.94936097224065E-13-1.32547734357671i</v>
      </c>
      <c r="CB181" s="223" t="str">
        <f t="shared" ca="1" si="251"/>
        <v>-1.21176431846205+0.537138180394372i</v>
      </c>
      <c r="CC181" s="223" t="str">
        <f t="shared" ca="1" si="252"/>
        <v>0.982113929355475+0.890136179525995i</v>
      </c>
      <c r="CD181" s="223" t="str">
        <f t="shared" ca="1" si="253"/>
        <v>0.415778039992436-1.25857809046369i</v>
      </c>
      <c r="CE181" s="223" t="str">
        <f t="shared" ca="1" si="254"/>
        <v>-1.31909480787756+0.129919498789276i</v>
      </c>
      <c r="CF181" s="223" t="str">
        <f t="shared" ca="1" si="255"/>
        <v>0.653325386490988+1.15328059365515i</v>
      </c>
      <c r="CG181" s="223" t="str">
        <f t="shared" ca="1" si="256"/>
        <v>0.789585931689528-1.06463338516748i</v>
      </c>
      <c r="CH181" s="223" t="str">
        <f t="shared" ca="1" si="257"/>
        <v>-1.29327106744557-0.290413729777689i</v>
      </c>
      <c r="CI181" s="223" t="str">
        <f t="shared" ca="1" si="258"/>
        <v>0.258587801783517+1.30000866808801i</v>
      </c>
      <c r="CJ181" s="223" t="str">
        <f t="shared" ca="1" si="259"/>
        <v>1.08369014628462-0.763220711970525i</v>
      </c>
      <c r="CK181" s="223" t="str">
        <f t="shared" ca="1" si="260"/>
        <v>-1.13689983949322-0.681431539698207i</v>
      </c>
      <c r="CL181" s="223" t="str">
        <f t="shared" ca="1" si="261"/>
        <v>-0.162252576588937+1.3155091370741i</v>
      </c>
      <c r="CM181" s="223" t="str">
        <f t="shared" ca="1" si="262"/>
        <v>1.26840273416778-0.38476576288812i</v>
      </c>
      <c r="CN181" s="223" t="str">
        <f t="shared" ca="1" si="263"/>
        <v>-0.865765804774901-1.00366317040014i</v>
      </c>
      <c r="CO181" s="223" t="str">
        <f t="shared" ca="1" si="264"/>
        <v>-0.566714589472304+1.19821732687122i</v>
      </c>
      <c r="CP181" s="223" t="str">
        <f t="shared" ca="1" si="265"/>
        <v>1.32507813458224+0.032528842390002i</v>
      </c>
      <c r="CQ181" s="223" t="str">
        <f t="shared" ca="1" si="266"/>
        <v>-0.507238219361761-1.2245813885381i</v>
      </c>
      <c r="CR181" s="223" t="str">
        <f t="shared" ca="1" si="267"/>
        <v>-0.913970369526606+0.959973099603621i</v>
      </c>
      <c r="CS181" s="223" t="str">
        <f t="shared" ca="1" si="268"/>
        <v>1.24799532637928+0.446539867952091i</v>
      </c>
      <c r="CT181" s="223" t="str">
        <f t="shared" ca="1" si="269"/>
        <v>-0.0975081623419129-1.32188590529285i</v>
      </c>
      <c r="CU181" s="223" t="str">
        <f t="shared" ca="1" si="270"/>
        <v>-1.16896665471255+0.624825694498346i</v>
      </c>
      <c r="CV181" s="223" t="str">
        <f t="shared" ca="1" si="271"/>
        <v>1.04493532870851+0.815475534367537i</v>
      </c>
      <c r="CW181" s="223" t="str">
        <f t="shared" ca="1" si="272"/>
        <v>0.322064723399992-1.28575444867069i</v>
      </c>
      <c r="CX181" s="223" t="str">
        <f t="shared" ca="1" si="273"/>
        <v>-1.30596319211918+0.226606110167095i</v>
      </c>
      <c r="CY181" s="223" t="str">
        <f t="shared" ca="1" si="274"/>
        <v>0.736395756633561+1.10209413297924i</v>
      </c>
      <c r="CZ181" s="223" t="str">
        <f t="shared" ca="1" si="275"/>
        <v>0.709127224028261-1.11983425937822i</v>
      </c>
      <c r="DA181" s="223" t="str">
        <f t="shared" ca="1" si="276"/>
        <v>-1.31113105275656-0.194487919503111i</v>
      </c>
      <c r="DB181" s="223" t="str">
        <f t="shared" ca="1" si="277"/>
        <v>0.353521717275874+1.27746333949335i</v>
      </c>
      <c r="DC181" s="223" t="str">
        <f t="shared" ca="1" si="278"/>
        <v>1.02460784228009-0.840873925076356i</v>
      </c>
      <c r="DD181" s="223" t="str">
        <f t="shared" ca="1" si="279"/>
        <v>-1.18394857396706-0.595949630872065i</v>
      </c>
      <c r="DE181" s="223" t="str">
        <f t="shared" ca="1" si="280"/>
        <v>-0.0650380906234732+1.3238807480673i</v>
      </c>
      <c r="DF181" s="223" t="str">
        <f t="shared" ca="1" si="281"/>
        <v>1.23666081657574-0.477032716992668i</v>
      </c>
      <c r="DG181" s="223" t="str">
        <f t="shared" ca="1" si="282"/>
        <v>-0.937254017952278-0.937254017952174i</v>
      </c>
      <c r="DH181" s="223" t="str">
        <f t="shared" ca="1" si="283"/>
        <v>-0.477032716992496+1.23666081657581i</v>
      </c>
      <c r="DI181" s="223" t="str">
        <f t="shared" ca="1" si="284"/>
        <v>1.32388074806729-0.0650380906236204i</v>
      </c>
      <c r="DJ181" s="223" t="str">
        <f t="shared" ca="1" si="285"/>
        <v>-0.595949630872196-1.18394857396699i</v>
      </c>
      <c r="DK181" s="223" t="str">
        <f t="shared" ca="1" si="286"/>
        <v>-0.840873925076242+1.02460784228018i</v>
      </c>
      <c r="DL181" s="223" t="str">
        <f t="shared" ca="1" si="287"/>
        <v>1.27746333949339+0.353521717275732i</v>
      </c>
      <c r="DM181" s="223" t="str">
        <f t="shared" ca="1" si="288"/>
        <v>-0.194487919503256-1.31113105275654i</v>
      </c>
      <c r="DN181" s="223" t="str">
        <f t="shared" ca="1" si="289"/>
        <v>-1.11983425937884+0.709127224027271i</v>
      </c>
      <c r="DO181" s="223" t="str">
        <f t="shared" ca="1" si="290"/>
        <v>1.10209413297935+0.736395756633407i</v>
      </c>
      <c r="DP181" s="223" t="str">
        <f t="shared" ca="1" si="291"/>
        <v>0.226606110166949-1.30596319211921i</v>
      </c>
      <c r="DQ181" s="223" t="str">
        <f t="shared" ca="1" si="292"/>
        <v>-1.28575444867065+0.322064723400171i</v>
      </c>
      <c r="DR181" s="223" t="str">
        <f t="shared" ca="1" si="293"/>
        <v>0.815475534367652+1.04493532870842i</v>
      </c>
      <c r="DS181" s="223" t="str">
        <f t="shared" ca="1" si="294"/>
        <v>0.624825694499347-1.16896665471201i</v>
      </c>
      <c r="DT181" s="223" t="str">
        <f t="shared" ca="1" si="295"/>
        <v>-1.32188590529286-0.0975081623417659i</v>
      </c>
      <c r="DU181" s="223" t="str">
        <f t="shared" ca="1" si="296"/>
        <v>0.446539867952266+1.24799532637921i</v>
      </c>
      <c r="DV181" s="223" t="str">
        <f t="shared" ca="1" si="297"/>
        <v>0.959973099603519-0.913970369526713i</v>
      </c>
      <c r="DW181" s="223" t="str">
        <f t="shared" ca="1" si="298"/>
        <v>-1.22458138853817-0.50723821936159i</v>
      </c>
      <c r="DX181" s="223" t="str">
        <f t="shared" ca="1" si="299"/>
        <v>0.0325288423901494+1.32507813458224i</v>
      </c>
      <c r="DY181" s="223" t="str">
        <f t="shared" ca="1" si="300"/>
        <v>1.19821732687116-0.566714589472437i</v>
      </c>
      <c r="DZ181" s="223" t="str">
        <f t="shared" ca="1" si="301"/>
        <v>-1.00366317040023-0.865765804774788i</v>
      </c>
      <c r="EA181" s="223" t="str">
        <f t="shared" ca="1" si="302"/>
        <v>-0.384765762887979+1.26840273416783i</v>
      </c>
      <c r="EB181" s="223" t="str">
        <f t="shared" ca="1" si="303"/>
        <v>1.31550913707408-0.162252576589083i</v>
      </c>
      <c r="EC181" s="223" t="str">
        <f t="shared" ca="1" si="304"/>
        <v>-0.681431539698335-1.13689983949315i</v>
      </c>
      <c r="ED181" s="223" t="str">
        <f t="shared" ca="1" si="305"/>
        <v>-0.763220711970374+1.08369014628473i</v>
      </c>
      <c r="EE181" s="223" t="str">
        <f t="shared" ca="1" si="306"/>
        <v>1.30000866808803+0.258587801783373i</v>
      </c>
      <c r="EF181" s="223" t="str">
        <f t="shared" ca="1" si="307"/>
        <v>-0.29041372977787-1.29327106744553i</v>
      </c>
      <c r="EG181" s="223" t="str">
        <f t="shared" ca="1" si="308"/>
        <v>-1.06463338516739+0.789585931689646i</v>
      </c>
      <c r="EH181" s="223" t="str">
        <f t="shared" ca="1" si="309"/>
        <v>1.15328059365525+0.653325386490826i</v>
      </c>
      <c r="EI181" s="223" t="str">
        <f t="shared" ca="1" si="310"/>
        <v>0.12991949878913-1.31909480787757i</v>
      </c>
      <c r="EJ181" s="223" t="str">
        <f t="shared" ca="1" si="311"/>
        <v>-1.25857809046363+0.415778039992612i</v>
      </c>
      <c r="EK181" s="223" t="str">
        <f t="shared" ca="1" si="312"/>
        <v>0.890136179526104+0.982113929355375i</v>
      </c>
      <c r="EL181" s="223" t="str">
        <f t="shared" ca="1" si="313"/>
        <v>0.537138180395443-1.21176431846158i</v>
      </c>
      <c r="EM181" s="223" t="str">
        <f t="shared" ca="1" si="314"/>
        <v>-1.32547734357671-3.28659422602109E-13i</v>
      </c>
      <c r="EN181" s="223"/>
      <c r="EO181" s="223"/>
      <c r="EP181" s="223"/>
    </row>
    <row r="182" spans="1:146" ht="15.75" thickBot="1">
      <c r="A182" s="257">
        <f t="shared" si="181"/>
        <v>1.601562500000001E-3</v>
      </c>
      <c r="B182" s="256">
        <v>82</v>
      </c>
      <c r="C182" s="230">
        <f t="shared" si="182"/>
        <v>16400</v>
      </c>
      <c r="D182" s="229">
        <f t="shared" si="315"/>
        <v>103044.23903774521</v>
      </c>
      <c r="E182" s="229" t="str">
        <f t="shared" si="316"/>
        <v>103044.239037745i</v>
      </c>
      <c r="F182" s="229" t="str">
        <f t="shared" si="183"/>
        <v>2.68413767880916-0.68689986600751i</v>
      </c>
      <c r="G182" s="229" t="str">
        <f t="shared" si="184"/>
        <v>-0.215939741169042+0.100649832657659i</v>
      </c>
      <c r="H182" s="229" t="str">
        <f t="shared" si="180"/>
        <v>0.60007390301356+0.0652821367293047i</v>
      </c>
      <c r="I182" s="229" t="str">
        <f t="shared" si="317"/>
        <v>-0.357833163487182-0.142359567924265i</v>
      </c>
      <c r="J182" s="255" t="str">
        <f ca="1">IMPRODUCT(1/N_FFT2,CS100)</f>
        <v>0.00491102512959754+1.09617633734914E-06i</v>
      </c>
      <c r="K182" s="254" t="str">
        <f t="shared" ca="1" si="318"/>
        <v>-0.00175717160689918-0.000699523663761247i</v>
      </c>
      <c r="N182" s="246">
        <f t="shared" ca="1" si="185"/>
        <v>3.9929032410318164</v>
      </c>
      <c r="O182" s="223">
        <f t="shared" ca="1" si="186"/>
        <v>1.3259032410318166</v>
      </c>
      <c r="P182" s="223" t="str">
        <f t="shared" ca="1" si="187"/>
        <v>-0.566896684098871-1.19860233361044i</v>
      </c>
      <c r="Q182" s="223" t="str">
        <f t="shared" ca="1" si="188"/>
        <v>-0.841144111561398+1.02493706546513i</v>
      </c>
      <c r="R182" s="223" t="str">
        <f t="shared" ca="1" si="189"/>
        <v>1.2861675825128+0.322168208040237i</v>
      </c>
      <c r="S182" s="223" t="str">
        <f t="shared" ca="1" si="190"/>
        <v>-0.25867089025512-1.30042638204294i</v>
      </c>
      <c r="T182" s="223" t="str">
        <f t="shared" ca="1" si="191"/>
        <v>-1.06497546921136+0.789839638506909i</v>
      </c>
      <c r="U182" s="223" t="str">
        <f t="shared" ca="1" si="192"/>
        <v>1.16934226273438+0.625026461169376i</v>
      </c>
      <c r="V182" s="223" t="str">
        <f t="shared" ca="1" si="193"/>
        <v>0.0650589884206554-1.32430613251029i</v>
      </c>
      <c r="W182" s="223" t="str">
        <f t="shared" ca="1" si="194"/>
        <v>-1.22497486647967+0.507401203262063i</v>
      </c>
      <c r="X182" s="223" t="str">
        <f t="shared" ca="1" si="195"/>
        <v>0.982429498554357+0.890422194775553i</v>
      </c>
      <c r="Y182" s="223" t="str">
        <f t="shared" ca="1" si="196"/>
        <v>0.384889394393582-1.26881029262141i</v>
      </c>
      <c r="Z182" s="223" t="str">
        <f t="shared" ca="1" si="197"/>
        <v>-1.31155234051484+0.194550411638534i</v>
      </c>
      <c r="AA182" s="223" t="str">
        <f t="shared" ca="1" si="198"/>
        <v>0.736632372581452+1.10244825377144i</v>
      </c>
      <c r="AB182" s="223" t="str">
        <f t="shared" ca="1" si="199"/>
        <v>0.681650494749139-1.13726514392508i</v>
      </c>
      <c r="AC182" s="223" t="str">
        <f t="shared" ca="1" si="200"/>
        <v>-1.31951865452003-0.129961244039579i</v>
      </c>
      <c r="AD182" s="223" t="str">
        <f t="shared" ca="1" si="201"/>
        <v>0.446683348483453+1.24839632760045i</v>
      </c>
      <c r="AE182" s="223" t="str">
        <f t="shared" ca="1" si="202"/>
        <v>0.937555172930802-0.937555172930835i</v>
      </c>
      <c r="AF182" s="223" t="str">
        <f t="shared" ca="1" si="203"/>
        <v>-1.24839632760042-0.44668334848353i</v>
      </c>
      <c r="AG182" s="223" t="str">
        <f t="shared" ca="1" si="204"/>
        <v>0.129961244039635+1.31951865452003i</v>
      </c>
      <c r="AH182" s="223" t="str">
        <f t="shared" ca="1" si="205"/>
        <v>1.13726514392505-0.681650494749182i</v>
      </c>
      <c r="AI182" s="223" t="str">
        <f t="shared" ca="1" si="206"/>
        <v>-1.1024482537714-0.736632372581518i</v>
      </c>
      <c r="AJ182" s="223" t="str">
        <f t="shared" ca="1" si="207"/>
        <v>-0.194550411638487+1.31155234051485i</v>
      </c>
      <c r="AK182" s="223" t="str">
        <f t="shared" ca="1" si="208"/>
        <v>1.26881029262143-0.384889394393505i</v>
      </c>
      <c r="AL182" s="223" t="str">
        <f t="shared" ca="1" si="209"/>
        <v>-0.890422194775594-0.982429498554318i</v>
      </c>
      <c r="AM182" s="223" t="str">
        <f t="shared" ca="1" si="210"/>
        <v>-0.507401203262021+1.22497486647969i</v>
      </c>
      <c r="AN182" s="223" t="str">
        <f t="shared" ca="1" si="211"/>
        <v>1.32430613251029-0.0650589884205744i</v>
      </c>
      <c r="AO182" s="223" t="str">
        <f t="shared" ca="1" si="212"/>
        <v>-0.625026461169422-1.16934226273436i</v>
      </c>
      <c r="AP182" s="223" t="str">
        <f t="shared" ca="1" si="213"/>
        <v>-0.789839638506977+1.06497546921131i</v>
      </c>
      <c r="AQ182" s="223" t="str">
        <f t="shared" ca="1" si="214"/>
        <v>1.30042638204294+0.258670890255146i</v>
      </c>
      <c r="AR182" s="223" t="str">
        <f t="shared" ca="1" si="215"/>
        <v>1.30042638204294+0.258670890255146i</v>
      </c>
      <c r="AS182" s="223" t="str">
        <f t="shared" ca="1" si="216"/>
        <v>-1.02493706546516+0.841144111561354i</v>
      </c>
      <c r="AT182" s="223" t="str">
        <f t="shared" ca="1" si="217"/>
        <v>1.19860233361044+0.566896684098871i</v>
      </c>
      <c r="AU182" s="223" t="str">
        <f t="shared" ca="1" si="218"/>
        <v>-4.6130745072814E-14-1.32590324103182i</v>
      </c>
      <c r="AV182" s="223" t="str">
        <f t="shared" ca="1" si="219"/>
        <v>-1.19860233361045+0.566896684098844i</v>
      </c>
      <c r="AW182" s="223" t="str">
        <f t="shared" ca="1" si="220"/>
        <v>1.02493706546514+0.841144111561378i</v>
      </c>
      <c r="AX182" s="223" t="str">
        <f t="shared" ca="1" si="221"/>
        <v>0.322168208040285-1.28616758251279i</v>
      </c>
      <c r="AY182" s="223" t="str">
        <f t="shared" ca="1" si="222"/>
        <v>-1.30042638204294+0.258670890255125i</v>
      </c>
      <c r="AZ182" s="223" t="str">
        <f t="shared" ca="1" si="223"/>
        <v>0.789839638506945+1.06497546921133i</v>
      </c>
      <c r="BA182" s="223" t="str">
        <f t="shared" ca="1" si="224"/>
        <v>0.625026461169449-1.16934226273434i</v>
      </c>
      <c r="BB182" s="223" t="str">
        <f t="shared" ca="1" si="225"/>
        <v>-1.32430613251029-0.0650589884206046i</v>
      </c>
      <c r="BC182" s="223" t="str">
        <f t="shared" ca="1" si="226"/>
        <v>0.507401203261993+1.2249748664797i</v>
      </c>
      <c r="BD182" s="223" t="str">
        <f t="shared" ca="1" si="227"/>
        <v>0.890422194775608-0.982429498554305i</v>
      </c>
      <c r="BE182" s="223" t="str">
        <f t="shared" ca="1" si="228"/>
        <v>-1.26881029262142-0.384889394393542i</v>
      </c>
      <c r="BF182" s="223" t="str">
        <f t="shared" ca="1" si="229"/>
        <v>0.194550411638449+1.31155234051485i</v>
      </c>
      <c r="BG182" s="223" t="str">
        <f t="shared" ca="1" si="230"/>
        <v>1.10244825377141-0.736632372581494i</v>
      </c>
      <c r="BH182" s="223" t="str">
        <f t="shared" ca="1" si="231"/>
        <v>-1.1372651439251-0.681650494749095i</v>
      </c>
      <c r="BI182" s="223" t="str">
        <f t="shared" ca="1" si="232"/>
        <v>-0.129961244039655+1.31951865452003i</v>
      </c>
      <c r="BJ182" s="223" t="str">
        <f t="shared" ca="1" si="233"/>
        <v>1.24839632760043-0.44668334848351i</v>
      </c>
      <c r="BK182" s="223" t="str">
        <f t="shared" ca="1" si="234"/>
        <v>-0.937555172930775-0.937555172930863i</v>
      </c>
      <c r="BL182" s="223" t="str">
        <f t="shared" ca="1" si="235"/>
        <v>-0.446683348483486+1.24839632760044i</v>
      </c>
      <c r="BM182" s="223" t="str">
        <f t="shared" ca="1" si="236"/>
        <v>1.31951865452004-0.12996124403955i</v>
      </c>
      <c r="BN182" s="223" t="str">
        <f t="shared" ca="1" si="237"/>
        <v>-0.681650494749116-1.13726514392509i</v>
      </c>
      <c r="BO182" s="223" t="str">
        <f t="shared" ca="1" si="238"/>
        <v>-0.736632372581473+1.10244825377143i</v>
      </c>
      <c r="BP182" s="223" t="str">
        <f t="shared" ca="1" si="239"/>
        <v>1.31155234051486+0.194550411638424i</v>
      </c>
      <c r="BQ182" s="223" t="str">
        <f t="shared" ca="1" si="240"/>
        <v>-0.384889394393675-1.26881029262138i</v>
      </c>
      <c r="BR182" s="223" t="str">
        <f t="shared" ca="1" si="241"/>
        <v>-0.982429498554199+0.890422194775725i</v>
      </c>
      <c r="BS182" s="223" t="str">
        <f t="shared" ca="1" si="242"/>
        <v>1.22497486647976+0.507401203261847i</v>
      </c>
      <c r="BT182" s="223" t="str">
        <f t="shared" ca="1" si="243"/>
        <v>-0.0650589884208934-1.32430613251028i</v>
      </c>
      <c r="BU182" s="223" t="str">
        <f t="shared" ca="1" si="244"/>
        <v>-1.1693422627342+0.625026461169705i</v>
      </c>
      <c r="BV182" s="223" t="str">
        <f t="shared" ca="1" si="245"/>
        <v>1.06497546921158+0.789839638506607i</v>
      </c>
      <c r="BW182" s="223" t="str">
        <f t="shared" ca="1" si="246"/>
        <v>0.258670890254713-1.30042638204302i</v>
      </c>
      <c r="BX182" s="223" t="str">
        <f t="shared" ca="1" si="247"/>
        <v>-1.28616758251269+0.322168208040693i</v>
      </c>
      <c r="BY182" s="223" t="str">
        <f t="shared" ca="1" si="248"/>
        <v>0.841144111561805+1.02493706546479i</v>
      </c>
      <c r="BZ182" s="223" t="str">
        <f t="shared" ca="1" si="249"/>
        <v>0.566896684098344-1.19860233361068i</v>
      </c>
      <c r="CA182" s="223" t="str">
        <f t="shared" ca="1" si="250"/>
        <v>-1.32590324103182+6.19843603237749E-13i</v>
      </c>
      <c r="CB182" s="223" t="str">
        <f t="shared" ca="1" si="251"/>
        <v>0.56689668409829+1.19860233361071i</v>
      </c>
      <c r="CC182" s="223" t="str">
        <f t="shared" ca="1" si="252"/>
        <v>0.841144111561853-1.02493706546475i</v>
      </c>
      <c r="CD182" s="223" t="str">
        <f t="shared" ca="1" si="253"/>
        <v>-1.28616758251267-0.322168208040751i</v>
      </c>
      <c r="CE182" s="223" t="str">
        <f t="shared" ca="1" si="254"/>
        <v>0.258670890254653+1.30042638204304i</v>
      </c>
      <c r="CF182" s="223" t="str">
        <f t="shared" ca="1" si="255"/>
        <v>1.06497546921161-0.789839638506574i</v>
      </c>
      <c r="CG182" s="223" t="str">
        <f t="shared" ca="1" si="256"/>
        <v>-1.16934226273419-0.62502646116974i</v>
      </c>
      <c r="CH182" s="223" t="str">
        <f t="shared" ca="1" si="257"/>
        <v>-0.0650589884209349+1.32430613251027i</v>
      </c>
      <c r="CI182" s="223" t="str">
        <f t="shared" ca="1" si="258"/>
        <v>1.22497486647979-0.507401203261774i</v>
      </c>
      <c r="CJ182" s="223" t="str">
        <f t="shared" ca="1" si="259"/>
        <v>-0.982429498554146-0.890422194775783i</v>
      </c>
      <c r="CK182" s="223" t="str">
        <f t="shared" ca="1" si="260"/>
        <v>-0.38488939439375+1.26881029262135i</v>
      </c>
      <c r="CL182" s="223" t="str">
        <f t="shared" ca="1" si="261"/>
        <v>1.31155234051486-0.194550411638364i</v>
      </c>
      <c r="CM182" s="223" t="str">
        <f t="shared" ca="1" si="262"/>
        <v>-0.736632372581423-1.10244825377146i</v>
      </c>
      <c r="CN182" s="223" t="str">
        <f t="shared" ca="1" si="263"/>
        <v>-0.681650494749169+1.13726514392506i</v>
      </c>
      <c r="CO182" s="223" t="str">
        <f t="shared" ca="1" si="264"/>
        <v>1.31951865452003+0.12996124403961i</v>
      </c>
      <c r="CP182" s="223" t="str">
        <f t="shared" ca="1" si="265"/>
        <v>-0.446683348483554-1.24839632760041i</v>
      </c>
      <c r="CQ182" s="223" t="str">
        <f t="shared" ca="1" si="266"/>
        <v>-0.937555172930724+0.937555172930914i</v>
      </c>
      <c r="CR182" s="223" t="str">
        <f t="shared" ca="1" si="267"/>
        <v>1.2483963276005+0.4466833484833i</v>
      </c>
      <c r="CS182" s="223" t="str">
        <f t="shared" ca="1" si="268"/>
        <v>-0.129961244039877-1.31951865452i</v>
      </c>
      <c r="CT182" s="223" t="str">
        <f t="shared" ca="1" si="269"/>
        <v>-1.13726514392492+0.681650494749398i</v>
      </c>
      <c r="CU182" s="223" t="str">
        <f t="shared" ca="1" si="270"/>
        <v>1.10244825377161+0.7366323725812i</v>
      </c>
      <c r="CV182" s="223" t="str">
        <f t="shared" ca="1" si="271"/>
        <v>0.194550411638136-1.3115523405149i</v>
      </c>
      <c r="CW182" s="223" t="str">
        <f t="shared" ca="1" si="272"/>
        <v>-1.26881029262129+0.384889394393972i</v>
      </c>
      <c r="CX182" s="223" t="str">
        <f t="shared" ca="1" si="273"/>
        <v>0.890422194775955+0.982429498553991i</v>
      </c>
      <c r="CY182" s="223" t="str">
        <f t="shared" ca="1" si="274"/>
        <v>0.507401203261561-1.22497486647988i</v>
      </c>
      <c r="CZ182" s="223" t="str">
        <f t="shared" ca="1" si="275"/>
        <v>-1.32430613251026+0.0650589884212028i</v>
      </c>
      <c r="DA182" s="223" t="str">
        <f t="shared" ca="1" si="276"/>
        <v>0.625026461169978+1.16934226273406i</v>
      </c>
      <c r="DB182" s="223" t="str">
        <f t="shared" ca="1" si="277"/>
        <v>0.789839638507417-1.06497546921098i</v>
      </c>
      <c r="DC182" s="223" t="str">
        <f t="shared" ca="1" si="278"/>
        <v>-1.30042638204283-0.258670890255683i</v>
      </c>
      <c r="DD182" s="223" t="str">
        <f t="shared" ca="1" si="279"/>
        <v>0.322168208039732+1.28616758251293i</v>
      </c>
      <c r="DE182" s="223" t="str">
        <f t="shared" ca="1" si="280"/>
        <v>1.02493706546544-0.841144111561011i</v>
      </c>
      <c r="DF182" s="223" t="str">
        <f t="shared" ca="1" si="281"/>
        <v>-1.19860233361024-0.566896684099274i</v>
      </c>
      <c r="DG182" s="223" t="str">
        <f t="shared" ca="1" si="282"/>
        <v>-3.89189877873679E-13+1.32590324103182i</v>
      </c>
      <c r="DH182" s="223" t="str">
        <f t="shared" ca="1" si="283"/>
        <v>1.19860233361058-0.56689668409857i</v>
      </c>
      <c r="DI182" s="223" t="str">
        <f t="shared" ca="1" si="284"/>
        <v>-1.02493706546495-0.841144111561613i</v>
      </c>
      <c r="DJ182" s="223" t="str">
        <f t="shared" ca="1" si="285"/>
        <v>-0.32216820804045+1.28616758251275i</v>
      </c>
      <c r="DK182" s="223" t="str">
        <f t="shared" ca="1" si="286"/>
        <v>1.30042638204298-0.258670890254956i</v>
      </c>
      <c r="DL182" s="223" t="str">
        <f t="shared" ca="1" si="287"/>
        <v>-0.789839638506822-1.06497546921142i</v>
      </c>
      <c r="DM182" s="223" t="str">
        <f t="shared" ca="1" si="288"/>
        <v>-0.625026461169467+1.16934226273433i</v>
      </c>
      <c r="DN182" s="223" t="str">
        <f t="shared" ca="1" si="289"/>
        <v>1.32430613251029+0.0650589884206253i</v>
      </c>
      <c r="DO182" s="223" t="str">
        <f t="shared" ca="1" si="290"/>
        <v>-0.507401203262095-1.22497486647966i</v>
      </c>
      <c r="DP182" s="223" t="str">
        <f t="shared" ca="1" si="291"/>
        <v>-0.890422194775526+0.982429498554379i</v>
      </c>
      <c r="DQ182" s="223" t="str">
        <f t="shared" ca="1" si="292"/>
        <v>1.26881029262146+0.384889394393417i</v>
      </c>
      <c r="DR182" s="223" t="str">
        <f t="shared" ca="1" si="293"/>
        <v>-0.19455041163867-1.31155234051482i</v>
      </c>
      <c r="DS182" s="223" t="str">
        <f t="shared" ca="1" si="294"/>
        <v>-1.10244825377129+0.73663237258168i</v>
      </c>
      <c r="DT182" s="223" t="str">
        <f t="shared" ca="1" si="295"/>
        <v>1.13726514392522+0.681650494748903i</v>
      </c>
      <c r="DU182" s="223" t="str">
        <f t="shared" ca="1" si="296"/>
        <v>0.129961244039301-1.31951865452006i</v>
      </c>
      <c r="DV182" s="223" t="str">
        <f t="shared" ca="1" si="297"/>
        <v>-1.24839632760031+0.446683348483845i</v>
      </c>
      <c r="DW182" s="223" t="str">
        <f t="shared" ca="1" si="298"/>
        <v>0.937555172931133+0.937555172930505i</v>
      </c>
      <c r="DX182" s="223" t="str">
        <f t="shared" ca="1" si="299"/>
        <v>0.446683348483009-1.24839632760061i</v>
      </c>
      <c r="DY182" s="223" t="str">
        <f t="shared" ca="1" si="300"/>
        <v>-1.31951865451997+0.129961244040185i</v>
      </c>
      <c r="DZ182" s="223" t="str">
        <f t="shared" ca="1" si="301"/>
        <v>0.681650494749665+1.13726514392476i</v>
      </c>
      <c r="EA182" s="223" t="str">
        <f t="shared" ca="1" si="302"/>
        <v>0.73663237258207-1.10244825377103i</v>
      </c>
      <c r="EB182" s="223" t="str">
        <f t="shared" ca="1" si="303"/>
        <v>-1.31155234051475-0.194550411639134i</v>
      </c>
      <c r="EC182" s="223" t="str">
        <f t="shared" ca="1" si="304"/>
        <v>0.384889394393006+1.26881029262158i</v>
      </c>
      <c r="ED182" s="223" t="str">
        <f t="shared" ca="1" si="305"/>
        <v>0.982429498554669-0.890422194775207i</v>
      </c>
      <c r="EE182" s="223" t="str">
        <f t="shared" ca="1" si="306"/>
        <v>-1.22497486647949-0.507401203262493i</v>
      </c>
      <c r="EF182" s="223" t="str">
        <f t="shared" ca="1" si="307"/>
        <v>0.0650589884201952+1.32430613251031i</v>
      </c>
      <c r="EG182" s="223" t="str">
        <f t="shared" ca="1" si="308"/>
        <v>1.16934226273453-0.625026461169088i</v>
      </c>
      <c r="EH182" s="223" t="str">
        <f t="shared" ca="1" si="309"/>
        <v>-1.06497546921117-0.789839638507168i</v>
      </c>
      <c r="EI182" s="223" t="str">
        <f t="shared" ca="1" si="310"/>
        <v>-0.258670890255379+1.30042638204289i</v>
      </c>
      <c r="EJ182" s="223" t="str">
        <f t="shared" ca="1" si="311"/>
        <v>1.28616758251285-0.322168208040033i</v>
      </c>
      <c r="EK182" s="223" t="str">
        <f t="shared" ca="1" si="312"/>
        <v>-0.84114411156128-1.02493706546522i</v>
      </c>
      <c r="EL182" s="223" t="str">
        <f t="shared" ca="1" si="313"/>
        <v>-0.56689668409896+1.19860233361039i</v>
      </c>
      <c r="EM182" s="223" t="str">
        <f t="shared" ca="1" si="314"/>
        <v>1.32590324103182+4.15836396053673E-14i</v>
      </c>
      <c r="EN182" s="223"/>
      <c r="EO182" s="223"/>
      <c r="EP182" s="223"/>
    </row>
    <row r="183" spans="1:146" ht="15.75" thickBot="1">
      <c r="A183" s="257">
        <f t="shared" si="181"/>
        <v>1.621093750000001E-3</v>
      </c>
      <c r="B183" s="256">
        <v>83</v>
      </c>
      <c r="C183" s="230">
        <f t="shared" si="182"/>
        <v>16600</v>
      </c>
      <c r="D183" s="229">
        <f t="shared" si="315"/>
        <v>104300.87609918113</v>
      </c>
      <c r="E183" s="229" t="str">
        <f t="shared" si="316"/>
        <v>104300.876099181i</v>
      </c>
      <c r="F183" s="229" t="str">
        <f t="shared" si="183"/>
        <v>2.68043269876449-0.693589964351521i</v>
      </c>
      <c r="G183" s="229" t="str">
        <f t="shared" si="184"/>
        <v>-0.215193106391637+0.101614080505863i</v>
      </c>
      <c r="H183" s="229" t="str">
        <f t="shared" si="180"/>
        <v>0.600477357877239+0.0661353490082835i</v>
      </c>
      <c r="I183" s="229" t="str">
        <f t="shared" si="317"/>
        <v>-0.358277081700284-0.144187388665404i</v>
      </c>
      <c r="J183" s="255" t="str">
        <f ca="1">IMPRODUCT(1/N_FFT2,CT100)</f>
        <v>0.0105178992475075+0.000142214887378375i</v>
      </c>
      <c r="K183" s="254" t="str">
        <f t="shared" ca="1" si="318"/>
        <v>-0.00374781665477417-0.00156750076156818i</v>
      </c>
      <c r="N183" s="246">
        <f t="shared" ca="1" si="185"/>
        <v>3.9932826934105017</v>
      </c>
      <c r="O183" s="223">
        <f t="shared" ca="1" si="186"/>
        <v>1.3262826934105019</v>
      </c>
      <c r="P183" s="223" t="str">
        <f t="shared" ca="1" si="187"/>
        <v>-0.596311725282187-1.1846679320093i</v>
      </c>
      <c r="Q183" s="223" t="str">
        <f t="shared" ca="1" si="188"/>
        <v>-0.790065678024991+1.06528024821975i</v>
      </c>
      <c r="R183" s="223" t="str">
        <f t="shared" ca="1" si="189"/>
        <v>1.30675668530475+0.226743794295565i</v>
      </c>
      <c r="S183" s="223" t="str">
        <f t="shared" ca="1" si="190"/>
        <v>-0.384999543604851-1.26917340590806i</v>
      </c>
      <c r="T183" s="223" t="str">
        <f t="shared" ca="1" si="191"/>
        <v>-0.960556371871532+0.914525690889663i</v>
      </c>
      <c r="U183" s="223" t="str">
        <f t="shared" ca="1" si="192"/>
        <v>1.24875359873562+0.446811182139688i</v>
      </c>
      <c r="V183" s="223" t="str">
        <f t="shared" ca="1" si="193"/>
        <v>-0.162351160005386-1.31630843030238i</v>
      </c>
      <c r="W183" s="223" t="str">
        <f t="shared" ca="1" si="194"/>
        <v>-1.10276375689357+0.73684318502799i</v>
      </c>
      <c r="X183" s="223" t="str">
        <f t="shared" ca="1" si="195"/>
        <v>1.15398131806911+0.653722341967667i</v>
      </c>
      <c r="Y183" s="223" t="str">
        <f t="shared" ca="1" si="196"/>
        <v>0.0650776072663769-1.32468512782197i</v>
      </c>
      <c r="Z183" s="223" t="str">
        <f t="shared" ca="1" si="197"/>
        <v>-1.21250057713666+0.537464541419693i</v>
      </c>
      <c r="AA183" s="223" t="str">
        <f t="shared" ca="1" si="198"/>
        <v>1.02523038612042+0.84138483360207i</v>
      </c>
      <c r="AB183" s="223" t="str">
        <f t="shared" ca="1" si="199"/>
        <v>0.290590182924849-1.29405684899386i</v>
      </c>
      <c r="AC183" s="223" t="str">
        <f t="shared" ca="1" si="200"/>
        <v>-1.28653566317924+0.322260407447414i</v>
      </c>
      <c r="AD183" s="223" t="str">
        <f t="shared" ca="1" si="201"/>
        <v>0.866291837415355+1.00427298841886i</v>
      </c>
      <c r="AE183" s="223" t="str">
        <f t="shared" ca="1" si="202"/>
        <v>0.507546413400754-1.2253254347659i</v>
      </c>
      <c r="AF183" s="223" t="str">
        <f t="shared" ca="1" si="203"/>
        <v>-1.32268907299641+0.0975674075504824i</v>
      </c>
      <c r="AG183" s="223" t="str">
        <f t="shared" ca="1" si="204"/>
        <v>0.681845572258353+1.13759061108638i</v>
      </c>
      <c r="AH183" s="223" t="str">
        <f t="shared" ca="1" si="205"/>
        <v>0.70955808427207-1.12051466205685i</v>
      </c>
      <c r="AI183" s="223" t="str">
        <f t="shared" ca="1" si="206"/>
        <v>-1.31989627973179-0.129998436876724i</v>
      </c>
      <c r="AJ183" s="223" t="str">
        <f t="shared" ca="1" si="207"/>
        <v>0.477322558400739+1.23741220217112i</v>
      </c>
      <c r="AK183" s="223" t="str">
        <f t="shared" ca="1" si="208"/>
        <v>0.890677019418438-0.982710654221324i</v>
      </c>
      <c r="AL183" s="223" t="str">
        <f t="shared" ca="1" si="209"/>
        <v>-1.27823951638774-0.353736514350784i</v>
      </c>
      <c r="AM183" s="223" t="str">
        <f t="shared" ca="1" si="210"/>
        <v>0.258744917741932+1.30079854335056i</v>
      </c>
      <c r="AN183" s="223" t="str">
        <f t="shared" ca="1" si="211"/>
        <v>1.04557022337315-0.815971011026512i</v>
      </c>
      <c r="AO183" s="223" t="str">
        <f t="shared" ca="1" si="212"/>
        <v>-1.198945354498-0.567058920896121i</v>
      </c>
      <c r="AP183" s="223" t="str">
        <f t="shared" ca="1" si="213"/>
        <v>0.032548606665035+1.3258832418597i</v>
      </c>
      <c r="AQ183" s="223" t="str">
        <f t="shared" ca="1" si="214"/>
        <v>1.16967690985592-0.625205333782522i</v>
      </c>
      <c r="AR183" s="223" t="str">
        <f t="shared" ca="1" si="215"/>
        <v>1.16967690985592-0.625205333782522i</v>
      </c>
      <c r="AS183" s="223" t="str">
        <f t="shared" ca="1" si="216"/>
        <v>-0.194606088866121+1.31192768589448i</v>
      </c>
      <c r="AT183" s="223" t="str">
        <f t="shared" ca="1" si="217"/>
        <v>1.2593427928261-0.416030663529965i</v>
      </c>
      <c r="AU183" s="223" t="str">
        <f t="shared" ca="1" si="218"/>
        <v>-0.937823486280915-0.937823486280935i</v>
      </c>
      <c r="AV183" s="223" t="str">
        <f t="shared" ca="1" si="219"/>
        <v>-0.416030663529983+1.25934279282609i</v>
      </c>
      <c r="AW183" s="223" t="str">
        <f t="shared" ca="1" si="220"/>
        <v>1.31192768589448-0.194606088866102i</v>
      </c>
      <c r="AX183" s="223" t="str">
        <f t="shared" ca="1" si="221"/>
        <v>-0.763684439001481-1.08434858807821i</v>
      </c>
      <c r="AY183" s="223" t="str">
        <f t="shared" ca="1" si="222"/>
        <v>-0.625205333782546+1.16967690985591i</v>
      </c>
      <c r="AZ183" s="223" t="str">
        <f t="shared" ca="1" si="223"/>
        <v>1.3258832418597+0.0325486066649215i</v>
      </c>
      <c r="BA183" s="223" t="str">
        <f t="shared" ca="1" si="224"/>
        <v>-0.567058920896088-1.19894535449802i</v>
      </c>
      <c r="BB183" s="223" t="str">
        <f t="shared" ca="1" si="225"/>
        <v>-0.815971011026534+1.04557022337314i</v>
      </c>
      <c r="BC183" s="223" t="str">
        <f t="shared" ca="1" si="226"/>
        <v>1.30079854335058+0.258744917741821i</v>
      </c>
      <c r="BD183" s="223" t="str">
        <f t="shared" ca="1" si="227"/>
        <v>-0.353736514350767-1.27823951638775i</v>
      </c>
      <c r="BE183" s="223" t="str">
        <f t="shared" ca="1" si="228"/>
        <v>-0.982710654221344+0.890677019418417i</v>
      </c>
      <c r="BF183" s="223" t="str">
        <f t="shared" ca="1" si="229"/>
        <v>1.23741220217116+0.477322558400642i</v>
      </c>
      <c r="BG183" s="223" t="str">
        <f t="shared" ca="1" si="230"/>
        <v>-0.129998436876705-1.31989627973179i</v>
      </c>
      <c r="BH183" s="223" t="str">
        <f t="shared" ca="1" si="231"/>
        <v>-1.12051466205687+0.709558084272038i</v>
      </c>
      <c r="BI183" s="223" t="str">
        <f t="shared" ca="1" si="232"/>
        <v>1.13759061108637+0.681845572258378i</v>
      </c>
      <c r="BJ183" s="223" t="str">
        <f t="shared" ca="1" si="233"/>
        <v>0.0975674075505104-1.3226890729964i</v>
      </c>
      <c r="BK183" s="223" t="str">
        <f t="shared" ca="1" si="234"/>
        <v>-1.22532543476591+0.507546413400737i</v>
      </c>
      <c r="BL183" s="223" t="str">
        <f t="shared" ca="1" si="235"/>
        <v>1.00427298841884+0.86629183741538i</v>
      </c>
      <c r="BM183" s="223" t="str">
        <f t="shared" ca="1" si="236"/>
        <v>0.322260407446929-1.28653566317936i</v>
      </c>
      <c r="BN183" s="223" t="str">
        <f t="shared" ca="1" si="237"/>
        <v>-1.29405684899378+0.290590182925213i</v>
      </c>
      <c r="BO183" s="223" t="str">
        <f t="shared" ca="1" si="238"/>
        <v>0.841384833602264+1.02523038612026i</v>
      </c>
      <c r="BP183" s="223" t="str">
        <f t="shared" ca="1" si="239"/>
        <v>0.537464541419719-1.21250057713665i</v>
      </c>
      <c r="BQ183" s="223" t="str">
        <f t="shared" ca="1" si="240"/>
        <v>-1.32468512782197+0.065077607266222i</v>
      </c>
      <c r="BR183" s="223" t="str">
        <f t="shared" ca="1" si="241"/>
        <v>0.653722341967421+1.15398131806925i</v>
      </c>
      <c r="BS183" s="223" t="str">
        <f t="shared" ca="1" si="242"/>
        <v>0.736843185028346-1.10276375689333i</v>
      </c>
      <c r="BT183" s="223" t="str">
        <f t="shared" ca="1" si="243"/>
        <v>-1.3163084303023-0.16235116000607i</v>
      </c>
      <c r="BU183" s="223" t="str">
        <f t="shared" ca="1" si="244"/>
        <v>0.446811182140166+1.24875359873544i</v>
      </c>
      <c r="BV183" s="223" t="str">
        <f t="shared" ca="1" si="245"/>
        <v>0.914525690889387-0.960556371871794i</v>
      </c>
      <c r="BW183" s="223" t="str">
        <f t="shared" ca="1" si="246"/>
        <v>-1.2691734059081-0.384999543604716i</v>
      </c>
      <c r="BX183" s="223" t="str">
        <f t="shared" ca="1" si="247"/>
        <v>0.226743794295528+1.30675668530476i</v>
      </c>
      <c r="BY183" s="223" t="str">
        <f t="shared" ca="1" si="248"/>
        <v>1.06528024821987-0.790065678024826i</v>
      </c>
      <c r="BZ183" s="223" t="str">
        <f t="shared" ca="1" si="249"/>
        <v>-1.18466793200914-0.596311725282518i</v>
      </c>
      <c r="CA183" s="223" t="str">
        <f t="shared" ca="1" si="250"/>
        <v>-5.55679967435684E-13+1.3262826934105i</v>
      </c>
      <c r="CB183" s="223" t="str">
        <f t="shared" ca="1" si="251"/>
        <v>1.18466793200903-0.596311725282737i</v>
      </c>
      <c r="CC183" s="223" t="str">
        <f t="shared" ca="1" si="252"/>
        <v>-1.06528024822-0.790065678024645i</v>
      </c>
      <c r="CD183" s="223" t="str">
        <f t="shared" ca="1" si="253"/>
        <v>-0.226743794295323+1.30675668530479i</v>
      </c>
      <c r="CE183" s="223" t="str">
        <f t="shared" ca="1" si="254"/>
        <v>1.26917340590804-0.384999543604934i</v>
      </c>
      <c r="CF183" s="223" t="str">
        <f t="shared" ca="1" si="255"/>
        <v>-0.914525690889552-0.960556371871637i</v>
      </c>
      <c r="CG183" s="223" t="str">
        <f t="shared" ca="1" si="256"/>
        <v>-0.446811182139971+1.24875359873551i</v>
      </c>
      <c r="CH183" s="223" t="str">
        <f t="shared" ca="1" si="257"/>
        <v>1.31630843030243-0.162351160004985i</v>
      </c>
      <c r="CI183" s="223" t="str">
        <f t="shared" ca="1" si="258"/>
        <v>-0.736843185027422-1.10276375689395i</v>
      </c>
      <c r="CJ183" s="223" t="str">
        <f t="shared" ca="1" si="259"/>
        <v>-0.65372234196724+1.15398131806935i</v>
      </c>
      <c r="CK183" s="223" t="str">
        <f t="shared" ca="1" si="260"/>
        <v>1.32468512782198+0.0650776072659955i</v>
      </c>
      <c r="CL183" s="223" t="str">
        <f t="shared" ca="1" si="261"/>
        <v>-0.53746454141991-1.21250057713656i</v>
      </c>
      <c r="CM183" s="223" t="str">
        <f t="shared" ca="1" si="262"/>
        <v>-0.841384833602102+1.0252303861204i</v>
      </c>
      <c r="CN183" s="223" t="str">
        <f t="shared" ca="1" si="263"/>
        <v>1.29405684899383+0.290590182924993i</v>
      </c>
      <c r="CO183" s="223" t="str">
        <f t="shared" ca="1" si="264"/>
        <v>-0.322260407447131-1.28653566317931i</v>
      </c>
      <c r="CP183" s="223" t="str">
        <f t="shared" ca="1" si="265"/>
        <v>-1.00427298841923+0.866291837414924i</v>
      </c>
      <c r="CQ183" s="223" t="str">
        <f t="shared" ca="1" si="266"/>
        <v>1.22532543476615+0.507546413400161i</v>
      </c>
      <c r="CR183" s="223" t="str">
        <f t="shared" ca="1" si="267"/>
        <v>-0.0975674075509808-1.32268907299637i</v>
      </c>
      <c r="CS183" s="223" t="str">
        <f t="shared" ca="1" si="268"/>
        <v>-1.13759061108625+0.681845572258571i</v>
      </c>
      <c r="CT183" s="223" t="str">
        <f t="shared" ca="1" si="269"/>
        <v>1.12051466205691+0.709558084271974i</v>
      </c>
      <c r="CU183" s="223" t="str">
        <f t="shared" ca="1" si="270"/>
        <v>0.129998436876761-1.31989627973179i</v>
      </c>
      <c r="CV183" s="223" t="str">
        <f t="shared" ca="1" si="271"/>
        <v>-1.23741220217122+0.477322558400484i</v>
      </c>
      <c r="CW183" s="223" t="str">
        <f t="shared" ca="1" si="272"/>
        <v>0.98271065422104+0.890677019418751i</v>
      </c>
      <c r="CX183" s="223" t="str">
        <f t="shared" ca="1" si="273"/>
        <v>0.353736514351329-1.27823951638759i</v>
      </c>
      <c r="CY183" s="223" t="str">
        <f t="shared" ca="1" si="274"/>
        <v>-1.30079854335046+0.258744917742431i</v>
      </c>
      <c r="CZ183" s="223" t="str">
        <f t="shared" ca="1" si="275"/>
        <v>0.815971011026802+1.04557022337293i</v>
      </c>
      <c r="DA183" s="223" t="str">
        <f t="shared" ca="1" si="276"/>
        <v>0.567058920895917-1.1989453544981i</v>
      </c>
      <c r="DB183" s="223" t="str">
        <f t="shared" ca="1" si="277"/>
        <v>-1.3258832418597+0.0325486066650164i</v>
      </c>
      <c r="DC183" s="223" t="str">
        <f t="shared" ca="1" si="278"/>
        <v>0.625205333782381+1.169676909856i</v>
      </c>
      <c r="DD183" s="223" t="str">
        <f t="shared" ca="1" si="279"/>
        <v>0.763684439001758-1.08434858807802i</v>
      </c>
      <c r="DE183" s="223" t="str">
        <f t="shared" ca="1" si="280"/>
        <v>-1.31192768589442-0.19460608886653i</v>
      </c>
      <c r="DF183" s="223" t="str">
        <f t="shared" ca="1" si="281"/>
        <v>0.416030663530557+1.2593427928259i</v>
      </c>
      <c r="DG183" s="223" t="str">
        <f t="shared" ca="1" si="282"/>
        <v>0.937823486280567-0.937823486281282i</v>
      </c>
      <c r="DH183" s="223" t="str">
        <f t="shared" ca="1" si="283"/>
        <v>-1.25934279282621-0.416030663529634i</v>
      </c>
      <c r="DI183" s="223" t="str">
        <f t="shared" ca="1" si="284"/>
        <v>0.194606088866187+1.31192768589447i</v>
      </c>
      <c r="DJ183" s="223" t="str">
        <f t="shared" ca="1" si="285"/>
        <v>1.08434858807822-0.763684439001475i</v>
      </c>
      <c r="DK183" s="223" t="str">
        <f t="shared" ca="1" si="286"/>
        <v>-1.16967690985583-0.625205333782688i</v>
      </c>
      <c r="DL183" s="223" t="str">
        <f t="shared" ca="1" si="287"/>
        <v>-0.032548606665364+1.32588324185969i</v>
      </c>
      <c r="DM183" s="223" t="str">
        <f t="shared" ca="1" si="288"/>
        <v>1.19894535449825-0.567058920895603i</v>
      </c>
      <c r="DN183" s="223" t="str">
        <f t="shared" ca="1" si="289"/>
        <v>-1.04557022337353-0.815971011026037i</v>
      </c>
      <c r="DO183" s="223" t="str">
        <f t="shared" ca="1" si="290"/>
        <v>-0.258744917741441+1.30079854335066i</v>
      </c>
      <c r="DP183" s="223" t="str">
        <f t="shared" ca="1" si="291"/>
        <v>1.27823951638769-0.353736514350994i</v>
      </c>
      <c r="DQ183" s="223" t="str">
        <f t="shared" ca="1" si="292"/>
        <v>-0.890677019418494-0.982710654221274i</v>
      </c>
      <c r="DR183" s="223" t="str">
        <f t="shared" ca="1" si="293"/>
        <v>-0.477322558400773+1.23741220217111i</v>
      </c>
      <c r="DS183" s="223" t="str">
        <f t="shared" ca="1" si="294"/>
        <v>1.31989627973182-0.129998436876415i</v>
      </c>
      <c r="DT183" s="223" t="str">
        <f t="shared" ca="1" si="295"/>
        <v>-0.70955808427168-1.12051466205709i</v>
      </c>
      <c r="DU183" s="223" t="str">
        <f t="shared" ca="1" si="296"/>
        <v>-0.681845572258838+1.13759061108609i</v>
      </c>
      <c r="DV183" s="223" t="str">
        <f t="shared" ca="1" si="297"/>
        <v>1.32268907299644+0.0975674075500118i</v>
      </c>
      <c r="DW183" s="223" t="str">
        <f t="shared" ca="1" si="298"/>
        <v>-0.507546413401059-1.22532543476578i</v>
      </c>
      <c r="DX183" s="223" t="str">
        <f t="shared" ca="1" si="299"/>
        <v>-0.866291837415187+1.004272988419i</v>
      </c>
      <c r="DY183" s="223" t="str">
        <f t="shared" ca="1" si="300"/>
        <v>1.28653566317922+0.322260407447468i</v>
      </c>
      <c r="DZ183" s="223" t="str">
        <f t="shared" ca="1" si="301"/>
        <v>-0.290590182924653-1.2940568489939i</v>
      </c>
      <c r="EA183" s="223" t="str">
        <f t="shared" ca="1" si="302"/>
        <v>-1.02523038612062+0.841384833601834i</v>
      </c>
      <c r="EB183" s="223" t="str">
        <f t="shared" ca="1" si="303"/>
        <v>1.21250057713642+0.537464541420227i</v>
      </c>
      <c r="EC183" s="223" t="str">
        <f t="shared" ca="1" si="304"/>
        <v>-0.0650776072656481-1.324685127822i</v>
      </c>
      <c r="ED183" s="223" t="str">
        <f t="shared" ca="1" si="305"/>
        <v>-1.15398131806887+0.653722341968086i</v>
      </c>
      <c r="EE183" s="223" t="str">
        <f t="shared" ca="1" si="306"/>
        <v>1.10276375689376+0.736843185027711i</v>
      </c>
      <c r="EF183" s="223" t="str">
        <f t="shared" ca="1" si="307"/>
        <v>0.162351160005292-1.31630843030239i</v>
      </c>
      <c r="EG183" s="223" t="str">
        <f t="shared" ca="1" si="308"/>
        <v>-1.24875359873563+0.446811182139643i</v>
      </c>
      <c r="EH183" s="223" t="str">
        <f t="shared" ca="1" si="309"/>
        <v>0.960556371871397+0.914525690889804i</v>
      </c>
      <c r="EI183" s="223" t="str">
        <f t="shared" ca="1" si="310"/>
        <v>0.384999543605229-1.26917340590795i</v>
      </c>
      <c r="EJ183" s="223" t="str">
        <f t="shared" ca="1" si="311"/>
        <v>-1.30675668530485+0.22674379429498i</v>
      </c>
      <c r="EK183" s="223" t="str">
        <f t="shared" ca="1" si="312"/>
        <v>0.790065678025424+1.06528024821943i</v>
      </c>
      <c r="EL183" s="223" t="str">
        <f t="shared" ca="1" si="313"/>
        <v>0.59631172528187-1.18466793200946i</v>
      </c>
      <c r="EM183" s="223" t="str">
        <f t="shared" ca="1" si="314"/>
        <v>-1.3262826934105+2.4566803317736E-13i</v>
      </c>
      <c r="EN183" s="223"/>
      <c r="EO183" s="223"/>
      <c r="EP183" s="223"/>
    </row>
    <row r="184" spans="1:146" ht="15.75" thickBot="1">
      <c r="A184" s="257">
        <f t="shared" si="181"/>
        <v>1.640625000000001E-3</v>
      </c>
      <c r="B184" s="256">
        <v>84</v>
      </c>
      <c r="C184" s="230">
        <f t="shared" si="182"/>
        <v>16800</v>
      </c>
      <c r="D184" s="229">
        <f t="shared" si="315"/>
        <v>105557.51316061705</v>
      </c>
      <c r="E184" s="229" t="str">
        <f t="shared" si="316"/>
        <v>105557.513160617i</v>
      </c>
      <c r="F184" s="229" t="str">
        <f t="shared" si="183"/>
        <v>2.67669354546343-0.700258590048869i</v>
      </c>
      <c r="G184" s="229" t="str">
        <f t="shared" si="184"/>
        <v>-0.214440273820356+0.102571421209495i</v>
      </c>
      <c r="H184" s="229" t="str">
        <f t="shared" si="180"/>
        <v>0.600884645228868+0.0669833475327786i</v>
      </c>
      <c r="I184" s="229" t="str">
        <f t="shared" si="317"/>
        <v>-0.358728418081816-0.146016651332307i</v>
      </c>
      <c r="J184" s="255" t="str">
        <f ca="1">IMPRODUCT(1/N_FFT2,CU100)</f>
        <v>0.00547995820299832-1.04851780898842E-06i</v>
      </c>
      <c r="K184" s="254" t="str">
        <f t="shared" ca="1" si="318"/>
        <v>-0.00196596983837539-0.000799789013107872i</v>
      </c>
      <c r="N184" s="246">
        <f t="shared" ca="1" si="185"/>
        <v>3.9936226400565786</v>
      </c>
      <c r="O184" s="223">
        <f t="shared" ca="1" si="186"/>
        <v>1.3266226400565786</v>
      </c>
      <c r="P184" s="223" t="str">
        <f t="shared" ca="1" si="187"/>
        <v>-0.625365583522159-1.16997671603185i</v>
      </c>
      <c r="Q184" s="223" t="str">
        <f t="shared" ca="1" si="188"/>
        <v>-0.737032049265317+1.10304641219962i</v>
      </c>
      <c r="R184" s="223" t="str">
        <f t="shared" ca="1" si="189"/>
        <v>1.32023458944185+0.130031757474792i</v>
      </c>
      <c r="S184" s="223" t="str">
        <f t="shared" ca="1" si="190"/>
        <v>-0.507676505350091-1.22563950451436i</v>
      </c>
      <c r="T184" s="223" t="str">
        <f t="shared" ca="1" si="191"/>
        <v>-0.841600493471347+1.0254931684314i</v>
      </c>
      <c r="U184" s="223" t="str">
        <f t="shared" ca="1" si="192"/>
        <v>1.30113195801716+0.258811238042538i</v>
      </c>
      <c r="V184" s="223" t="str">
        <f t="shared" ca="1" si="193"/>
        <v>-0.385098224907272-1.2694987145657i</v>
      </c>
      <c r="W184" s="223" t="str">
        <f t="shared" ca="1" si="194"/>
        <v>-0.93806386485962+0.938063864859594i</v>
      </c>
      <c r="X184" s="223" t="str">
        <f t="shared" ca="1" si="195"/>
        <v>1.26949871456569+0.385098224907309i</v>
      </c>
      <c r="Y184" s="223" t="str">
        <f t="shared" ca="1" si="196"/>
        <v>-0.258811238042501-1.30113195801717i</v>
      </c>
      <c r="Z184" s="223" t="str">
        <f t="shared" ca="1" si="197"/>
        <v>-1.02549316843142+0.841600493471317i</v>
      </c>
      <c r="AA184" s="223" t="str">
        <f t="shared" ca="1" si="198"/>
        <v>1.22563950451435+0.507676505350114i</v>
      </c>
      <c r="AB184" s="223" t="str">
        <f t="shared" ca="1" si="199"/>
        <v>-0.130031757474765-1.32023458944186i</v>
      </c>
      <c r="AC184" s="223" t="str">
        <f t="shared" ca="1" si="200"/>
        <v>-1.10304641219964+0.737032049265286i</v>
      </c>
      <c r="AD184" s="223" t="str">
        <f t="shared" ca="1" si="201"/>
        <v>1.16997671603183+0.625365583522194i</v>
      </c>
      <c r="AE184" s="223" t="str">
        <f t="shared" ca="1" si="202"/>
        <v>3.70549031611135E-14-1.32662264005658i</v>
      </c>
      <c r="AF184" s="223" t="str">
        <f t="shared" ca="1" si="203"/>
        <v>-1.16997671603187+0.625365583522124i</v>
      </c>
      <c r="AG184" s="223" t="str">
        <f t="shared" ca="1" si="204"/>
        <v>1.1030464121996+0.737032049265351i</v>
      </c>
      <c r="AH184" s="223" t="str">
        <f t="shared" ca="1" si="205"/>
        <v>0.130031757474839-1.32023458944185i</v>
      </c>
      <c r="AI184" s="223" t="str">
        <f t="shared" ca="1" si="206"/>
        <v>-1.22563950451438+0.507676505350046i</v>
      </c>
      <c r="AJ184" s="223" t="str">
        <f t="shared" ca="1" si="207"/>
        <v>1.02549316843138+0.841600493471378i</v>
      </c>
      <c r="AK184" s="223" t="str">
        <f t="shared" ca="1" si="208"/>
        <v>0.258811238042578-1.30113195801715i</v>
      </c>
      <c r="AL184" s="223" t="str">
        <f t="shared" ca="1" si="209"/>
        <v>-1.26949871456571+0.385098224907238i</v>
      </c>
      <c r="AM184" s="223" t="str">
        <f t="shared" ca="1" si="210"/>
        <v>0.938063864859568+0.938063864859646i</v>
      </c>
      <c r="AN184" s="223" t="str">
        <f t="shared" ca="1" si="211"/>
        <v>0.385098224907345-1.26949871456567i</v>
      </c>
      <c r="AO184" s="223" t="str">
        <f t="shared" ca="1" si="212"/>
        <v>-1.30113195801718+0.25881123804246i</v>
      </c>
      <c r="AP184" s="223" t="str">
        <f t="shared" ca="1" si="213"/>
        <v>0.841600493471285+1.02549316843145i</v>
      </c>
      <c r="AQ184" s="223" t="str">
        <f t="shared" ca="1" si="214"/>
        <v>0.507676505350027-1.22563950451439i</v>
      </c>
      <c r="AR184" s="223" t="str">
        <f t="shared" ca="1" si="215"/>
        <v>0.507676505350027-1.22563950451439i</v>
      </c>
      <c r="AS184" s="223" t="str">
        <f t="shared" ca="1" si="216"/>
        <v>0.737032049265252+1.10304641219966i</v>
      </c>
      <c r="AT184" s="223" t="str">
        <f t="shared" ca="1" si="217"/>
        <v>0.625365583522106-1.16997671603188i</v>
      </c>
      <c r="AU184" s="223" t="str">
        <f t="shared" ca="1" si="218"/>
        <v>-1.32662264005658+5.78572848759653E-14i</v>
      </c>
      <c r="AV184" s="223" t="str">
        <f t="shared" ca="1" si="219"/>
        <v>0.625365583522216+1.16997671603182i</v>
      </c>
      <c r="AW184" s="223" t="str">
        <f t="shared" ca="1" si="220"/>
        <v>0.737032049265273-1.10304641219965i</v>
      </c>
      <c r="AX184" s="223" t="str">
        <f t="shared" ca="1" si="221"/>
        <v>-1.32023458944186-0.130031757474745i</v>
      </c>
      <c r="AY184" s="223" t="str">
        <f t="shared" ca="1" si="222"/>
        <v>0.507676505350125+1.22563950451435i</v>
      </c>
      <c r="AZ184" s="223" t="str">
        <f t="shared" ca="1" si="223"/>
        <v>0.841600493471305-1.02549316843143i</v>
      </c>
      <c r="BA184" s="223" t="str">
        <f t="shared" ca="1" si="224"/>
        <v>-1.30113195801718-0.258811238042476i</v>
      </c>
      <c r="BB184" s="223" t="str">
        <f t="shared" ca="1" si="225"/>
        <v>0.385098224907319+1.26949871456568i</v>
      </c>
      <c r="BC184" s="223" t="str">
        <f t="shared" ca="1" si="226"/>
        <v>0.93806386485958-0.938063864859634i</v>
      </c>
      <c r="BD184" s="223" t="str">
        <f t="shared" ca="1" si="227"/>
        <v>-1.2694987145657-0.385098224907262i</v>
      </c>
      <c r="BE184" s="223" t="str">
        <f t="shared" ca="1" si="228"/>
        <v>0.258811238042553+1.30113195801716i</v>
      </c>
      <c r="BF184" s="223" t="str">
        <f t="shared" ca="1" si="229"/>
        <v>1.02549316843138-0.841600493471366i</v>
      </c>
      <c r="BG184" s="223" t="str">
        <f t="shared" ca="1" si="230"/>
        <v>-1.22563950451437-0.507676505350069i</v>
      </c>
      <c r="BH184" s="223" t="str">
        <f t="shared" ca="1" si="231"/>
        <v>0.130031757474823+1.32023458944185i</v>
      </c>
      <c r="BI184" s="223" t="str">
        <f t="shared" ca="1" si="232"/>
        <v>1.10304641219961-0.737032049265338i</v>
      </c>
      <c r="BJ184" s="223" t="str">
        <f t="shared" ca="1" si="233"/>
        <v>-1.16997671603186-0.625365583522147i</v>
      </c>
      <c r="BK184" s="223" t="str">
        <f t="shared" ca="1" si="234"/>
        <v>2.08023817148518E-14+1.32662264005658i</v>
      </c>
      <c r="BL184" s="223" t="str">
        <f t="shared" ca="1" si="235"/>
        <v>1.16997671603171-0.625365583522416i</v>
      </c>
      <c r="BM184" s="223" t="str">
        <f t="shared" ca="1" si="236"/>
        <v>-1.10304641219956-0.737032049265414i</v>
      </c>
      <c r="BN184" s="223" t="str">
        <f t="shared" ca="1" si="237"/>
        <v>-0.130031757475307+1.3202345894418i</v>
      </c>
      <c r="BO184" s="223" t="str">
        <f t="shared" ca="1" si="238"/>
        <v>1.22563950451421-0.507676505350456i</v>
      </c>
      <c r="BP184" s="223" t="str">
        <f t="shared" ca="1" si="239"/>
        <v>-1.02549316843141-0.841600493471333i</v>
      </c>
      <c r="BQ184" s="223" t="str">
        <f t="shared" ca="1" si="240"/>
        <v>-0.258811238042919+1.30113195801709i</v>
      </c>
      <c r="BR184" s="223" t="str">
        <f t="shared" ca="1" si="241"/>
        <v>1.26949871456554-0.385098224907789i</v>
      </c>
      <c r="BS184" s="223" t="str">
        <f t="shared" ca="1" si="242"/>
        <v>-0.938063864859702-0.938063864859512i</v>
      </c>
      <c r="BT184" s="223" t="str">
        <f t="shared" ca="1" si="243"/>
        <v>-0.38509822490755+1.26949871456561i</v>
      </c>
      <c r="BU184" s="223" t="str">
        <f t="shared" ca="1" si="244"/>
        <v>1.3011319580173-0.25881123804187i</v>
      </c>
      <c r="BV184" s="223" t="str">
        <f t="shared" ca="1" si="245"/>
        <v>-0.841600493471541-1.02549316843124i</v>
      </c>
      <c r="BW184" s="223" t="str">
        <f t="shared" ca="1" si="246"/>
        <v>-0.507676505350225+1.2256395045143i</v>
      </c>
      <c r="BX184" s="223" t="str">
        <f t="shared" ca="1" si="247"/>
        <v>1.32023458944191-0.130031757474261i</v>
      </c>
      <c r="BY184" s="223" t="str">
        <f t="shared" ca="1" si="248"/>
        <v>-0.737032049265637-1.10304641219941i</v>
      </c>
      <c r="BZ184" s="223" t="str">
        <f t="shared" ca="1" si="249"/>
        <v>-0.62536558352218+1.16997671603184i</v>
      </c>
      <c r="CA184" s="223" t="str">
        <f t="shared" ca="1" si="250"/>
        <v>1.32662264005658+4.12153795040838E-13i</v>
      </c>
      <c r="CB184" s="223" t="str">
        <f t="shared" ca="1" si="251"/>
        <v>-0.625365583522617-1.16997671603161i</v>
      </c>
      <c r="CC184" s="223" t="str">
        <f t="shared" ca="1" si="252"/>
        <v>-0.737032049265209+1.10304641219969i</v>
      </c>
      <c r="CD184" s="223" t="str">
        <f t="shared" ca="1" si="253"/>
        <v>1.32023458944183+0.1300317574751i</v>
      </c>
      <c r="CE184" s="223" t="str">
        <f t="shared" ca="1" si="254"/>
        <v>-0.507676505350666-1.22563950451412i</v>
      </c>
      <c r="CF184" s="223" t="str">
        <f t="shared" ca="1" si="255"/>
        <v>-0.841600493471158+1.02549316843156i</v>
      </c>
      <c r="CG184" s="223" t="str">
        <f t="shared" ca="1" si="256"/>
        <v>1.30113195801713+0.258811238042679i</v>
      </c>
      <c r="CH184" s="223" t="str">
        <f t="shared" ca="1" si="257"/>
        <v>-0.385098224906726-1.26949871456586i</v>
      </c>
      <c r="CI184" s="223" t="str">
        <f t="shared" ca="1" si="258"/>
        <v>-0.938063864859365+0.938063864859849i</v>
      </c>
      <c r="CJ184" s="223" t="str">
        <f t="shared" ca="1" si="259"/>
        <v>1.26949871456568+0.385098224907334i</v>
      </c>
      <c r="CK184" s="223" t="str">
        <f t="shared" ca="1" si="260"/>
        <v>-0.258811238042093-1.30113195801725i</v>
      </c>
      <c r="CL184" s="223" t="str">
        <f t="shared" ca="1" si="261"/>
        <v>-1.0254931684311+0.841600493471716i</v>
      </c>
      <c r="CM184" s="223" t="str">
        <f t="shared" ca="1" si="262"/>
        <v>1.2256395045144+0.507676505349999i</v>
      </c>
      <c r="CN184" s="223" t="str">
        <f t="shared" ca="1" si="263"/>
        <v>-0.130031757474468-1.32023458944189i</v>
      </c>
      <c r="CO184" s="223" t="str">
        <f t="shared" ca="1" si="264"/>
        <v>-1.10304641219929+0.737032049265809i</v>
      </c>
      <c r="CP184" s="223" t="str">
        <f t="shared" ca="1" si="265"/>
        <v>1.16997671603195+0.62536558352198i</v>
      </c>
      <c r="CQ184" s="223" t="str">
        <f t="shared" ca="1" si="266"/>
        <v>1.85274515805568E-13-1.32662264005658i</v>
      </c>
      <c r="CR184" s="223" t="str">
        <f t="shared" ca="1" si="267"/>
        <v>-1.16997671603212+0.625365583521652i</v>
      </c>
      <c r="CS184" s="223" t="str">
        <f t="shared" ca="1" si="268"/>
        <v>1.10304641219982+0.737032049265021i</v>
      </c>
      <c r="CT184" s="223" t="str">
        <f t="shared" ca="1" si="269"/>
        <v>0.130031757474874-1.32023458944185i</v>
      </c>
      <c r="CU184" s="223" t="str">
        <f t="shared" ca="1" si="270"/>
        <v>-1.22563950451454+0.507676505349656i</v>
      </c>
      <c r="CV184" s="223" t="str">
        <f t="shared" ca="1" si="271"/>
        <v>1.0254931684317+0.841600493470983i</v>
      </c>
      <c r="CW184" s="223" t="str">
        <f t="shared" ca="1" si="272"/>
        <v>0.258811238042456-1.30113195801718i</v>
      </c>
      <c r="CX184" s="223" t="str">
        <f t="shared" ca="1" si="273"/>
        <v>-1.2694987145658+0.385098224906943i</v>
      </c>
      <c r="CY184" s="223" t="str">
        <f t="shared" ca="1" si="274"/>
        <v>0.93806386486001+0.938063864859204i</v>
      </c>
      <c r="CZ184" s="223" t="str">
        <f t="shared" ca="1" si="275"/>
        <v>0.385098224907116-1.26949871456574i</v>
      </c>
      <c r="DA184" s="223" t="str">
        <f t="shared" ca="1" si="276"/>
        <v>-1.30113195801721+0.258811238042316i</v>
      </c>
      <c r="DB184" s="223" t="str">
        <f t="shared" ca="1" si="277"/>
        <v>0.841600493470871+1.02549316843179i</v>
      </c>
      <c r="DC184" s="223" t="str">
        <f t="shared" ca="1" si="278"/>
        <v>0.507676505349789-1.22563950451448i</v>
      </c>
      <c r="DD184" s="223" t="str">
        <f t="shared" ca="1" si="279"/>
        <v>-1.32023458944187+0.130031757474694i</v>
      </c>
      <c r="DE184" s="223" t="str">
        <f t="shared" ca="1" si="280"/>
        <v>0.737032049264902+1.1030464121999i</v>
      </c>
      <c r="DF184" s="223" t="str">
        <f t="shared" ca="1" si="281"/>
        <v>0.62536558352178-1.16997671603205i</v>
      </c>
      <c r="DG184" s="223" t="str">
        <f t="shared" ca="1" si="282"/>
        <v>-1.32662264005658+4.16047634297035E-14i</v>
      </c>
      <c r="DH184" s="223" t="str">
        <f t="shared" ca="1" si="283"/>
        <v>0.625365583521853+1.16997671603201i</v>
      </c>
      <c r="DI184" s="223" t="str">
        <f t="shared" ca="1" si="284"/>
        <v>0.737032049264831-1.10304641219994i</v>
      </c>
      <c r="DJ184" s="223" t="str">
        <f t="shared" ca="1" si="285"/>
        <v>-1.32023458944187-0.130031757474648i</v>
      </c>
      <c r="DK184" s="223" t="str">
        <f t="shared" ca="1" si="286"/>
        <v>0.507676505349866+1.22563950451445i</v>
      </c>
      <c r="DL184" s="223" t="str">
        <f t="shared" ca="1" si="287"/>
        <v>0.841600493471828-1.02549316843101i</v>
      </c>
      <c r="DM184" s="223" t="str">
        <f t="shared" ca="1" si="288"/>
        <v>-1.30113195801722-0.258811238042233i</v>
      </c>
      <c r="DN184" s="223" t="str">
        <f t="shared" ca="1" si="289"/>
        <v>0.38509822490716+1.26949871456573i</v>
      </c>
      <c r="DO184" s="223" t="str">
        <f t="shared" ca="1" si="290"/>
        <v>0.938063864859978-0.938063864859236i</v>
      </c>
      <c r="DP184" s="223" t="str">
        <f t="shared" ca="1" si="291"/>
        <v>-1.26949871456581-0.385098224906899i</v>
      </c>
      <c r="DQ184" s="223" t="str">
        <f t="shared" ca="1" si="292"/>
        <v>0.258811238042537+1.30113195801716i</v>
      </c>
      <c r="DR184" s="223" t="str">
        <f t="shared" ca="1" si="293"/>
        <v>1.02549316843165-0.841600493471047i</v>
      </c>
      <c r="DS184" s="223" t="str">
        <f t="shared" ca="1" si="294"/>
        <v>-1.22563950451457-0.507676505349579i</v>
      </c>
      <c r="DT184" s="223" t="str">
        <f t="shared" ca="1" si="295"/>
        <v>0.130031757474919+1.32023458944184i</v>
      </c>
      <c r="DU184" s="223" t="str">
        <f t="shared" ca="1" si="296"/>
        <v>1.10304641219977-0.73703204926509i</v>
      </c>
      <c r="DV184" s="223" t="str">
        <f t="shared" ca="1" si="297"/>
        <v>-1.16997671603154-0.625365583522743i</v>
      </c>
      <c r="DW184" s="223" t="str">
        <f t="shared" ca="1" si="298"/>
        <v>2.68484042664974E-13+1.32662264005658i</v>
      </c>
      <c r="DX184" s="223" t="str">
        <f t="shared" ca="1" si="299"/>
        <v>1.16997671603191-0.625365583522053i</v>
      </c>
      <c r="DY184" s="223" t="str">
        <f t="shared" ca="1" si="300"/>
        <v>-1.10304641219932-0.737032049265772i</v>
      </c>
      <c r="DZ184" s="223" t="str">
        <f t="shared" ca="1" si="301"/>
        <v>-0.130031757474423+1.32023458944189i</v>
      </c>
      <c r="EA184" s="223" t="str">
        <f t="shared" ca="1" si="302"/>
        <v>1.22563950451437-0.507676505350076i</v>
      </c>
      <c r="EB184" s="223" t="str">
        <f t="shared" ca="1" si="303"/>
        <v>-1.02549316843115-0.841600493471652i</v>
      </c>
      <c r="EC184" s="223" t="str">
        <f t="shared" ca="1" si="304"/>
        <v>-0.25881123804201+1.30113195801727i</v>
      </c>
      <c r="ED184" s="223" t="str">
        <f t="shared" ca="1" si="305"/>
        <v>1.26949871456566-0.385098224907376i</v>
      </c>
      <c r="EE184" s="223" t="str">
        <f t="shared" ca="1" si="306"/>
        <v>-0.938063864859397-0.938063864859817i</v>
      </c>
      <c r="EF184" s="223" t="str">
        <f t="shared" ca="1" si="307"/>
        <v>-0.385098224906683+1.26949871456587i</v>
      </c>
      <c r="EG184" s="223" t="str">
        <f t="shared" ca="1" si="308"/>
        <v>1.30113195801712-0.25881123804276i</v>
      </c>
      <c r="EH184" s="223" t="str">
        <f t="shared" ca="1" si="309"/>
        <v>-0.841600493471223-1.0254931684315i</v>
      </c>
      <c r="EI184" s="223" t="str">
        <f t="shared" ca="1" si="310"/>
        <v>-0.507676505350623+1.22563950451414i</v>
      </c>
      <c r="EJ184" s="223" t="str">
        <f t="shared" ca="1" si="311"/>
        <v>1.32023458944182-0.130031757475145i</v>
      </c>
      <c r="EK184" s="223" t="str">
        <f t="shared" ca="1" si="312"/>
        <v>-0.737032049265278-1.10304641219965i</v>
      </c>
      <c r="EL184" s="223" t="str">
        <f t="shared" ca="1" si="313"/>
        <v>-0.625365583522544+1.16997671603165i</v>
      </c>
      <c r="EM184" s="223" t="str">
        <f t="shared" ca="1" si="314"/>
        <v>1.32662264005658-4.57658438700763E-13i</v>
      </c>
      <c r="EN184" s="223"/>
      <c r="EO184" s="223"/>
      <c r="EP184" s="223"/>
    </row>
    <row r="185" spans="1:146" ht="15.75" thickBot="1">
      <c r="A185" s="257">
        <f t="shared" si="181"/>
        <v>1.660156250000001E-3</v>
      </c>
      <c r="B185" s="256">
        <v>85</v>
      </c>
      <c r="C185" s="230">
        <f t="shared" si="182"/>
        <v>17000</v>
      </c>
      <c r="D185" s="229">
        <f t="shared" si="315"/>
        <v>106814.15022205297</v>
      </c>
      <c r="E185" s="229" t="str">
        <f t="shared" si="316"/>
        <v>106814.150222053i</v>
      </c>
      <c r="F185" s="229" t="str">
        <f t="shared" si="183"/>
        <v>2.6729205358163-0.706905196223689i</v>
      </c>
      <c r="G185" s="229" t="str">
        <f t="shared" si="184"/>
        <v>-0.213681332582115+0.103521792721926i</v>
      </c>
      <c r="H185" s="229" t="str">
        <f t="shared" si="180"/>
        <v>0.601295726218039+0.0678261733213245i</v>
      </c>
      <c r="I185" s="229" t="str">
        <f t="shared" si="317"/>
        <v>-0.359187242676884-0.147847364446461i</v>
      </c>
      <c r="J185" s="255" t="str">
        <f ca="1">IMPRODUCT(1/N_FFT2,CV100)</f>
        <v>0.00017120164340256-0.000142215297308895i</v>
      </c>
      <c r="K185" s="254" t="str">
        <f t="shared" ca="1" si="318"/>
        <v>-0.0000825196031266067+0.0000257702087408839i</v>
      </c>
      <c r="N185" s="246">
        <f t="shared" ca="1" si="185"/>
        <v>3.9939286978696344</v>
      </c>
      <c r="O185" s="223">
        <f t="shared" ca="1" si="186"/>
        <v>1.3269286978696346</v>
      </c>
      <c r="P185" s="223" t="str">
        <f t="shared" ca="1" si="187"/>
        <v>-0.654040756397761-1.15454339814519i</v>
      </c>
      <c r="Q185" s="223" t="str">
        <f t="shared" ca="1" si="188"/>
        <v>-0.682177684923523+1.13814470759319i</v>
      </c>
      <c r="R185" s="223" t="str">
        <f t="shared" ca="1" si="189"/>
        <v>1.32652905175437+0.0325644604080246i</v>
      </c>
      <c r="S185" s="223" t="str">
        <f t="shared" ca="1" si="190"/>
        <v>-0.625509858176518-1.1702466349253i</v>
      </c>
      <c r="T185" s="223" t="str">
        <f t="shared" ca="1" si="191"/>
        <v>-0.709903695120096+1.12106044122734i</v>
      </c>
      <c r="U185" s="223" t="str">
        <f t="shared" ca="1" si="192"/>
        <v>1.32533035414044+0.0651093052028149i</v>
      </c>
      <c r="V185" s="223" t="str">
        <f t="shared" ca="1" si="193"/>
        <v>-0.596602176206016-1.18524495889088i</v>
      </c>
      <c r="W185" s="223" t="str">
        <f t="shared" ca="1" si="194"/>
        <v>-0.737202085875803+1.1033008899708i</v>
      </c>
      <c r="X185" s="223" t="str">
        <f t="shared" ca="1" si="195"/>
        <v>1.32333332707846+0.0976149305867175i</v>
      </c>
      <c r="Y185" s="223" t="str">
        <f t="shared" ca="1" si="196"/>
        <v>-0.56733512339295-1.19952933561239i</v>
      </c>
      <c r="Z185" s="223" t="str">
        <f t="shared" ca="1" si="197"/>
        <v>-0.764056413660742+1.08487675151323i</v>
      </c>
      <c r="AA185" s="223" t="str">
        <f t="shared" ca="1" si="198"/>
        <v>1.32053917350289+0.130061756386363i</v>
      </c>
      <c r="AB185" s="223" t="str">
        <f t="shared" ca="1" si="199"/>
        <v>-0.537726329115576-1.21309116071542i</v>
      </c>
      <c r="AC185" s="223" t="str">
        <f t="shared" ca="1" si="200"/>
        <v>-0.790450502432002+1.06579912386669i</v>
      </c>
      <c r="AD185" s="223" t="str">
        <f t="shared" ca="1" si="201"/>
        <v>1.31694957650733+0.162430237847415i</v>
      </c>
      <c r="AE185" s="223" t="str">
        <f t="shared" ca="1" si="202"/>
        <v>-0.507793628604551-1.22592226506358i</v>
      </c>
      <c r="AF185" s="223" t="str">
        <f t="shared" ca="1" si="203"/>
        <v>-0.816368453377439+1.04607949868073i</v>
      </c>
      <c r="AG185" s="223" t="str">
        <f t="shared" ca="1" si="204"/>
        <v>1.3125666983308+0.194700877406841i</v>
      </c>
      <c r="AH185" s="223" t="str">
        <f t="shared" ca="1" si="205"/>
        <v>-0.477555052199156-1.23801491967951i</v>
      </c>
      <c r="AI185" s="223" t="str">
        <f t="shared" ca="1" si="206"/>
        <v>-0.841794654492549+1.0257297543202i</v>
      </c>
      <c r="AJ185" s="223" t="str">
        <f t="shared" ca="1" si="207"/>
        <v>1.30739317905522+0.226854236438057i</v>
      </c>
      <c r="AK185" s="223" t="str">
        <f t="shared" ca="1" si="208"/>
        <v>-0.447028814487249-1.24936184040018i</v>
      </c>
      <c r="AL185" s="223" t="str">
        <f t="shared" ca="1" si="209"/>
        <v>-0.86671378998442+1.00476214871025i</v>
      </c>
      <c r="AM185" s="223" t="str">
        <f t="shared" ca="1" si="210"/>
        <v>1.30143213501516+0.258870946959867i</v>
      </c>
      <c r="AN185" s="223" t="str">
        <f t="shared" ca="1" si="211"/>
        <v>-0.416233303332979-1.25995619226484i</v>
      </c>
      <c r="AO185" s="223" t="str">
        <f t="shared" ca="1" si="212"/>
        <v>-0.891110849497822+0.983189311952319i</v>
      </c>
      <c r="AP185" s="223" t="str">
        <f t="shared" ca="1" si="213"/>
        <v>1.29468715692064+0.290731723303037i</v>
      </c>
      <c r="AQ185" s="223" t="str">
        <f t="shared" ca="1" si="214"/>
        <v>-0.385187068800747-1.26979159363208i</v>
      </c>
      <c r="AR185" s="223" t="str">
        <f t="shared" ca="1" si="215"/>
        <v>-0.385187068800747-1.26979159363208i</v>
      </c>
      <c r="AS185" s="223" t="str">
        <f t="shared" ca="1" si="216"/>
        <v>1.2871623076943+0.322417373727121i</v>
      </c>
      <c r="AT185" s="223" t="str">
        <f t="shared" ca="1" si="217"/>
        <v>-0.35390881198134-1.27886212002387i</v>
      </c>
      <c r="AU185" s="223" t="str">
        <f t="shared" ca="1" si="218"/>
        <v>-0.938280280414656+0.938280280414652i</v>
      </c>
      <c r="AV185" s="223" t="str">
        <f t="shared" ca="1" si="219"/>
        <v>1.27886212002387+0.353908811981362i</v>
      </c>
      <c r="AW185" s="223" t="str">
        <f t="shared" ca="1" si="220"/>
        <v>-0.322417373727108-1.2871623076943i</v>
      </c>
      <c r="AX185" s="223" t="str">
        <f t="shared" ca="1" si="221"/>
        <v>-0.961024238716695+0.91497113715625i</v>
      </c>
      <c r="AY185" s="223" t="str">
        <f t="shared" ca="1" si="222"/>
        <v>1.26979159363207+0.38518706880076i</v>
      </c>
      <c r="AZ185" s="223" t="str">
        <f t="shared" ca="1" si="223"/>
        <v>-0.290731723303015-1.29468715692064i</v>
      </c>
      <c r="BA185" s="223" t="str">
        <f t="shared" ca="1" si="224"/>
        <v>-0.983189311952328+0.891110849497812i</v>
      </c>
      <c r="BB185" s="223" t="str">
        <f t="shared" ca="1" si="225"/>
        <v>1.25995619226484+0.416233303333001i</v>
      </c>
      <c r="BC185" s="223" t="str">
        <f t="shared" ca="1" si="226"/>
        <v>-0.258870946959854-1.30143213501516i</v>
      </c>
      <c r="BD185" s="223" t="str">
        <f t="shared" ca="1" si="227"/>
        <v>-1.00476214871027+0.866713789984402i</v>
      </c>
      <c r="BE185" s="223" t="str">
        <f t="shared" ca="1" si="228"/>
        <v>1.24936184040018+0.447028814487262i</v>
      </c>
      <c r="BF185" s="223" t="str">
        <f t="shared" ca="1" si="229"/>
        <v>-0.226854236438033-1.30739317905522i</v>
      </c>
      <c r="BG185" s="223" t="str">
        <f t="shared" ca="1" si="230"/>
        <v>-1.02572975432021+0.841794654492537i</v>
      </c>
      <c r="BH185" s="223" t="str">
        <f t="shared" ca="1" si="231"/>
        <v>1.2380149196795+0.477555052199177i</v>
      </c>
      <c r="BI185" s="223" t="str">
        <f t="shared" ca="1" si="232"/>
        <v>-0.194700877406827-1.3125666983308i</v>
      </c>
      <c r="BJ185" s="223" t="str">
        <f t="shared" ca="1" si="233"/>
        <v>-1.04607949868073+0.816368453377435i</v>
      </c>
      <c r="BK185" s="223" t="str">
        <f t="shared" ca="1" si="234"/>
        <v>1.22592226506378+0.507793628604076i</v>
      </c>
      <c r="BL185" s="223" t="str">
        <f t="shared" ca="1" si="235"/>
        <v>-0.162430237847257-1.31694957650735i</v>
      </c>
      <c r="BM185" s="223" t="str">
        <f t="shared" ca="1" si="236"/>
        <v>-1.06579912386639+0.79045050243241i</v>
      </c>
      <c r="BN185" s="223" t="str">
        <f t="shared" ca="1" si="237"/>
        <v>1.21309116071537+0.537726329115705i</v>
      </c>
      <c r="BO185" s="223" t="str">
        <f t="shared" ca="1" si="238"/>
        <v>-0.130061756387001-1.32053917350283i</v>
      </c>
      <c r="BP185" s="223" t="str">
        <f t="shared" ca="1" si="239"/>
        <v>-1.08487675151323+0.764056413660736i</v>
      </c>
      <c r="BQ185" s="223" t="str">
        <f t="shared" ca="1" si="240"/>
        <v>1.1995293356121+0.567335123393563i</v>
      </c>
      <c r="BR185" s="223" t="str">
        <f t="shared" ca="1" si="241"/>
        <v>-0.0976149305867083-1.32333332707846i</v>
      </c>
      <c r="BS185" s="223" t="str">
        <f t="shared" ca="1" si="242"/>
        <v>-1.10330088997111+0.737202085875348i</v>
      </c>
      <c r="BT185" s="223" t="str">
        <f t="shared" ca="1" si="243"/>
        <v>1.18524495889094+0.596602176205909i</v>
      </c>
      <c r="BU185" s="223" t="str">
        <f t="shared" ca="1" si="244"/>
        <v>-0.0651093052022665-1.32533035414046i</v>
      </c>
      <c r="BV185" s="223" t="str">
        <f t="shared" ca="1" si="245"/>
        <v>-1.12106044122721+0.709903695120308i</v>
      </c>
      <c r="BW185" s="223" t="str">
        <f t="shared" ca="1" si="246"/>
        <v>1.1702466349251+0.625509858176899i</v>
      </c>
      <c r="BX185" s="223" t="str">
        <f t="shared" ca="1" si="247"/>
        <v>-0.0325644604083017-1.32652905175436i</v>
      </c>
      <c r="BY185" s="223" t="str">
        <f t="shared" ca="1" si="248"/>
        <v>-1.13814470759338+0.682177684923209i</v>
      </c>
      <c r="BZ185" s="223" t="str">
        <f t="shared" ca="1" si="249"/>
        <v>1.15454339814535+0.65404075639748i</v>
      </c>
      <c r="CA185" s="223" t="str">
        <f t="shared" ca="1" si="250"/>
        <v>2.68547134069016E-13-1.32692869786963i</v>
      </c>
      <c r="CB185" s="223" t="str">
        <f t="shared" ca="1" si="251"/>
        <v>-1.15454339814498+0.654040756398128i</v>
      </c>
      <c r="CC185" s="223" t="str">
        <f t="shared" ca="1" si="252"/>
        <v>1.13814470759308+0.682177684923701i</v>
      </c>
      <c r="CD185" s="223" t="str">
        <f t="shared" ca="1" si="253"/>
        <v>0.0325644604075191-1.32652905175438i</v>
      </c>
      <c r="CE185" s="223" t="str">
        <f t="shared" ca="1" si="254"/>
        <v>-1.17024663492536+0.625509858176408i</v>
      </c>
      <c r="CF185" s="223" t="str">
        <f t="shared" ca="1" si="255"/>
        <v>1.12106044122761+0.709903695119663i</v>
      </c>
      <c r="CG185" s="223" t="str">
        <f t="shared" ca="1" si="256"/>
        <v>0.0651093052028407-1.32533035414043i</v>
      </c>
      <c r="CH185" s="223" t="str">
        <f t="shared" ca="1" si="257"/>
        <v>-1.18524495889058+0.596602176206608i</v>
      </c>
      <c r="CI185" s="223" t="str">
        <f t="shared" ca="1" si="258"/>
        <v>1.1033008899708+0.737202085875811i</v>
      </c>
      <c r="CJ185" s="223" t="str">
        <f t="shared" ca="1" si="259"/>
        <v>0.0976149305872627-1.32333332707842i</v>
      </c>
      <c r="CK185" s="223" t="str">
        <f t="shared" ca="1" si="260"/>
        <v>-1.19952933561235+0.567335123393044i</v>
      </c>
      <c r="CL185" s="223" t="str">
        <f t="shared" ca="1" si="261"/>
        <v>1.0848767515129+0.764056413661205i</v>
      </c>
      <c r="CM185" s="223" t="str">
        <f t="shared" ca="1" si="262"/>
        <v>0.130061756386241-1.3205391735029i</v>
      </c>
      <c r="CN185" s="223" t="str">
        <f t="shared" ca="1" si="263"/>
        <v>-1.21309116071559+0.537726329115196i</v>
      </c>
      <c r="CO185" s="223" t="str">
        <f t="shared" ca="1" si="264"/>
        <v>1.06579912386683+0.790450502431812i</v>
      </c>
      <c r="CP185" s="223" t="str">
        <f t="shared" ca="1" si="265"/>
        <v>0.162430237847809-1.31694957650728i</v>
      </c>
      <c r="CQ185" s="223" t="str">
        <f t="shared" ca="1" si="266"/>
        <v>-1.22592226506349+0.507793628604782i</v>
      </c>
      <c r="CR185" s="223" t="str">
        <f t="shared" ca="1" si="267"/>
        <v>1.04607949868056+0.816368453377666i</v>
      </c>
      <c r="CS185" s="223" t="str">
        <f t="shared" ca="1" si="268"/>
        <v>0.194700877406482-1.31256669833085i</v>
      </c>
      <c r="CT185" s="223" t="str">
        <f t="shared" ca="1" si="269"/>
        <v>-1.23801491967961+0.477555052198905i</v>
      </c>
      <c r="CU185" s="223" t="str">
        <f t="shared" ca="1" si="270"/>
        <v>1.02572975432052+0.841794654492151i</v>
      </c>
      <c r="CV185" s="223" t="str">
        <f t="shared" ca="1" si="271"/>
        <v>0.226854236438209-1.30739317905519i</v>
      </c>
      <c r="CW185" s="223" t="str">
        <f t="shared" ca="1" si="272"/>
        <v>-1.24936184040001+0.447028814487715i</v>
      </c>
      <c r="CX185" s="223" t="str">
        <f t="shared" ca="1" si="273"/>
        <v>1.00476214871017+0.866713789984524i</v>
      </c>
      <c r="CY185" s="223" t="str">
        <f t="shared" ca="1" si="274"/>
        <v>0.258870946959234-1.30143213501528i</v>
      </c>
      <c r="CZ185" s="223" t="str">
        <f t="shared" ca="1" si="275"/>
        <v>-1.25995619226485+0.416233303332957i</v>
      </c>
      <c r="DA185" s="223" t="str">
        <f t="shared" ca="1" si="276"/>
        <v>0.983189311951853+0.891110849498336i</v>
      </c>
      <c r="DB185" s="223" t="str">
        <f t="shared" ca="1" si="277"/>
        <v>0.290731723302914-1.29468715692067i</v>
      </c>
      <c r="DC185" s="223" t="str">
        <f t="shared" ca="1" si="278"/>
        <v>-1.26979159363224+0.385187068800228i</v>
      </c>
      <c r="DD185" s="223" t="str">
        <f t="shared" ca="1" si="279"/>
        <v>0.961024238716754+0.914971137156189i</v>
      </c>
      <c r="DE185" s="223" t="str">
        <f t="shared" ca="1" si="280"/>
        <v>0.322417373727665-1.28716230769416i</v>
      </c>
      <c r="DF185" s="223" t="str">
        <f t="shared" ca="1" si="281"/>
        <v>-1.27886212002381+0.35390881198159i</v>
      </c>
      <c r="DG185" s="223" t="str">
        <f t="shared" ca="1" si="282"/>
        <v>0.938280280414356+0.938280280414952i</v>
      </c>
      <c r="DH185" s="223" t="str">
        <f t="shared" ca="1" si="283"/>
        <v>0.353908811981131-1.27886212002393i</v>
      </c>
      <c r="DI185" s="223" t="str">
        <f t="shared" ca="1" si="284"/>
        <v>-1.28716230769438+0.322417373726811i</v>
      </c>
      <c r="DJ185" s="223" t="str">
        <f t="shared" ca="1" si="285"/>
        <v>0.914971137156534+0.961024238716425i</v>
      </c>
      <c r="DK185" s="223" t="str">
        <f t="shared" ca="1" si="286"/>
        <v>0.385187068801034-1.26979159363199i</v>
      </c>
      <c r="DL185" s="223" t="str">
        <f t="shared" ca="1" si="287"/>
        <v>-1.29468715692056+0.290731723303378i</v>
      </c>
      <c r="DM185" s="223" t="str">
        <f t="shared" ca="1" si="288"/>
        <v>0.891110849497711+0.98318931195242i</v>
      </c>
      <c r="DN185" s="223" t="str">
        <f t="shared" ca="1" si="289"/>
        <v>0.416233303332505-1.259956192265i</v>
      </c>
      <c r="DO185" s="223" t="str">
        <f t="shared" ca="1" si="290"/>
        <v>-1.30143213501519+0.258870946959701i</v>
      </c>
      <c r="DP185" s="223" t="str">
        <f t="shared" ca="1" si="291"/>
        <v>0.866713789984885+1.00476214870985i</v>
      </c>
      <c r="DQ185" s="223" t="str">
        <f t="shared" ca="1" si="292"/>
        <v>0.447028814487266-1.24936184040018i</v>
      </c>
      <c r="DR185" s="223" t="str">
        <f t="shared" ca="1" si="293"/>
        <v>-1.30739317905534+0.226854236437379i</v>
      </c>
      <c r="DS185" s="223" t="str">
        <f t="shared" ca="1" si="294"/>
        <v>0.84179465449252+1.02572975432022i</v>
      </c>
      <c r="DT185" s="223" t="str">
        <f t="shared" ca="1" si="295"/>
        <v>0.477555052199692-1.2380149196793i</v>
      </c>
      <c r="DU185" s="223" t="str">
        <f t="shared" ca="1" si="296"/>
        <v>-1.31256669833078+0.194700877406953i</v>
      </c>
      <c r="DV185" s="223" t="str">
        <f t="shared" ca="1" si="297"/>
        <v>0.816368453377001+1.04607949868107i</v>
      </c>
      <c r="DW185" s="223" t="str">
        <f t="shared" ca="1" si="298"/>
        <v>0.507793628604341-1.22592226506367i</v>
      </c>
      <c r="DX185" s="223" t="str">
        <f t="shared" ca="1" si="299"/>
        <v>-1.31694957650738+0.162430237846971i</v>
      </c>
      <c r="DY185" s="223" t="str">
        <f t="shared" ca="1" si="300"/>
        <v>0.790450502432196+1.06579912386654i</v>
      </c>
      <c r="DZ185" s="223" t="str">
        <f t="shared" ca="1" si="301"/>
        <v>0.537726329115967-1.21309116071525i</v>
      </c>
      <c r="EA185" s="223" t="str">
        <f t="shared" ca="1" si="302"/>
        <v>-1.32053917350286+0.130061756386715i</v>
      </c>
      <c r="EB185" s="223" t="str">
        <f t="shared" ca="1" si="303"/>
        <v>0.764056413660485+1.08487675151341i</v>
      </c>
      <c r="EC185" s="223" t="str">
        <f t="shared" ca="1" si="304"/>
        <v>0.567335123392613-1.19952933561255i</v>
      </c>
      <c r="ED185" s="223" t="str">
        <f t="shared" ca="1" si="305"/>
        <v>-1.32333332707848+0.0976149305864217i</v>
      </c>
      <c r="EE185" s="223" t="str">
        <f t="shared" ca="1" si="306"/>
        <v>0.737202085876207+1.10330088997053i</v>
      </c>
      <c r="EF185" s="223" t="str">
        <f t="shared" ca="1" si="307"/>
        <v>0.596602176206149-1.18524495889082i</v>
      </c>
      <c r="EG185" s="223" t="str">
        <f t="shared" ca="1" si="308"/>
        <v>-1.32533035414041+0.0651093052033166i</v>
      </c>
      <c r="EH185" s="223" t="str">
        <f t="shared" ca="1" si="309"/>
        <v>0.709903695120097+1.12106044122734i</v>
      </c>
      <c r="EI185" s="223" t="str">
        <f t="shared" ca="1" si="310"/>
        <v>0.625509858175954-1.1702466349256i</v>
      </c>
      <c r="EJ185" s="223" t="str">
        <f t="shared" ca="1" si="311"/>
        <v>-1.32652905175437+0.0325644604079954i</v>
      </c>
      <c r="EK185" s="223" t="str">
        <f t="shared" ca="1" si="312"/>
        <v>0.682177684922978+1.13814470759352i</v>
      </c>
      <c r="EL185" s="223" t="str">
        <f t="shared" ca="1" si="313"/>
        <v>0.654040756397714-1.15454339814522i</v>
      </c>
      <c r="EM185" s="223" t="str">
        <f t="shared" ca="1" si="314"/>
        <v>-1.32692869786963-5.37094268138033E-13i</v>
      </c>
      <c r="EN185" s="223"/>
      <c r="EO185" s="223"/>
      <c r="EP185" s="223"/>
    </row>
    <row r="186" spans="1:146" ht="15.75" thickBot="1">
      <c r="A186" s="257">
        <f t="shared" si="181"/>
        <v>1.6796875000000011E-3</v>
      </c>
      <c r="B186" s="256">
        <v>86</v>
      </c>
      <c r="C186" s="230">
        <f t="shared" si="182"/>
        <v>17200</v>
      </c>
      <c r="D186" s="229">
        <f t="shared" si="315"/>
        <v>108070.78728348888</v>
      </c>
      <c r="E186" s="229" t="str">
        <f t="shared" si="316"/>
        <v>108070.787283489i</v>
      </c>
      <c r="F186" s="229" t="str">
        <f t="shared" si="183"/>
        <v>2.66911398905628-0.713529255333092i</v>
      </c>
      <c r="G186" s="229" t="str">
        <f t="shared" si="184"/>
        <v>-0.212916372120167+0.104465135020737i</v>
      </c>
      <c r="H186" s="229" t="str">
        <f t="shared" si="180"/>
        <v>0.601710561978367+0.0686638648182906i</v>
      </c>
      <c r="I186" s="229" t="str">
        <f t="shared" si="317"/>
        <v>-0.359653626423806-0.149679534843128i</v>
      </c>
      <c r="J186" s="255" t="str">
        <f ca="1">IMPRODUCT(1/N_FFT2,CW100)</f>
        <v>0.00491102419252902+1.00085914727169E-06i</v>
      </c>
      <c r="K186" s="254" t="str">
        <f t="shared" ca="1" si="318"/>
        <v>-0.0017661178521665-0.000735439779362948i</v>
      </c>
      <c r="N186" s="246">
        <f t="shared" ca="1" si="185"/>
        <v>3.9942054615988498</v>
      </c>
      <c r="O186" s="223">
        <f t="shared" ca="1" si="186"/>
        <v>1.32720546159885</v>
      </c>
      <c r="P186" s="223" t="str">
        <f t="shared" ca="1" si="187"/>
        <v>-0.682319969916198-1.13838209576195i</v>
      </c>
      <c r="Q186" s="223" t="str">
        <f t="shared" ca="1" si="188"/>
        <v>-0.625640323695346+1.1704907187433i</v>
      </c>
      <c r="R186" s="223" t="str">
        <f t="shared" ca="1" si="189"/>
        <v>1.32560678449562-0.0651228853553071i</v>
      </c>
      <c r="S186" s="223" t="str">
        <f t="shared" ca="1" si="190"/>
        <v>-0.737355847565363-1.10353101060142i</v>
      </c>
      <c r="T186" s="223" t="str">
        <f t="shared" ca="1" si="191"/>
        <v>-0.56745345513509+1.19977952706031i</v>
      </c>
      <c r="U186" s="223" t="str">
        <f t="shared" ca="1" si="192"/>
        <v>1.32081460453909-0.130088883975754i</v>
      </c>
      <c r="V186" s="223" t="str">
        <f t="shared" ca="1" si="193"/>
        <v>-0.790615370392999-1.06602142257844i</v>
      </c>
      <c r="W186" s="223" t="str">
        <f t="shared" ca="1" si="194"/>
        <v>-0.507899541498391+1.22617796140835i</v>
      </c>
      <c r="X186" s="223" t="str">
        <f t="shared" ca="1" si="195"/>
        <v>1.31284046651054-0.194741487080171i</v>
      </c>
      <c r="Y186" s="223" t="str">
        <f t="shared" ca="1" si="196"/>
        <v>-0.841970231543598-1.02594369557605i</v>
      </c>
      <c r="Z186" s="223" t="str">
        <f t="shared" ca="1" si="197"/>
        <v>-0.447122053379345+1.24962242564691i</v>
      </c>
      <c r="AA186" s="223" t="str">
        <f t="shared" ca="1" si="198"/>
        <v>1.30170358080693-0.258924940884873i</v>
      </c>
      <c r="AB186" s="223" t="str">
        <f t="shared" ca="1" si="199"/>
        <v>-0.891296712658627-0.983394380348872i</v>
      </c>
      <c r="AC186" s="223" t="str">
        <f t="shared" ca="1" si="200"/>
        <v>-0.385267409070571+1.27005644000803i</v>
      </c>
      <c r="AD186" s="223" t="str">
        <f t="shared" ca="1" si="201"/>
        <v>1.28743077716139-0.322484621827837i</v>
      </c>
      <c r="AE186" s="223" t="str">
        <f t="shared" ca="1" si="202"/>
        <v>-0.938475981924393-0.938475981924344i</v>
      </c>
      <c r="AF186" s="223" t="str">
        <f t="shared" ca="1" si="203"/>
        <v>-0.322484621827911+1.28743077716137i</v>
      </c>
      <c r="AG186" s="223" t="str">
        <f t="shared" ca="1" si="204"/>
        <v>1.27005644000801-0.385267409070628i</v>
      </c>
      <c r="AH186" s="223" t="str">
        <f t="shared" ca="1" si="205"/>
        <v>-0.983394380348912-0.891296712658583i</v>
      </c>
      <c r="AI186" s="223" t="str">
        <f t="shared" ca="1" si="206"/>
        <v>-0.258924940884943+1.30170358080692i</v>
      </c>
      <c r="AJ186" s="223" t="str">
        <f t="shared" ca="1" si="207"/>
        <v>1.24962242564688-0.447122053379406i</v>
      </c>
      <c r="AK186" s="223" t="str">
        <f t="shared" ca="1" si="208"/>
        <v>-1.025943695576-0.84197023154365i</v>
      </c>
      <c r="AL186" s="223" t="str">
        <f t="shared" ca="1" si="209"/>
        <v>-0.194741487080116+1.31284046651055i</v>
      </c>
      <c r="AM186" s="223" t="str">
        <f t="shared" ca="1" si="210"/>
        <v>1.22617796140838-0.50789954149832i</v>
      </c>
      <c r="AN186" s="223" t="str">
        <f t="shared" ca="1" si="211"/>
        <v>-1.06602142257847-0.79061537039295i</v>
      </c>
      <c r="AO186" s="223" t="str">
        <f t="shared" ca="1" si="212"/>
        <v>-0.130088883975694+1.3208146045391i</v>
      </c>
      <c r="AP186" s="223" t="str">
        <f t="shared" ca="1" si="213"/>
        <v>1.19977952706034-0.567453455135028i</v>
      </c>
      <c r="AQ186" s="223" t="str">
        <f t="shared" ca="1" si="214"/>
        <v>-1.10353101060143-0.737355847565343i</v>
      </c>
      <c r="AR186" s="223" t="str">
        <f t="shared" ca="1" si="215"/>
        <v>-1.10353101060143-0.737355847565343i</v>
      </c>
      <c r="AS186" s="223" t="str">
        <f t="shared" ca="1" si="216"/>
        <v>1.17049071874328-0.625640323695372i</v>
      </c>
      <c r="AT186" s="223" t="str">
        <f t="shared" ca="1" si="217"/>
        <v>-1.13838209576194-0.682319969916215i</v>
      </c>
      <c r="AU186" s="223" t="str">
        <f t="shared" ca="1" si="218"/>
        <v>6.95893544696731E-14+1.32720546159885i</v>
      </c>
      <c r="AV186" s="223" t="str">
        <f t="shared" ca="1" si="219"/>
        <v>1.13838209576195-0.682319969916205i</v>
      </c>
      <c r="AW186" s="223" t="str">
        <f t="shared" ca="1" si="220"/>
        <v>-1.17049071874327-0.625640323695391i</v>
      </c>
      <c r="AX186" s="223" t="str">
        <f t="shared" ca="1" si="221"/>
        <v>0.0651228853553318+1.32560678449562i</v>
      </c>
      <c r="AY186" s="223" t="str">
        <f t="shared" ca="1" si="222"/>
        <v>1.10353101060144-0.737355847565332i</v>
      </c>
      <c r="AZ186" s="223" t="str">
        <f t="shared" ca="1" si="223"/>
        <v>-1.19977952706034-0.56745345513503i</v>
      </c>
      <c r="BA186" s="223" t="str">
        <f t="shared" ca="1" si="224"/>
        <v>0.130088883975682+1.3208146045391i</v>
      </c>
      <c r="BB186" s="223" t="str">
        <f t="shared" ca="1" si="225"/>
        <v>1.06602142257841-0.79061537039304i</v>
      </c>
      <c r="BC186" s="223" t="str">
        <f t="shared" ca="1" si="226"/>
        <v>-1.22617796140838-0.507899541498331i</v>
      </c>
      <c r="BD186" s="223" t="str">
        <f t="shared" ca="1" si="227"/>
        <v>0.194741487080095+1.31284046651055i</v>
      </c>
      <c r="BE186" s="223" t="str">
        <f t="shared" ca="1" si="228"/>
        <v>1.02594369557601-0.841970231543649i</v>
      </c>
      <c r="BF186" s="223" t="str">
        <f t="shared" ca="1" si="229"/>
        <v>-1.24962242564688-0.447122053379418i</v>
      </c>
      <c r="BG186" s="223" t="str">
        <f t="shared" ca="1" si="230"/>
        <v>0.258924940884812+1.30170358080694i</v>
      </c>
      <c r="BH186" s="223" t="str">
        <f t="shared" ca="1" si="231"/>
        <v>0.98339438034892-0.891296712658574i</v>
      </c>
      <c r="BI186" s="223" t="str">
        <f t="shared" ca="1" si="232"/>
        <v>-1.270056440008-0.385267409070649i</v>
      </c>
      <c r="BJ186" s="223" t="str">
        <f t="shared" ca="1" si="233"/>
        <v>0.3224846218279+1.28743077716137i</v>
      </c>
      <c r="BK186" s="223" t="str">
        <f t="shared" ca="1" si="234"/>
        <v>0.938475981924216-0.938475981924522i</v>
      </c>
      <c r="BL186" s="223" t="str">
        <f t="shared" ca="1" si="235"/>
        <v>-1.28743077716122-0.322484621828503i</v>
      </c>
      <c r="BM186" s="223" t="str">
        <f t="shared" ca="1" si="236"/>
        <v>0.385267409070433+1.27005644000807i</v>
      </c>
      <c r="BN186" s="223" t="str">
        <f t="shared" ca="1" si="237"/>
        <v>0.891296712658335-0.983394380349136i</v>
      </c>
      <c r="BO186" s="223" t="str">
        <f t="shared" ca="1" si="238"/>
        <v>-1.30170358080682-0.258924940885402i</v>
      </c>
      <c r="BP186" s="223" t="str">
        <f t="shared" ca="1" si="239"/>
        <v>0.44712205337933+1.24962242564691i</v>
      </c>
      <c r="BQ186" s="223" t="str">
        <f t="shared" ca="1" si="240"/>
        <v>0.841970231543297-1.02594369557629i</v>
      </c>
      <c r="BR186" s="223" t="str">
        <f t="shared" ca="1" si="241"/>
        <v>-1.31284046651048-0.194741487080578i</v>
      </c>
      <c r="BS186" s="223" t="str">
        <f t="shared" ca="1" si="242"/>
        <v>0.507899541498384+1.22617796140835i</v>
      </c>
      <c r="BT186" s="223" t="str">
        <f t="shared" ca="1" si="243"/>
        <v>0.790615370392583-1.06602142257875i</v>
      </c>
      <c r="BU186" s="223" t="str">
        <f t="shared" ca="1" si="244"/>
        <v>-1.32081460453906-0.130088883976037i</v>
      </c>
      <c r="BV186" s="223" t="str">
        <f t="shared" ca="1" si="245"/>
        <v>0.567453455135202+1.19977952706026i</v>
      </c>
      <c r="BW186" s="223" t="str">
        <f t="shared" ca="1" si="246"/>
        <v>0.737355847564861-1.10353101060175i</v>
      </c>
      <c r="BX186" s="223" t="str">
        <f t="shared" ca="1" si="247"/>
        <v>-1.32560678449561-0.0651228853555566i</v>
      </c>
      <c r="BY186" s="223" t="str">
        <f t="shared" ca="1" si="248"/>
        <v>0.625640323695542+1.17049071874319i</v>
      </c>
      <c r="BZ186" s="223" t="str">
        <f t="shared" ca="1" si="249"/>
        <v>0.682319969916722-1.13838209576164i</v>
      </c>
      <c r="CA186" s="223" t="str">
        <f t="shared" ca="1" si="250"/>
        <v>-1.32720546159885-1.62592874932716E-13i</v>
      </c>
      <c r="CB186" s="223" t="str">
        <f t="shared" ca="1" si="251"/>
        <v>0.682319969916475+1.13838209576179i</v>
      </c>
      <c r="CC186" s="223" t="str">
        <f t="shared" ca="1" si="252"/>
        <v>0.625640323695795-1.17049071874306i</v>
      </c>
      <c r="CD186" s="223" t="str">
        <f t="shared" ca="1" si="253"/>
        <v>-1.32560678449562+0.0651228853552694i</v>
      </c>
      <c r="CE186" s="223" t="str">
        <f t="shared" ca="1" si="254"/>
        <v>0.737355847565704+1.10353101060119i</v>
      </c>
      <c r="CF186" s="223" t="str">
        <f t="shared" ca="1" si="255"/>
        <v>0.567453455135462-1.19977952706014i</v>
      </c>
      <c r="CG186" s="223" t="str">
        <f t="shared" ca="1" si="256"/>
        <v>-1.32081460453909+0.130088883975751i</v>
      </c>
      <c r="CH186" s="223" t="str">
        <f t="shared" ca="1" si="257"/>
        <v>0.790615370393429+1.06602142257812i</v>
      </c>
      <c r="CI186" s="223" t="str">
        <f t="shared" ca="1" si="258"/>
        <v>0.507899541498649-1.22617796140824i</v>
      </c>
      <c r="CJ186" s="223" t="str">
        <f t="shared" ca="1" si="259"/>
        <v>-1.31284046651052+0.194741487080294i</v>
      </c>
      <c r="CK186" s="223" t="str">
        <f t="shared" ca="1" si="260"/>
        <v>0.841970231544111+1.02594369557563i</v>
      </c>
      <c r="CL186" s="223" t="str">
        <f t="shared" ca="1" si="261"/>
        <v>0.447122053379619-1.24962242564681i</v>
      </c>
      <c r="CM186" s="223" t="str">
        <f t="shared" ca="1" si="262"/>
        <v>-1.30170358080688+0.25892494088512i</v>
      </c>
      <c r="CN186" s="223" t="str">
        <f t="shared" ca="1" si="263"/>
        <v>0.891296712658136+0.983394380349316i</v>
      </c>
      <c r="CO186" s="223" t="str">
        <f t="shared" ca="1" si="264"/>
        <v>0.385267409070726-1.27005644000798i</v>
      </c>
      <c r="CP186" s="223" t="str">
        <f t="shared" ca="1" si="265"/>
        <v>-1.28743077716129+0.322484621828206i</v>
      </c>
      <c r="CQ186" s="223" t="str">
        <f t="shared" ca="1" si="266"/>
        <v>0.938475981924011+0.938475981924726i</v>
      </c>
      <c r="CR186" s="223" t="str">
        <f t="shared" ca="1" si="267"/>
        <v>0.322484621827904-1.28743077716137i</v>
      </c>
      <c r="CS186" s="223" t="str">
        <f t="shared" ca="1" si="268"/>
        <v>-1.2700564400079+0.385267409070987i</v>
      </c>
      <c r="CT186" s="223" t="str">
        <f t="shared" ca="1" si="269"/>
        <v>0.983394380348638+0.891296712658884i</v>
      </c>
      <c r="CU186" s="223" t="str">
        <f t="shared" ca="1" si="270"/>
        <v>0.258924940884816-1.30170358080694i</v>
      </c>
      <c r="CV186" s="223" t="str">
        <f t="shared" ca="1" si="271"/>
        <v>-1.24962242564672+0.447122053379875i</v>
      </c>
      <c r="CW186" s="223" t="str">
        <f t="shared" ca="1" si="272"/>
        <v>1.02594369557582+0.84197023154387i</v>
      </c>
      <c r="CX186" s="223" t="str">
        <f t="shared" ca="1" si="273"/>
        <v>0.194741487079988-1.31284046651057i</v>
      </c>
      <c r="CY186" s="223" t="str">
        <f t="shared" ca="1" si="274"/>
        <v>-1.22617796140865+0.507899541497682i</v>
      </c>
      <c r="CZ186" s="223" t="str">
        <f t="shared" ca="1" si="275"/>
        <v>1.0660214225783+0.790615370393179i</v>
      </c>
      <c r="DA186" s="223" t="str">
        <f t="shared" ca="1" si="276"/>
        <v>0.130088883975443-1.32081460453912i</v>
      </c>
      <c r="DB186" s="223" t="str">
        <f t="shared" ca="1" si="277"/>
        <v>-1.19977952706057+0.567453455134549i</v>
      </c>
      <c r="DC186" s="223" t="str">
        <f t="shared" ca="1" si="278"/>
        <v>1.10353101060134+0.737355847565478i</v>
      </c>
      <c r="DD186" s="223" t="str">
        <f t="shared" ca="1" si="279"/>
        <v>0.0651228853549596-1.32560678449564i</v>
      </c>
      <c r="DE186" s="223" t="str">
        <f t="shared" ca="1" si="280"/>
        <v>-1.17049071874353+0.625640323694905i</v>
      </c>
      <c r="DF186" s="223" t="str">
        <f t="shared" ca="1" si="281"/>
        <v>1.13838209576195+0.682319969916209i</v>
      </c>
      <c r="DG186" s="223" t="str">
        <f t="shared" ca="1" si="282"/>
        <v>-4.35096751313066E-13-1.32720546159885i</v>
      </c>
      <c r="DH186" s="223" t="str">
        <f t="shared" ca="1" si="283"/>
        <v>-1.13838209576216+0.682319969915856i</v>
      </c>
      <c r="DI186" s="223" t="str">
        <f t="shared" ca="1" si="284"/>
        <v>1.17049071874334+0.625640323695269i</v>
      </c>
      <c r="DJ186" s="223" t="str">
        <f t="shared" ca="1" si="285"/>
        <v>-0.0651228853558287-1.32560678449559i</v>
      </c>
      <c r="DK186" s="223" t="str">
        <f t="shared" ca="1" si="286"/>
        <v>-1.10353101060159+0.737355847565104i</v>
      </c>
      <c r="DL186" s="223" t="str">
        <f t="shared" ca="1" si="287"/>
        <v>1.19977952706039+0.567453455134922i</v>
      </c>
      <c r="DM186" s="223" t="str">
        <f t="shared" ca="1" si="288"/>
        <v>-0.130088883976346-1.32081460453903i</v>
      </c>
      <c r="DN186" s="223" t="str">
        <f t="shared" ca="1" si="289"/>
        <v>-1.06602142257857+0.790615370392818i</v>
      </c>
      <c r="DO186" s="223" t="str">
        <f t="shared" ca="1" si="290"/>
        <v>1.22617796140847+0.507899541498097i</v>
      </c>
      <c r="DP186" s="223" t="str">
        <f t="shared" ca="1" si="291"/>
        <v>-0.19474148707958-1.31284046651063i</v>
      </c>
      <c r="DQ186" s="223" t="str">
        <f t="shared" ca="1" si="292"/>
        <v>-1.02594369557611+0.841970231543523i</v>
      </c>
      <c r="DR186" s="223" t="str">
        <f t="shared" ca="1" si="293"/>
        <v>1.24962242564701+0.447122053379056i</v>
      </c>
      <c r="DS186" s="223" t="str">
        <f t="shared" ca="1" si="294"/>
        <v>-0.258924940884411-1.30170358080702i</v>
      </c>
      <c r="DT186" s="223" t="str">
        <f t="shared" ca="1" si="295"/>
        <v>-0.983394380348941+0.891296712658551i</v>
      </c>
      <c r="DU186" s="223" t="str">
        <f t="shared" ca="1" si="296"/>
        <v>1.27005644000815+0.385267409070154i</v>
      </c>
      <c r="DV186" s="223" t="str">
        <f t="shared" ca="1" si="297"/>
        <v>-0.322484621827505-1.28743077716147i</v>
      </c>
      <c r="DW186" s="223" t="str">
        <f t="shared" ca="1" si="298"/>
        <v>-0.938475981924303+0.938475981924434i</v>
      </c>
      <c r="DX186" s="223" t="str">
        <f t="shared" ca="1" si="299"/>
        <v>1.28743077716151+0.322484621827361i</v>
      </c>
      <c r="DY186" s="223" t="str">
        <f t="shared" ca="1" si="300"/>
        <v>-0.385267409070296-1.27005644000811i</v>
      </c>
      <c r="DZ186" s="223" t="str">
        <f t="shared" ca="1" si="301"/>
        <v>-0.891296712658442+0.983394380349039i</v>
      </c>
      <c r="EA186" s="223" t="str">
        <f t="shared" ca="1" si="302"/>
        <v>1.30170358080706+0.258924940884229i</v>
      </c>
      <c r="EB186" s="223" t="str">
        <f t="shared" ca="1" si="303"/>
        <v>-0.447122053379195-1.24962242564696i</v>
      </c>
      <c r="EC186" s="223" t="str">
        <f t="shared" ca="1" si="304"/>
        <v>-0.841970231543408+1.0259436955762i</v>
      </c>
      <c r="ED186" s="223" t="str">
        <f t="shared" ca="1" si="305"/>
        <v>1.31284046651046+0.194741487080739i</v>
      </c>
      <c r="EE186" s="223" t="str">
        <f t="shared" ca="1" si="306"/>
        <v>-0.507899541498234-1.22617796140842i</v>
      </c>
      <c r="EF186" s="223" t="str">
        <f t="shared" ca="1" si="307"/>
        <v>-0.790615370392699+1.06602142257866i</v>
      </c>
      <c r="EG186" s="223" t="str">
        <f t="shared" ca="1" si="308"/>
        <v>1.32081460453905+0.130088883976199i</v>
      </c>
      <c r="EH186" s="223" t="str">
        <f t="shared" ca="1" si="309"/>
        <v>-0.567453455135054-1.19977952706033i</v>
      </c>
      <c r="EI186" s="223" t="str">
        <f t="shared" ca="1" si="310"/>
        <v>-0.737355847564981+1.10353101060167i</v>
      </c>
      <c r="EJ186" s="223" t="str">
        <f t="shared" ca="1" si="311"/>
        <v>1.3256067844956+0.0651228853557189i</v>
      </c>
      <c r="EK186" s="223" t="str">
        <f t="shared" ca="1" si="312"/>
        <v>-0.625640323695399-1.17049071874327i</v>
      </c>
      <c r="EL186" s="223" t="str">
        <f t="shared" ca="1" si="313"/>
        <v>-0.68231996991573+1.13838209576223i</v>
      </c>
      <c r="EM186" s="223" t="str">
        <f t="shared" ca="1" si="314"/>
        <v>1.32720546159885+3.25185749865431E-13i</v>
      </c>
      <c r="EN186" s="223"/>
      <c r="EO186" s="223"/>
      <c r="EP186" s="223"/>
    </row>
    <row r="187" spans="1:146" ht="15.75" thickBot="1">
      <c r="A187" s="257">
        <f t="shared" si="181"/>
        <v>1.6992187500000011E-3</v>
      </c>
      <c r="B187" s="256">
        <v>87</v>
      </c>
      <c r="C187" s="230">
        <f t="shared" si="182"/>
        <v>17400</v>
      </c>
      <c r="D187" s="229">
        <f t="shared" si="315"/>
        <v>109327.4243449248</v>
      </c>
      <c r="E187" s="229" t="str">
        <f t="shared" si="316"/>
        <v>109327.424344925i</v>
      </c>
      <c r="F187" s="229" t="str">
        <f t="shared" si="183"/>
        <v>2.66527422662117-0.720130258311589i</v>
      </c>
      <c r="G187" s="229" t="str">
        <f t="shared" si="184"/>
        <v>-0.21214548217375+0.105401390064296i</v>
      </c>
      <c r="H187" s="229" t="str">
        <f t="shared" si="180"/>
        <v>0.602129113624101+0.0694964580696494i</v>
      </c>
      <c r="I187" s="229" t="str">
        <f t="shared" si="317"/>
        <v>-0.360127641140383-0.151513167684332i</v>
      </c>
      <c r="J187" s="255" t="str">
        <f ca="1">IMPRODUCT(1/N_FFT2,CX100)</f>
        <v>0.00993136963569476+0.000142215688624268i</v>
      </c>
      <c r="K187" s="254" t="str">
        <f t="shared" ca="1" si="318"/>
        <v>-0.00355501317071811-0.00155594907342552i</v>
      </c>
      <c r="N187" s="246">
        <f t="shared" ca="1" si="185"/>
        <v>3.9944567258563533</v>
      </c>
      <c r="O187" s="223">
        <f t="shared" ca="1" si="186"/>
        <v>1.3274567258563537</v>
      </c>
      <c r="P187" s="223" t="str">
        <f t="shared" ca="1" si="187"/>
        <v>-0.710186188836265-1.12150654755444i</v>
      </c>
      <c r="Q187" s="223" t="str">
        <f t="shared" ca="1" si="188"/>
        <v>-0.567560884448176+1.20000666725884i</v>
      </c>
      <c r="R187" s="223" t="str">
        <f t="shared" ca="1" si="189"/>
        <v>1.31747363347784-0.162494874109819i</v>
      </c>
      <c r="S187" s="223" t="str">
        <f t="shared" ca="1" si="190"/>
        <v>-0.842129631901132-1.02613792547364i</v>
      </c>
      <c r="T187" s="223" t="str">
        <f t="shared" ca="1" si="191"/>
        <v>-0.416398936070788+1.26045756971839i</v>
      </c>
      <c r="U187" s="223" t="str">
        <f t="shared" ca="1" si="192"/>
        <v>1.28767451134396-0.322545674062406i</v>
      </c>
      <c r="V187" s="223" t="str">
        <f t="shared" ca="1" si="193"/>
        <v>-0.96140666144578-0.915335233861862i</v>
      </c>
      <c r="W187" s="223" t="str">
        <f t="shared" ca="1" si="194"/>
        <v>-0.258973960109794+1.30195001709218i</v>
      </c>
      <c r="X187" s="223" t="str">
        <f t="shared" ca="1" si="195"/>
        <v>1.23850756598872-0.477745086850673i</v>
      </c>
      <c r="Y187" s="223" t="str">
        <f t="shared" ca="1" si="196"/>
        <v>-1.06622323992244-0.79076504833646i</v>
      </c>
      <c r="Z187" s="223" t="str">
        <f t="shared" ca="1" si="197"/>
        <v>-0.0976537747351175+1.32385992435048i</v>
      </c>
      <c r="AA187" s="223" t="str">
        <f t="shared" ca="1" si="198"/>
        <v>1.170712314035-0.625758768846346i</v>
      </c>
      <c r="AB187" s="223" t="str">
        <f t="shared" ca="1" si="199"/>
        <v>-1.1550028284274-0.654301020437822i</v>
      </c>
      <c r="AC187" s="223" t="str">
        <f t="shared" ca="1" si="200"/>
        <v>0.0651352143080914+1.32585774609432i</v>
      </c>
      <c r="AD187" s="223" t="str">
        <f t="shared" ca="1" si="201"/>
        <v>1.08530845917607-0.764360456500816i</v>
      </c>
      <c r="AE187" s="223" t="str">
        <f t="shared" ca="1" si="202"/>
        <v>-1.22641009931313-0.507995696166838i</v>
      </c>
      <c r="AF187" s="223" t="str">
        <f t="shared" ca="1" si="203"/>
        <v>0.22694450909995+1.30791343322509i</v>
      </c>
      <c r="AG187" s="223" t="str">
        <f t="shared" ca="1" si="204"/>
        <v>0.983580554883296-0.891465451420715i</v>
      </c>
      <c r="AH187" s="223" t="str">
        <f t="shared" ca="1" si="205"/>
        <v>-1.27937102075952-0.354049643781801i</v>
      </c>
      <c r="AI187" s="223" t="str">
        <f t="shared" ca="1" si="206"/>
        <v>0.385340347234539+1.27029688491094i</v>
      </c>
      <c r="AJ187" s="223" t="str">
        <f t="shared" ca="1" si="207"/>
        <v>0.867058683525667-1.005161976173i</v>
      </c>
      <c r="AK187" s="223" t="str">
        <f t="shared" ca="1" si="208"/>
        <v>-1.31308901121187-0.194778355203835i</v>
      </c>
      <c r="AL187" s="223" t="str">
        <f t="shared" ca="1" si="209"/>
        <v>0.537940307870805+1.21357388905214i</v>
      </c>
      <c r="AM187" s="223" t="str">
        <f t="shared" ca="1" si="210"/>
        <v>0.737495442507459-1.10373992919618i</v>
      </c>
      <c r="AN187" s="223" t="str">
        <f t="shared" ca="1" si="211"/>
        <v>-1.32705692070893-0.032577418863538i</v>
      </c>
      <c r="AO187" s="223" t="str">
        <f t="shared" ca="1" si="212"/>
        <v>0.682449145560472+1.1385976123043i</v>
      </c>
      <c r="AP187" s="223" t="str">
        <f t="shared" ca="1" si="213"/>
        <v>0.596839583571277-1.1857166063203i</v>
      </c>
      <c r="AQ187" s="223" t="str">
        <f t="shared" ca="1" si="214"/>
        <v>-1.32106465889053+0.130113512179612i</v>
      </c>
      <c r="AR187" s="223" t="str">
        <f t="shared" ca="1" si="215"/>
        <v>-1.32106465889053+0.130113512179612i</v>
      </c>
      <c r="AS187" s="223" t="str">
        <f t="shared" ca="1" si="216"/>
        <v>0.44720670175823-1.24985900201735i</v>
      </c>
      <c r="AT187" s="223" t="str">
        <f t="shared" ca="1" si="217"/>
        <v>-1.29520235495201+0.290847414889719i</v>
      </c>
      <c r="AU187" s="223" t="str">
        <f t="shared" ca="1" si="218"/>
        <v>0.938653652584712+0.938653652584727i</v>
      </c>
      <c r="AV187" s="223" t="str">
        <f t="shared" ca="1" si="219"/>
        <v>0.290847414889719-1.29520235495201i</v>
      </c>
      <c r="AW187" s="223" t="str">
        <f t="shared" ca="1" si="220"/>
        <v>-1.24985900201735+0.44720670175823i</v>
      </c>
      <c r="AX187" s="223" t="str">
        <f t="shared" ca="1" si="221"/>
        <v>1.04649576765773+0.816693312875602i</v>
      </c>
      <c r="AY187" s="223" t="str">
        <f t="shared" ca="1" si="222"/>
        <v>0.130113512179744-1.32106465889052i</v>
      </c>
      <c r="AZ187" s="223" t="str">
        <f t="shared" ca="1" si="223"/>
        <v>-1.18571660632031+0.596839583571267i</v>
      </c>
      <c r="BA187" s="223" t="str">
        <f t="shared" ca="1" si="224"/>
        <v>1.13859761230429+0.68244914556048i</v>
      </c>
      <c r="BB187" s="223" t="str">
        <f t="shared" ca="1" si="225"/>
        <v>-0.032577418863538-1.32705692070893i</v>
      </c>
      <c r="BC187" s="223" t="str">
        <f t="shared" ca="1" si="226"/>
        <v>-1.10373992919619+0.737495442507451i</v>
      </c>
      <c r="BD187" s="223" t="str">
        <f t="shared" ca="1" si="227"/>
        <v>1.21357388905214+0.537940307870813i</v>
      </c>
      <c r="BE187" s="223" t="str">
        <f t="shared" ca="1" si="228"/>
        <v>-0.194778355203835-1.31308901121187i</v>
      </c>
      <c r="BF187" s="223" t="str">
        <f t="shared" ca="1" si="229"/>
        <v>-1.005161976173+0.867058683525667i</v>
      </c>
      <c r="BG187" s="223" t="str">
        <f t="shared" ca="1" si="230"/>
        <v>1.27029688491094+0.385340347234548i</v>
      </c>
      <c r="BH187" s="223" t="str">
        <f t="shared" ca="1" si="231"/>
        <v>-0.354049643781782-1.27937102075952i</v>
      </c>
      <c r="BI187" s="223" t="str">
        <f t="shared" ca="1" si="232"/>
        <v>-0.891465451420715+0.983580554883296i</v>
      </c>
      <c r="BJ187" s="223" t="str">
        <f t="shared" ca="1" si="233"/>
        <v>1.30791343322505+0.22694450910022i</v>
      </c>
      <c r="BK187" s="223" t="str">
        <f t="shared" ca="1" si="234"/>
        <v>-0.50799569616682-1.22641009931314i</v>
      </c>
      <c r="BL187" s="223" t="str">
        <f t="shared" ca="1" si="235"/>
        <v>-0.764360456500601+1.08530845917622i</v>
      </c>
      <c r="BM187" s="223" t="str">
        <f t="shared" ca="1" si="236"/>
        <v>1.32585774609434+0.0651352143075732i</v>
      </c>
      <c r="BN187" s="223" t="str">
        <f t="shared" ca="1" si="237"/>
        <v>-0.65430102043735-1.15500282842767i</v>
      </c>
      <c r="BO187" s="223" t="str">
        <f t="shared" ca="1" si="238"/>
        <v>-0.625758768846701+1.17071231403481i</v>
      </c>
      <c r="BP187" s="223" t="str">
        <f t="shared" ca="1" si="239"/>
        <v>1.32385992435049-0.0976537747349764i</v>
      </c>
      <c r="BQ187" s="223" t="str">
        <f t="shared" ca="1" si="240"/>
        <v>-0.790765048336554-1.06622323992237i</v>
      </c>
      <c r="BR187" s="223" t="str">
        <f t="shared" ca="1" si="241"/>
        <v>-0.477745086850304+1.23850756598887i</v>
      </c>
      <c r="BS187" s="223" t="str">
        <f t="shared" ca="1" si="242"/>
        <v>1.30195001709231-0.258973960109137i</v>
      </c>
      <c r="BT187" s="223" t="str">
        <f t="shared" ca="1" si="243"/>
        <v>-0.915335233861566-0.961406661446063i</v>
      </c>
      <c r="BU187" s="223" t="str">
        <f t="shared" ca="1" si="244"/>
        <v>-0.322545674062535+1.28767451134393i</v>
      </c>
      <c r="BV187" s="223" t="str">
        <f t="shared" ca="1" si="245"/>
        <v>1.26045756971835-0.416398936070907i</v>
      </c>
      <c r="BW187" s="223" t="str">
        <f t="shared" ca="1" si="246"/>
        <v>-1.02613792547385-0.842129631900873i</v>
      </c>
      <c r="BX187" s="223" t="str">
        <f t="shared" ca="1" si="247"/>
        <v>-0.162494874109243+1.31747363347791i</v>
      </c>
      <c r="BY187" s="223" t="str">
        <f t="shared" ca="1" si="248"/>
        <v>1.20000666725906-0.567560884447716i</v>
      </c>
      <c r="BZ187" s="223" t="str">
        <f t="shared" ca="1" si="249"/>
        <v>-1.1215065475543-0.710186188836488i</v>
      </c>
      <c r="CA187" s="223" t="str">
        <f t="shared" ca="1" si="250"/>
        <v>-1.88647264413021E-14+1.32745672585635i</v>
      </c>
      <c r="CB187" s="223" t="str">
        <f t="shared" ca="1" si="251"/>
        <v>1.12150654755432-0.710186188836456i</v>
      </c>
      <c r="CC187" s="223" t="str">
        <f t="shared" ca="1" si="252"/>
        <v>-1.20000666725906-0.567560884447716i</v>
      </c>
      <c r="CD187" s="223" t="str">
        <f t="shared" ca="1" si="253"/>
        <v>0.162494874109243+1.31747363347791i</v>
      </c>
      <c r="CE187" s="223" t="str">
        <f t="shared" ca="1" si="254"/>
        <v>1.02613792547385-0.842129631900873i</v>
      </c>
      <c r="CF187" s="223" t="str">
        <f t="shared" ca="1" si="255"/>
        <v>-1.26045756971834-0.416398936070925i</v>
      </c>
      <c r="CG187" s="223" t="str">
        <f t="shared" ca="1" si="256"/>
        <v>0.322545674062517+1.28767451134393i</v>
      </c>
      <c r="CH187" s="223" t="str">
        <f t="shared" ca="1" si="257"/>
        <v>0.915335233861592-0.961406661446037i</v>
      </c>
      <c r="CI187" s="223" t="str">
        <f t="shared" ca="1" si="258"/>
        <v>-1.30195001709204-0.258973960110469i</v>
      </c>
      <c r="CJ187" s="223" t="str">
        <f t="shared" ca="1" si="259"/>
        <v>0.477745086850304+1.23850756598887i</v>
      </c>
      <c r="CK187" s="223" t="str">
        <f t="shared" ca="1" si="260"/>
        <v>0.790765048336569-1.06622323992236i</v>
      </c>
      <c r="CL187" s="223" t="str">
        <f t="shared" ca="1" si="261"/>
        <v>-1.32385992435049-0.0976537747349952i</v>
      </c>
      <c r="CM187" s="223" t="str">
        <f t="shared" ca="1" si="262"/>
        <v>0.625758768846683+1.17071231403482i</v>
      </c>
      <c r="CN187" s="223" t="str">
        <f t="shared" ca="1" si="263"/>
        <v>0.654301020437383-1.15500282842765i</v>
      </c>
      <c r="CO187" s="223" t="str">
        <f t="shared" ca="1" si="264"/>
        <v>-1.32585774609435+0.0651352143075355i</v>
      </c>
      <c r="CP187" s="223" t="str">
        <f t="shared" ca="1" si="265"/>
        <v>0.764360456500601+1.08530845917622i</v>
      </c>
      <c r="CQ187" s="223" t="str">
        <f t="shared" ca="1" si="266"/>
        <v>0.507995696166838-1.22641009931313i</v>
      </c>
      <c r="CR187" s="223" t="str">
        <f t="shared" ca="1" si="267"/>
        <v>-1.30791343322505+0.226944509100201i</v>
      </c>
      <c r="CS187" s="223" t="str">
        <f t="shared" ca="1" si="268"/>
        <v>0.891465451421092+0.983580554882953i</v>
      </c>
      <c r="CT187" s="223" t="str">
        <f t="shared" ca="1" si="269"/>
        <v>0.354049643782328-1.27937102075937i</v>
      </c>
      <c r="CU187" s="223" t="str">
        <f t="shared" ca="1" si="270"/>
        <v>-1.27029688491106+0.385340347234133i</v>
      </c>
      <c r="CV187" s="223" t="str">
        <f t="shared" ca="1" si="271"/>
        <v>1.00516197617291+0.867058683525768i</v>
      </c>
      <c r="CW187" s="223" t="str">
        <f t="shared" ca="1" si="272"/>
        <v>0.194778355203705-1.31308901121189i</v>
      </c>
      <c r="CX187" s="223" t="str">
        <f t="shared" ca="1" si="273"/>
        <v>-1.21357388905198+0.537940307871158i</v>
      </c>
      <c r="CY187" s="223" t="str">
        <f t="shared" ca="1" si="274"/>
        <v>1.10373992919581+0.737495442508015i</v>
      </c>
      <c r="CZ187" s="223" t="str">
        <f t="shared" ca="1" si="275"/>
        <v>0.032577418863953-1.32705692070892i</v>
      </c>
      <c r="DA187" s="223" t="str">
        <f t="shared" ca="1" si="276"/>
        <v>-1.13859761230438+0.682449145560334i</v>
      </c>
      <c r="DB187" s="223" t="str">
        <f t="shared" ca="1" si="277"/>
        <v>1.18571660632037+0.596839583571149i</v>
      </c>
      <c r="DC187" s="223" t="str">
        <f t="shared" ca="1" si="278"/>
        <v>-0.130113512180006-1.32106465889049i</v>
      </c>
      <c r="DD187" s="223" t="str">
        <f t="shared" ca="1" si="279"/>
        <v>-1.04649576765742+0.816693312876003i</v>
      </c>
      <c r="DE187" s="223" t="str">
        <f t="shared" ca="1" si="280"/>
        <v>1.24985900201716+0.447206701758745i</v>
      </c>
      <c r="DF187" s="223" t="str">
        <f t="shared" ca="1" si="281"/>
        <v>-0.290847414889442-1.29520235495207i</v>
      </c>
      <c r="DG187" s="223" t="str">
        <f t="shared" ca="1" si="282"/>
        <v>-0.93865365258474+0.938653652584699i</v>
      </c>
      <c r="DH187" s="223" t="str">
        <f t="shared" ca="1" si="283"/>
        <v>1.29520235495207+0.29084741488946i</v>
      </c>
      <c r="DI187" s="223" t="str">
        <f t="shared" ca="1" si="284"/>
        <v>-0.447206701758727-1.24985900201717i</v>
      </c>
      <c r="DJ187" s="223" t="str">
        <f t="shared" ca="1" si="285"/>
        <v>-0.816693312876018+1.04649576765741i</v>
      </c>
      <c r="DK187" s="223" t="str">
        <f t="shared" ca="1" si="286"/>
        <v>1.32106465889049+0.130113512180025i</v>
      </c>
      <c r="DL187" s="223" t="str">
        <f t="shared" ca="1" si="287"/>
        <v>-0.596839583571133-1.18571660632038i</v>
      </c>
      <c r="DM187" s="223" t="str">
        <f t="shared" ca="1" si="288"/>
        <v>-0.682449145560383+1.13859761230435i</v>
      </c>
      <c r="DN187" s="223" t="str">
        <f t="shared" ca="1" si="289"/>
        <v>1.32705692070892-0.032577418863934i</v>
      </c>
      <c r="DO187" s="223" t="str">
        <f t="shared" ca="1" si="290"/>
        <v>-0.737495442507999-1.10373992919582i</v>
      </c>
      <c r="DP187" s="223" t="str">
        <f t="shared" ca="1" si="291"/>
        <v>-0.537940307871176+1.21357388905197i</v>
      </c>
      <c r="DQ187" s="223" t="str">
        <f t="shared" ca="1" si="292"/>
        <v>1.31308901121189-0.194778355203686i</v>
      </c>
      <c r="DR187" s="223" t="str">
        <f t="shared" ca="1" si="293"/>
        <v>-0.867058683525753-1.00516197617292i</v>
      </c>
      <c r="DS187" s="223" t="str">
        <f t="shared" ca="1" si="294"/>
        <v>-0.385340347234187+1.27029688491105i</v>
      </c>
      <c r="DT187" s="223" t="str">
        <f t="shared" ca="1" si="295"/>
        <v>1.27937102075938-0.354049643782309i</v>
      </c>
      <c r="DU187" s="223" t="str">
        <f t="shared" ca="1" si="296"/>
        <v>-0.983580554882941-0.891465451421106i</v>
      </c>
      <c r="DV187" s="223" t="str">
        <f t="shared" ca="1" si="297"/>
        <v>-0.22694450910022+1.30791343322505i</v>
      </c>
      <c r="DW187" s="223" t="str">
        <f t="shared" ca="1" si="298"/>
        <v>1.22641009931314-0.50799569616682i</v>
      </c>
      <c r="DX187" s="223" t="str">
        <f t="shared" ca="1" si="299"/>
        <v>-1.08530845917621-0.764360456500615i</v>
      </c>
      <c r="DY187" s="223" t="str">
        <f t="shared" ca="1" si="300"/>
        <v>-0.0651352143075921+1.32585774609434i</v>
      </c>
      <c r="DZ187" s="223" t="str">
        <f t="shared" ca="1" si="301"/>
        <v>1.15500282842768-0.654301020437334i</v>
      </c>
      <c r="EA187" s="223" t="str">
        <f t="shared" ca="1" si="302"/>
        <v>-1.17071231403481-0.625758768846701i</v>
      </c>
      <c r="EB187" s="223" t="str">
        <f t="shared" ca="1" si="303"/>
        <v>0.0976537747349764+1.32385992435049i</v>
      </c>
      <c r="EC187" s="223" t="str">
        <f t="shared" ca="1" si="304"/>
        <v>1.06622323992237-0.790765048336554i</v>
      </c>
      <c r="ED187" s="223" t="str">
        <f t="shared" ca="1" si="305"/>
        <v>-1.23850756598886-0.477745086850322i</v>
      </c>
      <c r="EE187" s="223" t="str">
        <f t="shared" ca="1" si="306"/>
        <v>0.258973960110451+1.30195001709205i</v>
      </c>
      <c r="EF187" s="223" t="str">
        <f t="shared" ca="1" si="307"/>
        <v>0.961406661446049-0.915335233861579i</v>
      </c>
      <c r="EG187" s="223" t="str">
        <f t="shared" ca="1" si="308"/>
        <v>-1.28767451134392-0.322545674062572i</v>
      </c>
      <c r="EH187" s="223" t="str">
        <f t="shared" ca="1" si="309"/>
        <v>0.416398936070907+1.26045756971835i</v>
      </c>
      <c r="EI187" s="223" t="str">
        <f t="shared" ca="1" si="310"/>
        <v>0.842129631900916-1.02613792547381i</v>
      </c>
      <c r="EJ187" s="223" t="str">
        <f t="shared" ca="1" si="311"/>
        <v>-1.31747363347791-0.162494874109263i</v>
      </c>
      <c r="EK187" s="223" t="str">
        <f t="shared" ca="1" si="312"/>
        <v>0.5675608844477+1.20000666725907i</v>
      </c>
      <c r="EL187" s="223" t="str">
        <f t="shared" ca="1" si="313"/>
        <v>0.710186188836472-1.12150654755431i</v>
      </c>
      <c r="EM187" s="223" t="str">
        <f t="shared" ca="1" si="314"/>
        <v>-1.32745672585635-3.77294528826044E-14i</v>
      </c>
      <c r="EN187" s="223"/>
      <c r="EO187" s="223"/>
      <c r="EP187" s="223"/>
    </row>
    <row r="188" spans="1:146" ht="15.75" thickBot="1">
      <c r="A188" s="257">
        <f t="shared" si="181"/>
        <v>1.7187500000000011E-3</v>
      </c>
      <c r="B188" s="256">
        <v>88</v>
      </c>
      <c r="C188" s="230">
        <f t="shared" si="182"/>
        <v>17600</v>
      </c>
      <c r="D188" s="229">
        <f t="shared" si="315"/>
        <v>110584.06140636072</v>
      </c>
      <c r="E188" s="229" t="str">
        <f t="shared" si="316"/>
        <v>110584.061406361i</v>
      </c>
      <c r="F188" s="229" t="str">
        <f t="shared" si="183"/>
        <v>2.66140157203934-0.726707713772926i</v>
      </c>
      <c r="G188" s="229" t="str">
        <f t="shared" si="184"/>
        <v>-0.211368752757842+0.106330501750949i</v>
      </c>
      <c r="H188" s="229" t="str">
        <f t="shared" si="180"/>
        <v>0.602551342247539+0.0703239868866928i</v>
      </c>
      <c r="I188" s="229" t="str">
        <f t="shared" si="317"/>
        <v>-0.360609359510303-0.15334826646927i</v>
      </c>
      <c r="J188" s="255" t="str">
        <f ca="1">IMPRODUCT(1/N_FFT2,CY100)</f>
        <v>0.00547995909742969-9.53200276266645E-07i</v>
      </c>
      <c r="K188" s="254" t="str">
        <f t="shared" ca="1" si="318"/>
        <v>-0.00197627071187674-0.000839998494972239i</v>
      </c>
      <c r="N188" s="246">
        <f t="shared" ca="1" si="185"/>
        <v>3.9946856516631302</v>
      </c>
      <c r="O188" s="223">
        <f t="shared" ca="1" si="186"/>
        <v>1.3276856516631304</v>
      </c>
      <c r="P188" s="223" t="str">
        <f t="shared" ca="1" si="187"/>
        <v>-0.737622626871265-1.103930274048i</v>
      </c>
      <c r="Q188" s="223" t="str">
        <f t="shared" ca="1" si="188"/>
        <v>-0.508083302280321+1.22662159918048i</v>
      </c>
      <c r="R188" s="223" t="str">
        <f t="shared" ca="1" si="189"/>
        <v>1.30217454415377-0.259018621319155i</v>
      </c>
      <c r="S188" s="223" t="str">
        <f t="shared" ca="1" si="190"/>
        <v>-0.938815527575079-0.938815527575081i</v>
      </c>
      <c r="T188" s="223" t="str">
        <f t="shared" ca="1" si="191"/>
        <v>-0.259018621319171+1.30217454415377i</v>
      </c>
      <c r="U188" s="223" t="str">
        <f t="shared" ca="1" si="192"/>
        <v>1.22662159918047-0.508083302280332i</v>
      </c>
      <c r="V188" s="223" t="str">
        <f t="shared" ca="1" si="193"/>
        <v>-1.10393027404801-0.737622626871246i</v>
      </c>
      <c r="W188" s="223" t="str">
        <f t="shared" ca="1" si="194"/>
        <v>4.86326766324063E-14+1.32768565166313i</v>
      </c>
      <c r="X188" s="223" t="str">
        <f t="shared" ca="1" si="195"/>
        <v>1.10393027404803-0.737622626871217i</v>
      </c>
      <c r="Y188" s="223" t="str">
        <f t="shared" ca="1" si="196"/>
        <v>-1.22662159918046-0.508083302280362i</v>
      </c>
      <c r="Z188" s="223" t="str">
        <f t="shared" ca="1" si="197"/>
        <v>0.25901862131914+1.30217454415377i</v>
      </c>
      <c r="AA188" s="223" t="str">
        <f t="shared" ca="1" si="198"/>
        <v>0.938815527575074-0.938815527575086i</v>
      </c>
      <c r="AB188" s="223" t="str">
        <f t="shared" ca="1" si="199"/>
        <v>-1.30217454415378-0.259018621319121i</v>
      </c>
      <c r="AC188" s="223" t="str">
        <f t="shared" ca="1" si="200"/>
        <v>0.508083302280374+1.22662159918046i</v>
      </c>
      <c r="AD188" s="223" t="str">
        <f t="shared" ca="1" si="201"/>
        <v>0.737622626871313-1.10393027404797i</v>
      </c>
      <c r="AE188" s="223" t="str">
        <f t="shared" ca="1" si="202"/>
        <v>-1.32768565166313-3.48074820578887E-14i</v>
      </c>
      <c r="AF188" s="223" t="str">
        <f t="shared" ca="1" si="203"/>
        <v>0.737622626871262+1.103930274048i</v>
      </c>
      <c r="AG188" s="223" t="str">
        <f t="shared" ca="1" si="204"/>
        <v>0.508083302280317-1.22662159918048i</v>
      </c>
      <c r="AH188" s="223" t="str">
        <f t="shared" ca="1" si="205"/>
        <v>-1.30217454415376+0.259018621319182i</v>
      </c>
      <c r="AI188" s="223" t="str">
        <f t="shared" ca="1" si="206"/>
        <v>0.93881552757512+0.938815527575039i</v>
      </c>
      <c r="AJ188" s="223" t="str">
        <f t="shared" ca="1" si="207"/>
        <v>0.259018621319207-1.30217454415376i</v>
      </c>
      <c r="AK188" s="223" t="str">
        <f t="shared" ca="1" si="208"/>
        <v>-1.22662159918049+0.508083302280301i</v>
      </c>
      <c r="AL188" s="223" t="str">
        <f t="shared" ca="1" si="209"/>
        <v>1.10393027404799+0.737622626871275i</v>
      </c>
      <c r="AM188" s="223" t="str">
        <f t="shared" ca="1" si="210"/>
        <v>-1.85420815503283E-14-1.32768565166313i</v>
      </c>
      <c r="AN188" s="223" t="str">
        <f t="shared" ca="1" si="211"/>
        <v>-1.10393027404797+0.737622626871298i</v>
      </c>
      <c r="AO188" s="223" t="str">
        <f t="shared" ca="1" si="212"/>
        <v>1.2266215991805+0.508083302280268i</v>
      </c>
      <c r="AP188" s="223" t="str">
        <f t="shared" ca="1" si="213"/>
        <v>-0.259018621319105-1.30217454415378i</v>
      </c>
      <c r="AQ188" s="223" t="str">
        <f t="shared" ca="1" si="214"/>
        <v>-0.938815527575102+0.938815527575058i</v>
      </c>
      <c r="AR188" s="223" t="str">
        <f t="shared" ca="1" si="215"/>
        <v>-0.938815527575102+0.938815527575058i</v>
      </c>
      <c r="AS188" s="223" t="str">
        <f t="shared" ca="1" si="216"/>
        <v>-0.508083302280352-1.22662159918047i</v>
      </c>
      <c r="AT188" s="223" t="str">
        <f t="shared" ca="1" si="217"/>
        <v>-0.737622626871232+1.10393027404802i</v>
      </c>
      <c r="AU188" s="223" t="str">
        <f t="shared" ca="1" si="218"/>
        <v>1.32768565166313+6.96149641157774E-14i</v>
      </c>
      <c r="AV188" s="223" t="str">
        <f t="shared" ca="1" si="219"/>
        <v>-0.737622626871225-1.10393027404802i</v>
      </c>
      <c r="AW188" s="223" t="str">
        <f t="shared" ca="1" si="220"/>
        <v>-0.50808330228034+1.22662159918047i</v>
      </c>
      <c r="AX188" s="223" t="str">
        <f t="shared" ca="1" si="221"/>
        <v>1.30217454415377-0.259018621319158i</v>
      </c>
      <c r="AY188" s="223" t="str">
        <f t="shared" ca="1" si="222"/>
        <v>-0.938815527575096-0.938815527575063i</v>
      </c>
      <c r="AZ188" s="223" t="str">
        <f t="shared" ca="1" si="223"/>
        <v>-0.259018621319113+1.30217454415378i</v>
      </c>
      <c r="BA188" s="223" t="str">
        <f t="shared" ca="1" si="224"/>
        <v>1.2266215991805-0.508083302280262i</v>
      </c>
      <c r="BB188" s="223" t="str">
        <f t="shared" ca="1" si="225"/>
        <v>-1.10393027404798-0.737622626871297i</v>
      </c>
      <c r="BC188" s="223" t="str">
        <f t="shared" ca="1" si="226"/>
        <v>-1.62654005075604E-14+1.32768565166313i</v>
      </c>
      <c r="BD188" s="223" t="str">
        <f t="shared" ca="1" si="227"/>
        <v>1.10393027404799-0.73762262687127i</v>
      </c>
      <c r="BE188" s="223" t="str">
        <f t="shared" ca="1" si="228"/>
        <v>-1.22662159918048-0.508083302280308i</v>
      </c>
      <c r="BF188" s="223" t="str">
        <f t="shared" ca="1" si="229"/>
        <v>0.259018621319081+1.30217454415378i</v>
      </c>
      <c r="BG188" s="223" t="str">
        <f t="shared" ca="1" si="230"/>
        <v>0.938815527575119-0.938815527575041i</v>
      </c>
      <c r="BH188" s="223" t="str">
        <f t="shared" ca="1" si="231"/>
        <v>-1.30217454415376-0.25901862131919i</v>
      </c>
      <c r="BI188" s="223" t="str">
        <f t="shared" ca="1" si="232"/>
        <v>0.508083302280311+1.22662159918048i</v>
      </c>
      <c r="BJ188" s="223" t="str">
        <f t="shared" ca="1" si="233"/>
        <v>0.737622626871488-1.10393027404785i</v>
      </c>
      <c r="BK188" s="223" t="str">
        <f t="shared" ca="1" si="234"/>
        <v>-1.32768565166313-2.27061507544746E-13i</v>
      </c>
      <c r="BL188" s="223" t="str">
        <f t="shared" ca="1" si="235"/>
        <v>0.737622626871095+1.10393027404811i</v>
      </c>
      <c r="BM188" s="223" t="str">
        <f t="shared" ca="1" si="236"/>
        <v>0.508083302280503-1.2266215991804i</v>
      </c>
      <c r="BN188" s="223" t="str">
        <f t="shared" ca="1" si="237"/>
        <v>-1.3021745441538+0.259018621318984i</v>
      </c>
      <c r="BO188" s="223" t="str">
        <f t="shared" ca="1" si="238"/>
        <v>0.938815527574985+0.938815527575175i</v>
      </c>
      <c r="BP188" s="223" t="str">
        <f t="shared" ca="1" si="239"/>
        <v>0.259018621319267-1.30217454415375i</v>
      </c>
      <c r="BQ188" s="223" t="str">
        <f t="shared" ca="1" si="240"/>
        <v>-1.22662159918051+0.508083302280238i</v>
      </c>
      <c r="BR188" s="223" t="str">
        <f t="shared" ca="1" si="241"/>
        <v>1.10393027404795+0.737622626871334i</v>
      </c>
      <c r="BS188" s="223" t="str">
        <f t="shared" ca="1" si="242"/>
        <v>6.05066565170705E-14-1.32768565166313i</v>
      </c>
      <c r="BT188" s="223" t="str">
        <f t="shared" ca="1" si="243"/>
        <v>-1.10393027404801+0.737622626871249i</v>
      </c>
      <c r="BU188" s="223" t="str">
        <f t="shared" ca="1" si="244"/>
        <v>1.22662159918047+0.508083302280332i</v>
      </c>
      <c r="BV188" s="223" t="str">
        <f t="shared" ca="1" si="245"/>
        <v>-0.259018621319166-1.30217454415377i</v>
      </c>
      <c r="BW188" s="223" t="str">
        <f t="shared" ca="1" si="246"/>
        <v>-0.938815527575043+0.938815527575116i</v>
      </c>
      <c r="BX188" s="223" t="str">
        <f t="shared" ca="1" si="247"/>
        <v>1.30217454415378+0.259018621319104i</v>
      </c>
      <c r="BY188" s="223" t="str">
        <f t="shared" ca="1" si="248"/>
        <v>-0.508083302280409-1.22662159918044i</v>
      </c>
      <c r="BZ188" s="223" t="str">
        <f t="shared" ca="1" si="249"/>
        <v>-0.737622626871164+1.10393027404807i</v>
      </c>
      <c r="CA188" s="223" t="str">
        <f t="shared" ca="1" si="250"/>
        <v>1.32768565166313-1.24915742413848E-13i</v>
      </c>
      <c r="CB188" s="223" t="str">
        <f t="shared" ca="1" si="251"/>
        <v>-0.737622626871403-1.1039302740479i</v>
      </c>
      <c r="CC188" s="223" t="str">
        <f t="shared" ca="1" si="252"/>
        <v>-0.508083302280178+1.22662159918054i</v>
      </c>
      <c r="CD188" s="223" t="str">
        <f t="shared" ca="1" si="253"/>
        <v>1.30217454415373-0.259018621319348i</v>
      </c>
      <c r="CE188" s="223" t="str">
        <f t="shared" ca="1" si="254"/>
        <v>-0.938815527575246-0.938815527574913i</v>
      </c>
      <c r="CF188" s="223" t="str">
        <f t="shared" ca="1" si="255"/>
        <v>-0.259018621318922+1.30217454415381i</v>
      </c>
      <c r="CG188" s="223" t="str">
        <f t="shared" ca="1" si="256"/>
        <v>1.22662159918037-0.50808330228058i</v>
      </c>
      <c r="CH188" s="223" t="str">
        <f t="shared" ca="1" si="257"/>
        <v>-1.10393027404815-0.73762262687104i</v>
      </c>
      <c r="CI188" s="223" t="str">
        <f t="shared" ca="1" si="258"/>
        <v>3.10338141344766E-13+1.32768565166313i</v>
      </c>
      <c r="CJ188" s="223" t="str">
        <f t="shared" ca="1" si="259"/>
        <v>1.1039302740478-0.737622626871557i</v>
      </c>
      <c r="CK188" s="223" t="str">
        <f t="shared" ca="1" si="260"/>
        <v>-1.22662159918061-0.508083302280007i</v>
      </c>
      <c r="CL188" s="223" t="str">
        <f t="shared" ca="1" si="261"/>
        <v>0.25901862131953+1.30217454415369i</v>
      </c>
      <c r="CM188" s="223" t="str">
        <f t="shared" ca="1" si="262"/>
        <v>0.938815527574808-0.938815527575351i</v>
      </c>
      <c r="CN188" s="223" t="str">
        <f t="shared" ca="1" si="263"/>
        <v>-1.30217454415385-0.25901862131874i</v>
      </c>
      <c r="CO188" s="223" t="str">
        <f t="shared" ca="1" si="264"/>
        <v>0.508083302280752+1.2266215991803i</v>
      </c>
      <c r="CP188" s="223" t="str">
        <f t="shared" ca="1" si="265"/>
        <v>0.737622626870886-1.10393027404825i</v>
      </c>
      <c r="CQ188" s="223" t="str">
        <f t="shared" ca="1" si="266"/>
        <v>-1.32768565166313+4.95760540275684E-13i</v>
      </c>
      <c r="CR188" s="223" t="str">
        <f t="shared" ca="1" si="267"/>
        <v>0.737622626871711+1.1039302740477i</v>
      </c>
      <c r="CS188" s="223" t="str">
        <f t="shared" ca="1" si="268"/>
        <v>0.508083302279835-1.22662159918068i</v>
      </c>
      <c r="CT188" s="223" t="str">
        <f t="shared" ca="1" si="269"/>
        <v>-1.30217454415366+0.259018621319712i</v>
      </c>
      <c r="CU188" s="223" t="str">
        <f t="shared" ca="1" si="270"/>
        <v>0.938815527575483+0.938815527574677i</v>
      </c>
      <c r="CV188" s="223" t="str">
        <f t="shared" ca="1" si="271"/>
        <v>0.259018621318558-1.30217454415389i</v>
      </c>
      <c r="CW188" s="223" t="str">
        <f t="shared" ca="1" si="272"/>
        <v>-1.22662159918075+0.508083302279668i</v>
      </c>
      <c r="CX188" s="223" t="str">
        <f t="shared" ca="1" si="273"/>
        <v>1.10393027404762+0.73762262687183i</v>
      </c>
      <c r="CY188" s="223" t="str">
        <f t="shared" ca="1" si="274"/>
        <v>6.3954541402041E-13-1.32768565166313i</v>
      </c>
      <c r="CZ188" s="223" t="str">
        <f t="shared" ca="1" si="275"/>
        <v>-1.10393027404835+0.737622626870735i</v>
      </c>
      <c r="DA188" s="223" t="str">
        <f t="shared" ca="1" si="276"/>
        <v>1.22662159918025+0.508083302280884i</v>
      </c>
      <c r="DB188" s="223" t="str">
        <f t="shared" ca="1" si="277"/>
        <v>-0.259018621318599-1.30217454415388i</v>
      </c>
      <c r="DC188" s="223" t="str">
        <f t="shared" ca="1" si="278"/>
        <v>-0.93881552757548+0.93881552757468i</v>
      </c>
      <c r="DD188" s="223" t="str">
        <f t="shared" ca="1" si="279"/>
        <v>1.30217454415367+0.259018621319672i</v>
      </c>
      <c r="DE188" s="223" t="str">
        <f t="shared" ca="1" si="280"/>
        <v>-0.508083302279839-1.22662159918068i</v>
      </c>
      <c r="DF188" s="223" t="str">
        <f t="shared" ca="1" si="281"/>
        <v>-0.737622626871676+1.10393027404772i</v>
      </c>
      <c r="DG188" s="223" t="str">
        <f t="shared" ca="1" si="282"/>
        <v>1.32768565166313+4.54123015089492E-13i</v>
      </c>
      <c r="DH188" s="223" t="str">
        <f t="shared" ca="1" si="283"/>
        <v>-0.73762262687089-1.10393027404825i</v>
      </c>
      <c r="DI188" s="223" t="str">
        <f t="shared" ca="1" si="284"/>
        <v>-0.508083302280713+1.22662159918032i</v>
      </c>
      <c r="DJ188" s="223" t="str">
        <f t="shared" ca="1" si="285"/>
        <v>1.30217454415385-0.259018621318744i</v>
      </c>
      <c r="DK188" s="223" t="str">
        <f t="shared" ca="1" si="286"/>
        <v>-0.938815527574811-0.938815527575349i</v>
      </c>
      <c r="DL188" s="223" t="str">
        <f t="shared" ca="1" si="287"/>
        <v>-0.25901862131949+1.3021745441537i</v>
      </c>
      <c r="DM188" s="223" t="str">
        <f t="shared" ca="1" si="288"/>
        <v>1.22662159918061-0.508083302280011i</v>
      </c>
      <c r="DN188" s="223" t="str">
        <f t="shared" ca="1" si="289"/>
        <v>-1.10393027404782-0.737622626871522i</v>
      </c>
      <c r="DO188" s="223" t="str">
        <f t="shared" ca="1" si="290"/>
        <v>-2.68700616158573E-13+1.32768565166313i</v>
      </c>
      <c r="DP188" s="223" t="str">
        <f t="shared" ca="1" si="291"/>
        <v>1.10393027404814-0.737622626871044i</v>
      </c>
      <c r="DQ188" s="223" t="str">
        <f t="shared" ca="1" si="292"/>
        <v>-1.22662159918039-0.508083302280542i</v>
      </c>
      <c r="DR188" s="223" t="str">
        <f t="shared" ca="1" si="293"/>
        <v>0.259018621318926+1.30217454415381i</v>
      </c>
      <c r="DS188" s="223" t="str">
        <f t="shared" ca="1" si="294"/>
        <v>0.938815527575217-0.938815527574942i</v>
      </c>
      <c r="DT188" s="223" t="str">
        <f t="shared" ca="1" si="295"/>
        <v>-1.30217454415374-0.259018621319308i</v>
      </c>
      <c r="DU188" s="223" t="str">
        <f t="shared" ca="1" si="296"/>
        <v>0.508083302280182+1.22662159918054i</v>
      </c>
      <c r="DV188" s="223" t="str">
        <f t="shared" ca="1" si="297"/>
        <v>0.737622626871368-1.10393027404793i</v>
      </c>
      <c r="DW188" s="223" t="str">
        <f t="shared" ca="1" si="298"/>
        <v>-1.32768565166313-1.21013313034141E-13i</v>
      </c>
      <c r="DX188" s="223" t="str">
        <f t="shared" ca="1" si="299"/>
        <v>0.737622626871198+1.10393027404804i</v>
      </c>
      <c r="DY188" s="223" t="str">
        <f t="shared" ca="1" si="300"/>
        <v>0.50808330228037-1.22662159918046i</v>
      </c>
      <c r="DZ188" s="223" t="str">
        <f t="shared" ca="1" si="301"/>
        <v>-1.30217454415378+0.259018621319108i</v>
      </c>
      <c r="EA188" s="223" t="str">
        <f t="shared" ca="1" si="302"/>
        <v>0.938815527575073+0.938815527575087i</v>
      </c>
      <c r="EB188" s="223" t="str">
        <f t="shared" ca="1" si="303"/>
        <v>0.259018621319163-1.30217454415377i</v>
      </c>
      <c r="EC188" s="223" t="str">
        <f t="shared" ca="1" si="304"/>
        <v>-1.22662159918047+0.508083302280353i</v>
      </c>
      <c r="ED188" s="223" t="str">
        <f t="shared" ca="1" si="305"/>
        <v>1.10393027404801+0.737622626871245i</v>
      </c>
      <c r="EE188" s="223" t="str">
        <f t="shared" ca="1" si="306"/>
        <v>-1.02144181703263E-13-1.32768565166313i</v>
      </c>
      <c r="EF188" s="223" t="str">
        <f t="shared" ca="1" si="307"/>
        <v>-1.10393027404794+0.737622626871352i</v>
      </c>
      <c r="EG188" s="223" t="str">
        <f t="shared" ca="1" si="308"/>
        <v>1.22662159918051+0.508083302280234i</v>
      </c>
      <c r="EH188" s="223" t="str">
        <f t="shared" ca="1" si="309"/>
        <v>-0.259018621319327-1.30217454415374i</v>
      </c>
      <c r="EI188" s="223" t="str">
        <f t="shared" ca="1" si="310"/>
        <v>-0.938815527574956+0.938815527575204i</v>
      </c>
      <c r="EJ188" s="223" t="str">
        <f t="shared" ca="1" si="311"/>
        <v>1.3021745441538+0.259018621318982i</v>
      </c>
      <c r="EK188" s="223" t="str">
        <f t="shared" ca="1" si="312"/>
        <v>-0.508083302280559-1.22662159918038i</v>
      </c>
      <c r="EL188" s="223" t="str">
        <f t="shared" ca="1" si="313"/>
        <v>-0.73762262687106+1.10393027404813i</v>
      </c>
      <c r="EM188" s="223" t="str">
        <f t="shared" ca="1" si="314"/>
        <v>1.32768565166313-2.49831484827695E-13i</v>
      </c>
      <c r="EN188" s="223"/>
      <c r="EO188" s="223"/>
      <c r="EP188" s="223"/>
    </row>
    <row r="189" spans="1:146" ht="15.75" thickBot="1">
      <c r="A189" s="257">
        <f t="shared" si="181"/>
        <v>1.7382812500000011E-3</v>
      </c>
      <c r="B189" s="256">
        <v>89</v>
      </c>
      <c r="C189" s="230">
        <f t="shared" si="182"/>
        <v>17800</v>
      </c>
      <c r="D189" s="229">
        <f t="shared" si="315"/>
        <v>111840.69846779664</v>
      </c>
      <c r="E189" s="229" t="str">
        <f t="shared" si="316"/>
        <v>111840.698467797i</v>
      </c>
      <c r="F189" s="229" t="str">
        <f t="shared" si="183"/>
        <v>2.65749635081989-0.73326114726516i</v>
      </c>
      <c r="G189" s="229" t="str">
        <f t="shared" si="184"/>
        <v>-0.210586274142986+0.107252415880594i</v>
      </c>
      <c r="H189" s="229" t="str">
        <f t="shared" si="180"/>
        <v>0.602977208917225+0.0711464829986272i</v>
      </c>
      <c r="I189" s="229" t="str">
        <f t="shared" si="317"/>
        <v>-0.361098855069663-0.155184833042393i</v>
      </c>
      <c r="J189" s="255" t="str">
        <f ca="1">IMPRODUCT(1/N_FFT2,CZ100)</f>
        <v>0.000739113081520129-0.000142216061307463i</v>
      </c>
      <c r="K189" s="254" t="str">
        <f t="shared" ca="1" si="318"/>
        <v>-0.000288962663233874-0.0000633450832445079i</v>
      </c>
      <c r="N189" s="246">
        <f t="shared" ca="1" si="185"/>
        <v>3.9948948930461077</v>
      </c>
      <c r="O189" s="223">
        <f t="shared" ca="1" si="186"/>
        <v>1.3278948930461076</v>
      </c>
      <c r="P189" s="223" t="str">
        <f t="shared" ca="1" si="187"/>
        <v>-0.764612756757869-1.08566669801605i</v>
      </c>
      <c r="Q189" s="223" t="str">
        <f t="shared" ca="1" si="188"/>
        <v>-0.447354315838577+1.25027155573441i</v>
      </c>
      <c r="R189" s="223" t="str">
        <f t="shared" ca="1" si="189"/>
        <v>1.27979331580983-0.354166508561163i</v>
      </c>
      <c r="S189" s="223" t="str">
        <f t="shared" ca="1" si="190"/>
        <v>-1.02647663329163-0.842407602223655i</v>
      </c>
      <c r="T189" s="223" t="str">
        <f t="shared" ca="1" si="191"/>
        <v>-0.0976860083131184+1.32429690430726i</v>
      </c>
      <c r="U189" s="223" t="str">
        <f t="shared" ca="1" si="192"/>
        <v>1.13897344083891-0.682674408515148i</v>
      </c>
      <c r="V189" s="223" t="str">
        <f t="shared" ca="1" si="193"/>
        <v>-1.21397446577166-0.538117871318486i</v>
      </c>
      <c r="W189" s="223" t="str">
        <f t="shared" ca="1" si="194"/>
        <v>0.259059442287905+1.30237976502225i</v>
      </c>
      <c r="X189" s="223" t="str">
        <f t="shared" ca="1" si="195"/>
        <v>0.915637367904562-0.961724002754812i</v>
      </c>
      <c r="Y189" s="223" t="str">
        <f t="shared" ca="1" si="196"/>
        <v>-1.3135224359034-0.194842647683547i</v>
      </c>
      <c r="Z189" s="223" t="str">
        <f t="shared" ca="1" si="197"/>
        <v>0.597036588504039+1.18610798790219i</v>
      </c>
      <c r="AA189" s="223" t="str">
        <f t="shared" ca="1" si="198"/>
        <v>0.625965319429885-1.17109874299692i</v>
      </c>
      <c r="AB189" s="223" t="str">
        <f t="shared" ca="1" si="199"/>
        <v>-1.3179085054464+0.162548510451375i</v>
      </c>
      <c r="AC189" s="223" t="str">
        <f t="shared" ca="1" si="200"/>
        <v>0.891759706520696+0.983905215355655i</v>
      </c>
      <c r="AD189" s="223" t="str">
        <f t="shared" ca="1" si="201"/>
        <v>0.290943417864368-1.29562987561237i</v>
      </c>
      <c r="AE189" s="223" t="str">
        <f t="shared" ca="1" si="202"/>
        <v>-1.22681491301154+0.508163375491021i</v>
      </c>
      <c r="AF189" s="223" t="str">
        <f t="shared" ca="1" si="203"/>
        <v>1.12187673466688+0.710420607239904i</v>
      </c>
      <c r="AG189" s="223" t="str">
        <f t="shared" ca="1" si="204"/>
        <v>-0.0651567141530823-1.3262953854925i</v>
      </c>
      <c r="AH189" s="223" t="str">
        <f t="shared" ca="1" si="205"/>
        <v>-1.04684119519652+0.816962887172642i</v>
      </c>
      <c r="AI189" s="223" t="str">
        <f t="shared" ca="1" si="206"/>
        <v>1.27071618476864+0.38546754045569i</v>
      </c>
      <c r="AJ189" s="223" t="str">
        <f t="shared" ca="1" si="207"/>
        <v>-0.416536381117482-1.26087362181286i</v>
      </c>
      <c r="AK189" s="223" t="str">
        <f t="shared" ca="1" si="208"/>
        <v>-0.791026064226589+1.06657517910934i</v>
      </c>
      <c r="AL189" s="223" t="str">
        <f t="shared" ca="1" si="209"/>
        <v>1.32749495593092+0.0325881720246775i</v>
      </c>
      <c r="AM189" s="223" t="str">
        <f t="shared" ca="1" si="210"/>
        <v>-0.737738875155195-1.10410425189956i</v>
      </c>
      <c r="AN189" s="223" t="str">
        <f t="shared" ca="1" si="211"/>
        <v>-0.477902781047489+1.23891637282143i</v>
      </c>
      <c r="AO189" s="223" t="str">
        <f t="shared" ca="1" si="212"/>
        <v>1.28809954721215-0.32265214000499i</v>
      </c>
      <c r="AP189" s="223" t="str">
        <f t="shared" ca="1" si="213"/>
        <v>-1.00549376024527-0.867344882434758i</v>
      </c>
      <c r="AQ189" s="223" t="str">
        <f t="shared" ca="1" si="214"/>
        <v>-0.130156460074589+1.3215007161855i</v>
      </c>
      <c r="AR189" s="223" t="str">
        <f t="shared" ca="1" si="215"/>
        <v>-0.130156460074589+1.3215007161855i</v>
      </c>
      <c r="AS189" s="223" t="str">
        <f t="shared" ca="1" si="216"/>
        <v>-1.20040276570699-0.56774822506191i</v>
      </c>
      <c r="AT189" s="223" t="str">
        <f t="shared" ca="1" si="217"/>
        <v>0.227019418990265+1.30834514956079i</v>
      </c>
      <c r="AU189" s="223" t="str">
        <f t="shared" ca="1" si="218"/>
        <v>0.938963483575886-0.93896348357589i</v>
      </c>
      <c r="AV189" s="223" t="str">
        <f t="shared" ca="1" si="219"/>
        <v>-1.30834514956079-0.227019418990259i</v>
      </c>
      <c r="AW189" s="223" t="str">
        <f t="shared" ca="1" si="220"/>
        <v>0.567748225061914+1.20040276570699i</v>
      </c>
      <c r="AX189" s="223" t="str">
        <f t="shared" ca="1" si="221"/>
        <v>0.654516992253546-1.15538407199914i</v>
      </c>
      <c r="AY189" s="223" t="str">
        <f t="shared" ca="1" si="222"/>
        <v>-1.3215007161855+0.130156460074584i</v>
      </c>
      <c r="AZ189" s="223" t="str">
        <f t="shared" ca="1" si="223"/>
        <v>0.867344882434769+1.00549376024526i</v>
      </c>
      <c r="BA189" s="223" t="str">
        <f t="shared" ca="1" si="224"/>
        <v>0.322652140004986-1.28809954721215i</v>
      </c>
      <c r="BB189" s="223" t="str">
        <f t="shared" ca="1" si="225"/>
        <v>-1.23891637282143+0.477902781047493i</v>
      </c>
      <c r="BC189" s="223" t="str">
        <f t="shared" ca="1" si="226"/>
        <v>1.10410425189956+0.737738875155191i</v>
      </c>
      <c r="BD189" s="223" t="str">
        <f t="shared" ca="1" si="227"/>
        <v>-0.0325881720246822-1.32749495593092i</v>
      </c>
      <c r="BE189" s="223" t="str">
        <f t="shared" ca="1" si="228"/>
        <v>-1.06657517910934+0.791026064226586i</v>
      </c>
      <c r="BF189" s="223" t="str">
        <f t="shared" ca="1" si="229"/>
        <v>1.26087362181286+0.416536381117488i</v>
      </c>
      <c r="BG189" s="223" t="str">
        <f t="shared" ca="1" si="230"/>
        <v>-0.385467540455685-1.27071618476864i</v>
      </c>
      <c r="BH189" s="223" t="str">
        <f t="shared" ca="1" si="231"/>
        <v>-0.81696288717263+1.04684119519653i</v>
      </c>
      <c r="BI189" s="223" t="str">
        <f t="shared" ca="1" si="232"/>
        <v>1.3262953854925+0.0651567141530778i</v>
      </c>
      <c r="BJ189" s="223" t="str">
        <f t="shared" ca="1" si="233"/>
        <v>-0.710420607239684-1.12187673466702i</v>
      </c>
      <c r="BK189" s="223" t="str">
        <f t="shared" ca="1" si="234"/>
        <v>-0.508163375491382+1.22681491301139i</v>
      </c>
      <c r="BL189" s="223" t="str">
        <f t="shared" ca="1" si="235"/>
        <v>1.29562987561252-0.290943417863728i</v>
      </c>
      <c r="BM189" s="223" t="str">
        <f t="shared" ca="1" si="236"/>
        <v>-0.98390521535592-0.891759706520402i</v>
      </c>
      <c r="BN189" s="223" t="str">
        <f t="shared" ca="1" si="237"/>
        <v>-0.162548510451119+1.31790850544644i</v>
      </c>
      <c r="BO189" s="223" t="str">
        <f t="shared" ca="1" si="238"/>
        <v>1.17109874299693-0.625965319429881i</v>
      </c>
      <c r="BP189" s="223" t="str">
        <f t="shared" ca="1" si="239"/>
        <v>-1.18610798790213-0.597036588504166i</v>
      </c>
      <c r="BQ189" s="223" t="str">
        <f t="shared" ca="1" si="240"/>
        <v>0.194842647683146+1.31352243590346i</v>
      </c>
      <c r="BR189" s="223" t="str">
        <f t="shared" ca="1" si="241"/>
        <v>0.961724002755173-0.915637367904183i</v>
      </c>
      <c r="BS189" s="223" t="str">
        <f t="shared" ca="1" si="242"/>
        <v>-1.30237976502235-0.259059442287383i</v>
      </c>
      <c r="BT189" s="223" t="str">
        <f t="shared" ca="1" si="243"/>
        <v>0.53811787131885+1.2139744657715i</v>
      </c>
      <c r="BU189" s="223" t="str">
        <f t="shared" ca="1" si="244"/>
        <v>0.682674408515035-1.13897344083898i</v>
      </c>
      <c r="BV189" s="223" t="str">
        <f t="shared" ca="1" si="245"/>
        <v>-1.32429690430726+0.0976860083131346i</v>
      </c>
      <c r="BW189" s="223" t="str">
        <f t="shared" ca="1" si="246"/>
        <v>0.842407602223472+1.02647663329178i</v>
      </c>
      <c r="BX189" s="223" t="str">
        <f t="shared" ca="1" si="247"/>
        <v>0.354166508561586-1.27979331580972i</v>
      </c>
      <c r="BY189" s="223" t="str">
        <f t="shared" ca="1" si="248"/>
        <v>-1.25027155573462+0.447354315837975i</v>
      </c>
      <c r="BZ189" s="223" t="str">
        <f t="shared" ca="1" si="249"/>
        <v>1.08566669801632+0.764612756757486i</v>
      </c>
      <c r="CA189" s="223" t="str">
        <f t="shared" ca="1" si="250"/>
        <v>-2.68741811230843E-13-1.32789489304611i</v>
      </c>
      <c r="CB189" s="223" t="str">
        <f t="shared" ca="1" si="251"/>
        <v>-1.08566669801601+0.764612756757925i</v>
      </c>
      <c r="CC189" s="223" t="str">
        <f t="shared" ca="1" si="252"/>
        <v>1.25027155573436+0.447354315838714i</v>
      </c>
      <c r="CD189" s="223" t="str">
        <f t="shared" ca="1" si="253"/>
        <v>-0.35416650856083-1.27979331580993i</v>
      </c>
      <c r="CE189" s="223" t="str">
        <f t="shared" ca="1" si="254"/>
        <v>-0.842407602224077+1.02647663329129i</v>
      </c>
      <c r="CF189" s="223" t="str">
        <f t="shared" ca="1" si="255"/>
        <v>1.3242969043073+0.0976860083125986i</v>
      </c>
      <c r="CG189" s="223" t="str">
        <f t="shared" ca="1" si="256"/>
        <v>-0.68267440851548-1.13897344083871i</v>
      </c>
      <c r="CH189" s="223" t="str">
        <f t="shared" ca="1" si="257"/>
        <v>-0.538117871318376+1.21397446577171i</v>
      </c>
      <c r="CI189" s="223" t="str">
        <f t="shared" ca="1" si="258"/>
        <v>1.30237976502225-0.259059442287892i</v>
      </c>
      <c r="CJ189" s="223" t="str">
        <f t="shared" ca="1" si="259"/>
        <v>-0.96172400275462-0.915637367904764i</v>
      </c>
      <c r="CK189" s="223" t="str">
        <f t="shared" ca="1" si="260"/>
        <v>-0.194842647683958+1.31352243590334i</v>
      </c>
      <c r="CL189" s="223" t="str">
        <f t="shared" ca="1" si="261"/>
        <v>1.1861079879025-0.597036588503432i</v>
      </c>
      <c r="CM189" s="223" t="str">
        <f t="shared" ca="1" si="262"/>
        <v>-1.17109874299718-0.625965319429407i</v>
      </c>
      <c r="CN189" s="223" t="str">
        <f t="shared" ca="1" si="263"/>
        <v>0.162548510451652+1.31790850544637i</v>
      </c>
      <c r="CO189" s="223" t="str">
        <f t="shared" ca="1" si="264"/>
        <v>0.983905215355559-0.8917597065208i</v>
      </c>
      <c r="CP189" s="223" t="str">
        <f t="shared" ca="1" si="265"/>
        <v>-1.29562987561235-0.290943417864493i</v>
      </c>
      <c r="CQ189" s="223" t="str">
        <f t="shared" ca="1" si="266"/>
        <v>0.508163375490658+1.22681491301169i</v>
      </c>
      <c r="CR189" s="223" t="str">
        <f t="shared" ca="1" si="267"/>
        <v>0.710420607240346-1.1218767346666i</v>
      </c>
      <c r="CS189" s="223" t="str">
        <f t="shared" ca="1" si="268"/>
        <v>-1.32629538549248+0.0651567141536145i</v>
      </c>
      <c r="CT189" s="223" t="str">
        <f t="shared" ca="1" si="269"/>
        <v>0.81696288717295+1.04684119519628i</v>
      </c>
      <c r="CU189" s="223" t="str">
        <f t="shared" ca="1" si="270"/>
        <v>0.385467540455568-1.27071618476868i</v>
      </c>
      <c r="CV189" s="223" t="str">
        <f t="shared" ca="1" si="271"/>
        <v>-1.26087362181286+0.416536381117478i</v>
      </c>
      <c r="CW189" s="223" t="str">
        <f t="shared" ca="1" si="272"/>
        <v>1.06657517910918+0.791026064226806i</v>
      </c>
      <c r="CX189" s="223" t="str">
        <f t="shared" ca="1" si="273"/>
        <v>0.0325881720250881-1.32749495593091i</v>
      </c>
      <c r="CY189" s="223" t="str">
        <f t="shared" ca="1" si="274"/>
        <v>-1.10410425189993+0.737738875154633i</v>
      </c>
      <c r="CZ189" s="223" t="str">
        <f t="shared" ca="1" si="275"/>
        <v>1.23891637282163+0.477902781046974i</v>
      </c>
      <c r="DA189" s="223" t="str">
        <f t="shared" ca="1" si="276"/>
        <v>-0.322652140005269-1.28809954721208i</v>
      </c>
      <c r="DB189" s="223" t="str">
        <f t="shared" ca="1" si="277"/>
        <v>-0.867344882434648+1.00549376024536i</v>
      </c>
      <c r="DC189" s="223" t="str">
        <f t="shared" ca="1" si="278"/>
        <v>1.32150071618549+0.130156460074706i</v>
      </c>
      <c r="DD189" s="223" t="str">
        <f t="shared" ca="1" si="279"/>
        <v>-0.654516992253324-1.15538407199926i</v>
      </c>
      <c r="DE189" s="223" t="str">
        <f t="shared" ca="1" si="280"/>
        <v>-0.567748225062382+1.20040276570676i</v>
      </c>
      <c r="DF189" s="223" t="str">
        <f t="shared" ca="1" si="281"/>
        <v>1.30834514956068-0.227019418990919i</v>
      </c>
      <c r="DG189" s="223" t="str">
        <f t="shared" ca="1" si="282"/>
        <v>-0.938963483576173-0.938963483575603i</v>
      </c>
      <c r="DH189" s="223" t="str">
        <f t="shared" ca="1" si="283"/>
        <v>-0.227019418990125+1.30834514956082i</v>
      </c>
      <c r="DI189" s="223" t="str">
        <f t="shared" ca="1" si="284"/>
        <v>1.20040276570698-0.567748225061918i</v>
      </c>
      <c r="DJ189" s="223" t="str">
        <f t="shared" ca="1" si="285"/>
        <v>-1.15538407199901-0.654516992253772i</v>
      </c>
      <c r="DK189" s="223" t="str">
        <f t="shared" ca="1" si="286"/>
        <v>0.130156460074194+1.32150071618554i</v>
      </c>
      <c r="DL189" s="223" t="str">
        <f t="shared" ca="1" si="287"/>
        <v>1.0054937602457-0.867344882434258i</v>
      </c>
      <c r="DM189" s="223" t="str">
        <f t="shared" ca="1" si="288"/>
        <v>-1.28809954721227-0.322652140004487i</v>
      </c>
      <c r="DN189" s="223" t="str">
        <f t="shared" ca="1" si="289"/>
        <v>0.477902781047725+1.23891637282134i</v>
      </c>
      <c r="DO189" s="223" t="str">
        <f t="shared" ca="1" si="290"/>
        <v>0.737738875155093-1.10410425189963i</v>
      </c>
      <c r="DP189" s="223" t="str">
        <f t="shared" ca="1" si="291"/>
        <v>-1.32749495593092+0.0325881720245357i</v>
      </c>
      <c r="DQ189" s="223" t="str">
        <f t="shared" ca="1" si="292"/>
        <v>0.791026064226362+1.06657517910951i</v>
      </c>
      <c r="DR189" s="223" t="str">
        <f t="shared" ca="1" si="293"/>
        <v>0.416536381118003-1.26087362181269i</v>
      </c>
      <c r="DS189" s="223" t="str">
        <f t="shared" ca="1" si="294"/>
        <v>-1.27071618476845+0.385467540456339i</v>
      </c>
      <c r="DT189" s="223" t="str">
        <f t="shared" ca="1" si="295"/>
        <v>1.04684119519677+0.816962887172314i</v>
      </c>
      <c r="DU189" s="223" t="str">
        <f t="shared" ca="1" si="296"/>
        <v>0.0651567141528093-1.32629538549252i</v>
      </c>
      <c r="DV189" s="223" t="str">
        <f t="shared" ca="1" si="297"/>
        <v>-1.12187673466687+0.710420607239911i</v>
      </c>
      <c r="DW189" s="223" t="str">
        <f t="shared" ca="1" si="298"/>
        <v>1.22681491301149+0.508163375491134i</v>
      </c>
      <c r="DX189" s="223" t="str">
        <f t="shared" ca="1" si="299"/>
        <v>-0.290943417863991-1.29562987561246i</v>
      </c>
      <c r="DY189" s="223" t="str">
        <f t="shared" ca="1" si="300"/>
        <v>-0.891759706521182+0.983905215355214i</v>
      </c>
      <c r="DZ189" s="223" t="str">
        <f t="shared" ca="1" si="301"/>
        <v>1.31790850544647+0.162548510450852i</v>
      </c>
      <c r="EA189" s="223" t="str">
        <f t="shared" ca="1" si="302"/>
        <v>-0.625965319430118-1.1710987429968i</v>
      </c>
      <c r="EB189" s="223" t="str">
        <f t="shared" ca="1" si="303"/>
        <v>-0.597036588503926+1.18610798790225i</v>
      </c>
      <c r="EC189" s="223" t="str">
        <f t="shared" ca="1" si="304"/>
        <v>1.31352243590341-0.194842647683449i</v>
      </c>
      <c r="ED189" s="223" t="str">
        <f t="shared" ca="1" si="305"/>
        <v>-0.915637367904391-0.961724002754976i</v>
      </c>
      <c r="EE189" s="223" t="str">
        <f t="shared" ca="1" si="306"/>
        <v>-0.259059442288396+1.30237976502215i</v>
      </c>
      <c r="EF189" s="223" t="str">
        <f t="shared" ca="1" si="307"/>
        <v>1.2139744657714-0.538117871319078i</v>
      </c>
      <c r="EG189" s="223" t="str">
        <f t="shared" ca="1" si="308"/>
        <v>-1.13897344083911-0.68267440851482i</v>
      </c>
      <c r="EH189" s="223" t="str">
        <f t="shared" ca="1" si="309"/>
        <v>0.097686008313365+1.32429690430724i</v>
      </c>
      <c r="EI189" s="223" t="str">
        <f t="shared" ca="1" si="310"/>
        <v>1.02647663329164-0.842407602223651i</v>
      </c>
      <c r="EJ189" s="223" t="str">
        <f t="shared" ca="1" si="311"/>
        <v>-1.27979331580978-0.354166508561363i</v>
      </c>
      <c r="EK189" s="223" t="str">
        <f t="shared" ca="1" si="312"/>
        <v>0.447354315838193+1.25027155573454i</v>
      </c>
      <c r="EL189" s="223" t="str">
        <f t="shared" ca="1" si="313"/>
        <v>0.764612756758377-1.08566669801569i</v>
      </c>
      <c r="EM189" s="223" t="str">
        <f t="shared" ca="1" si="314"/>
        <v>-1.32789489304611+5.37483622461687E-13i</v>
      </c>
      <c r="EN189" s="223"/>
      <c r="EO189" s="223"/>
      <c r="EP189" s="223"/>
    </row>
    <row r="190" spans="1:146" ht="15.75" thickBot="1">
      <c r="A190" s="257">
        <f t="shared" si="181"/>
        <v>1.7578125000000011E-3</v>
      </c>
      <c r="B190" s="256">
        <v>90</v>
      </c>
      <c r="C190" s="230">
        <f t="shared" si="182"/>
        <v>18000</v>
      </c>
      <c r="D190" s="229">
        <f t="shared" si="315"/>
        <v>113097.33552923256</v>
      </c>
      <c r="E190" s="229" t="str">
        <f t="shared" si="316"/>
        <v>113097.335529233i</v>
      </c>
      <c r="F190" s="229" t="str">
        <f t="shared" si="183"/>
        <v>2.65355889034607-0.739790100574196i</v>
      </c>
      <c r="G190" s="229" t="str">
        <f t="shared" si="184"/>
        <v>-0.209798136835218+0.10816708011844i</v>
      </c>
      <c r="H190" s="229" t="str">
        <f t="shared" si="180"/>
        <v>0.603406674676762+0.0719639761949202i</v>
      </c>
      <c r="I190" s="229" t="str">
        <f t="shared" si="317"/>
        <v>-0.361596202193474-0.157022867599247i</v>
      </c>
      <c r="J190" s="255" t="str">
        <f ca="1">IMPRODUCT(1/N_FFT2,DA100)</f>
        <v>0.00491102334069727+9.05541257131824E-07i</v>
      </c>
      <c r="K190" s="254" t="str">
        <f t="shared" ca="1" si="318"/>
        <v>-0.00177566519819472-0.000771470408082627i</v>
      </c>
      <c r="N190" s="246">
        <f t="shared" ca="1" si="185"/>
        <v>3.9950866944343337</v>
      </c>
      <c r="O190" s="223">
        <f t="shared" ca="1" si="186"/>
        <v>1.3280866944343339</v>
      </c>
      <c r="P190" s="223" t="str">
        <f t="shared" ca="1" si="187"/>
        <v>-0.791140320180183-1.06672923542889i</v>
      </c>
      <c r="Q190" s="223" t="str">
        <f t="shared" ca="1" si="188"/>
        <v>-0.385523217459812+1.27089972725347i</v>
      </c>
      <c r="R190" s="223" t="str">
        <f t="shared" ca="1" si="189"/>
        <v>1.25045214519318-0.447418931780141i</v>
      </c>
      <c r="S190" s="223" t="str">
        <f t="shared" ca="1" si="190"/>
        <v>-1.10426372892548-0.73784543429712i</v>
      </c>
      <c r="T190" s="223" t="str">
        <f t="shared" ca="1" si="191"/>
        <v>0.0651661254010591+1.32648695584756i</v>
      </c>
      <c r="U190" s="223" t="str">
        <f t="shared" ca="1" si="192"/>
        <v>1.02662489776974-0.842529279736197i</v>
      </c>
      <c r="V190" s="223" t="str">
        <f t="shared" ca="1" si="193"/>
        <v>-1.28828560055315-0.322698743940739i</v>
      </c>
      <c r="W190" s="223" t="str">
        <f t="shared" ca="1" si="194"/>
        <v>0.508236774704555+1.22699211438844i</v>
      </c>
      <c r="X190" s="223" t="str">
        <f t="shared" ca="1" si="195"/>
        <v>0.682773014135207-1.13913795437701i</v>
      </c>
      <c r="Y190" s="223" t="str">
        <f t="shared" ca="1" si="196"/>
        <v>-1.32169159399762+0.130175259898149i</v>
      </c>
      <c r="Z190" s="223" t="str">
        <f t="shared" ca="1" si="197"/>
        <v>0.891888512460595+0.984047330810029i</v>
      </c>
      <c r="AA190" s="223" t="str">
        <f t="shared" ca="1" si="198"/>
        <v>0.259096860882504-1.30256788100058i</v>
      </c>
      <c r="AB190" s="223" t="str">
        <f t="shared" ca="1" si="199"/>
        <v>-1.20057615210835+0.567830230722381i</v>
      </c>
      <c r="AC190" s="223" t="str">
        <f t="shared" ca="1" si="200"/>
        <v>1.17126789671974+0.626055733978403i</v>
      </c>
      <c r="AD190" s="223" t="str">
        <f t="shared" ca="1" si="201"/>
        <v>-0.194870790792139-1.31371216133123i</v>
      </c>
      <c r="AE190" s="223" t="str">
        <f t="shared" ca="1" si="202"/>
        <v>-0.939099107638118+0.93909910763817i</v>
      </c>
      <c r="AF190" s="223" t="str">
        <f t="shared" ca="1" si="203"/>
        <v>1.31371216133122+0.194870790792197i</v>
      </c>
      <c r="AG190" s="223" t="str">
        <f t="shared" ca="1" si="204"/>
        <v>-0.626055733978349-1.17126789671977i</v>
      </c>
      <c r="AH190" s="223" t="str">
        <f t="shared" ca="1" si="205"/>
        <v>-0.567830230722438+1.20057615210832i</v>
      </c>
      <c r="AI190" s="223" t="str">
        <f t="shared" ca="1" si="206"/>
        <v>1.30256788100057-0.259096860882573i</v>
      </c>
      <c r="AJ190" s="223" t="str">
        <f t="shared" ca="1" si="207"/>
        <v>-0.984047330810077-0.891888512460543i</v>
      </c>
      <c r="AK190" s="223" t="str">
        <f t="shared" ca="1" si="208"/>
        <v>-0.130175259898211+1.32169159399761i</v>
      </c>
      <c r="AL190" s="223" t="str">
        <f t="shared" ca="1" si="209"/>
        <v>1.13913795437704-0.682773014135152i</v>
      </c>
      <c r="AM190" s="223" t="str">
        <f t="shared" ca="1" si="210"/>
        <v>-1.22699211438847-0.50823677470449i</v>
      </c>
      <c r="AN190" s="223" t="str">
        <f t="shared" ca="1" si="211"/>
        <v>0.322698743940804+1.28828560055313i</v>
      </c>
      <c r="AO190" s="223" t="str">
        <f t="shared" ca="1" si="212"/>
        <v>0.842529279736246-1.0266248977697i</v>
      </c>
      <c r="AP190" s="223" t="str">
        <f t="shared" ca="1" si="213"/>
        <v>-1.32648695584756-0.0651661254011239i</v>
      </c>
      <c r="AQ190" s="223" t="str">
        <f t="shared" ca="1" si="214"/>
        <v>0.737845434297164+1.10426372892545i</v>
      </c>
      <c r="AR190" s="223" t="str">
        <f t="shared" ca="1" si="215"/>
        <v>0.737845434297164+1.10426372892545i</v>
      </c>
      <c r="AS190" s="223" t="str">
        <f t="shared" ca="1" si="216"/>
        <v>-1.27089972725347+0.385523217459821i</v>
      </c>
      <c r="AT190" s="223" t="str">
        <f t="shared" ca="1" si="217"/>
        <v>1.06672923542888+0.791140320180208i</v>
      </c>
      <c r="AU190" s="223" t="str">
        <f t="shared" ca="1" si="218"/>
        <v>5.79215678721823E-14-1.32808669443433i</v>
      </c>
      <c r="AV190" s="223" t="str">
        <f t="shared" ca="1" si="219"/>
        <v>-1.06672923542887+0.791140320180222i</v>
      </c>
      <c r="AW190" s="223" t="str">
        <f t="shared" ca="1" si="220"/>
        <v>1.27089972725347+0.385523217459805i</v>
      </c>
      <c r="AX190" s="223" t="str">
        <f t="shared" ca="1" si="221"/>
        <v>-0.447418931780122-1.25045214519319i</v>
      </c>
      <c r="AY190" s="223" t="str">
        <f t="shared" ca="1" si="222"/>
        <v>-0.737845434297158+1.10426372892546i</v>
      </c>
      <c r="AZ190" s="223" t="str">
        <f t="shared" ca="1" si="223"/>
        <v>1.32648695584756-0.0651661254011308i</v>
      </c>
      <c r="BA190" s="223" t="str">
        <f t="shared" ca="1" si="224"/>
        <v>-0.842529279736251-1.02662489776969i</v>
      </c>
      <c r="BB190" s="223" t="str">
        <f t="shared" ca="1" si="225"/>
        <v>-0.322698743940798+1.28828560055313i</v>
      </c>
      <c r="BC190" s="223" t="str">
        <f t="shared" ca="1" si="226"/>
        <v>1.22699211438847-0.508236774704496i</v>
      </c>
      <c r="BD190" s="223" t="str">
        <f t="shared" ca="1" si="227"/>
        <v>-1.13913795437698-0.68277301413526i</v>
      </c>
      <c r="BE190" s="223" t="str">
        <f t="shared" ca="1" si="228"/>
        <v>0.130175259898218+1.32169159399761i</v>
      </c>
      <c r="BF190" s="223" t="str">
        <f t="shared" ca="1" si="229"/>
        <v>0.984047330810071-0.891888512460548i</v>
      </c>
      <c r="BG190" s="223" t="str">
        <f t="shared" ca="1" si="230"/>
        <v>-1.30256788100057-0.259096860882566i</v>
      </c>
      <c r="BH190" s="223" t="str">
        <f t="shared" ca="1" si="231"/>
        <v>0.567830230722443+1.20057615210832i</v>
      </c>
      <c r="BI190" s="223" t="str">
        <f t="shared" ca="1" si="232"/>
        <v>0.626055733978225-1.17126789671983i</v>
      </c>
      <c r="BJ190" s="223" t="str">
        <f t="shared" ca="1" si="233"/>
        <v>-1.31371216133126+0.194870790791943i</v>
      </c>
      <c r="BK190" s="223" t="str">
        <f t="shared" ca="1" si="234"/>
        <v>0.939099107638589+0.939099107637698i</v>
      </c>
      <c r="BL190" s="223" t="str">
        <f t="shared" ca="1" si="235"/>
        <v>0.194870790792003-1.31371216133125i</v>
      </c>
      <c r="BM190" s="223" t="str">
        <f t="shared" ca="1" si="236"/>
        <v>-1.17126789671986+0.626055733978172i</v>
      </c>
      <c r="BN190" s="223" t="str">
        <f t="shared" ca="1" si="237"/>
        <v>1.20057615210806+0.567830230722976i</v>
      </c>
      <c r="BO190" s="223" t="str">
        <f t="shared" ca="1" si="238"/>
        <v>-0.259096860882766-1.30256788100053i</v>
      </c>
      <c r="BP190" s="223" t="str">
        <f t="shared" ca="1" si="239"/>
        <v>-0.891888512460692+0.984047330809942i</v>
      </c>
      <c r="BQ190" s="223" t="str">
        <f t="shared" ca="1" si="240"/>
        <v>1.32169159399755+0.130175259898804i</v>
      </c>
      <c r="BR190" s="223" t="str">
        <f t="shared" ca="1" si="241"/>
        <v>-0.682773014135435-1.13913795437687i</v>
      </c>
      <c r="BS190" s="223" t="str">
        <f t="shared" ca="1" si="242"/>
        <v>-0.508236774704674+1.2269921143884i</v>
      </c>
      <c r="BT190" s="223" t="str">
        <f t="shared" ca="1" si="243"/>
        <v>1.28828560055328-0.322698743940227i</v>
      </c>
      <c r="BU190" s="223" t="str">
        <f t="shared" ca="1" si="244"/>
        <v>-1.02662489776992-0.842529279735977i</v>
      </c>
      <c r="BV190" s="223" t="str">
        <f t="shared" ca="1" si="245"/>
        <v>-0.0651661254011912+1.32648695584755i</v>
      </c>
      <c r="BW190" s="223" t="str">
        <f t="shared" ca="1" si="246"/>
        <v>1.10426372892577-0.737845434296684i</v>
      </c>
      <c r="BX190" s="223" t="str">
        <f t="shared" ca="1" si="247"/>
        <v>-1.2504521451933-0.447418931779806i</v>
      </c>
      <c r="BY190" s="223" t="str">
        <f t="shared" ca="1" si="248"/>
        <v>0.385523217459765+1.27089972725349i</v>
      </c>
      <c r="BZ190" s="223" t="str">
        <f t="shared" ca="1" si="249"/>
        <v>0.79114032018059-1.06672923542859i</v>
      </c>
      <c r="CA190" s="223" t="str">
        <f t="shared" ca="1" si="250"/>
        <v>-1.32808669443433+4.12607782042013E-13i</v>
      </c>
      <c r="CB190" s="223" t="str">
        <f t="shared" ca="1" si="251"/>
        <v>0.791140320180161+1.06672923542891i</v>
      </c>
      <c r="CC190" s="223" t="str">
        <f t="shared" ca="1" si="252"/>
        <v>0.38552321746024-1.27089972725334i</v>
      </c>
      <c r="CD190" s="223" t="str">
        <f t="shared" ca="1" si="253"/>
        <v>-1.25045214519304+0.447418931780547i</v>
      </c>
      <c r="CE190" s="223" t="str">
        <f t="shared" ca="1" si="254"/>
        <v>1.1042637289255+0.737845434297097i</v>
      </c>
      <c r="CF190" s="223" t="str">
        <f t="shared" ca="1" si="255"/>
        <v>-0.0651661254006583-1.32648695584758i</v>
      </c>
      <c r="CG190" s="223" t="str">
        <f t="shared" ca="1" si="256"/>
        <v>-1.02662489776939+0.842529279736615i</v>
      </c>
      <c r="CH190" s="223" t="str">
        <f t="shared" ca="1" si="257"/>
        <v>1.28828560055315+0.322698743940744i</v>
      </c>
      <c r="CI190" s="223" t="str">
        <f t="shared" ca="1" si="258"/>
        <v>-0.508236774704199-1.22699211438859i</v>
      </c>
      <c r="CJ190" s="223" t="str">
        <f t="shared" ca="1" si="259"/>
        <v>-0.682773014134759+1.13913795437728i</v>
      </c>
      <c r="CK190" s="223" t="str">
        <f t="shared" ca="1" si="260"/>
        <v>1.3216915939976-0.130175259898292i</v>
      </c>
      <c r="CL190" s="223" t="str">
        <f t="shared" ca="1" si="261"/>
        <v>-0.891888512460296-0.984047330810301i</v>
      </c>
      <c r="CM190" s="223" t="str">
        <f t="shared" ca="1" si="262"/>
        <v>-0.259096860881975+1.30256788100069i</v>
      </c>
      <c r="CN190" s="223" t="str">
        <f t="shared" ca="1" si="263"/>
        <v>1.20057615210829-0.567830230722494i</v>
      </c>
      <c r="CO190" s="223" t="str">
        <f t="shared" ca="1" si="264"/>
        <v>-1.17126789671962-0.626055733978626i</v>
      </c>
      <c r="CP190" s="223" t="str">
        <f t="shared" ca="1" si="265"/>
        <v>0.194870790792781+1.31371216133113i</v>
      </c>
      <c r="CQ190" s="223" t="str">
        <f t="shared" ca="1" si="266"/>
        <v>0.93909910763802-0.939099107638268i</v>
      </c>
      <c r="CR190" s="223" t="str">
        <f t="shared" ca="1" si="267"/>
        <v>-1.31371216133118-0.19487079079247i</v>
      </c>
      <c r="CS190" s="223" t="str">
        <f t="shared" ca="1" si="268"/>
        <v>0.626055733977772+1.17126789672008i</v>
      </c>
      <c r="CT190" s="223" t="str">
        <f t="shared" ca="1" si="269"/>
        <v>0.567830230722209-1.20057615210843i</v>
      </c>
      <c r="CU190" s="223" t="str">
        <f t="shared" ca="1" si="270"/>
        <v>-1.30256788100062+0.259096860882321i</v>
      </c>
      <c r="CV190" s="223" t="str">
        <f t="shared" ca="1" si="271"/>
        <v>0.984047330809624+0.891888512461042i</v>
      </c>
      <c r="CW190" s="223" t="str">
        <f t="shared" ca="1" si="272"/>
        <v>0.130175259897941-1.32169159399764i</v>
      </c>
      <c r="CX190" s="223" t="str">
        <f t="shared" ca="1" si="273"/>
        <v>-1.13913795437712+0.682773014135029i</v>
      </c>
      <c r="CY190" s="223" t="str">
        <f t="shared" ca="1" si="274"/>
        <v>1.22699211438822+0.508236774705094i</v>
      </c>
      <c r="CZ190" s="223" t="str">
        <f t="shared" ca="1" si="275"/>
        <v>-0.322698743941086-1.28828560055306i</v>
      </c>
      <c r="DA190" s="223" t="str">
        <f t="shared" ca="1" si="276"/>
        <v>-0.842529279736343+1.02662489776962i</v>
      </c>
      <c r="DB190" s="223" t="str">
        <f t="shared" ca="1" si="277"/>
        <v>1.32648695584753+0.0651661254016638i</v>
      </c>
      <c r="DC190" s="223" t="str">
        <f t="shared" ca="1" si="278"/>
        <v>-0.737845434297389-1.1042637289253i</v>
      </c>
      <c r="DD190" s="223" t="str">
        <f t="shared" ca="1" si="279"/>
        <v>-0.447418931780217+1.25045214519316i</v>
      </c>
      <c r="DE190" s="223" t="str">
        <f t="shared" ca="1" si="280"/>
        <v>1.27089972725362-0.385523217459313i</v>
      </c>
      <c r="DF190" s="223" t="str">
        <f t="shared" ca="1" si="281"/>
        <v>-1.06672923542912-0.791140320179878i</v>
      </c>
      <c r="DG190" s="223" t="str">
        <f t="shared" ca="1" si="282"/>
        <v>-6.05252212337515E-14+1.32808669443433i</v>
      </c>
      <c r="DH190" s="223" t="str">
        <f t="shared" ca="1" si="283"/>
        <v>1.06672923542917-0.79114032017981i</v>
      </c>
      <c r="DI190" s="223" t="str">
        <f t="shared" ca="1" si="284"/>
        <v>-1.27089972725359-0.385523217459428i</v>
      </c>
      <c r="DJ190" s="223" t="str">
        <f t="shared" ca="1" si="285"/>
        <v>0.447418931780138+1.25045214519318i</v>
      </c>
      <c r="DK190" s="223" t="str">
        <f t="shared" ca="1" si="286"/>
        <v>0.73784543429749-1.10426372892523i</v>
      </c>
      <c r="DL190" s="223" t="str">
        <f t="shared" ca="1" si="287"/>
        <v>-1.32648695584754+0.0651661254015429i</v>
      </c>
      <c r="DM190" s="223" t="str">
        <f t="shared" ca="1" si="288"/>
        <v>0.84252927973625+1.02662489776969i</v>
      </c>
      <c r="DN190" s="223" t="str">
        <f t="shared" ca="1" si="289"/>
        <v>0.322698743941167-1.28828560055304i</v>
      </c>
      <c r="DO190" s="223" t="str">
        <f t="shared" ca="1" si="290"/>
        <v>-1.22699211438827+0.508236774704982i</v>
      </c>
      <c r="DP190" s="223" t="str">
        <f t="shared" ca="1" si="291"/>
        <v>1.13913795437705+0.682773014135134i</v>
      </c>
      <c r="DQ190" s="223" t="str">
        <f t="shared" ca="1" si="292"/>
        <v>-0.130175259897821-1.32169159399765i</v>
      </c>
      <c r="DR190" s="223" t="str">
        <f t="shared" ca="1" si="293"/>
        <v>-0.984047330809706+0.891888512460952i</v>
      </c>
      <c r="DS190" s="223" t="str">
        <f t="shared" ca="1" si="294"/>
        <v>1.3025678810006+0.259096860882439i</v>
      </c>
      <c r="DT190" s="223" t="str">
        <f t="shared" ca="1" si="295"/>
        <v>-0.5678302307221-1.20057615210848i</v>
      </c>
      <c r="DU190" s="223" t="str">
        <f t="shared" ca="1" si="296"/>
        <v>-0.626055733977879+1.17126789672002i</v>
      </c>
      <c r="DV190" s="223" t="str">
        <f t="shared" ca="1" si="297"/>
        <v>1.31371216133119-0.194870790792351i</v>
      </c>
      <c r="DW190" s="223" t="str">
        <f t="shared" ca="1" si="298"/>
        <v>-0.939099107637933-0.939099107638354i</v>
      </c>
      <c r="DX190" s="223" t="str">
        <f t="shared" ca="1" si="299"/>
        <v>-0.194870790791595+1.31371216133131i</v>
      </c>
      <c r="DY190" s="223" t="str">
        <f t="shared" ca="1" si="300"/>
        <v>1.17126789671968-0.62605573397852i</v>
      </c>
      <c r="DZ190" s="223" t="str">
        <f t="shared" ca="1" si="301"/>
        <v>-1.20057615210824-0.567830230722603i</v>
      </c>
      <c r="EA190" s="223" t="str">
        <f t="shared" ca="1" si="302"/>
        <v>0.259096860883189+1.30256788100045i</v>
      </c>
      <c r="EB190" s="223" t="str">
        <f t="shared" ca="1" si="303"/>
        <v>0.891888512460413-0.984047330810193i</v>
      </c>
      <c r="EC190" s="223" t="str">
        <f t="shared" ca="1" si="304"/>
        <v>-1.32169159399759-0.130175259898412i</v>
      </c>
      <c r="ED190" s="223" t="str">
        <f t="shared" ca="1" si="305"/>
        <v>0.682773014134656+1.13913795437734i</v>
      </c>
      <c r="EE190" s="223" t="str">
        <f t="shared" ca="1" si="306"/>
        <v>0.50823677470431-1.22699211438855i</v>
      </c>
      <c r="EF190" s="223" t="str">
        <f t="shared" ca="1" si="307"/>
        <v>-1.28828560055318+0.322698743940626i</v>
      </c>
      <c r="EG190" s="223" t="str">
        <f t="shared" ca="1" si="308"/>
        <v>1.02662489776934+0.84252927973668i</v>
      </c>
      <c r="EH190" s="223" t="str">
        <f t="shared" ca="1" si="309"/>
        <v>0.0651661254007791-1.32648695584758i</v>
      </c>
      <c r="EI190" s="223" t="str">
        <f t="shared" ca="1" si="310"/>
        <v>-1.10426372892554+0.737845434297028i</v>
      </c>
      <c r="EJ190" s="223" t="str">
        <f t="shared" ca="1" si="311"/>
        <v>1.25045214519298+0.447418931780697i</v>
      </c>
      <c r="EK190" s="223" t="str">
        <f t="shared" ca="1" si="312"/>
        <v>-0.38552321746016-1.27089972725337i</v>
      </c>
      <c r="EL190" s="223" t="str">
        <f t="shared" ca="1" si="313"/>
        <v>-0.791140320180288+1.06672923542882i</v>
      </c>
      <c r="EM190" s="223" t="str">
        <f t="shared" ca="1" si="314"/>
        <v>1.32808669443433+5.33658224509517E-13i</v>
      </c>
      <c r="EN190" s="223"/>
      <c r="EO190" s="223"/>
      <c r="EP190" s="223"/>
    </row>
    <row r="191" spans="1:146" ht="15.75" thickBot="1">
      <c r="A191" s="257">
        <f t="shared" si="181"/>
        <v>1.7773437500000011E-3</v>
      </c>
      <c r="B191" s="256">
        <v>91</v>
      </c>
      <c r="C191" s="230">
        <f t="shared" si="182"/>
        <v>18200</v>
      </c>
      <c r="D191" s="229">
        <f t="shared" si="315"/>
        <v>114353.97259066848</v>
      </c>
      <c r="E191" s="229" t="str">
        <f t="shared" si="316"/>
        <v>114353.972590668i</v>
      </c>
      <c r="F191" s="229" t="str">
        <f t="shared" si="183"/>
        <v>2.64958951977259-0.746294131072633i</v>
      </c>
      <c r="G191" s="229" t="str">
        <f t="shared" si="184"/>
        <v>-0.209004431556097+0.109074443960746i</v>
      </c>
      <c r="H191" s="229" t="str">
        <f t="shared" si="180"/>
        <v>0.603839700544302+0.0727764944581506i</v>
      </c>
      <c r="I191" s="229" t="str">
        <f t="shared" si="317"/>
        <v>-0.362101476082197-0.158862368690323i</v>
      </c>
      <c r="J191" s="255" t="str">
        <f ca="1">IMPRODUCT(1/N_FFT2,DB100)</f>
        <v>0.00938055007723035+0.000142216415360258i</v>
      </c>
      <c r="K191" s="254" t="str">
        <f t="shared" ca="1" si="318"/>
        <v>-0.0033741181928173-0.00154171317881207i</v>
      </c>
      <c r="N191" s="246">
        <f t="shared" ca="1" si="185"/>
        <v>3.9952629664196948</v>
      </c>
      <c r="O191" s="223">
        <f t="shared" ca="1" si="186"/>
        <v>1.328262966419695</v>
      </c>
      <c r="P191" s="223" t="str">
        <f t="shared" ca="1" si="187"/>
        <v>-0.817189337539727-1.04713136452569i</v>
      </c>
      <c r="Q191" s="223" t="str">
        <f t="shared" ca="1" si="188"/>
        <v>-0.322741574539498+1.288456589888i</v>
      </c>
      <c r="R191" s="223" t="str">
        <f t="shared" ca="1" si="189"/>
        <v>1.2143109620406-0.538267029856082i</v>
      </c>
      <c r="S191" s="223" t="str">
        <f t="shared" ca="1" si="190"/>
        <v>-1.17142335473195-0.626138828017068i</v>
      </c>
      <c r="T191" s="223" t="str">
        <f t="shared" ca="1" si="191"/>
        <v>0.227082345509514+1.30870780402653i</v>
      </c>
      <c r="U191" s="223" t="str">
        <f t="shared" ca="1" si="192"/>
        <v>0.892006889490774-0.984177939736022i</v>
      </c>
      <c r="V191" s="223" t="str">
        <f t="shared" ca="1" si="193"/>
        <v>-1.32466398037009-0.097713085470205i</v>
      </c>
      <c r="W191" s="223" t="str">
        <f t="shared" ca="1" si="194"/>
        <v>0.737943365765042+1.10441029372485i</v>
      </c>
      <c r="X191" s="223" t="str">
        <f t="shared" ca="1" si="195"/>
        <v>0.416651839013979-1.26122311785358i</v>
      </c>
      <c r="Y191" s="223" t="str">
        <f t="shared" ca="1" si="196"/>
        <v>-1.25061811303487+0.447478316023401i</v>
      </c>
      <c r="Z191" s="223" t="str">
        <f t="shared" ca="1" si="197"/>
        <v>1.12218770276881+0.710617525618744i</v>
      </c>
      <c r="AA191" s="223" t="str">
        <f t="shared" ca="1" si="198"/>
        <v>-0.130192537574085-1.32186701718519i</v>
      </c>
      <c r="AB191" s="223" t="str">
        <f t="shared" ca="1" si="199"/>
        <v>-0.961990578821942+0.915891169419093i</v>
      </c>
      <c r="AC191" s="223" t="str">
        <f t="shared" ca="1" si="200"/>
        <v>1.3138865254385+0.19489665526426i</v>
      </c>
      <c r="AD191" s="223" t="str">
        <f t="shared" ca="1" si="201"/>
        <v>-0.654698414954035-1.15570432785324i</v>
      </c>
      <c r="AE191" s="223" t="str">
        <f t="shared" ca="1" si="202"/>
        <v>-0.508304231072919+1.22715496846789i</v>
      </c>
      <c r="AF191" s="223" t="str">
        <f t="shared" ca="1" si="203"/>
        <v>1.28014805611775-0.354264678425593i</v>
      </c>
      <c r="AG191" s="223" t="str">
        <f t="shared" ca="1" si="204"/>
        <v>-1.06687081841513-0.791245325279255i</v>
      </c>
      <c r="AH191" s="223" t="str">
        <f t="shared" ca="1" si="205"/>
        <v>0.0325972049974542+1.32786291844768i</v>
      </c>
      <c r="AI191" s="223" t="str">
        <f t="shared" ca="1" si="206"/>
        <v>1.026761157857-0.842641105499965i</v>
      </c>
      <c r="AJ191" s="223" t="str">
        <f t="shared" ca="1" si="207"/>
        <v>-1.295989005587-0.291024063196952i</v>
      </c>
      <c r="AK191" s="223" t="str">
        <f t="shared" ca="1" si="208"/>
        <v>0.567905596707608+1.20073550009576i</v>
      </c>
      <c r="AL191" s="223" t="str">
        <f t="shared" ca="1" si="209"/>
        <v>0.597202078462998-1.18643675998408i</v>
      </c>
      <c r="AM191" s="223" t="str">
        <f t="shared" ca="1" si="210"/>
        <v>-1.30274076596918+0.259131249840852i</v>
      </c>
      <c r="AN191" s="223" t="str">
        <f t="shared" ca="1" si="211"/>
        <v>1.0057724686599+0.867585297966611i</v>
      </c>
      <c r="AO191" s="223" t="str">
        <f t="shared" ca="1" si="212"/>
        <v>0.0651747746574969-1.32666301550559i</v>
      </c>
      <c r="AP191" s="223" t="str">
        <f t="shared" ca="1" si="213"/>
        <v>-1.08596762921644+0.764824696421397i</v>
      </c>
      <c r="AQ191" s="223" t="str">
        <f t="shared" ca="1" si="214"/>
        <v>1.27106840902631+0.385574386516221i</v>
      </c>
      <c r="AR191" s="223" t="str">
        <f t="shared" ca="1" si="215"/>
        <v>1.27106840902631+0.385574386516221i</v>
      </c>
      <c r="AS191" s="223" t="str">
        <f t="shared" ca="1" si="216"/>
        <v>-0.682863636046599+1.139289147902i</v>
      </c>
      <c r="AT191" s="223" t="str">
        <f t="shared" ca="1" si="217"/>
        <v>1.31827381073692-0.162593566561552i</v>
      </c>
      <c r="AU191" s="223" t="str">
        <f t="shared" ca="1" si="218"/>
        <v>-0.939223750754336-0.939223750754316i</v>
      </c>
      <c r="AV191" s="223" t="str">
        <f t="shared" ca="1" si="219"/>
        <v>-0.162593566561543+1.31827381073692i</v>
      </c>
      <c r="AW191" s="223" t="str">
        <f t="shared" ca="1" si="220"/>
        <v>1.139289147902-0.682863636046607i</v>
      </c>
      <c r="AX191" s="223" t="str">
        <f t="shared" ca="1" si="221"/>
        <v>-1.23925978262845-0.478035248827665i</v>
      </c>
      <c r="AY191" s="223" t="str">
        <f t="shared" ca="1" si="222"/>
        <v>0.385574386516229+1.27106840902631i</v>
      </c>
      <c r="AZ191" s="223" t="str">
        <f t="shared" ca="1" si="223"/>
        <v>0.764824696421391-1.08596762921644i</v>
      </c>
      <c r="BA191" s="223" t="str">
        <f t="shared" ca="1" si="224"/>
        <v>-1.32666301550559+0.0651747746575061i</v>
      </c>
      <c r="BB191" s="223" t="str">
        <f t="shared" ca="1" si="225"/>
        <v>0.867585297966518+1.00577246865998i</v>
      </c>
      <c r="BC191" s="223" t="str">
        <f t="shared" ca="1" si="226"/>
        <v>0.259131249840973-1.30274076596916i</v>
      </c>
      <c r="BD191" s="223" t="str">
        <f t="shared" ca="1" si="227"/>
        <v>-1.18643675998414+0.597202078462888i</v>
      </c>
      <c r="BE191" s="223" t="str">
        <f t="shared" ca="1" si="228"/>
        <v>1.20073550009577+0.567905596707591i</v>
      </c>
      <c r="BF191" s="223" t="str">
        <f t="shared" ca="1" si="229"/>
        <v>-0.29102406319697-1.295989005587i</v>
      </c>
      <c r="BG191" s="223" t="str">
        <f t="shared" ca="1" si="230"/>
        <v>-0.84264110549995+1.02676115785701i</v>
      </c>
      <c r="BH191" s="223" t="str">
        <f t="shared" ca="1" si="231"/>
        <v>1.32786291844768+0.0325972049977188i</v>
      </c>
      <c r="BI191" s="223" t="str">
        <f t="shared" ca="1" si="232"/>
        <v>-0.791245325279588-1.06687081841489i</v>
      </c>
      <c r="BJ191" s="223" t="str">
        <f t="shared" ca="1" si="233"/>
        <v>-0.354264678425848+1.28014805611768i</v>
      </c>
      <c r="BK191" s="223" t="str">
        <f t="shared" ca="1" si="234"/>
        <v>1.22715496846773-0.508304231073293i</v>
      </c>
      <c r="BL191" s="223" t="str">
        <f t="shared" ca="1" si="235"/>
        <v>-1.15570432785312-0.654698414954257i</v>
      </c>
      <c r="BM191" s="223" t="str">
        <f t="shared" ca="1" si="236"/>
        <v>0.194896655264661+1.31388652543844i</v>
      </c>
      <c r="BN191" s="223" t="str">
        <f t="shared" ca="1" si="237"/>
        <v>0.915891169419278-0.961990578821766i</v>
      </c>
      <c r="BO191" s="223" t="str">
        <f t="shared" ca="1" si="238"/>
        <v>-1.32186701718523-0.130192537573682i</v>
      </c>
      <c r="BP191" s="223" t="str">
        <f t="shared" ca="1" si="239"/>
        <v>0.710617525618533+1.12218770276895i</v>
      </c>
      <c r="BQ191" s="223" t="str">
        <f t="shared" ca="1" si="240"/>
        <v>0.447478316023016-1.25061811303501i</v>
      </c>
      <c r="BR191" s="223" t="str">
        <f t="shared" ca="1" si="241"/>
        <v>-1.26122311785366+0.416651839013742i</v>
      </c>
      <c r="BS191" s="223" t="str">
        <f t="shared" ca="1" si="242"/>
        <v>1.10441029372508+0.737943365764701i</v>
      </c>
      <c r="BT191" s="223" t="str">
        <f t="shared" ca="1" si="243"/>
        <v>-0.0977130854700917-1.3246639803701i</v>
      </c>
      <c r="BU191" s="223" t="str">
        <f t="shared" ca="1" si="244"/>
        <v>-0.984177939735656+0.892006889491179i</v>
      </c>
      <c r="BV191" s="223" t="str">
        <f t="shared" ca="1" si="245"/>
        <v>1.30870780402651+0.227082345509623i</v>
      </c>
      <c r="BW191" s="223" t="str">
        <f t="shared" ca="1" si="246"/>
        <v>-0.62613882801752-1.17142335473171i</v>
      </c>
      <c r="BX191" s="223" t="str">
        <f t="shared" ca="1" si="247"/>
        <v>-0.538267029856205+1.21431096204054i</v>
      </c>
      <c r="BY191" s="223" t="str">
        <f t="shared" ca="1" si="248"/>
        <v>1.28845658988787-0.322741574540021i</v>
      </c>
      <c r="BZ191" s="223" t="str">
        <f t="shared" ca="1" si="249"/>
        <v>-1.04713136452561-0.817189337539821i</v>
      </c>
      <c r="CA191" s="223" t="str">
        <f t="shared" ca="1" si="250"/>
        <v>5.56508789265637E-13+1.32826296641969i</v>
      </c>
      <c r="CB191" s="223" t="str">
        <f t="shared" ca="1" si="251"/>
        <v>1.04713136452577-0.817189337539626i</v>
      </c>
      <c r="CC191" s="223" t="str">
        <f t="shared" ca="1" si="252"/>
        <v>-1.28845658988814-0.322741574538941i</v>
      </c>
      <c r="CD191" s="223" t="str">
        <f t="shared" ca="1" si="253"/>
        <v>0.538267029855981+1.21431096204064i</v>
      </c>
      <c r="CE191" s="223" t="str">
        <f t="shared" ca="1" si="254"/>
        <v>0.626138828016572-1.17142335473222i</v>
      </c>
      <c r="CF191" s="223" t="str">
        <f t="shared" ca="1" si="255"/>
        <v>-1.30870780402655+0.227082345509381i</v>
      </c>
      <c r="CG191" s="223" t="str">
        <f t="shared" ca="1" si="256"/>
        <v>0.984177939736377+0.892006889490382i</v>
      </c>
      <c r="CH191" s="223" t="str">
        <f t="shared" ca="1" si="257"/>
        <v>0.0977130854703372-1.32466398037008i</v>
      </c>
      <c r="CI191" s="223" t="str">
        <f t="shared" ca="1" si="258"/>
        <v>-1.10441029372448+0.737943365765594i</v>
      </c>
      <c r="CJ191" s="223" t="str">
        <f t="shared" ca="1" si="259"/>
        <v>1.26122311785359+0.416651839013974i</v>
      </c>
      <c r="CK191" s="223" t="str">
        <f t="shared" ca="1" si="260"/>
        <v>-0.447478316024028-1.25061811303465i</v>
      </c>
      <c r="CL191" s="223" t="str">
        <f t="shared" ca="1" si="261"/>
        <v>-0.71061752561874+1.12218770276881i</v>
      </c>
      <c r="CM191" s="223" t="str">
        <f t="shared" ca="1" si="262"/>
        <v>1.32186701718512-0.130192537574752i</v>
      </c>
      <c r="CN191" s="223" t="str">
        <f t="shared" ca="1" si="263"/>
        <v>-0.9158911694191-0.961990578821936i</v>
      </c>
      <c r="CO191" s="223" t="str">
        <f t="shared" ca="1" si="264"/>
        <v>-0.194896655264905+1.3138865254384i</v>
      </c>
      <c r="CP191" s="223" t="str">
        <f t="shared" ca="1" si="265"/>
        <v>1.15570432785324-0.654698414954043i</v>
      </c>
      <c r="CQ191" s="223" t="str">
        <f t="shared" ca="1" si="266"/>
        <v>-1.22715496846764-0.50830423107352i</v>
      </c>
      <c r="CR191" s="223" t="str">
        <f t="shared" ca="1" si="267"/>
        <v>0.35426467842561+1.28014805611775i</v>
      </c>
      <c r="CS191" s="223" t="str">
        <f t="shared" ca="1" si="268"/>
        <v>0.79124532527977-1.06687081841475i</v>
      </c>
      <c r="CT191" s="223" t="str">
        <f t="shared" ca="1" si="269"/>
        <v>-1.32786291844768+0.0325972049974728i</v>
      </c>
      <c r="CU191" s="223" t="str">
        <f t="shared" ca="1" si="270"/>
        <v>0.842641105499468+1.02676115785741i</v>
      </c>
      <c r="CV191" s="223" t="str">
        <f t="shared" ca="1" si="271"/>
        <v>0.291024063196934-1.295989005587i</v>
      </c>
      <c r="CW191" s="223" t="str">
        <f t="shared" ca="1" si="272"/>
        <v>-1.20073550009604+0.567905596707028i</v>
      </c>
      <c r="CX191" s="223" t="str">
        <f t="shared" ca="1" si="273"/>
        <v>1.18643675998415+0.597202078462855i</v>
      </c>
      <c r="CY191" s="223" t="str">
        <f t="shared" ca="1" si="274"/>
        <v>-0.259131249840362-1.30274076596928i</v>
      </c>
      <c r="CZ191" s="223" t="str">
        <f t="shared" ca="1" si="275"/>
        <v>-0.86758529796649+1.00577246866001i</v>
      </c>
      <c r="DA191" s="223" t="str">
        <f t="shared" ca="1" si="276"/>
        <v>1.32666301550557+0.0651747746580346i</v>
      </c>
      <c r="DB191" s="223" t="str">
        <f t="shared" ca="1" si="277"/>
        <v>-0.764824696421498-1.08596762921636i</v>
      </c>
      <c r="DC191" s="223" t="str">
        <f t="shared" ca="1" si="278"/>
        <v>-0.385574386516736+1.27106840902616i</v>
      </c>
      <c r="DD191" s="223" t="str">
        <f t="shared" ca="1" si="279"/>
        <v>1.23925978262841-0.478035248827787i</v>
      </c>
      <c r="DE191" s="223" t="str">
        <f t="shared" ca="1" si="280"/>
        <v>-1.13928914790172-0.682863636047061i</v>
      </c>
      <c r="DF191" s="223" t="str">
        <f t="shared" ca="1" si="281"/>
        <v>0.162593566561675+1.3182738107369i</v>
      </c>
      <c r="DG191" s="223" t="str">
        <f t="shared" ca="1" si="282"/>
        <v>0.939223750754697-0.939223750753954i</v>
      </c>
      <c r="DH191" s="223" t="str">
        <f t="shared" ca="1" si="283"/>
        <v>-1.31827381073694-0.162593566561404i</v>
      </c>
      <c r="DI191" s="223" t="str">
        <f t="shared" ca="1" si="284"/>
        <v>0.682863636046162+1.13928914790226i</v>
      </c>
      <c r="DJ191" s="223" t="str">
        <f t="shared" ca="1" si="285"/>
        <v>0.478035248827534-1.2392597826285i</v>
      </c>
      <c r="DK191" s="223" t="str">
        <f t="shared" ca="1" si="286"/>
        <v>-1.27106840902646+0.385574386515732i</v>
      </c>
      <c r="DL191" s="223" t="str">
        <f t="shared" ca="1" si="287"/>
        <v>1.08596762921652+0.764824696421275i</v>
      </c>
      <c r="DM191" s="223" t="str">
        <f t="shared" ca="1" si="288"/>
        <v>-0.0651747746569872-1.32666301550562i</v>
      </c>
      <c r="DN191" s="223" t="str">
        <f t="shared" ca="1" si="289"/>
        <v>-1.00577246865981+0.867585297966725i</v>
      </c>
      <c r="DO191" s="223" t="str">
        <f t="shared" ca="1" si="290"/>
        <v>1.30274076596908+0.259131249841353i</v>
      </c>
      <c r="DP191" s="223" t="str">
        <f t="shared" ca="1" si="291"/>
        <v>-0.597202078463132-1.18643675998401i</v>
      </c>
      <c r="DQ191" s="223" t="str">
        <f t="shared" ca="1" si="292"/>
        <v>-0.567905596707941+1.20073550009561i</v>
      </c>
      <c r="DR191" s="223" t="str">
        <f t="shared" ca="1" si="293"/>
        <v>1.29598900558694-0.291024063197237i</v>
      </c>
      <c r="DS191" s="223" t="str">
        <f t="shared" ca="1" si="294"/>
        <v>-1.02676115785676-0.84264110550025i</v>
      </c>
      <c r="DT191" s="223" t="str">
        <f t="shared" ca="1" si="295"/>
        <v>-0.0325972049971624+1.32786291844769i</v>
      </c>
      <c r="DU191" s="223" t="str">
        <f t="shared" ca="1" si="296"/>
        <v>1.06687081841535-0.791245325278959i</v>
      </c>
      <c r="DV191" s="223" t="str">
        <f t="shared" ca="1" si="297"/>
        <v>-1.28014805611783-0.354264678425311i</v>
      </c>
      <c r="DW191" s="223" t="str">
        <f t="shared" ca="1" si="298"/>
        <v>0.508304231072586+1.22715496846802i</v>
      </c>
      <c r="DX191" s="223" t="str">
        <f t="shared" ca="1" si="299"/>
        <v>0.654698414953774-1.15570432785339i</v>
      </c>
      <c r="DY191" s="223" t="str">
        <f t="shared" ca="1" si="300"/>
        <v>-1.31388652543855+0.194896655263906i</v>
      </c>
      <c r="DZ191" s="223" t="str">
        <f t="shared" ca="1" si="301"/>
        <v>0.96199057882215+0.915891169418874i</v>
      </c>
      <c r="EA191" s="223" t="str">
        <f t="shared" ca="1" si="302"/>
        <v>0.13019253757448-1.32186701718515i</v>
      </c>
      <c r="EB191" s="223" t="str">
        <f t="shared" ca="1" si="303"/>
        <v>-1.12218770276867+0.710617525618971i</v>
      </c>
      <c r="EC191" s="223" t="str">
        <f t="shared" ca="1" si="304"/>
        <v>1.25061811303475+0.447478316023736i</v>
      </c>
      <c r="ED191" s="223" t="str">
        <f t="shared" ca="1" si="305"/>
        <v>-0.416651839014269-1.26122311785349i</v>
      </c>
      <c r="EE191" s="223" t="str">
        <f t="shared" ca="1" si="306"/>
        <v>-0.737943365765369+1.10441029372463i</v>
      </c>
      <c r="EF191" s="223" t="str">
        <f t="shared" ca="1" si="307"/>
        <v>1.32466398037006-0.0977130854706091i</v>
      </c>
      <c r="EG191" s="223" t="str">
        <f t="shared" ca="1" si="308"/>
        <v>-0.892006889490612-0.984177939736168i</v>
      </c>
      <c r="EH191" s="223" t="str">
        <f t="shared" ca="1" si="309"/>
        <v>-0.227082345509074+1.30870780402661i</v>
      </c>
      <c r="EI191" s="223" t="str">
        <f t="shared" ca="1" si="310"/>
        <v>1.17142335473209-0.626138828016812i</v>
      </c>
      <c r="EJ191" s="223" t="str">
        <f t="shared" ca="1" si="311"/>
        <v>-1.21431096204075-0.538267029855731i</v>
      </c>
      <c r="EK191" s="223" t="str">
        <f t="shared" ca="1" si="312"/>
        <v>0.322741574539279+1.28845658988806i</v>
      </c>
      <c r="EL191" s="223" t="str">
        <f t="shared" ca="1" si="313"/>
        <v>0.817189337539382-1.04713136452596i</v>
      </c>
      <c r="EM191" s="223" t="str">
        <f t="shared" ca="1" si="314"/>
        <v>-1.32826296641969-2.46036568303621E-13i</v>
      </c>
      <c r="EN191" s="223"/>
      <c r="EO191" s="223"/>
      <c r="EP191" s="223"/>
    </row>
    <row r="192" spans="1:146" ht="15.75" thickBot="1">
      <c r="A192" s="257">
        <f t="shared" si="181"/>
        <v>1.7968750000000012E-3</v>
      </c>
      <c r="B192" s="256">
        <v>92</v>
      </c>
      <c r="C192" s="230">
        <f t="shared" si="182"/>
        <v>18400</v>
      </c>
      <c r="D192" s="229">
        <f t="shared" si="315"/>
        <v>115610.60965210438</v>
      </c>
      <c r="E192" s="229" t="str">
        <f t="shared" si="316"/>
        <v>115610.609652104i</v>
      </c>
      <c r="F192" s="229" t="str">
        <f t="shared" si="183"/>
        <v>2.64558856992548-0.752772811109759i</v>
      </c>
      <c r="G192" s="229" t="str">
        <f t="shared" si="184"/>
        <v>-0.208205249222829+0.109974458702376i</v>
      </c>
      <c r="H192" s="229" t="str">
        <f t="shared" si="180"/>
        <v>0.604276247512497+0.0735840640881018i</v>
      </c>
      <c r="I192" s="229" t="str">
        <f t="shared" si="317"/>
        <v>-0.362614752748179-0.160703333222966i</v>
      </c>
      <c r="J192" s="255" t="str">
        <f ca="1">IMPRODUCT(1/N_FFT2,DC100)</f>
        <v>0.00547995990671562-8.57882081831129E-07i</v>
      </c>
      <c r="K192" s="254" t="str">
        <f t="shared" ca="1" si="318"/>
        <v>-0.00198725217115368-0.000880336742238424i</v>
      </c>
      <c r="N192" s="246">
        <f t="shared" ca="1" si="185"/>
        <v>3.9954253452876349</v>
      </c>
      <c r="O192" s="223">
        <f t="shared" ca="1" si="186"/>
        <v>1.3284253452876353</v>
      </c>
      <c r="P192" s="223" t="str">
        <f t="shared" ca="1" si="187"/>
        <v>-0.842744117563245-1.02688667841935i</v>
      </c>
      <c r="Q192" s="223" t="str">
        <f t="shared" ca="1" si="188"/>
        <v>-0.259162928386548+1.30290002477269i</v>
      </c>
      <c r="R192" s="223" t="str">
        <f t="shared" ca="1" si="189"/>
        <v>1.17156656010847-0.626215372885538i</v>
      </c>
      <c r="S192" s="223" t="str">
        <f t="shared" ca="1" si="190"/>
        <v>-1.22730498698048-0.508366370775459i</v>
      </c>
      <c r="T192" s="223" t="str">
        <f t="shared" ca="1" si="191"/>
        <v>0.385621522613445+1.27122379591473i</v>
      </c>
      <c r="U192" s="223" t="str">
        <f t="shared" ca="1" si="192"/>
        <v>0.738033578630578-1.1045453068192i</v>
      </c>
      <c r="V192" s="223" t="str">
        <f t="shared" ca="1" si="193"/>
        <v>-1.3220286141545+0.130208453486341i</v>
      </c>
      <c r="W192" s="223" t="str">
        <f t="shared" ca="1" si="194"/>
        <v>0.939338569952957+0.939338569952979i</v>
      </c>
      <c r="X192" s="223" t="str">
        <f t="shared" ca="1" si="195"/>
        <v>0.130208453486368-1.3220286141545i</v>
      </c>
      <c r="Y192" s="223" t="str">
        <f t="shared" ca="1" si="196"/>
        <v>-1.10454530681921+0.738033578630554i</v>
      </c>
      <c r="Z192" s="223" t="str">
        <f t="shared" ca="1" si="197"/>
        <v>1.27122379591472+0.385621522613474i</v>
      </c>
      <c r="AA192" s="223" t="str">
        <f t="shared" ca="1" si="198"/>
        <v>-0.508366370775495-1.22730498698047i</v>
      </c>
      <c r="AB192" s="223" t="str">
        <f t="shared" ca="1" si="199"/>
        <v>-0.626215372885575+1.17156656010845i</v>
      </c>
      <c r="AC192" s="223" t="str">
        <f t="shared" ca="1" si="200"/>
        <v>1.30290002477269-0.259162928386557i</v>
      </c>
      <c r="AD192" s="223" t="str">
        <f t="shared" ca="1" si="201"/>
        <v>-1.02688667841938-0.842744117563203i</v>
      </c>
      <c r="AE192" s="223" t="str">
        <f t="shared" ca="1" si="202"/>
        <v>-3.2548492818673E-14+1.32842534528764i</v>
      </c>
      <c r="AF192" s="223" t="str">
        <f t="shared" ca="1" si="203"/>
        <v>1.02688667841933-0.842744117563262i</v>
      </c>
      <c r="AG192" s="223" t="str">
        <f t="shared" ca="1" si="204"/>
        <v>-1.30290002477268-0.259162928386612i</v>
      </c>
      <c r="AH192" s="223" t="str">
        <f t="shared" ca="1" si="205"/>
        <v>0.626215372885522+1.17156656010848i</v>
      </c>
      <c r="AI192" s="223" t="str">
        <f t="shared" ca="1" si="206"/>
        <v>0.508366370775424-1.2273049869805i</v>
      </c>
      <c r="AJ192" s="223" t="str">
        <f t="shared" ca="1" si="207"/>
        <v>-1.27122379591474+0.385621522613421i</v>
      </c>
      <c r="AK192" s="223" t="str">
        <f t="shared" ca="1" si="208"/>
        <v>1.10454530681918+0.738033578630605i</v>
      </c>
      <c r="AL192" s="223" t="str">
        <f t="shared" ca="1" si="209"/>
        <v>-0.130208453486445-1.32202861415449i</v>
      </c>
      <c r="AM192" s="223" t="str">
        <f t="shared" ca="1" si="210"/>
        <v>-0.939338569953003+0.939338569952933i</v>
      </c>
      <c r="AN192" s="223" t="str">
        <f t="shared" ca="1" si="211"/>
        <v>1.32202861415449+0.130208453486401i</v>
      </c>
      <c r="AO192" s="223" t="str">
        <f t="shared" ca="1" si="212"/>
        <v>-0.738033578630642-1.10454530681916i</v>
      </c>
      <c r="AP192" s="223" t="str">
        <f t="shared" ca="1" si="213"/>
        <v>-0.385621522613504+1.27122379591471i</v>
      </c>
      <c r="AQ192" s="223" t="str">
        <f t="shared" ca="1" si="214"/>
        <v>1.22730498698048-0.508366370775464i</v>
      </c>
      <c r="AR192" s="223" t="str">
        <f t="shared" ca="1" si="215"/>
        <v>1.22730498698048-0.508366370775464i</v>
      </c>
      <c r="AS192" s="223" t="str">
        <f t="shared" ca="1" si="216"/>
        <v>0.259162928386535+1.30290002477269i</v>
      </c>
      <c r="AT192" s="223" t="str">
        <f t="shared" ca="1" si="217"/>
        <v>0.84274411756322-1.02688667841937i</v>
      </c>
      <c r="AU192" s="223" t="str">
        <f t="shared" ca="1" si="218"/>
        <v>-1.32842534528764-6.50969856373459E-14i</v>
      </c>
      <c r="AV192" s="223" t="str">
        <f t="shared" ca="1" si="219"/>
        <v>0.842744117563237+1.02688667841935i</v>
      </c>
      <c r="AW192" s="223" t="str">
        <f t="shared" ca="1" si="220"/>
        <v>0.259162928386515-1.3029000247727i</v>
      </c>
      <c r="AX192" s="223" t="str">
        <f t="shared" ca="1" si="221"/>
        <v>-1.17156656010849+0.626215372885501i</v>
      </c>
      <c r="AY192" s="223" t="str">
        <f t="shared" ca="1" si="222"/>
        <v>1.22730498698049+0.508366370775445i</v>
      </c>
      <c r="AZ192" s="223" t="str">
        <f t="shared" ca="1" si="223"/>
        <v>-0.385621522613507-1.27122379591471i</v>
      </c>
      <c r="BA192" s="223" t="str">
        <f t="shared" ca="1" si="224"/>
        <v>-0.738033578630631+1.10454530681916i</v>
      </c>
      <c r="BB192" s="223" t="str">
        <f t="shared" ca="1" si="225"/>
        <v>1.32202861415449-0.130208453486412i</v>
      </c>
      <c r="BC192" s="223" t="str">
        <f t="shared" ca="1" si="226"/>
        <v>-0.939338569953011-0.939338569952925i</v>
      </c>
      <c r="BD192" s="223" t="str">
        <f t="shared" ca="1" si="227"/>
        <v>-0.130208453486424+1.32202861415449i</v>
      </c>
      <c r="BE192" s="223" t="str">
        <f t="shared" ca="1" si="228"/>
        <v>1.10454530681917-0.738033578630622i</v>
      </c>
      <c r="BF192" s="223" t="str">
        <f t="shared" ca="1" si="229"/>
        <v>-1.27122379591471-0.385621522613536i</v>
      </c>
      <c r="BG192" s="223" t="str">
        <f t="shared" ca="1" si="230"/>
        <v>0.508366370775435+1.22730498698049i</v>
      </c>
      <c r="BH192" s="223" t="str">
        <f t="shared" ca="1" si="231"/>
        <v>0.626215372885395-1.17156656010855i</v>
      </c>
      <c r="BI192" s="223" t="str">
        <f t="shared" ca="1" si="232"/>
        <v>-1.30290002477257+0.259162928387151i</v>
      </c>
      <c r="BJ192" s="223" t="str">
        <f t="shared" ca="1" si="233"/>
        <v>1.02688667841918+0.84274411756345i</v>
      </c>
      <c r="BK192" s="223" t="str">
        <f t="shared" ca="1" si="234"/>
        <v>-1.85525415272101E-13-1.32842534528764i</v>
      </c>
      <c r="BL192" s="223" t="str">
        <f t="shared" ca="1" si="235"/>
        <v>-1.02688667841896+0.842744117563723i</v>
      </c>
      <c r="BM192" s="223" t="str">
        <f t="shared" ca="1" si="236"/>
        <v>1.30290002477264+0.259162928386806i</v>
      </c>
      <c r="BN192" s="223" t="str">
        <f t="shared" ca="1" si="237"/>
        <v>-0.626215372885706-1.17156656010838i</v>
      </c>
      <c r="BO192" s="223" t="str">
        <f t="shared" ca="1" si="238"/>
        <v>-0.508366370774865+1.22730498698073i</v>
      </c>
      <c r="BP192" s="223" t="str">
        <f t="shared" ca="1" si="239"/>
        <v>1.27122379591479-0.38562152261324i</v>
      </c>
      <c r="BQ192" s="223" t="str">
        <f t="shared" ca="1" si="240"/>
        <v>-1.10454530681929-0.738033578630439i</v>
      </c>
      <c r="BR192" s="223" t="str">
        <f t="shared" ca="1" si="241"/>
        <v>0.130208453487037+1.32202861415443i</v>
      </c>
      <c r="BS192" s="223" t="str">
        <f t="shared" ca="1" si="242"/>
        <v>0.939338569953134-0.939338569952801i</v>
      </c>
      <c r="BT192" s="223" t="str">
        <f t="shared" ca="1" si="243"/>
        <v>-1.32202861415451-0.130208453486212i</v>
      </c>
      <c r="BU192" s="223" t="str">
        <f t="shared" ca="1" si="244"/>
        <v>0.738033578631144+1.10454530681882i</v>
      </c>
      <c r="BV192" s="223" t="str">
        <f t="shared" ca="1" si="245"/>
        <v>0.385621522613693-1.27122379591466i</v>
      </c>
      <c r="BW192" s="223" t="str">
        <f t="shared" ca="1" si="246"/>
        <v>-1.2273049869804+0.508366370775666i</v>
      </c>
      <c r="BX192" s="223" t="str">
        <f t="shared" ca="1" si="247"/>
        <v>1.17156656010816+0.626215372886123i</v>
      </c>
      <c r="BY192" s="223" t="str">
        <f t="shared" ca="1" si="248"/>
        <v>-0.259162928386324-1.30290002477274i</v>
      </c>
      <c r="BZ192" s="223" t="str">
        <f t="shared" ca="1" si="249"/>
        <v>-0.842744117563066+1.02688667841949i</v>
      </c>
      <c r="CA192" s="223" t="str">
        <f t="shared" ca="1" si="250"/>
        <v>1.32842534528764+6.58779639567182E-13i</v>
      </c>
      <c r="CB192" s="223" t="str">
        <f t="shared" ca="1" si="251"/>
        <v>-0.8427441175631-1.02688667841947i</v>
      </c>
      <c r="CC192" s="223" t="str">
        <f t="shared" ca="1" si="252"/>
        <v>-0.25916292838632+1.30290002477274i</v>
      </c>
      <c r="CD192" s="223" t="str">
        <f t="shared" ca="1" si="253"/>
        <v>1.17156656010878-0.626215372884962i</v>
      </c>
      <c r="CE192" s="223" t="str">
        <f t="shared" ca="1" si="254"/>
        <v>-1.22730498698041-0.508366370775628i</v>
      </c>
      <c r="CF192" s="223" t="str">
        <f t="shared" ca="1" si="255"/>
        <v>0.385621522613697+1.27122379591466i</v>
      </c>
      <c r="CG192" s="223" t="str">
        <f t="shared" ca="1" si="256"/>
        <v>0.73803357863111-1.10454530681884i</v>
      </c>
      <c r="CH192" s="223" t="str">
        <f t="shared" ca="1" si="257"/>
        <v>-1.32202861415451+0.130208453486216i</v>
      </c>
      <c r="CI192" s="223" t="str">
        <f t="shared" ca="1" si="258"/>
        <v>0.939338569953165+0.939338569952771i</v>
      </c>
      <c r="CJ192" s="223" t="str">
        <f t="shared" ca="1" si="259"/>
        <v>0.130208453487015-1.32202861415443i</v>
      </c>
      <c r="CK192" s="223" t="str">
        <f t="shared" ca="1" si="260"/>
        <v>-1.10454530681929+0.738033578630443i</v>
      </c>
      <c r="CL192" s="223" t="str">
        <f t="shared" ca="1" si="261"/>
        <v>1.27122379591481+0.3856215226132i</v>
      </c>
      <c r="CM192" s="223" t="str">
        <f t="shared" ca="1" si="262"/>
        <v>-0.508366370774886-1.22730498698072i</v>
      </c>
      <c r="CN192" s="223" t="str">
        <f t="shared" ca="1" si="263"/>
        <v>-0.62621537288567+1.1715665601084i</v>
      </c>
      <c r="CO192" s="223" t="str">
        <f t="shared" ca="1" si="264"/>
        <v>1.30290002477264-0.259162928386828i</v>
      </c>
      <c r="CP192" s="223" t="str">
        <f t="shared" ca="1" si="265"/>
        <v>-1.02688667841896-0.84274411756372i</v>
      </c>
      <c r="CQ192" s="223" t="str">
        <f t="shared" ca="1" si="266"/>
        <v>-1.4386440451149E-13+1.32842534528764i</v>
      </c>
      <c r="CR192" s="223" t="str">
        <f t="shared" ca="1" si="267"/>
        <v>1.02688667841916-0.842744117563468i</v>
      </c>
      <c r="CS192" s="223" t="str">
        <f t="shared" ca="1" si="268"/>
        <v>-1.30290002477258-0.25916292838711i</v>
      </c>
      <c r="CT192" s="223" t="str">
        <f t="shared" ca="1" si="269"/>
        <v>0.626215372885416+1.17156656010854i</v>
      </c>
      <c r="CU192" s="223" t="str">
        <f t="shared" ca="1" si="270"/>
        <v>0.508366370775152-1.22730498698061i</v>
      </c>
      <c r="CV192" s="223" t="str">
        <f t="shared" ca="1" si="271"/>
        <v>-1.27122379591489+0.385621522612925i</v>
      </c>
      <c r="CW192" s="223" t="str">
        <f t="shared" ca="1" si="272"/>
        <v>1.10454530681911+0.738033578630714i</v>
      </c>
      <c r="CX192" s="223" t="str">
        <f t="shared" ca="1" si="273"/>
        <v>-0.130208453486728-1.32202861415446i</v>
      </c>
      <c r="CY192" s="223" t="str">
        <f t="shared" ca="1" si="274"/>
        <v>-0.939338569953368+0.939338569952567i</v>
      </c>
      <c r="CZ192" s="223" t="str">
        <f t="shared" ca="1" si="275"/>
        <v>1.32202861415448+0.130208453486502i</v>
      </c>
      <c r="DA192" s="223" t="str">
        <f t="shared" ca="1" si="276"/>
        <v>-0.73803357863087-1.104545306819i</v>
      </c>
      <c r="DB192" s="223" t="str">
        <f t="shared" ca="1" si="277"/>
        <v>-0.385621522614009+1.27122379591456i</v>
      </c>
      <c r="DC192" s="223" t="str">
        <f t="shared" ca="1" si="278"/>
        <v>1.22730498698052-0.508366370775362i</v>
      </c>
      <c r="DD192" s="223" t="str">
        <f t="shared" ca="1" si="279"/>
        <v>-1.17156656010863-0.626215372885249i</v>
      </c>
      <c r="DE192" s="223" t="str">
        <f t="shared" ca="1" si="280"/>
        <v>0.259162928386037+1.30290002477279i</v>
      </c>
      <c r="DF192" s="223" t="str">
        <f t="shared" ca="1" si="281"/>
        <v>0.842744117563321-1.02688667841928i</v>
      </c>
      <c r="DG192" s="223" t="str">
        <f t="shared" ca="1" si="282"/>
        <v>-1.32842534528764+3.71050830544201E-13i</v>
      </c>
      <c r="DH192" s="223" t="str">
        <f t="shared" ca="1" si="283"/>
        <v>0.842744117562845+1.02688667841968i</v>
      </c>
      <c r="DI192" s="223" t="str">
        <f t="shared" ca="1" si="284"/>
        <v>0.259162928386642-1.30290002477267i</v>
      </c>
      <c r="DJ192" s="223" t="str">
        <f t="shared" ca="1" si="285"/>
        <v>-1.1715665601083+0.626215372885869i</v>
      </c>
      <c r="DK192" s="223" t="str">
        <f t="shared" ca="1" si="286"/>
        <v>1.22730498698029+0.508366370775932i</v>
      </c>
      <c r="DL192" s="223" t="str">
        <f t="shared" ca="1" si="287"/>
        <v>-0.385621522613418-1.27122379591474i</v>
      </c>
      <c r="DM192" s="223" t="str">
        <f t="shared" ca="1" si="288"/>
        <v>-0.738033578630285+1.10454530681939i</v>
      </c>
      <c r="DN192" s="223" t="str">
        <f t="shared" ca="1" si="289"/>
        <v>1.32202861415454-0.130208453485888i</v>
      </c>
      <c r="DO192" s="223" t="str">
        <f t="shared" ca="1" si="290"/>
        <v>-0.939338569952931-0.939338569953004i</v>
      </c>
      <c r="DP192" s="223" t="str">
        <f t="shared" ca="1" si="291"/>
        <v>-0.130208453486027+1.32202861415453i</v>
      </c>
      <c r="DQ192" s="223" t="str">
        <f t="shared" ca="1" si="292"/>
        <v>1.10454530681945-0.7380335786302i</v>
      </c>
      <c r="DR192" s="223" t="str">
        <f t="shared" ca="1" si="293"/>
        <v>-1.27122379591471-0.385621522613516i</v>
      </c>
      <c r="DS192" s="223" t="str">
        <f t="shared" ca="1" si="294"/>
        <v>0.508366370775803+1.22730498698034i</v>
      </c>
      <c r="DT192" s="223" t="str">
        <f t="shared" ca="1" si="295"/>
        <v>0.626215372885959-1.17156656010825i</v>
      </c>
      <c r="DU192" s="223" t="str">
        <f t="shared" ca="1" si="296"/>
        <v>-1.3029000247727+0.259162928386506i</v>
      </c>
      <c r="DV192" s="223" t="str">
        <f t="shared" ca="1" si="297"/>
        <v>1.02688667841961+0.842744117562923i</v>
      </c>
      <c r="DW192" s="223" t="str">
        <f t="shared" ca="1" si="298"/>
        <v>4.73254224295081E-13-1.32842534528764i</v>
      </c>
      <c r="DX192" s="223" t="str">
        <f t="shared" ca="1" si="299"/>
        <v>-1.02688667841937+0.842744117563214i</v>
      </c>
      <c r="DY192" s="223" t="str">
        <f t="shared" ca="1" si="300"/>
        <v>1.30290002477277+0.259162928386175i</v>
      </c>
      <c r="DZ192" s="223" t="str">
        <f t="shared" ca="1" si="301"/>
        <v>-0.626215372885158-1.17156656010868i</v>
      </c>
      <c r="EA192" s="223" t="str">
        <f t="shared" ca="1" si="302"/>
        <v>-0.508366370775491+1.22730498698047i</v>
      </c>
      <c r="EB192" s="223" t="str">
        <f t="shared" ca="1" si="303"/>
        <v>1.2712237959146-0.385621522613875i</v>
      </c>
      <c r="EC192" s="223" t="str">
        <f t="shared" ca="1" si="304"/>
        <v>-1.10454530681892-0.738033578630987i</v>
      </c>
      <c r="ED192" s="223" t="str">
        <f t="shared" ca="1" si="305"/>
        <v>0.130208453486401+1.32202861415449i</v>
      </c>
      <c r="EE192" s="223" t="str">
        <f t="shared" ca="1" si="306"/>
        <v>0.93933856995264-0.939338569953295i</v>
      </c>
      <c r="EF192" s="223" t="str">
        <f t="shared" ca="1" si="307"/>
        <v>-1.32202861415445-0.13020845348683i</v>
      </c>
      <c r="EG192" s="223" t="str">
        <f t="shared" ca="1" si="308"/>
        <v>0.738033578630629+1.10454530681916i</v>
      </c>
      <c r="EH192" s="223" t="str">
        <f t="shared" ca="1" si="309"/>
        <v>0.385621522613059-1.27122379591485i</v>
      </c>
      <c r="EI192" s="223" t="str">
        <f t="shared" ca="1" si="310"/>
        <v>-1.22730498698066+0.508366370775023i</v>
      </c>
      <c r="EJ192" s="223" t="str">
        <f t="shared" ca="1" si="311"/>
        <v>1.17156656010847+0.626215372885538i</v>
      </c>
      <c r="EK192" s="223" t="str">
        <f t="shared" ca="1" si="312"/>
        <v>-0.25916292838701-1.3029000247726i</v>
      </c>
      <c r="EL192" s="223" t="str">
        <f t="shared" ca="1" si="313"/>
        <v>-0.842744117563576+1.02688667841908i</v>
      </c>
      <c r="EM192" s="223" t="str">
        <f t="shared" ca="1" si="314"/>
        <v>1.32842534528764-4.16610107606104E-14i</v>
      </c>
      <c r="EN192" s="223"/>
      <c r="EO192" s="223"/>
      <c r="EP192" s="223"/>
    </row>
    <row r="193" spans="1:146" ht="15.75" thickBot="1">
      <c r="A193" s="257">
        <f t="shared" si="181"/>
        <v>1.8164062500000012E-3</v>
      </c>
      <c r="B193" s="256">
        <v>93</v>
      </c>
      <c r="C193" s="230">
        <f t="shared" si="182"/>
        <v>18600</v>
      </c>
      <c r="D193" s="229">
        <f t="shared" si="315"/>
        <v>116867.2467135403</v>
      </c>
      <c r="E193" s="229" t="str">
        <f t="shared" si="316"/>
        <v>116867.24671354i</v>
      </c>
      <c r="F193" s="229" t="str">
        <f t="shared" si="183"/>
        <v>2.64155637320548-0.75922572744009i</v>
      </c>
      <c r="G193" s="229" t="str">
        <f t="shared" si="184"/>
        <v>-0.207400680928532+0.110867077406009i</v>
      </c>
      <c r="H193" s="229" t="str">
        <f t="shared" ref="H193:H214" si="319">IF(freq_ratio2&gt;1,IMPRODUCT(M67,IMDIV((IMPRODUCT(COMPLEX(1,Rc_2*Coutput2*microF2*miliOhm2*D193),IMSUM(1,IMDIV(E193,omega4_2),IMDIV(IMPRODUCT(E193,E193),omega5_2)))),IMSUM(1,IMPRODUCT(E193,1/omega1_2),IMPRODUCT(E193,E193,1/omega2_2),IMPRODUCT(E193,E193,E193,1/omega3_2)))),IMPRODUCT(M67,(IMDIV(IMPRODUCT(COMPLEX(1,Rc_2*Coutput2*microF2*miliOhm2*D193),COMPLEX(1,-Kfeed2*effectiveL2*PI()^2*D193/(8*ratio2^2*Gdc_dcm2))),IMSUM(1,IMDIV(E193,omegat2),IMDIV(IMPRODUCT(E193,E193),omegapole0^2*(1-2*Gdc_dcm2/(Kfeed2*rload2))))))))</f>
        <v>0.604716276549067+0.0743867098177512i</v>
      </c>
      <c r="I193" s="229" t="str">
        <f t="shared" si="317"/>
        <v>-0.363136109001996-0.162545756461555i</v>
      </c>
      <c r="J193" s="255" t="str">
        <f ca="1">IMPRODUCT(1/N_FFT2,DD100)</f>
        <v>0.00127424782804079-0.000142216750770493i</v>
      </c>
      <c r="K193" s="254" t="str">
        <f t="shared" ca="1" si="318"/>
        <v>-0.000485842127514471-0.00015547953961868i</v>
      </c>
      <c r="N193" s="246">
        <f t="shared" ca="1" si="185"/>
        <v>3.9955752402331068</v>
      </c>
      <c r="O193" s="223">
        <f t="shared" ca="1" si="186"/>
        <v>1.3285752402331072</v>
      </c>
      <c r="P193" s="223" t="str">
        <f t="shared" ca="1" si="187"/>
        <v>-0.867789266741052-1.00600892515399i</v>
      </c>
      <c r="Q193" s="223" t="str">
        <f t="shared" ca="1" si="188"/>
        <v>-0.194942475349048+1.31419541935941i</v>
      </c>
      <c r="R193" s="223" t="str">
        <f t="shared" ca="1" si="189"/>
        <v>1.12245152841343-0.710784591365638i</v>
      </c>
      <c r="S193" s="223" t="str">
        <f t="shared" ca="1" si="190"/>
        <v>-1.27136723643417-0.385665034819332i</v>
      </c>
      <c r="T193" s="223" t="str">
        <f t="shared" ca="1" si="191"/>
        <v>0.538393576106596+1.21459644580725i</v>
      </c>
      <c r="U193" s="223" t="str">
        <f t="shared" ca="1" si="192"/>
        <v>0.568039110967031-1.20101779227963i</v>
      </c>
      <c r="V193" s="223" t="str">
        <f t="shared" ca="1" si="193"/>
        <v>-1.28044901814511+0.354347965835397i</v>
      </c>
      <c r="W193" s="223" t="str">
        <f t="shared" ca="1" si="194"/>
        <v>1.1046699399114+0.738116855800353i</v>
      </c>
      <c r="X193" s="223" t="str">
        <f t="shared" ca="1" si="195"/>
        <v>-0.162631792209886-1.31858373610592i</v>
      </c>
      <c r="Y193" s="223" t="str">
        <f t="shared" ca="1" si="196"/>
        <v>-0.892216599766612+0.98440931936942i</v>
      </c>
      <c r="Z193" s="223" t="str">
        <f t="shared" ca="1" si="197"/>
        <v>1.32817509821006+0.0326048685804107i</v>
      </c>
      <c r="AA193" s="223" t="str">
        <f t="shared" ca="1" si="198"/>
        <v>-0.842839209909977-1.02700254877911i</v>
      </c>
      <c r="AB193" s="223" t="str">
        <f t="shared" ca="1" si="199"/>
        <v>-0.227135732430478+1.30901548043319i</v>
      </c>
      <c r="AC193" s="223" t="str">
        <f t="shared" ca="1" si="200"/>
        <v>1.1395569940859-0.683024176871036i</v>
      </c>
      <c r="AD193" s="223" t="str">
        <f t="shared" ca="1" si="201"/>
        <v>-1.2615196306395-0.416749793607209i</v>
      </c>
      <c r="AE193" s="223" t="str">
        <f t="shared" ca="1" si="202"/>
        <v>0.508423733087621+1.22744347185266i</v>
      </c>
      <c r="AF193" s="223" t="str">
        <f t="shared" ca="1" si="203"/>
        <v>0.59734248030737-1.18671569054289i</v>
      </c>
      <c r="AG193" s="223" t="str">
        <f t="shared" ca="1" si="204"/>
        <v>-1.28875950524657+0.322817450886843i</v>
      </c>
      <c r="AH193" s="223" t="str">
        <f t="shared" ca="1" si="205"/>
        <v>1.08622293954377+0.765004506241212i</v>
      </c>
      <c r="AI193" s="223" t="str">
        <f t="shared" ca="1" si="206"/>
        <v>-0.130223145760331-1.32217778731483i</v>
      </c>
      <c r="AJ193" s="223" t="str">
        <f t="shared" ca="1" si="207"/>
        <v>-0.916106494874535+0.962216742220354i</v>
      </c>
      <c r="AK193" s="223" t="str">
        <f t="shared" ca="1" si="208"/>
        <v>1.32697491317152+0.0651900972072953i</v>
      </c>
      <c r="AL193" s="223" t="str">
        <f t="shared" ca="1" si="209"/>
        <v>-0.817381458254667-1.04737754447092i</v>
      </c>
      <c r="AM193" s="223" t="str">
        <f t="shared" ca="1" si="210"/>
        <v>-0.259192171439754+1.30304703952881i</v>
      </c>
      <c r="AN193" s="223" t="str">
        <f t="shared" ca="1" si="211"/>
        <v>1.15597603323593-0.654852334152201i</v>
      </c>
      <c r="AO193" s="223" t="str">
        <f t="shared" ca="1" si="212"/>
        <v>-1.2509121325906-0.447583517902646i</v>
      </c>
      <c r="AP193" s="223" t="str">
        <f t="shared" ca="1" si="213"/>
        <v>0.478147634623147+1.23955113184763i</v>
      </c>
      <c r="AQ193" s="223" t="str">
        <f t="shared" ca="1" si="214"/>
        <v>0.626286032873647-1.17169875564833i</v>
      </c>
      <c r="AR193" s="223" t="str">
        <f t="shared" ca="1" si="215"/>
        <v>0.626286032873647-1.17169875564833i</v>
      </c>
      <c r="AS193" s="223" t="str">
        <f t="shared" ca="1" si="216"/>
        <v>1.06712163909392+0.79143134657275i</v>
      </c>
      <c r="AT193" s="223" t="str">
        <f t="shared" ca="1" si="217"/>
        <v>-0.0977360577571184-1.32497540806407i</v>
      </c>
      <c r="AU193" s="223" t="str">
        <f t="shared" ca="1" si="218"/>
        <v>-0.939444561685372+0.939444561685381i</v>
      </c>
      <c r="AV193" s="223" t="str">
        <f t="shared" ca="1" si="219"/>
        <v>1.32497540806407+0.0977360577571049i</v>
      </c>
      <c r="AW193" s="223" t="str">
        <f t="shared" ca="1" si="220"/>
        <v>-0.791431346572777-1.0671216390939i</v>
      </c>
      <c r="AX193" s="223" t="str">
        <f t="shared" ca="1" si="221"/>
        <v>-0.291092482776784+1.29629369181189i</v>
      </c>
      <c r="AY193" s="223" t="str">
        <f t="shared" ca="1" si="222"/>
        <v>1.17169875564832-0.626286032873667i</v>
      </c>
      <c r="AZ193" s="223" t="str">
        <f t="shared" ca="1" si="223"/>
        <v>-1.23955113184764-0.478147634623125i</v>
      </c>
      <c r="BA193" s="223" t="str">
        <f t="shared" ca="1" si="224"/>
        <v>0.44758351790266+1.25091213259059i</v>
      </c>
      <c r="BB193" s="223" t="str">
        <f t="shared" ca="1" si="225"/>
        <v>0.654852334152189-1.15597603323593i</v>
      </c>
      <c r="BC193" s="223" t="str">
        <f t="shared" ca="1" si="226"/>
        <v>-1.30304703952881+0.259192171439777i</v>
      </c>
      <c r="BD193" s="223" t="str">
        <f t="shared" ca="1" si="227"/>
        <v>1.04737754447093+0.817381458254648i</v>
      </c>
      <c r="BE193" s="223" t="str">
        <f t="shared" ca="1" si="228"/>
        <v>-0.0651900972071769-1.32697491317152i</v>
      </c>
      <c r="BF193" s="223" t="str">
        <f t="shared" ca="1" si="229"/>
        <v>-0.962216742220345+0.916106494874546i</v>
      </c>
      <c r="BG193" s="223" t="str">
        <f t="shared" ca="1" si="230"/>
        <v>1.32217778731487+0.130223145759914i</v>
      </c>
      <c r="BH193" s="223" t="str">
        <f t="shared" ca="1" si="231"/>
        <v>-0.765004506241662-1.08622293954345i</v>
      </c>
      <c r="BI193" s="223" t="str">
        <f t="shared" ca="1" si="232"/>
        <v>-0.322817450887342+1.28875950524644i</v>
      </c>
      <c r="BJ193" s="223" t="str">
        <f t="shared" ca="1" si="233"/>
        <v>1.186715690543-0.597342480307155i</v>
      </c>
      <c r="BK193" s="223" t="str">
        <f t="shared" ca="1" si="234"/>
        <v>-1.22744347185262-0.508423733087722i</v>
      </c>
      <c r="BL193" s="223" t="str">
        <f t="shared" ca="1" si="235"/>
        <v>0.416749793607347+1.26151963063945i</v>
      </c>
      <c r="BM193" s="223" t="str">
        <f t="shared" ca="1" si="236"/>
        <v>0.68302417687068-1.13955699408612i</v>
      </c>
      <c r="BN193" s="223" t="str">
        <f t="shared" ca="1" si="237"/>
        <v>-1.30901548043309+0.227135732431022i</v>
      </c>
      <c r="BO193" s="223" t="str">
        <f t="shared" ca="1" si="238"/>
        <v>1.02700254877878+0.842839209910378i</v>
      </c>
      <c r="BP193" s="223" t="str">
        <f t="shared" ca="1" si="239"/>
        <v>-0.0326048685801601-1.32817509821007i</v>
      </c>
      <c r="BQ193" s="223" t="str">
        <f t="shared" ca="1" si="240"/>
        <v>-0.984409319369496+0.892216599766528i</v>
      </c>
      <c r="BR193" s="223" t="str">
        <f t="shared" ca="1" si="241"/>
        <v>1.31858373610594+0.162631792209732i</v>
      </c>
      <c r="BS193" s="223" t="str">
        <f t="shared" ca="1" si="242"/>
        <v>-0.738116855800705-1.10466993991117i</v>
      </c>
      <c r="BT193" s="223" t="str">
        <f t="shared" ca="1" si="243"/>
        <v>-0.354347965834874+1.28044901814525i</v>
      </c>
      <c r="BU193" s="223" t="str">
        <f t="shared" ca="1" si="244"/>
        <v>1.20101779227985-0.568039110966571i</v>
      </c>
      <c r="BV193" s="223" t="str">
        <f t="shared" ca="1" si="245"/>
        <v>-1.21459644580716-0.538393576106813i</v>
      </c>
      <c r="BW193" s="223" t="str">
        <f t="shared" ca="1" si="246"/>
        <v>0.385665034819286+1.27136723643418i</v>
      </c>
      <c r="BX193" s="223" t="str">
        <f t="shared" ca="1" si="247"/>
        <v>0.710784591365496-1.12245152841352i</v>
      </c>
      <c r="BY193" s="223" t="str">
        <f t="shared" ca="1" si="248"/>
        <v>-1.31419541935935+0.194942475349404i</v>
      </c>
      <c r="BZ193" s="223" t="str">
        <f t="shared" ca="1" si="249"/>
        <v>1.00600892515437+0.867789266740615i</v>
      </c>
      <c r="CA193" s="223" t="str">
        <f t="shared" ca="1" si="250"/>
        <v>5.14973912496898E-13-1.32857524023311i</v>
      </c>
      <c r="CB193" s="223" t="str">
        <f t="shared" ca="1" si="251"/>
        <v>-1.00600892515418+0.867789266740835i</v>
      </c>
      <c r="CC193" s="223" t="str">
        <f t="shared" ca="1" si="252"/>
        <v>1.3141954193594+0.194942475349115i</v>
      </c>
      <c r="CD193" s="223" t="str">
        <f t="shared" ca="1" si="253"/>
        <v>-0.710784591365775-1.12245152841334i</v>
      </c>
      <c r="CE193" s="223" t="str">
        <f t="shared" ca="1" si="254"/>
        <v>-0.385665034818971+1.27136723643428i</v>
      </c>
      <c r="CF193" s="223" t="str">
        <f t="shared" ca="1" si="255"/>
        <v>1.21459644580702-0.538393576107115i</v>
      </c>
      <c r="CG193" s="223" t="str">
        <f t="shared" ca="1" si="256"/>
        <v>-1.20101779227941-0.568039110967502i</v>
      </c>
      <c r="CH193" s="223" t="str">
        <f t="shared" ca="1" si="257"/>
        <v>0.354347965835155+1.28044901814518i</v>
      </c>
      <c r="CI193" s="223" t="str">
        <f t="shared" ca="1" si="258"/>
        <v>0.738116855800448-1.10466993991134i</v>
      </c>
      <c r="CJ193" s="223" t="str">
        <f t="shared" ca="1" si="259"/>
        <v>-1.31858373610591+0.16263179221004i</v>
      </c>
      <c r="CK193" s="223" t="str">
        <f t="shared" ca="1" si="260"/>
        <v>0.984409319369704+0.892216599766298i</v>
      </c>
      <c r="CL193" s="223" t="str">
        <f t="shared" ca="1" si="261"/>
        <v>0.0326048685798498-1.32817509821008i</v>
      </c>
      <c r="CM193" s="223" t="str">
        <f t="shared" ca="1" si="262"/>
        <v>-1.02700254877944+0.842839209909567i</v>
      </c>
      <c r="CN193" s="223" t="str">
        <f t="shared" ca="1" si="263"/>
        <v>1.30901548043314+0.227135732430735i</v>
      </c>
      <c r="CO193" s="223" t="str">
        <f t="shared" ca="1" si="264"/>
        <v>-0.68302417687093-1.13955699408597i</v>
      </c>
      <c r="CP193" s="223" t="str">
        <f t="shared" ca="1" si="265"/>
        <v>-0.416749793607071+1.26151963063954i</v>
      </c>
      <c r="CQ193" s="223" t="str">
        <f t="shared" ca="1" si="266"/>
        <v>1.2274434718525-0.508423733088009i</v>
      </c>
      <c r="CR193" s="223" t="str">
        <f t="shared" ca="1" si="267"/>
        <v>-1.18671569054314-0.597342480306877i</v>
      </c>
      <c r="CS193" s="223" t="str">
        <f t="shared" ca="1" si="268"/>
        <v>0.322817450886362+1.28875950524669i</v>
      </c>
      <c r="CT193" s="223" t="str">
        <f t="shared" ca="1" si="269"/>
        <v>0.765004506241424-1.08622293954362i</v>
      </c>
      <c r="CU193" s="223" t="str">
        <f t="shared" ca="1" si="270"/>
        <v>-1.32217778731484+0.130223145760204i</v>
      </c>
      <c r="CV193" s="223" t="str">
        <f t="shared" ca="1" si="271"/>
        <v>0.962216742220455+0.91610649487443i</v>
      </c>
      <c r="CW193" s="223" t="str">
        <f t="shared" ca="1" si="272"/>
        <v>0.0651900972068857-1.32697491317154i</v>
      </c>
      <c r="CX193" s="223" t="str">
        <f t="shared" ca="1" si="273"/>
        <v>-1.04737754447058+0.817381458255101i</v>
      </c>
      <c r="CY193" s="223" t="str">
        <f t="shared" ca="1" si="274"/>
        <v>1.30304703952871+0.259192171440251i</v>
      </c>
      <c r="CZ193" s="223" t="str">
        <f t="shared" ca="1" si="275"/>
        <v>-0.654852334151885-1.15597603323611i</v>
      </c>
      <c r="DA193" s="223" t="str">
        <f t="shared" ca="1" si="276"/>
        <v>-0.447583517902741+1.25091213259056i</v>
      </c>
      <c r="DB193" s="223" t="str">
        <f t="shared" ca="1" si="277"/>
        <v>1.23955113184758-0.478147634623274i</v>
      </c>
      <c r="DC193" s="223" t="str">
        <f t="shared" ca="1" si="278"/>
        <v>-1.17169875564846-0.626286032873411i</v>
      </c>
      <c r="DD193" s="223" t="str">
        <f t="shared" ca="1" si="279"/>
        <v>0.291092482777327+1.29629369181177i</v>
      </c>
      <c r="DE193" s="223" t="str">
        <f t="shared" ca="1" si="280"/>
        <v>0.791431346573165-1.06712163909362i</v>
      </c>
      <c r="DF193" s="223" t="str">
        <f t="shared" ca="1" si="281"/>
        <v>-1.3249754080641+0.0977360577567555i</v>
      </c>
      <c r="DG193" s="223" t="str">
        <f t="shared" ca="1" si="282"/>
        <v>0.939444561685311+0.939444561685442i</v>
      </c>
      <c r="DH193" s="223" t="str">
        <f t="shared" ca="1" si="283"/>
        <v>0.0977360577569406-1.32497540806409i</v>
      </c>
      <c r="DI193" s="223" t="str">
        <f t="shared" ca="1" si="284"/>
        <v>-1.06712163909375+0.791431346572985i</v>
      </c>
      <c r="DJ193" s="223" t="str">
        <f t="shared" ca="1" si="285"/>
        <v>1.29629369181201+0.291092482776255i</v>
      </c>
      <c r="DK193" s="223" t="str">
        <f t="shared" ca="1" si="286"/>
        <v>-0.626286032873214-1.17169875564856i</v>
      </c>
      <c r="DL193" s="223" t="str">
        <f t="shared" ca="1" si="287"/>
        <v>-0.478147634623483+1.2395511318475i</v>
      </c>
      <c r="DM193" s="223" t="str">
        <f t="shared" ca="1" si="288"/>
        <v>1.25091213259062-0.447583517902565i</v>
      </c>
      <c r="DN193" s="223" t="str">
        <f t="shared" ca="1" si="289"/>
        <v>-1.15597603323602-0.654852334152046i</v>
      </c>
      <c r="DO193" s="223" t="str">
        <f t="shared" ca="1" si="290"/>
        <v>0.259192171440069+1.30304703952875i</v>
      </c>
      <c r="DP193" s="223" t="str">
        <f t="shared" ca="1" si="291"/>
        <v>0.817381458254205-1.04737754447128i</v>
      </c>
      <c r="DQ193" s="223" t="str">
        <f t="shared" ca="1" si="292"/>
        <v>-1.32697491317155+0.0651900972066626i</v>
      </c>
      <c r="DR193" s="223" t="str">
        <f t="shared" ca="1" si="293"/>
        <v>0.916106494874268+0.962216742220609i</v>
      </c>
      <c r="DS193" s="223" t="str">
        <f t="shared" ca="1" si="294"/>
        <v>0.130223145760426-1.32217778731482i</v>
      </c>
      <c r="DT193" s="223" t="str">
        <f t="shared" ca="1" si="295"/>
        <v>-1.08622293954374+0.765004506241242i</v>
      </c>
      <c r="DU193" s="223" t="str">
        <f t="shared" ca="1" si="296"/>
        <v>1.28875950524664+0.322817450886542i</v>
      </c>
      <c r="DV193" s="223" t="str">
        <f t="shared" ca="1" si="297"/>
        <v>-0.597342480307892-1.18671569054263i</v>
      </c>
      <c r="DW193" s="223" t="str">
        <f t="shared" ca="1" si="298"/>
        <v>-0.508423733088215+1.22744347185241i</v>
      </c>
      <c r="DX193" s="223" t="str">
        <f t="shared" ca="1" si="299"/>
        <v>1.26151963063961-0.416749793606858i</v>
      </c>
      <c r="DY193" s="223" t="str">
        <f t="shared" ca="1" si="300"/>
        <v>-1.13955699408587-0.683024176871089i</v>
      </c>
      <c r="DZ193" s="223" t="str">
        <f t="shared" ca="1" si="301"/>
        <v>0.227135732430514+1.30901548043318i</v>
      </c>
      <c r="EA193" s="223" t="str">
        <f t="shared" ca="1" si="302"/>
        <v>0.842839209909769-1.02700254877928i</v>
      </c>
      <c r="EB193" s="223" t="str">
        <f t="shared" ca="1" si="303"/>
        <v>-1.32817509821005+0.0326048685809855i</v>
      </c>
      <c r="EC193" s="223" t="str">
        <f t="shared" ca="1" si="304"/>
        <v>0.892216599766161+0.984409319369829i</v>
      </c>
      <c r="ED193" s="223" t="str">
        <f t="shared" ca="1" si="305"/>
        <v>0.162631792210262-1.31858373610588i</v>
      </c>
      <c r="EE193" s="223" t="str">
        <f t="shared" ca="1" si="306"/>
        <v>-1.10466993991144+0.738116855800293i</v>
      </c>
      <c r="EF193" s="223" t="str">
        <f t="shared" ca="1" si="307"/>
        <v>1.28044901814512+0.35434796583537i</v>
      </c>
      <c r="EG193" s="223" t="str">
        <f t="shared" ca="1" si="308"/>
        <v>-0.568039110967335-1.20101779227949i</v>
      </c>
      <c r="EH193" s="223" t="str">
        <f t="shared" ca="1" si="309"/>
        <v>-0.538393576106076+1.21459644580748i</v>
      </c>
      <c r="EI193" s="223" t="str">
        <f t="shared" ca="1" si="310"/>
        <v>1.27136723643433-0.385665034818793i</v>
      </c>
      <c r="EJ193" s="223" t="str">
        <f t="shared" ca="1" si="311"/>
        <v>-1.12245152841322-0.710784591365963i</v>
      </c>
      <c r="EK193" s="223" t="str">
        <f t="shared" ca="1" si="312"/>
        <v>0.194942475348932+1.31419541935942i</v>
      </c>
      <c r="EL193" s="223" t="str">
        <f t="shared" ca="1" si="313"/>
        <v>0.867789266741004-1.00600892515403i</v>
      </c>
      <c r="EM193" s="223" t="str">
        <f t="shared" ca="1" si="314"/>
        <v>-1.32857524023311+3.29425834642249E-13i</v>
      </c>
      <c r="EN193" s="223"/>
      <c r="EO193" s="223"/>
      <c r="EP193" s="223"/>
    </row>
    <row r="194" spans="1:146" ht="15.75" thickBot="1">
      <c r="A194" s="257">
        <f t="shared" si="181"/>
        <v>1.8359375000000012E-3</v>
      </c>
      <c r="B194" s="256">
        <v>94</v>
      </c>
      <c r="C194" s="230">
        <f t="shared" si="182"/>
        <v>18800</v>
      </c>
      <c r="D194" s="229">
        <f t="shared" si="315"/>
        <v>118123.88377497622</v>
      </c>
      <c r="E194" s="229" t="str">
        <f t="shared" si="316"/>
        <v>118123.883774976i</v>
      </c>
      <c r="F194" s="229" t="str">
        <f t="shared" si="183"/>
        <v>2.6374932634936-0.765652480687068i</v>
      </c>
      <c r="G194" s="229" t="str">
        <f t="shared" si="184"/>
        <v>-0.206590817922606+0.111752254872852i</v>
      </c>
      <c r="H194" s="229" t="str">
        <f t="shared" si="319"/>
        <v>0.605159748597709+0.075184454921717i</v>
      </c>
      <c r="I194" s="229" t="str">
        <f t="shared" si="317"/>
        <v>-0.363665622438636-0.164389632026015i</v>
      </c>
      <c r="J194" s="255" t="str">
        <f ca="1">IMPRODUCT(1/N_FFT2,DE100)</f>
        <v>0.00491102257397461+8.10222753681781E-07i</v>
      </c>
      <c r="K194" s="254" t="str">
        <f t="shared" ca="1" si="318"/>
        <v>-0.00178583688895433-0.000807615843969171i</v>
      </c>
      <c r="N194" s="246">
        <f t="shared" ca="1" si="185"/>
        <v>3.9957138711333848</v>
      </c>
      <c r="O194" s="223">
        <f t="shared" ca="1" si="186"/>
        <v>1.328713871133385</v>
      </c>
      <c r="P194" s="223" t="str">
        <f t="shared" ca="1" si="187"/>
        <v>-0.892309698589067-0.98451203809103i</v>
      </c>
      <c r="Q194" s="223" t="str">
        <f t="shared" ca="1" si="188"/>
        <v>-0.130236733964713+1.32231575066943i</v>
      </c>
      <c r="R194" s="223" t="str">
        <f t="shared" ca="1" si="189"/>
        <v>1.06723298847714-0.791513928903603i</v>
      </c>
      <c r="S194" s="223" t="str">
        <f t="shared" ca="1" si="190"/>
        <v>-1.30318300667522-0.259219216986705i</v>
      </c>
      <c r="T194" s="223" t="str">
        <f t="shared" ca="1" si="191"/>
        <v>0.683095447397247+1.13967590177533i</v>
      </c>
      <c r="U194" s="223" t="str">
        <f t="shared" ca="1" si="192"/>
        <v>0.385705277245515-1.27149989793441i</v>
      </c>
      <c r="V194" s="223" t="str">
        <f t="shared" ca="1" si="193"/>
        <v>-1.2011431131292+0.568098383314508i</v>
      </c>
      <c r="W194" s="223" t="str">
        <f t="shared" ca="1" si="194"/>
        <v>1.22757155010396+0.508476784836472i</v>
      </c>
      <c r="X194" s="223" t="str">
        <f t="shared" ca="1" si="195"/>
        <v>-0.447630221246283-1.25104265969201i</v>
      </c>
      <c r="Y194" s="223" t="str">
        <f t="shared" ca="1" si="196"/>
        <v>-0.626351383027768+1.17182101718713i</v>
      </c>
      <c r="Z194" s="223" t="str">
        <f t="shared" ca="1" si="197"/>
        <v>1.28889398155251-0.322851135447888i</v>
      </c>
      <c r="AA194" s="223" t="str">
        <f t="shared" ca="1" si="198"/>
        <v>-1.10478520729232-0.7381938750019i</v>
      </c>
      <c r="AB194" s="223" t="str">
        <f t="shared" ca="1" si="199"/>
        <v>0.194962816726875+1.31433254978951i</v>
      </c>
      <c r="AC194" s="223" t="str">
        <f t="shared" ca="1" si="200"/>
        <v>0.842927156422064-1.0271097119142i</v>
      </c>
      <c r="AD194" s="223" t="str">
        <f t="shared" ca="1" si="201"/>
        <v>-1.32711337708481+0.0651968995031433i</v>
      </c>
      <c r="AE194" s="223" t="str">
        <f t="shared" ca="1" si="202"/>
        <v>0.939542588535072+0.939542588535018i</v>
      </c>
      <c r="AF194" s="223" t="str">
        <f t="shared" ca="1" si="203"/>
        <v>0.0651968995030646-1.32711337708481i</v>
      </c>
      <c r="AG194" s="223" t="str">
        <f t="shared" ca="1" si="204"/>
        <v>-1.02710971191416+0.842927156422117i</v>
      </c>
      <c r="AH194" s="223" t="str">
        <f t="shared" ca="1" si="205"/>
        <v>1.31433254978952+0.194962816726798i</v>
      </c>
      <c r="AI194" s="223" t="str">
        <f t="shared" ca="1" si="206"/>
        <v>-0.738193875001965-1.10478520729228i</v>
      </c>
      <c r="AJ194" s="223" t="str">
        <f t="shared" ca="1" si="207"/>
        <v>-0.322851135447944+1.28889398155249i</v>
      </c>
      <c r="AK194" s="223" t="str">
        <f t="shared" ca="1" si="208"/>
        <v>1.17182101718715-0.626351383027717i</v>
      </c>
      <c r="AL194" s="223" t="str">
        <f t="shared" ca="1" si="209"/>
        <v>-1.251042659692-0.447630221246334i</v>
      </c>
      <c r="AM194" s="223" t="str">
        <f t="shared" ca="1" si="210"/>
        <v>0.508476784836423+1.22757155010398i</v>
      </c>
      <c r="AN194" s="223" t="str">
        <f t="shared" ca="1" si="211"/>
        <v>0.568098383314559-1.20114311312918i</v>
      </c>
      <c r="AO194" s="223" t="str">
        <f t="shared" ca="1" si="212"/>
        <v>-1.27149989793443+0.38570527724546i</v>
      </c>
      <c r="AP194" s="223" t="str">
        <f t="shared" ca="1" si="213"/>
        <v>1.13967590177531+0.683095447397291i</v>
      </c>
      <c r="AQ194" s="223" t="str">
        <f t="shared" ca="1" si="214"/>
        <v>-0.25921921698667-1.30318300667523i</v>
      </c>
      <c r="AR194" s="223" t="str">
        <f t="shared" ca="1" si="215"/>
        <v>-0.25921921698667-1.30318300667523i</v>
      </c>
      <c r="AS194" s="223" t="str">
        <f t="shared" ca="1" si="216"/>
        <v>1.32231575066944-0.130236733964678i</v>
      </c>
      <c r="AT194" s="223" t="str">
        <f t="shared" ca="1" si="217"/>
        <v>-0.984512038090988-0.892309698589113i</v>
      </c>
      <c r="AU194" s="223" t="str">
        <f t="shared" ca="1" si="218"/>
        <v>-5.33911680281208E-14+1.32871387113339i</v>
      </c>
      <c r="AV194" s="223" t="str">
        <f t="shared" ca="1" si="219"/>
        <v>0.98451203809106-0.892309698589033i</v>
      </c>
      <c r="AW194" s="223" t="str">
        <f t="shared" ca="1" si="220"/>
        <v>-1.32231575066944-0.130236733964653i</v>
      </c>
      <c r="AX194" s="223" t="str">
        <f t="shared" ca="1" si="221"/>
        <v>0.791513928903551+1.06723298847718i</v>
      </c>
      <c r="AY194" s="223" t="str">
        <f t="shared" ca="1" si="222"/>
        <v>0.259219216986663-1.30318300667523i</v>
      </c>
      <c r="AZ194" s="223" t="str">
        <f t="shared" ca="1" si="223"/>
        <v>-1.13967590177529+0.683095447397312i</v>
      </c>
      <c r="BA194" s="223" t="str">
        <f t="shared" ca="1" si="224"/>
        <v>1.27149989793444+0.385705277245435i</v>
      </c>
      <c r="BB194" s="223" t="str">
        <f t="shared" ca="1" si="225"/>
        <v>-0.568098383314574-1.20114311312917i</v>
      </c>
      <c r="BC194" s="223" t="str">
        <f t="shared" ca="1" si="226"/>
        <v>-0.508476784836399+1.22757155010399i</v>
      </c>
      <c r="BD194" s="223" t="str">
        <f t="shared" ca="1" si="227"/>
        <v>1.25104265969198-0.447630221246367i</v>
      </c>
      <c r="BE194" s="223" t="str">
        <f t="shared" ca="1" si="228"/>
        <v>-1.17182101718716-0.626351383027703i</v>
      </c>
      <c r="BF194" s="223" t="str">
        <f t="shared" ca="1" si="229"/>
        <v>0.32285113544797+1.28889398155249i</v>
      </c>
      <c r="BG194" s="223" t="str">
        <f t="shared" ca="1" si="230"/>
        <v>0.738193875002173-1.10478520729214i</v>
      </c>
      <c r="BH194" s="223" t="str">
        <f t="shared" ca="1" si="231"/>
        <v>-1.31433254978955+0.194962816726562i</v>
      </c>
      <c r="BI194" s="223" t="str">
        <f t="shared" ca="1" si="232"/>
        <v>1.02710971191401+0.842927156422302i</v>
      </c>
      <c r="BJ194" s="223" t="str">
        <f t="shared" ca="1" si="233"/>
        <v>-0.0651968995028165-1.32711337708482i</v>
      </c>
      <c r="BK194" s="223" t="str">
        <f t="shared" ca="1" si="234"/>
        <v>-0.939542588535242+0.939542588534848i</v>
      </c>
      <c r="BL194" s="223" t="str">
        <f t="shared" ca="1" si="235"/>
        <v>1.32711337708479+0.0651968995033914i</v>
      </c>
      <c r="BM194" s="223" t="str">
        <f t="shared" ca="1" si="236"/>
        <v>-0.842927156421871-1.02710971191436i</v>
      </c>
      <c r="BN194" s="223" t="str">
        <f t="shared" ca="1" si="237"/>
        <v>-0.194962816727112+1.31433254978947i</v>
      </c>
      <c r="BO194" s="223" t="str">
        <f t="shared" ca="1" si="238"/>
        <v>1.10478520729246-0.738193875001694i</v>
      </c>
      <c r="BP194" s="223" t="str">
        <f t="shared" ca="1" si="239"/>
        <v>-1.28889398155242-0.322851135448253i</v>
      </c>
      <c r="BQ194" s="223" t="str">
        <f t="shared" ca="1" si="240"/>
        <v>0.626351383027445+1.1718210171873i</v>
      </c>
      <c r="BR194" s="223" t="str">
        <f t="shared" ca="1" si="241"/>
        <v>0.447630221246642-1.25104265969189i</v>
      </c>
      <c r="BS194" s="223" t="str">
        <f t="shared" ca="1" si="242"/>
        <v>-1.22757155010411+0.508476784836112i</v>
      </c>
      <c r="BT194" s="223" t="str">
        <f t="shared" ca="1" si="243"/>
        <v>1.20114311312904+0.568098383314838i</v>
      </c>
      <c r="BU194" s="223" t="str">
        <f t="shared" ca="1" si="244"/>
        <v>-0.385705277245156-1.27149989793452i</v>
      </c>
      <c r="BV194" s="223" t="str">
        <f t="shared" ca="1" si="245"/>
        <v>-0.683095447397579+1.13967590177513i</v>
      </c>
      <c r="BW194" s="223" t="str">
        <f t="shared" ca="1" si="246"/>
        <v>1.30318300667528-0.259219216986376i</v>
      </c>
      <c r="BX194" s="223" t="str">
        <f t="shared" ca="1" si="247"/>
        <v>-1.06723298847693-0.791513928903893i</v>
      </c>
      <c r="BY194" s="223" t="str">
        <f t="shared" ca="1" si="248"/>
        <v>0.130236733964343+1.32231575066947i</v>
      </c>
      <c r="BZ194" s="223" t="str">
        <f t="shared" ca="1" si="249"/>
        <v>0.892309698589334-0.984512038090788i</v>
      </c>
      <c r="CA194" s="223" t="str">
        <f t="shared" ca="1" si="250"/>
        <v>-1.32871387113339-3.71132572986744E-13i</v>
      </c>
      <c r="CB194" s="223" t="str">
        <f t="shared" ca="1" si="251"/>
        <v>0.892309698588784+0.984512038091287i</v>
      </c>
      <c r="CC194" s="223" t="str">
        <f t="shared" ca="1" si="252"/>
        <v>0.130236733965082-1.3223157506694i</v>
      </c>
      <c r="CD194" s="223" t="str">
        <f t="shared" ca="1" si="253"/>
        <v>-1.06723298847737+0.791513928903296i</v>
      </c>
      <c r="CE194" s="223" t="str">
        <f t="shared" ca="1" si="254"/>
        <v>1.30318300667514+0.259219216987104i</v>
      </c>
      <c r="CF194" s="223" t="str">
        <f t="shared" ca="1" si="255"/>
        <v>-0.683095447396911-1.13967590177554i</v>
      </c>
      <c r="CG194" s="223" t="str">
        <f t="shared" ca="1" si="256"/>
        <v>-0.385705277245865+1.27149989793431i</v>
      </c>
      <c r="CH194" s="223" t="str">
        <f t="shared" ca="1" si="257"/>
        <v>1.20114311312936-0.568098383314167i</v>
      </c>
      <c r="CI194" s="223" t="str">
        <f t="shared" ca="1" si="258"/>
        <v>-1.22757155010381-0.508476784836832i</v>
      </c>
      <c r="CJ194" s="223" t="str">
        <f t="shared" ca="1" si="259"/>
        <v>0.447630221245943+1.25104265969214i</v>
      </c>
      <c r="CK194" s="223" t="str">
        <f t="shared" ca="1" si="260"/>
        <v>0.6263513830281-1.17182101718695i</v>
      </c>
      <c r="CL194" s="223" t="str">
        <f t="shared" ca="1" si="261"/>
        <v>-1.2888939815526+0.322851135447514i</v>
      </c>
      <c r="CM194" s="223" t="str">
        <f t="shared" ca="1" si="262"/>
        <v>1.10478520729205+0.738193875002311i</v>
      </c>
      <c r="CN194" s="223" t="str">
        <f t="shared" ca="1" si="263"/>
        <v>-0.194962816726378-1.31433254978958i</v>
      </c>
      <c r="CO194" s="223" t="str">
        <f t="shared" ca="1" si="264"/>
        <v>-0.84292715642246+1.02710971191388i</v>
      </c>
      <c r="CP194" s="223" t="str">
        <f t="shared" ca="1" si="265"/>
        <v>1.32711337708483-0.06519689950265i</v>
      </c>
      <c r="CQ194" s="223" t="str">
        <f t="shared" ca="1" si="266"/>
        <v>-0.939542588534717-0.939542588535373i</v>
      </c>
      <c r="CR194" s="223" t="str">
        <f t="shared" ca="1" si="267"/>
        <v>-0.0651968995035768+1.32711337708479i</v>
      </c>
      <c r="CS194" s="223" t="str">
        <f t="shared" ca="1" si="268"/>
        <v>1.02710971191449-0.842927156421713i</v>
      </c>
      <c r="CT194" s="223" t="str">
        <f t="shared" ca="1" si="269"/>
        <v>-1.31433254978945-0.194962816727295i</v>
      </c>
      <c r="CU194" s="223" t="str">
        <f t="shared" ca="1" si="270"/>
        <v>0.73819387500154+1.10478520729257i</v>
      </c>
      <c r="CV194" s="223" t="str">
        <f t="shared" ca="1" si="271"/>
        <v>0.32285113544845-1.28889398155237i</v>
      </c>
      <c r="CW194" s="223" t="str">
        <f t="shared" ca="1" si="272"/>
        <v>-1.17182101718738+0.626351383027282i</v>
      </c>
      <c r="CX194" s="223" t="str">
        <f t="shared" ca="1" si="273"/>
        <v>1.25104265969182+0.447630221246817i</v>
      </c>
      <c r="CY194" s="223" t="str">
        <f t="shared" ca="1" si="274"/>
        <v>-0.508476784835941-1.22757155010418i</v>
      </c>
      <c r="CZ194" s="223" t="str">
        <f t="shared" ca="1" si="275"/>
        <v>-0.568098383315006+1.20114311312897i</v>
      </c>
      <c r="DA194" s="223" t="str">
        <f t="shared" ca="1" si="276"/>
        <v>1.27149989793458-0.385705277244978i</v>
      </c>
      <c r="DB194" s="223" t="str">
        <f t="shared" ca="1" si="277"/>
        <v>-1.13967590177504-0.683095447397739i</v>
      </c>
      <c r="DC194" s="223" t="str">
        <f t="shared" ca="1" si="278"/>
        <v>0.259219216986194+1.30318300667532i</v>
      </c>
      <c r="DD194" s="223" t="str">
        <f t="shared" ca="1" si="279"/>
        <v>0.791513928904041-1.06723298847682i</v>
      </c>
      <c r="DE194" s="223" t="str">
        <f t="shared" ca="1" si="280"/>
        <v>-1.32231575066949+0.130236733964158i</v>
      </c>
      <c r="DF194" s="223" t="str">
        <f t="shared" ca="1" si="281"/>
        <v>0.984512038090664+0.892309698589471i</v>
      </c>
      <c r="DG194" s="223" t="str">
        <f t="shared" ca="1" si="282"/>
        <v>5.56698859480116E-13-1.32871387113339i</v>
      </c>
      <c r="DH194" s="223" t="str">
        <f t="shared" ca="1" si="283"/>
        <v>-0.984512038091411+0.892309698588646i</v>
      </c>
      <c r="DI194" s="223" t="str">
        <f t="shared" ca="1" si="284"/>
        <v>1.32231575066938+0.130236733965304i</v>
      </c>
      <c r="DJ194" s="223" t="str">
        <f t="shared" ca="1" si="285"/>
        <v>-0.791513928903147-1.06723298847748i</v>
      </c>
      <c r="DK194" s="223" t="str">
        <f t="shared" ca="1" si="286"/>
        <v>-0.259219216987286+1.3031830066751i</v>
      </c>
      <c r="DL194" s="223" t="str">
        <f t="shared" ca="1" si="287"/>
        <v>1.13967590177563-0.683095447396752i</v>
      </c>
      <c r="DM194" s="223" t="str">
        <f t="shared" ca="1" si="288"/>
        <v>-1.27149989793425-0.385705277246044i</v>
      </c>
      <c r="DN194" s="223" t="str">
        <f t="shared" ca="1" si="289"/>
        <v>0.568098383314+1.20114311312944i</v>
      </c>
      <c r="DO194" s="223" t="str">
        <f t="shared" ca="1" si="290"/>
        <v>0.508476784837004-1.22757155010374i</v>
      </c>
      <c r="DP194" s="223" t="str">
        <f t="shared" ca="1" si="291"/>
        <v>-1.2510426596922+0.447630221245769i</v>
      </c>
      <c r="DQ194" s="223" t="str">
        <f t="shared" ca="1" si="292"/>
        <v>1.17182101718686+0.626351383028263i</v>
      </c>
      <c r="DR194" s="223" t="str">
        <f t="shared" ca="1" si="293"/>
        <v>-0.322851135447334-1.28889398155265i</v>
      </c>
      <c r="DS194" s="223" t="str">
        <f t="shared" ca="1" si="294"/>
        <v>-0.738193875002465+1.10478520729195i</v>
      </c>
      <c r="DT194" s="223" t="str">
        <f t="shared" ca="1" si="295"/>
        <v>1.31433254978961-0.194962816726194i</v>
      </c>
      <c r="DU194" s="223" t="str">
        <f t="shared" ca="1" si="296"/>
        <v>-1.02710971191376-0.842927156422603i</v>
      </c>
      <c r="DV194" s="223" t="str">
        <f t="shared" ca="1" si="297"/>
        <v>0.0651968995024269+1.32711337708484i</v>
      </c>
      <c r="DW194" s="223" t="str">
        <f t="shared" ca="1" si="298"/>
        <v>0.939542588535531-0.939542588534559i</v>
      </c>
      <c r="DX194" s="223" t="str">
        <f t="shared" ca="1" si="299"/>
        <v>-1.32711337708478-0.0651968995037244i</v>
      </c>
      <c r="DY194" s="223" t="str">
        <f t="shared" ca="1" si="300"/>
        <v>0.842927156421599+1.02710971191459i</v>
      </c>
      <c r="DZ194" s="223" t="str">
        <f t="shared" ca="1" si="301"/>
        <v>0.19496281672621-1.31433254978961i</v>
      </c>
      <c r="EA194" s="223" t="str">
        <f t="shared" ca="1" si="302"/>
        <v>-1.10478520729191+0.738193875002515i</v>
      </c>
      <c r="EB194" s="223" t="str">
        <f t="shared" ca="1" si="303"/>
        <v>1.28889398155265+0.322851135447312i</v>
      </c>
      <c r="EC194" s="223" t="str">
        <f t="shared" ca="1" si="304"/>
        <v>-0.626351383027085-1.17182101718749i</v>
      </c>
      <c r="ED194" s="223" t="str">
        <f t="shared" ca="1" si="305"/>
        <v>-0.447630221247027+1.25104265969175i</v>
      </c>
      <c r="EE194" s="223" t="str">
        <f t="shared" ca="1" si="306"/>
        <v>1.22757155010423-0.508476784835804i</v>
      </c>
      <c r="EF194" s="223" t="str">
        <f t="shared" ca="1" si="307"/>
        <v>-1.20114311312943-0.568098383314013i</v>
      </c>
      <c r="EG194" s="223" t="str">
        <f t="shared" ca="1" si="308"/>
        <v>0.385705277246102+1.27149989793424i</v>
      </c>
      <c r="EH194" s="223" t="str">
        <f t="shared" ca="1" si="309"/>
        <v>0.683095447396732-1.13967590177564i</v>
      </c>
      <c r="EI194" s="223" t="str">
        <f t="shared" ca="1" si="310"/>
        <v>-1.3031830066751+0.259219216987309i</v>
      </c>
      <c r="EJ194" s="223" t="str">
        <f t="shared" ca="1" si="311"/>
        <v>1.06723298847749+0.791513928903129i</v>
      </c>
      <c r="EK194" s="223" t="str">
        <f t="shared" ca="1" si="312"/>
        <v>-0.130236733965289-1.32231575066938i</v>
      </c>
      <c r="EL194" s="223" t="str">
        <f t="shared" ca="1" si="313"/>
        <v>-0.892309698588657+0.984512038091402i</v>
      </c>
      <c r="EM194" s="223" t="str">
        <f t="shared" ca="1" si="314"/>
        <v>1.32871387113339-5.41721719117524E-13i</v>
      </c>
      <c r="EN194" s="223"/>
      <c r="EO194" s="223"/>
      <c r="EP194" s="223"/>
    </row>
    <row r="195" spans="1:146" ht="15.75" thickBot="1">
      <c r="A195" s="257">
        <f t="shared" si="181"/>
        <v>1.8554687500000012E-3</v>
      </c>
      <c r="B195" s="256">
        <v>95</v>
      </c>
      <c r="C195" s="230">
        <f t="shared" si="182"/>
        <v>19000</v>
      </c>
      <c r="D195" s="229">
        <f t="shared" si="315"/>
        <v>119380.52083641214</v>
      </c>
      <c r="E195" s="229" t="str">
        <f t="shared" si="316"/>
        <v>119380.520836412i</v>
      </c>
      <c r="F195" s="229" t="str">
        <f t="shared" si="183"/>
        <v>2.63339957605951-0.772052684839627i</v>
      </c>
      <c r="G195" s="229" t="str">
        <f t="shared" si="184"/>
        <v>-0.205775751591217+0.112629947614737i</v>
      </c>
      <c r="H195" s="229" t="str">
        <f t="shared" si="319"/>
        <v>0.605606624579492+0.0759773213177444i</v>
      </c>
      <c r="I195" s="229" t="str">
        <f t="shared" si="317"/>
        <v>-0.364203371423503-0.166234951888792i</v>
      </c>
      <c r="J195" s="255" t="str">
        <f ca="1">IMPRODUCT(1/N_FFT2,DF100)</f>
        <v>0.00885979878810121+0.000142217067533561i</v>
      </c>
      <c r="K195" s="254" t="str">
        <f t="shared" ca="1" si="318"/>
        <v>-0.00320312714138112-0.00152460416075407i</v>
      </c>
      <c r="N195" s="246">
        <f t="shared" ca="1" si="185"/>
        <v>3.9958422990088631</v>
      </c>
      <c r="O195" s="223">
        <f t="shared" ca="1" si="186"/>
        <v>1.3288422990088633</v>
      </c>
      <c r="P195" s="223" t="str">
        <f t="shared" ca="1" si="187"/>
        <v>-0.916290642728224-0.962410158759694i</v>
      </c>
      <c r="Q195" s="223" t="str">
        <f t="shared" ca="1" si="188"/>
        <v>-0.0652032011602631+1.32724165026329i</v>
      </c>
      <c r="R195" s="223" t="str">
        <f t="shared" ca="1" si="189"/>
        <v>1.00621114442153-0.867963702280848i</v>
      </c>
      <c r="S195" s="223" t="str">
        <f t="shared" ca="1" si="190"/>
        <v>-1.32244356012959-0.130249322097805i</v>
      </c>
      <c r="T195" s="223" t="str">
        <f t="shared" ca="1" si="191"/>
        <v>0.817545761250068+1.04758807930274i</v>
      </c>
      <c r="U195" s="223" t="str">
        <f t="shared" ca="1" si="192"/>
        <v>0.194981661009987-1.31445958762715i</v>
      </c>
      <c r="V195" s="223" t="str">
        <f t="shared" ca="1" si="193"/>
        <v>-1.0864412827431+0.765158280871802i</v>
      </c>
      <c r="W195" s="223" t="str">
        <f t="shared" ca="1" si="194"/>
        <v>1.30330896684508+0.259244272022287i</v>
      </c>
      <c r="X195" s="223" t="str">
        <f t="shared" ca="1" si="195"/>
        <v>-0.710927467175072-1.12267715397224i</v>
      </c>
      <c r="Y195" s="223" t="str">
        <f t="shared" ca="1" si="196"/>
        <v>-0.3228823408763+1.28901856060547i</v>
      </c>
      <c r="Z195" s="223" t="str">
        <f t="shared" ca="1" si="197"/>
        <v>1.15620839760262-0.654983966939914i</v>
      </c>
      <c r="AA195" s="223" t="str">
        <f t="shared" ca="1" si="198"/>
        <v>-1.2716227957487-0.385742557889861i</v>
      </c>
      <c r="AB195" s="223" t="str">
        <f t="shared" ca="1" si="199"/>
        <v>0.597462552958693+1.18695423393122i</v>
      </c>
      <c r="AC195" s="223" t="str">
        <f t="shared" ca="1" si="200"/>
        <v>0.44767348729453-1.25116358019594i</v>
      </c>
      <c r="AD195" s="223" t="str">
        <f t="shared" ca="1" si="201"/>
        <v>-1.21484059354542+0.538501799355742i</v>
      </c>
      <c r="AE195" s="223" t="str">
        <f t="shared" ca="1" si="202"/>
        <v>1.22769020198954+0.50852593205662i</v>
      </c>
      <c r="AF195" s="223" t="str">
        <f t="shared" ca="1" si="203"/>
        <v>-0.478243747751072-1.23980029576225i</v>
      </c>
      <c r="AG195" s="223" t="str">
        <f t="shared" ca="1" si="204"/>
        <v>-0.568153293306897+1.20125921055353i</v>
      </c>
      <c r="AH195" s="223" t="str">
        <f t="shared" ca="1" si="205"/>
        <v>1.26177321047296-0.416833565068741i</v>
      </c>
      <c r="AI195" s="223" t="str">
        <f t="shared" ca="1" si="206"/>
        <v>-1.17193428046148-0.626411923509127i</v>
      </c>
      <c r="AJ195" s="223" t="str">
        <f t="shared" ca="1" si="207"/>
        <v>0.354419193817978+1.28070640300132i</v>
      </c>
      <c r="AK195" s="223" t="str">
        <f t="shared" ca="1" si="208"/>
        <v>0.683161472520534-1.13978605803841i</v>
      </c>
      <c r="AL195" s="223" t="str">
        <f t="shared" ca="1" si="209"/>
        <v>-1.29655426162825+0.291150995685724i</v>
      </c>
      <c r="AM195" s="223" t="str">
        <f t="shared" ca="1" si="210"/>
        <v>1.10489199116813+0.738265225706651i</v>
      </c>
      <c r="AN195" s="223" t="str">
        <f t="shared" ca="1" si="211"/>
        <v>-0.227181389303178-1.30927860747415i</v>
      </c>
      <c r="AO195" s="223" t="str">
        <f t="shared" ca="1" si="212"/>
        <v>-0.791590433299752+1.06733614271394i</v>
      </c>
      <c r="AP195" s="223" t="str">
        <f t="shared" ca="1" si="213"/>
        <v>1.3188487864754-0.16266448305493i</v>
      </c>
      <c r="AQ195" s="223" t="str">
        <f t="shared" ca="1" si="214"/>
        <v>-1.02720898800444-0.843008630203788i</v>
      </c>
      <c r="AR195" s="223" t="str">
        <f t="shared" ca="1" si="215"/>
        <v>-1.02720898800444-0.843008630203788i</v>
      </c>
      <c r="AS195" s="223" t="str">
        <f t="shared" ca="1" si="216"/>
        <v>0.892395945478937-0.984607196869856i</v>
      </c>
      <c r="AT195" s="223" t="str">
        <f t="shared" ca="1" si="217"/>
        <v>-1.32844207655271+0.0326114225308647i</v>
      </c>
      <c r="AU195" s="223" t="str">
        <f t="shared" ca="1" si="218"/>
        <v>0.939633400756702+0.939633400756676i</v>
      </c>
      <c r="AV195" s="223" t="str">
        <f t="shared" ca="1" si="219"/>
        <v>0.0326114225308465-1.32844207655271i</v>
      </c>
      <c r="AW195" s="223" t="str">
        <f t="shared" ca="1" si="220"/>
        <v>-0.98460719686992+0.892395945478866i</v>
      </c>
      <c r="AX195" s="223" t="str">
        <f t="shared" ca="1" si="221"/>
        <v>1.32524174323251+0.0977557038193897i</v>
      </c>
      <c r="AY195" s="223" t="str">
        <f t="shared" ca="1" si="222"/>
        <v>-0.843008630203816-1.02720898800441i</v>
      </c>
      <c r="AZ195" s="223" t="str">
        <f t="shared" ca="1" si="223"/>
        <v>-0.162664483054912+1.3188487864754i</v>
      </c>
      <c r="BA195" s="223" t="str">
        <f t="shared" ca="1" si="224"/>
        <v>1.067336142714-0.791590433299668i</v>
      </c>
      <c r="BB195" s="223" t="str">
        <f t="shared" ca="1" si="225"/>
        <v>-1.30927860747415-0.22718138930316i</v>
      </c>
      <c r="BC195" s="223" t="str">
        <f t="shared" ca="1" si="226"/>
        <v>0.738265225706674+1.10489199116811i</v>
      </c>
      <c r="BD195" s="223" t="str">
        <f t="shared" ca="1" si="227"/>
        <v>0.291150995685707-1.29655426162825i</v>
      </c>
      <c r="BE195" s="223" t="str">
        <f t="shared" ca="1" si="228"/>
        <v>-1.13978605803846+0.683161472520445i</v>
      </c>
      <c r="BF195" s="223" t="str">
        <f t="shared" ca="1" si="229"/>
        <v>1.28070640300151+0.354419193817306i</v>
      </c>
      <c r="BG195" s="223" t="str">
        <f t="shared" ca="1" si="230"/>
        <v>-0.626411923509501-1.17193428046128i</v>
      </c>
      <c r="BH195" s="223" t="str">
        <f t="shared" ca="1" si="231"/>
        <v>-0.416833565068582+1.26177321047301i</v>
      </c>
      <c r="BI195" s="223" t="str">
        <f t="shared" ca="1" si="232"/>
        <v>1.20125921055357-0.568153293306803i</v>
      </c>
      <c r="BJ195" s="223" t="str">
        <f t="shared" ca="1" si="233"/>
        <v>-1.23980029576217-0.478243747751283i</v>
      </c>
      <c r="BK195" s="223" t="str">
        <f t="shared" ca="1" si="234"/>
        <v>0.508525932056157+1.22769020198973i</v>
      </c>
      <c r="BL195" s="223" t="str">
        <f t="shared" ca="1" si="235"/>
        <v>0.538501799355224-1.21484059354565i</v>
      </c>
      <c r="BM195" s="223" t="str">
        <f t="shared" ca="1" si="236"/>
        <v>-1.25116358019584+0.447673487294805i</v>
      </c>
      <c r="BN195" s="223" t="str">
        <f t="shared" ca="1" si="237"/>
        <v>1.18695423393129+0.597462552958546i</v>
      </c>
      <c r="BO195" s="223" t="str">
        <f t="shared" ca="1" si="238"/>
        <v>-0.385742557889756-1.27162279574874i</v>
      </c>
      <c r="BP195" s="223" t="str">
        <f t="shared" ca="1" si="239"/>
        <v>-0.654983966940231+1.15620839760244i</v>
      </c>
      <c r="BQ195" s="223" t="str">
        <f t="shared" ca="1" si="240"/>
        <v>1.28901856060563-0.322882340875681i</v>
      </c>
      <c r="BR195" s="223" t="str">
        <f t="shared" ca="1" si="241"/>
        <v>-1.12267715397254-0.710927467174597i</v>
      </c>
      <c r="BS195" s="223" t="str">
        <f t="shared" ca="1" si="242"/>
        <v>0.259244272022587+1.30330896684502i</v>
      </c>
      <c r="BT195" s="223" t="str">
        <f t="shared" ca="1" si="243"/>
        <v>0.76515828087179-1.08644128274311i</v>
      </c>
      <c r="BU195" s="223" t="str">
        <f t="shared" ca="1" si="244"/>
        <v>-1.31445958762719+0.194981661009746i</v>
      </c>
      <c r="BV195" s="223" t="str">
        <f t="shared" ca="1" si="245"/>
        <v>1.04758807930252+0.817545761250356i</v>
      </c>
      <c r="BW195" s="223" t="str">
        <f t="shared" ca="1" si="246"/>
        <v>-0.130249322097187-1.32244356012965i</v>
      </c>
      <c r="BX195" s="223" t="str">
        <f t="shared" ca="1" si="247"/>
        <v>-0.867963702280491+1.00621114442184i</v>
      </c>
      <c r="BY195" s="223" t="str">
        <f t="shared" ca="1" si="248"/>
        <v>1.32724165026328-0.0652032011604807i</v>
      </c>
      <c r="BZ195" s="223" t="str">
        <f t="shared" ca="1" si="249"/>
        <v>-0.962410158759686-0.916290642728232i</v>
      </c>
      <c r="CA195" s="223" t="str">
        <f t="shared" ca="1" si="250"/>
        <v>-2.27259462063451E-13+1.32884229900886i</v>
      </c>
      <c r="CB195" s="223" t="str">
        <f t="shared" ca="1" si="251"/>
        <v>0.962410158760027-0.916290642727875i</v>
      </c>
      <c r="CC195" s="223" t="str">
        <f t="shared" ca="1" si="252"/>
        <v>-1.32724165026332-0.065203201159652i</v>
      </c>
      <c r="CD195" s="223" t="str">
        <f t="shared" ca="1" si="253"/>
        <v>0.867963702281149+1.00621114442127i</v>
      </c>
      <c r="CE195" s="223" t="str">
        <f t="shared" ca="1" si="254"/>
        <v>0.130249322097639-1.32244356012961i</v>
      </c>
      <c r="CF195" s="223" t="str">
        <f t="shared" ca="1" si="255"/>
        <v>-1.0475880793028+0.817545761249999i</v>
      </c>
      <c r="CG195" s="223" t="str">
        <f t="shared" ca="1" si="256"/>
        <v>1.31445958762712+0.194981661010233i</v>
      </c>
      <c r="CH195" s="223" t="str">
        <f t="shared" ca="1" si="257"/>
        <v>-0.765158280871389-1.08644128274339i</v>
      </c>
      <c r="CI195" s="223" t="str">
        <f t="shared" ca="1" si="258"/>
        <v>-0.259244272021737+1.30330896684519i</v>
      </c>
      <c r="CJ195" s="223" t="str">
        <f t="shared" ca="1" si="259"/>
        <v>1.12267715397207-0.710927467175331i</v>
      </c>
      <c r="CK195" s="223" t="str">
        <f t="shared" ca="1" si="260"/>
        <v>-1.28901856060551-0.322882340876158i</v>
      </c>
      <c r="CL195" s="223" t="str">
        <f t="shared" ca="1" si="261"/>
        <v>0.654983966939819+1.15620839760267i</v>
      </c>
      <c r="CM195" s="223" t="str">
        <f t="shared" ca="1" si="262"/>
        <v>0.385742557890209-1.2716227957486i</v>
      </c>
      <c r="CN195" s="223" t="str">
        <f t="shared" ca="1" si="263"/>
        <v>-1.1869542339315+0.59746255295814i</v>
      </c>
      <c r="CO195" s="223" t="str">
        <f t="shared" ca="1" si="264"/>
        <v>1.25116358019612+0.447673487294023i</v>
      </c>
      <c r="CP195" s="223" t="str">
        <f t="shared" ca="1" si="265"/>
        <v>-0.538501799356-1.21484059354531i</v>
      </c>
      <c r="CQ195" s="223" t="str">
        <f t="shared" ca="1" si="266"/>
        <v>-0.508525932056595+1.22769020198955i</v>
      </c>
      <c r="CR195" s="223" t="str">
        <f t="shared" ca="1" si="267"/>
        <v>1.23980029576234-0.47824374775086i</v>
      </c>
      <c r="CS195" s="223" t="str">
        <f t="shared" ca="1" si="268"/>
        <v>-1.20125921055336-0.568153293307248i</v>
      </c>
      <c r="CT195" s="223" t="str">
        <f t="shared" ca="1" si="269"/>
        <v>0.416833565069387+1.26177321047275i</v>
      </c>
      <c r="CU195" s="223" t="str">
        <f t="shared" ca="1" si="270"/>
        <v>0.626411923508753-1.17193428046168i</v>
      </c>
      <c r="CV195" s="223" t="str">
        <f t="shared" ca="1" si="271"/>
        <v>-1.28070640300127+0.354419193818142i</v>
      </c>
      <c r="CW195" s="223" t="str">
        <f t="shared" ca="1" si="272"/>
        <v>1.13978605803843+0.683161472520495i</v>
      </c>
      <c r="CX195" s="223" t="str">
        <f t="shared" ca="1" si="273"/>
        <v>-0.291150995685485-1.2965542616283i</v>
      </c>
      <c r="CY195" s="223" t="str">
        <f t="shared" ca="1" si="274"/>
        <v>-0.738265225707067+1.10489199116785i</v>
      </c>
      <c r="CZ195" s="223" t="str">
        <f t="shared" ca="1" si="275"/>
        <v>1.30927860747405-0.227181389303735i</v>
      </c>
      <c r="DA195" s="223" t="str">
        <f t="shared" ca="1" si="276"/>
        <v>-1.0673361427142-0.791590433299396i</v>
      </c>
      <c r="DB195" s="223" t="str">
        <f t="shared" ca="1" si="277"/>
        <v>0.16266448305508+1.31884878647538i</v>
      </c>
      <c r="DC195" s="223" t="str">
        <f t="shared" ca="1" si="278"/>
        <v>0.843008630203876-1.02720898800436i</v>
      </c>
      <c r="DD195" s="223" t="str">
        <f t="shared" ca="1" si="279"/>
        <v>-1.32524174323253+0.0977557038190494i</v>
      </c>
      <c r="DE195" s="223" t="str">
        <f t="shared" ca="1" si="280"/>
        <v>0.984607196869527+0.892395945479301i</v>
      </c>
      <c r="DF195" s="223" t="str">
        <f t="shared" ca="1" si="281"/>
        <v>-0.0326114225314116-1.3284420765527i</v>
      </c>
      <c r="DG195" s="223" t="str">
        <f t="shared" ca="1" si="282"/>
        <v>-0.939633400756476+0.939633400756902i</v>
      </c>
      <c r="DH195" s="223" t="str">
        <f t="shared" ca="1" si="283"/>
        <v>1.32844207655271+0.0326114225308095i</v>
      </c>
      <c r="DI195" s="223" t="str">
        <f t="shared" ca="1" si="284"/>
        <v>-0.892395945478796-0.984607196869984i</v>
      </c>
      <c r="DJ195" s="223" t="str">
        <f t="shared" ca="1" si="285"/>
        <v>-0.0977557038197669+1.32524174323248i</v>
      </c>
      <c r="DK195" s="223" t="str">
        <f t="shared" ca="1" si="286"/>
        <v>1.02720898800482-0.843008630203319i</v>
      </c>
      <c r="DL195" s="223" t="str">
        <f t="shared" ca="1" si="287"/>
        <v>-1.31884878647546-0.162664483054482i</v>
      </c>
      <c r="DM195" s="223" t="str">
        <f t="shared" ca="1" si="288"/>
        <v>0.79159043329991+1.06733614271382i</v>
      </c>
      <c r="DN195" s="223" t="str">
        <f t="shared" ca="1" si="289"/>
        <v>0.227181389303141-1.30927860747415i</v>
      </c>
      <c r="DO195" s="223" t="str">
        <f t="shared" ca="1" si="290"/>
        <v>-1.10489199116825+0.738265225706469i</v>
      </c>
      <c r="DP195" s="223" t="str">
        <f t="shared" ca="1" si="291"/>
        <v>1.29655426162814+0.291150995686187i</v>
      </c>
      <c r="DQ195" s="223" t="str">
        <f t="shared" ca="1" si="292"/>
        <v>-0.683161472521045-1.1397860580381i</v>
      </c>
      <c r="DR195" s="223" t="str">
        <f t="shared" ca="1" si="293"/>
        <v>-0.354419193817525+1.28070640300144i</v>
      </c>
      <c r="DS195" s="223" t="str">
        <f t="shared" ca="1" si="294"/>
        <v>1.17193428046139-0.626411923509284i</v>
      </c>
      <c r="DT195" s="223" t="str">
        <f t="shared" ca="1" si="295"/>
        <v>-1.26177321047294-0.416833565068814i</v>
      </c>
      <c r="DU195" s="223" t="str">
        <f t="shared" ca="1" si="296"/>
        <v>0.568153293306562+1.20125921055369i</v>
      </c>
      <c r="DV195" s="223" t="str">
        <f t="shared" ca="1" si="297"/>
        <v>0.478243747751531-1.23980029576208i</v>
      </c>
      <c r="DW195" s="223" t="str">
        <f t="shared" ca="1" si="298"/>
        <v>-1.2276902019893+0.508525932057186i</v>
      </c>
      <c r="DX195" s="223" t="str">
        <f t="shared" ca="1" si="299"/>
        <v>1.21484059354557+0.538501799355415i</v>
      </c>
      <c r="DY195" s="223" t="str">
        <f t="shared" ca="1" si="300"/>
        <v>-0.447673487294555-1.25116358019593i</v>
      </c>
      <c r="DZ195" s="223" t="str">
        <f t="shared" ca="1" si="301"/>
        <v>-0.597462552958782+1.18695423393117i</v>
      </c>
      <c r="EA195" s="223" t="str">
        <f t="shared" ca="1" si="302"/>
        <v>1.27162279574881-0.385742557889521i</v>
      </c>
      <c r="EB195" s="223" t="str">
        <f t="shared" ca="1" si="303"/>
        <v>-1.15620839760232-0.654983966940445i</v>
      </c>
      <c r="EC195" s="223" t="str">
        <f t="shared" ca="1" si="304"/>
        <v>0.322882340876707+1.28901856060537i</v>
      </c>
      <c r="ED195" s="223" t="str">
        <f t="shared" ca="1" si="305"/>
        <v>0.710927467174822-1.12267715397239i</v>
      </c>
      <c r="EE195" s="223" t="str">
        <f t="shared" ca="1" si="306"/>
        <v>-1.30330896684507+0.259244272022327i</v>
      </c>
      <c r="EF195" s="223" t="str">
        <f t="shared" ca="1" si="307"/>
        <v>1.08644128274298+0.765158280871976i</v>
      </c>
      <c r="EG195" s="223" t="str">
        <f t="shared" ca="1" si="308"/>
        <v>-0.194981661009522-1.31445958762722i</v>
      </c>
      <c r="EH195" s="223" t="str">
        <f t="shared" ca="1" si="309"/>
        <v>-0.817545761250536+1.04758807930238i</v>
      </c>
      <c r="EI195" s="223" t="str">
        <f t="shared" ca="1" si="310"/>
        <v>1.32244356012955-0.130249322098239i</v>
      </c>
      <c r="EJ195" s="223" t="str">
        <f t="shared" ca="1" si="311"/>
        <v>-1.00621114442166-0.867963702280691i</v>
      </c>
      <c r="EK195" s="223" t="str">
        <f t="shared" ca="1" si="312"/>
        <v>0.0652032011602537+1.32724165026329i</v>
      </c>
      <c r="EL195" s="223" t="str">
        <f t="shared" ca="1" si="313"/>
        <v>0.916290642728397-0.96241015875953i</v>
      </c>
      <c r="EM195" s="223" t="str">
        <f t="shared" ca="1" si="314"/>
        <v>-1.32884229900886-4.54518924126902E-13i</v>
      </c>
      <c r="EN195" s="223"/>
      <c r="EO195" s="223"/>
      <c r="EP195" s="223"/>
    </row>
    <row r="196" spans="1:146" ht="15.75" thickBot="1">
      <c r="A196" s="257">
        <f t="shared" si="181"/>
        <v>1.8750000000000012E-3</v>
      </c>
      <c r="B196" s="256">
        <v>96</v>
      </c>
      <c r="C196" s="230">
        <f t="shared" si="182"/>
        <v>19200</v>
      </c>
      <c r="D196" s="229">
        <f t="shared" si="315"/>
        <v>120637.15789784805</v>
      </c>
      <c r="E196" s="229" t="str">
        <f t="shared" si="316"/>
        <v>120637.157897848i</v>
      </c>
      <c r="F196" s="229" t="str">
        <f t="shared" si="183"/>
        <v>2.62927564747214-0.778425966778799i</v>
      </c>
      <c r="G196" s="229" t="str">
        <f t="shared" si="184"/>
        <v>-0.204955573437943+0.11350011382747i</v>
      </c>
      <c r="H196" s="229" t="str">
        <f t="shared" si="319"/>
        <v>0.606056865394573+0.0767653296617304i</v>
      </c>
      <c r="I196" s="229" t="str">
        <f t="shared" si="317"/>
        <v>-0.364749435078185-0.168081706370413i</v>
      </c>
      <c r="J196" s="255" t="str">
        <f ca="1">IMPRODUCT(1/N_FFT2,DG100)</f>
        <v>0.00547996063083656-7.62563297831195E-07i</v>
      </c>
      <c r="K196" s="254" t="str">
        <f t="shared" ca="1" si="318"/>
        <v>-0.00199894071728864-0.000920802989141599i</v>
      </c>
      <c r="N196" s="246">
        <f t="shared" ca="1" si="185"/>
        <v>3.9959614507703272</v>
      </c>
      <c r="O196" s="223">
        <f t="shared" ca="1" si="186"/>
        <v>1.3289614507703276</v>
      </c>
      <c r="P196" s="223" t="str">
        <f t="shared" ca="1" si="187"/>
        <v>-0.939717653775206-0.939717653775215i</v>
      </c>
      <c r="Q196" s="223" t="str">
        <f t="shared" ca="1" si="188"/>
        <v>-2.44226260206658E-16+1.32896145077033i</v>
      </c>
      <c r="R196" s="223" t="str">
        <f t="shared" ca="1" si="189"/>
        <v>0.939717653775215-0.939717653775206i</v>
      </c>
      <c r="S196" s="223" t="str">
        <f t="shared" ca="1" si="190"/>
        <v>-1.32896145077033-4.88452520413316E-16i</v>
      </c>
      <c r="T196" s="223" t="str">
        <f t="shared" ca="1" si="191"/>
        <v>0.939717653775188+0.939717653775234i</v>
      </c>
      <c r="U196" s="223" t="str">
        <f t="shared" ca="1" si="192"/>
        <v>-3.93993871797576E-14-1.32896145077033i</v>
      </c>
      <c r="V196" s="223" t="str">
        <f t="shared" ca="1" si="193"/>
        <v>-0.939717653775223+0.939717653775198i</v>
      </c>
      <c r="W196" s="223" t="str">
        <f t="shared" ca="1" si="194"/>
        <v>1.32896145077033-5.56801292561769E-14i</v>
      </c>
      <c r="X196" s="223" t="str">
        <f t="shared" ca="1" si="195"/>
        <v>-0.939717653775206-0.939717653775215i</v>
      </c>
      <c r="Y196" s="223" t="str">
        <f t="shared" ca="1" si="196"/>
        <v>-6.49602948851623E-14+1.32896145077033i</v>
      </c>
      <c r="Z196" s="223" t="str">
        <f t="shared" ca="1" si="197"/>
        <v>0.939717653775205-0.939717653775217i</v>
      </c>
      <c r="AA196" s="223" t="str">
        <f t="shared" ca="1" si="198"/>
        <v>-1.32896145077033-5.34009723334933E-14i</v>
      </c>
      <c r="AB196" s="223" t="str">
        <f t="shared" ca="1" si="199"/>
        <v>0.939717653775226+0.939717653775195i</v>
      </c>
      <c r="AC196" s="223" t="str">
        <f t="shared" ca="1" si="200"/>
        <v>3.71202302570739E-14-1.32896145077033i</v>
      </c>
      <c r="AD196" s="223" t="str">
        <f t="shared" ca="1" si="201"/>
        <v>-0.939717653775185+0.939717653775237i</v>
      </c>
      <c r="AE196" s="223" t="str">
        <f t="shared" ca="1" si="202"/>
        <v>1.32896145077033+2.08394881806544E-14i</v>
      </c>
      <c r="AF196" s="223" t="str">
        <f t="shared" ca="1" si="203"/>
        <v>-0.939717653775242-0.93971765377518i</v>
      </c>
      <c r="AG196" s="223" t="str">
        <f t="shared" ca="1" si="204"/>
        <v>-1.40015851537357E-14+1.32896145077033i</v>
      </c>
      <c r="AH196" s="223" t="str">
        <f t="shared" ca="1" si="205"/>
        <v>0.939717653775262-0.93971765377516i</v>
      </c>
      <c r="AI196" s="223" t="str">
        <f t="shared" ca="1" si="206"/>
        <v>-1.32896145077033+2.27915692268372E-15i</v>
      </c>
      <c r="AJ196" s="223" t="str">
        <f t="shared" ca="1" si="207"/>
        <v>0.939717653775172+0.93971765377525i</v>
      </c>
      <c r="AK196" s="223" t="str">
        <f t="shared" ca="1" si="208"/>
        <v>-1.85598989991031E-14-1.32896145077033i</v>
      </c>
      <c r="AL196" s="223" t="str">
        <f t="shared" ca="1" si="209"/>
        <v>-0.939717653775246+0.939717653775176i</v>
      </c>
      <c r="AM196" s="223" t="str">
        <f t="shared" ca="1" si="210"/>
        <v>1.32896145077033-2.53978020260219E-14i</v>
      </c>
      <c r="AN196" s="223" t="str">
        <f t="shared" ca="1" si="211"/>
        <v>-0.939717653775188-0.939717653775234i</v>
      </c>
      <c r="AO196" s="223" t="str">
        <f t="shared" ca="1" si="212"/>
        <v>4.16785441024412E-14+1.32896145077033i</v>
      </c>
      <c r="AP196" s="223" t="str">
        <f t="shared" ca="1" si="213"/>
        <v>0.939717653775222-0.939717653775199i</v>
      </c>
      <c r="AQ196" s="223" t="str">
        <f t="shared" ca="1" si="214"/>
        <v>-1.32896145077033+5.79592861788607E-14i</v>
      </c>
      <c r="AR196" s="223" t="str">
        <f t="shared" ca="1" si="215"/>
        <v>-1.32896145077033+5.79592861788607E-14i</v>
      </c>
      <c r="AS196" s="223" t="str">
        <f t="shared" ca="1" si="216"/>
        <v>5.79597184377284E-14-1.32896145077033i</v>
      </c>
      <c r="AT196" s="223" t="str">
        <f t="shared" ca="1" si="217"/>
        <v>-0.939717653775206+0.939717653775215i</v>
      </c>
      <c r="AU196" s="223" t="str">
        <f t="shared" ca="1" si="218"/>
        <v>1.32896145077033+4.16789763613089E-14i</v>
      </c>
      <c r="AV196" s="223" t="str">
        <f t="shared" ca="1" si="219"/>
        <v>-0.939717653775227-0.939717653775194i</v>
      </c>
      <c r="AW196" s="223" t="str">
        <f t="shared" ca="1" si="220"/>
        <v>-4.42839123838907E-14+1.32896145077033i</v>
      </c>
      <c r="AX196" s="223" t="str">
        <f t="shared" ca="1" si="221"/>
        <v>0.939717653775184-0.939717653775238i</v>
      </c>
      <c r="AY196" s="223" t="str">
        <f t="shared" ca="1" si="222"/>
        <v>-1.32896145077033-2.80031703074714E-14i</v>
      </c>
      <c r="AZ196" s="223" t="str">
        <f t="shared" ca="1" si="223"/>
        <v>0.93971765377525+0.939717653775172i</v>
      </c>
      <c r="BA196" s="223" t="str">
        <f t="shared" ca="1" si="224"/>
        <v>1.1722428231052E-14-1.32896145077033i</v>
      </c>
      <c r="BB196" s="223" t="str">
        <f t="shared" ca="1" si="225"/>
        <v>-0.939717653775254+0.939717653775168i</v>
      </c>
      <c r="BC196" s="223" t="str">
        <f t="shared" ca="1" si="226"/>
        <v>1.32896145077033-4.55831384536744E-15i</v>
      </c>
      <c r="BD196" s="223" t="str">
        <f t="shared" ca="1" si="227"/>
        <v>-0.939717653775166-0.939717653775255i</v>
      </c>
      <c r="BE196" s="223" t="str">
        <f t="shared" ca="1" si="228"/>
        <v>2.08390559217868E-14+1.32896145077033i</v>
      </c>
      <c r="BF196" s="223" t="str">
        <f t="shared" ca="1" si="229"/>
        <v>0.939717653775057-0.939717653775364i</v>
      </c>
      <c r="BG196" s="223" t="str">
        <f t="shared" ca="1" si="230"/>
        <v>-1.32896145077033-2.27279695387811E-13i</v>
      </c>
      <c r="BH196" s="223" t="str">
        <f t="shared" ca="1" si="231"/>
        <v>0.939717653775657+0.939717653774765i</v>
      </c>
      <c r="BI196" s="223" t="str">
        <f t="shared" ca="1" si="232"/>
        <v>-1.85600286767635E-13-1.32896145077033i</v>
      </c>
      <c r="BJ196" s="223" t="str">
        <f t="shared" ca="1" si="233"/>
        <v>-0.939717653775408+0.939717653775013i</v>
      </c>
      <c r="BK196" s="223" t="str">
        <f t="shared" ca="1" si="234"/>
        <v>1.32896145077033-5.98480268923079E-13i</v>
      </c>
      <c r="BL196" s="223" t="str">
        <f t="shared" ca="1" si="235"/>
        <v>-0.939717653775306-0.939717653775116i</v>
      </c>
      <c r="BM196" s="223" t="str">
        <f t="shared" ca="1" si="236"/>
        <v>-3.29522893950563E-13+1.32896145077033i</v>
      </c>
      <c r="BN196" s="223" t="str">
        <f t="shared" ca="1" si="237"/>
        <v>0.939717653774823-0.939717653775598i</v>
      </c>
      <c r="BO196" s="223" t="str">
        <f t="shared" ca="1" si="238"/>
        <v>-1.32896145077033+8.33570882048826E-14i</v>
      </c>
      <c r="BP196" s="223" t="str">
        <f t="shared" ca="1" si="239"/>
        <v>0.939717653774942+0.93971765377548i</v>
      </c>
      <c r="BQ196" s="223" t="str">
        <f t="shared" ca="1" si="240"/>
        <v>-4.96237070360327E-13-1.32896145077033i</v>
      </c>
      <c r="BR196" s="223" t="str">
        <f t="shared" ca="1" si="241"/>
        <v>-0.939717653775174+0.939717653775247i</v>
      </c>
      <c r="BS196" s="223" t="str">
        <f t="shared" ca="1" si="242"/>
        <v>1.32896145077033+4.12880414414312E-13i</v>
      </c>
      <c r="BT196" s="223" t="str">
        <f t="shared" ca="1" si="243"/>
        <v>-0.939717653775525-0.939717653774896i</v>
      </c>
      <c r="BU196" s="223" t="str">
        <f t="shared" ca="1" si="244"/>
        <v>-1.88861103578688E-14+1.32896145077033i</v>
      </c>
      <c r="BV196" s="223" t="str">
        <f t="shared" ca="1" si="245"/>
        <v>0.939717653775552-0.93971765377487i</v>
      </c>
      <c r="BW196" s="223" t="str">
        <f t="shared" ca="1" si="246"/>
        <v>-1.32896145077033+4.12879549896577E-13i</v>
      </c>
      <c r="BX196" s="223" t="str">
        <f t="shared" ca="1" si="247"/>
        <v>0.939717653775174+0.939717653775247i</v>
      </c>
      <c r="BY196" s="223" t="str">
        <f t="shared" ca="1" si="248"/>
        <v>5.15123612977064E-13-1.32896145077033i</v>
      </c>
      <c r="BZ196" s="223" t="str">
        <f t="shared" ca="1" si="249"/>
        <v>-0.939717653774968+0.939717653775453i</v>
      </c>
      <c r="CA196" s="223" t="str">
        <f t="shared" ca="1" si="250"/>
        <v>1.32896145077033+8.33579527226179E-14i</v>
      </c>
      <c r="CB196" s="223" t="str">
        <f t="shared" ca="1" si="251"/>
        <v>-0.939717653774823-0.939717653775598i</v>
      </c>
      <c r="CC196" s="223" t="str">
        <f t="shared" ca="1" si="252"/>
        <v>3.10636351333825E-13+1.32896145077033i</v>
      </c>
      <c r="CD196" s="223" t="str">
        <f t="shared" ca="1" si="253"/>
        <v>0.939717653775319-0.939717653775102i</v>
      </c>
      <c r="CE196" s="223" t="str">
        <f t="shared" ca="1" si="254"/>
        <v>-1.32896145077033-6.17366811539816E-13i</v>
      </c>
      <c r="CF196" s="223" t="str">
        <f t="shared" ca="1" si="255"/>
        <v>0.939717653775408+0.939717653775013i</v>
      </c>
      <c r="CG196" s="223" t="str">
        <f t="shared" ca="1" si="256"/>
        <v>1.85601151285369E-13-1.32896145077033i</v>
      </c>
      <c r="CH196" s="223" t="str">
        <f t="shared" ca="1" si="257"/>
        <v>-0.93971765377567+0.939717653774751i</v>
      </c>
      <c r="CI196" s="223" t="str">
        <f t="shared" ca="1" si="258"/>
        <v>1.32896145077033-2.08393152771074E-13i</v>
      </c>
      <c r="CJ196" s="223" t="str">
        <f t="shared" ca="1" si="259"/>
        <v>-0.939717653775031-0.939717653775392i</v>
      </c>
      <c r="CK196" s="223" t="str">
        <f t="shared" ca="1" si="260"/>
        <v>6.4015881302552E-13+1.32896145077033i</v>
      </c>
      <c r="CL196" s="223" t="str">
        <f t="shared" ca="1" si="261"/>
        <v>0.939717653775086-0.939717653775335i</v>
      </c>
      <c r="CM196" s="223" t="str">
        <f t="shared" ca="1" si="262"/>
        <v>-1.32896145077033-2.87844349848121E-13i</v>
      </c>
      <c r="CN196" s="223" t="str">
        <f t="shared" ca="1" si="263"/>
        <v>0.939717653775614+0.939717653774807i</v>
      </c>
      <c r="CO196" s="223" t="str">
        <f t="shared" ca="1" si="264"/>
        <v>-1.43921310406325E-13-1.32896145077033i</v>
      </c>
      <c r="CP196" s="223" t="str">
        <f t="shared" ca="1" si="265"/>
        <v>-0.939717653775437+0.939717653774984i</v>
      </c>
      <c r="CQ196" s="223" t="str">
        <f t="shared" ca="1" si="266"/>
        <v>1.32896145077033-5.37915614462768E-13i</v>
      </c>
      <c r="CR196" s="223" t="str">
        <f t="shared" ca="1" si="267"/>
        <v>-0.939717653775263-0.939717653775158i</v>
      </c>
      <c r="CS196" s="223" t="str">
        <f t="shared" ca="1" si="268"/>
        <v>-3.90087548410872E-13+1.32896145077033i</v>
      </c>
      <c r="CT196" s="223" t="str">
        <f t="shared" ca="1" si="269"/>
        <v>0.939717653774853-0.939717653775569i</v>
      </c>
      <c r="CU196" s="223" t="str">
        <f t="shared" ca="1" si="270"/>
        <v>-1.32896145077033+4.16781118435737E-14i</v>
      </c>
      <c r="CV196" s="223" t="str">
        <f t="shared" ca="1" si="271"/>
        <v>0.939717653774912+0.939717653775509i</v>
      </c>
      <c r="CW196" s="223" t="str">
        <f t="shared" ca="1" si="272"/>
        <v>-4.35672415900018E-13-1.32896145077033i</v>
      </c>
      <c r="CX196" s="223" t="str">
        <f t="shared" ca="1" si="273"/>
        <v>-0.939717653775231+0.93971765377519i</v>
      </c>
      <c r="CY196" s="223" t="str">
        <f t="shared" ca="1" si="274"/>
        <v>1.32896145077033+4.54559390775621E-13i</v>
      </c>
      <c r="CZ196" s="223" t="str">
        <f t="shared" ca="1" si="275"/>
        <v>-0.939717653775496-0.939717653774926i</v>
      </c>
      <c r="DA196" s="223" t="str">
        <f t="shared" ca="1" si="276"/>
        <v>-6.05650867191777E-14+1.32896145077033i</v>
      </c>
      <c r="DB196" s="223" t="str">
        <f t="shared" ca="1" si="277"/>
        <v>0.939717653775582-0.939717653774839i</v>
      </c>
      <c r="DC196" s="223" t="str">
        <f t="shared" ca="1" si="278"/>
        <v>-1.32896145077033+3.71200573535268E-13i</v>
      </c>
      <c r="DD196" s="223" t="str">
        <f t="shared" ca="1" si="279"/>
        <v>0.939717653775145+0.939717653775276i</v>
      </c>
      <c r="DE196" s="223" t="str">
        <f t="shared" ca="1" si="280"/>
        <v>5.56802589338373E-13-1.32896145077033i</v>
      </c>
      <c r="DF196" s="223" t="str">
        <f t="shared" ca="1" si="281"/>
        <v>-0.939717653774997+0.939717653775424i</v>
      </c>
      <c r="DG196" s="223" t="str">
        <f t="shared" ca="1" si="282"/>
        <v>1.32896145077033+1.62808285281929E-13i</v>
      </c>
      <c r="DH196" s="223" t="str">
        <f t="shared" ca="1" si="283"/>
        <v>-0.939717653774767-0.939717653775654i</v>
      </c>
      <c r="DI196" s="223" t="str">
        <f t="shared" ca="1" si="284"/>
        <v>2.68957374972516E-13+1.32896145077033i</v>
      </c>
      <c r="DJ196" s="223" t="str">
        <f t="shared" ca="1" si="285"/>
        <v>0.939717653775348-0.939717653775073i</v>
      </c>
      <c r="DK196" s="223" t="str">
        <f t="shared" ca="1" si="286"/>
        <v>-1.32896145077033-6.59045787901124E-13i</v>
      </c>
      <c r="DL196" s="223" t="str">
        <f t="shared" ca="1" si="287"/>
        <v>0.939717653775351+0.939717653775071i</v>
      </c>
      <c r="DM196" s="223" t="str">
        <f t="shared" ca="1" si="288"/>
        <v>2.27280127646679E-13-1.32896145077033i</v>
      </c>
      <c r="DN196" s="223" t="str">
        <f t="shared" ca="1" si="289"/>
        <v>-0.939717653774765+0.939717653775657i</v>
      </c>
      <c r="DO196" s="223" t="str">
        <f t="shared" ca="1" si="290"/>
        <v>1.32896145077033-1.66714176409766E-13i</v>
      </c>
      <c r="DP196" s="223" t="str">
        <f t="shared" ca="1" si="291"/>
        <v>-0.939717653775-0.939717653775421i</v>
      </c>
      <c r="DQ196" s="223" t="str">
        <f t="shared" ca="1" si="292"/>
        <v>5.98479836664211E-13+1.32896145077033i</v>
      </c>
      <c r="DR196" s="223" t="str">
        <f t="shared" ca="1" si="293"/>
        <v>0.939717653775116-0.939717653775306i</v>
      </c>
      <c r="DS196" s="223" t="str">
        <f t="shared" ca="1" si="294"/>
        <v>-1.32896145077033-3.29523326209429E-13i</v>
      </c>
      <c r="DT196" s="223" t="str">
        <f t="shared" ca="1" si="295"/>
        <v>0.939717653775585+0.939717653774837i</v>
      </c>
      <c r="DU196" s="223" t="str">
        <f t="shared" ca="1" si="296"/>
        <v>-1.02242334045016E-13-1.32896145077033i</v>
      </c>
      <c r="DV196" s="223" t="str">
        <f t="shared" ca="1" si="297"/>
        <v>-0.939717653775493+0.939717653774928i</v>
      </c>
      <c r="DW196" s="223" t="str">
        <f t="shared" ca="1" si="298"/>
        <v>1.32896145077033-4.58465281903458E-13i</v>
      </c>
      <c r="DX196" s="223" t="str">
        <f t="shared" ca="1" si="299"/>
        <v>-0.939717653775234-0.939717653775188i</v>
      </c>
      <c r="DY196" s="223" t="str">
        <f t="shared" ca="1" si="300"/>
        <v>-3.93995168574179E-13+1.32896145077033i</v>
      </c>
      <c r="DZ196" s="223" t="str">
        <f t="shared" ca="1" si="301"/>
        <v>0.939717653774883-0.939717653775538i</v>
      </c>
      <c r="EA196" s="223" t="str">
        <f t="shared" ca="1" si="302"/>
        <v>-1.32896145077033-3.77722207157377E-14i</v>
      </c>
      <c r="EB196" s="223" t="str">
        <f t="shared" ca="1" si="303"/>
        <v>0.939717653774883+0.939717653775538i</v>
      </c>
      <c r="EC196" s="223" t="str">
        <f t="shared" ca="1" si="304"/>
        <v>-3.93993439538708E-13-1.32896145077033i</v>
      </c>
      <c r="ED196" s="223" t="str">
        <f t="shared" ca="1" si="305"/>
        <v>-0.939717653775234+0.939717653775188i</v>
      </c>
      <c r="EE196" s="223" t="str">
        <f t="shared" ca="1" si="306"/>
        <v>1.32896145077033+5.34009723334933E-13i</v>
      </c>
      <c r="EF196" s="223" t="str">
        <f t="shared" ca="1" si="307"/>
        <v>-0.93971765377544-0.939717653774982i</v>
      </c>
      <c r="EG196" s="223" t="str">
        <f t="shared" ca="1" si="308"/>
        <v>-1.02244063080487E-13+1.32896145077033i</v>
      </c>
      <c r="EH196" s="223" t="str">
        <f t="shared" ca="1" si="309"/>
        <v>0.939717653775638-0.939717653774784i</v>
      </c>
      <c r="EI196" s="223" t="str">
        <f t="shared" ca="1" si="310"/>
        <v>-1.32896145077033+3.29521597173959E-13i</v>
      </c>
      <c r="EJ196" s="223" t="str">
        <f t="shared" ca="1" si="311"/>
        <v>0.939717653775089+0.939717653775332i</v>
      </c>
      <c r="EK196" s="223" t="str">
        <f t="shared" ca="1" si="312"/>
        <v>5.98481565699681E-13-1.32896145077033i</v>
      </c>
      <c r="EL196" s="223" t="str">
        <f t="shared" ca="1" si="313"/>
        <v>-0.939717653775027+0.939717653775395i</v>
      </c>
      <c r="EM196" s="223" t="str">
        <f t="shared" ca="1" si="314"/>
        <v>1.32896145077033+1.66715905445236E-13i</v>
      </c>
      <c r="EN196" s="223"/>
      <c r="EO196" s="223"/>
      <c r="EP196" s="223"/>
    </row>
    <row r="197" spans="1:146" ht="15.75" thickBot="1">
      <c r="A197" s="257">
        <f t="shared" si="181"/>
        <v>1.8945312500000012E-3</v>
      </c>
      <c r="B197" s="256">
        <v>97</v>
      </c>
      <c r="C197" s="230">
        <f t="shared" si="182"/>
        <v>19400</v>
      </c>
      <c r="D197" s="229">
        <f t="shared" si="315"/>
        <v>121893.79495928397</v>
      </c>
      <c r="E197" s="229" t="str">
        <f t="shared" si="316"/>
        <v>121893.794959284i</v>
      </c>
      <c r="F197" s="229" t="str">
        <f t="shared" ref="F197:F228" si="320">IF(freq_ratio2&gt;1,IMPRODUCT(Kth_2/(2/rload2-Kfeed2/Gdc_ccm2),IMDIV(COMPLEX(1,Rc_2*Coutput2*microF2*miliOhm2*D197),IMSUM(1,IMPRODUCT(E197,1/omega1_2),IMPRODUCT(E197,E197,1/omega2_2),IMPRODUCT(E197,E197,E197,1/omega3_2)))),IMPRODUCT(Kth_2/(2/rload2-Kfeed2/Gdc_dcm2),(IMDIV(COMPLEX(1,Rc_2*Coutput2*microF2*miliOhm2*D197),IMSUM(1,IMDIV(E197,omegat2),IMDIV(IMPRODUCT(E197,E197),omegapole0^2*(1-2*Gdc_dcm2/(Kfeed2*rload2))))))))</f>
        <v>2.62512181551263-0.784771965832583i</v>
      </c>
      <c r="G197" s="229" t="str">
        <f t="shared" ref="G197:G228" si="321">IMPRODUCT(IMPRODUCT(-currentransferratio2*RFB_2/(Rfeedforward2),IMDIV(COMPLEX(1,(Rfeedforward2*kiliOhm2+q_Rz_Cz_2*Rzero2)*q_Rz_Cz_2*Czero2*nanoF2*D197),IMPRODUCT(COMPLEX(1,q_Rz_Cz_2*Rzero2*Czero2*nanoF2*D197),COMPLEX(1,D197/(2*PI()*F_roll2*kilihertz2))))),IMSUM(feedtype2,IMDIV(COMPLEX(1,Rvolt2*Cvolt2*nanoF2*kiliOhm2*D197),IMPRODUCT(Rupper2*kiliOhm2*(Cvolt2*nanoF2+Cforward2*picoF2),COMPLEX(1,Rvolt2*Cvolt2*Cforward2*picoF2*nanoF2*kiliOhm2*D197/(Cvolt2*nanoF2+Cforward2*picoF2)),E197))))</f>
        <v>-0.204130375064537+0.114362713365327i</v>
      </c>
      <c r="H197" s="229" t="str">
        <f t="shared" si="319"/>
        <v>0.606510431924303+0.0775484994367102i</v>
      </c>
      <c r="I197" s="229" t="str">
        <f t="shared" si="317"/>
        <v>-0.365303893265985-0.169929884133697i</v>
      </c>
      <c r="J197" s="255" t="str">
        <f ca="1">IMPRODUCT(1/N_FFT2,DH100)</f>
        <v>0.00178182318412372-0.000142217365691801i</v>
      </c>
      <c r="K197" s="254" t="str">
        <f t="shared" ca="1" si="318"/>
        <v>-0.000675073926745796-0.000250832449847632i</v>
      </c>
      <c r="N197" s="246">
        <f t="shared" ca="1" si="185"/>
        <v>3.9960721394638483</v>
      </c>
      <c r="O197" s="223">
        <f t="shared" ca="1" si="186"/>
        <v>1.3290721394638485</v>
      </c>
      <c r="P197" s="223" t="str">
        <f t="shared" ca="1" si="187"/>
        <v>-0.962576620038762-0.916449127040756i</v>
      </c>
      <c r="Q197" s="223" t="str">
        <f t="shared" ca="1" si="188"/>
        <v>0.0652144788968564+1.32747121386538i</v>
      </c>
      <c r="R197" s="223" t="str">
        <f t="shared" ca="1" si="189"/>
        <v>0.868113827824255-1.00638518164733i</v>
      </c>
      <c r="S197" s="223" t="str">
        <f t="shared" ca="1" si="190"/>
        <v>-1.32267229383996+0.130271850401936i</v>
      </c>
      <c r="T197" s="223" t="str">
        <f t="shared" ca="1" si="191"/>
        <v>1.0477692732044+0.817687166358715i</v>
      </c>
      <c r="U197" s="223" t="str">
        <f t="shared" ca="1" si="192"/>
        <v>-0.195015385608945-1.31468694040627i</v>
      </c>
      <c r="V197" s="223" t="str">
        <f t="shared" ca="1" si="193"/>
        <v>-0.765290624888532+1.08662919680852i</v>
      </c>
      <c r="W197" s="223" t="str">
        <f t="shared" ca="1" si="194"/>
        <v>1.30353439098018-0.259289111670637i</v>
      </c>
      <c r="X197" s="223" t="str">
        <f t="shared" ca="1" si="195"/>
        <v>-1.12287133550006-0.711050431271451i</v>
      </c>
      <c r="Y197" s="223" t="str">
        <f t="shared" ca="1" si="196"/>
        <v>0.322938187551403+1.28924151303005i</v>
      </c>
      <c r="Z197" s="223" t="str">
        <f t="shared" ca="1" si="197"/>
        <v>0.655097254884665-1.15640837879254i</v>
      </c>
      <c r="AA197" s="223" t="str">
        <f t="shared" ca="1" si="198"/>
        <v>-1.27184273935085+0.385809277052186i</v>
      </c>
      <c r="AB197" s="223" t="str">
        <f t="shared" ca="1" si="199"/>
        <v>1.18715953301103+0.59756589183123i</v>
      </c>
      <c r="AC197" s="223" t="str">
        <f t="shared" ca="1" si="200"/>
        <v>-0.447750918211644-1.25137998511229i</v>
      </c>
      <c r="AD197" s="223" t="str">
        <f t="shared" ca="1" si="201"/>
        <v>-0.538594940203784+1.2150507159316i</v>
      </c>
      <c r="AE197" s="223" t="str">
        <f t="shared" ca="1" si="202"/>
        <v>1.22790254688166-0.508613888190783i</v>
      </c>
      <c r="AF197" s="223" t="str">
        <f t="shared" ca="1" si="203"/>
        <v>-1.24001473525167-0.478326466189926i</v>
      </c>
      <c r="AG197" s="223" t="str">
        <f t="shared" ca="1" si="204"/>
        <v>0.568251562764085+1.20146698386397i</v>
      </c>
      <c r="AH197" s="223" t="str">
        <f t="shared" ca="1" si="205"/>
        <v>0.416905661822687-1.26199145046201i</v>
      </c>
      <c r="AI197" s="223" t="str">
        <f t="shared" ca="1" si="206"/>
        <v>-1.17213698164613+0.626520269549602i</v>
      </c>
      <c r="AJ197" s="223" t="str">
        <f t="shared" ca="1" si="207"/>
        <v>1.28092791773079+0.354480495199487i</v>
      </c>
      <c r="AK197" s="223" t="str">
        <f t="shared" ca="1" si="208"/>
        <v>-0.68327963412908-1.13998319877244i</v>
      </c>
      <c r="AL197" s="223" t="str">
        <f t="shared" ca="1" si="209"/>
        <v>-0.291201354014536+1.29677851744973i</v>
      </c>
      <c r="AM197" s="223" t="str">
        <f t="shared" ca="1" si="210"/>
        <v>1.10508309652209-0.738392918221834i</v>
      </c>
      <c r="AN197" s="223" t="str">
        <f t="shared" ca="1" si="211"/>
        <v>-1.30950506413577-0.22722068326141i</v>
      </c>
      <c r="AO197" s="223" t="str">
        <f t="shared" ca="1" si="212"/>
        <v>0.791727349098891+1.06752075229845i</v>
      </c>
      <c r="AP197" s="223" t="str">
        <f t="shared" ca="1" si="213"/>
        <v>0.162692617980246-1.31907689842319i</v>
      </c>
      <c r="AQ197" s="223" t="str">
        <f t="shared" ca="1" si="214"/>
        <v>-1.02738665707875+0.843154439444846i</v>
      </c>
      <c r="AR197" s="223" t="str">
        <f t="shared" ca="1" si="215"/>
        <v>-1.02738665707875+0.843154439444846i</v>
      </c>
      <c r="AS197" s="223" t="str">
        <f t="shared" ca="1" si="216"/>
        <v>-0.892550296894582-0.984777497413708i</v>
      </c>
      <c r="AT197" s="223" t="str">
        <f t="shared" ca="1" si="217"/>
        <v>-0.0326170630979807+1.32867184778405i</v>
      </c>
      <c r="AU197" s="223" t="str">
        <f t="shared" ca="1" si="218"/>
        <v>0.939795922500991-0.939795922501009i</v>
      </c>
      <c r="AV197" s="223" t="str">
        <f t="shared" ca="1" si="219"/>
        <v>-1.32867184778405+0.0326170630980224i</v>
      </c>
      <c r="AW197" s="223" t="str">
        <f t="shared" ca="1" si="220"/>
        <v>0.984777497413647+0.892550296894649i</v>
      </c>
      <c r="AX197" s="223" t="str">
        <f t="shared" ca="1" si="221"/>
        <v>-0.0977726119320862-1.32547096092483i</v>
      </c>
      <c r="AY197" s="223" t="str">
        <f t="shared" ca="1" si="222"/>
        <v>-0.843154439444917+1.0273866570787i</v>
      </c>
      <c r="AZ197" s="223" t="str">
        <f t="shared" ca="1" si="223"/>
        <v>1.31907689842319-0.162692617980287i</v>
      </c>
      <c r="BA197" s="223" t="str">
        <f t="shared" ca="1" si="224"/>
        <v>-1.06752075229847-0.791727349098866i</v>
      </c>
      <c r="BB197" s="223" t="str">
        <f t="shared" ca="1" si="225"/>
        <v>0.227220683261451+1.30950506413576i</v>
      </c>
      <c r="BC197" s="223" t="str">
        <f t="shared" ca="1" si="226"/>
        <v>0.738392918221799-1.10508309652211i</v>
      </c>
      <c r="BD197" s="223" t="str">
        <f t="shared" ca="1" si="227"/>
        <v>-1.29677851744975+0.291201354014439i</v>
      </c>
      <c r="BE197" s="223" t="str">
        <f t="shared" ca="1" si="228"/>
        <v>1.13998319877239+0.683279634129157i</v>
      </c>
      <c r="BF197" s="223" t="str">
        <f t="shared" ca="1" si="229"/>
        <v>-0.354480495199271-1.28092791773085i</v>
      </c>
      <c r="BG197" s="223" t="str">
        <f t="shared" ca="1" si="230"/>
        <v>-0.626520269549223+1.17213698164634i</v>
      </c>
      <c r="BH197" s="223" t="str">
        <f t="shared" ca="1" si="231"/>
        <v>1.26199145046208-0.416905661822476i</v>
      </c>
      <c r="BI197" s="223" t="str">
        <f t="shared" ca="1" si="232"/>
        <v>-1.20146698386416-0.568251562763689i</v>
      </c>
      <c r="BJ197" s="223" t="str">
        <f t="shared" ca="1" si="233"/>
        <v>0.478326466189708+1.24001473525175i</v>
      </c>
      <c r="BK197" s="223" t="str">
        <f t="shared" ca="1" si="234"/>
        <v>0.5086138881905-1.22790254688178i</v>
      </c>
      <c r="BL197" s="223" t="str">
        <f t="shared" ca="1" si="235"/>
        <v>-1.21505071593174+0.53859494020346i</v>
      </c>
      <c r="BM197" s="223" t="str">
        <f t="shared" ca="1" si="236"/>
        <v>1.25137998511239+0.447750918211365i</v>
      </c>
      <c r="BN197" s="223" t="str">
        <f t="shared" ca="1" si="237"/>
        <v>-0.597565891830901-1.18715953301119i</v>
      </c>
      <c r="BO197" s="223" t="str">
        <f t="shared" ca="1" si="238"/>
        <v>-0.385809277051892+1.27184273935094i</v>
      </c>
      <c r="BP197" s="223" t="str">
        <f t="shared" ca="1" si="239"/>
        <v>1.15640837879272-0.655097254884349i</v>
      </c>
      <c r="BQ197" s="223" t="str">
        <f t="shared" ca="1" si="240"/>
        <v>-1.28924151303013-0.322938187551103i</v>
      </c>
      <c r="BR197" s="223" t="str">
        <f t="shared" ca="1" si="241"/>
        <v>0.711050431271023+1.12287133550033i</v>
      </c>
      <c r="BS197" s="223" t="str">
        <f t="shared" ca="1" si="242"/>
        <v>0.259289111670476-1.30353439098021i</v>
      </c>
      <c r="BT197" s="223" t="str">
        <f t="shared" ca="1" si="243"/>
        <v>-1.0866291968088+0.765290624888138i</v>
      </c>
      <c r="BU197" s="223" t="str">
        <f t="shared" ca="1" si="244"/>
        <v>1.3146869404063+0.195015385608793i</v>
      </c>
      <c r="BV197" s="223" t="str">
        <f t="shared" ca="1" si="245"/>
        <v>-0.817687166358326-1.0477692732047i</v>
      </c>
      <c r="BW197" s="223" t="str">
        <f t="shared" ca="1" si="246"/>
        <v>-0.13027185040181+1.32267229383997i</v>
      </c>
      <c r="BX197" s="223" t="str">
        <f t="shared" ca="1" si="247"/>
        <v>1.0063851816477-0.868113827823822i</v>
      </c>
      <c r="BY197" s="223" t="str">
        <f t="shared" ca="1" si="248"/>
        <v>-1.32747121386538-0.0652144788967817i</v>
      </c>
      <c r="BZ197" s="223" t="str">
        <f t="shared" ca="1" si="249"/>
        <v>0.916449127040332+0.962576620039167i</v>
      </c>
      <c r="CA197" s="223" t="str">
        <f t="shared" ca="1" si="250"/>
        <v>-2.27944762159958E-14-1.32907213946385i</v>
      </c>
      <c r="CB197" s="223" t="str">
        <f t="shared" ca="1" si="251"/>
        <v>-0.916449127041229+0.962576620038312i</v>
      </c>
      <c r="CC197" s="223" t="str">
        <f t="shared" ca="1" si="252"/>
        <v>1.32747121386538-0.0652144788968649i</v>
      </c>
      <c r="CD197" s="223" t="str">
        <f t="shared" ca="1" si="253"/>
        <v>-1.00638518164773-0.868113827823788i</v>
      </c>
      <c r="CE197" s="223" t="str">
        <f t="shared" ca="1" si="254"/>
        <v>0.130271850401893+1.32267229383997i</v>
      </c>
      <c r="CF197" s="223" t="str">
        <f t="shared" ca="1" si="255"/>
        <v>0.817687166358259-1.04776927320475i</v>
      </c>
      <c r="CG197" s="223" t="str">
        <f t="shared" ca="1" si="256"/>
        <v>-1.31468694040629+0.195015385608838i</v>
      </c>
      <c r="CH197" s="223" t="str">
        <f t="shared" ca="1" si="257"/>
        <v>1.08662919680885+0.76529062488807i</v>
      </c>
      <c r="CI197" s="223" t="str">
        <f t="shared" ca="1" si="258"/>
        <v>-0.259289111670557-1.30353439098019i</v>
      </c>
      <c r="CJ197" s="223" t="str">
        <f t="shared" ca="1" si="259"/>
        <v>-0.711050431270984+1.12287133550036i</v>
      </c>
      <c r="CK197" s="223" t="str">
        <f t="shared" ca="1" si="260"/>
        <v>1.28924151303011-0.322938187551182i</v>
      </c>
      <c r="CL197" s="223" t="str">
        <f t="shared" ca="1" si="261"/>
        <v>-1.15640837879276-0.655097254884276i</v>
      </c>
      <c r="CM197" s="223" t="str">
        <f t="shared" ca="1" si="262"/>
        <v>0.385809277051955+1.27184273935092i</v>
      </c>
      <c r="CN197" s="223" t="str">
        <f t="shared" ca="1" si="263"/>
        <v>0.597565891830842-1.18715953301122i</v>
      </c>
      <c r="CO197" s="223" t="str">
        <f t="shared" ca="1" si="264"/>
        <v>-1.25137998511236+0.447750918211443i</v>
      </c>
      <c r="CP197" s="223" t="str">
        <f t="shared" ca="1" si="265"/>
        <v>1.21505071593177+0.538594940203401i</v>
      </c>
      <c r="CQ197" s="223" t="str">
        <f t="shared" ca="1" si="266"/>
        <v>-0.508613888190577-1.22790254688174i</v>
      </c>
      <c r="CR197" s="223" t="str">
        <f t="shared" ca="1" si="267"/>
        <v>-0.478326466189631+1.24001473525178i</v>
      </c>
      <c r="CS197" s="223" t="str">
        <f t="shared" ca="1" si="268"/>
        <v>1.20146698386413-0.568251562763747i</v>
      </c>
      <c r="CT197" s="223" t="str">
        <f t="shared" ca="1" si="269"/>
        <v>-1.2619914504621-0.416905661822396i</v>
      </c>
      <c r="CU197" s="223" t="str">
        <f t="shared" ca="1" si="270"/>
        <v>0.626520269549296+1.1721369816463i</v>
      </c>
      <c r="CV197" s="223" t="str">
        <f t="shared" ca="1" si="271"/>
        <v>0.35448049519921-1.28092791773087i</v>
      </c>
      <c r="CW197" s="223" t="str">
        <f t="shared" ca="1" si="272"/>
        <v>-1.13998319877262+0.683279634128776i</v>
      </c>
      <c r="CX197" s="223" t="str">
        <f t="shared" ca="1" si="273"/>
        <v>1.2967785174498+0.291201354014228i</v>
      </c>
      <c r="CY197" s="223" t="str">
        <f t="shared" ca="1" si="274"/>
        <v>-0.738392918221414-1.10508309652237i</v>
      </c>
      <c r="CZ197" s="223" t="str">
        <f t="shared" ca="1" si="275"/>
        <v>-0.227220683261238+1.3095050641358i</v>
      </c>
      <c r="DA197" s="223" t="str">
        <f t="shared" ca="1" si="276"/>
        <v>1.06752075229874-0.791727349098507i</v>
      </c>
      <c r="DB197" s="223" t="str">
        <f t="shared" ca="1" si="277"/>
        <v>-1.31907689842321-0.162692617980091i</v>
      </c>
      <c r="DC197" s="223" t="str">
        <f t="shared" ca="1" si="278"/>
        <v>0.84315443944447+1.02738665707906i</v>
      </c>
      <c r="DD197" s="223" t="str">
        <f t="shared" ca="1" si="279"/>
        <v>0.097772611932003-1.32547096092484i</v>
      </c>
      <c r="DE197" s="223" t="str">
        <f t="shared" ca="1" si="280"/>
        <v>-0.984777497414047+0.892550296894207i</v>
      </c>
      <c r="DF197" s="223" t="str">
        <f t="shared" ca="1" si="281"/>
        <v>1.32867184778405+0.0326170630979391i</v>
      </c>
      <c r="DG197" s="223" t="str">
        <f t="shared" ca="1" si="282"/>
        <v>-0.939795922500557-0.939795922501443i</v>
      </c>
      <c r="DH197" s="223" t="str">
        <f t="shared" ca="1" si="283"/>
        <v>0.0326170630980451+1.32867184778405i</v>
      </c>
      <c r="DI197" s="223" t="str">
        <f t="shared" ca="1" si="284"/>
        <v>0.892550296895108-0.984777497413231i</v>
      </c>
      <c r="DJ197" s="223" t="str">
        <f t="shared" ca="1" si="285"/>
        <v>-1.32547096092482+0.0977726119321465i</v>
      </c>
      <c r="DK197" s="223" t="str">
        <f t="shared" ca="1" si="286"/>
        <v>1.02738665707913+0.843154439444388i</v>
      </c>
      <c r="DL197" s="223" t="str">
        <f t="shared" ca="1" si="287"/>
        <v>-0.162692617980196-1.3190768984232i</v>
      </c>
      <c r="DM197" s="223" t="str">
        <f t="shared" ca="1" si="288"/>
        <v>-0.791727349098393+1.06752075229882i</v>
      </c>
      <c r="DN197" s="223" t="str">
        <f t="shared" ca="1" si="289"/>
        <v>1.30950506413578-0.227220683261343i</v>
      </c>
      <c r="DO197" s="223" t="str">
        <f t="shared" ca="1" si="290"/>
        <v>-1.10508309652243-0.738392918221325i</v>
      </c>
      <c r="DP197" s="223" t="str">
        <f t="shared" ca="1" si="291"/>
        <v>0.291201354014369+1.29677851744976i</v>
      </c>
      <c r="DQ197" s="223" t="str">
        <f t="shared" ca="1" si="292"/>
        <v>0.683279634128684-1.13998319877268i</v>
      </c>
      <c r="DR197" s="223" t="str">
        <f t="shared" ca="1" si="293"/>
        <v>-1.28092791773084+0.354480495199312i</v>
      </c>
      <c r="DS197" s="223" t="str">
        <f t="shared" ca="1" si="294"/>
        <v>1.17213698164636+0.62652026954917i</v>
      </c>
      <c r="DT197" s="223" t="str">
        <f t="shared" ca="1" si="295"/>
        <v>-0.416905661822497-1.26199145046207i</v>
      </c>
      <c r="DU197" s="223" t="str">
        <f t="shared" ca="1" si="296"/>
        <v>-0.568251562763652+1.20146698386418i</v>
      </c>
      <c r="DV197" s="223" t="str">
        <f t="shared" ca="1" si="297"/>
        <v>1.24001473525174-0.478326466189731i</v>
      </c>
      <c r="DW197" s="223" t="str">
        <f t="shared" ca="1" si="298"/>
        <v>-1.22790254688179-0.508613888190479i</v>
      </c>
      <c r="DX197" s="223" t="str">
        <f t="shared" ca="1" si="299"/>
        <v>0.538594940203464+1.21505071593174i</v>
      </c>
      <c r="DY197" s="223" t="str">
        <f t="shared" ca="1" si="300"/>
        <v>0.447750918211342-1.2513799851124i</v>
      </c>
      <c r="DZ197" s="223" t="str">
        <f t="shared" ca="1" si="301"/>
        <v>-1.18715953301116+0.597565891830971i</v>
      </c>
      <c r="EA197" s="223" t="str">
        <f t="shared" ca="1" si="302"/>
        <v>1.27184273935094+0.385809277051889i</v>
      </c>
      <c r="EB197" s="223" t="str">
        <f t="shared" ca="1" si="303"/>
        <v>-0.655097254884401-1.15640837879269i</v>
      </c>
      <c r="EC197" s="223" t="str">
        <f t="shared" ca="1" si="304"/>
        <v>-0.322938187551043+1.28924151303015i</v>
      </c>
      <c r="ED197" s="223" t="str">
        <f t="shared" ca="1" si="305"/>
        <v>1.1228713355003-0.711050431271075i</v>
      </c>
      <c r="EE197" s="223" t="str">
        <f t="shared" ca="1" si="306"/>
        <v>-1.30353439098022-0.259289111670417i</v>
      </c>
      <c r="EF197" s="223" t="str">
        <f t="shared" ca="1" si="307"/>
        <v>0.765290624888156+1.08662919680879i</v>
      </c>
      <c r="EG197" s="223" t="str">
        <f t="shared" ca="1" si="308"/>
        <v>0.195015385608733-1.3146869404063i</v>
      </c>
      <c r="EH197" s="223" t="str">
        <f t="shared" ca="1" si="309"/>
        <v>-1.04776927320469+0.817687166358343i</v>
      </c>
      <c r="EI197" s="223" t="str">
        <f t="shared" ca="1" si="310"/>
        <v>1.32267229383998+0.130271850401788i</v>
      </c>
      <c r="EJ197" s="223" t="str">
        <f t="shared" ca="1" si="311"/>
        <v>-0.868113827823839-1.00638518164769i</v>
      </c>
      <c r="EK197" s="223" t="str">
        <f t="shared" ca="1" si="312"/>
        <v>-0.065214478896759+1.32747121386538i</v>
      </c>
      <c r="EL197" s="223" t="str">
        <f t="shared" ca="1" si="313"/>
        <v>0.962576620039124-0.916449127040376i</v>
      </c>
      <c r="EM197" s="223" t="str">
        <f t="shared" ca="1" si="314"/>
        <v>-1.32907213946385+4.55889524319918E-14i</v>
      </c>
      <c r="EN197" s="223"/>
      <c r="EO197" s="223"/>
      <c r="EP197" s="223"/>
    </row>
    <row r="198" spans="1:146" ht="15.75" thickBot="1">
      <c r="A198" s="257">
        <f t="shared" si="181"/>
        <v>1.9140625000000013E-3</v>
      </c>
      <c r="B198" s="256">
        <v>98</v>
      </c>
      <c r="C198" s="230">
        <f t="shared" si="182"/>
        <v>19600</v>
      </c>
      <c r="D198" s="229">
        <f t="shared" si="315"/>
        <v>123150.43202071989</v>
      </c>
      <c r="E198" s="229" t="str">
        <f t="shared" si="316"/>
        <v>123150.43202072i</v>
      </c>
      <c r="F198" s="229" t="str">
        <f t="shared" si="320"/>
        <v>2.62093841908912-0.791090333356449i</v>
      </c>
      <c r="G198" s="229" t="str">
        <f t="shared" si="321"/>
        <v>-0.20330024815185+0.115217707716602i</v>
      </c>
      <c r="H198" s="229" t="str">
        <f t="shared" si="319"/>
        <v>0.606967285033566+0.0783268490362882i</v>
      </c>
      <c r="I198" s="229" t="str">
        <f t="shared" si="317"/>
        <v>-0.365866826577125-0.171779472176721i</v>
      </c>
      <c r="J198" s="255" t="str">
        <f ca="1">IMPRODUCT(1/N_FFT2,DI100)</f>
        <v>0.0049110218924675+7.14903717264832E-07i</v>
      </c>
      <c r="K198" s="254" t="str">
        <f t="shared" ca="1" si="318"/>
        <v>-0.00179665718926466-0.000843874308090732i</v>
      </c>
      <c r="N198" s="246">
        <f t="shared" ca="1" si="185"/>
        <v>3.9961750809396595</v>
      </c>
      <c r="O198" s="223">
        <f t="shared" ca="1" si="186"/>
        <v>1.3291750809396599</v>
      </c>
      <c r="P198" s="223" t="str">
        <f t="shared" ca="1" si="187"/>
        <v>-0.984853772016014-0.892619428164535i</v>
      </c>
      <c r="Q198" s="223" t="str">
        <f t="shared" ca="1" si="188"/>
        <v>0.130281940431017+1.32277473962443i</v>
      </c>
      <c r="R198" s="223" t="str">
        <f t="shared" ca="1" si="189"/>
        <v>0.791788671264425-1.06760343566713i</v>
      </c>
      <c r="S198" s="223" t="str">
        <f t="shared" ca="1" si="190"/>
        <v>-1.30363535446439+0.25930919455633i</v>
      </c>
      <c r="T198" s="223" t="str">
        <f t="shared" ca="1" si="191"/>
        <v>1.14007149462135+0.683332556624358i</v>
      </c>
      <c r="U198" s="223" t="str">
        <f t="shared" ca="1" si="192"/>
        <v>-0.385839159385228-1.27194124820129i</v>
      </c>
      <c r="V198" s="223" t="str">
        <f t="shared" ca="1" si="193"/>
        <v>-0.568295575916358+1.20156004185594i</v>
      </c>
      <c r="W198" s="223" t="str">
        <f t="shared" ca="1" si="194"/>
        <v>1.22799765240418-0.508653282188154i</v>
      </c>
      <c r="X198" s="223" t="str">
        <f t="shared" ca="1" si="195"/>
        <v>-1.25147690904791-0.447785598150316i</v>
      </c>
      <c r="Y198" s="223" t="str">
        <f t="shared" ca="1" si="196"/>
        <v>0.626568795825441+1.1722277679226i</v>
      </c>
      <c r="Z198" s="223" t="str">
        <f t="shared" ca="1" si="197"/>
        <v>0.322963200289705-1.28934136947884i</v>
      </c>
      <c r="AA198" s="223" t="str">
        <f t="shared" ca="1" si="198"/>
        <v>-1.10516868923112+0.738450109441469i</v>
      </c>
      <c r="AB198" s="223" t="str">
        <f t="shared" ca="1" si="199"/>
        <v>1.31478876769605+0.195030490260532i</v>
      </c>
      <c r="AC198" s="223" t="str">
        <f t="shared" ca="1" si="200"/>
        <v>-0.843219744825792-1.02746623191562i</v>
      </c>
      <c r="AD198" s="223" t="str">
        <f t="shared" ca="1" si="201"/>
        <v>-0.0652195299956401+1.32757403134368i</v>
      </c>
      <c r="AE198" s="223" t="str">
        <f t="shared" ca="1" si="202"/>
        <v>0.939868713116582-0.939868713116642i</v>
      </c>
      <c r="AF198" s="223" t="str">
        <f t="shared" ca="1" si="203"/>
        <v>-1.32757403134367+0.0652195299957327i</v>
      </c>
      <c r="AG198" s="223" t="str">
        <f t="shared" ca="1" si="204"/>
        <v>1.02746623191559+0.843219744825829i</v>
      </c>
      <c r="AH198" s="223" t="str">
        <f t="shared" ca="1" si="205"/>
        <v>-0.195030490260494-1.31478876769605i</v>
      </c>
      <c r="AI198" s="223" t="str">
        <f t="shared" ca="1" si="206"/>
        <v>-0.738450109441506+1.1051686892311i</v>
      </c>
      <c r="AJ198" s="223" t="str">
        <f t="shared" ca="1" si="207"/>
        <v>1.28934136947886-0.322963200289657i</v>
      </c>
      <c r="AK198" s="223" t="str">
        <f t="shared" ca="1" si="208"/>
        <v>-1.17222776792265-0.626568795825362i</v>
      </c>
      <c r="AL198" s="223" t="str">
        <f t="shared" ca="1" si="209"/>
        <v>0.447785598150394+1.25147690904788i</v>
      </c>
      <c r="AM198" s="223" t="str">
        <f t="shared" ca="1" si="210"/>
        <v>0.508653282188073-1.22799765240421i</v>
      </c>
      <c r="AN198" s="223" t="str">
        <f t="shared" ca="1" si="211"/>
        <v>-1.20156004185596+0.568295575916314i</v>
      </c>
      <c r="AO198" s="223" t="str">
        <f t="shared" ca="1" si="212"/>
        <v>1.27194124820128+0.385839159385268i</v>
      </c>
      <c r="AP198" s="223" t="str">
        <f t="shared" ca="1" si="213"/>
        <v>-0.683332556624318-1.14007149462138i</v>
      </c>
      <c r="AQ198" s="223" t="str">
        <f t="shared" ca="1" si="214"/>
        <v>-0.259309194556327+1.30363535446439i</v>
      </c>
      <c r="AR198" s="223" t="str">
        <f t="shared" ca="1" si="215"/>
        <v>-0.259309194556327+1.30363535446439i</v>
      </c>
      <c r="AS198" s="223" t="str">
        <f t="shared" ca="1" si="216"/>
        <v>-1.32277473962444-0.130281940430965i</v>
      </c>
      <c r="AT198" s="223" t="str">
        <f t="shared" ca="1" si="217"/>
        <v>0.892619428164492+0.984853772016052i</v>
      </c>
      <c r="AU198" s="223" t="str">
        <f t="shared" ca="1" si="218"/>
        <v>4.88503658219183E-14-1.32917508093966i</v>
      </c>
      <c r="AV198" s="223" t="str">
        <f t="shared" ca="1" si="219"/>
        <v>-0.892619428164564+0.984853772015987i</v>
      </c>
      <c r="AW198" s="223" t="str">
        <f t="shared" ca="1" si="220"/>
        <v>1.32277473962443-0.130281940431018i</v>
      </c>
      <c r="AX198" s="223" t="str">
        <f t="shared" ca="1" si="221"/>
        <v>-1.06760343566714-0.791788671264417i</v>
      </c>
      <c r="AY198" s="223" t="str">
        <f t="shared" ca="1" si="222"/>
        <v>0.25930919455636+1.30363535446438i</v>
      </c>
      <c r="AZ198" s="223" t="str">
        <f t="shared" ca="1" si="223"/>
        <v>0.683332556624289-1.1400714946214i</v>
      </c>
      <c r="BA198" s="223" t="str">
        <f t="shared" ca="1" si="224"/>
        <v>-1.2719412482013+0.385839159385192i</v>
      </c>
      <c r="BB198" s="223" t="str">
        <f t="shared" ca="1" si="225"/>
        <v>1.20156004185592+0.568295575916393i</v>
      </c>
      <c r="BC198" s="223" t="str">
        <f t="shared" ca="1" si="226"/>
        <v>-0.508653282188114-1.22799765240419i</v>
      </c>
      <c r="BD198" s="223" t="str">
        <f t="shared" ca="1" si="227"/>
        <v>-0.447785598150362+1.2514769090479i</v>
      </c>
      <c r="BE198" s="223" t="str">
        <f t="shared" ca="1" si="228"/>
        <v>1.1722277679225-0.626568795825643i</v>
      </c>
      <c r="BF198" s="223" t="str">
        <f t="shared" ca="1" si="229"/>
        <v>-1.2893413694787-0.322963200290275i</v>
      </c>
      <c r="BG198" s="223" t="str">
        <f t="shared" ca="1" si="230"/>
        <v>0.738450109441322+1.10516868923122i</v>
      </c>
      <c r="BH198" s="223" t="str">
        <f t="shared" ca="1" si="231"/>
        <v>0.19503049026032-1.31478876769608i</v>
      </c>
      <c r="BI198" s="223" t="str">
        <f t="shared" ca="1" si="232"/>
        <v>-1.02746623191523+0.843219744826265i</v>
      </c>
      <c r="BJ198" s="223" t="str">
        <f t="shared" ca="1" si="233"/>
        <v>1.32757403134366+0.0652195299959624i</v>
      </c>
      <c r="BK198" s="223" t="str">
        <f t="shared" ca="1" si="234"/>
        <v>-0.939868713116707-0.939868713116517i</v>
      </c>
      <c r="BL198" s="223" t="str">
        <f t="shared" ca="1" si="235"/>
        <v>0.0652195299962122+1.32757403134365i</v>
      </c>
      <c r="BM198" s="223" t="str">
        <f t="shared" ca="1" si="236"/>
        <v>0.843219744826071-1.02746623191539i</v>
      </c>
      <c r="BN198" s="223" t="str">
        <f t="shared" ca="1" si="237"/>
        <v>-1.31478876769604+0.195030490260567i</v>
      </c>
      <c r="BO198" s="223" t="str">
        <f t="shared" ca="1" si="238"/>
        <v>1.10516868923137+0.738450109441098i</v>
      </c>
      <c r="BP198" s="223" t="str">
        <f t="shared" ca="1" si="239"/>
        <v>-0.322963200289234-1.28934136947896i</v>
      </c>
      <c r="BQ198" s="223" t="str">
        <f t="shared" ca="1" si="240"/>
        <v>-0.626568795825406+1.17222776792262i</v>
      </c>
      <c r="BR198" s="223" t="str">
        <f t="shared" ca="1" si="241"/>
        <v>1.25147690904777-0.447785598150722i</v>
      </c>
      <c r="BS198" s="223" t="str">
        <f t="shared" ca="1" si="242"/>
        <v>-1.22799765240399-0.508653282188615i</v>
      </c>
      <c r="BT198" s="223" t="str">
        <f t="shared" ca="1" si="243"/>
        <v>0.568295575916261+1.20156004185598i</v>
      </c>
      <c r="BU198" s="223" t="str">
        <f t="shared" ca="1" si="244"/>
        <v>0.385839159384917-1.27194124820138i</v>
      </c>
      <c r="BV198" s="223" t="str">
        <f t="shared" ca="1" si="245"/>
        <v>-1.14007149462167+0.683332556623838i</v>
      </c>
      <c r="BW198" s="223" t="str">
        <f t="shared" ca="1" si="246"/>
        <v>1.30363535446436+0.259309194556487i</v>
      </c>
      <c r="BX198" s="223" t="str">
        <f t="shared" ca="1" si="247"/>
        <v>-0.791788671264633-1.06760343566698i</v>
      </c>
      <c r="BY198" s="223" t="str">
        <f t="shared" ca="1" si="248"/>
        <v>-0.130281940431671+1.32277473962437i</v>
      </c>
      <c r="BZ198" s="223" t="str">
        <f t="shared" ca="1" si="249"/>
        <v>0.984853772016175-0.892619428164358i</v>
      </c>
      <c r="CA198" s="223" t="str">
        <f t="shared" ca="1" si="250"/>
        <v>-1.32917508093966+1.66741263884368E-13i</v>
      </c>
      <c r="CB198" s="223" t="str">
        <f t="shared" ca="1" si="251"/>
        <v>0.984853772016398+0.892619428164111i</v>
      </c>
      <c r="CC198" s="223" t="str">
        <f t="shared" ca="1" si="252"/>
        <v>-0.130281940430687-1.32277473962446i</v>
      </c>
      <c r="CD198" s="223" t="str">
        <f t="shared" ca="1" si="253"/>
        <v>-0.791788671264334+1.0676034356672i</v>
      </c>
      <c r="CE198" s="223" t="str">
        <f t="shared" ca="1" si="254"/>
        <v>1.30363535446429-0.259309194556851i</v>
      </c>
      <c r="CF198" s="223" t="str">
        <f t="shared" ca="1" si="255"/>
        <v>-1.14007149462118-0.683332556624654i</v>
      </c>
      <c r="CG198" s="223" t="str">
        <f t="shared" ca="1" si="256"/>
        <v>0.385839159385272+1.27194124820127i</v>
      </c>
      <c r="CH198" s="223" t="str">
        <f t="shared" ca="1" si="257"/>
        <v>0.56829557591596-1.20156004185613i</v>
      </c>
      <c r="CI198" s="223" t="str">
        <f t="shared" ca="1" si="258"/>
        <v>-1.22799765240436+0.508653282187702i</v>
      </c>
      <c r="CJ198" s="223" t="str">
        <f t="shared" ca="1" si="259"/>
        <v>1.25147690904788+0.447785598150409i</v>
      </c>
      <c r="CK198" s="223" t="str">
        <f t="shared" ca="1" si="260"/>
        <v>-0.6265687958257-1.17222776792246i</v>
      </c>
      <c r="CL198" s="223" t="str">
        <f t="shared" ca="1" si="261"/>
        <v>-0.322963200290194+1.28934136947872i</v>
      </c>
      <c r="CM198" s="223" t="str">
        <f t="shared" ca="1" si="262"/>
        <v>1.10516868923116-0.738450109441407i</v>
      </c>
      <c r="CN198" s="223" t="str">
        <f t="shared" ca="1" si="263"/>
        <v>-1.31478876769609-0.195030490260219i</v>
      </c>
      <c r="CO198" s="223" t="str">
        <f t="shared" ca="1" si="264"/>
        <v>0.843219744825322+1.027466231916i</v>
      </c>
      <c r="CP198" s="223" t="str">
        <f t="shared" ca="1" si="265"/>
        <v>0.0652195299958602-1.32757403134366i</v>
      </c>
      <c r="CQ198" s="223" t="str">
        <f t="shared" ca="1" si="266"/>
        <v>-0.939868713116458+0.939868713116765i</v>
      </c>
      <c r="CR198" s="223" t="str">
        <f t="shared" ca="1" si="267"/>
        <v>1.32757403134364-0.0652195299962955i</v>
      </c>
      <c r="CS198" s="223" t="str">
        <f t="shared" ca="1" si="268"/>
        <v>-1.02746623191544-0.843219744826007i</v>
      </c>
      <c r="CT198" s="223" t="str">
        <f t="shared" ca="1" si="269"/>
        <v>0.195030490260649+1.31478876769603i</v>
      </c>
      <c r="CU198" s="223" t="str">
        <f t="shared" ca="1" si="270"/>
        <v>0.738450109441013-1.10516868923143i</v>
      </c>
      <c r="CV198" s="223" t="str">
        <f t="shared" ca="1" si="271"/>
        <v>-1.28934136947895+0.322963200289296i</v>
      </c>
      <c r="CW198" s="223" t="str">
        <f t="shared" ca="1" si="272"/>
        <v>1.17222776792267+0.626568795825316i</v>
      </c>
      <c r="CX198" s="223" t="str">
        <f t="shared" ca="1" si="273"/>
        <v>-0.447785598150818-1.25147690904773i</v>
      </c>
      <c r="CY198" s="223" t="str">
        <f t="shared" ca="1" si="274"/>
        <v>-0.508653282188521+1.22799765240403i</v>
      </c>
      <c r="CZ198" s="223" t="str">
        <f t="shared" ca="1" si="275"/>
        <v>1.20156004185594-0.568295575916354i</v>
      </c>
      <c r="DA198" s="223" t="str">
        <f t="shared" ca="1" si="276"/>
        <v>-1.2719412482014-0.385839159384854i</v>
      </c>
      <c r="DB198" s="223" t="str">
        <f t="shared" ca="1" si="277"/>
        <v>0.683332556623894+1.14007149462163i</v>
      </c>
      <c r="DC198" s="223" t="str">
        <f t="shared" ca="1" si="278"/>
        <v>0.259309194556423-1.30363535446437i</v>
      </c>
      <c r="DD198" s="223" t="str">
        <f t="shared" ca="1" si="279"/>
        <v>-1.06760343566694+0.791788671264685i</v>
      </c>
      <c r="DE198" s="223" t="str">
        <f t="shared" ca="1" si="280"/>
        <v>1.32277473962437+0.130281940431607i</v>
      </c>
      <c r="DF198" s="223" t="str">
        <f t="shared" ca="1" si="281"/>
        <v>-0.892619428164433-0.984853772016105i</v>
      </c>
      <c r="DG198" s="223" t="str">
        <f t="shared" ca="1" si="282"/>
        <v>2.69000609792853E-13+1.32917508093966i</v>
      </c>
      <c r="DH198" s="223" t="str">
        <f t="shared" ca="1" si="283"/>
        <v>0.892619428165014-0.984853772015579i</v>
      </c>
      <c r="DI198" s="223" t="str">
        <f t="shared" ca="1" si="284"/>
        <v>-1.32277473962445+0.130281940430789i</v>
      </c>
      <c r="DJ198" s="223" t="str">
        <f t="shared" ca="1" si="285"/>
        <v>1.06760343566724+0.791788671264283i</v>
      </c>
      <c r="DK198" s="223" t="str">
        <f t="shared" ca="1" si="286"/>
        <v>-0.259309194556913-1.30363535446427i</v>
      </c>
      <c r="DL198" s="223" t="str">
        <f t="shared" ca="1" si="287"/>
        <v>-0.683332556624598+1.14007149462121i</v>
      </c>
      <c r="DM198" s="223" t="str">
        <f t="shared" ca="1" si="288"/>
        <v>1.27194124820126-0.385839159385333i</v>
      </c>
      <c r="DN198" s="223" t="str">
        <f t="shared" ca="1" si="289"/>
        <v>-1.20156004185617-0.568295575915867i</v>
      </c>
      <c r="DO198" s="223" t="str">
        <f t="shared" ca="1" si="290"/>
        <v>0.508653282187796+1.22799765240432i</v>
      </c>
      <c r="DP198" s="223" t="str">
        <f t="shared" ca="1" si="291"/>
        <v>0.447785598150312-1.25147690904791i</v>
      </c>
      <c r="DQ198" s="223" t="str">
        <f t="shared" ca="1" si="292"/>
        <v>-1.17222776792242+0.62656879582579i</v>
      </c>
      <c r="DR198" s="223" t="str">
        <f t="shared" ca="1" si="293"/>
        <v>1.28934136947874+0.322963200290131i</v>
      </c>
      <c r="DS198" s="223" t="str">
        <f t="shared" ca="1" si="294"/>
        <v>-0.738450109441461-1.10516868923113i</v>
      </c>
      <c r="DT198" s="223" t="str">
        <f t="shared" ca="1" si="295"/>
        <v>-0.195030490260118+1.31478876769611i</v>
      </c>
      <c r="DU198" s="223" t="str">
        <f t="shared" ca="1" si="296"/>
        <v>1.02746623191594-0.843219744825401i</v>
      </c>
      <c r="DV198" s="223" t="str">
        <f t="shared" ca="1" si="297"/>
        <v>-1.32757403134367-0.0652195299957959i</v>
      </c>
      <c r="DW198" s="223" t="str">
        <f t="shared" ca="1" si="298"/>
        <v>0.939868713116838+0.939868713116385i</v>
      </c>
      <c r="DX198" s="223" t="str">
        <f t="shared" ca="1" si="299"/>
        <v>-0.0652195299950769-1.3275740313437i</v>
      </c>
      <c r="DY198" s="223" t="str">
        <f t="shared" ca="1" si="300"/>
        <v>-0.843219744825957+1.02746623191548i</v>
      </c>
      <c r="DZ198" s="223" t="str">
        <f t="shared" ca="1" si="301"/>
        <v>1.31478876769601-0.19503049026075i</v>
      </c>
      <c r="EA198" s="223" t="str">
        <f t="shared" ca="1" si="302"/>
        <v>-1.10516868923148-0.738450109440928i</v>
      </c>
      <c r="EB198" s="223" t="str">
        <f t="shared" ca="1" si="303"/>
        <v>0.322963200289432+1.28934136947891i</v>
      </c>
      <c r="EC198" s="223" t="str">
        <f t="shared" ca="1" si="304"/>
        <v>0.626568795825258-1.1722277679227i</v>
      </c>
      <c r="ED198" s="223" t="str">
        <f t="shared" ca="1" si="305"/>
        <v>-1.2514769090477+0.447785598150915i</v>
      </c>
      <c r="EE198" s="223" t="str">
        <f t="shared" ca="1" si="306"/>
        <v>1.22799765240406+0.508653282188426i</v>
      </c>
      <c r="EF198" s="223" t="str">
        <f t="shared" ca="1" si="307"/>
        <v>-0.568295575916412-1.20156004185591i</v>
      </c>
      <c r="EG198" s="223" t="str">
        <f t="shared" ca="1" si="308"/>
        <v>-0.385839159384757+1.27194124820143i</v>
      </c>
      <c r="EH198" s="223" t="str">
        <f t="shared" ca="1" si="309"/>
        <v>1.14007149462158-0.683332556623982i</v>
      </c>
      <c r="EI198" s="223" t="str">
        <f t="shared" ca="1" si="310"/>
        <v>-1.30363535446438-0.259309194556359i</v>
      </c>
      <c r="EJ198" s="223" t="str">
        <f t="shared" ca="1" si="311"/>
        <v>0.791788671264768+1.06760343566688i</v>
      </c>
      <c r="EK198" s="223" t="str">
        <f t="shared" ca="1" si="312"/>
        <v>0.130281940431505-1.32277473962438i</v>
      </c>
      <c r="EL198" s="223" t="str">
        <f t="shared" ca="1" si="313"/>
        <v>-0.984853772016038+0.892619428164509i</v>
      </c>
      <c r="EM198" s="223" t="str">
        <f t="shared" ca="1" si="314"/>
        <v>1.32917508093966-3.33482527768738E-13i</v>
      </c>
      <c r="EN198" s="223"/>
      <c r="EO198" s="223"/>
      <c r="EP198" s="223"/>
    </row>
    <row r="199" spans="1:146" ht="15.75" thickBot="1">
      <c r="A199" s="257">
        <f t="shared" si="181"/>
        <v>1.9335937500000013E-3</v>
      </c>
      <c r="B199" s="256">
        <v>99</v>
      </c>
      <c r="C199" s="230">
        <f t="shared" si="182"/>
        <v>19800</v>
      </c>
      <c r="D199" s="229">
        <f t="shared" si="315"/>
        <v>124407.06908215581</v>
      </c>
      <c r="E199" s="229" t="str">
        <f t="shared" si="316"/>
        <v>124407.069082156i</v>
      </c>
      <c r="F199" s="229" t="str">
        <f t="shared" si="320"/>
        <v>2.6167257981539-0.797380732338201i</v>
      </c>
      <c r="G199" s="229" t="str">
        <f t="shared" si="321"/>
        <v>-0.202465284440886+0.116065059980093i</v>
      </c>
      <c r="H199" s="229" t="str">
        <f t="shared" si="319"/>
        <v>0.607427385573468+0.0791003958428363i</v>
      </c>
      <c r="I199" s="229" t="str">
        <f t="shared" si="317"/>
        <v>-0.366438316313657-0.17363045582461i</v>
      </c>
      <c r="J199" s="255" t="str">
        <f ca="1">IMPRODUCT(1/N_FFT2,DJ100)</f>
        <v>0.00836427517982777+0.000142217645200591i</v>
      </c>
      <c r="K199" s="254" t="str">
        <f t="shared" ca="1" si="318"/>
        <v>-0.00304029759951772-0.00150440690657337i</v>
      </c>
      <c r="N199" s="246">
        <f t="shared" ca="1" si="185"/>
        <v>3.996270907659472</v>
      </c>
      <c r="O199" s="223">
        <f t="shared" ca="1" si="186"/>
        <v>1.329270907659472</v>
      </c>
      <c r="P199" s="223" t="str">
        <f t="shared" ca="1" si="187"/>
        <v>-1.00653569068346-0.868243657811681i</v>
      </c>
      <c r="Q199" s="223" t="str">
        <f t="shared" ca="1" si="188"/>
        <v>0.195044550960581+1.31488355723631i</v>
      </c>
      <c r="R199" s="223" t="str">
        <f t="shared" ca="1" si="189"/>
        <v>0.711156771782976-1.12303926551882i</v>
      </c>
      <c r="S199" s="223" t="str">
        <f t="shared" ca="1" si="190"/>
        <v>-1.27203294865471+0.385866976413672i</v>
      </c>
      <c r="T199" s="223" t="str">
        <f t="shared" ca="1" si="191"/>
        <v>1.21523243175519+0.538675489288504i</v>
      </c>
      <c r="U199" s="223" t="str">
        <f t="shared" ca="1" si="192"/>
        <v>-0.56833654711846-1.20164666818466i</v>
      </c>
      <c r="V199" s="223" t="str">
        <f t="shared" ca="1" si="193"/>
        <v>-0.354533509213004+1.28111948576038i</v>
      </c>
      <c r="W199" s="223" t="str">
        <f t="shared" ca="1" si="194"/>
        <v>1.10524836623671-0.7385033479145i</v>
      </c>
      <c r="X199" s="223" t="str">
        <f t="shared" ca="1" si="195"/>
        <v>-1.31927417178948-0.162716949329275i</v>
      </c>
      <c r="Y199" s="223" t="str">
        <f t="shared" ca="1" si="196"/>
        <v>0.892683781456384+0.984924774931855i</v>
      </c>
      <c r="Z199" s="223" t="str">
        <f t="shared" ca="1" si="197"/>
        <v>-0.0326219411137109-1.32887055611441i</v>
      </c>
      <c r="AA199" s="223" t="str">
        <f t="shared" ca="1" si="198"/>
        <v>-0.84328053665325+1.02754030697177i</v>
      </c>
      <c r="AB199" s="223" t="str">
        <f t="shared" ca="1" si="199"/>
        <v>1.30970090599494-0.22725466504755i</v>
      </c>
      <c r="AC199" s="223" t="str">
        <f t="shared" ca="1" si="200"/>
        <v>-1.14015368794057-0.683381821403922i</v>
      </c>
      <c r="AD199" s="223" t="str">
        <f t="shared" ca="1" si="201"/>
        <v>0.416968011776195+1.26218018646517i</v>
      </c>
      <c r="AE199" s="223" t="str">
        <f t="shared" ca="1" si="202"/>
        <v>0.508689953486175-1.22808618474929i</v>
      </c>
      <c r="AF199" s="223" t="str">
        <f t="shared" ca="1" si="203"/>
        <v>-1.18733707759369+0.597655260263903i</v>
      </c>
      <c r="AG199" s="223" t="str">
        <f t="shared" ca="1" si="204"/>
        <v>1.28943432439197+0.322986484283282i</v>
      </c>
      <c r="AH199" s="223" t="str">
        <f t="shared" ca="1" si="205"/>
        <v>-0.765405077243806-1.08679170666657i</v>
      </c>
      <c r="AI199" s="223" t="str">
        <f t="shared" ca="1" si="206"/>
        <v>-0.130291333092079+1.32287010491239i</v>
      </c>
      <c r="AJ199" s="223" t="str">
        <f t="shared" ca="1" si="207"/>
        <v>0.962720577324595-0.916586185770674i</v>
      </c>
      <c r="AK199" s="223" t="str">
        <f t="shared" ca="1" si="208"/>
        <v>-1.32766974263601+0.0652242319899079i</v>
      </c>
      <c r="AL199" s="223" t="str">
        <f t="shared" ca="1" si="209"/>
        <v>1.04792597140134+0.81780945483187i</v>
      </c>
      <c r="AM199" s="223" t="str">
        <f t="shared" ca="1" si="210"/>
        <v>-0.259327889421909-1.30372933990066i</v>
      </c>
      <c r="AN199" s="223" t="str">
        <f t="shared" ca="1" si="211"/>
        <v>-0.655195227368991+1.15658132441378i</v>
      </c>
      <c r="AO199" s="223" t="str">
        <f t="shared" ca="1" si="212"/>
        <v>1.2515671341272-0.447817881200012i</v>
      </c>
      <c r="AP199" s="223" t="str">
        <f t="shared" ca="1" si="213"/>
        <v>-1.2402001845468-0.478398001877014i</v>
      </c>
      <c r="AQ199" s="223" t="str">
        <f t="shared" ca="1" si="214"/>
        <v>0.626613968228462+1.1723122795445i</v>
      </c>
      <c r="AR199" s="223" t="str">
        <f t="shared" ca="1" si="215"/>
        <v>0.626613968228462+1.1723122795445i</v>
      </c>
      <c r="AS199" s="223" t="str">
        <f t="shared" ca="1" si="216"/>
        <v>-1.06768040441018+0.791845755174807i</v>
      </c>
      <c r="AT199" s="223" t="str">
        <f t="shared" ca="1" si="217"/>
        <v>1.32566919054941+0.0977872342277359i</v>
      </c>
      <c r="AU199" s="223" t="str">
        <f t="shared" ca="1" si="218"/>
        <v>-0.939936472840026-0.939936472839993i</v>
      </c>
      <c r="AV199" s="223" t="str">
        <f t="shared" ca="1" si="219"/>
        <v>0.0977872342276501+1.32566919054942i</v>
      </c>
      <c r="AW199" s="223" t="str">
        <f t="shared" ca="1" si="220"/>
        <v>0.79184575517477-1.0676804044102i</v>
      </c>
      <c r="AX199" s="223" t="str">
        <f t="shared" ca="1" si="221"/>
        <v>-1.29697245600161+0.291244904372567i</v>
      </c>
      <c r="AY199" s="223" t="str">
        <f t="shared" ca="1" si="222"/>
        <v>1.17231227954452+0.626613968228422i</v>
      </c>
      <c r="AZ199" s="223" t="str">
        <f t="shared" ca="1" si="223"/>
        <v>-0.478398001877057-1.24020018454678i</v>
      </c>
      <c r="BA199" s="223" t="str">
        <f t="shared" ca="1" si="224"/>
        <v>-0.447817881199959+1.25156713412722i</v>
      </c>
      <c r="BB199" s="223" t="str">
        <f t="shared" ca="1" si="225"/>
        <v>1.15658132441376-0.655195227369031i</v>
      </c>
      <c r="BC199" s="223" t="str">
        <f t="shared" ca="1" si="226"/>
        <v>-1.30372933990064-0.259327889421994i</v>
      </c>
      <c r="BD199" s="223" t="str">
        <f t="shared" ca="1" si="227"/>
        <v>0.817809454831905+1.04792597140131i</v>
      </c>
      <c r="BE199" s="223" t="str">
        <f t="shared" ca="1" si="228"/>
        <v>0.0652242319898712-1.32766974263601i</v>
      </c>
      <c r="BF199" s="223" t="str">
        <f t="shared" ca="1" si="229"/>
        <v>-0.916586185770456+0.962720577324804i</v>
      </c>
      <c r="BG199" s="223" t="str">
        <f t="shared" ca="1" si="230"/>
        <v>1.32287010491235-0.13029133309253i</v>
      </c>
      <c r="BH199" s="223" t="str">
        <f t="shared" ca="1" si="231"/>
        <v>-1.08679170666698-0.765405077243219i</v>
      </c>
      <c r="BI199" s="223" t="str">
        <f t="shared" ca="1" si="232"/>
        <v>0.322986484282814+1.28943432439208i</v>
      </c>
      <c r="BJ199" s="223" t="str">
        <f t="shared" ca="1" si="233"/>
        <v>0.597655260264217-1.18733707759353i</v>
      </c>
      <c r="BK199" s="223" t="str">
        <f t="shared" ca="1" si="234"/>
        <v>-1.22808618474932+0.508689953486095i</v>
      </c>
      <c r="BL199" s="223" t="str">
        <f t="shared" ca="1" si="235"/>
        <v>1.26218018646518+0.416968011776152i</v>
      </c>
      <c r="BM199" s="223" t="str">
        <f t="shared" ca="1" si="236"/>
        <v>-0.683381821404189-1.14015368794042i</v>
      </c>
      <c r="BN199" s="223" t="str">
        <f t="shared" ca="1" si="237"/>
        <v>-0.227254665047122+1.30970090599501i</v>
      </c>
      <c r="BO199" s="223" t="str">
        <f t="shared" ca="1" si="238"/>
        <v>1.02754030697132-0.843280536653804i</v>
      </c>
      <c r="BP199" s="223" t="str">
        <f t="shared" ca="1" si="239"/>
        <v>-1.32887055611439-0.0326219411141888i</v>
      </c>
      <c r="BQ199" s="223" t="str">
        <f t="shared" ca="1" si="240"/>
        <v>0.984924774931699+0.892683781456557i</v>
      </c>
      <c r="BR199" s="223" t="str">
        <f t="shared" ca="1" si="241"/>
        <v>-0.16271694932919-1.31927417178949i</v>
      </c>
      <c r="BS199" s="223" t="str">
        <f t="shared" ca="1" si="242"/>
        <v>-0.738503347914447+1.10524836623674i</v>
      </c>
      <c r="BT199" s="223" t="str">
        <f t="shared" ca="1" si="243"/>
        <v>1.2811194857603-0.354533509213303i</v>
      </c>
      <c r="BU199" s="223" t="str">
        <f t="shared" ca="1" si="244"/>
        <v>-1.20164666818486-0.568336547118047i</v>
      </c>
      <c r="BV199" s="223" t="str">
        <f t="shared" ca="1" si="245"/>
        <v>0.538675489287936+1.21523243175544i</v>
      </c>
      <c r="BW199" s="223" t="str">
        <f t="shared" ca="1" si="246"/>
        <v>0.3858669764141-1.27203294865458i</v>
      </c>
      <c r="BX199" s="223" t="str">
        <f t="shared" ca="1" si="247"/>
        <v>-1.12303926551897+0.711156771782747i</v>
      </c>
      <c r="BY199" s="223" t="str">
        <f t="shared" ca="1" si="248"/>
        <v>1.3148835572363+0.195044550960649i</v>
      </c>
      <c r="BZ199" s="223" t="str">
        <f t="shared" ca="1" si="249"/>
        <v>-0.868243657811763-1.00653569068339i</v>
      </c>
      <c r="CA199" s="223" t="str">
        <f t="shared" ca="1" si="250"/>
        <v>3.10708684928516E-13+1.32927090765947i</v>
      </c>
      <c r="CB199" s="223" t="str">
        <f t="shared" ca="1" si="251"/>
        <v>0.868243657811293-1.00653569068379i</v>
      </c>
      <c r="CC199" s="223" t="str">
        <f t="shared" ca="1" si="252"/>
        <v>-1.31488355723641+0.195044550959955i</v>
      </c>
      <c r="CD199" s="223" t="str">
        <f t="shared" ca="1" si="253"/>
        <v>1.12303926551859+0.71115677178334i</v>
      </c>
      <c r="CE199" s="223" t="str">
        <f t="shared" ca="1" si="254"/>
        <v>-0.38586697641343-1.27203294865479i</v>
      </c>
      <c r="CF199" s="223" t="str">
        <f t="shared" ca="1" si="255"/>
        <v>-0.538675489288577+1.21523243175516i</v>
      </c>
      <c r="CG199" s="223" t="str">
        <f t="shared" ca="1" si="256"/>
        <v>1.20164666818459-0.568336547118609i</v>
      </c>
      <c r="CH199" s="223" t="str">
        <f t="shared" ca="1" si="257"/>
        <v>-1.28111948576047-0.354533509212705i</v>
      </c>
      <c r="CI199" s="223" t="str">
        <f t="shared" ca="1" si="258"/>
        <v>0.738503347914995+1.10524836623638i</v>
      </c>
      <c r="CJ199" s="223" t="str">
        <f t="shared" ca="1" si="259"/>
        <v>0.162716949329885-1.3192741717894i</v>
      </c>
      <c r="CK199" s="223" t="str">
        <f t="shared" ca="1" si="260"/>
        <v>-0.98492477493217+0.892683781456038i</v>
      </c>
      <c r="CL199" s="223" t="str">
        <f t="shared" ca="1" si="261"/>
        <v>1.32887055611441-0.0326219411134881i</v>
      </c>
      <c r="CM199" s="223" t="str">
        <f t="shared" ca="1" si="262"/>
        <v>-1.02754030697172-0.84328053665331i</v>
      </c>
      <c r="CN199" s="223" t="str">
        <f t="shared" ca="1" si="263"/>
        <v>0.227254665047716+1.30970090599491i</v>
      </c>
      <c r="CO199" s="223" t="str">
        <f t="shared" ca="1" si="264"/>
        <v>0.683381821403656-1.14015368794073i</v>
      </c>
      <c r="CP199" s="223" t="str">
        <f t="shared" ca="1" si="265"/>
        <v>-1.26218018646499+0.416968011776723i</v>
      </c>
      <c r="CQ199" s="223" t="str">
        <f t="shared" ca="1" si="266"/>
        <v>1.22808618474906+0.508689953486742i</v>
      </c>
      <c r="CR199" s="223" t="str">
        <f t="shared" ca="1" si="267"/>
        <v>-0.597655260263573-1.18733707759386i</v>
      </c>
      <c r="CS199" s="223" t="str">
        <f t="shared" ca="1" si="268"/>
        <v>-0.322986484283493+1.28943432439191i</v>
      </c>
      <c r="CT199" s="223" t="str">
        <f t="shared" ca="1" si="269"/>
        <v>1.08679170666662-0.765405077243743i</v>
      </c>
      <c r="CU199" s="223" t="str">
        <f t="shared" ca="1" si="270"/>
        <v>-1.32287010491241-0.130291333091911i</v>
      </c>
      <c r="CV199" s="223" t="str">
        <f t="shared" ca="1" si="271"/>
        <v>0.916586185770907+0.962720577324374i</v>
      </c>
      <c r="CW199" s="223" t="str">
        <f t="shared" ca="1" si="272"/>
        <v>-0.0652242319904729-1.32766974263598i</v>
      </c>
      <c r="CX199" s="223" t="str">
        <f t="shared" ca="1" si="273"/>
        <v>-0.817809454832353+1.04792597140096i</v>
      </c>
      <c r="CY199" s="223" t="str">
        <f t="shared" ca="1" si="274"/>
        <v>1.30372933990073-0.259327889421548i</v>
      </c>
      <c r="CZ199" s="223" t="str">
        <f t="shared" ca="1" si="275"/>
        <v>-1.15658132441367-0.655195227369181i</v>
      </c>
      <c r="DA199" s="223" t="str">
        <f t="shared" ca="1" si="276"/>
        <v>0.44781788119994+1.25156713412722i</v>
      </c>
      <c r="DB199" s="223" t="str">
        <f t="shared" ca="1" si="277"/>
        <v>0.478398001876848-1.24020018454686i</v>
      </c>
      <c r="DC199" s="223" t="str">
        <f t="shared" ca="1" si="278"/>
        <v>-1.17231227954435+0.626613968228736i</v>
      </c>
      <c r="DD199" s="223" t="str">
        <f t="shared" ca="1" si="279"/>
        <v>1.29697245600171+0.291244904372108i</v>
      </c>
      <c r="DE199" s="223" t="str">
        <f t="shared" ca="1" si="280"/>
        <v>-0.791845755174314-1.06768040441054i</v>
      </c>
      <c r="DF199" s="223" t="str">
        <f t="shared" ca="1" si="281"/>
        <v>-0.0977872342281041+1.32566919054938i</v>
      </c>
      <c r="DG199" s="223" t="str">
        <f t="shared" ca="1" si="282"/>
        <v>0.939936472840147-0.939936472839872i</v>
      </c>
      <c r="DH199" s="223" t="str">
        <f t="shared" ca="1" si="283"/>
        <v>-1.32566919054941+0.0977872342277151i</v>
      </c>
      <c r="DI199" s="223" t="str">
        <f t="shared" ca="1" si="284"/>
        <v>1.06768040441031+0.791845755174626i</v>
      </c>
      <c r="DJ199" s="223" t="str">
        <f t="shared" ca="1" si="285"/>
        <v>-0.291244904373017-1.29697245600151i</v>
      </c>
      <c r="DK199" s="223" t="str">
        <f t="shared" ca="1" si="286"/>
        <v>-0.626613968227914+1.17231227954479i</v>
      </c>
      <c r="DL199" s="223" t="str">
        <f t="shared" ca="1" si="287"/>
        <v>1.24020018454701-0.478398001876484i</v>
      </c>
      <c r="DM199" s="223" t="str">
        <f t="shared" ca="1" si="288"/>
        <v>-1.25156713412709-0.447817881200307i</v>
      </c>
      <c r="DN199" s="223" t="str">
        <f t="shared" ca="1" si="289"/>
        <v>0.655195227368842+1.15658132441386i</v>
      </c>
      <c r="DO199" s="223" t="str">
        <f t="shared" ca="1" si="290"/>
        <v>0.259327889421968-1.30372933990065i</v>
      </c>
      <c r="DP199" s="223" t="str">
        <f t="shared" ca="1" si="291"/>
        <v>-1.0479259714012+0.817809454832046i</v>
      </c>
      <c r="DQ199" s="223" t="str">
        <f t="shared" ca="1" si="292"/>
        <v>1.32766974263602+0.0652242319895797i</v>
      </c>
      <c r="DR199" s="223" t="str">
        <f t="shared" ca="1" si="293"/>
        <v>-0.962720577325043-0.916586185770204i</v>
      </c>
      <c r="DS199" s="223" t="str">
        <f t="shared" ca="1" si="294"/>
        <v>0.130291333091485+1.32287010491245i</v>
      </c>
      <c r="DT199" s="223" t="str">
        <f t="shared" ca="1" si="295"/>
        <v>0.76540507724403-1.08679170666641i</v>
      </c>
      <c r="DU199" s="223" t="str">
        <f t="shared" ca="1" si="296"/>
        <v>-1.28943432439201+0.322986484283114i</v>
      </c>
      <c r="DV199" s="223" t="str">
        <f t="shared" ca="1" si="297"/>
        <v>1.18733707759366+0.597655260263956i</v>
      </c>
      <c r="DW199" s="223" t="str">
        <f t="shared" ca="1" si="298"/>
        <v>-0.508689953486417-1.22808618474919i</v>
      </c>
      <c r="DX199" s="223" t="str">
        <f t="shared" ca="1" si="299"/>
        <v>-0.416968011775838+1.26218018646529i</v>
      </c>
      <c r="DY199" s="223" t="str">
        <f t="shared" ca="1" si="300"/>
        <v>1.14015368794026-0.683381821404455i</v>
      </c>
      <c r="DZ199" s="223" t="str">
        <f t="shared" ca="1" si="301"/>
        <v>-1.30970090599484-0.2272546650481i</v>
      </c>
      <c r="EA199" s="223" t="str">
        <f t="shared" ca="1" si="302"/>
        <v>0.843280536653008+1.02754030697197i</v>
      </c>
      <c r="EB199" s="223" t="str">
        <f t="shared" ca="1" si="303"/>
        <v>0.0326219411139159-1.3288705561144i</v>
      </c>
      <c r="EC199" s="223" t="str">
        <f t="shared" ca="1" si="304"/>
        <v>-0.892683781456298+0.984924774931933i</v>
      </c>
      <c r="ED199" s="223" t="str">
        <f t="shared" ca="1" si="305"/>
        <v>1.31927417178945-0.162716949329498i</v>
      </c>
      <c r="EE199" s="223" t="str">
        <f t="shared" ca="1" si="306"/>
        <v>-1.1052483662369-0.73850334791422i</v>
      </c>
      <c r="EF199" s="223" t="str">
        <f t="shared" ca="1" si="307"/>
        <v>0.354533509213639+1.28111948576021i</v>
      </c>
      <c r="EG199" s="223" t="str">
        <f t="shared" ca="1" si="308"/>
        <v>0.568336547118996-1.20164666818441i</v>
      </c>
      <c r="EH199" s="223" t="str">
        <f t="shared" ca="1" si="309"/>
        <v>-1.2152324317553+0.538675489288254i</v>
      </c>
      <c r="EI199" s="223" t="str">
        <f t="shared" ca="1" si="310"/>
        <v>1.27203294865467+0.385866976413803i</v>
      </c>
      <c r="EJ199" s="223" t="str">
        <f t="shared" ca="1" si="311"/>
        <v>-0.711156771783011-1.1230392655188i</v>
      </c>
      <c r="EK199" s="223" t="str">
        <f t="shared" ca="1" si="312"/>
        <v>-0.195044550960379+1.31488355723634i</v>
      </c>
      <c r="EL199" s="223" t="str">
        <f t="shared" ca="1" si="313"/>
        <v>1.00653569068316-0.868243657812027i</v>
      </c>
      <c r="EM199" s="223" t="str">
        <f t="shared" ca="1" si="314"/>
        <v>-1.32927090765947+6.21417369857031E-13i</v>
      </c>
      <c r="EN199" s="223"/>
      <c r="EO199" s="223"/>
      <c r="EP199" s="223"/>
    </row>
    <row r="200" spans="1:146" ht="15.75" thickBot="1">
      <c r="A200" s="257">
        <f t="shared" si="181"/>
        <v>1.9531250000000013E-3</v>
      </c>
      <c r="B200" s="256">
        <v>100</v>
      </c>
      <c r="C200" s="230">
        <f t="shared" si="182"/>
        <v>20000</v>
      </c>
      <c r="D200" s="229">
        <f t="shared" si="315"/>
        <v>125663.70614359173</v>
      </c>
      <c r="E200" s="229" t="str">
        <f t="shared" si="316"/>
        <v>125663.706143592i</v>
      </c>
      <c r="F200" s="229" t="str">
        <f t="shared" si="320"/>
        <v>2.61248429362187-0.803642837024882i</v>
      </c>
      <c r="G200" s="229" t="str">
        <f t="shared" si="321"/>
        <v>-0.201625575714032+0.116904734842478i</v>
      </c>
      <c r="H200" s="229" t="str">
        <f t="shared" si="319"/>
        <v>0.607890694384201+0.0798691563008729i</v>
      </c>
      <c r="I200" s="229" t="str">
        <f t="shared" si="317"/>
        <v>-0.367018444474022-0.175482818720259i</v>
      </c>
      <c r="J200" s="255" t="str">
        <f ca="1">IMPRODUCT(1/N_FFT2,DK100)</f>
        <v>0.00547996126972457-6.67244013269863E-07i</v>
      </c>
      <c r="K200" s="254" t="str">
        <f t="shared" ca="1" si="318"/>
        <v>-0.00201136395085242-0.000961394159229282i</v>
      </c>
      <c r="N200" s="246">
        <f t="shared" ca="1" si="185"/>
        <v>3.9963601801982773</v>
      </c>
      <c r="O200" s="223">
        <f t="shared" ca="1" si="186"/>
        <v>1.3293601801982775</v>
      </c>
      <c r="P200" s="223" t="str">
        <f t="shared" ca="1" si="187"/>
        <v>-1.02760931557744-0.843337170552356i</v>
      </c>
      <c r="Q200" s="223" t="str">
        <f t="shared" ca="1" si="188"/>
        <v>0.259345305630299+1.30381689709266i</v>
      </c>
      <c r="R200" s="223" t="str">
        <f t="shared" ca="1" si="189"/>
        <v>0.626656051011886-1.17239101089482i</v>
      </c>
      <c r="S200" s="223" t="str">
        <f t="shared" ca="1" si="190"/>
        <v>-1.22816866182071+0.508724116607747i</v>
      </c>
      <c r="T200" s="223" t="str">
        <f t="shared" ca="1" si="191"/>
        <v>1.27211837714796+0.385892890863829i</v>
      </c>
      <c r="U200" s="223" t="str">
        <f t="shared" ca="1" si="192"/>
        <v>-0.738552945079785-1.10532259363987i</v>
      </c>
      <c r="V200" s="223" t="str">
        <f t="shared" ca="1" si="193"/>
        <v>-0.130300083330999+1.32295894757953i</v>
      </c>
      <c r="W200" s="223" t="str">
        <f t="shared" ca="1" si="194"/>
        <v>0.939999598057579-0.939999598057567i</v>
      </c>
      <c r="X200" s="223" t="str">
        <f t="shared" ca="1" si="195"/>
        <v>-1.32295894757953+0.130300083330981i</v>
      </c>
      <c r="Y200" s="223" t="str">
        <f t="shared" ca="1" si="196"/>
        <v>1.10532259363993+0.738552945079693i</v>
      </c>
      <c r="Z200" s="223" t="str">
        <f t="shared" ca="1" si="197"/>
        <v>-0.385892890863809-1.27211837714796i</v>
      </c>
      <c r="AA200" s="223" t="str">
        <f t="shared" ca="1" si="198"/>
        <v>-0.508724116607766+1.2281686618207i</v>
      </c>
      <c r="AB200" s="223" t="str">
        <f t="shared" ca="1" si="199"/>
        <v>1.17239101089485-0.626656051011844i</v>
      </c>
      <c r="AC200" s="223" t="str">
        <f t="shared" ca="1" si="200"/>
        <v>-1.30381689709267-0.259345305630251i</v>
      </c>
      <c r="AD200" s="223" t="str">
        <f t="shared" ca="1" si="201"/>
        <v>0.843337170552374+1.02760931557743i</v>
      </c>
      <c r="AE200" s="223" t="str">
        <f t="shared" ca="1" si="202"/>
        <v>1.85657558003346E-14-1.32936018019828i</v>
      </c>
      <c r="AF200" s="223" t="str">
        <f t="shared" ca="1" si="203"/>
        <v>-0.843337170552403+1.02760931557741i</v>
      </c>
      <c r="AG200" s="223" t="str">
        <f t="shared" ca="1" si="204"/>
        <v>1.30381689709265-0.259345305630344i</v>
      </c>
      <c r="AH200" s="223" t="str">
        <f t="shared" ca="1" si="205"/>
        <v>-1.17239101089483-0.626656051011881i</v>
      </c>
      <c r="AI200" s="223" t="str">
        <f t="shared" ca="1" si="206"/>
        <v>0.508724116607727+1.22816866182071i</v>
      </c>
      <c r="AJ200" s="223" t="str">
        <f t="shared" ca="1" si="207"/>
        <v>0.385892890863849-1.27211837714795i</v>
      </c>
      <c r="AK200" s="223" t="str">
        <f t="shared" ca="1" si="208"/>
        <v>-1.10532259363988+0.738552945079768i</v>
      </c>
      <c r="AL200" s="223" t="str">
        <f t="shared" ca="1" si="209"/>
        <v>1.32295894757953+0.130300083331022i</v>
      </c>
      <c r="AM200" s="223" t="str">
        <f t="shared" ca="1" si="210"/>
        <v>-0.93999959805755-0.939999598057596i</v>
      </c>
      <c r="AN200" s="223" t="str">
        <f t="shared" ca="1" si="211"/>
        <v>0.130300083330958+1.32295894757953i</v>
      </c>
      <c r="AO200" s="223" t="str">
        <f t="shared" ca="1" si="212"/>
        <v>0.738552945079712-1.10532259363992i</v>
      </c>
      <c r="AP200" s="223" t="str">
        <f t="shared" ca="1" si="213"/>
        <v>-1.27211837714797+0.385892890863796i</v>
      </c>
      <c r="AQ200" s="223" t="str">
        <f t="shared" ca="1" si="214"/>
        <v>1.22816866182069+0.508724116607779i</v>
      </c>
      <c r="AR200" s="223" t="str">
        <f t="shared" ca="1" si="215"/>
        <v>1.22816866182069+0.508724116607779i</v>
      </c>
      <c r="AS200" s="223" t="str">
        <f t="shared" ca="1" si="216"/>
        <v>-0.259345305630268+1.30381689709266i</v>
      </c>
      <c r="AT200" s="223" t="str">
        <f t="shared" ca="1" si="217"/>
        <v>1.02760931557744-0.843337170552359i</v>
      </c>
      <c r="AU200" s="223" t="str">
        <f t="shared" ca="1" si="218"/>
        <v>-1.32936018019828-3.71315116006693E-14i</v>
      </c>
      <c r="AV200" s="223" t="str">
        <f t="shared" ca="1" si="219"/>
        <v>1.02760931557748+0.843337170552314i</v>
      </c>
      <c r="AW200" s="223" t="str">
        <f t="shared" ca="1" si="220"/>
        <v>-0.259345305630325-1.30381689709265i</v>
      </c>
      <c r="AX200" s="223" t="str">
        <f t="shared" ca="1" si="221"/>
        <v>-0.626656051011897+1.17239101089482i</v>
      </c>
      <c r="AY200" s="223" t="str">
        <f t="shared" ca="1" si="222"/>
        <v>1.22816866182072-0.50872411660771i</v>
      </c>
      <c r="AZ200" s="223" t="str">
        <f t="shared" ca="1" si="223"/>
        <v>-1.27211837714798-0.38589289086374i</v>
      </c>
      <c r="BA200" s="223" t="str">
        <f t="shared" ca="1" si="224"/>
        <v>0.738552945079753+1.10532259363989i</v>
      </c>
      <c r="BB200" s="223" t="str">
        <f t="shared" ca="1" si="225"/>
        <v>0.130300083331041-1.32295894757952i</v>
      </c>
      <c r="BC200" s="223" t="str">
        <f t="shared" ca="1" si="226"/>
        <v>-0.939999598057609+0.939999598057536i</v>
      </c>
      <c r="BD200" s="223" t="str">
        <f t="shared" ca="1" si="227"/>
        <v>1.32295894757953-0.130300083330939i</v>
      </c>
      <c r="BE200" s="223" t="str">
        <f t="shared" ca="1" si="228"/>
        <v>-1.10532259363984-0.738552945079838i</v>
      </c>
      <c r="BF200" s="223" t="str">
        <f t="shared" ca="1" si="229"/>
        <v>0.385892890863642+1.27211837714801i</v>
      </c>
      <c r="BG200" s="223" t="str">
        <f t="shared" ca="1" si="230"/>
        <v>0.508724116607927-1.22816866182063i</v>
      </c>
      <c r="BH200" s="223" t="str">
        <f t="shared" ca="1" si="231"/>
        <v>-1.17239101089493+0.626656051011689i</v>
      </c>
      <c r="BI200" s="223" t="str">
        <f t="shared" ca="1" si="232"/>
        <v>1.30381689709261+0.259345305630555i</v>
      </c>
      <c r="BJ200" s="223" t="str">
        <f t="shared" ca="1" si="233"/>
        <v>-0.843337170552133-1.02760931557763i</v>
      </c>
      <c r="BK200" s="223" t="str">
        <f t="shared" ca="1" si="234"/>
        <v>-3.29621760983105E-13+1.32936018019828i</v>
      </c>
      <c r="BL200" s="223" t="str">
        <f t="shared" ca="1" si="235"/>
        <v>0.843337170552642-1.02760931557721i</v>
      </c>
      <c r="BM200" s="223" t="str">
        <f t="shared" ca="1" si="236"/>
        <v>-1.30381689709273+0.259345305629909i</v>
      </c>
      <c r="BN200" s="223" t="str">
        <f t="shared" ca="1" si="237"/>
        <v>1.17239101089462+0.626656051012272i</v>
      </c>
      <c r="BO200" s="223" t="str">
        <f t="shared" ca="1" si="238"/>
        <v>-0.508724116607318-1.22816866182088i</v>
      </c>
      <c r="BP200" s="223" t="str">
        <f t="shared" ca="1" si="239"/>
        <v>-0.385892890864254+1.27211837714783i</v>
      </c>
      <c r="BQ200" s="223" t="str">
        <f t="shared" ca="1" si="240"/>
        <v>1.10532259364019-0.738552945079305i</v>
      </c>
      <c r="BR200" s="223" t="str">
        <f t="shared" ca="1" si="241"/>
        <v>-1.32295894757947-0.130300083331576i</v>
      </c>
      <c r="BS200" s="223" t="str">
        <f t="shared" ca="1" si="242"/>
        <v>0.939999598057156+0.939999598057989i</v>
      </c>
      <c r="BT200" s="223" t="str">
        <f t="shared" ca="1" si="243"/>
        <v>-0.130300083330403-1.32295894757959i</v>
      </c>
      <c r="BU200" s="223" t="str">
        <f t="shared" ca="1" si="244"/>
        <v>-0.738552945080285+1.10532259363954i</v>
      </c>
      <c r="BV200" s="223" t="str">
        <f t="shared" ca="1" si="245"/>
        <v>1.27211837714779-0.385892890864393i</v>
      </c>
      <c r="BW200" s="223" t="str">
        <f t="shared" ca="1" si="246"/>
        <v>-1.22816866182093-0.508724116607202i</v>
      </c>
      <c r="BX200" s="223" t="str">
        <f t="shared" ca="1" si="247"/>
        <v>0.626656051012382+1.17239101089456i</v>
      </c>
      <c r="BY200" s="223" t="str">
        <f t="shared" ca="1" si="248"/>
        <v>0.259345305629785-1.30381689709276i</v>
      </c>
      <c r="BZ200" s="223" t="str">
        <f t="shared" ca="1" si="249"/>
        <v>-1.02760931557713+0.843337170552739i</v>
      </c>
      <c r="CA200" s="223" t="str">
        <f t="shared" ca="1" si="250"/>
        <v>1.32936018019828-4.54694619577891E-13i</v>
      </c>
      <c r="CB200" s="223" t="str">
        <f t="shared" ca="1" si="251"/>
        <v>-1.02760931557771-0.843337170552036i</v>
      </c>
      <c r="CC200" s="223" t="str">
        <f t="shared" ca="1" si="252"/>
        <v>0.259345305630677+1.30381689709258i</v>
      </c>
      <c r="CD200" s="223" t="str">
        <f t="shared" ca="1" si="253"/>
        <v>0.626656051011579-1.17239101089499i</v>
      </c>
      <c r="CE200" s="223" t="str">
        <f t="shared" ca="1" si="254"/>
        <v>-1.22816866182058+0.508724116608043i</v>
      </c>
      <c r="CF200" s="223" t="str">
        <f t="shared" ca="1" si="255"/>
        <v>1.27211837714805+0.385892890863522i</v>
      </c>
      <c r="CG200" s="223" t="str">
        <f t="shared" ca="1" si="256"/>
        <v>-0.738552945079942-1.10532259363977i</v>
      </c>
      <c r="CH200" s="223" t="str">
        <f t="shared" ca="1" si="257"/>
        <v>-0.130300083330814+1.32295894757955i</v>
      </c>
      <c r="CI200" s="223" t="str">
        <f t="shared" ca="1" si="258"/>
        <v>0.939999598057448-0.939999598057697i</v>
      </c>
      <c r="CJ200" s="223" t="str">
        <f t="shared" ca="1" si="259"/>
        <v>-1.32295894757951+0.130300083331165i</v>
      </c>
      <c r="CK200" s="223" t="str">
        <f t="shared" ca="1" si="260"/>
        <v>1.10532259363996+0.738552945079649i</v>
      </c>
      <c r="CL200" s="223" t="str">
        <f t="shared" ca="1" si="261"/>
        <v>-0.38589289086386-1.27211837714795i</v>
      </c>
      <c r="CM200" s="223" t="str">
        <f t="shared" ca="1" si="262"/>
        <v>-0.508724116607717+1.22816866182072i</v>
      </c>
      <c r="CN200" s="223" t="str">
        <f t="shared" ca="1" si="263"/>
        <v>1.17239101089482-0.62665605101189i</v>
      </c>
      <c r="CO200" s="223" t="str">
        <f t="shared" ca="1" si="264"/>
        <v>-1.30381689709265-0.259345305630332i</v>
      </c>
      <c r="CP200" s="223" t="str">
        <f t="shared" ca="1" si="265"/>
        <v>0.843337170552308+1.02760931557748i</v>
      </c>
      <c r="CQ200" s="223" t="str">
        <f t="shared" ca="1" si="266"/>
        <v>1.02274451194159E-13-1.32936018019828i</v>
      </c>
      <c r="CR200" s="223" t="str">
        <f t="shared" ca="1" si="267"/>
        <v>-0.843337170552466+1.02760931557735i</v>
      </c>
      <c r="CS200" s="223" t="str">
        <f t="shared" ca="1" si="268"/>
        <v>1.30381689709269-0.259345305630131i</v>
      </c>
      <c r="CT200" s="223" t="str">
        <f t="shared" ca="1" si="269"/>
        <v>-1.17239101089472-0.626656051012071i</v>
      </c>
      <c r="CU200" s="223" t="str">
        <f t="shared" ca="1" si="270"/>
        <v>0.508724116607528+1.2281686618208i</v>
      </c>
      <c r="CV200" s="223" t="str">
        <f t="shared" ca="1" si="271"/>
        <v>0.385892890864055-1.27211837714789i</v>
      </c>
      <c r="CW200" s="223" t="str">
        <f t="shared" ca="1" si="272"/>
        <v>-1.10532259364008+0.738552945079479i</v>
      </c>
      <c r="CX200" s="223" t="str">
        <f t="shared" ca="1" si="273"/>
        <v>1.32295894757949+0.130300083331369i</v>
      </c>
      <c r="CY200" s="223" t="str">
        <f t="shared" ca="1" si="274"/>
        <v>-0.939999598057303-0.939999598057842i</v>
      </c>
      <c r="CZ200" s="223" t="str">
        <f t="shared" ca="1" si="275"/>
        <v>0.130300083330611+1.32295894757957i</v>
      </c>
      <c r="DA200" s="223" t="str">
        <f t="shared" ca="1" si="276"/>
        <v>0.738552945080112-1.10532259363965i</v>
      </c>
      <c r="DB200" s="223" t="str">
        <f t="shared" ca="1" si="277"/>
        <v>-1.27211837714811+0.385892890863327i</v>
      </c>
      <c r="DC200" s="223" t="str">
        <f t="shared" ca="1" si="278"/>
        <v>1.22816866182051+0.508724116608231i</v>
      </c>
      <c r="DD200" s="223" t="str">
        <f t="shared" ca="1" si="279"/>
        <v>-0.6266560510114-1.17239101089508i</v>
      </c>
      <c r="DE200" s="223" t="str">
        <f t="shared" ca="1" si="280"/>
        <v>-0.259345305630878+1.30381689709254i</v>
      </c>
      <c r="DF200" s="223" t="str">
        <f t="shared" ca="1" si="281"/>
        <v>1.02760931557784-0.843337170551878i</v>
      </c>
      <c r="DG200" s="223" t="str">
        <f t="shared" ca="1" si="282"/>
        <v>-1.32936018019828-6.59243521966209E-13i</v>
      </c>
      <c r="DH200" s="223" t="str">
        <f t="shared" ca="1" si="283"/>
        <v>1.02760931557784+0.843337170551875i</v>
      </c>
      <c r="DI200" s="223" t="str">
        <f t="shared" ca="1" si="284"/>
        <v>-0.259345305630882-1.30381689709254i</v>
      </c>
      <c r="DJ200" s="223" t="str">
        <f t="shared" ca="1" si="285"/>
        <v>-0.626656051011396+1.17239101089509i</v>
      </c>
      <c r="DK200" s="223" t="str">
        <f t="shared" ca="1" si="286"/>
        <v>1.2281686618205-0.508724116608235i</v>
      </c>
      <c r="DL200" s="223" t="str">
        <f t="shared" ca="1" si="287"/>
        <v>-1.27211837714811-0.385892890863323i</v>
      </c>
      <c r="DM200" s="223" t="str">
        <f t="shared" ca="1" si="288"/>
        <v>0.738552945080115+1.10532259363965i</v>
      </c>
      <c r="DN200" s="223" t="str">
        <f t="shared" ca="1" si="289"/>
        <v>0.130300083330607-1.32295894757957i</v>
      </c>
      <c r="DO200" s="223" t="str">
        <f t="shared" ca="1" si="290"/>
        <v>-0.939999598057301+0.939999598057845i</v>
      </c>
      <c r="DP200" s="223" t="str">
        <f t="shared" ca="1" si="291"/>
        <v>1.32295894757949-0.130300083331373i</v>
      </c>
      <c r="DQ200" s="223" t="str">
        <f t="shared" ca="1" si="292"/>
        <v>-1.10532259364008-0.738552945079475i</v>
      </c>
      <c r="DR200" s="223" t="str">
        <f t="shared" ca="1" si="293"/>
        <v>0.385892890864059+1.27211837714789i</v>
      </c>
      <c r="DS200" s="223" t="str">
        <f t="shared" ca="1" si="294"/>
        <v>0.508724116607524-1.2281686618208i</v>
      </c>
      <c r="DT200" s="223" t="str">
        <f t="shared" ca="1" si="295"/>
        <v>-1.17239101089472+0.626656051012073i</v>
      </c>
      <c r="DU200" s="223" t="str">
        <f t="shared" ca="1" si="296"/>
        <v>1.30381689709269+0.259345305630128i</v>
      </c>
      <c r="DV200" s="223" t="str">
        <f t="shared" ca="1" si="297"/>
        <v>-0.84333717055247-1.02760931557735i</v>
      </c>
      <c r="DW200" s="223" t="str">
        <f t="shared" ca="1" si="298"/>
        <v>1.06181514209814E-13+1.32936018019828i</v>
      </c>
      <c r="DX200" s="223" t="str">
        <f t="shared" ca="1" si="299"/>
        <v>0.843337170552306-1.02760931557749i</v>
      </c>
      <c r="DY200" s="223" t="str">
        <f t="shared" ca="1" si="300"/>
        <v>-1.30381689709265+0.259345305630336i</v>
      </c>
      <c r="DZ200" s="223" t="str">
        <f t="shared" ca="1" si="301"/>
        <v>1.17239101089482+0.626656051011886i</v>
      </c>
      <c r="EA200" s="223" t="str">
        <f t="shared" ca="1" si="302"/>
        <v>-0.508724116607721-1.22816866182072i</v>
      </c>
      <c r="EB200" s="223" t="str">
        <f t="shared" ca="1" si="303"/>
        <v>-0.385892890863856+1.27211837714795i</v>
      </c>
      <c r="EC200" s="223" t="str">
        <f t="shared" ca="1" si="304"/>
        <v>1.10532259363996-0.738552945079652i</v>
      </c>
      <c r="ED200" s="223" t="str">
        <f t="shared" ca="1" si="305"/>
        <v>-1.32295894757951-0.130300083331161i</v>
      </c>
      <c r="EE200" s="223" t="str">
        <f t="shared" ca="1" si="306"/>
        <v>0.939999598057451+0.939999598057695i</v>
      </c>
      <c r="EF200" s="223" t="str">
        <f t="shared" ca="1" si="307"/>
        <v>-0.130300083330818-1.32295894757955i</v>
      </c>
      <c r="EG200" s="223" t="str">
        <f t="shared" ca="1" si="308"/>
        <v>-0.738552945079939+1.10532259363977i</v>
      </c>
      <c r="EH200" s="223" t="str">
        <f t="shared" ca="1" si="309"/>
        <v>1.27211837714805-0.385892890863526i</v>
      </c>
      <c r="EI200" s="223" t="str">
        <f t="shared" ca="1" si="310"/>
        <v>-1.22816866182059-0.508724116608039i</v>
      </c>
      <c r="EJ200" s="223" t="str">
        <f t="shared" ca="1" si="311"/>
        <v>0.626656051011583+1.17239101089499i</v>
      </c>
      <c r="EK200" s="223" t="str">
        <f t="shared" ca="1" si="312"/>
        <v>0.259345305630673-1.30381689709258i</v>
      </c>
      <c r="EL200" s="223" t="str">
        <f t="shared" ca="1" si="313"/>
        <v>-1.0276093155777+0.84333717055204i</v>
      </c>
      <c r="EM200" s="223" t="str">
        <f t="shared" ca="1" si="314"/>
        <v>1.32936018019828+4.50787556562236E-13i</v>
      </c>
      <c r="EN200" s="223"/>
      <c r="EO200" s="223"/>
      <c r="EP200" s="223"/>
    </row>
    <row r="201" spans="1:146" ht="15.75" thickBot="1">
      <c r="A201" s="257">
        <f t="shared" si="181"/>
        <v>1.9726562500000013E-3</v>
      </c>
      <c r="B201" s="256">
        <v>101</v>
      </c>
      <c r="C201" s="230">
        <f t="shared" si="182"/>
        <v>20200</v>
      </c>
      <c r="D201" s="229">
        <f t="shared" si="315"/>
        <v>126920.34320502765</v>
      </c>
      <c r="E201" s="229" t="str">
        <f t="shared" si="316"/>
        <v>126920.343205028i</v>
      </c>
      <c r="F201" s="229" t="str">
        <f t="shared" si="320"/>
        <v>2.60821424729129-0.8098763325706i</v>
      </c>
      <c r="G201" s="229" t="str">
        <f t="shared" si="321"/>
        <v>-0.20078121377644+0.117736698556471i</v>
      </c>
      <c r="H201" s="229" t="str">
        <f t="shared" si="319"/>
        <v>0.608357172298192+0.0806331459859132i</v>
      </c>
      <c r="I201" s="229" t="str">
        <f t="shared" si="317"/>
        <v>-0.36760729373722-0.177336542814023i</v>
      </c>
      <c r="J201" s="255" t="str">
        <f ca="1">IMPRODUCT(1/N_FFT2,DL100)</f>
        <v>0.00226634519056892-0.000142217906040423i</v>
      </c>
      <c r="K201" s="254" t="str">
        <f t="shared" ca="1" si="318"/>
        <v>-0.000858345453962863-0.000349625481358186i</v>
      </c>
      <c r="N201" s="246">
        <f t="shared" ca="1" si="185"/>
        <v>3.9964433968762458</v>
      </c>
      <c r="O201" s="223">
        <f t="shared" ca="1" si="186"/>
        <v>1.3294433968762462</v>
      </c>
      <c r="P201" s="223" t="str">
        <f t="shared" ca="1" si="187"/>
        <v>-1.04806195265917-0.817915575647081i</v>
      </c>
      <c r="Q201" s="223" t="str">
        <f t="shared" ca="1" si="188"/>
        <v>0.323028395744193+1.28960164432308i</v>
      </c>
      <c r="R201" s="223" t="str">
        <f t="shared" ca="1" si="189"/>
        <v>0.538745389045386-1.21539012307991i</v>
      </c>
      <c r="S201" s="223" t="str">
        <f t="shared" ca="1" si="190"/>
        <v>-1.17246440145268+0.626695279082326i</v>
      </c>
      <c r="T201" s="223" t="str">
        <f t="shared" ca="1" si="191"/>
        <v>1.30987085576378+0.22728415412985i</v>
      </c>
      <c r="U201" s="223" t="str">
        <f t="shared" ca="1" si="192"/>
        <v>-0.892799618134504-0.985052581011154i</v>
      </c>
      <c r="V201" s="223" t="str">
        <f t="shared" ca="1" si="193"/>
        <v>0.0977999233216958+1.32584121239918i</v>
      </c>
      <c r="W201" s="223" t="str">
        <f t="shared" ca="1" si="194"/>
        <v>0.738599177788873-1.10539178577889i</v>
      </c>
      <c r="X201" s="223" t="str">
        <f t="shared" ca="1" si="195"/>
        <v>-1.26234396983731+0.417022118493996i</v>
      </c>
      <c r="Y201" s="223" t="str">
        <f t="shared" ca="1" si="196"/>
        <v>1.2517295403256+0.447875991066847i</v>
      </c>
      <c r="Z201" s="223" t="str">
        <f t="shared" ca="1" si="197"/>
        <v>-0.711249053103457-1.12318499364855i</v>
      </c>
      <c r="AA201" s="223" t="str">
        <f t="shared" ca="1" si="198"/>
        <v>-0.130308239991769+1.32304176354645i</v>
      </c>
      <c r="AB201" s="223" t="str">
        <f t="shared" ca="1" si="199"/>
        <v>0.916705124079193-0.962845502136664i</v>
      </c>
      <c r="AC201" s="223" t="str">
        <f t="shared" ca="1" si="200"/>
        <v>-1.31505417951778+0.195069860385139i</v>
      </c>
      <c r="AD201" s="223" t="str">
        <f t="shared" ca="1" si="201"/>
        <v>1.15673140503737+0.655280246992173i</v>
      </c>
      <c r="AE201" s="223" t="str">
        <f t="shared" ca="1" si="202"/>
        <v>-0.508755962251661-1.22824554400626i</v>
      </c>
      <c r="AF201" s="223" t="str">
        <f t="shared" ca="1" si="203"/>
        <v>-0.354579514287709+1.2812857267391i</v>
      </c>
      <c r="AG201" s="223" t="str">
        <f t="shared" ca="1" si="204"/>
        <v>1.06781894904824-0.791948506881202i</v>
      </c>
      <c r="AH201" s="223" t="str">
        <f t="shared" ca="1" si="205"/>
        <v>-1.32904299338065-0.0326261742110557i</v>
      </c>
      <c r="AI201" s="223" t="str">
        <f t="shared" ca="1" si="206"/>
        <v>1.02767364293938+0.843389962654019i</v>
      </c>
      <c r="AJ201" s="223" t="str">
        <f t="shared" ca="1" si="207"/>
        <v>-0.291282696973922-1.29714075409782i</v>
      </c>
      <c r="AK201" s="223" t="str">
        <f t="shared" ca="1" si="208"/>
        <v>-0.568410295761714+1.20180259658978i</v>
      </c>
      <c r="AL201" s="223" t="str">
        <f t="shared" ca="1" si="209"/>
        <v>1.18749114915378-0.597732813370054i</v>
      </c>
      <c r="AM201" s="223" t="str">
        <f t="shared" ca="1" si="210"/>
        <v>-1.30389851478549-0.259361540398818i</v>
      </c>
      <c r="AN201" s="223" t="str">
        <f t="shared" ca="1" si="211"/>
        <v>0.868356323083776+1.00666630104433i</v>
      </c>
      <c r="AO201" s="223" t="str">
        <f t="shared" ca="1" si="212"/>
        <v>-0.0652326956346564-1.32784202408197i</v>
      </c>
      <c r="AP201" s="223" t="str">
        <f t="shared" ca="1" si="213"/>
        <v>-0.765504397947706+1.08693273123067i</v>
      </c>
      <c r="AQ201" s="223" t="str">
        <f t="shared" ca="1" si="214"/>
        <v>1.27219801054372-0.385917047390306i</v>
      </c>
      <c r="AR201" s="223" t="str">
        <f t="shared" ca="1" si="215"/>
        <v>1.27219801054372-0.385917047390306i</v>
      </c>
      <c r="AS201" s="223" t="str">
        <f t="shared" ca="1" si="216"/>
        <v>0.683470498583655+1.14030163687669i</v>
      </c>
      <c r="AT201" s="223" t="str">
        <f t="shared" ca="1" si="217"/>
        <v>0.162738063850733-1.31944536380707i</v>
      </c>
      <c r="AU201" s="223" t="str">
        <f t="shared" ca="1" si="218"/>
        <v>-0.940058441134848+0.940058441134897i</v>
      </c>
      <c r="AV201" s="223" t="str">
        <f t="shared" ca="1" si="219"/>
        <v>1.31944536380706-0.162738063850802i</v>
      </c>
      <c r="AW201" s="223" t="str">
        <f t="shared" ca="1" si="220"/>
        <v>-1.14030163687672-0.683470498583612i</v>
      </c>
      <c r="AX201" s="223" t="str">
        <f t="shared" ca="1" si="221"/>
        <v>0.478460079890008+1.24036111574392i</v>
      </c>
      <c r="AY201" s="223" t="str">
        <f t="shared" ca="1" si="222"/>
        <v>0.385917047390257-1.27219801054374i</v>
      </c>
      <c r="AZ201" s="223" t="str">
        <f t="shared" ca="1" si="223"/>
        <v>-1.08693273123064+0.765504397947747i</v>
      </c>
      <c r="BA201" s="223" t="str">
        <f t="shared" ca="1" si="224"/>
        <v>1.32784202408196+0.0652326956347377i</v>
      </c>
      <c r="BB201" s="223" t="str">
        <f t="shared" ca="1" si="225"/>
        <v>-1.00666630104428-0.868356323083839i</v>
      </c>
      <c r="BC201" s="223" t="str">
        <f t="shared" ca="1" si="226"/>
        <v>0.259361540398738+1.30389851478551i</v>
      </c>
      <c r="BD201" s="223" t="str">
        <f t="shared" ca="1" si="227"/>
        <v>0.597732813370118-1.18749114915375i</v>
      </c>
      <c r="BE201" s="223" t="str">
        <f t="shared" ca="1" si="228"/>
        <v>-1.20180259658992+0.568410295761409i</v>
      </c>
      <c r="BF201" s="223" t="str">
        <f t="shared" ca="1" si="229"/>
        <v>1.29714075409768+0.291282696974508i</v>
      </c>
      <c r="BG201" s="223" t="str">
        <f t="shared" ca="1" si="230"/>
        <v>-0.843389962654373-1.02767364293909i</v>
      </c>
      <c r="BH201" s="223" t="str">
        <f t="shared" ca="1" si="231"/>
        <v>0.0326261742112481+1.32904299338065i</v>
      </c>
      <c r="BI201" s="223" t="str">
        <f t="shared" ca="1" si="232"/>
        <v>0.791948506881259-1.0678189490482i</v>
      </c>
      <c r="BJ201" s="223" t="str">
        <f t="shared" ca="1" si="233"/>
        <v>-1.2812857267392+0.354579514287366i</v>
      </c>
      <c r="BK201" s="223" t="str">
        <f t="shared" ca="1" si="234"/>
        <v>1.22824554400603+0.508755962252225i</v>
      </c>
      <c r="BL201" s="223" t="str">
        <f t="shared" ca="1" si="235"/>
        <v>-0.655280246992562-1.15673140503715i</v>
      </c>
      <c r="BM201" s="223" t="str">
        <f t="shared" ca="1" si="236"/>
        <v>-0.195069860384958+1.3150541795178i</v>
      </c>
      <c r="BN201" s="223" t="str">
        <f t="shared" ca="1" si="237"/>
        <v>0.96284550213672-0.916705124079134i</v>
      </c>
      <c r="BO201" s="223" t="str">
        <f t="shared" ca="1" si="238"/>
        <v>-1.32304176354647+0.130308239991556i</v>
      </c>
      <c r="BP201" s="223" t="str">
        <f t="shared" ca="1" si="239"/>
        <v>1.12318499364828+0.711249053103873i</v>
      </c>
      <c r="BQ201" s="223" t="str">
        <f t="shared" ca="1" si="240"/>
        <v>-0.447875991067397-1.2517295403254i</v>
      </c>
      <c r="BR201" s="223" t="str">
        <f t="shared" ca="1" si="241"/>
        <v>-0.41702211849371+1.26234396983741i</v>
      </c>
      <c r="BS201" s="223" t="str">
        <f t="shared" ca="1" si="242"/>
        <v>1.10539178577886-0.738599177788923i</v>
      </c>
      <c r="BT201" s="223" t="str">
        <f t="shared" ca="1" si="243"/>
        <v>-1.32584121239916-0.0977999233219183i</v>
      </c>
      <c r="BU201" s="223" t="str">
        <f t="shared" ca="1" si="244"/>
        <v>0.98505258101084+0.892799618134851i</v>
      </c>
      <c r="BV201" s="223" t="str">
        <f t="shared" ca="1" si="245"/>
        <v>-0.227284154130413-1.30987085576368i</v>
      </c>
      <c r="BW201" s="223" t="str">
        <f t="shared" ca="1" si="246"/>
        <v>-0.62669527908206+1.17246440145282i</v>
      </c>
      <c r="BX201" s="223" t="str">
        <f t="shared" ca="1" si="247"/>
        <v>1.21539012307989-0.538745389045417i</v>
      </c>
      <c r="BY201" s="223" t="str">
        <f t="shared" ca="1" si="248"/>
        <v>-1.28960164432303-0.323028395744397i</v>
      </c>
      <c r="BZ201" s="223" t="str">
        <f t="shared" ca="1" si="249"/>
        <v>0.817915575646702+1.04806195265947i</v>
      </c>
      <c r="CA201" s="223" t="str">
        <f t="shared" ca="1" si="250"/>
        <v>-5.98697162859576E-13-1.32944339687625i</v>
      </c>
      <c r="CB201" s="223" t="str">
        <f t="shared" ca="1" si="251"/>
        <v>-0.817915575646831+1.04806195265937i</v>
      </c>
      <c r="CC201" s="223" t="str">
        <f t="shared" ca="1" si="252"/>
        <v>1.28960164432306-0.323028395744276i</v>
      </c>
      <c r="CD201" s="223" t="str">
        <f t="shared" ca="1" si="253"/>
        <v>-1.21539012307983-0.538745389045566i</v>
      </c>
      <c r="CE201" s="223" t="str">
        <f t="shared" ca="1" si="254"/>
        <v>0.626695279081917+1.17246440145289i</v>
      </c>
      <c r="CF201" s="223" t="str">
        <f t="shared" ca="1" si="255"/>
        <v>0.227284154129271-1.30987085576388i</v>
      </c>
      <c r="CG201" s="223" t="str">
        <f t="shared" ca="1" si="256"/>
        <v>-0.985052581010949+0.89279961813473i</v>
      </c>
      <c r="CH201" s="223" t="str">
        <f t="shared" ca="1" si="257"/>
        <v>1.32584121239917-0.0977999233217559i</v>
      </c>
      <c r="CI201" s="223" t="str">
        <f t="shared" ca="1" si="258"/>
        <v>-1.10539178577877-0.738599177789059i</v>
      </c>
      <c r="CJ201" s="223" t="str">
        <f t="shared" ca="1" si="259"/>
        <v>0.417022118493556+1.26234396983746i</v>
      </c>
      <c r="CK201" s="223" t="str">
        <f t="shared" ca="1" si="260"/>
        <v>0.447875991066305-1.2517295403258i</v>
      </c>
      <c r="CL201" s="223" t="str">
        <f t="shared" ca="1" si="261"/>
        <v>-1.12318499364837+0.711249053103735i</v>
      </c>
      <c r="CM201" s="223" t="str">
        <f t="shared" ca="1" si="262"/>
        <v>1.32304176354645+0.130308239991719i</v>
      </c>
      <c r="CN201" s="223" t="str">
        <f t="shared" ca="1" si="263"/>
        <v>-0.96284550213662-0.916705124079238i</v>
      </c>
      <c r="CO201" s="223" t="str">
        <f t="shared" ca="1" si="264"/>
        <v>0.195069860384797+1.31505417951783i</v>
      </c>
      <c r="CP201" s="223" t="str">
        <f t="shared" ca="1" si="265"/>
        <v>0.655280246992721-1.15673140503706i</v>
      </c>
      <c r="CQ201" s="223" t="str">
        <f t="shared" ca="1" si="266"/>
        <v>-1.22824554400609+0.508755962252075i</v>
      </c>
      <c r="CR201" s="223" t="str">
        <f t="shared" ca="1" si="267"/>
        <v>1.28128572673915+0.354579514287542i</v>
      </c>
      <c r="CS201" s="223" t="str">
        <f t="shared" ca="1" si="268"/>
        <v>-0.791948506881143-1.06781894904828i</v>
      </c>
      <c r="CT201" s="223" t="str">
        <f t="shared" ca="1" si="269"/>
        <v>-0.0326261742114109+1.32904299338064i</v>
      </c>
      <c r="CU201" s="223" t="str">
        <f t="shared" ca="1" si="270"/>
        <v>0.843389962654485-1.027673642939i</v>
      </c>
      <c r="CV201" s="223" t="str">
        <f t="shared" ca="1" si="271"/>
        <v>-1.29714075409772+0.291282696974349i</v>
      </c>
      <c r="CW201" s="223" t="str">
        <f t="shared" ca="1" si="272"/>
        <v>1.20180259658986+0.568410295761539i</v>
      </c>
      <c r="CX201" s="223" t="str">
        <f t="shared" ca="1" si="273"/>
        <v>-0.597732813369973-1.18749114915382i</v>
      </c>
      <c r="CY201" s="223" t="str">
        <f t="shared" ca="1" si="274"/>
        <v>-0.25936154039914+1.30389851478543i</v>
      </c>
      <c r="CZ201" s="223" t="str">
        <f t="shared" ca="1" si="275"/>
        <v>1.00666630104473-0.868356323083314i</v>
      </c>
      <c r="DA201" s="223" t="str">
        <f t="shared" ca="1" si="276"/>
        <v>-1.32784202408194+0.0652326956351224i</v>
      </c>
      <c r="DB201" s="223" t="str">
        <f t="shared" ca="1" si="277"/>
        <v>1.08693273123078+0.765504397947556i</v>
      </c>
      <c r="DC201" s="223" t="str">
        <f t="shared" ca="1" si="278"/>
        <v>-0.385917047390246-1.27219801054374i</v>
      </c>
      <c r="DD201" s="223" t="str">
        <f t="shared" ca="1" si="279"/>
        <v>-0.478460079890284+1.24036111574381i</v>
      </c>
      <c r="DE201" s="223" t="str">
        <f t="shared" ca="1" si="280"/>
        <v>1.14030163687702-0.683470498583116i</v>
      </c>
      <c r="DF201" s="223" t="str">
        <f t="shared" ca="1" si="281"/>
        <v>-1.31944536380712-0.162738063850289i</v>
      </c>
      <c r="DG201" s="223" t="str">
        <f t="shared" ca="1" si="282"/>
        <v>0.940058441135013+0.940058441134732i</v>
      </c>
      <c r="DH201" s="223" t="str">
        <f t="shared" ca="1" si="283"/>
        <v>-0.162738063850721-1.31944536380707i</v>
      </c>
      <c r="DI201" s="223" t="str">
        <f t="shared" ca="1" si="284"/>
        <v>-0.683470498583908+1.14030163687654i</v>
      </c>
      <c r="DJ201" s="223" t="str">
        <f t="shared" ca="1" si="285"/>
        <v>1.24036111574413-0.478460079889457i</v>
      </c>
      <c r="DK201" s="223" t="str">
        <f t="shared" ca="1" si="286"/>
        <v>-1.27219801054387-0.385917047389829i</v>
      </c>
      <c r="DL201" s="223" t="str">
        <f t="shared" ca="1" si="287"/>
        <v>0.765504397947912+1.08693273123053i</v>
      </c>
      <c r="DM201" s="223" t="str">
        <f t="shared" ca="1" si="288"/>
        <v>0.0652326956346869-1.32784202408196i</v>
      </c>
      <c r="DN201" s="223" t="str">
        <f t="shared" ca="1" si="289"/>
        <v>-0.868356323083985+1.00666630104415i</v>
      </c>
      <c r="DO201" s="223" t="str">
        <f t="shared" ca="1" si="290"/>
        <v>1.3038985147856-0.259361540398269i</v>
      </c>
      <c r="DP201" s="223" t="str">
        <f t="shared" ca="1" si="291"/>
        <v>-1.187491149154-0.597732813369617i</v>
      </c>
      <c r="DQ201" s="223" t="str">
        <f t="shared" ca="1" si="292"/>
        <v>0.568410295761933+1.20180259658968i</v>
      </c>
      <c r="DR201" s="223" t="str">
        <f t="shared" ca="1" si="293"/>
        <v>0.291282696973924-1.29714075409782i</v>
      </c>
      <c r="DS201" s="223" t="str">
        <f t="shared" ca="1" si="294"/>
        <v>-1.02767364293959+0.843389962653769i</v>
      </c>
      <c r="DT201" s="223" t="str">
        <f t="shared" ca="1" si="295"/>
        <v>1.32904299338067-0.0326261742104868i</v>
      </c>
      <c r="DU201" s="223" t="str">
        <f t="shared" ca="1" si="296"/>
        <v>-1.06781894904852-0.791948506880824i</v>
      </c>
      <c r="DV201" s="223" t="str">
        <f t="shared" ca="1" si="297"/>
        <v>0.354579514287926+1.28128572673904i</v>
      </c>
      <c r="DW201" s="223" t="str">
        <f t="shared" ca="1" si="298"/>
        <v>0.508755962251672-1.22824554400626i</v>
      </c>
      <c r="DX201" s="223" t="str">
        <f t="shared" ca="1" si="299"/>
        <v>-1.1567314050375+0.65528024699195i</v>
      </c>
      <c r="DY201" s="223" t="str">
        <f t="shared" ca="1" si="300"/>
        <v>1.31505417951769+0.19506986038571i</v>
      </c>
      <c r="DZ201" s="223" t="str">
        <f t="shared" ca="1" si="301"/>
        <v>-0.916705124079581-0.962845502136295i</v>
      </c>
      <c r="EA201" s="223" t="str">
        <f t="shared" ca="1" si="302"/>
        <v>0.130308239992115+1.32304176354642i</v>
      </c>
      <c r="EB201" s="223" t="str">
        <f t="shared" ca="1" si="303"/>
        <v>0.711249053103366-1.1231849936486i</v>
      </c>
      <c r="EC201" s="223" t="str">
        <f t="shared" ca="1" si="304"/>
        <v>-1.25172954032565+0.447875991066715i</v>
      </c>
      <c r="ED201" s="223" t="str">
        <f t="shared" ca="1" si="305"/>
        <v>1.26234396983717+0.417022118494433i</v>
      </c>
      <c r="EE201" s="223" t="str">
        <f t="shared" ca="1" si="306"/>
        <v>-0.738599177788289-1.10539178577928i</v>
      </c>
      <c r="EF201" s="223" t="str">
        <f t="shared" ca="1" si="307"/>
        <v>-0.0977999233212836+1.32584121239921i</v>
      </c>
      <c r="EG201" s="223" t="str">
        <f t="shared" ca="1" si="308"/>
        <v>0.892799618134435-0.985052581011217i</v>
      </c>
      <c r="EH201" s="223" t="str">
        <f t="shared" ca="1" si="309"/>
        <v>-1.3098708557638+0.227284154129701i</v>
      </c>
      <c r="EI201" s="223" t="str">
        <f t="shared" ca="1" si="310"/>
        <v>1.17246440145248+0.626695279082698i</v>
      </c>
      <c r="EJ201" s="223" t="str">
        <f t="shared" ca="1" si="311"/>
        <v>-0.53874538904472-1.2153901230802i</v>
      </c>
      <c r="EK201" s="223" t="str">
        <f t="shared" ca="1" si="312"/>
        <v>-0.323028395743818+1.28960164432317i</v>
      </c>
      <c r="EL201" s="223" t="str">
        <f t="shared" ca="1" si="313"/>
        <v>1.04806195265912-0.817915575647145i</v>
      </c>
      <c r="EM201" s="223" t="str">
        <f t="shared" ca="1" si="314"/>
        <v>-1.32944339687625-1.62867615767542E-13i</v>
      </c>
      <c r="EN201" s="223"/>
      <c r="EO201" s="223"/>
      <c r="EP201" s="223"/>
    </row>
    <row r="202" spans="1:146" ht="15.75" thickBot="1">
      <c r="A202" s="257">
        <f t="shared" si="181"/>
        <v>1.9921875000000013E-3</v>
      </c>
      <c r="B202" s="256">
        <v>102</v>
      </c>
      <c r="C202" s="230">
        <f t="shared" si="182"/>
        <v>20400</v>
      </c>
      <c r="D202" s="229">
        <f t="shared" si="315"/>
        <v>128176.98026646356</v>
      </c>
      <c r="E202" s="229" t="str">
        <f t="shared" si="316"/>
        <v>128176.980266464i</v>
      </c>
      <c r="F202" s="229" t="str">
        <f t="shared" si="320"/>
        <v>2.60391600176584-0.816080914703406i</v>
      </c>
      <c r="G202" s="229" t="str">
        <f t="shared" si="321"/>
        <v>-0.199932290437577+0.118560918919698i</v>
      </c>
      <c r="H202" s="229" t="str">
        <f t="shared" si="319"/>
        <v>0.608826780143395+0.0813923796691189i</v>
      </c>
      <c r="I202" s="229" t="str">
        <f t="shared" si="317"/>
        <v>-0.368204947446565-0.179191608352439i</v>
      </c>
      <c r="J202" s="255" t="str">
        <f ca="1">IMPRODUCT(1/N_FFT2,DM100)</f>
        <v>0.00491102129616277+6.19584181459598E-07i</v>
      </c>
      <c r="K202" s="254" t="str">
        <f t="shared" ca="1" si="318"/>
        <v>-0.00180815131397659-0.00088024193867346i</v>
      </c>
      <c r="N202" s="246">
        <f t="shared" ca="1" si="185"/>
        <v>3.996521001864652</v>
      </c>
      <c r="O202" s="223">
        <f t="shared" ca="1" si="186"/>
        <v>1.3295210018646522</v>
      </c>
      <c r="P202" s="223" t="str">
        <f t="shared" ca="1" si="187"/>
        <v>-1.06788128195938-0.791994736118853i</v>
      </c>
      <c r="Q202" s="223" t="str">
        <f t="shared" ca="1" si="188"/>
        <v>0.385939574929306+1.27227227388738i</v>
      </c>
      <c r="R202" s="223" t="str">
        <f t="shared" ca="1" si="189"/>
        <v>0.447902135400059-1.25180260884185i</v>
      </c>
      <c r="S202" s="223" t="str">
        <f t="shared" ca="1" si="190"/>
        <v>-1.10545631196847+0.738642292810438i</v>
      </c>
      <c r="T202" s="223" t="str">
        <f t="shared" ca="1" si="191"/>
        <v>1.32791953559176+0.0652365035310002i</v>
      </c>
      <c r="U202" s="223" t="str">
        <f t="shared" ca="1" si="192"/>
        <v>-1.02773363240668-0.843439194737455i</v>
      </c>
      <c r="V202" s="223" t="str">
        <f t="shared" ca="1" si="193"/>
        <v>0.323047252218285+1.28967692358722i</v>
      </c>
      <c r="W202" s="223" t="str">
        <f t="shared" ca="1" si="194"/>
        <v>0.508785660395078-1.22831724166664i</v>
      </c>
      <c r="X202" s="223" t="str">
        <f t="shared" ca="1" si="195"/>
        <v>-1.14036820089554+0.683510395521142i</v>
      </c>
      <c r="Y202" s="223" t="str">
        <f t="shared" ca="1" si="196"/>
        <v>1.32311899484562+0.130315846610819i</v>
      </c>
      <c r="Z202" s="223" t="str">
        <f t="shared" ca="1" si="197"/>
        <v>-0.985110082514637-0.892851734459418i</v>
      </c>
      <c r="AA202" s="223" t="str">
        <f t="shared" ca="1" si="198"/>
        <v>0.259376680380985+1.30397462861581i</v>
      </c>
      <c r="AB202" s="223" t="str">
        <f t="shared" ca="1" si="199"/>
        <v>0.568443476169725-1.20187275066842i</v>
      </c>
      <c r="AC202" s="223" t="str">
        <f t="shared" ca="1" si="200"/>
        <v>-1.17253284294219+0.626731861820591i</v>
      </c>
      <c r="AD202" s="223" t="str">
        <f t="shared" ca="1" si="201"/>
        <v>1.31513094454936+0.195081247401962i</v>
      </c>
      <c r="AE202" s="223" t="str">
        <f t="shared" ca="1" si="202"/>
        <v>-0.940113316148459-0.940113316148397i</v>
      </c>
      <c r="AF202" s="223" t="str">
        <f t="shared" ca="1" si="203"/>
        <v>0.195081247401927+1.31513094454936i</v>
      </c>
      <c r="AG202" s="223" t="str">
        <f t="shared" ca="1" si="204"/>
        <v>0.626731861820622-1.17253284294217i</v>
      </c>
      <c r="AH202" s="223" t="str">
        <f t="shared" ca="1" si="205"/>
        <v>-1.20187275066838+0.568443476169805i</v>
      </c>
      <c r="AI202" s="223" t="str">
        <f t="shared" ca="1" si="206"/>
        <v>1.3039746286158+0.259376680381019i</v>
      </c>
      <c r="AJ202" s="223" t="str">
        <f t="shared" ca="1" si="207"/>
        <v>-0.892851734459393-0.985110082514661i</v>
      </c>
      <c r="AK202" s="223" t="str">
        <f t="shared" ca="1" si="208"/>
        <v>0.130315846610912+1.32311899484561i</v>
      </c>
      <c r="AL202" s="223" t="str">
        <f t="shared" ca="1" si="209"/>
        <v>0.683510395521171-1.14036820089552i</v>
      </c>
      <c r="AM202" s="223" t="str">
        <f t="shared" ca="1" si="210"/>
        <v>-1.22831724166665+0.508785660395046i</v>
      </c>
      <c r="AN202" s="223" t="str">
        <f t="shared" ca="1" si="211"/>
        <v>1.28967692358725+0.323047252218194i</v>
      </c>
      <c r="AO202" s="223" t="str">
        <f t="shared" ca="1" si="212"/>
        <v>-0.84343919473742-1.0277336324067i</v>
      </c>
      <c r="AP202" s="223" t="str">
        <f t="shared" ca="1" si="213"/>
        <v>0.0652365035309583+1.32791953559176i</v>
      </c>
      <c r="AQ202" s="223" t="str">
        <f t="shared" ca="1" si="214"/>
        <v>0.73864229281036-1.10545631196852i</v>
      </c>
      <c r="AR202" s="223" t="str">
        <f t="shared" ca="1" si="215"/>
        <v>0.73864229281036-1.10545631196852i</v>
      </c>
      <c r="AS202" s="223" t="str">
        <f t="shared" ca="1" si="216"/>
        <v>1.27227227388739+0.385939574929299i</v>
      </c>
      <c r="AT202" s="223" t="str">
        <f t="shared" ca="1" si="217"/>
        <v>-0.791994736118797-1.06788128195943i</v>
      </c>
      <c r="AU202" s="223" t="str">
        <f t="shared" ca="1" si="218"/>
        <v>-4.4302557854473E-14+1.32952100186465i</v>
      </c>
      <c r="AV202" s="223" t="str">
        <f t="shared" ca="1" si="219"/>
        <v>0.791994736118853-1.06788128195938i</v>
      </c>
      <c r="AW202" s="223" t="str">
        <f t="shared" ca="1" si="220"/>
        <v>-1.27227227388737+0.385939574929359i</v>
      </c>
      <c r="AX202" s="223" t="str">
        <f t="shared" ca="1" si="221"/>
        <v>1.25180260884184+0.447902135400092i</v>
      </c>
      <c r="AY202" s="223" t="str">
        <f t="shared" ca="1" si="222"/>
        <v>-0.738642292810411-1.10545631196849i</v>
      </c>
      <c r="AZ202" s="223" t="str">
        <f t="shared" ca="1" si="223"/>
        <v>-0.0652365035308958+1.32791953559177i</v>
      </c>
      <c r="BA202" s="223" t="str">
        <f t="shared" ca="1" si="224"/>
        <v>0.84343919473749-1.02773363240665i</v>
      </c>
      <c r="BB202" s="223" t="str">
        <f t="shared" ca="1" si="225"/>
        <v>-1.28967692358723+0.323047252218246i</v>
      </c>
      <c r="BC202" s="223" t="str">
        <f t="shared" ca="1" si="226"/>
        <v>1.22831724166682+0.508785660394622i</v>
      </c>
      <c r="BD202" s="223" t="str">
        <f t="shared" ca="1" si="227"/>
        <v>-0.683510395521112-1.14036820089555i</v>
      </c>
      <c r="BE202" s="223" t="str">
        <f t="shared" ca="1" si="228"/>
        <v>-0.130315846611376+1.32311899484557i</v>
      </c>
      <c r="BF202" s="223" t="str">
        <f t="shared" ca="1" si="229"/>
        <v>0.892851734459143-0.985110082514887i</v>
      </c>
      <c r="BG202" s="223" t="str">
        <f t="shared" ca="1" si="230"/>
        <v>-1.30397462861584+0.259376680380811i</v>
      </c>
      <c r="BH202" s="223" t="str">
        <f t="shared" ca="1" si="231"/>
        <v>1.20187275066812+0.568443476170354i</v>
      </c>
      <c r="BI202" s="223" t="str">
        <f t="shared" ca="1" si="232"/>
        <v>-0.626731861820793-1.17253284294208i</v>
      </c>
      <c r="BJ202" s="223" t="str">
        <f t="shared" ca="1" si="233"/>
        <v>-0.195081247402258+1.31513094454931i</v>
      </c>
      <c r="BK202" s="223" t="str">
        <f t="shared" ca="1" si="234"/>
        <v>0.940113316148041-0.940113316148816i</v>
      </c>
      <c r="BL202" s="223" t="str">
        <f t="shared" ca="1" si="235"/>
        <v>-1.31513094454935+0.195081247402015i</v>
      </c>
      <c r="BM202" s="223" t="str">
        <f t="shared" ca="1" si="236"/>
        <v>1.17253284294196+0.626731861821012i</v>
      </c>
      <c r="BN202" s="223" t="str">
        <f t="shared" ca="1" si="237"/>
        <v>-0.568443476170132-1.20187275066822i</v>
      </c>
      <c r="BO202" s="223" t="str">
        <f t="shared" ca="1" si="238"/>
        <v>-0.259376680381072+1.30397462861579i</v>
      </c>
      <c r="BP202" s="223" t="str">
        <f t="shared" ca="1" si="239"/>
        <v>0.985110082515052-0.892851734458961i</v>
      </c>
      <c r="BQ202" s="223" t="str">
        <f t="shared" ca="1" si="240"/>
        <v>-1.32311899484559+0.130315846611131i</v>
      </c>
      <c r="BR202" s="223" t="str">
        <f t="shared" ca="1" si="241"/>
        <v>1.14036820089543+0.683510395521323i</v>
      </c>
      <c r="BS202" s="223" t="str">
        <f t="shared" ca="1" si="242"/>
        <v>-0.508785660395617-1.22831724166641i</v>
      </c>
      <c r="BT202" s="223" t="str">
        <f t="shared" ca="1" si="243"/>
        <v>-0.3230472522181+1.28967692358727i</v>
      </c>
      <c r="BU202" s="223" t="str">
        <f t="shared" ca="1" si="244"/>
        <v>1.02773363240689-0.843439194737197i</v>
      </c>
      <c r="BV202" s="223" t="str">
        <f t="shared" ca="1" si="245"/>
        <v>-1.32791953559174+0.0652365035314613i</v>
      </c>
      <c r="BW202" s="223" t="str">
        <f t="shared" ca="1" si="246"/>
        <v>1.10545631196851+0.738642292810381i</v>
      </c>
      <c r="BX202" s="223" t="str">
        <f t="shared" ca="1" si="247"/>
        <v>-0.447902135399629-1.251802608842i</v>
      </c>
      <c r="BY202" s="223" t="str">
        <f t="shared" ca="1" si="248"/>
        <v>-0.385939574928944+1.27227227388749i</v>
      </c>
      <c r="BZ202" s="223" t="str">
        <f t="shared" ca="1" si="249"/>
        <v>1.06788128195946-0.791994736118747i</v>
      </c>
      <c r="CA202" s="223" t="str">
        <f t="shared" ca="1" si="250"/>
        <v>-1.32952100186465-6.17626750061581E-13i</v>
      </c>
      <c r="CB202" s="223" t="str">
        <f t="shared" ca="1" si="251"/>
        <v>1.06788128195951+0.791994736118677i</v>
      </c>
      <c r="CC202" s="223" t="str">
        <f t="shared" ca="1" si="252"/>
        <v>-0.385939574929064-1.27227227388746i</v>
      </c>
      <c r="CD202" s="223" t="str">
        <f t="shared" ca="1" si="253"/>
        <v>-0.447902135399511+1.25180260884204i</v>
      </c>
      <c r="CE202" s="223" t="str">
        <f t="shared" ca="1" si="254"/>
        <v>1.10545631196844-0.738642292810485i</v>
      </c>
      <c r="CF202" s="223" t="str">
        <f t="shared" ca="1" si="255"/>
        <v>-1.32791953559174-0.0652365035313363i</v>
      </c>
      <c r="CG202" s="223" t="str">
        <f t="shared" ca="1" si="256"/>
        <v>1.02773363240697+0.8434391947371i</v>
      </c>
      <c r="CH202" s="223" t="str">
        <f t="shared" ca="1" si="257"/>
        <v>-0.323047252218221-1.28967692358724i</v>
      </c>
      <c r="CI202" s="223" t="str">
        <f t="shared" ca="1" si="258"/>
        <v>-0.508785660395501+1.22831724166646i</v>
      </c>
      <c r="CJ202" s="223" t="str">
        <f t="shared" ca="1" si="259"/>
        <v>1.14036820089536-0.683510395521431i</v>
      </c>
      <c r="CK202" s="223" t="str">
        <f t="shared" ca="1" si="260"/>
        <v>-1.3231189948456-0.130315846611006i</v>
      </c>
      <c r="CL202" s="223" t="str">
        <f t="shared" ca="1" si="261"/>
        <v>0.985110082514223+0.892851734459877i</v>
      </c>
      <c r="CM202" s="223" t="str">
        <f t="shared" ca="1" si="262"/>
        <v>-0.259376680381157-1.30397462861577i</v>
      </c>
      <c r="CN202" s="223" t="str">
        <f t="shared" ca="1" si="263"/>
        <v>-0.568443476170036+1.20187275066827i</v>
      </c>
      <c r="CO202" s="223" t="str">
        <f t="shared" ca="1" si="264"/>
        <v>1.17253284294191-0.626731861821105i</v>
      </c>
      <c r="CP202" s="223" t="str">
        <f t="shared" ca="1" si="265"/>
        <v>-1.31513094454936-0.19508124740191i</v>
      </c>
      <c r="CQ202" s="223" t="str">
        <f t="shared" ca="1" si="266"/>
        <v>0.94011331614813+0.940113316148726i</v>
      </c>
      <c r="CR202" s="223" t="str">
        <f t="shared" ca="1" si="267"/>
        <v>-0.195081247402382-1.31513094454929i</v>
      </c>
      <c r="CS202" s="223" t="str">
        <f t="shared" ca="1" si="268"/>
        <v>-0.626731861820683+1.17253284294214i</v>
      </c>
      <c r="CT202" s="223" t="str">
        <f t="shared" ca="1" si="269"/>
        <v>1.20187275066863-0.568443476169272i</v>
      </c>
      <c r="CU202" s="223" t="str">
        <f t="shared" ca="1" si="270"/>
        <v>-1.30397462861586-0.259376680380689i</v>
      </c>
      <c r="CV202" s="223" t="str">
        <f t="shared" ca="1" si="271"/>
        <v>0.89285173445925+0.98511008251479i</v>
      </c>
      <c r="CW202" s="223" t="str">
        <f t="shared" ca="1" si="272"/>
        <v>-0.130315846611519-1.32311899484556i</v>
      </c>
      <c r="CX202" s="223" t="str">
        <f t="shared" ca="1" si="273"/>
        <v>-0.683510395521021+1.14036820089561i</v>
      </c>
      <c r="CY202" s="223" t="str">
        <f t="shared" ca="1" si="274"/>
        <v>1.22831724166678-0.508785660394721i</v>
      </c>
      <c r="CZ202" s="223" t="str">
        <f t="shared" ca="1" si="275"/>
        <v>-1.28967692358736-0.323047252217758i</v>
      </c>
      <c r="DA202" s="223" t="str">
        <f t="shared" ca="1" si="276"/>
        <v>0.84343919473747+1.02773363240666i</v>
      </c>
      <c r="DB202" s="223" t="str">
        <f t="shared" ca="1" si="277"/>
        <v>-0.0652365035304923-1.32791953559179i</v>
      </c>
      <c r="DC202" s="223" t="str">
        <f t="shared" ca="1" si="278"/>
        <v>-0.738642292810087+1.1054563119687i</v>
      </c>
      <c r="DD202" s="223" t="str">
        <f t="shared" ca="1" si="279"/>
        <v>1.25180260884188-0.44790213539996i</v>
      </c>
      <c r="DE202" s="223" t="str">
        <f t="shared" ca="1" si="280"/>
        <v>-1.27227227388721-0.385939574929872i</v>
      </c>
      <c r="DF202" s="223" t="str">
        <f t="shared" ca="1" si="281"/>
        <v>0.791994736119061+1.06788128195923i</v>
      </c>
      <c r="DG202" s="223" t="str">
        <f t="shared" ca="1" si="282"/>
        <v>2.27375822554961E-13-1.32952100186465i</v>
      </c>
      <c r="DH202" s="223" t="str">
        <f t="shared" ca="1" si="283"/>
        <v>-0.791994736118364+1.06788128195975i</v>
      </c>
      <c r="DI202" s="223" t="str">
        <f t="shared" ca="1" si="284"/>
        <v>1.27227227388736-0.3859395749294i</v>
      </c>
      <c r="DJ202" s="223" t="str">
        <f t="shared" ca="1" si="285"/>
        <v>-1.25180260884172-0.447902135400424i</v>
      </c>
      <c r="DK202" s="223" t="str">
        <f t="shared" ca="1" si="286"/>
        <v>0.738642292810777+1.10545631196824i</v>
      </c>
      <c r="DL202" s="223" t="str">
        <f t="shared" ca="1" si="287"/>
        <v>0.0652365035309842-1.32791953559176i</v>
      </c>
      <c r="DM202" s="223" t="str">
        <f t="shared" ca="1" si="288"/>
        <v>-0.84343919473785+1.02773363240635i</v>
      </c>
      <c r="DN202" s="223" t="str">
        <f t="shared" ca="1" si="289"/>
        <v>1.28967692358715-0.323047252218564i</v>
      </c>
      <c r="DO202" s="223" t="str">
        <f t="shared" ca="1" si="290"/>
        <v>-1.22831724166658-0.50878566039521i</v>
      </c>
      <c r="DP202" s="223" t="str">
        <f t="shared" ca="1" si="291"/>
        <v>0.683510395520598+1.14036820089586i</v>
      </c>
      <c r="DQ202" s="223" t="str">
        <f t="shared" ca="1" si="292"/>
        <v>0.130315846610656-1.32311899484564i</v>
      </c>
      <c r="DR202" s="223" t="str">
        <f t="shared" ca="1" si="293"/>
        <v>-0.892851734459615+0.985110082514459i</v>
      </c>
      <c r="DS202" s="223" t="str">
        <f t="shared" ca="1" si="294"/>
        <v>1.3039746286157-0.259376680381503i</v>
      </c>
      <c r="DT202" s="223" t="str">
        <f t="shared" ca="1" si="295"/>
        <v>-1.20187275066844-0.568443476169682i</v>
      </c>
      <c r="DU202" s="223" t="str">
        <f t="shared" ca="1" si="296"/>
        <v>0.62673186182025+1.17253284294237i</v>
      </c>
      <c r="DV202" s="223" t="str">
        <f t="shared" ca="1" si="297"/>
        <v>0.195081247401562-1.31513094454942i</v>
      </c>
      <c r="DW202" s="223" t="str">
        <f t="shared" ca="1" si="298"/>
        <v>-0.940113316148451+0.940113316148405i</v>
      </c>
      <c r="DX202" s="223" t="str">
        <f t="shared" ca="1" si="299"/>
        <v>1.31513094454944-0.195081247401422i</v>
      </c>
      <c r="DY202" s="223" t="str">
        <f t="shared" ca="1" si="300"/>
        <v>-1.1725328429423-0.626731861820372i</v>
      </c>
      <c r="DZ202" s="223" t="str">
        <f t="shared" ca="1" si="301"/>
        <v>0.568443476169556+1.2018727506685i</v>
      </c>
      <c r="EA202" s="223" t="str">
        <f t="shared" ca="1" si="302"/>
        <v>0.25937668038038-1.30397462861593i</v>
      </c>
      <c r="EB202" s="223" t="str">
        <f t="shared" ca="1" si="303"/>
        <v>-0.985110082514553+0.892851734459511i</v>
      </c>
      <c r="EC202" s="223" t="str">
        <f t="shared" ca="1" si="304"/>
        <v>1.32311899484565-0.130315846610516i</v>
      </c>
      <c r="ED202" s="223" t="str">
        <f t="shared" ca="1" si="305"/>
        <v>-1.14036820089579-0.683510395520719i</v>
      </c>
      <c r="EE202" s="223" t="str">
        <f t="shared" ca="1" si="306"/>
        <v>0.508785660395081+1.22831724166663i</v>
      </c>
      <c r="EF202" s="223" t="str">
        <f t="shared" ca="1" si="307"/>
        <v>0.3230472522187-1.28967692358712i</v>
      </c>
      <c r="EG202" s="223" t="str">
        <f t="shared" ca="1" si="308"/>
        <v>-1.02773363240644+0.843439194737742i</v>
      </c>
      <c r="EH202" s="223" t="str">
        <f t="shared" ca="1" si="309"/>
        <v>1.32791953559177-0.0652365035308821i</v>
      </c>
      <c r="EI202" s="223" t="str">
        <f t="shared" ca="1" si="310"/>
        <v>-1.10545631196816-0.738642292810894i</v>
      </c>
      <c r="EJ202" s="223" t="str">
        <f t="shared" ca="1" si="311"/>
        <v>0.447902135400293+1.25180260884176i</v>
      </c>
      <c r="EK202" s="223" t="str">
        <f t="shared" ca="1" si="312"/>
        <v>0.38593957492957-1.2722722738873i</v>
      </c>
      <c r="EL202" s="223" t="str">
        <f t="shared" ca="1" si="313"/>
        <v>-1.067881281959+0.791994736119375i</v>
      </c>
      <c r="EM202" s="223" t="str">
        <f t="shared" ca="1" si="314"/>
        <v>1.32952100186465-1.25087845355042E-13i</v>
      </c>
      <c r="EN202" s="223"/>
      <c r="EO202" s="223"/>
      <c r="EP202" s="223"/>
    </row>
    <row r="203" spans="1:146" ht="15.75" thickBot="1">
      <c r="A203" s="257">
        <f t="shared" si="181"/>
        <v>2.0117187500000014E-3</v>
      </c>
      <c r="B203" s="256">
        <v>103</v>
      </c>
      <c r="C203" s="230">
        <f t="shared" si="182"/>
        <v>20600</v>
      </c>
      <c r="D203" s="229">
        <f t="shared" si="315"/>
        <v>129433.61732789948</v>
      </c>
      <c r="E203" s="229" t="str">
        <f t="shared" si="316"/>
        <v>129433.617327899i</v>
      </c>
      <c r="F203" s="229" t="str">
        <f t="shared" si="320"/>
        <v>2.59958990037847-0.822256289410218i</v>
      </c>
      <c r="G203" s="229" t="str">
        <f t="shared" si="321"/>
        <v>-0.199078897492949+0.119377365254238i</v>
      </c>
      <c r="H203" s="229" t="str">
        <f t="shared" si="319"/>
        <v>0.609299478746816+0.0821468713780144i</v>
      </c>
      <c r="I203" s="229" t="str">
        <f t="shared" si="317"/>
        <v>-0.368811489593047-0.181047993866103i</v>
      </c>
      <c r="J203" s="255" t="str">
        <f ca="1">IMPRODUCT(1/N_FFT2,DN100)</f>
        <v>0.00788977039018371+0.000142218148341179i</v>
      </c>
      <c r="K203" s="254" t="str">
        <f t="shared" ca="1" si="318"/>
        <v>-0.00288408965970225-0.00148087878834382i</v>
      </c>
      <c r="N203" s="246">
        <f t="shared" ca="1" si="185"/>
        <v>3.9965933920392178</v>
      </c>
      <c r="O203" s="223">
        <f t="shared" ca="1" si="186"/>
        <v>1.3295933920392182</v>
      </c>
      <c r="P203" s="223" t="str">
        <f t="shared" ca="1" si="187"/>
        <v>-1.08705536499797-0.765590766391217i</v>
      </c>
      <c r="Q203" s="223" t="str">
        <f t="shared" ca="1" si="188"/>
        <v>0.447926522915353+1.25187076738109i</v>
      </c>
      <c r="R203" s="223" t="str">
        <f t="shared" ca="1" si="189"/>
        <v>0.354619519911184-1.28143028848717i</v>
      </c>
      <c r="S203" s="223" t="str">
        <f t="shared" ca="1" si="190"/>
        <v>-1.02778959076838+0.843485118577992i</v>
      </c>
      <c r="T203" s="223" t="str">
        <f t="shared" ca="1" si="191"/>
        <v>1.32599080114376-0.097810957650388i</v>
      </c>
      <c r="U203" s="223" t="str">
        <f t="shared" ca="1" si="192"/>
        <v>-1.14043029201933-0.683547611508559i</v>
      </c>
      <c r="V203" s="223" t="str">
        <f t="shared" ca="1" si="193"/>
        <v>0.538806173282375+1.21552725012118i</v>
      </c>
      <c r="W203" s="223" t="str">
        <f t="shared" ca="1" si="194"/>
        <v>0.25939080300344-1.30404562783347i</v>
      </c>
      <c r="X203" s="223" t="str">
        <f t="shared" ca="1" si="195"/>
        <v>-0.962954135695978+0.916808551825498i</v>
      </c>
      <c r="Y203" s="223" t="str">
        <f t="shared" ca="1" si="196"/>
        <v>1.31520255120958-0.195091869246671i</v>
      </c>
      <c r="Z203" s="223" t="str">
        <f t="shared" ca="1" si="197"/>
        <v>-1.1876251284784-0.597800252894736i</v>
      </c>
      <c r="AA203" s="223" t="str">
        <f t="shared" ca="1" si="198"/>
        <v>0.626765986312649+1.17259668537647i</v>
      </c>
      <c r="AB203" s="223" t="str">
        <f t="shared" ca="1" si="199"/>
        <v>0.162756424859906-1.31959423093661i</v>
      </c>
      <c r="AC203" s="223" t="str">
        <f t="shared" ca="1" si="200"/>
        <v>-0.892900348729376+0.985163720095961i</v>
      </c>
      <c r="AD203" s="223" t="str">
        <f t="shared" ca="1" si="201"/>
        <v>1.29728710469783-0.291315561100108i</v>
      </c>
      <c r="AE203" s="223" t="str">
        <f t="shared" ca="1" si="202"/>
        <v>-1.22838412146729-0.508813362915498i</v>
      </c>
      <c r="AF203" s="223" t="str">
        <f t="shared" ca="1" si="203"/>
        <v>0.711329300158568+1.1233117175968i</v>
      </c>
      <c r="AG203" s="223" t="str">
        <f t="shared" ca="1" si="204"/>
        <v>0.0652400555484176-1.3279918385692i</v>
      </c>
      <c r="AH203" s="223" t="str">
        <f t="shared" ca="1" si="205"/>
        <v>-0.818007857409774+1.04818020081006i</v>
      </c>
      <c r="AI203" s="223" t="str">
        <f t="shared" ca="1" si="206"/>
        <v>1.27234154696535-0.385960588687726i</v>
      </c>
      <c r="AJ203" s="223" t="str">
        <f t="shared" ca="1" si="207"/>
        <v>-1.26248639447153-0.417069169237696i</v>
      </c>
      <c r="AK203" s="223" t="str">
        <f t="shared" ca="1" si="208"/>
        <v>0.792037858895489+1.0679394262928i</v>
      </c>
      <c r="AL203" s="223" t="str">
        <f t="shared" ca="1" si="209"/>
        <v>-0.0326298552765253-1.32919294336789i</v>
      </c>
      <c r="AM203" s="223" t="str">
        <f t="shared" ca="1" si="210"/>
        <v>-0.73868251063653+1.10551650219889i</v>
      </c>
      <c r="AN203" s="223" t="str">
        <f t="shared" ca="1" si="211"/>
        <v>1.24050106015085-0.478514062404608i</v>
      </c>
      <c r="AO203" s="223" t="str">
        <f t="shared" ca="1" si="212"/>
        <v>-1.289747144319-0.32306484159582i</v>
      </c>
      <c r="AP203" s="223" t="str">
        <f t="shared" ca="1" si="213"/>
        <v>0.868454295850825+1.00677987870865i</v>
      </c>
      <c r="AQ203" s="223" t="str">
        <f t="shared" ca="1" si="214"/>
        <v>-0.130322942088721-1.32319103644171i</v>
      </c>
      <c r="AR203" s="223" t="str">
        <f t="shared" ca="1" si="215"/>
        <v>-0.130322942088721-1.32319103644171i</v>
      </c>
      <c r="AS203" s="223" t="str">
        <f t="shared" ca="1" si="216"/>
        <v>1.20193819061113-0.568474426957615i</v>
      </c>
      <c r="AT203" s="223" t="str">
        <f t="shared" ca="1" si="217"/>
        <v>-1.31001864264431-0.227309797586301i</v>
      </c>
      <c r="AU203" s="223" t="str">
        <f t="shared" ca="1" si="218"/>
        <v>0.940164503731774+0.940164503731736i</v>
      </c>
      <c r="AV203" s="223" t="str">
        <f t="shared" ca="1" si="219"/>
        <v>-0.227309797586225-1.31001864264432i</v>
      </c>
      <c r="AW203" s="223" t="str">
        <f t="shared" ca="1" si="220"/>
        <v>-0.568474426957667+1.20193819061111i</v>
      </c>
      <c r="AX203" s="223" t="str">
        <f t="shared" ca="1" si="221"/>
        <v>1.15686191387742-0.655354179336806i</v>
      </c>
      <c r="AY203" s="223" t="str">
        <f t="shared" ca="1" si="222"/>
        <v>-1.3231910364417-0.130322942088797i</v>
      </c>
      <c r="AZ203" s="223" t="str">
        <f t="shared" ca="1" si="223"/>
        <v>1.0067798787087+0.868454295850769i</v>
      </c>
      <c r="BA203" s="223" t="str">
        <f t="shared" ca="1" si="224"/>
        <v>-0.323064841595892-1.28974714431898i</v>
      </c>
      <c r="BB203" s="223" t="str">
        <f t="shared" ca="1" si="225"/>
        <v>-0.47851406240468+1.24050106015083i</v>
      </c>
      <c r="BC203" s="223" t="str">
        <f t="shared" ca="1" si="226"/>
        <v>1.10551650219922-0.738682510636034i</v>
      </c>
      <c r="BD203" s="223" t="str">
        <f t="shared" ca="1" si="227"/>
        <v>-1.32919294336789-0.0326298552765927i</v>
      </c>
      <c r="BE203" s="223" t="str">
        <f t="shared" ca="1" si="228"/>
        <v>1.06793942629316+0.792037858895005i</v>
      </c>
      <c r="BF203" s="223" t="str">
        <f t="shared" ca="1" si="229"/>
        <v>-0.417069169237623-1.26248639447156i</v>
      </c>
      <c r="BG203" s="223" t="str">
        <f t="shared" ca="1" si="230"/>
        <v>-0.385960588687285+1.27234154696548i</v>
      </c>
      <c r="BH203" s="223" t="str">
        <f t="shared" ca="1" si="231"/>
        <v>1.04818020081018-0.818007857409624i</v>
      </c>
      <c r="BI203" s="223" t="str">
        <f t="shared" ca="1" si="232"/>
        <v>-1.32799183856917+0.0652400555488693i</v>
      </c>
      <c r="BJ203" s="223" t="str">
        <f t="shared" ca="1" si="233"/>
        <v>1.12331171759662+0.711329300158849i</v>
      </c>
      <c r="BK203" s="223" t="str">
        <f t="shared" ca="1" si="234"/>
        <v>-0.508813362915802-1.22838412146717i</v>
      </c>
      <c r="BL203" s="223" t="str">
        <f t="shared" ca="1" si="235"/>
        <v>-0.29131556110057+1.29728710469773i</v>
      </c>
      <c r="BM203" s="223" t="str">
        <f t="shared" ca="1" si="236"/>
        <v>0.985163720095835-0.892900348729514i</v>
      </c>
      <c r="BN203" s="223" t="str">
        <f t="shared" ca="1" si="237"/>
        <v>-1.31959423093667+0.162756424859427i</v>
      </c>
      <c r="BO203" s="223" t="str">
        <f t="shared" ca="1" si="238"/>
        <v>1.1725966853765+0.626765986312588i</v>
      </c>
      <c r="BP203" s="223" t="str">
        <f t="shared" ca="1" si="239"/>
        <v>-0.597800252894195-1.18762512847868i</v>
      </c>
      <c r="BQ203" s="223" t="str">
        <f t="shared" ca="1" si="240"/>
        <v>-0.195091869246593+1.31520255120959i</v>
      </c>
      <c r="BR203" s="223" t="str">
        <f t="shared" ca="1" si="241"/>
        <v>0.916808551825067-0.962954135696387i</v>
      </c>
      <c r="BS203" s="223" t="str">
        <f t="shared" ca="1" si="242"/>
        <v>-1.30404562783348+0.259390803003361i</v>
      </c>
      <c r="BT203" s="223" t="str">
        <f t="shared" ca="1" si="243"/>
        <v>1.21552725012142+0.538806173281823i</v>
      </c>
      <c r="BU203" s="223" t="str">
        <f t="shared" ca="1" si="244"/>
        <v>-0.683547611508386-1.14043029201944i</v>
      </c>
      <c r="BV203" s="223" t="str">
        <f t="shared" ca="1" si="245"/>
        <v>-0.0978109576499442+1.32599080114379i</v>
      </c>
      <c r="BW203" s="223" t="str">
        <f t="shared" ca="1" si="246"/>
        <v>0.843485118578244-1.02778959076817i</v>
      </c>
      <c r="BX203" s="223" t="str">
        <f t="shared" ca="1" si="247"/>
        <v>-1.28143028848708+0.354619519911509i</v>
      </c>
      <c r="BY203" s="223" t="str">
        <f t="shared" ca="1" si="248"/>
        <v>1.25187076738096+0.447926522915721i</v>
      </c>
      <c r="BZ203" s="223" t="str">
        <f t="shared" ca="1" si="249"/>
        <v>-0.765590766391425-1.08705536499782i</v>
      </c>
      <c r="CA203" s="223" t="str">
        <f t="shared" ca="1" si="250"/>
        <v>-4.73670055010393E-13+1.32959339203922i</v>
      </c>
      <c r="CB203" s="223" t="str">
        <f t="shared" ca="1" si="251"/>
        <v>0.765590766391087-1.08705536499806i</v>
      </c>
      <c r="CC203" s="223" t="str">
        <f t="shared" ca="1" si="252"/>
        <v>-1.25187076738128+0.447926522914829i</v>
      </c>
      <c r="CD203" s="223" t="str">
        <f t="shared" ca="1" si="253"/>
        <v>1.28143028848718+0.354619519911146i</v>
      </c>
      <c r="CE203" s="223" t="str">
        <f t="shared" ca="1" si="254"/>
        <v>-0.84348511857754-1.02778959076875i</v>
      </c>
      <c r="CF203" s="223" t="str">
        <f t="shared" ca="1" si="255"/>
        <v>0.0978109576503185+1.32599080114376i</v>
      </c>
      <c r="CG203" s="223" t="str">
        <f t="shared" ca="1" si="256"/>
        <v>0.683547611508064-1.14043029201963i</v>
      </c>
      <c r="CH203" s="223" t="str">
        <f t="shared" ca="1" si="257"/>
        <v>-1.21552725012126+0.538806173282201i</v>
      </c>
      <c r="CI203" s="223" t="str">
        <f t="shared" ca="1" si="258"/>
        <v>1.30404562783356+0.259390803002992i</v>
      </c>
      <c r="CJ203" s="223" t="str">
        <f t="shared" ca="1" si="259"/>
        <v>-0.916808551825338-0.96295413569613i</v>
      </c>
      <c r="CK203" s="223" t="str">
        <f t="shared" ca="1" si="260"/>
        <v>0.195091869247001+1.31520255120953i</v>
      </c>
      <c r="CL203" s="223" t="str">
        <f t="shared" ca="1" si="261"/>
        <v>0.597800252895041-1.18762512847825i</v>
      </c>
      <c r="CM203" s="223" t="str">
        <f t="shared" ca="1" si="262"/>
        <v>-1.17259668537631+0.626765986312953i</v>
      </c>
      <c r="CN203" s="223" t="str">
        <f t="shared" ca="1" si="263"/>
        <v>1.31959423093655+0.162756424860367i</v>
      </c>
      <c r="CO203" s="223" t="str">
        <f t="shared" ca="1" si="264"/>
        <v>-0.985163720096088-0.892900348729237i</v>
      </c>
      <c r="CP203" s="223" t="str">
        <f t="shared" ca="1" si="265"/>
        <v>0.291315561099664+1.29728710469793i</v>
      </c>
      <c r="CQ203" s="223" t="str">
        <f t="shared" ca="1" si="266"/>
        <v>0.508813362915438-1.22838412146732i</v>
      </c>
      <c r="CR203" s="223" t="str">
        <f t="shared" ca="1" si="267"/>
        <v>-1.12331171759713+0.711329300158049i</v>
      </c>
      <c r="CS203" s="223" t="str">
        <f t="shared" ca="1" si="268"/>
        <v>1.32799183856919+0.0652400555484755i</v>
      </c>
      <c r="CT203" s="223" t="str">
        <f t="shared" ca="1" si="269"/>
        <v>-1.04818020081042-0.818007857409314i</v>
      </c>
      <c r="CU203" s="223" t="str">
        <f t="shared" ca="1" si="270"/>
        <v>0.385960588687644+1.27234154696537i</v>
      </c>
      <c r="CV203" s="223" t="str">
        <f t="shared" ca="1" si="271"/>
        <v>0.41706916923725-1.26248639447168i</v>
      </c>
      <c r="CW203" s="223" t="str">
        <f t="shared" ca="1" si="272"/>
        <v>-1.06793942629293+0.792037858895322i</v>
      </c>
      <c r="CX203" s="223" t="str">
        <f t="shared" ca="1" si="273"/>
        <v>1.32919294336787-0.0326298552770055i</v>
      </c>
      <c r="CY203" s="223" t="str">
        <f t="shared" ca="1" si="274"/>
        <v>-1.1055165021987-0.738682510636807i</v>
      </c>
      <c r="CZ203" s="223" t="str">
        <f t="shared" ca="1" si="275"/>
        <v>0.478514062404906+1.24050106015074i</v>
      </c>
      <c r="DA203" s="223" t="str">
        <f t="shared" ca="1" si="276"/>
        <v>0.323064841596262-1.28974714431889i</v>
      </c>
      <c r="DB203" s="223" t="str">
        <f t="shared" ca="1" si="277"/>
        <v>-1.00677987870853+0.868454295850967i</v>
      </c>
      <c r="DC203" s="223" t="str">
        <f t="shared" ca="1" si="278"/>
        <v>1.32319103644176-0.130322942088249i</v>
      </c>
      <c r="DD203" s="223" t="str">
        <f t="shared" ca="1" si="279"/>
        <v>-1.15686191387749-0.655354179336693i</v>
      </c>
      <c r="DE203" s="223" t="str">
        <f t="shared" ca="1" si="280"/>
        <v>0.568474426957067+1.20193819061139i</v>
      </c>
      <c r="DF203" s="223" t="str">
        <f t="shared" ca="1" si="281"/>
        <v>0.227309797586245-1.31001864264432i</v>
      </c>
      <c r="DG203" s="223" t="str">
        <f t="shared" ca="1" si="282"/>
        <v>-0.940164503731309+0.940164503732201i</v>
      </c>
      <c r="DH203" s="223" t="str">
        <f t="shared" ca="1" si="283"/>
        <v>1.31001864264433-0.22730979758615i</v>
      </c>
      <c r="DI203" s="223" t="str">
        <f t="shared" ca="1" si="284"/>
        <v>-1.20193819061137-0.568474426957122i</v>
      </c>
      <c r="DJ203" s="223" t="str">
        <f t="shared" ca="1" si="285"/>
        <v>0.655354179336642+1.15686191387752i</v>
      </c>
      <c r="DK203" s="223" t="str">
        <f t="shared" ca="1" si="286"/>
        <v>0.130322942088347-1.32319103644175i</v>
      </c>
      <c r="DL203" s="223" t="str">
        <f t="shared" ca="1" si="287"/>
        <v>-0.868454295851013+1.00677987870849i</v>
      </c>
      <c r="DM203" s="223" t="str">
        <f t="shared" ca="1" si="288"/>
        <v>1.28974714431891-0.323064841596203i</v>
      </c>
      <c r="DN203" s="223" t="str">
        <f t="shared" ca="1" si="289"/>
        <v>-1.2405010601507-0.478514062404997i</v>
      </c>
      <c r="DO203" s="223" t="str">
        <f t="shared" ca="1" si="290"/>
        <v>0.738682510636756+1.10551650219874i</v>
      </c>
      <c r="DP203" s="223" t="str">
        <f t="shared" ca="1" si="291"/>
        <v>0.0326298552770662-1.32919294336787i</v>
      </c>
      <c r="DQ203" s="223" t="str">
        <f t="shared" ca="1" si="292"/>
        <v>-0.792037858895369+1.06793942629289i</v>
      </c>
      <c r="DR203" s="223" t="str">
        <f t="shared" ca="1" si="293"/>
        <v>1.2624863944717-0.417069169237191i</v>
      </c>
      <c r="DS203" s="223" t="str">
        <f t="shared" ca="1" si="294"/>
        <v>-1.27234154696536-0.385960588687701i</v>
      </c>
      <c r="DT203" s="223" t="str">
        <f t="shared" ca="1" si="295"/>
        <v>0.818007857409266+1.04818020081046i</v>
      </c>
      <c r="DU203" s="223" t="str">
        <f t="shared" ca="1" si="296"/>
        <v>-0.0652400555483772-1.3279918385692i</v>
      </c>
      <c r="DV203" s="223" t="str">
        <f t="shared" ca="1" si="297"/>
        <v>-0.711329300158132+1.12331171759708i</v>
      </c>
      <c r="DW203" s="223" t="str">
        <f t="shared" ca="1" si="298"/>
        <v>1.22838412146736-0.508813362915347i</v>
      </c>
      <c r="DX203" s="223" t="str">
        <f t="shared" ca="1" si="299"/>
        <v>-1.29728710469792-0.291315561099723i</v>
      </c>
      <c r="DY203" s="223" t="str">
        <f t="shared" ca="1" si="300"/>
        <v>0.892900348729163+0.985163720096153i</v>
      </c>
      <c r="DZ203" s="223" t="str">
        <f t="shared" ca="1" si="301"/>
        <v>-0.162756424860308-1.31959423093656i</v>
      </c>
      <c r="EA203" s="223" t="str">
        <f t="shared" ca="1" si="302"/>
        <v>-0.626765986313006+1.17259668537628i</v>
      </c>
      <c r="EB203" s="223" t="str">
        <f t="shared" ca="1" si="303"/>
        <v>1.18762512847828-0.597800252894987i</v>
      </c>
      <c r="EC203" s="223" t="str">
        <f t="shared" ca="1" si="304"/>
        <v>-1.31520255120952-0.195091869247061i</v>
      </c>
      <c r="ED203" s="223" t="str">
        <f t="shared" ca="1" si="305"/>
        <v>0.962954135696087+0.916808551825382i</v>
      </c>
      <c r="EE203" s="223" t="str">
        <f t="shared" ca="1" si="306"/>
        <v>-0.259390803002932-1.30404562783357i</v>
      </c>
      <c r="EF203" s="223" t="str">
        <f t="shared" ca="1" si="307"/>
        <v>-0.538806173282291+1.21552725012122i</v>
      </c>
      <c r="EG203" s="223" t="str">
        <f t="shared" ca="1" si="308"/>
        <v>1.14043029201966-0.683547611508011i</v>
      </c>
      <c r="EH203" s="223" t="str">
        <f t="shared" ca="1" si="309"/>
        <v>-1.32599080114376-0.0978109576504166i</v>
      </c>
      <c r="EI203" s="223" t="str">
        <f t="shared" ca="1" si="310"/>
        <v>1.02778959076871+0.843485118577587i</v>
      </c>
      <c r="EJ203" s="223" t="str">
        <f t="shared" ca="1" si="311"/>
        <v>-0.354619519911051-1.28143028848721i</v>
      </c>
      <c r="EK203" s="223" t="str">
        <f t="shared" ca="1" si="312"/>
        <v>-0.447926522914886+1.25187076738126i</v>
      </c>
      <c r="EL203" s="223" t="str">
        <f t="shared" ca="1" si="313"/>
        <v>1.08705536499809-0.765590766391038i</v>
      </c>
      <c r="EM203" s="223" t="str">
        <f t="shared" ca="1" si="314"/>
        <v>-1.32959339203922+4.13075303747675E-13i</v>
      </c>
      <c r="EN203" s="223"/>
      <c r="EO203" s="223"/>
      <c r="EP203" s="223"/>
    </row>
    <row r="204" spans="1:146" ht="15.75" thickBot="1">
      <c r="A204" s="257">
        <f t="shared" si="181"/>
        <v>2.0312500000000014E-3</v>
      </c>
      <c r="B204" s="256">
        <v>104</v>
      </c>
      <c r="C204" s="230">
        <f t="shared" si="182"/>
        <v>20800</v>
      </c>
      <c r="D204" s="229">
        <f t="shared" si="315"/>
        <v>130690.25438933539</v>
      </c>
      <c r="E204" s="229" t="str">
        <f t="shared" si="316"/>
        <v>130690.254389335i</v>
      </c>
      <c r="F204" s="229" t="str">
        <f t="shared" si="320"/>
        <v>2.59523628711649-0.828402172638219i</v>
      </c>
      <c r="G204" s="229" t="str">
        <f t="shared" si="321"/>
        <v>-0.19822112670599+0.120186008386757i</v>
      </c>
      <c r="H204" s="229" t="str">
        <f t="shared" si="319"/>
        <v>0.609775228938121+0.082896634453525i</v>
      </c>
      <c r="I204" s="229" t="str">
        <f t="shared" si="317"/>
        <v>-0.369427004798192-0.182905676156662i</v>
      </c>
      <c r="J204" s="255" t="str">
        <f ca="1">IMPRODUCT(1/N_FFT2,DO100)</f>
        <v>0.00547996182344582-5.71924277826574E-07i</v>
      </c>
      <c r="K204" s="254" t="str">
        <f t="shared" ca="1" si="318"/>
        <v>-0.00202455049104077-0.00100210483835712i</v>
      </c>
      <c r="N204" s="246">
        <f t="shared" ca="1" si="185"/>
        <v>3.9966609227996313</v>
      </c>
      <c r="O204" s="223">
        <f t="shared" ca="1" si="186"/>
        <v>1.3296609227996314</v>
      </c>
      <c r="P204" s="223" t="str">
        <f t="shared" ca="1" si="187"/>
        <v>-1.10557265197406-0.738720028716847i</v>
      </c>
      <c r="Q204" s="223" t="str">
        <f t="shared" ca="1" si="188"/>
        <v>0.508839205818691+1.22844651175465i</v>
      </c>
      <c r="R204" s="223" t="str">
        <f t="shared" ca="1" si="189"/>
        <v>0.259403977601245-1.30411186100925i</v>
      </c>
      <c r="S204" s="223" t="str">
        <f t="shared" ca="1" si="190"/>
        <v>-0.940212255190408+0.940212255190356i</v>
      </c>
      <c r="T204" s="223" t="str">
        <f t="shared" ca="1" si="191"/>
        <v>1.30411186100926-0.259403977601197i</v>
      </c>
      <c r="U204" s="223" t="str">
        <f t="shared" ca="1" si="192"/>
        <v>-1.22844651175463-0.508839205818746i</v>
      </c>
      <c r="V204" s="223" t="str">
        <f t="shared" ca="1" si="193"/>
        <v>0.738720028716794+1.10557265197409i</v>
      </c>
      <c r="W204" s="223" t="str">
        <f t="shared" ca="1" si="194"/>
        <v>-5.79899360411312E-14-1.32966092279963i</v>
      </c>
      <c r="X204" s="223" t="str">
        <f t="shared" ca="1" si="195"/>
        <v>-0.738720028716808+1.10557265197408i</v>
      </c>
      <c r="Y204" s="223" t="str">
        <f t="shared" ca="1" si="196"/>
        <v>1.22844651175463-0.508839205818732i</v>
      </c>
      <c r="Z204" s="223" t="str">
        <f t="shared" ca="1" si="197"/>
        <v>-1.30411186100926-0.25940397760121i</v>
      </c>
      <c r="AA204" s="223" t="str">
        <f t="shared" ca="1" si="198"/>
        <v>0.940212255190397+0.940212255190367i</v>
      </c>
      <c r="AB204" s="223" t="str">
        <f t="shared" ca="1" si="199"/>
        <v>-0.259403977601251-1.30411186100925i</v>
      </c>
      <c r="AC204" s="223" t="str">
        <f t="shared" ca="1" si="200"/>
        <v>-0.508839205818689+1.22844651175465i</v>
      </c>
      <c r="AD204" s="223" t="str">
        <f t="shared" ca="1" si="201"/>
        <v>1.10557265197406-0.738720028716846i</v>
      </c>
      <c r="AE204" s="223" t="str">
        <f t="shared" ca="1" si="202"/>
        <v>-1.32966092279963-1.62894552784467E-14i</v>
      </c>
      <c r="AF204" s="223" t="str">
        <f t="shared" ca="1" si="203"/>
        <v>1.10557265197404+0.738720028716874i</v>
      </c>
      <c r="AG204" s="223" t="str">
        <f t="shared" ca="1" si="204"/>
        <v>-0.508839205818668-1.22844651175466i</v>
      </c>
      <c r="AH204" s="223" t="str">
        <f t="shared" ca="1" si="205"/>
        <v>-0.259403977601283+1.30411186100925i</v>
      </c>
      <c r="AI204" s="223" t="str">
        <f t="shared" ca="1" si="206"/>
        <v>0.94021225519042-0.940212255190344i</v>
      </c>
      <c r="AJ204" s="223" t="str">
        <f t="shared" ca="1" si="207"/>
        <v>-1.30411186100927+0.259403977601178i</v>
      </c>
      <c r="AK204" s="223" t="str">
        <f t="shared" ca="1" si="208"/>
        <v>1.22844651175462+0.508839205818758i</v>
      </c>
      <c r="AL204" s="223" t="str">
        <f t="shared" ca="1" si="209"/>
        <v>-0.738720028716896-1.10557265197402i</v>
      </c>
      <c r="AM204" s="223" t="str">
        <f t="shared" ca="1" si="210"/>
        <v>4.17004807626844E-14+1.32966092279963i</v>
      </c>
      <c r="AN204" s="223" t="str">
        <f t="shared" ca="1" si="211"/>
        <v>0.738720028716825-1.10557265197407i</v>
      </c>
      <c r="AO204" s="223" t="str">
        <f t="shared" ca="1" si="212"/>
        <v>-1.22844651175464+0.508839205818713i</v>
      </c>
      <c r="AP204" s="223" t="str">
        <f t="shared" ca="1" si="213"/>
        <v>1.30411186100926+0.259403977601226i</v>
      </c>
      <c r="AQ204" s="223" t="str">
        <f t="shared" ca="1" si="214"/>
        <v>-0.940212255190392-0.940212255190372i</v>
      </c>
      <c r="AR204" s="223" t="str">
        <f t="shared" ca="1" si="215"/>
        <v>-0.940212255190392-0.940212255190372i</v>
      </c>
      <c r="AS204" s="223" t="str">
        <f t="shared" ca="1" si="216"/>
        <v>0.508839205818704-1.22844651175465i</v>
      </c>
      <c r="AT204" s="223" t="str">
        <f t="shared" ca="1" si="217"/>
        <v>-1.10557265197407+0.738720028716825i</v>
      </c>
      <c r="AU204" s="223" t="str">
        <f t="shared" ca="1" si="218"/>
        <v>1.32966092279963+3.25789105568933E-14i</v>
      </c>
      <c r="AV204" s="223" t="str">
        <f t="shared" ca="1" si="219"/>
        <v>-1.10557265197404-0.73872002871688i</v>
      </c>
      <c r="AW204" s="223" t="str">
        <f t="shared" ca="1" si="220"/>
        <v>0.508839205818644+1.22844651175467i</v>
      </c>
      <c r="AX204" s="223" t="str">
        <f t="shared" ca="1" si="221"/>
        <v>0.259403977601299-1.30411186100924i</v>
      </c>
      <c r="AY204" s="223" t="str">
        <f t="shared" ca="1" si="222"/>
        <v>-0.940212255190425+0.940212255190339i</v>
      </c>
      <c r="AZ204" s="223" t="str">
        <f t="shared" ca="1" si="223"/>
        <v>1.30411186100924-0.259403977601293i</v>
      </c>
      <c r="BA204" s="223" t="str">
        <f t="shared" ca="1" si="224"/>
        <v>-1.22844651175467-0.508839205818651i</v>
      </c>
      <c r="BB204" s="223" t="str">
        <f t="shared" ca="1" si="225"/>
        <v>0.738720028716873+1.10557265197404i</v>
      </c>
      <c r="BC204" s="223" t="str">
        <f t="shared" ca="1" si="226"/>
        <v>3.71396956597889E-13-1.32966092279963i</v>
      </c>
      <c r="BD204" s="223" t="str">
        <f t="shared" ca="1" si="227"/>
        <v>-0.738720028716832+1.10557265197407i</v>
      </c>
      <c r="BE204" s="223" t="str">
        <f t="shared" ca="1" si="228"/>
        <v>1.2284465117545-0.508839205819064i</v>
      </c>
      <c r="BF204" s="223" t="str">
        <f t="shared" ca="1" si="229"/>
        <v>-1.30411186100915-0.259403977601762i</v>
      </c>
      <c r="BG204" s="223" t="str">
        <f t="shared" ca="1" si="230"/>
        <v>0.940212255190287+0.940212255190477i</v>
      </c>
      <c r="BH204" s="223" t="str">
        <f t="shared" ca="1" si="231"/>
        <v>-0.259403977601479-1.30411186100921i</v>
      </c>
      <c r="BI204" s="223" t="str">
        <f t="shared" ca="1" si="232"/>
        <v>-0.508839205818108+1.22844651175489i</v>
      </c>
      <c r="BJ204" s="223" t="str">
        <f t="shared" ca="1" si="233"/>
        <v>1.10557265197423-0.738720028716592i</v>
      </c>
      <c r="BK204" s="223" t="str">
        <f t="shared" ca="1" si="234"/>
        <v>-1.32966092279963+8.34009615253689E-14i</v>
      </c>
      <c r="BL204" s="223" t="str">
        <f t="shared" ca="1" si="235"/>
        <v>1.10557265197432+0.738720028716453i</v>
      </c>
      <c r="BM204" s="223" t="str">
        <f t="shared" ca="1" si="236"/>
        <v>-0.508839205818262-1.22844651175483i</v>
      </c>
      <c r="BN204" s="223" t="str">
        <f t="shared" ca="1" si="237"/>
        <v>-0.259403977601334+1.30411186100924i</v>
      </c>
      <c r="BO204" s="223" t="str">
        <f t="shared" ca="1" si="238"/>
        <v>0.940212255190168-0.940212255190595i</v>
      </c>
      <c r="BP204" s="223" t="str">
        <f t="shared" ca="1" si="239"/>
        <v>-1.30411186100938+0.259403977600628i</v>
      </c>
      <c r="BQ204" s="223" t="str">
        <f t="shared" ca="1" si="240"/>
        <v>1.22844651175456+0.50883920581891i</v>
      </c>
      <c r="BR204" s="223" t="str">
        <f t="shared" ca="1" si="241"/>
        <v>-0.738720028716986-1.10557265197396i</v>
      </c>
      <c r="BS204" s="223" t="str">
        <f t="shared" ca="1" si="242"/>
        <v>5.57094497843014E-13+1.32966092279963i</v>
      </c>
      <c r="BT204" s="223" t="str">
        <f t="shared" ca="1" si="243"/>
        <v>0.738720028717191-1.10557265197383i</v>
      </c>
      <c r="BU204" s="223" t="str">
        <f t="shared" ca="1" si="244"/>
        <v>-1.22844651175466+0.508839205818683i</v>
      </c>
      <c r="BV204" s="223" t="str">
        <f t="shared" ca="1" si="245"/>
        <v>1.30411186100933+0.25940397760087i</v>
      </c>
      <c r="BW204" s="223" t="str">
        <f t="shared" ca="1" si="246"/>
        <v>-0.940212255189994-0.940212255190769i</v>
      </c>
      <c r="BX204" s="223" t="str">
        <f t="shared" ca="1" si="247"/>
        <v>0.259403977601092+1.30411186100928i</v>
      </c>
      <c r="BY204" s="223" t="str">
        <f t="shared" ca="1" si="248"/>
        <v>0.508839205818507-1.22844651175473i</v>
      </c>
      <c r="BZ204" s="223" t="str">
        <f t="shared" ca="1" si="249"/>
        <v>-1.10557265197372+0.738720028717348i</v>
      </c>
      <c r="CA204" s="223" t="str">
        <f t="shared" ca="1" si="250"/>
        <v>1.32966092279963+3.29696475835205E-13i</v>
      </c>
      <c r="CB204" s="223" t="str">
        <f t="shared" ca="1" si="251"/>
        <v>-1.10557265197409-0.738720028716797i</v>
      </c>
      <c r="CC204" s="223" t="str">
        <f t="shared" ca="1" si="252"/>
        <v>0.50883920581912+1.22844651175447i</v>
      </c>
      <c r="CD204" s="223" t="str">
        <f t="shared" ca="1" si="253"/>
        <v>0.259403977601739-1.30411186100916i</v>
      </c>
      <c r="CE204" s="223" t="str">
        <f t="shared" ca="1" si="254"/>
        <v>-0.940212255190461+0.940212255190303i</v>
      </c>
      <c r="CF204" s="223" t="str">
        <f t="shared" ca="1" si="255"/>
        <v>1.3041118610092-0.25940397760152i</v>
      </c>
      <c r="CG204" s="223" t="str">
        <f t="shared" ca="1" si="256"/>
        <v>-1.2284465117544-0.508839205819292i</v>
      </c>
      <c r="CH204" s="223" t="str">
        <f t="shared" ca="1" si="257"/>
        <v>0.738720028716643+1.10557265197419i</v>
      </c>
      <c r="CI204" s="223" t="str">
        <f t="shared" ca="1" si="258"/>
        <v>-1.43997060482441E-13-1.32966092279963i</v>
      </c>
      <c r="CJ204" s="223" t="str">
        <f t="shared" ca="1" si="259"/>
        <v>-0.738720028716434+1.10557265197433i</v>
      </c>
      <c r="CK204" s="223" t="str">
        <f t="shared" ca="1" si="260"/>
        <v>1.22844651175481-0.508839205818301i</v>
      </c>
      <c r="CL204" s="223" t="str">
        <f t="shared" ca="1" si="261"/>
        <v>-1.30411186100925-0.259403977601274i</v>
      </c>
      <c r="CM204" s="223" t="str">
        <f t="shared" ca="1" si="262"/>
        <v>0.940212255190638+0.940212255190126i</v>
      </c>
      <c r="CN204" s="223" t="str">
        <f t="shared" ca="1" si="263"/>
        <v>-0.259403977600688-1.30411186100936i</v>
      </c>
      <c r="CO204" s="223" t="str">
        <f t="shared" ca="1" si="264"/>
        <v>-0.508839205818889+1.22844651175457i</v>
      </c>
      <c r="CP204" s="223" t="str">
        <f t="shared" ca="1" si="265"/>
        <v>1.10557265197395-0.738720028717004i</v>
      </c>
      <c r="CQ204" s="223" t="str">
        <f t="shared" ca="1" si="266"/>
        <v>-1.32966092279963+5.79899360411312E-13i</v>
      </c>
      <c r="CR204" s="223" t="str">
        <f t="shared" ca="1" si="267"/>
        <v>1.10557265197386+0.73872002871714i</v>
      </c>
      <c r="CS204" s="223" t="str">
        <f t="shared" ca="1" si="268"/>
        <v>-0.508839205818738-1.22844651175463i</v>
      </c>
      <c r="CT204" s="223" t="str">
        <f t="shared" ca="1" si="269"/>
        <v>-0.25940397760081+1.30411186100934i</v>
      </c>
      <c r="CU204" s="223" t="str">
        <f t="shared" ca="1" si="270"/>
        <v>0.940212255190753-0.94021225519001i</v>
      </c>
      <c r="CV204" s="223" t="str">
        <f t="shared" ca="1" si="271"/>
        <v>-1.30411186100928+0.259403977601114i</v>
      </c>
      <c r="CW204" s="223" t="str">
        <f t="shared" ca="1" si="272"/>
        <v>1.22844651175475+0.508839205818451i</v>
      </c>
      <c r="CX204" s="223" t="str">
        <f t="shared" ca="1" si="273"/>
        <v>-0.738720028716298-1.10557265197442i</v>
      </c>
      <c r="CY204" s="223" t="str">
        <f t="shared" ca="1" si="274"/>
        <v>-2.69100376878133E-13+1.32966092279963i</v>
      </c>
      <c r="CZ204" s="223" t="str">
        <f t="shared" ca="1" si="275"/>
        <v>0.738720028716777-1.1055726519741i</v>
      </c>
      <c r="DA204" s="223" t="str">
        <f t="shared" ca="1" si="276"/>
        <v>-1.22844651175447+0.508839205819141i</v>
      </c>
      <c r="DB204" s="223" t="str">
        <f t="shared" ca="1" si="277"/>
        <v>1.30411186100917+0.259403977601679i</v>
      </c>
      <c r="DC204" s="223" t="str">
        <f t="shared" ca="1" si="278"/>
        <v>-0.940212255190345-0.940212255190418i</v>
      </c>
      <c r="DD204" s="223" t="str">
        <f t="shared" ca="1" si="279"/>
        <v>0.25940397760158+1.30411186100919i</v>
      </c>
      <c r="DE204" s="223" t="str">
        <f t="shared" ca="1" si="280"/>
        <v>0.50883920581927-1.22844651175441i</v>
      </c>
      <c r="DF204" s="223" t="str">
        <f t="shared" ca="1" si="281"/>
        <v>-1.10557265197418+0.738720028716661i</v>
      </c>
      <c r="DG204" s="223" t="str">
        <f t="shared" ca="1" si="282"/>
        <v>1.32966092279963-1.66801923050738E-13i</v>
      </c>
      <c r="DH204" s="223" t="str">
        <f t="shared" ca="1" si="283"/>
        <v>-1.10557265197437-0.738720028716384i</v>
      </c>
      <c r="DI204" s="223" t="str">
        <f t="shared" ca="1" si="284"/>
        <v>0.508839205818357+1.22844651175479i</v>
      </c>
      <c r="DJ204" s="223" t="str">
        <f t="shared" ca="1" si="285"/>
        <v>0.259403977601253-1.30411186100925i</v>
      </c>
      <c r="DK204" s="223" t="str">
        <f t="shared" ca="1" si="286"/>
        <v>-0.94021225519011+0.940212255190654i</v>
      </c>
      <c r="DL204" s="223" t="str">
        <f t="shared" ca="1" si="287"/>
        <v>1.30411186100936-0.259403977600709i</v>
      </c>
      <c r="DM204" s="223" t="str">
        <f t="shared" ca="1" si="288"/>
        <v>-1.22844651175458-0.508839205818867i</v>
      </c>
      <c r="DN204" s="223" t="str">
        <f t="shared" ca="1" si="289"/>
        <v>0.738720028717055+1.10557265197392i</v>
      </c>
      <c r="DO204" s="223" t="str">
        <f t="shared" ca="1" si="290"/>
        <v>-6.02704222979609E-13-1.32966092279963i</v>
      </c>
      <c r="DP204" s="223" t="str">
        <f t="shared" ca="1" si="291"/>
        <v>-0.738720028717122+1.10557265197387i</v>
      </c>
      <c r="DQ204" s="223" t="str">
        <f t="shared" ca="1" si="292"/>
        <v>1.22844651175461-0.508839205818794i</v>
      </c>
      <c r="DR204" s="223" t="str">
        <f t="shared" ca="1" si="293"/>
        <v>-1.30411186100934-0.259403977600787i</v>
      </c>
      <c r="DS204" s="223" t="str">
        <f t="shared" ca="1" si="294"/>
        <v>0.940212255190054+0.94021225519071i</v>
      </c>
      <c r="DT204" s="223" t="str">
        <f t="shared" ca="1" si="295"/>
        <v>-0.259403977601137-1.30411186100928i</v>
      </c>
      <c r="DU204" s="223" t="str">
        <f t="shared" ca="1" si="296"/>
        <v>-0.508839205818395+1.22844651175477i</v>
      </c>
      <c r="DV204" s="223" t="str">
        <f t="shared" ca="1" si="297"/>
        <v>1.10557265197439-0.738720028716349i</v>
      </c>
      <c r="DW204" s="223" t="str">
        <f t="shared" ca="1" si="298"/>
        <v>-1.32966092279963-2.46295514309836E-13i</v>
      </c>
      <c r="DX204" s="223" t="str">
        <f t="shared" ca="1" si="299"/>
        <v>1.10557265197411+0.738720028716759i</v>
      </c>
      <c r="DY204" s="223" t="str">
        <f t="shared" ca="1" si="300"/>
        <v>-0.508839205819197-1.22844651175444i</v>
      </c>
      <c r="DZ204" s="223" t="str">
        <f t="shared" ca="1" si="301"/>
        <v>-0.25940397760162+1.30411186100918i</v>
      </c>
      <c r="EA204" s="223" t="str">
        <f t="shared" ca="1" si="302"/>
        <v>0.940212255190402-0.940212255190361i</v>
      </c>
      <c r="EB204" s="223" t="str">
        <f t="shared" ca="1" si="303"/>
        <v>-1.30411186100918+0.259403977601638i</v>
      </c>
      <c r="EC204" s="223" t="str">
        <f t="shared" ca="1" si="304"/>
        <v>1.22844651175442+0.508839205819249i</v>
      </c>
      <c r="ED204" s="223" t="str">
        <f t="shared" ca="1" si="305"/>
        <v>-0.738720028716712-1.10557265197415i</v>
      </c>
      <c r="EE204" s="223" t="str">
        <f t="shared" ca="1" si="306"/>
        <v>1.89606785619036E-13+1.32966092279963i</v>
      </c>
      <c r="EF204" s="223" t="str">
        <f t="shared" ca="1" si="307"/>
        <v>0.738720028716333-1.1055726519744i</v>
      </c>
      <c r="EG204" s="223" t="str">
        <f t="shared" ca="1" si="308"/>
        <v>-1.22844651175477+0.508839205818413i</v>
      </c>
      <c r="EH204" s="223" t="str">
        <f t="shared" ca="1" si="309"/>
        <v>1.30411186100926+0.259403977601193i</v>
      </c>
      <c r="EI204" s="223" t="str">
        <f t="shared" ca="1" si="310"/>
        <v>-0.94021225519067-0.940212255190094i</v>
      </c>
      <c r="EJ204" s="223" t="str">
        <f t="shared" ca="1" si="311"/>
        <v>0.259403977600731+1.30411186100936i</v>
      </c>
      <c r="EK204" s="223" t="str">
        <f t="shared" ca="1" si="312"/>
        <v>0.508839205818777-1.22844651175462i</v>
      </c>
      <c r="EL204" s="223" t="str">
        <f t="shared" ca="1" si="313"/>
        <v>-1.1055726519739+0.738720028717074i</v>
      </c>
      <c r="EM204" s="223" t="str">
        <f t="shared" ca="1" si="314"/>
        <v>1.32966092279963-7.01091558325453E-13i</v>
      </c>
      <c r="EN204" s="223"/>
      <c r="EO204" s="223"/>
      <c r="EP204" s="223"/>
    </row>
    <row r="205" spans="1:146" ht="15.75" thickBot="1">
      <c r="A205" s="257">
        <f t="shared" si="181"/>
        <v>2.0507812500000014E-3</v>
      </c>
      <c r="B205" s="256">
        <v>105</v>
      </c>
      <c r="C205" s="230">
        <f t="shared" si="182"/>
        <v>21000</v>
      </c>
      <c r="D205" s="229">
        <f t="shared" si="315"/>
        <v>131946.89145077131</v>
      </c>
      <c r="E205" s="229" t="str">
        <f t="shared" si="316"/>
        <v>131946.891450771i</v>
      </c>
      <c r="F205" s="229" t="str">
        <f t="shared" si="320"/>
        <v>2.59085550654863-0.834518290011885i</v>
      </c>
      <c r="G205" s="229" t="str">
        <f t="shared" si="321"/>
        <v>-0.197359069790153+0.120986820629184i</v>
      </c>
      <c r="H205" s="229" t="str">
        <f t="shared" si="319"/>
        <v>0.610253991553494+0.0836416816036003i</v>
      </c>
      <c r="I205" s="229" t="str">
        <f t="shared" si="317"/>
        <v>-0.370051578296491-0.184764630283091i</v>
      </c>
      <c r="J205" s="255" t="str">
        <f ca="1">IMPRODUCT(1/N_FFT2,DP100)</f>
        <v>0.00273175878852625-0.000142218371936524i</v>
      </c>
      <c r="K205" s="254" t="str">
        <f t="shared" ca="1" si="318"/>
        <v>-0.00103716857612976-0.000452104269586769i</v>
      </c>
      <c r="N205" s="246">
        <f t="shared" ca="1" si="185"/>
        <v>3.9967239130312704</v>
      </c>
      <c r="O205" s="223">
        <f t="shared" ca="1" si="186"/>
        <v>1.3297239130312706</v>
      </c>
      <c r="P205" s="223" t="str">
        <f t="shared" ca="1" si="187"/>
        <v>-1.12342198872226-0.711399128578684i</v>
      </c>
      <c r="Q205" s="223" t="str">
        <f t="shared" ca="1" si="188"/>
        <v>0.56853023187256+1.20205618019048i</v>
      </c>
      <c r="R205" s="223" t="str">
        <f t="shared" ca="1" si="189"/>
        <v>0.162772402022704-1.31972377035005i</v>
      </c>
      <c r="S205" s="223" t="str">
        <f t="shared" ca="1" si="190"/>
        <v>-0.84356792021885+1.02789048485957i</v>
      </c>
      <c r="T205" s="223" t="str">
        <f t="shared" ca="1" si="191"/>
        <v>1.26261032783163-0.41711011128969i</v>
      </c>
      <c r="U205" s="223" t="str">
        <f t="shared" ca="1" si="192"/>
        <v>-1.28987375376049-0.323096555609964i</v>
      </c>
      <c r="V205" s="223" t="str">
        <f t="shared" ca="1" si="193"/>
        <v>0.916898551341448+0.963048665143744i</v>
      </c>
      <c r="W205" s="223" t="str">
        <f t="shared" ca="1" si="194"/>
        <v>-0.259416266385794-1.30417364090126i</v>
      </c>
      <c r="X205" s="223" t="str">
        <f t="shared" ca="1" si="195"/>
        <v>-0.478561036261831+1.24062283529653i</v>
      </c>
      <c r="Y205" s="223" t="str">
        <f t="shared" ca="1" si="196"/>
        <v>1.06804426173661-0.792115610159714i</v>
      </c>
      <c r="Z205" s="223" t="str">
        <f t="shared" ca="1" si="197"/>
        <v>-1.32612096848354+0.097820559370121i</v>
      </c>
      <c r="AA205" s="223" t="str">
        <f t="shared" ca="1" si="198"/>
        <v>1.17271179461476+0.62682751348247i</v>
      </c>
      <c r="AB205" s="223" t="str">
        <f t="shared" ca="1" si="199"/>
        <v>-0.655418512897825-1.15697547849468i</v>
      </c>
      <c r="AC205" s="223" t="str">
        <f t="shared" ca="1" si="200"/>
        <v>-0.0652464599099717+1.328122202343i</v>
      </c>
      <c r="AD205" s="223" t="str">
        <f t="shared" ca="1" si="201"/>
        <v>0.765665921447551-1.0871620769789i</v>
      </c>
      <c r="AE205" s="223" t="str">
        <f t="shared" ca="1" si="202"/>
        <v>-1.22850470714043+0.508863311136702i</v>
      </c>
      <c r="AF205" s="223" t="str">
        <f t="shared" ca="1" si="203"/>
        <v>1.31014724205964+0.227332111701582i</v>
      </c>
      <c r="AG205" s="223" t="str">
        <f t="shared" ca="1" si="204"/>
        <v>-0.985260429771929-0.892988001270358i</v>
      </c>
      <c r="AH205" s="223" t="str">
        <f t="shared" ca="1" si="205"/>
        <v>0.354654331524923+1.28155608149538i</v>
      </c>
      <c r="AI205" s="223" t="str">
        <f t="shared" ca="1" si="206"/>
        <v>0.385998476931881-1.27246644776727i</v>
      </c>
      <c r="AJ205" s="223" t="str">
        <f t="shared" ca="1" si="207"/>
        <v>-1.00687871035852+0.868539548618232i</v>
      </c>
      <c r="AK205" s="223" t="str">
        <f t="shared" ca="1" si="208"/>
        <v>1.31533165950898-0.195111020653718i</v>
      </c>
      <c r="AL205" s="223" t="str">
        <f t="shared" ca="1" si="209"/>
        <v>-1.21564657368547-0.538859065780622i</v>
      </c>
      <c r="AM205" s="223" t="str">
        <f t="shared" ca="1" si="210"/>
        <v>0.738755024214568+1.1056250264375i</v>
      </c>
      <c r="AN205" s="223" t="str">
        <f t="shared" ca="1" si="211"/>
        <v>-0.0326330584220368-1.32932342504946i</v>
      </c>
      <c r="AO205" s="223" t="str">
        <f t="shared" ca="1" si="212"/>
        <v>-0.683614712708729+1.14054224360843i</v>
      </c>
      <c r="AP205" s="223" t="str">
        <f t="shared" ca="1" si="213"/>
        <v>1.18774171300032-0.597858936611528i</v>
      </c>
      <c r="AQ205" s="223" t="str">
        <f t="shared" ca="1" si="214"/>
        <v>-1.32332092893951-0.130335735383105i</v>
      </c>
      <c r="AR205" s="223" t="str">
        <f t="shared" ca="1" si="215"/>
        <v>-1.32332092893951-0.130335735383105i</v>
      </c>
      <c r="AS205" s="223" t="str">
        <f t="shared" ca="1" si="216"/>
        <v>-0.447970494113215-1.25199365864654i</v>
      </c>
      <c r="AT205" s="223" t="str">
        <f t="shared" ca="1" si="217"/>
        <v>-0.291344158411396+1.29741445430778i</v>
      </c>
      <c r="AU205" s="223" t="str">
        <f t="shared" ca="1" si="218"/>
        <v>0.940256796010295-0.94025679601035i</v>
      </c>
      <c r="AV205" s="223" t="str">
        <f t="shared" ca="1" si="219"/>
        <v>-1.29741445430777+0.291344158411455i</v>
      </c>
      <c r="AW205" s="223" t="str">
        <f t="shared" ca="1" si="220"/>
        <v>1.25199365864652+0.447970494113266i</v>
      </c>
      <c r="AX205" s="223" t="str">
        <f t="shared" ca="1" si="221"/>
        <v>-0.818088158047313-1.04828309656788i</v>
      </c>
      <c r="AY205" s="223" t="str">
        <f t="shared" ca="1" si="222"/>
        <v>0.130335735383184+1.32332092893951i</v>
      </c>
      <c r="AZ205" s="223" t="str">
        <f t="shared" ca="1" si="223"/>
        <v>0.597858936611475-1.18774171300034i</v>
      </c>
      <c r="BA205" s="223" t="str">
        <f t="shared" ca="1" si="224"/>
        <v>-1.14054224360846+0.683614712708684i</v>
      </c>
      <c r="BB205" s="223" t="str">
        <f t="shared" ca="1" si="225"/>
        <v>1.32932342504945+0.0326330584223736i</v>
      </c>
      <c r="BC205" s="223" t="str">
        <f t="shared" ca="1" si="226"/>
        <v>-1.10562502643747-0.738755024214621i</v>
      </c>
      <c r="BD205" s="223" t="str">
        <f t="shared" ca="1" si="227"/>
        <v>0.538859065780696+1.21564657368544i</v>
      </c>
      <c r="BE205" s="223" t="str">
        <f t="shared" ca="1" si="228"/>
        <v>0.195111020653518-1.31533165950901i</v>
      </c>
      <c r="BF205" s="223" t="str">
        <f t="shared" ca="1" si="229"/>
        <v>-0.868539548617973+1.00687871035874i</v>
      </c>
      <c r="BG205" s="223" t="str">
        <f t="shared" ca="1" si="230"/>
        <v>1.27246644776714-0.385998476932327i</v>
      </c>
      <c r="BH205" s="223" t="str">
        <f t="shared" ca="1" si="231"/>
        <v>-1.28155608149523-0.354654331525484i</v>
      </c>
      <c r="BI205" s="223" t="str">
        <f t="shared" ca="1" si="232"/>
        <v>0.892988001270017+0.985260429772237i</v>
      </c>
      <c r="BJ205" s="223" t="str">
        <f t="shared" ca="1" si="233"/>
        <v>-0.227332111701268-1.3101472420597i</v>
      </c>
      <c r="BK205" s="223" t="str">
        <f t="shared" ca="1" si="234"/>
        <v>-0.508863311136882+1.22850470714035i</v>
      </c>
      <c r="BL205" s="223" t="str">
        <f t="shared" ca="1" si="235"/>
        <v>1.08716207697885-0.765665921447614i</v>
      </c>
      <c r="BM205" s="223" t="str">
        <f t="shared" ca="1" si="236"/>
        <v>-1.32812220234299+0.065246459910173i</v>
      </c>
      <c r="BN205" s="223" t="str">
        <f t="shared" ca="1" si="237"/>
        <v>1.15697547849484+0.655418512897543i</v>
      </c>
      <c r="BO205" s="223" t="str">
        <f t="shared" ca="1" si="238"/>
        <v>-0.626827513482894-1.17271179461454i</v>
      </c>
      <c r="BP205" s="223" t="str">
        <f t="shared" ca="1" si="239"/>
        <v>-0.0978205593708386+1.32612096848348i</v>
      </c>
      <c r="BQ205" s="223" t="str">
        <f t="shared" ca="1" si="240"/>
        <v>0.792115610160087-1.06804426173633i</v>
      </c>
      <c r="BR205" s="223" t="str">
        <f t="shared" ca="1" si="241"/>
        <v>-1.24062283529665+0.478561036261512i</v>
      </c>
      <c r="BS205" s="223" t="str">
        <f t="shared" ca="1" si="242"/>
        <v>1.30417364090122+0.259416266385972i</v>
      </c>
      <c r="BT205" s="223" t="str">
        <f t="shared" ca="1" si="243"/>
        <v>-0.963048665143704-0.916898551341491i</v>
      </c>
      <c r="BU205" s="223" t="str">
        <f t="shared" ca="1" si="244"/>
        <v>0.323096555610153+1.28987375376044i</v>
      </c>
      <c r="BV205" s="223" t="str">
        <f t="shared" ca="1" si="245"/>
        <v>0.417110111289353-1.26261032783174i</v>
      </c>
      <c r="BW205" s="223" t="str">
        <f t="shared" ca="1" si="246"/>
        <v>-1.02789048485926+0.84356792021922i</v>
      </c>
      <c r="BX205" s="223" t="str">
        <f t="shared" ca="1" si="247"/>
        <v>1.31972377034997-0.162772402023338i</v>
      </c>
      <c r="BY205" s="223" t="str">
        <f t="shared" ca="1" si="248"/>
        <v>-1.20205618019025-0.568530231873042i</v>
      </c>
      <c r="BZ205" s="223" t="str">
        <f t="shared" ca="1" si="249"/>
        <v>0.711399128578401+1.12342198872244i</v>
      </c>
      <c r="CA205" s="223" t="str">
        <f t="shared" ca="1" si="250"/>
        <v>1.8570763584394E-13-1.32972391303127i</v>
      </c>
      <c r="CB205" s="223" t="str">
        <f t="shared" ca="1" si="251"/>
        <v>-0.711399128578715+1.12342198872224i</v>
      </c>
      <c r="CC205" s="223" t="str">
        <f t="shared" ca="1" si="252"/>
        <v>1.20205618019043-0.568530231872673i</v>
      </c>
      <c r="CD205" s="223" t="str">
        <f t="shared" ca="1" si="253"/>
        <v>-1.31972377035009-0.162772402022394i</v>
      </c>
      <c r="CE205" s="223" t="str">
        <f t="shared" ca="1" si="254"/>
        <v>1.02789048485987+0.843567920218484i</v>
      </c>
      <c r="CF205" s="223" t="str">
        <f t="shared" ca="1" si="255"/>
        <v>-0.417110111290256-1.26261032783144i</v>
      </c>
      <c r="CG205" s="223" t="str">
        <f t="shared" ca="1" si="256"/>
        <v>-0.32309655561055+1.28987375376034i</v>
      </c>
      <c r="CH205" s="223" t="str">
        <f t="shared" ca="1" si="257"/>
        <v>0.96304866514396-0.916898551341222i</v>
      </c>
      <c r="CI205" s="223" t="str">
        <f t="shared" ca="1" si="258"/>
        <v>-1.3041736409013+0.259416266385608i</v>
      </c>
      <c r="CJ205" s="223" t="str">
        <f t="shared" ca="1" si="259"/>
        <v>1.2406228352965+0.478561036261894i</v>
      </c>
      <c r="CK205" s="223" t="str">
        <f t="shared" ca="1" si="260"/>
        <v>-0.792115610159758-1.06804426173658i</v>
      </c>
      <c r="CL205" s="223" t="str">
        <f t="shared" ca="1" si="261"/>
        <v>0.0978205593704681+1.32612096848351i</v>
      </c>
      <c r="CM205" s="223" t="str">
        <f t="shared" ca="1" si="262"/>
        <v>0.626827513482055-1.17271179461498i</v>
      </c>
      <c r="CN205" s="223" t="str">
        <f t="shared" ca="1" si="263"/>
        <v>-1.15697547849439+0.655418512898338i</v>
      </c>
      <c r="CO205" s="223" t="str">
        <f t="shared" ca="1" si="264"/>
        <v>1.32812220234297+0.0652464599105818i</v>
      </c>
      <c r="CP205" s="223" t="str">
        <f t="shared" ca="1" si="265"/>
        <v>-1.08716207697864-0.765665921447919i</v>
      </c>
      <c r="CQ205" s="223" t="str">
        <f t="shared" ca="1" si="266"/>
        <v>0.508863311136522+1.2285047071405i</v>
      </c>
      <c r="CR205" s="223" t="str">
        <f t="shared" ca="1" si="267"/>
        <v>0.227332111701652-1.31014724205963i</v>
      </c>
      <c r="CS205" s="223" t="str">
        <f t="shared" ca="1" si="268"/>
        <v>-0.892988001270293+0.985260429771987i</v>
      </c>
      <c r="CT205" s="223" t="str">
        <f t="shared" ca="1" si="269"/>
        <v>1.28155608149533-0.354654331525126i</v>
      </c>
      <c r="CU205" s="223" t="str">
        <f t="shared" ca="1" si="270"/>
        <v>-1.27246644776741-0.385998476931434i</v>
      </c>
      <c r="CV205" s="223" t="str">
        <f t="shared" ca="1" si="271"/>
        <v>0.868539548618679+1.00687871035813i</v>
      </c>
      <c r="CW205" s="223" t="str">
        <f t="shared" ca="1" si="272"/>
        <v>-0.195111020653151-1.31533165950907i</v>
      </c>
      <c r="CX205" s="223" t="str">
        <f t="shared" ca="1" si="273"/>
        <v>-0.538859065781035+1.21564657368529i</v>
      </c>
      <c r="CY205" s="223" t="str">
        <f t="shared" ca="1" si="274"/>
        <v>1.10562502643768-0.738755024214297i</v>
      </c>
      <c r="CZ205" s="223" t="str">
        <f t="shared" ca="1" si="275"/>
        <v>-1.32932342504946+0.0326330584219644i</v>
      </c>
      <c r="DA205" s="223" t="str">
        <f t="shared" ca="1" si="276"/>
        <v>1.14054224360847+0.683614712708663i</v>
      </c>
      <c r="DB205" s="223" t="str">
        <f t="shared" ca="1" si="277"/>
        <v>-0.597858936611717-1.18774171300022i</v>
      </c>
      <c r="DC205" s="223" t="str">
        <f t="shared" ca="1" si="278"/>
        <v>-0.130335735382782+1.32332092893955i</v>
      </c>
      <c r="DD205" s="223" t="str">
        <f t="shared" ca="1" si="279"/>
        <v>0.818088158046876-1.04828309656822i</v>
      </c>
      <c r="DE205" s="223" t="str">
        <f t="shared" ca="1" si="280"/>
        <v>-1.25199365864674+0.447970494112667i</v>
      </c>
      <c r="DF205" s="223" t="str">
        <f t="shared" ca="1" si="281"/>
        <v>1.29741445430768+0.291344158411836i</v>
      </c>
      <c r="DG205" s="223" t="str">
        <f t="shared" ca="1" si="282"/>
        <v>-0.940256796010112-0.940256796010533i</v>
      </c>
      <c r="DH205" s="223" t="str">
        <f t="shared" ca="1" si="283"/>
        <v>0.291344158411292+1.2974144543078i</v>
      </c>
      <c r="DI205" s="223" t="str">
        <f t="shared" ca="1" si="284"/>
        <v>0.447970494113191-1.25199365864655i</v>
      </c>
      <c r="DJ205" s="223" t="str">
        <f t="shared" ca="1" si="285"/>
        <v>-1.04828309656775+0.818088158047479i</v>
      </c>
      <c r="DK205" s="223" t="str">
        <f t="shared" ca="1" si="286"/>
        <v>1.32332092893947-0.130335735383507i</v>
      </c>
      <c r="DL205" s="223" t="str">
        <f t="shared" ca="1" si="287"/>
        <v>-1.18774171300055-0.597858936611067i</v>
      </c>
      <c r="DM205" s="223" t="str">
        <f t="shared" ca="1" si="288"/>
        <v>0.683614712708184+1.14054224360876i</v>
      </c>
      <c r="DN205" s="223" t="str">
        <f t="shared" ca="1" si="289"/>
        <v>0.0326330584225592-1.32932342504944i</v>
      </c>
      <c r="DO205" s="223" t="str">
        <f t="shared" ca="1" si="290"/>
        <v>-0.738755024214791+1.10562502643735i</v>
      </c>
      <c r="DP205" s="223" t="str">
        <f t="shared" ca="1" si="291"/>
        <v>1.21564657368553-0.538859065780491i</v>
      </c>
      <c r="DQ205" s="223" t="str">
        <f t="shared" ca="1" si="292"/>
        <v>-1.31533165950898-0.195111020653739i</v>
      </c>
      <c r="DR205" s="223" t="str">
        <f t="shared" ca="1" si="293"/>
        <v>1.00687871035863+0.868539548618099i</v>
      </c>
      <c r="DS205" s="223" t="str">
        <f t="shared" ca="1" si="294"/>
        <v>-0.385998476932167-1.27246644776719i</v>
      </c>
      <c r="DT205" s="223" t="str">
        <f t="shared" ca="1" si="295"/>
        <v>-0.354654331524388+1.28155608149553i</v>
      </c>
      <c r="DU205" s="223" t="str">
        <f t="shared" ca="1" si="296"/>
        <v>0.985260429772388-0.892988001269852i</v>
      </c>
      <c r="DV205" s="223" t="str">
        <f t="shared" ca="1" si="297"/>
        <v>-1.31014724205973+0.227332111701103i</v>
      </c>
      <c r="DW205" s="223" t="str">
        <f t="shared" ca="1" si="298"/>
        <v>1.22850470714029+0.508863311137036i</v>
      </c>
      <c r="DX205" s="223" t="str">
        <f t="shared" ca="1" si="299"/>
        <v>-0.765665921447463-1.08716207697896i</v>
      </c>
      <c r="DY205" s="223" t="str">
        <f t="shared" ca="1" si="300"/>
        <v>0.0652464599099876+1.328122202343i</v>
      </c>
      <c r="DZ205" s="223" t="str">
        <f t="shared" ca="1" si="301"/>
        <v>0.655418512897704-1.15697547849475i</v>
      </c>
      <c r="EA205" s="223" t="str">
        <f t="shared" ca="1" si="302"/>
        <v>-1.17271179461464+0.626827513482697i</v>
      </c>
      <c r="EB205" s="223" t="str">
        <f t="shared" ca="1" si="303"/>
        <v>1.32612096848356+0.0978205593697423i</v>
      </c>
      <c r="EC205" s="223" t="str">
        <f t="shared" ca="1" si="304"/>
        <v>-1.06804426173703-0.792115610159143i</v>
      </c>
      <c r="ED205" s="223" t="str">
        <f t="shared" ca="1" si="305"/>
        <v>0.478561036261339+1.24062283529672i</v>
      </c>
      <c r="EE205" s="223" t="str">
        <f t="shared" ca="1" si="306"/>
        <v>0.25941626638619-1.30417364090118i</v>
      </c>
      <c r="EF205" s="223" t="str">
        <f t="shared" ca="1" si="307"/>
        <v>-0.916898551341653+0.96304866514355i</v>
      </c>
      <c r="EG205" s="223" t="str">
        <f t="shared" ca="1" si="308"/>
        <v>1.28987375376048-0.323096555610009i</v>
      </c>
      <c r="EH205" s="223" t="str">
        <f t="shared" ca="1" si="309"/>
        <v>-1.26261032783168-0.417110111289529i</v>
      </c>
      <c r="EI205" s="223" t="str">
        <f t="shared" ca="1" si="310"/>
        <v>0.843567920219076+1.02789048485938i</v>
      </c>
      <c r="EJ205" s="223" t="str">
        <f t="shared" ca="1" si="311"/>
        <v>-0.162772402023155-1.31972377035i</v>
      </c>
      <c r="EK205" s="223" t="str">
        <f t="shared" ca="1" si="312"/>
        <v>-0.568530231872015+1.20205618019074i</v>
      </c>
      <c r="EL205" s="223" t="str">
        <f t="shared" ca="1" si="313"/>
        <v>1.12342198872254-0.711399128578244i</v>
      </c>
      <c r="EM205" s="223" t="str">
        <f t="shared" ca="1" si="314"/>
        <v>-1.32972391303127-3.7141527168788E-13i</v>
      </c>
      <c r="EN205" s="223"/>
      <c r="EO205" s="223"/>
      <c r="EP205" s="223"/>
    </row>
    <row r="206" spans="1:146" ht="15.75" thickBot="1">
      <c r="A206" s="257">
        <f t="shared" si="181"/>
        <v>2.0703125000000014E-3</v>
      </c>
      <c r="B206" s="256">
        <v>106</v>
      </c>
      <c r="C206" s="230">
        <f t="shared" si="182"/>
        <v>21200</v>
      </c>
      <c r="D206" s="229">
        <f t="shared" si="315"/>
        <v>133203.52851220724</v>
      </c>
      <c r="E206" s="229" t="str">
        <f t="shared" si="316"/>
        <v>133203.528512207i</v>
      </c>
      <c r="F206" s="229" t="str">
        <f t="shared" si="320"/>
        <v>2.58644790375291-0.840604376564245i</v>
      </c>
      <c r="G206" s="229" t="str">
        <f t="shared" si="321"/>
        <v>-0.196492818391175+0.121779775759892i</v>
      </c>
      <c r="H206" s="229" t="str">
        <f t="shared" si="319"/>
        <v>0.610735727439505+0.0843820249536171i</v>
      </c>
      <c r="I206" s="229" t="str">
        <f t="shared" si="317"/>
        <v>-0.370685295917268-0.186624829547196i</v>
      </c>
      <c r="J206" s="255" t="str">
        <f ca="1">IMPRODUCT(1/N_FFT2,DQ100)</f>
        <v>0.00491102078502461+5.24264262713285E-07i</v>
      </c>
      <c r="K206" s="254" t="str">
        <f t="shared" ca="1" si="318"/>
        <v>-0.00182034535222403-0.000916712753961317i</v>
      </c>
      <c r="N206" s="246">
        <f t="shared" ca="1" si="185"/>
        <v>3.9967826493513563</v>
      </c>
      <c r="O206" s="223">
        <f t="shared" ca="1" si="186"/>
        <v>1.3297826493513565</v>
      </c>
      <c r="P206" s="223" t="str">
        <f t="shared" ca="1" si="187"/>
        <v>-1.14059262343062-0.683644909212061i</v>
      </c>
      <c r="Q206" s="223" t="str">
        <f t="shared" ca="1" si="188"/>
        <v>0.626855201592053+1.17276359542446i</v>
      </c>
      <c r="R206" s="223" t="str">
        <f t="shared" ca="1" si="189"/>
        <v>0.0652493419646272-1.32818086791261i</v>
      </c>
      <c r="S206" s="223" t="str">
        <f t="shared" ca="1" si="190"/>
        <v>-0.738787656365546+1.10567386390283i</v>
      </c>
      <c r="T206" s="223" t="str">
        <f t="shared" ca="1" si="191"/>
        <v>1.20210927719497-0.568555344885342i</v>
      </c>
      <c r="U206" s="223" t="str">
        <f t="shared" ca="1" si="192"/>
        <v>-1.32337938242816-0.130341492549266i</v>
      </c>
      <c r="V206" s="223" t="str">
        <f t="shared" ca="1" si="193"/>
        <v>1.06809143919127+0.792150599344743i</v>
      </c>
      <c r="W206" s="223" t="str">
        <f t="shared" ca="1" si="194"/>
        <v>-0.508885788553345-1.22855897242434i</v>
      </c>
      <c r="X206" s="223" t="str">
        <f t="shared" ca="1" si="195"/>
        <v>-0.19511963906187+1.31538976009709i</v>
      </c>
      <c r="Y206" s="223" t="str">
        <f t="shared" ca="1" si="196"/>
        <v>0.843605182145816-1.02793588864901i</v>
      </c>
      <c r="Z206" s="223" t="str">
        <f t="shared" ca="1" si="197"/>
        <v>-1.25204896148013+0.44799028178347i</v>
      </c>
      <c r="AA206" s="223" t="str">
        <f t="shared" ca="1" si="198"/>
        <v>1.30423124861943+0.259427725273375i</v>
      </c>
      <c r="AB206" s="223" t="str">
        <f t="shared" ca="1" si="199"/>
        <v>-0.98530395051437-0.893027446172114i</v>
      </c>
      <c r="AC206" s="223" t="str">
        <f t="shared" ca="1" si="200"/>
        <v>0.386015527185587+1.27252265492114i</v>
      </c>
      <c r="AD206" s="223" t="str">
        <f t="shared" ca="1" si="201"/>
        <v>0.323110827371646-1.28993072982665i</v>
      </c>
      <c r="AE206" s="223" t="str">
        <f t="shared" ca="1" si="202"/>
        <v>-0.940298328860518+0.940298328860596i</v>
      </c>
      <c r="AF206" s="223" t="str">
        <f t="shared" ca="1" si="203"/>
        <v>1.28993072982666-0.323110827371617i</v>
      </c>
      <c r="AG206" s="223" t="str">
        <f t="shared" ca="1" si="204"/>
        <v>-1.27252265492117-0.386015527185489i</v>
      </c>
      <c r="AH206" s="223" t="str">
        <f t="shared" ca="1" si="205"/>
        <v>0.893027446172092+0.98530395051439i</v>
      </c>
      <c r="AI206" s="223" t="str">
        <f t="shared" ca="1" si="206"/>
        <v>-0.259427725273351-1.30423124861943i</v>
      </c>
      <c r="AJ206" s="223" t="str">
        <f t="shared" ca="1" si="207"/>
        <v>-0.447990281783494+1.25204896148013i</v>
      </c>
      <c r="AK206" s="223" t="str">
        <f t="shared" ca="1" si="208"/>
        <v>1.02793588864903-0.843605182145796i</v>
      </c>
      <c r="AL206" s="223" t="str">
        <f t="shared" ca="1" si="209"/>
        <v>-1.31538976009709+0.195119639061845i</v>
      </c>
      <c r="AM206" s="223" t="str">
        <f t="shared" ca="1" si="210"/>
        <v>1.22855897242433+0.508885788553373i</v>
      </c>
      <c r="AN206" s="223" t="str">
        <f t="shared" ca="1" si="211"/>
        <v>-0.792150599344727-1.06809143919128i</v>
      </c>
      <c r="AO206" s="223" t="str">
        <f t="shared" ca="1" si="212"/>
        <v>0.130341492549238+1.32337938242816i</v>
      </c>
      <c r="AP206" s="223" t="str">
        <f t="shared" ca="1" si="213"/>
        <v>0.568555344885359-1.20210927719497i</v>
      </c>
      <c r="AQ206" s="223" t="str">
        <f t="shared" ca="1" si="214"/>
        <v>-1.10567386390285+0.738787656365525i</v>
      </c>
      <c r="AR206" s="223" t="str">
        <f t="shared" ca="1" si="215"/>
        <v>-1.10567386390285+0.738787656365525i</v>
      </c>
      <c r="AS206" s="223" t="str">
        <f t="shared" ca="1" si="216"/>
        <v>-1.17276359542444-0.626855201592086i</v>
      </c>
      <c r="AT206" s="223" t="str">
        <f t="shared" ca="1" si="217"/>
        <v>0.683644909212092+1.1405926234306i</v>
      </c>
      <c r="AU206" s="223" t="str">
        <f t="shared" ca="1" si="218"/>
        <v>2.08525095979128E-14-1.32978264935136i</v>
      </c>
      <c r="AV206" s="223" t="str">
        <f t="shared" ca="1" si="219"/>
        <v>-0.683644909212031+1.14059262343064i</v>
      </c>
      <c r="AW206" s="223" t="str">
        <f t="shared" ca="1" si="220"/>
        <v>1.17276359542447-0.626855201592032i</v>
      </c>
      <c r="AX206" s="223" t="str">
        <f t="shared" ca="1" si="221"/>
        <v>-1.32818086791261-0.0652493419645737i</v>
      </c>
      <c r="AY206" s="223" t="str">
        <f t="shared" ca="1" si="222"/>
        <v>1.10567386390281+0.738787656365574i</v>
      </c>
      <c r="AZ206" s="223" t="str">
        <f t="shared" ca="1" si="223"/>
        <v>-0.56855534488544-1.20210927719493i</v>
      </c>
      <c r="BA206" s="223" t="str">
        <f t="shared" ca="1" si="224"/>
        <v>-0.130341492549298+1.32337938242816i</v>
      </c>
      <c r="BB206" s="223" t="str">
        <f t="shared" ca="1" si="225"/>
        <v>0.792150599344547-1.06809143919141i</v>
      </c>
      <c r="BC206" s="223" t="str">
        <f t="shared" ca="1" si="226"/>
        <v>-1.2285589724243+0.50888578855344i</v>
      </c>
      <c r="BD206" s="223" t="str">
        <f t="shared" ca="1" si="227"/>
        <v>1.31538976009711+0.195119639061756i</v>
      </c>
      <c r="BE206" s="223" t="str">
        <f t="shared" ca="1" si="228"/>
        <v>-1.027935888649-0.843605182145835i</v>
      </c>
      <c r="BF206" s="223" t="str">
        <f t="shared" ca="1" si="229"/>
        <v>0.447990281783437+1.25204896148015i</v>
      </c>
      <c r="BG206" s="223" t="str">
        <f t="shared" ca="1" si="230"/>
        <v>0.25942772527353-1.3042312486194i</v>
      </c>
      <c r="BH206" s="223" t="str">
        <f t="shared" ca="1" si="231"/>
        <v>-0.893027446172235+0.985303950514261i</v>
      </c>
      <c r="BI206" s="223" t="str">
        <f t="shared" ca="1" si="232"/>
        <v>1.27252265492122-0.386015527185313i</v>
      </c>
      <c r="BJ206" s="223" t="str">
        <f t="shared" ca="1" si="233"/>
        <v>-1.28993072982658-0.323110827371932i</v>
      </c>
      <c r="BK206" s="223" t="str">
        <f t="shared" ca="1" si="234"/>
        <v>0.940298328860288+0.940298328860826i</v>
      </c>
      <c r="BL206" s="223" t="str">
        <f t="shared" ca="1" si="235"/>
        <v>-0.323110827371211-1.28993072982676i</v>
      </c>
      <c r="BM206" s="223" t="str">
        <f t="shared" ca="1" si="236"/>
        <v>-0.386015527186006+1.27252265492101i</v>
      </c>
      <c r="BN206" s="223" t="str">
        <f t="shared" ca="1" si="237"/>
        <v>0.985303950514772-0.89302744617167i</v>
      </c>
      <c r="BO206" s="223" t="str">
        <f t="shared" ca="1" si="238"/>
        <v>-1.30423124861954+0.259427725272802i</v>
      </c>
      <c r="BP206" s="223" t="str">
        <f t="shared" ca="1" si="239"/>
        <v>1.25204896148034+0.44799028178289i</v>
      </c>
      <c r="BQ206" s="223" t="str">
        <f t="shared" ca="1" si="240"/>
        <v>-0.843605182146299-1.02793588864862i</v>
      </c>
      <c r="BR206" s="223" t="str">
        <f t="shared" ca="1" si="241"/>
        <v>0.195119639062329+1.31538976009702i</v>
      </c>
      <c r="BS206" s="223" t="str">
        <f t="shared" ca="1" si="242"/>
        <v>0.508885788552904-1.22855897242452i</v>
      </c>
      <c r="BT206" s="223" t="str">
        <f t="shared" ca="1" si="243"/>
        <v>-1.06809143919106+0.792150599345029i</v>
      </c>
      <c r="BU206" s="223" t="str">
        <f t="shared" ca="1" si="244"/>
        <v>1.32337938242813-0.130341492549594i</v>
      </c>
      <c r="BV206" s="223" t="str">
        <f t="shared" ca="1" si="245"/>
        <v>-1.20210927719506-0.568555344885156i</v>
      </c>
      <c r="BW206" s="223" t="str">
        <f t="shared" ca="1" si="246"/>
        <v>0.738787656365727+1.10567386390271i</v>
      </c>
      <c r="BX206" s="223" t="str">
        <f t="shared" ca="1" si="247"/>
        <v>-0.0652493419647754-1.3281808679126i</v>
      </c>
      <c r="BY206" s="223" t="str">
        <f t="shared" ca="1" si="248"/>
        <v>-0.626855201592004+1.17276359542448i</v>
      </c>
      <c r="BZ206" s="223" t="str">
        <f t="shared" ca="1" si="249"/>
        <v>1.14059262343061-0.683644909212073i</v>
      </c>
      <c r="CA206" s="223" t="str">
        <f t="shared" ca="1" si="250"/>
        <v>-1.32978264935136-4.17050191958256E-14i</v>
      </c>
      <c r="CB206" s="223" t="str">
        <f t="shared" ca="1" si="251"/>
        <v>1.14059262343055+0.683644909212179i</v>
      </c>
      <c r="CC206" s="223" t="str">
        <f t="shared" ca="1" si="252"/>
        <v>-0.626855201591898-1.17276359542454i</v>
      </c>
      <c r="CD206" s="223" t="str">
        <f t="shared" ca="1" si="253"/>
        <v>-0.0652493419648588+1.3281808679126i</v>
      </c>
      <c r="CE206" s="223" t="str">
        <f t="shared" ca="1" si="254"/>
        <v>0.738787656365828-1.10567386390264i</v>
      </c>
      <c r="CF206" s="223" t="str">
        <f t="shared" ca="1" si="255"/>
        <v>-1.20210927719511+0.568555344885047i</v>
      </c>
      <c r="CG206" s="223" t="str">
        <f t="shared" ca="1" si="256"/>
        <v>1.32337938242812+0.130341492549714i</v>
      </c>
      <c r="CH206" s="223" t="str">
        <f t="shared" ca="1" si="257"/>
        <v>-1.06809143919101-0.792150599345095i</v>
      </c>
      <c r="CI206" s="223" t="str">
        <f t="shared" ca="1" si="258"/>
        <v>0.508885788552792+1.22855897242457i</v>
      </c>
      <c r="CJ206" s="223" t="str">
        <f t="shared" ca="1" si="259"/>
        <v>0.195119639062449-1.315389760097i</v>
      </c>
      <c r="CK206" s="223" t="str">
        <f t="shared" ca="1" si="260"/>
        <v>-0.84360518214534+1.0279358886494i</v>
      </c>
      <c r="CL206" s="223" t="str">
        <f t="shared" ca="1" si="261"/>
        <v>1.25204896147992-0.447990281784058i</v>
      </c>
      <c r="CM206" s="223" t="str">
        <f t="shared" ca="1" si="262"/>
        <v>-1.30423124861952-0.25942772527292i</v>
      </c>
      <c r="CN206" s="223" t="str">
        <f t="shared" ca="1" si="263"/>
        <v>0.985303950514691+0.89302744617176i</v>
      </c>
      <c r="CO206" s="223" t="str">
        <f t="shared" ca="1" si="264"/>
        <v>-0.386015527185926-1.27252265492104i</v>
      </c>
      <c r="CP206" s="223" t="str">
        <f t="shared" ca="1" si="265"/>
        <v>-0.32311082737133+1.28993072982673i</v>
      </c>
      <c r="CQ206" s="223" t="str">
        <f t="shared" ca="1" si="266"/>
        <v>0.940298328860373-0.940298328860741i</v>
      </c>
      <c r="CR206" s="223" t="str">
        <f t="shared" ca="1" si="267"/>
        <v>-1.28993072982661+0.323110827371832i</v>
      </c>
      <c r="CS206" s="223" t="str">
        <f t="shared" ca="1" si="268"/>
        <v>1.2725226549212+0.386015527185393i</v>
      </c>
      <c r="CT206" s="223" t="str">
        <f t="shared" ca="1" si="269"/>
        <v>-0.893027446172145-0.985303950514343i</v>
      </c>
      <c r="CU206" s="223" t="str">
        <f t="shared" ca="1" si="270"/>
        <v>0.259427725273429+1.30423124861942i</v>
      </c>
      <c r="CV206" s="223" t="str">
        <f t="shared" ca="1" si="271"/>
        <v>0.447990281783532-1.25204896148011i</v>
      </c>
      <c r="CW206" s="223" t="str">
        <f t="shared" ca="1" si="272"/>
        <v>-1.02793588864907+0.843605182145741i</v>
      </c>
      <c r="CX206" s="223" t="str">
        <f t="shared" ca="1" si="273"/>
        <v>1.31538976009712-0.195119639061655i</v>
      </c>
      <c r="CY206" s="223" t="str">
        <f t="shared" ca="1" si="274"/>
        <v>-1.22855897242426-0.508885788553534i</v>
      </c>
      <c r="CZ206" s="223" t="str">
        <f t="shared" ca="1" si="275"/>
        <v>0.79215059934445+1.06809143919149i</v>
      </c>
      <c r="DA206" s="223" t="str">
        <f t="shared" ca="1" si="276"/>
        <v>-0.130341492548915-1.3233793824282i</v>
      </c>
      <c r="DB206" s="223" t="str">
        <f t="shared" ca="1" si="277"/>
        <v>-0.568555344885773+1.20210927719477i</v>
      </c>
      <c r="DC206" s="223" t="str">
        <f t="shared" ca="1" si="278"/>
        <v>1.10567386390309-0.738787656365159i</v>
      </c>
      <c r="DD206" s="223" t="str">
        <f t="shared" ca="1" si="279"/>
        <v>-1.32818086791264+0.0652493419640563i</v>
      </c>
      <c r="DE206" s="223" t="str">
        <f t="shared" ca="1" si="280"/>
        <v>1.17276359542416+0.626855201592606i</v>
      </c>
      <c r="DF206" s="223" t="str">
        <f t="shared" ca="1" si="281"/>
        <v>-0.683644909212624-1.14059262343028i</v>
      </c>
      <c r="DG206" s="223" t="str">
        <f t="shared" ca="1" si="282"/>
        <v>5.9884965235176E-13+1.32978264935136i</v>
      </c>
      <c r="DH206" s="223" t="str">
        <f t="shared" ca="1" si="283"/>
        <v>0.683644909211628-1.14059262343088i</v>
      </c>
      <c r="DI206" s="223" t="str">
        <f t="shared" ca="1" si="284"/>
        <v>-1.17276359542424+0.626855201592463i</v>
      </c>
      <c r="DJ206" s="223" t="str">
        <f t="shared" ca="1" si="285"/>
        <v>1.32818086791263+0.0652493419642567i</v>
      </c>
      <c r="DK206" s="223" t="str">
        <f t="shared" ca="1" si="286"/>
        <v>-1.105673863903-0.738787656365295i</v>
      </c>
      <c r="DL206" s="223" t="str">
        <f t="shared" ca="1" si="287"/>
        <v>0.568555344885625+1.20210927719484i</v>
      </c>
      <c r="DM206" s="223" t="str">
        <f t="shared" ca="1" si="288"/>
        <v>0.130341492549077-1.32337938242818i</v>
      </c>
      <c r="DN206" s="223" t="str">
        <f t="shared" ca="1" si="289"/>
        <v>-0.79215059934458+1.06809143919139i</v>
      </c>
      <c r="DO206" s="223" t="str">
        <f t="shared" ca="1" si="290"/>
        <v>1.22855897242431-0.508885788553418i</v>
      </c>
      <c r="DP206" s="223" t="str">
        <f t="shared" ca="1" si="291"/>
        <v>-1.31538976009709-0.195119639061853i</v>
      </c>
      <c r="DQ206" s="223" t="str">
        <f t="shared" ca="1" si="292"/>
        <v>1.02793588864895+0.843605182145897i</v>
      </c>
      <c r="DR206" s="223" t="str">
        <f t="shared" ca="1" si="293"/>
        <v>-0.447990281783379-1.25204896148017i</v>
      </c>
      <c r="DS206" s="223" t="str">
        <f t="shared" ca="1" si="294"/>
        <v>-0.25942772527359+1.30423124861939i</v>
      </c>
      <c r="DT206" s="223" t="str">
        <f t="shared" ca="1" si="295"/>
        <v>0.893027446172266-0.985303950514233i</v>
      </c>
      <c r="DU206" s="223" t="str">
        <f t="shared" ca="1" si="296"/>
        <v>-1.27252265492123+0.386015527185273i</v>
      </c>
      <c r="DV206" s="223" t="str">
        <f t="shared" ca="1" si="297"/>
        <v>1.28993072982658+0.323110827371955i</v>
      </c>
      <c r="DW206" s="223" t="str">
        <f t="shared" ca="1" si="298"/>
        <v>-0.940298328860232-0.940298328860882i</v>
      </c>
      <c r="DX206" s="223" t="str">
        <f t="shared" ca="1" si="299"/>
        <v>0.323110827371134+1.28993072982678i</v>
      </c>
      <c r="DY206" s="223" t="str">
        <f t="shared" ca="1" si="300"/>
        <v>0.386015527186083-1.27252265492099i</v>
      </c>
      <c r="DZ206" s="223" t="str">
        <f t="shared" ca="1" si="301"/>
        <v>-0.9853039505148+0.89302744617164i</v>
      </c>
      <c r="EA206" s="223" t="str">
        <f t="shared" ca="1" si="302"/>
        <v>1.3042312486193-0.259427725274021i</v>
      </c>
      <c r="EB206" s="223" t="str">
        <f t="shared" ca="1" si="303"/>
        <v>-1.25204896148031-0.447990281782964i</v>
      </c>
      <c r="EC206" s="223" t="str">
        <f t="shared" ca="1" si="304"/>
        <v>0.843605182146236+1.02793588864867i</v>
      </c>
      <c r="ED206" s="223" t="str">
        <f t="shared" ca="1" si="305"/>
        <v>-0.195119639062288-1.31538976009703i</v>
      </c>
      <c r="EE206" s="223" t="str">
        <f t="shared" ca="1" si="306"/>
        <v>-0.508885788552942+1.22855897242451i</v>
      </c>
      <c r="EF206" s="223" t="str">
        <f t="shared" ca="1" si="307"/>
        <v>1.06809143919108-0.792150599344995i</v>
      </c>
      <c r="EG206" s="223" t="str">
        <f t="shared" ca="1" si="308"/>
        <v>-1.32337938242813+0.13034149254959i</v>
      </c>
      <c r="EH206" s="223" t="str">
        <f t="shared" ca="1" si="309"/>
        <v>1.20210927719503+0.568555344885228i</v>
      </c>
      <c r="EI206" s="223" t="str">
        <f t="shared" ca="1" si="310"/>
        <v>-0.738787656365661-1.10567386390275i</v>
      </c>
      <c r="EJ206" s="223" t="str">
        <f t="shared" ca="1" si="311"/>
        <v>0.0652493419646961+1.32818086791261i</v>
      </c>
      <c r="EK206" s="223" t="str">
        <f t="shared" ca="1" si="312"/>
        <v>0.626855201592041-1.17276359542446i</v>
      </c>
      <c r="EL206" s="223" t="str">
        <f t="shared" ca="1" si="313"/>
        <v>-1.14059262343063+0.683644909212038i</v>
      </c>
      <c r="EM206" s="223" t="str">
        <f t="shared" ca="1" si="314"/>
        <v>1.32978264935136+8.34100383916512E-14i</v>
      </c>
      <c r="EN206" s="223"/>
      <c r="EO206" s="223"/>
      <c r="EP206" s="223"/>
    </row>
    <row r="207" spans="1:146" ht="15.75" thickBot="1">
      <c r="A207" s="257">
        <f t="shared" si="181"/>
        <v>2.0898437500000014E-3</v>
      </c>
      <c r="B207" s="256">
        <v>107</v>
      </c>
      <c r="C207" s="230">
        <f t="shared" si="182"/>
        <v>21400</v>
      </c>
      <c r="D207" s="229">
        <f t="shared" si="315"/>
        <v>134460.16557364314</v>
      </c>
      <c r="E207" s="229" t="str">
        <f t="shared" si="316"/>
        <v>134460.165573643i</v>
      </c>
      <c r="F207" s="229" t="str">
        <f t="shared" si="320"/>
        <v>2.58201382424628-0.846660176481707i</v>
      </c>
      <c r="G207" s="229" t="str">
        <f t="shared" si="321"/>
        <v>-0.195622464069526+0.122564849005314i</v>
      </c>
      <c r="H207" s="229" t="str">
        <f t="shared" si="319"/>
        <v>0.611220397457176+0.0851176760937716i</v>
      </c>
      <c r="I207" s="229" t="str">
        <f t="shared" si="317"/>
        <v>-0.371328244066097-0.188486245478491i</v>
      </c>
      <c r="J207" s="255" t="str">
        <f ca="1">IMPRODUCT(1/N_FFT2,DR100)</f>
        <v>0.00743257367149664+0.000142218576901168i</v>
      </c>
      <c r="K207" s="254" t="str">
        <f t="shared" ca="1" si="318"/>
        <v>-0.00273311828473136-0.00145374768001697i</v>
      </c>
      <c r="N207" s="246">
        <f t="shared" ca="1" si="185"/>
        <v>3.9968373897557417</v>
      </c>
      <c r="O207" s="223">
        <f t="shared" ca="1" si="186"/>
        <v>1.3298373897557416</v>
      </c>
      <c r="P207" s="223" t="str">
        <f t="shared" ca="1" si="187"/>
        <v>-1.15707421311644-0.655474445370177i</v>
      </c>
      <c r="Q207" s="223" t="str">
        <f t="shared" ca="1" si="188"/>
        <v>0.683673051404182+1.14063957584158i</v>
      </c>
      <c r="R207" s="223" t="str">
        <f t="shared" ca="1" si="189"/>
        <v>-0.0326358432803047-1.32943686759686i</v>
      </c>
      <c r="S207" s="223" t="str">
        <f t="shared" ca="1" si="190"/>
        <v>-0.626881006040024+1.17281187215112i</v>
      </c>
      <c r="T207" s="223" t="str">
        <f t="shared" ca="1" si="191"/>
        <v>1.12351785993749-0.711459838356204i</v>
      </c>
      <c r="U207" s="223" t="str">
        <f t="shared" ca="1" si="192"/>
        <v>-1.32823554237978+0.0652520279489503i</v>
      </c>
      <c r="V207" s="223" t="str">
        <f t="shared" ca="1" si="193"/>
        <v>1.18784307316823+0.59790995703252i</v>
      </c>
      <c r="W207" s="223" t="str">
        <f t="shared" ca="1" si="194"/>
        <v>-0.738818068504729-1.10571937888567i</v>
      </c>
      <c r="X207" s="223" t="str">
        <f t="shared" ca="1" si="195"/>
        <v>0.0978289072359558+1.3262341377379i</v>
      </c>
      <c r="Y207" s="223" t="str">
        <f t="shared" ca="1" si="196"/>
        <v>0.568578749424072-1.20215876193443i</v>
      </c>
      <c r="Z207" s="223" t="str">
        <f t="shared" ca="1" si="197"/>
        <v>-1.08725485382544+0.765731262275085i</v>
      </c>
      <c r="AA207" s="223" t="str">
        <f t="shared" ca="1" si="198"/>
        <v>1.32343385924254-0.130346858047169i</v>
      </c>
      <c r="AB207" s="223" t="str">
        <f t="shared" ca="1" si="199"/>
        <v>-1.215750315214-0.538905051237624i</v>
      </c>
      <c r="AC207" s="223" t="str">
        <f t="shared" ca="1" si="200"/>
        <v>0.792183208165475+1.06813540709641i</v>
      </c>
      <c r="AD207" s="223" t="str">
        <f t="shared" ca="1" si="201"/>
        <v>-0.162786292785209-1.31983639367674i</v>
      </c>
      <c r="AE207" s="223" t="str">
        <f t="shared" ca="1" si="202"/>
        <v>-0.508906736799145+1.22860954596357i</v>
      </c>
      <c r="AF207" s="223" t="str">
        <f t="shared" ca="1" si="203"/>
        <v>1.04837255553823-0.81815797251301i</v>
      </c>
      <c r="AG207" s="223" t="str">
        <f t="shared" ca="1" si="204"/>
        <v>-1.31544390801926+0.195127671147316i</v>
      </c>
      <c r="AH207" s="223" t="str">
        <f t="shared" ca="1" si="205"/>
        <v>1.24072870826327+0.478601875971786i</v>
      </c>
      <c r="AI207" s="223" t="str">
        <f t="shared" ca="1" si="206"/>
        <v>-0.843639909090799-1.02797820355377i</v>
      </c>
      <c r="AJ207" s="223" t="str">
        <f t="shared" ca="1" si="207"/>
        <v>0.227351511896747+1.31025904813919i</v>
      </c>
      <c r="AK207" s="223" t="str">
        <f t="shared" ca="1" si="208"/>
        <v>0.448008723270296-1.252100501983i</v>
      </c>
      <c r="AL207" s="223" t="str">
        <f t="shared" ca="1" si="209"/>
        <v>-1.00696463593815+0.868613668532978i</v>
      </c>
      <c r="AM207" s="223" t="str">
        <f t="shared" ca="1" si="210"/>
        <v>1.30428493720229-0.259438404596503i</v>
      </c>
      <c r="AN207" s="223" t="str">
        <f t="shared" ca="1" si="211"/>
        <v>-1.26271807717934-0.417145706866159i</v>
      </c>
      <c r="AO207" s="223" t="str">
        <f t="shared" ca="1" si="212"/>
        <v>0.893064207580896+0.985344510478578i</v>
      </c>
      <c r="AP207" s="223" t="str">
        <f t="shared" ca="1" si="213"/>
        <v>-0.291369021302487-1.29752517378955i</v>
      </c>
      <c r="AQ207" s="223" t="str">
        <f t="shared" ca="1" si="214"/>
        <v>-0.386031417486162+1.2725750382221i</v>
      </c>
      <c r="AR207" s="223" t="str">
        <f t="shared" ca="1" si="215"/>
        <v>-0.386031417486162+1.2725750382221i</v>
      </c>
      <c r="AS207" s="223" t="str">
        <f t="shared" ca="1" si="216"/>
        <v>-1.28998382972973+0.323124128204897i</v>
      </c>
      <c r="AT207" s="223" t="str">
        <f t="shared" ca="1" si="217"/>
        <v>1.28166544764645+0.354684597215042i</v>
      </c>
      <c r="AU207" s="223" t="str">
        <f t="shared" ca="1" si="218"/>
        <v>-0.940337036171726-0.940337036171679i</v>
      </c>
      <c r="AV207" s="223" t="str">
        <f t="shared" ca="1" si="219"/>
        <v>0.354684597214996+1.28166544764646i</v>
      </c>
      <c r="AW207" s="223" t="str">
        <f t="shared" ca="1" si="220"/>
        <v>0.323124128204945-1.28998382972972i</v>
      </c>
      <c r="AX207" s="223" t="str">
        <f t="shared" ca="1" si="221"/>
        <v>-0.916976798143921+0.963130850330362i</v>
      </c>
      <c r="AY207" s="223" t="str">
        <f t="shared" ca="1" si="222"/>
        <v>1.27257503822212-0.386031417486115i</v>
      </c>
      <c r="AZ207" s="223" t="str">
        <f t="shared" ca="1" si="223"/>
        <v>-1.29752517378957-0.291369021302405i</v>
      </c>
      <c r="BA207" s="223" t="str">
        <f t="shared" ca="1" si="224"/>
        <v>0.985344510478634+0.893064207580835i</v>
      </c>
      <c r="BB207" s="223" t="str">
        <f t="shared" ca="1" si="225"/>
        <v>-0.417145706865485-1.26271807717957i</v>
      </c>
      <c r="BC207" s="223" t="str">
        <f t="shared" ca="1" si="226"/>
        <v>-0.259438404596162+1.30428493720236i</v>
      </c>
      <c r="BD207" s="223" t="str">
        <f t="shared" ca="1" si="227"/>
        <v>0.868613668532923-1.0069646359382i</v>
      </c>
      <c r="BE207" s="223" t="str">
        <f t="shared" ca="1" si="228"/>
        <v>-1.25210050198306+0.448008723270126i</v>
      </c>
      <c r="BF207" s="223" t="str">
        <f t="shared" ca="1" si="229"/>
        <v>1.31025904813912+0.227351511897186i</v>
      </c>
      <c r="BG207" s="223" t="str">
        <f t="shared" ca="1" si="230"/>
        <v>-1.02797820355416-0.843639909090319i</v>
      </c>
      <c r="BH207" s="223" t="str">
        <f t="shared" ca="1" si="231"/>
        <v>0.478601875971987+1.2407287082632i</v>
      </c>
      <c r="BI207" s="223" t="str">
        <f t="shared" ca="1" si="232"/>
        <v>0.195127671147364-1.31544390801925i</v>
      </c>
      <c r="BJ207" s="223" t="str">
        <f t="shared" ca="1" si="233"/>
        <v>-0.818157972513265+1.04837255553803i</v>
      </c>
      <c r="BK207" s="223" t="str">
        <f t="shared" ca="1" si="234"/>
        <v>1.22860954596379-0.50890673679861i</v>
      </c>
      <c r="BL207" s="223" t="str">
        <f t="shared" ca="1" si="235"/>
        <v>-1.31983639367679-0.162786292784732i</v>
      </c>
      <c r="BM207" s="223" t="str">
        <f t="shared" ca="1" si="236"/>
        <v>1.06813540709646+0.792183208165416i</v>
      </c>
      <c r="BN207" s="223" t="str">
        <f t="shared" ca="1" si="237"/>
        <v>-0.538905051237442-1.21575031521408i</v>
      </c>
      <c r="BO207" s="223" t="str">
        <f t="shared" ca="1" si="238"/>
        <v>-0.130346858047631+1.32343385924249i</v>
      </c>
      <c r="BP207" s="223" t="str">
        <f t="shared" ca="1" si="239"/>
        <v>0.765731262274576-1.08725485382579i</v>
      </c>
      <c r="BQ207" s="223" t="str">
        <f t="shared" ca="1" si="240"/>
        <v>-1.20215876193428+0.568578749424391i</v>
      </c>
      <c r="BR207" s="223" t="str">
        <f t="shared" ca="1" si="241"/>
        <v>1.3262341377379+0.0978289072358726i</v>
      </c>
      <c r="BS207" s="223" t="str">
        <f t="shared" ca="1" si="242"/>
        <v>-1.10571937888549-0.738818068504997i</v>
      </c>
      <c r="BT207" s="223" t="str">
        <f t="shared" ca="1" si="243"/>
        <v>0.597909957031991+1.18784307316849i</v>
      </c>
      <c r="BU207" s="223" t="str">
        <f t="shared" ca="1" si="244"/>
        <v>0.0652520279484517-1.32823554237981i</v>
      </c>
      <c r="BV207" s="223" t="str">
        <f t="shared" ca="1" si="245"/>
        <v>-0.711459838356012+1.12351785993762i</v>
      </c>
      <c r="BW207" s="223" t="str">
        <f t="shared" ca="1" si="246"/>
        <v>1.17281187215114-0.626881006039988i</v>
      </c>
      <c r="BX207" s="223" t="str">
        <f t="shared" ca="1" si="247"/>
        <v>-1.32943686759685-0.0326358432806843i</v>
      </c>
      <c r="BY207" s="223" t="str">
        <f t="shared" ca="1" si="248"/>
        <v>1.14063957584124+0.683673051404753i</v>
      </c>
      <c r="BZ207" s="223" t="str">
        <f t="shared" ca="1" si="249"/>
        <v>-0.655474445370492-1.15707421311626i</v>
      </c>
      <c r="CA207" s="223" t="str">
        <f t="shared" ca="1" si="250"/>
        <v>6.45137600252029E-14+1.32983738975574i</v>
      </c>
      <c r="CB207" s="223" t="str">
        <f t="shared" ca="1" si="251"/>
        <v>0.655474445370347-1.15707421311634i</v>
      </c>
      <c r="CC207" s="223" t="str">
        <f t="shared" ca="1" si="252"/>
        <v>-1.14063957584183+0.683673051403761i</v>
      </c>
      <c r="CD207" s="223" t="str">
        <f t="shared" ca="1" si="253"/>
        <v>1.32943686759685-0.032635843280851i</v>
      </c>
      <c r="CE207" s="223" t="str">
        <f t="shared" ca="1" si="254"/>
        <v>-1.17281187215122-0.62688100603984i</v>
      </c>
      <c r="CF207" s="223" t="str">
        <f t="shared" ca="1" si="255"/>
        <v>0.711459838356153+1.12351785993753i</v>
      </c>
      <c r="CG207" s="223" t="str">
        <f t="shared" ca="1" si="256"/>
        <v>-0.0652520279486183-1.3282355423798i</v>
      </c>
      <c r="CH207" s="223" t="str">
        <f t="shared" ca="1" si="257"/>
        <v>-0.597909957033024+1.18784307316797i</v>
      </c>
      <c r="CI207" s="223" t="str">
        <f t="shared" ca="1" si="258"/>
        <v>1.1057193788854-0.738818068505136i</v>
      </c>
      <c r="CJ207" s="223" t="str">
        <f t="shared" ca="1" si="259"/>
        <v>-1.32623413773789+0.0978289072360389i</v>
      </c>
      <c r="CK207" s="223" t="str">
        <f t="shared" ca="1" si="260"/>
        <v>1.20215876193435+0.568578749424241i</v>
      </c>
      <c r="CL207" s="223" t="str">
        <f t="shared" ca="1" si="261"/>
        <v>-0.765731262274713-1.0872548538257i</v>
      </c>
      <c r="CM207" s="223" t="str">
        <f t="shared" ca="1" si="262"/>
        <v>0.13034685804776+1.32343385924248i</v>
      </c>
      <c r="CN207" s="223" t="str">
        <f t="shared" ca="1" si="263"/>
        <v>0.538905051237289-1.21575031521415i</v>
      </c>
      <c r="CO207" s="223" t="str">
        <f t="shared" ca="1" si="264"/>
        <v>-1.06813540709636+0.792183208165549i</v>
      </c>
      <c r="CP207" s="223" t="str">
        <f t="shared" ca="1" si="265"/>
        <v>1.31983639367677-0.162786292784897i</v>
      </c>
      <c r="CQ207" s="223" t="str">
        <f t="shared" ca="1" si="266"/>
        <v>-1.22860954596335-0.508906736799678i</v>
      </c>
      <c r="CR207" s="223" t="str">
        <f t="shared" ca="1" si="267"/>
        <v>0.818157972513381+1.04837255553794i</v>
      </c>
      <c r="CS207" s="223" t="str">
        <f t="shared" ca="1" si="268"/>
        <v>-0.19512767114751-1.31544390801923i</v>
      </c>
      <c r="CT207" s="223" t="str">
        <f t="shared" ca="1" si="269"/>
        <v>-0.478601875971814+1.24072870826326i</v>
      </c>
      <c r="CU207" s="223" t="str">
        <f t="shared" ca="1" si="270"/>
        <v>1.02797820355404-0.843639909090463i</v>
      </c>
      <c r="CV207" s="223" t="str">
        <f t="shared" ca="1" si="271"/>
        <v>-1.31025904813909+0.227351511897351i</v>
      </c>
      <c r="CW207" s="223" t="str">
        <f t="shared" ca="1" si="272"/>
        <v>1.25210050198312+0.448008723269969i</v>
      </c>
      <c r="CX207" s="223" t="str">
        <f t="shared" ca="1" si="273"/>
        <v>-0.868613668533034-1.0069646359381i</v>
      </c>
      <c r="CY207" s="223" t="str">
        <f t="shared" ca="1" si="274"/>
        <v>0.259438404596307+1.30428493720233i</v>
      </c>
      <c r="CZ207" s="223" t="str">
        <f t="shared" ca="1" si="275"/>
        <v>0.417145706866601-1.2627180771792i</v>
      </c>
      <c r="DA207" s="223" t="str">
        <f t="shared" ca="1" si="276"/>
        <v>-0.985344510478256+0.893064207581253i</v>
      </c>
      <c r="DB207" s="223" t="str">
        <f t="shared" ca="1" si="277"/>
        <v>1.2975251737895-0.291369021302697i</v>
      </c>
      <c r="DC207" s="223" t="str">
        <f t="shared" ca="1" si="278"/>
        <v>-1.27257503822209-0.38603141748621i</v>
      </c>
      <c r="DD207" s="223" t="str">
        <f t="shared" ca="1" si="279"/>
        <v>0.916976798143645+0.963130850330626i</v>
      </c>
      <c r="DE207" s="223" t="str">
        <f t="shared" ca="1" si="280"/>
        <v>-0.323124128204319-1.28998382972988i</v>
      </c>
      <c r="DF207" s="223" t="str">
        <f t="shared" ca="1" si="281"/>
        <v>-0.354684597214562+1.28166544764658i</v>
      </c>
      <c r="DG207" s="223" t="str">
        <f t="shared" ca="1" si="282"/>
        <v>0.940337036171608-0.940337036171798i</v>
      </c>
      <c r="DH207" s="223" t="str">
        <f t="shared" ca="1" si="283"/>
        <v>-1.28166544764651+0.354684597214822i</v>
      </c>
      <c r="DI207" s="223" t="str">
        <f t="shared" ca="1" si="284"/>
        <v>1.2899838297296+0.323124128205415i</v>
      </c>
      <c r="DJ207" s="223" t="str">
        <f t="shared" ca="1" si="285"/>
        <v>-0.96313085033081-0.916976798143449i</v>
      </c>
      <c r="DK207" s="223" t="str">
        <f t="shared" ca="1" si="286"/>
        <v>0.38603141748643+1.27257503822202i</v>
      </c>
      <c r="DL207" s="223" t="str">
        <f t="shared" ca="1" si="287"/>
        <v>0.291369021302434-1.29752517378956i</v>
      </c>
      <c r="DM207" s="223" t="str">
        <f t="shared" ca="1" si="288"/>
        <v>-0.893064207581081+0.985344510478411i</v>
      </c>
      <c r="DN207" s="223" t="str">
        <f t="shared" ca="1" si="289"/>
        <v>1.26271807717954-0.417145706865563i</v>
      </c>
      <c r="DO207" s="223" t="str">
        <f t="shared" ca="1" si="290"/>
        <v>-1.30428493720238-0.25943840459608i</v>
      </c>
      <c r="DP207" s="223" t="str">
        <f t="shared" ca="1" si="291"/>
        <v>1.00696463593827+0.868613668532831i</v>
      </c>
      <c r="DQ207" s="223" t="str">
        <f t="shared" ca="1" si="292"/>
        <v>-0.448008723270187-1.25210050198304i</v>
      </c>
      <c r="DR207" s="223" t="str">
        <f t="shared" ca="1" si="293"/>
        <v>-0.227351511897086+1.31025904813914i</v>
      </c>
      <c r="DS207" s="223" t="str">
        <f t="shared" ca="1" si="294"/>
        <v>0.843639909091306-1.02797820355335i</v>
      </c>
      <c r="DT207" s="223" t="str">
        <f t="shared" ca="1" si="295"/>
        <v>-1.24072870826318+0.47860187597203i</v>
      </c>
      <c r="DU207" s="223" t="str">
        <f t="shared" ca="1" si="296"/>
        <v>1.31544390801927+0.195127671147282i</v>
      </c>
      <c r="DV207" s="223" t="str">
        <f t="shared" ca="1" si="297"/>
        <v>-1.04837255553811-0.81815797251317i</v>
      </c>
      <c r="DW207" s="223" t="str">
        <f t="shared" ca="1" si="298"/>
        <v>0.50890673679867+1.22860954596377i</v>
      </c>
      <c r="DX207" s="223" t="str">
        <f t="shared" ca="1" si="299"/>
        <v>0.162786292784669-1.3198363936768i</v>
      </c>
      <c r="DY207" s="223" t="str">
        <f t="shared" ca="1" si="300"/>
        <v>-0.792183208165334+1.06813540709652i</v>
      </c>
      <c r="DZ207" s="223" t="str">
        <f t="shared" ca="1" si="301"/>
        <v>1.21575031521405-0.5389050512375i</v>
      </c>
      <c r="EA207" s="223" t="str">
        <f t="shared" ca="1" si="302"/>
        <v>-1.3234338592425-0.13034685804753i</v>
      </c>
      <c r="EB207" s="223" t="str">
        <f t="shared" ca="1" si="303"/>
        <v>1.08725485382509+0.765731262275575i</v>
      </c>
      <c r="EC207" s="223" t="str">
        <f t="shared" ca="1" si="304"/>
        <v>-0.568578749424484-1.20215876193424i</v>
      </c>
      <c r="ED207" s="223" t="str">
        <f t="shared" ca="1" si="305"/>
        <v>-0.0978289072358083+1.32623413773791i</v>
      </c>
      <c r="EE207" s="223" t="str">
        <f t="shared" ca="1" si="306"/>
        <v>0.738818068504912-1.10571937888554i</v>
      </c>
      <c r="EF207" s="223" t="str">
        <f t="shared" ca="1" si="307"/>
        <v>-1.18784307316846+0.597909957032048i</v>
      </c>
      <c r="EG207" s="223" t="str">
        <f t="shared" ca="1" si="308"/>
        <v>1.32823554237981+0.0652520279483496i</v>
      </c>
      <c r="EH207" s="223" t="str">
        <f t="shared" ca="1" si="309"/>
        <v>-1.12351785993765-0.711459838355957i</v>
      </c>
      <c r="EI207" s="223" t="str">
        <f t="shared" ca="1" si="310"/>
        <v>0.626881006040078+1.17281187215109i</v>
      </c>
      <c r="EJ207" s="223" t="str">
        <f t="shared" ca="1" si="311"/>
        <v>0.0326358432806198-1.32943686759685i</v>
      </c>
      <c r="EK207" s="223" t="str">
        <f t="shared" ca="1" si="312"/>
        <v>-0.683673051404665+1.14063957584129i</v>
      </c>
      <c r="EL207" s="223" t="str">
        <f t="shared" ca="1" si="313"/>
        <v>1.15707421311621-0.655474445370581i</v>
      </c>
      <c r="EM207" s="223" t="str">
        <f t="shared" ca="1" si="314"/>
        <v>-1.32983738975574+1.29027520050406E-13i</v>
      </c>
      <c r="EN207" s="223"/>
      <c r="EO207" s="223"/>
      <c r="EP207" s="223"/>
    </row>
    <row r="208" spans="1:146" ht="15.75" thickBot="1">
      <c r="A208" s="257">
        <f t="shared" si="181"/>
        <v>2.1093750000000014E-3</v>
      </c>
      <c r="B208" s="256">
        <v>108</v>
      </c>
      <c r="C208" s="230">
        <f t="shared" si="182"/>
        <v>21600</v>
      </c>
      <c r="D208" s="229">
        <f t="shared" si="315"/>
        <v>135716.80263507908</v>
      </c>
      <c r="E208" s="229" t="str">
        <f t="shared" si="316"/>
        <v>135716.802635079i</v>
      </c>
      <c r="F208" s="229" t="str">
        <f t="shared" si="320"/>
        <v>2.57755361391529-0.852685442861257i</v>
      </c>
      <c r="G208" s="229" t="str">
        <f t="shared" si="321"/>
        <v>-0.19474809828307+0.123342017021968i</v>
      </c>
      <c r="H208" s="229" t="str">
        <f t="shared" si="319"/>
        <v>0.611707962486079+0.0858486461236751i</v>
      </c>
      <c r="I208" s="229" t="str">
        <f t="shared" si="317"/>
        <v>-0.371980509705601-0.190348847818407i</v>
      </c>
      <c r="J208" s="255" t="str">
        <f ca="1">IMPRODUCT(1/N_FFT2,DS100)</f>
        <v>0.00547996229198922-4.76604157782086E-07i</v>
      </c>
      <c r="K208" s="254" t="str">
        <f t="shared" ca="1" si="318"/>
        <v>-0.00203852988759392-0.00104292722091093i</v>
      </c>
      <c r="N208" s="246">
        <f t="shared" ca="1" si="185"/>
        <v>3.9968883667608432</v>
      </c>
      <c r="O208" s="223">
        <f t="shared" ca="1" si="186"/>
        <v>1.3298883667608434</v>
      </c>
      <c r="P208" s="223" t="str">
        <f t="shared" ca="1" si="187"/>
        <v>-1.17285682985589-0.626905036433915i</v>
      </c>
      <c r="Q208" s="223" t="str">
        <f t="shared" ca="1" si="188"/>
        <v>0.738846389811385+1.1057617647163i</v>
      </c>
      <c r="R208" s="223" t="str">
        <f t="shared" ca="1" si="189"/>
        <v>-0.130351854667442-1.32348459077942i</v>
      </c>
      <c r="S208" s="223" t="str">
        <f t="shared" ca="1" si="190"/>
        <v>-0.508926244854385+1.22865664257523i</v>
      </c>
      <c r="T208" s="223" t="str">
        <f t="shared" ca="1" si="191"/>
        <v>1.02801760931166-0.843672248560398i</v>
      </c>
      <c r="U208" s="223" t="str">
        <f t="shared" ca="1" si="192"/>
        <v>-1.30433493469854+0.25944834971684i</v>
      </c>
      <c r="V208" s="223" t="str">
        <f t="shared" ca="1" si="193"/>
        <v>1.27262382017447+0.386046215329658i</v>
      </c>
      <c r="W208" s="223" t="str">
        <f t="shared" ca="1" si="194"/>
        <v>-0.94037308235769-0.940373082357699i</v>
      </c>
      <c r="X208" s="223" t="str">
        <f t="shared" ca="1" si="195"/>
        <v>0.386046215329644+1.27262382017448i</v>
      </c>
      <c r="Y208" s="223" t="str">
        <f t="shared" ca="1" si="196"/>
        <v>0.25944834971685-1.30433493469853i</v>
      </c>
      <c r="Z208" s="223" t="str">
        <f t="shared" ca="1" si="197"/>
        <v>-0.843672248560405+1.02801760931166i</v>
      </c>
      <c r="AA208" s="223" t="str">
        <f t="shared" ca="1" si="198"/>
        <v>1.22865664257518-0.508926244854496i</v>
      </c>
      <c r="AB208" s="223" t="str">
        <f t="shared" ca="1" si="199"/>
        <v>-1.32348459077942-0.130351854667505i</v>
      </c>
      <c r="AC208" s="223" t="str">
        <f t="shared" ca="1" si="200"/>
        <v>1.10576176471628+0.738846389811418i</v>
      </c>
      <c r="AD208" s="223" t="str">
        <f t="shared" ca="1" si="201"/>
        <v>-0.626905036433895-1.1728568298559i</v>
      </c>
      <c r="AE208" s="223" t="str">
        <f t="shared" ca="1" si="202"/>
        <v>-1.40113508946186E-14+1.32988836676084i</v>
      </c>
      <c r="AF208" s="223" t="str">
        <f t="shared" ca="1" si="203"/>
        <v>0.626905036433911-1.17285682985589i</v>
      </c>
      <c r="AG208" s="223" t="str">
        <f t="shared" ca="1" si="204"/>
        <v>-1.10576176471629+0.738846389811396i</v>
      </c>
      <c r="AH208" s="223" t="str">
        <f t="shared" ca="1" si="205"/>
        <v>1.32348459077942-0.130351854667487i</v>
      </c>
      <c r="AI208" s="223" t="str">
        <f t="shared" ca="1" si="206"/>
        <v>-1.22865664257523-0.508926244854395i</v>
      </c>
      <c r="AJ208" s="223" t="str">
        <f t="shared" ca="1" si="207"/>
        <v>0.843672248560384+1.02801760931167i</v>
      </c>
      <c r="AK208" s="223" t="str">
        <f t="shared" ca="1" si="208"/>
        <v>-0.259448349716828-1.30433493469854i</v>
      </c>
      <c r="AL208" s="223" t="str">
        <f t="shared" ca="1" si="209"/>
        <v>-0.386046215329671+1.27262382017447i</v>
      </c>
      <c r="AM208" s="223" t="str">
        <f t="shared" ca="1" si="210"/>
        <v>0.940373082357706-0.940373082357683i</v>
      </c>
      <c r="AN208" s="223" t="str">
        <f t="shared" ca="1" si="211"/>
        <v>-1.27262382017448+0.38604621532964i</v>
      </c>
      <c r="AO208" s="223" t="str">
        <f t="shared" ca="1" si="212"/>
        <v>1.30433493469853+0.25944834971686i</v>
      </c>
      <c r="AP208" s="223" t="str">
        <f t="shared" ca="1" si="213"/>
        <v>-1.02801760931165-0.843672248560416i</v>
      </c>
      <c r="AQ208" s="223" t="str">
        <f t="shared" ca="1" si="214"/>
        <v>0.508926244854479+1.22865664257519i</v>
      </c>
      <c r="AR208" s="223" t="str">
        <f t="shared" ca="1" si="215"/>
        <v>0.508926244854479+1.22865664257519i</v>
      </c>
      <c r="AS208" s="223" t="str">
        <f t="shared" ca="1" si="216"/>
        <v>-0.738846389811422+1.10576176471628i</v>
      </c>
      <c r="AT208" s="223" t="str">
        <f t="shared" ca="1" si="217"/>
        <v>1.17285682985591-0.626905036433882i</v>
      </c>
      <c r="AU208" s="223" t="str">
        <f t="shared" ca="1" si="218"/>
        <v>-1.32988836676084-2.80227017892371E-14i</v>
      </c>
      <c r="AV208" s="223" t="str">
        <f t="shared" ca="1" si="219"/>
        <v>1.17285682985588+0.626905036433932i</v>
      </c>
      <c r="AW208" s="223" t="str">
        <f t="shared" ca="1" si="220"/>
        <v>-0.738846389811392-1.1057617647163i</v>
      </c>
      <c r="AX208" s="223" t="str">
        <f t="shared" ca="1" si="221"/>
        <v>0.130351854667473+1.32348459077942i</v>
      </c>
      <c r="AY208" s="223" t="str">
        <f t="shared" ca="1" si="222"/>
        <v>0.508926244854409-1.22865664257522i</v>
      </c>
      <c r="AZ208" s="223" t="str">
        <f t="shared" ca="1" si="223"/>
        <v>-1.0280176093116+0.843672248560476i</v>
      </c>
      <c r="BA208" s="223" t="str">
        <f t="shared" ca="1" si="224"/>
        <v>1.30433493469846-0.259448349717213i</v>
      </c>
      <c r="BB208" s="223" t="str">
        <f t="shared" ca="1" si="225"/>
        <v>-1.27262382017443-0.386046215329803i</v>
      </c>
      <c r="BC208" s="223" t="str">
        <f t="shared" ca="1" si="226"/>
        <v>0.940373082358141+0.940373082357248i</v>
      </c>
      <c r="BD208" s="223" t="str">
        <f t="shared" ca="1" si="227"/>
        <v>-0.386046215329744-1.27262382017445i</v>
      </c>
      <c r="BE208" s="223" t="str">
        <f t="shared" ca="1" si="228"/>
        <v>-0.259448349717272+1.30433493469845i</v>
      </c>
      <c r="BF208" s="223" t="str">
        <f t="shared" ca="1" si="229"/>
        <v>0.843672248560113-1.0280176093119i</v>
      </c>
      <c r="BG208" s="223" t="str">
        <f t="shared" ca="1" si="230"/>
        <v>-1.22865664257524+0.508926244854353i</v>
      </c>
      <c r="BH208" s="223" t="str">
        <f t="shared" ca="1" si="231"/>
        <v>1.32348459077936+0.13035185466806i</v>
      </c>
      <c r="BI208" s="223" t="str">
        <f t="shared" ca="1" si="232"/>
        <v>-1.10576176471641-0.738846389811222i</v>
      </c>
      <c r="BJ208" s="223" t="str">
        <f t="shared" ca="1" si="233"/>
        <v>0.626905036433645+1.17285682985604i</v>
      </c>
      <c r="BK208" s="223" t="str">
        <f t="shared" ca="1" si="234"/>
        <v>-4.96583182789199E-13-1.32988836676084i</v>
      </c>
      <c r="BL208" s="223" t="str">
        <f t="shared" ca="1" si="235"/>
        <v>-0.626905036433936+1.17285682985588i</v>
      </c>
      <c r="BM208" s="223" t="str">
        <f t="shared" ca="1" si="236"/>
        <v>1.10576176471659-0.738846389810948i</v>
      </c>
      <c r="BN208" s="223" t="str">
        <f t="shared" ca="1" si="237"/>
        <v>-1.3234845907794+0.130351854667713i</v>
      </c>
      <c r="BO208" s="223" t="str">
        <f t="shared" ca="1" si="238"/>
        <v>1.22865664257512+0.508926244854657i</v>
      </c>
      <c r="BP208" s="223" t="str">
        <f t="shared" ca="1" si="239"/>
        <v>-0.843672248560896-1.02801760931125i</v>
      </c>
      <c r="BQ208" s="223" t="str">
        <f t="shared" ca="1" si="240"/>
        <v>0.25944834971693+1.30433493469852i</v>
      </c>
      <c r="BR208" s="223" t="str">
        <f t="shared" ca="1" si="241"/>
        <v>0.386046215330059-1.27262382017435i</v>
      </c>
      <c r="BS208" s="223" t="str">
        <f t="shared" ca="1" si="242"/>
        <v>-0.940373082357452+0.940373082357937i</v>
      </c>
      <c r="BT208" s="223" t="str">
        <f t="shared" ca="1" si="243"/>
        <v>1.27262382017453-0.386046215329486i</v>
      </c>
      <c r="BU208" s="223" t="str">
        <f t="shared" ca="1" si="244"/>
        <v>-1.30433493469839-0.259448349717555i</v>
      </c>
      <c r="BV208" s="223" t="str">
        <f t="shared" ca="1" si="245"/>
        <v>1.02801760931171+0.843672248560336i</v>
      </c>
      <c r="BW208" s="223" t="str">
        <f t="shared" ca="1" si="246"/>
        <v>-0.508926244854104-1.22865664257535i</v>
      </c>
      <c r="BX208" s="223" t="str">
        <f t="shared" ca="1" si="247"/>
        <v>-0.13035185466703+1.32348459077947i</v>
      </c>
      <c r="BY208" s="223" t="str">
        <f t="shared" ca="1" si="248"/>
        <v>0.738846389811446-1.10576176471626i</v>
      </c>
      <c r="BZ208" s="223" t="str">
        <f t="shared" ca="1" si="249"/>
        <v>-1.17285682985616+0.626905036433407i</v>
      </c>
      <c r="CA208" s="223" t="str">
        <f t="shared" ca="1" si="250"/>
        <v>1.32988836676084-2.08538501566184E-13i</v>
      </c>
      <c r="CB208" s="223" t="str">
        <f t="shared" ca="1" si="251"/>
        <v>-1.17285682985575-0.626905036434173i</v>
      </c>
      <c r="CC208" s="223" t="str">
        <f t="shared" ca="1" si="252"/>
        <v>0.738846389811824+1.10576176471601i</v>
      </c>
      <c r="CD208" s="223" t="str">
        <f t="shared" ca="1" si="253"/>
        <v>-0.130351854667445-1.32348459077942i</v>
      </c>
      <c r="CE208" s="223" t="str">
        <f t="shared" ca="1" si="254"/>
        <v>-0.508926244854906+1.22865664257502i</v>
      </c>
      <c r="CF208" s="223" t="str">
        <f t="shared" ca="1" si="255"/>
        <v>1.02801760931145-0.843672248560658i</v>
      </c>
      <c r="CG208" s="223" t="str">
        <f t="shared" ca="1" si="256"/>
        <v>-1.30433493469857+0.259448349716667i</v>
      </c>
      <c r="CH208" s="223" t="str">
        <f t="shared" ca="1" si="257"/>
        <v>1.27262382017466+0.386046215329051i</v>
      </c>
      <c r="CI208" s="223" t="str">
        <f t="shared" ca="1" si="258"/>
        <v>-0.940373082357747-0.940373082357642i</v>
      </c>
      <c r="CJ208" s="223" t="str">
        <f t="shared" ca="1" si="259"/>
        <v>0.386046215329229+1.2726238201746i</v>
      </c>
      <c r="CK208" s="223" t="str">
        <f t="shared" ca="1" si="260"/>
        <v>0.259448349716522-1.3043349346986i</v>
      </c>
      <c r="CL208" s="223" t="str">
        <f t="shared" ca="1" si="261"/>
        <v>-0.843672248560544+1.02801760931154i</v>
      </c>
      <c r="CM208" s="223" t="str">
        <f t="shared" ca="1" si="262"/>
        <v>1.22865664257545-0.508926244853855i</v>
      </c>
      <c r="CN208" s="223" t="str">
        <f t="shared" ca="1" si="263"/>
        <v>-1.32348459077944-0.130351854667298i</v>
      </c>
      <c r="CO208" s="223" t="str">
        <f t="shared" ca="1" si="264"/>
        <v>1.10576176471611+0.73884638981167i</v>
      </c>
      <c r="CP208" s="223" t="str">
        <f t="shared" ca="1" si="265"/>
        <v>-0.626905036434336-1.17285682985567i</v>
      </c>
      <c r="CQ208" s="223" t="str">
        <f t="shared" ca="1" si="266"/>
        <v>-6.06073292893549E-14+1.32988836676084i</v>
      </c>
      <c r="CR208" s="223" t="str">
        <f t="shared" ca="1" si="267"/>
        <v>0.626905036434411-1.17285682985563i</v>
      </c>
      <c r="CS208" s="223" t="str">
        <f t="shared" ca="1" si="268"/>
        <v>-1.10576176471618+0.738846389811568i</v>
      </c>
      <c r="CT208" s="223" t="str">
        <f t="shared" ca="1" si="269"/>
        <v>1.32348459077945-0.130351854667177i</v>
      </c>
      <c r="CU208" s="223" t="str">
        <f t="shared" ca="1" si="270"/>
        <v>-1.22865664257542-0.508926244853933i</v>
      </c>
      <c r="CV208" s="223" t="str">
        <f t="shared" ca="1" si="271"/>
        <v>0.843672248560451+1.02801760931162i</v>
      </c>
      <c r="CW208" s="223" t="str">
        <f t="shared" ca="1" si="272"/>
        <v>-0.259448349716402-1.30433493469862i</v>
      </c>
      <c r="CX208" s="223" t="str">
        <f t="shared" ca="1" si="273"/>
        <v>-0.386046215329345+1.27262382017457i</v>
      </c>
      <c r="CY208" s="223" t="str">
        <f t="shared" ca="1" si="274"/>
        <v>0.940373082357832-0.940373082357557i</v>
      </c>
      <c r="CZ208" s="223" t="str">
        <f t="shared" ca="1" si="275"/>
        <v>-1.2726238201743+0.386046215330237i</v>
      </c>
      <c r="DA208" s="223" t="str">
        <f t="shared" ca="1" si="276"/>
        <v>1.30433493469855+0.259448349716785i</v>
      </c>
      <c r="DB208" s="223" t="str">
        <f t="shared" ca="1" si="277"/>
        <v>-1.02801760931137-0.843672248560753i</v>
      </c>
      <c r="DC208" s="223" t="str">
        <f t="shared" ca="1" si="278"/>
        <v>0.508926244854794+1.22865664257506i</v>
      </c>
      <c r="DD208" s="223" t="str">
        <f t="shared" ca="1" si="279"/>
        <v>0.130351854667566-1.32348459077941i</v>
      </c>
      <c r="DE208" s="223" t="str">
        <f t="shared" ca="1" si="280"/>
        <v>-0.738846389811893+1.10576176471596i</v>
      </c>
      <c r="DF208" s="223" t="str">
        <f t="shared" ca="1" si="281"/>
        <v>1.17285682985581-0.626905036434067i</v>
      </c>
      <c r="DG208" s="223" t="str">
        <f t="shared" ca="1" si="282"/>
        <v>-1.32988836676084-3.29753160144894E-13i</v>
      </c>
      <c r="DH208" s="223" t="str">
        <f t="shared" ca="1" si="283"/>
        <v>1.17285682985612+0.626905036433481i</v>
      </c>
      <c r="DI208" s="223" t="str">
        <f t="shared" ca="1" si="284"/>
        <v>-0.738846389811345-1.10576176471633i</v>
      </c>
      <c r="DJ208" s="223" t="str">
        <f t="shared" ca="1" si="285"/>
        <v>0.130351854666872+1.32348459077948i</v>
      </c>
      <c r="DK208" s="223" t="str">
        <f t="shared" ca="1" si="286"/>
        <v>0.508926244854216-1.2286566425753i</v>
      </c>
      <c r="DL208" s="223" t="str">
        <f t="shared" ca="1" si="287"/>
        <v>-1.02801760931181+0.843672248560213i</v>
      </c>
      <c r="DM208" s="223" t="str">
        <f t="shared" ca="1" si="288"/>
        <v>1.30433493469842-0.259448349717398i</v>
      </c>
      <c r="DN208" s="223" t="str">
        <f t="shared" ca="1" si="289"/>
        <v>-1.2726238201745-0.386046215329566i</v>
      </c>
      <c r="DO208" s="223" t="str">
        <f t="shared" ca="1" si="290"/>
        <v>0.940373082357367+0.940373082358023i</v>
      </c>
      <c r="DP208" s="223" t="str">
        <f t="shared" ca="1" si="291"/>
        <v>-0.386046215329979-1.27262382017438i</v>
      </c>
      <c r="DQ208" s="223" t="str">
        <f t="shared" ca="1" si="292"/>
        <v>-0.25944834971705+1.30433493469849i</v>
      </c>
      <c r="DR208" s="223" t="str">
        <f t="shared" ca="1" si="293"/>
        <v>0.843672248560989-1.02801760931118i</v>
      </c>
      <c r="DS208" s="223" t="str">
        <f t="shared" ca="1" si="294"/>
        <v>-1.22865664257516+0.508926244854546i</v>
      </c>
      <c r="DT208" s="223" t="str">
        <f t="shared" ca="1" si="295"/>
        <v>1.32348459077938+0.130351854667871i</v>
      </c>
      <c r="DU208" s="223" t="str">
        <f t="shared" ca="1" si="296"/>
        <v>-1.10576176471653-0.738846389811049i</v>
      </c>
      <c r="DV208" s="223" t="str">
        <f t="shared" ca="1" si="297"/>
        <v>0.626905036433862+1.17285682985592i</v>
      </c>
      <c r="DW208" s="223" t="str">
        <f t="shared" ca="1" si="298"/>
        <v>5.98898991000433E-13-1.32988836676084i</v>
      </c>
      <c r="DX208" s="223" t="str">
        <f t="shared" ca="1" si="299"/>
        <v>-0.626905036433718+1.172856829856i</v>
      </c>
      <c r="DY208" s="223" t="str">
        <f t="shared" ca="1" si="300"/>
        <v>1.10576176471648-0.738846389811122i</v>
      </c>
      <c r="DZ208" s="223" t="str">
        <f t="shared" ca="1" si="301"/>
        <v>-1.32348459077937+0.130351854667958i</v>
      </c>
      <c r="EA208" s="223" t="str">
        <f t="shared" ca="1" si="302"/>
        <v>1.2286566425752+0.508926244854464i</v>
      </c>
      <c r="EB208" s="223" t="str">
        <f t="shared" ca="1" si="303"/>
        <v>-0.843672248560005-1.02801760931198i</v>
      </c>
      <c r="EC208" s="223" t="str">
        <f t="shared" ca="1" si="304"/>
        <v>0.259448349717135+1.30433493469848i</v>
      </c>
      <c r="ED208" s="223" t="str">
        <f t="shared" ca="1" si="305"/>
        <v>0.386046215329896-1.2726238201744i</v>
      </c>
      <c r="EE208" s="223" t="str">
        <f t="shared" ca="1" si="306"/>
        <v>-0.940373082357304+0.940373082358085i</v>
      </c>
      <c r="EF208" s="223" t="str">
        <f t="shared" ca="1" si="307"/>
        <v>1.27262382017445-0.386046215329723i</v>
      </c>
      <c r="EG208" s="223" t="str">
        <f t="shared" ca="1" si="308"/>
        <v>-1.30433493469844-0.259448349717313i</v>
      </c>
      <c r="EH208" s="223" t="str">
        <f t="shared" ca="1" si="309"/>
        <v>1.02801760931187+0.843672248560146i</v>
      </c>
      <c r="EI208" s="223" t="str">
        <f t="shared" ca="1" si="310"/>
        <v>-0.508926244854297-1.22865664257527i</v>
      </c>
      <c r="EJ208" s="223" t="str">
        <f t="shared" ca="1" si="311"/>
        <v>-0.130351854668139+1.32348459077936i</v>
      </c>
      <c r="EK208" s="223" t="str">
        <f t="shared" ca="1" si="312"/>
        <v>0.738846389811272-1.10576176471638i</v>
      </c>
      <c r="EL208" s="223" t="str">
        <f t="shared" ca="1" si="313"/>
        <v>-1.17285682985608+0.626905036433559i</v>
      </c>
      <c r="EM208" s="223" t="str">
        <f t="shared" ca="1" si="314"/>
        <v>1.32988836676084-4.17077003132369E-13i</v>
      </c>
      <c r="EN208" s="223"/>
      <c r="EO208" s="223"/>
      <c r="EP208" s="223"/>
    </row>
    <row r="209" spans="1:146" ht="15.75" thickBot="1">
      <c r="A209" s="257">
        <f t="shared" si="181"/>
        <v>2.1289062500000015E-3</v>
      </c>
      <c r="B209" s="256">
        <v>109</v>
      </c>
      <c r="C209" s="230">
        <f t="shared" si="182"/>
        <v>21800</v>
      </c>
      <c r="D209" s="229">
        <f t="shared" si="315"/>
        <v>136973.43969651498</v>
      </c>
      <c r="E209" s="229" t="str">
        <f t="shared" si="316"/>
        <v>136973.439696515i</v>
      </c>
      <c r="F209" s="229" t="str">
        <f t="shared" si="320"/>
        <v>2.57306761894825-0.858679937479479i</v>
      </c>
      <c r="G209" s="229" t="str">
        <f t="shared" si="321"/>
        <v>-0.193869812369909+0.124111257878864i</v>
      </c>
      <c r="H209" s="229" t="str">
        <f t="shared" si="319"/>
        <v>0.612198383428575+0.0865749456942876i</v>
      </c>
      <c r="I209" s="229" t="str">
        <f t="shared" si="317"/>
        <v>-0.372642180335747-0.192212604503977i</v>
      </c>
      <c r="J209" s="255" t="str">
        <f ca="1">IMPRODUCT(1/N_FFT2,DT100)</f>
        <v>0.00318156722630637-0.000142218763276303i</v>
      </c>
      <c r="K209" s="254" t="str">
        <f t="shared" ca="1" si="318"/>
        <v>-0.00121292238699423-0.000558540612940906i</v>
      </c>
      <c r="N209" s="246">
        <f t="shared" ca="1" si="185"/>
        <v>3.9969357901188034</v>
      </c>
      <c r="O209" s="223">
        <f t="shared" ca="1" si="186"/>
        <v>1.3299357901188036</v>
      </c>
      <c r="P209" s="223" t="str">
        <f t="shared" ca="1" si="187"/>
        <v>-1.18793096676377-0.597954198950563i</v>
      </c>
      <c r="Q209" s="223" t="str">
        <f t="shared" ca="1" si="188"/>
        <v>0.79224182519337+1.06821444300908i</v>
      </c>
      <c r="R209" s="223" t="str">
        <f t="shared" ca="1" si="189"/>
        <v>-0.227368334608627-1.31035599981693i</v>
      </c>
      <c r="S209" s="223" t="str">
        <f t="shared" ca="1" si="190"/>
        <v>-0.386059981603837+1.27266920149856i</v>
      </c>
      <c r="T209" s="223" t="str">
        <f t="shared" ca="1" si="191"/>
        <v>0.917044649183833-0.963202116506306i</v>
      </c>
      <c r="U209" s="223" t="str">
        <f t="shared" ca="1" si="192"/>
        <v>-1.25219315026087+0.448041873354127i</v>
      </c>
      <c r="V209" s="223" t="str">
        <f t="shared" ca="1" si="193"/>
        <v>1.31993405402328+0.162798338040055i</v>
      </c>
      <c r="W209" s="223" t="str">
        <f t="shared" ca="1" si="194"/>
        <v>-1.10580119579739-0.738872736817376i</v>
      </c>
      <c r="X209" s="223" t="str">
        <f t="shared" ca="1" si="195"/>
        <v>0.655522946731221+1.15715982999227i</v>
      </c>
      <c r="Y209" s="223" t="str">
        <f t="shared" ca="1" si="196"/>
        <v>-0.0652568562259489-1.3283338242153i</v>
      </c>
      <c r="Z209" s="223" t="str">
        <f t="shared" ca="1" si="197"/>
        <v>-0.538944927130056+1.21584027378587i</v>
      </c>
      <c r="AA209" s="223" t="str">
        <f t="shared" ca="1" si="198"/>
        <v>1.02805426806307-0.84370233362024i</v>
      </c>
      <c r="AB209" s="223" t="str">
        <f t="shared" ca="1" si="199"/>
        <v>-1.29762118323338+0.291390580944087i</v>
      </c>
      <c r="AC209" s="223" t="str">
        <f t="shared" ca="1" si="200"/>
        <v>1.29007928115722+0.323148037542874i</v>
      </c>
      <c r="AD209" s="223" t="str">
        <f t="shared" ca="1" si="201"/>
        <v>-1.00703914556357-0.86867794097785i</v>
      </c>
      <c r="AE209" s="223" t="str">
        <f t="shared" ca="1" si="202"/>
        <v>0.5089443929878+1.22870045604501i</v>
      </c>
      <c r="AF209" s="223" t="str">
        <f t="shared" ca="1" si="203"/>
        <v>0.0978361460156601-1.32633227148092i</v>
      </c>
      <c r="AG209" s="223" t="str">
        <f t="shared" ca="1" si="204"/>
        <v>-0.68372363930091+1.14072397664818i</v>
      </c>
      <c r="AH209" s="223" t="str">
        <f t="shared" ca="1" si="205"/>
        <v>1.12360099383506-0.711512482316219i</v>
      </c>
      <c r="AI209" s="223" t="str">
        <f t="shared" ca="1" si="206"/>
        <v>-1.32353178578095+0.130356502969424i</v>
      </c>
      <c r="AJ209" s="223" t="str">
        <f t="shared" ca="1" si="207"/>
        <v>1.24082051509342+0.478637289774028i</v>
      </c>
      <c r="AK209" s="223" t="str">
        <f t="shared" ca="1" si="208"/>
        <v>-0.893130289225847-0.985417420338347i</v>
      </c>
      <c r="AL209" s="223" t="str">
        <f t="shared" ca="1" si="209"/>
        <v>0.354710841847093+1.28176028356126i</v>
      </c>
      <c r="AM209" s="223" t="str">
        <f t="shared" ca="1" si="210"/>
        <v>0.259457601555051-1.30438144682996i</v>
      </c>
      <c r="AN209" s="223" t="str">
        <f t="shared" ca="1" si="211"/>
        <v>-0.818218511524853+1.04845012911296i</v>
      </c>
      <c r="AO209" s="223" t="str">
        <f t="shared" ca="1" si="212"/>
        <v>1.20224771480908-0.568620821000497i</v>
      </c>
      <c r="AP209" s="223" t="str">
        <f t="shared" ca="1" si="213"/>
        <v>-1.32953523832357-0.0326382581460796i</v>
      </c>
      <c r="AQ209" s="223" t="str">
        <f t="shared" ca="1" si="214"/>
        <v>1.17289865352369+0.62692739165014i</v>
      </c>
      <c r="AR209" s="223" t="str">
        <f t="shared" ca="1" si="215"/>
        <v>1.17289865352369+0.62692739165014i</v>
      </c>
      <c r="AS209" s="223" t="str">
        <f t="shared" ca="1" si="216"/>
        <v>0.195142109479238+1.31554124334698i</v>
      </c>
      <c r="AT209" s="223" t="str">
        <f t="shared" ca="1" si="217"/>
        <v>0.41717657326325-1.26281151109707i</v>
      </c>
      <c r="AU209" s="223" t="str">
        <f t="shared" ca="1" si="218"/>
        <v>-0.940406615735664+0.940406615735726i</v>
      </c>
      <c r="AV209" s="223" t="str">
        <f t="shared" ca="1" si="219"/>
        <v>1.26281151109708-0.417176573263207i</v>
      </c>
      <c r="AW209" s="223" t="str">
        <f t="shared" ca="1" si="220"/>
        <v>-1.31554124334697-0.195142109479282i</v>
      </c>
      <c r="AX209" s="223" t="str">
        <f t="shared" ca="1" si="221"/>
        <v>1.08733530446785+0.765787922010223i</v>
      </c>
      <c r="AY209" s="223" t="str">
        <f t="shared" ca="1" si="222"/>
        <v>-0.626927391650117-1.1728986535237i</v>
      </c>
      <c r="AZ209" s="223" t="str">
        <f t="shared" ca="1" si="223"/>
        <v>0.0326382581461676+1.32953523832357i</v>
      </c>
      <c r="BA209" s="223" t="str">
        <f t="shared" ca="1" si="224"/>
        <v>0.568620821000776-1.20224771480895i</v>
      </c>
      <c r="BB209" s="223" t="str">
        <f t="shared" ca="1" si="225"/>
        <v>-1.04845012911274+0.818218511525131i</v>
      </c>
      <c r="BC209" s="223" t="str">
        <f t="shared" ca="1" si="226"/>
        <v>1.30438144683005-0.259457601554619i</v>
      </c>
      <c r="BD209" s="223" t="str">
        <f t="shared" ca="1" si="227"/>
        <v>-1.28176028356129-0.354710841847008i</v>
      </c>
      <c r="BE209" s="223" t="str">
        <f t="shared" ca="1" si="228"/>
        <v>0.985417420337961+0.893130289226272i</v>
      </c>
      <c r="BF209" s="223" t="str">
        <f t="shared" ca="1" si="229"/>
        <v>-0.478637289773978-1.24082051509344i</v>
      </c>
      <c r="BG209" s="223" t="str">
        <f t="shared" ca="1" si="230"/>
        <v>-0.1303565029688+1.32353178578101i</v>
      </c>
      <c r="BH209" s="223" t="str">
        <f t="shared" ca="1" si="231"/>
        <v>0.71151248231636-1.12360099383497i</v>
      </c>
      <c r="BI209" s="223" t="str">
        <f t="shared" ca="1" si="232"/>
        <v>-1.140723976648+0.683723639301221i</v>
      </c>
      <c r="BJ209" s="223" t="str">
        <f t="shared" ca="1" si="233"/>
        <v>1.32633227148094-0.097836146015352i</v>
      </c>
      <c r="BK209" s="223" t="str">
        <f t="shared" ca="1" si="234"/>
        <v>-1.22870045604509-0.508944392987597i</v>
      </c>
      <c r="BL209" s="223" t="str">
        <f t="shared" ca="1" si="235"/>
        <v>0.868677940977515+1.00703914556386i</v>
      </c>
      <c r="BM209" s="223" t="str">
        <f t="shared" ca="1" si="236"/>
        <v>-0.323148037542959-1.29007928115719i</v>
      </c>
      <c r="BN209" s="223" t="str">
        <f t="shared" ca="1" si="237"/>
        <v>-0.291390580944656+1.29762118323325i</v>
      </c>
      <c r="BO209" s="223" t="str">
        <f t="shared" ca="1" si="238"/>
        <v>0.843702333620282-1.02805426806303i</v>
      </c>
      <c r="BP209" s="223" t="str">
        <f t="shared" ca="1" si="239"/>
        <v>-1.21584027378568+0.538944927130491i</v>
      </c>
      <c r="BQ209" s="223" t="str">
        <f t="shared" ca="1" si="240"/>
        <v>1.32833382421529+0.0652568562261393i</v>
      </c>
      <c r="BR209" s="223" t="str">
        <f t="shared" ca="1" si="241"/>
        <v>-1.15715982999246-0.655522946730894i</v>
      </c>
      <c r="BS209" s="223" t="str">
        <f t="shared" ca="1" si="242"/>
        <v>0.738872736817134+1.10580119579755i</v>
      </c>
      <c r="BT209" s="223" t="str">
        <f t="shared" ca="1" si="243"/>
        <v>-0.162798338040292-1.31993405402325i</v>
      </c>
      <c r="BU209" s="223" t="str">
        <f t="shared" ca="1" si="244"/>
        <v>-0.448041873354654+1.25219315026069i</v>
      </c>
      <c r="BV209" s="223" t="str">
        <f t="shared" ca="1" si="245"/>
        <v>0.963202116506237-0.917044649183905i</v>
      </c>
      <c r="BW209" s="223" t="str">
        <f t="shared" ca="1" si="246"/>
        <v>-1.27266920149876+0.386059981603171i</v>
      </c>
      <c r="BX209" s="223" t="str">
        <f t="shared" ca="1" si="247"/>
        <v>1.31035599981692+0.227368334608703i</v>
      </c>
      <c r="BY209" s="223" t="str">
        <f t="shared" ca="1" si="248"/>
        <v>-1.06821444300939-0.792241825192955i</v>
      </c>
      <c r="BZ209" s="223" t="str">
        <f t="shared" ca="1" si="249"/>
        <v>0.597954198950361+1.18793096676388i</v>
      </c>
      <c r="CA209" s="223" t="str">
        <f t="shared" ca="1" si="250"/>
        <v>-3.52573342279094E-13-1.3299357901188i</v>
      </c>
      <c r="CB209" s="223" t="str">
        <f t="shared" ca="1" si="251"/>
        <v>-0.597954198950911+1.1879309667636i</v>
      </c>
      <c r="CC209" s="223" t="str">
        <f t="shared" ca="1" si="252"/>
        <v>1.06821444300897-0.792241825193521i</v>
      </c>
      <c r="CD209" s="223" t="str">
        <f t="shared" ca="1" si="253"/>
        <v>-1.31035599981702+0.227368334608095i</v>
      </c>
      <c r="CE209" s="223" t="str">
        <f t="shared" ca="1" si="254"/>
        <v>1.27266920149858+0.386059981603763i</v>
      </c>
      <c r="CF209" s="223" t="str">
        <f t="shared" ca="1" si="255"/>
        <v>-0.963202116506723-0.917044649183395i</v>
      </c>
      <c r="CG209" s="223" t="str">
        <f t="shared" ca="1" si="256"/>
        <v>0.448041873354073+1.25219315026089i</v>
      </c>
      <c r="CH209" s="223" t="str">
        <f t="shared" ca="1" si="257"/>
        <v>0.162798338039555-1.31993405402334i</v>
      </c>
      <c r="CI209" s="223" t="str">
        <f t="shared" ca="1" si="258"/>
        <v>-0.738872736817617+1.10580119579722i</v>
      </c>
      <c r="CJ209" s="223" t="str">
        <f t="shared" ca="1" si="259"/>
        <v>1.15715982999209-0.65552294673154i</v>
      </c>
      <c r="CK209" s="223" t="str">
        <f t="shared" ca="1" si="260"/>
        <v>-1.32833382421532+0.0652568562255222i</v>
      </c>
      <c r="CL209" s="223" t="str">
        <f t="shared" ca="1" si="261"/>
        <v>1.21584027378597+0.538944927129846i</v>
      </c>
      <c r="CM209" s="223" t="str">
        <f t="shared" ca="1" si="262"/>
        <v>-0.843702333619805-1.02805426806342i</v>
      </c>
      <c r="CN209" s="223" t="str">
        <f t="shared" ca="1" si="263"/>
        <v>0.291390580944054+1.29762118323339i</v>
      </c>
      <c r="CO209" s="223" t="str">
        <f t="shared" ca="1" si="264"/>
        <v>0.323148037542274-1.29007928115737i</v>
      </c>
      <c r="CP209" s="223" t="str">
        <f t="shared" ca="1" si="265"/>
        <v>-0.868677940977983+1.00703914556346i</v>
      </c>
      <c r="CQ209" s="223" t="str">
        <f t="shared" ca="1" si="266"/>
        <v>1.22870045604482-0.508944392988249i</v>
      </c>
      <c r="CR209" s="223" t="str">
        <f t="shared" ca="1" si="267"/>
        <v>-1.32633227148089-0.0978361460159681i</v>
      </c>
      <c r="CS209" s="223" t="str">
        <f t="shared" ca="1" si="268"/>
        <v>1.14072397664836+0.683723639300616i</v>
      </c>
      <c r="CT209" s="223" t="str">
        <f t="shared" ca="1" si="269"/>
        <v>-0.711512482315837-1.1236009938353i</v>
      </c>
      <c r="CU209" s="223" t="str">
        <f t="shared" ca="1" si="270"/>
        <v>0.130356502969502+1.32353178578094i</v>
      </c>
      <c r="CV209" s="223" t="str">
        <f t="shared" ca="1" si="271"/>
        <v>0.478637289774572-1.24082051509321i</v>
      </c>
      <c r="CW209" s="223" t="str">
        <f t="shared" ca="1" si="272"/>
        <v>-0.985417420338389+0.8931302892258i</v>
      </c>
      <c r="CX209" s="223" t="str">
        <f t="shared" ca="1" si="273"/>
        <v>1.2817602835611-0.354710841847706i</v>
      </c>
      <c r="CY209" s="223" t="str">
        <f t="shared" ca="1" si="274"/>
        <v>-1.30438144682993-0.259457601555207i</v>
      </c>
      <c r="CZ209" s="223" t="str">
        <f t="shared" ca="1" si="275"/>
        <v>1.04845012911319+0.818218511524559i</v>
      </c>
      <c r="DA209" s="223" t="str">
        <f t="shared" ca="1" si="276"/>
        <v>-0.568620821000235-1.2022477148092i</v>
      </c>
      <c r="DB209" s="223" t="str">
        <f t="shared" ca="1" si="277"/>
        <v>-0.0326382581458404+1.32953523832358i</v>
      </c>
      <c r="DC209" s="223" t="str">
        <f t="shared" ca="1" si="278"/>
        <v>0.626927391650528-1.17289865352348i</v>
      </c>
      <c r="DD209" s="223" t="str">
        <f t="shared" ca="1" si="279"/>
        <v>-1.08733530446783+0.765787922010259i</v>
      </c>
      <c r="DE209" s="223" t="str">
        <f t="shared" ca="1" si="280"/>
        <v>1.31554124334706-0.19514210947867i</v>
      </c>
      <c r="DF209" s="223" t="str">
        <f t="shared" ca="1" si="281"/>
        <v>-1.26281151109705-0.417176573263291i</v>
      </c>
      <c r="DG209" s="223" t="str">
        <f t="shared" ca="1" si="282"/>
        <v>0.940406615736069+0.940406615735321i</v>
      </c>
      <c r="DH209" s="223" t="str">
        <f t="shared" ca="1" si="283"/>
        <v>-0.41717657326304-1.26281151109714i</v>
      </c>
      <c r="DI209" s="223" t="str">
        <f t="shared" ca="1" si="284"/>
        <v>-0.195142109478896+1.31554124334703i</v>
      </c>
      <c r="DJ209" s="223" t="str">
        <f t="shared" ca="1" si="285"/>
        <v>0.765787922010444-1.08733530446769i</v>
      </c>
      <c r="DK209" s="223" t="str">
        <f t="shared" ca="1" si="286"/>
        <v>-1.1728986535236+0.626927391650294i</v>
      </c>
      <c r="DL209" s="223" t="str">
        <f t="shared" ca="1" si="287"/>
        <v>1.32953523832358-0.0326382581455754i</v>
      </c>
      <c r="DM209" s="223" t="str">
        <f t="shared" ca="1" si="288"/>
        <v>-1.2022477148091-0.56862082100044i</v>
      </c>
      <c r="DN209" s="223" t="str">
        <f t="shared" ca="1" si="289"/>
        <v>0.818218511524381+1.04845012911333i</v>
      </c>
      <c r="DO209" s="223" t="str">
        <f t="shared" ca="1" si="290"/>
        <v>-0.259457601554946-1.30438144682998i</v>
      </c>
      <c r="DP209" s="223" t="str">
        <f t="shared" ca="1" si="291"/>
        <v>-0.35471084184665+1.28176028356139i</v>
      </c>
      <c r="DQ209" s="223" t="str">
        <f t="shared" ca="1" si="292"/>
        <v>0.893130289225997-0.985417420338211i</v>
      </c>
      <c r="DR209" s="223" t="str">
        <f t="shared" ca="1" si="293"/>
        <v>-1.24082051509332+0.478637289774289i</v>
      </c>
      <c r="DS209" s="223" t="str">
        <f t="shared" ca="1" si="294"/>
        <v>1.32353178578091+0.130356502969803i</v>
      </c>
      <c r="DT209" s="223" t="str">
        <f t="shared" ca="1" si="295"/>
        <v>-1.12360099383516-0.711512482316062i</v>
      </c>
      <c r="DU209" s="223" t="str">
        <f t="shared" ca="1" si="296"/>
        <v>0.683723639300388+1.1407239766485i</v>
      </c>
      <c r="DV209" s="223" t="str">
        <f t="shared" ca="1" si="297"/>
        <v>-0.0978361460157414-1.32633227148091i</v>
      </c>
      <c r="DW209" s="223" t="str">
        <f t="shared" ca="1" si="298"/>
        <v>-0.508944392987271+1.22870045604522i</v>
      </c>
      <c r="DX209" s="223" t="str">
        <f t="shared" ca="1" si="299"/>
        <v>1.00703914556363-0.868677940977782i</v>
      </c>
      <c r="DY209" s="223" t="str">
        <f t="shared" ca="1" si="300"/>
        <v>-1.2900792811571+0.323148037543337i</v>
      </c>
      <c r="DZ209" s="223" t="str">
        <f t="shared" ca="1" si="301"/>
        <v>1.29762118323334+0.291390580944276i</v>
      </c>
      <c r="EA209" s="223" t="str">
        <f t="shared" ca="1" si="302"/>
        <v>-1.02805426806326-0.84370233362001i</v>
      </c>
      <c r="EB209" s="223" t="str">
        <f t="shared" ca="1" si="303"/>
        <v>0.538944927129604+1.21584027378607i</v>
      </c>
      <c r="EC209" s="223" t="str">
        <f t="shared" ca="1" si="304"/>
        <v>0.0652568562257495-1.32833382421531i</v>
      </c>
      <c r="ED209" s="223" t="str">
        <f t="shared" ca="1" si="305"/>
        <v>-0.655522946731738+1.15715982999198i</v>
      </c>
      <c r="EE209" s="223" t="str">
        <f t="shared" ca="1" si="306"/>
        <v>1.10580119579737-0.738872736817396i</v>
      </c>
      <c r="EF209" s="223" t="str">
        <f t="shared" ca="1" si="307"/>
        <v>-1.3199340540232+0.162798338040641i</v>
      </c>
      <c r="EG209" s="223" t="str">
        <f t="shared" ca="1" si="308"/>
        <v>1.2521931502608+0.448041873354323i</v>
      </c>
      <c r="EH209" s="223" t="str">
        <f t="shared" ca="1" si="309"/>
        <v>-0.917044649184134-0.96320211650602i</v>
      </c>
      <c r="EI209" s="223" t="str">
        <f t="shared" ca="1" si="310"/>
        <v>0.386059981603473+1.27266920149867i</v>
      </c>
      <c r="EJ209" s="223" t="str">
        <f t="shared" ca="1" si="311"/>
        <v>0.227368334608356-1.31035599981698i</v>
      </c>
      <c r="EK209" s="223" t="str">
        <f t="shared" ca="1" si="312"/>
        <v>-0.792241825193734+1.06821444300881i</v>
      </c>
      <c r="EL209" s="223" t="str">
        <f t="shared" ca="1" si="313"/>
        <v>1.1879309667637-0.597954198950709i</v>
      </c>
      <c r="EM209" s="223" t="str">
        <f t="shared" ca="1" si="314"/>
        <v>-1.3299357901188-5.8002096742876E-13i</v>
      </c>
      <c r="EN209" s="223"/>
      <c r="EO209" s="223"/>
      <c r="EP209" s="223"/>
    </row>
    <row r="210" spans="1:146" ht="15.75" thickBot="1">
      <c r="A210" s="257">
        <f t="shared" si="181"/>
        <v>2.1484375000000015E-3</v>
      </c>
      <c r="B210" s="256">
        <v>110</v>
      </c>
      <c r="C210" s="230">
        <f t="shared" si="182"/>
        <v>22000</v>
      </c>
      <c r="D210" s="229">
        <f t="shared" si="315"/>
        <v>138230.07675795088</v>
      </c>
      <c r="E210" s="229" t="str">
        <f t="shared" si="316"/>
        <v>138230.076757951i</v>
      </c>
      <c r="F210" s="229" t="str">
        <f t="shared" si="320"/>
        <v>2.56855618576839-0.864643430572266i</v>
      </c>
      <c r="G210" s="229" t="str">
        <f t="shared" si="321"/>
        <v>-0.192987697531443+0.124872551040229i</v>
      </c>
      <c r="H210" s="229" t="str">
        <f t="shared" si="319"/>
        <v>0.612691621214066+0.0872965850473979i</v>
      </c>
      <c r="I210" s="229" t="str">
        <f t="shared" si="317"/>
        <v>-0.373313343973505-0.194077481650935i</v>
      </c>
      <c r="J210" s="255" t="str">
        <f ca="1">IMPRODUCT(1/N_FFT2,DU100)</f>
        <v>0.00491102035908176+4.28943958153629E-07i</v>
      </c>
      <c r="K210" s="254" t="str">
        <f t="shared" ca="1" si="318"/>
        <v>-0.00183326618420761-0.000953278594130454i</v>
      </c>
      <c r="N210" s="246">
        <f t="shared" ca="1" si="185"/>
        <v>3.996979849170013</v>
      </c>
      <c r="O210" s="223">
        <f t="shared" ca="1" si="186"/>
        <v>1.3299798491700134</v>
      </c>
      <c r="P210" s="223" t="str">
        <f t="shared" ca="1" si="187"/>
        <v>-1.20228754371963-0.568639658672276i</v>
      </c>
      <c r="Q210" s="223" t="str">
        <f t="shared" ca="1" si="188"/>
        <v>0.843730284386438+1.02808832617021i</v>
      </c>
      <c r="R210" s="223" t="str">
        <f t="shared" ca="1" si="189"/>
        <v>-0.323158743019038-1.29012201981388i</v>
      </c>
      <c r="S210" s="223" t="str">
        <f t="shared" ca="1" si="190"/>
        <v>-0.259466197049558+1.30442465929885i</v>
      </c>
      <c r="T210" s="223" t="str">
        <f t="shared" ca="1" si="191"/>
        <v>0.792268071139575-1.06824983157081i</v>
      </c>
      <c r="U210" s="223" t="str">
        <f t="shared" ca="1" si="192"/>
        <v>-1.17293751013783+0.626948160943112i</v>
      </c>
      <c r="V210" s="223" t="str">
        <f t="shared" ca="1" si="193"/>
        <v>1.32837783019545-0.0652590181011039i</v>
      </c>
      <c r="W210" s="223" t="str">
        <f t="shared" ca="1" si="194"/>
        <v>-1.22874116130061-0.50896125365682i</v>
      </c>
      <c r="X210" s="223" t="str">
        <f t="shared" ca="1" si="195"/>
        <v>0.893159877476251+0.985450065941902i</v>
      </c>
      <c r="Y210" s="223" t="str">
        <f t="shared" ca="1" si="196"/>
        <v>-0.386072771271274-1.27271136338182i</v>
      </c>
      <c r="Z210" s="223" t="str">
        <f t="shared" ca="1" si="197"/>
        <v>-0.195148574284805+1.31558482552548i</v>
      </c>
      <c r="AA210" s="223" t="str">
        <f t="shared" ca="1" si="198"/>
        <v>0.738897214714805-1.10583782955956i</v>
      </c>
      <c r="AB210" s="223" t="str">
        <f t="shared" ca="1" si="199"/>
        <v>-1.14076176735695+0.683746290180026i</v>
      </c>
      <c r="AC210" s="223" t="str">
        <f t="shared" ca="1" si="200"/>
        <v>1.32357563267579-0.130360821511587i</v>
      </c>
      <c r="AD210" s="223" t="str">
        <f t="shared" ca="1" si="201"/>
        <v>-1.25223463379902-0.448056716401527i</v>
      </c>
      <c r="AE210" s="223" t="str">
        <f t="shared" ca="1" si="202"/>
        <v>0.940437770189619+0.940437770189538i</v>
      </c>
      <c r="AF210" s="223" t="str">
        <f t="shared" ca="1" si="203"/>
        <v>-0.448056716401511-1.25223463379903i</v>
      </c>
      <c r="AG210" s="223" t="str">
        <f t="shared" ca="1" si="204"/>
        <v>-0.130360821511604+1.32357563267579i</v>
      </c>
      <c r="AH210" s="223" t="str">
        <f t="shared" ca="1" si="205"/>
        <v>0.683746290180039-1.14076176735694i</v>
      </c>
      <c r="AI210" s="223" t="str">
        <f t="shared" ca="1" si="206"/>
        <v>-1.10583782955957+0.73889721471479i</v>
      </c>
      <c r="AJ210" s="223" t="str">
        <f t="shared" ca="1" si="207"/>
        <v>1.31558482552548-0.195148574284786i</v>
      </c>
      <c r="AK210" s="223" t="str">
        <f t="shared" ca="1" si="208"/>
        <v>-1.27271136338181-0.386072771271294i</v>
      </c>
      <c r="AL210" s="223" t="str">
        <f t="shared" ca="1" si="209"/>
        <v>0.985450065941888+0.893159877476267i</v>
      </c>
      <c r="AM210" s="223" t="str">
        <f t="shared" ca="1" si="210"/>
        <v>-0.508961253656809-1.22874116130061i</v>
      </c>
      <c r="AN210" s="223" t="str">
        <f t="shared" ca="1" si="211"/>
        <v>-0.0652590181011155+1.32837783019545i</v>
      </c>
      <c r="AO210" s="223" t="str">
        <f t="shared" ca="1" si="212"/>
        <v>0.626948160943123-1.17293751013783i</v>
      </c>
      <c r="AP210" s="223" t="str">
        <f t="shared" ca="1" si="213"/>
        <v>-1.06824983157082+0.792268071139563i</v>
      </c>
      <c r="AQ210" s="223" t="str">
        <f t="shared" ca="1" si="214"/>
        <v>1.30442465929886-0.259466197049545i</v>
      </c>
      <c r="AR210" s="223" t="str">
        <f t="shared" ca="1" si="215"/>
        <v>1.30442465929886-0.259466197049545i</v>
      </c>
      <c r="AS210" s="223" t="str">
        <f t="shared" ca="1" si="216"/>
        <v>1.02808832617017+0.84373028438649i</v>
      </c>
      <c r="AT210" s="223" t="str">
        <f t="shared" ca="1" si="217"/>
        <v>-0.568639658672297-1.20228754371961i</v>
      </c>
      <c r="AU210" s="223" t="str">
        <f t="shared" ca="1" si="218"/>
        <v>-1.62935065891816E-14+1.32997984917001i</v>
      </c>
      <c r="AV210" s="223" t="str">
        <f t="shared" ca="1" si="219"/>
        <v>0.568639658672327-1.2022875437196i</v>
      </c>
      <c r="AW210" s="223" t="str">
        <f t="shared" ca="1" si="220"/>
        <v>-1.02808832617019+0.843730284386465i</v>
      </c>
      <c r="AX210" s="223" t="str">
        <f t="shared" ca="1" si="221"/>
        <v>1.29012201981388-0.323158743019047i</v>
      </c>
      <c r="AY210" s="223" t="str">
        <f t="shared" ca="1" si="222"/>
        <v>-1.30442465929885-0.259466197049577i</v>
      </c>
      <c r="AZ210" s="223" t="str">
        <f t="shared" ca="1" si="223"/>
        <v>1.06824983157088+0.792268071139483i</v>
      </c>
      <c r="BA210" s="223" t="str">
        <f t="shared" ca="1" si="224"/>
        <v>-0.626948160943443-1.17293751013766i</v>
      </c>
      <c r="BB210" s="223" t="str">
        <f t="shared" ca="1" si="225"/>
        <v>0.0652590181005544+1.32837783019548i</v>
      </c>
      <c r="BC210" s="223" t="str">
        <f t="shared" ca="1" si="226"/>
        <v>0.508961253656961-1.22874116130055i</v>
      </c>
      <c r="BD210" s="223" t="str">
        <f t="shared" ca="1" si="227"/>
        <v>-0.985450065941827+0.893159877476334i</v>
      </c>
      <c r="BE210" s="223" t="str">
        <f t="shared" ca="1" si="228"/>
        <v>1.27271136338167-0.386072771271759i</v>
      </c>
      <c r="BF210" s="223" t="str">
        <f t="shared" ca="1" si="229"/>
        <v>-1.31558482552542-0.195148574285219i</v>
      </c>
      <c r="BG210" s="223" t="str">
        <f t="shared" ca="1" si="230"/>
        <v>1.10583782955954+0.738897214714826i</v>
      </c>
      <c r="BH210" s="223" t="str">
        <f t="shared" ca="1" si="231"/>
        <v>-0.683746290180231-1.14076176735682i</v>
      </c>
      <c r="BI210" s="223" t="str">
        <f t="shared" ca="1" si="232"/>
        <v>0.130360821510903+1.32357563267586i</v>
      </c>
      <c r="BJ210" s="223" t="str">
        <f t="shared" ca="1" si="233"/>
        <v>0.4480567164018-1.25223463379893i</v>
      </c>
      <c r="BK210" s="223" t="str">
        <f t="shared" ca="1" si="234"/>
        <v>-0.940437770189542+0.940437770189615i</v>
      </c>
      <c r="BL210" s="223" t="str">
        <f t="shared" ca="1" si="235"/>
        <v>1.2522346337989-0.448056716401861i</v>
      </c>
      <c r="BM210" s="223" t="str">
        <f t="shared" ca="1" si="236"/>
        <v>-1.32357563267574-0.130360821512137i</v>
      </c>
      <c r="BN210" s="223" t="str">
        <f t="shared" ca="1" si="237"/>
        <v>1.14076176735686+0.683746290180175i</v>
      </c>
      <c r="BO210" s="223" t="str">
        <f t="shared" ca="1" si="238"/>
        <v>-0.738897214714895-1.1058378295595i</v>
      </c>
      <c r="BP210" s="223" t="str">
        <f t="shared" ca="1" si="239"/>
        <v>0.195148574285283+1.31558482552541i</v>
      </c>
      <c r="BQ210" s="223" t="str">
        <f t="shared" ca="1" si="240"/>
        <v>0.38607277127168-1.2727113633817i</v>
      </c>
      <c r="BR210" s="223" t="str">
        <f t="shared" ca="1" si="241"/>
        <v>-0.893159877476286+0.985450065941871i</v>
      </c>
      <c r="BS210" s="223" t="str">
        <f t="shared" ca="1" si="242"/>
        <v>1.22874116130052-0.508961253657038i</v>
      </c>
      <c r="BT210" s="223" t="str">
        <f t="shared" ca="1" si="243"/>
        <v>-1.32837783019548-0.0652590181004899i</v>
      </c>
      <c r="BU210" s="223" t="str">
        <f t="shared" ca="1" si="244"/>
        <v>1.1729375101377+0.62694816094337i</v>
      </c>
      <c r="BV210" s="223" t="str">
        <f t="shared" ca="1" si="245"/>
        <v>-0.792268071139535-1.06824983157084i</v>
      </c>
      <c r="BW210" s="223" t="str">
        <f t="shared" ca="1" si="246"/>
        <v>0.259466197049917+1.30442465929878i</v>
      </c>
      <c r="BX210" s="223" t="str">
        <f t="shared" ca="1" si="247"/>
        <v>0.323158743019626-1.29012201981373i</v>
      </c>
      <c r="BY210" s="223" t="str">
        <f t="shared" ca="1" si="248"/>
        <v>-0.843730284386606+1.02808832617008i</v>
      </c>
      <c r="BZ210" s="223" t="str">
        <f t="shared" ca="1" si="249"/>
        <v>1.20228754371957-0.568639658672385i</v>
      </c>
      <c r="CA210" s="223" t="str">
        <f t="shared" ca="1" si="250"/>
        <v>-1.32997984917001+4.96617198321274E-13i</v>
      </c>
      <c r="CB210" s="223" t="str">
        <f t="shared" ca="1" si="251"/>
        <v>1.20228754371942+0.568639658672718i</v>
      </c>
      <c r="CC210" s="223" t="str">
        <f t="shared" ca="1" si="252"/>
        <v>-0.84373028438635-1.02808832617029i</v>
      </c>
      <c r="CD210" s="223" t="str">
        <f t="shared" ca="1" si="253"/>
        <v>0.323158743019269+1.29012201981382i</v>
      </c>
      <c r="CE210" s="223" t="str">
        <f t="shared" ca="1" si="254"/>
        <v>0.259466197048943-1.30442465929898i</v>
      </c>
      <c r="CF210" s="223" t="str">
        <f t="shared" ca="1" si="255"/>
        <v>-0.79226807113983+1.06824983157062i</v>
      </c>
      <c r="CG210" s="223" t="str">
        <f t="shared" ca="1" si="256"/>
        <v>1.17293751013785-0.626948160943079i</v>
      </c>
      <c r="CH210" s="223" t="str">
        <f t="shared" ca="1" si="257"/>
        <v>-1.32837783019543+0.0652590181014819i</v>
      </c>
      <c r="CI210" s="223" t="str">
        <f t="shared" ca="1" si="258"/>
        <v>1.22874116130039+0.508961253657343i</v>
      </c>
      <c r="CJ210" s="223" t="str">
        <f t="shared" ca="1" si="259"/>
        <v>-0.893159877476013-0.985450065942117i</v>
      </c>
      <c r="CK210" s="223" t="str">
        <f t="shared" ca="1" si="260"/>
        <v>0.386072771271364+1.27271136338179i</v>
      </c>
      <c r="CL210" s="223" t="str">
        <f t="shared" ca="1" si="261"/>
        <v>0.195148574284301-1.31558482552555i</v>
      </c>
      <c r="CM210" s="223" t="str">
        <f t="shared" ca="1" si="262"/>
        <v>-0.738897214715169+1.10583782955932i</v>
      </c>
      <c r="CN210" s="223" t="str">
        <f t="shared" ca="1" si="263"/>
        <v>1.14076176735703-0.683746290179893i</v>
      </c>
      <c r="CO210" s="223" t="str">
        <f t="shared" ca="1" si="264"/>
        <v>-1.32357563267577+0.130360821511809i</v>
      </c>
      <c r="CP210" s="223" t="str">
        <f t="shared" ca="1" si="265"/>
        <v>1.25223463379924+0.448056716400926i</v>
      </c>
      <c r="CQ210" s="223" t="str">
        <f t="shared" ca="1" si="266"/>
        <v>-0.940437770189309-0.940437770189847i</v>
      </c>
      <c r="CR210" s="223" t="str">
        <f t="shared" ca="1" si="267"/>
        <v>0.44805671640149+1.25223463379904i</v>
      </c>
      <c r="CS210" s="223" t="str">
        <f t="shared" ca="1" si="268"/>
        <v>0.13036082151125-1.32357563267582i</v>
      </c>
      <c r="CT210" s="223" t="str">
        <f t="shared" ca="1" si="269"/>
        <v>-0.683746290180514+1.14076176735665i</v>
      </c>
      <c r="CU210" s="223" t="str">
        <f t="shared" ca="1" si="270"/>
        <v>1.10583782955974-0.738897214714536i</v>
      </c>
      <c r="CV210" s="223" t="str">
        <f t="shared" ca="1" si="271"/>
        <v>-1.31558482552546+0.195148574284893i</v>
      </c>
      <c r="CW210" s="223" t="str">
        <f t="shared" ca="1" si="272"/>
        <v>1.27271136338196+0.386072771270827i</v>
      </c>
      <c r="CX210" s="223" t="str">
        <f t="shared" ca="1" si="273"/>
        <v>-0.985450065941606-0.893159877476579i</v>
      </c>
      <c r="CY210" s="223" t="str">
        <f t="shared" ca="1" si="274"/>
        <v>0.508961253656639+1.22874116130068i</v>
      </c>
      <c r="CZ210" s="223" t="str">
        <f t="shared" ca="1" si="275"/>
        <v>0.0652590181008837-1.32837783019546i</v>
      </c>
      <c r="DA210" s="223" t="str">
        <f t="shared" ca="1" si="276"/>
        <v>-0.626948160942584+1.17293751013812i</v>
      </c>
      <c r="DB210" s="223" t="str">
        <f t="shared" ca="1" si="277"/>
        <v>1.06824983157108-0.792268071139218i</v>
      </c>
      <c r="DC210" s="223" t="str">
        <f t="shared" ca="1" si="278"/>
        <v>-1.30442465929887+0.259466197049494i</v>
      </c>
      <c r="DD210" s="223" t="str">
        <f t="shared" ca="1" si="279"/>
        <v>1.29012201981396+0.323158743018725i</v>
      </c>
      <c r="DE210" s="223" t="str">
        <f t="shared" ca="1" si="280"/>
        <v>-1.02808832617064-0.843730284385917i</v>
      </c>
      <c r="DF210" s="223" t="str">
        <f t="shared" ca="1" si="281"/>
        <v>0.568639658671994+1.20228754371976i</v>
      </c>
      <c r="DG210" s="223" t="str">
        <f t="shared" ca="1" si="282"/>
        <v>-1.02320683518066E-13-1.32997984917001i</v>
      </c>
      <c r="DH210" s="223" t="str">
        <f t="shared" ca="1" si="283"/>
        <v>-0.568639658671878+1.20228754371981i</v>
      </c>
      <c r="DI210" s="223" t="str">
        <f t="shared" ca="1" si="284"/>
        <v>1.02808832617054-0.843730284386046i</v>
      </c>
      <c r="DJ210" s="223" t="str">
        <f t="shared" ca="1" si="285"/>
        <v>-1.29012201981392+0.323158743018886i</v>
      </c>
      <c r="DK210" s="223" t="str">
        <f t="shared" ca="1" si="286"/>
        <v>1.30442465929889+0.259466197049368i</v>
      </c>
      <c r="DL210" s="223" t="str">
        <f t="shared" ca="1" si="287"/>
        <v>-1.06824983157115-0.792268071139114i</v>
      </c>
      <c r="DM210" s="223" t="str">
        <f t="shared" ca="1" si="288"/>
        <v>0.626948160942698+1.17293751013806i</v>
      </c>
      <c r="DN210" s="223" t="str">
        <f t="shared" ca="1" si="289"/>
        <v>-0.0652590181010126-1.32837783019545i</v>
      </c>
      <c r="DO210" s="223" t="str">
        <f t="shared" ca="1" si="290"/>
        <v>-0.508961253656485+1.22874116130075i</v>
      </c>
      <c r="DP210" s="223" t="str">
        <f t="shared" ca="1" si="291"/>
        <v>0.985450065942408-0.893159877475694i</v>
      </c>
      <c r="DQ210" s="223" t="str">
        <f t="shared" ca="1" si="292"/>
        <v>-1.27271136338191+0.386072771270987i</v>
      </c>
      <c r="DR210" s="223" t="str">
        <f t="shared" ca="1" si="293"/>
        <v>1.31558482552549+0.195148574284728i</v>
      </c>
      <c r="DS210" s="223" t="str">
        <f t="shared" ca="1" si="294"/>
        <v>-1.10583782955981-0.738897214714428i</v>
      </c>
      <c r="DT210" s="223" t="str">
        <f t="shared" ca="1" si="295"/>
        <v>0.683746290179522+1.14076176735725i</v>
      </c>
      <c r="DU210" s="223" t="str">
        <f t="shared" ca="1" si="296"/>
        <v>-0.130360821511379-1.32357563267581i</v>
      </c>
      <c r="DV210" s="223" t="str">
        <f t="shared" ca="1" si="297"/>
        <v>-0.448056716401297+1.25223463379911i</v>
      </c>
      <c r="DW210" s="223" t="str">
        <f t="shared" ca="1" si="298"/>
        <v>0.940437770189191-0.940437770189966i</v>
      </c>
      <c r="DX210" s="223" t="str">
        <f t="shared" ca="1" si="299"/>
        <v>-1.2522346337992+0.448056716401047i</v>
      </c>
      <c r="DY210" s="223" t="str">
        <f t="shared" ca="1" si="300"/>
        <v>1.32357563267578+0.130360821511643i</v>
      </c>
      <c r="DZ210" s="223" t="str">
        <f t="shared" ca="1" si="301"/>
        <v>-1.14076176735711-0.683746290179749i</v>
      </c>
      <c r="EA210" s="223" t="str">
        <f t="shared" ca="1" si="302"/>
        <v>0.738897214715277+1.10583782955924i</v>
      </c>
      <c r="EB210" s="223" t="str">
        <f t="shared" ca="1" si="303"/>
        <v>-0.195148574284466-1.31558482552553i</v>
      </c>
      <c r="EC210" s="223" t="str">
        <f t="shared" ca="1" si="304"/>
        <v>-0.386072771271241+1.27271136338183i</v>
      </c>
      <c r="ED210" s="223" t="str">
        <f t="shared" ca="1" si="305"/>
        <v>0.89315987747589-0.98545006594223i</v>
      </c>
      <c r="EE210" s="223" t="str">
        <f t="shared" ca="1" si="306"/>
        <v>-1.22874116130085+0.50896125365624i</v>
      </c>
      <c r="EF210" s="223" t="str">
        <f t="shared" ca="1" si="307"/>
        <v>1.32837783019544+0.0652590181012775i</v>
      </c>
      <c r="EG210" s="223" t="str">
        <f t="shared" ca="1" si="308"/>
        <v>-1.17293751013793-0.626948160942931i</v>
      </c>
      <c r="EH210" s="223" t="str">
        <f t="shared" ca="1" si="309"/>
        <v>0.792268071139934+1.06824983157055i</v>
      </c>
      <c r="EI210" s="223" t="str">
        <f t="shared" ca="1" si="310"/>
        <v>-0.259466197049107-1.30442465929894i</v>
      </c>
      <c r="EJ210" s="223" t="str">
        <f t="shared" ca="1" si="311"/>
        <v>-0.323158743019144+1.29012201981385i</v>
      </c>
      <c r="EK210" s="223" t="str">
        <f t="shared" ca="1" si="312"/>
        <v>0.843730284386251-1.02808832617037i</v>
      </c>
      <c r="EL210" s="223" t="str">
        <f t="shared" ca="1" si="313"/>
        <v>-1.20228754371934+0.568639658672868i</v>
      </c>
      <c r="EM210" s="223" t="str">
        <f t="shared" ca="1" si="314"/>
        <v>1.32997984917001+3.67576432927947E-13i</v>
      </c>
      <c r="EN210" s="223"/>
      <c r="EO210" s="223"/>
      <c r="EP210" s="223"/>
    </row>
    <row r="211" spans="1:146" ht="15.75" thickBot="1">
      <c r="A211" s="257">
        <f t="shared" si="181"/>
        <v>2.1679687500000015E-3</v>
      </c>
      <c r="B211" s="256">
        <v>111</v>
      </c>
      <c r="C211" s="230">
        <f t="shared" si="182"/>
        <v>22200</v>
      </c>
      <c r="D211" s="229">
        <f t="shared" si="315"/>
        <v>139486.71381938682</v>
      </c>
      <c r="E211" s="229" t="str">
        <f t="shared" si="316"/>
        <v>139486.713819387i</v>
      </c>
      <c r="F211" s="229" t="str">
        <f t="shared" si="320"/>
        <v>2.56401966096836-0.870575700624893i</v>
      </c>
      <c r="G211" s="229" t="str">
        <f t="shared" si="321"/>
        <v>-0.192101844815627+0.125625877348543i</v>
      </c>
      <c r="H211" s="229" t="str">
        <f t="shared" si="319"/>
        <v>0.613187636803371+0.0880135740527674i</v>
      </c>
      <c r="I211" s="229" t="str">
        <f t="shared" si="317"/>
        <v>-0.373994089131941-0.195943443536366i</v>
      </c>
      <c r="J211" s="255" t="str">
        <f ca="1">IMPRODUCT(1/N_FFT2,DV100)</f>
        <v>0.00698936518910883+0.000142218930964339i</v>
      </c>
      <c r="K211" s="254" t="str">
        <f t="shared" ca="1" si="318"/>
        <v>-0.00258611440044204-0.00142270932283051i</v>
      </c>
      <c r="N211" s="246">
        <f t="shared" ca="1" si="185"/>
        <v>3.997020714886439</v>
      </c>
      <c r="O211" s="223">
        <f t="shared" ca="1" si="186"/>
        <v>1.3300207148864389</v>
      </c>
      <c r="P211" s="223" t="str">
        <f t="shared" ca="1" si="187"/>
        <v>-1.21591791283697-0.538979342154435i</v>
      </c>
      <c r="Q211" s="223" t="str">
        <f t="shared" ca="1" si="188"/>
        <v>0.893187321214023+0.985480345440511i</v>
      </c>
      <c r="R211" s="223" t="str">
        <f t="shared" ca="1" si="189"/>
        <v>-0.417203212612159-1.26289214955717i</v>
      </c>
      <c r="S211" s="223" t="str">
        <f t="shared" ca="1" si="190"/>
        <v>-0.13036482705224+1.32361630161262i</v>
      </c>
      <c r="T211" s="223" t="str">
        <f t="shared" ca="1" si="191"/>
        <v>0.655564805995684-1.1572337219278i</v>
      </c>
      <c r="U211" s="223" t="str">
        <f t="shared" ca="1" si="192"/>
        <v>-1.06828265522205+0.792292414818387i</v>
      </c>
      <c r="V211" s="223" t="str">
        <f t="shared" ca="1" si="193"/>
        <v>1.29770404451006-0.291409188065956i</v>
      </c>
      <c r="W211" s="223" t="str">
        <f t="shared" ca="1" si="194"/>
        <v>-1.304464739792-0.259474169555303i</v>
      </c>
      <c r="X211" s="223" t="str">
        <f t="shared" ca="1" si="195"/>
        <v>1.08740473766817+0.76583682238702i</v>
      </c>
      <c r="Y211" s="223" t="str">
        <f t="shared" ca="1" si="196"/>
        <v>-0.683767299356961-1.14079681905111i</v>
      </c>
      <c r="Z211" s="223" t="str">
        <f t="shared" ca="1" si="197"/>
        <v>0.162808733738212+1.32001834011713i</v>
      </c>
      <c r="AA211" s="223" t="str">
        <f t="shared" ca="1" si="198"/>
        <v>0.386084633962544-1.27275046943423i</v>
      </c>
      <c r="AB211" s="223" t="str">
        <f t="shared" ca="1" si="199"/>
        <v>-0.868733411529776+1.0071034513489i</v>
      </c>
      <c r="AC211" s="223" t="str">
        <f t="shared" ca="1" si="200"/>
        <v>1.20232448588972-0.568657131017502i</v>
      </c>
      <c r="AD211" s="223" t="str">
        <f t="shared" ca="1" si="201"/>
        <v>-1.32962013751345+0.0326403423042602i</v>
      </c>
      <c r="AE211" s="223" t="str">
        <f t="shared" ca="1" si="202"/>
        <v>1.22877891629962+0.508976892289387i</v>
      </c>
      <c r="AF211" s="223" t="str">
        <f t="shared" ca="1" si="203"/>
        <v>-0.917103208254401-0.963263623021507i</v>
      </c>
      <c r="AG211" s="223" t="str">
        <f t="shared" ca="1" si="204"/>
        <v>0.448070483646731+1.2522731106718i</v>
      </c>
      <c r="AH211" s="223" t="str">
        <f t="shared" ca="1" si="205"/>
        <v>0.0978423934691114-1.32641696614122i</v>
      </c>
      <c r="AI211" s="223" t="str">
        <f t="shared" ca="1" si="206"/>
        <v>-0.626967424908422+1.17297355048217i</v>
      </c>
      <c r="AJ211" s="223" t="str">
        <f t="shared" ca="1" si="207"/>
        <v>1.04851707925009-0.818270759924792i</v>
      </c>
      <c r="AK211" s="223" t="str">
        <f t="shared" ca="1" si="208"/>
        <v>-1.29016166083599+0.323168672578209i</v>
      </c>
      <c r="AL211" s="223" t="str">
        <f t="shared" ca="1" si="209"/>
        <v>1.31043967429177+0.227382853507273i</v>
      </c>
      <c r="AM211" s="223" t="str">
        <f t="shared" ca="1" si="210"/>
        <v>-1.105871808161-0.73891991849033i</v>
      </c>
      <c r="AN211" s="223" t="str">
        <f t="shared" ca="1" si="211"/>
        <v>0.711557916864811+1.12367274282775i</v>
      </c>
      <c r="AO211" s="223" t="str">
        <f t="shared" ca="1" si="212"/>
        <v>-0.195154570530784-1.31562524893223i</v>
      </c>
      <c r="AP211" s="223" t="str">
        <f t="shared" ca="1" si="213"/>
        <v>-0.354733492366059+1.2818421320197i</v>
      </c>
      <c r="AQ211" s="223" t="str">
        <f t="shared" ca="1" si="214"/>
        <v>0.843756209322454-1.02811991579623i</v>
      </c>
      <c r="AR211" s="223" t="str">
        <f t="shared" ca="1" si="215"/>
        <v>0.843756209322454-1.02811991579623i</v>
      </c>
      <c r="AS211" s="223" t="str">
        <f t="shared" ca="1" si="216"/>
        <v>1.32841864668733-0.0652610232868173i</v>
      </c>
      <c r="AT211" s="223" t="str">
        <f t="shared" ca="1" si="217"/>
        <v>-1.2408997492901-0.478667853776297i</v>
      </c>
      <c r="AU211" s="223" t="str">
        <f t="shared" ca="1" si="218"/>
        <v>0.94046666661482+0.940466666614741i</v>
      </c>
      <c r="AV211" s="223" t="str">
        <f t="shared" ca="1" si="219"/>
        <v>-0.4786678537764-1.24089974929006i</v>
      </c>
      <c r="AW211" s="223" t="str">
        <f t="shared" ca="1" si="220"/>
        <v>-0.065261023286706+1.32841864668733i</v>
      </c>
      <c r="AX211" s="223" t="str">
        <f t="shared" ca="1" si="221"/>
        <v>0.597992382088222-1.18800682363002i</v>
      </c>
      <c r="AY211" s="223" t="str">
        <f t="shared" ca="1" si="222"/>
        <v>-1.02811991579617+0.843756209322525i</v>
      </c>
      <c r="AZ211" s="223" t="str">
        <f t="shared" ca="1" si="223"/>
        <v>1.28184213201978-0.354733492365765i</v>
      </c>
      <c r="BA211" s="223" t="str">
        <f t="shared" ca="1" si="224"/>
        <v>-1.3156252489322-0.195154570530954i</v>
      </c>
      <c r="BB211" s="223" t="str">
        <f t="shared" ca="1" si="225"/>
        <v>1.12367274282773+0.711557916864844i</v>
      </c>
      <c r="BC211" s="223" t="str">
        <f t="shared" ca="1" si="226"/>
        <v>-0.738919918490407-1.10587180816095i</v>
      </c>
      <c r="BD211" s="223" t="str">
        <f t="shared" ca="1" si="227"/>
        <v>0.227382853507504+1.31043967429173i</v>
      </c>
      <c r="BE211" s="223" t="str">
        <f t="shared" ca="1" si="228"/>
        <v>0.323168672577854-1.29016166083608i</v>
      </c>
      <c r="BF211" s="223" t="str">
        <f t="shared" ca="1" si="229"/>
        <v>-0.818270759924399+1.0485170792504i</v>
      </c>
      <c r="BG211" s="223" t="str">
        <f t="shared" ca="1" si="230"/>
        <v>1.17297355048187-0.626967424908978i</v>
      </c>
      <c r="BH211" s="223" t="str">
        <f t="shared" ca="1" si="231"/>
        <v>-1.32641696614126+0.0978423934685535i</v>
      </c>
      <c r="BI211" s="223" t="str">
        <f t="shared" ca="1" si="232"/>
        <v>1.25227311067165+0.448070483647134i</v>
      </c>
      <c r="BJ211" s="223" t="str">
        <f t="shared" ca="1" si="233"/>
        <v>-0.963263623021297-0.91710320825462i</v>
      </c>
      <c r="BK211" s="223" t="str">
        <f t="shared" ca="1" si="234"/>
        <v>0.508976892289228+1.22877891629969i</v>
      </c>
      <c r="BL211" s="223" t="str">
        <f t="shared" ca="1" si="235"/>
        <v>0.0326403423042999-1.32962013751345i</v>
      </c>
      <c r="BM211" s="223" t="str">
        <f t="shared" ca="1" si="236"/>
        <v>-0.568657131017418+1.20232448588976i</v>
      </c>
      <c r="BN211" s="223" t="str">
        <f t="shared" ca="1" si="237"/>
        <v>1.00710345134876-0.868733411529946i</v>
      </c>
      <c r="BO211" s="223" t="str">
        <f t="shared" ca="1" si="238"/>
        <v>-1.27275046943412+0.386084633962886i</v>
      </c>
      <c r="BP211" s="223" t="str">
        <f t="shared" ca="1" si="239"/>
        <v>1.32001834011719+0.162808733737721i</v>
      </c>
      <c r="BQ211" s="223" t="str">
        <f t="shared" ca="1" si="240"/>
        <v>-1.14079681905143-0.683767299356424i</v>
      </c>
      <c r="BR211" s="223" t="str">
        <f t="shared" ca="1" si="241"/>
        <v>0.765836822386559+1.0874047376685i</v>
      </c>
      <c r="BS211" s="223" t="str">
        <f t="shared" ca="1" si="242"/>
        <v>-0.259474169554884-1.30446473979209i</v>
      </c>
      <c r="BT211" s="223" t="str">
        <f t="shared" ca="1" si="243"/>
        <v>-0.291409188066243+1.29770404451i</v>
      </c>
      <c r="BU211" s="223" t="str">
        <f t="shared" ca="1" si="244"/>
        <v>0.792292414818517-1.06828265522196i</v>
      </c>
      <c r="BV211" s="223" t="str">
        <f t="shared" ca="1" si="245"/>
        <v>-1.15723372192782+0.65556480599566i</v>
      </c>
      <c r="BW211" s="223" t="str">
        <f t="shared" ca="1" si="246"/>
        <v>1.32361630161261-0.130364827052346i</v>
      </c>
      <c r="BX211" s="223" t="str">
        <f t="shared" ca="1" si="247"/>
        <v>-1.26289214955724-0.417203212611933i</v>
      </c>
      <c r="BY211" s="223" t="str">
        <f t="shared" ca="1" si="248"/>
        <v>0.985480345440763+0.893187321213747i</v>
      </c>
      <c r="BZ211" s="223" t="str">
        <f t="shared" ca="1" si="249"/>
        <v>-0.538979342154898-1.21591791283676i</v>
      </c>
      <c r="CA211" s="223" t="str">
        <f t="shared" ca="1" si="250"/>
        <v>6.40669059021638E-13+1.33002071488644i</v>
      </c>
      <c r="CB211" s="223" t="str">
        <f t="shared" ca="1" si="251"/>
        <v>0.538979342154937-1.21591791283674i</v>
      </c>
      <c r="CC211" s="223" t="str">
        <f t="shared" ca="1" si="252"/>
        <v>-0.985480345440791+0.893187321213716i</v>
      </c>
      <c r="CD211" s="223" t="str">
        <f t="shared" ca="1" si="253"/>
        <v>1.26289214955726-0.417203212611893i</v>
      </c>
      <c r="CE211" s="223" t="str">
        <f t="shared" ca="1" si="254"/>
        <v>-1.32361630161261-0.130364827052387i</v>
      </c>
      <c r="CF211" s="223" t="str">
        <f t="shared" ca="1" si="255"/>
        <v>1.1572337219278+0.655564805995696i</v>
      </c>
      <c r="CG211" s="223" t="str">
        <f t="shared" ca="1" si="256"/>
        <v>-0.792292414818453-1.068282655222i</v>
      </c>
      <c r="CH211" s="223" t="str">
        <f t="shared" ca="1" si="257"/>
        <v>0.291409188066166+1.29770404451001i</v>
      </c>
      <c r="CI211" s="223" t="str">
        <f t="shared" ca="1" si="258"/>
        <v>0.259474169554962-1.30446473979207i</v>
      </c>
      <c r="CJ211" s="223" t="str">
        <f t="shared" ca="1" si="259"/>
        <v>-0.765836822386624+1.08740473766845i</v>
      </c>
      <c r="CK211" s="223" t="str">
        <f t="shared" ca="1" si="260"/>
        <v>1.14079681905079-0.68376729935749i</v>
      </c>
      <c r="CL211" s="223" t="str">
        <f t="shared" ca="1" si="261"/>
        <v>-1.3200183401172+0.162808733737641i</v>
      </c>
      <c r="CM211" s="223" t="str">
        <f t="shared" ca="1" si="262"/>
        <v>1.2727504694341+0.386084633962962i</v>
      </c>
      <c r="CN211" s="223" t="str">
        <f t="shared" ca="1" si="263"/>
        <v>-1.0071034513487-0.868733411530006i</v>
      </c>
      <c r="CO211" s="223" t="str">
        <f t="shared" ca="1" si="264"/>
        <v>0.568657131017346+1.20232448588979i</v>
      </c>
      <c r="CP211" s="223" t="str">
        <f t="shared" ca="1" si="265"/>
        <v>-0.0326403423042205-1.32962013751345i</v>
      </c>
      <c r="CQ211" s="223" t="str">
        <f t="shared" ca="1" si="266"/>
        <v>-0.508976892289302+1.22877891629966i</v>
      </c>
      <c r="CR211" s="223" t="str">
        <f t="shared" ca="1" si="267"/>
        <v>0.963263623021351-0.917103208254563i</v>
      </c>
      <c r="CS211" s="223" t="str">
        <f t="shared" ca="1" si="268"/>
        <v>-1.25227311067167+0.448070483647076i</v>
      </c>
      <c r="CT211" s="223" t="str">
        <f t="shared" ca="1" si="269"/>
        <v>1.32641696614125+0.0978423934686138i</v>
      </c>
      <c r="CU211" s="223" t="str">
        <f t="shared" ca="1" si="270"/>
        <v>-1.17297355048246-0.626967424907865i</v>
      </c>
      <c r="CV211" s="223" t="str">
        <f t="shared" ca="1" si="271"/>
        <v>0.818270759924351+1.04851707925043i</v>
      </c>
      <c r="CW211" s="223" t="str">
        <f t="shared" ca="1" si="272"/>
        <v>-0.323168672577796-1.29016166083609i</v>
      </c>
      <c r="CX211" s="223" t="str">
        <f t="shared" ca="1" si="273"/>
        <v>-0.227382853507564+1.31043967429172i</v>
      </c>
      <c r="CY211" s="223" t="str">
        <f t="shared" ca="1" si="274"/>
        <v>0.738919918490458-1.10587180816091i</v>
      </c>
      <c r="CZ211" s="223" t="str">
        <f t="shared" ca="1" si="275"/>
        <v>-1.12367274282776+0.711557916864792i</v>
      </c>
      <c r="DA211" s="223" t="str">
        <f t="shared" ca="1" si="276"/>
        <v>1.31562524893221-0.195154570530895i</v>
      </c>
      <c r="DB211" s="223" t="str">
        <f t="shared" ca="1" si="277"/>
        <v>-1.28184213201977-0.354733492365823i</v>
      </c>
      <c r="DC211" s="223" t="str">
        <f t="shared" ca="1" si="278"/>
        <v>1.02811991579646+0.843756209322162i</v>
      </c>
      <c r="DD211" s="223" t="str">
        <f t="shared" ca="1" si="279"/>
        <v>-0.597992382088759-1.18800682362975i</v>
      </c>
      <c r="DE211" s="223" t="str">
        <f t="shared" ca="1" si="280"/>
        <v>0.0652610232860979+1.32841864668736i</v>
      </c>
      <c r="DF211" s="223" t="str">
        <f t="shared" ca="1" si="281"/>
        <v>0.478667853776845-1.24089974928989i</v>
      </c>
      <c r="DG211" s="223" t="str">
        <f t="shared" ca="1" si="282"/>
        <v>-0.940466666615063+0.940466666614498i</v>
      </c>
      <c r="DH211" s="223" t="str">
        <f t="shared" ca="1" si="283"/>
        <v>1.24089974929017-0.4786678537761i</v>
      </c>
      <c r="DI211" s="223" t="str">
        <f t="shared" ca="1" si="284"/>
        <v>-1.32841864668732-0.0652610232868967i</v>
      </c>
      <c r="DJ211" s="223" t="str">
        <f t="shared" ca="1" si="285"/>
        <v>1.18800682363+0.597992382088257i</v>
      </c>
      <c r="DK211" s="223" t="str">
        <f t="shared" ca="1" si="286"/>
        <v>-0.843756209322597-1.02811991579611i</v>
      </c>
      <c r="DL211" s="223" t="str">
        <f t="shared" ca="1" si="287"/>
        <v>0.354733492366365+1.28184213201962i</v>
      </c>
      <c r="DM211" s="223" t="str">
        <f t="shared" ca="1" si="288"/>
        <v>0.19515457053034-1.31562524893229i</v>
      </c>
      <c r="DN211" s="223" t="str">
        <f t="shared" ca="1" si="289"/>
        <v>-0.711557916864319+1.12367274282806i</v>
      </c>
      <c r="DO211" s="223" t="str">
        <f t="shared" ca="1" si="290"/>
        <v>1.10587180816132-0.738919918489855i</v>
      </c>
      <c r="DP211" s="223" t="str">
        <f t="shared" ca="1" si="291"/>
        <v>-1.31043967429184+0.22738285350685i</v>
      </c>
      <c r="DQ211" s="223" t="str">
        <f t="shared" ca="1" si="292"/>
        <v>1.29016166083591+0.323168672578498i</v>
      </c>
      <c r="DR211" s="223" t="str">
        <f t="shared" ca="1" si="293"/>
        <v>-1.04851707924999-0.818270759924922i</v>
      </c>
      <c r="DS211" s="223" t="str">
        <f t="shared" ca="1" si="294"/>
        <v>0.626967424908393+1.17297355048218i</v>
      </c>
      <c r="DT211" s="223" t="str">
        <f t="shared" ca="1" si="295"/>
        <v>-0.0978423934692113-1.32641696614121i</v>
      </c>
      <c r="DU211" s="223" t="str">
        <f t="shared" ca="1" si="296"/>
        <v>-0.448070483646513+1.25227311067188i</v>
      </c>
      <c r="DV211" s="223" t="str">
        <f t="shared" ca="1" si="297"/>
        <v>0.91710320825413-0.963263623021765i</v>
      </c>
      <c r="DW211" s="223" t="str">
        <f t="shared" ca="1" si="298"/>
        <v>-1.22877891629943+0.508976892289855i</v>
      </c>
      <c r="DX211" s="223" t="str">
        <f t="shared" ca="1" si="299"/>
        <v>1.32962013751347+0.0326403423036973i</v>
      </c>
      <c r="DY211" s="223" t="str">
        <f t="shared" ca="1" si="300"/>
        <v>-1.20232448588947-0.568657131018035i</v>
      </c>
      <c r="DZ211" s="223" t="str">
        <f t="shared" ca="1" si="301"/>
        <v>0.868733411529428+1.0071034513492i</v>
      </c>
      <c r="EA211" s="223" t="str">
        <f t="shared" ca="1" si="302"/>
        <v>-0.386084633962233-1.27275046943432i</v>
      </c>
      <c r="EB211" s="223" t="str">
        <f t="shared" ca="1" si="303"/>
        <v>-0.162808733738398+1.32001834011711i</v>
      </c>
      <c r="EC211" s="223" t="str">
        <f t="shared" ca="1" si="304"/>
        <v>0.68376729935701-1.14079681905108i</v>
      </c>
      <c r="ED211" s="223" t="str">
        <f t="shared" ca="1" si="305"/>
        <v>-1.08740473766813+0.765836822387083i</v>
      </c>
      <c r="EE211" s="223" t="str">
        <f t="shared" ca="1" si="306"/>
        <v>1.30446473979196-0.259474169555512i</v>
      </c>
      <c r="EF211" s="223" t="str">
        <f t="shared" ca="1" si="307"/>
        <v>-1.29770404451014-0.291409188065618i</v>
      </c>
      <c r="EG211" s="223" t="str">
        <f t="shared" ca="1" si="308"/>
        <v>1.06828265522234+0.792292414818002i</v>
      </c>
      <c r="EH211" s="223" t="str">
        <f t="shared" ca="1" si="309"/>
        <v>-0.655564805996217-1.1572337219275i</v>
      </c>
      <c r="EI211" s="223" t="str">
        <f t="shared" ca="1" si="310"/>
        <v>0.130364827051629+1.32361630161268i</v>
      </c>
      <c r="EJ211" s="223" t="str">
        <f t="shared" ca="1" si="311"/>
        <v>0.417203212612617-1.26289214955702i</v>
      </c>
      <c r="EK211" s="223" t="str">
        <f t="shared" ca="1" si="312"/>
        <v>-0.89318732121428+0.985480345440279i</v>
      </c>
      <c r="EL211" s="223" t="str">
        <f t="shared" ca="1" si="313"/>
        <v>1.21591791283705-0.53897934215424i</v>
      </c>
      <c r="EM211" s="223" t="str">
        <f t="shared" ca="1" si="314"/>
        <v>-1.33002071488644-7.95145245738653E-14i</v>
      </c>
      <c r="EN211" s="223"/>
      <c r="EO211" s="223"/>
      <c r="EP211" s="223"/>
    </row>
    <row r="212" spans="1:146" ht="15.75" thickBot="1">
      <c r="A212" s="257">
        <f t="shared" si="181"/>
        <v>2.1875000000000015E-3</v>
      </c>
      <c r="B212" s="256">
        <v>112</v>
      </c>
      <c r="C212" s="230">
        <f t="shared" si="182"/>
        <v>22400</v>
      </c>
      <c r="D212" s="229">
        <f t="shared" si="315"/>
        <v>140743.35088082272</v>
      </c>
      <c r="E212" s="229" t="str">
        <f t="shared" si="316"/>
        <v>140743.350880823i</v>
      </c>
      <c r="F212" s="229" t="str">
        <f t="shared" si="320"/>
        <v>2.55945839124577-0.876476534171355i</v>
      </c>
      <c r="G212" s="229" t="str">
        <f t="shared" si="321"/>
        <v>-0.191212345100446+0.126371219007842i</v>
      </c>
      <c r="H212" s="229" t="str">
        <f t="shared" si="319"/>
        <v>0.613686391193081+0.0887259222430979i</v>
      </c>
      <c r="I212" s="229" t="str">
        <f t="shared" si="317"/>
        <v>-0.374684504798658-0.197810452580875i</v>
      </c>
      <c r="J212" s="255" t="str">
        <f ca="1">IMPRODUCT(1/N_FFT2,DW100)</f>
        <v>0.00547996267533664-3.81283707304864E-07i</v>
      </c>
      <c r="K212" s="254" t="str">
        <f t="shared" ca="1" si="318"/>
        <v>-0.00205333252322634-0.00108385103583758i</v>
      </c>
      <c r="N212" s="246">
        <f t="shared" ca="1" si="185"/>
        <v>3.997058541649785</v>
      </c>
      <c r="O212" s="223">
        <f t="shared" ca="1" si="186"/>
        <v>1.3300585416497852</v>
      </c>
      <c r="P212" s="223" t="str">
        <f t="shared" ca="1" si="187"/>
        <v>-1.22881386367205-0.508991367965045i</v>
      </c>
      <c r="Q212" s="223" t="str">
        <f t="shared" ca="1" si="188"/>
        <v>0.940493414175655+0.940493414175651i</v>
      </c>
      <c r="R212" s="223" t="str">
        <f t="shared" ca="1" si="189"/>
        <v>-0.508991367965049-1.22881386367205i</v>
      </c>
      <c r="S212" s="223" t="str">
        <f t="shared" ca="1" si="190"/>
        <v>3.25068885131384E-14+1.33005854164979i</v>
      </c>
      <c r="T212" s="223" t="str">
        <f t="shared" ca="1" si="191"/>
        <v>0.508991367965102-1.22881386367202i</v>
      </c>
      <c r="U212" s="223" t="str">
        <f t="shared" ca="1" si="192"/>
        <v>-0.940493414175666+0.940493414175641i</v>
      </c>
      <c r="V212" s="223" t="str">
        <f t="shared" ca="1" si="193"/>
        <v>1.22881386367204-0.508991367965064i</v>
      </c>
      <c r="W212" s="223" t="str">
        <f t="shared" ca="1" si="194"/>
        <v>-1.33005854164979+6.50137770262768E-14i</v>
      </c>
      <c r="X212" s="223" t="str">
        <f t="shared" ca="1" si="195"/>
        <v>1.22881386367204+0.508991367965071i</v>
      </c>
      <c r="Y212" s="223" t="str">
        <f t="shared" ca="1" si="196"/>
        <v>-0.940493414175662-0.940493414175645i</v>
      </c>
      <c r="Z212" s="223" t="str">
        <f t="shared" ca="1" si="197"/>
        <v>0.508991367965092+1.22881386367203i</v>
      </c>
      <c r="AA212" s="223" t="str">
        <f t="shared" ca="1" si="198"/>
        <v>3.7150873934537E-14-1.33005854164979i</v>
      </c>
      <c r="AB212" s="223" t="str">
        <f t="shared" ca="1" si="199"/>
        <v>-0.508991367965039+1.22881386367205i</v>
      </c>
      <c r="AC212" s="223" t="str">
        <f t="shared" ca="1" si="200"/>
        <v>0.940493414175623-0.940493414175683i</v>
      </c>
      <c r="AD212" s="223" t="str">
        <f t="shared" ca="1" si="201"/>
        <v>-1.22881386367206+0.508991367965003i</v>
      </c>
      <c r="AE212" s="223" t="str">
        <f t="shared" ca="1" si="202"/>
        <v>1.33005854164979+1.17319611831856E-14i</v>
      </c>
      <c r="AF212" s="223" t="str">
        <f t="shared" ca="1" si="203"/>
        <v>-1.22881386367206-0.508991367965015i</v>
      </c>
      <c r="AG212" s="223" t="str">
        <f t="shared" ca="1" si="204"/>
        <v>0.940493414175614+0.940493414175692i</v>
      </c>
      <c r="AH212" s="223" t="str">
        <f t="shared" ca="1" si="205"/>
        <v>-0.508991367965026-1.22881386367206i</v>
      </c>
      <c r="AI212" s="223" t="str">
        <f t="shared" ca="1" si="206"/>
        <v>2.31375859172151E-14+1.33005854164979i</v>
      </c>
      <c r="AJ212" s="223" t="str">
        <f t="shared" ca="1" si="207"/>
        <v>0.508991367964983-1.22881386367207i</v>
      </c>
      <c r="AK212" s="223" t="str">
        <f t="shared" ca="1" si="208"/>
        <v>-0.940493414175675+0.940493414175631i</v>
      </c>
      <c r="AL212" s="223" t="str">
        <f t="shared" ca="1" si="209"/>
        <v>1.22881386367204-0.508991367965058i</v>
      </c>
      <c r="AM212" s="223" t="str">
        <f t="shared" ca="1" si="210"/>
        <v>-1.33005854164979+5.80071330176158E-14i</v>
      </c>
      <c r="AN212" s="223" t="str">
        <f t="shared" ca="1" si="211"/>
        <v>1.22881386367204+0.508991367965074i</v>
      </c>
      <c r="AO212" s="223" t="str">
        <f t="shared" ca="1" si="212"/>
        <v>-0.940493414175663-0.940493414175643i</v>
      </c>
      <c r="AP212" s="223" t="str">
        <f t="shared" ca="1" si="213"/>
        <v>0.508991367965082+1.22881386367203i</v>
      </c>
      <c r="AQ212" s="223" t="str">
        <f t="shared" ca="1" si="214"/>
        <v>4.88828351177227E-14-1.33005854164979i</v>
      </c>
      <c r="AR212" s="223" t="str">
        <f t="shared" ca="1" si="215"/>
        <v>4.88828351177227E-14-1.33005854164979i</v>
      </c>
      <c r="AS212" s="223" t="str">
        <f t="shared" ca="1" si="216"/>
        <v>0.940493414175626-0.94049341417568i</v>
      </c>
      <c r="AT212" s="223" t="str">
        <f t="shared" ca="1" si="217"/>
        <v>-1.22881386367207+0.508991367965001i</v>
      </c>
      <c r="AU212" s="223" t="str">
        <f t="shared" ca="1" si="218"/>
        <v>1.33005854164979+2.34639223663712E-14i</v>
      </c>
      <c r="AV212" s="223" t="str">
        <f t="shared" ca="1" si="219"/>
        <v>-1.22881386367206-0.508991367965026i</v>
      </c>
      <c r="AW212" s="223" t="str">
        <f t="shared" ca="1" si="220"/>
        <v>0.940493414175699+0.940493414175607i</v>
      </c>
      <c r="AX212" s="223" t="str">
        <f t="shared" ca="1" si="221"/>
        <v>-0.508991367965025-1.22881386367206i</v>
      </c>
      <c r="AY212" s="223" t="str">
        <f t="shared" ca="1" si="222"/>
        <v>2.08562590830787E-14+1.33005854164979i</v>
      </c>
      <c r="AZ212" s="223" t="str">
        <f t="shared" ca="1" si="223"/>
        <v>0.508991367964497-1.22881386367228i</v>
      </c>
      <c r="BA212" s="223" t="str">
        <f t="shared" ca="1" si="224"/>
        <v>-0.940493414175295+0.940493414176012i</v>
      </c>
      <c r="BB212" s="223" t="str">
        <f t="shared" ca="1" si="225"/>
        <v>1.22881386367189-0.508991367965414i</v>
      </c>
      <c r="BC212" s="223" t="str">
        <f t="shared" ca="1" si="226"/>
        <v>-1.33005854164979+3.10892933607809E-13i</v>
      </c>
      <c r="BD212" s="223" t="str">
        <f t="shared" ca="1" si="227"/>
        <v>1.22881386367213+0.50899136796484i</v>
      </c>
      <c r="BE212" s="223" t="str">
        <f t="shared" ca="1" si="228"/>
        <v>-0.940493414175748-0.940493414175558i</v>
      </c>
      <c r="BF212" s="223" t="str">
        <f t="shared" ca="1" si="229"/>
        <v>0.508991367965088+1.22881386367203i</v>
      </c>
      <c r="BG212" s="223" t="str">
        <f t="shared" ca="1" si="230"/>
        <v>6.06147963009082E-14-1.33005854164979i</v>
      </c>
      <c r="BH212" s="223" t="str">
        <f t="shared" ca="1" si="231"/>
        <v>-0.508991367965183+1.22881386367199i</v>
      </c>
      <c r="BI212" s="223" t="str">
        <f t="shared" ca="1" si="232"/>
        <v>0.94049341417582-0.940493414175486i</v>
      </c>
      <c r="BJ212" s="223" t="str">
        <f t="shared" ca="1" si="233"/>
        <v>-1.22881386367218+0.508991367964728i</v>
      </c>
      <c r="BK212" s="223" t="str">
        <f t="shared" ca="1" si="234"/>
        <v>1.33005854164979+4.13221257511527E-13i</v>
      </c>
      <c r="BL212" s="223" t="str">
        <f t="shared" ca="1" si="235"/>
        <v>-1.22881386367185-0.508991367965526i</v>
      </c>
      <c r="BM212" s="223" t="str">
        <f t="shared" ca="1" si="236"/>
        <v>0.940493414175236+0.94049341417607i</v>
      </c>
      <c r="BN212" s="223" t="str">
        <f t="shared" ca="1" si="237"/>
        <v>-0.508991367965624-1.22881386367181i</v>
      </c>
      <c r="BO212" s="223" t="str">
        <f t="shared" ca="1" si="238"/>
        <v>5.57261090144752E-13+1.33005854164979i</v>
      </c>
      <c r="BP212" s="223" t="str">
        <f t="shared" ca="1" si="239"/>
        <v>0.50899136796463-1.22881386367222i</v>
      </c>
      <c r="BQ212" s="223" t="str">
        <f t="shared" ca="1" si="240"/>
        <v>-0.94049341417541+0.940493414175896i</v>
      </c>
      <c r="BR212" s="223" t="str">
        <f t="shared" ca="1" si="241"/>
        <v>1.22881386367194-0.508991367965299i</v>
      </c>
      <c r="BS212" s="223" t="str">
        <f t="shared" ca="1" si="242"/>
        <v>-1.33005854164979+1.66852091537934E-13i</v>
      </c>
      <c r="BT212" s="223" t="str">
        <f t="shared" ca="1" si="243"/>
        <v>1.22881386367209+0.508991367964955i</v>
      </c>
      <c r="BU212" s="223" t="str">
        <f t="shared" ca="1" si="244"/>
        <v>-0.940493414175646-0.94049341417566i</v>
      </c>
      <c r="BV212" s="223" t="str">
        <f t="shared" ca="1" si="245"/>
        <v>0.508991367964938+1.22881386367209i</v>
      </c>
      <c r="BW212" s="223" t="str">
        <f t="shared" ca="1" si="246"/>
        <v>1.85754369672685E-13-1.33005854164979i</v>
      </c>
      <c r="BX212" s="223" t="str">
        <f t="shared" ca="1" si="247"/>
        <v>-0.508991367965316+1.22881386367193i</v>
      </c>
      <c r="BY212" s="223" t="str">
        <f t="shared" ca="1" si="248"/>
        <v>0.940493414175909-0.940493414175397i</v>
      </c>
      <c r="BZ212" s="223" t="str">
        <f t="shared" ca="1" si="249"/>
        <v>-1.22881386367223+0.508991367964612i</v>
      </c>
      <c r="CA212" s="223" t="str">
        <f t="shared" ca="1" si="250"/>
        <v>1.33005854164979+5.76163368279501E-13i</v>
      </c>
      <c r="CB212" s="223" t="str">
        <f t="shared" ca="1" si="251"/>
        <v>-1.2288138636718-0.508991367965642i</v>
      </c>
      <c r="CC212" s="223" t="str">
        <f t="shared" ca="1" si="252"/>
        <v>0.940493414176057+0.94049341417525i</v>
      </c>
      <c r="CD212" s="223" t="str">
        <f t="shared" ca="1" si="253"/>
        <v>-0.508991367965509-1.22881386367186i</v>
      </c>
      <c r="CE212" s="223" t="str">
        <f t="shared" ca="1" si="254"/>
        <v>3.94318979376778E-13+1.33005854164979i</v>
      </c>
      <c r="CF212" s="223" t="str">
        <f t="shared" ca="1" si="255"/>
        <v>0.508991367964745-1.22881386367217i</v>
      </c>
      <c r="CG212" s="223" t="str">
        <f t="shared" ca="1" si="256"/>
        <v>-0.940493414175499+0.940493414175807i</v>
      </c>
      <c r="CH212" s="223" t="str">
        <f t="shared" ca="1" si="257"/>
        <v>1.22881386367201-0.508991367965148i</v>
      </c>
      <c r="CI212" s="223" t="str">
        <f t="shared" ca="1" si="258"/>
        <v>-1.33005854164979+4.17125181661575E-14i</v>
      </c>
      <c r="CJ212" s="223" t="str">
        <f t="shared" ca="1" si="259"/>
        <v>1.22881386367202+0.508991367965106i</v>
      </c>
      <c r="CK212" s="223" t="str">
        <f t="shared" ca="1" si="260"/>
        <v>-0.940493414175558-0.940493414175748i</v>
      </c>
      <c r="CL212" s="223" t="str">
        <f t="shared" ca="1" si="261"/>
        <v>0.508991367964822+1.22881386367214i</v>
      </c>
      <c r="CM212" s="223" t="str">
        <f t="shared" ca="1" si="262"/>
        <v>3.48696480440659E-13-1.33005854164979i</v>
      </c>
      <c r="CN212" s="223" t="str">
        <f t="shared" ca="1" si="263"/>
        <v>-0.508991367965432+1.22881386367189i</v>
      </c>
      <c r="CO212" s="223" t="str">
        <f t="shared" ca="1" si="264"/>
        <v>0.940493414176025-0.940493414175281i</v>
      </c>
      <c r="CP212" s="223" t="str">
        <f t="shared" ca="1" si="265"/>
        <v>-1.22881386367228+0.508991367964497i</v>
      </c>
      <c r="CQ212" s="223" t="str">
        <f t="shared" ca="1" si="266"/>
        <v>1.33005854164979-6.2178586721562E-13i</v>
      </c>
      <c r="CR212" s="223" t="str">
        <f t="shared" ca="1" si="267"/>
        <v>-1.22881386367226-0.508991367964535i</v>
      </c>
      <c r="CS212" s="223" t="str">
        <f t="shared" ca="1" si="268"/>
        <v>0.940493414175968+0.940493414175339i</v>
      </c>
      <c r="CT212" s="223" t="str">
        <f t="shared" ca="1" si="269"/>
        <v>-0.508991367965358-1.22881386367192i</v>
      </c>
      <c r="CU212" s="223" t="str">
        <f t="shared" ca="1" si="270"/>
        <v>2.69179406005E-13+1.33005854164979i</v>
      </c>
      <c r="CV212" s="223" t="str">
        <f t="shared" ca="1" si="271"/>
        <v>0.508991367964896-1.22881386367211i</v>
      </c>
      <c r="CW212" s="223" t="str">
        <f t="shared" ca="1" si="272"/>
        <v>-0.940493414175587+0.940493414175719i</v>
      </c>
      <c r="CX212" s="223" t="str">
        <f t="shared" ca="1" si="273"/>
        <v>1.22881386367205-0.508991367965033i</v>
      </c>
      <c r="CY212" s="223" t="str">
        <f t="shared" ca="1" si="274"/>
        <v>-1.33005854164979-1.21229592601817E-13i</v>
      </c>
      <c r="CZ212" s="223" t="str">
        <f t="shared" ca="1" si="275"/>
        <v>1.22881386367197+0.508991367965221i</v>
      </c>
      <c r="DA212" s="223" t="str">
        <f t="shared" ca="1" si="276"/>
        <v>-0.940493414175442-0.940493414175864i</v>
      </c>
      <c r="DB212" s="223" t="str">
        <f t="shared" ca="1" si="277"/>
        <v>0.508991367964707+1.22881386367219i</v>
      </c>
      <c r="DC212" s="223" t="str">
        <f t="shared" ca="1" si="278"/>
        <v>4.73836053812436E-13-1.33005854164979i</v>
      </c>
      <c r="DD212" s="223" t="str">
        <f t="shared" ca="1" si="279"/>
        <v>-0.508991367965582+1.22881386367183i</v>
      </c>
      <c r="DE212" s="223" t="str">
        <f t="shared" ca="1" si="280"/>
        <v>0.940493414176139-0.940493414175167i</v>
      </c>
      <c r="DF212" s="223" t="str">
        <f t="shared" ca="1" si="281"/>
        <v>-1.22881386367182+0.508991367965603i</v>
      </c>
      <c r="DG212" s="223" t="str">
        <f t="shared" ca="1" si="282"/>
        <v>1.33005854164979-4.58843756447646E-13i</v>
      </c>
      <c r="DH212" s="223" t="str">
        <f t="shared" ca="1" si="283"/>
        <v>-1.2288138636722-0.508991367964685i</v>
      </c>
      <c r="DI212" s="223" t="str">
        <f t="shared" ca="1" si="284"/>
        <v>0.94049341417588+0.940493414175426i</v>
      </c>
      <c r="DJ212" s="223" t="str">
        <f t="shared" ca="1" si="285"/>
        <v>-0.508991367965277-1.22881386367195i</v>
      </c>
      <c r="DK212" s="223" t="str">
        <f t="shared" ca="1" si="286"/>
        <v>1.06237295237026E-13+1.33005854164979i</v>
      </c>
      <c r="DL212" s="223" t="str">
        <f t="shared" ca="1" si="287"/>
        <v>0.508991367965011-1.22881386367206i</v>
      </c>
      <c r="DM212" s="223" t="str">
        <f t="shared" ca="1" si="288"/>
        <v>-0.940493414175676+0.94049341417563i</v>
      </c>
      <c r="DN212" s="223" t="str">
        <f t="shared" ca="1" si="289"/>
        <v>1.22881386367212-0.508991367964882i</v>
      </c>
      <c r="DO212" s="223" t="str">
        <f t="shared" ca="1" si="290"/>
        <v>-1.33005854164979-2.46369165973593E-13i</v>
      </c>
      <c r="DP212" s="223" t="str">
        <f t="shared" ca="1" si="291"/>
        <v>1.22881386367193+0.508991367965337i</v>
      </c>
      <c r="DQ212" s="223" t="str">
        <f t="shared" ca="1" si="292"/>
        <v>-0.940493414175328-0.940493414175978i</v>
      </c>
      <c r="DR212" s="223" t="str">
        <f t="shared" ca="1" si="293"/>
        <v>0.508991367964556+1.22881386367225i</v>
      </c>
      <c r="DS212" s="223" t="str">
        <f t="shared" ca="1" si="294"/>
        <v>5.98975627184213E-13-1.33005854164979i</v>
      </c>
      <c r="DT212" s="223" t="str">
        <f t="shared" ca="1" si="295"/>
        <v>-0.508991367965663+1.22881386367179i</v>
      </c>
      <c r="DU212" s="223" t="str">
        <f t="shared" ca="1" si="296"/>
        <v>0.940493414175265-0.940493414176041i</v>
      </c>
      <c r="DV212" s="223" t="str">
        <f t="shared" ca="1" si="297"/>
        <v>-1.22881386367186+0.508991367965487i</v>
      </c>
      <c r="DW212" s="223" t="str">
        <f t="shared" ca="1" si="298"/>
        <v>1.33005854164979-3.33704183075869E-13i</v>
      </c>
      <c r="DX212" s="223" t="str">
        <f t="shared" ca="1" si="299"/>
        <v>-1.22881386367215-0.508991367964801i</v>
      </c>
      <c r="DY212" s="223" t="str">
        <f t="shared" ca="1" si="300"/>
        <v>0.940493414175791+0.940493414175515i</v>
      </c>
      <c r="DZ212" s="223" t="str">
        <f t="shared" ca="1" si="301"/>
        <v>-0.508991367965092-1.22881386367203i</v>
      </c>
      <c r="EA212" s="223" t="str">
        <f t="shared" ca="1" si="302"/>
        <v>-1.89022781347508E-14+1.33005854164979i</v>
      </c>
      <c r="EB212" s="223" t="str">
        <f t="shared" ca="1" si="303"/>
        <v>0.508991367965127-1.22881386367201i</v>
      </c>
      <c r="EC212" s="223" t="str">
        <f t="shared" ca="1" si="304"/>
        <v>-0.940493414175817+0.940493414175489i</v>
      </c>
      <c r="ED212" s="223" t="str">
        <f t="shared" ca="1" si="305"/>
        <v>1.22881386367216-0.508991367964767i</v>
      </c>
      <c r="EE212" s="223" t="str">
        <f t="shared" ca="1" si="306"/>
        <v>-1.33005854164979-3.7150873934537E-13i</v>
      </c>
      <c r="EF212" s="223" t="str">
        <f t="shared" ca="1" si="307"/>
        <v>1.22881386367188+0.508991367965453i</v>
      </c>
      <c r="EG212" s="223" t="str">
        <f t="shared" ca="1" si="308"/>
        <v>-0.940493414175239-0.940493414176067i</v>
      </c>
      <c r="EH212" s="223" t="str">
        <f t="shared" ca="1" si="309"/>
        <v>0.508991367964441+1.2288138636723i</v>
      </c>
      <c r="EI212" s="223" t="str">
        <f t="shared" ca="1" si="310"/>
        <v>-5.61171070914712E-13-1.33005854164979i</v>
      </c>
      <c r="EJ212" s="223" t="str">
        <f t="shared" ca="1" si="311"/>
        <v>-0.508991367964591+1.22881386367224i</v>
      </c>
      <c r="EK212" s="223" t="str">
        <f t="shared" ca="1" si="312"/>
        <v>0.940493414175354-0.940493414175952i</v>
      </c>
      <c r="EL212" s="223" t="str">
        <f t="shared" ca="1" si="313"/>
        <v>-1.22881386367194+0.508991367965303i</v>
      </c>
      <c r="EM212" s="223" t="str">
        <f t="shared" ca="1" si="314"/>
        <v>1.33005854164979-2.08564609704093E-13i</v>
      </c>
      <c r="EN212" s="223"/>
      <c r="EO212" s="223"/>
      <c r="EP212" s="223"/>
    </row>
    <row r="213" spans="1:146" ht="15.75" thickBot="1">
      <c r="A213" s="257">
        <f t="shared" si="181"/>
        <v>2.2070312500000015E-3</v>
      </c>
      <c r="B213" s="256">
        <v>113</v>
      </c>
      <c r="C213" s="230">
        <f t="shared" si="182"/>
        <v>22600</v>
      </c>
      <c r="D213" s="229">
        <f t="shared" si="315"/>
        <v>141999.98794225865</v>
      </c>
      <c r="E213" s="229" t="str">
        <f t="shared" si="316"/>
        <v>141999.987942259i</v>
      </c>
      <c r="F213" s="229" t="str">
        <f t="shared" si="320"/>
        <v>2.55487272334-0.882345725602815i</v>
      </c>
      <c r="G213" s="229" t="str">
        <f t="shared" si="321"/>
        <v>-0.1903192890776+0.127108559567273i</v>
      </c>
      <c r="H213" s="229" t="str">
        <f t="shared" si="319"/>
        <v>0.614187845420033+0.0894336388469407i</v>
      </c>
      <c r="I213" s="229" t="str">
        <f t="shared" si="317"/>
        <v>-0.37538468041361-0.199678469330361i</v>
      </c>
      <c r="J213" s="255" t="str">
        <f ca="1">IMPRODUCT(1/N_FFT2,DX100)</f>
        <v>0.003618928769141-0.000142219080029798i</v>
      </c>
      <c r="K213" s="254" t="str">
        <f t="shared" ca="1" si="318"/>
        <v>-0.00138688850765354-0.000669235293331979i</v>
      </c>
      <c r="N213" s="246">
        <f t="shared" ca="1" si="185"/>
        <v>3.9970934688019604</v>
      </c>
      <c r="O213" s="223">
        <f t="shared" ca="1" si="186"/>
        <v>1.3300934688019603</v>
      </c>
      <c r="P213" s="223" t="str">
        <f t="shared" ca="1" si="187"/>
        <v>-1.24096762816935-0.47869403754943i</v>
      </c>
      <c r="Q213" s="223" t="str">
        <f t="shared" ca="1" si="188"/>
        <v>0.985534252536095+0.893236179757488i</v>
      </c>
      <c r="R213" s="223" t="str">
        <f t="shared" ca="1" si="189"/>
        <v>-0.598025093072961-1.18807180919535i</v>
      </c>
      <c r="S213" s="223" t="str">
        <f t="shared" ca="1" si="190"/>
        <v>0.130371958183049+1.32368870519815i</v>
      </c>
      <c r="T213" s="223" t="str">
        <f t="shared" ca="1" si="191"/>
        <v>0.354752896763519-1.28191225050216i</v>
      </c>
      <c r="U213" s="223" t="str">
        <f t="shared" ca="1" si="192"/>
        <v>-0.792335754275297+1.06834109171492i</v>
      </c>
      <c r="V213" s="223" t="str">
        <f t="shared" ca="1" si="193"/>
        <v>1.12373420923267-0.711596840036448i</v>
      </c>
      <c r="W213" s="223" t="str">
        <f t="shared" ca="1" si="194"/>
        <v>-1.30453609576144+0.259488363140103i</v>
      </c>
      <c r="X213" s="223" t="str">
        <f t="shared" ca="1" si="195"/>
        <v>1.31051135709813+0.227395291654065i</v>
      </c>
      <c r="Y213" s="223" t="str">
        <f t="shared" ca="1" si="196"/>
        <v>-1.14085922216595-0.683804702344563i</v>
      </c>
      <c r="Z213" s="223" t="str">
        <f t="shared" ca="1" si="197"/>
        <v>0.818315520431899+1.04857443453953i</v>
      </c>
      <c r="AA213" s="223" t="str">
        <f t="shared" ca="1" si="198"/>
        <v>-0.386105753309477-1.27282009059056i</v>
      </c>
      <c r="AB213" s="223" t="str">
        <f t="shared" ca="1" si="199"/>
        <v>-0.0978477455791986+1.32648952292685i</v>
      </c>
      <c r="AC213" s="223" t="str">
        <f t="shared" ca="1" si="200"/>
        <v>0.568688237324694-1.20239025465036i</v>
      </c>
      <c r="AD213" s="223" t="str">
        <f t="shared" ca="1" si="201"/>
        <v>-0.963316314832607+0.917153375028929i</v>
      </c>
      <c r="AE213" s="223" t="str">
        <f t="shared" ca="1" si="202"/>
        <v>1.22884613215309-0.509004734007484i</v>
      </c>
      <c r="AF213" s="223" t="str">
        <f t="shared" ca="1" si="203"/>
        <v>-1.32969286951685+0.0326421277747455i</v>
      </c>
      <c r="AG213" s="223" t="str">
        <f t="shared" ca="1" si="204"/>
        <v>1.25234161168918+0.448094993702654i</v>
      </c>
      <c r="AH213" s="223" t="str">
        <f t="shared" ca="1" si="205"/>
        <v>-1.0071585412573-0.868780932411673i</v>
      </c>
      <c r="AI213" s="223" t="str">
        <f t="shared" ca="1" si="206"/>
        <v>0.62700172086683+1.17303771370731i</v>
      </c>
      <c r="AJ213" s="223" t="str">
        <f t="shared" ca="1" si="207"/>
        <v>-0.162817639594085-1.32009054688936i</v>
      </c>
      <c r="AK213" s="223" t="str">
        <f t="shared" ca="1" si="208"/>
        <v>-0.323186350337613+1.29023223440785i</v>
      </c>
      <c r="AL213" s="223" t="str">
        <f t="shared" ca="1" si="209"/>
        <v>0.765878714687554-1.08746422016459i</v>
      </c>
      <c r="AM213" s="223" t="str">
        <f t="shared" ca="1" si="210"/>
        <v>-1.10593230083095+0.7389603384001i</v>
      </c>
      <c r="AN213" s="223" t="str">
        <f t="shared" ca="1" si="211"/>
        <v>1.2977750306604-0.29142512853908i</v>
      </c>
      <c r="AO213" s="223" t="str">
        <f t="shared" ca="1" si="212"/>
        <v>-1.31569721539647-0.195165245747318i</v>
      </c>
      <c r="AP213" s="223" t="str">
        <f t="shared" ca="1" si="213"/>
        <v>1.15729702416327+0.65560066626908i</v>
      </c>
      <c r="AQ213" s="223" t="str">
        <f t="shared" ca="1" si="214"/>
        <v>-0.843802363917884-1.02817615533342i</v>
      </c>
      <c r="AR213" s="223" t="str">
        <f t="shared" ca="1" si="215"/>
        <v>-0.843802363917884-1.02817615533342i</v>
      </c>
      <c r="AS213" s="223" t="str">
        <f t="shared" ca="1" si="216"/>
        <v>0.0652645931521713-1.32849131296758i</v>
      </c>
      <c r="AT213" s="223" t="str">
        <f t="shared" ca="1" si="217"/>
        <v>-0.539008825046778+1.21598442517629i</v>
      </c>
      <c r="AU213" s="223" t="str">
        <f t="shared" ca="1" si="218"/>
        <v>0.94051811140177-0.940518111401838i</v>
      </c>
      <c r="AV213" s="223" t="str">
        <f t="shared" ca="1" si="219"/>
        <v>-1.2159844251763+0.539008825046763i</v>
      </c>
      <c r="AW213" s="223" t="str">
        <f t="shared" ca="1" si="220"/>
        <v>1.32849131296758-0.0652645931521551i</v>
      </c>
      <c r="AX213" s="223" t="str">
        <f t="shared" ca="1" si="221"/>
        <v>-1.26296123145021-0.417226034186977i</v>
      </c>
      <c r="AY213" s="223" t="str">
        <f t="shared" ca="1" si="222"/>
        <v>1.0281761553334+0.84380236391791i</v>
      </c>
      <c r="AZ213" s="223" t="str">
        <f t="shared" ca="1" si="223"/>
        <v>-0.655600666269296-1.15729702416315i</v>
      </c>
      <c r="BA213" s="223" t="str">
        <f t="shared" ca="1" si="224"/>
        <v>0.195165245747172+1.31569721539649i</v>
      </c>
      <c r="BB213" s="223" t="str">
        <f t="shared" ca="1" si="225"/>
        <v>0.291425128539502-1.29777503066031i</v>
      </c>
      <c r="BC213" s="223" t="str">
        <f t="shared" ca="1" si="226"/>
        <v>-0.738960338399689+1.10593230083123i</v>
      </c>
      <c r="BD213" s="223" t="str">
        <f t="shared" ca="1" si="227"/>
        <v>1.08746422016445-0.765878714687749i</v>
      </c>
      <c r="BE213" s="223" t="str">
        <f t="shared" ca="1" si="228"/>
        <v>-1.29023223440786+0.323186350337597i</v>
      </c>
      <c r="BF213" s="223" t="str">
        <f t="shared" ca="1" si="229"/>
        <v>1.32009054688931+0.162817639594505i</v>
      </c>
      <c r="BG213" s="223" t="str">
        <f t="shared" ca="1" si="230"/>
        <v>-1.17303771370761-0.62700172086627i</v>
      </c>
      <c r="BH213" s="223" t="str">
        <f t="shared" ca="1" si="231"/>
        <v>0.86878093241186+1.00715854125714i</v>
      </c>
      <c r="BI213" s="223" t="str">
        <f t="shared" ca="1" si="232"/>
        <v>-0.448094993702621-1.25234161168919i</v>
      </c>
      <c r="BJ213" s="223" t="str">
        <f t="shared" ca="1" si="233"/>
        <v>-0.0326421277750169+1.32969286951685i</v>
      </c>
      <c r="BK213" s="223" t="str">
        <f t="shared" ca="1" si="234"/>
        <v>0.509004734008136-1.22884613215282i</v>
      </c>
      <c r="BL213" s="223" t="str">
        <f t="shared" ca="1" si="235"/>
        <v>-0.917153375028667+0.963316314832857i</v>
      </c>
      <c r="BM213" s="223" t="str">
        <f t="shared" ca="1" si="236"/>
        <v>1.20239025465038-0.568688237324662i</v>
      </c>
      <c r="BN213" s="223" t="str">
        <f t="shared" ca="1" si="237"/>
        <v>-1.32648952292687+0.097847745578909i</v>
      </c>
      <c r="BO213" s="223" t="str">
        <f t="shared" ca="1" si="238"/>
        <v>1.2728200905904+0.386105753310008i</v>
      </c>
      <c r="BP213" s="223" t="str">
        <f t="shared" ca="1" si="239"/>
        <v>-1.04857443453977-0.818315520431598i</v>
      </c>
      <c r="BQ213" s="223" t="str">
        <f t="shared" ca="1" si="240"/>
        <v>0.683804702344665+1.14085922216589i</v>
      </c>
      <c r="BR213" s="223" t="str">
        <f t="shared" ca="1" si="241"/>
        <v>-0.227395291653891-1.31051135709817i</v>
      </c>
      <c r="BS213" s="223" t="str">
        <f t="shared" ca="1" si="242"/>
        <v>-0.259488363140662+1.30453609576133i</v>
      </c>
      <c r="BT213" s="223" t="str">
        <f t="shared" ca="1" si="243"/>
        <v>0.711596840036031-1.12373420923293i</v>
      </c>
      <c r="BU213" s="223" t="str">
        <f t="shared" ca="1" si="244"/>
        <v>-1.06834109171486+0.792335754275378i</v>
      </c>
      <c r="BV213" s="223" t="str">
        <f t="shared" ca="1" si="245"/>
        <v>1.28191225050221-0.35475289676337i</v>
      </c>
      <c r="BW213" s="223" t="str">
        <f t="shared" ca="1" si="246"/>
        <v>-1.32368870519811-0.130371958183463i</v>
      </c>
      <c r="BX213" s="223" t="str">
        <f t="shared" ca="1" si="247"/>
        <v>1.18807180919559+0.598025093072475i</v>
      </c>
      <c r="BY213" s="223" t="str">
        <f t="shared" ca="1" si="248"/>
        <v>-0.893236179757659-0.985534252535941i</v>
      </c>
      <c r="BZ213" s="223" t="str">
        <f t="shared" ca="1" si="249"/>
        <v>0.478694037549319+1.24096762816939i</v>
      </c>
      <c r="CA213" s="223" t="str">
        <f t="shared" ca="1" si="250"/>
        <v>4.32134017896042E-13-1.33009346880196i</v>
      </c>
      <c r="CB213" s="223" t="str">
        <f t="shared" ca="1" si="251"/>
        <v>-0.47869403754889+1.24096762816956i</v>
      </c>
      <c r="CC213" s="223" t="str">
        <f t="shared" ca="1" si="252"/>
        <v>0.893236179757291-0.985534252536273i</v>
      </c>
      <c r="CD213" s="223" t="str">
        <f t="shared" ca="1" si="253"/>
        <v>-1.18807180919537+0.598025093072918i</v>
      </c>
      <c r="CE213" s="223" t="str">
        <f t="shared" ca="1" si="254"/>
        <v>1.32368870519819-0.13037195818264i</v>
      </c>
      <c r="CF213" s="223" t="str">
        <f t="shared" ca="1" si="255"/>
        <v>-1.28191225050198-0.354752896764165i</v>
      </c>
      <c r="CG213" s="223" t="str">
        <f t="shared" ca="1" si="256"/>
        <v>1.06834109171516+0.792335754274979i</v>
      </c>
      <c r="CH213" s="223" t="str">
        <f t="shared" ca="1" si="257"/>
        <v>-0.711596840036418-1.12373420923269i</v>
      </c>
      <c r="CI213" s="223" t="str">
        <f t="shared" ca="1" si="258"/>
        <v>0.259488363139813+1.3045360957615i</v>
      </c>
      <c r="CJ213" s="223" t="str">
        <f t="shared" ca="1" si="259"/>
        <v>0.227395291654742-1.31051135709802i</v>
      </c>
      <c r="CK213" s="223" t="str">
        <f t="shared" ca="1" si="260"/>
        <v>-0.68380470234424+1.14085922216614i</v>
      </c>
      <c r="CL213" s="223" t="str">
        <f t="shared" ca="1" si="261"/>
        <v>1.04857443453946-0.818315520431991i</v>
      </c>
      <c r="CM213" s="223" t="str">
        <f t="shared" ca="1" si="262"/>
        <v>-1.27282009059064+0.386105753309216i</v>
      </c>
      <c r="CN213" s="223" t="str">
        <f t="shared" ca="1" si="263"/>
        <v>1.32648952292681+0.0978477455797709i</v>
      </c>
      <c r="CO213" s="223" t="str">
        <f t="shared" ca="1" si="264"/>
        <v>-1.20239025465057-0.568688237324247i</v>
      </c>
      <c r="CP213" s="223" t="str">
        <f t="shared" ca="1" si="265"/>
        <v>0.917153375029+0.963316314832541i</v>
      </c>
      <c r="CQ213" s="223" t="str">
        <f t="shared" ca="1" si="266"/>
        <v>-0.509004734007338-1.22884613215315i</v>
      </c>
      <c r="CR213" s="223" t="str">
        <f t="shared" ca="1" si="267"/>
        <v>0.0326421277741907+1.32969286951687i</v>
      </c>
      <c r="CS213" s="223" t="str">
        <f t="shared" ca="1" si="268"/>
        <v>0.448094993702171-1.25234161168935i</v>
      </c>
      <c r="CT213" s="223" t="str">
        <f t="shared" ca="1" si="269"/>
        <v>-0.868780932411484+1.00715854125746i</v>
      </c>
      <c r="CU213" s="223" t="str">
        <f t="shared" ca="1" si="270"/>
        <v>1.17303771370737-0.627001720866707i</v>
      </c>
      <c r="CV213" s="223" t="str">
        <f t="shared" ca="1" si="271"/>
        <v>-1.32009054688941+0.162817639593647i</v>
      </c>
      <c r="CW213" s="223" t="str">
        <f t="shared" ca="1" si="272"/>
        <v>1.29023223440797+0.323186350337134i</v>
      </c>
      <c r="CX213" s="223" t="str">
        <f t="shared" ca="1" si="273"/>
        <v>-1.08746422016472-0.765878714687358i</v>
      </c>
      <c r="CY213" s="223" t="str">
        <f t="shared" ca="1" si="274"/>
        <v>0.738960338400087+1.10593230083096i</v>
      </c>
      <c r="CZ213" s="223" t="str">
        <f t="shared" ca="1" si="275"/>
        <v>-0.291425128538677-1.29777503066049i</v>
      </c>
      <c r="DA213" s="223" t="str">
        <f t="shared" ca="1" si="276"/>
        <v>-0.195165245746681+1.31569721539656i</v>
      </c>
      <c r="DB213" s="223" t="str">
        <f t="shared" ca="1" si="277"/>
        <v>0.655600666268864-1.1572970241634i</v>
      </c>
      <c r="DC213" s="223" t="str">
        <f t="shared" ca="1" si="278"/>
        <v>-1.02817615533345+0.843802363917857i</v>
      </c>
      <c r="DD213" s="223" t="str">
        <f t="shared" ca="1" si="279"/>
        <v>1.26296123145032-0.417226034186659i</v>
      </c>
      <c r="DE213" s="223" t="str">
        <f t="shared" ca="1" si="280"/>
        <v>-1.32849131296754-0.0652645931528296i</v>
      </c>
      <c r="DF213" s="223" t="str">
        <f t="shared" ca="1" si="281"/>
        <v>1.21598442517646+0.539008825046413i</v>
      </c>
      <c r="DG213" s="223" t="str">
        <f t="shared" ca="1" si="282"/>
        <v>-0.940518111401827-0.94051811140178i</v>
      </c>
      <c r="DH213" s="223" t="str">
        <f t="shared" ca="1" si="283"/>
        <v>0.539008825046472+1.21598442517643i</v>
      </c>
      <c r="DI213" s="223" t="str">
        <f t="shared" ca="1" si="284"/>
        <v>-0.0652645931516101-1.3284913129676i</v>
      </c>
      <c r="DJ213" s="223" t="str">
        <f t="shared" ca="1" si="285"/>
        <v>-0.417226034186598+1.26296123145034i</v>
      </c>
      <c r="DK213" s="223" t="str">
        <f t="shared" ca="1" si="286"/>
        <v>0.843802363917836-1.02817615533346i</v>
      </c>
      <c r="DL213" s="223" t="str">
        <f t="shared" ca="1" si="287"/>
        <v>-1.15729702416335+0.655600666268953i</v>
      </c>
      <c r="DM213" s="223" t="str">
        <f t="shared" ca="1" si="288"/>
        <v>1.31569721539655-0.195165245746743i</v>
      </c>
      <c r="DN213" s="223" t="str">
        <f t="shared" ca="1" si="289"/>
        <v>-1.29777503066051-0.291425128538613i</v>
      </c>
      <c r="DO213" s="223" t="str">
        <f t="shared" ca="1" si="290"/>
        <v>1.10593230083097+0.738960338400064i</v>
      </c>
      <c r="DP213" s="223" t="str">
        <f t="shared" ca="1" si="291"/>
        <v>-0.765878714687412-1.08746422016469i</v>
      </c>
      <c r="DQ213" s="223" t="str">
        <f t="shared" ca="1" si="292"/>
        <v>0.323186350337159+1.29023223440797i</v>
      </c>
      <c r="DR213" s="223" t="str">
        <f t="shared" ca="1" si="293"/>
        <v>0.162817639593621-1.32009054688941i</v>
      </c>
      <c r="DS213" s="223" t="str">
        <f t="shared" ca="1" si="294"/>
        <v>-0.627001720866617+1.17303771370742i</v>
      </c>
      <c r="DT213" s="223" t="str">
        <f t="shared" ca="1" si="295"/>
        <v>1.00715854125742-0.868780932411533i</v>
      </c>
      <c r="DU213" s="223" t="str">
        <f t="shared" ca="1" si="296"/>
        <v>-1.25234161168934+0.448094993702196i</v>
      </c>
      <c r="DV213" s="223" t="str">
        <f t="shared" ca="1" si="297"/>
        <v>1.32969286951687+0.032642127774164i</v>
      </c>
      <c r="DW213" s="223" t="str">
        <f t="shared" ca="1" si="298"/>
        <v>-1.22884613215317-0.509004734007278i</v>
      </c>
      <c r="DX213" s="223" t="str">
        <f t="shared" ca="1" si="299"/>
        <v>0.963316314832559+0.91715337502898i</v>
      </c>
      <c r="DY213" s="223" t="str">
        <f t="shared" ca="1" si="300"/>
        <v>-0.568688237324306-1.20239025465055i</v>
      </c>
      <c r="DZ213" s="223" t="str">
        <f t="shared" ca="1" si="301"/>
        <v>0.0978477455798353+1.3264895229268i</v>
      </c>
      <c r="EA213" s="223" t="str">
        <f t="shared" ca="1" si="302"/>
        <v>0.386105753309155-1.27282009059065i</v>
      </c>
      <c r="EB213" s="223" t="str">
        <f t="shared" ca="1" si="303"/>
        <v>-0.81831552043191+1.04857443453952i</v>
      </c>
      <c r="EC213" s="223" t="str">
        <f t="shared" ca="1" si="304"/>
        <v>1.14085922216611-0.683804702344296i</v>
      </c>
      <c r="ED213" s="223" t="str">
        <f t="shared" ca="1" si="305"/>
        <v>-1.31051135709824+0.227395291653465i</v>
      </c>
      <c r="EE213" s="223" t="str">
        <f t="shared" ca="1" si="306"/>
        <v>1.3045360957615+0.259488363139788i</v>
      </c>
      <c r="EF213" s="223" t="str">
        <f t="shared" ca="1" si="307"/>
        <v>-1.12373420923272-0.711596840036363i</v>
      </c>
      <c r="EG213" s="223" t="str">
        <f t="shared" ca="1" si="308"/>
        <v>0.792335754275031+1.06834109171512i</v>
      </c>
      <c r="EH213" s="223" t="str">
        <f t="shared" ca="1" si="309"/>
        <v>-0.35475289676299-1.28191225050231i</v>
      </c>
      <c r="EI213" s="223" t="str">
        <f t="shared" ca="1" si="310"/>
        <v>-0.130371958182538+1.3236887051982i</v>
      </c>
      <c r="EJ213" s="223" t="str">
        <f t="shared" ca="1" si="311"/>
        <v>0.598025093072861-1.1880718091954i</v>
      </c>
      <c r="EK213" s="223" t="str">
        <f t="shared" ca="1" si="312"/>
        <v>-0.985534252536256+0.893236179757311i</v>
      </c>
      <c r="EL213" s="223" t="str">
        <f t="shared" ca="1" si="313"/>
        <v>1.24096762816953-0.47869403754895i</v>
      </c>
      <c r="EM213" s="223" t="str">
        <f t="shared" ca="1" si="314"/>
        <v>-1.33009346880196+4.96659047288346E-13i</v>
      </c>
      <c r="EN213" s="223"/>
      <c r="EO213" s="223"/>
      <c r="EP213" s="223"/>
    </row>
    <row r="214" spans="1:146" ht="15.75" thickBot="1">
      <c r="A214" s="257">
        <f t="shared" si="181"/>
        <v>2.2265625000000015E-3</v>
      </c>
      <c r="B214" s="256">
        <v>114</v>
      </c>
      <c r="C214" s="230">
        <f t="shared" si="182"/>
        <v>22800</v>
      </c>
      <c r="D214" s="229">
        <f t="shared" si="315"/>
        <v>143256.62500369456</v>
      </c>
      <c r="E214" s="229" t="str">
        <f t="shared" si="316"/>
        <v>143256.625003695i</v>
      </c>
      <c r="F214" s="229" t="str">
        <f t="shared" si="320"/>
        <v>2.55026300396987-0.888183076984097i</v>
      </c>
      <c r="G214" s="229" t="str">
        <f t="shared" si="321"/>
        <v>-0.189422767236413+0.127837883904867i</v>
      </c>
      <c r="H214" s="229" t="str">
        <f t="shared" si="319"/>
        <v>0.614691960565736+0.0901367328196922i</v>
      </c>
      <c r="I214" s="229" t="str">
        <f t="shared" si="317"/>
        <v>-0.376094705846237-0.20154745243741i</v>
      </c>
      <c r="J214" s="255" t="str">
        <f ca="1">IMPRODUCT(1/N_FFT2,DY100)</f>
        <v>0.00491102001832332+3.33623389388868E-07i</v>
      </c>
      <c r="K214" s="254" t="str">
        <f t="shared" ca="1" si="318"/>
        <v>-0.00184694138825209-0.000989929047552683i</v>
      </c>
      <c r="N214" s="246">
        <f t="shared" ca="1" si="185"/>
        <v>3.9971256219984239</v>
      </c>
      <c r="O214" s="223">
        <f t="shared" ca="1" si="186"/>
        <v>1.3301256219984239</v>
      </c>
      <c r="P214" s="223" t="str">
        <f t="shared" ca="1" si="187"/>
        <v>-1.25237188534049-0.448105825788283i</v>
      </c>
      <c r="Q214" s="223" t="str">
        <f t="shared" ca="1" si="188"/>
        <v>1.0282010100904+0.843822761689791i</v>
      </c>
      <c r="R214" s="223" t="str">
        <f t="shared" ca="1" si="189"/>
        <v>-0.683821232391107-1.14088680088245i</v>
      </c>
      <c r="S214" s="223" t="str">
        <f t="shared" ca="1" si="190"/>
        <v>0.259494635917526+1.30456763114326i</v>
      </c>
      <c r="T214" s="223" t="str">
        <f t="shared" ca="1" si="191"/>
        <v>0.195169963601125-1.31572902058313i</v>
      </c>
      <c r="U214" s="223" t="str">
        <f t="shared" ca="1" si="192"/>
        <v>-0.627016877778659+1.17306607029502i</v>
      </c>
      <c r="V214" s="223" t="str">
        <f t="shared" ca="1" si="193"/>
        <v>0.985558076483166-0.893257772524536i</v>
      </c>
      <c r="W214" s="223" t="str">
        <f t="shared" ca="1" si="194"/>
        <v>-1.22887583783318+0.509017038503135i</v>
      </c>
      <c r="X214" s="223" t="str">
        <f t="shared" ca="1" si="195"/>
        <v>1.3285234274341-0.0652661708347927i</v>
      </c>
      <c r="Y214" s="223" t="str">
        <f t="shared" ca="1" si="196"/>
        <v>-1.27285085928119-0.386115086889699i</v>
      </c>
      <c r="Z214" s="223" t="str">
        <f t="shared" ca="1" si="197"/>
        <v>1.06836691740451+0.792354907912031i</v>
      </c>
      <c r="AA214" s="223" t="str">
        <f t="shared" ca="1" si="198"/>
        <v>-0.73897820175899-1.10595903523672i</v>
      </c>
      <c r="AB214" s="223" t="str">
        <f t="shared" ca="1" si="199"/>
        <v>0.323194162927083+1.29026342401331i</v>
      </c>
      <c r="AC214" s="223" t="str">
        <f t="shared" ca="1" si="200"/>
        <v>0.130375109747405-1.32372070356818i</v>
      </c>
      <c r="AD214" s="223" t="str">
        <f t="shared" ca="1" si="201"/>
        <v>-0.5687019845876+1.20241932079571i</v>
      </c>
      <c r="AE214" s="223" t="str">
        <f t="shared" ca="1" si="202"/>
        <v>0.940540847145111-0.940540847145009i</v>
      </c>
      <c r="AF214" s="223" t="str">
        <f t="shared" ca="1" si="203"/>
        <v>-1.20241932079572+0.568701984587589i</v>
      </c>
      <c r="AG214" s="223" t="str">
        <f t="shared" ca="1" si="204"/>
        <v>1.32372070356818-0.130375109747403i</v>
      </c>
      <c r="AH214" s="223" t="str">
        <f t="shared" ca="1" si="205"/>
        <v>-1.29026342401331-0.323194162927094i</v>
      </c>
      <c r="AI214" s="223" t="str">
        <f t="shared" ca="1" si="206"/>
        <v>1.10595903523672+0.738978201759001i</v>
      </c>
      <c r="AJ214" s="223" t="str">
        <f t="shared" ca="1" si="207"/>
        <v>-0.792354907912022-1.06836691740452i</v>
      </c>
      <c r="AK214" s="223" t="str">
        <f t="shared" ca="1" si="208"/>
        <v>0.386115086889692+1.27285085928119i</v>
      </c>
      <c r="AL214" s="223" t="str">
        <f t="shared" ca="1" si="209"/>
        <v>0.0652661708348091-1.3285234274341i</v>
      </c>
      <c r="AM214" s="223" t="str">
        <f t="shared" ca="1" si="210"/>
        <v>-0.509017038503146+1.22887583783317i</v>
      </c>
      <c r="AN214" s="223" t="str">
        <f t="shared" ca="1" si="211"/>
        <v>0.893257772524537-0.985558076483165i</v>
      </c>
      <c r="AO214" s="223" t="str">
        <f t="shared" ca="1" si="212"/>
        <v>-1.17306607029496+0.627016877778761i</v>
      </c>
      <c r="AP214" s="223" t="str">
        <f t="shared" ca="1" si="213"/>
        <v>1.31572902058313-0.195169963601115i</v>
      </c>
      <c r="AQ214" s="223" t="str">
        <f t="shared" ca="1" si="214"/>
        <v>-1.30456763114326-0.259494635917527i</v>
      </c>
      <c r="AR214" s="223" t="str">
        <f t="shared" ca="1" si="215"/>
        <v>-1.30456763114326-0.259494635917527i</v>
      </c>
      <c r="AS214" s="223" t="str">
        <f t="shared" ca="1" si="216"/>
        <v>-0.843822761689806-1.02820101009038i</v>
      </c>
      <c r="AT214" s="223" t="str">
        <f t="shared" ca="1" si="217"/>
        <v>0.448105825788279+1.25237188534049i</v>
      </c>
      <c r="AU214" s="223" t="str">
        <f t="shared" ca="1" si="218"/>
        <v>1.17326970869786E-14-1.33012562199842i</v>
      </c>
      <c r="AV214" s="223" t="str">
        <f t="shared" ca="1" si="219"/>
        <v>-0.4481058257883+1.25237188534048i</v>
      </c>
      <c r="AW214" s="223" t="str">
        <f t="shared" ca="1" si="220"/>
        <v>0.843822761689825-1.02820101009037i</v>
      </c>
      <c r="AX214" s="223" t="str">
        <f t="shared" ca="1" si="221"/>
        <v>-1.14088680088248+0.683821232391065i</v>
      </c>
      <c r="AY214" s="223" t="str">
        <f t="shared" ca="1" si="222"/>
        <v>1.30456763114318-0.259494635917913i</v>
      </c>
      <c r="AZ214" s="223" t="str">
        <f t="shared" ca="1" si="223"/>
        <v>-1.3157290205831-0.19516996360127i</v>
      </c>
      <c r="BA214" s="223" t="str">
        <f t="shared" ca="1" si="224"/>
        <v>1.17306607029526+0.627016877778197i</v>
      </c>
      <c r="BB214" s="223" t="str">
        <f t="shared" ca="1" si="225"/>
        <v>-0.893257772524533-0.985558076483168i</v>
      </c>
      <c r="BC214" s="223" t="str">
        <f t="shared" ca="1" si="226"/>
        <v>0.509017038502635+1.22887583783338i</v>
      </c>
      <c r="BD214" s="223" t="str">
        <f t="shared" ca="1" si="227"/>
        <v>-0.06526617083505-1.32852342743409i</v>
      </c>
      <c r="BE214" s="223" t="str">
        <f t="shared" ca="1" si="228"/>
        <v>-0.386115086889968+1.27285085928111i</v>
      </c>
      <c r="BF214" s="223" t="str">
        <f t="shared" ca="1" si="229"/>
        <v>0.792354907911615-1.06836691740482i</v>
      </c>
      <c r="BG214" s="223" t="str">
        <f t="shared" ca="1" si="230"/>
        <v>-1.10595903523672+0.738978201758989i</v>
      </c>
      <c r="BH214" s="223" t="str">
        <f t="shared" ca="1" si="231"/>
        <v>1.29026342401344-0.323194162926558i</v>
      </c>
      <c r="BI214" s="223" t="str">
        <f t="shared" ca="1" si="232"/>
        <v>-1.32372070356821-0.130375109747172i</v>
      </c>
      <c r="BJ214" s="223" t="str">
        <f t="shared" ca="1" si="233"/>
        <v>1.2024193207956+0.568701984587841i</v>
      </c>
      <c r="BK214" s="223" t="str">
        <f t="shared" ca="1" si="234"/>
        <v>-0.940540847145375-0.940540847144745i</v>
      </c>
      <c r="BL214" s="223" t="str">
        <f t="shared" ca="1" si="235"/>
        <v>0.56870198458745+1.20241932079578i</v>
      </c>
      <c r="BM214" s="223" t="str">
        <f t="shared" ca="1" si="236"/>
        <v>-0.130375109746742-1.32372070356825i</v>
      </c>
      <c r="BN214" s="223" t="str">
        <f t="shared" ca="1" si="237"/>
        <v>-0.323194162926977+1.29026342401334i</v>
      </c>
      <c r="BO214" s="223" t="str">
        <f t="shared" ca="1" si="238"/>
        <v>0.738978201759348-1.10595903523648i</v>
      </c>
      <c r="BP214" s="223" t="str">
        <f t="shared" ca="1" si="239"/>
        <v>-1.06836691740427+0.792354907912347i</v>
      </c>
      <c r="BQ214" s="223" t="str">
        <f t="shared" ca="1" si="240"/>
        <v>1.27285085928123-0.386115086889554i</v>
      </c>
      <c r="BR214" s="223" t="str">
        <f t="shared" ca="1" si="241"/>
        <v>-1.32852342743413-0.06526617083416i</v>
      </c>
      <c r="BS214" s="223" t="str">
        <f t="shared" ca="1" si="242"/>
        <v>1.22887583783323+0.509017038503017i</v>
      </c>
      <c r="BT214" s="223" t="str">
        <f t="shared" ca="1" si="243"/>
        <v>-0.985558076482891-0.893257772524841i</v>
      </c>
      <c r="BU214" s="223" t="str">
        <f t="shared" ca="1" si="244"/>
        <v>0.627016877778983+1.17306607029484i</v>
      </c>
      <c r="BV214" s="223" t="str">
        <f t="shared" ca="1" si="245"/>
        <v>-0.195169963600861-1.31572902058316i</v>
      </c>
      <c r="BW214" s="223" t="str">
        <f t="shared" ca="1" si="246"/>
        <v>-0.25949463591702+1.30456763114336i</v>
      </c>
      <c r="BX214" s="223" t="str">
        <f t="shared" ca="1" si="247"/>
        <v>0.683821232391095-1.14088680088246i</v>
      </c>
      <c r="BY214" s="223" t="str">
        <f t="shared" ca="1" si="248"/>
        <v>-1.02820101009074+0.843822761689373i</v>
      </c>
      <c r="BZ214" s="223" t="str">
        <f t="shared" ca="1" si="249"/>
        <v>1.2523718853404-0.448105825788535i</v>
      </c>
      <c r="CA214" s="223" t="str">
        <f t="shared" ca="1" si="250"/>
        <v>-1.33012562199842-2.8809650171458E-13i</v>
      </c>
      <c r="CB214" s="223" t="str">
        <f t="shared" ca="1" si="251"/>
        <v>1.25237188534065+0.448105825787831i</v>
      </c>
      <c r="CC214" s="223" t="str">
        <f t="shared" ca="1" si="252"/>
        <v>-1.02820101009037-0.843822761689819i</v>
      </c>
      <c r="CD214" s="223" t="str">
        <f t="shared" ca="1" si="253"/>
        <v>0.683821232390601+1.14088680088276i</v>
      </c>
      <c r="CE214" s="223" t="str">
        <f t="shared" ca="1" si="254"/>
        <v>-0.259494635917752-1.30456763114321i</v>
      </c>
      <c r="CF214" s="223" t="str">
        <f t="shared" ca="1" si="255"/>
        <v>-0.195169963601393+1.31572902058309i</v>
      </c>
      <c r="CG214" s="223" t="str">
        <f t="shared" ca="1" si="256"/>
        <v>0.627016877778325-1.1730660702952i</v>
      </c>
      <c r="CH214" s="223" t="str">
        <f t="shared" ca="1" si="257"/>
        <v>-0.985558076483278+0.893257772524414i</v>
      </c>
      <c r="CI214" s="223" t="str">
        <f t="shared" ca="1" si="258"/>
        <v>1.22887583783343-0.509017038502519i</v>
      </c>
      <c r="CJ214" s="223" t="str">
        <f t="shared" ca="1" si="259"/>
        <v>-1.3285234274341+0.0652661708349061i</v>
      </c>
      <c r="CK214" s="223" t="str">
        <f t="shared" ca="1" si="260"/>
        <v>1.27285085928106+0.386115086890106i</v>
      </c>
      <c r="CL214" s="223" t="str">
        <f t="shared" ca="1" si="261"/>
        <v>-1.06836691740474-0.792354907911716i</v>
      </c>
      <c r="CM214" s="223" t="str">
        <f t="shared" ca="1" si="262"/>
        <v>0.738978201758869+1.1059590352368i</v>
      </c>
      <c r="CN214" s="223" t="str">
        <f t="shared" ca="1" si="263"/>
        <v>-0.323194162927702-1.29026342401316i</v>
      </c>
      <c r="CO214" s="223" t="str">
        <f t="shared" ca="1" si="264"/>
        <v>-0.130375109747278+1.3237207035682i</v>
      </c>
      <c r="CP214" s="223" t="str">
        <f t="shared" ca="1" si="265"/>
        <v>0.568701984587971-1.20241932079554i</v>
      </c>
      <c r="CQ214" s="223" t="str">
        <f t="shared" ca="1" si="266"/>
        <v>-0.940540847144846+0.940540847145273i</v>
      </c>
      <c r="CR214" s="223" t="str">
        <f t="shared" ca="1" si="267"/>
        <v>1.20241932079584-0.568701984587321i</v>
      </c>
      <c r="CS214" s="223" t="str">
        <f t="shared" ca="1" si="268"/>
        <v>-1.32372070356813+0.130375109747916i</v>
      </c>
      <c r="CT214" s="223" t="str">
        <f t="shared" ca="1" si="269"/>
        <v>1.2902634240133+0.323194162927117i</v>
      </c>
      <c r="CU214" s="223" t="str">
        <f t="shared" ca="1" si="270"/>
        <v>-1.1059590352364-0.738978201759468i</v>
      </c>
      <c r="CV214" s="223" t="str">
        <f t="shared" ca="1" si="271"/>
        <v>0.792354907912231+1.06836691740436i</v>
      </c>
      <c r="CW214" s="223" t="str">
        <f t="shared" ca="1" si="272"/>
        <v>-0.386115086889417-1.27285085928127i</v>
      </c>
      <c r="CX214" s="223" t="str">
        <f t="shared" ca="1" si="273"/>
        <v>-0.065266170834304+1.32852342743413i</v>
      </c>
      <c r="CY214" s="223" t="str">
        <f t="shared" ca="1" si="274"/>
        <v>0.50901703850315-1.22887583783317i</v>
      </c>
      <c r="CZ214" s="223" t="str">
        <f t="shared" ca="1" si="275"/>
        <v>-0.893257772524947+0.985558076482794i</v>
      </c>
      <c r="DA214" s="223" t="str">
        <f t="shared" ca="1" si="276"/>
        <v>1.17306607029491-0.627016877778857i</v>
      </c>
      <c r="DB214" s="223" t="str">
        <f t="shared" ca="1" si="277"/>
        <v>-1.31572902058319+0.195169963600719i</v>
      </c>
      <c r="DC214" s="223" t="str">
        <f t="shared" ca="1" si="278"/>
        <v>1.30456763114332+0.259494635917199i</v>
      </c>
      <c r="DD214" s="223" t="str">
        <f t="shared" ca="1" si="279"/>
        <v>-1.14088680088241-0.683821232391186i</v>
      </c>
      <c r="DE214" s="223" t="str">
        <f t="shared" ca="1" si="280"/>
        <v>0.843822761690285+1.02820101008999i</v>
      </c>
      <c r="DF214" s="223" t="str">
        <f t="shared" ca="1" si="281"/>
        <v>-0.448105825788363-1.25237188534046i</v>
      </c>
      <c r="DG214" s="223" t="str">
        <f t="shared" ca="1" si="282"/>
        <v>-3.94340308637494E-13+1.33012562199842i</v>
      </c>
      <c r="DH214" s="223" t="str">
        <f t="shared" ca="1" si="283"/>
        <v>0.448105825787967-1.2523718853406i</v>
      </c>
      <c r="DI214" s="223" t="str">
        <f t="shared" ca="1" si="284"/>
        <v>-0.843822761689959+1.02820101009026i</v>
      </c>
      <c r="DJ214" s="223" t="str">
        <f t="shared" ca="1" si="285"/>
        <v>1.14088680088215-0.683821232391612i</v>
      </c>
      <c r="DK214" s="223" t="str">
        <f t="shared" ca="1" si="286"/>
        <v>-1.30456763114324+0.259494635917611i</v>
      </c>
      <c r="DL214" s="223" t="str">
        <f t="shared" ca="1" si="287"/>
        <v>1.31572902058306+0.195169963601573i</v>
      </c>
      <c r="DM214" s="223" t="str">
        <f t="shared" ca="1" si="288"/>
        <v>-1.17306607029513-0.627016877778451i</v>
      </c>
      <c r="DN214" s="223" t="str">
        <f t="shared" ca="1" si="289"/>
        <v>0.893257772524306+0.985558076483374i</v>
      </c>
      <c r="DO214" s="223" t="str">
        <f t="shared" ca="1" si="290"/>
        <v>-0.509017038503609-1.22887583783298i</v>
      </c>
      <c r="DP214" s="223" t="str">
        <f t="shared" ca="1" si="291"/>
        <v>0.0652661708347623+1.32852342743411i</v>
      </c>
      <c r="DQ214" s="223" t="str">
        <f t="shared" ca="1" si="292"/>
        <v>0.386115086890244-1.27285085928102i</v>
      </c>
      <c r="DR214" s="223" t="str">
        <f t="shared" ca="1" si="293"/>
        <v>-0.792354907911832+1.06836691740466i</v>
      </c>
      <c r="DS214" s="223" t="str">
        <f t="shared" ca="1" si="294"/>
        <v>1.10595903523688-0.738978201758749i</v>
      </c>
      <c r="DT214" s="223" t="str">
        <f t="shared" ca="1" si="295"/>
        <v>-1.29026342401318+0.323194162927598i</v>
      </c>
      <c r="DU214" s="223" t="str">
        <f t="shared" ca="1" si="296"/>
        <v>1.32372070356818+0.130375109747421i</v>
      </c>
      <c r="DV214" s="223" t="str">
        <f t="shared" ca="1" si="297"/>
        <v>-1.20241932079547-0.568701984588101i</v>
      </c>
      <c r="DW214" s="223" t="str">
        <f t="shared" ca="1" si="298"/>
        <v>0.940540847145198+0.940540847144922i</v>
      </c>
      <c r="DX214" s="223" t="str">
        <f t="shared" ca="1" si="299"/>
        <v>-0.568701984587224-1.20241932079589i</v>
      </c>
      <c r="DY214" s="223" t="str">
        <f t="shared" ca="1" si="300"/>
        <v>0.130375109747735+1.32372070356815i</v>
      </c>
      <c r="DZ214" s="223" t="str">
        <f t="shared" ca="1" si="301"/>
        <v>0.32319416292722-1.29026342401328i</v>
      </c>
      <c r="EA214" s="223" t="str">
        <f t="shared" ca="1" si="302"/>
        <v>-0.738978201758487+1.10595903523706i</v>
      </c>
      <c r="EB214" s="223" t="str">
        <f t="shared" ca="1" si="303"/>
        <v>1.06836691740447-0.792354907912084i</v>
      </c>
      <c r="EC214" s="223" t="str">
        <f t="shared" ca="1" si="304"/>
        <v>-1.2728508592813+0.386115086889315i</v>
      </c>
      <c r="ED214" s="223" t="str">
        <f t="shared" ca="1" si="305"/>
        <v>1.32852342743412+0.0652661708344479i</v>
      </c>
      <c r="EE214" s="223" t="str">
        <f t="shared" ca="1" si="306"/>
        <v>-1.2288758378331-0.509017038503317i</v>
      </c>
      <c r="EF214" s="223" t="str">
        <f t="shared" ca="1" si="307"/>
        <v>0.985558076483585+0.893257772524073i</v>
      </c>
      <c r="EG214" s="223" t="str">
        <f t="shared" ca="1" si="308"/>
        <v>-0.627016877778729-1.17306607029498i</v>
      </c>
      <c r="EH214" s="223" t="str">
        <f t="shared" ca="1" si="309"/>
        <v>0.195169963600538+1.31572902058321i</v>
      </c>
      <c r="EI214" s="223" t="str">
        <f t="shared" ca="1" si="310"/>
        <v>0.259494635917302-1.3045676311433i</v>
      </c>
      <c r="EJ214" s="223" t="str">
        <f t="shared" ca="1" si="311"/>
        <v>-0.683821232391341+1.14088680088231i</v>
      </c>
      <c r="EK214" s="223" t="str">
        <f t="shared" ca="1" si="312"/>
        <v>1.02820101009006-0.843822761690202i</v>
      </c>
      <c r="EL214" s="223" t="str">
        <f t="shared" ca="1" si="313"/>
        <v>-1.2523718853405+0.448105825788263i</v>
      </c>
      <c r="EM214" s="223" t="str">
        <f t="shared" ca="1" si="314"/>
        <v>1.33012562199842+5.76193003429158E-13i</v>
      </c>
      <c r="EN214" s="223"/>
      <c r="EO214" s="223"/>
      <c r="EP214" s="223"/>
    </row>
    <row r="215" spans="1:146" ht="15.75" thickBot="1">
      <c r="A215" s="257">
        <f t="shared" si="181"/>
        <v>2.2460937500000016E-3</v>
      </c>
      <c r="B215" s="256">
        <v>115</v>
      </c>
      <c r="C215" s="230">
        <f t="shared" si="182"/>
        <v>23000</v>
      </c>
      <c r="D215" s="229">
        <f t="shared" si="315"/>
        <v>144513.26206513049</v>
      </c>
      <c r="E215" s="229" t="str">
        <f t="shared" si="316"/>
        <v>144513.26206513i</v>
      </c>
      <c r="F215" s="229" t="str">
        <f t="shared" si="320"/>
        <v>2.54562957977269-0.893988397878155i</v>
      </c>
      <c r="G215" s="229" t="str">
        <f t="shared" si="321"/>
        <v>-0.188522869847956+0.128559178211513i</v>
      </c>
      <c r="H215" s="229" t="str">
        <f t="shared" ref="H215:H237" si="322">IF(freq_ratio2&gt;1,IMPRODUCT(M35,IMDIV((IMPRODUCT(COMPLEX(1,Rc_2*Coutput2*microF2*miliOhm2*D215),IMSUM(1,IMDIV(E215,omega4_2),IMDIV(IMPRODUCT(E215,E215),omega5_2)))),IMSUM(1,IMPRODUCT(E215,1/omega1_2),IMPRODUCT(E215,E215,1/omega2_2),IMPRODUCT(E215,E215,E215,1/omega3_2)))),IMPRODUCT(M35,(IMDIV(IMPRODUCT(COMPLEX(1,Rc_2*Coutput2*microF2*miliOhm2*D215),COMPLEX(1,-Kfeed2*effectiveL2*PI()^2*D215/(8*ratio2^2*Gdc_dcm2))),IMSUM(1,IMDIV(E215,omegat2),IMDIV(IMPRODUCT(E215,E215),omegapole0^2*(1-2*Gdc_dcm2/(Kfeed2*rload2))))))))</f>
        <v>0.615198697760909+0.0908352128727582i</v>
      </c>
      <c r="I215" s="229" t="str">
        <f t="shared" si="317"/>
        <v>-0.37681467137195-0.203417358642357i</v>
      </c>
      <c r="J215" s="255" t="str">
        <f ca="1">IMPRODUCT(1/N_FFT2,DZ100)</f>
        <v>0.00655712832589785+0.000142219210474186i</v>
      </c>
      <c r="K215" s="254" t="str">
        <f t="shared" ca="1" si="318"/>
        <v>-0.00244189229912404-0.00138742400939073i</v>
      </c>
      <c r="N215" s="246">
        <f t="shared" ca="1" si="185"/>
        <v>3.9971551143907313</v>
      </c>
      <c r="O215" s="223">
        <f t="shared" ca="1" si="186"/>
        <v>1.3301551143907315</v>
      </c>
      <c r="P215" s="223" t="str">
        <f t="shared" ca="1" si="187"/>
        <v>-1.26301976567395-0.417245371282571i</v>
      </c>
      <c r="Q215" s="223" t="str">
        <f t="shared" ca="1" si="188"/>
        <v>1.06839060591613+0.792372476509612i</v>
      </c>
      <c r="R215" s="223" t="str">
        <f t="shared" ca="1" si="189"/>
        <v>-0.765914210722525-1.08751462066177i</v>
      </c>
      <c r="S215" s="223" t="str">
        <f t="shared" ca="1" si="190"/>
        <v>0.386123648079262+1.27287908174099i</v>
      </c>
      <c r="T215" s="223" t="str">
        <f t="shared" ca="1" si="191"/>
        <v>0.032643640633183-1.32975449653913i</v>
      </c>
      <c r="U215" s="223" t="str">
        <f t="shared" ca="1" si="192"/>
        <v>-0.448115761475979+1.25239965372745i</v>
      </c>
      <c r="V215" s="223" t="str">
        <f t="shared" ca="1" si="193"/>
        <v>0.818353446745522-1.04862303261923i</v>
      </c>
      <c r="W215" s="223" t="str">
        <f t="shared" ca="1" si="194"/>
        <v>-1.10598355726474+0.738994586854231i</v>
      </c>
      <c r="X215" s="223" t="str">
        <f t="shared" ca="1" si="195"/>
        <v>1.28197166304519-0.354769338428466i</v>
      </c>
      <c r="Y215" s="223" t="str">
        <f t="shared" ca="1" si="196"/>
        <v>-1.32855288430153-0.0652676179578728i</v>
      </c>
      <c r="Z215" s="223" t="str">
        <f t="shared" ca="1" si="197"/>
        <v>1.24102514305976+0.478716223490828i</v>
      </c>
      <c r="AA215" s="223" t="str">
        <f t="shared" ca="1" si="198"/>
        <v>-1.02822380801798-0.843841471465361i</v>
      </c>
      <c r="AB215" s="223" t="str">
        <f t="shared" ca="1" si="199"/>
        <v>0.711629820279651+1.12378629072817i</v>
      </c>
      <c r="AC215" s="223" t="str">
        <f t="shared" ca="1" si="200"/>
        <v>-0.323201328993885-1.29029203255558i</v>
      </c>
      <c r="AD215" s="223" t="str">
        <f t="shared" ca="1" si="201"/>
        <v>-0.0978522805100158+1.32655100148423i</v>
      </c>
      <c r="AE215" s="223" t="str">
        <f t="shared" ca="1" si="202"/>
        <v>0.509028324752996-1.22890308525082i</v>
      </c>
      <c r="AF215" s="223" t="str">
        <f t="shared" ca="1" si="203"/>
        <v>-0.868821197636058+1.00720521984254i</v>
      </c>
      <c r="AG215" s="223" t="str">
        <f t="shared" ca="1" si="204"/>
        <v>1.14091209735114-0.68383639451088i</v>
      </c>
      <c r="AH215" s="223" t="str">
        <f t="shared" ca="1" si="205"/>
        <v>-1.29783517839268+0.291438635163989i</v>
      </c>
      <c r="AI215" s="223" t="str">
        <f t="shared" ca="1" si="206"/>
        <v>1.32375005394657+0.130378000507317i</v>
      </c>
      <c r="AJ215" s="223" t="str">
        <f t="shared" ca="1" si="207"/>
        <v>-1.21604078217496-0.539033806386131i</v>
      </c>
      <c r="AK215" s="223" t="str">
        <f t="shared" ca="1" si="208"/>
        <v>0.985579928904415+0.893277578404714i</v>
      </c>
      <c r="AL215" s="223" t="str">
        <f t="shared" ca="1" si="209"/>
        <v>-0.655631051268348-1.15735066118812i</v>
      </c>
      <c r="AM215" s="223" t="str">
        <f t="shared" ca="1" si="210"/>
        <v>0.259500389597871+1.30459655684751i</v>
      </c>
      <c r="AN215" s="223" t="str">
        <f t="shared" ca="1" si="211"/>
        <v>0.16282518567226-1.32015172887461i</v>
      </c>
      <c r="AO215" s="223" t="str">
        <f t="shared" ca="1" si="212"/>
        <v>-0.568714594210065+1.20244598160263i</v>
      </c>
      <c r="AP215" s="223" t="str">
        <f t="shared" ca="1" si="213"/>
        <v>0.917195882161742-0.963360961470498i</v>
      </c>
      <c r="AQ215" s="223" t="str">
        <f t="shared" ca="1" si="214"/>
        <v>-1.17309208026293+0.627030780396163i</v>
      </c>
      <c r="AR215" s="223" t="str">
        <f t="shared" ca="1" si="215"/>
        <v>-1.17309208026293+0.627030780396163i</v>
      </c>
      <c r="AS215" s="223" t="str">
        <f t="shared" ca="1" si="216"/>
        <v>-1.31575819376483-0.19517429103377i</v>
      </c>
      <c r="AT215" s="223" t="str">
        <f t="shared" ca="1" si="217"/>
        <v>1.18812687253331+0.59805280962807i</v>
      </c>
      <c r="AU215" s="223" t="str">
        <f t="shared" ca="1" si="218"/>
        <v>-0.940561701415697-0.940561701415611i</v>
      </c>
      <c r="AV215" s="223" t="str">
        <f t="shared" ca="1" si="219"/>
        <v>0.598052809628042+1.18812687253333i</v>
      </c>
      <c r="AW215" s="223" t="str">
        <f t="shared" ca="1" si="220"/>
        <v>-0.195174291033758-1.31575819376483i</v>
      </c>
      <c r="AX215" s="223" t="str">
        <f t="shared" ca="1" si="221"/>
        <v>-0.227405830700399+1.31057209511849i</v>
      </c>
      <c r="AY215" s="223" t="str">
        <f t="shared" ca="1" si="222"/>
        <v>0.627030780396057-1.17309208026298i</v>
      </c>
      <c r="AZ215" s="223" t="str">
        <f t="shared" ca="1" si="223"/>
        <v>-0.963360961470884+0.917195882161336i</v>
      </c>
      <c r="BA215" s="223" t="str">
        <f t="shared" ca="1" si="224"/>
        <v>1.20244598160263-0.568714594210054i</v>
      </c>
      <c r="BB215" s="223" t="str">
        <f t="shared" ca="1" si="225"/>
        <v>-1.32015172887454+0.162825185672773i</v>
      </c>
      <c r="BC215" s="223" t="str">
        <f t="shared" ca="1" si="226"/>
        <v>1.30459655684745+0.259500389598143i</v>
      </c>
      <c r="BD215" s="223" t="str">
        <f t="shared" ca="1" si="227"/>
        <v>-1.15735066118825-0.655631051268128i</v>
      </c>
      <c r="BE215" s="223" t="str">
        <f t="shared" ca="1" si="228"/>
        <v>0.893277578404305+0.985579928904785i</v>
      </c>
      <c r="BF215" s="223" t="str">
        <f t="shared" ca="1" si="229"/>
        <v>-0.539033806386242-1.21604078217492i</v>
      </c>
      <c r="BG215" s="223" t="str">
        <f t="shared" ca="1" si="230"/>
        <v>0.130378000506637+1.32375005394663i</v>
      </c>
      <c r="BH215" s="223" t="str">
        <f t="shared" ca="1" si="231"/>
        <v>0.29143863516413-1.29783517839265i</v>
      </c>
      <c r="BI215" s="223" t="str">
        <f t="shared" ca="1" si="232"/>
        <v>-0.683836394510558+1.14091209735133i</v>
      </c>
      <c r="BJ215" s="223" t="str">
        <f t="shared" ca="1" si="233"/>
        <v>1.00720521984272-0.868821197635848i</v>
      </c>
      <c r="BK215" s="223" t="str">
        <f t="shared" ca="1" si="234"/>
        <v>-1.22890308525072+0.509028324753238i</v>
      </c>
      <c r="BL215" s="223" t="str">
        <f t="shared" ca="1" si="235"/>
        <v>1.32655100148427-0.0978522805094574i</v>
      </c>
      <c r="BM215" s="223" t="str">
        <f t="shared" ca="1" si="236"/>
        <v>-1.29029203255557-0.323201328993905i</v>
      </c>
      <c r="BN215" s="223" t="str">
        <f t="shared" ca="1" si="237"/>
        <v>1.12378629072844+0.711629820279213i</v>
      </c>
      <c r="BO215" s="223" t="str">
        <f t="shared" ca="1" si="238"/>
        <v>-0.843841471465257-1.02822380801807i</v>
      </c>
      <c r="BP215" s="223" t="str">
        <f t="shared" ca="1" si="239"/>
        <v>0.478716223491201+1.24102514305962i</v>
      </c>
      <c r="BQ215" s="223" t="str">
        <f t="shared" ca="1" si="240"/>
        <v>-0.0652676179574505-1.32855288430155i</v>
      </c>
      <c r="BR215" s="223" t="str">
        <f t="shared" ca="1" si="241"/>
        <v>-0.354769338428355+1.28197166304522i</v>
      </c>
      <c r="BS215" s="223" t="str">
        <f t="shared" ca="1" si="242"/>
        <v>0.738994586854787-1.10598355726437i</v>
      </c>
      <c r="BT215" s="223" t="str">
        <f t="shared" ca="1" si="243"/>
        <v>-1.04862303261923+0.818353446745524i</v>
      </c>
      <c r="BU215" s="223" t="str">
        <f t="shared" ca="1" si="244"/>
        <v>1.25239965372728-0.448115761476452i</v>
      </c>
      <c r="BV215" s="223" t="str">
        <f t="shared" ca="1" si="245"/>
        <v>-1.32975449653914+0.0326436406328995i</v>
      </c>
      <c r="BW215" s="223" t="str">
        <f t="shared" ca="1" si="246"/>
        <v>1.27287908174106+0.386123648079017i</v>
      </c>
      <c r="BX215" s="223" t="str">
        <f t="shared" ca="1" si="247"/>
        <v>-1.08751462066149-0.765914210722915i</v>
      </c>
      <c r="BY215" s="223" t="str">
        <f t="shared" ca="1" si="248"/>
        <v>0.792372476509651+1.06839060591611i</v>
      </c>
      <c r="BZ215" s="223" t="str">
        <f t="shared" ca="1" si="249"/>
        <v>-0.417245371283155-1.26301976567376i</v>
      </c>
      <c r="CA215" s="223" t="str">
        <f t="shared" ca="1" si="250"/>
        <v>-1.4405173321825E-13+1.33015511439073i</v>
      </c>
      <c r="CB215" s="223" t="str">
        <f t="shared" ca="1" si="251"/>
        <v>0.417245371282172-1.26301976567409i</v>
      </c>
      <c r="CC215" s="223" t="str">
        <f t="shared" ca="1" si="252"/>
        <v>-0.792372476509913+1.06839060591591i</v>
      </c>
      <c r="CD215" s="223" t="str">
        <f t="shared" ca="1" si="253"/>
        <v>1.08751462066166-0.76591421072268i</v>
      </c>
      <c r="CE215" s="223" t="str">
        <f t="shared" ca="1" si="254"/>
        <v>-1.27287908174115+0.386123648078741i</v>
      </c>
      <c r="CF215" s="223" t="str">
        <f t="shared" ca="1" si="255"/>
        <v>1.32975449653913+0.0326436406331876i</v>
      </c>
      <c r="CG215" s="223" t="str">
        <f t="shared" ca="1" si="256"/>
        <v>-1.25239965372762-0.448115761475477i</v>
      </c>
      <c r="CH215" s="223" t="str">
        <f t="shared" ca="1" si="257"/>
        <v>1.04862303261905+0.818353446745751i</v>
      </c>
      <c r="CI215" s="223" t="str">
        <f t="shared" ca="1" si="258"/>
        <v>-0.738994586854548-1.10598355726453i</v>
      </c>
      <c r="CJ215" s="223" t="str">
        <f t="shared" ca="1" si="259"/>
        <v>0.354769338428078+1.2819716630453i</v>
      </c>
      <c r="CK215" s="223" t="str">
        <f t="shared" ca="1" si="260"/>
        <v>0.0652676179577382-1.32855288430154i</v>
      </c>
      <c r="CL215" s="223" t="str">
        <f t="shared" ca="1" si="261"/>
        <v>-0.478716223491469+1.24102514305951i</v>
      </c>
      <c r="CM215" s="223" t="str">
        <f t="shared" ca="1" si="262"/>
        <v>0.84384147146548-1.02822380801788i</v>
      </c>
      <c r="CN215" s="223" t="str">
        <f t="shared" ca="1" si="263"/>
        <v>-1.12378629072789+0.711629820280087i</v>
      </c>
      <c r="CO215" s="223" t="str">
        <f t="shared" ca="1" si="264"/>
        <v>1.29029203255564-0.323201328993626i</v>
      </c>
      <c r="CP215" s="223" t="str">
        <f t="shared" ca="1" si="265"/>
        <v>-1.32655100148424-0.0978522805097824i</v>
      </c>
      <c r="CQ215" s="223" t="str">
        <f t="shared" ca="1" si="266"/>
        <v>1.22890308525061+0.509028324753504i</v>
      </c>
      <c r="CR215" s="223" t="str">
        <f t="shared" ca="1" si="267"/>
        <v>-1.00720521984254-0.868821197636066i</v>
      </c>
      <c r="CS215" s="223" t="str">
        <f t="shared" ca="1" si="268"/>
        <v>0.683836394511447+1.1409120973508i</v>
      </c>
      <c r="CT215" s="223" t="str">
        <f t="shared" ca="1" si="269"/>
        <v>-0.29143863516383-1.29783517839272i</v>
      </c>
      <c r="CU215" s="223" t="str">
        <f t="shared" ca="1" si="270"/>
        <v>-0.130378000506943+1.3237500539466i</v>
      </c>
      <c r="CV215" s="223" t="str">
        <f t="shared" ca="1" si="271"/>
        <v>0.539033806386505-1.2160407821748i</v>
      </c>
      <c r="CW215" s="223" t="str">
        <f t="shared" ca="1" si="272"/>
        <v>-0.89327757840452+0.98557992890459i</v>
      </c>
      <c r="CX215" s="223" t="str">
        <f t="shared" ca="1" si="273"/>
        <v>1.1573506611884-0.655631051267861i</v>
      </c>
      <c r="CY215" s="223" t="str">
        <f t="shared" ca="1" si="274"/>
        <v>-1.30459655684751+0.259500389597842i</v>
      </c>
      <c r="CZ215" s="223" t="str">
        <f t="shared" ca="1" si="275"/>
        <v>1.32015172887467+0.162825185671746i</v>
      </c>
      <c r="DA215" s="223" t="str">
        <f t="shared" ca="1" si="276"/>
        <v>-1.20244598160251-0.568714594210313i</v>
      </c>
      <c r="DB215" s="223" t="str">
        <f t="shared" ca="1" si="277"/>
        <v>0.963360961470686+0.917195882161545i</v>
      </c>
      <c r="DC215" s="223" t="str">
        <f t="shared" ca="1" si="278"/>
        <v>-0.62703078039582-1.17309208026311i</v>
      </c>
      <c r="DD215" s="223" t="str">
        <f t="shared" ca="1" si="279"/>
        <v>0.227405830700505+1.31057209511848i</v>
      </c>
      <c r="DE215" s="223" t="str">
        <f t="shared" ca="1" si="280"/>
        <v>0.195174291033165-1.31575819376492i</v>
      </c>
      <c r="DF215" s="223" t="str">
        <f t="shared" ca="1" si="281"/>
        <v>-0.598052809628215+1.18812687253324i</v>
      </c>
      <c r="DG215" s="223" t="str">
        <f t="shared" ca="1" si="282"/>
        <v>0.940561701415326-0.940561701415982i</v>
      </c>
      <c r="DH215" s="223" t="str">
        <f t="shared" ca="1" si="283"/>
        <v>-1.18812687253343+0.598052809627829i</v>
      </c>
      <c r="DI215" s="223" t="str">
        <f t="shared" ca="1" si="284"/>
        <v>1.31575819376479-0.195174291034008i</v>
      </c>
      <c r="DJ215" s="223" t="str">
        <f t="shared" ca="1" si="285"/>
        <v>-1.3105720951184-0.227405830700931i</v>
      </c>
      <c r="DK215" s="223" t="str">
        <f t="shared" ca="1" si="286"/>
        <v>1.17309208026291+0.6270307803962i</v>
      </c>
      <c r="DL215" s="223" t="str">
        <f t="shared" ca="1" si="287"/>
        <v>-0.917195882162218-0.963360961470046i</v>
      </c>
      <c r="DM215" s="223" t="str">
        <f t="shared" ca="1" si="288"/>
        <v>0.568714594209889+1.20244598160271i</v>
      </c>
      <c r="DN215" s="223" t="str">
        <f t="shared" ca="1" si="289"/>
        <v>-0.162825185672631-1.32015172887456i</v>
      </c>
      <c r="DO215" s="223" t="str">
        <f t="shared" ca="1" si="290"/>
        <v>-0.259500389598265+1.30459655684743i</v>
      </c>
      <c r="DP215" s="223" t="str">
        <f t="shared" ca="1" si="291"/>
        <v>0.655631051268269-1.15735066118817i</v>
      </c>
      <c r="DQ215" s="223" t="str">
        <f t="shared" ca="1" si="292"/>
        <v>-0.98557992890488+0.893277578404199i</v>
      </c>
      <c r="DR215" s="223" t="str">
        <f t="shared" ca="1" si="293"/>
        <v>1.21604078217499-0.539033806386075i</v>
      </c>
      <c r="DS215" s="223" t="str">
        <f t="shared" ca="1" si="294"/>
        <v>-1.32375005394651+0.13037800050783i</v>
      </c>
      <c r="DT215" s="223" t="str">
        <f t="shared" ca="1" si="295"/>
        <v>1.29783517839263+0.291438635164252i</v>
      </c>
      <c r="DU215" s="223" t="str">
        <f t="shared" ca="1" si="296"/>
        <v>-1.14091209735126-0.683836394510682i</v>
      </c>
      <c r="DV215" s="223" t="str">
        <f t="shared" ca="1" si="297"/>
        <v>0.868821197635739+1.00720521984282i</v>
      </c>
      <c r="DW215" s="223" t="str">
        <f t="shared" ca="1" si="298"/>
        <v>-0.509028324753071-1.22890308525079i</v>
      </c>
      <c r="DX215" s="223" t="str">
        <f t="shared" ca="1" si="299"/>
        <v>0.0978522805106711+1.32655100148418i</v>
      </c>
      <c r="DY215" s="223" t="str">
        <f t="shared" ca="1" si="300"/>
        <v>0.323201328994009-1.29029203255555i</v>
      </c>
      <c r="DZ215" s="223" t="str">
        <f t="shared" ca="1" si="301"/>
        <v>-0.711629820279334+1.12378629072837i</v>
      </c>
      <c r="EA215" s="223" t="str">
        <f t="shared" ca="1" si="302"/>
        <v>1.02822380801816-0.843841471465146i</v>
      </c>
      <c r="EB215" s="223" t="str">
        <f t="shared" ca="1" si="303"/>
        <v>-1.24102514305968+0.478716223491032i</v>
      </c>
      <c r="EC215" s="223" t="str">
        <f t="shared" ca="1" si="304"/>
        <v>1.32855288430156-0.0652676179573065i</v>
      </c>
      <c r="ED215" s="223" t="str">
        <f t="shared" ca="1" si="305"/>
        <v>-1.28197166304517-0.35476933842853i</v>
      </c>
      <c r="EE215" s="223" t="str">
        <f t="shared" ca="1" si="306"/>
        <v>1.10598355726502+0.738994586853807i</v>
      </c>
      <c r="EF215" s="223" t="str">
        <f t="shared" ca="1" si="307"/>
        <v>-0.81835344674541-1.04862303261931i</v>
      </c>
      <c r="EG215" s="223" t="str">
        <f t="shared" ca="1" si="308"/>
        <v>0.448115761476316+1.25239965372732i</v>
      </c>
      <c r="EH215" s="223" t="str">
        <f t="shared" ca="1" si="309"/>
        <v>-0.0326436406327556-1.32975449653914i</v>
      </c>
      <c r="EI215" s="223" t="str">
        <f t="shared" ca="1" si="310"/>
        <v>-0.386123648079191+1.27287908174101i</v>
      </c>
      <c r="EJ215" s="223" t="str">
        <f t="shared" ca="1" si="311"/>
        <v>0.765914210723064-1.08751462066139i</v>
      </c>
      <c r="EK215" s="223" t="str">
        <f t="shared" ca="1" si="312"/>
        <v>-1.06839060591617+0.792372476509566i</v>
      </c>
      <c r="EL215" s="223" t="str">
        <f t="shared" ca="1" si="313"/>
        <v>1.26301976567381-0.417245371283018i</v>
      </c>
      <c r="EM215" s="223" t="str">
        <f t="shared" ca="1" si="314"/>
        <v>-1.33015511439073-2.881034664365E-13i</v>
      </c>
      <c r="EN215" s="223"/>
      <c r="EO215" s="223"/>
      <c r="EP215" s="223"/>
    </row>
    <row r="216" spans="1:146" ht="15.75" thickBot="1">
      <c r="A216" s="257">
        <f t="shared" si="181"/>
        <v>2.2656250000000016E-3</v>
      </c>
      <c r="B216" s="256">
        <v>116</v>
      </c>
      <c r="C216" s="230">
        <f t="shared" si="182"/>
        <v>23200</v>
      </c>
      <c r="D216" s="229">
        <f t="shared" si="315"/>
        <v>145769.89912656639</v>
      </c>
      <c r="E216" s="229" t="str">
        <f t="shared" si="316"/>
        <v>145769.899126566i</v>
      </c>
      <c r="F216" s="229" t="str">
        <f t="shared" si="320"/>
        <v>2.54097279724402-0.899761505177603i</v>
      </c>
      <c r="G216" s="229" t="str">
        <f t="shared" si="321"/>
        <v>-0.187619686949396+0.129272429975105i</v>
      </c>
      <c r="H216" s="229" t="str">
        <f t="shared" si="322"/>
        <v>0.615708018189923+0.0915290875010198i</v>
      </c>
      <c r="I216" s="229" t="str">
        <f t="shared" si="317"/>
        <v>-0.377544667647876-0.205288142754031i</v>
      </c>
      <c r="J216" s="255" t="str">
        <f ca="1">IMPRODUCT(1/N_FFT2,EA100)</f>
        <v>0.00547996297349262-2.85962998841085E-07i</v>
      </c>
      <c r="K216" s="254" t="str">
        <f t="shared" ca="1" si="318"/>
        <v>-0.00206898950436287-0.0011248634573838i</v>
      </c>
      <c r="N216" s="246">
        <f t="shared" ca="1" si="185"/>
        <v>3.9971820476601216</v>
      </c>
      <c r="O216" s="223">
        <f t="shared" ca="1" si="186"/>
        <v>1.330182047660122</v>
      </c>
      <c r="P216" s="223" t="str">
        <f t="shared" ca="1" si="187"/>
        <v>-1.27290485527283-0.386131466394698i</v>
      </c>
      <c r="Q216" s="223" t="str">
        <f t="shared" ca="1" si="188"/>
        <v>1.10600595145977+0.739009550177025i</v>
      </c>
      <c r="R216" s="223" t="str">
        <f t="shared" ca="1" si="189"/>
        <v>-0.843858557750627-1.02824462771673i</v>
      </c>
      <c r="S216" s="223" t="str">
        <f t="shared" ca="1" si="190"/>
        <v>0.509038631668999+1.22892796834714i</v>
      </c>
      <c r="T216" s="223" t="str">
        <f t="shared" ca="1" si="191"/>
        <v>-0.130380640429297-1.32377685752491i</v>
      </c>
      <c r="U216" s="223" t="str">
        <f t="shared" ca="1" si="192"/>
        <v>-0.259505644018088+1.30462297260168i</v>
      </c>
      <c r="V216" s="223" t="str">
        <f t="shared" ca="1" si="193"/>
        <v>0.627043476651564-1.17311583328587i</v>
      </c>
      <c r="W216" s="223" t="str">
        <f t="shared" ca="1" si="194"/>
        <v>-0.94058074611308+0.94058074611308i</v>
      </c>
      <c r="X216" s="223" t="str">
        <f t="shared" ca="1" si="195"/>
        <v>1.17311583328593-0.627043476651443i</v>
      </c>
      <c r="Y216" s="223" t="str">
        <f t="shared" ca="1" si="196"/>
        <v>-1.30462297260168+0.259505644018084i</v>
      </c>
      <c r="Z216" s="223" t="str">
        <f t="shared" ca="1" si="197"/>
        <v>1.3237768575249+0.130380640429431i</v>
      </c>
      <c r="AA216" s="223" t="str">
        <f t="shared" ca="1" si="198"/>
        <v>-1.22892796834714-0.509038631669003i</v>
      </c>
      <c r="AB216" s="223" t="str">
        <f t="shared" ca="1" si="199"/>
        <v>1.02824462771676+0.843858557750579i</v>
      </c>
      <c r="AC216" s="223" t="str">
        <f t="shared" ca="1" si="200"/>
        <v>-0.739009550177024-1.10600595145977i</v>
      </c>
      <c r="AD216" s="223" t="str">
        <f t="shared" ca="1" si="201"/>
        <v>0.386131466394634+1.27290485527285i</v>
      </c>
      <c r="AE216" s="223" t="str">
        <f t="shared" ca="1" si="202"/>
        <v>1.44218626587432E-19-1.33018204766012i</v>
      </c>
      <c r="AF216" s="223" t="str">
        <f t="shared" ca="1" si="203"/>
        <v>-0.386131466394634+1.27290485527285i</v>
      </c>
      <c r="AG216" s="223" t="str">
        <f t="shared" ca="1" si="204"/>
        <v>0.739009550177032-1.10600595145976i</v>
      </c>
      <c r="AH216" s="223" t="str">
        <f t="shared" ca="1" si="205"/>
        <v>-1.02824462771677+0.843858557750572i</v>
      </c>
      <c r="AI216" s="223" t="str">
        <f t="shared" ca="1" si="206"/>
        <v>1.22892796834714-0.509038631668995i</v>
      </c>
      <c r="AJ216" s="223" t="str">
        <f t="shared" ca="1" si="207"/>
        <v>-1.3237768575249+0.130380640429427i</v>
      </c>
      <c r="AK216" s="223" t="str">
        <f t="shared" ca="1" si="208"/>
        <v>1.30462297260168+0.259505644018088i</v>
      </c>
      <c r="AL216" s="223" t="str">
        <f t="shared" ca="1" si="209"/>
        <v>-1.17311583328587-0.627043476651564i</v>
      </c>
      <c r="AM216" s="223" t="str">
        <f t="shared" ca="1" si="210"/>
        <v>0.940580746113072+0.940580746113087i</v>
      </c>
      <c r="AN216" s="223" t="str">
        <f t="shared" ca="1" si="211"/>
        <v>-0.627043476651449-1.17311583328593i</v>
      </c>
      <c r="AO216" s="223" t="str">
        <f t="shared" ca="1" si="212"/>
        <v>0.259505644018079+1.30462297260168i</v>
      </c>
      <c r="AP216" s="223" t="str">
        <f t="shared" ca="1" si="213"/>
        <v>0.130380640429427-1.3237768575249i</v>
      </c>
      <c r="AQ216" s="223" t="str">
        <f t="shared" ca="1" si="214"/>
        <v>-0.509038631669003+1.22892796834714i</v>
      </c>
      <c r="AR216" s="223" t="str">
        <f t="shared" ca="1" si="215"/>
        <v>-0.509038631669003+1.22892796834714i</v>
      </c>
      <c r="AS216" s="223" t="str">
        <f t="shared" ca="1" si="216"/>
        <v>-1.10600595145977+0.739009550177024i</v>
      </c>
      <c r="AT216" s="223" t="str">
        <f t="shared" ca="1" si="217"/>
        <v>1.27290485527282-0.386131466394751i</v>
      </c>
      <c r="AU216" s="223" t="str">
        <f t="shared" ca="1" si="218"/>
        <v>-1.33018204766012-2.88437253174864E-19i</v>
      </c>
      <c r="AV216" s="223" t="str">
        <f t="shared" ca="1" si="219"/>
        <v>1.27290485527285+0.386131466394643i</v>
      </c>
      <c r="AW216" s="223" t="str">
        <f t="shared" ca="1" si="220"/>
        <v>-1.10600595145977-0.739009550177024i</v>
      </c>
      <c r="AX216" s="223" t="str">
        <f t="shared" ca="1" si="221"/>
        <v>0.843858557750572+1.02824462771677i</v>
      </c>
      <c r="AY216" s="223" t="str">
        <f t="shared" ca="1" si="222"/>
        <v>-0.509038631668986-1.22892796834715i</v>
      </c>
      <c r="AZ216" s="223" t="str">
        <f t="shared" ca="1" si="223"/>
        <v>0.13038064042969+1.32377685752487i</v>
      </c>
      <c r="BA216" s="223" t="str">
        <f t="shared" ca="1" si="224"/>
        <v>0.259505644018747-1.30462297260155i</v>
      </c>
      <c r="BB216" s="223" t="str">
        <f t="shared" ca="1" si="225"/>
        <v>-0.627043476651798+1.17311583328574i</v>
      </c>
      <c r="BC216" s="223" t="str">
        <f t="shared" ca="1" si="226"/>
        <v>0.940580746113087-0.940580746113072i</v>
      </c>
      <c r="BD216" s="223" t="str">
        <f t="shared" ca="1" si="227"/>
        <v>-1.17311583328574+0.627043476651798i</v>
      </c>
      <c r="BE216" s="223" t="str">
        <f t="shared" ca="1" si="228"/>
        <v>1.30462297260155-0.259505644018728i</v>
      </c>
      <c r="BF216" s="223" t="str">
        <f t="shared" ca="1" si="229"/>
        <v>-1.32377685752487-0.130380640429709i</v>
      </c>
      <c r="BG216" s="223" t="str">
        <f t="shared" ca="1" si="230"/>
        <v>1.22892796834714+0.509038631669003i</v>
      </c>
      <c r="BH216" s="223" t="str">
        <f t="shared" ca="1" si="231"/>
        <v>-1.02824462771694-0.843858557750368i</v>
      </c>
      <c r="BI216" s="223" t="str">
        <f t="shared" ca="1" si="232"/>
        <v>0.739009550176473+1.10600595146014i</v>
      </c>
      <c r="BJ216" s="223" t="str">
        <f t="shared" ca="1" si="233"/>
        <v>-0.386131466394372-1.27290485527293i</v>
      </c>
      <c r="BK216" s="223" t="str">
        <f t="shared" ca="1" si="234"/>
        <v>-1.89034564799476E-14+1.33018204766012i</v>
      </c>
      <c r="BL216" s="223" t="str">
        <f t="shared" ca="1" si="235"/>
        <v>0.386131466394372-1.27290485527293i</v>
      </c>
      <c r="BM216" s="223" t="str">
        <f t="shared" ca="1" si="236"/>
        <v>-0.739009550177573+1.1060059514594i</v>
      </c>
      <c r="BN216" s="223" t="str">
        <f t="shared" ca="1" si="237"/>
        <v>1.02824462771694-0.843858557750368i</v>
      </c>
      <c r="BO216" s="223" t="str">
        <f t="shared" ca="1" si="238"/>
        <v>-1.22892796834715+0.509038631668986i</v>
      </c>
      <c r="BP216" s="223" t="str">
        <f t="shared" ca="1" si="239"/>
        <v>1.32377685752487-0.130380640429671i</v>
      </c>
      <c r="BQ216" s="223" t="str">
        <f t="shared" ca="1" si="240"/>
        <v>-1.30462297260154-0.259505644018765i</v>
      </c>
      <c r="BR216" s="223" t="str">
        <f t="shared" ca="1" si="241"/>
        <v>1.17311583328574+0.627043476651798i</v>
      </c>
      <c r="BS216" s="223" t="str">
        <f t="shared" ca="1" si="242"/>
        <v>-0.940580746113072-0.940580746113087i</v>
      </c>
      <c r="BT216" s="223" t="str">
        <f t="shared" ca="1" si="243"/>
        <v>0.627043476651781+1.17311583328575i</v>
      </c>
      <c r="BU216" s="223" t="str">
        <f t="shared" ca="1" si="244"/>
        <v>-0.259505644018747-1.30462297260155i</v>
      </c>
      <c r="BV216" s="223" t="str">
        <f t="shared" ca="1" si="245"/>
        <v>-0.13038064042969+1.32377685752487i</v>
      </c>
      <c r="BW216" s="223" t="str">
        <f t="shared" ca="1" si="246"/>
        <v>0.509038631669003-1.22892796834714i</v>
      </c>
      <c r="BX216" s="223" t="str">
        <f t="shared" ca="1" si="247"/>
        <v>-0.843858557750382+1.02824462771693i</v>
      </c>
      <c r="BY216" s="223" t="str">
        <f t="shared" ca="1" si="248"/>
        <v>1.10600595145941-0.739009550177559i</v>
      </c>
      <c r="BZ216" s="223" t="str">
        <f t="shared" ca="1" si="249"/>
        <v>-1.27290485527294+0.386131466394353i</v>
      </c>
      <c r="CA216" s="223" t="str">
        <f t="shared" ca="1" si="250"/>
        <v>1.33018204766012+5.76874506349729E-19i</v>
      </c>
      <c r="CB216" s="223" t="str">
        <f t="shared" ca="1" si="251"/>
        <v>-1.27290485527293-0.386131466394389i</v>
      </c>
      <c r="CC216" s="223" t="str">
        <f t="shared" ca="1" si="252"/>
        <v>1.10600595146013+0.739009550176489i</v>
      </c>
      <c r="CD216" s="223" t="str">
        <f t="shared" ca="1" si="253"/>
        <v>-0.843858557750353-1.02824462771695i</v>
      </c>
      <c r="CE216" s="223" t="str">
        <f t="shared" ca="1" si="254"/>
        <v>0.509038631669003+1.22892796834714i</v>
      </c>
      <c r="CF216" s="223" t="str">
        <f t="shared" ca="1" si="255"/>
        <v>-0.13038064042969-1.32377685752487i</v>
      </c>
      <c r="CG216" s="223" t="str">
        <f t="shared" ca="1" si="256"/>
        <v>-0.259505644018747+1.30462297260155i</v>
      </c>
      <c r="CH216" s="223" t="str">
        <f t="shared" ca="1" si="257"/>
        <v>0.627043476651814-1.17311583328573i</v>
      </c>
      <c r="CI216" s="223" t="str">
        <f t="shared" ca="1" si="258"/>
        <v>-0.9405807461131+0.940580746113059i</v>
      </c>
      <c r="CJ216" s="223" t="str">
        <f t="shared" ca="1" si="259"/>
        <v>1.17311583328574-0.627043476651798i</v>
      </c>
      <c r="CK216" s="223" t="str">
        <f t="shared" ca="1" si="260"/>
        <v>-1.30462297260155+0.259505644018728i</v>
      </c>
      <c r="CL216" s="223" t="str">
        <f t="shared" ca="1" si="261"/>
        <v>1.32377685752487+0.130380640429709i</v>
      </c>
      <c r="CM216" s="223" t="str">
        <f t="shared" ca="1" si="262"/>
        <v>-1.22892796834713-0.509038631669021i</v>
      </c>
      <c r="CN216" s="223" t="str">
        <f t="shared" ca="1" si="263"/>
        <v>1.02824462771694+0.843858557750368i</v>
      </c>
      <c r="CO216" s="223" t="str">
        <f t="shared" ca="1" si="264"/>
        <v>-0.739009550176473-1.10600595146014i</v>
      </c>
      <c r="CP216" s="223" t="str">
        <f t="shared" ca="1" si="265"/>
        <v>0.386131466394372+1.27290485527293i</v>
      </c>
      <c r="CQ216" s="223" t="str">
        <f t="shared" ca="1" si="266"/>
        <v>1.89037449172008E-14-1.33018204766012i</v>
      </c>
      <c r="CR216" s="223" t="str">
        <f t="shared" ca="1" si="267"/>
        <v>-0.386131466394408+1.27290485527292i</v>
      </c>
      <c r="CS216" s="223" t="str">
        <f t="shared" ca="1" si="268"/>
        <v>0.739009550177605-1.10600595145938i</v>
      </c>
      <c r="CT216" s="223" t="str">
        <f t="shared" ca="1" si="269"/>
        <v>-1.02824462771694+0.843858557750368i</v>
      </c>
      <c r="CU216" s="223" t="str">
        <f t="shared" ca="1" si="270"/>
        <v>1.22892796834715-0.509038631668986i</v>
      </c>
      <c r="CV216" s="223" t="str">
        <f t="shared" ca="1" si="271"/>
        <v>-1.32377685752487+0.130380640429671i</v>
      </c>
      <c r="CW216" s="223" t="str">
        <f t="shared" ca="1" si="272"/>
        <v>1.30462297260181+0.25950564401743i</v>
      </c>
      <c r="CX216" s="223" t="str">
        <f t="shared" ca="1" si="273"/>
        <v>-1.17311583328574-0.627043476651798i</v>
      </c>
      <c r="CY216" s="223" t="str">
        <f t="shared" ca="1" si="274"/>
        <v>0.940580746113072+0.940580746113087i</v>
      </c>
      <c r="CZ216" s="223" t="str">
        <f t="shared" ca="1" si="275"/>
        <v>-0.627043476651781-1.17311583328575i</v>
      </c>
      <c r="DA216" s="223" t="str">
        <f t="shared" ca="1" si="276"/>
        <v>0.259505644018747+1.30462297260155i</v>
      </c>
      <c r="DB216" s="223" t="str">
        <f t="shared" ca="1" si="277"/>
        <v>0.130380640429728-1.32377685752487i</v>
      </c>
      <c r="DC216" s="223" t="str">
        <f t="shared" ca="1" si="278"/>
        <v>-0.509038631669038+1.22892796834712i</v>
      </c>
      <c r="DD216" s="223" t="str">
        <f t="shared" ca="1" si="279"/>
        <v>0.843858557750411-1.0282446277169i</v>
      </c>
      <c r="DE216" s="223" t="str">
        <f t="shared" ca="1" si="280"/>
        <v>-1.10600595145939+0.739009550177589i</v>
      </c>
      <c r="DF216" s="223" t="str">
        <f t="shared" ca="1" si="281"/>
        <v>1.27290485527294-0.386131466394353i</v>
      </c>
      <c r="DG216" s="223" t="str">
        <f t="shared" ca="1" si="282"/>
        <v>-1.33018204766012-3.78069129598953E-14i</v>
      </c>
      <c r="DH216" s="223" t="str">
        <f t="shared" ca="1" si="283"/>
        <v>1.27290485527292+0.386131466394427i</v>
      </c>
      <c r="DI216" s="223" t="str">
        <f t="shared" ca="1" si="284"/>
        <v>-1.10600595145939-0.739009550177589i</v>
      </c>
      <c r="DJ216" s="223" t="str">
        <f t="shared" ca="1" si="285"/>
        <v>0.843858557750353+1.02824462771695i</v>
      </c>
      <c r="DK216" s="223" t="str">
        <f t="shared" ca="1" si="286"/>
        <v>-0.509038631668969-1.22892796834715i</v>
      </c>
      <c r="DL216" s="223" t="str">
        <f t="shared" ca="1" si="287"/>
        <v>0.130380640429653+1.32377685752487i</v>
      </c>
      <c r="DM216" s="223" t="str">
        <f t="shared" ca="1" si="288"/>
        <v>0.259505644017486-1.3046229726018i</v>
      </c>
      <c r="DN216" s="223" t="str">
        <f t="shared" ca="1" si="289"/>
        <v>-0.627043476651814+1.17311583328573i</v>
      </c>
      <c r="DO216" s="223" t="str">
        <f t="shared" ca="1" si="290"/>
        <v>0.9405807461131-0.940580746113059i</v>
      </c>
      <c r="DP216" s="223" t="str">
        <f t="shared" ca="1" si="291"/>
        <v>-1.17311583328576+0.627043476651765i</v>
      </c>
      <c r="DQ216" s="223" t="str">
        <f t="shared" ca="1" si="292"/>
        <v>1.30462297260156-0.259505644018691i</v>
      </c>
      <c r="DR216" s="223" t="str">
        <f t="shared" ca="1" si="293"/>
        <v>-1.32377685752487-0.130380640429709i</v>
      </c>
      <c r="DS216" s="223" t="str">
        <f t="shared" ca="1" si="294"/>
        <v>1.22892796834713+0.509038631669021i</v>
      </c>
      <c r="DT216" s="223" t="str">
        <f t="shared" ca="1" si="295"/>
        <v>-1.02824462771692-0.843858557750397i</v>
      </c>
      <c r="DU216" s="223" t="str">
        <f t="shared" ca="1" si="296"/>
        <v>0.739009550177543+1.10600595145942i</v>
      </c>
      <c r="DV216" s="223" t="str">
        <f t="shared" ca="1" si="297"/>
        <v>-0.386131466394372-1.27290485527293i</v>
      </c>
      <c r="DW216" s="223" t="str">
        <f t="shared" ca="1" si="298"/>
        <v>-1.8904033354454E-14+1.33018204766012i</v>
      </c>
      <c r="DX216" s="223" t="str">
        <f t="shared" ca="1" si="299"/>
        <v>0.386131466394408-1.27290485527292i</v>
      </c>
      <c r="DY216" s="223" t="str">
        <f t="shared" ca="1" si="300"/>
        <v>-0.739009550177573+1.1060059514594i</v>
      </c>
      <c r="DZ216" s="223" t="str">
        <f t="shared" ca="1" si="301"/>
        <v>1.02824462771694-0.843858557750368i</v>
      </c>
      <c r="EA216" s="223" t="str">
        <f t="shared" ca="1" si="302"/>
        <v>-1.22892796834715+0.509038631668986i</v>
      </c>
      <c r="EB216" s="223" t="str">
        <f t="shared" ca="1" si="303"/>
        <v>1.32377685752487-0.130380640429671i</v>
      </c>
      <c r="EC216" s="223" t="str">
        <f t="shared" ca="1" si="304"/>
        <v>-1.30462297260155-0.259505644018728i</v>
      </c>
      <c r="ED216" s="223" t="str">
        <f t="shared" ca="1" si="305"/>
        <v>1.17311583328574+0.627043476651798i</v>
      </c>
      <c r="EE216" s="223" t="str">
        <f t="shared" ca="1" si="306"/>
        <v>-0.940580746113072-0.940580746113087i</v>
      </c>
      <c r="EF216" s="223" t="str">
        <f t="shared" ca="1" si="307"/>
        <v>0.627043476651781+1.17311583328575i</v>
      </c>
      <c r="EG216" s="223" t="str">
        <f t="shared" ca="1" si="308"/>
        <v>-0.259505644017449-1.3046229726018i</v>
      </c>
      <c r="EH216" s="223" t="str">
        <f t="shared" ca="1" si="309"/>
        <v>-0.13038064042969+1.32377685752487i</v>
      </c>
      <c r="EI216" s="223" t="str">
        <f t="shared" ca="1" si="310"/>
        <v>0.509038631669003-1.22892796834714i</v>
      </c>
      <c r="EJ216" s="223" t="str">
        <f t="shared" ca="1" si="311"/>
        <v>-0.843858557750382+1.02824462771693i</v>
      </c>
      <c r="EK216" s="223" t="str">
        <f t="shared" ca="1" si="312"/>
        <v>1.10600595145941-0.739009550177559i</v>
      </c>
      <c r="EL216" s="223" t="str">
        <f t="shared" ca="1" si="313"/>
        <v>-1.27290485527293+0.386131466394389i</v>
      </c>
      <c r="EM216" s="223" t="str">
        <f t="shared" ca="1" si="314"/>
        <v>1.33018204766012+1.15374901269946E-18i</v>
      </c>
      <c r="EN216" s="223"/>
      <c r="EO216" s="223"/>
      <c r="EP216" s="223"/>
    </row>
    <row r="217" spans="1:146" ht="15.75" thickBot="1">
      <c r="A217" s="257">
        <f t="shared" si="181"/>
        <v>2.2851562500000016E-3</v>
      </c>
      <c r="B217" s="256">
        <v>117</v>
      </c>
      <c r="C217" s="230">
        <f t="shared" si="182"/>
        <v>23400</v>
      </c>
      <c r="D217" s="229">
        <f t="shared" si="315"/>
        <v>147026.53618800233</v>
      </c>
      <c r="E217" s="229" t="str">
        <f t="shared" si="316"/>
        <v>147026.536188002i</v>
      </c>
      <c r="F217" s="229" t="str">
        <f t="shared" si="320"/>
        <v>2.53629300267884-0.905502222943211i</v>
      </c>
      <c r="G217" s="229" t="str">
        <f t="shared" si="321"/>
        <v>-0.186713308328584+0.129977627964864i</v>
      </c>
      <c r="H217" s="229" t="str">
        <f t="shared" si="322"/>
        <v>0.616219883095399+0.0922183650086909i</v>
      </c>
      <c r="I217" s="229" t="str">
        <f t="shared" si="317"/>
        <v>-0.378284785687948-0.207159757630273i</v>
      </c>
      <c r="J217" s="255" t="str">
        <f ca="1">IMPRODUCT(1/N_FFT2,EB100)</f>
        <v>0.00404673666172383-0.000142219322281064i</v>
      </c>
      <c r="K217" s="254" t="str">
        <f t="shared" ca="1" si="318"/>
        <v>-0.00156028103114985-0.000784521580186471i</v>
      </c>
      <c r="N217" s="246">
        <f t="shared" ca="1" si="185"/>
        <v>3.9972065129206982</v>
      </c>
      <c r="O217" s="223">
        <f t="shared" ca="1" si="186"/>
        <v>1.3302065129206981</v>
      </c>
      <c r="P217" s="223" t="str">
        <f t="shared" ca="1" si="187"/>
        <v>-1.28202119971818-0.354783047072149i</v>
      </c>
      <c r="Q217" s="223" t="str">
        <f t="shared" ca="1" si="188"/>
        <v>1.14095618334078+0.683862818636229i</v>
      </c>
      <c r="R217" s="223" t="str">
        <f t="shared" ca="1" si="189"/>
        <v>-0.91723132353213-0.96339818670586i</v>
      </c>
      <c r="S217" s="223" t="str">
        <f t="shared" ca="1" si="190"/>
        <v>0.62705500949553+1.17313740971943i</v>
      </c>
      <c r="T217" s="223" t="str">
        <f t="shared" ca="1" si="191"/>
        <v>-0.291449896645668-1.29788532804785i</v>
      </c>
      <c r="U217" s="223" t="str">
        <f t="shared" ca="1" si="192"/>
        <v>-0.0652701399642322+1.32860422091972i</v>
      </c>
      <c r="V217" s="223" t="str">
        <f t="shared" ca="1" si="193"/>
        <v>0.41726149406296-1.26306857002658i</v>
      </c>
      <c r="W217" s="223" t="str">
        <f t="shared" ca="1" si="194"/>
        <v>-0.739023142347502+1.10602629358052i</v>
      </c>
      <c r="X217" s="223" t="str">
        <f t="shared" ca="1" si="195"/>
        <v>1.00724413926408-0.86885476976006i</v>
      </c>
      <c r="Y217" s="223" t="str">
        <f t="shared" ca="1" si="196"/>
        <v>-1.20249244532338+0.568736569913373i</v>
      </c>
      <c r="Z217" s="223" t="str">
        <f t="shared" ca="1" si="197"/>
        <v>1.31062273694093-0.227414617890143i</v>
      </c>
      <c r="AA217" s="223" t="str">
        <f t="shared" ca="1" si="198"/>
        <v>-1.32380120497856-0.130383038444301i</v>
      </c>
      <c r="AB217" s="223" t="str">
        <f t="shared" ca="1" si="199"/>
        <v>1.2410730975181+0.478734721566627i</v>
      </c>
      <c r="AC217" s="223" t="str">
        <f t="shared" ca="1" si="200"/>
        <v>-1.06843188960252-0.792403094578151i</v>
      </c>
      <c r="AD217" s="223" t="str">
        <f t="shared" ca="1" si="201"/>
        <v>0.818385068744905+1.04866355246668i</v>
      </c>
      <c r="AE217" s="223" t="str">
        <f t="shared" ca="1" si="202"/>
        <v>-0.509047994118862-1.22895057130065i</v>
      </c>
      <c r="AF217" s="223" t="str">
        <f t="shared" ca="1" si="203"/>
        <v>0.162831477400955+1.32020274086372i</v>
      </c>
      <c r="AG217" s="223" t="str">
        <f t="shared" ca="1" si="204"/>
        <v>0.195181832764421-1.31580903598332i</v>
      </c>
      <c r="AH217" s="223" t="str">
        <f t="shared" ca="1" si="205"/>
        <v>-0.539054635193959+1.21608777121249i</v>
      </c>
      <c r="AI217" s="223" t="str">
        <f t="shared" ca="1" si="206"/>
        <v>0.843874078347641-1.02826353961889i</v>
      </c>
      <c r="AJ217" s="223" t="str">
        <f t="shared" ca="1" si="207"/>
        <v>-1.08755664331931+0.765943806417076i</v>
      </c>
      <c r="AK217" s="223" t="str">
        <f t="shared" ca="1" si="208"/>
        <v>1.25244804770831-0.448133077119165i</v>
      </c>
      <c r="AL217" s="223" t="str">
        <f t="shared" ca="1" si="209"/>
        <v>-1.32660226074765+0.0978560616204958i</v>
      </c>
      <c r="AM217" s="223" t="str">
        <f t="shared" ca="1" si="210"/>
        <v>1.30464696776913+0.259510416953634i</v>
      </c>
      <c r="AN217" s="223" t="str">
        <f t="shared" ca="1" si="211"/>
        <v>-1.18817278294931-0.598075918989508i</v>
      </c>
      <c r="AO217" s="223" t="str">
        <f t="shared" ca="1" si="212"/>
        <v>0.985618012703066+0.893312095547744i</v>
      </c>
      <c r="AP217" s="223" t="str">
        <f t="shared" ca="1" si="213"/>
        <v>-0.711657318370834-1.12382971495947i</v>
      </c>
      <c r="AQ217" s="223" t="str">
        <f t="shared" ca="1" si="214"/>
        <v>0.386138568285001+1.27292826706749i</v>
      </c>
      <c r="AR217" s="223" t="str">
        <f t="shared" ca="1" si="215"/>
        <v>0.386138568285001+1.27292826706749i</v>
      </c>
      <c r="AS217" s="223" t="str">
        <f t="shared" ca="1" si="216"/>
        <v>-0.323213817817977+1.29034189073601i</v>
      </c>
      <c r="AT217" s="223" t="str">
        <f t="shared" ca="1" si="217"/>
        <v>0.655656385510937-1.15739538238036i</v>
      </c>
      <c r="AU217" s="223" t="str">
        <f t="shared" ca="1" si="218"/>
        <v>-0.94059804566478+0.940598045664693i</v>
      </c>
      <c r="AV217" s="223" t="str">
        <f t="shared" ca="1" si="219"/>
        <v>1.15739538238036-0.65565638551093i</v>
      </c>
      <c r="AW217" s="223" t="str">
        <f t="shared" ca="1" si="220"/>
        <v>-1.29034189073601+0.32321381781797i</v>
      </c>
      <c r="AX217" s="223" t="str">
        <f t="shared" ca="1" si="221"/>
        <v>1.32980587958881+0.0326449020165453i</v>
      </c>
      <c r="AY217" s="223" t="str">
        <f t="shared" ca="1" si="222"/>
        <v>-1.27292826706745-0.386138568285136i</v>
      </c>
      <c r="AZ217" s="223" t="str">
        <f t="shared" ca="1" si="223"/>
        <v>1.12382971495939+0.711657318370952i</v>
      </c>
      <c r="BA217" s="223" t="str">
        <f t="shared" ca="1" si="224"/>
        <v>-0.893312095547752-0.985618012703058i</v>
      </c>
      <c r="BB217" s="223" t="str">
        <f t="shared" ca="1" si="225"/>
        <v>0.59807591898962+1.18817278294925i</v>
      </c>
      <c r="BC217" s="223" t="str">
        <f t="shared" ca="1" si="226"/>
        <v>-0.259510416953886-1.30464696776908i</v>
      </c>
      <c r="BD217" s="223" t="str">
        <f t="shared" ca="1" si="227"/>
        <v>-0.0978560616200881+1.32660226074768i</v>
      </c>
      <c r="BE217" s="223" t="str">
        <f t="shared" ca="1" si="228"/>
        <v>0.448133077118799-1.25244804770844i</v>
      </c>
      <c r="BF217" s="223" t="str">
        <f t="shared" ca="1" si="229"/>
        <v>-0.76594380641665+1.08755664331961i</v>
      </c>
      <c r="BG217" s="223" t="str">
        <f t="shared" ca="1" si="230"/>
        <v>1.02826353961932-0.843874078347117i</v>
      </c>
      <c r="BH217" s="223" t="str">
        <f t="shared" ca="1" si="231"/>
        <v>-1.2160877712127+0.539054635193478i</v>
      </c>
      <c r="BI217" s="223" t="str">
        <f t="shared" ca="1" si="232"/>
        <v>1.31580903598338-0.195181832764041i</v>
      </c>
      <c r="BJ217" s="223" t="str">
        <f t="shared" ca="1" si="233"/>
        <v>-1.32020274086366-0.162831477401366i</v>
      </c>
      <c r="BK217" s="223" t="str">
        <f t="shared" ca="1" si="234"/>
        <v>1.22895057130055+0.509047994119104i</v>
      </c>
      <c r="BL217" s="223" t="str">
        <f t="shared" ca="1" si="235"/>
        <v>-1.04866355246661-0.818385068745001i</v>
      </c>
      <c r="BM217" s="223" t="str">
        <f t="shared" ca="1" si="236"/>
        <v>0.792403094578138+1.06843188960253i</v>
      </c>
      <c r="BN217" s="223" t="str">
        <f t="shared" ca="1" si="237"/>
        <v>-0.478734721566752-1.24107309751805i</v>
      </c>
      <c r="BO217" s="223" t="str">
        <f t="shared" ca="1" si="238"/>
        <v>0.130383038444445+1.32380120497854i</v>
      </c>
      <c r="BP217" s="223" t="str">
        <f t="shared" ca="1" si="239"/>
        <v>0.227414617889898-1.31062273694097i</v>
      </c>
      <c r="BQ217" s="223" t="str">
        <f t="shared" ca="1" si="240"/>
        <v>-0.568736569913017+1.20249244532355i</v>
      </c>
      <c r="BR217" s="223" t="str">
        <f t="shared" ca="1" si="241"/>
        <v>0.86885476975965-1.00724413926443i</v>
      </c>
      <c r="BS217" s="223" t="str">
        <f t="shared" ca="1" si="242"/>
        <v>-1.10602629358016+0.739023142348042i</v>
      </c>
      <c r="BT217" s="223" t="str">
        <f t="shared" ca="1" si="243"/>
        <v>1.26306857002679-0.417261494062328i</v>
      </c>
      <c r="BU217" s="223" t="str">
        <f t="shared" ca="1" si="244"/>
        <v>-1.32860422091975+0.0652701399636775i</v>
      </c>
      <c r="BV217" s="223" t="str">
        <f t="shared" ca="1" si="245"/>
        <v>1.29788532804776+0.291449896646068i</v>
      </c>
      <c r="BW217" s="223" t="str">
        <f t="shared" ca="1" si="246"/>
        <v>-1.1731374097193-0.627055009495762i</v>
      </c>
      <c r="BX217" s="223" t="str">
        <f t="shared" ca="1" si="247"/>
        <v>0.96339818670574+0.917231323532258i</v>
      </c>
      <c r="BY217" s="223" t="str">
        <f t="shared" ca="1" si="248"/>
        <v>-0.683862818636148-1.14095618334083i</v>
      </c>
      <c r="BZ217" s="223" t="str">
        <f t="shared" ca="1" si="249"/>
        <v>0.354783047072173+1.28202119971817i</v>
      </c>
      <c r="CA217" s="223" t="str">
        <f t="shared" ca="1" si="250"/>
        <v>-1.44056145751711E-13-1.3302065129207i</v>
      </c>
      <c r="CB217" s="223" t="str">
        <f t="shared" ca="1" si="251"/>
        <v>-0.354783047071932+1.28202119971824i</v>
      </c>
      <c r="CC217" s="223" t="str">
        <f t="shared" ca="1" si="252"/>
        <v>0.683862818635933-1.14095618334095i</v>
      </c>
      <c r="CD217" s="223" t="str">
        <f t="shared" ca="1" si="253"/>
        <v>-0.963398186705541+0.917231323532466i</v>
      </c>
      <c r="CE217" s="223" t="str">
        <f t="shared" ca="1" si="254"/>
        <v>1.17313740971918-0.627055009495983i</v>
      </c>
      <c r="CF217" s="223" t="str">
        <f t="shared" ca="1" si="255"/>
        <v>-1.29788532804799+0.291449896645021i</v>
      </c>
      <c r="CG217" s="223" t="str">
        <f t="shared" ca="1" si="256"/>
        <v>1.32860422091969+0.0652701399647869i</v>
      </c>
      <c r="CH217" s="223" t="str">
        <f t="shared" ca="1" si="257"/>
        <v>-1.26306857002645-0.417261494063347i</v>
      </c>
      <c r="CI217" s="223" t="str">
        <f t="shared" ca="1" si="258"/>
        <v>1.1060262935803+0.739023142347835i</v>
      </c>
      <c r="CJ217" s="223" t="str">
        <f t="shared" ca="1" si="259"/>
        <v>-0.868854769759839-1.00724413926427i</v>
      </c>
      <c r="CK217" s="223" t="str">
        <f t="shared" ca="1" si="260"/>
        <v>0.568736569913243+1.20249244532345i</v>
      </c>
      <c r="CL217" s="223" t="str">
        <f t="shared" ca="1" si="261"/>
        <v>-0.227414617890144-1.31062273694093i</v>
      </c>
      <c r="CM217" s="223" t="str">
        <f t="shared" ca="1" si="262"/>
        <v>-0.130383038444158+1.32380120497857i</v>
      </c>
      <c r="CN217" s="223" t="str">
        <f t="shared" ca="1" si="263"/>
        <v>0.478734721566519-1.24107309751814i</v>
      </c>
      <c r="CO217" s="223" t="str">
        <f t="shared" ca="1" si="264"/>
        <v>-0.792403094577937+1.06843188960268i</v>
      </c>
      <c r="CP217" s="223" t="str">
        <f t="shared" ca="1" si="265"/>
        <v>1.04866355246643-0.818385068745227i</v>
      </c>
      <c r="CQ217" s="223" t="str">
        <f t="shared" ca="1" si="266"/>
        <v>-1.22895057130046+0.509047994119336i</v>
      </c>
      <c r="CR217" s="223" t="str">
        <f t="shared" ca="1" si="267"/>
        <v>1.32020274086363-0.162831477401613i</v>
      </c>
      <c r="CS217" s="223" t="str">
        <f t="shared" ca="1" si="268"/>
        <v>-1.31580903598322-0.195181832765103i</v>
      </c>
      <c r="CT217" s="223" t="str">
        <f t="shared" ca="1" si="269"/>
        <v>1.21608777121226+0.539054635194458i</v>
      </c>
      <c r="CU217" s="223" t="str">
        <f t="shared" ca="1" si="270"/>
        <v>-1.02826353961864-0.843874078347947i</v>
      </c>
      <c r="CV217" s="223" t="str">
        <f t="shared" ca="1" si="271"/>
        <v>0.765943806416839+1.08755664331948i</v>
      </c>
      <c r="CW217" s="223" t="str">
        <f t="shared" ca="1" si="272"/>
        <v>-0.448133077119035-1.25244804770836i</v>
      </c>
      <c r="CX217" s="223" t="str">
        <f t="shared" ca="1" si="273"/>
        <v>0.0978560616203567+1.32660226074766i</v>
      </c>
      <c r="CY217" s="223" t="str">
        <f t="shared" ca="1" si="274"/>
        <v>0.25951041695366-1.30464696776913i</v>
      </c>
      <c r="CZ217" s="223" t="str">
        <f t="shared" ca="1" si="275"/>
        <v>-0.598075918989396+1.18817278294936i</v>
      </c>
      <c r="DA217" s="223" t="str">
        <f t="shared" ca="1" si="276"/>
        <v>0.893312095547581-0.985618012703213i</v>
      </c>
      <c r="DB217" s="223" t="str">
        <f t="shared" ca="1" si="277"/>
        <v>-1.12382971495927+0.711657318371148i</v>
      </c>
      <c r="DC217" s="223" t="str">
        <f t="shared" ca="1" si="278"/>
        <v>1.27292826706738-0.386138568285375i</v>
      </c>
      <c r="DD217" s="223" t="str">
        <f t="shared" ca="1" si="279"/>
        <v>-1.32980587958881+0.0326449020167955i</v>
      </c>
      <c r="DE217" s="223" t="str">
        <f t="shared" ca="1" si="280"/>
        <v>1.29034189073617+0.323213817817324i</v>
      </c>
      <c r="DF217" s="223" t="str">
        <f t="shared" ca="1" si="281"/>
        <v>-1.15739538238009-0.655656385511404i</v>
      </c>
      <c r="DG217" s="223" t="str">
        <f t="shared" ca="1" si="282"/>
        <v>0.940598045664409+0.940598045665064i</v>
      </c>
      <c r="DH217" s="223" t="str">
        <f t="shared" ca="1" si="283"/>
        <v>-0.655656385510595-1.15739538238055i</v>
      </c>
      <c r="DI217" s="223" t="str">
        <f t="shared" ca="1" si="284"/>
        <v>0.323213817817743+1.29034189073607i</v>
      </c>
      <c r="DJ217" s="223" t="str">
        <f t="shared" ca="1" si="285"/>
        <v>0.032644902016439-1.32980587958881i</v>
      </c>
      <c r="DK217" s="223" t="str">
        <f t="shared" ca="1" si="286"/>
        <v>-0.386138568285033+1.27292826706748i</v>
      </c>
      <c r="DL217" s="223" t="str">
        <f t="shared" ca="1" si="287"/>
        <v>0.711657318370846-1.12382971495946i</v>
      </c>
      <c r="DM217" s="223" t="str">
        <f t="shared" ca="1" si="288"/>
        <v>-0.985618012702974+0.893312095547846i</v>
      </c>
      <c r="DN217" s="223" t="str">
        <f t="shared" ca="1" si="289"/>
        <v>1.18817278294919-0.598075918989749i</v>
      </c>
      <c r="DO217" s="223" t="str">
        <f t="shared" ca="1" si="290"/>
        <v>-1.30464696776905+0.259510416954046i</v>
      </c>
      <c r="DP217" s="223" t="str">
        <f t="shared" ca="1" si="291"/>
        <v>1.32660226074768+0.0978560616200011i</v>
      </c>
      <c r="DQ217" s="223" t="str">
        <f t="shared" ca="1" si="292"/>
        <v>-1.25244804770848-0.448133077118698i</v>
      </c>
      <c r="DR217" s="223" t="str">
        <f t="shared" ca="1" si="293"/>
        <v>1.08755664331894+0.765943806417599i</v>
      </c>
      <c r="DS217" s="223" t="str">
        <f t="shared" ca="1" si="294"/>
        <v>-0.843874078347199-1.02826353961925i</v>
      </c>
      <c r="DT217" s="223" t="str">
        <f t="shared" ca="1" si="295"/>
        <v>0.539054635193575+1.21608777121266i</v>
      </c>
      <c r="DU217" s="223" t="str">
        <f t="shared" ca="1" si="296"/>
        <v>-0.195181832764146-1.31580903598337i</v>
      </c>
      <c r="DV217" s="223" t="str">
        <f t="shared" ca="1" si="297"/>
        <v>-0.162831477401222+1.32020274086368i</v>
      </c>
      <c r="DW217" s="223" t="str">
        <f t="shared" ca="1" si="298"/>
        <v>0.509047994118971-1.22895057130061i</v>
      </c>
      <c r="DX217" s="223" t="str">
        <f t="shared" ca="1" si="299"/>
        <v>-0.818385068744886+1.0486635524667i</v>
      </c>
      <c r="DY217" s="223" t="str">
        <f t="shared" ca="1" si="300"/>
        <v>1.06843188960247-0.792403094578223i</v>
      </c>
      <c r="DZ217" s="223" t="str">
        <f t="shared" ca="1" si="301"/>
        <v>-1.24107309751801+0.478734721566852i</v>
      </c>
      <c r="EA217" s="223" t="str">
        <f t="shared" ca="1" si="302"/>
        <v>1.32380120497853-0.13038303844455i</v>
      </c>
      <c r="EB217" s="223" t="str">
        <f t="shared" ca="1" si="303"/>
        <v>-1.31062273694099-0.227414617889756i</v>
      </c>
      <c r="EC217" s="223" t="str">
        <f t="shared" ca="1" si="304"/>
        <v>1.20249244532361+0.568736569912887i</v>
      </c>
      <c r="ED217" s="223" t="str">
        <f t="shared" ca="1" si="305"/>
        <v>-1.00724413926453-0.868854769759541i</v>
      </c>
      <c r="EE217" s="223" t="str">
        <f t="shared" ca="1" si="306"/>
        <v>0.739023142347062+1.10602629358082i</v>
      </c>
      <c r="EF217" s="223" t="str">
        <f t="shared" ca="1" si="307"/>
        <v>-0.417261494062466-1.26306857002674i</v>
      </c>
      <c r="EG217" s="223" t="str">
        <f t="shared" ca="1" si="308"/>
        <v>0.0652701399638592+1.32860422091974i</v>
      </c>
      <c r="EH217" s="223" t="str">
        <f t="shared" ca="1" si="309"/>
        <v>0.291449896645964-1.29788532804778i</v>
      </c>
      <c r="EI217" s="223" t="str">
        <f t="shared" ca="1" si="310"/>
        <v>-0.627055009495669+1.17313740971935i</v>
      </c>
      <c r="EJ217" s="223" t="str">
        <f t="shared" ca="1" si="311"/>
        <v>0.917231323532181-0.963398186705813i</v>
      </c>
      <c r="EK217" s="223" t="str">
        <f t="shared" ca="1" si="312"/>
        <v>-1.14095618334075+0.683862818636271i</v>
      </c>
      <c r="EL217" s="223" t="str">
        <f t="shared" ca="1" si="313"/>
        <v>1.28202119971814-0.354783047072313i</v>
      </c>
      <c r="EM217" s="223" t="str">
        <f t="shared" ca="1" si="314"/>
        <v>-1.3302065129207+2.88112291503422E-13i</v>
      </c>
      <c r="EN217" s="223"/>
      <c r="EO217" s="223"/>
      <c r="EP217" s="223"/>
    </row>
    <row r="218" spans="1:146" ht="15.75" thickBot="1">
      <c r="A218" s="257">
        <f t="shared" si="181"/>
        <v>2.3046875000000016E-3</v>
      </c>
      <c r="B218" s="256">
        <v>118</v>
      </c>
      <c r="C218" s="230">
        <f t="shared" si="182"/>
        <v>23600</v>
      </c>
      <c r="D218" s="229">
        <f t="shared" si="315"/>
        <v>148283.17324943823</v>
      </c>
      <c r="E218" s="229" t="str">
        <f t="shared" si="316"/>
        <v>148283.173249438i</v>
      </c>
      <c r="F218" s="229" t="str">
        <f t="shared" si="320"/>
        <v>2.5315905421134-0.911210382248614i</v>
      </c>
      <c r="G218" s="229" t="str">
        <f t="shared" si="321"/>
        <v>-0.185803823508851+0.130674762215782i</v>
      </c>
      <c r="H218" s="229" t="str">
        <f t="shared" si="322"/>
        <v>0.616734253782664+0.0929030535336577i</v>
      </c>
      <c r="I218" s="229" t="str">
        <f t="shared" si="317"/>
        <v>-0.379035116837202-0.209032154158163i</v>
      </c>
      <c r="J218" s="255" t="str">
        <f ca="1">IMPRODUCT(1/N_FFT2,EC100)</f>
        <v>0.00491101976276367+2.38302572628038E-07i</v>
      </c>
      <c r="K218" s="254" t="str">
        <f t="shared" ca="1" si="318"/>
        <v>-0.00186139913666884-0.00102665136516726i</v>
      </c>
      <c r="N218" s="246">
        <f t="shared" ca="1" si="185"/>
        <v>3.9972285915078767</v>
      </c>
      <c r="O218" s="223">
        <f t="shared" ca="1" si="186"/>
        <v>1.3302285915078769</v>
      </c>
      <c r="P218" s="223" t="str">
        <f t="shared" ca="1" si="187"/>
        <v>-1.2903633076556-0.323219182477049i</v>
      </c>
      <c r="Q218" s="223" t="str">
        <f t="shared" ca="1" si="188"/>
        <v>1.17315688129496+0.627065417269458i</v>
      </c>
      <c r="R218" s="223" t="str">
        <f t="shared" ca="1" si="189"/>
        <v>-0.985634371857102-0.893326922620652i</v>
      </c>
      <c r="S218" s="223" t="str">
        <f t="shared" ca="1" si="190"/>
        <v>0.739035408553409+1.10604465125479i</v>
      </c>
      <c r="T218" s="223" t="str">
        <f t="shared" ca="1" si="191"/>
        <v>-0.448140515171287-1.25246883567099i</v>
      </c>
      <c r="U218" s="223" t="str">
        <f t="shared" ca="1" si="192"/>
        <v>0.130385202524161+1.32382317725131i</v>
      </c>
      <c r="V218" s="223" t="str">
        <f t="shared" ca="1" si="193"/>
        <v>0.195185072366085-1.31583087560312i</v>
      </c>
      <c r="W218" s="223" t="str">
        <f t="shared" ca="1" si="194"/>
        <v>-0.509056443228445+1.22897096925543i</v>
      </c>
      <c r="X218" s="223" t="str">
        <f t="shared" ca="1" si="195"/>
        <v>0.79241624677721-1.06844962329i</v>
      </c>
      <c r="Y218" s="223" t="str">
        <f t="shared" ca="1" si="196"/>
        <v>-1.02828060659758+0.843888084855055i</v>
      </c>
      <c r="Z218" s="223" t="str">
        <f t="shared" ca="1" si="197"/>
        <v>1.2025124041298-0.568746009725785i</v>
      </c>
      <c r="AA218" s="223" t="str">
        <f t="shared" ca="1" si="198"/>
        <v>-1.30466862212244+0.259514724272353i</v>
      </c>
      <c r="AB218" s="223" t="str">
        <f t="shared" ca="1" si="199"/>
        <v>1.32862627291228+0.0652712233090995i</v>
      </c>
      <c r="AC218" s="223" t="str">
        <f t="shared" ca="1" si="200"/>
        <v>-1.27294939495814-0.386144977360487i</v>
      </c>
      <c r="AD218" s="223" t="str">
        <f t="shared" ca="1" si="201"/>
        <v>1.1409751207767+0.683874169298437i</v>
      </c>
      <c r="AE218" s="223" t="str">
        <f t="shared" ca="1" si="202"/>
        <v>-0.9406136575834-0.940613657583499i</v>
      </c>
      <c r="AF218" s="223" t="str">
        <f t="shared" ca="1" si="203"/>
        <v>0.683874169298439+1.1409751207767i</v>
      </c>
      <c r="AG218" s="223" t="str">
        <f t="shared" ca="1" si="204"/>
        <v>-0.38614497736048-1.27294939495814i</v>
      </c>
      <c r="AH218" s="223" t="str">
        <f t="shared" ca="1" si="205"/>
        <v>0.0652712233091019+1.32862627291227i</v>
      </c>
      <c r="AI218" s="223" t="str">
        <f t="shared" ca="1" si="206"/>
        <v>0.259514724272351-1.30466862212244i</v>
      </c>
      <c r="AJ218" s="223" t="str">
        <f t="shared" ca="1" si="207"/>
        <v>-0.568746009725784+1.2025124041298i</v>
      </c>
      <c r="AK218" s="223" t="str">
        <f t="shared" ca="1" si="208"/>
        <v>0.843888084855057-1.02828060659758i</v>
      </c>
      <c r="AL218" s="223" t="str">
        <f t="shared" ca="1" si="209"/>
        <v>-1.06844962329001+0.792416246777203i</v>
      </c>
      <c r="AM218" s="223" t="str">
        <f t="shared" ca="1" si="210"/>
        <v>1.22897096925543-0.509056443228452i</v>
      </c>
      <c r="AN218" s="223" t="str">
        <f t="shared" ca="1" si="211"/>
        <v>-1.31583087560312+0.195185072366088i</v>
      </c>
      <c r="AO218" s="223" t="str">
        <f t="shared" ca="1" si="212"/>
        <v>1.32382317725131+0.130385202524164i</v>
      </c>
      <c r="AP218" s="223" t="str">
        <f t="shared" ca="1" si="213"/>
        <v>-1.25246883567099-0.44814051517129i</v>
      </c>
      <c r="AQ218" s="223" t="str">
        <f t="shared" ca="1" si="214"/>
        <v>1.10604465125478+0.739035408553417i</v>
      </c>
      <c r="AR218" s="223" t="str">
        <f t="shared" ca="1" si="215"/>
        <v>1.10604465125478+0.739035408553417i</v>
      </c>
      <c r="AS218" s="223" t="str">
        <f t="shared" ca="1" si="216"/>
        <v>0.627065417269435+1.17315688129497i</v>
      </c>
      <c r="AT218" s="223" t="str">
        <f t="shared" ca="1" si="217"/>
        <v>-0.323219182477035-1.2903633076556i</v>
      </c>
      <c r="AU218" s="223" t="str">
        <f t="shared" ca="1" si="218"/>
        <v>-7.17065679199616E-15+1.33022859150788i</v>
      </c>
      <c r="AV218" s="223" t="str">
        <f t="shared" ca="1" si="219"/>
        <v>0.323219182477029-1.2903633076556i</v>
      </c>
      <c r="AW218" s="223" t="str">
        <f t="shared" ca="1" si="220"/>
        <v>-0.627065417269431+1.17315688129497i</v>
      </c>
      <c r="AX218" s="223" t="str">
        <f t="shared" ca="1" si="221"/>
        <v>0.893326922620821-0.98563437185695i</v>
      </c>
      <c r="AY218" s="223" t="str">
        <f t="shared" ca="1" si="222"/>
        <v>-1.10604465125501+0.739035408553075i</v>
      </c>
      <c r="AZ218" s="223" t="str">
        <f t="shared" ca="1" si="223"/>
        <v>1.25246883567117-0.448140515170778i</v>
      </c>
      <c r="BA218" s="223" t="str">
        <f t="shared" ca="1" si="224"/>
        <v>-1.32382317725137+0.130385202523641i</v>
      </c>
      <c r="BB218" s="223" t="str">
        <f t="shared" ca="1" si="225"/>
        <v>1.31583087560322+0.195185072365428i</v>
      </c>
      <c r="BC218" s="223" t="str">
        <f t="shared" ca="1" si="226"/>
        <v>-1.22897096925563-0.509056443227959i</v>
      </c>
      <c r="BD218" s="223" t="str">
        <f t="shared" ca="1" si="227"/>
        <v>1.06844962329025+0.792416246776881i</v>
      </c>
      <c r="BE218" s="223" t="str">
        <f t="shared" ca="1" si="228"/>
        <v>-0.843888084855265-1.02828060659741i</v>
      </c>
      <c r="BF218" s="223" t="str">
        <f t="shared" ca="1" si="229"/>
        <v>0.568746009725908+1.20251240412974i</v>
      </c>
      <c r="BG218" s="223" t="str">
        <f t="shared" ca="1" si="230"/>
        <v>-0.259514724272345-1.30466862212244i</v>
      </c>
      <c r="BH218" s="223" t="str">
        <f t="shared" ca="1" si="231"/>
        <v>-0.0652712233092389+1.32862627291227i</v>
      </c>
      <c r="BI218" s="223" t="str">
        <f t="shared" ca="1" si="232"/>
        <v>0.386144977360746-1.27294939495806i</v>
      </c>
      <c r="BJ218" s="223" t="str">
        <f t="shared" ca="1" si="233"/>
        <v>-0.683874169298791+1.14097512077649i</v>
      </c>
      <c r="BK218" s="223" t="str">
        <f t="shared" ca="1" si="234"/>
        <v>0.940613657583791-0.940613657583108i</v>
      </c>
      <c r="BL218" s="223" t="str">
        <f t="shared" ca="1" si="235"/>
        <v>-1.14097512077696+0.683874169297994i</v>
      </c>
      <c r="BM218" s="223" t="str">
        <f t="shared" ca="1" si="236"/>
        <v>1.27294939495795-0.386144977361124i</v>
      </c>
      <c r="BN218" s="223" t="str">
        <f t="shared" ca="1" si="237"/>
        <v>-1.32862627291225+0.0652712233096327i</v>
      </c>
      <c r="BO218" s="223" t="str">
        <f t="shared" ca="1" si="238"/>
        <v>1.30466862212252+0.25951472427196i</v>
      </c>
      <c r="BP218" s="223" t="str">
        <f t="shared" ca="1" si="239"/>
        <v>-1.20251240412991-0.568746009725551i</v>
      </c>
      <c r="BQ218" s="223" t="str">
        <f t="shared" ca="1" si="240"/>
        <v>1.02828060659766+0.843888084854961i</v>
      </c>
      <c r="BR218" s="223" t="str">
        <f t="shared" ca="1" si="241"/>
        <v>-0.792416246777198-1.06844962329001i</v>
      </c>
      <c r="BS218" s="223" t="str">
        <f t="shared" ca="1" si="242"/>
        <v>0.509056443228306+1.22897096925549i</v>
      </c>
      <c r="BT218" s="223" t="str">
        <f t="shared" ca="1" si="243"/>
        <v>-0.195185072365838-1.31583087560316i</v>
      </c>
      <c r="BU218" s="223" t="str">
        <f t="shared" ca="1" si="244"/>
        <v>-0.130385202524547+1.32382317725128i</v>
      </c>
      <c r="BV218" s="223" t="str">
        <f t="shared" ca="1" si="245"/>
        <v>0.448140515171654-1.25246883567086i</v>
      </c>
      <c r="BW218" s="223" t="str">
        <f t="shared" ca="1" si="246"/>
        <v>-0.739035408553847+1.1060446512545i</v>
      </c>
      <c r="BX218" s="223" t="str">
        <f t="shared" ca="1" si="247"/>
        <v>0.985634371856684-0.893326922621112i</v>
      </c>
      <c r="BY218" s="223" t="str">
        <f t="shared" ca="1" si="248"/>
        <v>-1.17315688129472+0.627065417269896i</v>
      </c>
      <c r="BZ218" s="223" t="str">
        <f t="shared" ca="1" si="249"/>
        <v>1.29036330765551-0.323219182477413i</v>
      </c>
      <c r="CA218" s="223" t="str">
        <f t="shared" ca="1" si="250"/>
        <v>-1.33022859150788+2.50310279942975E-13i</v>
      </c>
      <c r="CB218" s="223" t="str">
        <f t="shared" ca="1" si="251"/>
        <v>1.29036330765563+0.323219182476927i</v>
      </c>
      <c r="CC218" s="223" t="str">
        <f t="shared" ca="1" si="252"/>
        <v>-1.17315688129498-0.627065417269421i</v>
      </c>
      <c r="CD218" s="223" t="str">
        <f t="shared" ca="1" si="253"/>
        <v>0.985634371857046+0.893326922620714i</v>
      </c>
      <c r="CE218" s="223" t="str">
        <f t="shared" ca="1" si="254"/>
        <v>-0.739035408553195-1.10604465125493i</v>
      </c>
      <c r="CF218" s="223" t="str">
        <f t="shared" ca="1" si="255"/>
        <v>0.448140515170914+1.25246883567112i</v>
      </c>
      <c r="CG218" s="223" t="str">
        <f t="shared" ca="1" si="256"/>
        <v>-0.130385202523766-1.32382317725135i</v>
      </c>
      <c r="CH218" s="223" t="str">
        <f t="shared" ca="1" si="257"/>
        <v>-0.195185072366613+1.31583087560304i</v>
      </c>
      <c r="CI218" s="223" t="str">
        <f t="shared" ca="1" si="258"/>
        <v>0.509056443227843-1.22897096925568i</v>
      </c>
      <c r="CJ218" s="223" t="str">
        <f t="shared" ca="1" si="259"/>
        <v>-0.792416246776796+1.06844962329031i</v>
      </c>
      <c r="CK218" s="223" t="str">
        <f t="shared" ca="1" si="260"/>
        <v>1.02828060659732-0.843888084855377i</v>
      </c>
      <c r="CL218" s="223" t="str">
        <f t="shared" ca="1" si="261"/>
        <v>-1.20251240412968+0.568746009726038i</v>
      </c>
      <c r="CM218" s="223" t="str">
        <f t="shared" ca="1" si="262"/>
        <v>1.30466862212242-0.259514724272488i</v>
      </c>
      <c r="CN218" s="223" t="str">
        <f t="shared" ca="1" si="263"/>
        <v>-1.32862627291228-0.0652712233090949i</v>
      </c>
      <c r="CO218" s="223" t="str">
        <f t="shared" ca="1" si="264"/>
        <v>1.2729493949581+0.386144977360609i</v>
      </c>
      <c r="CP218" s="223" t="str">
        <f t="shared" ca="1" si="265"/>
        <v>-1.14097512077656-0.683874169298668i</v>
      </c>
      <c r="CQ218" s="223" t="str">
        <f t="shared" ca="1" si="266"/>
        <v>0.940613657583209+0.94061365758369i</v>
      </c>
      <c r="CR218" s="223" t="str">
        <f t="shared" ca="1" si="267"/>
        <v>-0.683874169298086-1.14097512077691i</v>
      </c>
      <c r="CS218" s="223" t="str">
        <f t="shared" ca="1" si="268"/>
        <v>0.38614497735996+1.2729493949583i</v>
      </c>
      <c r="CT218" s="223" t="str">
        <f t="shared" ca="1" si="269"/>
        <v>-0.0652712233097767-1.32862627291224i</v>
      </c>
      <c r="CU218" s="223" t="str">
        <f t="shared" ca="1" si="270"/>
        <v>-0.259514724271817+1.30466862212255i</v>
      </c>
      <c r="CV218" s="223" t="str">
        <f t="shared" ca="1" si="271"/>
        <v>0.568746009725421-1.20251240412997i</v>
      </c>
      <c r="CW218" s="223" t="str">
        <f t="shared" ca="1" si="272"/>
        <v>-0.843888084854849+1.02828060659775i</v>
      </c>
      <c r="CX218" s="223" t="str">
        <f t="shared" ca="1" si="273"/>
        <v>1.06844962328993-0.792416246777313i</v>
      </c>
      <c r="CY218" s="223" t="str">
        <f t="shared" ca="1" si="274"/>
        <v>-1.22897096925543+0.509056443228439i</v>
      </c>
      <c r="CZ218" s="223" t="str">
        <f t="shared" ca="1" si="275"/>
        <v>1.31583087560314-0.19518507236598i</v>
      </c>
      <c r="DA218" s="223" t="str">
        <f t="shared" ca="1" si="276"/>
        <v>-1.32382317725129-0.130385202524441i</v>
      </c>
      <c r="DB218" s="223" t="str">
        <f t="shared" ca="1" si="277"/>
        <v>1.25246883567091+0.448140515171518i</v>
      </c>
      <c r="DC218" s="223" t="str">
        <f t="shared" ca="1" si="278"/>
        <v>-1.10604465125455-0.739035408553759i</v>
      </c>
      <c r="DD218" s="223" t="str">
        <f t="shared" ca="1" si="279"/>
        <v>0.89332692262024+0.985634371857477i</v>
      </c>
      <c r="DE218" s="223" t="str">
        <f t="shared" ca="1" si="280"/>
        <v>-0.627065417270023-1.17315688129465i</v>
      </c>
      <c r="DF218" s="223" t="str">
        <f t="shared" ca="1" si="281"/>
        <v>0.323219182477516+1.29036330765548i</v>
      </c>
      <c r="DG218" s="223" t="str">
        <f t="shared" ca="1" si="282"/>
        <v>-3.94369105166389E-13-1.33022859150788i</v>
      </c>
      <c r="DH218" s="223" t="str">
        <f t="shared" ca="1" si="283"/>
        <v>-0.32321918247675+1.29036330765567i</v>
      </c>
      <c r="DI218" s="223" t="str">
        <f t="shared" ca="1" si="284"/>
        <v>0.627065417269328-1.17315688129503i</v>
      </c>
      <c r="DJ218" s="223" t="str">
        <f t="shared" ca="1" si="285"/>
        <v>-0.893326922620607+0.985634371857143i</v>
      </c>
      <c r="DK218" s="223" t="str">
        <f t="shared" ca="1" si="286"/>
        <v>1.10604465125487-0.739035408553283i</v>
      </c>
      <c r="DL218" s="223" t="str">
        <f t="shared" ca="1" si="287"/>
        <v>-1.25246883567107+0.44814051517105i</v>
      </c>
      <c r="DM218" s="223" t="str">
        <f t="shared" ca="1" si="288"/>
        <v>1.32382317725134-0.130385202523872i</v>
      </c>
      <c r="DN218" s="223" t="str">
        <f t="shared" ca="1" si="289"/>
        <v>-1.31583087560306-0.195185072366471i</v>
      </c>
      <c r="DO218" s="223" t="str">
        <f t="shared" ca="1" si="290"/>
        <v>1.22897096925521+0.509056443228967i</v>
      </c>
      <c r="DP218" s="223" t="str">
        <f t="shared" ca="1" si="291"/>
        <v>-1.06844962329042-0.79241624677665i</v>
      </c>
      <c r="DQ218" s="223" t="str">
        <f t="shared" ca="1" si="292"/>
        <v>0.843888084855458+1.02828060659725i</v>
      </c>
      <c r="DR218" s="223" t="str">
        <f t="shared" ca="1" si="293"/>
        <v>-0.568746009726169-1.20251240412962i</v>
      </c>
      <c r="DS218" s="223" t="str">
        <f t="shared" ca="1" si="294"/>
        <v>0.259514724272591+1.3046686221224i</v>
      </c>
      <c r="DT218" s="223" t="str">
        <f t="shared" ca="1" si="295"/>
        <v>0.0652712233089511-1.32862627291228i</v>
      </c>
      <c r="DU218" s="223" t="str">
        <f t="shared" ca="1" si="296"/>
        <v>-0.386144977360507+1.27294939495814i</v>
      </c>
      <c r="DV218" s="223" t="str">
        <f t="shared" ca="1" si="297"/>
        <v>0.683874169298545-1.14097512077663i</v>
      </c>
      <c r="DW218" s="223" t="str">
        <f t="shared" ca="1" si="298"/>
        <v>-0.940613657583614+0.940613657583285i</v>
      </c>
      <c r="DX218" s="223" t="str">
        <f t="shared" ca="1" si="299"/>
        <v>1.14097512077684-0.68387416929821i</v>
      </c>
      <c r="DY218" s="223" t="str">
        <f t="shared" ca="1" si="300"/>
        <v>-1.27294939495825+0.386144977360133i</v>
      </c>
      <c r="DZ218" s="223" t="str">
        <f t="shared" ca="1" si="301"/>
        <v>1.3286262729123-0.0652712233085611i</v>
      </c>
      <c r="EA218" s="223" t="str">
        <f t="shared" ca="1" si="302"/>
        <v>-1.30466862212257-0.259514724271714i</v>
      </c>
      <c r="EB218" s="223" t="str">
        <f t="shared" ca="1" si="303"/>
        <v>1.20251240413003+0.568746009725291i</v>
      </c>
      <c r="EC218" s="223" t="str">
        <f t="shared" ca="1" si="304"/>
        <v>-1.02828060659782-0.843888084854767i</v>
      </c>
      <c r="ED218" s="223" t="str">
        <f t="shared" ca="1" si="305"/>
        <v>0.792416246777429+1.06844962328984i</v>
      </c>
      <c r="EE218" s="223" t="str">
        <f t="shared" ca="1" si="306"/>
        <v>-0.509056443228537-1.22897096925539i</v>
      </c>
      <c r="EF218" s="223" t="str">
        <f t="shared" ca="1" si="307"/>
        <v>0.195185072366085+1.31583087560312i</v>
      </c>
      <c r="EG218" s="223" t="str">
        <f t="shared" ca="1" si="308"/>
        <v>0.130385202524336-1.3238231772513i</v>
      </c>
      <c r="EH218" s="223" t="str">
        <f t="shared" ca="1" si="309"/>
        <v>-0.448140515171417+1.25246883567094i</v>
      </c>
      <c r="EI218" s="223" t="str">
        <f t="shared" ca="1" si="310"/>
        <v>0.739035408553608-1.10604465125466i</v>
      </c>
      <c r="EJ218" s="223" t="str">
        <f t="shared" ca="1" si="311"/>
        <v>-0.985634371857405+0.893326922620318i</v>
      </c>
      <c r="EK218" s="223" t="str">
        <f t="shared" ca="1" si="312"/>
        <v>1.17315688129521-0.627065417268983i</v>
      </c>
      <c r="EL218" s="223" t="str">
        <f t="shared" ca="1" si="313"/>
        <v>-1.29036330765577+0.323219182476372i</v>
      </c>
      <c r="EM218" s="223" t="str">
        <f t="shared" ca="1" si="314"/>
        <v>1.33022859150788-5.00620559885949E-13i</v>
      </c>
      <c r="EN218" s="223"/>
      <c r="EO218" s="223"/>
      <c r="EP218" s="223"/>
    </row>
    <row r="219" spans="1:146" ht="15.75" thickBot="1">
      <c r="A219" s="257">
        <f t="shared" si="181"/>
        <v>2.3242187500000016E-3</v>
      </c>
      <c r="B219" s="256">
        <v>119</v>
      </c>
      <c r="C219" s="230">
        <f t="shared" si="182"/>
        <v>23800</v>
      </c>
      <c r="D219" s="229">
        <f t="shared" si="315"/>
        <v>149539.81031087416</v>
      </c>
      <c r="E219" s="229" t="str">
        <f t="shared" si="316"/>
        <v>149539.810310874i</v>
      </c>
      <c r="F219" s="229" t="str">
        <f t="shared" si="320"/>
        <v>2.5268657612683-0.916885821031119i</v>
      </c>
      <c r="G219" s="229" t="str">
        <f t="shared" si="321"/>
        <v>-0.184891321734065+0.13136382401322i</v>
      </c>
      <c r="H219" s="229" t="str">
        <f t="shared" si="322"/>
        <v>0.617251091624313+0.0935831610703758i</v>
      </c>
      <c r="I219" s="229" t="str">
        <f t="shared" si="317"/>
        <v>-0.379795752745378-0.210905281234111i</v>
      </c>
      <c r="J219" s="255" t="str">
        <f ca="1">IMPRODUCT(1/N_FFT2,ED100)</f>
        <v>0.00613307633594594+0.000142219415464815i</v>
      </c>
      <c r="K219" s="254" t="str">
        <f t="shared" ca="1" si="318"/>
        <v>-0.0022993215178399-0.00134751251941442i</v>
      </c>
      <c r="N219" s="246">
        <f t="shared" ca="1" si="185"/>
        <v>3.9972483556653913</v>
      </c>
      <c r="O219" s="223">
        <f t="shared" ca="1" si="186"/>
        <v>1.3302483556653912</v>
      </c>
      <c r="P219" s="223" t="str">
        <f t="shared" ca="1" si="187"/>
        <v>-1.29792615410297-0.291459064442924i</v>
      </c>
      <c r="Q219" s="223" t="str">
        <f t="shared" ca="1" si="188"/>
        <v>1.20253027071658+0.568754459991997i</v>
      </c>
      <c r="R219" s="223" t="str">
        <f t="shared" ca="1" si="189"/>
        <v>-1.04869653904498-0.818410811723285i</v>
      </c>
      <c r="S219" s="223" t="str">
        <f t="shared" ca="1" si="190"/>
        <v>0.843900623103812+1.02829588449798i</v>
      </c>
      <c r="T219" s="223" t="str">
        <f t="shared" ca="1" si="191"/>
        <v>-0.598094731961564-1.1882101579057i</v>
      </c>
      <c r="U219" s="223" t="str">
        <f t="shared" ca="1" si="192"/>
        <v>0.323223984775642+1.29038247950607i</v>
      </c>
      <c r="V219" s="223" t="str">
        <f t="shared" ca="1" si="193"/>
        <v>-0.0326459288885796-1.32984770973126i</v>
      </c>
      <c r="W219" s="223" t="str">
        <f t="shared" ca="1" si="194"/>
        <v>-0.25951858006817+1.30468800651722i</v>
      </c>
      <c r="X219" s="223" t="str">
        <f t="shared" ca="1" si="195"/>
        <v>0.539071591602878-1.21612602425786i</v>
      </c>
      <c r="Y219" s="223" t="str">
        <f t="shared" ca="1" si="196"/>
        <v>-0.792428020272087+1.06846549801018i</v>
      </c>
      <c r="Z219" s="223" t="str">
        <f t="shared" ca="1" si="197"/>
        <v>1.00727582296051-0.868882100304581i</v>
      </c>
      <c r="AA219" s="223" t="str">
        <f t="shared" ca="1" si="198"/>
        <v>-1.17317431172576+0.627074734028778i</v>
      </c>
      <c r="AB219" s="223" t="str">
        <f t="shared" ca="1" si="199"/>
        <v>1.28206152675404-0.354794207065973i</v>
      </c>
      <c r="AC219" s="223" t="str">
        <f t="shared" ca="1" si="200"/>
        <v>-1.32864601326299+0.0652721930904388i</v>
      </c>
      <c r="AD219" s="223" t="str">
        <f t="shared" ca="1" si="201"/>
        <v>1.31066396366176+0.227421771404857i</v>
      </c>
      <c r="AE219" s="223" t="str">
        <f t="shared" ca="1" si="202"/>
        <v>-1.22898922895606-0.509064006644018i</v>
      </c>
      <c r="AF219" s="223" t="str">
        <f t="shared" ca="1" si="203"/>
        <v>1.08759085331186+0.765967899812292i</v>
      </c>
      <c r="AG219" s="223" t="str">
        <f t="shared" ca="1" si="204"/>
        <v>-0.893340195417621-0.98564901613185i</v>
      </c>
      <c r="AH219" s="223" t="str">
        <f t="shared" ca="1" si="205"/>
        <v>0.655677009724165+1.15743178920818i</v>
      </c>
      <c r="AI219" s="223" t="str">
        <f t="shared" ca="1" si="206"/>
        <v>-0.386150714592583-1.27296830807767i</v>
      </c>
      <c r="AJ219" s="223" t="str">
        <f t="shared" ca="1" si="207"/>
        <v>0.0978591397637233+1.32664399011761i</v>
      </c>
      <c r="AK219" s="223" t="str">
        <f t="shared" ca="1" si="208"/>
        <v>0.195187972370297-1.31585042584347i</v>
      </c>
      <c r="AL219" s="223" t="str">
        <f t="shared" ca="1" si="209"/>
        <v>-0.478749780562805+1.24111213649756i</v>
      </c>
      <c r="AM219" s="223" t="str">
        <f t="shared" ca="1" si="210"/>
        <v>0.739046388930924-1.10606108455123i</v>
      </c>
      <c r="AN219" s="223" t="str">
        <f t="shared" ca="1" si="211"/>
        <v>-0.963428491191669+0.917260175801076i</v>
      </c>
      <c r="AO219" s="223" t="str">
        <f t="shared" ca="1" si="212"/>
        <v>1.14099207306002-0.683884330106111i</v>
      </c>
      <c r="AP219" s="223" t="str">
        <f t="shared" ca="1" si="213"/>
        <v>-1.26310830089186+0.417274619367819i</v>
      </c>
      <c r="AQ219" s="223" t="str">
        <f t="shared" ca="1" si="214"/>
        <v>1.323842846239-0.130387139750422i</v>
      </c>
      <c r="AR219" s="223" t="str">
        <f t="shared" ca="1" si="215"/>
        <v>1.323842846239-0.130387139750422i</v>
      </c>
      <c r="AS219" s="223" t="str">
        <f t="shared" ca="1" si="216"/>
        <v>1.25248744449621+0.448147173515387i</v>
      </c>
      <c r="AT219" s="223" t="str">
        <f t="shared" ca="1" si="217"/>
        <v>-1.12386506595147-0.711679704139696i</v>
      </c>
      <c r="AU219" s="223" t="str">
        <f t="shared" ca="1" si="218"/>
        <v>0.940627632953205+0.9406276329533i</v>
      </c>
      <c r="AV219" s="223" t="str">
        <f t="shared" ca="1" si="219"/>
        <v>-0.711679704139694-1.12386506595148i</v>
      </c>
      <c r="AW219" s="223" t="str">
        <f t="shared" ca="1" si="220"/>
        <v>0.448147173515385+1.25248744449621i</v>
      </c>
      <c r="AX219" s="223" t="str">
        <f t="shared" ca="1" si="221"/>
        <v>-0.162836599399465-1.32024426893151i</v>
      </c>
      <c r="AY219" s="223" t="str">
        <f t="shared" ca="1" si="222"/>
        <v>-0.130387139750932+1.32384284623895i</v>
      </c>
      <c r="AZ219" s="223" t="str">
        <f t="shared" ca="1" si="223"/>
        <v>0.417274619367444-1.26310830089198i</v>
      </c>
      <c r="BA219" s="223" t="str">
        <f t="shared" ca="1" si="224"/>
        <v>-0.683884330106+1.14099207306008i</v>
      </c>
      <c r="BB219" s="223" t="str">
        <f t="shared" ca="1" si="225"/>
        <v>0.91726017580127-0.963428491191484i</v>
      </c>
      <c r="BC219" s="223" t="str">
        <f t="shared" ca="1" si="226"/>
        <v>-1.10606108455152+0.739046388930481i</v>
      </c>
      <c r="BD219" s="223" t="str">
        <f t="shared" ca="1" si="227"/>
        <v>1.24111213649742-0.478749780563172i</v>
      </c>
      <c r="BE219" s="223" t="str">
        <f t="shared" ca="1" si="228"/>
        <v>-1.31585042584347+0.195187972370295i</v>
      </c>
      <c r="BF219" s="223" t="str">
        <f t="shared" ca="1" si="229"/>
        <v>1.32664399011759+0.0978591397639992i</v>
      </c>
      <c r="BG219" s="223" t="str">
        <f t="shared" ca="1" si="230"/>
        <v>-1.27296830807748-0.386150714593209i</v>
      </c>
      <c r="BH219" s="223" t="str">
        <f t="shared" ca="1" si="231"/>
        <v>1.15743178920837+0.655677009723829i</v>
      </c>
      <c r="BI219" s="223" t="str">
        <f t="shared" ca="1" si="232"/>
        <v>-0.985649016131854-0.893340195417616i</v>
      </c>
      <c r="BJ219" s="223" t="str">
        <f t="shared" ca="1" si="233"/>
        <v>0.76596789981195+1.0875908533121i</v>
      </c>
      <c r="BK219" s="223" t="str">
        <f t="shared" ca="1" si="234"/>
        <v>-0.509064006644628-1.22898922895581i</v>
      </c>
      <c r="BL219" s="223" t="str">
        <f t="shared" ca="1" si="235"/>
        <v>0.227421771405134+1.31066396366171i</v>
      </c>
      <c r="BM219" s="223" t="str">
        <f t="shared" ca="1" si="236"/>
        <v>0.0652721930904415-1.32864601326299i</v>
      </c>
      <c r="BN219" s="223" t="str">
        <f t="shared" ca="1" si="237"/>
        <v>-0.354794207066349+1.28206152675394i</v>
      </c>
      <c r="BO219" s="223" t="str">
        <f t="shared" ca="1" si="238"/>
        <v>0.627074734028321-1.17317431172601i</v>
      </c>
      <c r="BP219" s="223" t="str">
        <f t="shared" ca="1" si="239"/>
        <v>-0.868882100304376+1.00727582296069i</v>
      </c>
      <c r="BQ219" s="223" t="str">
        <f t="shared" ca="1" si="240"/>
        <v>1.06846549801027-0.792428020271967i</v>
      </c>
      <c r="BR219" s="223" t="str">
        <f t="shared" ca="1" si="241"/>
        <v>-1.21612602425807+0.539071591602395i</v>
      </c>
      <c r="BS219" s="223" t="str">
        <f t="shared" ca="1" si="242"/>
        <v>1.30468800651711-0.259518580068706i</v>
      </c>
      <c r="BT219" s="223" t="str">
        <f t="shared" ca="1" si="243"/>
        <v>-1.32984770973126-0.0326459288884499i</v>
      </c>
      <c r="BU219" s="223" t="str">
        <f t="shared" ca="1" si="244"/>
        <v>1.29038247950604+0.323223984775759i</v>
      </c>
      <c r="BV219" s="223" t="str">
        <f t="shared" ca="1" si="245"/>
        <v>-1.18821015790546-0.598094731962046i</v>
      </c>
      <c r="BW219" s="223" t="str">
        <f t="shared" ca="1" si="246"/>
        <v>1.02829588449823+0.8439006231035i</v>
      </c>
      <c r="BX219" s="223" t="str">
        <f t="shared" ca="1" si="247"/>
        <v>-0.818410811723357-1.04869653904492i</v>
      </c>
      <c r="BY219" s="223" t="str">
        <f t="shared" ca="1" si="248"/>
        <v>0.568754459991784+1.20253027071668i</v>
      </c>
      <c r="BZ219" s="223" t="str">
        <f t="shared" ca="1" si="249"/>
        <v>-0.291459064442375-1.2979261541031i</v>
      </c>
      <c r="CA219" s="223" t="str">
        <f t="shared" ca="1" si="250"/>
        <v>3.94375253041854E-13+1.33024835566539i</v>
      </c>
      <c r="CB219" s="223" t="str">
        <f t="shared" ca="1" si="251"/>
        <v>0.29145906444286-1.29792615410299i</v>
      </c>
      <c r="CC219" s="223" t="str">
        <f t="shared" ca="1" si="252"/>
        <v>-0.568754459992268+1.20253027071645i</v>
      </c>
      <c r="CD219" s="223" t="str">
        <f t="shared" ca="1" si="253"/>
        <v>0.818410811723778-1.04869653904459i</v>
      </c>
      <c r="CE219" s="223" t="str">
        <f t="shared" ca="1" si="254"/>
        <v>-1.02829588449773+0.843900623104109i</v>
      </c>
      <c r="CF219" s="223" t="str">
        <f t="shared" ca="1" si="255"/>
        <v>1.1882101579057-0.598094731961568i</v>
      </c>
      <c r="CG219" s="223" t="str">
        <f t="shared" ca="1" si="256"/>
        <v>-1.29038247950617+0.32322398477524i</v>
      </c>
      <c r="CH219" s="223" t="str">
        <f t="shared" ca="1" si="257"/>
        <v>1.32984770973124-0.0326459288892384i</v>
      </c>
      <c r="CI219" s="223" t="str">
        <f t="shared" ca="1" si="258"/>
        <v>-1.30468800651727-0.259518580067895i</v>
      </c>
      <c r="CJ219" s="223" t="str">
        <f t="shared" ca="1" si="259"/>
        <v>1.21612602425785+0.539071591602884i</v>
      </c>
      <c r="CK219" s="223" t="str">
        <f t="shared" ca="1" si="260"/>
        <v>-1.06846549800995-0.792428020272397i</v>
      </c>
      <c r="CL219" s="223" t="str">
        <f t="shared" ca="1" si="261"/>
        <v>0.868882100304974+1.00727582296017i</v>
      </c>
      <c r="CM219" s="223" t="str">
        <f t="shared" ca="1" si="262"/>
        <v>-0.627074734029017-1.17317431172563i</v>
      </c>
      <c r="CN219" s="223" t="str">
        <f t="shared" ca="1" si="263"/>
        <v>0.354794207065834+1.28206152675408i</v>
      </c>
      <c r="CO219" s="223" t="str">
        <f t="shared" ca="1" si="264"/>
        <v>-0.0652721930899075-1.32864601326302i</v>
      </c>
      <c r="CP219" s="223" t="str">
        <f t="shared" ca="1" si="265"/>
        <v>-0.22742177140432+1.31066396366185i</v>
      </c>
      <c r="CQ219" s="223" t="str">
        <f t="shared" ca="1" si="266"/>
        <v>0.509064006643899-1.22898922895611i</v>
      </c>
      <c r="CR219" s="223" t="str">
        <f t="shared" ca="1" si="267"/>
        <v>-0.765967899812388+1.0875908533118i</v>
      </c>
      <c r="CS219" s="223" t="str">
        <f t="shared" ca="1" si="268"/>
        <v>0.985649016132213-0.893340195417219i</v>
      </c>
      <c r="CT219" s="223" t="str">
        <f t="shared" ca="1" si="269"/>
        <v>-1.15743178920798+0.655677009724516i</v>
      </c>
      <c r="CU219" s="223" t="str">
        <f t="shared" ca="1" si="270"/>
        <v>1.27296830807763-0.386150714592697i</v>
      </c>
      <c r="CV219" s="223" t="str">
        <f t="shared" ca="1" si="271"/>
        <v>-1.32664399011763+0.0978591397634662i</v>
      </c>
      <c r="CW219" s="223" t="str">
        <f t="shared" ca="1" si="272"/>
        <v>1.31585042584339+0.195187972370841i</v>
      </c>
      <c r="CX219" s="223" t="str">
        <f t="shared" ca="1" si="273"/>
        <v>-1.2411121364977-0.478749780562437i</v>
      </c>
      <c r="CY219" s="223" t="str">
        <f t="shared" ca="1" si="274"/>
        <v>1.10606108455122+0.739046388930941i</v>
      </c>
      <c r="CZ219" s="223" t="str">
        <f t="shared" ca="1" si="275"/>
        <v>-0.91726017580091-0.963428491191827i</v>
      </c>
      <c r="DA219" s="223" t="str">
        <f t="shared" ca="1" si="276"/>
        <v>0.683884330105557+1.14099207306035i</v>
      </c>
      <c r="DB219" s="223" t="str">
        <f t="shared" ca="1" si="277"/>
        <v>-0.417274619368229-1.26310830089172i</v>
      </c>
      <c r="DC219" s="223" t="str">
        <f t="shared" ca="1" si="278"/>
        <v>0.130387139750419+1.323842846239i</v>
      </c>
      <c r="DD219" s="223" t="str">
        <f t="shared" ca="1" si="279"/>
        <v>0.162836599400015-1.32024426893144i</v>
      </c>
      <c r="DE219" s="223" t="str">
        <f t="shared" ca="1" si="280"/>
        <v>-0.448147173514766+1.25248744449643i</v>
      </c>
      <c r="DF219" s="223" t="str">
        <f t="shared" ca="1" si="281"/>
        <v>0.711679704139491-1.1238650659516i</v>
      </c>
      <c r="DG219" s="223" t="str">
        <f t="shared" ca="1" si="282"/>
        <v>-0.940627632953276+0.940627632953229i</v>
      </c>
      <c r="DH219" s="223" t="str">
        <f t="shared" ca="1" si="283"/>
        <v>1.12386506595168-0.711679704139372i</v>
      </c>
      <c r="DI219" s="223" t="str">
        <f t="shared" ca="1" si="284"/>
        <v>-1.25248744449602+0.448147173515917i</v>
      </c>
      <c r="DJ219" s="223" t="str">
        <f t="shared" ca="1" si="285"/>
        <v>1.32024426893146-0.162836599399875i</v>
      </c>
      <c r="DK219" s="223" t="str">
        <f t="shared" ca="1" si="286"/>
        <v>-1.32384284623899-0.130387139750559i</v>
      </c>
      <c r="DL219" s="223" t="str">
        <f t="shared" ca="1" si="287"/>
        <v>1.26310830089168+0.417274619368362i</v>
      </c>
      <c r="DM219" s="223" t="str">
        <f t="shared" ca="1" si="288"/>
        <v>-1.14099207306028-0.683884330105679i</v>
      </c>
      <c r="DN219" s="223" t="str">
        <f t="shared" ca="1" si="289"/>
        <v>0.963428491191782+0.917260175800957i</v>
      </c>
      <c r="DO219" s="223" t="str">
        <f t="shared" ca="1" si="290"/>
        <v>-0.739046388930826-1.10606108455129i</v>
      </c>
      <c r="DP219" s="223" t="str">
        <f t="shared" ca="1" si="291"/>
        <v>0.478749780562306+1.24111213649775i</v>
      </c>
      <c r="DQ219" s="223" t="str">
        <f t="shared" ca="1" si="292"/>
        <v>-0.195187972370703-1.31585042584341i</v>
      </c>
      <c r="DR219" s="223" t="str">
        <f t="shared" ca="1" si="293"/>
        <v>-0.097859139763606+1.32664399011762i</v>
      </c>
      <c r="DS219" s="223" t="str">
        <f t="shared" ca="1" si="294"/>
        <v>0.386150714592868-1.27296830807758i</v>
      </c>
      <c r="DT219" s="223" t="str">
        <f t="shared" ca="1" si="295"/>
        <v>-0.655677009724605+1.15743178920793i</v>
      </c>
      <c r="DU219" s="223" t="str">
        <f t="shared" ca="1" si="296"/>
        <v>0.893340195417295-0.985649016132145i</v>
      </c>
      <c r="DV219" s="223" t="str">
        <f t="shared" ca="1" si="297"/>
        <v>-1.08759085331185+0.765967899812304i</v>
      </c>
      <c r="DW219" s="223" t="str">
        <f t="shared" ca="1" si="298"/>
        <v>1.22898922895617-0.50906400664377i</v>
      </c>
      <c r="DX219" s="223" t="str">
        <f t="shared" ca="1" si="299"/>
        <v>-1.31066396366188+0.227421771404181i</v>
      </c>
      <c r="DY219" s="223" t="str">
        <f t="shared" ca="1" si="300"/>
        <v>1.32864601326301+0.0652721930900476i</v>
      </c>
      <c r="DZ219" s="223" t="str">
        <f t="shared" ca="1" si="301"/>
        <v>-1.28206152675403-0.354794207066005i</v>
      </c>
      <c r="EA219" s="223" t="str">
        <f t="shared" ca="1" si="302"/>
        <v>1.17317431172559+0.627074734029108i</v>
      </c>
      <c r="EB219" s="223" t="str">
        <f t="shared" ca="1" si="303"/>
        <v>-1.00727582296097-0.868882100304049i</v>
      </c>
      <c r="EC219" s="223" t="str">
        <f t="shared" ca="1" si="304"/>
        <v>0.792428020272314+1.06846549801001i</v>
      </c>
      <c r="ED219" s="223" t="str">
        <f t="shared" ca="1" si="305"/>
        <v>-0.539071591602755-1.21612602425791i</v>
      </c>
      <c r="EE219" s="223" t="str">
        <f t="shared" ca="1" si="306"/>
        <v>0.259518580067758+1.3046880065173i</v>
      </c>
      <c r="EF219" s="223" t="str">
        <f t="shared" ca="1" si="307"/>
        <v>0.0326459288880557-1.32984770973127i</v>
      </c>
      <c r="EG219" s="223" t="str">
        <f t="shared" ca="1" si="308"/>
        <v>-0.323223984775413+1.29038247950613i</v>
      </c>
      <c r="EH219" s="223" t="str">
        <f t="shared" ca="1" si="309"/>
        <v>0.59809473196166-1.18821015790566i</v>
      </c>
      <c r="EI219" s="223" t="str">
        <f t="shared" ca="1" si="310"/>
        <v>-0.843900623104218+1.02829588449764i</v>
      </c>
      <c r="EJ219" s="223" t="str">
        <f t="shared" ca="1" si="311"/>
        <v>1.04869653904465-0.818410811723697i</v>
      </c>
      <c r="EK219" s="223" t="str">
        <f t="shared" ca="1" si="312"/>
        <v>-1.20253027071651+0.56875445999214i</v>
      </c>
      <c r="EL219" s="223" t="str">
        <f t="shared" ca="1" si="313"/>
        <v>1.29792615410302-0.291459064442723i</v>
      </c>
      <c r="EM219" s="223" t="str">
        <f t="shared" ca="1" si="314"/>
        <v>-1.33024835566539-4.96719189906104E-13i</v>
      </c>
      <c r="EN219" s="223"/>
      <c r="EO219" s="223"/>
      <c r="EP219" s="223"/>
    </row>
    <row r="220" spans="1:146" ht="15.75" thickBot="1">
      <c r="A220" s="257">
        <f t="shared" si="181"/>
        <v>2.3437500000000016E-3</v>
      </c>
      <c r="B220" s="256">
        <v>120</v>
      </c>
      <c r="C220" s="230">
        <f t="shared" si="182"/>
        <v>24000</v>
      </c>
      <c r="D220" s="229">
        <f t="shared" si="315"/>
        <v>150796.44737231007</v>
      </c>
      <c r="E220" s="229" t="str">
        <f t="shared" si="316"/>
        <v>150796.44737231i</v>
      </c>
      <c r="F220" s="229" t="str">
        <f t="shared" si="320"/>
        <v>2.52211900549237-0.922528383947983i</v>
      </c>
      <c r="G220" s="229" t="str">
        <f t="shared" si="321"/>
        <v>-0.183975891953892+0.132044805877596i</v>
      </c>
      <c r="H220" s="229" t="str">
        <f t="shared" si="322"/>
        <v>0.617770358064684+0.0942586954914435i</v>
      </c>
      <c r="I220" s="229" t="str">
        <f t="shared" si="317"/>
        <v>-0.380566785339741-0.212779085743744i</v>
      </c>
      <c r="J220" s="255" t="str">
        <f ca="1">IMPRODUCT(1/N_FFT2,EE100)</f>
        <v>0.00547996318648293-1.90642097890438E-07i</v>
      </c>
      <c r="K220" s="254" t="str">
        <f t="shared" ca="1" si="318"/>
        <v>-0.00208553253831123-0.00116594900467887i</v>
      </c>
      <c r="N220" s="246">
        <f t="shared" ca="1" si="185"/>
        <v>3.9972658691418883</v>
      </c>
      <c r="O220" s="223">
        <f t="shared" ca="1" si="186"/>
        <v>1.3302658691418885</v>
      </c>
      <c r="P220" s="223" t="str">
        <f t="shared" ca="1" si="187"/>
        <v>-1.30470518347717-0.259521996777957i</v>
      </c>
      <c r="Q220" s="223" t="str">
        <f t="shared" ca="1" si="188"/>
        <v>1.22900540929853+0.50907070876135i</v>
      </c>
      <c r="R220" s="223" t="str">
        <f t="shared" ca="1" si="189"/>
        <v>-1.10607564647471-0.739056118897186i</v>
      </c>
      <c r="S220" s="223" t="str">
        <f t="shared" ca="1" si="190"/>
        <v>0.940640016851223+0.940640016851269i</v>
      </c>
      <c r="T220" s="223" t="str">
        <f t="shared" ca="1" si="191"/>
        <v>-0.73905611889723-1.10607564647468i</v>
      </c>
      <c r="U220" s="223" t="str">
        <f t="shared" ca="1" si="192"/>
        <v>0.509070708761365+1.22900540929852i</v>
      </c>
      <c r="V220" s="223" t="str">
        <f t="shared" ca="1" si="193"/>
        <v>-0.259521996777933-1.30470518347718i</v>
      </c>
      <c r="W220" s="223" t="str">
        <f t="shared" ca="1" si="194"/>
        <v>-6.50240555021622E-14+1.33026586914189i</v>
      </c>
      <c r="X220" s="223" t="str">
        <f t="shared" ca="1" si="195"/>
        <v>0.25952199677793-1.30470518347718i</v>
      </c>
      <c r="Y220" s="223" t="str">
        <f t="shared" ca="1" si="196"/>
        <v>-0.509070708761362+1.22900540929852i</v>
      </c>
      <c r="Z220" s="223" t="str">
        <f t="shared" ca="1" si="197"/>
        <v>0.739056118897228-1.10607564647468i</v>
      </c>
      <c r="AA220" s="223" t="str">
        <f t="shared" ca="1" si="198"/>
        <v>-0.94064001685122+0.940640016851272i</v>
      </c>
      <c r="AB220" s="223" t="str">
        <f t="shared" ca="1" si="199"/>
        <v>1.10607564647472-0.739056118897178i</v>
      </c>
      <c r="AC220" s="223" t="str">
        <f t="shared" ca="1" si="200"/>
        <v>-1.22900540929855+0.509070708761305i</v>
      </c>
      <c r="AD220" s="223" t="str">
        <f t="shared" ca="1" si="201"/>
        <v>1.30470518347717-0.259521996777999i</v>
      </c>
      <c r="AE220" s="223" t="str">
        <f t="shared" ca="1" si="202"/>
        <v>-1.33026586914189+2.28139398844654E-15i</v>
      </c>
      <c r="AF220" s="223" t="str">
        <f t="shared" ca="1" si="203"/>
        <v>1.30470518347717+0.259521996777994i</v>
      </c>
      <c r="AG220" s="223" t="str">
        <f t="shared" ca="1" si="204"/>
        <v>-1.22900540929855-0.5090707087613i</v>
      </c>
      <c r="AH220" s="223" t="str">
        <f t="shared" ca="1" si="205"/>
        <v>1.10607564647472+0.739056118897176i</v>
      </c>
      <c r="AI220" s="223" t="str">
        <f t="shared" ca="1" si="206"/>
        <v>-0.940640016851223-0.940640016851269i</v>
      </c>
      <c r="AJ220" s="223" t="str">
        <f t="shared" ca="1" si="207"/>
        <v>0.73905611889723+1.10607564647468i</v>
      </c>
      <c r="AK220" s="223" t="str">
        <f t="shared" ca="1" si="208"/>
        <v>-0.509070708761372-1.22900540929852i</v>
      </c>
      <c r="AL220" s="223" t="str">
        <f t="shared" ca="1" si="209"/>
        <v>0.259521996777939+1.30470518347718i</v>
      </c>
      <c r="AM220" s="223" t="str">
        <f t="shared" ca="1" si="210"/>
        <v>5.8016607763974E-14-1.33026586914189i</v>
      </c>
      <c r="AN220" s="223" t="str">
        <f t="shared" ca="1" si="211"/>
        <v>-0.259521996777923+1.30470518347718i</v>
      </c>
      <c r="AO220" s="223" t="str">
        <f t="shared" ca="1" si="212"/>
        <v>0.509070708761356-1.22900540929852i</v>
      </c>
      <c r="AP220" s="223" t="str">
        <f t="shared" ca="1" si="213"/>
        <v>-0.739056118897225+1.10607564647469i</v>
      </c>
      <c r="AQ220" s="223" t="str">
        <f t="shared" ca="1" si="214"/>
        <v>0.940640016851219-0.940640016851273i</v>
      </c>
      <c r="AR220" s="223" t="str">
        <f t="shared" ca="1" si="215"/>
        <v>0.940640016851219-0.940640016851273i</v>
      </c>
      <c r="AS220" s="223" t="str">
        <f t="shared" ca="1" si="216"/>
        <v>1.22900540929855-0.509070708761306i</v>
      </c>
      <c r="AT220" s="223" t="str">
        <f t="shared" ca="1" si="217"/>
        <v>-1.30470518347717+0.259521996778001i</v>
      </c>
      <c r="AU220" s="223" t="str">
        <f t="shared" ca="1" si="218"/>
        <v>1.33026586914189-4.56278797689307E-15i</v>
      </c>
      <c r="AV220" s="223" t="str">
        <f t="shared" ca="1" si="219"/>
        <v>-1.30470518347717-0.259521996777993i</v>
      </c>
      <c r="AW220" s="223" t="str">
        <f t="shared" ca="1" si="220"/>
        <v>1.2290054092987+0.509070708760931i</v>
      </c>
      <c r="AX220" s="223" t="str">
        <f t="shared" ca="1" si="221"/>
        <v>-1.10607564647465-0.739056118897284i</v>
      </c>
      <c r="AY220" s="223" t="str">
        <f t="shared" ca="1" si="222"/>
        <v>0.940640016851692+0.940640016850799i</v>
      </c>
      <c r="AZ220" s="223" t="str">
        <f t="shared" ca="1" si="223"/>
        <v>-0.739056118897233-1.10607564647468i</v>
      </c>
      <c r="BA220" s="223" t="str">
        <f t="shared" ca="1" si="224"/>
        <v>0.509070708760875+1.22900540929872i</v>
      </c>
      <c r="BB220" s="223" t="str">
        <f t="shared" ca="1" si="225"/>
        <v>-0.259521996778192-1.30470518347713i</v>
      </c>
      <c r="BC220" s="223" t="str">
        <f t="shared" ca="1" si="226"/>
        <v>-3.29846331260554E-13+1.33026586914189i</v>
      </c>
      <c r="BD220" s="223" t="str">
        <f t="shared" ca="1" si="227"/>
        <v>0.259521996777542-1.30470518347726i</v>
      </c>
      <c r="BE220" s="223" t="str">
        <f t="shared" ca="1" si="228"/>
        <v>-0.509070708761485+1.22900540929847i</v>
      </c>
      <c r="BF220" s="223" t="str">
        <f t="shared" ca="1" si="229"/>
        <v>0.739056118896681-1.10607564647505i</v>
      </c>
      <c r="BG220" s="223" t="str">
        <f t="shared" ca="1" si="230"/>
        <v>-0.940640016851209+0.940640016851282i</v>
      </c>
      <c r="BH220" s="223" t="str">
        <f t="shared" ca="1" si="231"/>
        <v>1.106075646475-0.73905611889675i</v>
      </c>
      <c r="BI220" s="223" t="str">
        <f t="shared" ca="1" si="232"/>
        <v>-1.22900540929844+0.509070708761562i</v>
      </c>
      <c r="BJ220" s="223" t="str">
        <f t="shared" ca="1" si="233"/>
        <v>1.30470518347724-0.259521996777623i</v>
      </c>
      <c r="BK220" s="223" t="str">
        <f t="shared" ca="1" si="234"/>
        <v>-1.33026586914189+4.13284804443137E-13i</v>
      </c>
      <c r="BL220" s="223" t="str">
        <f t="shared" ca="1" si="235"/>
        <v>1.30470518347714+0.259521996778111i</v>
      </c>
      <c r="BM220" s="223" t="str">
        <f t="shared" ca="1" si="236"/>
        <v>-1.22900540929876-0.509070708760798i</v>
      </c>
      <c r="BN220" s="223" t="str">
        <f t="shared" ca="1" si="237"/>
        <v>1.10607564647473+0.739056118897164i</v>
      </c>
      <c r="BO220" s="223" t="str">
        <f t="shared" ca="1" si="238"/>
        <v>-0.940640016850858-0.940640016851634i</v>
      </c>
      <c r="BP220" s="223" t="str">
        <f t="shared" ca="1" si="239"/>
        <v>0.739056118897353+1.1060756464746i</v>
      </c>
      <c r="BQ220" s="223" t="str">
        <f t="shared" ca="1" si="240"/>
        <v>-0.509070708761008-1.22900540929867i</v>
      </c>
      <c r="BR220" s="223" t="str">
        <f t="shared" ca="1" si="241"/>
        <v>0.259521996778333+1.3047051834771i</v>
      </c>
      <c r="BS220" s="223" t="str">
        <f t="shared" ca="1" si="242"/>
        <v>1.85783324779852E-13-1.33026586914189i</v>
      </c>
      <c r="BT220" s="223" t="str">
        <f t="shared" ca="1" si="243"/>
        <v>-0.259521996777401+1.30470518347728i</v>
      </c>
      <c r="BU220" s="223" t="str">
        <f t="shared" ca="1" si="244"/>
        <v>0.509070708761352-1.22900540929853i</v>
      </c>
      <c r="BV220" s="223" t="str">
        <f t="shared" ca="1" si="245"/>
        <v>-0.739056118897661+1.10607564647439i</v>
      </c>
      <c r="BW220" s="223" t="str">
        <f t="shared" ca="1" si="246"/>
        <v>0.940640016851121-0.94064001685137i</v>
      </c>
      <c r="BX220" s="223" t="str">
        <f t="shared" ca="1" si="247"/>
        <v>-1.10607564647493+0.739056118896854i</v>
      </c>
      <c r="BY220" s="223" t="str">
        <f t="shared" ca="1" si="248"/>
        <v>1.22900540929839-0.509070708761677i</v>
      </c>
      <c r="BZ220" s="223" t="str">
        <f t="shared" ca="1" si="249"/>
        <v>-1.30470518347722+0.259521996777747i</v>
      </c>
      <c r="CA220" s="223" t="str">
        <f t="shared" ca="1" si="250"/>
        <v>1.33026586914189-5.3844359592487E-13i</v>
      </c>
      <c r="CB220" s="223" t="str">
        <f t="shared" ca="1" si="251"/>
        <v>-1.30470518347717-0.259521996777987i</v>
      </c>
      <c r="CC220" s="223" t="str">
        <f t="shared" ca="1" si="252"/>
        <v>1.2290054092983+0.509070708761905i</v>
      </c>
      <c r="CD220" s="223" t="str">
        <f t="shared" ca="1" si="253"/>
        <v>-1.1060756464748-0.739056118897059i</v>
      </c>
      <c r="CE220" s="223" t="str">
        <f t="shared" ca="1" si="254"/>
        <v>0.940640016850947+0.940640016851544i</v>
      </c>
      <c r="CF220" s="223" t="str">
        <f t="shared" ca="1" si="255"/>
        <v>-0.739056118897456-1.10607564647453i</v>
      </c>
      <c r="CG220" s="223" t="str">
        <f t="shared" ca="1" si="256"/>
        <v>0.509070708761124+1.22900540929862i</v>
      </c>
      <c r="CH220" s="223" t="str">
        <f t="shared" ca="1" si="257"/>
        <v>-0.259521996778457-1.30470518347708i</v>
      </c>
      <c r="CI220" s="223" t="str">
        <f t="shared" ca="1" si="258"/>
        <v>-6.06245332981179E-14+1.33026586914189i</v>
      </c>
      <c r="CJ220" s="223" t="str">
        <f t="shared" ca="1" si="259"/>
        <v>0.259521996778575-1.30470518347705i</v>
      </c>
      <c r="CK220" s="223" t="str">
        <f t="shared" ca="1" si="260"/>
        <v>-0.509070708761236+1.22900540929857i</v>
      </c>
      <c r="CL220" s="223" t="str">
        <f t="shared" ca="1" si="261"/>
        <v>0.739056118897557-1.10607564647446i</v>
      </c>
      <c r="CM220" s="223" t="str">
        <f t="shared" ca="1" si="262"/>
        <v>-0.940640016851032+0.940640016851459i</v>
      </c>
      <c r="CN220" s="223" t="str">
        <f t="shared" ca="1" si="263"/>
        <v>1.10607564647486-0.739056118896959i</v>
      </c>
      <c r="CO220" s="223" t="str">
        <f t="shared" ca="1" si="264"/>
        <v>-1.22900540929834+0.509070708761793i</v>
      </c>
      <c r="CP220" s="223" t="str">
        <f t="shared" ca="1" si="265"/>
        <v>1.30470518347719-0.259521996777869i</v>
      </c>
      <c r="CQ220" s="223" t="str">
        <f t="shared" ca="1" si="266"/>
        <v>-1.33026586914189-6.59692662521106E-13i</v>
      </c>
      <c r="CR220" s="223" t="str">
        <f t="shared" ca="1" si="267"/>
        <v>1.30470518347719+0.259521996777865i</v>
      </c>
      <c r="CS220" s="223" t="str">
        <f t="shared" ca="1" si="268"/>
        <v>-1.22900540929835-0.509070708761789i</v>
      </c>
      <c r="CT220" s="223" t="str">
        <f t="shared" ca="1" si="269"/>
        <v>1.10607564647487+0.739056118896955i</v>
      </c>
      <c r="CU220" s="223" t="str">
        <f t="shared" ca="1" si="270"/>
        <v>-0.940640016851035-0.940640016851457i</v>
      </c>
      <c r="CV220" s="223" t="str">
        <f t="shared" ca="1" si="271"/>
        <v>0.73905611889756+1.10607564647446i</v>
      </c>
      <c r="CW220" s="223" t="str">
        <f t="shared" ca="1" si="272"/>
        <v>-0.50907070876124-1.22900540929857i</v>
      </c>
      <c r="CX220" s="223" t="str">
        <f t="shared" ca="1" si="273"/>
        <v>0.259521996778617+1.30470518347704i</v>
      </c>
      <c r="CY220" s="223" t="str">
        <f t="shared" ca="1" si="274"/>
        <v>-1.02342688181551E-13-1.33026586914189i</v>
      </c>
      <c r="CZ220" s="223" t="str">
        <f t="shared" ca="1" si="275"/>
        <v>-0.259521996778416+1.30470518347708i</v>
      </c>
      <c r="DA220" s="223" t="str">
        <f t="shared" ca="1" si="276"/>
        <v>0.50907070876112-1.22900540929862i</v>
      </c>
      <c r="DB220" s="223" t="str">
        <f t="shared" ca="1" si="277"/>
        <v>-0.739056118897454+1.10607564647453i</v>
      </c>
      <c r="DC220" s="223" t="str">
        <f t="shared" ca="1" si="278"/>
        <v>0.940640016850918-0.940640016851574i</v>
      </c>
      <c r="DD220" s="223" t="str">
        <f t="shared" ca="1" si="279"/>
        <v>-1.10607564647477+0.739056118897095i</v>
      </c>
      <c r="DE220" s="223" t="str">
        <f t="shared" ca="1" si="280"/>
        <v>1.2290054092983-0.509070708761909i</v>
      </c>
      <c r="DF220" s="223" t="str">
        <f t="shared" ca="1" si="281"/>
        <v>-1.30470518347717+0.259521996777991i</v>
      </c>
      <c r="DG220" s="223" t="str">
        <f t="shared" ca="1" si="282"/>
        <v>1.33026586914189+5.34533871039373E-13i</v>
      </c>
      <c r="DH220" s="223" t="str">
        <f t="shared" ca="1" si="283"/>
        <v>-1.30470518347722-0.259521996777705i</v>
      </c>
      <c r="DI220" s="223" t="str">
        <f t="shared" ca="1" si="284"/>
        <v>1.22900540929841+0.509070708761639i</v>
      </c>
      <c r="DJ220" s="223" t="str">
        <f t="shared" ca="1" si="285"/>
        <v>-1.10607564647494-0.739056118896851i</v>
      </c>
      <c r="DK220" s="223" t="str">
        <f t="shared" ca="1" si="286"/>
        <v>0.940640016851124+0.940640016851368i</v>
      </c>
      <c r="DL220" s="223" t="str">
        <f t="shared" ca="1" si="287"/>
        <v>-0.739056118897696-1.10607564647437i</v>
      </c>
      <c r="DM220" s="223" t="str">
        <f t="shared" ca="1" si="288"/>
        <v>0.50907070876139+1.22900540929851i</v>
      </c>
      <c r="DN220" s="223" t="str">
        <f t="shared" ca="1" si="289"/>
        <v>-0.259521996777441-1.30470518347728i</v>
      </c>
      <c r="DO220" s="223" t="str">
        <f t="shared" ca="1" si="290"/>
        <v>1.8969304966535E-13+1.33026586914189i</v>
      </c>
      <c r="DP220" s="223" t="str">
        <f t="shared" ca="1" si="291"/>
        <v>0.259521996778329-1.3047051834771i</v>
      </c>
      <c r="DQ220" s="223" t="str">
        <f t="shared" ca="1" si="292"/>
        <v>-0.50907070876097+1.22900540929868i</v>
      </c>
      <c r="DR220" s="223" t="str">
        <f t="shared" ca="1" si="293"/>
        <v>0.739056118897318-1.10607564647462i</v>
      </c>
      <c r="DS220" s="223" t="str">
        <f t="shared" ca="1" si="294"/>
        <v>-0.940640016850855+0.940640016851636i</v>
      </c>
      <c r="DT220" s="223" t="str">
        <f t="shared" ca="1" si="295"/>
        <v>1.10607564647472-0.739056118897166i</v>
      </c>
      <c r="DU220" s="223" t="str">
        <f t="shared" ca="1" si="296"/>
        <v>-1.22900540929876+0.509070708760802i</v>
      </c>
      <c r="DV220" s="223" t="str">
        <f t="shared" ca="1" si="297"/>
        <v>1.30470518347714-0.259521996778151i</v>
      </c>
      <c r="DW220" s="223" t="str">
        <f t="shared" ca="1" si="298"/>
        <v>-1.33026586914189-3.71566649559704E-13i</v>
      </c>
      <c r="DX220" s="223" t="str">
        <f t="shared" ca="1" si="299"/>
        <v>1.30470518347724+0.25952199677762i</v>
      </c>
      <c r="DY220" s="223" t="str">
        <f t="shared" ca="1" si="300"/>
        <v>-1.22900540929844-0.509070708761558i</v>
      </c>
      <c r="DZ220" s="223" t="str">
        <f t="shared" ca="1" si="301"/>
        <v>1.10607564647503+0.739056118896716i</v>
      </c>
      <c r="EA220" s="223" t="str">
        <f t="shared" ca="1" si="302"/>
        <v>-0.940640016851238-0.940640016851253i</v>
      </c>
      <c r="EB220" s="223" t="str">
        <f t="shared" ca="1" si="303"/>
        <v>0.7390561188967+1.10607564647504i</v>
      </c>
      <c r="EC220" s="223" t="str">
        <f t="shared" ca="1" si="304"/>
        <v>-0.509070708761471-1.22900540929848i</v>
      </c>
      <c r="ED220" s="223" t="str">
        <f t="shared" ca="1" si="305"/>
        <v>0.259521996777527+1.30470518347726i</v>
      </c>
      <c r="EE220" s="223" t="str">
        <f t="shared" ca="1" si="306"/>
        <v>-3.52660271145018E-13-1.33026586914189i</v>
      </c>
      <c r="EF220" s="223" t="str">
        <f t="shared" ca="1" si="307"/>
        <v>-0.25952199677817+1.30470518347713i</v>
      </c>
      <c r="EG220" s="223" t="str">
        <f t="shared" ca="1" si="308"/>
        <v>0.509070708760889-1.22900540929872i</v>
      </c>
      <c r="EH220" s="223" t="str">
        <f t="shared" ca="1" si="309"/>
        <v>-0.739056118897245+1.10607564647467i</v>
      </c>
      <c r="EI220" s="223" t="str">
        <f t="shared" ca="1" si="310"/>
        <v>0.940640016851703-0.940640016850789i</v>
      </c>
      <c r="EJ220" s="223" t="str">
        <f t="shared" ca="1" si="311"/>
        <v>-1.10607564647463+0.739056118897302i</v>
      </c>
      <c r="EK220" s="223" t="str">
        <f t="shared" ca="1" si="312"/>
        <v>1.22900540929869-0.509070708760953i</v>
      </c>
      <c r="EL220" s="223" t="str">
        <f t="shared" ca="1" si="313"/>
        <v>-1.30470518347712+0.259521996778237i</v>
      </c>
      <c r="EM220" s="223" t="str">
        <f t="shared" ca="1" si="314"/>
        <v>1.33026586914189+2.84216288075904E-13i</v>
      </c>
      <c r="EN220" s="223"/>
      <c r="EO220" s="223"/>
      <c r="EP220" s="223"/>
    </row>
    <row r="221" spans="1:146" ht="15.75" thickBot="1">
      <c r="A221" s="257">
        <f t="shared" si="181"/>
        <v>2.3632812500000017E-3</v>
      </c>
      <c r="B221" s="256">
        <v>121</v>
      </c>
      <c r="C221" s="230">
        <f t="shared" si="182"/>
        <v>24200</v>
      </c>
      <c r="D221" s="229">
        <f t="shared" si="315"/>
        <v>152053.084433746</v>
      </c>
      <c r="E221" s="229" t="str">
        <f t="shared" si="316"/>
        <v>152053.084433746i</v>
      </c>
      <c r="F221" s="229" t="str">
        <f t="shared" si="320"/>
        <v>2.5173506197078-0.928137922238052i</v>
      </c>
      <c r="G221" s="229" t="str">
        <f t="shared" si="321"/>
        <v>-0.183057622809329+0.132717701549191i</v>
      </c>
      <c r="H221" s="229" t="str">
        <f t="shared" si="322"/>
        <v>0.618292014624398+0.0949296645678716i</v>
      </c>
      <c r="I221" s="229" t="str">
        <f t="shared" si="317"/>
        <v>-0.381348306797121-0.214653512541679i</v>
      </c>
      <c r="J221" s="255" t="str">
        <f ca="1">IMPRODUCT(1/N_FFT2,ED102)</f>
        <v>-0.0046966550476434-0.00222135240204749i</v>
      </c>
      <c r="K221" s="254" t="str">
        <f t="shared" ca="1" si="318"/>
        <v>0.00131424035433657+0.00185526248049379i</v>
      </c>
      <c r="N221" s="246">
        <f t="shared" ca="1" si="185"/>
        <v>3.9972811877067649</v>
      </c>
      <c r="O221" s="223">
        <f t="shared" ca="1" si="186"/>
        <v>1.3302811877067651</v>
      </c>
      <c r="P221" s="223" t="str">
        <f t="shared" ca="1" si="187"/>
        <v>-1.31069631233808-0.227427384432648i</v>
      </c>
      <c r="Q221" s="223" t="str">
        <f t="shared" ca="1" si="188"/>
        <v>1.25251835730992+0.448158234296963i</v>
      </c>
      <c r="R221" s="223" t="str">
        <f t="shared" ca="1" si="189"/>
        <v>-1.1574603559403-0.65569319257796i</v>
      </c>
      <c r="S221" s="223" t="str">
        <f t="shared" ca="1" si="190"/>
        <v>1.02832126400912+0.843921451530416i</v>
      </c>
      <c r="T221" s="223" t="str">
        <f t="shared" ca="1" si="191"/>
        <v>-0.868903545302347-1.00730068367272i</v>
      </c>
      <c r="U221" s="223" t="str">
        <f t="shared" ca="1" si="192"/>
        <v>0.683901209148655+1.14102023404124i</v>
      </c>
      <c r="V221" s="223" t="str">
        <f t="shared" ca="1" si="193"/>
        <v>-0.478761596651521-1.24114276855574i</v>
      </c>
      <c r="W221" s="223" t="str">
        <f t="shared" ca="1" si="194"/>
        <v>0.259524985281697+1.30472020770013i</v>
      </c>
      <c r="X221" s="223" t="str">
        <f t="shared" ca="1" si="195"/>
        <v>-0.0326467346272236-1.32988053188424i</v>
      </c>
      <c r="Y221" s="223" t="str">
        <f t="shared" ca="1" si="196"/>
        <v>-0.195192789831275+1.31588290252758i</v>
      </c>
      <c r="Z221" s="223" t="str">
        <f t="shared" ca="1" si="197"/>
        <v>0.417284918179786-1.26313947584034i</v>
      </c>
      <c r="AA221" s="223" t="str">
        <f t="shared" ca="1" si="198"/>
        <v>-0.627090210946005+1.17320326700117i</v>
      </c>
      <c r="AB221" s="223" t="str">
        <f t="shared" ca="1" si="199"/>
        <v>0.818431011032339-1.04872242206749i</v>
      </c>
      <c r="AC221" s="223" t="str">
        <f t="shared" ca="1" si="200"/>
        <v>-0.985673343069878+0.893362244068985i</v>
      </c>
      <c r="AD221" s="223" t="str">
        <f t="shared" ca="1" si="201"/>
        <v>1.12389280421869-0.711697269203677i</v>
      </c>
      <c r="AE221" s="223" t="str">
        <f t="shared" ca="1" si="202"/>
        <v>-1.2290195618071+0.509076570922307i</v>
      </c>
      <c r="AF221" s="223" t="str">
        <f t="shared" ca="1" si="203"/>
        <v>1.29795818839568-0.291466257983878i</v>
      </c>
      <c r="AG221" s="223" t="str">
        <f t="shared" ca="1" si="204"/>
        <v>-1.32867880575674+0.0652738040822479i</v>
      </c>
      <c r="AH221" s="223" t="str">
        <f t="shared" ca="1" si="205"/>
        <v>1.32027685406062+0.162840618392039i</v>
      </c>
      <c r="AI221" s="223" t="str">
        <f t="shared" ca="1" si="206"/>
        <v>-1.27299972638234-0.386160245231179i</v>
      </c>
      <c r="AJ221" s="223" t="str">
        <f t="shared" ca="1" si="207"/>
        <v>1.1882394842829+0.598109493619384i</v>
      </c>
      <c r="AK221" s="223" t="str">
        <f t="shared" ca="1" si="208"/>
        <v>-1.06849186895306-0.792447578296329i</v>
      </c>
      <c r="AL221" s="223" t="str">
        <f t="shared" ca="1" si="209"/>
        <v>0.917282814824758+0.963452269701872i</v>
      </c>
      <c r="AM221" s="223" t="str">
        <f t="shared" ca="1" si="210"/>
        <v>-0.739064629435798-1.10608838339594i</v>
      </c>
      <c r="AN221" s="223" t="str">
        <f t="shared" ca="1" si="211"/>
        <v>0.53908489650236+1.21615603963042i</v>
      </c>
      <c r="AO221" s="223" t="str">
        <f t="shared" ca="1" si="212"/>
        <v>-0.323231962310867-1.29041432761233i</v>
      </c>
      <c r="AP221" s="223" t="str">
        <f t="shared" ca="1" si="213"/>
        <v>0.0978615550384426+1.32667673319915i</v>
      </c>
      <c r="AQ221" s="223" t="str">
        <f t="shared" ca="1" si="214"/>
        <v>0.130390357853282-1.32387552018512i</v>
      </c>
      <c r="AR221" s="223" t="str">
        <f t="shared" ca="1" si="215"/>
        <v>0.130390357853282-1.32387552018512i</v>
      </c>
      <c r="AS221" s="223" t="str">
        <f t="shared" ca="1" si="216"/>
        <v>0.568768497498562-1.20255995053043i</v>
      </c>
      <c r="AT221" s="223" t="str">
        <f t="shared" ca="1" si="217"/>
        <v>-0.76598680477066+1.08761769629027i</v>
      </c>
      <c r="AU221" s="223" t="str">
        <f t="shared" ca="1" si="218"/>
        <v>0.940650848712387-0.940650848712309i</v>
      </c>
      <c r="AV221" s="223" t="str">
        <f t="shared" ca="1" si="219"/>
        <v>-1.08761769629033+0.76598680477057i</v>
      </c>
      <c r="AW221" s="223" t="str">
        <f t="shared" ca="1" si="220"/>
        <v>1.20255995053071-0.568768497497966i</v>
      </c>
      <c r="AX221" s="223" t="str">
        <f t="shared" ca="1" si="221"/>
        <v>-1.28209316948973+0.354802963790199i</v>
      </c>
      <c r="AY221" s="223" t="str">
        <f t="shared" ca="1" si="222"/>
        <v>1.32387552018508-0.130390357853698i</v>
      </c>
      <c r="AZ221" s="223" t="str">
        <f t="shared" ca="1" si="223"/>
        <v>-1.32667673319912-0.0978615550388366i</v>
      </c>
      <c r="BA221" s="223" t="str">
        <f t="shared" ca="1" si="224"/>
        <v>1.29041432761236+0.323231962310737i</v>
      </c>
      <c r="BB221" s="223" t="str">
        <f t="shared" ca="1" si="225"/>
        <v>-1.21615603963016-0.539084896502964i</v>
      </c>
      <c r="BC221" s="223" t="str">
        <f t="shared" ca="1" si="226"/>
        <v>1.10608838339587+0.739064629435907i</v>
      </c>
      <c r="BD221" s="223" t="str">
        <f t="shared" ca="1" si="227"/>
        <v>-0.963452269702147-0.917282814824469i</v>
      </c>
      <c r="BE221" s="223" t="str">
        <f t="shared" ca="1" si="228"/>
        <v>0.792447578296011+1.0684918689533i</v>
      </c>
      <c r="BF221" s="223" t="str">
        <f t="shared" ca="1" si="229"/>
        <v>-0.598109493619512-1.18823948428283i</v>
      </c>
      <c r="BG221" s="223" t="str">
        <f t="shared" ca="1" si="230"/>
        <v>0.386160245230538+1.27299972638254i</v>
      </c>
      <c r="BH221" s="223" t="str">
        <f t="shared" ca="1" si="231"/>
        <v>-0.162840618391919-1.32027685406064i</v>
      </c>
      <c r="BI221" s="223" t="str">
        <f t="shared" ca="1" si="232"/>
        <v>-0.0652738040818589+1.32867880575676i</v>
      </c>
      <c r="BJ221" s="223" t="str">
        <f t="shared" ca="1" si="233"/>
        <v>0.291466257984245-1.2979581883956i</v>
      </c>
      <c r="BK221" s="223" t="str">
        <f t="shared" ca="1" si="234"/>
        <v>-0.509076570922183+1.22901956180715i</v>
      </c>
      <c r="BL221" s="223" t="str">
        <f t="shared" ca="1" si="235"/>
        <v>0.711697269204219-1.12389280421835i</v>
      </c>
      <c r="BM221" s="223" t="str">
        <f t="shared" ca="1" si="236"/>
        <v>-0.893362244069082+0.98567334306979i</v>
      </c>
      <c r="BN221" s="223" t="str">
        <f t="shared" ca="1" si="237"/>
        <v>1.04872242206723-0.818431011032669i</v>
      </c>
      <c r="BO221" s="223" t="str">
        <f t="shared" ca="1" si="238"/>
        <v>-1.17320326700136+0.627090210945656i</v>
      </c>
      <c r="BP221" s="223" t="str">
        <f t="shared" ca="1" si="239"/>
        <v>1.26313947584029-0.417284918179932i</v>
      </c>
      <c r="BQ221" s="223" t="str">
        <f t="shared" ca="1" si="240"/>
        <v>-1.31588290252767+0.195192789830627i</v>
      </c>
      <c r="BR221" s="223" t="str">
        <f t="shared" ca="1" si="241"/>
        <v>1.32988053188424+0.0326467346273304i</v>
      </c>
      <c r="BS221" s="223" t="str">
        <f t="shared" ca="1" si="242"/>
        <v>-1.3047202077002-0.259524985281296i</v>
      </c>
      <c r="BT221" s="223" t="str">
        <f t="shared" ca="1" si="243"/>
        <v>1.24114276855559+0.478761596651898i</v>
      </c>
      <c r="BU221" s="223" t="str">
        <f t="shared" ca="1" si="244"/>
        <v>-1.14102023404132-0.683901209148532i</v>
      </c>
      <c r="BV221" s="223" t="str">
        <f t="shared" ca="1" si="245"/>
        <v>1.00730068367229+0.868903545302852i</v>
      </c>
      <c r="BW221" s="223" t="str">
        <f t="shared" ca="1" si="246"/>
        <v>-0.843921451530325-1.0283212640092i</v>
      </c>
      <c r="BX221" s="223" t="str">
        <f t="shared" ca="1" si="247"/>
        <v>0.655693192578303+1.1574603559401i</v>
      </c>
      <c r="BY221" s="223" t="str">
        <f t="shared" ca="1" si="248"/>
        <v>-0.448158234296608-1.25251835731005i</v>
      </c>
      <c r="BZ221" s="223" t="str">
        <f t="shared" ca="1" si="249"/>
        <v>0.227427384432778+1.31069631233806i</v>
      </c>
      <c r="CA221" s="223" t="str">
        <f t="shared" ca="1" si="250"/>
        <v>6.40795682238306E-13-1.33028118770677i</v>
      </c>
      <c r="CB221" s="223" t="str">
        <f t="shared" ca="1" si="251"/>
        <v>-0.227427384432774+1.31069631233806i</v>
      </c>
      <c r="CC221" s="223" t="str">
        <f t="shared" ca="1" si="252"/>
        <v>0.448158234296568-1.25251835731006i</v>
      </c>
      <c r="CD221" s="223" t="str">
        <f t="shared" ca="1" si="253"/>
        <v>-0.655693192578299+1.15746035594011i</v>
      </c>
      <c r="CE221" s="223" t="str">
        <f t="shared" ca="1" si="254"/>
        <v>0.843921451530293-1.02832126400922i</v>
      </c>
      <c r="CF221" s="223" t="str">
        <f t="shared" ca="1" si="255"/>
        <v>-1.00730068367315+0.868903545301853i</v>
      </c>
      <c r="CG221" s="223" t="str">
        <f t="shared" ca="1" si="256"/>
        <v>1.14102023404129-0.683901209148568i</v>
      </c>
      <c r="CH221" s="223" t="str">
        <f t="shared" ca="1" si="257"/>
        <v>-1.24114276855559+0.478761596651902i</v>
      </c>
      <c r="CI221" s="223" t="str">
        <f t="shared" ca="1" si="258"/>
        <v>1.3047202077002-0.2595249852813i</v>
      </c>
      <c r="CJ221" s="223" t="str">
        <f t="shared" ca="1" si="259"/>
        <v>-1.32988053188423+0.0326467346273721i</v>
      </c>
      <c r="CK221" s="223" t="str">
        <f t="shared" ca="1" si="260"/>
        <v>1.31588290252768+0.195192789830586i</v>
      </c>
      <c r="CL221" s="223" t="str">
        <f t="shared" ca="1" si="261"/>
        <v>-1.26313947584031-0.417284918179892i</v>
      </c>
      <c r="CM221" s="223" t="str">
        <f t="shared" ca="1" si="262"/>
        <v>1.17320326700136+0.627090210945652i</v>
      </c>
      <c r="CN221" s="223" t="str">
        <f t="shared" ca="1" si="263"/>
        <v>-1.04872242206726-0.818431011032635i</v>
      </c>
      <c r="CO221" s="223" t="str">
        <f t="shared" ca="1" si="264"/>
        <v>0.893362244069085+0.985673343069787i</v>
      </c>
      <c r="CP221" s="223" t="str">
        <f t="shared" ca="1" si="265"/>
        <v>-0.711697269204253-1.12389280421833i</v>
      </c>
      <c r="CQ221" s="223" t="str">
        <f t="shared" ca="1" si="266"/>
        <v>0.509076570922187+1.22901956180715i</v>
      </c>
      <c r="CR221" s="223" t="str">
        <f t="shared" ca="1" si="267"/>
        <v>-0.291466257984285-1.29795818839559i</v>
      </c>
      <c r="CS221" s="223" t="str">
        <f t="shared" ca="1" si="268"/>
        <v>0.0652738040818629+1.32867880575676i</v>
      </c>
      <c r="CT221" s="223" t="str">
        <f t="shared" ca="1" si="269"/>
        <v>0.162840618391878-1.32027685406064i</v>
      </c>
      <c r="CU221" s="223" t="str">
        <f t="shared" ca="1" si="270"/>
        <v>-0.386160245230535+1.27299972638254i</v>
      </c>
      <c r="CV221" s="223" t="str">
        <f t="shared" ca="1" si="271"/>
        <v>0.598109493619475-1.18823948428285i</v>
      </c>
      <c r="CW221" s="223" t="str">
        <f t="shared" ca="1" si="272"/>
        <v>-0.792447578295992+1.06849186895331i</v>
      </c>
      <c r="CX221" s="223" t="str">
        <f t="shared" ca="1" si="273"/>
        <v>0.963452269702118-0.9172828148245i</v>
      </c>
      <c r="CY221" s="223" t="str">
        <f t="shared" ca="1" si="274"/>
        <v>-1.10608838339586+0.739064629435926i</v>
      </c>
      <c r="CZ221" s="223" t="str">
        <f t="shared" ca="1" si="275"/>
        <v>1.21615603963016-0.539084896502967i</v>
      </c>
      <c r="DA221" s="223" t="str">
        <f t="shared" ca="1" si="276"/>
        <v>-1.29041432761236+0.323231962310758i</v>
      </c>
      <c r="DB221" s="223" t="str">
        <f t="shared" ca="1" si="277"/>
        <v>1.32667673319912-0.0978615550388405i</v>
      </c>
      <c r="DC221" s="223" t="str">
        <f t="shared" ca="1" si="278"/>
        <v>-1.32387552018508-0.130390357853656i</v>
      </c>
      <c r="DD221" s="223" t="str">
        <f t="shared" ca="1" si="279"/>
        <v>1.28209316948973+0.354802963790177i</v>
      </c>
      <c r="DE221" s="223" t="str">
        <f t="shared" ca="1" si="280"/>
        <v>-1.20255995053071-0.568768497497979i</v>
      </c>
      <c r="DF221" s="223" t="str">
        <f t="shared" ca="1" si="281"/>
        <v>1.0876176962902+0.765986804770767i</v>
      </c>
      <c r="DG221" s="223" t="str">
        <f t="shared" ca="1" si="282"/>
        <v>-0.940650848712578-0.940650848712119i</v>
      </c>
      <c r="DH221" s="223" t="str">
        <f t="shared" ca="1" si="283"/>
        <v>0.765986804770247+1.08761769629056i</v>
      </c>
      <c r="DI221" s="223" t="str">
        <f t="shared" ca="1" si="284"/>
        <v>-0.568768497498566-1.20255995053043i</v>
      </c>
      <c r="DJ221" s="223" t="str">
        <f t="shared" ca="1" si="285"/>
        <v>0.354802963790875+1.28209316948954i</v>
      </c>
      <c r="DK221" s="223" t="str">
        <f t="shared" ca="1" si="286"/>
        <v>-0.130390357853022-1.32387552018514i</v>
      </c>
      <c r="DL221" s="223" t="str">
        <f t="shared" ca="1" si="287"/>
        <v>-0.0978615550381183+1.32667673319918i</v>
      </c>
      <c r="DM221" s="223" t="str">
        <f t="shared" ca="1" si="288"/>
        <v>0.323231962311376-1.29041432761221i</v>
      </c>
      <c r="DN221" s="223" t="str">
        <f t="shared" ca="1" si="289"/>
        <v>-0.539084896502375+1.21615603963042i</v>
      </c>
      <c r="DO221" s="223" t="str">
        <f t="shared" ca="1" si="290"/>
        <v>0.739064629435323-1.10608838339626i</v>
      </c>
      <c r="DP221" s="223" t="str">
        <f t="shared" ca="1" si="291"/>
        <v>-0.917282814824961+0.963452269701679i</v>
      </c>
      <c r="DQ221" s="223" t="str">
        <f t="shared" ca="1" si="292"/>
        <v>1.06849186895288-0.792447578296575i</v>
      </c>
      <c r="DR221" s="223" t="str">
        <f t="shared" ca="1" si="293"/>
        <v>-1.18823948428314+0.598109493618905i</v>
      </c>
      <c r="DS221" s="223" t="str">
        <f t="shared" ca="1" si="294"/>
        <v>1.27299972638233-0.386160245231228i</v>
      </c>
      <c r="DT221" s="223" t="str">
        <f t="shared" ca="1" si="295"/>
        <v>-1.32027685406072+0.162840618391246i</v>
      </c>
      <c r="DU221" s="223" t="str">
        <f t="shared" ca="1" si="296"/>
        <v>1.32867880575673+0.0652738040824612i</v>
      </c>
      <c r="DV221" s="223" t="str">
        <f t="shared" ca="1" si="297"/>
        <v>-1.29795818839575-0.291466257983579i</v>
      </c>
      <c r="DW221" s="223" t="str">
        <f t="shared" ca="1" si="298"/>
        <v>1.22901956180692+0.509076570922741i</v>
      </c>
      <c r="DX221" s="223" t="str">
        <f t="shared" ca="1" si="299"/>
        <v>-1.12389280421871-0.711697269203641i</v>
      </c>
      <c r="DY221" s="223" t="str">
        <f t="shared" ca="1" si="300"/>
        <v>0.985673343070247+0.893362244068577i</v>
      </c>
      <c r="DZ221" s="223" t="str">
        <f t="shared" ca="1" si="301"/>
        <v>-0.818431011032163-1.04872242206763i</v>
      </c>
      <c r="EA221" s="223" t="str">
        <f t="shared" ca="1" si="302"/>
        <v>0.627090210946257+1.17320326700103i</v>
      </c>
      <c r="EB221" s="223" t="str">
        <f t="shared" ca="1" si="303"/>
        <v>-0.417284918179323-1.26313947584049i</v>
      </c>
      <c r="EC221" s="223" t="str">
        <f t="shared" ca="1" si="304"/>
        <v>0.195192789831303+1.31588290252757i</v>
      </c>
      <c r="ED221" s="223" t="str">
        <f t="shared" ca="1" si="305"/>
        <v>0.0326467346266859-1.32988053188425i</v>
      </c>
      <c r="EE221" s="223" t="str">
        <f t="shared" ca="1" si="306"/>
        <v>-0.259524985281924+1.30472020770008i</v>
      </c>
      <c r="EF221" s="223" t="str">
        <f t="shared" ca="1" si="307"/>
        <v>0.478761596651262-1.24114276855584i</v>
      </c>
      <c r="EG221" s="223" t="str">
        <f t="shared" ca="1" si="308"/>
        <v>-0.683901209149082+1.14102023404099i</v>
      </c>
      <c r="EH221" s="223" t="str">
        <f t="shared" ca="1" si="309"/>
        <v>0.868903545302335-1.00730068367273i</v>
      </c>
      <c r="EI221" s="223" t="str">
        <f t="shared" ca="1" si="310"/>
        <v>-1.02832126400879+0.843921451530824i</v>
      </c>
      <c r="EJ221" s="223" t="str">
        <f t="shared" ca="1" si="311"/>
        <v>1.15746035594042-0.655693192577746i</v>
      </c>
      <c r="EK221" s="223" t="str">
        <f t="shared" ca="1" si="312"/>
        <v>-1.25251835730983+0.448158234297214i</v>
      </c>
      <c r="EL221" s="223" t="str">
        <f t="shared" ca="1" si="313"/>
        <v>1.31069631233817-0.227427384432146i</v>
      </c>
      <c r="EM221" s="223" t="str">
        <f t="shared" ca="1" si="314"/>
        <v>-1.33028118770677+3.91005836635734E-15i</v>
      </c>
      <c r="EN221" s="223"/>
      <c r="EO221" s="223"/>
      <c r="EP221" s="223"/>
    </row>
    <row r="222" spans="1:146" ht="15.75" thickBot="1">
      <c r="A222" s="257">
        <f t="shared" si="181"/>
        <v>2.3828125000000017E-3</v>
      </c>
      <c r="B222" s="256">
        <v>122</v>
      </c>
      <c r="C222" s="230">
        <f t="shared" si="182"/>
        <v>24400</v>
      </c>
      <c r="D222" s="229">
        <f t="shared" si="315"/>
        <v>153309.7214951819</v>
      </c>
      <c r="E222" s="229" t="str">
        <f t="shared" si="316"/>
        <v>153309.721495182i</v>
      </c>
      <c r="F222" s="229" t="str">
        <f t="shared" si="320"/>
        <v>2.51256094835587-0.933714293588247i</v>
      </c>
      <c r="G222" s="229" t="str">
        <f t="shared" si="321"/>
        <v>-0.182136602618449+0.133382505973041i</v>
      </c>
      <c r="H222" s="229" t="str">
        <f t="shared" si="322"/>
        <v>0.618816022904801+0.0955960759881758i</v>
      </c>
      <c r="I222" s="229" t="str">
        <f t="shared" si="317"/>
        <v>-0.382140409515173-0.216528504431199i</v>
      </c>
      <c r="J222" s="255" t="str">
        <f ca="1">IMPRODUCT(1/N_FFT2,EE100)</f>
        <v>0.00547996318648293-1.90642097890438E-07i</v>
      </c>
      <c r="K222" s="254" t="str">
        <f t="shared" ca="1" si="318"/>
        <v>-0.002094156655659-0.00118649538105782i</v>
      </c>
      <c r="N222" s="246">
        <f t="shared" ca="1" si="185"/>
        <v>3.9972943595932859</v>
      </c>
      <c r="O222" s="223">
        <f t="shared" ca="1" si="186"/>
        <v>1.3302943595932861</v>
      </c>
      <c r="P222" s="223" t="str">
        <f t="shared" ca="1" si="187"/>
        <v>-1.31589593184832-0.195194722548417i</v>
      </c>
      <c r="Q222" s="223" t="str">
        <f t="shared" ca="1" si="188"/>
        <v>1.27301233109186+0.386164068827974i</v>
      </c>
      <c r="R222" s="223" t="str">
        <f t="shared" ca="1" si="189"/>
        <v>-1.20257185777484-0.56877412920569i</v>
      </c>
      <c r="S222" s="223" t="str">
        <f t="shared" ca="1" si="190"/>
        <v>1.1060993354193+0.739071947343889i</v>
      </c>
      <c r="T222" s="223" t="str">
        <f t="shared" ca="1" si="191"/>
        <v>-0.985683102794037-0.893371089767311i</v>
      </c>
      <c r="U222" s="223" t="str">
        <f t="shared" ca="1" si="192"/>
        <v>0.843929807686728+1.02833144601512i</v>
      </c>
      <c r="V222" s="223" t="str">
        <f t="shared" ca="1" si="193"/>
        <v>-0.683907980851669-1.14103153194515i</v>
      </c>
      <c r="W222" s="223" t="str">
        <f t="shared" ca="1" si="194"/>
        <v>0.509081611585113+1.22903173104343i</v>
      </c>
      <c r="X222" s="223" t="str">
        <f t="shared" ca="1" si="195"/>
        <v>-0.323235162818217-1.29042710475392i</v>
      </c>
      <c r="Y222" s="223" t="str">
        <f t="shared" ca="1" si="196"/>
        <v>0.130391648923855+1.32388862864541i</v>
      </c>
      <c r="Z222" s="223" t="str">
        <f t="shared" ca="1" si="197"/>
        <v>0.0652744503961118-1.32869196177714i</v>
      </c>
      <c r="AA222" s="223" t="str">
        <f t="shared" ca="1" si="198"/>
        <v>-0.259527554989241+1.30473312649255i</v>
      </c>
      <c r="AB222" s="223" t="str">
        <f t="shared" ca="1" si="199"/>
        <v>0.448162671771915-1.25253075922149i</v>
      </c>
      <c r="AC222" s="223" t="str">
        <f t="shared" ca="1" si="200"/>
        <v>-0.627096420130311+1.17321488356799i</v>
      </c>
      <c r="AD222" s="223" t="str">
        <f t="shared" ca="1" si="201"/>
        <v>0.792455424779901-1.06850244871157i</v>
      </c>
      <c r="AE222" s="223" t="str">
        <f t="shared" ca="1" si="202"/>
        <v>-0.940660162642669+0.940660162642588i</v>
      </c>
      <c r="AF222" s="223" t="str">
        <f t="shared" ca="1" si="203"/>
        <v>1.06850244871156-0.792455424779906i</v>
      </c>
      <c r="AG222" s="223" t="str">
        <f t="shared" ca="1" si="204"/>
        <v>-1.17321488356799+0.627096420130318i</v>
      </c>
      <c r="AH222" s="223" t="str">
        <f t="shared" ca="1" si="205"/>
        <v>1.25253075922149-0.448162671771931i</v>
      </c>
      <c r="AI222" s="223" t="str">
        <f t="shared" ca="1" si="206"/>
        <v>-1.30473312649255+0.259527554989248i</v>
      </c>
      <c r="AJ222" s="223" t="str">
        <f t="shared" ca="1" si="207"/>
        <v>1.32869196177714-0.0652744503961186i</v>
      </c>
      <c r="AK222" s="223" t="str">
        <f t="shared" ca="1" si="208"/>
        <v>-1.32388862864541-0.130391648923853i</v>
      </c>
      <c r="AL222" s="223" t="str">
        <f t="shared" ca="1" si="209"/>
        <v>1.29042710475389+0.323235162818338i</v>
      </c>
      <c r="AM222" s="223" t="str">
        <f t="shared" ca="1" si="210"/>
        <v>-1.22903173104344-0.509081611585102i</v>
      </c>
      <c r="AN222" s="223" t="str">
        <f t="shared" ca="1" si="211"/>
        <v>1.14103153194516+0.68390798085166i</v>
      </c>
      <c r="AO222" s="223" t="str">
        <f t="shared" ca="1" si="212"/>
        <v>-1.02833144601513-0.843929807686715i</v>
      </c>
      <c r="AP222" s="223" t="str">
        <f t="shared" ca="1" si="213"/>
        <v>0.893371089767311+0.985683102794037i</v>
      </c>
      <c r="AQ222" s="223" t="str">
        <f t="shared" ca="1" si="214"/>
        <v>-0.739071947343892-1.1060993354193i</v>
      </c>
      <c r="AR222" s="223" t="str">
        <f t="shared" ca="1" si="215"/>
        <v>-0.739071947343892-1.1060993354193i</v>
      </c>
      <c r="AS222" s="223" t="str">
        <f t="shared" ca="1" si="216"/>
        <v>-0.386164068827907-1.27301233109188i</v>
      </c>
      <c r="AT222" s="223" t="str">
        <f t="shared" ca="1" si="217"/>
        <v>0.195194722548391+1.31589593184832i</v>
      </c>
      <c r="AU222" s="223" t="str">
        <f t="shared" ca="1" si="218"/>
        <v>-1.62967827150625E-14-1.33029435959329i</v>
      </c>
      <c r="AV222" s="223" t="str">
        <f t="shared" ca="1" si="219"/>
        <v>-0.195194722548376+1.31589593184833i</v>
      </c>
      <c r="AW222" s="223" t="str">
        <f t="shared" ca="1" si="220"/>
        <v>0.386164068828273-1.27301233109177i</v>
      </c>
      <c r="AX222" s="223" t="str">
        <f t="shared" ca="1" si="221"/>
        <v>-0.568774129205697+1.20257185777483i</v>
      </c>
      <c r="AY222" s="223" t="str">
        <f t="shared" ca="1" si="222"/>
        <v>0.739071947343661-1.10609933541945i</v>
      </c>
      <c r="AZ222" s="223" t="str">
        <f t="shared" ca="1" si="223"/>
        <v>-0.893371089766907+0.985683102794402i</v>
      </c>
      <c r="BA222" s="223" t="str">
        <f t="shared" ca="1" si="224"/>
        <v>1.02833144601538-0.843929807686419i</v>
      </c>
      <c r="BB222" s="223" t="str">
        <f t="shared" ca="1" si="225"/>
        <v>-1.14103153194522+0.683907980851559i</v>
      </c>
      <c r="BC222" s="223" t="str">
        <f t="shared" ca="1" si="226"/>
        <v>1.22903173104338-0.509081611585236i</v>
      </c>
      <c r="BD222" s="223" t="str">
        <f t="shared" ca="1" si="227"/>
        <v>-1.29042710475379+0.323235162818737i</v>
      </c>
      <c r="BE222" s="223" t="str">
        <f t="shared" ca="1" si="228"/>
        <v>1.32388862864546-0.13039164892334i</v>
      </c>
      <c r="BF222" s="223" t="str">
        <f t="shared" ca="1" si="229"/>
        <v>-1.32869196177713-0.0652744503963788i</v>
      </c>
      <c r="BG222" s="223" t="str">
        <f t="shared" ca="1" si="230"/>
        <v>1.30473312649255+0.259527554989244i</v>
      </c>
      <c r="BH222" s="223" t="str">
        <f t="shared" ca="1" si="231"/>
        <v>-1.25253075922163-0.448162671771544i</v>
      </c>
      <c r="BI222" s="223" t="str">
        <f t="shared" ca="1" si="232"/>
        <v>1.17321488356768+0.627096420130889i</v>
      </c>
      <c r="BJ222" s="223" t="str">
        <f t="shared" ca="1" si="233"/>
        <v>-1.06850244871134-0.792455424780214i</v>
      </c>
      <c r="BK222" s="223" t="str">
        <f t="shared" ca="1" si="234"/>
        <v>0.940660162642592+0.940660162642665i</v>
      </c>
      <c r="BL222" s="223" t="str">
        <f t="shared" ca="1" si="235"/>
        <v>-0.792455424780132-1.0685024487114i</v>
      </c>
      <c r="BM222" s="223" t="str">
        <f t="shared" ca="1" si="236"/>
        <v>0.627096420130799+1.17321488356773i</v>
      </c>
      <c r="BN222" s="223" t="str">
        <f t="shared" ca="1" si="237"/>
        <v>-0.448162671771448-1.25253075922166i</v>
      </c>
      <c r="BO222" s="223" t="str">
        <f t="shared" ca="1" si="238"/>
        <v>0.259527554989143+1.30473312649257i</v>
      </c>
      <c r="BP222" s="223" t="str">
        <f t="shared" ca="1" si="239"/>
        <v>-0.0652744503962765-1.32869196177714i</v>
      </c>
      <c r="BQ222" s="223" t="str">
        <f t="shared" ca="1" si="240"/>
        <v>-0.13039164892346+1.32388862864545i</v>
      </c>
      <c r="BR222" s="223" t="str">
        <f t="shared" ca="1" si="241"/>
        <v>0.323235162818854-1.29042710475376i</v>
      </c>
      <c r="BS222" s="223" t="str">
        <f t="shared" ca="1" si="242"/>
        <v>-0.509081611585348+1.22903173104333i</v>
      </c>
      <c r="BT222" s="223" t="str">
        <f t="shared" ca="1" si="243"/>
        <v>0.683907980851663-1.14103153194516i</v>
      </c>
      <c r="BU222" s="223" t="str">
        <f t="shared" ca="1" si="244"/>
        <v>-0.843929807686513+1.0283314460153i</v>
      </c>
      <c r="BV222" s="223" t="str">
        <f t="shared" ca="1" si="245"/>
        <v>0.985683102793581-0.893371089767812i</v>
      </c>
      <c r="BW222" s="223" t="str">
        <f t="shared" ca="1" si="246"/>
        <v>-1.10609933541951+0.739071947343576i</v>
      </c>
      <c r="BX222" s="223" t="str">
        <f t="shared" ca="1" si="247"/>
        <v>1.20257185777488-0.568774129205603i</v>
      </c>
      <c r="BY222" s="223" t="str">
        <f t="shared" ca="1" si="248"/>
        <v>-1.2730123310918+0.386164068828176i</v>
      </c>
      <c r="BZ222" s="223" t="str">
        <f t="shared" ca="1" si="249"/>
        <v>1.31589593184824-0.19519472254893i</v>
      </c>
      <c r="CA222" s="223" t="str">
        <f t="shared" ca="1" si="250"/>
        <v>-1.33029435959329-4.96735791003596E-13i</v>
      </c>
      <c r="CB222" s="223" t="str">
        <f t="shared" ca="1" si="251"/>
        <v>1.31589593184829+0.195194722548641i</v>
      </c>
      <c r="CC222" s="223" t="str">
        <f t="shared" ca="1" si="252"/>
        <v>-1.27301233109188-0.386164068827896i</v>
      </c>
      <c r="CD222" s="223" t="str">
        <f t="shared" ca="1" si="253"/>
        <v>1.202571857775+0.56877412920534i</v>
      </c>
      <c r="CE222" s="223" t="str">
        <f t="shared" ca="1" si="254"/>
        <v>-1.10609933541894-0.739071947344434i</v>
      </c>
      <c r="CF222" s="223" t="str">
        <f t="shared" ca="1" si="255"/>
        <v>0.985683102793778+0.893371089767596i</v>
      </c>
      <c r="CG222" s="223" t="str">
        <f t="shared" ca="1" si="256"/>
        <v>-0.843929807686738-1.02833144601511i</v>
      </c>
      <c r="CH222" s="223" t="str">
        <f t="shared" ca="1" si="257"/>
        <v>0.683907980851913+1.14103153194501i</v>
      </c>
      <c r="CI222" s="223" t="str">
        <f t="shared" ca="1" si="258"/>
        <v>-0.509081611585618-1.22903173104322i</v>
      </c>
      <c r="CJ222" s="223" t="str">
        <f t="shared" ca="1" si="259"/>
        <v>0.323235162817854+1.29042710475401i</v>
      </c>
      <c r="CK222" s="223" t="str">
        <f t="shared" ca="1" si="260"/>
        <v>-0.130391648923751-1.32388862864542i</v>
      </c>
      <c r="CL222" s="223" t="str">
        <f t="shared" ca="1" si="261"/>
        <v>-0.0652744503959471+1.32869196177715i</v>
      </c>
      <c r="CM222" s="223" t="str">
        <f t="shared" ca="1" si="262"/>
        <v>0.259527554988819-1.30473312649263i</v>
      </c>
      <c r="CN222" s="223" t="str">
        <f t="shared" ca="1" si="263"/>
        <v>-0.448162671772419+1.25253075922131i</v>
      </c>
      <c r="CO222" s="223" t="str">
        <f t="shared" ca="1" si="264"/>
        <v>0.627096420130541-1.17321488356787i</v>
      </c>
      <c r="CP222" s="223" t="str">
        <f t="shared" ca="1" si="265"/>
        <v>-0.792455424779897+1.06850244871157i</v>
      </c>
      <c r="CQ222" s="223" t="str">
        <f t="shared" ca="1" si="266"/>
        <v>0.940660162642385-0.940660162642871i</v>
      </c>
      <c r="CR222" s="223" t="str">
        <f t="shared" ca="1" si="267"/>
        <v>-1.06850244871195+0.792455424779386i</v>
      </c>
      <c r="CS222" s="223" t="str">
        <f t="shared" ca="1" si="268"/>
        <v>1.17321488356817-0.62709642012998i</v>
      </c>
      <c r="CT222" s="223" t="str">
        <f t="shared" ca="1" si="269"/>
        <v>-1.25253075922153+0.448162671771819i</v>
      </c>
      <c r="CU222" s="223" t="str">
        <f t="shared" ca="1" si="270"/>
        <v>1.30473312649249-0.25952755498953i</v>
      </c>
      <c r="CV222" s="223" t="str">
        <f t="shared" ca="1" si="271"/>
        <v>-1.32869196177712+0.0652744503966704i</v>
      </c>
      <c r="CW222" s="223" t="str">
        <f t="shared" ca="1" si="272"/>
        <v>1.32388862864536+0.130391648924385i</v>
      </c>
      <c r="CX222" s="223" t="str">
        <f t="shared" ca="1" si="273"/>
        <v>-1.29042710475386-0.323235162818472i</v>
      </c>
      <c r="CY222" s="223" t="str">
        <f t="shared" ca="1" si="274"/>
        <v>1.22903173104349+0.509081611584984i</v>
      </c>
      <c r="CZ222" s="223" t="str">
        <f t="shared" ca="1" si="275"/>
        <v>-1.14103153194536-0.683907980851323i</v>
      </c>
      <c r="DA222" s="223" t="str">
        <f t="shared" ca="1" si="276"/>
        <v>1.02833144601473+0.843929807687202i</v>
      </c>
      <c r="DB222" s="223" t="str">
        <f t="shared" ca="1" si="277"/>
        <v>-0.893371089767152-0.985683102794179i</v>
      </c>
      <c r="DC222" s="223" t="str">
        <f t="shared" ca="1" si="278"/>
        <v>0.739071947343936+1.10609933541927i</v>
      </c>
      <c r="DD222" s="223" t="str">
        <f t="shared" ca="1" si="279"/>
        <v>-0.568774129205995-1.20257185777469i</v>
      </c>
      <c r="DE222" s="223" t="str">
        <f t="shared" ca="1" si="280"/>
        <v>0.38616406882859+1.27301233109167i</v>
      </c>
      <c r="DF222" s="223" t="str">
        <f t="shared" ca="1" si="281"/>
        <v>-0.195194722548012-1.31589593184838i</v>
      </c>
      <c r="DG222" s="223" t="str">
        <f t="shared" ca="1" si="282"/>
        <v>-1.02346610835876E-13+1.33029435959329i</v>
      </c>
      <c r="DH222" s="223" t="str">
        <f t="shared" ca="1" si="283"/>
        <v>0.195194722548214-1.31589593184835i</v>
      </c>
      <c r="DI222" s="223" t="str">
        <f t="shared" ca="1" si="284"/>
        <v>-0.386164068827483+1.27301233109201i</v>
      </c>
      <c r="DJ222" s="223" t="str">
        <f t="shared" ca="1" si="285"/>
        <v>0.56877412920618-1.2025718577746i</v>
      </c>
      <c r="DK222" s="223" t="str">
        <f t="shared" ca="1" si="286"/>
        <v>-0.739071947344106+1.10609933541916i</v>
      </c>
      <c r="DL222" s="223" t="str">
        <f t="shared" ca="1" si="287"/>
        <v>0.893371089767304-0.985683102794042i</v>
      </c>
      <c r="DM222" s="223" t="str">
        <f t="shared" ca="1" si="288"/>
        <v>-1.02833144601486+0.843929807687044i</v>
      </c>
      <c r="DN222" s="223" t="str">
        <f t="shared" ca="1" si="289"/>
        <v>1.14103153194547-0.683907980851148i</v>
      </c>
      <c r="DO222" s="223" t="str">
        <f t="shared" ca="1" si="290"/>
        <v>-1.22903173104356+0.509081611584795i</v>
      </c>
      <c r="DP222" s="223" t="str">
        <f t="shared" ca="1" si="291"/>
        <v>1.29042710475391-0.323235162818273i</v>
      </c>
      <c r="DQ222" s="223" t="str">
        <f t="shared" ca="1" si="292"/>
        <v>-1.32388862864538+0.130391648924181i</v>
      </c>
      <c r="DR222" s="223" t="str">
        <f t="shared" ca="1" si="293"/>
        <v>1.32869196177717+0.0652744503955155i</v>
      </c>
      <c r="DS222" s="223" t="str">
        <f t="shared" ca="1" si="294"/>
        <v>-1.30473312649245-0.259527554989731i</v>
      </c>
      <c r="DT222" s="223" t="str">
        <f t="shared" ca="1" si="295"/>
        <v>1.25253075922146+0.448162671772012i</v>
      </c>
      <c r="DU222" s="223" t="str">
        <f t="shared" ca="1" si="296"/>
        <v>-1.17321488356807-0.62709642013016i</v>
      </c>
      <c r="DV222" s="223" t="str">
        <f t="shared" ca="1" si="297"/>
        <v>1.06850244871183+0.792455424779549i</v>
      </c>
      <c r="DW222" s="223" t="str">
        <f t="shared" ca="1" si="298"/>
        <v>-0.940660162642214-0.940660162643043i</v>
      </c>
      <c r="DX222" s="223" t="str">
        <f t="shared" ca="1" si="299"/>
        <v>0.792455424779702+1.06850244871172i</v>
      </c>
      <c r="DY222" s="223" t="str">
        <f t="shared" ca="1" si="300"/>
        <v>-0.627096420130327-1.17321488356798i</v>
      </c>
      <c r="DZ222" s="223" t="str">
        <f t="shared" ca="1" si="301"/>
        <v>0.448162671772191+1.25253075922139i</v>
      </c>
      <c r="EA222" s="223" t="str">
        <f t="shared" ca="1" si="302"/>
        <v>-0.259527554989917-1.30473312649241i</v>
      </c>
      <c r="EB222" s="223" t="str">
        <f t="shared" ca="1" si="303"/>
        <v>0.0652744503957804+1.32869196177716i</v>
      </c>
      <c r="EC222" s="223" t="str">
        <f t="shared" ca="1" si="304"/>
        <v>0.130391648923992-1.3238886286454i</v>
      </c>
      <c r="ED222" s="223" t="str">
        <f t="shared" ca="1" si="305"/>
        <v>-0.323235162818089+1.29042710475396i</v>
      </c>
      <c r="EE222" s="223" t="str">
        <f t="shared" ca="1" si="306"/>
        <v>0.509081611584619-1.22903173104364i</v>
      </c>
      <c r="EF222" s="223" t="str">
        <f t="shared" ca="1" si="307"/>
        <v>-0.683907980852088+1.1410315319449i</v>
      </c>
      <c r="EG222" s="223" t="str">
        <f t="shared" ca="1" si="308"/>
        <v>0.843929807686896-1.02833144601498i</v>
      </c>
      <c r="EH222" s="223" t="str">
        <f t="shared" ca="1" si="309"/>
        <v>-0.985683102793915+0.893371089767445i</v>
      </c>
      <c r="EI222" s="223" t="str">
        <f t="shared" ca="1" si="310"/>
        <v>1.10609933541905-0.739071947344263i</v>
      </c>
      <c r="EJ222" s="223" t="str">
        <f t="shared" ca="1" si="311"/>
        <v>-1.20257185777511+0.56877412920512i</v>
      </c>
      <c r="EK222" s="223" t="str">
        <f t="shared" ca="1" si="312"/>
        <v>1.27301233109195-0.386164068827664i</v>
      </c>
      <c r="EL222" s="223" t="str">
        <f t="shared" ca="1" si="313"/>
        <v>-1.31589593184832+0.195194722548402i</v>
      </c>
      <c r="EM222" s="223" t="str">
        <f t="shared" ca="1" si="314"/>
        <v>1.33029435959329-2.92042569331844E-13i</v>
      </c>
      <c r="EN222" s="223"/>
      <c r="EO222" s="223"/>
      <c r="EP222" s="223"/>
    </row>
    <row r="223" spans="1:146" ht="15.75" thickBot="1">
      <c r="A223" s="257">
        <f t="shared" si="181"/>
        <v>2.4023437500000017E-3</v>
      </c>
      <c r="B223" s="256">
        <v>123</v>
      </c>
      <c r="C223" s="230">
        <f t="shared" si="182"/>
        <v>24600</v>
      </c>
      <c r="D223" s="229">
        <f t="shared" si="315"/>
        <v>154566.35855661781</v>
      </c>
      <c r="E223" s="229" t="str">
        <f t="shared" si="316"/>
        <v>154566.358556618i</v>
      </c>
      <c r="F223" s="229" t="str">
        <f t="shared" si="320"/>
        <v>2.50775033534393-0.939257362004667i</v>
      </c>
      <c r="G223" s="229" t="str">
        <f t="shared" si="321"/>
        <v>-0.181212919362406+0.134039215283906i</v>
      </c>
      <c r="H223" s="229" t="str">
        <f t="shared" si="322"/>
        <v>0.619342344592438+0.0962579373763163i</v>
      </c>
      <c r="I223" s="229" t="str">
        <f t="shared" si="317"/>
        <v>-0.382943186082821-0.218404002143852i</v>
      </c>
      <c r="J223" s="255" t="str">
        <f ca="1">IMPRODUCT(1/N_FFT2,ED100)</f>
        <v>0.00613307633594594+0.000142219415464815i</v>
      </c>
      <c r="K223" s="254" t="str">
        <f t="shared" ca="1" si="318"/>
        <v>-0.00231755850305622-0.00139395037330528i</v>
      </c>
      <c r="N223" s="246">
        <f t="shared" ca="1" si="185"/>
        <v>3.9973054258754059</v>
      </c>
      <c r="O223" s="223">
        <f t="shared" ca="1" si="186"/>
        <v>1.3303054258754061</v>
      </c>
      <c r="P223" s="223" t="str">
        <f t="shared" ca="1" si="187"/>
        <v>-1.32030090994696-0.162843585402592i</v>
      </c>
      <c r="Q223" s="223" t="str">
        <f t="shared" ca="1" si="188"/>
        <v>1.29043783939342+0.3232378517055i</v>
      </c>
      <c r="R223" s="223" t="str">
        <f t="shared" ca="1" si="189"/>
        <v>-1.24116538259254-0.478770319848118i</v>
      </c>
      <c r="S223" s="223" t="str">
        <f t="shared" ca="1" si="190"/>
        <v>1.17322464315754+0.627101636739549i</v>
      </c>
      <c r="T223" s="223" t="str">
        <f t="shared" ca="1" si="191"/>
        <v>-1.08763751304887-0.766000761306676i</v>
      </c>
      <c r="U223" s="223" t="str">
        <f t="shared" ca="1" si="192"/>
        <v>0.985691302368235+0.893378521428157i</v>
      </c>
      <c r="V223" s="223" t="str">
        <f t="shared" ca="1" si="193"/>
        <v>-0.868919377015878-1.00731903702843i</v>
      </c>
      <c r="W223" s="223" t="str">
        <f t="shared" ca="1" si="194"/>
        <v>0.7390780954408+1.10610853669662i</v>
      </c>
      <c r="X223" s="223" t="str">
        <f t="shared" ca="1" si="195"/>
        <v>-0.598120391374605-1.18826113440415i</v>
      </c>
      <c r="Y223" s="223" t="str">
        <f t="shared" ca="1" si="196"/>
        <v>0.448166399890015+1.25254117861377i</v>
      </c>
      <c r="Z223" s="223" t="str">
        <f t="shared" ca="1" si="197"/>
        <v>-0.291471568596764-1.29798183762843i</v>
      </c>
      <c r="AA223" s="223" t="str">
        <f t="shared" ca="1" si="198"/>
        <v>0.130392733609206+1.32389964164036i</v>
      </c>
      <c r="AB223" s="223" t="str">
        <f t="shared" ca="1" si="199"/>
        <v>0.0326473294617382-1.32990476275279i</v>
      </c>
      <c r="AC223" s="223" t="str">
        <f t="shared" ca="1" si="200"/>
        <v>-0.195196346309227+1.31590687835465i</v>
      </c>
      <c r="AD223" s="223" t="str">
        <f t="shared" ca="1" si="201"/>
        <v>0.354809428419085-1.28211652965652i</v>
      </c>
      <c r="AE223" s="223" t="str">
        <f t="shared" ca="1" si="202"/>
        <v>-0.509085846467871+1.22904195495501i</v>
      </c>
      <c r="AF223" s="223" t="str">
        <f t="shared" ca="1" si="203"/>
        <v>0.655705139527474-1.15748144525552i</v>
      </c>
      <c r="AG223" s="223" t="str">
        <f t="shared" ca="1" si="204"/>
        <v>-0.792462016956444+1.06851133723273i</v>
      </c>
      <c r="AH223" s="223" t="str">
        <f t="shared" ca="1" si="205"/>
        <v>0.917299528024798-0.963469824124776i</v>
      </c>
      <c r="AI223" s="223" t="str">
        <f t="shared" ca="1" si="206"/>
        <v>-1.02834000036689+0.843936828061774i</v>
      </c>
      <c r="AJ223" s="223" t="str">
        <f t="shared" ca="1" si="207"/>
        <v>1.12391328192185-0.711710236566257i</v>
      </c>
      <c r="AK223" s="223" t="str">
        <f t="shared" ca="1" si="208"/>
        <v>-1.2025818615754+0.568778860650942i</v>
      </c>
      <c r="AL223" s="223" t="str">
        <f t="shared" ca="1" si="209"/>
        <v>1.2631624906645-0.417292521250733i</v>
      </c>
      <c r="AM223" s="223" t="str">
        <f t="shared" ca="1" si="210"/>
        <v>-1.30474398013915+0.259529713913835i</v>
      </c>
      <c r="AN223" s="223" t="str">
        <f t="shared" ca="1" si="211"/>
        <v>1.32670090569342-0.0978633381088569i</v>
      </c>
      <c r="AO223" s="223" t="str">
        <f t="shared" ca="1" si="212"/>
        <v>-1.32870301472944-0.0652749933928389i</v>
      </c>
      <c r="AP223" s="223" t="str">
        <f t="shared" ca="1" si="213"/>
        <v>1.31072019366373+0.227431528235773i</v>
      </c>
      <c r="AQ223" s="223" t="str">
        <f t="shared" ca="1" si="214"/>
        <v>-1.2730229208636-0.386167281200078i</v>
      </c>
      <c r="AR223" s="223" t="str">
        <f t="shared" ca="1" si="215"/>
        <v>-1.2730229208636-0.386167281200078i</v>
      </c>
      <c r="AS223" s="223" t="str">
        <f t="shared" ca="1" si="216"/>
        <v>-1.14104102381189-0.683913670057743i</v>
      </c>
      <c r="AT223" s="223" t="str">
        <f t="shared" ca="1" si="217"/>
        <v>1.04874153014117+0.818445923119359i</v>
      </c>
      <c r="AU223" s="223" t="str">
        <f t="shared" ca="1" si="218"/>
        <v>-0.940667987685713-0.940667987685802i</v>
      </c>
      <c r="AV223" s="223" t="str">
        <f t="shared" ca="1" si="219"/>
        <v>0.818445923119379+1.04874153014116i</v>
      </c>
      <c r="AW223" s="223" t="str">
        <f t="shared" ca="1" si="220"/>
        <v>-0.683913670057651-1.14104102381195i</v>
      </c>
      <c r="AX223" s="223" t="str">
        <f t="shared" ca="1" si="221"/>
        <v>0.539094718809764+1.21617819840062i</v>
      </c>
      <c r="AY223" s="223" t="str">
        <f t="shared" ca="1" si="222"/>
        <v>-0.386167281200211-1.27302292086356i</v>
      </c>
      <c r="AZ223" s="223" t="str">
        <f t="shared" ca="1" si="223"/>
        <v>0.227431528235929+1.3107201936637i</v>
      </c>
      <c r="BA223" s="223" t="str">
        <f t="shared" ca="1" si="224"/>
        <v>-0.0652749933931286-1.32870301472943i</v>
      </c>
      <c r="BB223" s="223" t="str">
        <f t="shared" ca="1" si="225"/>
        <v>-0.0978633381084356+1.32670090569345i</v>
      </c>
      <c r="BC223" s="223" t="str">
        <f t="shared" ca="1" si="226"/>
        <v>0.259529713913422-1.30474398013923i</v>
      </c>
      <c r="BD223" s="223" t="str">
        <f t="shared" ca="1" si="227"/>
        <v>-0.417292521250208+1.26316249066468i</v>
      </c>
      <c r="BE223" s="223" t="str">
        <f t="shared" ca="1" si="228"/>
        <v>0.568778860650441-1.20258186157564i</v>
      </c>
      <c r="BF223" s="223" t="str">
        <f t="shared" ca="1" si="229"/>
        <v>-0.711710236566787+1.12391328192152i</v>
      </c>
      <c r="BG223" s="223" t="str">
        <f t="shared" ca="1" si="230"/>
        <v>0.843936828062274-1.02834000036648i</v>
      </c>
      <c r="BH223" s="223" t="str">
        <f t="shared" ca="1" si="231"/>
        <v>-0.963469824125136+0.91729952802442i</v>
      </c>
      <c r="BI223" s="223" t="str">
        <f t="shared" ca="1" si="232"/>
        <v>1.06851133723295-0.792462016956146i</v>
      </c>
      <c r="BJ223" s="223" t="str">
        <f t="shared" ca="1" si="233"/>
        <v>-1.15748144525571+0.655705139527143i</v>
      </c>
      <c r="BK223" s="223" t="str">
        <f t="shared" ca="1" si="234"/>
        <v>1.22904195495511-0.509085846467624i</v>
      </c>
      <c r="BL223" s="223" t="str">
        <f t="shared" ca="1" si="235"/>
        <v>-1.28211652965658+0.354809428418854i</v>
      </c>
      <c r="BM223" s="223" t="str">
        <f t="shared" ca="1" si="236"/>
        <v>1.31590687835467-0.195196346309104i</v>
      </c>
      <c r="BN223" s="223" t="str">
        <f t="shared" ca="1" si="237"/>
        <v>-1.3299047627528+0.0326473294616409i</v>
      </c>
      <c r="BO223" s="223" t="str">
        <f t="shared" ca="1" si="238"/>
        <v>1.32389964164036+0.13039273360918i</v>
      </c>
      <c r="BP223" s="223" t="str">
        <f t="shared" ca="1" si="239"/>
        <v>-1.29798183762846-0.291471568596628i</v>
      </c>
      <c r="BQ223" s="223" t="str">
        <f t="shared" ca="1" si="240"/>
        <v>1.25254117861382+0.448166399889862i</v>
      </c>
      <c r="BR223" s="223" t="str">
        <f t="shared" ca="1" si="241"/>
        <v>-1.18826113440428-0.598120391374353i</v>
      </c>
      <c r="BS223" s="223" t="str">
        <f t="shared" ca="1" si="242"/>
        <v>1.10610853669679+0.739078095440548i</v>
      </c>
      <c r="BT223" s="223" t="str">
        <f t="shared" ca="1" si="243"/>
        <v>-1.00731903702871-0.868919377015559i</v>
      </c>
      <c r="BU223" s="223" t="str">
        <f t="shared" ca="1" si="244"/>
        <v>0.89337852142856+0.985691302367868i</v>
      </c>
      <c r="BV223" s="223" t="str">
        <f t="shared" ca="1" si="245"/>
        <v>-0.766000761307139-1.08763751304855i</v>
      </c>
      <c r="BW223" s="223" t="str">
        <f t="shared" ca="1" si="246"/>
        <v>0.627101636738986+1.17322464315784i</v>
      </c>
      <c r="BX223" s="223" t="str">
        <f t="shared" ca="1" si="247"/>
        <v>-0.478770319847546-1.24116538259276i</v>
      </c>
      <c r="BY223" s="223" t="str">
        <f t="shared" ca="1" si="248"/>
        <v>0.323237851704993+1.29043783939355i</v>
      </c>
      <c r="BZ223" s="223" t="str">
        <f t="shared" ca="1" si="249"/>
        <v>-0.162843585402139-1.32030090994702i</v>
      </c>
      <c r="CA223" s="223" t="str">
        <f t="shared" ca="1" si="250"/>
        <v>-3.90482042888918E-13+1.33030542587541i</v>
      </c>
      <c r="CB223" s="223" t="str">
        <f t="shared" ca="1" si="251"/>
        <v>0.162843585402876-1.32030090994693i</v>
      </c>
      <c r="CC223" s="223" t="str">
        <f t="shared" ca="1" si="252"/>
        <v>-0.323237851705714+1.29043783939337i</v>
      </c>
      <c r="CD223" s="223" t="str">
        <f t="shared" ca="1" si="253"/>
        <v>0.478770319848275-1.24116538259248i</v>
      </c>
      <c r="CE223" s="223" t="str">
        <f t="shared" ca="1" si="254"/>
        <v>-0.627101636739641+1.17322464315749i</v>
      </c>
      <c r="CF223" s="223" t="str">
        <f t="shared" ca="1" si="255"/>
        <v>0.766000761306664-1.08763751304888i</v>
      </c>
      <c r="CG223" s="223" t="str">
        <f t="shared" ca="1" si="256"/>
        <v>-0.89337852142813+0.985691302368258i</v>
      </c>
      <c r="CH223" s="223" t="str">
        <f t="shared" ca="1" si="257"/>
        <v>1.00731903702833-0.868919377015998i</v>
      </c>
      <c r="CI223" s="223" t="str">
        <f t="shared" ca="1" si="258"/>
        <v>-1.10610853669647+0.739078095441029i</v>
      </c>
      <c r="CJ223" s="223" t="str">
        <f t="shared" ca="1" si="259"/>
        <v>1.18826113440402-0.598120391374872i</v>
      </c>
      <c r="CK223" s="223" t="str">
        <f t="shared" ca="1" si="260"/>
        <v>-1.25254117861363+0.448166399890409i</v>
      </c>
      <c r="CL223" s="223" t="str">
        <f t="shared" ca="1" si="261"/>
        <v>1.29798183762835-0.291471568597158i</v>
      </c>
      <c r="CM223" s="223" t="str">
        <f t="shared" ca="1" si="262"/>
        <v>-1.3238996416403+0.130392733609758i</v>
      </c>
      <c r="CN223" s="223" t="str">
        <f t="shared" ca="1" si="263"/>
        <v>1.32990476275281+0.0326473294610609i</v>
      </c>
      <c r="CO223" s="223" t="str">
        <f t="shared" ca="1" si="264"/>
        <v>-1.31590687835455-0.195196346309877i</v>
      </c>
      <c r="CP223" s="223" t="str">
        <f t="shared" ca="1" si="265"/>
        <v>1.28211652965638+0.354809428419571i</v>
      </c>
      <c r="CQ223" s="223" t="str">
        <f t="shared" ca="1" si="266"/>
        <v>-1.22904195495482-0.509085846468345i</v>
      </c>
      <c r="CR223" s="223" t="str">
        <f t="shared" ca="1" si="267"/>
        <v>1.15748144525534+0.655705139527789i</v>
      </c>
      <c r="CS223" s="223" t="str">
        <f t="shared" ca="1" si="268"/>
        <v>-1.06851133723251-0.792462016956742i</v>
      </c>
      <c r="CT223" s="223" t="str">
        <f t="shared" ca="1" si="269"/>
        <v>0.963469824124598+0.917299528024986i</v>
      </c>
      <c r="CU223" s="223" t="str">
        <f t="shared" ca="1" si="270"/>
        <v>-0.8439368280617-1.02834000036695i</v>
      </c>
      <c r="CV223" s="223" t="str">
        <f t="shared" ca="1" si="271"/>
        <v>0.711710236566191+1.12391328192189i</v>
      </c>
      <c r="CW223" s="223" t="str">
        <f t="shared" ca="1" si="272"/>
        <v>-0.568778860650948-1.2025818615754i</v>
      </c>
      <c r="CX223" s="223" t="str">
        <f t="shared" ca="1" si="273"/>
        <v>0.417292521250758+1.2631624906645i</v>
      </c>
      <c r="CY223" s="223" t="str">
        <f t="shared" ca="1" si="274"/>
        <v>-0.25952971391401-1.30474398013912i</v>
      </c>
      <c r="CZ223" s="223" t="str">
        <f t="shared" ca="1" si="275"/>
        <v>0.0978633381089953+1.32670090569341i</v>
      </c>
      <c r="DA223" s="223" t="str">
        <f t="shared" ca="1" si="276"/>
        <v>0.0652749933925491-1.32870301472946i</v>
      </c>
      <c r="DB223" s="223" t="str">
        <f t="shared" ca="1" si="277"/>
        <v>-0.227431528235338+1.31072019366381i</v>
      </c>
      <c r="DC223" s="223" t="str">
        <f t="shared" ca="1" si="278"/>
        <v>0.386167281199692-1.27302292086371i</v>
      </c>
      <c r="DD223" s="223" t="str">
        <f t="shared" ca="1" si="279"/>
        <v>-0.539094718809233+1.21617819840085i</v>
      </c>
      <c r="DE223" s="223" t="str">
        <f t="shared" ca="1" si="280"/>
        <v>0.683913670057138-1.14104102381226i</v>
      </c>
      <c r="DF223" s="223" t="str">
        <f t="shared" ca="1" si="281"/>
        <v>-0.818445923119861+1.04874153014078i</v>
      </c>
      <c r="DG223" s="223" t="str">
        <f t="shared" ca="1" si="282"/>
        <v>0.940667987686185-0.94066798768533i</v>
      </c>
      <c r="DH223" s="223" t="str">
        <f t="shared" ca="1" si="283"/>
        <v>-1.04874153014148+0.818445923118967i</v>
      </c>
      <c r="DI223" s="223" t="str">
        <f t="shared" ca="1" si="284"/>
        <v>1.14104102381214-0.683913670057333i</v>
      </c>
      <c r="DJ223" s="223" t="str">
        <f t="shared" ca="1" si="285"/>
        <v>-1.21617819840076+0.539094718809441i</v>
      </c>
      <c r="DK223" s="223" t="str">
        <f t="shared" ca="1" si="286"/>
        <v>1.27302292086367-0.386167281199837i</v>
      </c>
      <c r="DL223" s="223" t="str">
        <f t="shared" ca="1" si="287"/>
        <v>-1.31072019366377+0.227431528235563i</v>
      </c>
      <c r="DM223" s="223" t="str">
        <f t="shared" ca="1" si="288"/>
        <v>1.32870301472945-0.0652749933927764i</v>
      </c>
      <c r="DN223" s="223" t="str">
        <f t="shared" ca="1" si="289"/>
        <v>-1.32670090569342-0.097863338108844i</v>
      </c>
      <c r="DO223" s="223" t="str">
        <f t="shared" ca="1" si="290"/>
        <v>1.30474398013916+0.259529713913786i</v>
      </c>
      <c r="DP223" s="223" t="str">
        <f t="shared" ca="1" si="291"/>
        <v>-1.26316249066457-0.417292521250542i</v>
      </c>
      <c r="DQ223" s="223" t="str">
        <f t="shared" ca="1" si="292"/>
        <v>1.20258186157546+0.568778860650811i</v>
      </c>
      <c r="DR223" s="223" t="str">
        <f t="shared" ca="1" si="293"/>
        <v>-1.12391328192202-0.711710236565999i</v>
      </c>
      <c r="DS223" s="223" t="str">
        <f t="shared" ca="1" si="294"/>
        <v>1.0283400003671+0.843936828061524i</v>
      </c>
      <c r="DT223" s="223" t="str">
        <f t="shared" ca="1" si="295"/>
        <v>-0.917299528025096-0.963469824124494i</v>
      </c>
      <c r="DU223" s="223" t="str">
        <f t="shared" ca="1" si="296"/>
        <v>0.792462016956895+1.06851133723239i</v>
      </c>
      <c r="DV223" s="223" t="str">
        <f t="shared" ca="1" si="297"/>
        <v>-0.655705139527987-1.15748144525523i</v>
      </c>
      <c r="DW223" s="223" t="str">
        <f t="shared" ca="1" si="298"/>
        <v>0.509085846467298+1.22904195495525i</v>
      </c>
      <c r="DX223" s="223" t="str">
        <f t="shared" ca="1" si="299"/>
        <v>-0.354809428418515-1.28211652965667i</v>
      </c>
      <c r="DY223" s="223" t="str">
        <f t="shared" ca="1" si="300"/>
        <v>0.195196346308717+1.31590687835472i</v>
      </c>
      <c r="DZ223" s="223" t="str">
        <f t="shared" ca="1" si="301"/>
        <v>-0.0326473294612506-1.3299047627528i</v>
      </c>
      <c r="EA223" s="223" t="str">
        <f t="shared" ca="1" si="302"/>
        <v>-0.130392733609531+1.32389964164032i</v>
      </c>
      <c r="EB223" s="223" t="str">
        <f t="shared" ca="1" si="303"/>
        <v>0.291471568597009-1.29798183762838i</v>
      </c>
      <c r="EC223" s="223" t="str">
        <f t="shared" ca="1" si="304"/>
        <v>-0.448166399890229+1.25254117861369i</v>
      </c>
      <c r="ED223" s="223" t="str">
        <f t="shared" ca="1" si="305"/>
        <v>0.598120391374669-1.18826113440412i</v>
      </c>
      <c r="EE223" s="223" t="str">
        <f t="shared" ca="1" si="306"/>
        <v>-0.739078095440903+1.10610853669655i</v>
      </c>
      <c r="EF223" s="223" t="str">
        <f t="shared" ca="1" si="307"/>
        <v>0.868919377015854-1.00731903702845i</v>
      </c>
      <c r="EG223" s="223" t="str">
        <f t="shared" ca="1" si="308"/>
        <v>-0.985691302368105+0.893378521428299i</v>
      </c>
      <c r="EH223" s="223" t="str">
        <f t="shared" ca="1" si="309"/>
        <v>1.08763751304879-0.766000761306787i</v>
      </c>
      <c r="EI223" s="223" t="str">
        <f t="shared" ca="1" si="310"/>
        <v>-1.1732246431574+0.627101636739808i</v>
      </c>
      <c r="EJ223" s="223" t="str">
        <f t="shared" ca="1" si="311"/>
        <v>1.24116538259241-0.478770319848452i</v>
      </c>
      <c r="EK223" s="223" t="str">
        <f t="shared" ca="1" si="312"/>
        <v>-1.29043783939331+0.323237851705935i</v>
      </c>
      <c r="EL223" s="223" t="str">
        <f t="shared" ca="1" si="313"/>
        <v>1.3203009099469-0.162843585403065i</v>
      </c>
      <c r="EM223" s="223" t="str">
        <f t="shared" ca="1" si="314"/>
        <v>-1.33030542587541+5.80179867867307E-13i</v>
      </c>
      <c r="EN223" s="223"/>
      <c r="EO223" s="223"/>
      <c r="EP223" s="223"/>
    </row>
    <row r="224" spans="1:146" ht="15.75" thickBot="1">
      <c r="A224" s="257">
        <f t="shared" si="181"/>
        <v>2.4218750000000017E-3</v>
      </c>
      <c r="B224" s="256">
        <v>124</v>
      </c>
      <c r="C224" s="230">
        <f t="shared" si="182"/>
        <v>24800</v>
      </c>
      <c r="D224" s="229">
        <f t="shared" si="315"/>
        <v>155822.99561805374</v>
      </c>
      <c r="E224" s="229" t="str">
        <f t="shared" si="316"/>
        <v>155822.995618054i</v>
      </c>
      <c r="F224" s="229" t="str">
        <f t="shared" si="320"/>
        <v>2.50291912399322-0.944766997688159i</v>
      </c>
      <c r="G224" s="229" t="str">
        <f t="shared" si="321"/>
        <v>-0.180286660671677+0.134687826791319i</v>
      </c>
      <c r="H224" s="229" t="str">
        <f t="shared" si="322"/>
        <v>0.6198709414635+0.0969152563085635i</v>
      </c>
      <c r="I224" s="229" t="str">
        <f t="shared" si="317"/>
        <v>-0.383756729249907-0.220279944319046i</v>
      </c>
      <c r="J224" s="255" t="str">
        <f ca="1">IMPRODUCT(1/N_FFT2,EE100)</f>
        <v>0.00547996318648293-1.90642097890438E-07i</v>
      </c>
      <c r="K224" s="254" t="str">
        <f t="shared" ca="1" si="318"/>
        <v>-0.0021030147434853-0.00120705282540094i</v>
      </c>
      <c r="N224" s="246">
        <f t="shared" ca="1" si="185"/>
        <v>3.997314420784134</v>
      </c>
      <c r="O224" s="223">
        <f t="shared" ca="1" si="186"/>
        <v>1.3303144207841342</v>
      </c>
      <c r="P224" s="223" t="str">
        <f t="shared" ca="1" si="187"/>
        <v>-1.32390859323614-0.130393615264439i</v>
      </c>
      <c r="Q224" s="223" t="str">
        <f t="shared" ca="1" si="188"/>
        <v>1.30475280221323+0.259531468733481i</v>
      </c>
      <c r="R224" s="223" t="str">
        <f t="shared" ca="1" si="189"/>
        <v>-1.27303152845457-0.386169892284274i</v>
      </c>
      <c r="S224" s="223" t="str">
        <f t="shared" ca="1" si="190"/>
        <v>1.22905026516704+0.509089288670509i</v>
      </c>
      <c r="T224" s="223" t="str">
        <f t="shared" ca="1" si="191"/>
        <v>-1.17323257595882-0.627105876910163i</v>
      </c>
      <c r="U224" s="223" t="str">
        <f t="shared" ca="1" si="192"/>
        <v>1.10611601568989+0.73908309274435i</v>
      </c>
      <c r="V224" s="223" t="str">
        <f t="shared" ca="1" si="193"/>
        <v>-1.02834695352534-0.843942534371488i</v>
      </c>
      <c r="W224" s="223" t="str">
        <f t="shared" ca="1" si="194"/>
        <v>0.940674348046717+0.940674348046713i</v>
      </c>
      <c r="X224" s="223" t="str">
        <f t="shared" ca="1" si="195"/>
        <v>-0.843942534371496-1.02834695352534i</v>
      </c>
      <c r="Y224" s="223" t="str">
        <f t="shared" ca="1" si="196"/>
        <v>0.739083092744353+1.10611601568989i</v>
      </c>
      <c r="Z224" s="223" t="str">
        <f t="shared" ca="1" si="197"/>
        <v>-0.627105876910169-1.17323257595881i</v>
      </c>
      <c r="AA224" s="223" t="str">
        <f t="shared" ca="1" si="198"/>
        <v>0.50908928867039+1.22905026516709i</v>
      </c>
      <c r="AB224" s="223" t="str">
        <f t="shared" ca="1" si="199"/>
        <v>-0.386169892284328-1.27303152845455i</v>
      </c>
      <c r="AC224" s="223" t="str">
        <f t="shared" ca="1" si="200"/>
        <v>0.259531468733517+1.30475280221322i</v>
      </c>
      <c r="AD224" s="223" t="str">
        <f t="shared" ca="1" si="201"/>
        <v>-0.13039361526446-1.32390859323614i</v>
      </c>
      <c r="AE224" s="223" t="str">
        <f t="shared" ca="1" si="202"/>
        <v>4.56309874113021E-15+1.33031442078413i</v>
      </c>
      <c r="AF224" s="223" t="str">
        <f t="shared" ca="1" si="203"/>
        <v>0.130393615264451-1.32390859323614i</v>
      </c>
      <c r="AG224" s="223" t="str">
        <f t="shared" ca="1" si="204"/>
        <v>-0.259531468733498+1.30475280221322i</v>
      </c>
      <c r="AH224" s="223" t="str">
        <f t="shared" ca="1" si="205"/>
        <v>0.386169892284319-1.27303152845456i</v>
      </c>
      <c r="AI224" s="223" t="str">
        <f t="shared" ca="1" si="206"/>
        <v>-0.509089288670505+1.22905026516705i</v>
      </c>
      <c r="AJ224" s="223" t="str">
        <f t="shared" ca="1" si="207"/>
        <v>0.627105876910153-1.17323257595882i</v>
      </c>
      <c r="AK224" s="223" t="str">
        <f t="shared" ca="1" si="208"/>
        <v>-0.739083092744342+1.10611601568989i</v>
      </c>
      <c r="AL224" s="223" t="str">
        <f t="shared" ca="1" si="209"/>
        <v>0.843942534371477-1.02834695352535i</v>
      </c>
      <c r="AM224" s="223" t="str">
        <f t="shared" ca="1" si="210"/>
        <v>-0.940674348046711+0.94067434804672i</v>
      </c>
      <c r="AN224" s="223" t="str">
        <f t="shared" ca="1" si="211"/>
        <v>1.02834695352533-0.843942534371503i</v>
      </c>
      <c r="AO224" s="223" t="str">
        <f t="shared" ca="1" si="212"/>
        <v>-1.10611601568989+0.739083092744353i</v>
      </c>
      <c r="AP224" s="223" t="str">
        <f t="shared" ca="1" si="213"/>
        <v>1.17323257595881-0.627105876910172i</v>
      </c>
      <c r="AQ224" s="223" t="str">
        <f t="shared" ca="1" si="214"/>
        <v>-1.22905026516709+0.509089288670404i</v>
      </c>
      <c r="AR224" s="223" t="str">
        <f t="shared" ca="1" si="215"/>
        <v>-1.22905026516709+0.509089288670404i</v>
      </c>
      <c r="AS224" s="223" t="str">
        <f t="shared" ca="1" si="216"/>
        <v>-1.30475280221322+0.259531468733521i</v>
      </c>
      <c r="AT224" s="223" t="str">
        <f t="shared" ca="1" si="217"/>
        <v>1.32390859323614-0.130393615264474i</v>
      </c>
      <c r="AU224" s="223" t="str">
        <f t="shared" ca="1" si="218"/>
        <v>-1.33031442078413+9.12619748226043E-15i</v>
      </c>
      <c r="AV224" s="223" t="str">
        <f t="shared" ca="1" si="219"/>
        <v>1.32390859323618+0.130393615264042i</v>
      </c>
      <c r="AW224" s="223" t="str">
        <f t="shared" ca="1" si="220"/>
        <v>-1.30475280221328-0.259531468733225i</v>
      </c>
      <c r="AX224" s="223" t="str">
        <f t="shared" ca="1" si="221"/>
        <v>1.2730315284546+0.386169892284188i</v>
      </c>
      <c r="AY224" s="223" t="str">
        <f t="shared" ca="1" si="222"/>
        <v>-1.22905026516705-0.509089288670492i</v>
      </c>
      <c r="AZ224" s="223" t="str">
        <f t="shared" ca="1" si="223"/>
        <v>1.1732325759587+0.627105876910391i</v>
      </c>
      <c r="BA224" s="223" t="str">
        <f t="shared" ca="1" si="224"/>
        <v>-1.10611601568968-0.739083092744668i</v>
      </c>
      <c r="BB224" s="223" t="str">
        <f t="shared" ca="1" si="225"/>
        <v>1.02834695352501+0.843942534371898i</v>
      </c>
      <c r="BC224" s="223" t="str">
        <f t="shared" ca="1" si="226"/>
        <v>-0.940674348046256-0.940674348047175i</v>
      </c>
      <c r="BD224" s="223" t="str">
        <f t="shared" ca="1" si="227"/>
        <v>0.843942534371915+1.02834695352499i</v>
      </c>
      <c r="BE224" s="223" t="str">
        <f t="shared" ca="1" si="228"/>
        <v>-0.739083092744703-1.10611601568965i</v>
      </c>
      <c r="BF224" s="223" t="str">
        <f t="shared" ca="1" si="229"/>
        <v>0.627105876910411+1.17323257595869i</v>
      </c>
      <c r="BG224" s="223" t="str">
        <f t="shared" ca="1" si="230"/>
        <v>-0.50908928867053-1.22905026516703i</v>
      </c>
      <c r="BH224" s="223" t="str">
        <f t="shared" ca="1" si="231"/>
        <v>0.386169892284228+1.27303152845458i</v>
      </c>
      <c r="BI224" s="223" t="str">
        <f t="shared" ca="1" si="232"/>
        <v>-0.259531468733248-1.30475280221327i</v>
      </c>
      <c r="BJ224" s="223" t="str">
        <f t="shared" ca="1" si="233"/>
        <v>0.130393615264064+1.32390859323618i</v>
      </c>
      <c r="BK224" s="223" t="str">
        <f t="shared" ca="1" si="234"/>
        <v>5.1564804263705E-13-1.33031442078413i</v>
      </c>
      <c r="BL224" s="223" t="str">
        <f t="shared" ca="1" si="235"/>
        <v>-0.130393615265091+1.32390859323608i</v>
      </c>
      <c r="BM224" s="223" t="str">
        <f t="shared" ca="1" si="236"/>
        <v>0.259531468732961-1.30475280221333i</v>
      </c>
      <c r="BN224" s="223" t="str">
        <f t="shared" ca="1" si="237"/>
        <v>-0.386169892283913+1.27303152845468i</v>
      </c>
      <c r="BO224" s="223" t="str">
        <f t="shared" ca="1" si="238"/>
        <v>0.50908928867026-1.22905026516715i</v>
      </c>
      <c r="BP224" s="223" t="str">
        <f t="shared" ca="1" si="239"/>
        <v>-0.627105876910153+1.17323257595882i</v>
      </c>
      <c r="BQ224" s="223" t="str">
        <f t="shared" ca="1" si="240"/>
        <v>0.739083092744445-1.10611601568982i</v>
      </c>
      <c r="BR224" s="223" t="str">
        <f t="shared" ca="1" si="241"/>
        <v>-0.843942534371676+1.02834695352519i</v>
      </c>
      <c r="BS224" s="223" t="str">
        <f t="shared" ca="1" si="242"/>
        <v>0.940674348046971-0.940674348046459i</v>
      </c>
      <c r="BT224" s="223" t="str">
        <f t="shared" ca="1" si="243"/>
        <v>-1.02834695352567+0.843942534371086i</v>
      </c>
      <c r="BU224" s="223" t="str">
        <f t="shared" ca="1" si="244"/>
        <v>1.10611601568951-0.739083092744912i</v>
      </c>
      <c r="BV224" s="223" t="str">
        <f t="shared" ca="1" si="245"/>
        <v>-1.17323257595856+0.627105876910647i</v>
      </c>
      <c r="BW224" s="223" t="str">
        <f t="shared" ca="1" si="246"/>
        <v>1.22905026516693-0.509089288670779i</v>
      </c>
      <c r="BX224" s="223" t="str">
        <f t="shared" ca="1" si="247"/>
        <v>-1.27303152845451+0.386169892284486i</v>
      </c>
      <c r="BY224" s="223" t="str">
        <f t="shared" ca="1" si="248"/>
        <v>1.30475280221321-0.259531468733549i</v>
      </c>
      <c r="BZ224" s="223" t="str">
        <f t="shared" ca="1" si="249"/>
        <v>-1.32390859323615+0.130393615264332i</v>
      </c>
      <c r="CA224" s="223" t="str">
        <f t="shared" ca="1" si="250"/>
        <v>1.33031442078413+2.46416274465699E-13i</v>
      </c>
      <c r="CB224" s="223" t="str">
        <f t="shared" ca="1" si="251"/>
        <v>-1.3239085932361-0.130393615264823i</v>
      </c>
      <c r="CC224" s="223" t="str">
        <f t="shared" ca="1" si="252"/>
        <v>1.30475280221313+0.259531468733996i</v>
      </c>
      <c r="CD224" s="223" t="str">
        <f t="shared" ca="1" si="253"/>
        <v>-1.27303152845437-0.386169892284921i</v>
      </c>
      <c r="CE224" s="223" t="str">
        <f t="shared" ca="1" si="254"/>
        <v>1.22905026516727+0.509089288669977i</v>
      </c>
      <c r="CF224" s="223" t="str">
        <f t="shared" ca="1" si="255"/>
        <v>-1.17323257595895-0.627105876909916i</v>
      </c>
      <c r="CG224" s="223" t="str">
        <f t="shared" ca="1" si="256"/>
        <v>1.10611601568998+0.73908309274422i</v>
      </c>
      <c r="CH224" s="223" t="str">
        <f t="shared" ca="1" si="257"/>
        <v>-1.02834695352536-0.843942534371467i</v>
      </c>
      <c r="CI224" s="223" t="str">
        <f t="shared" ca="1" si="258"/>
        <v>0.94067434804665+0.940674348046781i</v>
      </c>
      <c r="CJ224" s="223" t="str">
        <f t="shared" ca="1" si="259"/>
        <v>-0.843942534371294-1.0283469535255i</v>
      </c>
      <c r="CK224" s="223" t="str">
        <f t="shared" ca="1" si="260"/>
        <v>0.739083092744035+1.1061160156901i</v>
      </c>
      <c r="CL224" s="223" t="str">
        <f t="shared" ca="1" si="261"/>
        <v>-0.627105876909719-1.17323257595906i</v>
      </c>
      <c r="CM224" s="223" t="str">
        <f t="shared" ca="1" si="262"/>
        <v>0.509089288671028+1.22905026516683i</v>
      </c>
      <c r="CN224" s="223" t="str">
        <f t="shared" ca="1" si="263"/>
        <v>-0.386169892284743-1.27303152845443i</v>
      </c>
      <c r="CO224" s="223" t="str">
        <f t="shared" ca="1" si="264"/>
        <v>0.259531468733813+1.30475280221316i</v>
      </c>
      <c r="CP224" s="223" t="str">
        <f t="shared" ca="1" si="265"/>
        <v>-0.1303936152646-1.32390859323612i</v>
      </c>
      <c r="CQ224" s="223" t="str">
        <f t="shared" ca="1" si="266"/>
        <v>2.28154937056511E-14+1.33031442078413i</v>
      </c>
      <c r="CR224" s="223" t="str">
        <f t="shared" ca="1" si="267"/>
        <v>0.130393615264555-1.32390859323613i</v>
      </c>
      <c r="CS224" s="223" t="str">
        <f t="shared" ca="1" si="268"/>
        <v>-0.259531468733731+1.30475280221318i</v>
      </c>
      <c r="CT224" s="223" t="str">
        <f t="shared" ca="1" si="269"/>
        <v>0.386169892284663-1.27303152845445i</v>
      </c>
      <c r="CU224" s="223" t="str">
        <f t="shared" ca="1" si="270"/>
        <v>-0.509089288670985+1.22905026516685i</v>
      </c>
      <c r="CV224" s="223" t="str">
        <f t="shared" ca="1" si="271"/>
        <v>0.627105876909644-1.17323257595909i</v>
      </c>
      <c r="CW224" s="223" t="str">
        <f t="shared" ca="1" si="272"/>
        <v>-0.739083092743996+1.10611601569012i</v>
      </c>
      <c r="CX224" s="223" t="str">
        <f t="shared" ca="1" si="273"/>
        <v>0.843942534371289-1.02834695352551i</v>
      </c>
      <c r="CY224" s="223" t="str">
        <f t="shared" ca="1" si="274"/>
        <v>-0.940674348046591+0.94067434804684i</v>
      </c>
      <c r="CZ224" s="223" t="str">
        <f t="shared" ca="1" si="275"/>
        <v>1.02834695352533-0.843942534371503i</v>
      </c>
      <c r="DA224" s="223" t="str">
        <f t="shared" ca="1" si="276"/>
        <v>-1.10611601568993+0.739083092744291i</v>
      </c>
      <c r="DB224" s="223" t="str">
        <f t="shared" ca="1" si="277"/>
        <v>1.17323257595893-0.627105876909956i</v>
      </c>
      <c r="DC224" s="223" t="str">
        <f t="shared" ca="1" si="278"/>
        <v>-1.22905026516725+0.509089288670019i</v>
      </c>
      <c r="DD224" s="223" t="str">
        <f t="shared" ca="1" si="279"/>
        <v>1.27303152845473-0.386169892283735i</v>
      </c>
      <c r="DE224" s="223" t="str">
        <f t="shared" ca="1" si="280"/>
        <v>-1.30475280221311+0.259531468734077i</v>
      </c>
      <c r="DF224" s="223" t="str">
        <f t="shared" ca="1" si="281"/>
        <v>1.3239085932361-0.130393615264868i</v>
      </c>
      <c r="DG224" s="223" t="str">
        <f t="shared" ca="1" si="282"/>
        <v>-1.33031442078413+3.29857071795604E-13i</v>
      </c>
      <c r="DH224" s="223" t="str">
        <f t="shared" ca="1" si="283"/>
        <v>1.32390859323616+0.130393615264287i</v>
      </c>
      <c r="DI224" s="223" t="str">
        <f t="shared" ca="1" si="284"/>
        <v>-1.30475280221322-0.259531468733503i</v>
      </c>
      <c r="DJ224" s="223" t="str">
        <f t="shared" ca="1" si="285"/>
        <v>1.27303152845453+0.386169892284407i</v>
      </c>
      <c r="DK224" s="223" t="str">
        <f t="shared" ca="1" si="286"/>
        <v>-1.22905026516695-0.509089288670736i</v>
      </c>
      <c r="DL224" s="223" t="str">
        <f t="shared" ca="1" si="287"/>
        <v>1.1732325759586+0.627105876910574i</v>
      </c>
      <c r="DM224" s="223" t="str">
        <f t="shared" ca="1" si="288"/>
        <v>-1.10611601568954-0.739083092744873i</v>
      </c>
      <c r="DN224" s="223" t="str">
        <f t="shared" ca="1" si="289"/>
        <v>1.0283469535257+0.84394253437105i</v>
      </c>
      <c r="DO224" s="223" t="str">
        <f t="shared" ca="1" si="290"/>
        <v>-0.940674348047003-0.940674348046427i</v>
      </c>
      <c r="DP224" s="223" t="str">
        <f t="shared" ca="1" si="291"/>
        <v>0.843942534371739+1.02834695352514i</v>
      </c>
      <c r="DQ224" s="223" t="str">
        <f t="shared" ca="1" si="292"/>
        <v>-0.739083092744482-1.1061160156898i</v>
      </c>
      <c r="DR224" s="223" t="str">
        <f t="shared" ca="1" si="293"/>
        <v>0.627105876910227+1.17323257595878i</v>
      </c>
      <c r="DS224" s="223" t="str">
        <f t="shared" ca="1" si="294"/>
        <v>-0.509089288670303-1.22905026516713i</v>
      </c>
      <c r="DT224" s="223" t="str">
        <f t="shared" ca="1" si="295"/>
        <v>0.386169892283957+1.27303152845467i</v>
      </c>
      <c r="DU224" s="223" t="str">
        <f t="shared" ca="1" si="296"/>
        <v>-0.259531468733043-1.30475280221331i</v>
      </c>
      <c r="DV224" s="223" t="str">
        <f t="shared" ca="1" si="297"/>
        <v>0.130393615263819+1.3239085932362i</v>
      </c>
      <c r="DW224" s="223" t="str">
        <f t="shared" ca="1" si="298"/>
        <v>-5.61279030048352E-13-1.33031442078413i</v>
      </c>
      <c r="DX224" s="223" t="str">
        <f t="shared" ca="1" si="299"/>
        <v>-0.130393615263981+1.32390859323619i</v>
      </c>
      <c r="DY224" s="223" t="str">
        <f t="shared" ca="1" si="300"/>
        <v>0.259531468733203-1.30475280221328i</v>
      </c>
      <c r="DZ224" s="223" t="str">
        <f t="shared" ca="1" si="301"/>
        <v>-0.386169892284185+1.2730315284546i</v>
      </c>
      <c r="EA224" s="223" t="str">
        <f t="shared" ca="1" si="302"/>
        <v>0.509089288670453-1.22905026516707i</v>
      </c>
      <c r="EB224" s="223" t="str">
        <f t="shared" ca="1" si="303"/>
        <v>-0.627105876910371+1.17323257595871i</v>
      </c>
      <c r="EC224" s="223" t="str">
        <f t="shared" ca="1" si="304"/>
        <v>0.739083092744618-1.10611601568971i</v>
      </c>
      <c r="ED224" s="223" t="str">
        <f t="shared" ca="1" si="305"/>
        <v>-0.843942534371866+1.02834695352503i</v>
      </c>
      <c r="EE224" s="223" t="str">
        <f t="shared" ca="1" si="306"/>
        <v>0.940674348047172-0.940674348046258i</v>
      </c>
      <c r="EF224" s="223" t="str">
        <f t="shared" ca="1" si="307"/>
        <v>-1.02834695352499+0.843942534371919i</v>
      </c>
      <c r="EG224" s="223" t="str">
        <f t="shared" ca="1" si="308"/>
        <v>1.10611601568963-0.739083092744737i</v>
      </c>
      <c r="EH224" s="223" t="str">
        <f t="shared" ca="1" si="309"/>
        <v>-1.17323257595867+0.627105876910431i</v>
      </c>
      <c r="EI224" s="223" t="str">
        <f t="shared" ca="1" si="310"/>
        <v>1.22905026516701-0.509089288670586i</v>
      </c>
      <c r="EJ224" s="223" t="str">
        <f t="shared" ca="1" si="311"/>
        <v>-1.27303152845458+0.38616989228425i</v>
      </c>
      <c r="EK224" s="223" t="str">
        <f t="shared" ca="1" si="312"/>
        <v>1.30475280221327-0.259531468733271i</v>
      </c>
      <c r="EL224" s="223" t="str">
        <f t="shared" ca="1" si="313"/>
        <v>-1.32390859323617+0.130393615264125i</v>
      </c>
      <c r="EM224" s="223" t="str">
        <f t="shared" ca="1" si="314"/>
        <v>1.33031442078413+4.92832548931398E-13i</v>
      </c>
      <c r="EN224" s="223"/>
      <c r="EO224" s="223"/>
      <c r="EP224" s="223"/>
    </row>
    <row r="225" spans="1:146" ht="15.75" thickBot="1">
      <c r="A225" s="257">
        <f t="shared" si="181"/>
        <v>2.4414062500000017E-3</v>
      </c>
      <c r="B225" s="256">
        <v>125</v>
      </c>
      <c r="C225" s="230">
        <f t="shared" si="182"/>
        <v>25000</v>
      </c>
      <c r="D225" s="229">
        <f t="shared" si="315"/>
        <v>157079.63267948964</v>
      </c>
      <c r="E225" s="229" t="str">
        <f t="shared" si="316"/>
        <v>157079.63267949i</v>
      </c>
      <c r="F225" s="229" t="str">
        <f t="shared" si="320"/>
        <v>2.49806765698755-0.950243076913772i</v>
      </c>
      <c r="G225" s="229" t="str">
        <f t="shared" si="321"/>
        <v>-0.17935791381255+0.135328338964687i</v>
      </c>
      <c r="H225" s="229" t="str">
        <f t="shared" si="322"/>
        <v>0.62040177538819+0.0975680403293582i</v>
      </c>
      <c r="I225" s="229" t="str">
        <f t="shared" si="317"/>
        <v>-0.384581131895975-0.222156267483612i</v>
      </c>
      <c r="J225" s="255" t="str">
        <f ca="1">IMPRODUCT(1/N_FFT2,ED100)</f>
        <v>0.00613307633594594+0.000142219415464815i</v>
      </c>
      <c r="K225" s="254" t="str">
        <f t="shared" ca="1" si="318"/>
        <v>-0.00232707050477914-0.00141719625076286i</v>
      </c>
      <c r="N225" s="246">
        <f t="shared" ca="1" si="185"/>
        <v>3.9973213719678933</v>
      </c>
      <c r="O225" s="223">
        <f t="shared" ca="1" si="186"/>
        <v>1.3303213719678932</v>
      </c>
      <c r="P225" s="223" t="str">
        <f t="shared" ca="1" si="187"/>
        <v>-1.32671680857928-0.0978645111761323i</v>
      </c>
      <c r="Q225" s="223" t="str">
        <f t="shared" ca="1" si="188"/>
        <v>1.31592265185476+0.195198686086964i</v>
      </c>
      <c r="R225" s="223" t="str">
        <f t="shared" ca="1" si="189"/>
        <v>-1.29799739626485-0.29147506240535i</v>
      </c>
      <c r="S225" s="223" t="str">
        <f t="shared" ca="1" si="190"/>
        <v>1.27303818032268+0.386171910106452i</v>
      </c>
      <c r="T225" s="223" t="str">
        <f t="shared" ca="1" si="191"/>
        <v>-1.24118026018199-0.478776058767676i</v>
      </c>
      <c r="U225" s="223" t="str">
        <f t="shared" ca="1" si="192"/>
        <v>1.20259627667227+0.568785678484027i</v>
      </c>
      <c r="V225" s="223" t="str">
        <f t="shared" ca="1" si="193"/>
        <v>-1.15749531974317-0.655712999327594i</v>
      </c>
      <c r="W225" s="223" t="str">
        <f t="shared" ca="1" si="194"/>
        <v>1.10612179538796+0.739086954615115i</v>
      </c>
      <c r="X225" s="223" t="str">
        <f t="shared" ca="1" si="195"/>
        <v>-1.04875410118618-0.818455733659253i</v>
      </c>
      <c r="Y225" s="223" t="str">
        <f t="shared" ca="1" si="196"/>
        <v>0.985703117643341+0.893389230169435i</v>
      </c>
      <c r="Z225" s="223" t="str">
        <f t="shared" ca="1" si="197"/>
        <v>-0.917310523502098-0.963481373035744i</v>
      </c>
      <c r="AA225" s="223" t="str">
        <f t="shared" ca="1" si="198"/>
        <v>0.843946944155811+1.02835232686303i</v>
      </c>
      <c r="AB225" s="223" t="str">
        <f t="shared" ca="1" si="199"/>
        <v>-0.766009943197371-1.08765055033191i</v>
      </c>
      <c r="AC225" s="223" t="str">
        <f t="shared" ca="1" si="200"/>
        <v>0.683921867987638+1.14105470123164i</v>
      </c>
      <c r="AD225" s="223" t="str">
        <f t="shared" ca="1" si="201"/>
        <v>-0.598127560918382-1.1882753778415i</v>
      </c>
      <c r="AE225" s="223" t="str">
        <f t="shared" ca="1" si="202"/>
        <v>0.509091948773285+1.22905668722348i</v>
      </c>
      <c r="AF225" s="223" t="str">
        <f t="shared" ca="1" si="203"/>
        <v>-0.417297523248727-1.26317763192871i</v>
      </c>
      <c r="AG225" s="223" t="str">
        <f t="shared" ca="1" si="204"/>
        <v>0.323241726289934+1.2904533076015i</v>
      </c>
      <c r="AH225" s="223" t="str">
        <f t="shared" ca="1" si="205"/>
        <v>-0.227434254409869-1.31073590499214i</v>
      </c>
      <c r="AI225" s="223" t="str">
        <f t="shared" ca="1" si="206"/>
        <v>0.130394296599524+1.32391551094806i</v>
      </c>
      <c r="AJ225" s="223" t="str">
        <f t="shared" ca="1" si="207"/>
        <v>-0.0326477207983335-1.32992070404262i</v>
      </c>
      <c r="AK225" s="223" t="str">
        <f t="shared" ca="1" si="208"/>
        <v>-0.0652757758305373+1.32871894161416i</v>
      </c>
      <c r="AL225" s="223" t="str">
        <f t="shared" ca="1" si="209"/>
        <v>0.162845537374537-1.32031673611741i</v>
      </c>
      <c r="AM225" s="223" t="str">
        <f t="shared" ca="1" si="210"/>
        <v>-0.259532824842122+1.30475961983195i</v>
      </c>
      <c r="AN225" s="223" t="str">
        <f t="shared" ca="1" si="211"/>
        <v>0.354813681445302-1.28213189811882i</v>
      </c>
      <c r="AO225" s="223" t="str">
        <f t="shared" ca="1" si="212"/>
        <v>-0.448171771966852+1.25255619256249i</v>
      </c>
      <c r="AP225" s="223" t="str">
        <f t="shared" ca="1" si="213"/>
        <v>0.539101180825227-1.21619277647394i</v>
      </c>
      <c r="AQ225" s="223" t="str">
        <f t="shared" ca="1" si="214"/>
        <v>-0.627109153675558+1.17323870635556i</v>
      </c>
      <c r="AR225" s="223" t="str">
        <f t="shared" ca="1" si="215"/>
        <v>-0.627109153675558+1.17323870635556i</v>
      </c>
      <c r="AS225" s="223" t="str">
        <f t="shared" ca="1" si="216"/>
        <v>-0.792471516032665+1.0685241452543i</v>
      </c>
      <c r="AT225" s="223" t="str">
        <f t="shared" ca="1" si="217"/>
        <v>0.868929792570401-1.00733111155076i</v>
      </c>
      <c r="AU225" s="223" t="str">
        <f t="shared" ca="1" si="218"/>
        <v>-0.940679263275925+0.940679263275852i</v>
      </c>
      <c r="AV225" s="223" t="str">
        <f t="shared" ca="1" si="219"/>
        <v>1.00733111155102-0.868929792570108i</v>
      </c>
      <c r="AW225" s="223" t="str">
        <f t="shared" ca="1" si="220"/>
        <v>-1.06852414525397+0.792471516033114i</v>
      </c>
      <c r="AX225" s="223" t="str">
        <f t="shared" ca="1" si="221"/>
        <v>1.12392675403487-0.711718767687895i</v>
      </c>
      <c r="AY225" s="223" t="str">
        <f t="shared" ca="1" si="222"/>
        <v>-1.17323870635567+0.62710915367535i</v>
      </c>
      <c r="AZ225" s="223" t="str">
        <f t="shared" ca="1" si="223"/>
        <v>1.2161927764742-0.539101180824633i</v>
      </c>
      <c r="BA225" s="223" t="str">
        <f t="shared" ca="1" si="224"/>
        <v>-1.25255619256239+0.448171771967129i</v>
      </c>
      <c r="BB225" s="223" t="str">
        <f t="shared" ca="1" si="225"/>
        <v>1.28213189811881-0.354813681445332i</v>
      </c>
      <c r="BC225" s="223" t="str">
        <f t="shared" ca="1" si="226"/>
        <v>-1.30475961983202+0.259532824841762i</v>
      </c>
      <c r="BD225" s="223" t="str">
        <f t="shared" ca="1" si="227"/>
        <v>1.32031673611734-0.162845537375092i</v>
      </c>
      <c r="BE225" s="223" t="str">
        <f t="shared" ca="1" si="228"/>
        <v>-1.32871894161415+0.0652757758306993i</v>
      </c>
      <c r="BF225" s="223" t="str">
        <f t="shared" ca="1" si="229"/>
        <v>1.32992070404261+0.032647720798587i</v>
      </c>
      <c r="BG225" s="223" t="str">
        <f t="shared" ca="1" si="230"/>
        <v>-1.323915510948-0.130394296600143i</v>
      </c>
      <c r="BH225" s="223" t="str">
        <f t="shared" ca="1" si="231"/>
        <v>1.31073590499221+0.227434254409447i</v>
      </c>
      <c r="BI225" s="223" t="str">
        <f t="shared" ca="1" si="232"/>
        <v>-1.2904533076015-0.323241726289914i</v>
      </c>
      <c r="BJ225" s="223" t="str">
        <f t="shared" ca="1" si="233"/>
        <v>1.26317763192859+0.417297523249094i</v>
      </c>
      <c r="BK225" s="223" t="str">
        <f t="shared" ca="1" si="234"/>
        <v>-1.2290566872237-0.50909194877276i</v>
      </c>
      <c r="BL225" s="223" t="str">
        <f t="shared" ca="1" si="235"/>
        <v>1.18827537784157+0.598127560918237i</v>
      </c>
      <c r="BM225" s="223" t="str">
        <f t="shared" ca="1" si="236"/>
        <v>-1.14105470123159-0.683921867987734i</v>
      </c>
      <c r="BN225" s="223" t="str">
        <f t="shared" ca="1" si="237"/>
        <v>1.08765055033161+0.766009943197795i</v>
      </c>
      <c r="BO225" s="223" t="str">
        <f t="shared" ca="1" si="238"/>
        <v>-1.02835232686331-0.843946944155473i</v>
      </c>
      <c r="BP225" s="223" t="str">
        <f t="shared" ca="1" si="239"/>
        <v>0.963481373035765+0.917310523502077i</v>
      </c>
      <c r="BQ225" s="223" t="str">
        <f t="shared" ca="1" si="240"/>
        <v>-0.893389230169153-0.985703117643598i</v>
      </c>
      <c r="BR225" s="223" t="str">
        <f t="shared" ca="1" si="241"/>
        <v>0.818455733659705+1.04875410118583i</v>
      </c>
      <c r="BS225" s="223" t="str">
        <f t="shared" ca="1" si="242"/>
        <v>-0.739086954615364-1.1061217953878i</v>
      </c>
      <c r="BT225" s="223" t="str">
        <f t="shared" ca="1" si="243"/>
        <v>0.655712999327501+1.15749531974323i</v>
      </c>
      <c r="BU225" s="223" t="str">
        <f t="shared" ca="1" si="244"/>
        <v>-0.568785678483563-1.20259627667249i</v>
      </c>
      <c r="BV225" s="223" t="str">
        <f t="shared" ca="1" si="245"/>
        <v>0.478776058768086+1.24118026018183i</v>
      </c>
      <c r="BW225" s="223" t="str">
        <f t="shared" ca="1" si="246"/>
        <v>-0.386171910106482-1.27303818032267i</v>
      </c>
      <c r="BX225" s="223" t="str">
        <f t="shared" ca="1" si="247"/>
        <v>0.29147506240505+1.29799739626492i</v>
      </c>
      <c r="BY225" s="223" t="str">
        <f t="shared" ca="1" si="248"/>
        <v>-0.195198686087614-1.31592265185466i</v>
      </c>
      <c r="BZ225" s="223" t="str">
        <f t="shared" ca="1" si="249"/>
        <v>0.0978645111764096+1.32671680857926i</v>
      </c>
      <c r="CA225" s="223" t="str">
        <f t="shared" ca="1" si="250"/>
        <v>1.02348400573864E-13-1.33032137196789i</v>
      </c>
      <c r="CB225" s="223" t="str">
        <f t="shared" ca="1" si="251"/>
        <v>-0.0978645111766138+1.32671680857925i</v>
      </c>
      <c r="CC225" s="223" t="str">
        <f t="shared" ca="1" si="252"/>
        <v>0.195198686086472-1.31592265185483i</v>
      </c>
      <c r="CD225" s="223" t="str">
        <f t="shared" ca="1" si="253"/>
        <v>-0.291475062405249+1.29799739626487i</v>
      </c>
      <c r="CE225" s="223" t="str">
        <f t="shared" ca="1" si="254"/>
        <v>0.386171910106678-1.27303818032261i</v>
      </c>
      <c r="CF225" s="223" t="str">
        <f t="shared" ca="1" si="255"/>
        <v>-0.478776058768276+1.24118026018176i</v>
      </c>
      <c r="CG225" s="223" t="str">
        <f t="shared" ca="1" si="256"/>
        <v>0.568785678483748-1.2025962766724i</v>
      </c>
      <c r="CH225" s="223" t="str">
        <f t="shared" ca="1" si="257"/>
        <v>-0.655712999327679+1.15749531974312i</v>
      </c>
      <c r="CI225" s="223" t="str">
        <f t="shared" ca="1" si="258"/>
        <v>0.739086954615534-1.10612179538768i</v>
      </c>
      <c r="CJ225" s="223" t="str">
        <f t="shared" ca="1" si="259"/>
        <v>-0.818455733658823+1.04875410118651i</v>
      </c>
      <c r="CK225" s="223" t="str">
        <f t="shared" ca="1" si="260"/>
        <v>0.893389230169304-0.985703117643459i</v>
      </c>
      <c r="CL225" s="223" t="str">
        <f t="shared" ca="1" si="261"/>
        <v>-0.963481373035906+0.917310523501929i</v>
      </c>
      <c r="CM225" s="223" t="str">
        <f t="shared" ca="1" si="262"/>
        <v>1.02835232686344-0.843946944155315i</v>
      </c>
      <c r="CN225" s="223" t="str">
        <f t="shared" ca="1" si="263"/>
        <v>-1.08765055033175+0.766009943197597i</v>
      </c>
      <c r="CO225" s="223" t="str">
        <f t="shared" ca="1" si="264"/>
        <v>1.14105470123169-0.683921867987558i</v>
      </c>
      <c r="CP225" s="223" t="str">
        <f t="shared" ca="1" si="265"/>
        <v>-1.18827537784167+0.598127560918054i</v>
      </c>
      <c r="CQ225" s="223" t="str">
        <f t="shared" ca="1" si="266"/>
        <v>1.22905668722327-0.509091948773793i</v>
      </c>
      <c r="CR225" s="223" t="str">
        <f t="shared" ca="1" si="267"/>
        <v>-1.26317763192865+0.4172975232489i</v>
      </c>
      <c r="CS225" s="223" t="str">
        <f t="shared" ca="1" si="268"/>
        <v>1.29045330760155-0.323241726289716i</v>
      </c>
      <c r="CT225" s="223" t="str">
        <f t="shared" ca="1" si="269"/>
        <v>-1.31073590499225+0.227434254409246i</v>
      </c>
      <c r="CU225" s="223" t="str">
        <f t="shared" ca="1" si="270"/>
        <v>1.32391551094802-0.130394296599939i</v>
      </c>
      <c r="CV225" s="223" t="str">
        <f t="shared" ca="1" si="271"/>
        <v>-1.32992070404262+0.0326477207983445i</v>
      </c>
      <c r="CW225" s="223" t="str">
        <f t="shared" ca="1" si="272"/>
        <v>1.32871894161414+0.0652757758309415i</v>
      </c>
      <c r="CX225" s="223" t="str">
        <f t="shared" ca="1" si="273"/>
        <v>-1.32031673611748-0.162845537373982i</v>
      </c>
      <c r="CY225" s="223" t="str">
        <f t="shared" ca="1" si="274"/>
        <v>1.30475961983197+0.259532824841982i</v>
      </c>
      <c r="CZ225" s="223" t="str">
        <f t="shared" ca="1" si="275"/>
        <v>-1.28213189811875-0.354813681445547i</v>
      </c>
      <c r="DA225" s="223" t="str">
        <f t="shared" ca="1" si="276"/>
        <v>1.2525561925623+0.448171771967358i</v>
      </c>
      <c r="DB225" s="223" t="str">
        <f t="shared" ca="1" si="277"/>
        <v>-1.21619277647411-0.539101180824838i</v>
      </c>
      <c r="DC225" s="223" t="str">
        <f t="shared" ca="1" si="278"/>
        <v>1.17323870635556+0.627109153675547i</v>
      </c>
      <c r="DD225" s="223" t="str">
        <f t="shared" ca="1" si="279"/>
        <v>-1.12392675403475-0.711718767688084i</v>
      </c>
      <c r="DE225" s="223" t="str">
        <f t="shared" ca="1" si="280"/>
        <v>1.06852414525463+0.792471516032216i</v>
      </c>
      <c r="DF225" s="223" t="str">
        <f t="shared" ca="1" si="281"/>
        <v>-1.00733111155087-0.868929792570277i</v>
      </c>
      <c r="DG225" s="223" t="str">
        <f t="shared" ca="1" si="282"/>
        <v>0.940679263275767+0.940679263276011i</v>
      </c>
      <c r="DH225" s="223" t="str">
        <f t="shared" ca="1" si="283"/>
        <v>-0.868929792570016-1.0073311115511i</v>
      </c>
      <c r="DI225" s="223" t="str">
        <f t="shared" ca="1" si="284"/>
        <v>0.792471516033033+1.06852414525403i</v>
      </c>
      <c r="DJ225" s="223" t="str">
        <f t="shared" ca="1" si="285"/>
        <v>-0.711718767687792-1.12392675403494i</v>
      </c>
      <c r="DK225" s="223" t="str">
        <f t="shared" ca="1" si="286"/>
        <v>0.627109153675244+1.17323870635573i</v>
      </c>
      <c r="DL225" s="223" t="str">
        <f t="shared" ca="1" si="287"/>
        <v>-0.539101180825766-1.2161927764737i</v>
      </c>
      <c r="DM225" s="223" t="str">
        <f t="shared" ca="1" si="288"/>
        <v>0.448171771967033+1.25255619256242i</v>
      </c>
      <c r="DN225" s="223" t="str">
        <f t="shared" ca="1" si="289"/>
        <v>-0.354813681445215-1.28213189811884i</v>
      </c>
      <c r="DO225" s="223" t="str">
        <f t="shared" ca="1" si="290"/>
        <v>0.259532824841643+1.30475961983204i</v>
      </c>
      <c r="DP225" s="223" t="str">
        <f t="shared" ca="1" si="291"/>
        <v>-0.162845537374991-1.32031673611736i</v>
      </c>
      <c r="DQ225" s="223" t="str">
        <f t="shared" ca="1" si="292"/>
        <v>0.0652757758305971+1.32871894161416i</v>
      </c>
      <c r="DR225" s="223" t="str">
        <f t="shared" ca="1" si="293"/>
        <v>0.0326477207986893-1.32992070404261i</v>
      </c>
      <c r="DS225" s="223" t="str">
        <f t="shared" ca="1" si="294"/>
        <v>-0.130394296600282+1.32391551094798i</v>
      </c>
      <c r="DT225" s="223" t="str">
        <f t="shared" ca="1" si="295"/>
        <v>0.227434254409548-1.3107359049922i</v>
      </c>
      <c r="DU225" s="223" t="str">
        <f t="shared" ca="1" si="296"/>
        <v>-0.323241726290014+1.29045330760148i</v>
      </c>
      <c r="DV225" s="223" t="str">
        <f t="shared" ca="1" si="297"/>
        <v>0.417297523249191-1.26317763192855i</v>
      </c>
      <c r="DW225" s="223" t="str">
        <f t="shared" ca="1" si="298"/>
        <v>-0.509091948772854+1.22905668722366i</v>
      </c>
      <c r="DX225" s="223" t="str">
        <f t="shared" ca="1" si="299"/>
        <v>0.598127560918328-1.18827537784153i</v>
      </c>
      <c r="DY225" s="223" t="str">
        <f t="shared" ca="1" si="300"/>
        <v>-0.683921867987821+1.14105470123153i</v>
      </c>
      <c r="DZ225" s="223" t="str">
        <f t="shared" ca="1" si="301"/>
        <v>0.766009943197879-1.08765055033155i</v>
      </c>
      <c r="EA225" s="223" t="str">
        <f t="shared" ca="1" si="302"/>
        <v>-0.843946944155553+1.02835232686324i</v>
      </c>
      <c r="EB225" s="223" t="str">
        <f t="shared" ca="1" si="303"/>
        <v>0.917310523502151-0.963481373035695i</v>
      </c>
      <c r="EC225" s="223" t="str">
        <f t="shared" ca="1" si="304"/>
        <v>-0.985703117643666+0.893389230169077i</v>
      </c>
      <c r="ED225" s="223" t="str">
        <f t="shared" ca="1" si="305"/>
        <v>1.04875410118589-0.818455733659624i</v>
      </c>
      <c r="EE225" s="223" t="str">
        <f t="shared" ca="1" si="306"/>
        <v>-1.10612179538785+0.739086954615279i</v>
      </c>
      <c r="EF225" s="223" t="str">
        <f t="shared" ca="1" si="307"/>
        <v>1.15749531974327-0.655712999327412i</v>
      </c>
      <c r="EG225" s="223" t="str">
        <f t="shared" ca="1" si="308"/>
        <v>-1.20259627667253+0.568785678483469i</v>
      </c>
      <c r="EH225" s="223" t="str">
        <f t="shared" ca="1" si="309"/>
        <v>1.24118026018187-0.47877605876799i</v>
      </c>
      <c r="EI225" s="223" t="str">
        <f t="shared" ca="1" si="310"/>
        <v>-1.2730381803227+0.386171910106384i</v>
      </c>
      <c r="EJ225" s="223" t="str">
        <f t="shared" ca="1" si="311"/>
        <v>1.29799739626494-0.29147506240495i</v>
      </c>
      <c r="EK225" s="223" t="str">
        <f t="shared" ca="1" si="312"/>
        <v>-1.31592265185468+0.195198686087513i</v>
      </c>
      <c r="EL225" s="223" t="str">
        <f t="shared" ca="1" si="313"/>
        <v>1.32671680857927-0.0978645111763075i</v>
      </c>
      <c r="EM225" s="223" t="str">
        <f t="shared" ca="1" si="314"/>
        <v>-1.33032137196789-2.04696801147728E-13i</v>
      </c>
      <c r="EN225" s="223"/>
      <c r="EO225" s="223"/>
      <c r="EP225" s="223"/>
    </row>
    <row r="226" spans="1:146" ht="15.75" thickBot="1">
      <c r="A226" s="257">
        <f t="shared" si="181"/>
        <v>2.4609375000000018E-3</v>
      </c>
      <c r="B226" s="256">
        <v>126</v>
      </c>
      <c r="C226" s="230">
        <f t="shared" si="182"/>
        <v>25200</v>
      </c>
      <c r="D226" s="229">
        <f t="shared" si="315"/>
        <v>158336.26974092558</v>
      </c>
      <c r="E226" s="229" t="str">
        <f t="shared" si="316"/>
        <v>158336.269740926i</v>
      </c>
      <c r="F226" s="229" t="str">
        <f t="shared" si="320"/>
        <v>2.49319627632304-0.955685481914255i</v>
      </c>
      <c r="G226" s="229" t="str">
        <f t="shared" si="321"/>
        <v>-0.178426765673874+0.135960751418458i</v>
      </c>
      <c r="H226" s="229" t="str">
        <f t="shared" si="322"/>
        <v>0.62093480833513+0.0982162969661953i</v>
      </c>
      <c r="I226" s="229" t="str">
        <f t="shared" si="317"/>
        <v>-0.385416486998241-0.224032906031429i</v>
      </c>
      <c r="J226" s="255" t="str">
        <f ca="1">IMPRODUCT(1/N_FFT2,EE100)</f>
        <v>0.00547996318648293-1.90642097890438E-07i</v>
      </c>
      <c r="K226" s="254" t="str">
        <f t="shared" ca="1" si="318"/>
        <v>-0.00211211087031714-0.00122761860100538i</v>
      </c>
      <c r="N226" s="246">
        <f t="shared" ca="1" si="185"/>
        <v>3.9973263007007525</v>
      </c>
      <c r="O226" s="223">
        <f t="shared" ca="1" si="186"/>
        <v>1.3303263007007529</v>
      </c>
      <c r="P226" s="223" t="str">
        <f t="shared" ca="1" si="187"/>
        <v>-1.32872386441015-0.0652760176719867i</v>
      </c>
      <c r="Q226" s="223" t="str">
        <f t="shared" ca="1" si="188"/>
        <v>1.32392041594771+0.130394779699885i</v>
      </c>
      <c r="R226" s="223" t="str">
        <f t="shared" ca="1" si="189"/>
        <v>-1.31592752724153-0.195199409282265i</v>
      </c>
      <c r="S226" s="223" t="str">
        <f t="shared" ca="1" si="190"/>
        <v>1.30476445386058+0.259533786390249i</v>
      </c>
      <c r="T226" s="223" t="str">
        <f t="shared" ca="1" si="191"/>
        <v>-1.29045808862642-0.323242923874266i</v>
      </c>
      <c r="U226" s="223" t="str">
        <f t="shared" ca="1" si="192"/>
        <v>1.27304289682596+0.386173340842063i</v>
      </c>
      <c r="V226" s="223" t="str">
        <f t="shared" ca="1" si="193"/>
        <v>-1.25256083318169-0.448173432406852i</v>
      </c>
      <c r="W226" s="223" t="str">
        <f t="shared" ca="1" si="194"/>
        <v>1.22906124077887+0.509093834917742i</v>
      </c>
      <c r="X226" s="223" t="str">
        <f t="shared" ca="1" si="195"/>
        <v>-1.20260073219401-0.56878778578884i</v>
      </c>
      <c r="Y226" s="223" t="str">
        <f t="shared" ca="1" si="196"/>
        <v>1.17324305310986+0.627111477064168i</v>
      </c>
      <c r="Z226" s="223" t="str">
        <f t="shared" ca="1" si="197"/>
        <v>-1.14105892874688-0.683924401862647i</v>
      </c>
      <c r="AA226" s="223" t="str">
        <f t="shared" ca="1" si="198"/>
        <v>1.10612589347951+0.739089692872461i</v>
      </c>
      <c r="AB226" s="223" t="str">
        <f t="shared" ca="1" si="199"/>
        <v>-1.06852810404964-0.792474452075417i</v>
      </c>
      <c r="AC226" s="223" t="str">
        <f t="shared" ca="1" si="200"/>
        <v>1.02835613682503+0.843950070910863i</v>
      </c>
      <c r="AD226" s="223" t="str">
        <f t="shared" ca="1" si="201"/>
        <v>-0.985706769593532-0.893392540104088i</v>
      </c>
      <c r="AE226" s="223" t="str">
        <f t="shared" ca="1" si="202"/>
        <v>0.940682748416277+0.940682748416356i</v>
      </c>
      <c r="AF226" s="223" t="str">
        <f t="shared" ca="1" si="203"/>
        <v>-0.893392540104104-0.985706769593517i</v>
      </c>
      <c r="AG226" s="223" t="str">
        <f t="shared" ca="1" si="204"/>
        <v>0.84395007091077+1.02835613682511i</v>
      </c>
      <c r="AH226" s="223" t="str">
        <f t="shared" ca="1" si="205"/>
        <v>-0.792474452075426-1.06852810404963i</v>
      </c>
      <c r="AI226" s="223" t="str">
        <f t="shared" ca="1" si="206"/>
        <v>0.73908969287247+1.1061258934795i</v>
      </c>
      <c r="AJ226" s="223" t="str">
        <f t="shared" ca="1" si="207"/>
        <v>-0.683924401862665-1.14105892874687i</v>
      </c>
      <c r="AK226" s="223" t="str">
        <f t="shared" ca="1" si="208"/>
        <v>0.627111477064191+1.17324305310985i</v>
      </c>
      <c r="AL226" s="223" t="str">
        <f t="shared" ca="1" si="209"/>
        <v>-0.568787785788858-1.20260073219401i</v>
      </c>
      <c r="AM226" s="223" t="str">
        <f t="shared" ca="1" si="210"/>
        <v>0.509093834917753+1.22906124077887i</v>
      </c>
      <c r="AN226" s="223" t="str">
        <f t="shared" ca="1" si="211"/>
        <v>-0.448173432406872-1.25256083318168i</v>
      </c>
      <c r="AO226" s="223" t="str">
        <f t="shared" ca="1" si="212"/>
        <v>0.386173340842074+1.27304289682596i</v>
      </c>
      <c r="AP226" s="223" t="str">
        <f t="shared" ca="1" si="213"/>
        <v>-0.323242923874289-1.29045808862642i</v>
      </c>
      <c r="AQ226" s="223" t="str">
        <f t="shared" ca="1" si="214"/>
        <v>0.259533786390263+1.30476445386057i</v>
      </c>
      <c r="AR226" s="223" t="str">
        <f t="shared" ca="1" si="215"/>
        <v>0.259533786390263+1.30476445386057i</v>
      </c>
      <c r="AS226" s="223" t="str">
        <f t="shared" ca="1" si="216"/>
        <v>0.130394779699916+1.32392041594771i</v>
      </c>
      <c r="AT226" s="223" t="str">
        <f t="shared" ca="1" si="217"/>
        <v>-0.0652760176719309-1.32872386441015i</v>
      </c>
      <c r="AU226" s="223" t="str">
        <f t="shared" ca="1" si="218"/>
        <v>2.08604577344643E-14+1.33032630070075i</v>
      </c>
      <c r="AV226" s="223" t="str">
        <f t="shared" ca="1" si="219"/>
        <v>0.0652760176719081-1.32872386441015i</v>
      </c>
      <c r="AW226" s="223" t="str">
        <f t="shared" ca="1" si="220"/>
        <v>-0.130394779700402+1.32392041594766i</v>
      </c>
      <c r="AX226" s="223" t="str">
        <f t="shared" ca="1" si="221"/>
        <v>0.195199409282067-1.31592752724156i</v>
      </c>
      <c r="AY226" s="223" t="str">
        <f t="shared" ca="1" si="222"/>
        <v>-0.259533786390631+1.3047644538605i</v>
      </c>
      <c r="AZ226" s="223" t="str">
        <f t="shared" ca="1" si="223"/>
        <v>0.323242923873992-1.29045808862649i</v>
      </c>
      <c r="BA226" s="223" t="str">
        <f t="shared" ca="1" si="224"/>
        <v>-0.386173340842305+1.27304289682589i</v>
      </c>
      <c r="BB226" s="223" t="str">
        <f t="shared" ca="1" si="225"/>
        <v>0.44817343240646-1.25256083318183i</v>
      </c>
      <c r="BC226" s="223" t="str">
        <f t="shared" ca="1" si="226"/>
        <v>-0.509093834917854+1.22906124077882i</v>
      </c>
      <c r="BD226" s="223" t="str">
        <f t="shared" ca="1" si="227"/>
        <v>0.568787785788342-1.20260073219425i</v>
      </c>
      <c r="BE226" s="223" t="str">
        <f t="shared" ca="1" si="228"/>
        <v>-0.627111477064155+1.17324305310987i</v>
      </c>
      <c r="BF226" s="223" t="str">
        <f t="shared" ca="1" si="229"/>
        <v>0.683924401863197-1.14105892874655i</v>
      </c>
      <c r="BG226" s="223" t="str">
        <f t="shared" ca="1" si="230"/>
        <v>-0.739089692872319+1.1061258934796i</v>
      </c>
      <c r="BH226" s="223" t="str">
        <f t="shared" ca="1" si="231"/>
        <v>0.792474452075833-1.06852810404933i</v>
      </c>
      <c r="BI226" s="223" t="str">
        <f t="shared" ca="1" si="232"/>
        <v>-0.843950070910642+1.02835613682521i</v>
      </c>
      <c r="BJ226" s="223" t="str">
        <f t="shared" ca="1" si="233"/>
        <v>0.893392540104361-0.985706769593284i</v>
      </c>
      <c r="BK226" s="223" t="str">
        <f t="shared" ca="1" si="234"/>
        <v>-0.940682748416074+0.940682748416559i</v>
      </c>
      <c r="BL226" s="223" t="str">
        <f t="shared" ca="1" si="235"/>
        <v>0.985706769593687-0.893392540103916i</v>
      </c>
      <c r="BM226" s="223" t="str">
        <f t="shared" ca="1" si="236"/>
        <v>-1.02835613682475+0.843950070911203i</v>
      </c>
      <c r="BN226" s="223" t="str">
        <f t="shared" ca="1" si="237"/>
        <v>1.06852810404971-0.792474452075321i</v>
      </c>
      <c r="BO226" s="223" t="str">
        <f t="shared" ca="1" si="238"/>
        <v>-1.1061258934792+0.73908969287292i</v>
      </c>
      <c r="BP226" s="223" t="str">
        <f t="shared" ca="1" si="239"/>
        <v>1.14105892874686-0.683924401862682i</v>
      </c>
      <c r="BQ226" s="223" t="str">
        <f t="shared" ca="1" si="240"/>
        <v>-1.17324305311015+0.627111477063625i</v>
      </c>
      <c r="BR226" s="223" t="str">
        <f t="shared" ca="1" si="241"/>
        <v>1.20260073219395-0.56878778578898i</v>
      </c>
      <c r="BS226" s="223" t="str">
        <f t="shared" ca="1" si="242"/>
        <v>-1.22906124077906+0.509093834917283i</v>
      </c>
      <c r="BT226" s="223" t="str">
        <f t="shared" ca="1" si="243"/>
        <v>1.25256083318159-0.448173432407141i</v>
      </c>
      <c r="BU226" s="223" t="str">
        <f t="shared" ca="1" si="244"/>
        <v>-1.27304289682607+0.386173340841696i</v>
      </c>
      <c r="BV226" s="223" t="str">
        <f t="shared" ca="1" si="245"/>
        <v>1.29045808862632-0.323242923874676i</v>
      </c>
      <c r="BW226" s="223" t="str">
        <f t="shared" ca="1" si="246"/>
        <v>-1.30476445386062+0.259533786390025i</v>
      </c>
      <c r="BX226" s="223" t="str">
        <f t="shared" ca="1" si="247"/>
        <v>1.31592752724145-0.195199409282783i</v>
      </c>
      <c r="BY226" s="223" t="str">
        <f t="shared" ca="1" si="248"/>
        <v>-1.32392041594772+0.130394779699786i</v>
      </c>
      <c r="BZ226" s="223" t="str">
        <f t="shared" ca="1" si="249"/>
        <v>1.32872386441012-0.0652760176726127i</v>
      </c>
      <c r="CA226" s="223" t="str">
        <f t="shared" ca="1" si="250"/>
        <v>-1.33032630070075+4.17209154689286E-14i</v>
      </c>
      <c r="CB226" s="223" t="str">
        <f t="shared" ca="1" si="251"/>
        <v>1.32872386441012+0.065276017672567i</v>
      </c>
      <c r="CC226" s="223" t="str">
        <f t="shared" ca="1" si="252"/>
        <v>-1.32392041594773-0.130394779699741i</v>
      </c>
      <c r="CD226" s="223" t="str">
        <f t="shared" ca="1" si="253"/>
        <v>1.31592752724146+0.1951994092827i</v>
      </c>
      <c r="CE226" s="223" t="str">
        <f t="shared" ca="1" si="254"/>
        <v>-1.30476445386064-0.259533786389943i</v>
      </c>
      <c r="CF226" s="223" t="str">
        <f t="shared" ca="1" si="255"/>
        <v>1.29045808862633+0.323242923874632i</v>
      </c>
      <c r="CG226" s="223" t="str">
        <f t="shared" ca="1" si="256"/>
        <v>-1.27304289682608-0.386173340841652i</v>
      </c>
      <c r="CH226" s="223" t="str">
        <f t="shared" ca="1" si="257"/>
        <v>1.25256083318162+0.448173432407063i</v>
      </c>
      <c r="CI226" s="223" t="str">
        <f t="shared" ca="1" si="258"/>
        <v>-1.22906124077909-0.509093834917206i</v>
      </c>
      <c r="CJ226" s="223" t="str">
        <f t="shared" ca="1" si="259"/>
        <v>1.20260073219397+0.568787785788938i</v>
      </c>
      <c r="CK226" s="223" t="str">
        <f t="shared" ca="1" si="260"/>
        <v>-1.17324305310957-0.627111477064719i</v>
      </c>
      <c r="CL226" s="223" t="str">
        <f t="shared" ca="1" si="261"/>
        <v>1.1410589287469+0.683924401862612i</v>
      </c>
      <c r="CM226" s="223" t="str">
        <f t="shared" ca="1" si="262"/>
        <v>-1.10612589347923-0.739089692872883i</v>
      </c>
      <c r="CN226" s="223" t="str">
        <f t="shared" ca="1" si="263"/>
        <v>1.06852810404974+0.792474452075283i</v>
      </c>
      <c r="CO226" s="223" t="str">
        <f t="shared" ca="1" si="264"/>
        <v>-1.0283561368248-0.843950070911139i</v>
      </c>
      <c r="CP226" s="223" t="str">
        <f t="shared" ca="1" si="265"/>
        <v>0.985706769593743+0.893392540103854i</v>
      </c>
      <c r="CQ226" s="223" t="str">
        <f t="shared" ca="1" si="266"/>
        <v>-0.940682748416106-0.940682748416527i</v>
      </c>
      <c r="CR226" s="223" t="str">
        <f t="shared" ca="1" si="267"/>
        <v>0.893392540104422+0.985706769593228i</v>
      </c>
      <c r="CS226" s="223" t="str">
        <f t="shared" ca="1" si="268"/>
        <v>-0.843950070910708-1.02835613682516i</v>
      </c>
      <c r="CT226" s="223" t="str">
        <f t="shared" ca="1" si="269"/>
        <v>0.792474452075869+1.0685281040493i</v>
      </c>
      <c r="CU226" s="223" t="str">
        <f t="shared" ca="1" si="270"/>
        <v>-0.739089692872388-1.10612589347956i</v>
      </c>
      <c r="CV226" s="223" t="str">
        <f t="shared" ca="1" si="271"/>
        <v>0.683924401862133+1.14105892874719i</v>
      </c>
      <c r="CW226" s="223" t="str">
        <f t="shared" ca="1" si="272"/>
        <v>-0.627111477064195-1.17324305310985i</v>
      </c>
      <c r="CX226" s="223" t="str">
        <f t="shared" ca="1" si="273"/>
        <v>0.568787785788401+1.20260073219422i</v>
      </c>
      <c r="CY226" s="223" t="str">
        <f t="shared" ca="1" si="274"/>
        <v>-0.509093834917948-1.22906124077878i</v>
      </c>
      <c r="CZ226" s="223" t="str">
        <f t="shared" ca="1" si="275"/>
        <v>0.448173432406503+1.25256083318182i</v>
      </c>
      <c r="DA226" s="223" t="str">
        <f t="shared" ca="1" si="276"/>
        <v>-0.386173340842385-1.27304289682586i</v>
      </c>
      <c r="DB226" s="223" t="str">
        <f t="shared" ca="1" si="277"/>
        <v>0.32324292387409+1.29045808862647i</v>
      </c>
      <c r="DC226" s="223" t="str">
        <f t="shared" ca="1" si="278"/>
        <v>-0.259533786390695-1.30476445386049i</v>
      </c>
      <c r="DD226" s="223" t="str">
        <f t="shared" ca="1" si="279"/>
        <v>0.19519940928215+1.31592752724155i</v>
      </c>
      <c r="DE226" s="223" t="str">
        <f t="shared" ca="1" si="280"/>
        <v>-0.130394779700466-1.32392041594766i</v>
      </c>
      <c r="DF226" s="223" t="str">
        <f t="shared" ca="1" si="281"/>
        <v>0.0652760176719726+1.32872386441015i</v>
      </c>
      <c r="DG226" s="223" t="str">
        <f t="shared" ca="1" si="282"/>
        <v>5.99096209204075E-13-1.33032630070075i</v>
      </c>
      <c r="DH226" s="223" t="str">
        <f t="shared" ca="1" si="283"/>
        <v>-0.0652760176718854+1.32872386441015i</v>
      </c>
      <c r="DI226" s="223" t="str">
        <f t="shared" ca="1" si="284"/>
        <v>0.130394779700379-1.32392041594767i</v>
      </c>
      <c r="DJ226" s="223" t="str">
        <f t="shared" ca="1" si="285"/>
        <v>-0.195199409282063+1.31592752724156i</v>
      </c>
      <c r="DK226" s="223" t="str">
        <f t="shared" ca="1" si="286"/>
        <v>0.259533786390608-1.30476445386051i</v>
      </c>
      <c r="DL226" s="223" t="str">
        <f t="shared" ca="1" si="287"/>
        <v>-0.323242923873933+1.29045808862651i</v>
      </c>
      <c r="DM226" s="223" t="str">
        <f t="shared" ca="1" si="288"/>
        <v>0.386173340842301-1.27304289682589i</v>
      </c>
      <c r="DN226" s="223" t="str">
        <f t="shared" ca="1" si="289"/>
        <v>-0.44817343240642+1.25256083318184i</v>
      </c>
      <c r="DO226" s="223" t="str">
        <f t="shared" ca="1" si="290"/>
        <v>0.509093834917798-1.22906124077885i</v>
      </c>
      <c r="DP226" s="223" t="str">
        <f t="shared" ca="1" si="291"/>
        <v>-0.568787785788321+1.20260073219426i</v>
      </c>
      <c r="DQ226" s="223" t="str">
        <f t="shared" ca="1" si="292"/>
        <v>0.627111477064118-1.17324305310989i</v>
      </c>
      <c r="DR226" s="223" t="str">
        <f t="shared" ca="1" si="293"/>
        <v>-0.683924401863161+1.14105892874657i</v>
      </c>
      <c r="DS226" s="223" t="str">
        <f t="shared" ca="1" si="294"/>
        <v>0.739089692872315-1.10612589347961i</v>
      </c>
      <c r="DT226" s="223" t="str">
        <f t="shared" ca="1" si="295"/>
        <v>-0.792474452075798+1.06852810404936i</v>
      </c>
      <c r="DU226" s="223" t="str">
        <f t="shared" ca="1" si="296"/>
        <v>0.84395007091064-1.02835613682521i</v>
      </c>
      <c r="DV226" s="223" t="str">
        <f t="shared" ca="1" si="297"/>
        <v>-0.893392540104357+0.985706769593287i</v>
      </c>
      <c r="DW226" s="223" t="str">
        <f t="shared" ca="1" si="298"/>
        <v>0.940682748416018-0.940682748416615i</v>
      </c>
      <c r="DX226" s="223" t="str">
        <f t="shared" ca="1" si="299"/>
        <v>-0.985706769593685+0.893392540103919i</v>
      </c>
      <c r="DY226" s="223" t="str">
        <f t="shared" ca="1" si="300"/>
        <v>1.02835613682472-0.843950070911234i</v>
      </c>
      <c r="DZ226" s="223" t="str">
        <f t="shared" ca="1" si="301"/>
        <v>-1.06852810404966+0.792474452075385i</v>
      </c>
      <c r="EA226" s="223" t="str">
        <f t="shared" ca="1" si="302"/>
        <v>1.10612589347918-0.739089692872956i</v>
      </c>
      <c r="EB226" s="223" t="str">
        <f t="shared" ca="1" si="303"/>
        <v>-1.14105892874683+0.683924401862718i</v>
      </c>
      <c r="EC226" s="223" t="str">
        <f t="shared" ca="1" si="304"/>
        <v>1.17324305311013-0.627111477063663i</v>
      </c>
      <c r="ED226" s="223" t="str">
        <f t="shared" ca="1" si="305"/>
        <v>-1.20260073219393+0.568787785789017i</v>
      </c>
      <c r="EE226" s="223" t="str">
        <f t="shared" ca="1" si="306"/>
        <v>1.22906124077904-0.509093834917322i</v>
      </c>
      <c r="EF226" s="223" t="str">
        <f t="shared" ca="1" si="307"/>
        <v>-1.25256083318159+0.448173432407145i</v>
      </c>
      <c r="EG226" s="223" t="str">
        <f t="shared" ca="1" si="308"/>
        <v>1.27304289682606-0.386173340841736i</v>
      </c>
      <c r="EH226" s="223" t="str">
        <f t="shared" ca="1" si="309"/>
        <v>-1.2904580886263+0.323242923874753i</v>
      </c>
      <c r="EI226" s="223" t="str">
        <f t="shared" ca="1" si="310"/>
        <v>1.30476445386062-0.259533786390029i</v>
      </c>
      <c r="EJ226" s="223" t="str">
        <f t="shared" ca="1" si="311"/>
        <v>-1.31592752724145+0.195199409282824i</v>
      </c>
      <c r="EK226" s="223" t="str">
        <f t="shared" ca="1" si="312"/>
        <v>1.32392041594772-0.130394779699866i</v>
      </c>
      <c r="EL226" s="223" t="str">
        <f t="shared" ca="1" si="313"/>
        <v>-1.32872386441018+0.0652760176712947i</v>
      </c>
      <c r="EM226" s="223" t="str">
        <f t="shared" ca="1" si="314"/>
        <v>1.33032630070075-8.34418309378573E-14i</v>
      </c>
      <c r="EN226" s="223"/>
      <c r="EO226" s="223"/>
      <c r="EP226" s="223"/>
    </row>
    <row r="227" spans="1:146" ht="15.75" thickBot="1">
      <c r="A227" s="257">
        <f t="shared" si="181"/>
        <v>2.4804687500000018E-3</v>
      </c>
      <c r="B227" s="256">
        <v>127</v>
      </c>
      <c r="C227" s="230">
        <f t="shared" si="182"/>
        <v>25400</v>
      </c>
      <c r="D227" s="229">
        <f t="shared" si="315"/>
        <v>159592.90680236148</v>
      </c>
      <c r="E227" s="229" t="str">
        <f t="shared" si="316"/>
        <v>159592.906802361i</v>
      </c>
      <c r="F227" s="229" t="str">
        <f t="shared" si="320"/>
        <v>2.48830532325867-0.961094100767021i</v>
      </c>
      <c r="G227" s="229" t="str">
        <f t="shared" si="321"/>
        <v>-0.177493302754031+0.136585064897327i</v>
      </c>
      <c r="H227" s="229" t="str">
        <f t="shared" si="322"/>
        <v>0.621470002375655+0.0988600337436126i</v>
      </c>
      <c r="I227" s="229" t="str">
        <f t="shared" si="317"/>
        <v>-0.386262887598683-0.225909792203089i</v>
      </c>
      <c r="J227" s="255" t="str">
        <f ca="1">IMPRODUCT(1/N_FFT2,ED100)</f>
        <v>0.00613307633594594+0.000142219415464815i</v>
      </c>
      <c r="K227" s="254" t="str">
        <f t="shared" ca="1" si="318"/>
        <v>-0.00233685101679073-0.00144045608270927i</v>
      </c>
      <c r="N227" s="246">
        <f t="shared" ca="1" si="185"/>
        <v>3.9973292220412922</v>
      </c>
      <c r="O227" s="223">
        <f t="shared" ca="1" si="186"/>
        <v>1.3303292220412923</v>
      </c>
      <c r="P227" s="223" t="str">
        <f t="shared" ca="1" si="187"/>
        <v>-1.32992855175172-0.0326479134488276i</v>
      </c>
      <c r="Q227" s="223" t="str">
        <f t="shared" ca="1" si="188"/>
        <v>1.32872678223181+0.0652761610153638i</v>
      </c>
      <c r="R227" s="223" t="str">
        <f t="shared" ca="1" si="189"/>
        <v>-1.32672463738257-0.0978650886633516i</v>
      </c>
      <c r="S227" s="223" t="str">
        <f t="shared" ca="1" si="190"/>
        <v>1.3239233232212+0.130395066041325i</v>
      </c>
      <c r="T227" s="223" t="str">
        <f t="shared" ca="1" si="191"/>
        <v>-1.3203245271546-0.162846498307342i</v>
      </c>
      <c r="U227" s="223" t="str">
        <f t="shared" ca="1" si="192"/>
        <v>1.31593041696296+0.195199837932001i</v>
      </c>
      <c r="V227" s="223" t="str">
        <f t="shared" ca="1" si="193"/>
        <v>-1.31074363949397-0.227435596473152i</v>
      </c>
      <c r="W227" s="223" t="str">
        <f t="shared" ca="1" si="194"/>
        <v>1.30476731906839+0.259534356315478i</v>
      </c>
      <c r="X227" s="223" t="str">
        <f t="shared" ca="1" si="195"/>
        <v>-1.29800505559819-0.291476782366179i</v>
      </c>
      <c r="Y227" s="223" t="str">
        <f t="shared" ca="1" si="196"/>
        <v>1.29046092241803+0.323243633702202i</v>
      </c>
      <c r="Z227" s="223" t="str">
        <f t="shared" ca="1" si="197"/>
        <v>-1.28213946383165-0.354815775160139i</v>
      </c>
      <c r="AA227" s="223" t="str">
        <f t="shared" ca="1" si="198"/>
        <v>1.27304569237457+0.386174188862406i</v>
      </c>
      <c r="AB227" s="223" t="str">
        <f t="shared" ca="1" si="199"/>
        <v>-1.26318508579462-0.417299985673411i</v>
      </c>
      <c r="AC227" s="223" t="str">
        <f t="shared" ca="1" si="200"/>
        <v>1.25256358375251+0.448174416576906i</v>
      </c>
      <c r="AD227" s="223" t="str">
        <f t="shared" ca="1" si="201"/>
        <v>-1.24118758424393-0.478778883970168i</v>
      </c>
      <c r="AE227" s="223" t="str">
        <f t="shared" ca="1" si="202"/>
        <v>1.22906393974563+0.509094952866299i</v>
      </c>
      <c r="AF227" s="223" t="str">
        <f t="shared" ca="1" si="203"/>
        <v>-1.21619995308764-0.53910436199924i</v>
      </c>
      <c r="AG227" s="223" t="str">
        <f t="shared" ca="1" si="204"/>
        <v>1.20260337305456+0.568789034822915i</v>
      </c>
      <c r="AH227" s="223" t="str">
        <f t="shared" ca="1" si="205"/>
        <v>-1.18828238971779-0.598131090400404i</v>
      </c>
      <c r="AI227" s="223" t="str">
        <f t="shared" ca="1" si="206"/>
        <v>1.17324562950224+0.627112854174488i</v>
      </c>
      <c r="AJ227" s="223" t="str">
        <f t="shared" ca="1" si="207"/>
        <v>-1.15750214998991-0.655716868614587i</v>
      </c>
      <c r="AK227" s="223" t="str">
        <f t="shared" ca="1" si="208"/>
        <v>1.14106143446421+0.683925903731873i</v>
      </c>
      <c r="AL227" s="223" t="str">
        <f t="shared" ca="1" si="209"/>
        <v>-1.12393338619744-0.711722967458371i</v>
      </c>
      <c r="AM227" s="223" t="str">
        <f t="shared" ca="1" si="210"/>
        <v>1.10612832248538+0.739091315882323i</v>
      </c>
      <c r="AN227" s="223" t="str">
        <f t="shared" ca="1" si="211"/>
        <v>-1.08765696843274-0.766014463333883i</v>
      </c>
      <c r="AO227" s="223" t="str">
        <f t="shared" ca="1" si="212"/>
        <v>1.06853045049236+0.792476192315949i</v>
      </c>
      <c r="AP227" s="223" t="str">
        <f t="shared" ca="1" si="213"/>
        <v>-1.04876028976352-0.818460563272372i</v>
      </c>
      <c r="AQ227" s="223" t="str">
        <f t="shared" ca="1" si="214"/>
        <v>1.0283583950518+0.843951924189692i</v>
      </c>
      <c r="AR227" s="223" t="str">
        <f t="shared" ca="1" si="215"/>
        <v>1.0283583950518+0.843951924189692i</v>
      </c>
      <c r="AS227" s="223" t="str">
        <f t="shared" ca="1" si="216"/>
        <v>0.985708934164093+0.893394501956486i</v>
      </c>
      <c r="AT227" s="223" t="str">
        <f t="shared" ca="1" si="217"/>
        <v>-0.963487058428486-0.917315936446007i</v>
      </c>
      <c r="AU227" s="223" t="str">
        <f t="shared" ca="1" si="218"/>
        <v>0.940684814115995+0.940684814116049i</v>
      </c>
      <c r="AV227" s="223" t="str">
        <f t="shared" ca="1" si="219"/>
        <v>-0.917315936446416-0.963487058428096i</v>
      </c>
      <c r="AW227" s="223" t="str">
        <f t="shared" ca="1" si="220"/>
        <v>0.893394501956316+0.985708934164248i</v>
      </c>
      <c r="AX227" s="223" t="str">
        <f t="shared" ca="1" si="221"/>
        <v>-0.868934920025398-1.00733705569558i</v>
      </c>
      <c r="AY227" s="223" t="str">
        <f t="shared" ca="1" si="222"/>
        <v>0.843951924189207+1.02835839505219i</v>
      </c>
      <c r="AZ227" s="223" t="str">
        <f t="shared" ca="1" si="223"/>
        <v>-0.818460563272295-1.04876028976358i</v>
      </c>
      <c r="BA227" s="223" t="str">
        <f t="shared" ca="1" si="224"/>
        <v>0.792476192316311+1.06853045049209i</v>
      </c>
      <c r="BB227" s="223" t="str">
        <f t="shared" ca="1" si="225"/>
        <v>-0.766014463333586-1.08765696843295i</v>
      </c>
      <c r="BC227" s="223" t="str">
        <f t="shared" ca="1" si="226"/>
        <v>0.739091315882352+1.10612832248536i</v>
      </c>
      <c r="BD227" s="223" t="str">
        <f t="shared" ca="1" si="227"/>
        <v>-0.711722967458864-1.12393338619713i</v>
      </c>
      <c r="BE227" s="223" t="str">
        <f t="shared" ca="1" si="228"/>
        <v>0.683925903731676+1.14106143446433i</v>
      </c>
      <c r="BF227" s="223" t="str">
        <f t="shared" ca="1" si="229"/>
        <v>-0.655716868614847-1.15750214998976i</v>
      </c>
      <c r="BG227" s="223" t="str">
        <f t="shared" ca="1" si="230"/>
        <v>0.627112854174044+1.17324562950248i</v>
      </c>
      <c r="BH227" s="223" t="str">
        <f t="shared" ca="1" si="231"/>
        <v>-0.598131090400309-1.18828238971783i</v>
      </c>
      <c r="BI227" s="223" t="str">
        <f t="shared" ca="1" si="232"/>
        <v>0.568789034823322+1.20260337305437i</v>
      </c>
      <c r="BJ227" s="223" t="str">
        <f t="shared" ca="1" si="233"/>
        <v>-0.539104361998918-1.21619995308778i</v>
      </c>
      <c r="BK227" s="223" t="str">
        <f t="shared" ca="1" si="234"/>
        <v>0.509094952866461+1.22906393974556i</v>
      </c>
      <c r="BL227" s="223" t="str">
        <f t="shared" ca="1" si="235"/>
        <v>-0.478778883970694-1.24118758424372i</v>
      </c>
      <c r="BM227" s="223" t="str">
        <f t="shared" ca="1" si="236"/>
        <v>0.448174416576682+1.25256358375259i</v>
      </c>
      <c r="BN227" s="223" t="str">
        <f t="shared" ca="1" si="237"/>
        <v>-0.417299985673723-1.26318508579452i</v>
      </c>
      <c r="BO227" s="223" t="str">
        <f t="shared" ca="1" si="238"/>
        <v>0.38617418886195+1.27304569237471i</v>
      </c>
      <c r="BP227" s="223" t="str">
        <f t="shared" ca="1" si="239"/>
        <v>-0.354815775160054-1.28213946383167i</v>
      </c>
      <c r="BQ227" s="223" t="str">
        <f t="shared" ca="1" si="240"/>
        <v>0.323243633702625+1.29046092241792i</v>
      </c>
      <c r="BR227" s="223" t="str">
        <f t="shared" ca="1" si="241"/>
        <v>-0.291476782365825-1.29800505559827i</v>
      </c>
      <c r="BS227" s="223" t="str">
        <f t="shared" ca="1" si="242"/>
        <v>0.259534356315638+1.30476731906835i</v>
      </c>
      <c r="BT227" s="223" t="str">
        <f t="shared" ca="1" si="243"/>
        <v>-0.227435596473861-1.31074363949384i</v>
      </c>
      <c r="BU227" s="223" t="str">
        <f t="shared" ca="1" si="244"/>
        <v>0.195199837931792+1.31593041696299i</v>
      </c>
      <c r="BV227" s="223" t="str">
        <f t="shared" ca="1" si="245"/>
        <v>-0.162846498307651-1.32032452715457i</v>
      </c>
      <c r="BW227" s="223" t="str">
        <f t="shared" ca="1" si="246"/>
        <v>0.13039506604084+1.32392332322125i</v>
      </c>
      <c r="BX227" s="223" t="str">
        <f t="shared" ca="1" si="247"/>
        <v>-0.0978650886633461-1.32672463738257i</v>
      </c>
      <c r="BY227" s="223" t="str">
        <f t="shared" ca="1" si="248"/>
        <v>0.0652761610158549+1.32872678223178i</v>
      </c>
      <c r="BZ227" s="223" t="str">
        <f t="shared" ca="1" si="249"/>
        <v>-0.0326479134484789-1.32992855175173i</v>
      </c>
      <c r="CA227" s="223" t="str">
        <f t="shared" ca="1" si="250"/>
        <v>1.85791018692608E-13+1.33032922204129i</v>
      </c>
      <c r="CB227" s="223" t="str">
        <f t="shared" ca="1" si="251"/>
        <v>0.0326479134494682-1.3299285517517i</v>
      </c>
      <c r="CC227" s="223" t="str">
        <f t="shared" ca="1" si="252"/>
        <v>-0.0652761610155215+1.3287267822318i</v>
      </c>
      <c r="CD227" s="223" t="str">
        <f t="shared" ca="1" si="253"/>
        <v>0.0978650886630132-1.32672463738259i</v>
      </c>
      <c r="CE227" s="223" t="str">
        <f t="shared" ca="1" si="254"/>
        <v>-0.130395066041824+1.32392332322115i</v>
      </c>
      <c r="CF227" s="223" t="str">
        <f t="shared" ca="1" si="255"/>
        <v>0.16284649830732-1.32032452715461i</v>
      </c>
      <c r="CG227" s="223" t="str">
        <f t="shared" ca="1" si="256"/>
        <v>-0.195199837931425+1.31593041696305i</v>
      </c>
      <c r="CH227" s="223" t="str">
        <f t="shared" ca="1" si="257"/>
        <v>0.227435596473495-1.31074363949391i</v>
      </c>
      <c r="CI227" s="223" t="str">
        <f t="shared" ca="1" si="258"/>
        <v>-0.259534356315311+1.30476731906842i</v>
      </c>
      <c r="CJ227" s="223" t="str">
        <f t="shared" ca="1" si="259"/>
        <v>0.291476782366791-1.29800505559805i</v>
      </c>
      <c r="CK227" s="223" t="str">
        <f t="shared" ca="1" si="260"/>
        <v>-0.323243633702301+1.290460922418i</v>
      </c>
      <c r="CL227" s="223" t="str">
        <f t="shared" ca="1" si="261"/>
        <v>0.354815775159732-1.28213946383176i</v>
      </c>
      <c r="CM227" s="223" t="str">
        <f t="shared" ca="1" si="262"/>
        <v>-0.38617418886286+1.27304569237443i</v>
      </c>
      <c r="CN227" s="223" t="str">
        <f t="shared" ca="1" si="263"/>
        <v>0.417299985673369-1.26318508579463i</v>
      </c>
      <c r="CO227" s="223" t="str">
        <f t="shared" ca="1" si="264"/>
        <v>-0.448174416576368+1.25256358375271i</v>
      </c>
      <c r="CP227" s="223" t="str">
        <f t="shared" ca="1" si="265"/>
        <v>0.478778883970383-1.24118758424384i</v>
      </c>
      <c r="CQ227" s="223" t="str">
        <f t="shared" ca="1" si="266"/>
        <v>-0.509094952866153+1.22906393974569i</v>
      </c>
      <c r="CR227" s="223" t="str">
        <f t="shared" ca="1" si="267"/>
        <v>0.539104361999823-1.21619995308738i</v>
      </c>
      <c r="CS227" s="223" t="str">
        <f t="shared" ca="1" si="268"/>
        <v>-0.568789034822987+1.20260337305453i</v>
      </c>
      <c r="CT227" s="223" t="str">
        <f t="shared" ca="1" si="269"/>
        <v>0.598131090400044-1.18828238971797i</v>
      </c>
      <c r="CU227" s="223" t="str">
        <f t="shared" ca="1" si="270"/>
        <v>-0.627112854174917+1.17324562950202i</v>
      </c>
      <c r="CV227" s="223" t="str">
        <f t="shared" ca="1" si="271"/>
        <v>0.655716868614557-1.15750214998993i</v>
      </c>
      <c r="CW227" s="223" t="str">
        <f t="shared" ca="1" si="272"/>
        <v>-0.68392590373139+1.1410614344645i</v>
      </c>
      <c r="CX227" s="223" t="str">
        <f t="shared" ca="1" si="273"/>
        <v>0.71172296745855-1.12393338619733i</v>
      </c>
      <c r="CY227" s="223" t="str">
        <f t="shared" ca="1" si="274"/>
        <v>-0.739091315882059+1.10612832248556i</v>
      </c>
      <c r="CZ227" s="223" t="str">
        <f t="shared" ca="1" si="275"/>
        <v>0.766014463334411-1.08765696843237i</v>
      </c>
      <c r="DA227" s="223" t="str">
        <f t="shared" ca="1" si="276"/>
        <v>-0.792476192316058+1.06853045049228i</v>
      </c>
      <c r="DB227" s="223" t="str">
        <f t="shared" ca="1" si="277"/>
        <v>0.818460563272003-1.04876028976381i</v>
      </c>
      <c r="DC227" s="223" t="str">
        <f t="shared" ca="1" si="278"/>
        <v>-0.843951924189972+1.02835839505157i</v>
      </c>
      <c r="DD227" s="223" t="str">
        <f t="shared" ca="1" si="279"/>
        <v>0.868934920025145-1.0073370556958i</v>
      </c>
      <c r="DE227" s="223" t="str">
        <f t="shared" ca="1" si="280"/>
        <v>-0.893394501956082+0.985708934164459i</v>
      </c>
      <c r="DF227" s="223" t="str">
        <f t="shared" ca="1" si="281"/>
        <v>0.91731593644616-0.963487058428339i</v>
      </c>
      <c r="DG227" s="223" t="str">
        <f t="shared" ca="1" si="282"/>
        <v>-0.940684814115838+0.940684814116206i</v>
      </c>
      <c r="DH227" s="223" t="str">
        <f t="shared" ca="1" si="283"/>
        <v>0.963487058428868-0.917315936445605i</v>
      </c>
      <c r="DI227" s="223" t="str">
        <f t="shared" ca="1" si="284"/>
        <v>-0.985708934164111+0.893394501956468i</v>
      </c>
      <c r="DJ227" s="223" t="str">
        <f t="shared" ca="1" si="285"/>
        <v>1.00733705569546-0.868934920025539i</v>
      </c>
      <c r="DK227" s="223" t="str">
        <f t="shared" ca="1" si="286"/>
        <v>-1.0283583950521+0.843951924189322i</v>
      </c>
      <c r="DL227" s="223" t="str">
        <f t="shared" ca="1" si="287"/>
        <v>1.04876028976349-0.818460563272412i</v>
      </c>
      <c r="DM227" s="223" t="str">
        <f t="shared" ca="1" si="288"/>
        <v>-1.06853045049197+0.792476192316476i</v>
      </c>
      <c r="DN227" s="223" t="str">
        <f t="shared" ca="1" si="289"/>
        <v>1.08765696843285-0.766014463333723i</v>
      </c>
      <c r="DO227" s="223" t="str">
        <f t="shared" ca="1" si="290"/>
        <v>-1.10612832248527+0.73909131588249i</v>
      </c>
      <c r="DP227" s="223" t="str">
        <f t="shared" ca="1" si="291"/>
        <v>1.12393338619774-0.711722967457902i</v>
      </c>
      <c r="DQ227" s="223" t="str">
        <f t="shared" ca="1" si="292"/>
        <v>-1.14106143446424+0.683925903731835i</v>
      </c>
      <c r="DR227" s="223" t="str">
        <f t="shared" ca="1" si="293"/>
        <v>1.15750214998967-0.65571686861501i</v>
      </c>
      <c r="DS227" s="223" t="str">
        <f t="shared" ca="1" si="294"/>
        <v>-1.17324562950241+0.627112854174175i</v>
      </c>
      <c r="DT227" s="223" t="str">
        <f t="shared" ca="1" si="295"/>
        <v>1.18828238971773-0.598131090400508i</v>
      </c>
      <c r="DU227" s="223" t="str">
        <f t="shared" ca="1" si="296"/>
        <v>-1.20260337305429+0.56878903482349i</v>
      </c>
      <c r="DV227" s="223" t="str">
        <f t="shared" ca="1" si="297"/>
        <v>1.21619995308772-0.539104361999053i</v>
      </c>
      <c r="DW227" s="223" t="str">
        <f t="shared" ca="1" si="298"/>
        <v>-1.22906393974551+0.509094952866598i</v>
      </c>
      <c r="DX227" s="223" t="str">
        <f t="shared" ca="1" si="299"/>
        <v>1.24118758424413-0.478778883969633i</v>
      </c>
      <c r="DY227" s="223" t="str">
        <f t="shared" ca="1" si="300"/>
        <v>-1.25256358375253+0.448174416576856i</v>
      </c>
      <c r="DZ227" s="223" t="str">
        <f t="shared" ca="1" si="301"/>
        <v>1.26318508579447-0.417299985673862i</v>
      </c>
      <c r="EA227" s="223" t="str">
        <f t="shared" ca="1" si="302"/>
        <v>-1.27304569237466+0.386174188862127i</v>
      </c>
      <c r="EB227" s="223" t="str">
        <f t="shared" ca="1" si="303"/>
        <v>1.28213946383162-0.354815775160234i</v>
      </c>
      <c r="EC227" s="223" t="str">
        <f t="shared" ca="1" si="304"/>
        <v>-1.29046092241821+0.323243633701485i</v>
      </c>
      <c r="ED227" s="223" t="str">
        <f t="shared" ca="1" si="305"/>
        <v>1.29800505559823-0.29147678236597i</v>
      </c>
      <c r="EE227" s="223" t="str">
        <f t="shared" ca="1" si="306"/>
        <v>-1.30476731906832+0.259534356315783i</v>
      </c>
      <c r="EF227" s="223" t="str">
        <f t="shared" ca="1" si="307"/>
        <v>1.31074363949404-0.227435596472702i</v>
      </c>
      <c r="EG227" s="223" t="str">
        <f t="shared" ca="1" si="308"/>
        <v>-1.31593041696297+0.195199837931938i</v>
      </c>
      <c r="EH227" s="223" t="str">
        <f t="shared" ca="1" si="309"/>
        <v>1.32032452715455-0.162846498307799i</v>
      </c>
      <c r="EI227" s="223" t="str">
        <f t="shared" ca="1" si="310"/>
        <v>-1.32392332322123+0.130395066041025i</v>
      </c>
      <c r="EJ227" s="223" t="str">
        <f t="shared" ca="1" si="311"/>
        <v>1.32672463738255-0.0978650886635314i</v>
      </c>
      <c r="EK227" s="223" t="str">
        <f t="shared" ca="1" si="312"/>
        <v>-1.32872678223184+0.0652761610146809i</v>
      </c>
      <c r="EL227" s="223" t="str">
        <f t="shared" ca="1" si="313"/>
        <v>1.32992855175172-0.0326479134487024i</v>
      </c>
      <c r="EM227" s="223" t="str">
        <f t="shared" ca="1" si="314"/>
        <v>-1.33032922204129+3.71582037385216E-13i</v>
      </c>
      <c r="EN227" s="223"/>
      <c r="EO227" s="223"/>
      <c r="EP227" s="223"/>
    </row>
    <row r="228" spans="1:146" ht="15.75" thickBot="1">
      <c r="A228" s="257">
        <f t="shared" si="181"/>
        <v>2.5000000000000018E-3</v>
      </c>
      <c r="B228" s="256">
        <v>128</v>
      </c>
      <c r="C228" s="230">
        <f t="shared" si="182"/>
        <v>25600</v>
      </c>
      <c r="D228" s="229">
        <f t="shared" si="315"/>
        <v>160849.54386379741</v>
      </c>
      <c r="E228" s="229" t="str">
        <f t="shared" si="316"/>
        <v>160849.543863797i</v>
      </c>
      <c r="F228" s="229" t="str">
        <f t="shared" si="320"/>
        <v>2.48339513826776-0.966468827284611i</v>
      </c>
      <c r="G228" s="229" t="str">
        <f t="shared" si="321"/>
        <v>-0.176557611148188+0.137201281261496i</v>
      </c>
      <c r="H228" s="229" t="str">
        <f t="shared" si="322"/>
        <v>0.622007319688121+0.0994992581962945i</v>
      </c>
      <c r="I228" s="229" t="str">
        <f t="shared" si="317"/>
        <v>-0.387120426770287-0.227786856065688i</v>
      </c>
      <c r="J228" s="255" t="str">
        <f ca="1">IMPRODUCT(1/N_FFT2,EE100)</f>
        <v>0.00547996318648293-1.90642097890438E-07i</v>
      </c>
      <c r="K228" s="254" t="str">
        <f t="shared" ca="1" si="318"/>
        <v>-0.00212144911320085-0.00124818978415436i</v>
      </c>
      <c r="N228" s="246">
        <f t="shared" ca="1" si="185"/>
        <v>3.9973301449444114</v>
      </c>
      <c r="O228" s="223">
        <f t="shared" ca="1" si="186"/>
        <v>1.3303301449444116</v>
      </c>
      <c r="P228" s="223" t="str">
        <f t="shared" ca="1" si="187"/>
        <v>-1.33033014494441-4.29848203251628E-15i</v>
      </c>
      <c r="Q228" s="223" t="str">
        <f t="shared" ca="1" si="188"/>
        <v>1.33033014494441-4.40031171894527E-15i</v>
      </c>
      <c r="R228" s="223" t="str">
        <f t="shared" ca="1" si="189"/>
        <v>-1.33033014494441-4.88955576479102E-16i</v>
      </c>
      <c r="S228" s="223" t="str">
        <f t="shared" ca="1" si="190"/>
        <v>1.33033014494441-3.71583160574786E-14i</v>
      </c>
      <c r="T228" s="223" t="str">
        <f t="shared" ca="1" si="191"/>
        <v>-1.33033014494441+4.40847540202157E-14i</v>
      </c>
      <c r="U228" s="223" t="str">
        <f t="shared" ca="1" si="192"/>
        <v>1.33033014494441-5.57374740862177E-14i</v>
      </c>
      <c r="V228" s="223" t="str">
        <f t="shared" ca="1" si="193"/>
        <v>-1.33033014494441+6.50270531005874E-14i</v>
      </c>
      <c r="W228" s="223" t="str">
        <f t="shared" ca="1" si="194"/>
        <v>1.33033014494441+6.27455488797182E-14i</v>
      </c>
      <c r="X228" s="223" t="str">
        <f t="shared" ca="1" si="195"/>
        <v>-1.33033014494441-5.34559698653487E-14i</v>
      </c>
      <c r="Y228" s="223" t="str">
        <f t="shared" ca="1" si="196"/>
        <v>1.33033014494441+4.4166390850979E-14i</v>
      </c>
      <c r="Z228" s="223" t="str">
        <f t="shared" ca="1" si="197"/>
        <v>-1.33033014494441-3.48768118366094E-14i</v>
      </c>
      <c r="AA228" s="223" t="str">
        <f t="shared" ca="1" si="198"/>
        <v>1.33033014494441+2.0860950718975E-14i</v>
      </c>
      <c r="AB228" s="223" t="str">
        <f t="shared" ca="1" si="199"/>
        <v>-1.33033014494441-1.62976538078701E-14i</v>
      </c>
      <c r="AC228" s="223" t="str">
        <f t="shared" ca="1" si="200"/>
        <v>1.33033014494441+1.17343568967651E-14i</v>
      </c>
      <c r="AD228" s="223" t="str">
        <f t="shared" ca="1" si="201"/>
        <v>-1.33033014494441+2.28150422086915E-15i</v>
      </c>
      <c r="AE228" s="223" t="str">
        <f t="shared" ca="1" si="202"/>
        <v>1.33033014494441-6.84480113197412E-15i</v>
      </c>
      <c r="AF228" s="223" t="str">
        <f t="shared" ca="1" si="203"/>
        <v>-1.33033014494441+2.08606622496085E-14i</v>
      </c>
      <c r="AG228" s="223" t="str">
        <f t="shared" ca="1" si="204"/>
        <v>1.33033014494441-2.54239591607134E-14i</v>
      </c>
      <c r="AH228" s="223" t="str">
        <f t="shared" ca="1" si="205"/>
        <v>-1.33033014494441+3.94398202783476E-14i</v>
      </c>
      <c r="AI228" s="223" t="str">
        <f t="shared" ca="1" si="206"/>
        <v>1.33033014494441-4.40031171894527E-14i</v>
      </c>
      <c r="AJ228" s="223" t="str">
        <f t="shared" ca="1" si="207"/>
        <v>-1.33033014494441+5.80189783070869E-14i</v>
      </c>
      <c r="AK228" s="223" t="str">
        <f t="shared" ca="1" si="208"/>
        <v>1.33033014494441+6.97536236732187E-14i</v>
      </c>
      <c r="AL228" s="223" t="str">
        <f t="shared" ca="1" si="209"/>
        <v>-1.33033014494441-6.51903267621137E-14i</v>
      </c>
      <c r="AM228" s="223" t="str">
        <f t="shared" ca="1" si="210"/>
        <v>1.33033014494441+4.17219014379501E-14i</v>
      </c>
      <c r="AN228" s="223" t="str">
        <f t="shared" ca="1" si="211"/>
        <v>-1.33033014494441-3.71586045268452E-14i</v>
      </c>
      <c r="AO228" s="223" t="str">
        <f t="shared" ca="1" si="212"/>
        <v>1.33033014494441+3.25953076157402E-14i</v>
      </c>
      <c r="AP228" s="223" t="str">
        <f t="shared" ca="1" si="213"/>
        <v>-1.33033014494441-2.80320107046353E-14i</v>
      </c>
      <c r="AQ228" s="223" t="str">
        <f t="shared" ca="1" si="214"/>
        <v>1.33033014494441+2.34687137935302E-14i</v>
      </c>
      <c r="AR228" s="223" t="str">
        <f t="shared" ca="1" si="215"/>
        <v>1.33033014494441+2.34687137935302E-14i</v>
      </c>
      <c r="AS228" s="223" t="str">
        <f t="shared" ca="1" si="216"/>
        <v>1.33033014494441-4.56300844173831E-15i</v>
      </c>
      <c r="AT228" s="223" t="str">
        <f t="shared" ca="1" si="217"/>
        <v>-1.33033014494441+9.12630535284327E-15i</v>
      </c>
      <c r="AU228" s="223" t="str">
        <f t="shared" ca="1" si="218"/>
        <v>1.33033014494441+5.15653993301695E-13i</v>
      </c>
      <c r="AV228" s="223" t="str">
        <f t="shared" ca="1" si="219"/>
        <v>-1.33033014494441-2.27513770194709E-13i</v>
      </c>
      <c r="AW228" s="223" t="str">
        <f t="shared" ca="1" si="220"/>
        <v>1.33033014494441-4.17213244992168E-14i</v>
      </c>
      <c r="AX228" s="223" t="str">
        <f t="shared" ca="1" si="221"/>
        <v>-1.33033014494441+3.10956419193142E-13i</v>
      </c>
      <c r="AY228" s="223" t="str">
        <f t="shared" ca="1" si="222"/>
        <v>1.33033014494441-5.99096642300128E-13i</v>
      </c>
      <c r="AZ228" s="223" t="str">
        <f t="shared" ca="1" si="223"/>
        <v>-1.33033014494441-4.7393238033311E-13i</v>
      </c>
      <c r="BA228" s="223" t="str">
        <f t="shared" ca="1" si="224"/>
        <v>1.33033014494441+1.85792157226126E-13i</v>
      </c>
      <c r="BB228" s="223" t="str">
        <f t="shared" ca="1" si="225"/>
        <v>-1.33033014494441+8.34429374678003E-14i</v>
      </c>
      <c r="BC228" s="223" t="str">
        <f t="shared" ca="1" si="226"/>
        <v>1.33033014494441-3.52678032161727E-13i</v>
      </c>
      <c r="BD228" s="223" t="str">
        <f t="shared" ca="1" si="227"/>
        <v>-1.33033014494441+6.21913126855652E-13i</v>
      </c>
      <c r="BE228" s="223" t="str">
        <f t="shared" ca="1" si="228"/>
        <v>1.33033014494441+4.13305638951468E-13i</v>
      </c>
      <c r="BF228" s="223" t="str">
        <f t="shared" ca="1" si="229"/>
        <v>-1.33033014494441-1.62975672670602E-13i</v>
      </c>
      <c r="BG228" s="223" t="str">
        <f t="shared" ca="1" si="230"/>
        <v>1.33033014494441-1.25164550436384E-13i</v>
      </c>
      <c r="BH228" s="223" t="str">
        <f t="shared" ca="1" si="231"/>
        <v>-1.33033014494441+4.13304773543369E-13i</v>
      </c>
      <c r="BI228" s="223" t="str">
        <f t="shared" ca="1" si="232"/>
        <v>1.33033014494441+6.5972424908987E-13i</v>
      </c>
      <c r="BJ228" s="223" t="str">
        <f t="shared" ca="1" si="233"/>
        <v>-1.33033014494441-3.71584025982885E-13i</v>
      </c>
      <c r="BK228" s="223" t="str">
        <f t="shared" ca="1" si="234"/>
        <v>1.33033014494441+8.34438028759003E-14i</v>
      </c>
      <c r="BL228" s="223" t="str">
        <f t="shared" ca="1" si="235"/>
        <v>-1.33033014494441+1.66886163404967E-13i</v>
      </c>
      <c r="BM228" s="223" t="str">
        <f t="shared" ca="1" si="236"/>
        <v>1.33033014494441-4.55026386511952E-13i</v>
      </c>
      <c r="BN228" s="223" t="str">
        <f t="shared" ca="1" si="237"/>
        <v>-1.33033014494441-6.18002636121287E-13i</v>
      </c>
      <c r="BO228" s="223" t="str">
        <f t="shared" ca="1" si="238"/>
        <v>1.33033014494441+3.29862413014302E-13i</v>
      </c>
      <c r="BP228" s="223" t="str">
        <f t="shared" ca="1" si="239"/>
        <v>-1.33033014494441-4.17221899073168E-14i</v>
      </c>
      <c r="BQ228" s="223" t="str">
        <f t="shared" ca="1" si="240"/>
        <v>1.33033014494441-2.0860777637355E-13i</v>
      </c>
      <c r="BR228" s="223" t="str">
        <f t="shared" ca="1" si="241"/>
        <v>-1.33033014494441+4.96747999480535E-13i</v>
      </c>
      <c r="BS228" s="223" t="str">
        <f t="shared" ca="1" si="242"/>
        <v>1.33033014494441+5.76281023152702E-13i</v>
      </c>
      <c r="BT228" s="223" t="str">
        <f t="shared" ca="1" si="243"/>
        <v>-1.33033014494441-2.88140800045719E-13i</v>
      </c>
      <c r="BU228" s="223" t="str">
        <f t="shared" ca="1" si="244"/>
        <v>1.33033014494441+5.76938733308675E-19i</v>
      </c>
      <c r="BV228" s="223" t="str">
        <f t="shared" ca="1" si="245"/>
        <v>-1.33033014494441+2.50329389342135E-13i</v>
      </c>
      <c r="BW228" s="223" t="str">
        <f t="shared" ca="1" si="246"/>
        <v>1.33033014494441-5.38469612449119E-13i</v>
      </c>
      <c r="BX228" s="223" t="str">
        <f t="shared" ca="1" si="247"/>
        <v>-1.33033014494441-4.96749153358002E-13i</v>
      </c>
      <c r="BY228" s="223" t="str">
        <f t="shared" ca="1" si="248"/>
        <v>1.33033014494441+2.46419187077134E-13i</v>
      </c>
      <c r="BZ228" s="223" t="str">
        <f t="shared" ca="1" si="249"/>
        <v>-1.33033014494441+4.17210360298502E-14i</v>
      </c>
      <c r="CA228" s="223" t="str">
        <f t="shared" ca="1" si="250"/>
        <v>1.33033014494441-2.92051002310718E-13i</v>
      </c>
      <c r="CB228" s="223" t="str">
        <f t="shared" ca="1" si="251"/>
        <v>-1.33033014494441+5.80191225417703E-13i</v>
      </c>
      <c r="CC228" s="223" t="str">
        <f t="shared" ca="1" si="252"/>
        <v>1.33033014494441+4.55027540389419E-13i</v>
      </c>
      <c r="CD228" s="223" t="str">
        <f t="shared" ca="1" si="253"/>
        <v>-1.33033014494441-2.04697574108551E-13i</v>
      </c>
      <c r="CE228" s="223" t="str">
        <f t="shared" ca="1" si="254"/>
        <v>1.33033014494441-8.34426489984336E-14i</v>
      </c>
      <c r="CF228" s="223" t="str">
        <f t="shared" ca="1" si="255"/>
        <v>-1.33033014494441+3.71582872105418E-13i</v>
      </c>
      <c r="CG228" s="223" t="str">
        <f t="shared" ca="1" si="256"/>
        <v>1.33033014494441-6.21912838386286E-13i</v>
      </c>
      <c r="CH228" s="223" t="str">
        <f t="shared" ca="1" si="257"/>
        <v>-1.33033014494441-4.13305927420835E-13i</v>
      </c>
      <c r="CI228" s="223" t="str">
        <f t="shared" ca="1" si="258"/>
        <v>1.33033014494441+1.62975961139968E-13i</v>
      </c>
      <c r="CJ228" s="223" t="str">
        <f t="shared" ca="1" si="259"/>
        <v>-1.33033014494441+1.25164261967017E-13i</v>
      </c>
      <c r="CK228" s="223" t="str">
        <f t="shared" ca="1" si="260"/>
        <v>1.33033014494441-4.13304485074002E-13i</v>
      </c>
      <c r="CL228" s="223" t="str">
        <f t="shared" ca="1" si="261"/>
        <v>-1.33033014494441-6.59724537559236E-13i</v>
      </c>
      <c r="CM228" s="223" t="str">
        <f t="shared" ca="1" si="262"/>
        <v>1.33033014494441+3.71584314452252E-13i</v>
      </c>
      <c r="CN228" s="223" t="str">
        <f t="shared" ca="1" si="263"/>
        <v>-1.33033014494441-1.21254348171384E-13i</v>
      </c>
      <c r="CO228" s="223" t="str">
        <f t="shared" ca="1" si="264"/>
        <v>1.33033014494441-1.66885874935601E-13i</v>
      </c>
      <c r="CP228" s="223" t="str">
        <f t="shared" ca="1" si="265"/>
        <v>-1.33033014494441+4.55026098042585E-13i</v>
      </c>
      <c r="CQ228" s="223" t="str">
        <f t="shared" ca="1" si="266"/>
        <v>1.33033014494441+6.18002924590653E-13i</v>
      </c>
      <c r="CR228" s="223" t="str">
        <f t="shared" ca="1" si="267"/>
        <v>-1.33033014494441-3.29862701483668E-13i</v>
      </c>
      <c r="CS228" s="223" t="str">
        <f t="shared" ca="1" si="268"/>
        <v>1.33033014494441+4.17224783766835E-14i</v>
      </c>
      <c r="CT228" s="223" t="str">
        <f t="shared" ca="1" si="269"/>
        <v>-1.33033014494441+2.46417744730301E-13i</v>
      </c>
      <c r="CU228" s="223" t="str">
        <f t="shared" ca="1" si="270"/>
        <v>1.33033014494441-4.58937454185052E-13i</v>
      </c>
      <c r="CV228" s="223" t="str">
        <f t="shared" ca="1" si="271"/>
        <v>-1.33033014494441-5.38471054795953E-13i</v>
      </c>
      <c r="CW228" s="223" t="str">
        <f t="shared" ca="1" si="272"/>
        <v>1.33033014494441+3.25951345341202E-13i</v>
      </c>
      <c r="CX228" s="223" t="str">
        <f t="shared" ca="1" si="273"/>
        <v>-1.33033014494441-3.78111222342173E-14i</v>
      </c>
      <c r="CY228" s="223" t="str">
        <f t="shared" ca="1" si="274"/>
        <v>1.33033014494441-2.50329100872767E-13i</v>
      </c>
      <c r="CZ228" s="223" t="str">
        <f t="shared" ca="1" si="275"/>
        <v>-1.33033014494441+5.38469323979753E-13i</v>
      </c>
      <c r="DA228" s="223" t="str">
        <f t="shared" ca="1" si="276"/>
        <v>1.33033014494441+5.34559698653487E-13i</v>
      </c>
      <c r="DB228" s="223" t="str">
        <f t="shared" ca="1" si="277"/>
        <v>-1.33033014494441-2.46419475546501E-13i</v>
      </c>
      <c r="DC228" s="223" t="str">
        <f t="shared" ca="1" si="278"/>
        <v>1.33033014494441-4.17207475604835E-14i</v>
      </c>
      <c r="DD228" s="223" t="str">
        <f t="shared" ca="1" si="279"/>
        <v>-1.33033014494441+3.29860970667468E-13i</v>
      </c>
      <c r="DE228" s="223" t="str">
        <f t="shared" ca="1" si="280"/>
        <v>1.33033014494441-5.42380680122218E-13i</v>
      </c>
      <c r="DF228" s="223" t="str">
        <f t="shared" ca="1" si="281"/>
        <v>-1.33033014494441-4.55027828858785E-13i</v>
      </c>
      <c r="DG228" s="223" t="str">
        <f t="shared" ca="1" si="282"/>
        <v>1.33033014494441+1.66887605751801E-13i</v>
      </c>
      <c r="DH228" s="223" t="str">
        <f t="shared" ca="1" si="283"/>
        <v>-1.33033014494441+4.56321037029497E-14i</v>
      </c>
      <c r="DI228" s="223" t="str">
        <f t="shared" ca="1" si="284"/>
        <v>1.33033014494441-3.33772326809935E-13i</v>
      </c>
      <c r="DJ228" s="223" t="str">
        <f t="shared" ca="1" si="285"/>
        <v>-1.33033014494441+6.21912549916919E-13i</v>
      </c>
      <c r="DK228" s="223" t="str">
        <f t="shared" ca="1" si="286"/>
        <v>1.33033014494441+4.51116472716319E-13i</v>
      </c>
      <c r="DL228" s="223" t="str">
        <f t="shared" ca="1" si="287"/>
        <v>-1.33033014494441-1.62976249609335E-13i</v>
      </c>
      <c r="DM228" s="223" t="str">
        <f t="shared" ca="1" si="288"/>
        <v>1.33033014494441-1.2516397349765E-13i</v>
      </c>
      <c r="DN228" s="223" t="str">
        <f t="shared" ca="1" si="289"/>
        <v>-1.33033014494441+4.13304196604636E-13i</v>
      </c>
      <c r="DO228" s="223" t="str">
        <f t="shared" ca="1" si="290"/>
        <v>1.33033014494441-7.01444419711619E-13i</v>
      </c>
      <c r="DP228" s="223" t="str">
        <f t="shared" ca="1" si="291"/>
        <v>-1.33033014494441-3.71584602921618E-13i</v>
      </c>
      <c r="DQ228" s="223" t="str">
        <f t="shared" ca="1" si="292"/>
        <v>1.33033014494441+8.34443798146336E-14i</v>
      </c>
      <c r="DR228" s="223" t="str">
        <f t="shared" ca="1" si="293"/>
        <v>-1.33033014494441+1.29075329640117E-13i</v>
      </c>
      <c r="DS228" s="223" t="str">
        <f t="shared" ca="1" si="294"/>
        <v>1.33033014494441-4.17215552747101E-13i</v>
      </c>
      <c r="DT228" s="223" t="str">
        <f t="shared" ca="1" si="295"/>
        <v>-1.33033014494441-5.80192956233903E-13i</v>
      </c>
      <c r="DU228" s="223" t="str">
        <f t="shared" ca="1" si="296"/>
        <v>1.33033014494441+3.67673246779152E-13i</v>
      </c>
      <c r="DV228" s="223" t="str">
        <f t="shared" ca="1" si="297"/>
        <v>-1.33033014494441-7.95330236721674E-14i</v>
      </c>
      <c r="DW228" s="223" t="str">
        <f t="shared" ca="1" si="298"/>
        <v>1.33033014494441-2.08607199434818E-13i</v>
      </c>
      <c r="DX228" s="223" t="str">
        <f t="shared" ca="1" si="299"/>
        <v>-1.33033014494441+4.96747422541802E-13i</v>
      </c>
      <c r="DY228" s="223" t="str">
        <f t="shared" ca="1" si="300"/>
        <v>1.33033014494441+5.76281600091436E-13i</v>
      </c>
      <c r="DZ228" s="223" t="str">
        <f t="shared" ca="1" si="301"/>
        <v>-1.33033014494441-2.88141376984452E-13i</v>
      </c>
      <c r="EA228" s="223" t="str">
        <f t="shared" ca="1" si="302"/>
        <v>1.33033014494441+1.15387746661735E-18i</v>
      </c>
      <c r="EB228" s="223" t="str">
        <f t="shared" ca="1" si="303"/>
        <v>-1.33033014494441+2.88139069229519E-13i</v>
      </c>
      <c r="EC228" s="223" t="str">
        <f t="shared" ca="1" si="304"/>
        <v>1.33033014494441-5.00658778684268E-13i</v>
      </c>
      <c r="ED228" s="223" t="str">
        <f t="shared" ca="1" si="305"/>
        <v>-1.33033014494441-4.96749730296735E-13i</v>
      </c>
      <c r="EE228" s="223" t="str">
        <f t="shared" ca="1" si="306"/>
        <v>1.33033014494441+2.84230020841985E-13i</v>
      </c>
      <c r="EF228" s="223" t="str">
        <f t="shared" ca="1" si="307"/>
        <v>-1.33033014494441+3.91020226499954E-15i</v>
      </c>
      <c r="EG228" s="223" t="str">
        <f t="shared" ca="1" si="308"/>
        <v>1.33033014494441-2.92050425371984E-13i</v>
      </c>
      <c r="EH228" s="223" t="str">
        <f t="shared" ca="1" si="309"/>
        <v>-1.33033014494441+5.8019064847897E-13i</v>
      </c>
      <c r="EI228" s="223" t="str">
        <f t="shared" ca="1" si="310"/>
        <v>1.33033014494441+4.92838374154269E-13i</v>
      </c>
      <c r="EJ228" s="223" t="str">
        <f t="shared" ca="1" si="311"/>
        <v>-1.33033014494441-2.04698151047284E-13i</v>
      </c>
      <c r="EK228" s="223" t="str">
        <f t="shared" ca="1" si="312"/>
        <v>1.33033014494441-8.34420720597003E-14i</v>
      </c>
      <c r="EL228" s="223" t="str">
        <f t="shared" ca="1" si="313"/>
        <v>-1.33033014494441+3.71582295166685E-13i</v>
      </c>
      <c r="EM228" s="223" t="str">
        <f t="shared" ca="1" si="314"/>
        <v>1.33033014494441-5.84102004621436E-13i</v>
      </c>
      <c r="EN228" s="223"/>
      <c r="EO228" s="223"/>
      <c r="EP228" s="223"/>
    </row>
    <row r="229" spans="1:146" ht="15.75" thickBot="1">
      <c r="A229" s="257">
        <f t="shared" ref="A229:A292" si="323">A228+Div_Nt_load2</f>
        <v>2.5195312500000018E-3</v>
      </c>
      <c r="B229" s="256">
        <v>129</v>
      </c>
      <c r="C229" s="230">
        <f t="shared" ref="C229:C292" si="324">C228+1/time_load2</f>
        <v>25800</v>
      </c>
      <c r="D229" s="229">
        <f t="shared" si="315"/>
        <v>162106.18092523332</v>
      </c>
      <c r="E229" s="229" t="str">
        <f t="shared" si="316"/>
        <v>162106.180925233i</v>
      </c>
      <c r="F229" s="229" t="str">
        <f t="shared" ref="F229:F237" si="325">IF(freq_ratio2&gt;1,IMPRODUCT(Kth_2/(2/rload2-Kfeed2/Gdc_ccm2),IMDIV(COMPLEX(1,Rc_2*Coutput2*microF2*miliOhm2*D229),IMSUM(1,IMPRODUCT(E229,1/omega1_2),IMPRODUCT(E229,E229,1/omega2_2),IMPRODUCT(E229,E229,E229,1/omega3_2)))),IMPRODUCT(Kth_2/(2/rload2-Kfeed2/Gdc_dcm2),(IMDIV(COMPLEX(1,Rc_2*Coutput2*microF2*miliOhm2*D229),IMSUM(1,IMDIV(E229,omegat2),IMDIV(IMPRODUCT(E229,E229),omegapole0^2*(1-2*Gdc_dcm2/(Kfeed2*rload2))))))))</f>
        <v>2.47846606099041-0.971809560908283i</v>
      </c>
      <c r="G229" s="229" t="str">
        <f t="shared" ref="G229:G237" si="326">IMPRODUCT(IMPRODUCT(-currentransferratio2*RFB_2/(Rfeedforward2),IMDIV(COMPLEX(1,(Rfeedforward2*kiliOhm2+q_Rz_Cz_2*Rzero2)*q_Rz_Cz_2*Czero2*nanoF2*D229),IMPRODUCT(COMPLEX(1,q_Rz_Cz_2*Rzero2*Czero2*nanoF2*D229),COMPLEX(1,D229/(2*PI()*F_roll2*kilihertz2))))),IMSUM(feedtype2,IMDIV(COMPLEX(1,Rvolt2*Cvolt2*nanoF2*kiliOhm2*D229),IMPRODUCT(Rupper2*kiliOhm2*(Cvolt2*nanoF2+Cforward2*picoF2),COMPLEX(1,Rvolt2*Cvolt2*Cforward2*picoF2*nanoF2*kiliOhm2*D229/(Cvolt2*nanoF2+Cforward2*picoF2)),E229))))</f>
        <v>-0.175619776535784+0.137809403471967i</v>
      </c>
      <c r="H229" s="229" t="str">
        <f t="shared" si="322"/>
        <v>0.622546722562146+0.100133977881392i</v>
      </c>
      <c r="I229" s="229" t="str">
        <f t="shared" si="317"/>
        <v>-0.387989197582387-0.229664025492735i</v>
      </c>
      <c r="J229" s="255" t="str">
        <f ca="1">IMPRODUCT(1/N_FFT2,ED100)</f>
        <v>0.00613307633594594+0.000142219415464815i</v>
      </c>
      <c r="K229" s="254" t="str">
        <f t="shared" ca="1" si="318"/>
        <v>-0.00234690468283632-0.00146372659685441i</v>
      </c>
      <c r="N229" s="246">
        <f t="shared" ref="N229:N292" ca="1" si="327">Ioutput2+O229</f>
        <v>3.9973290723276738</v>
      </c>
      <c r="O229" s="223">
        <f t="shared" ref="O229:O292" ca="1" si="328">I_step2*(th_2/time_load2-0.5)+2*I_step2*(th_2/time_load2)*SUMPRODUCT((SIN(ROW(INDIRECT(1&amp;":"&amp;N_FFT2))*PI()*th_2/time_load2)/(ROW(INDIRECT(1&amp;":"&amp;N_FFT2))*PI()*th_2/time_load2))*(SIN(ROW(INDIRECT(1&amp;":"&amp;N_FFT2))*PI()*transient2/time_load2)/(ROW(INDIRECT(1&amp;":"&amp;N_FFT2))*PI()*transient2/time_load2))*COS(ROW(INDIRECT(1&amp;":"&amp;N_FFT2))*2*PI()*Div_Nt_load2*B229/time_load2-ROW(INDIRECT(1&amp;":"&amp;N_FFT2))*PI()*(time_load2-transient2)/time_load2))</f>
        <v>1.3303290723276739</v>
      </c>
      <c r="P229" s="223" t="str">
        <f t="shared" ref="P229:P292" ca="1" si="329">IMPRODUCT(O229,IMEXP(COMPLEX(0,-2*PI()*1*B229/Nt_load2)))</f>
        <v>-1.32992840208319+0.032647909774663i</v>
      </c>
      <c r="Q229" s="223" t="str">
        <f t="shared" ref="Q229:Q292" ca="1" si="330">IMPRODUCT(O229,IMEXP(COMPLEX(0,-2*PI()*2*B229/Nt_load2)))</f>
        <v>1.32872663269852-0.0652761536692747i</v>
      </c>
      <c r="R229" s="223" t="str">
        <f t="shared" ref="R229:R292" ca="1" si="331">IMPRODUCT(O229,IMEXP(COMPLEX(0,-2*PI()*3*B229/Nt_load2)))</f>
        <v>-1.3267244880746+0.0978650776497361i</v>
      </c>
      <c r="S229" s="223" t="str">
        <f t="shared" ref="S229:S292" ca="1" si="332">IMPRODUCT(O229,IMEXP(COMPLEX(0,-2*PI()*4*B229/Nt_load2)))</f>
        <v>1.32392317422849-0.130395051366896i</v>
      </c>
      <c r="T229" s="223" t="str">
        <f t="shared" ref="T229:T292" ca="1" si="333">IMPRODUCT(O229,IMEXP(COMPLEX(0,-2*PI()*5*B229/Nt_load2)))</f>
        <v>-1.32032437856691+0.162846479980753i</v>
      </c>
      <c r="U229" s="223" t="str">
        <f t="shared" ref="U229:U292" ca="1" si="334">IMPRODUCT(O229,IMEXP(COMPLEX(0,-2*PI()*6*B229/Nt_load2)))</f>
        <v>1.31593026886977-0.195199815964425i</v>
      </c>
      <c r="V229" s="223" t="str">
        <f t="shared" ref="V229:V292" ca="1" si="335">IMPRODUCT(O229,IMEXP(COMPLEX(0,-2*PI()*7*B229/Nt_load2)))</f>
        <v>-1.31074349198449+0.227435570877822i</v>
      </c>
      <c r="W229" s="223" t="str">
        <f t="shared" ref="W229:W292" ca="1" si="336">IMPRODUCT(O229,IMEXP(COMPLEX(0,-2*PI()*8*B229/Nt_load2)))</f>
        <v>1.30476717223147-0.259534327107812i</v>
      </c>
      <c r="X229" s="223" t="str">
        <f t="shared" ref="X229:X292" ca="1" si="337">IMPRODUCT(O229,IMEXP(COMPLEX(0,-2*PI()*9*B229/Nt_load2)))</f>
        <v>-1.29800490952228+0.291476749563769i</v>
      </c>
      <c r="Y229" s="223" t="str">
        <f t="shared" ref="Y229:Y292" ca="1" si="338">IMPRODUCT(O229,IMEXP(COMPLEX(0,-2*PI()*10*B229/Nt_load2)))</f>
        <v>1.29046077719116-0.323243597324674i</v>
      </c>
      <c r="Z229" s="223" t="str">
        <f t="shared" ref="Z229:Z292" ca="1" si="339">IMPRODUCT(O229,IMEXP(COMPLEX(0,-2*PI()*11*B229/Nt_load2)))</f>
        <v>-1.28213931954126+0.35481573522954i</v>
      </c>
      <c r="AA229" s="223" t="str">
        <f t="shared" ref="AA229:AA292" ca="1" si="340">IMPRODUCT(O229,IMEXP(COMPLEX(0,-2*PI()*12*B229/Nt_load2)))</f>
        <v>1.27304554910755-0.386174145402913i</v>
      </c>
      <c r="AB229" s="223" t="str">
        <f t="shared" ref="AB229:AB292" ca="1" si="341">IMPRODUCT(O229,IMEXP(COMPLEX(0,-2*PI()*13*B229/Nt_load2)))</f>
        <v>-1.26318494363733+0.417299938710951i</v>
      </c>
      <c r="AC229" s="223" t="str">
        <f t="shared" ref="AC229:AC292" ca="1" si="342">IMPRODUCT(O229,IMEXP(COMPLEX(0,-2*PI()*14*B229/Nt_load2)))</f>
        <v>1.25256344279055-0.448174366139894i</v>
      </c>
      <c r="AD229" s="223" t="str">
        <f t="shared" ref="AD229:AD292" ca="1" si="343">IMPRODUCT(O229,IMEXP(COMPLEX(0,-2*PI()*15*B229/Nt_load2)))</f>
        <v>-1.2411874445622+0.478778830088983i</v>
      </c>
      <c r="AE229" s="223" t="str">
        <f t="shared" ref="AE229:AE292" ca="1" si="344">IMPRODUCT(O229,IMEXP(COMPLEX(0,-2*PI()*16*B229/Nt_load2)))</f>
        <v>1.22906380142827-0.509094895573399i</v>
      </c>
      <c r="AF229" s="223" t="str">
        <f t="shared" ref="AF229:AF292" ca="1" si="345">IMPRODUCT(O229,IMEXP(COMPLEX(0,-2*PI()*17*B229/Nt_load2)))</f>
        <v>-1.21619981621797+0.539104301329135i</v>
      </c>
      <c r="AG229" s="223" t="str">
        <f t="shared" ref="AG229:AG292" ca="1" si="346">IMPRODUCT(O229,IMEXP(COMPLEX(0,-2*PI()*18*B229/Nt_load2)))</f>
        <v>1.20260323771508-0.56878897081203i</v>
      </c>
      <c r="AH229" s="223" t="str">
        <f t="shared" ref="AH229:AH292" ca="1" si="347">IMPRODUCT(O229,IMEXP(COMPLEX(0,-2*PI()*19*B229/Nt_load2)))</f>
        <v>-1.18828225598997+0.598131023087417i</v>
      </c>
      <c r="AI229" s="223" t="str">
        <f t="shared" ref="AI229:AI292" ca="1" si="348">IMPRODUCT(O229,IMEXP(COMPLEX(0,-2*PI()*20*B229/Nt_load2)))</f>
        <v>1.17324549746658-0.627112783600055i</v>
      </c>
      <c r="AJ229" s="223" t="str">
        <f t="shared" ref="AJ229:AJ292" ca="1" si="349">IMPRODUCT(O229,IMEXP(COMPLEX(0,-2*PI()*21*B229/Nt_load2)))</f>
        <v>-1.15750201972605+0.655716794821001i</v>
      </c>
      <c r="AK229" s="223" t="str">
        <f t="shared" ref="AK229:AK292" ca="1" si="350">IMPRODUCT(O229,IMEXP(COMPLEX(0,-2*PI()*22*B229/Nt_load2)))</f>
        <v>1.14106130605056-0.683925826763685i</v>
      </c>
      <c r="AL229" s="223" t="str">
        <f t="shared" ref="AL229:AL292" ca="1" si="351">IMPRODUCT(O229,IMEXP(COMPLEX(0,-2*PI()*23*B229/Nt_load2)))</f>
        <v>-1.12393325971134+0.711722887361959i</v>
      </c>
      <c r="AM229" s="223" t="str">
        <f t="shared" ref="AM229:AM292" ca="1" si="352">IMPRODUCT(O229,IMEXP(COMPLEX(0,-2*PI()*24*B229/Nt_load2)))</f>
        <v>1.10612819800312-0.739091232705807i</v>
      </c>
      <c r="AN229" s="223" t="str">
        <f t="shared" ref="AN229:AN292" ca="1" si="353">IMPRODUCT(O229,IMEXP(COMPLEX(0,-2*PI()*25*B229/Nt_load2)))</f>
        <v>-1.08765684602913+0.766014377127587i</v>
      </c>
      <c r="AO229" s="223" t="str">
        <f t="shared" ref="AO229:AO292" ca="1" si="354">IMPRODUCT(O229,IMEXP(COMPLEX(0,-2*PI()*26*B229/Nt_load2)))</f>
        <v>1.06853033024121-0.792476103131705i</v>
      </c>
      <c r="AP229" s="223" t="str">
        <f t="shared" ref="AP229:AP292" ca="1" si="355">IMPRODUCT(O229,IMEXP(COMPLEX(0,-2*PI()*27*B229/Nt_load2)))</f>
        <v>-1.04876017173735+0.818460471163796i</v>
      </c>
      <c r="AQ229" s="223" t="str">
        <f t="shared" ref="AQ229:AQ292" ca="1" si="356">IMPRODUCT(O229,IMEXP(COMPLEX(0,-2*PI()*28*B229/Nt_load2)))</f>
        <v>1.02835827932162-0.843951829212356i</v>
      </c>
      <c r="AR229" s="223" t="str">
        <f t="shared" ref="AR229:AR292" ca="1" si="357">IMPRODUCT(O229,IMEXP(COMPLEX(0,-2*PI()*28*B229/Nt_load2)))</f>
        <v>1.02835827932162-0.843951829212356i</v>
      </c>
      <c r="AS229" s="223" t="str">
        <f t="shared" ref="AS229:AS292" ca="1" si="358">IMPRODUCT(O229,IMEXP(COMPLEX(0,-2*PI()*30*B229/Nt_load2)))</f>
        <v>0.985708823233613-0.893394401414972i</v>
      </c>
      <c r="AT229" s="223" t="str">
        <f t="shared" ref="AT229:AT292" ca="1" si="359">IMPRODUCT(O229,IMEXP(COMPLEX(0,-2*PI()*31*B229/Nt_load2)))</f>
        <v>-0.963486949998821+0.917315833212411i</v>
      </c>
      <c r="AU229" s="223" t="str">
        <f t="shared" ref="AU229:AU292" ca="1" si="360">IMPRODUCT(O229,IMEXP(COMPLEX(0,-2*PI()*32*B229/Nt_load2)))</f>
        <v>0.940684708252354-0.940684708252661i</v>
      </c>
      <c r="AV229" s="223" t="str">
        <f t="shared" ref="AV229:AV292" ca="1" si="361">IMPRODUCT(O229,IMEXP(COMPLEX(0,-2*PI()*33*B229/Nt_load2)))</f>
        <v>-0.91731583321219+0.963486949999031i</v>
      </c>
      <c r="AW229" s="223" t="str">
        <f t="shared" ref="AW229:AW292" ca="1" si="362">IMPRODUCT(O229,IMEXP(COMPLEX(0,-2*PI()*34*B229/Nt_load2)))</f>
        <v>0.893394401414732-0.985708823233829i</v>
      </c>
      <c r="AX229" s="223" t="str">
        <f t="shared" ref="AX229:AX292" ca="1" si="363">IMPRODUCT(O229,IMEXP(COMPLEX(0,-2*PI()*35*B229/Nt_load2)))</f>
        <v>-0.868934822236044+1.00733694233152i</v>
      </c>
      <c r="AY229" s="223" t="str">
        <f t="shared" ref="AY229:AY292" ca="1" si="364">IMPRODUCT(O229,IMEXP(COMPLEX(0,-2*PI()*36*B229/Nt_load2)))</f>
        <v>0.843951829212004-1.02835827932191i</v>
      </c>
      <c r="AZ229" s="223" t="str">
        <f t="shared" ref="AZ229:AZ292" ca="1" si="365">IMPRODUCT(O229,IMEXP(COMPLEX(0,-2*PI()*37*B229/Nt_load2)))</f>
        <v>-0.818460471163438+1.04876017173763i</v>
      </c>
      <c r="BA229" s="223" t="str">
        <f t="shared" ref="BA229:BA292" ca="1" si="366">IMPRODUCT(O229,IMEXP(COMPLEX(0,-2*PI()*38*B229/Nt_load2)))</f>
        <v>0.792476103131248-1.06853033024155i</v>
      </c>
      <c r="BB229" s="223" t="str">
        <f t="shared" ref="BB229:BB292" ca="1" si="367">IMPRODUCT(O229,IMEXP(COMPLEX(0,-2*PI()*39*B229/Nt_load2)))</f>
        <v>-0.766014377127122+1.08765684602946i</v>
      </c>
      <c r="BC229" s="223" t="str">
        <f t="shared" ref="BC229:BC292" ca="1" si="368">IMPRODUCT(O229,IMEXP(COMPLEX(0,-2*PI()*40*B229/Nt_load2)))</f>
        <v>0.739091232705335-1.10612819800343i</v>
      </c>
      <c r="BD229" s="223" t="str">
        <f t="shared" ref="BD229:BD292" ca="1" si="369">IMPRODUCT(O229,IMEXP(COMPLEX(0,-2*PI()*41*B229/Nt_load2)))</f>
        <v>-0.711722887362469+1.12393325971102i</v>
      </c>
      <c r="BE229" s="223" t="str">
        <f t="shared" ref="BE229:BE292" ca="1" si="370">IMPRODUCT(O229,IMEXP(COMPLEX(0,-2*PI()*42*B229/Nt_load2)))</f>
        <v>0.683925826764203-1.14106130605025i</v>
      </c>
      <c r="BF229" s="223" t="str">
        <f t="shared" ref="BF229:BF292" ca="1" si="371">IMPRODUCT(O229,IMEXP(COMPLEX(0,-2*PI()*43*B229/Nt_load2)))</f>
        <v>-0.655716794821527+1.15750201972575i</v>
      </c>
      <c r="BG229" s="223" t="str">
        <f t="shared" ref="BG229:BG292" ca="1" si="372">IMPRODUCT(O229,IMEXP(COMPLEX(0,-2*PI()*44*B229/Nt_load2)))</f>
        <v>0.627112783600479-1.17324549746635i</v>
      </c>
      <c r="BH229" s="223" t="str">
        <f t="shared" ref="BH229:BH292" ca="1" si="373">IMPRODUCT(O229,IMEXP(COMPLEX(0,-2*PI()*45*B229/Nt_load2)))</f>
        <v>-0.598131023087847+1.18828225598975i</v>
      </c>
      <c r="BI229" s="223" t="str">
        <f t="shared" ref="BI229:BI292" ca="1" si="374">IMPRODUCT(O229,IMEXP(COMPLEX(0,-2*PI()*46*B229/Nt_load2)))</f>
        <v>0.568788970812465-1.20260323771488i</v>
      </c>
      <c r="BJ229" s="223" t="str">
        <f t="shared" ref="BJ229:BJ292" ca="1" si="375">IMPRODUCT(O229,IMEXP(COMPLEX(0,-2*PI()*47*B229/Nt_load2)))</f>
        <v>-0.539104301329453+1.21619981621783i</v>
      </c>
      <c r="BK229" s="223" t="str">
        <f t="shared" ref="BK229:BK292" ca="1" si="376">IMPRODUCT(O229,IMEXP(COMPLEX(0,-2*PI()*48*B229/Nt_load2)))</f>
        <v>0.509094895573729-1.22906380142814i</v>
      </c>
      <c r="BL229" s="223" t="str">
        <f t="shared" ref="BL229:BL292" ca="1" si="377">IMPRODUCT(O229,IMEXP(COMPLEX(0,-2*PI()*49*B229/Nt_load2)))</f>
        <v>-0.478778830089195+1.24118744456211i</v>
      </c>
      <c r="BM229" s="223" t="str">
        <f t="shared" ref="BM229:BM292" ca="1" si="378">IMPRODUCT(O229,IMEXP(COMPLEX(0,-2*PI()*50*B229/Nt_load2)))</f>
        <v>0.448174366140107-1.25256344279047i</v>
      </c>
      <c r="BN229" s="223" t="str">
        <f t="shared" ref="BN229:BN292" ca="1" si="379">IMPRODUCT(O229,IMEXP(COMPLEX(0,-2*PI()*51*B229/Nt_load2)))</f>
        <v>-0.417299938711174+1.26318494363726i</v>
      </c>
      <c r="BO229" s="223" t="str">
        <f t="shared" ref="BO229:BO292" ca="1" si="380">IMPRODUCT(O229,IMEXP(COMPLEX(0,-2*PI()*52*B229/Nt_load2)))</f>
        <v>0.386174145403012-1.27304554910752i</v>
      </c>
      <c r="BP229" s="223" t="str">
        <f t="shared" ref="BP229:BP292" ca="1" si="381">IMPRODUCT(O229,IMEXP(COMPLEX(0,-2*PI()*53*B229/Nt_load2)))</f>
        <v>-0.354815735229639+1.28213931954123i</v>
      </c>
      <c r="BQ229" s="223" t="str">
        <f t="shared" ref="BQ229:BQ292" ca="1" si="382">IMPRODUCT(O229,IMEXP(COMPLEX(0,-2*PI()*54*B229/Nt_load2)))</f>
        <v>0.323243597324742-1.29046077719114i</v>
      </c>
      <c r="BR229" s="223" t="str">
        <f t="shared" ref="BR229:BR292" ca="1" si="383">IMPRODUCT(O229,IMEXP(COMPLEX(0,-2*PI()*55*B229/Nt_load2)))</f>
        <v>-0.291476749563708+1.2980049095223i</v>
      </c>
      <c r="BS229" s="223" t="str">
        <f t="shared" ref="BS229:BS292" ca="1" si="384">IMPRODUCT(O229,IMEXP(COMPLEX(0,-2*PI()*56*B229/Nt_load2)))</f>
        <v>0.259534327107755-1.30476717223148i</v>
      </c>
      <c r="BT229" s="223" t="str">
        <f t="shared" ref="BT229:BT292" ca="1" si="385">IMPRODUCT(O229,IMEXP(COMPLEX(0,-2*PI()*57*B229/Nt_load2)))</f>
        <v>-0.227435570877765+1.3107434919845i</v>
      </c>
      <c r="BU229" s="223" t="str">
        <f t="shared" ref="BU229:BU292" ca="1" si="386">IMPRODUCT(O229,IMEXP(COMPLEX(0,-2*PI()*58*B229/Nt_load2)))</f>
        <v>0.195199815964242-1.3159302688698i</v>
      </c>
      <c r="BV229" s="223" t="str">
        <f t="shared" ref="BV229:BV292" ca="1" si="387">IMPRODUCT(O229,IMEXP(COMPLEX(0,-2*PI()*59*B229/Nt_load2)))</f>
        <v>-0.162846479980572+1.32032437856693i</v>
      </c>
      <c r="BW229" s="223" t="str">
        <f t="shared" ref="BW229:BW292" ca="1" si="388">IMPRODUCT(O229,IMEXP(COMPLEX(0,-2*PI()*60*B229/Nt_load2)))</f>
        <v>0.130395051366584-1.32392317422852i</v>
      </c>
      <c r="BX229" s="223" t="str">
        <f t="shared" ref="BX229:BX292" ca="1" si="389">IMPRODUCT(O229,IMEXP(COMPLEX(0,-2*PI()*61*B229/Nt_load2)))</f>
        <v>-0.0978650776494378+1.32672448807463i</v>
      </c>
      <c r="BY229" s="223" t="str">
        <f t="shared" ref="BY229:BY292" ca="1" si="390">IMPRODUCT(O229,IMEXP(COMPLEX(0,-2*PI()*62*B229/Nt_load2)))</f>
        <v>0.0652761536689264-1.32872663269854i</v>
      </c>
      <c r="BZ229" s="223" t="str">
        <f t="shared" ref="BZ229:BZ292" ca="1" si="391">IMPRODUCT(O229,IMEXP(COMPLEX(0,-2*PI()*63*B229/Nt_load2)))</f>
        <v>-0.0326479097742772+1.3299284020832i</v>
      </c>
      <c r="CA229" s="223" t="str">
        <f t="shared" ref="CA229:CA292" ca="1" si="392">IMPRODUCT(O229,IMEXP(COMPLEX(0,-2*PI()*64*B229/Nt_load2)))</f>
        <v>-4.36120762229086E-13-1.33032907232767i</v>
      </c>
      <c r="CB229" s="223" t="str">
        <f t="shared" ref="CB229:CB292" ca="1" si="393">IMPRODUCT(O229,IMEXP(COMPLEX(0,-2*PI()*65*B229/Nt_load2)))</f>
        <v>0.0326479097751491+1.32992840208318i</v>
      </c>
      <c r="CC229" s="223" t="str">
        <f t="shared" ref="CC229:CC292" ca="1" si="394">IMPRODUCT(O229,IMEXP(COMPLEX(0,-2*PI()*66*B229/Nt_load2)))</f>
        <v>-0.0652761536697975-1.3287266326985i</v>
      </c>
      <c r="CD229" s="223" t="str">
        <f t="shared" ref="CD229:CD292" ca="1" si="395">IMPRODUCT(O229,IMEXP(COMPLEX(0,-2*PI()*67*B229/Nt_load2)))</f>
        <v>0.0978650776503454+1.32672448807456i</v>
      </c>
      <c r="CE229" s="223" t="str">
        <f t="shared" ref="CE229:CE292" ca="1" si="396">IMPRODUCT(O229,IMEXP(COMPLEX(0,-2*PI()*68*B229/Nt_load2)))</f>
        <v>-0.13039505136749-1.32392317422843i</v>
      </c>
      <c r="CF229" s="223" t="str">
        <f t="shared" ref="CF229:CF292" ca="1" si="397">IMPRODUCT(O229,IMEXP(COMPLEX(0,-2*PI()*69*B229/Nt_load2)))</f>
        <v>0.162846479980124+1.32032437856698i</v>
      </c>
      <c r="CG229" s="223" t="str">
        <f t="shared" ref="CG229:CG292" ca="1" si="398">IMPRODUCT(O229,IMEXP(COMPLEX(0,-2*PI()*70*B229/Nt_load2)))</f>
        <v>-0.195199815963833-1.31593026886986i</v>
      </c>
      <c r="CH229" s="223" t="str">
        <f t="shared" ref="CH229:CH292" ca="1" si="399">IMPRODUCT(O229,IMEXP(COMPLEX(0,-2*PI()*71*B229/Nt_load2)))</f>
        <v>0.227435570877358+1.31074349198457i</v>
      </c>
      <c r="CI229" s="223" t="str">
        <f t="shared" ref="CI229:CI292" ca="1" si="400">IMPRODUCT(O229,IMEXP(COMPLEX(0,-2*PI()*72*B229/Nt_load2)))</f>
        <v>-0.259534327107349-1.30476717223156i</v>
      </c>
      <c r="CJ229" s="223" t="str">
        <f t="shared" ref="CJ229:CJ292" ca="1" si="401">IMPRODUCT(O229,IMEXP(COMPLEX(0,-2*PI()*73*B229/Nt_load2)))</f>
        <v>0.291476749563305+1.29800490952239i</v>
      </c>
      <c r="CK229" s="223" t="str">
        <f t="shared" ref="CK229:CK292" ca="1" si="402">IMPRODUCT(O229,IMEXP(COMPLEX(0,-2*PI()*74*B229/Nt_load2)))</f>
        <v>-0.323243597324341-1.29046077719124i</v>
      </c>
      <c r="CL229" s="223" t="str">
        <f t="shared" ref="CL229:CL292" ca="1" si="403">IMPRODUCT(O229,IMEXP(COMPLEX(0,-2*PI()*75*B229/Nt_load2)))</f>
        <v>0.354815735229204+1.28213931954135i</v>
      </c>
      <c r="CM229" s="223" t="str">
        <f t="shared" ref="CM229:CM292" ca="1" si="404">IMPRODUCT(O229,IMEXP(COMPLEX(0,-2*PI()*76*B229/Nt_load2)))</f>
        <v>-0.386174145402581-1.27304554910765i</v>
      </c>
      <c r="CN229" s="223" t="str">
        <f t="shared" ref="CN229:CN292" ca="1" si="405">IMPRODUCT(O229,IMEXP(COMPLEX(0,-2*PI()*77*B229/Nt_load2)))</f>
        <v>0.417299938710746+1.2631849436374i</v>
      </c>
      <c r="CO229" s="223" t="str">
        <f t="shared" ref="CO229:CO292" ca="1" si="406">IMPRODUCT(O229,IMEXP(COMPLEX(0,-2*PI()*78*B229/Nt_load2)))</f>
        <v>-0.448174366139683-1.25256344279063i</v>
      </c>
      <c r="CP229" s="223" t="str">
        <f t="shared" ref="CP229:CP292" ca="1" si="407">IMPRODUCT(O229,IMEXP(COMPLEX(0,-2*PI()*79*B229/Nt_load2)))</f>
        <v>0.478778830088773+1.24118744456228i</v>
      </c>
      <c r="CQ229" s="223" t="str">
        <f t="shared" ref="CQ229:CQ292" ca="1" si="408">IMPRODUCT(O229,IMEXP(COMPLEX(0,-2*PI()*80*B229/Nt_load2)))</f>
        <v>-0.509094895573313-1.22906380142831i</v>
      </c>
      <c r="CR229" s="223" t="str">
        <f t="shared" ref="CR229:CR292" ca="1" si="409">IMPRODUCT(O229,IMEXP(COMPLEX(0,-2*PI()*81*B229/Nt_load2)))</f>
        <v>0.539104301329075+1.216199816218i</v>
      </c>
      <c r="CS229" s="223" t="str">
        <f t="shared" ref="CS229:CS292" ca="1" si="410">IMPRODUCT(O229,IMEXP(COMPLEX(0,-2*PI()*82*B229/Nt_load2)))</f>
        <v>-0.568788970812056-1.20260323771507i</v>
      </c>
      <c r="CT229" s="223" t="str">
        <f t="shared" ref="CT229:CT292" ca="1" si="411">IMPRODUCT(O229,IMEXP(COMPLEX(0,-2*PI()*83*B229/Nt_load2)))</f>
        <v>0.598131023087477+1.18828225598994i</v>
      </c>
      <c r="CU229" s="223" t="str">
        <f t="shared" ref="CU229:CU292" ca="1" si="412">IMPRODUCT(O229,IMEXP(COMPLEX(0,-2*PI()*84*B229/Nt_load2)))</f>
        <v>-0.627112783600081-1.17324549746656i</v>
      </c>
      <c r="CV229" s="223" t="str">
        <f t="shared" ref="CV229:CV292" ca="1" si="413">IMPRODUCT(O229,IMEXP(COMPLEX(0,-2*PI()*85*B229/Nt_load2)))</f>
        <v>0.655716794821166+1.15750201972596i</v>
      </c>
      <c r="CW229" s="223" t="str">
        <f t="shared" ref="CW229:CW292" ca="1" si="414">IMPRODUCT(O229,IMEXP(COMPLEX(0,-2*PI()*86*B229/Nt_load2)))</f>
        <v>-0.683925826763816-1.14106130605049i</v>
      </c>
      <c r="CX229" s="223" t="str">
        <f t="shared" ref="CX229:CX292" ca="1" si="415">IMPRODUCT(O229,IMEXP(COMPLEX(0,-2*PI()*87*B229/Nt_load2)))</f>
        <v>0.71172288736212+1.12393325971124i</v>
      </c>
      <c r="CY229" s="223" t="str">
        <f t="shared" ref="CY229:CY292" ca="1" si="416">IMPRODUCT(O229,IMEXP(COMPLEX(0,-2*PI()*88*B229/Nt_load2)))</f>
        <v>-0.739091232706044-1.10612819800296i</v>
      </c>
      <c r="CZ229" s="223" t="str">
        <f t="shared" ref="CZ229:CZ292" ca="1" si="417">IMPRODUCT(O229,IMEXP(COMPLEX(0,-2*PI()*89*B229/Nt_load2)))</f>
        <v>0.76601437712785+1.08765684602895i</v>
      </c>
      <c r="DA229" s="223" t="str">
        <f t="shared" ref="DA229:DA292" ca="1" si="418">IMPRODUCT(O229,IMEXP(COMPLEX(0,-2*PI()*90*B229/Nt_load2)))</f>
        <v>-0.792476103131994-1.068530330241i</v>
      </c>
      <c r="DB229" s="223" t="str">
        <f t="shared" ref="DB229:DB292" ca="1" si="419">IMPRODUCT(O229,IMEXP(COMPLEX(0,-2*PI()*91*B229/Nt_load2)))</f>
        <v>0.81846047116414+1.04876017173708i</v>
      </c>
      <c r="DC229" s="223" t="str">
        <f t="shared" ref="DC229:DC292" ca="1" si="420">IMPRODUCT(O229,IMEXP(COMPLEX(0,-2*PI()*92*B229/Nt_load2)))</f>
        <v>-0.843951829212722-1.02835827932132i</v>
      </c>
      <c r="DD229" s="223" t="str">
        <f t="shared" ref="DD229:DD292" ca="1" si="421">IMPRODUCT(O229,IMEXP(COMPLEX(0,-2*PI()*93*B229/Nt_load2)))</f>
        <v>0.868934822236719+1.00733694233094i</v>
      </c>
      <c r="DE229" s="223" t="str">
        <f t="shared" ref="DE229:DE292" ca="1" si="422">IMPRODUCT(O229,IMEXP(COMPLEX(0,-2*PI()*94*B229/Nt_load2)))</f>
        <v>-0.893394401415421-0.985708823233206i</v>
      </c>
      <c r="DF229" s="223" t="str">
        <f t="shared" ref="DF229:DF292" ca="1" si="423">IMPRODUCT(O229,IMEXP(COMPLEX(0,-2*PI()*95*B229/Nt_load2)))</f>
        <v>0.917315833212822+0.96348694999843i</v>
      </c>
      <c r="DG229" s="223" t="str">
        <f t="shared" ref="DG229:DG292" ca="1" si="424">IMPRODUCT(O229,IMEXP(COMPLEX(0,-2*PI()*96*B229/Nt_load2)))</f>
        <v>-0.940684708252996-0.940684708252018i</v>
      </c>
      <c r="DH229" s="223" t="str">
        <f t="shared" ref="DH229:DH292" ca="1" si="425">IMPRODUCT(O229,IMEXP(COMPLEX(0,-2*PI()*97*B229/Nt_load2)))</f>
        <v>0.963486949998445+0.917315833212806i</v>
      </c>
      <c r="DI229" s="223" t="str">
        <f t="shared" ref="DI229:DI292" ca="1" si="426">IMPRODUCT(O229,IMEXP(COMPLEX(0,-2*PI()*98*B229/Nt_load2)))</f>
        <v>-0.985708823233222-0.893394401415404i</v>
      </c>
      <c r="DJ229" s="223" t="str">
        <f t="shared" ref="DJ229:DJ292" ca="1" si="427">IMPRODUCT(O229,IMEXP(COMPLEX(0,-2*PI()*99*B229/Nt_load2)))</f>
        <v>1.00733694233096+0.868934822236701i</v>
      </c>
      <c r="DK229" s="223" t="str">
        <f t="shared" ref="DK229:DK292" ca="1" si="428">IMPRODUCT(O229,IMEXP(COMPLEX(0,-2*PI()*100*B229/Nt_load2)))</f>
        <v>-1.02835827932134-0.843951829212705i</v>
      </c>
      <c r="DL229" s="223" t="str">
        <f t="shared" ref="DL229:DL292" ca="1" si="429">IMPRODUCT(O229,IMEXP(COMPLEX(0,-2*PI()*101*B229/Nt_load2)))</f>
        <v>1.04876017173709+0.818460471164121i</v>
      </c>
      <c r="DM229" s="223" t="str">
        <f t="shared" ref="DM229:DM292" ca="1" si="430">IMPRODUCT(O229,IMEXP(COMPLEX(0,-2*PI()*102*B229/Nt_load2)))</f>
        <v>-1.06853033024101-0.792476103131975i</v>
      </c>
      <c r="DN229" s="223" t="str">
        <f t="shared" ref="DN229:DN292" ca="1" si="431">IMPRODUCT(O229,IMEXP(COMPLEX(0,-2*PI()*103*B229/Nt_load2)))</f>
        <v>1.08765684602896+0.766014377127831i</v>
      </c>
      <c r="DO229" s="223" t="str">
        <f t="shared" ref="DO229:DO292" ca="1" si="432">IMPRODUCT(O229,IMEXP(COMPLEX(0,-2*PI()*104*B229/Nt_load2)))</f>
        <v>-1.10612819800293-0.739091232706088i</v>
      </c>
      <c r="DP229" s="223" t="str">
        <f t="shared" ref="DP229:DP292" ca="1" si="433">IMPRODUCT(O229,IMEXP(COMPLEX(0,-2*PI()*105*B229/Nt_load2)))</f>
        <v>1.12393325971125+0.7117228873621i</v>
      </c>
      <c r="DQ229" s="223" t="str">
        <f t="shared" ref="DQ229:DQ292" ca="1" si="434">IMPRODUCT(O229,IMEXP(COMPLEX(0,-2*PI()*106*B229/Nt_load2)))</f>
        <v>-1.14106130605046-0.683925826763861i</v>
      </c>
      <c r="DR229" s="223" t="str">
        <f t="shared" ref="DR229:DR292" ca="1" si="435">IMPRODUCT(O229,IMEXP(COMPLEX(0,-2*PI()*107*B229/Nt_load2)))</f>
        <v>1.15750201972597+0.655716794821147i</v>
      </c>
      <c r="DS229" s="223" t="str">
        <f t="shared" ref="DS229:DS292" ca="1" si="436">IMPRODUCT(O229,IMEXP(COMPLEX(0,-2*PI()*108*B229/Nt_load2)))</f>
        <v>-1.17324549746658-0.627112783600061i</v>
      </c>
      <c r="DT229" s="223" t="str">
        <f t="shared" ref="DT229:DT292" ca="1" si="437">IMPRODUCT(O229,IMEXP(COMPLEX(0,-2*PI()*109*B229/Nt_load2)))</f>
        <v>1.18828225598995+0.598131023087457i</v>
      </c>
      <c r="DU229" s="223" t="str">
        <f t="shared" ref="DU229:DU292" ca="1" si="438">IMPRODUCT(O229,IMEXP(COMPLEX(0,-2*PI()*110*B229/Nt_load2)))</f>
        <v>-1.20260323771508-0.568788970812036i</v>
      </c>
      <c r="DV229" s="223" t="str">
        <f t="shared" ref="DV229:DV292" ca="1" si="439">IMPRODUCT(O229,IMEXP(COMPLEX(0,-2*PI()*111*B229/Nt_load2)))</f>
        <v>1.21619981621801+0.539104301329055i</v>
      </c>
      <c r="DW229" s="223" t="str">
        <f t="shared" ref="DW229:DW292" ca="1" si="440">IMPRODUCT(O229,IMEXP(COMPLEX(0,-2*PI()*112*B229/Nt_load2)))</f>
        <v>-1.22906380142832-0.509094895573291i</v>
      </c>
      <c r="DX229" s="223" t="str">
        <f t="shared" ref="DX229:DX292" ca="1" si="441">IMPRODUCT(O229,IMEXP(COMPLEX(0,-2*PI()*113*B229/Nt_load2)))</f>
        <v>1.24118744456227+0.478778830088788i</v>
      </c>
      <c r="DY229" s="223" t="str">
        <f t="shared" ref="DY229:DY292" ca="1" si="442">IMPRODUCT(O229,IMEXP(COMPLEX(0,-2*PI()*114*B229/Nt_load2)))</f>
        <v>-1.25256344279063-0.448174366139661i</v>
      </c>
      <c r="DZ229" s="223" t="str">
        <f t="shared" ref="DZ229:DZ292" ca="1" si="443">IMPRODUCT(O229,IMEXP(COMPLEX(0,-2*PI()*115*B229/Nt_load2)))</f>
        <v>1.26318494363739+0.417299938710761i</v>
      </c>
      <c r="EA229" s="223" t="str">
        <f t="shared" ref="EA229:EA292" ca="1" si="444">IMPRODUCT(O229,IMEXP(COMPLEX(0,-2*PI()*116*B229/Nt_load2)))</f>
        <v>-1.27304554910766-0.386174145402558i</v>
      </c>
      <c r="EB229" s="223" t="str">
        <f t="shared" ref="EB229:EB292" ca="1" si="445">IMPRODUCT(O229,IMEXP(COMPLEX(0,-2*PI()*117*B229/Nt_load2)))</f>
        <v>1.28213931954135+0.354815735229219i</v>
      </c>
      <c r="EC229" s="223" t="str">
        <f t="shared" ref="EC229:EC292" ca="1" si="446">IMPRODUCT(O229,IMEXP(COMPLEX(0,-2*PI()*118*B229/Nt_load2)))</f>
        <v>-1.29046077719125-0.323243597324319i</v>
      </c>
      <c r="ED229" s="223" t="str">
        <f t="shared" ref="ED229:ED292" ca="1" si="447">IMPRODUCT(O229,IMEXP(COMPLEX(0,-2*PI()*119*B229/Nt_load2)))</f>
        <v>1.29800490952238+0.291476749563319i</v>
      </c>
      <c r="EE229" s="223" t="str">
        <f t="shared" ref="EE229:EE292" ca="1" si="448">IMPRODUCT(O229,IMEXP(COMPLEX(0,-2*PI()*120*B229/Nt_load2)))</f>
        <v>-1.30476717223157-0.259534327107327i</v>
      </c>
      <c r="EF229" s="223" t="str">
        <f t="shared" ref="EF229:EF292" ca="1" si="449">IMPRODUCT(O229,IMEXP(COMPLEX(0,-2*PI()*121*B229/Nt_load2)))</f>
        <v>1.31074349198458+0.227435570877298i</v>
      </c>
      <c r="EG229" s="223" t="str">
        <f t="shared" ref="EG229:EG292" ca="1" si="450">IMPRODUCT(O229,IMEXP(COMPLEX(0,-2*PI()*122*B229/Nt_load2)))</f>
        <v>-1.31593026886986-0.195199815963811i</v>
      </c>
      <c r="EH229" s="223" t="str">
        <f t="shared" ref="EH229:EH292" ca="1" si="451">IMPRODUCT(O229,IMEXP(COMPLEX(0,-2*PI()*123*B229/Nt_load2)))</f>
        <v>1.32032437856699+0.162846479980101i</v>
      </c>
      <c r="EI229" s="223" t="str">
        <f t="shared" ref="EI229:EI292" ca="1" si="452">IMPRODUCT(O229,IMEXP(COMPLEX(0,-2*PI()*124*B229/Nt_load2)))</f>
        <v>-1.32392317422843-0.13039505136743i</v>
      </c>
      <c r="EJ229" s="223" t="str">
        <f t="shared" ref="EJ229:EJ292" ca="1" si="453">IMPRODUCT(O229,IMEXP(COMPLEX(0,-2*PI()*125*B229/Nt_load2)))</f>
        <v>1.32672448807456+0.0978650776503227i</v>
      </c>
      <c r="EK229" s="223" t="str">
        <f t="shared" ref="EK229:EK292" ca="1" si="454">IMPRODUCT(O229,IMEXP(COMPLEX(0,-2*PI()*126*B229/Nt_load2)))</f>
        <v>-1.3287266326985-0.0652761536697747i</v>
      </c>
      <c r="EL229" s="223" t="str">
        <f t="shared" ref="EL229:EL292" ca="1" si="455">IMPRODUCT(O229,IMEXP(COMPLEX(0,-2*PI()*127*B229/Nt_load2)))</f>
        <v>1.32992840208318+0.0326479097751641i</v>
      </c>
      <c r="EM229" s="223" t="str">
        <f t="shared" ref="EM229:EM292" ca="1" si="456">IMPRODUCT(O229,IMEXP(COMPLEX(0,-2*PI()*128*B229/Nt_load2)))</f>
        <v>-1.33032907232767-4.13306171119376E-13i</v>
      </c>
      <c r="EN229" s="223"/>
      <c r="EO229" s="223"/>
      <c r="EP229" s="223"/>
    </row>
    <row r="230" spans="1:146" ht="15.75" thickBot="1">
      <c r="A230" s="257">
        <f t="shared" si="323"/>
        <v>2.5390625000000018E-3</v>
      </c>
      <c r="B230" s="256">
        <v>130</v>
      </c>
      <c r="C230" s="230">
        <f t="shared" si="324"/>
        <v>26000</v>
      </c>
      <c r="D230" s="229">
        <f t="shared" ref="D230:D237" si="457">2*PI()*C230</f>
        <v>163362.81798666925</v>
      </c>
      <c r="E230" s="229" t="str">
        <f t="shared" ref="E230:E237" si="458">COMPLEX(0,D230)</f>
        <v>163362.817986669i</v>
      </c>
      <c r="F230" s="229" t="str">
        <f t="shared" si="325"/>
        <v>2.47351843018681-0.97711620660471i</v>
      </c>
      <c r="G230" s="229" t="str">
        <f t="shared" si="326"/>
        <v>-0.174679884168281+0.138409435575868i</v>
      </c>
      <c r="H230" s="229" t="str">
        <f t="shared" si="322"/>
        <v>0.623088173402817+0.100764200390033i</v>
      </c>
      <c r="I230" s="229" t="str">
        <f t="shared" ref="I230:I237" si="459">IMDIV(IMPRODUCT(-1,H230),IMSUM(1,IMPRODUCT(F230,G230,-1)))</f>
        <v>-0.388869293065137-0.231541226144219i</v>
      </c>
      <c r="J230" s="255" t="str">
        <f ca="1">IMPRODUCT(1/N_FFT2,EE100)</f>
        <v>0.00547996318648293-1.90642097890438E-07i</v>
      </c>
      <c r="K230" s="254" t="str">
        <f t="shared" ref="K230:K237" ca="1" si="460">IMPRODUCT(I230,J230)</f>
        <v>-0.00213103355185569-0.0012687632605656i</v>
      </c>
      <c r="N230" s="246">
        <f t="shared" ca="1" si="327"/>
        <v>3.9973260010930467</v>
      </c>
      <c r="O230" s="223">
        <f t="shared" ca="1" si="328"/>
        <v>1.3303260010930467</v>
      </c>
      <c r="P230" s="223" t="str">
        <f t="shared" ca="1" si="329"/>
        <v>-1.32872356516333+0.0652760029709249i</v>
      </c>
      <c r="Q230" s="223" t="str">
        <f t="shared" ca="1" si="330"/>
        <v>1.3239201177827-0.130394750333203i</v>
      </c>
      <c r="R230" s="223" t="str">
        <f t="shared" ca="1" si="331"/>
        <v>-1.31592723087662+0.195199365320686i</v>
      </c>
      <c r="S230" s="223" t="str">
        <f t="shared" ca="1" si="332"/>
        <v>1.30476416000976-0.259533727939625i</v>
      </c>
      <c r="T230" s="223" t="str">
        <f t="shared" ca="1" si="333"/>
        <v>-1.29045779799757+0.323242851075617i</v>
      </c>
      <c r="U230" s="223" t="str">
        <f t="shared" ca="1" si="334"/>
        <v>1.27304261011927-0.386173253870513i</v>
      </c>
      <c r="V230" s="223" t="str">
        <f t="shared" ca="1" si="335"/>
        <v>-1.25256055108784+0.44817333147205i</v>
      </c>
      <c r="W230" s="223" t="str">
        <f t="shared" ca="1" si="336"/>
        <v>1.22906096397744-0.509093720262847i</v>
      </c>
      <c r="X230" s="223" t="str">
        <f t="shared" ca="1" si="337"/>
        <v>-1.20260046135184+0.568787657690066i</v>
      </c>
      <c r="Y230" s="223" t="str">
        <f t="shared" ca="1" si="338"/>
        <v>1.17324278887949-0.627111335829996i</v>
      </c>
      <c r="Z230" s="223" t="str">
        <f t="shared" ca="1" si="339"/>
        <v>-1.14105867176474+0.683924247833565i</v>
      </c>
      <c r="AA230" s="223" t="str">
        <f t="shared" ca="1" si="340"/>
        <v>1.10612564436483-0.739089526419295i</v>
      </c>
      <c r="AB230" s="223" t="str">
        <f t="shared" ca="1" si="341"/>
        <v>-1.06852786340249+0.792474273599288i</v>
      </c>
      <c r="AC230" s="223" t="str">
        <f t="shared" ca="1" si="342"/>
        <v>1.02835590522515-0.843949880841736i</v>
      </c>
      <c r="AD230" s="223" t="str">
        <f t="shared" ca="1" si="343"/>
        <v>-0.985706547598861+0.893392338899854i</v>
      </c>
      <c r="AE230" s="223" t="str">
        <f t="shared" ca="1" si="344"/>
        <v>0.940682536561714-0.940682536561638i</v>
      </c>
      <c r="AF230" s="223" t="str">
        <f t="shared" ca="1" si="345"/>
        <v>-0.893392338899835+0.985706547598878i</v>
      </c>
      <c r="AG230" s="223" t="str">
        <f t="shared" ca="1" si="346"/>
        <v>0.843949880841716-1.02835590522516i</v>
      </c>
      <c r="AH230" s="223" t="str">
        <f t="shared" ca="1" si="347"/>
        <v>-0.792474273599374+1.06852786340243i</v>
      </c>
      <c r="AI230" s="223" t="str">
        <f t="shared" ca="1" si="348"/>
        <v>0.739089526419274-1.10612564436485i</v>
      </c>
      <c r="AJ230" s="223" t="str">
        <f t="shared" ca="1" si="349"/>
        <v>-0.683924247833535+1.14105867176476i</v>
      </c>
      <c r="AK230" s="223" t="str">
        <f t="shared" ca="1" si="350"/>
        <v>0.627111335830086-1.17324278887945i</v>
      </c>
      <c r="AL230" s="223" t="str">
        <f t="shared" ca="1" si="351"/>
        <v>-0.568787657690039+1.20260046135186i</v>
      </c>
      <c r="AM230" s="223" t="str">
        <f t="shared" ca="1" si="352"/>
        <v>0.50909372026282-1.22906096397745i</v>
      </c>
      <c r="AN230" s="223" t="str">
        <f t="shared" ca="1" si="353"/>
        <v>-0.448173331472147+1.2525605510878i</v>
      </c>
      <c r="AO230" s="223" t="str">
        <f t="shared" ca="1" si="354"/>
        <v>0.386173253870484-1.27304261011928i</v>
      </c>
      <c r="AP230" s="223" t="str">
        <f t="shared" ca="1" si="355"/>
        <v>-0.32324285107559+1.29045779799757i</v>
      </c>
      <c r="AQ230" s="223" t="str">
        <f t="shared" ca="1" si="356"/>
        <v>0.259533727939728-1.30476416000974i</v>
      </c>
      <c r="AR230" s="223" t="str">
        <f t="shared" ca="1" si="357"/>
        <v>0.259533727939728-1.30476416000974i</v>
      </c>
      <c r="AS230" s="223" t="str">
        <f t="shared" ca="1" si="358"/>
        <v>0.130394750333217-1.3239201177827i</v>
      </c>
      <c r="AT230" s="223" t="str">
        <f t="shared" ca="1" si="359"/>
        <v>-0.0652760029709915+1.32872356516333i</v>
      </c>
      <c r="AU230" s="223" t="str">
        <f t="shared" ca="1" si="360"/>
        <v>3.71582724299894E-13-1.33032600109305i</v>
      </c>
      <c r="AV230" s="223" t="str">
        <f t="shared" ca="1" si="361"/>
        <v>0.0652760029703814+1.32872356516336i</v>
      </c>
      <c r="AW230" s="223" t="str">
        <f t="shared" ca="1" si="362"/>
        <v>-0.130394750333794-1.32392011778264i</v>
      </c>
      <c r="AX230" s="223" t="str">
        <f t="shared" ca="1" si="363"/>
        <v>0.195199365321101+1.31592723087656i</v>
      </c>
      <c r="AY230" s="223" t="str">
        <f t="shared" ca="1" si="364"/>
        <v>-0.259533727939907-1.3047641600097i</v>
      </c>
      <c r="AZ230" s="223" t="str">
        <f t="shared" ca="1" si="365"/>
        <v>0.323242851075639+1.29045779799756i</v>
      </c>
      <c r="BA230" s="223" t="str">
        <f t="shared" ca="1" si="366"/>
        <v>-0.386173253870405-1.2730426101193i</v>
      </c>
      <c r="BB230" s="223" t="str">
        <f t="shared" ca="1" si="367"/>
        <v>0.448173331471821+1.25256055108792i</v>
      </c>
      <c r="BC230" s="223" t="str">
        <f t="shared" ca="1" si="368"/>
        <v>-0.509093720262378-1.22906096397763i</v>
      </c>
      <c r="BD230" s="223" t="str">
        <f t="shared" ca="1" si="369"/>
        <v>0.568787657689487+1.20260046135212i</v>
      </c>
      <c r="BE230" s="223" t="str">
        <f t="shared" ca="1" si="370"/>
        <v>-0.627111335830497-1.17324278887923i</v>
      </c>
      <c r="BF230" s="223" t="str">
        <f t="shared" ca="1" si="371"/>
        <v>0.683924247833806+1.14105867176459i</v>
      </c>
      <c r="BG230" s="223" t="str">
        <f t="shared" ca="1" si="372"/>
        <v>-0.739089526419435-1.10612564436474i</v>
      </c>
      <c r="BH230" s="223" t="str">
        <f t="shared" ca="1" si="373"/>
        <v>0.792474273599301+1.06852786340248i</v>
      </c>
      <c r="BI230" s="223" t="str">
        <f t="shared" ca="1" si="374"/>
        <v>-0.843949880841559-1.0283559052253i</v>
      </c>
      <c r="BJ230" s="223" t="str">
        <f t="shared" ca="1" si="375"/>
        <v>0.893392338899572+0.985706547599117i</v>
      </c>
      <c r="BK230" s="223" t="str">
        <f t="shared" ca="1" si="376"/>
        <v>-0.940682536561288-0.940682536562063i</v>
      </c>
      <c r="BL230" s="223" t="str">
        <f t="shared" ca="1" si="377"/>
        <v>0.985706547599244+0.893392338899431i</v>
      </c>
      <c r="BM230" s="223" t="str">
        <f t="shared" ca="1" si="378"/>
        <v>-1.02835590522544-0.843949880841382i</v>
      </c>
      <c r="BN230" s="223" t="str">
        <f t="shared" ca="1" si="379"/>
        <v>1.0685278634026+0.792474273599148i</v>
      </c>
      <c r="BO230" s="223" t="str">
        <f t="shared" ca="1" si="380"/>
        <v>-1.10612564436487-0.739089526419246i</v>
      </c>
      <c r="BP230" s="223" t="str">
        <f t="shared" ca="1" si="381"/>
        <v>1.14105867176469+0.683924247833644i</v>
      </c>
      <c r="BQ230" s="223" t="str">
        <f t="shared" ca="1" si="382"/>
        <v>-1.17324278887933-0.627111335830297i</v>
      </c>
      <c r="BR230" s="223" t="str">
        <f t="shared" ca="1" si="383"/>
        <v>1.20260046135163+0.568787657690511i</v>
      </c>
      <c r="BS230" s="223" t="str">
        <f t="shared" ca="1" si="384"/>
        <v>-1.22906096397721-0.509093720263407i</v>
      </c>
      <c r="BT230" s="223" t="str">
        <f t="shared" ca="1" si="385"/>
        <v>1.25256055108798+0.448173331471641i</v>
      </c>
      <c r="BU230" s="223" t="str">
        <f t="shared" ca="1" si="386"/>
        <v>-1.27304261011936-0.386173253870206i</v>
      </c>
      <c r="BV230" s="223" t="str">
        <f t="shared" ca="1" si="387"/>
        <v>1.2904577979976+0.323242851075456i</v>
      </c>
      <c r="BW230" s="223" t="str">
        <f t="shared" ca="1" si="388"/>
        <v>-1.30476416000975-0.259533727939702i</v>
      </c>
      <c r="BX230" s="223" t="str">
        <f t="shared" ca="1" si="389"/>
        <v>1.31592723087659+0.195199365320913i</v>
      </c>
      <c r="BY230" s="223" t="str">
        <f t="shared" ca="1" si="390"/>
        <v>-1.32392011778266-0.130394750333586i</v>
      </c>
      <c r="BZ230" s="223" t="str">
        <f t="shared" ca="1" si="391"/>
        <v>1.3287235651633+0.0652760029715137i</v>
      </c>
      <c r="CA230" s="223" t="str">
        <f t="shared" ca="1" si="392"/>
        <v>-1.33032600109305+5.8018941817744E-13i</v>
      </c>
      <c r="CB230" s="223" t="str">
        <f t="shared" ca="1" si="393"/>
        <v>1.32872356516331-0.0652760029713508i</v>
      </c>
      <c r="CC230" s="223" t="str">
        <f t="shared" ca="1" si="394"/>
        <v>-1.32392011778268+0.130394750333424i</v>
      </c>
      <c r="CD230" s="223" t="str">
        <f t="shared" ca="1" si="395"/>
        <v>1.31592723087661-0.195199365320752i</v>
      </c>
      <c r="CE230" s="223" t="str">
        <f t="shared" ca="1" si="396"/>
        <v>-1.30476416000978+0.259533727939543i</v>
      </c>
      <c r="CF230" s="223" t="str">
        <f t="shared" ca="1" si="397"/>
        <v>1.29045779799765-0.323242851075298i</v>
      </c>
      <c r="CG230" s="223" t="str">
        <f t="shared" ca="1" si="398"/>
        <v>-1.27304261011941+0.38617325387005i</v>
      </c>
      <c r="CH230" s="223" t="str">
        <f t="shared" ca="1" si="399"/>
        <v>1.25256055108804-0.448173331471488i</v>
      </c>
      <c r="CI230" s="223" t="str">
        <f t="shared" ca="1" si="400"/>
        <v>-1.22906096397727+0.509093720263257i</v>
      </c>
      <c r="CJ230" s="223" t="str">
        <f t="shared" ca="1" si="401"/>
        <v>1.2026004613517-0.568787657690364i</v>
      </c>
      <c r="CK230" s="223" t="str">
        <f t="shared" ca="1" si="402"/>
        <v>-1.17324278887941+0.627111335830153i</v>
      </c>
      <c r="CL230" s="223" t="str">
        <f t="shared" ca="1" si="403"/>
        <v>1.14105867176478-0.683924247833503i</v>
      </c>
      <c r="CM230" s="223" t="str">
        <f t="shared" ca="1" si="404"/>
        <v>-1.10612564436496+0.73908952641911i</v>
      </c>
      <c r="CN230" s="223" t="str">
        <f t="shared" ca="1" si="405"/>
        <v>1.06852786340269-0.792474273599018i</v>
      </c>
      <c r="CO230" s="223" t="str">
        <f t="shared" ca="1" si="406"/>
        <v>-1.02835590522554+0.843949880841257i</v>
      </c>
      <c r="CP230" s="223" t="str">
        <f t="shared" ca="1" si="407"/>
        <v>0.985706547598466-0.89339233890029i</v>
      </c>
      <c r="CQ230" s="223" t="str">
        <f t="shared" ca="1" si="408"/>
        <v>-0.940682536561404+0.940682536561948i</v>
      </c>
      <c r="CR230" s="223" t="str">
        <f t="shared" ca="1" si="409"/>
        <v>0.89339233889972-0.985706547598982i</v>
      </c>
      <c r="CS230" s="223" t="str">
        <f t="shared" ca="1" si="410"/>
        <v>-0.843949880841655+1.02835590522522i</v>
      </c>
      <c r="CT230" s="223" t="str">
        <f t="shared" ca="1" si="411"/>
        <v>0.792474273599431-1.06852786340239i</v>
      </c>
      <c r="CU230" s="223" t="str">
        <f t="shared" ca="1" si="412"/>
        <v>-0.739089526419571+1.10612564436465i</v>
      </c>
      <c r="CV230" s="223" t="str">
        <f t="shared" ca="1" si="413"/>
        <v>0.683924247833977-1.14105867176449i</v>
      </c>
      <c r="CW230" s="223" t="str">
        <f t="shared" ca="1" si="414"/>
        <v>-0.627111335830608+1.17324278887917i</v>
      </c>
      <c r="CX230" s="223" t="str">
        <f t="shared" ca="1" si="415"/>
        <v>0.568787657689668-1.20260046135203i</v>
      </c>
      <c r="CY230" s="223" t="str">
        <f t="shared" ca="1" si="416"/>
        <v>-0.509093720262511+1.22906096397758i</v>
      </c>
      <c r="CZ230" s="223" t="str">
        <f t="shared" ca="1" si="417"/>
        <v>0.448173331471974-1.25256055108786i</v>
      </c>
      <c r="DA230" s="223" t="str">
        <f t="shared" ca="1" si="418"/>
        <v>-0.386173253870579+1.27304261011925i</v>
      </c>
      <c r="DB230" s="223" t="str">
        <f t="shared" ca="1" si="419"/>
        <v>0.323242851075835-1.29045779799751i</v>
      </c>
      <c r="DC230" s="223" t="str">
        <f t="shared" ca="1" si="420"/>
        <v>-0.259533727940048+1.30476416000968i</v>
      </c>
      <c r="DD230" s="223" t="str">
        <f t="shared" ca="1" si="421"/>
        <v>0.195199365321262-1.31592723087654i</v>
      </c>
      <c r="DE230" s="223" t="str">
        <f t="shared" ca="1" si="422"/>
        <v>-0.13039475033262+1.32392011778276i</v>
      </c>
      <c r="DF230" s="223" t="str">
        <f t="shared" ca="1" si="423"/>
        <v>0.0652760029705441-1.32872356516335i</v>
      </c>
      <c r="DG230" s="223" t="str">
        <f t="shared" ca="1" si="424"/>
        <v>1.89701624352157E-13+1.33032600109305i</v>
      </c>
      <c r="DH230" s="223" t="str">
        <f t="shared" ca="1" si="425"/>
        <v>-0.0652760029709987-1.32872356516333i</v>
      </c>
      <c r="DI230" s="223" t="str">
        <f t="shared" ca="1" si="426"/>
        <v>0.130394750333073+1.32392011778271i</v>
      </c>
      <c r="DJ230" s="223" t="str">
        <f t="shared" ca="1" si="427"/>
        <v>-0.195199365320367-1.31592723087667i</v>
      </c>
      <c r="DK230" s="223" t="str">
        <f t="shared" ca="1" si="428"/>
        <v>0.259533727939159+1.30476416000985i</v>
      </c>
      <c r="DL230" s="223" t="str">
        <f t="shared" ca="1" si="429"/>
        <v>-0.323242851074956-1.29045779799773i</v>
      </c>
      <c r="DM230" s="223" t="str">
        <f t="shared" ca="1" si="430"/>
        <v>0.386173253870942+1.27304261011914i</v>
      </c>
      <c r="DN230" s="223" t="str">
        <f t="shared" ca="1" si="431"/>
        <v>-0.448173331472402-1.25256055108771i</v>
      </c>
      <c r="DO230" s="223" t="str">
        <f t="shared" ca="1" si="432"/>
        <v>0.509093720262931+1.2290609639774i</v>
      </c>
      <c r="DP230" s="223" t="str">
        <f t="shared" ca="1" si="433"/>
        <v>-0.568787657690011-1.20260046135187i</v>
      </c>
      <c r="DQ230" s="223" t="str">
        <f t="shared" ca="1" si="434"/>
        <v>0.627111335829808+1.17324278887959i</v>
      </c>
      <c r="DR230" s="223" t="str">
        <f t="shared" ca="1" si="435"/>
        <v>-0.683924247833201-1.14105867176496i</v>
      </c>
      <c r="DS230" s="223" t="str">
        <f t="shared" ca="1" si="436"/>
        <v>0.739089526418816+1.10612564436515i</v>
      </c>
      <c r="DT230" s="223" t="str">
        <f t="shared" ca="1" si="437"/>
        <v>-0.792474273599797-1.06852786340212i</v>
      </c>
      <c r="DU230" s="223" t="str">
        <f t="shared" ca="1" si="438"/>
        <v>0.843949880842007+1.02835590522493i</v>
      </c>
      <c r="DV230" s="223" t="str">
        <f t="shared" ca="1" si="439"/>
        <v>-0.893392338900002-0.985706547598728i</v>
      </c>
      <c r="DW230" s="223" t="str">
        <f t="shared" ca="1" si="440"/>
        <v>0.940682536561672+0.940682536561679i</v>
      </c>
      <c r="DX230" s="223" t="str">
        <f t="shared" ca="1" si="441"/>
        <v>-0.98570654759877-0.893392338899954i</v>
      </c>
      <c r="DY230" s="223" t="str">
        <f t="shared" ca="1" si="442"/>
        <v>1.02835590522497+0.843949880841957i</v>
      </c>
      <c r="DZ230" s="223" t="str">
        <f t="shared" ca="1" si="443"/>
        <v>-1.06852786340215-0.792474273599745i</v>
      </c>
      <c r="EA230" s="223" t="str">
        <f t="shared" ca="1" si="444"/>
        <v>1.10612564436443+0.739089526419895i</v>
      </c>
      <c r="EB230" s="223" t="str">
        <f t="shared" ca="1" si="445"/>
        <v>-1.14105867176499-0.683924247833145i</v>
      </c>
      <c r="EC230" s="223" t="str">
        <f t="shared" ca="1" si="446"/>
        <v>1.17324278887959+0.627111335829819i</v>
      </c>
      <c r="ED230" s="223" t="str">
        <f t="shared" ca="1" si="447"/>
        <v>-1.2026004613519-0.568787657689953i</v>
      </c>
      <c r="EE230" s="223" t="str">
        <f t="shared" ca="1" si="448"/>
        <v>1.22906096397743+0.509093720262871i</v>
      </c>
      <c r="EF230" s="223" t="str">
        <f t="shared" ca="1" si="449"/>
        <v>-1.25256055108773-0.448173331472341i</v>
      </c>
      <c r="EG230" s="223" t="str">
        <f t="shared" ca="1" si="450"/>
        <v>1.27304261011913+0.386173253870953i</v>
      </c>
      <c r="EH230" s="223" t="str">
        <f t="shared" ca="1" si="451"/>
        <v>-1.29045779799743-0.32324285107614i</v>
      </c>
      <c r="EI230" s="223" t="str">
        <f t="shared" ca="1" si="452"/>
        <v>1.30476416000987+0.259533727939097i</v>
      </c>
      <c r="EJ230" s="223" t="str">
        <f t="shared" ca="1" si="453"/>
        <v>-1.31592723087668-0.195199365320303i</v>
      </c>
      <c r="EK230" s="223" t="str">
        <f t="shared" ca="1" si="454"/>
        <v>1.32392011778272+0.130394750333009i</v>
      </c>
      <c r="EL230" s="223" t="str">
        <f t="shared" ca="1" si="455"/>
        <v>-1.32872356516333-0.0652760029709342i</v>
      </c>
      <c r="EM230" s="223" t="str">
        <f t="shared" ca="1" si="456"/>
        <v>1.33032600109305+1.2516589137157E-13i</v>
      </c>
      <c r="EN230" s="223"/>
      <c r="EO230" s="223"/>
      <c r="EP230" s="223"/>
    </row>
    <row r="231" spans="1:146" ht="15.75" thickBot="1">
      <c r="A231" s="257">
        <f t="shared" si="323"/>
        <v>2.5585937500000018E-3</v>
      </c>
      <c r="B231" s="256">
        <v>131</v>
      </c>
      <c r="C231" s="230">
        <f t="shared" si="324"/>
        <v>26200</v>
      </c>
      <c r="D231" s="229">
        <f t="shared" si="457"/>
        <v>164619.45504810516</v>
      </c>
      <c r="E231" s="229" t="str">
        <f t="shared" si="458"/>
        <v>164619.455048105i</v>
      </c>
      <c r="F231" s="229" t="str">
        <f t="shared" si="325"/>
        <v>2.46855258369133-0.982388674765453i</v>
      </c>
      <c r="G231" s="229" t="str">
        <f t="shared" si="326"/>
        <v>-0.173738018857158+0.139001382691814i</v>
      </c>
      <c r="H231" s="229" t="str">
        <f t="shared" si="322"/>
        <v>0.62363163473482+0.101389933358125i</v>
      </c>
      <c r="I231" s="229" t="str">
        <f t="shared" si="459"/>
        <v>-0.389760806173066-0.233418381446893i</v>
      </c>
      <c r="J231" s="255" t="str">
        <f ca="1">IMPRODUCT(1/N_FFT2,EF100)</f>
        <v>0.00446768683876434-0.000142219489975564i</v>
      </c>
      <c r="K231" s="254" t="str">
        <f t="shared" ca="1" si="460"/>
        <v>-0.00177452586716588-0.00098740864764956i</v>
      </c>
      <c r="N231" s="246">
        <f t="shared" ca="1" si="327"/>
        <v>3.9973209221042025</v>
      </c>
      <c r="O231" s="223">
        <f t="shared" ca="1" si="328"/>
        <v>1.3303209221042027</v>
      </c>
      <c r="P231" s="223" t="str">
        <f t="shared" ca="1" si="329"/>
        <v>-1.32671635993452+0.0978644780820976i</v>
      </c>
      <c r="Q231" s="223" t="str">
        <f t="shared" ca="1" si="330"/>
        <v>1.31592220686016-0.195198620078247i</v>
      </c>
      <c r="R231" s="223" t="str">
        <f t="shared" ca="1" si="331"/>
        <v>-1.29799695733189+0.291474963839659i</v>
      </c>
      <c r="S231" s="223" t="str">
        <f t="shared" ca="1" si="332"/>
        <v>1.27303774982998-0.386171779517857i</v>
      </c>
      <c r="T231" s="223" t="str">
        <f t="shared" ca="1" si="333"/>
        <v>-1.24117984046242+0.478775896863928i</v>
      </c>
      <c r="U231" s="223" t="str">
        <f t="shared" ca="1" si="334"/>
        <v>1.20259587000032-0.568785486142491i</v>
      </c>
      <c r="V231" s="223" t="str">
        <f t="shared" ca="1" si="335"/>
        <v>-1.15749492832263+0.655712777590588i</v>
      </c>
      <c r="W231" s="223" t="str">
        <f t="shared" ca="1" si="336"/>
        <v>1.10612142133997-0.739086704684249i</v>
      </c>
      <c r="X231" s="223" t="str">
        <f t="shared" ca="1" si="337"/>
        <v>-1.04875374653781+0.818455456888819i</v>
      </c>
      <c r="Y231" s="223" t="str">
        <f t="shared" ca="1" si="338"/>
        <v>0.985702784316389-0.893388928059384i</v>
      </c>
      <c r="Z231" s="223" t="str">
        <f t="shared" ca="1" si="339"/>
        <v>-0.917310213302895+0.963481047223231i</v>
      </c>
      <c r="AA231" s="223" t="str">
        <f t="shared" ca="1" si="340"/>
        <v>0.843946658765347-1.02835197911366i</v>
      </c>
      <c r="AB231" s="223" t="str">
        <f t="shared" ca="1" si="341"/>
        <v>-0.766009684162092+1.08765018253024i</v>
      </c>
      <c r="AC231" s="223" t="str">
        <f t="shared" ca="1" si="342"/>
        <v>0.683921636711379-1.14105431537075i</v>
      </c>
      <c r="AD231" s="223" t="str">
        <f t="shared" ca="1" si="343"/>
        <v>-0.598127358654566+1.18827497601232i</v>
      </c>
      <c r="AE231" s="223" t="str">
        <f t="shared" ca="1" si="344"/>
        <v>0.509091776617883-1.22905627160363i</v>
      </c>
      <c r="AF231" s="223" t="str">
        <f t="shared" ca="1" si="345"/>
        <v>-0.417297382134663+1.26317720477047i</v>
      </c>
      <c r="AG231" s="223" t="str">
        <f t="shared" ca="1" si="346"/>
        <v>0.323241616981915-1.29045287121967i</v>
      </c>
      <c r="AH231" s="223" t="str">
        <f t="shared" ca="1" si="347"/>
        <v>-0.227434177500253+1.31073546175152i</v>
      </c>
      <c r="AI231" s="223" t="str">
        <f t="shared" ca="1" si="348"/>
        <v>0.130394252505206-1.32391506325058i</v>
      </c>
      <c r="AJ231" s="223" t="str">
        <f t="shared" ca="1" si="349"/>
        <v>-0.0326477097581422+1.32992025431442i</v>
      </c>
      <c r="AK231" s="223" t="str">
        <f t="shared" ca="1" si="350"/>
        <v>-0.0652757537567839-1.32871849229235i</v>
      </c>
      <c r="AL231" s="223" t="str">
        <f t="shared" ca="1" si="351"/>
        <v>0.16284548230642+1.32031628963691i</v>
      </c>
      <c r="AM231" s="223" t="str">
        <f t="shared" ca="1" si="352"/>
        <v>-0.259532737078099-1.30475917861226i</v>
      </c>
      <c r="AN231" s="223" t="str">
        <f t="shared" ca="1" si="353"/>
        <v>0.354813561460956+1.28213146455095i</v>
      </c>
      <c r="AO231" s="223" t="str">
        <f t="shared" ca="1" si="354"/>
        <v>-0.448171620412278-1.25255576899602i</v>
      </c>
      <c r="AP231" s="223" t="str">
        <f t="shared" ca="1" si="355"/>
        <v>0.539100998521824+1.21619236520418i</v>
      </c>
      <c r="AQ231" s="223" t="str">
        <f t="shared" ca="1" si="356"/>
        <v>-0.627108941611257-1.17323830961122i</v>
      </c>
      <c r="AR231" s="223" t="str">
        <f t="shared" ca="1" si="357"/>
        <v>-0.627108941611257-1.17323830961122i</v>
      </c>
      <c r="AS231" s="223" t="str">
        <f t="shared" ca="1" si="358"/>
        <v>-0.792471248049184-1.06852378392039i</v>
      </c>
      <c r="AT231" s="223" t="str">
        <f t="shared" ca="1" si="359"/>
        <v>0.868929498731668+1.00733077090999i</v>
      </c>
      <c r="AU231" s="223" t="str">
        <f t="shared" ca="1" si="360"/>
        <v>-0.940678945174479-0.940678945173966i</v>
      </c>
      <c r="AV231" s="223" t="str">
        <f t="shared" ca="1" si="361"/>
        <v>1.00733077090994+0.868929498731721i</v>
      </c>
      <c r="AW231" s="223" t="str">
        <f t="shared" ca="1" si="362"/>
        <v>-1.06852378392011-0.79247124804956i</v>
      </c>
      <c r="AX231" s="223" t="str">
        <f t="shared" ca="1" si="363"/>
        <v>1.12392637396627+0.71171852701135i</v>
      </c>
      <c r="AY231" s="223" t="str">
        <f t="shared" ca="1" si="364"/>
        <v>-1.17323830961125-0.627108941611202i</v>
      </c>
      <c r="AZ231" s="223" t="str">
        <f t="shared" ca="1" si="365"/>
        <v>1.21619236520404+0.539100998522147i</v>
      </c>
      <c r="BA231" s="223" t="str">
        <f t="shared" ca="1" si="366"/>
        <v>-1.25255576899622-0.448171620411721i</v>
      </c>
      <c r="BB231" s="223" t="str">
        <f t="shared" ca="1" si="367"/>
        <v>1.282131464551+0.354813561460785i</v>
      </c>
      <c r="BC231" s="223" t="str">
        <f t="shared" ca="1" si="368"/>
        <v>-1.30475917861222-0.259532737078297i</v>
      </c>
      <c r="BD231" s="223" t="str">
        <f t="shared" ca="1" si="369"/>
        <v>1.32031628963683+0.162845482307015i</v>
      </c>
      <c r="BE231" s="223" t="str">
        <f t="shared" ca="1" si="370"/>
        <v>-1.32871849229237-0.0652757537564382i</v>
      </c>
      <c r="BF231" s="223" t="str">
        <f t="shared" ca="1" si="371"/>
        <v>1.32992025431442-0.0326477097580914i</v>
      </c>
      <c r="BG231" s="223" t="str">
        <f t="shared" ca="1" si="372"/>
        <v>-1.32391506325063+0.130394252504722i</v>
      </c>
      <c r="BH231" s="223" t="str">
        <f t="shared" ca="1" si="373"/>
        <v>1.31073546175144-0.227434177500716i</v>
      </c>
      <c r="BI231" s="223" t="str">
        <f t="shared" ca="1" si="374"/>
        <v>-1.29045287121966+0.323241616981958i</v>
      </c>
      <c r="BJ231" s="223" t="str">
        <f t="shared" ca="1" si="375"/>
        <v>1.26317720477058-0.417297382134326i</v>
      </c>
      <c r="BK231" s="223" t="str">
        <f t="shared" ca="1" si="376"/>
        <v>-1.22905627160341+0.509091776618412i</v>
      </c>
      <c r="BL231" s="223" t="str">
        <f t="shared" ca="1" si="377"/>
        <v>1.18827497601225-0.598127358654723i</v>
      </c>
      <c r="BM231" s="223" t="str">
        <f t="shared" ca="1" si="378"/>
        <v>-1.14105431537086+0.68392163671119i</v>
      </c>
      <c r="BN231" s="223" t="str">
        <f t="shared" ca="1" si="379"/>
        <v>1.08765018252984-0.766009684162668i</v>
      </c>
      <c r="BO231" s="223" t="str">
        <f t="shared" ca="1" si="380"/>
        <v>-1.02835197911355+0.843946658765483i</v>
      </c>
      <c r="BP231" s="223" t="str">
        <f t="shared" ca="1" si="381"/>
        <v>0.963481047223384-0.917310213302735i</v>
      </c>
      <c r="BQ231" s="223" t="str">
        <f t="shared" ca="1" si="382"/>
        <v>-0.893388928059835+0.985702784315981i</v>
      </c>
      <c r="BR231" s="223" t="str">
        <f t="shared" ca="1" si="383"/>
        <v>0.818455456888568-1.048753746538i</v>
      </c>
      <c r="BS231" s="223" t="str">
        <f t="shared" ca="1" si="384"/>
        <v>-0.739086704684316+1.10612142133993i</v>
      </c>
      <c r="BT231" s="223" t="str">
        <f t="shared" ca="1" si="385"/>
        <v>0.655712777591003-1.1574949283224i</v>
      </c>
      <c r="BU231" s="223" t="str">
        <f t="shared" ca="1" si="386"/>
        <v>-0.568785486142084+1.20259587000051i</v>
      </c>
      <c r="BV231" s="223" t="str">
        <f t="shared" ca="1" si="387"/>
        <v>0.478775896863874-1.24117984046244i</v>
      </c>
      <c r="BW231" s="223" t="str">
        <f t="shared" ca="1" si="388"/>
        <v>-0.386171779518181+1.27303774982988i</v>
      </c>
      <c r="BX231" s="223" t="str">
        <f t="shared" ca="1" si="389"/>
        <v>0.291474963839072-1.29799695733202i</v>
      </c>
      <c r="BY231" s="223" t="str">
        <f t="shared" ca="1" si="390"/>
        <v>-0.195198620078043+1.31592220686019i</v>
      </c>
      <c r="BZ231" s="223" t="str">
        <f t="shared" ca="1" si="391"/>
        <v>0.0978644780823004-1.3267163599345i</v>
      </c>
      <c r="CA231" s="223" t="str">
        <f t="shared" ca="1" si="392"/>
        <v>-5.99093498551413E-13+1.3303209221042i</v>
      </c>
      <c r="CB231" s="223" t="str">
        <f t="shared" ca="1" si="393"/>
        <v>-0.0978644780824251-1.32671635993449i</v>
      </c>
      <c r="CC231" s="223" t="str">
        <f t="shared" ca="1" si="394"/>
        <v>0.195198620078167+1.31592220686018i</v>
      </c>
      <c r="CD231" s="223" t="str">
        <f t="shared" ca="1" si="395"/>
        <v>-0.291474963839195-1.29799695733199i</v>
      </c>
      <c r="CE231" s="223" t="str">
        <f t="shared" ca="1" si="396"/>
        <v>0.386171779518301+1.27303774982985i</v>
      </c>
      <c r="CF231" s="223" t="str">
        <f t="shared" ca="1" si="397"/>
        <v>-0.478775896863991-1.24117984046239i</v>
      </c>
      <c r="CG231" s="223" t="str">
        <f t="shared" ca="1" si="398"/>
        <v>0.568785486142197+1.20259587000046i</v>
      </c>
      <c r="CH231" s="223" t="str">
        <f t="shared" ca="1" si="399"/>
        <v>-0.655712777591112-1.15749492832233i</v>
      </c>
      <c r="CI231" s="223" t="str">
        <f t="shared" ca="1" si="400"/>
        <v>0.739086704684419+1.10612142133986i</v>
      </c>
      <c r="CJ231" s="223" t="str">
        <f t="shared" ca="1" si="401"/>
        <v>-0.818455456888666-1.04875374653793i</v>
      </c>
      <c r="CK231" s="223" t="str">
        <f t="shared" ca="1" si="402"/>
        <v>0.893388928058918+0.985702784316811i</v>
      </c>
      <c r="CL231" s="223" t="str">
        <f t="shared" ca="1" si="403"/>
        <v>-0.963481047223469-0.917310213302644i</v>
      </c>
      <c r="CM231" s="223" t="str">
        <f t="shared" ca="1" si="404"/>
        <v>1.0283519791136+0.843946658765415i</v>
      </c>
      <c r="CN231" s="223" t="str">
        <f t="shared" ca="1" si="405"/>
        <v>-1.08765018252989-0.766009684162597i</v>
      </c>
      <c r="CO231" s="223" t="str">
        <f t="shared" ca="1" si="406"/>
        <v>1.14105431537091+0.683921636711114i</v>
      </c>
      <c r="CP231" s="223" t="str">
        <f t="shared" ca="1" si="407"/>
        <v>-1.18827497601228-0.598127358654645i</v>
      </c>
      <c r="CQ231" s="223" t="str">
        <f t="shared" ca="1" si="408"/>
        <v>1.22905627160346+0.509091776618296i</v>
      </c>
      <c r="CR231" s="223" t="str">
        <f t="shared" ca="1" si="409"/>
        <v>-1.26317720477061-0.417297382134244i</v>
      </c>
      <c r="CS231" s="223" t="str">
        <f t="shared" ca="1" si="410"/>
        <v>1.29045287121968+0.323241616981873i</v>
      </c>
      <c r="CT231" s="223" t="str">
        <f t="shared" ca="1" si="411"/>
        <v>-1.31073546175146-0.227434177500592i</v>
      </c>
      <c r="CU231" s="223" t="str">
        <f t="shared" ca="1" si="412"/>
        <v>1.32391506325064+0.130394252504598i</v>
      </c>
      <c r="CV231" s="223" t="str">
        <f t="shared" ca="1" si="413"/>
        <v>-1.32992025431442-0.0326477097579284i</v>
      </c>
      <c r="CW231" s="223" t="str">
        <f t="shared" ca="1" si="414"/>
        <v>1.32871849229236-0.065275753756601i</v>
      </c>
      <c r="CX231" s="223" t="str">
        <f t="shared" ca="1" si="415"/>
        <v>-1.32031628963698+0.162845482305789i</v>
      </c>
      <c r="CY231" s="223" t="str">
        <f t="shared" ca="1" si="416"/>
        <v>1.30475917861219-0.259532737078421i</v>
      </c>
      <c r="CZ231" s="223" t="str">
        <f t="shared" ca="1" si="417"/>
        <v>-1.28213146455097+0.354813561460888i</v>
      </c>
      <c r="DA231" s="223" t="str">
        <f t="shared" ca="1" si="418"/>
        <v>1.25255576899618-0.448171620411838i</v>
      </c>
      <c r="DB231" s="223" t="str">
        <f t="shared" ca="1" si="419"/>
        <v>-1.21619236520401+0.53910099852221i</v>
      </c>
      <c r="DC231" s="223" t="str">
        <f t="shared" ca="1" si="420"/>
        <v>1.17323830961121-0.627108941611279i</v>
      </c>
      <c r="DD231" s="223" t="str">
        <f t="shared" ca="1" si="421"/>
        <v>-1.12392637396622+0.711718527011423i</v>
      </c>
      <c r="DE231" s="223" t="str">
        <f t="shared" ca="1" si="422"/>
        <v>1.06852378392004-0.792471248049661i</v>
      </c>
      <c r="DF231" s="223" t="str">
        <f t="shared" ca="1" si="423"/>
        <v>-1.00733077090986+0.868929498731816i</v>
      </c>
      <c r="DG231" s="223" t="str">
        <f t="shared" ca="1" si="424"/>
        <v>0.94067894517439-0.940678945174056i</v>
      </c>
      <c r="DH231" s="223" t="str">
        <f t="shared" ca="1" si="425"/>
        <v>-0.868929498732175+1.00733077090955i</v>
      </c>
      <c r="DI231" s="223" t="str">
        <f t="shared" ca="1" si="426"/>
        <v>0.792471248049007-1.06852378392052i</v>
      </c>
      <c r="DJ231" s="223" t="str">
        <f t="shared" ca="1" si="427"/>
        <v>-0.711718527011887+1.12392637396593i</v>
      </c>
      <c r="DK231" s="223" t="str">
        <f t="shared" ca="1" si="428"/>
        <v>0.627108941611763-1.17323830961095i</v>
      </c>
      <c r="DL231" s="223" t="str">
        <f t="shared" ca="1" si="429"/>
        <v>-0.539100998521467+1.21619236520434i</v>
      </c>
      <c r="DM231" s="223" t="str">
        <f t="shared" ca="1" si="430"/>
        <v>0.448171620412285-1.25255576899602i</v>
      </c>
      <c r="DN231" s="223" t="str">
        <f t="shared" ca="1" si="431"/>
        <v>-0.354813561461344+1.28213146455084i</v>
      </c>
      <c r="DO231" s="223" t="str">
        <f t="shared" ca="1" si="432"/>
        <v>0.259532737077624-1.30475917861235i</v>
      </c>
      <c r="DP231" s="223" t="str">
        <f t="shared" ca="1" si="433"/>
        <v>-0.162845482306334+1.32031628963692i</v>
      </c>
      <c r="DQ231" s="223" t="str">
        <f t="shared" ca="1" si="434"/>
        <v>0.0652757537570743-1.32871849229234i</v>
      </c>
      <c r="DR231" s="223" t="str">
        <f t="shared" ca="1" si="435"/>
        <v>0.0326477097588153+1.3299202543144i</v>
      </c>
      <c r="DS231" s="223" t="str">
        <f t="shared" ca="1" si="436"/>
        <v>-0.130394252505481-1.32391506325055i</v>
      </c>
      <c r="DT231" s="223" t="str">
        <f t="shared" ca="1" si="437"/>
        <v>0.227434177500125+1.31073546175154i</v>
      </c>
      <c r="DU231" s="223" t="str">
        <f t="shared" ca="1" si="438"/>
        <v>-0.323241616981414-1.2904528712198i</v>
      </c>
      <c r="DV231" s="223" t="str">
        <f t="shared" ca="1" si="439"/>
        <v>0.417297382135014+1.26317720477035i</v>
      </c>
      <c r="DW231" s="223" t="str">
        <f t="shared" ca="1" si="440"/>
        <v>-0.509091776617859-1.22905627160364i</v>
      </c>
      <c r="DX231" s="223" t="str">
        <f t="shared" ca="1" si="441"/>
        <v>0.598127358654188+1.18827497601251i</v>
      </c>
      <c r="DY231" s="223" t="str">
        <f t="shared" ca="1" si="442"/>
        <v>-0.683921636711843-1.14105431537047i</v>
      </c>
      <c r="DZ231" s="223" t="str">
        <f t="shared" ca="1" si="443"/>
        <v>0.766009684162209+1.08765018253016i</v>
      </c>
      <c r="EA231" s="223" t="str">
        <f t="shared" ca="1" si="444"/>
        <v>-0.843946658765049-1.02835197911391i</v>
      </c>
      <c r="EB231" s="223" t="str">
        <f t="shared" ca="1" si="445"/>
        <v>0.917310213303259+0.963481047222884i</v>
      </c>
      <c r="EC231" s="223" t="str">
        <f t="shared" ca="1" si="446"/>
        <v>-0.985702784316468-0.893388928059297i</v>
      </c>
      <c r="ED231" s="223" t="str">
        <f t="shared" ca="1" si="447"/>
        <v>1.04875374653764+0.81845545688904i</v>
      </c>
      <c r="EE231" s="223" t="str">
        <f t="shared" ca="1" si="448"/>
        <v>-1.10612142133959-0.739086704684813i</v>
      </c>
      <c r="EF231" s="223" t="str">
        <f t="shared" ca="1" si="449"/>
        <v>1.15749492832273+0.655712777590405i</v>
      </c>
      <c r="EG231" s="223" t="str">
        <f t="shared" ca="1" si="450"/>
        <v>-1.20259587000024-0.56878548614266i</v>
      </c>
      <c r="EH231" s="223" t="str">
        <f t="shared" ca="1" si="451"/>
        <v>1.24117984046221+0.478775896864468i</v>
      </c>
      <c r="EI231" s="223" t="str">
        <f t="shared" ca="1" si="452"/>
        <v>-1.27303774983009-0.386171779517488i</v>
      </c>
      <c r="EJ231" s="223" t="str">
        <f t="shared" ca="1" si="453"/>
        <v>1.29799695733189+0.291474963839656i</v>
      </c>
      <c r="EK231" s="223" t="str">
        <f t="shared" ca="1" si="454"/>
        <v>-1.31592220686011-0.195198620078635i</v>
      </c>
      <c r="EL231" s="223" t="str">
        <f t="shared" ca="1" si="455"/>
        <v>1.32671635993455+0.0978644780816158i</v>
      </c>
      <c r="EM231" s="223" t="str">
        <f t="shared" ca="1" si="456"/>
        <v>-1.3303209221042+8.73528226030879E-14i</v>
      </c>
      <c r="EN231" s="223"/>
      <c r="EO231" s="223"/>
      <c r="EP231" s="223"/>
    </row>
    <row r="232" spans="1:146" ht="15.75" thickBot="1">
      <c r="A232" s="257">
        <f t="shared" si="323"/>
        <v>2.5781250000000019E-3</v>
      </c>
      <c r="B232" s="256">
        <v>132</v>
      </c>
      <c r="C232" s="230">
        <f t="shared" si="324"/>
        <v>26400</v>
      </c>
      <c r="D232" s="229">
        <f t="shared" si="457"/>
        <v>165876.09210954109</v>
      </c>
      <c r="E232" s="229" t="str">
        <f t="shared" si="458"/>
        <v>165876.092109541i</v>
      </c>
      <c r="F232" s="229" t="str">
        <f t="shared" si="325"/>
        <v>2.46356885836773-0.987626881109169i</v>
      </c>
      <c r="G232" s="229" t="str">
        <f t="shared" si="326"/>
        <v>-0.172794264962174+0.139585250995289i</v>
      </c>
      <c r="H232" s="229" t="str">
        <f t="shared" si="322"/>
        <v>0.624177069206571+0.10201118447645i</v>
      </c>
      <c r="I232" s="229" t="str">
        <f t="shared" si="459"/>
        <v>-0.390663829747743-0.235295412574777i</v>
      </c>
      <c r="J232" s="255" t="str">
        <f ca="1">IMPRODUCT(1/N_FFT2,EG100)</f>
        <v>0.00491101959239309+1.42981604014827E-07i</v>
      </c>
      <c r="K232" s="254" t="str">
        <f t="shared" ca="1" si="460"/>
        <v>-0.00191852407901498-0.00115559623889595i</v>
      </c>
      <c r="N232" s="246">
        <f t="shared" ca="1" si="327"/>
        <v>3.9973138201194662</v>
      </c>
      <c r="O232" s="223">
        <f t="shared" ca="1" si="328"/>
        <v>1.3303138201194664</v>
      </c>
      <c r="P232" s="223" t="str">
        <f t="shared" ca="1" si="329"/>
        <v>-1.32390799546384+0.130393556388998i</v>
      </c>
      <c r="Q232" s="223" t="str">
        <f t="shared" ca="1" si="330"/>
        <v>1.30475221309016-0.259531351549615i</v>
      </c>
      <c r="R232" s="223" t="str">
        <f t="shared" ca="1" si="331"/>
        <v>-1.27303095365432+0.386169717920526i</v>
      </c>
      <c r="S232" s="223" t="str">
        <f t="shared" ca="1" si="332"/>
        <v>1.22904971022527-0.509089058806036i</v>
      </c>
      <c r="T232" s="223" t="str">
        <f t="shared" ca="1" si="333"/>
        <v>-1.17323204621983+0.627105593758879i</v>
      </c>
      <c r="U232" s="223" t="str">
        <f t="shared" ca="1" si="334"/>
        <v>1.10611551625548-0.739082759032918i</v>
      </c>
      <c r="V232" s="223" t="str">
        <f t="shared" ca="1" si="335"/>
        <v>-1.02834648920528+0.843942153313851i</v>
      </c>
      <c r="W232" s="223" t="str">
        <f t="shared" ca="1" si="336"/>
        <v>0.94067392331265-0.940673923312662i</v>
      </c>
      <c r="X232" s="223" t="str">
        <f t="shared" ca="1" si="337"/>
        <v>-0.843942153313841+1.02834648920529i</v>
      </c>
      <c r="Y232" s="223" t="str">
        <f t="shared" ca="1" si="338"/>
        <v>0.739082759033014-1.10611551625542i</v>
      </c>
      <c r="Z232" s="223" t="str">
        <f t="shared" ca="1" si="339"/>
        <v>-0.627105593758867+1.17323204621984i</v>
      </c>
      <c r="AA232" s="223" t="str">
        <f t="shared" ca="1" si="340"/>
        <v>0.509089058806022-1.22904971022528i</v>
      </c>
      <c r="AB232" s="223" t="str">
        <f t="shared" ca="1" si="341"/>
        <v>-0.386169717920483+1.27303095365433i</v>
      </c>
      <c r="AC232" s="223" t="str">
        <f t="shared" ca="1" si="342"/>
        <v>0.259531351549667-1.30475221309015i</v>
      </c>
      <c r="AD232" s="223" t="str">
        <f t="shared" ca="1" si="343"/>
        <v>-0.130393556389022+1.32390799546383i</v>
      </c>
      <c r="AE232" s="223" t="str">
        <f t="shared" ca="1" si="344"/>
        <v>-1.85787858061771E-14-1.33031382011947i</v>
      </c>
      <c r="AF232" s="223" t="str">
        <f t="shared" ca="1" si="345"/>
        <v>0.13039355638905+1.32390799546383i</v>
      </c>
      <c r="AG232" s="223" t="str">
        <f t="shared" ca="1" si="346"/>
        <v>-0.259531351549564-1.30475221309017i</v>
      </c>
      <c r="AH232" s="223" t="str">
        <f t="shared" ca="1" si="347"/>
        <v>0.386169717920519+1.27303095365432i</v>
      </c>
      <c r="AI232" s="223" t="str">
        <f t="shared" ca="1" si="348"/>
        <v>-0.509089058806056-1.22904971022527i</v>
      </c>
      <c r="AJ232" s="223" t="str">
        <f t="shared" ca="1" si="349"/>
        <v>0.627105593758899+1.17323204621982i</v>
      </c>
      <c r="AK232" s="223" t="str">
        <f t="shared" ca="1" si="350"/>
        <v>-0.739082759032926-1.10611551625548i</v>
      </c>
      <c r="AL232" s="223" t="str">
        <f t="shared" ca="1" si="351"/>
        <v>0.843942153313862+1.02834648920527i</v>
      </c>
      <c r="AM232" s="223" t="str">
        <f t="shared" ca="1" si="352"/>
        <v>-0.940673923312672-0.940673923312639i</v>
      </c>
      <c r="AN232" s="223" t="str">
        <f t="shared" ca="1" si="353"/>
        <v>1.0283464892053+0.843942153313826i</v>
      </c>
      <c r="AO232" s="223" t="str">
        <f t="shared" ca="1" si="354"/>
        <v>-1.10611551625543-0.739082759032998i</v>
      </c>
      <c r="AP232" s="223" t="str">
        <f t="shared" ca="1" si="355"/>
        <v>1.17323204621984+0.627105593758859i</v>
      </c>
      <c r="AQ232" s="223" t="str">
        <f t="shared" ca="1" si="356"/>
        <v>-1.22904971022528-0.509089058806012i</v>
      </c>
      <c r="AR232" s="223" t="str">
        <f t="shared" ca="1" si="357"/>
        <v>-1.22904971022528-0.509089058806012i</v>
      </c>
      <c r="AS232" s="223" t="str">
        <f t="shared" ca="1" si="358"/>
        <v>-1.30475221309016-0.259531351549649i</v>
      </c>
      <c r="AT232" s="223" t="str">
        <f t="shared" ca="1" si="359"/>
        <v>1.32390799546388+0.130393556388608i</v>
      </c>
      <c r="AU232" s="223" t="str">
        <f t="shared" ca="1" si="360"/>
        <v>-1.33031382011947-2.27510978314449E-13i</v>
      </c>
      <c r="AV232" s="223" t="str">
        <f t="shared" ca="1" si="361"/>
        <v>1.32390799546379-0.130393556389473i</v>
      </c>
      <c r="AW232" s="223" t="str">
        <f t="shared" ca="1" si="362"/>
        <v>-1.3047522130902+0.259531351549443i</v>
      </c>
      <c r="AX232" s="223" t="str">
        <f t="shared" ca="1" si="363"/>
        <v>1.27303095365417-0.386169717921034i</v>
      </c>
      <c r="AY232" s="223" t="str">
        <f t="shared" ca="1" si="364"/>
        <v>-1.22904971022531+0.509089058805942i</v>
      </c>
      <c r="AZ232" s="223" t="str">
        <f t="shared" ca="1" si="365"/>
        <v>1.17323204621957-0.627105593759374i</v>
      </c>
      <c r="BA232" s="223" t="str">
        <f t="shared" ca="1" si="366"/>
        <v>-1.10611551625546+0.73908275903295i</v>
      </c>
      <c r="BB232" s="223" t="str">
        <f t="shared" ca="1" si="367"/>
        <v>1.02834648920569-0.843942153313358i</v>
      </c>
      <c r="BC232" s="223" t="str">
        <f t="shared" ca="1" si="368"/>
        <v>-0.940673923312619+0.940673923312692i</v>
      </c>
      <c r="BD232" s="223" t="str">
        <f t="shared" ca="1" si="369"/>
        <v>0.843942153314332-1.02834648920489i</v>
      </c>
      <c r="BE232" s="223" t="str">
        <f t="shared" ca="1" si="370"/>
        <v>-0.739082759032865+1.10611551625552i</v>
      </c>
      <c r="BF232" s="223" t="str">
        <f t="shared" ca="1" si="371"/>
        <v>0.6271055937593-1.17323204621961i</v>
      </c>
      <c r="BG232" s="223" t="str">
        <f t="shared" ca="1" si="372"/>
        <v>-0.509089058805882+1.22904971022534i</v>
      </c>
      <c r="BH232" s="223" t="str">
        <f t="shared" ca="1" si="373"/>
        <v>0.386169717920954-1.27303095365419i</v>
      </c>
      <c r="BI232" s="223" t="str">
        <f t="shared" ca="1" si="374"/>
        <v>-0.259531351549381+1.30475221309021i</v>
      </c>
      <c r="BJ232" s="223" t="str">
        <f t="shared" ca="1" si="375"/>
        <v>0.130393556389371-1.3239079954638i</v>
      </c>
      <c r="BK232" s="223" t="str">
        <f t="shared" ca="1" si="376"/>
        <v>3.10952459133663E-13+1.33031382011947i</v>
      </c>
      <c r="BL232" s="223" t="str">
        <f t="shared" ca="1" si="377"/>
        <v>-0.130393556388673-1.32390799546387i</v>
      </c>
      <c r="BM232" s="223" t="str">
        <f t="shared" ca="1" si="378"/>
        <v>0.25953135154999+1.30475221309009i</v>
      </c>
      <c r="BN232" s="223" t="str">
        <f t="shared" ca="1" si="379"/>
        <v>-0.386169717920284-1.27303095365439i</v>
      </c>
      <c r="BO232" s="223" t="str">
        <f t="shared" ca="1" si="380"/>
        <v>0.509089058806457+1.2290497102251i</v>
      </c>
      <c r="BP232" s="223" t="str">
        <f t="shared" ca="1" si="381"/>
        <v>-0.627105593758682-1.17323204621994i</v>
      </c>
      <c r="BQ232" s="223" t="str">
        <f t="shared" ca="1" si="382"/>
        <v>0.739082759033413+1.10611551625515i</v>
      </c>
      <c r="BR232" s="223" t="str">
        <f t="shared" ca="1" si="383"/>
        <v>-0.843942153313789-1.02834648920533i</v>
      </c>
      <c r="BS232" s="223" t="str">
        <f t="shared" ca="1" si="384"/>
        <v>0.940673923313059+0.940673923312252i</v>
      </c>
      <c r="BT232" s="223" t="str">
        <f t="shared" ca="1" si="385"/>
        <v>-1.02834648920524-0.843942153313901i</v>
      </c>
      <c r="BU232" s="223" t="str">
        <f t="shared" ca="1" si="386"/>
        <v>1.10611551625581+0.739082759032433i</v>
      </c>
      <c r="BV232" s="223" t="str">
        <f t="shared" ca="1" si="387"/>
        <v>-1.17323204621987-0.627105593758808i</v>
      </c>
      <c r="BW232" s="223" t="str">
        <f t="shared" ca="1" si="388"/>
        <v>1.22904971022505+0.50908905880659i</v>
      </c>
      <c r="BX232" s="223" t="str">
        <f t="shared" ca="1" si="389"/>
        <v>-1.27303095365434-0.386169717920458i</v>
      </c>
      <c r="BY232" s="223" t="str">
        <f t="shared" ca="1" si="390"/>
        <v>1.30475221309006+0.259531351550132i</v>
      </c>
      <c r="BZ232" s="223" t="str">
        <f t="shared" ca="1" si="391"/>
        <v>-1.32390799546385-0.130393556388854i</v>
      </c>
      <c r="CA232" s="223" t="str">
        <f t="shared" ca="1" si="392"/>
        <v>1.33031382011947+4.55021956628899E-13i</v>
      </c>
      <c r="CB232" s="223" t="str">
        <f t="shared" ca="1" si="393"/>
        <v>-1.32390799546381+0.130393556389227i</v>
      </c>
      <c r="CC232" s="223" t="str">
        <f t="shared" ca="1" si="394"/>
        <v>1.30475221309025-0.259531351549202i</v>
      </c>
      <c r="CD232" s="223" t="str">
        <f t="shared" ca="1" si="395"/>
        <v>-1.27303095365423+0.386169717920817i</v>
      </c>
      <c r="CE232" s="223" t="str">
        <f t="shared" ca="1" si="396"/>
        <v>1.22904971022541-0.509089058805714i</v>
      </c>
      <c r="CF232" s="223" t="str">
        <f t="shared" ca="1" si="397"/>
        <v>-1.17323204621967+0.627105593759173i</v>
      </c>
      <c r="CG232" s="223" t="str">
        <f t="shared" ca="1" si="398"/>
        <v>1.1061155162556-0.739082759032745i</v>
      </c>
      <c r="CH232" s="223" t="str">
        <f t="shared" ca="1" si="399"/>
        <v>-1.02834648920498+0.84394215331422i</v>
      </c>
      <c r="CI232" s="223" t="str">
        <f t="shared" ca="1" si="400"/>
        <v>0.940673923312793-0.940673923312518i</v>
      </c>
      <c r="CJ232" s="223" t="str">
        <f t="shared" ca="1" si="401"/>
        <v>-0.843942153313499+1.02834648920557i</v>
      </c>
      <c r="CK232" s="223" t="str">
        <f t="shared" ca="1" si="402"/>
        <v>0.73908275903307-1.10611551625538i</v>
      </c>
      <c r="CL232" s="223" t="str">
        <f t="shared" ca="1" si="403"/>
        <v>-0.627105593758351+1.17323204622011i</v>
      </c>
      <c r="CM232" s="223" t="str">
        <f t="shared" ca="1" si="404"/>
        <v>0.509089058806075-1.22904971022526i</v>
      </c>
      <c r="CN232" s="223" t="str">
        <f t="shared" ca="1" si="405"/>
        <v>-0.386169717919924+1.2730309536545i</v>
      </c>
      <c r="CO232" s="223" t="str">
        <f t="shared" ca="1" si="406"/>
        <v>0.259531351549623-1.30475221309016i</v>
      </c>
      <c r="CP232" s="223" t="str">
        <f t="shared" ca="1" si="407"/>
        <v>-0.130393556389616+1.32390799546378i</v>
      </c>
      <c r="CQ232" s="223" t="str">
        <f t="shared" ca="1" si="408"/>
        <v>-1.02346377242557E-13-1.33031382011947i</v>
      </c>
      <c r="CR232" s="223" t="str">
        <f t="shared" ca="1" si="409"/>
        <v>0.130393556388428+1.32390799546389i</v>
      </c>
      <c r="CS232" s="223" t="str">
        <f t="shared" ca="1" si="410"/>
        <v>-0.259531351549786-1.30475221309013i</v>
      </c>
      <c r="CT232" s="223" t="str">
        <f t="shared" ca="1" si="411"/>
        <v>0.386169717920048+1.27303095365447i</v>
      </c>
      <c r="CU232" s="223" t="str">
        <f t="shared" ca="1" si="412"/>
        <v>-0.509089058806264-1.22904971022518i</v>
      </c>
      <c r="CV232" s="223" t="str">
        <f t="shared" ca="1" si="413"/>
        <v>0.627105593758465+1.17323204622005i</v>
      </c>
      <c r="CW232" s="223" t="str">
        <f t="shared" ca="1" si="414"/>
        <v>-0.739082759033176-1.10611551625531i</v>
      </c>
      <c r="CX232" s="223" t="str">
        <f t="shared" ca="1" si="415"/>
        <v>0.843942153313599+1.02834648920549i</v>
      </c>
      <c r="CY232" s="223" t="str">
        <f t="shared" ca="1" si="416"/>
        <v>-0.940673923312885-0.940673923312426i</v>
      </c>
      <c r="CZ232" s="223" t="str">
        <f t="shared" ca="1" si="417"/>
        <v>1.02834648920509+0.843942153314091i</v>
      </c>
      <c r="DA232" s="223" t="str">
        <f t="shared" ca="1" si="418"/>
        <v>-1.10611551625567-0.739082759032638i</v>
      </c>
      <c r="DB232" s="223" t="str">
        <f t="shared" ca="1" si="419"/>
        <v>1.17323204621975+0.627105593759026i</v>
      </c>
      <c r="DC232" s="223" t="str">
        <f t="shared" ca="1" si="420"/>
        <v>-1.22904971022546-0.509089058805595i</v>
      </c>
      <c r="DD232" s="223" t="str">
        <f t="shared" ca="1" si="421"/>
        <v>1.27303095365428+0.386169717920657i</v>
      </c>
      <c r="DE232" s="223" t="str">
        <f t="shared" ca="1" si="422"/>
        <v>-1.30475221309027-0.259531351549076i</v>
      </c>
      <c r="DF232" s="223" t="str">
        <f t="shared" ca="1" si="423"/>
        <v>1.32390799546383+0.130393556389061i</v>
      </c>
      <c r="DG232" s="223" t="str">
        <f t="shared" ca="1" si="424"/>
        <v>-1.33031382011947+6.21904918267326E-13i</v>
      </c>
      <c r="DH232" s="223" t="str">
        <f t="shared" ca="1" si="425"/>
        <v>1.32390799546384-0.13039355638902i</v>
      </c>
      <c r="DI232" s="223" t="str">
        <f t="shared" ca="1" si="426"/>
        <v>-1.30475221309029+0.25953135154896i</v>
      </c>
      <c r="DJ232" s="223" t="str">
        <f t="shared" ca="1" si="427"/>
        <v>1.27303095365429-0.386169717920618i</v>
      </c>
      <c r="DK232" s="223" t="str">
        <f t="shared" ca="1" si="428"/>
        <v>-1.2290497102255+0.509089058805487i</v>
      </c>
      <c r="DL232" s="223" t="str">
        <f t="shared" ca="1" si="429"/>
        <v>1.17323204621977-0.627105593758989i</v>
      </c>
      <c r="DM232" s="223" t="str">
        <f t="shared" ca="1" si="430"/>
        <v>-1.10611551625574+0.739082759032541i</v>
      </c>
      <c r="DN232" s="223" t="str">
        <f t="shared" ca="1" si="431"/>
        <v>1.02834648920516-0.843942153314i</v>
      </c>
      <c r="DO232" s="223" t="str">
        <f t="shared" ca="1" si="432"/>
        <v>-0.940673923312968+0.940673923312344i</v>
      </c>
      <c r="DP232" s="223" t="str">
        <f t="shared" ca="1" si="433"/>
        <v>0.843942153313689-1.02834648920542i</v>
      </c>
      <c r="DQ232" s="223" t="str">
        <f t="shared" ca="1" si="434"/>
        <v>-0.739082759033275+1.10611551625525i</v>
      </c>
      <c r="DR232" s="223" t="str">
        <f t="shared" ca="1" si="435"/>
        <v>0.627105593758567-1.17323204622i</v>
      </c>
      <c r="DS232" s="223" t="str">
        <f t="shared" ca="1" si="436"/>
        <v>-0.509089058806302+1.22904971022516i</v>
      </c>
      <c r="DT232" s="223" t="str">
        <f t="shared" ca="1" si="437"/>
        <v>0.38616971792016-1.27303095365443i</v>
      </c>
      <c r="DU232" s="223" t="str">
        <f t="shared" ca="1" si="438"/>
        <v>-0.259531351549826+1.30475221309012i</v>
      </c>
      <c r="DV232" s="223" t="str">
        <f t="shared" ca="1" si="439"/>
        <v>0.130393556388544-1.32390799546388i</v>
      </c>
      <c r="DW232" s="223" t="str">
        <f t="shared" ca="1" si="440"/>
        <v>-1.44069497495235E-13+1.33031382011947i</v>
      </c>
      <c r="DX232" s="223" t="str">
        <f t="shared" ca="1" si="441"/>
        <v>-0.130393556389537-1.32390799546378i</v>
      </c>
      <c r="DY232" s="223" t="str">
        <f t="shared" ca="1" si="442"/>
        <v>0.259531351549544+1.30475221309018i</v>
      </c>
      <c r="DZ232" s="223" t="str">
        <f t="shared" ca="1" si="443"/>
        <v>-0.386169717921114-1.27303095365414i</v>
      </c>
      <c r="EA232" s="223" t="str">
        <f t="shared" ca="1" si="444"/>
        <v>0.509089058806036+1.22904971022527i</v>
      </c>
      <c r="EB232" s="223" t="str">
        <f t="shared" ca="1" si="445"/>
        <v>-0.627105593758247-1.17323204622017i</v>
      </c>
      <c r="EC232" s="223" t="str">
        <f t="shared" ca="1" si="446"/>
        <v>0.739082759033035+1.10611551625541i</v>
      </c>
      <c r="ED232" s="223" t="str">
        <f t="shared" ca="1" si="447"/>
        <v>-0.843942153313408-1.02834648920565i</v>
      </c>
      <c r="EE232" s="223" t="str">
        <f t="shared" ca="1" si="448"/>
        <v>0.940673923312711+0.9406739233126i</v>
      </c>
      <c r="EF232" s="223" t="str">
        <f t="shared" ca="1" si="449"/>
        <v>-1.02834648920493-0.843942153314281i</v>
      </c>
      <c r="EG232" s="223" t="str">
        <f t="shared" ca="1" si="450"/>
        <v>1.10611551625554+0.739082759032842i</v>
      </c>
      <c r="EH232" s="223" t="str">
        <f t="shared" ca="1" si="451"/>
        <v>-1.17323204621964-0.627105593759243i</v>
      </c>
      <c r="EI232" s="223" t="str">
        <f t="shared" ca="1" si="452"/>
        <v>1.22904971022536+0.509089058805822i</v>
      </c>
      <c r="EJ232" s="223" t="str">
        <f t="shared" ca="1" si="453"/>
        <v>-1.27303095365421-0.386169717920893i</v>
      </c>
      <c r="EK232" s="223" t="str">
        <f t="shared" ca="1" si="454"/>
        <v>1.30475221309022+0.259531351549317i</v>
      </c>
      <c r="EL232" s="223" t="str">
        <f t="shared" ca="1" si="455"/>
        <v>-1.32390799546381-0.130393556389307i</v>
      </c>
      <c r="EM232" s="223" t="str">
        <f t="shared" ca="1" si="456"/>
        <v>1.33031382011947-3.75489043529534E-13i</v>
      </c>
      <c r="EN232" s="223"/>
      <c r="EO232" s="223"/>
      <c r="EP232" s="223"/>
    </row>
    <row r="233" spans="1:146" ht="15.75" thickBot="1">
      <c r="A233" s="257">
        <f t="shared" si="323"/>
        <v>2.5976562500000019E-3</v>
      </c>
      <c r="B233" s="256">
        <v>133</v>
      </c>
      <c r="C233" s="230">
        <f t="shared" si="324"/>
        <v>26600</v>
      </c>
      <c r="D233" s="229">
        <f t="shared" si="457"/>
        <v>167132.72917097699</v>
      </c>
      <c r="E233" s="229" t="str">
        <f t="shared" si="458"/>
        <v>167132.729170977i</v>
      </c>
      <c r="F233" s="229" t="str">
        <f t="shared" si="325"/>
        <v>2.45856759006498-0.992830746586312i</v>
      </c>
      <c r="G233" s="229" t="str">
        <f t="shared" si="326"/>
        <v>-0.171848706379878+0.140161047704059i</v>
      </c>
      <c r="H233" s="229" t="str">
        <f t="shared" si="322"/>
        <v>0.624724439594227+0.102627961500097i</v>
      </c>
      <c r="I233" s="229" t="str">
        <f t="shared" si="459"/>
        <v>-0.391578456479503-0.237172238429935i</v>
      </c>
      <c r="J233" s="255" t="str">
        <f ca="1">IMPRODUCT(1/N_FFT2,EH100)</f>
        <v>0.00571458940170941+0.000142219545895242i</v>
      </c>
      <c r="K233" s="254" t="str">
        <f t="shared" ca="1" si="460"/>
        <v>-0.00220397956928703-0.00141103207037428i</v>
      </c>
      <c r="N233" s="246">
        <f t="shared" ca="1" si="327"/>
        <v>3.9973046736789959</v>
      </c>
      <c r="O233" s="223">
        <f t="shared" ca="1" si="328"/>
        <v>1.3303046736789963</v>
      </c>
      <c r="P233" s="223" t="str">
        <f t="shared" ca="1" si="329"/>
        <v>-1.32030016340742+0.162843493325713i</v>
      </c>
      <c r="Q233" s="223" t="str">
        <f t="shared" ca="1" si="330"/>
        <v>1.2904371097394-0.323237668936677i</v>
      </c>
      <c r="R233" s="223" t="str">
        <f t="shared" ca="1" si="331"/>
        <v>-1.2411646807987+0.478770049136362i</v>
      </c>
      <c r="S233" s="223" t="str">
        <f t="shared" ca="1" si="332"/>
        <v>1.17322397977949-0.62710128215668i</v>
      </c>
      <c r="T233" s="223" t="str">
        <f t="shared" ca="1" si="333"/>
        <v>-1.08763689806454+0.766000328185787i</v>
      </c>
      <c r="U233" s="223" t="str">
        <f t="shared" ca="1" si="334"/>
        <v>0.985690745027383-0.893378016284005i</v>
      </c>
      <c r="V233" s="223" t="str">
        <f t="shared" ca="1" si="335"/>
        <v>-0.868918885701616+1.00731846745865i</v>
      </c>
      <c r="W233" s="223" t="str">
        <f t="shared" ca="1" si="336"/>
        <v>0.739077677542855-1.10610791126817i</v>
      </c>
      <c r="X233" s="223" t="str">
        <f t="shared" ca="1" si="337"/>
        <v>-0.598120053178554+1.18826046252405i</v>
      </c>
      <c r="Y233" s="223" t="str">
        <f t="shared" ca="1" si="338"/>
        <v>0.448166146482755-1.25254047038767i</v>
      </c>
      <c r="Z233" s="223" t="str">
        <f t="shared" ca="1" si="339"/>
        <v>-0.291471403789536+1.29798110370881i</v>
      </c>
      <c r="AA233" s="223" t="str">
        <f t="shared" ca="1" si="340"/>
        <v>0.130392659881106-1.32389889306597i</v>
      </c>
      <c r="AB233" s="223" t="str">
        <f t="shared" ca="1" si="341"/>
        <v>0.0326473110018817+1.32990401078293i</v>
      </c>
      <c r="AC233" s="223" t="str">
        <f t="shared" ca="1" si="342"/>
        <v>-0.195196235939078-1.31590613429963i</v>
      </c>
      <c r="AD233" s="223" t="str">
        <f t="shared" ca="1" si="343"/>
        <v>0.354809227798711+1.28211580470762i</v>
      </c>
      <c r="AE233" s="223" t="str">
        <f t="shared" ca="1" si="344"/>
        <v>-0.509085558614779-1.22904126001614i</v>
      </c>
      <c r="AF233" s="223" t="str">
        <f t="shared" ca="1" si="345"/>
        <v>0.655704768771261+1.15748079077919i</v>
      </c>
      <c r="AG233" s="223" t="str">
        <f t="shared" ca="1" si="346"/>
        <v>-0.792461568873607-1.06851073306288i</v>
      </c>
      <c r="AH233" s="223" t="str">
        <f t="shared" ca="1" si="347"/>
        <v>0.917299009354837+0.963469279348757i</v>
      </c>
      <c r="AI233" s="223" t="str">
        <f t="shared" ca="1" si="348"/>
        <v>-1.02833941891118-0.843936350873451i</v>
      </c>
      <c r="AJ233" s="223" t="str">
        <f t="shared" ca="1" si="349"/>
        <v>1.12391264642602+0.711709834142991i</v>
      </c>
      <c r="AK233" s="223" t="str">
        <f t="shared" ca="1" si="350"/>
        <v>-1.2025811815979-0.568778539045543i</v>
      </c>
      <c r="AL233" s="223" t="str">
        <f t="shared" ca="1" si="351"/>
        <v>1.26316177643282+0.417292285300436i</v>
      </c>
      <c r="AM233" s="223" t="str">
        <f t="shared" ca="1" si="352"/>
        <v>-1.30474324239599-0.259529567167548i</v>
      </c>
      <c r="AN233" s="223" t="str">
        <f t="shared" ca="1" si="353"/>
        <v>1.32670015553512+0.0978632827738173i</v>
      </c>
      <c r="AO233" s="223" t="str">
        <f t="shared" ca="1" si="354"/>
        <v>-1.32870226343908+0.0652749564843775i</v>
      </c>
      <c r="AP233" s="223" t="str">
        <f t="shared" ca="1" si="355"/>
        <v>1.31071945254143-0.227431399638818i</v>
      </c>
      <c r="AQ233" s="223" t="str">
        <f t="shared" ca="1" si="356"/>
        <v>-1.27302220105652+0.386167062848959i</v>
      </c>
      <c r="AR233" s="223" t="str">
        <f t="shared" ca="1" si="357"/>
        <v>-1.27302220105652+0.386167062848959i</v>
      </c>
      <c r="AS233" s="223" t="str">
        <f t="shared" ca="1" si="358"/>
        <v>-1.14104037863158+0.683913283351399i</v>
      </c>
      <c r="AT233" s="223" t="str">
        <f t="shared" ca="1" si="359"/>
        <v>1.0487409371498-0.818445460344395i</v>
      </c>
      <c r="AU233" s="223" t="str">
        <f t="shared" ca="1" si="360"/>
        <v>-0.940667455802217+0.940667455802934i</v>
      </c>
      <c r="AV233" s="223" t="str">
        <f t="shared" ca="1" si="361"/>
        <v>0.818445460344655-1.04874093714959i</v>
      </c>
      <c r="AW233" s="223" t="str">
        <f t="shared" ca="1" si="362"/>
        <v>-0.683913283351342+1.14104037863161i</v>
      </c>
      <c r="AX233" s="223" t="str">
        <f t="shared" ca="1" si="363"/>
        <v>0.539094413988116-1.21617751073558i</v>
      </c>
      <c r="AY233" s="223" t="str">
        <f t="shared" ca="1" si="364"/>
        <v>-0.386167062849275+1.27302220105643i</v>
      </c>
      <c r="AZ233" s="223" t="str">
        <f t="shared" ca="1" si="365"/>
        <v>0.227431399638622-1.31071945254147i</v>
      </c>
      <c r="BA233" s="223" t="str">
        <f t="shared" ca="1" si="366"/>
        <v>-0.0652749564849713+1.32870226343905i</v>
      </c>
      <c r="BB233" s="223" t="str">
        <f t="shared" ca="1" si="367"/>
        <v>-0.0978632827736202-1.32670015553514i</v>
      </c>
      <c r="BC233" s="223" t="str">
        <f t="shared" ca="1" si="368"/>
        <v>0.259529567167892+1.30474324239592i</v>
      </c>
      <c r="BD233" s="223" t="str">
        <f t="shared" ca="1" si="369"/>
        <v>-0.417292285299853-1.26316177643301i</v>
      </c>
      <c r="BE233" s="223" t="str">
        <f t="shared" ca="1" si="370"/>
        <v>0.568778539045466+1.20258118159793i</v>
      </c>
      <c r="BF233" s="223" t="str">
        <f t="shared" ca="1" si="371"/>
        <v>-0.711709834143254-1.12391264642585i</v>
      </c>
      <c r="BG233" s="223" t="str">
        <f t="shared" ca="1" si="372"/>
        <v>0.843936350873093+1.02833941891147i</v>
      </c>
      <c r="BH233" s="223" t="str">
        <f t="shared" ca="1" si="373"/>
        <v>-0.963469279348712-0.917299009354885i</v>
      </c>
      <c r="BI233" s="223" t="str">
        <f t="shared" ca="1" si="374"/>
        <v>1.06851073306315+0.792461568873233i</v>
      </c>
      <c r="BJ233" s="223" t="str">
        <f t="shared" ca="1" si="375"/>
        <v>-1.15748079077903-0.655704768771539i</v>
      </c>
      <c r="BK233" s="223" t="str">
        <f t="shared" ca="1" si="376"/>
        <v>1.22904126001617+0.509085558614709i</v>
      </c>
      <c r="BL233" s="223" t="str">
        <f t="shared" ca="1" si="377"/>
        <v>-1.28211580470778-0.354809227798117i</v>
      </c>
      <c r="BM233" s="223" t="str">
        <f t="shared" ca="1" si="378"/>
        <v>1.31590613429958+0.195196235939413i</v>
      </c>
      <c r="BN233" s="223" t="str">
        <f t="shared" ca="1" si="379"/>
        <v>-1.32990401078294-0.0326473110016917i</v>
      </c>
      <c r="BO233" s="223" t="str">
        <f t="shared" ca="1" si="380"/>
        <v>1.32389889306592-0.1303926598817i</v>
      </c>
      <c r="BP233" s="223" t="str">
        <f t="shared" ca="1" si="381"/>
        <v>-1.29798110370885+0.291471403789343i</v>
      </c>
      <c r="BQ233" s="223" t="str">
        <f t="shared" ca="1" si="382"/>
        <v>1.2525404703876-0.448166146482952i</v>
      </c>
      <c r="BR233" s="223" t="str">
        <f t="shared" ca="1" si="383"/>
        <v>-1.18826046252431+0.598120053178032i</v>
      </c>
      <c r="BS233" s="223" t="str">
        <f t="shared" ca="1" si="384"/>
        <v>1.1061079112682-0.739077677542818i</v>
      </c>
      <c r="BT233" s="223" t="str">
        <f t="shared" ca="1" si="385"/>
        <v>-1.00731846745844+0.868918885701857i</v>
      </c>
      <c r="BU233" s="223" t="str">
        <f t="shared" ca="1" si="386"/>
        <v>0.893378016284353-0.985690745027067i</v>
      </c>
      <c r="BV233" s="223" t="str">
        <f t="shared" ca="1" si="387"/>
        <v>-0.766000328185844+1.0876368980645i</v>
      </c>
      <c r="BW233" s="223" t="str">
        <f t="shared" ca="1" si="388"/>
        <v>0.62710128215627-1.17322397977971i</v>
      </c>
      <c r="BX233" s="223" t="str">
        <f t="shared" ca="1" si="389"/>
        <v>-0.478770049136753+1.24116468079855i</v>
      </c>
      <c r="BY233" s="223" t="str">
        <f t="shared" ca="1" si="390"/>
        <v>0.323237668936616-1.29043710973941i</v>
      </c>
      <c r="BZ233" s="223" t="str">
        <f t="shared" ca="1" si="391"/>
        <v>-0.162843493325187+1.32030016340748i</v>
      </c>
      <c r="CA233" s="223" t="str">
        <f t="shared" ca="1" si="392"/>
        <v>3.48761007955518E-13-1.330304673679i</v>
      </c>
      <c r="CB233" s="223" t="str">
        <f t="shared" ca="1" si="393"/>
        <v>0.162843493325845+1.3203001634074i</v>
      </c>
      <c r="CC233" s="223" t="str">
        <f t="shared" ca="1" si="394"/>
        <v>-0.323237668937259-1.29043710973925i</v>
      </c>
      <c r="CD233" s="223" t="str">
        <f t="shared" ca="1" si="395"/>
        <v>0.478770049136139+1.24116468079879i</v>
      </c>
      <c r="CE233" s="223" t="str">
        <f t="shared" ca="1" si="396"/>
        <v>-0.627101282156855-1.1732239797794i</v>
      </c>
      <c r="CF233" s="223" t="str">
        <f t="shared" ca="1" si="397"/>
        <v>0.766000328185304+1.08763689806488i</v>
      </c>
      <c r="CG233" s="223" t="str">
        <f t="shared" ca="1" si="398"/>
        <v>-0.893378016283865-0.98569074502751i</v>
      </c>
      <c r="CH233" s="223" t="str">
        <f t="shared" ca="1" si="399"/>
        <v>1.00731846745888+0.868918885701354i</v>
      </c>
      <c r="CI233" s="223" t="str">
        <f t="shared" ca="1" si="400"/>
        <v>-1.10610791126783-0.739077677543366i</v>
      </c>
      <c r="CJ233" s="223" t="str">
        <f t="shared" ca="1" si="401"/>
        <v>1.18826046252401+0.598120053178621i</v>
      </c>
      <c r="CK233" s="223" t="str">
        <f t="shared" ca="1" si="402"/>
        <v>-1.25254047038783-0.448166146482327i</v>
      </c>
      <c r="CL233" s="223" t="str">
        <f t="shared" ca="1" si="403"/>
        <v>1.29798110370871+0.291471403789987i</v>
      </c>
      <c r="CM233" s="223" t="str">
        <f t="shared" ca="1" si="404"/>
        <v>-1.32389889306598-0.130392659881039i</v>
      </c>
      <c r="CN233" s="223" t="str">
        <f t="shared" ca="1" si="405"/>
        <v>1.32990401078292-0.0326473110023551i</v>
      </c>
      <c r="CO233" s="223" t="str">
        <f t="shared" ca="1" si="406"/>
        <v>-1.31590613429968+0.195196235938761i</v>
      </c>
      <c r="CP233" s="223" t="str">
        <f t="shared" ca="1" si="407"/>
        <v>1.2821158047076-0.354809227798793i</v>
      </c>
      <c r="CQ233" s="223" t="str">
        <f t="shared" ca="1" si="408"/>
        <v>-1.2290412600159+0.509085558615357i</v>
      </c>
      <c r="CR233" s="223" t="str">
        <f t="shared" ca="1" si="409"/>
        <v>1.15748079077935-0.655704768770965i</v>
      </c>
      <c r="CS233" s="223" t="str">
        <f t="shared" ca="1" si="410"/>
        <v>-1.06851073306276+0.792461568873767i</v>
      </c>
      <c r="CT233" s="223" t="str">
        <f t="shared" ca="1" si="411"/>
        <v>0.963469279349194-0.91729900935438i</v>
      </c>
      <c r="CU233" s="223" t="str">
        <f t="shared" ca="1" si="412"/>
        <v>-0.843936350873632+1.02833941891103i</v>
      </c>
      <c r="CV233" s="223" t="str">
        <f t="shared" ca="1" si="413"/>
        <v>0.711709834142726-1.12391264642619i</v>
      </c>
      <c r="CW233" s="223" t="str">
        <f t="shared" ca="1" si="414"/>
        <v>-0.568778539046063+1.20258118159765i</v>
      </c>
      <c r="CX233" s="223" t="str">
        <f t="shared" ca="1" si="415"/>
        <v>0.417292285300479-1.26316177643281i</v>
      </c>
      <c r="CY233" s="223" t="str">
        <f t="shared" ca="1" si="416"/>
        <v>-0.259529567167204+1.30474324239606i</v>
      </c>
      <c r="CZ233" s="223" t="str">
        <f t="shared" ca="1" si="417"/>
        <v>0.0978632827742782-1.32670015553509i</v>
      </c>
      <c r="DA233" s="223" t="str">
        <f t="shared" ca="1" si="418"/>
        <v>0.0652749564843124+1.32870226343909i</v>
      </c>
      <c r="DB233" s="223" t="str">
        <f t="shared" ca="1" si="419"/>
        <v>-0.227431399639275-1.31071945254135i</v>
      </c>
      <c r="DC233" s="223" t="str">
        <f t="shared" ca="1" si="420"/>
        <v>0.386167062848608+1.27302220105663i</v>
      </c>
      <c r="DD233" s="223" t="str">
        <f t="shared" ca="1" si="421"/>
        <v>-0.539094413988705-1.21617751073532i</v>
      </c>
      <c r="DE233" s="223" t="str">
        <f t="shared" ca="1" si="422"/>
        <v>0.683913283351894+1.14104037863128i</v>
      </c>
      <c r="DF233" s="223" t="str">
        <f t="shared" ca="1" si="423"/>
        <v>-0.81844546034415-1.04874093714999i</v>
      </c>
      <c r="DG233" s="223" t="str">
        <f t="shared" ca="1" si="424"/>
        <v>0.940667455802713+0.940667455802438i</v>
      </c>
      <c r="DH233" s="223" t="str">
        <f t="shared" ca="1" si="425"/>
        <v>-1.04874093715023-0.818445460343841i</v>
      </c>
      <c r="DI233" s="223" t="str">
        <f t="shared" ca="1" si="426"/>
        <v>1.14104037863144+0.683913283351624i</v>
      </c>
      <c r="DJ233" s="223" t="str">
        <f t="shared" ca="1" si="427"/>
        <v>-1.21617751073545-0.539094413988418i</v>
      </c>
      <c r="DK233" s="223" t="str">
        <f t="shared" ca="1" si="428"/>
        <v>1.27302220105632+0.386167062849609i</v>
      </c>
      <c r="DL233" s="223" t="str">
        <f t="shared" ca="1" si="429"/>
        <v>-1.31071945254141-0.227431399638965i</v>
      </c>
      <c r="DM233" s="223" t="str">
        <f t="shared" ca="1" si="430"/>
        <v>1.3287022634391+0.0652749564839979i</v>
      </c>
      <c r="DN233" s="223" t="str">
        <f t="shared" ca="1" si="431"/>
        <v>-1.32670015553516+0.0978632827733101i</v>
      </c>
      <c r="DO233" s="223" t="str">
        <f t="shared" ca="1" si="432"/>
        <v>1.30474324239598-0.259529567167587i</v>
      </c>
      <c r="DP233" s="223" t="str">
        <f t="shared" ca="1" si="433"/>
        <v>-1.26316177643268+0.417292285300849i</v>
      </c>
      <c r="DQ233" s="223" t="str">
        <f t="shared" ca="1" si="434"/>
        <v>1.20258118159807-0.568778539045185i</v>
      </c>
      <c r="DR233" s="223" t="str">
        <f t="shared" ca="1" si="435"/>
        <v>-1.12391264642602+0.711709834142992i</v>
      </c>
      <c r="DS233" s="223" t="str">
        <f t="shared" ca="1" si="436"/>
        <v>1.02833941891083-0.843936350873876i</v>
      </c>
      <c r="DT233" s="223" t="str">
        <f t="shared" ca="1" si="437"/>
        <v>-0.917299009355138+0.963469279348472i</v>
      </c>
      <c r="DU233" s="223" t="str">
        <f t="shared" ca="1" si="438"/>
        <v>0.792461568873514-1.06851073306294i</v>
      </c>
      <c r="DV233" s="223" t="str">
        <f t="shared" ca="1" si="439"/>
        <v>-0.655704768770691+1.15748079077951i</v>
      </c>
      <c r="DW233" s="223" t="str">
        <f t="shared" ca="1" si="440"/>
        <v>0.509085558614996-1.22904126001605i</v>
      </c>
      <c r="DX233" s="223" t="str">
        <f t="shared" ca="1" si="441"/>
        <v>-0.35480922779849+1.28211580470768i</v>
      </c>
      <c r="DY233" s="223" t="str">
        <f t="shared" ca="1" si="442"/>
        <v>0.195196235939721-1.31590613429953i</v>
      </c>
      <c r="DZ233" s="223" t="str">
        <f t="shared" ca="1" si="443"/>
        <v>-0.0326473110020026+1.32990401078293i</v>
      </c>
      <c r="EA233" s="223" t="str">
        <f t="shared" ca="1" si="444"/>
        <v>-0.13039265988139-1.32389889306595i</v>
      </c>
      <c r="EB233" s="223" t="str">
        <f t="shared" ca="1" si="445"/>
        <v>0.291471403789003+1.29798110370893i</v>
      </c>
      <c r="EC233" s="223" t="str">
        <f t="shared" ca="1" si="446"/>
        <v>-0.448166146482624-1.25254047038772i</v>
      </c>
      <c r="ED233" s="223" t="str">
        <f t="shared" ca="1" si="447"/>
        <v>0.598120053178901+1.18826046252387i</v>
      </c>
      <c r="EE233" s="223" t="str">
        <f t="shared" ca="1" si="448"/>
        <v>-0.739077677542496-1.10610791126841i</v>
      </c>
      <c r="EF233" s="223" t="str">
        <f t="shared" ca="1" si="449"/>
        <v>0.868918885701593+1.00731846745867i</v>
      </c>
      <c r="EG233" s="223" t="str">
        <f t="shared" ca="1" si="450"/>
        <v>-0.985690745027721-0.893378016283632i</v>
      </c>
      <c r="EH233" s="223" t="str">
        <f t="shared" ca="1" si="451"/>
        <v>1.08763689806432+0.766000328186098i</v>
      </c>
      <c r="EI233" s="223" t="str">
        <f t="shared" ca="1" si="452"/>
        <v>-1.17322397977956-0.627101282156544i</v>
      </c>
      <c r="EJ233" s="223" t="str">
        <f t="shared" ca="1" si="453"/>
        <v>1.24116468079892+0.478770049135809i</v>
      </c>
      <c r="EK233" s="223" t="str">
        <f t="shared" ca="1" si="454"/>
        <v>-1.29043710973933-0.323237668936953i</v>
      </c>
      <c r="EL233" s="223" t="str">
        <f t="shared" ca="1" si="455"/>
        <v>1.32030016340744+0.162843493325532i</v>
      </c>
      <c r="EM233" s="223" t="str">
        <f t="shared" ca="1" si="456"/>
        <v>-1.330304673679-6.97522015911036E-13i</v>
      </c>
      <c r="EN233" s="223"/>
      <c r="EO233" s="223"/>
      <c r="EP233" s="223"/>
    </row>
    <row r="234" spans="1:146" ht="15.75" thickBot="1">
      <c r="A234" s="257">
        <f t="shared" si="323"/>
        <v>2.6171875000000019E-3</v>
      </c>
      <c r="B234" s="256">
        <v>134</v>
      </c>
      <c r="C234" s="230">
        <f t="shared" si="324"/>
        <v>26800</v>
      </c>
      <c r="D234" s="229">
        <f t="shared" si="457"/>
        <v>168389.36623241293</v>
      </c>
      <c r="E234" s="229" t="str">
        <f t="shared" si="458"/>
        <v>168389.366232413i</v>
      </c>
      <c r="F234" s="229" t="str">
        <f t="shared" si="325"/>
        <v>2.45354911357417-0.998000197286336i</v>
      </c>
      <c r="G234" s="229" t="str">
        <f t="shared" si="326"/>
        <v>-0.170901426532381+0.140728781063606i</v>
      </c>
      <c r="H234" s="229" t="str">
        <f t="shared" si="322"/>
        <v>0.625273708805706+0.103240272257276i</v>
      </c>
      <c r="I234" s="229" t="str">
        <f t="shared" si="459"/>
        <v>-0.392504778868252-0.239048775623544i</v>
      </c>
      <c r="J234" s="255" t="str">
        <f ca="1">IMPRODUCT(1/N_FFT2,EI100)</f>
        <v>0.00547996331424348-9.5321089249134E-08i</v>
      </c>
      <c r="K234" s="254" t="str">
        <f t="shared" ca="1" si="460"/>
        <v>-0.00215093457525295-0.00130994110674878i</v>
      </c>
      <c r="N234" s="246">
        <f t="shared" ca="1" si="327"/>
        <v>3.9972934549449914</v>
      </c>
      <c r="O234" s="223">
        <f t="shared" ca="1" si="328"/>
        <v>1.3302934549449916</v>
      </c>
      <c r="P234" s="223" t="str">
        <f t="shared" ca="1" si="329"/>
        <v>-1.31589503699148+0.195194589808935i</v>
      </c>
      <c r="Q234" s="223" t="str">
        <f t="shared" ca="1" si="330"/>
        <v>1.27301146539742-0.386163806222431i</v>
      </c>
      <c r="R234" s="223" t="str">
        <f t="shared" ca="1" si="331"/>
        <v>-1.20257103998247+0.568773742418694i</v>
      </c>
      <c r="S234" s="223" t="str">
        <f t="shared" ca="1" si="332"/>
        <v>1.1060985832317-0.739071444748286i</v>
      </c>
      <c r="T234" s="223" t="str">
        <f t="shared" ca="1" si="333"/>
        <v>-0.985682432493804+0.893370482242714i</v>
      </c>
      <c r="U234" s="223" t="str">
        <f t="shared" ca="1" si="334"/>
        <v>0.843929233783945-1.02833074671252i</v>
      </c>
      <c r="V234" s="223" t="str">
        <f t="shared" ca="1" si="335"/>
        <v>-0.683907515769505+1.14103075600243i</v>
      </c>
      <c r="W234" s="223" t="str">
        <f t="shared" ca="1" si="336"/>
        <v>0.509081265391188-1.22903089525739i</v>
      </c>
      <c r="X234" s="223" t="str">
        <f t="shared" ca="1" si="337"/>
        <v>-0.32323494300671+1.29042622721678i</v>
      </c>
      <c r="Y234" s="223" t="str">
        <f t="shared" ca="1" si="338"/>
        <v>0.130391560252899-1.32388772835324i</v>
      </c>
      <c r="Z234" s="223" t="str">
        <f t="shared" ca="1" si="339"/>
        <v>0.0652744060071864+1.32869105821854i</v>
      </c>
      <c r="AA234" s="223" t="str">
        <f t="shared" ca="1" si="340"/>
        <v>-0.259527378501194-1.3047322392268i</v>
      </c>
      <c r="AB234" s="223" t="str">
        <f t="shared" ca="1" si="341"/>
        <v>0.448162367005053+1.25252990745527i</v>
      </c>
      <c r="AC234" s="223" t="str">
        <f t="shared" ca="1" si="342"/>
        <v>-0.627095993682045-1.17321408573943i</v>
      </c>
      <c r="AD234" s="223" t="str">
        <f t="shared" ca="1" si="343"/>
        <v>0.792454885881545+1.06850172209124i</v>
      </c>
      <c r="AE234" s="223" t="str">
        <f t="shared" ca="1" si="344"/>
        <v>-0.940659522959648-0.940659522959721i</v>
      </c>
      <c r="AF234" s="223" t="str">
        <f t="shared" ca="1" si="345"/>
        <v>1.06850172209127+0.792454885881513i</v>
      </c>
      <c r="AG234" s="223" t="str">
        <f t="shared" ca="1" si="346"/>
        <v>-1.17321408573945-0.627095993682011i</v>
      </c>
      <c r="AH234" s="223" t="str">
        <f t="shared" ca="1" si="347"/>
        <v>1.25252990745528+0.448162367005025i</v>
      </c>
      <c r="AI234" s="223" t="str">
        <f t="shared" ca="1" si="348"/>
        <v>-1.30473223922681-0.259527378501155i</v>
      </c>
      <c r="AJ234" s="223" t="str">
        <f t="shared" ca="1" si="349"/>
        <v>1.32869105821854+0.0652744060071565i</v>
      </c>
      <c r="AK234" s="223" t="str">
        <f t="shared" ca="1" si="350"/>
        <v>-1.32388772835325+0.130391560252807i</v>
      </c>
      <c r="AL234" s="223" t="str">
        <f t="shared" ca="1" si="351"/>
        <v>1.2904262272168-0.323234943006625i</v>
      </c>
      <c r="AM234" s="223" t="str">
        <f t="shared" ca="1" si="352"/>
        <v>-1.22903089525738+0.509081265391214i</v>
      </c>
      <c r="AN234" s="223" t="str">
        <f t="shared" ca="1" si="353"/>
        <v>1.1410307560024-0.683907515769538i</v>
      </c>
      <c r="AO234" s="223" t="str">
        <f t="shared" ca="1" si="354"/>
        <v>-1.0283307467125+0.843929233783965i</v>
      </c>
      <c r="AP234" s="223" t="str">
        <f t="shared" ca="1" si="355"/>
        <v>0.893370482242689-0.985682432493827i</v>
      </c>
      <c r="AQ234" s="223" t="str">
        <f t="shared" ca="1" si="356"/>
        <v>-0.739071444748252+1.10609858323172i</v>
      </c>
      <c r="AR234" s="223" t="str">
        <f t="shared" ca="1" si="357"/>
        <v>-0.739071444748252+1.10609858323172i</v>
      </c>
      <c r="AS234" s="223" t="str">
        <f t="shared" ca="1" si="358"/>
        <v>-0.386163806222486+1.2730114653974i</v>
      </c>
      <c r="AT234" s="223" t="str">
        <f t="shared" ca="1" si="359"/>
        <v>0.195194589809273-1.31589503699143i</v>
      </c>
      <c r="AU234" s="223" t="str">
        <f t="shared" ca="1" si="360"/>
        <v>-1.02345964313656E-13+1.33029345494499i</v>
      </c>
      <c r="AV234" s="223" t="str">
        <f t="shared" ca="1" si="361"/>
        <v>-0.195194589809089-1.31589503699145i</v>
      </c>
      <c r="AW234" s="223" t="str">
        <f t="shared" ca="1" si="362"/>
        <v>0.386163806222815+1.2730114653973i</v>
      </c>
      <c r="AX234" s="223" t="str">
        <f t="shared" ca="1" si="363"/>
        <v>-0.568773742419272-1.20257103998219i</v>
      </c>
      <c r="AY234" s="223" t="str">
        <f t="shared" ca="1" si="364"/>
        <v>0.739071444747877+1.10609858323197i</v>
      </c>
      <c r="AZ234" s="223" t="str">
        <f t="shared" ca="1" si="365"/>
        <v>-0.893370482242537-0.985682432493965i</v>
      </c>
      <c r="BA234" s="223" t="str">
        <f t="shared" ca="1" si="366"/>
        <v>1.02833074671254+0.843929233783918i</v>
      </c>
      <c r="BB234" s="223" t="str">
        <f t="shared" ca="1" si="367"/>
        <v>-1.14103075600257-0.68390751576926i</v>
      </c>
      <c r="BC234" s="223" t="str">
        <f t="shared" ca="1" si="368"/>
        <v>1.22903089525762+0.509081265390653i</v>
      </c>
      <c r="BD234" s="223" t="str">
        <f t="shared" ca="1" si="369"/>
        <v>-1.29042622721666-0.32323494300719i</v>
      </c>
      <c r="BE234" s="223" t="str">
        <f t="shared" ca="1" si="370"/>
        <v>1.32388772835321+0.130391560253142i</v>
      </c>
      <c r="BF234" s="223" t="str">
        <f t="shared" ca="1" si="371"/>
        <v>-1.32869105821854+0.065274406007103i</v>
      </c>
      <c r="BG234" s="223" t="str">
        <f t="shared" ca="1" si="372"/>
        <v>1.30473223922677-0.259527378501361i</v>
      </c>
      <c r="BH234" s="223" t="str">
        <f t="shared" ca="1" si="373"/>
        <v>-1.25252990745513+0.448162367005455i</v>
      </c>
      <c r="BI234" s="223" t="str">
        <f t="shared" ca="1" si="374"/>
        <v>1.17321408573974-0.627095993681472i</v>
      </c>
      <c r="BJ234" s="223" t="str">
        <f t="shared" ca="1" si="375"/>
        <v>-1.06850172209146+0.792454885881257i</v>
      </c>
      <c r="BK234" s="223" t="str">
        <f t="shared" ca="1" si="376"/>
        <v>0.940659522959793-0.940659522959576i</v>
      </c>
      <c r="BL234" s="223" t="str">
        <f t="shared" ca="1" si="377"/>
        <v>-0.792454885881473+1.06850172209129i</v>
      </c>
      <c r="BM234" s="223" t="str">
        <f t="shared" ca="1" si="378"/>
        <v>0.627095993681742-1.17321408573959i</v>
      </c>
      <c r="BN234" s="223" t="str">
        <f t="shared" ca="1" si="379"/>
        <v>-0.448162367004499+1.25252990745547i</v>
      </c>
      <c r="BO234" s="223" t="str">
        <f t="shared" ca="1" si="380"/>
        <v>0.259527378501663-1.30473223922671i</v>
      </c>
      <c r="BP234" s="223" t="str">
        <f t="shared" ca="1" si="381"/>
        <v>-0.065274406007372+1.32869105821853i</v>
      </c>
      <c r="BQ234" s="223" t="str">
        <f t="shared" ca="1" si="382"/>
        <v>-0.130391560252837-1.32388772835324i</v>
      </c>
      <c r="BR234" s="223" t="str">
        <f t="shared" ca="1" si="383"/>
        <v>0.323234943006892+1.29042622721673i</v>
      </c>
      <c r="BS234" s="223" t="str">
        <f t="shared" ca="1" si="384"/>
        <v>-0.509081265391627-1.22903089525721i</v>
      </c>
      <c r="BT234" s="223" t="str">
        <f t="shared" ca="1" si="385"/>
        <v>0.683907515768997+1.14103075600273i</v>
      </c>
      <c r="BU234" s="223" t="str">
        <f t="shared" ca="1" si="386"/>
        <v>-0.843929233783681-1.02833074671274i</v>
      </c>
      <c r="BV234" s="223" t="str">
        <f t="shared" ca="1" si="387"/>
        <v>0.985682432493771+0.893370482242751i</v>
      </c>
      <c r="BW234" s="223" t="str">
        <f t="shared" ca="1" si="388"/>
        <v>-1.10609858323181-0.739071444748117i</v>
      </c>
      <c r="BX234" s="223" t="str">
        <f t="shared" ca="1" si="389"/>
        <v>1.20257103998263+0.568773742418354i</v>
      </c>
      <c r="BY234" s="223" t="str">
        <f t="shared" ca="1" si="390"/>
        <v>-1.27301146539723-0.386163806223073i</v>
      </c>
      <c r="BZ234" s="223" t="str">
        <f t="shared" ca="1" si="391"/>
        <v>1.31589503699141+0.195194589809374i</v>
      </c>
      <c r="CA234" s="223" t="str">
        <f t="shared" ca="1" si="392"/>
        <v>-1.33029345494499-2.04691928627311E-13i</v>
      </c>
      <c r="CB234" s="223" t="str">
        <f t="shared" ca="1" si="393"/>
        <v>1.31589503699147-0.195194589809007i</v>
      </c>
      <c r="CC234" s="223" t="str">
        <f t="shared" ca="1" si="394"/>
        <v>-1.27301146539733+0.386163806222717i</v>
      </c>
      <c r="CD234" s="223" t="str">
        <f t="shared" ca="1" si="395"/>
        <v>1.20257103998224-0.56877374241918i</v>
      </c>
      <c r="CE234" s="223" t="str">
        <f t="shared" ca="1" si="396"/>
        <v>-1.10609858323204+0.739071444747778i</v>
      </c>
      <c r="CF234" s="223" t="str">
        <f t="shared" ca="1" si="397"/>
        <v>0.985682432494021-0.893370482242476i</v>
      </c>
      <c r="CG234" s="223" t="str">
        <f t="shared" ca="1" si="398"/>
        <v>-0.843929233783998+1.02833074671248i</v>
      </c>
      <c r="CH234" s="223" t="str">
        <f t="shared" ca="1" si="399"/>
        <v>0.683907515769316-1.14103075600254i</v>
      </c>
      <c r="CI234" s="223" t="str">
        <f t="shared" ca="1" si="400"/>
        <v>-0.509081265390747+1.22903089525758i</v>
      </c>
      <c r="CJ234" s="223" t="str">
        <f t="shared" ca="1" si="401"/>
        <v>0.32323494300729-1.29042622721663i</v>
      </c>
      <c r="CK234" s="223" t="str">
        <f t="shared" ca="1" si="402"/>
        <v>-0.130391560253244+1.3238877283532i</v>
      </c>
      <c r="CL234" s="223" t="str">
        <f t="shared" ca="1" si="403"/>
        <v>-0.0652744060070009-1.32869105821854i</v>
      </c>
      <c r="CM234" s="223" t="str">
        <f t="shared" ca="1" si="404"/>
        <v>0.259527378501262+1.30473223922679i</v>
      </c>
      <c r="CN234" s="223" t="str">
        <f t="shared" ca="1" si="405"/>
        <v>-0.448162367005359-1.25252990745516i</v>
      </c>
      <c r="CO234" s="223" t="str">
        <f t="shared" ca="1" si="406"/>
        <v>0.627095993682548+1.17321408573916i</v>
      </c>
      <c r="CP234" s="223" t="str">
        <f t="shared" ca="1" si="407"/>
        <v>-0.792454885881144-1.06850172209154i</v>
      </c>
      <c r="CQ234" s="223" t="str">
        <f t="shared" ca="1" si="408"/>
        <v>0.940659522959504+0.940659522959866i</v>
      </c>
      <c r="CR234" s="223" t="str">
        <f t="shared" ca="1" si="409"/>
        <v>-1.06850172209123-0.792454885881555i</v>
      </c>
      <c r="CS234" s="223" t="str">
        <f t="shared" ca="1" si="410"/>
        <v>1.17321408573956+0.627095993681799i</v>
      </c>
      <c r="CT234" s="223" t="str">
        <f t="shared" ca="1" si="411"/>
        <v>-1.25252990745544-0.448162367004594i</v>
      </c>
      <c r="CU234" s="223" t="str">
        <f t="shared" ca="1" si="412"/>
        <v>1.30473223922669+0.259527378501763i</v>
      </c>
      <c r="CV234" s="223" t="str">
        <f t="shared" ca="1" si="413"/>
        <v>-1.32869105821852-0.0652744060074742i</v>
      </c>
      <c r="CW234" s="223" t="str">
        <f t="shared" ca="1" si="414"/>
        <v>1.32388772835325-0.130391560252772i</v>
      </c>
      <c r="CX234" s="223" t="str">
        <f t="shared" ca="1" si="415"/>
        <v>-1.29042622721676+0.323234943006792i</v>
      </c>
      <c r="CY234" s="223" t="str">
        <f t="shared" ca="1" si="416"/>
        <v>1.22903089525725-0.509081265391532i</v>
      </c>
      <c r="CZ234" s="223" t="str">
        <f t="shared" ca="1" si="417"/>
        <v>-1.14103075600208+0.683907515770077i</v>
      </c>
      <c r="DA234" s="223" t="str">
        <f t="shared" ca="1" si="418"/>
        <v>1.02833074671278-0.843929233783631i</v>
      </c>
      <c r="DB234" s="223" t="str">
        <f t="shared" ca="1" si="419"/>
        <v>-0.893370482242855+0.985682432493678i</v>
      </c>
      <c r="DC234" s="223" t="str">
        <f t="shared" ca="1" si="420"/>
        <v>0.739071444748202-1.10609858323175i</v>
      </c>
      <c r="DD234" s="223" t="str">
        <f t="shared" ca="1" si="421"/>
        <v>-0.568773742418412+1.2025710399826i</v>
      </c>
      <c r="DE234" s="223" t="str">
        <f t="shared" ca="1" si="422"/>
        <v>0.386163806221941-1.27301146539757i</v>
      </c>
      <c r="DF234" s="223" t="str">
        <f t="shared" ca="1" si="423"/>
        <v>-0.195194589809438+1.3158950369914i</v>
      </c>
      <c r="DG234" s="223" t="str">
        <f t="shared" ca="1" si="424"/>
        <v>3.07037892940967E-13-1.33029345494499i</v>
      </c>
      <c r="DH234" s="223" t="str">
        <f t="shared" ca="1" si="425"/>
        <v>0.195194589808905+1.31589503699148i</v>
      </c>
      <c r="DI234" s="223" t="str">
        <f t="shared" ca="1" si="426"/>
        <v>-0.386163806222655-1.27301146539735i</v>
      </c>
      <c r="DJ234" s="223" t="str">
        <f t="shared" ca="1" si="427"/>
        <v>0.568773742419087+1.20257103998228i</v>
      </c>
      <c r="DK234" s="223" t="str">
        <f t="shared" ca="1" si="428"/>
        <v>-0.739071444747692-1.10609858323209i</v>
      </c>
      <c r="DL234" s="223" t="str">
        <f t="shared" ca="1" si="429"/>
        <v>0.8933704822424+0.98568243249409i</v>
      </c>
      <c r="DM234" s="223" t="str">
        <f t="shared" ca="1" si="430"/>
        <v>-1.02833074671244-0.843929233784047i</v>
      </c>
      <c r="DN234" s="223" t="str">
        <f t="shared" ca="1" si="431"/>
        <v>1.14103075600247+0.683907515769436i</v>
      </c>
      <c r="DO234" s="223" t="str">
        <f t="shared" ca="1" si="432"/>
        <v>-1.22903089525754-0.509081265390842i</v>
      </c>
      <c r="DP234" s="223" t="str">
        <f t="shared" ca="1" si="433"/>
        <v>1.29042622721694+0.323234943006069i</v>
      </c>
      <c r="DQ234" s="223" t="str">
        <f t="shared" ca="1" si="434"/>
        <v>-1.3238877283532-0.130391560253308i</v>
      </c>
      <c r="DR234" s="223" t="str">
        <f t="shared" ca="1" si="435"/>
        <v>1.32869105821855-0.0652744060068609i</v>
      </c>
      <c r="DS234" s="223" t="str">
        <f t="shared" ca="1" si="436"/>
        <v>-1.30473223922681+0.259527378501161i</v>
      </c>
      <c r="DT234" s="223" t="str">
        <f t="shared" ca="1" si="437"/>
        <v>1.25252990745518-0.448162367005298i</v>
      </c>
      <c r="DU234" s="223" t="str">
        <f t="shared" ca="1" si="438"/>
        <v>-1.17321408573921+0.627095993682458i</v>
      </c>
      <c r="DV234" s="223" t="str">
        <f t="shared" ca="1" si="439"/>
        <v>1.06850172209156-0.792454885881123i</v>
      </c>
      <c r="DW234" s="223" t="str">
        <f t="shared" ca="1" si="440"/>
        <v>-0.940659522959938+0.940659522959431i</v>
      </c>
      <c r="DX234" s="223" t="str">
        <f t="shared" ca="1" si="441"/>
        <v>0.792454885881638-1.06850172209117i</v>
      </c>
      <c r="DY234" s="223" t="str">
        <f t="shared" ca="1" si="442"/>
        <v>-0.62709599368189+1.17321408573951i</v>
      </c>
      <c r="DZ234" s="223" t="str">
        <f t="shared" ca="1" si="443"/>
        <v>0.448162367004692-1.2525299074554i</v>
      </c>
      <c r="EA234" s="223" t="str">
        <f t="shared" ca="1" si="444"/>
        <v>-0.259527378501864+1.30473223922667i</v>
      </c>
      <c r="EB234" s="223" t="str">
        <f t="shared" ca="1" si="445"/>
        <v>0.0652744060075763-1.32869105821852i</v>
      </c>
      <c r="EC234" s="223" t="str">
        <f t="shared" ca="1" si="446"/>
        <v>0.130391560252671+1.32388772835326i</v>
      </c>
      <c r="ED234" s="223" t="str">
        <f t="shared" ca="1" si="447"/>
        <v>-0.323234943006694-1.29042622721678i</v>
      </c>
      <c r="EE234" s="223" t="str">
        <f t="shared" ca="1" si="448"/>
        <v>0.509081265391438+1.22903089525729i</v>
      </c>
      <c r="EF234" s="223" t="str">
        <f t="shared" ca="1" si="449"/>
        <v>-0.683907515769989-1.14103075600214i</v>
      </c>
      <c r="EG234" s="223" t="str">
        <f t="shared" ca="1" si="450"/>
        <v>0.843929233783552+1.02833074671284i</v>
      </c>
      <c r="EH234" s="223" t="str">
        <f t="shared" ca="1" si="451"/>
        <v>-0.985682432493609-0.893370482242931i</v>
      </c>
      <c r="EI234" s="223" t="str">
        <f t="shared" ca="1" si="452"/>
        <v>1.10609858323169+0.739071444748287i</v>
      </c>
      <c r="EJ234" s="223" t="str">
        <f t="shared" ca="1" si="453"/>
        <v>-1.20257103998256-0.568773742418504i</v>
      </c>
      <c r="EK234" s="223" t="str">
        <f t="shared" ca="1" si="454"/>
        <v>1.27301146539754+0.386163806222039i</v>
      </c>
      <c r="EL234" s="223" t="str">
        <f t="shared" ca="1" si="455"/>
        <v>-1.31589503699139-0.195194589809539i</v>
      </c>
      <c r="EM234" s="223" t="str">
        <f t="shared" ca="1" si="456"/>
        <v>1.33029345494499+4.09383857254624E-13i</v>
      </c>
      <c r="EN234" s="223"/>
      <c r="EO234" s="223"/>
      <c r="EP234" s="223"/>
    </row>
    <row r="235" spans="1:146" ht="15.75" thickBot="1">
      <c r="A235" s="257">
        <f t="shared" si="323"/>
        <v>2.6367187500000019E-3</v>
      </c>
      <c r="B235" s="256">
        <v>135</v>
      </c>
      <c r="C235" s="230">
        <f t="shared" si="324"/>
        <v>27000</v>
      </c>
      <c r="D235" s="229">
        <f t="shared" si="457"/>
        <v>169646.00329384883</v>
      </c>
      <c r="E235" s="229" t="str">
        <f t="shared" si="458"/>
        <v>169646.003293849i</v>
      </c>
      <c r="F235" s="229" t="str">
        <f t="shared" si="325"/>
        <v>2.44851376258614-1.00313516434698i</v>
      </c>
      <c r="G235" s="229" t="str">
        <f t="shared" si="326"/>
        <v>-0.169952508356384+0.141288460332575i</v>
      </c>
      <c r="H235" s="229" t="str">
        <f t="shared" si="322"/>
        <v>0.625824839884603+0.103848124657531i</v>
      </c>
      <c r="I235" s="229" t="str">
        <f t="shared" si="459"/>
        <v>-0.393442889183354-0.240924938457304i</v>
      </c>
      <c r="J235" s="255" t="str">
        <f ca="1">IMPRODUCT(1/N_FFT2,EJ100)</f>
        <v>0.00488433687467594-0.000142219583163404i</v>
      </c>
      <c r="K235" s="254" t="str">
        <f t="shared" ca="1" si="460"/>
        <v>-0.00195597185603836-0.00112080327723778i</v>
      </c>
      <c r="N235" s="246">
        <f t="shared" ca="1" si="327"/>
        <v>3.9972801294925753</v>
      </c>
      <c r="O235" s="223">
        <f t="shared" ca="1" si="328"/>
        <v>1.3302801294925755</v>
      </c>
      <c r="P235" s="223" t="str">
        <f t="shared" ca="1" si="329"/>
        <v>-1.3106952697033+0.227427203518342i</v>
      </c>
      <c r="Q235" s="223" t="str">
        <f t="shared" ca="1" si="330"/>
        <v>1.25251736095464-0.448157877795337i</v>
      </c>
      <c r="R235" s="223" t="str">
        <f t="shared" ca="1" si="331"/>
        <v>-1.15745943520191+0.655692670986088i</v>
      </c>
      <c r="S235" s="223" t="str">
        <f t="shared" ca="1" si="332"/>
        <v>1.02832044599853-0.843920780206394i</v>
      </c>
      <c r="T235" s="223" t="str">
        <f t="shared" ca="1" si="333"/>
        <v>-0.868902854105608+1.00729988238355i</v>
      </c>
      <c r="U235" s="223" t="str">
        <f t="shared" ca="1" si="334"/>
        <v>0.683900665117858-1.14101932638064i</v>
      </c>
      <c r="V235" s="223" t="str">
        <f t="shared" ca="1" si="335"/>
        <v>-0.478761215805494+1.24114178124952i</v>
      </c>
      <c r="W235" s="223" t="str">
        <f t="shared" ca="1" si="336"/>
        <v>0.259524778834338-1.30471916981923i</v>
      </c>
      <c r="X235" s="223" t="str">
        <f t="shared" ca="1" si="337"/>
        <v>-0.032646708657322+1.32987947398876i</v>
      </c>
      <c r="Y235" s="223" t="str">
        <f t="shared" ca="1" si="338"/>
        <v>-0.195192634559054-1.31588185576695i</v>
      </c>
      <c r="Z235" s="223" t="str">
        <f t="shared" ca="1" si="339"/>
        <v>0.417284586237252+1.26313847103617i</v>
      </c>
      <c r="AA235" s="223" t="str">
        <f t="shared" ca="1" si="340"/>
        <v>-0.627089712107244-1.1732023337396i</v>
      </c>
      <c r="AB235" s="223" t="str">
        <f t="shared" ca="1" si="341"/>
        <v>0.818430359985514+1.04872158782813i</v>
      </c>
      <c r="AC235" s="223" t="str">
        <f t="shared" ca="1" si="342"/>
        <v>-0.985672558984874-0.89336153341578i</v>
      </c>
      <c r="AD235" s="223" t="str">
        <f t="shared" ca="1" si="343"/>
        <v>1.12389191018266+0.7116967030616i</v>
      </c>
      <c r="AE235" s="223" t="str">
        <f t="shared" ca="1" si="344"/>
        <v>-1.22901858414467-0.509076165961247i</v>
      </c>
      <c r="AF235" s="223" t="str">
        <f t="shared" ca="1" si="345"/>
        <v>1.29795715589382+0.291466026127925i</v>
      </c>
      <c r="AG235" s="223" t="str">
        <f t="shared" ca="1" si="346"/>
        <v>-1.32867774881721-0.0652737521582201i</v>
      </c>
      <c r="AH235" s="223" t="str">
        <f t="shared" ca="1" si="347"/>
        <v>1.32027580380471-0.162840488855263i</v>
      </c>
      <c r="AI235" s="223" t="str">
        <f t="shared" ca="1" si="348"/>
        <v>-1.27299871373451+0.386159938047781i</v>
      </c>
      <c r="AJ235" s="223" t="str">
        <f t="shared" ca="1" si="349"/>
        <v>1.18823853906028-0.598109017834272i</v>
      </c>
      <c r="AK235" s="223" t="str">
        <f t="shared" ca="1" si="350"/>
        <v>-1.06849101898746+0.792446947918865i</v>
      </c>
      <c r="AL235" s="223" t="str">
        <f t="shared" ca="1" si="351"/>
        <v>0.917282085143168-0.963451503293333i</v>
      </c>
      <c r="AM235" s="223" t="str">
        <f t="shared" ca="1" si="352"/>
        <v>-0.739064041523579+1.10608750352294i</v>
      </c>
      <c r="AN235" s="223" t="str">
        <f t="shared" ca="1" si="353"/>
        <v>0.539084467670337-1.21615507220065i</v>
      </c>
      <c r="AO235" s="223" t="str">
        <f t="shared" ca="1" si="354"/>
        <v>-0.323231705185855+1.29041330111148i</v>
      </c>
      <c r="AP235" s="223" t="str">
        <f t="shared" ca="1" si="355"/>
        <v>0.0978614771914335-1.32667567785224i</v>
      </c>
      <c r="AQ235" s="223" t="str">
        <f t="shared" ca="1" si="356"/>
        <v>0.130390254130125+1.32387446706652i</v>
      </c>
      <c r="AR235" s="223" t="str">
        <f t="shared" ca="1" si="357"/>
        <v>0.130390254130125+1.32387446706652i</v>
      </c>
      <c r="AS235" s="223" t="str">
        <f t="shared" ca="1" si="358"/>
        <v>0.568768045053585+1.20255899391618i</v>
      </c>
      <c r="AT235" s="223" t="str">
        <f t="shared" ca="1" si="359"/>
        <v>-0.765986195442725-1.08761683111009i</v>
      </c>
      <c r="AU235" s="223" t="str">
        <f t="shared" ca="1" si="360"/>
        <v>0.940650100442365+0.940650100441472i</v>
      </c>
      <c r="AV235" s="223" t="str">
        <f t="shared" ca="1" si="361"/>
        <v>-1.08761683111083-0.765986195441678i</v>
      </c>
      <c r="AW235" s="223" t="str">
        <f t="shared" ca="1" si="362"/>
        <v>1.20255899391588+0.568768045054236i</v>
      </c>
      <c r="AX235" s="223" t="str">
        <f t="shared" ca="1" si="363"/>
        <v>-1.28209214960804-0.354802681551632i</v>
      </c>
      <c r="AY235" s="223" t="str">
        <f t="shared" ca="1" si="364"/>
        <v>1.32387446706646+0.130390254130712i</v>
      </c>
      <c r="AZ235" s="223" t="str">
        <f t="shared" ca="1" si="365"/>
        <v>-1.32667567785228+0.0978614771908452i</v>
      </c>
      <c r="BA235" s="223" t="str">
        <f t="shared" ca="1" si="366"/>
        <v>1.29041330111162-0.323231705185283i</v>
      </c>
      <c r="BB235" s="223" t="str">
        <f t="shared" ca="1" si="367"/>
        <v>-1.21615507220089+0.539084467669798i</v>
      </c>
      <c r="BC235" s="223" t="str">
        <f t="shared" ca="1" si="368"/>
        <v>1.10608750352326-0.739064041523104i</v>
      </c>
      <c r="BD235" s="223" t="str">
        <f t="shared" ca="1" si="369"/>
        <v>-0.963451503293662+0.917282085142823i</v>
      </c>
      <c r="BE235" s="223" t="str">
        <f t="shared" ca="1" si="370"/>
        <v>0.792446947919234-1.06849101898719i</v>
      </c>
      <c r="BF235" s="223" t="str">
        <f t="shared" ca="1" si="371"/>
        <v>-0.598109017834681+1.18823853906007i</v>
      </c>
      <c r="BG235" s="223" t="str">
        <f t="shared" ca="1" si="372"/>
        <v>0.386159938048201-1.27299871373438i</v>
      </c>
      <c r="BH235" s="223" t="str">
        <f t="shared" ca="1" si="373"/>
        <v>-0.162840488855736+1.32027580380465i</v>
      </c>
      <c r="BI235" s="223" t="str">
        <f t="shared" ca="1" si="374"/>
        <v>-0.0652737521577537-1.32867774881723i</v>
      </c>
      <c r="BJ235" s="223" t="str">
        <f t="shared" ca="1" si="375"/>
        <v>0.291466026127479+1.29795715589392i</v>
      </c>
      <c r="BK235" s="223" t="str">
        <f t="shared" ca="1" si="376"/>
        <v>-0.509076165960956-1.22901858414479i</v>
      </c>
      <c r="BL235" s="223" t="str">
        <f t="shared" ca="1" si="377"/>
        <v>0.711696703061341+1.12389191018283i</v>
      </c>
      <c r="BM235" s="223" t="str">
        <f t="shared" ca="1" si="378"/>
        <v>-0.893361533415533-0.985672558985098i</v>
      </c>
      <c r="BN235" s="223" t="str">
        <f t="shared" ca="1" si="379"/>
        <v>1.04872158782794+0.818430359985771i</v>
      </c>
      <c r="BO235" s="223" t="str">
        <f t="shared" ca="1" si="380"/>
        <v>-1.17320233373945-0.627089712107522i</v>
      </c>
      <c r="BP235" s="223" t="str">
        <f t="shared" ca="1" si="381"/>
        <v>1.26313847103607+0.417284586237542i</v>
      </c>
      <c r="BQ235" s="223" t="str">
        <f t="shared" ca="1" si="382"/>
        <v>-1.31588185576692-0.195192634559253i</v>
      </c>
      <c r="BR235" s="223" t="str">
        <f t="shared" ca="1" si="383"/>
        <v>1.32987947398877-0.0326467086571244i</v>
      </c>
      <c r="BS235" s="223" t="str">
        <f t="shared" ca="1" si="384"/>
        <v>-1.30471916981926+0.259524778834154i</v>
      </c>
      <c r="BT235" s="223" t="str">
        <f t="shared" ca="1" si="385"/>
        <v>1.24114178124958-0.478761215805326i</v>
      </c>
      <c r="BU235" s="223" t="str">
        <f t="shared" ca="1" si="386"/>
        <v>-1.14101932638075+0.68390066511768i</v>
      </c>
      <c r="BV235" s="223" t="str">
        <f t="shared" ca="1" si="387"/>
        <v>1.00729988238368-0.868902854105458i</v>
      </c>
      <c r="BW235" s="223" t="str">
        <f t="shared" ca="1" si="388"/>
        <v>-0.84392078020654+1.02832044599841i</v>
      </c>
      <c r="BX235" s="223" t="str">
        <f t="shared" ca="1" si="389"/>
        <v>0.655692670986188-1.15745943520185i</v>
      </c>
      <c r="BY235" s="223" t="str">
        <f t="shared" ca="1" si="390"/>
        <v>-0.448157877795413+1.25251736095461i</v>
      </c>
      <c r="BZ235" s="223" t="str">
        <f t="shared" ca="1" si="391"/>
        <v>0.227427203518436-1.31069526970329i</v>
      </c>
      <c r="CA235" s="223" t="str">
        <f t="shared" ca="1" si="392"/>
        <v>-6.06251831885835E-14+1.33028012949258i</v>
      </c>
      <c r="CB235" s="223" t="str">
        <f t="shared" ca="1" si="393"/>
        <v>-0.227427203518317-1.31069526970331i</v>
      </c>
      <c r="CC235" s="223" t="str">
        <f t="shared" ca="1" si="394"/>
        <v>0.448157877795335+1.25251736095464i</v>
      </c>
      <c r="CD235" s="223" t="str">
        <f t="shared" ca="1" si="395"/>
        <v>-0.655692670986083-1.15745943520191i</v>
      </c>
      <c r="CE235" s="223" t="str">
        <f t="shared" ca="1" si="396"/>
        <v>0.843920780206447+1.02832044599849i</v>
      </c>
      <c r="CF235" s="223" t="str">
        <f t="shared" ca="1" si="397"/>
        <v>-1.0072998823836-0.86890285410555i</v>
      </c>
      <c r="CG235" s="223" t="str">
        <f t="shared" ca="1" si="398"/>
        <v>1.14101932638069+0.683900665117785i</v>
      </c>
      <c r="CH235" s="223" t="str">
        <f t="shared" ca="1" si="399"/>
        <v>-1.24114178124954-0.478761215805439i</v>
      </c>
      <c r="CI235" s="223" t="str">
        <f t="shared" ca="1" si="400"/>
        <v>1.30471916981924+0.259524778834273i</v>
      </c>
      <c r="CJ235" s="223" t="str">
        <f t="shared" ca="1" si="401"/>
        <v>-1.32987947398876-0.0326467086572456i</v>
      </c>
      <c r="CK235" s="223" t="str">
        <f t="shared" ca="1" si="402"/>
        <v>1.31588185576694-0.195192634559134i</v>
      </c>
      <c r="CL235" s="223" t="str">
        <f t="shared" ca="1" si="403"/>
        <v>-1.2631384710361+0.417284586237463i</v>
      </c>
      <c r="CM235" s="223" t="str">
        <f t="shared" ca="1" si="404"/>
        <v>1.17320233373951-0.627089712107415i</v>
      </c>
      <c r="CN235" s="223" t="str">
        <f t="shared" ca="1" si="405"/>
        <v>-1.04872158782801+0.818430359985675i</v>
      </c>
      <c r="CO235" s="223" t="str">
        <f t="shared" ca="1" si="406"/>
        <v>0.89336153341565-0.985672558984991i</v>
      </c>
      <c r="CP235" s="223" t="str">
        <f t="shared" ca="1" si="407"/>
        <v>-0.711696703061412+1.12389191018278i</v>
      </c>
      <c r="CQ235" s="223" t="str">
        <f t="shared" ca="1" si="408"/>
        <v>0.509076165961068-1.22901858414475i</v>
      </c>
      <c r="CR235" s="223" t="str">
        <f t="shared" ca="1" si="409"/>
        <v>-0.29146602612756+1.2979571558939i</v>
      </c>
      <c r="CS235" s="223" t="str">
        <f t="shared" ca="1" si="410"/>
        <v>0.0652737521578748-1.32867774881723i</v>
      </c>
      <c r="CT235" s="223" t="str">
        <f t="shared" ca="1" si="411"/>
        <v>0.162840488855578+1.32027580380467i</v>
      </c>
      <c r="CU235" s="223" t="str">
        <f t="shared" ca="1" si="412"/>
        <v>-0.386159938048121-1.27299871373441i</v>
      </c>
      <c r="CV235" s="223" t="str">
        <f t="shared" ca="1" si="413"/>
        <v>0.598109017834572+1.18823853906013i</v>
      </c>
      <c r="CW235" s="223" t="str">
        <f t="shared" ca="1" si="414"/>
        <v>-0.792446947919166-1.06849101898724i</v>
      </c>
      <c r="CX235" s="223" t="str">
        <f t="shared" ca="1" si="415"/>
        <v>0.963451503293578+0.917282085142911i</v>
      </c>
      <c r="CY235" s="223" t="str">
        <f t="shared" ca="1" si="416"/>
        <v>-1.10608750352319-0.739064041523205i</v>
      </c>
      <c r="CZ235" s="223" t="str">
        <f t="shared" ca="1" si="417"/>
        <v>1.21615507220086+0.539084467669874i</v>
      </c>
      <c r="DA235" s="223" t="str">
        <f t="shared" ca="1" si="418"/>
        <v>-1.29041330111159-0.3232317051854i</v>
      </c>
      <c r="DB235" s="223" t="str">
        <f t="shared" ca="1" si="419"/>
        <v>1.32667567785227+0.097861477190985i</v>
      </c>
      <c r="DC235" s="223" t="str">
        <f t="shared" ca="1" si="420"/>
        <v>-1.32387446706647+0.13039025413061i</v>
      </c>
      <c r="DD235" s="223" t="str">
        <f t="shared" ca="1" si="421"/>
        <v>1.28209214960807-0.354802681551515i</v>
      </c>
      <c r="DE235" s="223" t="str">
        <f t="shared" ca="1" si="422"/>
        <v>-1.20255899391591+0.568768045054162i</v>
      </c>
      <c r="DF235" s="223" t="str">
        <f t="shared" ca="1" si="423"/>
        <v>1.08761683111013-0.765986195442675i</v>
      </c>
      <c r="DG235" s="223" t="str">
        <f t="shared" ca="1" si="424"/>
        <v>-0.940650100441528+0.940650100442309i</v>
      </c>
      <c r="DH235" s="223" t="str">
        <f t="shared" ca="1" si="425"/>
        <v>0.765986195441711-1.08761683111081i</v>
      </c>
      <c r="DI235" s="223" t="str">
        <f t="shared" ca="1" si="426"/>
        <v>-0.568768045054258+1.20255899391587i</v>
      </c>
      <c r="DJ235" s="223" t="str">
        <f t="shared" ca="1" si="427"/>
        <v>0.354802681550379-1.28209214960838i</v>
      </c>
      <c r="DK235" s="223" t="str">
        <f t="shared" ca="1" si="428"/>
        <v>-0.130390254130791+1.32387446706646i</v>
      </c>
      <c r="DL235" s="223" t="str">
        <f t="shared" ca="1" si="429"/>
        <v>-0.0978614771908035-1.32667567785228i</v>
      </c>
      <c r="DM235" s="223" t="str">
        <f t="shared" ca="1" si="430"/>
        <v>0.323231705185225+1.29041330111164i</v>
      </c>
      <c r="DN235" s="223" t="str">
        <f t="shared" ca="1" si="431"/>
        <v>-0.539084467669708-1.21615507220093i</v>
      </c>
      <c r="DO235" s="223" t="str">
        <f t="shared" ca="1" si="432"/>
        <v>0.739064041523054+1.10608750352329i</v>
      </c>
      <c r="DP235" s="223" t="str">
        <f t="shared" ca="1" si="433"/>
        <v>-0.917282085142779-0.963451503293705i</v>
      </c>
      <c r="DQ235" s="223" t="str">
        <f t="shared" ca="1" si="434"/>
        <v>1.06849101898717+0.792446947919251i</v>
      </c>
      <c r="DR235" s="223" t="str">
        <f t="shared" ca="1" si="435"/>
        <v>-1.18823853906005-0.598109017834734i</v>
      </c>
      <c r="DS235" s="223" t="str">
        <f t="shared" ca="1" si="436"/>
        <v>1.27299871373435+0.386159938048295i</v>
      </c>
      <c r="DT235" s="223" t="str">
        <f t="shared" ca="1" si="437"/>
        <v>-1.32027580380464-0.162840488855759i</v>
      </c>
      <c r="DU235" s="223" t="str">
        <f t="shared" ca="1" si="438"/>
        <v>1.32867774881724-0.065273752157693i</v>
      </c>
      <c r="DV235" s="223" t="str">
        <f t="shared" ca="1" si="439"/>
        <v>-1.29795715589393+0.291466026127456i</v>
      </c>
      <c r="DW235" s="223" t="str">
        <f t="shared" ca="1" si="440"/>
        <v>1.22901858414482-0.5090761659609i</v>
      </c>
      <c r="DX235" s="223" t="str">
        <f t="shared" ca="1" si="441"/>
        <v>-1.12389191018288+0.711696703061259i</v>
      </c>
      <c r="DY235" s="223" t="str">
        <f t="shared" ca="1" si="442"/>
        <v>0.985672558985113-0.893361533415516i</v>
      </c>
      <c r="DZ235" s="223" t="str">
        <f t="shared" ca="1" si="443"/>
        <v>-0.818430359985819+1.0487215878279i</v>
      </c>
      <c r="EA235" s="223" t="str">
        <f t="shared" ca="1" si="444"/>
        <v>0.627089712107608-1.1732023337394i</v>
      </c>
      <c r="EB235" s="223" t="str">
        <f t="shared" ca="1" si="445"/>
        <v>-0.4172845862376+1.26313847103605i</v>
      </c>
      <c r="EC235" s="223" t="str">
        <f t="shared" ca="1" si="446"/>
        <v>0.195192634559313-1.31588185576691i</v>
      </c>
      <c r="ED235" s="223" t="str">
        <f t="shared" ca="1" si="447"/>
        <v>0.0326467086571015+1.32987947398877i</v>
      </c>
      <c r="EE235" s="223" t="str">
        <f t="shared" ca="1" si="448"/>
        <v>-0.259524778834094-1.30471916981928i</v>
      </c>
      <c r="EF235" s="223" t="str">
        <f t="shared" ca="1" si="449"/>
        <v>0.478761215805234+1.24114178124962i</v>
      </c>
      <c r="EG235" s="223" t="str">
        <f t="shared" ca="1" si="450"/>
        <v>-0.683900665117662-1.14101932638076i</v>
      </c>
      <c r="EH235" s="223" t="str">
        <f t="shared" ca="1" si="451"/>
        <v>0.868902854105412+1.00729988238372i</v>
      </c>
      <c r="EI235" s="223" t="str">
        <f t="shared" ca="1" si="452"/>
        <v>-1.0283204459984-0.843920780206559i</v>
      </c>
      <c r="EJ235" s="223" t="str">
        <f t="shared" ca="1" si="453"/>
        <v>1.15745943520182+0.655692670986241i</v>
      </c>
      <c r="EK235" s="223" t="str">
        <f t="shared" ca="1" si="454"/>
        <v>-1.25251736095458-0.448157877795505i</v>
      </c>
      <c r="EL235" s="223" t="str">
        <f t="shared" ca="1" si="455"/>
        <v>1.31069526970328+0.227427203518459i</v>
      </c>
      <c r="EM235" s="223" t="str">
        <f t="shared" ca="1" si="456"/>
        <v>-1.33028012949258-1.21250366377167E-13i</v>
      </c>
      <c r="EN235" s="223"/>
      <c r="EO235" s="223"/>
      <c r="EP235" s="223"/>
    </row>
    <row r="236" spans="1:146" ht="15.75" thickBot="1">
      <c r="A236" s="257">
        <f t="shared" si="323"/>
        <v>2.6562500000000019E-3</v>
      </c>
      <c r="B236" s="256">
        <v>136</v>
      </c>
      <c r="C236" s="230">
        <f t="shared" si="324"/>
        <v>27200</v>
      </c>
      <c r="D236" s="229">
        <f t="shared" si="457"/>
        <v>170902.64035528473</v>
      </c>
      <c r="E236" s="229" t="str">
        <f t="shared" si="458"/>
        <v>170902.640355285i</v>
      </c>
      <c r="F236" s="229" t="str">
        <f t="shared" si="325"/>
        <v>2.44346186965011-1.00823558386594i</v>
      </c>
      <c r="G236" s="229" t="str">
        <f t="shared" si="326"/>
        <v>-0.169002034292458+0.141840095768251i</v>
      </c>
      <c r="H236" s="229" t="str">
        <f t="shared" si="322"/>
        <v>0.62637779601408+0.104451526699386i</v>
      </c>
      <c r="I236" s="229" t="str">
        <f t="shared" si="459"/>
        <v>-0.394392879422558-0.242800638905219i</v>
      </c>
      <c r="J236" s="255" t="str">
        <f ca="1">IMPRODUCT(1/N_FFT2,EL100)</f>
        <v>0.00529915897952754+0.000142219601777663i</v>
      </c>
      <c r="K236" s="254" t="str">
        <f t="shared" ca="1" si="460"/>
        <v>-0.00205541955827731-0.00134272958414504i</v>
      </c>
      <c r="N236" s="246">
        <f t="shared" ca="1" si="327"/>
        <v>3.99726465604832</v>
      </c>
      <c r="O236" s="223">
        <f t="shared" ca="1" si="328"/>
        <v>1.33026465604832</v>
      </c>
      <c r="P236" s="223" t="str">
        <f t="shared" ca="1" si="329"/>
        <v>-1.30470399369286+0.259521760115147i</v>
      </c>
      <c r="Q236" s="223" t="str">
        <f t="shared" ca="1" si="330"/>
        <v>1.22900428854621-0.509070244530536i</v>
      </c>
      <c r="R236" s="223" t="str">
        <f t="shared" ca="1" si="331"/>
        <v>-1.10607463782425+0.739055444938544i</v>
      </c>
      <c r="S236" s="223" t="str">
        <f t="shared" ca="1" si="332"/>
        <v>0.940639159064577-0.940639159064538i</v>
      </c>
      <c r="T236" s="223" t="str">
        <f t="shared" ca="1" si="333"/>
        <v>-0.739055444938479+1.10607463782429i</v>
      </c>
      <c r="U236" s="223" t="str">
        <f t="shared" ca="1" si="334"/>
        <v>0.509070244530577-1.22900428854619i</v>
      </c>
      <c r="V236" s="223" t="str">
        <f t="shared" ca="1" si="335"/>
        <v>-0.259521760115125+1.30470399369286i</v>
      </c>
      <c r="W236" s="223" t="str">
        <f t="shared" ca="1" si="336"/>
        <v>5.57348744944093E-14-1.33026465604832i</v>
      </c>
      <c r="X236" s="223" t="str">
        <f t="shared" ca="1" si="337"/>
        <v>0.259521760115146+1.30470399369286i</v>
      </c>
      <c r="Y236" s="223" t="str">
        <f t="shared" ca="1" si="338"/>
        <v>-0.509070244530597-1.22900428854618i</v>
      </c>
      <c r="Z236" s="223" t="str">
        <f t="shared" ca="1" si="339"/>
        <v>0.739055444938501+1.10607463782428i</v>
      </c>
      <c r="AA236" s="223" t="str">
        <f t="shared" ca="1" si="340"/>
        <v>-0.940639159064589-0.940639159064526i</v>
      </c>
      <c r="AB236" s="223" t="str">
        <f t="shared" ca="1" si="341"/>
        <v>1.10607463782426+0.73905544493853i</v>
      </c>
      <c r="AC236" s="223" t="str">
        <f t="shared" ca="1" si="342"/>
        <v>-1.22900428854622-0.509070244530506i</v>
      </c>
      <c r="AD236" s="223" t="str">
        <f t="shared" ca="1" si="343"/>
        <v>1.30470399369285+0.259521760115179i</v>
      </c>
      <c r="AE236" s="223" t="str">
        <f t="shared" ca="1" si="344"/>
        <v>-1.33026465604832+2.08596353302775E-14i</v>
      </c>
      <c r="AF236" s="223" t="str">
        <f t="shared" ca="1" si="345"/>
        <v>1.30470399369287-0.259521760115091i</v>
      </c>
      <c r="AG236" s="223" t="str">
        <f t="shared" ca="1" si="346"/>
        <v>-1.22900428854621+0.509070244530545i</v>
      </c>
      <c r="AH236" s="223" t="str">
        <f t="shared" ca="1" si="347"/>
        <v>1.10607463782431-0.739055444938446i</v>
      </c>
      <c r="AI236" s="223" t="str">
        <f t="shared" ca="1" si="348"/>
        <v>-0.940639159064559+0.940639159064555i</v>
      </c>
      <c r="AJ236" s="223" t="str">
        <f t="shared" ca="1" si="349"/>
        <v>0.739055444938466-1.1060746378243i</v>
      </c>
      <c r="AK236" s="223" t="str">
        <f t="shared" ca="1" si="350"/>
        <v>-0.509070244530549+1.2290042885462i</v>
      </c>
      <c r="AL236" s="223" t="str">
        <f t="shared" ca="1" si="351"/>
        <v>0.259521760115105-1.30470399369287i</v>
      </c>
      <c r="AM236" s="223" t="str">
        <f t="shared" ca="1" si="352"/>
        <v>-4.43273380440672E-14+1.33026465604832i</v>
      </c>
      <c r="AN236" s="223" t="str">
        <f t="shared" ca="1" si="353"/>
        <v>-0.259521760115166-1.30470399369285i</v>
      </c>
      <c r="AO236" s="223" t="str">
        <f t="shared" ca="1" si="354"/>
        <v>0.509070244530485+1.22900428854623i</v>
      </c>
      <c r="AP236" s="223" t="str">
        <f t="shared" ca="1" si="355"/>
        <v>-0.739055444938518-1.10607463782427i</v>
      </c>
      <c r="AQ236" s="223" t="str">
        <f t="shared" ca="1" si="356"/>
        <v>0.94063915906451+0.940639159064604i</v>
      </c>
      <c r="AR236" s="223" t="str">
        <f t="shared" ca="1" si="357"/>
        <v>0.94063915906451+0.940639159064604i</v>
      </c>
      <c r="AS236" s="223" t="str">
        <f t="shared" ca="1" si="358"/>
        <v>1.22900428854638+0.509070244530121i</v>
      </c>
      <c r="AT236" s="223" t="str">
        <f t="shared" ca="1" si="359"/>
        <v>-1.30470399369291-0.25952176011489i</v>
      </c>
      <c r="AU236" s="223" t="str">
        <f t="shared" ca="1" si="360"/>
        <v>1.33026465604832-4.17192706605548E-14i</v>
      </c>
      <c r="AV236" s="223" t="str">
        <f t="shared" ca="1" si="361"/>
        <v>-1.30470399369289+0.259521760114972i</v>
      </c>
      <c r="AW236" s="223" t="str">
        <f t="shared" ca="1" si="362"/>
        <v>1.22900428854635-0.509070244530198i</v>
      </c>
      <c r="AX236" s="223" t="str">
        <f t="shared" ca="1" si="363"/>
        <v>-1.1060746378246+0.739055444938023i</v>
      </c>
      <c r="AY236" s="223" t="str">
        <f t="shared" ca="1" si="364"/>
        <v>0.94063915906417-0.940639159064945i</v>
      </c>
      <c r="AZ236" s="223" t="str">
        <f t="shared" ca="1" si="365"/>
        <v>-0.739055444938228+1.10607463782446i</v>
      </c>
      <c r="BA236" s="223" t="str">
        <f t="shared" ca="1" si="366"/>
        <v>0.509070244530408-1.22900428854626i</v>
      </c>
      <c r="BB236" s="223" t="str">
        <f t="shared" ca="1" si="367"/>
        <v>-0.259521760115232+1.30470399369284i</v>
      </c>
      <c r="BC236" s="223" t="str">
        <f t="shared" ca="1" si="368"/>
        <v>2.6922227359211E-13-1.33026465604832i</v>
      </c>
      <c r="BD236" s="223" t="str">
        <f t="shared" ca="1" si="369"/>
        <v>0.259521760114667+1.30470399369295i</v>
      </c>
      <c r="BE236" s="223" t="str">
        <f t="shared" ca="1" si="370"/>
        <v>-0.509070244531116-1.22900428854597i</v>
      </c>
      <c r="BF236" s="223" t="str">
        <f t="shared" ca="1" si="371"/>
        <v>0.739055444938849+1.10607463782405i</v>
      </c>
      <c r="BG236" s="223" t="str">
        <f t="shared" ca="1" si="372"/>
        <v>-0.940639159064724-0.94063915906439i</v>
      </c>
      <c r="BH236" s="223" t="str">
        <f t="shared" ca="1" si="373"/>
        <v>1.10607463782429+0.739055444938487i</v>
      </c>
      <c r="BI236" s="223" t="str">
        <f t="shared" ca="1" si="374"/>
        <v>-1.22900428854614-0.509070244530713i</v>
      </c>
      <c r="BJ236" s="223" t="str">
        <f t="shared" ca="1" si="375"/>
        <v>1.30470399369278+0.259521760115537i</v>
      </c>
      <c r="BK236" s="223" t="str">
        <f t="shared" ca="1" si="376"/>
        <v>-1.33026465604832-6.17972213364519E-13i</v>
      </c>
      <c r="BL236" s="223" t="str">
        <f t="shared" ca="1" si="377"/>
        <v>1.30470399369276-0.259521760115661i</v>
      </c>
      <c r="BM236" s="223" t="str">
        <f t="shared" ca="1" si="378"/>
        <v>-1.22900428854609+0.509070244530828i</v>
      </c>
      <c r="BN236" s="223" t="str">
        <f t="shared" ca="1" si="379"/>
        <v>1.10607463782422-0.739055444938591i</v>
      </c>
      <c r="BO236" s="223" t="str">
        <f t="shared" ca="1" si="380"/>
        <v>-0.940639159064636+0.940639159064478i</v>
      </c>
      <c r="BP236" s="223" t="str">
        <f t="shared" ca="1" si="381"/>
        <v>0.739055444938777-1.10607463782409i</v>
      </c>
      <c r="BQ236" s="223" t="str">
        <f t="shared" ca="1" si="382"/>
        <v>-0.509070244531+1.22900428854602i</v>
      </c>
      <c r="BR236" s="223" t="str">
        <f t="shared" ca="1" si="383"/>
        <v>0.259521760114545-1.30470399369298i</v>
      </c>
      <c r="BS236" s="223" t="str">
        <f t="shared" ca="1" si="384"/>
        <v>3.94380085573776E-13+1.33026465604832i</v>
      </c>
      <c r="BT236" s="223" t="str">
        <f t="shared" ca="1" si="385"/>
        <v>-0.259521760115317-1.30470399369282i</v>
      </c>
      <c r="BU236" s="223" t="str">
        <f t="shared" ca="1" si="386"/>
        <v>0.509070244530541+1.22900428854621i</v>
      </c>
      <c r="BV236" s="223" t="str">
        <f t="shared" ca="1" si="387"/>
        <v>-0.739055444938333-1.10607463782439i</v>
      </c>
      <c r="BW236" s="223" t="str">
        <f t="shared" ca="1" si="388"/>
        <v>0.940639159064259+0.940639159064856i</v>
      </c>
      <c r="BX236" s="223" t="str">
        <f t="shared" ca="1" si="389"/>
        <v>-1.10607463782392-0.739055444939035i</v>
      </c>
      <c r="BY236" s="223" t="str">
        <f t="shared" ca="1" si="390"/>
        <v>1.22900428854641+0.509070244530065i</v>
      </c>
      <c r="BZ236" s="223" t="str">
        <f t="shared" ca="1" si="391"/>
        <v>-1.30470399369292-0.259521760114849i</v>
      </c>
      <c r="CA236" s="223" t="str">
        <f t="shared" ca="1" si="392"/>
        <v>1.33026465604832-8.34385413211096E-14i</v>
      </c>
      <c r="CB236" s="223" t="str">
        <f t="shared" ca="1" si="393"/>
        <v>-1.30470399369288+0.259521760115013i</v>
      </c>
      <c r="CC236" s="223" t="str">
        <f t="shared" ca="1" si="394"/>
        <v>1.22900428854634-0.509070244530219i</v>
      </c>
      <c r="CD236" s="223" t="str">
        <f t="shared" ca="1" si="395"/>
        <v>-1.10607463782458+0.739055444938043i</v>
      </c>
      <c r="CE236" s="223" t="str">
        <f t="shared" ca="1" si="396"/>
        <v>0.94063915906414-0.940639159064974i</v>
      </c>
      <c r="CF236" s="223" t="str">
        <f t="shared" ca="1" si="397"/>
        <v>-0.739055444938193+1.10607463782448i</v>
      </c>
      <c r="CG236" s="223" t="str">
        <f t="shared" ca="1" si="398"/>
        <v>0.509070244530387-1.22900428854627i</v>
      </c>
      <c r="CH236" s="223" t="str">
        <f t="shared" ca="1" si="399"/>
        <v>-0.259521760115191+1.30470399369285i</v>
      </c>
      <c r="CI236" s="223" t="str">
        <f t="shared" ca="1" si="400"/>
        <v>2.27503002931556E-13-1.33026465604832i</v>
      </c>
      <c r="CJ236" s="223" t="str">
        <f t="shared" ca="1" si="401"/>
        <v>0.259521760114708+1.30470399369294i</v>
      </c>
      <c r="CK236" s="223" t="str">
        <f t="shared" ca="1" si="402"/>
        <v>-0.509070244529932-1.22900428854646i</v>
      </c>
      <c r="CL236" s="223" t="str">
        <f t="shared" ca="1" si="403"/>
        <v>0.739055444938884+1.10607463782402i</v>
      </c>
      <c r="CM236" s="223" t="str">
        <f t="shared" ca="1" si="404"/>
        <v>-0.940639159064755-0.94063915906436i</v>
      </c>
      <c r="CN236" s="223" t="str">
        <f t="shared" ca="1" si="405"/>
        <v>1.10607463782429+0.739055444938483i</v>
      </c>
      <c r="CO236" s="223" t="str">
        <f t="shared" ca="1" si="406"/>
        <v>-1.22900428854614-0.509070244530709i</v>
      </c>
      <c r="CP236" s="223" t="str">
        <f t="shared" ca="1" si="407"/>
        <v>1.3047039936928+0.25952176011546i</v>
      </c>
      <c r="CQ236" s="223" t="str">
        <f t="shared" ca="1" si="408"/>
        <v>-1.33026465604832-5.38444547184222E-13i</v>
      </c>
      <c r="CR236" s="223" t="str">
        <f t="shared" ca="1" si="409"/>
        <v>1.30470399369275-0.259521760115663i</v>
      </c>
      <c r="CS236" s="223" t="str">
        <f t="shared" ca="1" si="410"/>
        <v>-1.22900428854609+0.509070244530832i</v>
      </c>
      <c r="CT236" s="223" t="str">
        <f t="shared" ca="1" si="411"/>
        <v>1.10607463782417-0.739055444938657i</v>
      </c>
      <c r="CU236" s="223" t="str">
        <f t="shared" ca="1" si="412"/>
        <v>-0.940639159064581+0.940639159064534i</v>
      </c>
      <c r="CV236" s="223" t="str">
        <f t="shared" ca="1" si="413"/>
        <v>0.739055444938711-1.10607463782414i</v>
      </c>
      <c r="CW236" s="223" t="str">
        <f t="shared" ca="1" si="414"/>
        <v>-0.509070244530961+1.22900428854603i</v>
      </c>
      <c r="CX236" s="223" t="str">
        <f t="shared" ca="1" si="415"/>
        <v>0.259521760115802-1.30470399369273i</v>
      </c>
      <c r="CY236" s="223" t="str">
        <f t="shared" ca="1" si="416"/>
        <v>4.73907751754071E-13+1.33026465604832i</v>
      </c>
      <c r="CZ236" s="223" t="str">
        <f t="shared" ca="1" si="417"/>
        <v>-0.259521760115396-1.30470399369281i</v>
      </c>
      <c r="DA236" s="223" t="str">
        <f t="shared" ca="1" si="418"/>
        <v>0.509070244530579+1.22900428854619i</v>
      </c>
      <c r="DB236" s="223" t="str">
        <f t="shared" ca="1" si="419"/>
        <v>-0.739055444938368-1.10607463782437i</v>
      </c>
      <c r="DC236" s="223" t="str">
        <f t="shared" ca="1" si="420"/>
        <v>0.940639159064288+0.940639159064827i</v>
      </c>
      <c r="DD236" s="223" t="str">
        <f t="shared" ca="1" si="421"/>
        <v>-1.10607463782394-0.739055444939001i</v>
      </c>
      <c r="DE236" s="223" t="str">
        <f t="shared" ca="1" si="422"/>
        <v>1.22900428854642+0.509070244530026i</v>
      </c>
      <c r="DF236" s="223" t="str">
        <f t="shared" ca="1" si="423"/>
        <v>-1.30470399369292-0.259521760114808i</v>
      </c>
      <c r="DG236" s="223" t="str">
        <f t="shared" ca="1" si="424"/>
        <v>1.33026465604832-1.25157811981664E-13i</v>
      </c>
      <c r="DH236" s="223" t="str">
        <f t="shared" ca="1" si="425"/>
        <v>-1.30470399369288+0.259521760115054i</v>
      </c>
      <c r="DI236" s="223" t="str">
        <f t="shared" ca="1" si="426"/>
        <v>1.22900428854633-0.509070244530258i</v>
      </c>
      <c r="DJ236" s="223" t="str">
        <f t="shared" ca="1" si="427"/>
        <v>-1.10607463782456+0.739055444938078i</v>
      </c>
      <c r="DK236" s="223" t="str">
        <f t="shared" ca="1" si="428"/>
        <v>0.940639159064111-0.940639159065004i</v>
      </c>
      <c r="DL236" s="223" t="str">
        <f t="shared" ca="1" si="429"/>
        <v>-0.739055444938159+1.10607463782451i</v>
      </c>
      <c r="DM236" s="223" t="str">
        <f t="shared" ca="1" si="430"/>
        <v>0.509070244530348-1.22900428854629i</v>
      </c>
      <c r="DN236" s="223" t="str">
        <f t="shared" ca="1" si="431"/>
        <v>-0.259521760115151+1.30470399369286i</v>
      </c>
      <c r="DO236" s="223" t="str">
        <f t="shared" ca="1" si="432"/>
        <v>2.23592127790743E-13-1.33026465604832i</v>
      </c>
      <c r="DP236" s="223" t="str">
        <f t="shared" ca="1" si="433"/>
        <v>0.259521760114712+1.30470399369294i</v>
      </c>
      <c r="DQ236" s="223" t="str">
        <f t="shared" ca="1" si="434"/>
        <v>-0.509070244529936-1.22900428854646i</v>
      </c>
      <c r="DR236" s="223" t="str">
        <f t="shared" ca="1" si="435"/>
        <v>0.739055444938918+1.106074637824i</v>
      </c>
      <c r="DS236" s="223" t="str">
        <f t="shared" ca="1" si="436"/>
        <v>-0.940639159064757-0.940639159064357i</v>
      </c>
      <c r="DT236" s="223" t="str">
        <f t="shared" ca="1" si="437"/>
        <v>1.10607463782431+0.739055444938449i</v>
      </c>
      <c r="DU236" s="223" t="str">
        <f t="shared" ca="1" si="438"/>
        <v>-1.22900428854615-0.50907024453067i</v>
      </c>
      <c r="DV236" s="223" t="str">
        <f t="shared" ca="1" si="439"/>
        <v>1.3047039936928+0.259521760115419i</v>
      </c>
      <c r="DW236" s="223" t="str">
        <f t="shared" ca="1" si="440"/>
        <v>-1.33026465604832-4.96725276523667E-13i</v>
      </c>
      <c r="DX236" s="223" t="str">
        <f t="shared" ca="1" si="441"/>
        <v>1.30470399369275-0.259521760115705i</v>
      </c>
      <c r="DY236" s="223" t="str">
        <f t="shared" ca="1" si="442"/>
        <v>-1.22900428854607+0.509070244530871i</v>
      </c>
      <c r="DZ236" s="223" t="str">
        <f t="shared" ca="1" si="443"/>
        <v>1.10607463782419-0.739055444938628i</v>
      </c>
      <c r="EA236" s="223" t="str">
        <f t="shared" ca="1" si="444"/>
        <v>-0.94063915906455+0.940639159064565i</v>
      </c>
      <c r="EB236" s="223" t="str">
        <f t="shared" ca="1" si="445"/>
        <v>0.739055444938676-1.10607463782416i</v>
      </c>
      <c r="EC236" s="223" t="str">
        <f t="shared" ca="1" si="446"/>
        <v>-0.509070244530923+1.22900428854605i</v>
      </c>
      <c r="ED236" s="223" t="str">
        <f t="shared" ca="1" si="447"/>
        <v>0.25952176011576-1.30470399369274i</v>
      </c>
      <c r="EE236" s="223" t="str">
        <f t="shared" ca="1" si="448"/>
        <v>5.15627022414626E-13+1.33026465604832i</v>
      </c>
      <c r="EF236" s="223" t="str">
        <f t="shared" ca="1" si="449"/>
        <v>-0.259521760115437-1.3047039936928i</v>
      </c>
      <c r="EG236" s="223" t="str">
        <f t="shared" ca="1" si="450"/>
        <v>0.509070244530618+1.22900428854618i</v>
      </c>
      <c r="EH236" s="223" t="str">
        <f t="shared" ca="1" si="451"/>
        <v>-0.739055444938402-1.10607463782435i</v>
      </c>
      <c r="EI236" s="223" t="str">
        <f t="shared" ca="1" si="452"/>
        <v>0.940639159064317+0.940639159064797i</v>
      </c>
      <c r="EJ236" s="223" t="str">
        <f t="shared" ca="1" si="453"/>
        <v>-1.10607463782397-0.739055444938966i</v>
      </c>
      <c r="EK236" s="223" t="str">
        <f t="shared" ca="1" si="454"/>
        <v>1.22900428854644+0.509070244529988i</v>
      </c>
      <c r="EL236" s="223" t="str">
        <f t="shared" ca="1" si="455"/>
        <v>-1.30470399369293-0.259521760114768i</v>
      </c>
      <c r="EM236" s="223" t="str">
        <f t="shared" ca="1" si="456"/>
        <v>1.33026465604832-1.66877082642219E-13i</v>
      </c>
      <c r="EN236" s="223"/>
      <c r="EO236" s="223"/>
      <c r="EP236" s="223"/>
    </row>
    <row r="237" spans="1:146" ht="15.75" thickBot="1">
      <c r="A237" s="257">
        <f t="shared" si="323"/>
        <v>2.6757812500000019E-3</v>
      </c>
      <c r="B237" s="256">
        <v>137</v>
      </c>
      <c r="C237" s="230">
        <f t="shared" si="324"/>
        <v>27400</v>
      </c>
      <c r="D237" s="229">
        <f t="shared" si="457"/>
        <v>172159.27741672067</v>
      </c>
      <c r="E237" s="229" t="str">
        <f t="shared" si="458"/>
        <v>172159.277416721i</v>
      </c>
      <c r="F237" s="229" t="str">
        <f t="shared" si="325"/>
        <v>2.438393766133-1.01330139681434i</v>
      </c>
      <c r="G237" s="229" t="str">
        <f t="shared" si="326"/>
        <v>-0.1680500862746+0.14238369861205i</v>
      </c>
      <c r="H237" s="229" t="str">
        <f t="shared" si="322"/>
        <v>0.626932540520665+0.10505048647747i</v>
      </c>
      <c r="I237" s="229" t="str">
        <f t="shared" si="459"/>
        <v>-0.395354841269977-0.244675786595792i</v>
      </c>
      <c r="J237" s="255" t="str">
        <f ca="1">IMPRODUCT(1/N_FFT2,EM100)</f>
        <v>0.00547996335683644-4.24040691922402E-15i</v>
      </c>
      <c r="K237" s="254" t="str">
        <f t="shared" ca="1" si="460"/>
        <v>-0.0021665300431084-0.0013408143448484i</v>
      </c>
      <c r="N237" s="246">
        <f t="shared" ca="1" si="327"/>
        <v>3.9972469861729634</v>
      </c>
      <c r="O237" s="223">
        <f t="shared" ca="1" si="328"/>
        <v>1.3302469861729638</v>
      </c>
      <c r="P237" s="223" t="str">
        <f t="shared" ca="1" si="329"/>
        <v>-1.29792481788629+0.29145876438544i</v>
      </c>
      <c r="Q237" s="223" t="str">
        <f t="shared" ca="1" si="330"/>
        <v>1.20252903271009-0.568753874458531i</v>
      </c>
      <c r="R237" s="223" t="str">
        <f t="shared" ca="1" si="331"/>
        <v>-1.0486954594105+0.818409969168302i</v>
      </c>
      <c r="S237" s="223" t="str">
        <f t="shared" ca="1" si="332"/>
        <v>0.84389975430706-1.02829482586598i</v>
      </c>
      <c r="T237" s="223" t="str">
        <f t="shared" ca="1" si="333"/>
        <v>-0.59809411622229+1.18820893464177i</v>
      </c>
      <c r="U237" s="223" t="str">
        <f t="shared" ca="1" si="334"/>
        <v>0.323223652016022-1.29038115105564i</v>
      </c>
      <c r="V237" s="223" t="str">
        <f t="shared" ca="1" si="335"/>
        <v>-0.03264589527956+1.3298463406513i</v>
      </c>
      <c r="W237" s="223" t="str">
        <f t="shared" ca="1" si="336"/>
        <v>-0.259518312893463-1.3046866633392i</v>
      </c>
      <c r="X237" s="223" t="str">
        <f t="shared" ca="1" si="337"/>
        <v>0.539071036627872+1.21612477225456i</v>
      </c>
      <c r="Y237" s="223" t="str">
        <f t="shared" ca="1" si="338"/>
        <v>-0.79242720446644-1.06846439802352i</v>
      </c>
      <c r="Z237" s="223" t="str">
        <f t="shared" ca="1" si="339"/>
        <v>1.00727478596877+0.868881205789272i</v>
      </c>
      <c r="AA237" s="223" t="str">
        <f t="shared" ca="1" si="340"/>
        <v>-1.17317310394124-0.627074088454562i</v>
      </c>
      <c r="AB237" s="223" t="str">
        <f t="shared" ca="1" si="341"/>
        <v>1.28206020687001+0.354793841804902i</v>
      </c>
      <c r="AC237" s="223" t="str">
        <f t="shared" ca="1" si="342"/>
        <v>-1.32864464542018-0.0652721258925123i</v>
      </c>
      <c r="AD237" s="223" t="str">
        <f t="shared" ca="1" si="343"/>
        <v>1.31066261433149-0.227421537273849i</v>
      </c>
      <c r="AE237" s="223" t="str">
        <f t="shared" ca="1" si="344"/>
        <v>-1.22898796371003+0.509063482561977i</v>
      </c>
      <c r="AF237" s="223" t="str">
        <f t="shared" ca="1" si="345"/>
        <v>1.08758973363571-0.765967111247253i</v>
      </c>
      <c r="AG237" s="223" t="str">
        <f t="shared" ca="1" si="346"/>
        <v>-0.893339275722673+0.985648001404935i</v>
      </c>
      <c r="AH237" s="223" t="str">
        <f t="shared" ca="1" si="347"/>
        <v>0.655676334703754-1.15743059763068i</v>
      </c>
      <c r="AI237" s="223" t="str">
        <f t="shared" ca="1" si="348"/>
        <v>-0.386150317049949+1.27296699755511i</v>
      </c>
      <c r="AJ237" s="223" t="str">
        <f t="shared" ca="1" si="349"/>
        <v>0.0978590390176362-1.32664262433588i</v>
      </c>
      <c r="AK237" s="223" t="str">
        <f t="shared" ca="1" si="350"/>
        <v>0.195187771424017+1.31584907117373i</v>
      </c>
      <c r="AL237" s="223" t="str">
        <f t="shared" ca="1" si="351"/>
        <v>-0.478749287689296-1.24111085877098i</v>
      </c>
      <c r="AM237" s="223" t="str">
        <f t="shared" ca="1" si="352"/>
        <v>0.739045628081722+1.10605994585987i</v>
      </c>
      <c r="AN237" s="223" t="str">
        <f t="shared" ca="1" si="353"/>
        <v>-0.963427499340708-0.91725923148059i</v>
      </c>
      <c r="AO237" s="223" t="str">
        <f t="shared" ca="1" si="354"/>
        <v>1.14099089840721+0.683883626046239i</v>
      </c>
      <c r="AP237" s="223" t="str">
        <f t="shared" ca="1" si="355"/>
        <v>-1.26310700052019-0.417274189783104i</v>
      </c>
      <c r="AQ237" s="223" t="str">
        <f t="shared" ca="1" si="356"/>
        <v>1.32384148334105+0.130387005516718i</v>
      </c>
      <c r="AR237" s="223" t="str">
        <f t="shared" ca="1" si="357"/>
        <v>1.32384148334105+0.130387005516718i</v>
      </c>
      <c r="AS237" s="223" t="str">
        <f t="shared" ca="1" si="358"/>
        <v>1.25248615505865-0.448146712147542i</v>
      </c>
      <c r="AT237" s="223" t="str">
        <f t="shared" ca="1" si="359"/>
        <v>-1.12386390893098+0.711678971464411i</v>
      </c>
      <c r="AU237" s="223" t="str">
        <f t="shared" ca="1" si="360"/>
        <v>0.940626664576258-0.940626664575482i</v>
      </c>
      <c r="AV237" s="223" t="str">
        <f t="shared" ca="1" si="361"/>
        <v>-0.711678971464234+1.12386390893109i</v>
      </c>
      <c r="AW237" s="223" t="str">
        <f t="shared" ca="1" si="362"/>
        <v>0.448146712147345-1.25248615505872i</v>
      </c>
      <c r="AX237" s="223" t="str">
        <f t="shared" ca="1" si="363"/>
        <v>-0.162836431759668+1.32024290973822i</v>
      </c>
      <c r="AY237" s="223" t="str">
        <f t="shared" ca="1" si="364"/>
        <v>-0.130387005517058-1.32384148334102i</v>
      </c>
      <c r="AZ237" s="223" t="str">
        <f t="shared" ca="1" si="365"/>
        <v>0.417274189783051+1.26310700052021i</v>
      </c>
      <c r="BA237" s="223" t="str">
        <f t="shared" ca="1" si="366"/>
        <v>-0.683883626045866-1.14099089840744i</v>
      </c>
      <c r="BB237" s="223" t="str">
        <f t="shared" ca="1" si="367"/>
        <v>0.917259231480837+0.963427499340474i</v>
      </c>
      <c r="BC237" s="223" t="str">
        <f t="shared" ca="1" si="368"/>
        <v>-1.10605994585985-0.739045628081753i</v>
      </c>
      <c r="BD237" s="223" t="str">
        <f t="shared" ca="1" si="369"/>
        <v>1.24111085877082+0.478749287689719i</v>
      </c>
      <c r="BE237" s="223" t="str">
        <f t="shared" ca="1" si="370"/>
        <v>-1.3158490711738-0.195187771423549i</v>
      </c>
      <c r="BF237" s="223" t="str">
        <f t="shared" ca="1" si="371"/>
        <v>1.32664262433589-0.0978590390175991i</v>
      </c>
      <c r="BG237" s="223" t="str">
        <f t="shared" ca="1" si="372"/>
        <v>-1.27296699755524+0.386150317049515i</v>
      </c>
      <c r="BH237" s="223" t="str">
        <f t="shared" ca="1" si="373"/>
        <v>1.15743059763044-0.655676334704174i</v>
      </c>
      <c r="BI237" s="223" t="str">
        <f t="shared" ca="1" si="374"/>
        <v>-0.985648001404871+0.893339275722743i</v>
      </c>
      <c r="BJ237" s="223" t="str">
        <f t="shared" ca="1" si="375"/>
        <v>0.765967111247631-1.08758973363544i</v>
      </c>
      <c r="BK237" s="223" t="str">
        <f t="shared" ca="1" si="376"/>
        <v>-0.509063482561531+1.22898796371021i</v>
      </c>
      <c r="BL237" s="223" t="str">
        <f t="shared" ca="1" si="377"/>
        <v>0.227421537273756-1.31066261433151i</v>
      </c>
      <c r="BM237" s="223" t="str">
        <f t="shared" ca="1" si="378"/>
        <v>0.0652721258921825+1.3286446454202i</v>
      </c>
      <c r="BN237" s="223" t="str">
        <f t="shared" ca="1" si="379"/>
        <v>-0.354793841805368-1.28206020686988i</v>
      </c>
      <c r="BO237" s="223" t="str">
        <f t="shared" ca="1" si="380"/>
        <v>0.627074088454645+1.1731731039412i</v>
      </c>
      <c r="BP237" s="223" t="str">
        <f t="shared" ca="1" si="381"/>
        <v>-0.868881205789022-1.00727478596899i</v>
      </c>
      <c r="BQ237" s="223" t="str">
        <f t="shared" ca="1" si="382"/>
        <v>1.06846439802388+0.792427204465945i</v>
      </c>
      <c r="BR237" s="223" t="str">
        <f t="shared" ca="1" si="383"/>
        <v>-1.2161247722546-0.539071036627786i</v>
      </c>
      <c r="BS237" s="223" t="str">
        <f t="shared" ca="1" si="384"/>
        <v>1.30468666333914+0.259518312893783i</v>
      </c>
      <c r="BT237" s="223" t="str">
        <f t="shared" ca="1" si="385"/>
        <v>-1.32984634065128+0.0326458952801702i</v>
      </c>
      <c r="BU237" s="223" t="str">
        <f t="shared" ca="1" si="386"/>
        <v>1.29038115105559-0.323223652016242i</v>
      </c>
      <c r="BV237" s="223" t="str">
        <f t="shared" ca="1" si="387"/>
        <v>-1.18820893464192+0.598094116222i</v>
      </c>
      <c r="BW237" s="223" t="str">
        <f t="shared" ca="1" si="388"/>
        <v>1.02829482586559-0.843899754307534i</v>
      </c>
      <c r="BX237" s="223" t="str">
        <f t="shared" ca="1" si="389"/>
        <v>-0.818409969168122+1.04869545941064i</v>
      </c>
      <c r="BY237" s="223" t="str">
        <f t="shared" ca="1" si="390"/>
        <v>0.568753874458767-1.20252903270998i</v>
      </c>
      <c r="BZ237" s="223" t="str">
        <f t="shared" ca="1" si="391"/>
        <v>-0.291458764384805+1.29792481788644i</v>
      </c>
      <c r="CA237" s="223" t="str">
        <f t="shared" ca="1" si="392"/>
        <v>-2.27498538757638E-13-1.33024698617296i</v>
      </c>
      <c r="CB237" s="223" t="str">
        <f t="shared" ca="1" si="393"/>
        <v>0.291458764385212+1.29792481788634i</v>
      </c>
      <c r="CC237" s="223" t="str">
        <f t="shared" ca="1" si="394"/>
        <v>-0.568753874457949-1.20252903271036i</v>
      </c>
      <c r="CD237" s="223" t="str">
        <f t="shared" ca="1" si="395"/>
        <v>0.818409969168481+1.04869545941036i</v>
      </c>
      <c r="CE237" s="223" t="str">
        <f t="shared" ca="1" si="396"/>
        <v>-1.02829482586585-0.84389975430721i</v>
      </c>
      <c r="CF237" s="223" t="str">
        <f t="shared" ca="1" si="397"/>
        <v>1.18820893464151+0.598094116222809i</v>
      </c>
      <c r="CG237" s="223" t="str">
        <f t="shared" ca="1" si="398"/>
        <v>-1.2903811510557-0.323223652015801i</v>
      </c>
      <c r="CH237" s="223" t="str">
        <f t="shared" ca="1" si="399"/>
        <v>1.32984634065129+0.032645895279753i</v>
      </c>
      <c r="CI237" s="223" t="str">
        <f t="shared" ca="1" si="400"/>
        <v>-1.30468666333932+0.259518312892894i</v>
      </c>
      <c r="CJ237" s="223" t="str">
        <f t="shared" ca="1" si="401"/>
        <v>1.21612477225441-0.539071036628202i</v>
      </c>
      <c r="CK237" s="223" t="str">
        <f t="shared" ca="1" si="402"/>
        <v>-1.06846439802364+0.792427204466281i</v>
      </c>
      <c r="CL237" s="223" t="str">
        <f t="shared" ca="1" si="403"/>
        <v>0.868881205789707-1.00727478596839i</v>
      </c>
      <c r="CM237" s="223" t="str">
        <f t="shared" ca="1" si="404"/>
        <v>-0.627074088454244+1.17317310394141i</v>
      </c>
      <c r="CN237" s="223" t="str">
        <f t="shared" ca="1" si="405"/>
        <v>0.354793841804929-1.28206020687i</v>
      </c>
      <c r="CO237" s="223" t="str">
        <f t="shared" ca="1" si="406"/>
        <v>-0.0652721258931253+1.32864464542015i</v>
      </c>
      <c r="CP237" s="223" t="str">
        <f t="shared" ca="1" si="407"/>
        <v>-0.227421537274204-1.31066261433143i</v>
      </c>
      <c r="CQ237" s="223" t="str">
        <f t="shared" ca="1" si="408"/>
        <v>0.509063482561952+1.22898796371004i</v>
      </c>
      <c r="CR237" s="223" t="str">
        <f t="shared" ca="1" si="409"/>
        <v>-0.76596711124686-1.08758973363599i</v>
      </c>
      <c r="CS237" s="223" t="str">
        <f t="shared" ca="1" si="410"/>
        <v>0.985648001405177+0.893339275722406i</v>
      </c>
      <c r="CT237" s="223" t="str">
        <f t="shared" ca="1" si="411"/>
        <v>-1.15743059763066-0.655676334703778i</v>
      </c>
      <c r="CU237" s="223" t="str">
        <f t="shared" ca="1" si="412"/>
        <v>1.27296699755497+0.386150317050418i</v>
      </c>
      <c r="CV237" s="223" t="str">
        <f t="shared" ca="1" si="413"/>
        <v>-1.32664262433592-0.0978590390171454i</v>
      </c>
      <c r="CW237" s="223" t="str">
        <f t="shared" ca="1" si="414"/>
        <v>1.31584907117374-0.195187771423998i</v>
      </c>
      <c r="CX237" s="223" t="str">
        <f t="shared" ca="1" si="415"/>
        <v>-1.24111085877116+0.478749287688839i</v>
      </c>
      <c r="CY237" s="223" t="str">
        <f t="shared" ca="1" si="416"/>
        <v>1.1060599458596-0.739045628082131i</v>
      </c>
      <c r="CZ237" s="223" t="str">
        <f t="shared" ca="1" si="417"/>
        <v>-0.917259231480507+0.963427499340788i</v>
      </c>
      <c r="DA237" s="223" t="str">
        <f t="shared" ca="1" si="418"/>
        <v>0.68388362604666-1.14099089840696i</v>
      </c>
      <c r="DB237" s="223" t="str">
        <f t="shared" ca="1" si="419"/>
        <v>-0.417274189782637+1.26310700052034i</v>
      </c>
      <c r="DC237" s="223" t="str">
        <f t="shared" ca="1" si="420"/>
        <v>0.130387005516605-1.32384148334106i</v>
      </c>
      <c r="DD237" s="223" t="str">
        <f t="shared" ca="1" si="421"/>
        <v>0.16283643175875+1.32024290973833i</v>
      </c>
      <c r="DE237" s="223" t="str">
        <f t="shared" ca="1" si="422"/>
        <v>-0.448146712147756-1.25248615505857i</v>
      </c>
      <c r="DF237" s="223" t="str">
        <f t="shared" ca="1" si="423"/>
        <v>0.711678971464618+1.12386390893084i</v>
      </c>
      <c r="DG237" s="223" t="str">
        <f t="shared" ca="1" si="424"/>
        <v>-0.940626664575603-0.940626664576137i</v>
      </c>
      <c r="DH237" s="223" t="str">
        <f t="shared" ca="1" si="425"/>
        <v>1.12386390893121+0.711678971464042i</v>
      </c>
      <c r="DI237" s="223" t="str">
        <f t="shared" ca="1" si="426"/>
        <v>-1.2524861550588-0.448146712147114i</v>
      </c>
      <c r="DJ237" s="223" t="str">
        <f t="shared" ca="1" si="427"/>
        <v>1.32024290973824+0.162836431759499i</v>
      </c>
      <c r="DK237" s="223" t="str">
        <f t="shared" ca="1" si="428"/>
        <v>-1.323841483341+0.130387005517284i</v>
      </c>
      <c r="DL237" s="223" t="str">
        <f t="shared" ca="1" si="429"/>
        <v>1.26310700052013-0.417274189783285i</v>
      </c>
      <c r="DM237" s="223" t="str">
        <f t="shared" ca="1" si="430"/>
        <v>-1.14099089840731+0.683883626046078i</v>
      </c>
      <c r="DN237" s="223" t="str">
        <f t="shared" ca="1" si="431"/>
        <v>0.963427499341255-0.917259231480015i</v>
      </c>
      <c r="DO237" s="223" t="str">
        <f t="shared" ca="1" si="432"/>
        <v>-0.739045628081564+1.10605994585998i</v>
      </c>
      <c r="DP237" s="223" t="str">
        <f t="shared" ca="1" si="433"/>
        <v>0.478749287689472-1.24111085877091i</v>
      </c>
      <c r="DQ237" s="223" t="str">
        <f t="shared" ca="1" si="434"/>
        <v>-0.19518777142467+1.31584907117364i</v>
      </c>
      <c r="DR237" s="223" t="str">
        <f t="shared" ca="1" si="435"/>
        <v>-0.0978590390178261-1.32664262433587i</v>
      </c>
      <c r="DS237" s="223" t="str">
        <f t="shared" ca="1" si="436"/>
        <v>0.386150317049769+1.27296699755517i</v>
      </c>
      <c r="DT237" s="223" t="str">
        <f t="shared" ca="1" si="437"/>
        <v>-0.655676334703187-1.157430597631i</v>
      </c>
      <c r="DU237" s="223" t="str">
        <f t="shared" ca="1" si="438"/>
        <v>0.893339275722912+0.985648001404719i</v>
      </c>
      <c r="DV237" s="223" t="str">
        <f t="shared" ca="1" si="439"/>
        <v>-1.0875897336356-0.765967111247414i</v>
      </c>
      <c r="DW237" s="223" t="str">
        <f t="shared" ca="1" si="440"/>
        <v>1.22898796370978+0.509063482562578i</v>
      </c>
      <c r="DX237" s="223" t="str">
        <f t="shared" ca="1" si="441"/>
        <v>-1.31066261433154-0.227421537273531i</v>
      </c>
      <c r="DY237" s="223" t="str">
        <f t="shared" ca="1" si="442"/>
        <v>1.32864464542019-0.0652721258924475i</v>
      </c>
      <c r="DZ237" s="223" t="str">
        <f t="shared" ca="1" si="443"/>
        <v>-1.28206020687018+0.354793841804276i</v>
      </c>
      <c r="EA237" s="223" t="str">
        <f t="shared" ca="1" si="444"/>
        <v>1.17317310394109-0.627074088454846i</v>
      </c>
      <c r="EB237" s="223" t="str">
        <f t="shared" ca="1" si="445"/>
        <v>-1.00727478596881+0.868881205789223i</v>
      </c>
      <c r="EC237" s="223" t="str">
        <f t="shared" ca="1" si="446"/>
        <v>0.792427204466857-1.06846439802321i</v>
      </c>
      <c r="ED237" s="223" t="str">
        <f t="shared" ca="1" si="447"/>
        <v>-0.539071036627578+1.21612477225469i</v>
      </c>
      <c r="EE237" s="223" t="str">
        <f t="shared" ca="1" si="448"/>
        <v>0.259518312893522-1.30468666333919i</v>
      </c>
      <c r="EF237" s="223" t="str">
        <f t="shared" ca="1" si="449"/>
        <v>0.0326458952790368+1.32984634065131i</v>
      </c>
      <c r="EG237" s="223" t="str">
        <f t="shared" ca="1" si="450"/>
        <v>-0.323223652016463-1.29038115105553i</v>
      </c>
      <c r="EH237" s="223" t="str">
        <f t="shared" ca="1" si="451"/>
        <v>0.598094116222237+1.1882089346418i</v>
      </c>
      <c r="EI237" s="223" t="str">
        <f t="shared" ca="1" si="452"/>
        <v>-0.843899754306657-1.02829482586631i</v>
      </c>
      <c r="EJ237" s="223" t="str">
        <f t="shared" ca="1" si="453"/>
        <v>1.04869545941078+0.818409969167943i</v>
      </c>
      <c r="EK237" s="223" t="str">
        <f t="shared" ca="1" si="454"/>
        <v>-1.20252903271009-0.568753874458527i</v>
      </c>
      <c r="EL237" s="223" t="str">
        <f t="shared" ca="1" si="455"/>
        <v>1.29792481788619+0.291458764385911i</v>
      </c>
      <c r="EM237" s="223" t="str">
        <f t="shared" ca="1" si="456"/>
        <v>-1.33024698617296+4.54997077515276E-13i</v>
      </c>
      <c r="EN237" s="223"/>
      <c r="EO237" s="223"/>
      <c r="EP237" s="223"/>
    </row>
    <row r="238" spans="1:146" s="250" customFormat="1">
      <c r="A238" s="253">
        <f t="shared" si="323"/>
        <v>2.695312500000002E-3</v>
      </c>
      <c r="B238" s="252">
        <v>138</v>
      </c>
      <c r="C238" s="251">
        <f t="shared" si="324"/>
        <v>27600</v>
      </c>
      <c r="N238" s="246">
        <f t="shared" ca="1" si="327"/>
        <v>3.9972270638831917</v>
      </c>
      <c r="O238" s="250">
        <f t="shared" ca="1" si="328"/>
        <v>1.3302270638831921</v>
      </c>
      <c r="P238" s="250" t="str">
        <f t="shared" ca="1" si="329"/>
        <v>-1.29036182581191+0.323218811294534i</v>
      </c>
      <c r="Q238" s="250" t="str">
        <f t="shared" ca="1" si="330"/>
        <v>1.17315553405027-0.627064697152162i</v>
      </c>
      <c r="R238" s="250" t="str">
        <f t="shared" ca="1" si="331"/>
        <v>-0.985633239961862+0.893325896730627i</v>
      </c>
      <c r="S238" s="250" t="str">
        <f t="shared" ca="1" si="332"/>
        <v>0.739034559850547-1.10604338108132i</v>
      </c>
      <c r="T238" s="250" t="str">
        <f t="shared" ca="1" si="333"/>
        <v>-0.448140000529945+1.25246739734506i</v>
      </c>
      <c r="U238" s="250" t="str">
        <f t="shared" ca="1" si="334"/>
        <v>0.130385052790783-1.32382165698256i</v>
      </c>
      <c r="V238" s="250" t="str">
        <f t="shared" ca="1" si="335"/>
        <v>0.195184848216984+1.31582936451267i</v>
      </c>
      <c r="W238" s="250" t="str">
        <f t="shared" ca="1" si="336"/>
        <v>-0.509055858631798-1.22896955791425i</v>
      </c>
      <c r="X238" s="250" t="str">
        <f t="shared" ca="1" si="337"/>
        <v>0.792415336772267+1.06844839629034i</v>
      </c>
      <c r="Y238" s="250" t="str">
        <f t="shared" ca="1" si="338"/>
        <v>-1.02827942572777-0.843887115740177i</v>
      </c>
      <c r="Z238" s="250" t="str">
        <f t="shared" ca="1" si="339"/>
        <v>1.20251102317341+0.568745356582134i</v>
      </c>
      <c r="AA238" s="250" t="str">
        <f t="shared" ca="1" si="340"/>
        <v>-1.30466712385063-0.259514426247602i</v>
      </c>
      <c r="AB238" s="250" t="str">
        <f t="shared" ca="1" si="341"/>
        <v>1.32862474712768-0.0652711483520765i</v>
      </c>
      <c r="AC238" s="250" t="str">
        <f t="shared" ca="1" si="342"/>
        <v>-1.27294793311247+0.386144533914435i</v>
      </c>
      <c r="AD238" s="250" t="str">
        <f t="shared" ca="1" si="343"/>
        <v>1.1409738104893-0.683873383942398i</v>
      </c>
      <c r="AE238" s="250" t="str">
        <f t="shared" ca="1" si="344"/>
        <v>-0.940612577389711+0.940612577389641i</v>
      </c>
      <c r="AF238" s="250" t="str">
        <f t="shared" ca="1" si="345"/>
        <v>0.683873383942473-1.14097381048925i</v>
      </c>
      <c r="AG238" s="250" t="str">
        <f t="shared" ca="1" si="346"/>
        <v>-0.386144533914519+1.27294793311244i</v>
      </c>
      <c r="AH238" s="250" t="str">
        <f t="shared" ca="1" si="347"/>
        <v>0.0652711483521741-1.32862474712768i</v>
      </c>
      <c r="AI238" s="250" t="str">
        <f t="shared" ca="1" si="348"/>
        <v>0.259514426247524+1.30466712385065i</v>
      </c>
      <c r="AJ238" s="250" t="str">
        <f t="shared" ca="1" si="349"/>
        <v>-0.568745356582055-1.20251102317345i</v>
      </c>
      <c r="AK238" s="250" t="str">
        <f t="shared" ca="1" si="350"/>
        <v>0.84388711574021+1.02827942572774i</v>
      </c>
      <c r="AL238" s="250" t="str">
        <f t="shared" ca="1" si="351"/>
        <v>-1.06844839629036-0.792415336772239i</v>
      </c>
      <c r="AM238" s="250" t="str">
        <f t="shared" ca="1" si="352"/>
        <v>1.22896955791427+0.509055858631749i</v>
      </c>
      <c r="AN238" s="250" t="str">
        <f t="shared" ca="1" si="353"/>
        <v>-1.31582936451268-0.195184848216936i</v>
      </c>
      <c r="AO238" s="250" t="str">
        <f t="shared" ca="1" si="354"/>
        <v>1.32382165698255-0.130385052790827i</v>
      </c>
      <c r="AP238" s="250" t="str">
        <f t="shared" ca="1" si="355"/>
        <v>-1.25246739734505+0.448140000529981i</v>
      </c>
      <c r="AQ238" s="250" t="str">
        <f t="shared" ca="1" si="356"/>
        <v>1.10604338108129-0.739034559850591i</v>
      </c>
      <c r="AR238" s="250" t="str">
        <f t="shared" ca="1" si="357"/>
        <v>1.10604338108129-0.739034559850591i</v>
      </c>
      <c r="AS238" s="250" t="str">
        <f t="shared" ca="1" si="358"/>
        <v>0.627064697152019-1.17315553405034i</v>
      </c>
      <c r="AT238" s="250" t="str">
        <f t="shared" ca="1" si="359"/>
        <v>-0.323218811295009+1.29036182581179i</v>
      </c>
      <c r="AU238" s="250" t="str">
        <f t="shared" ca="1" si="360"/>
        <v>-1.85777039943243E-13-1.33022706388319i</v>
      </c>
      <c r="AV238" s="250" t="str">
        <f t="shared" ca="1" si="361"/>
        <v>0.323218811294068+1.29036182581203i</v>
      </c>
      <c r="AW238" s="250" t="str">
        <f t="shared" ca="1" si="362"/>
        <v>-0.62706469715233-1.17315553405018i</v>
      </c>
      <c r="AX238" s="250" t="str">
        <f t="shared" ca="1" si="363"/>
        <v>0.893325896730264+0.985633239962192i</v>
      </c>
      <c r="AY238" s="250" t="str">
        <f t="shared" ca="1" si="364"/>
        <v>-1.10604338108142-0.739034559850408i</v>
      </c>
      <c r="AZ238" s="250" t="str">
        <f t="shared" ca="1" si="365"/>
        <v>1.2524673973449+0.448140000530398i</v>
      </c>
      <c r="BA238" s="250" t="str">
        <f t="shared" ca="1" si="366"/>
        <v>-1.32382165698257-0.130385052790627i</v>
      </c>
      <c r="BB238" s="250" t="str">
        <f t="shared" ca="1" si="367"/>
        <v>1.31582936451274-0.195184848216518i</v>
      </c>
      <c r="BC238" s="250" t="str">
        <f t="shared" ca="1" si="368"/>
        <v>-1.22896955791418+0.50905585863197i</v>
      </c>
      <c r="BD238" s="250" t="str">
        <f t="shared" ca="1" si="369"/>
        <v>1.06844839629062-0.792415336771886i</v>
      </c>
      <c r="BE238" s="250" t="str">
        <f t="shared" ca="1" si="370"/>
        <v>-0.84388711574004+1.02827942572788i</v>
      </c>
      <c r="BF238" s="250" t="str">
        <f t="shared" ca="1" si="371"/>
        <v>0.568745356582454-1.20251102317326i</v>
      </c>
      <c r="BG238" s="250" t="str">
        <f t="shared" ca="1" si="372"/>
        <v>-0.259514426247309+1.30466712385069i</v>
      </c>
      <c r="BH238" s="250" t="str">
        <f t="shared" ca="1" si="373"/>
        <v>-0.0652711483517145-1.3286247471277i</v>
      </c>
      <c r="BI238" s="250" t="str">
        <f t="shared" ca="1" si="374"/>
        <v>0.386144533914712+1.27294793311238i</v>
      </c>
      <c r="BJ238" s="250" t="str">
        <f t="shared" ca="1" si="375"/>
        <v>-0.68387338394208-1.14097381048949i</v>
      </c>
      <c r="BK238" s="250" t="str">
        <f t="shared" ca="1" si="376"/>
        <v>0.940612577389873+0.940612577389478i</v>
      </c>
      <c r="BL238" s="250" t="str">
        <f t="shared" ca="1" si="377"/>
        <v>-1.14097381048908-0.683873383942769i</v>
      </c>
      <c r="BM238" s="250" t="str">
        <f t="shared" ca="1" si="378"/>
        <v>1.27294793311253+0.386144533914214i</v>
      </c>
      <c r="BN238" s="250" t="str">
        <f t="shared" ca="1" si="379"/>
        <v>-1.32862474712766-0.0652711483525172i</v>
      </c>
      <c r="BO238" s="250" t="str">
        <f t="shared" ca="1" si="380"/>
        <v>1.30466712385059-0.259514426247818i</v>
      </c>
      <c r="BP238" s="250" t="str">
        <f t="shared" ca="1" si="381"/>
        <v>-1.2025110231736+0.568745356581727i</v>
      </c>
      <c r="BQ238" s="250" t="str">
        <f t="shared" ca="1" si="382"/>
        <v>1.02827942572755-0.843887115740442i</v>
      </c>
      <c r="BR238" s="250" t="str">
        <f t="shared" ca="1" si="383"/>
        <v>-0.792415336772531+1.06844839629014i</v>
      </c>
      <c r="BS238" s="250" t="str">
        <f t="shared" ca="1" si="384"/>
        <v>0.509055858631455-1.22896955791439i</v>
      </c>
      <c r="BT238" s="250" t="str">
        <f t="shared" ca="1" si="385"/>
        <v>-0.195184848217275+1.31582936451262i</v>
      </c>
      <c r="BU238" s="250" t="str">
        <f t="shared" ca="1" si="386"/>
        <v>-0.130385052791144-1.32382165698252i</v>
      </c>
      <c r="BV238" s="250" t="str">
        <f t="shared" ca="1" si="387"/>
        <v>0.448140000529658+1.25246739734517i</v>
      </c>
      <c r="BW238" s="250" t="str">
        <f t="shared" ca="1" si="388"/>
        <v>-0.73903455985084-1.10604338108113i</v>
      </c>
      <c r="BX238" s="250" t="str">
        <f t="shared" ca="1" si="389"/>
        <v>0.985633239961652+0.89332589673086i</v>
      </c>
      <c r="BY238" s="250" t="str">
        <f t="shared" ca="1" si="390"/>
        <v>-1.17315553405042-0.627064697151873i</v>
      </c>
      <c r="BZ238" s="250" t="str">
        <f t="shared" ca="1" si="391"/>
        <v>1.29036182581183+0.323218811294848i</v>
      </c>
      <c r="CA238" s="250" t="str">
        <f t="shared" ca="1" si="392"/>
        <v>-1.33022706388319+3.71554079886484E-13i</v>
      </c>
      <c r="CB238" s="250" t="str">
        <f t="shared" ca="1" si="393"/>
        <v>1.29036182581198-0.323218811294248i</v>
      </c>
      <c r="CC238" s="250" t="str">
        <f t="shared" ca="1" si="394"/>
        <v>-1.17315553405009+0.627064697152494i</v>
      </c>
      <c r="CD238" s="250" t="str">
        <f t="shared" ca="1" si="395"/>
        <v>0.985633239962067-0.893325896730402i</v>
      </c>
      <c r="CE238" s="250" t="str">
        <f t="shared" ca="1" si="396"/>
        <v>-0.739034559850253+1.10604338108152i</v>
      </c>
      <c r="CF238" s="250" t="str">
        <f t="shared" ca="1" si="397"/>
        <v>0.448140000530241-1.25246739734496i</v>
      </c>
      <c r="CG238" s="250" t="str">
        <f t="shared" ca="1" si="398"/>
        <v>-0.130385052790442+1.32382165698259i</v>
      </c>
      <c r="CH238" s="250" t="str">
        <f t="shared" ca="1" si="399"/>
        <v>-0.195184848216665-1.31582936451272i</v>
      </c>
      <c r="CI238" s="250" t="str">
        <f t="shared" ca="1" si="400"/>
        <v>0.509055858632107+1.22896955791412i</v>
      </c>
      <c r="CJ238" s="250" t="str">
        <f t="shared" ca="1" si="401"/>
        <v>-0.792415336772035-1.06844839629051i</v>
      </c>
      <c r="CK238" s="250" t="str">
        <f t="shared" ca="1" si="402"/>
        <v>1.02827942572799+0.843887115739896i</v>
      </c>
      <c r="CL238" s="250" t="str">
        <f t="shared" ca="1" si="403"/>
        <v>-1.20251102317334-0.568745356582285i</v>
      </c>
      <c r="CM238" s="250" t="str">
        <f t="shared" ca="1" si="404"/>
        <v>1.30466712385072+0.259514426247164i</v>
      </c>
      <c r="CN238" s="250" t="str">
        <f t="shared" ca="1" si="405"/>
        <v>-1.32862474712769+0.0652711483519i</v>
      </c>
      <c r="CO238" s="250" t="str">
        <f t="shared" ca="1" si="406"/>
        <v>1.27294793311233-0.38614453391489i</v>
      </c>
      <c r="CP238" s="250" t="str">
        <f t="shared" ca="1" si="407"/>
        <v>-1.14097381048938+0.683873383942271i</v>
      </c>
      <c r="CQ238" s="250" t="str">
        <f t="shared" ca="1" si="408"/>
        <v>0.940612577389348-0.940612577390004i</v>
      </c>
      <c r="CR238" s="250" t="str">
        <f t="shared" ca="1" si="409"/>
        <v>-0.683873383942642+1.14097381048915i</v>
      </c>
      <c r="CS238" s="250" t="str">
        <f t="shared" ca="1" si="410"/>
        <v>0.386144533914073-1.27294793311258i</v>
      </c>
      <c r="CT238" s="250" t="str">
        <f t="shared" ca="1" si="411"/>
        <v>-0.0652711483523316+1.32862474712767i</v>
      </c>
      <c r="CU238" s="250" t="str">
        <f t="shared" ca="1" si="412"/>
        <v>-0.259514426248001-1.30466712385055i</v>
      </c>
      <c r="CV238" s="250" t="str">
        <f t="shared" ca="1" si="413"/>
        <v>0.56874535658186+1.20251102317354i</v>
      </c>
      <c r="CW238" s="250" t="str">
        <f t="shared" ca="1" si="414"/>
        <v>-0.843887115740615-1.02827942572741i</v>
      </c>
      <c r="CX238" s="250" t="str">
        <f t="shared" ca="1" si="415"/>
        <v>1.06844839629025+0.792415336772382i</v>
      </c>
      <c r="CY238" s="250" t="str">
        <f t="shared" ca="1" si="416"/>
        <v>-1.22896955791445-0.509055858631318i</v>
      </c>
      <c r="CZ238" s="250" t="str">
        <f t="shared" ca="1" si="417"/>
        <v>1.31582936451265+0.195184848217092i</v>
      </c>
      <c r="DA238" s="250" t="str">
        <f t="shared" ca="1" si="418"/>
        <v>-1.3238216569825+0.130385052791329i</v>
      </c>
      <c r="DB238" s="250" t="str">
        <f t="shared" ca="1" si="419"/>
        <v>1.25246739734512-0.448140000529798i</v>
      </c>
      <c r="DC238" s="250" t="str">
        <f t="shared" ca="1" si="420"/>
        <v>-1.10604338108105+0.739034559850964i</v>
      </c>
      <c r="DD238" s="250" t="str">
        <f t="shared" ca="1" si="421"/>
        <v>0.893325896730722-0.985633239961777i</v>
      </c>
      <c r="DE238" s="250" t="str">
        <f t="shared" ca="1" si="422"/>
        <v>-0.627064697151709+1.17315553405051i</v>
      </c>
      <c r="DF238" s="250" t="str">
        <f t="shared" ca="1" si="423"/>
        <v>0.323218811294631-1.29036182581189i</v>
      </c>
      <c r="DG238" s="250" t="str">
        <f t="shared" ca="1" si="424"/>
        <v>5.57331119829727E-13+1.33022706388319i</v>
      </c>
      <c r="DH238" s="250" t="str">
        <f t="shared" ca="1" si="425"/>
        <v>-0.323218811294392-1.29036182581195i</v>
      </c>
      <c r="DI238" s="250" t="str">
        <f t="shared" ca="1" si="426"/>
        <v>0.627064697152625+1.17315553405002i</v>
      </c>
      <c r="DJ238" s="250" t="str">
        <f t="shared" ca="1" si="427"/>
        <v>-0.89332589673054-0.985633239961942i</v>
      </c>
      <c r="DK238" s="250" t="str">
        <f t="shared" ca="1" si="428"/>
        <v>1.10604338108162+0.739034559850099i</v>
      </c>
      <c r="DL238" s="250" t="str">
        <f t="shared" ca="1" si="429"/>
        <v>-1.25246739734501-0.448140000530101i</v>
      </c>
      <c r="DM238" s="250" t="str">
        <f t="shared" ca="1" si="430"/>
        <v>1.32382165698261+0.130385052790219i</v>
      </c>
      <c r="DN238" s="250" t="str">
        <f t="shared" ca="1" si="431"/>
        <v>-1.31582936451269+0.195184848216848i</v>
      </c>
      <c r="DO238" s="250" t="str">
        <f t="shared" ca="1" si="432"/>
        <v>1.22896955791405-0.509055858632279i</v>
      </c>
      <c r="DP238" s="250" t="str">
        <f t="shared" ca="1" si="433"/>
        <v>-1.0684483962904+0.792415336772184i</v>
      </c>
      <c r="DQ238" s="250" t="str">
        <f t="shared" ca="1" si="434"/>
        <v>0.843887115739753-1.02827942572811i</v>
      </c>
      <c r="DR238" s="250" t="str">
        <f t="shared" ca="1" si="435"/>
        <v>-0.568745356582152+1.2025110231734i</v>
      </c>
      <c r="DS238" s="250" t="str">
        <f t="shared" ca="1" si="436"/>
        <v>0.259514426246982-1.30466712385075i</v>
      </c>
      <c r="DT238" s="250" t="str">
        <f t="shared" ca="1" si="437"/>
        <v>0.0652711483520855+1.32862474712768i</v>
      </c>
      <c r="DU238" s="250" t="str">
        <f t="shared" ca="1" si="438"/>
        <v>-0.386144533915067-1.27294793311228i</v>
      </c>
      <c r="DV238" s="250" t="str">
        <f t="shared" ca="1" si="439"/>
        <v>0.683873383942431+1.14097381048928i</v>
      </c>
      <c r="DW238" s="250" t="str">
        <f t="shared" ca="1" si="440"/>
        <v>-0.940612577390135-0.940612577389216i</v>
      </c>
      <c r="DX238" s="250" t="str">
        <f t="shared" ca="1" si="441"/>
        <v>1.14097381048925+0.683873383942483i</v>
      </c>
      <c r="DY238" s="250" t="str">
        <f t="shared" ca="1" si="442"/>
        <v>-1.27294793311226-0.386144533915126i</v>
      </c>
      <c r="DZ238" s="250" t="str">
        <f t="shared" ca="1" si="443"/>
        <v>1.32862474712768+0.065271148352146i</v>
      </c>
      <c r="EA238" s="250" t="str">
        <f t="shared" ca="1" si="444"/>
        <v>-1.30466712385078+0.259514426246847i</v>
      </c>
      <c r="EB238" s="250" t="str">
        <f t="shared" ca="1" si="445"/>
        <v>1.20251102317346-0.568745356582028i</v>
      </c>
      <c r="EC238" s="250" t="str">
        <f t="shared" ca="1" si="446"/>
        <v>-1.02827942572815+0.843887115739706i</v>
      </c>
      <c r="ED238" s="250" t="str">
        <f t="shared" ca="1" si="447"/>
        <v>0.792415336772233-1.06844839629036i</v>
      </c>
      <c r="EE238" s="250" t="str">
        <f t="shared" ca="1" si="448"/>
        <v>-0.509055858632404+1.228969557914i</v>
      </c>
      <c r="EF238" s="250" t="str">
        <f t="shared" ca="1" si="449"/>
        <v>0.195184848216908-1.31582936451268i</v>
      </c>
      <c r="EG238" s="250" t="str">
        <f t="shared" ca="1" si="450"/>
        <v>0.130385052791514+1.32382165698248i</v>
      </c>
      <c r="EH238" s="250" t="str">
        <f t="shared" ca="1" si="451"/>
        <v>-0.448140000529972-1.25246739734505i</v>
      </c>
      <c r="EI238" s="250" t="str">
        <f t="shared" ca="1" si="452"/>
        <v>0.739034559850049+1.10604338108166i</v>
      </c>
      <c r="EJ238" s="250" t="str">
        <f t="shared" ca="1" si="453"/>
        <v>-0.985633239961902-0.893325896730585i</v>
      </c>
      <c r="EK238" s="250" t="str">
        <f t="shared" ca="1" si="454"/>
        <v>1.17315553404995+0.627064697152745i</v>
      </c>
      <c r="EL238" s="250" t="str">
        <f t="shared" ca="1" si="455"/>
        <v>-1.29036182581191-0.323218811294523i</v>
      </c>
      <c r="EM238" s="250" t="str">
        <f t="shared" ca="1" si="456"/>
        <v>1.33022706388319+6.17955615328343E-13i</v>
      </c>
    </row>
    <row r="239" spans="1:146">
      <c r="A239" s="249">
        <f t="shared" si="323"/>
        <v>2.714843750000002E-3</v>
      </c>
      <c r="B239" s="248">
        <v>139</v>
      </c>
      <c r="C239" s="247">
        <f t="shared" si="324"/>
        <v>27800</v>
      </c>
      <c r="N239" s="246">
        <f t="shared" ca="1" si="327"/>
        <v>3.9972048252075423</v>
      </c>
      <c r="O239" s="223">
        <f t="shared" ca="1" si="328"/>
        <v>1.3302048252075425</v>
      </c>
      <c r="P239" s="223" t="str">
        <f t="shared" ca="1" si="329"/>
        <v>-1.28201957314063+0.354782596937524i</v>
      </c>
      <c r="Q239" s="223" t="str">
        <f t="shared" ca="1" si="330"/>
        <v>1.14095473574092-0.68386195097826i</v>
      </c>
      <c r="R239" s="223" t="str">
        <f t="shared" ca="1" si="331"/>
        <v>-0.917230159785483+0.96339696438453i</v>
      </c>
      <c r="S239" s="223" t="str">
        <f t="shared" ca="1" si="332"/>
        <v>0.627054213912991-1.17313592128934i</v>
      </c>
      <c r="T239" s="223" t="str">
        <f t="shared" ca="1" si="333"/>
        <v>-0.291449526865662+1.29788368134252i</v>
      </c>
      <c r="U239" s="223" t="str">
        <f t="shared" ca="1" si="334"/>
        <v>-0.0652700571520471-1.32860253523949i</v>
      </c>
      <c r="V239" s="223" t="str">
        <f t="shared" ca="1" si="335"/>
        <v>0.417260964658152+1.26306696749538i</v>
      </c>
      <c r="W239" s="223" t="str">
        <f t="shared" ca="1" si="336"/>
        <v>-0.739022204704321-1.10602489029831i</v>
      </c>
      <c r="X239" s="223" t="str">
        <f t="shared" ca="1" si="337"/>
        <v>1.00724286131277+0.868853667391636i</v>
      </c>
      <c r="Y239" s="223" t="str">
        <f t="shared" ca="1" si="338"/>
        <v>-1.20249091964878-0.568735848322974i</v>
      </c>
      <c r="Z239" s="223" t="str">
        <f t="shared" ca="1" si="339"/>
        <v>1.31062107407488+0.227414329355582i</v>
      </c>
      <c r="AA239" s="223" t="str">
        <f t="shared" ca="1" si="340"/>
        <v>-1.3237995253922+0.130382873019433i</v>
      </c>
      <c r="AB239" s="223" t="str">
        <f t="shared" ca="1" si="341"/>
        <v>1.24107152289384-0.47873411416714i</v>
      </c>
      <c r="AC239" s="223" t="str">
        <f t="shared" ca="1" si="342"/>
        <v>-1.06843053401861+0.792402089208586i</v>
      </c>
      <c r="AD239" s="223" t="str">
        <f t="shared" ca="1" si="343"/>
        <v>0.818384030410452-1.04866222196405i</v>
      </c>
      <c r="AE239" s="223" t="str">
        <f t="shared" ca="1" si="344"/>
        <v>-0.509047348258978+1.22894901205702i</v>
      </c>
      <c r="AF239" s="223" t="str">
        <f t="shared" ca="1" si="345"/>
        <v>0.162831270806938-1.32020106584294i</v>
      </c>
      <c r="AG239" s="223" t="str">
        <f t="shared" ca="1" si="346"/>
        <v>0.195181585125529+1.31580736653711i</v>
      </c>
      <c r="AH239" s="223" t="str">
        <f t="shared" ca="1" si="347"/>
        <v>-0.539053951262823-1.21608622828867i</v>
      </c>
      <c r="AI239" s="223" t="str">
        <f t="shared" ca="1" si="348"/>
        <v>0.843873007673723+1.028262234999i</v>
      </c>
      <c r="AJ239" s="223" t="str">
        <f t="shared" ca="1" si="349"/>
        <v>-1.08755526347065-0.765942834618031i</v>
      </c>
      <c r="AK239" s="223" t="str">
        <f t="shared" ca="1" si="350"/>
        <v>1.25244645865196+0.448132508545859i</v>
      </c>
      <c r="AL239" s="223" t="str">
        <f t="shared" ca="1" si="351"/>
        <v>-1.32660057760743-0.0978559374645932i</v>
      </c>
      <c r="AM239" s="223" t="str">
        <f t="shared" ca="1" si="352"/>
        <v>1.30464531248491-0.25951008769716i</v>
      </c>
      <c r="AN239" s="223" t="str">
        <f t="shared" ca="1" si="353"/>
        <v>-1.18817127544288+0.598075160174587i</v>
      </c>
      <c r="AO239" s="223" t="str">
        <f t="shared" ca="1" si="354"/>
        <v>0.985616762190148-0.893310962148812i</v>
      </c>
      <c r="AP239" s="223" t="str">
        <f t="shared" ca="1" si="355"/>
        <v>-0.711656415448344+1.12382828908897i</v>
      </c>
      <c r="AQ239" s="223" t="str">
        <f t="shared" ca="1" si="356"/>
        <v>0.386138078367759-1.27292665202669i</v>
      </c>
      <c r="AR239" s="223" t="str">
        <f t="shared" ca="1" si="357"/>
        <v>0.386138078367759-1.27292665202669i</v>
      </c>
      <c r="AS239" s="223" t="str">
        <f t="shared" ca="1" si="358"/>
        <v>-0.32321340773714-1.2903402536015i</v>
      </c>
      <c r="AT239" s="223" t="str">
        <f t="shared" ca="1" si="359"/>
        <v>0.655655553640535+1.15739391392289i</v>
      </c>
      <c r="AU239" s="223" t="str">
        <f t="shared" ca="1" si="360"/>
        <v>-0.940596852271021-0.940596852271618i</v>
      </c>
      <c r="AV239" s="223" t="str">
        <f t="shared" ca="1" si="361"/>
        <v>1.15739391392313+0.655655553640119i</v>
      </c>
      <c r="AW239" s="223" t="str">
        <f t="shared" ca="1" si="362"/>
        <v>-1.29034025360162-0.323213407736658i</v>
      </c>
      <c r="AX239" s="223" t="str">
        <f t="shared" ca="1" si="363"/>
        <v>1.32980419238398-0.0326448605972899i</v>
      </c>
      <c r="AY239" s="223" t="str">
        <f t="shared" ca="1" si="364"/>
        <v>-1.2729266520267+0.386138078367729i</v>
      </c>
      <c r="AZ239" s="223" t="str">
        <f t="shared" ca="1" si="365"/>
        <v>1.1238282890887-0.711656415448764i</v>
      </c>
      <c r="BA239" s="223" t="str">
        <f t="shared" ca="1" si="366"/>
        <v>-0.893310962149132+0.985616762189859i</v>
      </c>
      <c r="BB239" s="223" t="str">
        <f t="shared" ca="1" si="367"/>
        <v>0.598075160174515-1.18817127544292i</v>
      </c>
      <c r="BC239" s="223" t="str">
        <f t="shared" ca="1" si="368"/>
        <v>-0.259510087696673+1.304645312485i</v>
      </c>
      <c r="BD239" s="223" t="str">
        <f t="shared" ca="1" si="369"/>
        <v>-0.097855937464146-1.32660057760746i</v>
      </c>
      <c r="BE239" s="223" t="str">
        <f t="shared" ca="1" si="370"/>
        <v>0.448132508545828+1.25244645865197i</v>
      </c>
      <c r="BF239" s="223" t="str">
        <f t="shared" ca="1" si="371"/>
        <v>-0.765942834618421-1.08755526347038i</v>
      </c>
      <c r="BG239" s="223" t="str">
        <f t="shared" ca="1" si="372"/>
        <v>1.02826223499872+0.843873007674055i</v>
      </c>
      <c r="BH239" s="223" t="str">
        <f t="shared" ca="1" si="373"/>
        <v>-1.21608622828867-0.539053951262835i</v>
      </c>
      <c r="BI239" s="223" t="str">
        <f t="shared" ca="1" si="374"/>
        <v>1.31580736653718+0.195181585125048i</v>
      </c>
      <c r="BJ239" s="223" t="str">
        <f t="shared" ca="1" si="375"/>
        <v>-1.32020106584299+0.162831270806521i</v>
      </c>
      <c r="BK239" s="223" t="str">
        <f t="shared" ca="1" si="376"/>
        <v>1.22894901205699-0.509047348259052i</v>
      </c>
      <c r="BL239" s="223" t="str">
        <f t="shared" ca="1" si="377"/>
        <v>-1.04866222196374+0.818384030410844i</v>
      </c>
      <c r="BM239" s="223" t="str">
        <f t="shared" ca="1" si="378"/>
        <v>0.792402089208947-1.06843053401834i</v>
      </c>
      <c r="BN239" s="223" t="str">
        <f t="shared" ca="1" si="379"/>
        <v>-0.478734114167047+1.24107152289387i</v>
      </c>
      <c r="BO239" s="223" t="str">
        <f t="shared" ca="1" si="380"/>
        <v>0.130382873018929-1.32379952539225i</v>
      </c>
      <c r="BP239" s="223" t="str">
        <f t="shared" ca="1" si="381"/>
        <v>0.22741432935515+1.31062107407495i</v>
      </c>
      <c r="BQ239" s="223" t="str">
        <f t="shared" ca="1" si="382"/>
        <v>-0.568735848323072-1.20249091964874i</v>
      </c>
      <c r="BR239" s="223" t="str">
        <f t="shared" ca="1" si="383"/>
        <v>0.868853667392002+1.00724286131245i</v>
      </c>
      <c r="BS239" s="223" t="str">
        <f t="shared" ca="1" si="384"/>
        <v>-1.10602489029807-0.739022204704678i</v>
      </c>
      <c r="BT239" s="223" t="str">
        <f t="shared" ca="1" si="385"/>
        <v>1.26306696749541+0.417260964658077i</v>
      </c>
      <c r="BU239" s="223" t="str">
        <f t="shared" ca="1" si="386"/>
        <v>-1.32860253523951-0.0652700571515558i</v>
      </c>
      <c r="BV239" s="223" t="str">
        <f t="shared" ca="1" si="387"/>
        <v>1.29788368134262-0.291449526865221i</v>
      </c>
      <c r="BW239" s="223" t="str">
        <f t="shared" ca="1" si="388"/>
        <v>-1.1731359212893+0.627054213913071i</v>
      </c>
      <c r="BX239" s="223" t="str">
        <f t="shared" ca="1" si="389"/>
        <v>0.963396964384183-0.917230159785847i</v>
      </c>
      <c r="BY239" s="223" t="str">
        <f t="shared" ca="1" si="390"/>
        <v>-0.683861950978606+1.14095473574071i</v>
      </c>
      <c r="BZ239" s="223" t="str">
        <f t="shared" ca="1" si="391"/>
        <v>0.354782596937464-1.28201957314065i</v>
      </c>
      <c r="CA239" s="223" t="str">
        <f t="shared" ca="1" si="392"/>
        <v>4.77797713100662E-13+1.33020482520754i</v>
      </c>
      <c r="CB239" s="223" t="str">
        <f t="shared" ca="1" si="393"/>
        <v>-0.354782596937146-1.28201957314074i</v>
      </c>
      <c r="CC239" s="223" t="str">
        <f t="shared" ca="1" si="394"/>
        <v>0.683861950978291+1.1409547357409i</v>
      </c>
      <c r="CD239" s="223" t="str">
        <f t="shared" ca="1" si="395"/>
        <v>-0.963396964384868-0.917230159785127i</v>
      </c>
      <c r="CE239" s="223" t="str">
        <f t="shared" ca="1" si="396"/>
        <v>1.17313592128914+0.627054213913361i</v>
      </c>
      <c r="CF239" s="223" t="str">
        <f t="shared" ca="1" si="397"/>
        <v>-1.29788368134254-0.29144952686558i</v>
      </c>
      <c r="CG239" s="223" t="str">
        <f t="shared" ca="1" si="398"/>
        <v>1.32860253523946-0.065270057152548i</v>
      </c>
      <c r="CH239" s="223" t="str">
        <f t="shared" ca="1" si="399"/>
        <v>-1.26306696749552+0.417260964657727i</v>
      </c>
      <c r="CI239" s="223" t="str">
        <f t="shared" ca="1" si="400"/>
        <v>1.10602489029826-0.739022204704404i</v>
      </c>
      <c r="CJ239" s="223" t="str">
        <f t="shared" ca="1" si="401"/>
        <v>-0.868853667391278+1.00724286131308i</v>
      </c>
      <c r="CK239" s="223" t="str">
        <f t="shared" ca="1" si="402"/>
        <v>0.56873584832337-1.2024909196486i</v>
      </c>
      <c r="CL239" s="223" t="str">
        <f t="shared" ca="1" si="403"/>
        <v>-0.227414329355476+1.31062107407489i</v>
      </c>
      <c r="CM239" s="223" t="str">
        <f t="shared" ca="1" si="404"/>
        <v>-0.130382873019918-1.32379952539216i</v>
      </c>
      <c r="CN239" s="223" t="str">
        <f t="shared" ca="1" si="405"/>
        <v>0.478734114166705+1.24107152289401i</v>
      </c>
      <c r="CO239" s="223" t="str">
        <f t="shared" ca="1" si="406"/>
        <v>-0.792402089208651-1.06843053401856i</v>
      </c>
      <c r="CP239" s="223" t="str">
        <f t="shared" ca="1" si="407"/>
        <v>1.04866222196435+0.818384030410061i</v>
      </c>
      <c r="CQ239" s="223" t="str">
        <f t="shared" ca="1" si="408"/>
        <v>-1.22894901205685-0.509047348259391i</v>
      </c>
      <c r="CR239" s="223" t="str">
        <f t="shared" ca="1" si="409"/>
        <v>1.32020106584295+0.162831270806848i</v>
      </c>
      <c r="CS239" s="223" t="str">
        <f t="shared" ca="1" si="410"/>
        <v>-1.31580736653703+0.195181585126029i</v>
      </c>
      <c r="CT239" s="223" t="str">
        <f t="shared" ca="1" si="411"/>
        <v>1.2160862282888-0.539053951262534i</v>
      </c>
      <c r="CU239" s="223" t="str">
        <f t="shared" ca="1" si="412"/>
        <v>-1.02826223499893+0.8438730076738i</v>
      </c>
      <c r="CV239" s="223" t="str">
        <f t="shared" ca="1" si="413"/>
        <v>0.765942834617609-1.08755526347095i</v>
      </c>
      <c r="CW239" s="223" t="str">
        <f t="shared" ca="1" si="414"/>
        <v>-0.44813250854614+1.25244645865186i</v>
      </c>
      <c r="CX239" s="223" t="str">
        <f t="shared" ca="1" si="415"/>
        <v>0.0978559374644749-1.32660057760743i</v>
      </c>
      <c r="CY239" s="223" t="str">
        <f t="shared" ca="1" si="416"/>
        <v>0.259510087697611+1.30464531248482i</v>
      </c>
      <c r="CZ239" s="223" t="str">
        <f t="shared" ca="1" si="417"/>
        <v>-0.598075160174221-1.18817127544307i</v>
      </c>
      <c r="DA239" s="223" t="str">
        <f t="shared" ca="1" si="418"/>
        <v>0.893310962148915+0.985616762190056i</v>
      </c>
      <c r="DB239" s="223" t="str">
        <f t="shared" ca="1" si="419"/>
        <v>-1.12382828908922-0.711656415447956i</v>
      </c>
      <c r="DC239" s="223" t="str">
        <f t="shared" ca="1" si="420"/>
        <v>1.27292665202661+0.386138078368027i</v>
      </c>
      <c r="DD239" s="223" t="str">
        <f t="shared" ca="1" si="421"/>
        <v>-1.32980419238397-0.0326448605976574i</v>
      </c>
      <c r="DE239" s="223" t="str">
        <f t="shared" ca="1" si="422"/>
        <v>1.29034025360138-0.323213407737603i</v>
      </c>
      <c r="DF239" s="223" t="str">
        <f t="shared" ca="1" si="423"/>
        <v>-1.15739391392332+0.655655553639782i</v>
      </c>
      <c r="DG239" s="223" t="str">
        <f t="shared" ca="1" si="424"/>
        <v>0.94059685227128-0.940596852271359i</v>
      </c>
      <c r="DH239" s="223" t="str">
        <f t="shared" ca="1" si="425"/>
        <v>-0.655655553639687+1.15739391392337i</v>
      </c>
      <c r="DI239" s="223" t="str">
        <f t="shared" ca="1" si="426"/>
        <v>0.323213407737496-1.29034025360141i</v>
      </c>
      <c r="DJ239" s="223" t="str">
        <f t="shared" ca="1" si="427"/>
        <v>0.0326448605977675+1.32980419238397i</v>
      </c>
      <c r="DK239" s="223" t="str">
        <f t="shared" ca="1" si="428"/>
        <v>-0.386138078368204-1.27292665202656i</v>
      </c>
      <c r="DL239" s="223" t="str">
        <f t="shared" ca="1" si="429"/>
        <v>0.711656415448049+1.12382828908916i</v>
      </c>
      <c r="DM239" s="223" t="str">
        <f t="shared" ca="1" si="430"/>
        <v>-0.985616762190181-0.893310962148778i</v>
      </c>
      <c r="DN239" s="223" t="str">
        <f t="shared" ca="1" si="431"/>
        <v>1.18817127544315+0.598075160174054i</v>
      </c>
      <c r="DO239" s="223" t="str">
        <f t="shared" ca="1" si="432"/>
        <v>-1.30464531248484-0.259510087697503i</v>
      </c>
      <c r="DP239" s="223" t="str">
        <f t="shared" ca="1" si="433"/>
        <v>1.32660057760742-0.0978559374646602i</v>
      </c>
      <c r="DQ239" s="223" t="str">
        <f t="shared" ca="1" si="434"/>
        <v>-1.25244645865179+0.448132508546314i</v>
      </c>
      <c r="DR239" s="223" t="str">
        <f t="shared" ca="1" si="435"/>
        <v>1.08755526347084-0.765942834617761i</v>
      </c>
      <c r="DS239" s="223" t="str">
        <f t="shared" ca="1" si="436"/>
        <v>-0.843873007673656+1.02826223499905i</v>
      </c>
      <c r="DT239" s="223" t="str">
        <f t="shared" ca="1" si="437"/>
        <v>0.539053951262433-1.21608622828884i</v>
      </c>
      <c r="DU239" s="223" t="str">
        <f t="shared" ca="1" si="438"/>
        <v>-0.195181585125846+1.31580736653706i</v>
      </c>
      <c r="DV239" s="223" t="str">
        <f t="shared" ca="1" si="439"/>
        <v>-0.162831270806957-1.32020106584293i</v>
      </c>
      <c r="DW239" s="223" t="str">
        <f t="shared" ca="1" si="440"/>
        <v>0.509047348259494+1.22894901205681i</v>
      </c>
      <c r="DX239" s="223" t="str">
        <f t="shared" ca="1" si="441"/>
        <v>-0.818384030410207-1.04866222196424i</v>
      </c>
      <c r="DY239" s="223" t="str">
        <f t="shared" ca="1" si="442"/>
        <v>1.06843053401863+0.792402089208564i</v>
      </c>
      <c r="DZ239" s="223" t="str">
        <f t="shared" ca="1" si="443"/>
        <v>-1.24107152289405-0.478734114166602i</v>
      </c>
      <c r="EA239" s="223" t="str">
        <f t="shared" ca="1" si="444"/>
        <v>1.32379952539217+0.130382873019808i</v>
      </c>
      <c r="EB239" s="223" t="str">
        <f t="shared" ca="1" si="445"/>
        <v>-1.31062107407487+0.227414329355621i</v>
      </c>
      <c r="EC239" s="223" t="str">
        <f t="shared" ca="1" si="446"/>
        <v>1.20249091964853-0.568735848323504i</v>
      </c>
      <c r="ED239" s="223" t="str">
        <f t="shared" ca="1" si="447"/>
        <v>-1.007242861313+0.868853667391362i</v>
      </c>
      <c r="EE239" s="223" t="str">
        <f t="shared" ca="1" si="448"/>
        <v>0.73902220470428-1.10602489029834i</v>
      </c>
      <c r="EF239" s="223" t="str">
        <f t="shared" ca="1" si="449"/>
        <v>-0.417260964657587+1.26306696749557i</v>
      </c>
      <c r="EG239" s="223" t="str">
        <f t="shared" ca="1" si="450"/>
        <v>0.0652700571524002-1.32860253523947i</v>
      </c>
      <c r="EH239" s="223" t="str">
        <f t="shared" ca="1" si="451"/>
        <v>0.291449526865723+1.29788368134251i</v>
      </c>
      <c r="EI239" s="223" t="str">
        <f t="shared" ca="1" si="452"/>
        <v>-0.627054213913526-1.17313592128906i</v>
      </c>
      <c r="EJ239" s="223" t="str">
        <f t="shared" ca="1" si="453"/>
        <v>0.917230159785235+0.963396964384765i</v>
      </c>
      <c r="EK239" s="223" t="str">
        <f t="shared" ca="1" si="454"/>
        <v>-1.14095473574098-0.683861950978164i</v>
      </c>
      <c r="EL239" s="223" t="str">
        <f t="shared" ca="1" si="455"/>
        <v>1.28201957314079+0.354782596936966i</v>
      </c>
      <c r="EM239" s="223" t="str">
        <f t="shared" ca="1" si="456"/>
        <v>-1.33020482520754-3.2983220464766E-13i</v>
      </c>
      <c r="EN239" s="223"/>
      <c r="EO239" s="223"/>
      <c r="EP239" s="223"/>
    </row>
    <row r="240" spans="1:146">
      <c r="A240" s="249">
        <f t="shared" si="323"/>
        <v>2.734375000000002E-3</v>
      </c>
      <c r="B240" s="248">
        <v>140</v>
      </c>
      <c r="C240" s="247">
        <f t="shared" si="324"/>
        <v>28000</v>
      </c>
      <c r="N240" s="246">
        <f t="shared" ca="1" si="327"/>
        <v>3.9971801976691737</v>
      </c>
      <c r="O240" s="223">
        <f t="shared" ca="1" si="328"/>
        <v>1.3301801976691736</v>
      </c>
      <c r="P240" s="223" t="str">
        <f t="shared" ca="1" si="329"/>
        <v>-1.27290308494187+0.386130929370678i</v>
      </c>
      <c r="Q240" s="223" t="str">
        <f t="shared" ca="1" si="330"/>
        <v>1.10600441324851-0.73900852237712i</v>
      </c>
      <c r="R240" s="223" t="str">
        <f t="shared" ca="1" si="331"/>
        <v>-0.843857384128803+1.02824319765438i</v>
      </c>
      <c r="S240" s="223" t="str">
        <f t="shared" ca="1" si="332"/>
        <v>0.509037923708169-1.22892625917834i</v>
      </c>
      <c r="T240" s="223" t="str">
        <f t="shared" ca="1" si="333"/>
        <v>-0.130380459098517+1.32377501644217i</v>
      </c>
      <c r="U240" s="223" t="str">
        <f t="shared" ca="1" si="334"/>
        <v>-0.259505283102733-1.30462115815779i</v>
      </c>
      <c r="V240" s="223" t="str">
        <f t="shared" ca="1" si="335"/>
        <v>0.627042604571863+1.17311420173951i</v>
      </c>
      <c r="W240" s="223" t="str">
        <f t="shared" ca="1" si="336"/>
        <v>-0.940579437971944-0.940579437971926i</v>
      </c>
      <c r="X240" s="223" t="str">
        <f t="shared" ca="1" si="337"/>
        <v>1.17311420173953+0.627042604571841i</v>
      </c>
      <c r="Y240" s="223" t="str">
        <f t="shared" ca="1" si="338"/>
        <v>-1.30462115815779-0.259505283102707i</v>
      </c>
      <c r="Z240" s="223" t="str">
        <f t="shared" ca="1" si="339"/>
        <v>1.32377501644217-0.130380459098544i</v>
      </c>
      <c r="AA240" s="223" t="str">
        <f t="shared" ca="1" si="340"/>
        <v>-1.22892625917838+0.509037923708071i</v>
      </c>
      <c r="AB240" s="223" t="str">
        <f t="shared" ca="1" si="341"/>
        <v>1.02824319765436-0.843857384128823i</v>
      </c>
      <c r="AC240" s="223" t="str">
        <f t="shared" ca="1" si="342"/>
        <v>-0.739008522377134+1.1060044132485i</v>
      </c>
      <c r="AD240" s="223" t="str">
        <f t="shared" ca="1" si="343"/>
        <v>0.386130929370731-1.27290308494186i</v>
      </c>
      <c r="AE240" s="223" t="str">
        <f t="shared" ca="1" si="344"/>
        <v>2.31397022350408E-14+1.33018019766917i</v>
      </c>
      <c r="AF240" s="223" t="str">
        <f t="shared" ca="1" si="345"/>
        <v>-0.386130929370649-1.27290308494188i</v>
      </c>
      <c r="AG240" s="223" t="str">
        <f t="shared" ca="1" si="346"/>
        <v>0.739008522377171+1.10600441324848i</v>
      </c>
      <c r="AH240" s="223" t="str">
        <f t="shared" ca="1" si="347"/>
        <v>-1.02824319765439-0.84385738412878i</v>
      </c>
      <c r="AI240" s="223" t="str">
        <f t="shared" ca="1" si="348"/>
        <v>1.22892625917836+0.509037923708141i</v>
      </c>
      <c r="AJ240" s="223" t="str">
        <f t="shared" ca="1" si="349"/>
        <v>-1.32377501644217-0.130380459098489i</v>
      </c>
      <c r="AK240" s="223" t="str">
        <f t="shared" ca="1" si="350"/>
        <v>1.30462115815778-0.259505283102761i</v>
      </c>
      <c r="AL240" s="223" t="str">
        <f t="shared" ca="1" si="351"/>
        <v>-1.17311420173956+0.62704260457177i</v>
      </c>
      <c r="AM240" s="223" t="str">
        <f t="shared" ca="1" si="352"/>
        <v>0.940579437971908-0.940579437971962i</v>
      </c>
      <c r="AN240" s="223" t="str">
        <f t="shared" ca="1" si="353"/>
        <v>-0.627042604571817+1.17311420173954i</v>
      </c>
      <c r="AO240" s="223" t="str">
        <f t="shared" ca="1" si="354"/>
        <v>0.259505283102813-1.30462115815777i</v>
      </c>
      <c r="AP240" s="223" t="str">
        <f t="shared" ca="1" si="355"/>
        <v>0.130380459098567+1.32377501644216i</v>
      </c>
      <c r="AQ240" s="223" t="str">
        <f t="shared" ca="1" si="356"/>
        <v>-0.509037923708092-1.22892625917838i</v>
      </c>
      <c r="AR240" s="223" t="str">
        <f t="shared" ca="1" si="357"/>
        <v>-0.509037923708092-1.22892625917838i</v>
      </c>
      <c r="AS240" s="223" t="str">
        <f t="shared" ca="1" si="358"/>
        <v>-1.10600441324844-0.739008522377224i</v>
      </c>
      <c r="AT240" s="223" t="str">
        <f t="shared" ca="1" si="359"/>
        <v>1.2729030849419+0.386130929370582i</v>
      </c>
      <c r="AU240" s="223" t="str">
        <f t="shared" ca="1" si="360"/>
        <v>-1.33018019766917+3.10921369947695E-13i</v>
      </c>
      <c r="AV240" s="223" t="str">
        <f t="shared" ca="1" si="361"/>
        <v>1.27290308494172-0.386130929371177i</v>
      </c>
      <c r="AW240" s="223" t="str">
        <f t="shared" ca="1" si="362"/>
        <v>-1.10600441324883+0.73900852237664i</v>
      </c>
      <c r="AX240" s="223" t="str">
        <f t="shared" ca="1" si="363"/>
        <v>0.843857384129076-1.02824319765415i</v>
      </c>
      <c r="AY240" s="223" t="str">
        <f t="shared" ca="1" si="364"/>
        <v>-0.50903792370825+1.22892625917831i</v>
      </c>
      <c r="AZ240" s="223" t="str">
        <f t="shared" ca="1" si="365"/>
        <v>0.130380459098475-1.32377501644217i</v>
      </c>
      <c r="BA240" s="223" t="str">
        <f t="shared" ca="1" si="366"/>
        <v>0.259505283103052+1.30462115815773i</v>
      </c>
      <c r="BB240" s="223" t="str">
        <f t="shared" ca="1" si="367"/>
        <v>-0.627042604572266-1.1731142017393i</v>
      </c>
      <c r="BC240" s="223" t="str">
        <f t="shared" ca="1" si="368"/>
        <v>0.940579437971518+0.940579437972352i</v>
      </c>
      <c r="BD240" s="223" t="str">
        <f t="shared" ca="1" si="369"/>
        <v>-1.17311420173937-0.627042604572138i</v>
      </c>
      <c r="BE240" s="223" t="str">
        <f t="shared" ca="1" si="370"/>
        <v>1.30462115815775+0.259505283102911i</v>
      </c>
      <c r="BF240" s="223" t="str">
        <f t="shared" ca="1" si="371"/>
        <v>-1.32377501644216+0.1303804590986i</v>
      </c>
      <c r="BG240" s="223" t="str">
        <f t="shared" ca="1" si="372"/>
        <v>1.22892625917826-0.509037923708366i</v>
      </c>
      <c r="BH240" s="223" t="str">
        <f t="shared" ca="1" si="373"/>
        <v>-1.02824319765407+0.843857384129173i</v>
      </c>
      <c r="BI240" s="223" t="str">
        <f t="shared" ca="1" si="374"/>
        <v>0.739008522377636-1.10600441324817i</v>
      </c>
      <c r="BJ240" s="223" t="str">
        <f t="shared" ca="1" si="375"/>
        <v>-0.386130929371057+1.27290308494176i</v>
      </c>
      <c r="BK240" s="223" t="str">
        <f t="shared" ca="1" si="376"/>
        <v>1.85771360005434E-13-1.33018019766917i</v>
      </c>
      <c r="BL240" s="223" t="str">
        <f t="shared" ca="1" si="377"/>
        <v>0.386130929370702+1.27290308494187i</v>
      </c>
      <c r="BM240" s="223" t="str">
        <f t="shared" ca="1" si="378"/>
        <v>-0.739008522377328-1.10600441324837i</v>
      </c>
      <c r="BN240" s="223" t="str">
        <f t="shared" ca="1" si="379"/>
        <v>1.02824319765468+0.843857384128437i</v>
      </c>
      <c r="BO240" s="223" t="str">
        <f t="shared" ca="1" si="380"/>
        <v>-1.22892625917812-0.509037923708709i</v>
      </c>
      <c r="BP240" s="223" t="str">
        <f t="shared" ca="1" si="381"/>
        <v>1.32377501644212+0.13038045909897i</v>
      </c>
      <c r="BQ240" s="223" t="str">
        <f t="shared" ca="1" si="382"/>
        <v>-1.30462115815783+0.259505283102547i</v>
      </c>
      <c r="BR240" s="223" t="str">
        <f t="shared" ca="1" si="383"/>
        <v>1.17311420173954-0.627042604571811i</v>
      </c>
      <c r="BS240" s="223" t="str">
        <f t="shared" ca="1" si="384"/>
        <v>-0.940579437971781+0.940579437972089i</v>
      </c>
      <c r="BT240" s="223" t="str">
        <f t="shared" ca="1" si="385"/>
        <v>0.627042604571426-1.17311420173975i</v>
      </c>
      <c r="BU240" s="223" t="str">
        <f t="shared" ca="1" si="386"/>
        <v>-0.259505283102119+1.30462115815791i</v>
      </c>
      <c r="BV240" s="223" t="str">
        <f t="shared" ca="1" si="387"/>
        <v>-0.130380459098087-1.32377501644221i</v>
      </c>
      <c r="BW240" s="223" t="str">
        <f t="shared" ca="1" si="388"/>
        <v>0.50903792370789+1.22892625917846i</v>
      </c>
      <c r="BX240" s="223" t="str">
        <f t="shared" ca="1" si="389"/>
        <v>-0.843857384128774-1.0282431976544i</v>
      </c>
      <c r="BY240" s="223" t="str">
        <f t="shared" ca="1" si="390"/>
        <v>1.10600441324862+0.739008522376965i</v>
      </c>
      <c r="BZ240" s="223" t="str">
        <f t="shared" ca="1" si="391"/>
        <v>-1.27290308494199-0.386130929370284i</v>
      </c>
      <c r="CA240" s="223" t="str">
        <f t="shared" ca="1" si="392"/>
        <v>1.33018019766917-6.21842739895392E-13i</v>
      </c>
      <c r="CB240" s="223" t="str">
        <f t="shared" ca="1" si="393"/>
        <v>-1.27290308494202+0.386130929370208i</v>
      </c>
      <c r="CC240" s="223" t="str">
        <f t="shared" ca="1" si="394"/>
        <v>1.10600441324866-0.7390085223769i</v>
      </c>
      <c r="CD240" s="223" t="str">
        <f t="shared" ca="1" si="395"/>
        <v>-0.843857384128836+1.02824319765435i</v>
      </c>
      <c r="CE240" s="223" t="str">
        <f t="shared" ca="1" si="396"/>
        <v>0.509037923707963-1.22892625917843i</v>
      </c>
      <c r="CF240" s="223" t="str">
        <f t="shared" ca="1" si="397"/>
        <v>-0.130380459098166+1.3237750164422i</v>
      </c>
      <c r="CG240" s="223" t="str">
        <f t="shared" ca="1" si="398"/>
        <v>-0.259505283103338-1.30462115815767i</v>
      </c>
      <c r="CH240" s="223" t="str">
        <f t="shared" ca="1" si="399"/>
        <v>0.627042604571356+1.17311420173978i</v>
      </c>
      <c r="CI240" s="223" t="str">
        <f t="shared" ca="1" si="400"/>
        <v>-0.940579437971724-0.940579437972146i</v>
      </c>
      <c r="CJ240" s="223" t="str">
        <f t="shared" ca="1" si="401"/>
        <v>1.1731142017395+0.627042604571881i</v>
      </c>
      <c r="CK240" s="223" t="str">
        <f t="shared" ca="1" si="402"/>
        <v>-1.30462115815781-0.259505283102624i</v>
      </c>
      <c r="CL240" s="223" t="str">
        <f t="shared" ca="1" si="403"/>
        <v>1.32377501644213-0.13038045909889i</v>
      </c>
      <c r="CM240" s="223" t="str">
        <f t="shared" ca="1" si="404"/>
        <v>-1.22892625917814+0.509037923708671i</v>
      </c>
      <c r="CN240" s="223" t="str">
        <f t="shared" ca="1" si="405"/>
        <v>1.0282431976547-0.843857384128405i</v>
      </c>
      <c r="CO240" s="223" t="str">
        <f t="shared" ca="1" si="406"/>
        <v>-0.739008522377394+1.10600441324833i</v>
      </c>
      <c r="CP240" s="223" t="str">
        <f t="shared" ca="1" si="407"/>
        <v>0.386130929370742-1.27290308494185i</v>
      </c>
      <c r="CQ240" s="223" t="str">
        <f t="shared" ca="1" si="408"/>
        <v>1.06247012408146E-13+1.33018019766917i</v>
      </c>
      <c r="CR240" s="223" t="str">
        <f t="shared" ca="1" si="409"/>
        <v>-0.386130929371017-1.27290308494177i</v>
      </c>
      <c r="CS240" s="223" t="str">
        <f t="shared" ca="1" si="410"/>
        <v>0.73900852237757+1.10600441324821i</v>
      </c>
      <c r="CT240" s="223" t="str">
        <f t="shared" ca="1" si="411"/>
        <v>-1.02824319765402-0.843857384129234i</v>
      </c>
      <c r="CU240" s="223" t="str">
        <f t="shared" ca="1" si="412"/>
        <v>1.22892625917825+0.509037923708405i</v>
      </c>
      <c r="CV240" s="223" t="str">
        <f t="shared" ca="1" si="413"/>
        <v>-1.32377501644215-0.130380459098679i</v>
      </c>
      <c r="CW240" s="223" t="str">
        <f t="shared" ca="1" si="414"/>
        <v>1.30462115815776-0.25950528310287i</v>
      </c>
      <c r="CX240" s="223" t="str">
        <f t="shared" ca="1" si="415"/>
        <v>-1.1731142017394+0.627042604572069i</v>
      </c>
      <c r="CY240" s="223" t="str">
        <f t="shared" ca="1" si="416"/>
        <v>0.940579437971547-0.940579437972323i</v>
      </c>
      <c r="CZ240" s="223" t="str">
        <f t="shared" ca="1" si="417"/>
        <v>-0.627042604572303+1.17311420173928i</v>
      </c>
      <c r="DA240" s="223" t="str">
        <f t="shared" ca="1" si="418"/>
        <v>0.25950528310313-1.30462115815771i</v>
      </c>
      <c r="DB240" s="223" t="str">
        <f t="shared" ca="1" si="419"/>
        <v>0.130380459098415+1.32377501644218i</v>
      </c>
      <c r="DC240" s="223" t="str">
        <f t="shared" ca="1" si="420"/>
        <v>-0.50903792370816-1.22892625917835i</v>
      </c>
      <c r="DD240" s="223" t="str">
        <f t="shared" ca="1" si="421"/>
        <v>0.843857384129029+1.02824319765419i</v>
      </c>
      <c r="DE240" s="223" t="str">
        <f t="shared" ca="1" si="422"/>
        <v>-1.10600441324878-0.739008522376723i</v>
      </c>
      <c r="DF240" s="223" t="str">
        <f t="shared" ca="1" si="423"/>
        <v>1.27290308494169+0.386130929371271i</v>
      </c>
      <c r="DG240" s="223" t="str">
        <f t="shared" ca="1" si="424"/>
        <v>-1.33018019766917-3.71542720010868E-13i</v>
      </c>
      <c r="DH240" s="223" t="str">
        <f t="shared" ca="1" si="425"/>
        <v>1.27290308494193-0.386130929370488i</v>
      </c>
      <c r="DI240" s="223" t="str">
        <f t="shared" ca="1" si="426"/>
        <v>-1.10600441324848+0.739008522377174i</v>
      </c>
      <c r="DJ240" s="223" t="str">
        <f t="shared" ca="1" si="427"/>
        <v>0.84385738412861-1.02824319765453i</v>
      </c>
      <c r="DK240" s="223" t="str">
        <f t="shared" ca="1" si="428"/>
        <v>-0.509037923707658+1.22892625917856i</v>
      </c>
      <c r="DL240" s="223" t="str">
        <f t="shared" ca="1" si="429"/>
        <v>0.130380459099154-1.32377501644211i</v>
      </c>
      <c r="DM240" s="223" t="str">
        <f t="shared" ca="1" si="430"/>
        <v>0.259505283102328+1.30462115815787i</v>
      </c>
      <c r="DN240" s="223" t="str">
        <f t="shared" ca="1" si="431"/>
        <v>-0.627042604571647-1.17311420173963i</v>
      </c>
      <c r="DO240" s="223" t="str">
        <f t="shared" ca="1" si="432"/>
        <v>0.940579437971932+0.940579437971938i</v>
      </c>
      <c r="DP240" s="223" t="str">
        <f t="shared" ca="1" si="433"/>
        <v>-1.17311420173966-0.62704260457159i</v>
      </c>
      <c r="DQ240" s="223" t="str">
        <f t="shared" ca="1" si="434"/>
        <v>1.30462115815787+0.259505283102338i</v>
      </c>
      <c r="DR240" s="223" t="str">
        <f t="shared" ca="1" si="435"/>
        <v>-1.32377501644223+0.130380459097864i</v>
      </c>
      <c r="DS240" s="223" t="str">
        <f t="shared" ca="1" si="436"/>
        <v>1.22892625917853-0.509037923707718i</v>
      </c>
      <c r="DT240" s="223" t="str">
        <f t="shared" ca="1" si="437"/>
        <v>-1.02824319765454+0.843857384128602i</v>
      </c>
      <c r="DU240" s="223" t="str">
        <f t="shared" ca="1" si="438"/>
        <v>0.73900852237712-1.10600441324851i</v>
      </c>
      <c r="DV240" s="223" t="str">
        <f t="shared" ca="1" si="439"/>
        <v>-0.386130929370498+1.27290308494193i</v>
      </c>
      <c r="DW240" s="223" t="str">
        <f t="shared" ca="1" si="440"/>
        <v>-4.36071379889958E-13-1.33018019766917i</v>
      </c>
      <c r="DX240" s="223" t="str">
        <f t="shared" ca="1" si="441"/>
        <v>0.38613092937003+1.27290308494207i</v>
      </c>
      <c r="DY240" s="223" t="str">
        <f t="shared" ca="1" si="442"/>
        <v>-0.739008522376713-1.10600441324878i</v>
      </c>
      <c r="DZ240" s="223" t="str">
        <f t="shared" ca="1" si="443"/>
        <v>1.02824319765423+0.84385738412898i</v>
      </c>
      <c r="EA240" s="223" t="str">
        <f t="shared" ca="1" si="444"/>
        <v>-1.22892625917837-0.5090379237081i</v>
      </c>
      <c r="EB240" s="223" t="str">
        <f t="shared" ca="1" si="445"/>
        <v>1.32377501644218+0.130380459098351i</v>
      </c>
      <c r="EC240" s="223" t="str">
        <f t="shared" ca="1" si="446"/>
        <v>-1.3046211581577+0.259505283103194i</v>
      </c>
      <c r="ED240" s="223" t="str">
        <f t="shared" ca="1" si="447"/>
        <v>1.17311420173989-0.627042604571159i</v>
      </c>
      <c r="EE240" s="223" t="str">
        <f t="shared" ca="1" si="448"/>
        <v>-0.940579437972276+0.940579437971594i</v>
      </c>
      <c r="EF240" s="223" t="str">
        <f t="shared" ca="1" si="449"/>
        <v>0.627042604572012-1.17311420173943i</v>
      </c>
      <c r="EG240" s="223" t="str">
        <f t="shared" ca="1" si="450"/>
        <v>-0.259505283102806+1.30462115815778i</v>
      </c>
      <c r="EH240" s="223" t="str">
        <f t="shared" ca="1" si="451"/>
        <v>-0.130380459098743-1.32377501644215i</v>
      </c>
      <c r="EI240" s="223" t="str">
        <f t="shared" ca="1" si="452"/>
        <v>0.509037923708464+1.22892625917822i</v>
      </c>
      <c r="EJ240" s="223" t="str">
        <f t="shared" ca="1" si="453"/>
        <v>-0.843857384129284-1.02824319765398i</v>
      </c>
      <c r="EK240" s="223" t="str">
        <f t="shared" ca="1" si="454"/>
        <v>1.10600441324825+0.739008522377517i</v>
      </c>
      <c r="EL240" s="223" t="str">
        <f t="shared" ca="1" si="455"/>
        <v>-1.27290308494179-0.386130929370956i</v>
      </c>
      <c r="EM240" s="223" t="str">
        <f t="shared" ca="1" si="456"/>
        <v>1.33018019766917+4.17183525290574E-14i</v>
      </c>
      <c r="EN240" s="223"/>
      <c r="EO240" s="223"/>
      <c r="EP240" s="223"/>
    </row>
    <row r="241" spans="1:146">
      <c r="A241" s="249">
        <f t="shared" si="323"/>
        <v>2.753906250000002E-3</v>
      </c>
      <c r="B241" s="248">
        <v>141</v>
      </c>
      <c r="C241" s="247">
        <f t="shared" si="324"/>
        <v>28200</v>
      </c>
      <c r="N241" s="246">
        <f t="shared" ca="1" si="327"/>
        <v>3.9971530996876972</v>
      </c>
      <c r="O241" s="223">
        <f t="shared" ca="1" si="328"/>
        <v>1.3301530996876973</v>
      </c>
      <c r="P241" s="223" t="str">
        <f t="shared" ca="1" si="329"/>
        <v>-1.26301785265665+0.417244739307022i</v>
      </c>
      <c r="Q241" s="223" t="str">
        <f t="shared" ca="1" si="330"/>
        <v>1.06838898769149-0.792371276352413i</v>
      </c>
      <c r="R241" s="223" t="str">
        <f t="shared" ca="1" si="331"/>
        <v>-0.765913050640036+1.08751297347115i</v>
      </c>
      <c r="S241" s="223" t="str">
        <f t="shared" ca="1" si="332"/>
        <v>0.386123063241899-1.27287715379037i</v>
      </c>
      <c r="T241" s="223" t="str">
        <f t="shared" ca="1" si="333"/>
        <v>0.0326435911898536+1.32975248244289i</v>
      </c>
      <c r="U241" s="223" t="str">
        <f t="shared" ca="1" si="334"/>
        <v>-0.448115082742944-1.25239775679577i</v>
      </c>
      <c r="V241" s="223" t="str">
        <f t="shared" ca="1" si="335"/>
        <v>0.818352207236564+1.04862144433529i</v>
      </c>
      <c r="W241" s="223" t="str">
        <f t="shared" ca="1" si="336"/>
        <v>-1.10598188210039-0.738993467545188i</v>
      </c>
      <c r="X241" s="223" t="str">
        <f t="shared" ca="1" si="337"/>
        <v>1.28196972132263+0.354768801081435i</v>
      </c>
      <c r="Y241" s="223" t="str">
        <f t="shared" ca="1" si="338"/>
        <v>-1.3285508720253+0.0652675191011291i</v>
      </c>
      <c r="Z241" s="223" t="str">
        <f t="shared" ca="1" si="339"/>
        <v>1.24102326335631-0.478715498409269i</v>
      </c>
      <c r="AA241" s="223" t="str">
        <f t="shared" ca="1" si="340"/>
        <v>-1.02822225063142+0.843840193351349i</v>
      </c>
      <c r="AB241" s="223" t="str">
        <f t="shared" ca="1" si="341"/>
        <v>0.711628742418349-1.12378458859911i</v>
      </c>
      <c r="AC241" s="223" t="str">
        <f t="shared" ca="1" si="342"/>
        <v>-0.323200839460993+1.29029007823067i</v>
      </c>
      <c r="AD241" s="223" t="str">
        <f t="shared" ca="1" si="343"/>
        <v>-0.0978521322992709-1.32654899224012i</v>
      </c>
      <c r="AE241" s="223" t="str">
        <f t="shared" ca="1" si="344"/>
        <v>0.509027553759545+1.22890122390791i</v>
      </c>
      <c r="AF241" s="223" t="str">
        <f t="shared" ca="1" si="345"/>
        <v>-0.868819881686781-1.00720369429156i</v>
      </c>
      <c r="AG241" s="223" t="str">
        <f t="shared" ca="1" si="346"/>
        <v>1.14091036928267+0.683835358746584i</v>
      </c>
      <c r="AH241" s="223" t="str">
        <f t="shared" ca="1" si="347"/>
        <v>-1.29783321264263-0.291438193740108i</v>
      </c>
      <c r="AI241" s="223" t="str">
        <f t="shared" ca="1" si="348"/>
        <v>1.32374804894488-0.130377803031852i</v>
      </c>
      <c r="AJ241" s="223" t="str">
        <f t="shared" ca="1" si="349"/>
        <v>-1.2160389403138+0.539032989945212i</v>
      </c>
      <c r="AK241" s="223" t="str">
        <f t="shared" ca="1" si="350"/>
        <v>0.985578436108021-0.893276225412753i</v>
      </c>
      <c r="AL241" s="223" t="str">
        <f t="shared" ca="1" si="351"/>
        <v>-0.655630058224978+1.15734890822116i</v>
      </c>
      <c r="AM241" s="223" t="str">
        <f t="shared" ca="1" si="352"/>
        <v>0.259499996548778-1.30459458085643i</v>
      </c>
      <c r="AN241" s="223" t="str">
        <f t="shared" ca="1" si="353"/>
        <v>0.16282493905114+1.32014972932307i</v>
      </c>
      <c r="AO241" s="223" t="str">
        <f t="shared" ca="1" si="354"/>
        <v>-0.568713732813581-1.20244416033262i</v>
      </c>
      <c r="AP241" s="223" t="str">
        <f t="shared" ca="1" si="355"/>
        <v>0.91719449294237+0.963359502327651i</v>
      </c>
      <c r="AQ241" s="223" t="str">
        <f t="shared" ca="1" si="356"/>
        <v>-1.17309030345347-0.627029830671752i</v>
      </c>
      <c r="AR241" s="223" t="str">
        <f t="shared" ca="1" si="357"/>
        <v>-1.17309030345347-0.627029830671752i</v>
      </c>
      <c r="AS241" s="223" t="str">
        <f t="shared" ca="1" si="358"/>
        <v>-1.31575620086795+0.195173995415186i</v>
      </c>
      <c r="AT241" s="223" t="str">
        <f t="shared" ca="1" si="359"/>
        <v>1.18812507295171-0.598051903794541i</v>
      </c>
      <c r="AU241" s="223" t="str">
        <f t="shared" ca="1" si="360"/>
        <v>-0.940560276805674+0.940560276805279i</v>
      </c>
      <c r="AV241" s="223" t="str">
        <f t="shared" ca="1" si="361"/>
        <v>0.598051903795038-1.18812507295146i</v>
      </c>
      <c r="AW241" s="223" t="str">
        <f t="shared" ca="1" si="362"/>
        <v>-0.195173995415736+1.31575620086787i</v>
      </c>
      <c r="AX241" s="223" t="str">
        <f t="shared" ca="1" si="363"/>
        <v>-0.227405486262681-1.31057011007669i</v>
      </c>
      <c r="AY241" s="223" t="str">
        <f t="shared" ca="1" si="364"/>
        <v>0.627029830671494+1.1730903034536i</v>
      </c>
      <c r="AZ241" s="223" t="str">
        <f t="shared" ca="1" si="365"/>
        <v>-0.963359502327435-0.917194492942595i</v>
      </c>
      <c r="BA241" s="223" t="str">
        <f t="shared" ca="1" si="366"/>
        <v>1.2024441603325+0.568713732813845i</v>
      </c>
      <c r="BB241" s="223" t="str">
        <f t="shared" ca="1" si="367"/>
        <v>-1.32014972932303-0.16282493905145i</v>
      </c>
      <c r="BC241" s="223" t="str">
        <f t="shared" ca="1" si="368"/>
        <v>1.30459458085649-0.259499996548491i</v>
      </c>
      <c r="BD241" s="223" t="str">
        <f t="shared" ca="1" si="369"/>
        <v>-1.15734890822137+0.655630058224592i</v>
      </c>
      <c r="BE241" s="223" t="str">
        <f t="shared" ca="1" si="370"/>
        <v>0.893276225413055-0.985578436107748i</v>
      </c>
      <c r="BF241" s="223" t="str">
        <f t="shared" ca="1" si="371"/>
        <v>-0.5390329899456+1.21603894031363i</v>
      </c>
      <c r="BG241" s="223" t="str">
        <f t="shared" ca="1" si="372"/>
        <v>0.130377803032256-1.32374804894484i</v>
      </c>
      <c r="BH241" s="223" t="str">
        <f t="shared" ca="1" si="373"/>
        <v>0.291438193739693+1.29783321264272i</v>
      </c>
      <c r="BI241" s="223" t="str">
        <f t="shared" ca="1" si="374"/>
        <v>-0.683835358746204-1.1409103692829i</v>
      </c>
      <c r="BJ241" s="223" t="str">
        <f t="shared" ca="1" si="375"/>
        <v>1.00720369429128+0.868819881687102i</v>
      </c>
      <c r="BK241" s="223" t="str">
        <f t="shared" ca="1" si="376"/>
        <v>-1.22890122390774-0.509027553759955i</v>
      </c>
      <c r="BL241" s="223" t="str">
        <f t="shared" ca="1" si="377"/>
        <v>1.32654899224009+0.0978521322996947i</v>
      </c>
      <c r="BM241" s="223" t="str">
        <f t="shared" ca="1" si="378"/>
        <v>-1.29029007823077+0.323200839460562i</v>
      </c>
      <c r="BN241" s="223" t="str">
        <f t="shared" ca="1" si="379"/>
        <v>1.12378458859934-0.71162874241799i</v>
      </c>
      <c r="BO241" s="223" t="str">
        <f t="shared" ca="1" si="380"/>
        <v>-0.843840193351692+1.02822225063114i</v>
      </c>
      <c r="BP241" s="223" t="str">
        <f t="shared" ca="1" si="381"/>
        <v>0.478715498409657-1.24102326335616i</v>
      </c>
      <c r="BQ241" s="223" t="str">
        <f t="shared" ca="1" si="382"/>
        <v>-0.065267519101563+1.32855087202527i</v>
      </c>
      <c r="BR241" s="223" t="str">
        <f t="shared" ca="1" si="383"/>
        <v>-0.354768801081035-1.28196972132274i</v>
      </c>
      <c r="BS241" s="223" t="str">
        <f t="shared" ca="1" si="384"/>
        <v>0.738993467544828+1.10598188210063i</v>
      </c>
      <c r="BT241" s="223" t="str">
        <f t="shared" ca="1" si="385"/>
        <v>-1.04862144433495-0.818352207236996i</v>
      </c>
      <c r="BU241" s="223" t="str">
        <f t="shared" ca="1" si="386"/>
        <v>1.25239775679558+0.448115082743478i</v>
      </c>
      <c r="BV241" s="223" t="str">
        <f t="shared" ca="1" si="387"/>
        <v>-1.32975248244287-0.0326435911903965i</v>
      </c>
      <c r="BW241" s="223" t="str">
        <f t="shared" ca="1" si="388"/>
        <v>1.27287715379054-0.386123063241361i</v>
      </c>
      <c r="BX241" s="223" t="str">
        <f t="shared" ca="1" si="389"/>
        <v>-1.08751297347148+0.765913050639561i</v>
      </c>
      <c r="BY241" s="223" t="str">
        <f t="shared" ca="1" si="390"/>
        <v>0.792371276352851-1.06838898769116i</v>
      </c>
      <c r="BZ241" s="223" t="str">
        <f t="shared" ca="1" si="391"/>
        <v>-0.417244739307557+1.26301785265647i</v>
      </c>
      <c r="CA241" s="223" t="str">
        <f t="shared" ca="1" si="392"/>
        <v>5.57301861309271E-13-1.3301530996877i</v>
      </c>
      <c r="CB241" s="223" t="str">
        <f t="shared" ca="1" si="393"/>
        <v>0.417244739306463+1.26301785265683i</v>
      </c>
      <c r="CC241" s="223" t="str">
        <f t="shared" ca="1" si="394"/>
        <v>-0.792371276351956-1.06838898769182i</v>
      </c>
      <c r="CD241" s="223" t="str">
        <f t="shared" ca="1" si="395"/>
        <v>1.08751297347082+0.765913050640503i</v>
      </c>
      <c r="CE241" s="223" t="str">
        <f t="shared" ca="1" si="396"/>
        <v>-1.27287715379021-0.386123063242428i</v>
      </c>
      <c r="CF241" s="223" t="str">
        <f t="shared" ca="1" si="397"/>
        <v>1.3297524824429-0.0326435911892822i</v>
      </c>
      <c r="CG241" s="223" t="str">
        <f t="shared" ca="1" si="398"/>
        <v>-1.25239775679595+0.448115082742429i</v>
      </c>
      <c r="CH241" s="223" t="str">
        <f t="shared" ca="1" si="399"/>
        <v>1.04862144433564-0.818352207236117i</v>
      </c>
      <c r="CI241" s="223" t="str">
        <f t="shared" ca="1" si="400"/>
        <v>-0.738993467545753+1.10598188210001i</v>
      </c>
      <c r="CJ241" s="223" t="str">
        <f t="shared" ca="1" si="401"/>
        <v>0.35476880108211-1.28196972132245i</v>
      </c>
      <c r="CK241" s="223" t="str">
        <f t="shared" ca="1" si="402"/>
        <v>0.0652675191004119+1.32855087202533i</v>
      </c>
      <c r="CL241" s="223" t="str">
        <f t="shared" ca="1" si="403"/>
        <v>-0.478715498408581-1.24102326335658i</v>
      </c>
      <c r="CM241" s="223" t="str">
        <f t="shared" ca="1" si="404"/>
        <v>0.84384019335083+1.02822225063185i</v>
      </c>
      <c r="CN241" s="223" t="str">
        <f t="shared" ca="1" si="405"/>
        <v>-1.12378458859947-0.711628742417783i</v>
      </c>
      <c r="CO241" s="223" t="str">
        <f t="shared" ca="1" si="406"/>
        <v>1.29029007823083+0.32320083946036i</v>
      </c>
      <c r="CP241" s="223" t="str">
        <f t="shared" ca="1" si="407"/>
        <v>-1.32654899224007+0.0978521322999027i</v>
      </c>
      <c r="CQ241" s="223" t="str">
        <f t="shared" ca="1" si="408"/>
        <v>1.22890122390768-0.509027553760113i</v>
      </c>
      <c r="CR241" s="223" t="str">
        <f t="shared" ca="1" si="409"/>
        <v>-1.00720369429117+0.868819881687232i</v>
      </c>
      <c r="CS241" s="223" t="str">
        <f t="shared" ca="1" si="410"/>
        <v>0.683835358746024-1.14091036928301i</v>
      </c>
      <c r="CT241" s="223" t="str">
        <f t="shared" ca="1" si="411"/>
        <v>-0.29143819373949+1.29783321264277i</v>
      </c>
      <c r="CU241" s="223" t="str">
        <f t="shared" ca="1" si="412"/>
        <v>-0.130377803032464-1.32374804894482i</v>
      </c>
      <c r="CV241" s="223" t="str">
        <f t="shared" ca="1" si="413"/>
        <v>0.539032989945757+1.21603894031356i</v>
      </c>
      <c r="CW241" s="223" t="str">
        <f t="shared" ca="1" si="414"/>
        <v>-0.893276225413237-0.985578436107583i</v>
      </c>
      <c r="CX241" s="223" t="str">
        <f t="shared" ca="1" si="415"/>
        <v>1.15734890822148+0.655630058224411i</v>
      </c>
      <c r="CY241" s="223" t="str">
        <f t="shared" ca="1" si="416"/>
        <v>-1.30459458085653-0.259499996548288i</v>
      </c>
      <c r="CZ241" s="223" t="str">
        <f t="shared" ca="1" si="417"/>
        <v>1.32014972932301-0.162824939051619i</v>
      </c>
      <c r="DA241" s="223" t="str">
        <f t="shared" ca="1" si="418"/>
        <v>-1.20244416033239+0.568713732814069i</v>
      </c>
      <c r="DB241" s="223" t="str">
        <f t="shared" ca="1" si="419"/>
        <v>0.963359502327292-0.917194492942747i</v>
      </c>
      <c r="DC241" s="223" t="str">
        <f t="shared" ca="1" si="420"/>
        <v>-0.627029830671311+1.1730903034537i</v>
      </c>
      <c r="DD241" s="223" t="str">
        <f t="shared" ca="1" si="421"/>
        <v>0.227405486262495-1.31057011007672i</v>
      </c>
      <c r="DE241" s="223" t="str">
        <f t="shared" ca="1" si="422"/>
        <v>0.19517399541598+1.31575620086783i</v>
      </c>
      <c r="DF241" s="223" t="str">
        <f t="shared" ca="1" si="423"/>
        <v>-0.598051903795242-1.18812507295136i</v>
      </c>
      <c r="DG241" s="223" t="str">
        <f t="shared" ca="1" si="424"/>
        <v>0.940560276805822+0.940560276805133i</v>
      </c>
      <c r="DH241" s="223" t="str">
        <f t="shared" ca="1" si="425"/>
        <v>-1.1881250729518-0.59805190379437i</v>
      </c>
      <c r="DI241" s="223" t="str">
        <f t="shared" ca="1" si="426"/>
        <v>1.31575620086798+0.195173995415017i</v>
      </c>
      <c r="DJ241" s="223" t="str">
        <f t="shared" ca="1" si="427"/>
        <v>-1.31057011007655+0.227405486263454i</v>
      </c>
      <c r="DK241" s="223" t="str">
        <f t="shared" ca="1" si="428"/>
        <v>1.17309030345324-0.62702983067217i</v>
      </c>
      <c r="DL241" s="223" t="str">
        <f t="shared" ca="1" si="429"/>
        <v>-0.91719449294204+0.963359502327963i</v>
      </c>
      <c r="DM241" s="223" t="str">
        <f t="shared" ca="1" si="430"/>
        <v>0.568713732813187-1.20244416033281i</v>
      </c>
      <c r="DN241" s="223" t="str">
        <f t="shared" ca="1" si="431"/>
        <v>-0.162824939050652+1.32014972932313i</v>
      </c>
      <c r="DO241" s="223" t="str">
        <f t="shared" ca="1" si="432"/>
        <v>-0.259499996549243-1.30459458085634i</v>
      </c>
      <c r="DP241" s="223" t="str">
        <f t="shared" ca="1" si="433"/>
        <v>0.655630058225258+1.157348908221i</v>
      </c>
      <c r="DQ241" s="223" t="str">
        <f t="shared" ca="1" si="434"/>
        <v>-0.985578436108238-0.893276225412515i</v>
      </c>
      <c r="DR241" s="223" t="str">
        <f t="shared" ca="1" si="435"/>
        <v>1.21603894031396+0.539032989944866i</v>
      </c>
      <c r="DS241" s="223" t="str">
        <f t="shared" ca="1" si="436"/>
        <v>-1.32374804894492-0.130377803031494i</v>
      </c>
      <c r="DT241" s="223" t="str">
        <f t="shared" ca="1" si="437"/>
        <v>1.29783321264256-0.291438193740441i</v>
      </c>
      <c r="DU241" s="223" t="str">
        <f t="shared" ca="1" si="438"/>
        <v>-1.1409103692825+0.683835358746861i</v>
      </c>
      <c r="DV241" s="223" t="str">
        <f t="shared" ca="1" si="439"/>
        <v>0.868819881686551-1.00720369429175i</v>
      </c>
      <c r="DW241" s="223" t="str">
        <f t="shared" ca="1" si="440"/>
        <v>-0.509027553759212+1.22890122390805i</v>
      </c>
      <c r="DX241" s="223" t="str">
        <f t="shared" ca="1" si="441"/>
        <v>0.0978521322989309-1.32654899224014i</v>
      </c>
      <c r="DY241" s="223" t="str">
        <f t="shared" ca="1" si="442"/>
        <v>0.323200839461306+1.29029007823059i</v>
      </c>
      <c r="DZ241" s="223" t="str">
        <f t="shared" ca="1" si="443"/>
        <v>-0.711628742418606-1.12378458859895i</v>
      </c>
      <c r="EA241" s="223" t="str">
        <f t="shared" ca="1" si="444"/>
        <v>1.02822225063165+0.843840193351071i</v>
      </c>
      <c r="EB241" s="223" t="str">
        <f t="shared" ca="1" si="445"/>
        <v>-1.24102326335644-0.478715498408943i</v>
      </c>
      <c r="EC241" s="223" t="str">
        <f t="shared" ca="1" si="446"/>
        <v>1.32855087202531+0.065267519100798i</v>
      </c>
      <c r="ED241" s="223" t="str">
        <f t="shared" ca="1" si="447"/>
        <v>-1.28196972132255+0.354768801081737i</v>
      </c>
      <c r="EE241" s="223" t="str">
        <f t="shared" ca="1" si="448"/>
        <v>1.10598188210019-0.738993467545495i</v>
      </c>
      <c r="EF241" s="223" t="str">
        <f t="shared" ca="1" si="449"/>
        <v>-0.818352207236392+1.04862144433543i</v>
      </c>
      <c r="EG241" s="223" t="str">
        <f t="shared" ca="1" si="450"/>
        <v>0.448115082742756-1.25239775679584i</v>
      </c>
      <c r="EH241" s="223" t="str">
        <f t="shared" ca="1" si="451"/>
        <v>-0.0326435911896686+1.32975248244289i</v>
      </c>
      <c r="EI241" s="223" t="str">
        <f t="shared" ca="1" si="452"/>
        <v>-0.38612306324213-1.2728771537903i</v>
      </c>
      <c r="EJ241" s="223" t="str">
        <f t="shared" ca="1" si="453"/>
        <v>0.765913050640218+1.08751297347102i</v>
      </c>
      <c r="EK241" s="223" t="str">
        <f t="shared" ca="1" si="454"/>
        <v>-1.06838898769162-0.792371276352236i</v>
      </c>
      <c r="EL241" s="223" t="str">
        <f t="shared" ca="1" si="455"/>
        <v>1.26301785265671+0.41724473930683i</v>
      </c>
      <c r="EM241" s="223" t="str">
        <f t="shared" ca="1" si="456"/>
        <v>-1.3301530996877+1.70773923888807E-13i</v>
      </c>
      <c r="EN241" s="223"/>
      <c r="EO241" s="223"/>
      <c r="EP241" s="223"/>
    </row>
    <row r="242" spans="1:146">
      <c r="A242" s="249">
        <f t="shared" si="323"/>
        <v>2.773437500000002E-3</v>
      </c>
      <c r="B242" s="248">
        <v>142</v>
      </c>
      <c r="C242" s="247">
        <f t="shared" si="324"/>
        <v>28400</v>
      </c>
      <c r="N242" s="246">
        <f t="shared" ca="1" si="327"/>
        <v>3.9971234398907156</v>
      </c>
      <c r="O242" s="223">
        <f t="shared" ca="1" si="328"/>
        <v>1.3301234398907158</v>
      </c>
      <c r="P242" s="223" t="str">
        <f t="shared" ca="1" si="329"/>
        <v>-1.25236983078993+0.448105090658343i</v>
      </c>
      <c r="Q242" s="223" t="str">
        <f t="shared" ca="1" si="330"/>
        <v>1.02819932329833-0.843821377375313i</v>
      </c>
      <c r="R242" s="223" t="str">
        <f t="shared" ca="1" si="331"/>
        <v>-0.68382011056358+1.14088492922622i</v>
      </c>
      <c r="S242" s="223" t="str">
        <f t="shared" ca="1" si="332"/>
        <v>0.259494210209489-1.30456549096412i</v>
      </c>
      <c r="T242" s="223" t="str">
        <f t="shared" ca="1" si="333"/>
        <v>0.195169643419384+1.31572686209344i</v>
      </c>
      <c r="U242" s="223" t="str">
        <f t="shared" ca="1" si="334"/>
        <v>-0.6270158491403-1.17306414584778i</v>
      </c>
      <c r="V242" s="223" t="str">
        <f t="shared" ca="1" si="335"/>
        <v>0.985556459648+0.893256307110569i</v>
      </c>
      <c r="W242" s="223" t="str">
        <f t="shared" ca="1" si="336"/>
        <v>-1.22887382182853-0.509016203446657i</v>
      </c>
      <c r="X242" s="223" t="str">
        <f t="shared" ca="1" si="337"/>
        <v>1.32852124795484+0.0652660637638122i</v>
      </c>
      <c r="Y242" s="223" t="str">
        <f t="shared" ca="1" si="338"/>
        <v>-1.27284877113429+0.386114453457314i</v>
      </c>
      <c r="Z242" s="223" t="str">
        <f t="shared" ca="1" si="339"/>
        <v>1.0683651647192-0.792353608031931i</v>
      </c>
      <c r="AA242" s="223" t="str">
        <f t="shared" ca="1" si="340"/>
        <v>-0.738976989444945+1.10595722088045i</v>
      </c>
      <c r="AB242" s="223" t="str">
        <f t="shared" ca="1" si="341"/>
        <v>0.323193632718191-1.29026130730063i</v>
      </c>
      <c r="AC242" s="223" t="str">
        <f t="shared" ca="1" si="342"/>
        <v>0.130374895863434+1.32371853196792i</v>
      </c>
      <c r="AD242" s="223" t="str">
        <f t="shared" ca="1" si="343"/>
        <v>-0.568701051616219-1.20241734819376i</v>
      </c>
      <c r="AE242" s="223" t="str">
        <f t="shared" ca="1" si="344"/>
        <v>0.940539304161876+0.940539304161928i</v>
      </c>
      <c r="AF242" s="223" t="str">
        <f t="shared" ca="1" si="345"/>
        <v>-1.20241734819373-0.568701051616295i</v>
      </c>
      <c r="AG242" s="223" t="str">
        <f t="shared" ca="1" si="346"/>
        <v>1.32371853196793+0.130374895863385i</v>
      </c>
      <c r="AH242" s="223" t="str">
        <f t="shared" ca="1" si="347"/>
        <v>-1.29026130730062+0.323193632718248i</v>
      </c>
      <c r="AI242" s="223" t="str">
        <f t="shared" ca="1" si="348"/>
        <v>1.10595722088049-0.738976989444884i</v>
      </c>
      <c r="AJ242" s="223" t="str">
        <f t="shared" ca="1" si="349"/>
        <v>-0.792353608031991+1.06836516471916i</v>
      </c>
      <c r="AK242" s="223" t="str">
        <f t="shared" ca="1" si="350"/>
        <v>0.386114453457267-1.2728487711343i</v>
      </c>
      <c r="AL242" s="223" t="str">
        <f t="shared" ca="1" si="351"/>
        <v>0.0652660637638608+1.32852124795484i</v>
      </c>
      <c r="AM242" s="223" t="str">
        <f t="shared" ca="1" si="352"/>
        <v>-0.509016203446584-1.22887382182856i</v>
      </c>
      <c r="AN242" s="223" t="str">
        <f t="shared" ca="1" si="353"/>
        <v>0.89325630711051+0.985556459648054i</v>
      </c>
      <c r="AO242" s="223" t="str">
        <f t="shared" ca="1" si="354"/>
        <v>-1.17306414584781-0.627015849140248i</v>
      </c>
      <c r="AP242" s="223" t="str">
        <f t="shared" ca="1" si="355"/>
        <v>1.31572686209345+0.195169643419322i</v>
      </c>
      <c r="AQ242" s="223" t="str">
        <f t="shared" ca="1" si="356"/>
        <v>-1.30456549096411+0.259494210209534i</v>
      </c>
      <c r="AR242" s="223" t="str">
        <f t="shared" ca="1" si="357"/>
        <v>-1.30456549096411+0.259494210209534i</v>
      </c>
      <c r="AS242" s="223" t="str">
        <f t="shared" ca="1" si="358"/>
        <v>-0.843821377375631+1.02819932329807i</v>
      </c>
      <c r="AT242" s="223" t="str">
        <f t="shared" ca="1" si="359"/>
        <v>0.448105090658938-1.25236983078971i</v>
      </c>
      <c r="AU242" s="223" t="str">
        <f t="shared" ca="1" si="360"/>
        <v>4.54955829286679E-13+1.33012343989072i</v>
      </c>
      <c r="AV242" s="223" t="str">
        <f t="shared" ca="1" si="361"/>
        <v>-0.44810509065855-1.25236983078985i</v>
      </c>
      <c r="AW242" s="223" t="str">
        <f t="shared" ca="1" si="362"/>
        <v>0.843821377375296+1.02819932329834i</v>
      </c>
      <c r="AX242" s="223" t="str">
        <f t="shared" ca="1" si="363"/>
        <v>-1.14088492922611-0.683820110563765i</v>
      </c>
      <c r="AY242" s="223" t="str">
        <f t="shared" ca="1" si="364"/>
        <v>1.30456549096403+0.259494210209958i</v>
      </c>
      <c r="AZ242" s="223" t="str">
        <f t="shared" ca="1" si="365"/>
        <v>-1.31572686209336+0.19516964341996i</v>
      </c>
      <c r="BA242" s="223" t="str">
        <f t="shared" ca="1" si="366"/>
        <v>1.17306414584763-0.627015849140584i</v>
      </c>
      <c r="BB242" s="223" t="str">
        <f t="shared" ca="1" si="367"/>
        <v>-0.893256307110424+0.985556459648131i</v>
      </c>
      <c r="BC242" s="223" t="str">
        <f t="shared" ca="1" si="368"/>
        <v>0.509016203446721-1.2288738218285i</v>
      </c>
      <c r="BD242" s="223" t="str">
        <f t="shared" ca="1" si="369"/>
        <v>-0.0652660637641413+1.32852124795483i</v>
      </c>
      <c r="BE242" s="223" t="str">
        <f t="shared" ca="1" si="370"/>
        <v>-0.38611445345671-1.27284877113447i</v>
      </c>
      <c r="BF242" s="223" t="str">
        <f t="shared" ca="1" si="371"/>
        <v>0.792353608032418+1.06836516471884i</v>
      </c>
      <c r="BG242" s="223" t="str">
        <f t="shared" ca="1" si="372"/>
        <v>-1.10595722088061-0.738976989444692i</v>
      </c>
      <c r="BH242" s="223" t="str">
        <f t="shared" ca="1" si="373"/>
        <v>1.29026130730064+0.323193632718153i</v>
      </c>
      <c r="BI242" s="223" t="str">
        <f t="shared" ca="1" si="374"/>
        <v>-1.32371853196794+0.130374895863219i</v>
      </c>
      <c r="BJ242" s="223" t="str">
        <f t="shared" ca="1" si="375"/>
        <v>1.20241734819391-0.568701051615904i</v>
      </c>
      <c r="BK242" s="223" t="str">
        <f t="shared" ca="1" si="376"/>
        <v>-0.940539304162362+0.940539304161443i</v>
      </c>
      <c r="BL242" s="223" t="str">
        <f t="shared" ca="1" si="377"/>
        <v>0.568701051615884-1.20241734819392i</v>
      </c>
      <c r="BM242" s="223" t="str">
        <f t="shared" ca="1" si="378"/>
        <v>-0.130374895863196+1.32371853196794i</v>
      </c>
      <c r="BN242" s="223" t="str">
        <f t="shared" ca="1" si="379"/>
        <v>-0.323193632718175-1.29026130730063i</v>
      </c>
      <c r="BO242" s="223" t="str">
        <f t="shared" ca="1" si="380"/>
        <v>0.738976989444712+1.1059572208806i</v>
      </c>
      <c r="BP242" s="223" t="str">
        <f t="shared" ca="1" si="381"/>
        <v>-1.06836516471888-0.792353608032369i</v>
      </c>
      <c r="BQ242" s="223" t="str">
        <f t="shared" ca="1" si="382"/>
        <v>1.27284877113448+0.386114453456687i</v>
      </c>
      <c r="BR242" s="223" t="str">
        <f t="shared" ca="1" si="383"/>
        <v>-1.32852124795482+0.0652660637642018i</v>
      </c>
      <c r="BS242" s="223" t="str">
        <f t="shared" ca="1" si="384"/>
        <v>1.2288738218285-0.509016203446742i</v>
      </c>
      <c r="BT242" s="223" t="str">
        <f t="shared" ca="1" si="385"/>
        <v>-0.985556459648116+0.893256307110442i</v>
      </c>
      <c r="BU242" s="223" t="str">
        <f t="shared" ca="1" si="386"/>
        <v>0.627015849140564-1.17306414584764i</v>
      </c>
      <c r="BV242" s="223" t="str">
        <f t="shared" ca="1" si="387"/>
        <v>-0.195169643419938+1.31572686209336i</v>
      </c>
      <c r="BW242" s="223" t="str">
        <f t="shared" ca="1" si="388"/>
        <v>-0.259494210209981-1.30456549096403i</v>
      </c>
      <c r="BX242" s="223" t="str">
        <f t="shared" ca="1" si="389"/>
        <v>0.683820110563785+1.1408849292261i</v>
      </c>
      <c r="BY242" s="223" t="str">
        <f t="shared" ca="1" si="390"/>
        <v>-1.02819932329836-0.843821377375279i</v>
      </c>
      <c r="BZ242" s="223" t="str">
        <f t="shared" ca="1" si="391"/>
        <v>1.25236983078987+0.44810509065851i</v>
      </c>
      <c r="CA242" s="223" t="str">
        <f t="shared" ca="1" si="392"/>
        <v>-1.33012343989072-4.1324170845666E-13i</v>
      </c>
      <c r="CB242" s="223" t="str">
        <f t="shared" ca="1" si="393"/>
        <v>1.25236983079014-0.448105090657732i</v>
      </c>
      <c r="CC242" s="223" t="str">
        <f t="shared" ca="1" si="394"/>
        <v>-1.02819932329804+0.843821377375663i</v>
      </c>
      <c r="CD242" s="223" t="str">
        <f t="shared" ca="1" si="395"/>
        <v>0.683820110563359-1.14088492922636i</v>
      </c>
      <c r="CE242" s="223" t="str">
        <f t="shared" ca="1" si="396"/>
        <v>-0.25949421020953+1.30456549096412i</v>
      </c>
      <c r="CF242" s="223" t="str">
        <f t="shared" ca="1" si="397"/>
        <v>-0.195169643419084-1.31572686209349i</v>
      </c>
      <c r="CG242" s="223" t="str">
        <f t="shared" ca="1" si="398"/>
        <v>0.627015849139801+1.17306414584805i</v>
      </c>
      <c r="CH242" s="223" t="str">
        <f t="shared" ca="1" si="399"/>
        <v>-0.985556459648423-0.893256307110101i</v>
      </c>
      <c r="CI242" s="223" t="str">
        <f t="shared" ca="1" si="400"/>
        <v>1.22887382182867+0.509016203446318i</v>
      </c>
      <c r="CJ242" s="223" t="str">
        <f t="shared" ca="1" si="401"/>
        <v>-1.32852124795485-0.0652660637637058i</v>
      </c>
      <c r="CK242" s="223" t="str">
        <f t="shared" ca="1" si="402"/>
        <v>1.27284877113435-0.386114453457126i</v>
      </c>
      <c r="CL242" s="223" t="str">
        <f t="shared" ca="1" si="403"/>
        <v>-1.06836516471939+0.792353608031675i</v>
      </c>
      <c r="CM242" s="223" t="str">
        <f t="shared" ca="1" si="404"/>
        <v>0.73897698944543-1.10595722088012i</v>
      </c>
      <c r="CN242" s="223" t="str">
        <f t="shared" ca="1" si="405"/>
        <v>-0.323193632717693+1.29026130730075i</v>
      </c>
      <c r="CO242" s="223" t="str">
        <f t="shared" ca="1" si="406"/>
        <v>-0.13037489586369-1.3237185319679i</v>
      </c>
      <c r="CP242" s="223" t="str">
        <f t="shared" ca="1" si="407"/>
        <v>0.568701051616332+1.20241734819371i</v>
      </c>
      <c r="CQ242" s="223" t="str">
        <f t="shared" ca="1" si="408"/>
        <v>-0.940539304161778-0.940539304162027i</v>
      </c>
      <c r="CR242" s="223" t="str">
        <f t="shared" ca="1" si="409"/>
        <v>1.20241734819356+0.568701051616652i</v>
      </c>
      <c r="CS242" s="223" t="str">
        <f t="shared" ca="1" si="410"/>
        <v>-1.32371853196786-0.130374895864041i</v>
      </c>
      <c r="CT242" s="223" t="str">
        <f t="shared" ca="1" si="411"/>
        <v>1.29026130730053-0.323193632718598i</v>
      </c>
      <c r="CU242" s="223" t="str">
        <f t="shared" ca="1" si="412"/>
        <v>-1.10595722088036+0.738976989445074i</v>
      </c>
      <c r="CV242" s="223" t="str">
        <f t="shared" ca="1" si="413"/>
        <v>0.792353608032019-1.06836516471914i</v>
      </c>
      <c r="CW242" s="223" t="str">
        <f t="shared" ca="1" si="414"/>
        <v>-0.386114453457536+1.27284877113422i</v>
      </c>
      <c r="CX242" s="223" t="str">
        <f t="shared" ca="1" si="415"/>
        <v>-0.0652660637633158-1.32852124795487i</v>
      </c>
      <c r="CY242" s="223" t="str">
        <f t="shared" ca="1" si="416"/>
        <v>0.509016203447145+1.22887382182833i</v>
      </c>
      <c r="CZ242" s="223" t="str">
        <f t="shared" ca="1" si="417"/>
        <v>-0.893256307110765-0.985556459647822i</v>
      </c>
      <c r="DA242" s="223" t="str">
        <f t="shared" ca="1" si="418"/>
        <v>1.17306414584784+0.627015849140179i</v>
      </c>
      <c r="DB242" s="223" t="str">
        <f t="shared" ca="1" si="419"/>
        <v>-1.31572686209343-0.195169643419507i</v>
      </c>
      <c r="DC242" s="223" t="str">
        <f t="shared" ca="1" si="420"/>
        <v>1.3045654909642-0.259494210209111i</v>
      </c>
      <c r="DD242" s="223" t="str">
        <f t="shared" ca="1" si="421"/>
        <v>-1.14088492922656+0.683820110563024i</v>
      </c>
      <c r="DE242" s="223" t="str">
        <f t="shared" ca="1" si="422"/>
        <v>0.843821377374913-1.02819932329866i</v>
      </c>
      <c r="DF242" s="223" t="str">
        <f t="shared" ca="1" si="423"/>
        <v>-0.448105090658065+1.25236983079003i</v>
      </c>
      <c r="DG242" s="223" t="str">
        <f t="shared" ca="1" si="424"/>
        <v>-6.06163117875919E-14-1.33012343989072i</v>
      </c>
      <c r="DH242" s="223" t="str">
        <f t="shared" ca="1" si="425"/>
        <v>0.448105090658107+1.25236983079001i</v>
      </c>
      <c r="DI242" s="223" t="str">
        <f t="shared" ca="1" si="426"/>
        <v>-0.843821377374947-1.02819932329863i</v>
      </c>
      <c r="DJ242" s="223" t="str">
        <f t="shared" ca="1" si="427"/>
        <v>1.14088492922658+0.683820110562985i</v>
      </c>
      <c r="DK242" s="223" t="str">
        <f t="shared" ca="1" si="428"/>
        <v>-1.30456549096421-0.259494210209066i</v>
      </c>
      <c r="DL242" s="223" t="str">
        <f t="shared" ca="1" si="429"/>
        <v>1.31572686209342-0.195169643419552i</v>
      </c>
      <c r="DM242" s="223" t="str">
        <f t="shared" ca="1" si="430"/>
        <v>-1.17306414584782+0.627015849140219i</v>
      </c>
      <c r="DN242" s="223" t="str">
        <f t="shared" ca="1" si="431"/>
        <v>0.89325630711073-0.985556459647854i</v>
      </c>
      <c r="DO242" s="223" t="str">
        <f t="shared" ca="1" si="432"/>
        <v>-0.509016203447103+1.22887382182835i</v>
      </c>
      <c r="DP242" s="223" t="str">
        <f t="shared" ca="1" si="433"/>
        <v>0.0652660637632702-1.32852124795487i</v>
      </c>
      <c r="DQ242" s="223" t="str">
        <f t="shared" ca="1" si="434"/>
        <v>0.38611445345758+1.27284877113421i</v>
      </c>
      <c r="DR242" s="223" t="str">
        <f t="shared" ca="1" si="435"/>
        <v>-0.792353608032055-1.06836516471911i</v>
      </c>
      <c r="DS242" s="223" t="str">
        <f t="shared" ca="1" si="436"/>
        <v>1.10595722088038+0.738976989445037i</v>
      </c>
      <c r="DT242" s="223" t="str">
        <f t="shared" ca="1" si="437"/>
        <v>-1.29026130730054-0.323193632718554i</v>
      </c>
      <c r="DU242" s="223" t="str">
        <f t="shared" ca="1" si="438"/>
        <v>1.32371853196798-0.130374895862807i</v>
      </c>
      <c r="DV242" s="223" t="str">
        <f t="shared" ca="1" si="439"/>
        <v>-1.20241734819354+0.568701051616693i</v>
      </c>
      <c r="DW242" s="223" t="str">
        <f t="shared" ca="1" si="440"/>
        <v>0.940539304161746-0.940539304162059i</v>
      </c>
      <c r="DX242" s="223" t="str">
        <f t="shared" ca="1" si="441"/>
        <v>-0.568701051616291+1.20241734819373i</v>
      </c>
      <c r="DY242" s="223" t="str">
        <f t="shared" ca="1" si="442"/>
        <v>0.130374895863645-1.3237185319679i</v>
      </c>
      <c r="DZ242" s="223" t="str">
        <f t="shared" ca="1" si="443"/>
        <v>0.323193632717738+1.29026130730074i</v>
      </c>
      <c r="EA242" s="223" t="str">
        <f t="shared" ca="1" si="444"/>
        <v>-0.738976989445468-1.1059572208801i</v>
      </c>
      <c r="EB242" s="223" t="str">
        <f t="shared" ca="1" si="445"/>
        <v>1.06836516471942+0.792353608031639i</v>
      </c>
      <c r="EC242" s="223" t="str">
        <f t="shared" ca="1" si="446"/>
        <v>-1.27284877113436-0.386114453457082i</v>
      </c>
      <c r="ED242" s="223" t="str">
        <f t="shared" ca="1" si="447"/>
        <v>1.32852124795484-0.0652660637637891i</v>
      </c>
      <c r="EE242" s="223" t="str">
        <f t="shared" ca="1" si="448"/>
        <v>-1.22887382182864+0.509016203446395i</v>
      </c>
      <c r="EF242" s="223" t="str">
        <f t="shared" ca="1" si="449"/>
        <v>0.985556459648418-0.893256307110107i</v>
      </c>
      <c r="EG242" s="223" t="str">
        <f t="shared" ca="1" si="450"/>
        <v>-0.627015849139761+1.17306414584807i</v>
      </c>
      <c r="EH242" s="223" t="str">
        <f t="shared" ca="1" si="451"/>
        <v>0.195169643419038-1.3157268620935i</v>
      </c>
      <c r="EI242" s="223" t="str">
        <f t="shared" ca="1" si="452"/>
        <v>0.259494210209575+1.30456549096411i</v>
      </c>
      <c r="EJ242" s="223" t="str">
        <f t="shared" ca="1" si="453"/>
        <v>-0.683820110563431-1.14088492922631i</v>
      </c>
      <c r="EK242" s="223" t="str">
        <f t="shared" ca="1" si="454"/>
        <v>1.02819932329809+0.843821377375598i</v>
      </c>
      <c r="EL242" s="223" t="str">
        <f t="shared" ca="1" si="455"/>
        <v>-1.25236983078973-0.4481050906589i</v>
      </c>
      <c r="EM242" s="223" t="str">
        <f t="shared" ca="1" si="456"/>
        <v>1.33012343989072-4.58865568201557E-13i</v>
      </c>
      <c r="EN242" s="223"/>
      <c r="EO242" s="223"/>
      <c r="EP242" s="223"/>
    </row>
    <row r="243" spans="1:146">
      <c r="A243" s="249">
        <f t="shared" si="323"/>
        <v>2.792968750000002E-3</v>
      </c>
      <c r="B243" s="248">
        <v>143</v>
      </c>
      <c r="C243" s="247">
        <f t="shared" si="324"/>
        <v>28600</v>
      </c>
      <c r="N243" s="246">
        <f t="shared" ca="1" si="327"/>
        <v>3.9970911163235767</v>
      </c>
      <c r="O243" s="223">
        <f t="shared" ca="1" si="328"/>
        <v>1.3300911163235771</v>
      </c>
      <c r="P243" s="223" t="str">
        <f t="shared" ca="1" si="329"/>
        <v>-1.24096543332396+0.478693190904141i</v>
      </c>
      <c r="Q243" s="223" t="str">
        <f t="shared" ca="1" si="330"/>
        <v>0.985532509464592-0.893234599929561i</v>
      </c>
      <c r="R243" s="223" t="str">
        <f t="shared" ca="1" si="331"/>
        <v>-0.598024035372072+1.18806970790447i</v>
      </c>
      <c r="S243" s="223" t="str">
        <f t="shared" ca="1" si="332"/>
        <v>0.130371727599774-1.3236863640476i</v>
      </c>
      <c r="T243" s="223" t="str">
        <f t="shared" ca="1" si="333"/>
        <v>0.354752269327483+1.28190998323981i</v>
      </c>
      <c r="U243" s="223" t="str">
        <f t="shared" ca="1" si="334"/>
        <v>-0.792334352905539-1.06833920218658i</v>
      </c>
      <c r="V243" s="223" t="str">
        <f t="shared" ca="1" si="335"/>
        <v>1.12373222173292+0.711595581466118i</v>
      </c>
      <c r="W243" s="223" t="str">
        <f t="shared" ca="1" si="336"/>
        <v>-1.30453378848527-0.259487904194326i</v>
      </c>
      <c r="X243" s="223" t="str">
        <f t="shared" ca="1" si="337"/>
        <v>1.31050903925378-0.227394889469943i</v>
      </c>
      <c r="Y243" s="223" t="str">
        <f t="shared" ca="1" si="338"/>
        <v>-1.14085720437791+0.683803492929012i</v>
      </c>
      <c r="Z243" s="223" t="str">
        <f t="shared" ca="1" si="339"/>
        <v>0.818314073112936-1.04857257997156i</v>
      </c>
      <c r="AA243" s="223" t="str">
        <f t="shared" ca="1" si="340"/>
        <v>-0.38610507042097+1.27281783940913i</v>
      </c>
      <c r="AB243" s="223" t="str">
        <f t="shared" ca="1" si="341"/>
        <v>-0.0978475725201204-1.32648717682261i</v>
      </c>
      <c r="AC243" s="223" t="str">
        <f t="shared" ca="1" si="342"/>
        <v>0.568687231510567+1.2023881280351i</v>
      </c>
      <c r="AD243" s="223" t="str">
        <f t="shared" ca="1" si="343"/>
        <v>-0.963314611057004-0.9171517528997i</v>
      </c>
      <c r="AE243" s="223" t="str">
        <f t="shared" ca="1" si="344"/>
        <v>1.22884395874647+0.509003833752961i</v>
      </c>
      <c r="AF243" s="223" t="str">
        <f t="shared" ca="1" si="345"/>
        <v>-1.329690517747-0.0326420700419942i</v>
      </c>
      <c r="AG243" s="223" t="str">
        <f t="shared" ca="1" si="346"/>
        <v>1.25233939672715-0.448094201176479i</v>
      </c>
      <c r="AH243" s="223" t="str">
        <f t="shared" ca="1" si="347"/>
        <v>-1.00715675993989+0.868779395836638i</v>
      </c>
      <c r="AI243" s="223" t="str">
        <f t="shared" ca="1" si="348"/>
        <v>0.627000611916228-1.17303563900658i</v>
      </c>
      <c r="AJ243" s="223" t="str">
        <f t="shared" ca="1" si="349"/>
        <v>-0.162817351625643+1.3200882121027i</v>
      </c>
      <c r="AK243" s="223" t="str">
        <f t="shared" ca="1" si="350"/>
        <v>-0.323185778731986-1.2902299524303i</v>
      </c>
      <c r="AL243" s="223" t="str">
        <f t="shared" ca="1" si="351"/>
        <v>0.76587736011124+1.08746229681398i</v>
      </c>
      <c r="AM243" s="223" t="str">
        <f t="shared" ca="1" si="352"/>
        <v>-1.10593034481661-0.738959031433222i</v>
      </c>
      <c r="AN243" s="223" t="str">
        <f t="shared" ca="1" si="353"/>
        <v>1.29777273534224+0.29142461310811i</v>
      </c>
      <c r="AO243" s="223" t="str">
        <f t="shared" ca="1" si="354"/>
        <v>-1.31569488838012+0.195164900566985i</v>
      </c>
      <c r="AP243" s="223" t="str">
        <f t="shared" ca="1" si="355"/>
        <v>1.15729497730239-0.65559950673682i</v>
      </c>
      <c r="AQ243" s="223" t="str">
        <f t="shared" ca="1" si="356"/>
        <v>-0.843800871521418+1.02817433684303i</v>
      </c>
      <c r="AR243" s="223" t="str">
        <f t="shared" ca="1" si="357"/>
        <v>-0.843800871521418+1.02817433684303i</v>
      </c>
      <c r="AS243" s="223" t="str">
        <f t="shared" ca="1" si="358"/>
        <v>0.0652644777210087+1.32848896332288i</v>
      </c>
      <c r="AT243" s="223" t="str">
        <f t="shared" ca="1" si="359"/>
        <v>-0.539007871725623-1.21598227451748i</v>
      </c>
      <c r="AU243" s="223" t="str">
        <f t="shared" ca="1" si="360"/>
        <v>0.940516447948291+0.940516447948481i</v>
      </c>
      <c r="AV243" s="223" t="str">
        <f t="shared" ca="1" si="361"/>
        <v>-1.21598227451737-0.539007871725886i</v>
      </c>
      <c r="AW243" s="223" t="str">
        <f t="shared" ca="1" si="362"/>
        <v>1.32848896332287+0.0652644777212964i</v>
      </c>
      <c r="AX243" s="223" t="str">
        <f t="shared" ca="1" si="363"/>
        <v>-1.26295899770575+0.417225296257301i</v>
      </c>
      <c r="AY243" s="223" t="str">
        <f t="shared" ca="1" si="364"/>
        <v>1.02817433684346-0.843800871520888i</v>
      </c>
      <c r="AZ243" s="223" t="str">
        <f t="shared" ca="1" si="365"/>
        <v>-0.655599506736594+1.15729497730252i</v>
      </c>
      <c r="BA243" s="223" t="str">
        <f t="shared" ca="1" si="366"/>
        <v>0.195164900567269-1.31569488838008i</v>
      </c>
      <c r="BB243" s="223" t="str">
        <f t="shared" ca="1" si="367"/>
        <v>0.291424613108714+1.29777273534211i</v>
      </c>
      <c r="BC243" s="223" t="str">
        <f t="shared" ca="1" si="368"/>
        <v>-0.738959031433328-1.10593034481653i</v>
      </c>
      <c r="BD243" s="223" t="str">
        <f t="shared" ca="1" si="369"/>
        <v>1.08746229681381+0.765877360111475i</v>
      </c>
      <c r="BE243" s="223" t="str">
        <f t="shared" ca="1" si="370"/>
        <v>-1.29022995243043-0.323185778731476i</v>
      </c>
      <c r="BF243" s="223" t="str">
        <f t="shared" ca="1" si="371"/>
        <v>1.32008821210269-0.162817351625752i</v>
      </c>
      <c r="BG243" s="223" t="str">
        <f t="shared" ca="1" si="372"/>
        <v>-1.17303563900678+0.627000611915857i</v>
      </c>
      <c r="BH243" s="223" t="str">
        <f t="shared" ca="1" si="373"/>
        <v>0.868779395836241-1.00715675994024i</v>
      </c>
      <c r="BI243" s="223" t="str">
        <f t="shared" ca="1" si="374"/>
        <v>-0.448094201176502+1.25233939672714i</v>
      </c>
      <c r="BJ243" s="223" t="str">
        <f t="shared" ca="1" si="375"/>
        <v>-0.0326420700415645-1.32969051774701i</v>
      </c>
      <c r="BK243" s="223" t="str">
        <f t="shared" ca="1" si="376"/>
        <v>0.509003833753445+1.22884395874627i</v>
      </c>
      <c r="BL243" s="223" t="str">
        <f t="shared" ca="1" si="377"/>
        <v>-0.917151752899684-0.96331461105702i</v>
      </c>
      <c r="BM243" s="223" t="str">
        <f t="shared" ca="1" si="378"/>
        <v>1.20238812803491+0.568687231510955i</v>
      </c>
      <c r="BN243" s="223" t="str">
        <f t="shared" ca="1" si="379"/>
        <v>-1.32648717682264-0.0978475725197386i</v>
      </c>
      <c r="BO243" s="223" t="str">
        <f t="shared" ca="1" si="380"/>
        <v>1.27281783940913-0.386105070420947i</v>
      </c>
      <c r="BP243" s="223" t="str">
        <f t="shared" ca="1" si="381"/>
        <v>-1.04857257997191+0.818314073112486i</v>
      </c>
      <c r="BQ243" s="223" t="str">
        <f t="shared" ca="1" si="382"/>
        <v>0.683803492928683-1.14085720437811i</v>
      </c>
      <c r="BR243" s="223" t="str">
        <f t="shared" ca="1" si="383"/>
        <v>-0.227394889470105+1.31050903925375i</v>
      </c>
      <c r="BS243" s="223" t="str">
        <f t="shared" ca="1" si="384"/>
        <v>-0.259487904193803-1.30453378848538i</v>
      </c>
      <c r="BT243" s="223" t="str">
        <f t="shared" ca="1" si="385"/>
        <v>0.711595581466325+1.12373222173279i</v>
      </c>
      <c r="BU243" s="223" t="str">
        <f t="shared" ca="1" si="386"/>
        <v>-1.06833920218648-0.792334352905672i</v>
      </c>
      <c r="BV243" s="223" t="str">
        <f t="shared" ca="1" si="387"/>
        <v>1.28190998323963+0.354752269328129i</v>
      </c>
      <c r="BW243" s="223" t="str">
        <f t="shared" ca="1" si="388"/>
        <v>-1.32368636404757+0.130371727600014i</v>
      </c>
      <c r="BX243" s="223" t="str">
        <f t="shared" ca="1" si="389"/>
        <v>1.1880697079046-0.598024035371802i</v>
      </c>
      <c r="BY243" s="223" t="str">
        <f t="shared" ca="1" si="390"/>
        <v>-0.893234599929091+0.985532509465018i</v>
      </c>
      <c r="BZ243" s="223" t="str">
        <f t="shared" ca="1" si="391"/>
        <v>0.478693190903982-1.24096543332402i</v>
      </c>
      <c r="CA243" s="223" t="str">
        <f t="shared" ca="1" si="392"/>
        <v>-2.69187440608021E-13+1.33009111632358i</v>
      </c>
      <c r="CB243" s="223" t="str">
        <f t="shared" ca="1" si="393"/>
        <v>-0.478693190904679-1.24096543332375i</v>
      </c>
      <c r="CC243" s="223" t="str">
        <f t="shared" ca="1" si="394"/>
        <v>0.893234599929645+0.985532509464516i</v>
      </c>
      <c r="CD243" s="223" t="str">
        <f t="shared" ca="1" si="395"/>
        <v>-1.18806970790434-0.598024035372317i</v>
      </c>
      <c r="CE243" s="223" t="str">
        <f t="shared" ca="1" si="396"/>
        <v>1.32368636404765+0.13037172759927i</v>
      </c>
      <c r="CF243" s="223" t="str">
        <f t="shared" ca="1" si="397"/>
        <v>-1.28190998323979+0.354752269327574i</v>
      </c>
      <c r="CG243" s="223" t="str">
        <f t="shared" ca="1" si="398"/>
        <v>1.06833920218683-0.792334352905209i</v>
      </c>
      <c r="CH243" s="223" t="str">
        <f t="shared" ca="1" si="399"/>
        <v>-0.711595581465695+1.12373222173318i</v>
      </c>
      <c r="CI243" s="223" t="str">
        <f t="shared" ca="1" si="400"/>
        <v>0.259487904194368-1.30453378848526i</v>
      </c>
      <c r="CJ243" s="223" t="str">
        <f t="shared" ca="1" si="401"/>
        <v>0.2273948894695+1.31050903925385i</v>
      </c>
      <c r="CK243" s="223" t="str">
        <f t="shared" ca="1" si="402"/>
        <v>-0.683803492929356-1.1408572043777i</v>
      </c>
      <c r="CL243" s="223" t="str">
        <f t="shared" ca="1" si="403"/>
        <v>1.04857257997154+0.818314073112969i</v>
      </c>
      <c r="CM243" s="223" t="str">
        <f t="shared" ca="1" si="404"/>
        <v>-1.27281783940897-0.386105070421499i</v>
      </c>
      <c r="CN243" s="223" t="str">
        <f t="shared" ca="1" si="405"/>
        <v>1.32648717682258-0.0978475725204834i</v>
      </c>
      <c r="CO243" s="223" t="str">
        <f t="shared" ca="1" si="406"/>
        <v>-1.20238812803516+0.568687231510434i</v>
      </c>
      <c r="CP243" s="223" t="str">
        <f t="shared" ca="1" si="407"/>
        <v>0.917151752900128-0.963314611056597i</v>
      </c>
      <c r="CQ243" s="223" t="str">
        <f t="shared" ca="1" si="408"/>
        <v>-0.50900383375272+1.22884395874657i</v>
      </c>
      <c r="CR243" s="223" t="str">
        <f t="shared" ca="1" si="409"/>
        <v>0.0326420700421782-1.32969051774699i</v>
      </c>
      <c r="CS243" s="223" t="str">
        <f t="shared" ca="1" si="410"/>
        <v>0.448094201175959+1.25233939672733i</v>
      </c>
      <c r="CT243" s="223" t="str">
        <f t="shared" ca="1" si="411"/>
        <v>-0.868779395836807-1.00715675993975i</v>
      </c>
      <c r="CU243" s="223" t="str">
        <f t="shared" ca="1" si="412"/>
        <v>1.17303563900651+0.627000611916365i</v>
      </c>
      <c r="CV243" s="223" t="str">
        <f t="shared" ca="1" si="413"/>
        <v>-1.32008821210262-0.162817351626285i</v>
      </c>
      <c r="CW243" s="223" t="str">
        <f t="shared" ca="1" si="414"/>
        <v>1.29022995243024-0.323185778732237i</v>
      </c>
      <c r="CX243" s="223" t="str">
        <f t="shared" ca="1" si="415"/>
        <v>-1.08746229681417+0.765877360110974i</v>
      </c>
      <c r="CY243" s="223" t="str">
        <f t="shared" ca="1" si="416"/>
        <v>0.738959031432675-1.10593034481697i</v>
      </c>
      <c r="CZ243" s="223" t="str">
        <f t="shared" ca="1" si="417"/>
        <v>-0.291424613108022+1.29777273534226i</v>
      </c>
      <c r="DA243" s="223" t="str">
        <f t="shared" ca="1" si="418"/>
        <v>-0.1951649005667-1.31569488838016i</v>
      </c>
      <c r="DB243" s="223" t="str">
        <f t="shared" ca="1" si="419"/>
        <v>0.655599506737244+1.15729497730215i</v>
      </c>
      <c r="DC243" s="223" t="str">
        <f t="shared" ca="1" si="420"/>
        <v>-1.02817433684309-0.843800871521334i</v>
      </c>
      <c r="DD243" s="223" t="str">
        <f t="shared" ca="1" si="421"/>
        <v>1.26295899770558+0.417225296257812i</v>
      </c>
      <c r="DE243" s="223" t="str">
        <f t="shared" ca="1" si="422"/>
        <v>-1.32848896332283+0.0652644777220614i</v>
      </c>
      <c r="DF243" s="223" t="str">
        <f t="shared" ca="1" si="423"/>
        <v>1.21598227451762-0.539007871725325i</v>
      </c>
      <c r="DG243" s="223" t="str">
        <f t="shared" ca="1" si="424"/>
        <v>-0.940516447948698+0.940516447948074i</v>
      </c>
      <c r="DH243" s="223" t="str">
        <f t="shared" ca="1" si="425"/>
        <v>0.539007871724957-1.21598227451778i</v>
      </c>
      <c r="DI243" s="223" t="str">
        <f t="shared" ca="1" si="426"/>
        <v>-0.0652644777215841+1.32848896332285i</v>
      </c>
      <c r="DJ243" s="223" t="str">
        <f t="shared" ca="1" si="427"/>
        <v>-0.417225296257045-1.26295899770583i</v>
      </c>
      <c r="DK243" s="223" t="str">
        <f t="shared" ca="1" si="428"/>
        <v>0.843800871521703+1.02817433684279i</v>
      </c>
      <c r="DL243" s="223" t="str">
        <f t="shared" ca="1" si="429"/>
        <v>-1.15729497730239-0.655599506736828i</v>
      </c>
      <c r="DM243" s="223" t="str">
        <f t="shared" ca="1" si="430"/>
        <v>1.31569488838003+0.195164900567573i</v>
      </c>
      <c r="DN243" s="223" t="str">
        <f t="shared" ca="1" si="431"/>
        <v>-1.29777273534218+0.291424613108415i</v>
      </c>
      <c r="DO243" s="223" t="str">
        <f t="shared" ca="1" si="432"/>
        <v>1.10593034481671-0.738959031433073i</v>
      </c>
      <c r="DP243" s="223" t="str">
        <f t="shared" ca="1" si="433"/>
        <v>-0.765877360111696+1.08746229681366i</v>
      </c>
      <c r="DQ243" s="223" t="str">
        <f t="shared" ca="1" si="434"/>
        <v>0.323185778731774-1.29022995243035i</v>
      </c>
      <c r="DR243" s="223" t="str">
        <f t="shared" ca="1" si="435"/>
        <v>0.162817351625484+1.32008821210272i</v>
      </c>
      <c r="DS243" s="223" t="str">
        <f t="shared" ca="1" si="436"/>
        <v>-0.627000611915586-1.17303563900692i</v>
      </c>
      <c r="DT243" s="223" t="str">
        <f t="shared" ca="1" si="437"/>
        <v>1.00715675994006+0.868779395836445i</v>
      </c>
      <c r="DU243" s="223" t="str">
        <f t="shared" ca="1" si="438"/>
        <v>-1.25233939672703-0.44809420117679i</v>
      </c>
      <c r="DV243" s="223" t="str">
        <f t="shared" ca="1" si="439"/>
        <v>1.32969051774698-0.0326420700425803i</v>
      </c>
      <c r="DW243" s="223" t="str">
        <f t="shared" ca="1" si="440"/>
        <v>-1.22884395874638+0.509003833753162i</v>
      </c>
      <c r="DX243" s="223" t="str">
        <f t="shared" ca="1" si="441"/>
        <v>0.963314611057205-0.917151752899488i</v>
      </c>
      <c r="DY243" s="223" t="str">
        <f t="shared" ca="1" si="442"/>
        <v>-0.568687231510003+1.20238812803536i</v>
      </c>
      <c r="DZ243" s="223" t="str">
        <f t="shared" ca="1" si="443"/>
        <v>0.097847572520007-1.32648717682262i</v>
      </c>
      <c r="EA243" s="223" t="str">
        <f t="shared" ca="1" si="444"/>
        <v>0.386105070420655+1.27281783940922i</v>
      </c>
      <c r="EB243" s="223" t="str">
        <f t="shared" ca="1" si="445"/>
        <v>-0.818314073113347-1.04857257997124i</v>
      </c>
      <c r="EC243" s="223" t="str">
        <f t="shared" ca="1" si="446"/>
        <v>1.14085720437795+0.683803492928946i</v>
      </c>
      <c r="ED243" s="223" t="str">
        <f t="shared" ca="1" si="447"/>
        <v>-1.3105090392537-0.227394889470371i</v>
      </c>
      <c r="EE243" s="223" t="str">
        <f t="shared" ca="1" si="448"/>
        <v>1.30453378848518-0.259487904194799i</v>
      </c>
      <c r="EF243" s="223" t="str">
        <f t="shared" ca="1" si="449"/>
        <v>-1.12373222173293+0.711595581466098i</v>
      </c>
      <c r="EG243" s="223" t="str">
        <f t="shared" ca="1" si="450"/>
        <v>0.792334352905918-1.0683392021863i</v>
      </c>
      <c r="EH243" s="223" t="str">
        <f t="shared" ca="1" si="451"/>
        <v>-0.354752269327114+1.28190998323992i</v>
      </c>
      <c r="EI243" s="223" t="str">
        <f t="shared" ca="1" si="452"/>
        <v>-0.130371727599708-1.3236863640476i</v>
      </c>
      <c r="EJ243" s="223" t="str">
        <f t="shared" ca="1" si="453"/>
        <v>0.598024035371561+1.18806970790472i</v>
      </c>
      <c r="EK243" s="223" t="str">
        <f t="shared" ca="1" si="454"/>
        <v>-0.985532509464812-0.893234599929319i</v>
      </c>
      <c r="EL243" s="223" t="str">
        <f t="shared" ca="1" si="455"/>
        <v>1.24096543332392+0.478693190904233i</v>
      </c>
      <c r="EM243" s="223" t="str">
        <f t="shared" ca="1" si="456"/>
        <v>-1.33009111632358-5.38374881216041E-13i</v>
      </c>
      <c r="EN243" s="223"/>
      <c r="EO243" s="223"/>
      <c r="EP243" s="223"/>
    </row>
    <row r="244" spans="1:146">
      <c r="A244" s="249">
        <f t="shared" si="323"/>
        <v>2.8125000000000021E-3</v>
      </c>
      <c r="B244" s="248">
        <v>144</v>
      </c>
      <c r="C244" s="247">
        <f t="shared" si="324"/>
        <v>28800</v>
      </c>
      <c r="N244" s="246">
        <f t="shared" ca="1" si="327"/>
        <v>3.9970560155442185</v>
      </c>
      <c r="O244" s="223">
        <f t="shared" ca="1" si="328"/>
        <v>1.3300560155442187</v>
      </c>
      <c r="P244" s="223" t="str">
        <f t="shared" ca="1" si="329"/>
        <v>-1.22881152985482+0.5089904012663i</v>
      </c>
      <c r="Q244" s="223" t="str">
        <f t="shared" ca="1" si="330"/>
        <v>0.940491627949282-0.940491627949272i</v>
      </c>
      <c r="R244" s="223" t="str">
        <f t="shared" ca="1" si="331"/>
        <v>-0.508990401266239+1.22881152985484i</v>
      </c>
      <c r="S244" s="223" t="str">
        <f t="shared" ca="1" si="332"/>
        <v>-3.94318374673825E-14-1.33005601554422i</v>
      </c>
      <c r="T244" s="223" t="str">
        <f t="shared" ca="1" si="333"/>
        <v>0.508990401266314+1.22881152985481i</v>
      </c>
      <c r="U244" s="223" t="str">
        <f t="shared" ca="1" si="334"/>
        <v>-0.940491627949272-0.940491627949282i</v>
      </c>
      <c r="V244" s="223" t="str">
        <f t="shared" ca="1" si="335"/>
        <v>1.22881152985481+0.508990401266322i</v>
      </c>
      <c r="W244" s="223" t="str">
        <f t="shared" ca="1" si="336"/>
        <v>-1.33005601554422-5.34449546650906E-14i</v>
      </c>
      <c r="X244" s="223" t="str">
        <f t="shared" ca="1" si="337"/>
        <v>1.2288115298548-0.50899040126635i</v>
      </c>
      <c r="Y244" s="223" t="str">
        <f t="shared" ca="1" si="338"/>
        <v>-0.940491627949251+0.940491627949303i</v>
      </c>
      <c r="Z244" s="223" t="str">
        <f t="shared" ca="1" si="339"/>
        <v>0.508990401266286-1.22881152985482i</v>
      </c>
      <c r="AA244" s="223" t="str">
        <f t="shared" ca="1" si="340"/>
        <v>-1.40131171977081E-14+1.33005601554422i</v>
      </c>
      <c r="AB244" s="223" t="str">
        <f t="shared" ca="1" si="341"/>
        <v>-0.508990401266269-1.22881152985483i</v>
      </c>
      <c r="AC244" s="223" t="str">
        <f t="shared" ca="1" si="342"/>
        <v>0.940491627949238+0.940491627949316i</v>
      </c>
      <c r="AD244" s="223" t="str">
        <f t="shared" ca="1" si="343"/>
        <v>-1.22881152985484-0.508990401266249i</v>
      </c>
      <c r="AE244" s="223" t="str">
        <f t="shared" ca="1" si="344"/>
        <v>1.33005601554422-2.54187202696744E-14i</v>
      </c>
      <c r="AF244" s="223" t="str">
        <f t="shared" ca="1" si="345"/>
        <v>-1.22881152985481+0.508990401266305i</v>
      </c>
      <c r="AG244" s="223" t="str">
        <f t="shared" ca="1" si="346"/>
        <v>0.940491627949288-0.940491627949266i</v>
      </c>
      <c r="AH244" s="223" t="str">
        <f t="shared" ca="1" si="347"/>
        <v>-0.508990401266336+1.2288115298548i</v>
      </c>
      <c r="AI244" s="223" t="str">
        <f t="shared" ca="1" si="348"/>
        <v>5.8007455462809E-14-1.33005601554422i</v>
      </c>
      <c r="AJ244" s="223" t="str">
        <f t="shared" ca="1" si="349"/>
        <v>0.508990401266333+1.2288115298548i</v>
      </c>
      <c r="AK244" s="223" t="str">
        <f t="shared" ca="1" si="350"/>
        <v>-0.940491627949294-0.94049162794926i</v>
      </c>
      <c r="AL244" s="223" t="str">
        <f t="shared" ca="1" si="351"/>
        <v>1.22881152985482+0.50899040126629i</v>
      </c>
      <c r="AM244" s="223" t="str">
        <f t="shared" ca="1" si="352"/>
        <v>-1.33005601554422-2.80262343954162E-14i</v>
      </c>
      <c r="AN244" s="223" t="str">
        <f t="shared" ca="1" si="353"/>
        <v>1.22881152985483-0.508990401266256i</v>
      </c>
      <c r="AO244" s="223" t="str">
        <f t="shared" ca="1" si="354"/>
        <v>-0.94049162794932+0.940491627949234i</v>
      </c>
      <c r="AP244" s="223" t="str">
        <f t="shared" ca="1" si="355"/>
        <v>0.508990401266263-1.22881152985483i</v>
      </c>
      <c r="AQ244" s="223" t="str">
        <f t="shared" ca="1" si="356"/>
        <v>2.0856219471956E-14+1.33005601554422i</v>
      </c>
      <c r="AR244" s="223" t="str">
        <f t="shared" ca="1" si="357"/>
        <v>2.0856219471956E-14+1.33005601554422i</v>
      </c>
      <c r="AS244" s="223" t="str">
        <f t="shared" ca="1" si="358"/>
        <v>0.940491627949723+0.940491627948831i</v>
      </c>
      <c r="AT244" s="223" t="str">
        <f t="shared" ca="1" si="359"/>
        <v>-1.2288115298548-0.50899040126634i</v>
      </c>
      <c r="AU244" s="223" t="str">
        <f t="shared" ca="1" si="360"/>
        <v>1.33005601554422-5.9897319173875E-13i</v>
      </c>
      <c r="AV244" s="223" t="str">
        <f t="shared" ca="1" si="361"/>
        <v>-1.22881152985486+0.508990401266207i</v>
      </c>
      <c r="AW244" s="223" t="str">
        <f t="shared" ca="1" si="362"/>
        <v>0.940491627948889-0.940491627949665i</v>
      </c>
      <c r="AX244" s="223" t="str">
        <f t="shared" ca="1" si="363"/>
        <v>-0.508990401266434+1.22881152985476i</v>
      </c>
      <c r="AY244" s="223" t="str">
        <f t="shared" ca="1" si="364"/>
        <v>-4.96645783206287E-13-1.33005601554422i</v>
      </c>
      <c r="AZ244" s="223" t="str">
        <f t="shared" ca="1" si="365"/>
        <v>0.508990401266112+1.22881152985489i</v>
      </c>
      <c r="BA244" s="223" t="str">
        <f t="shared" ca="1" si="366"/>
        <v>-0.940491627949592-0.940491627948962i</v>
      </c>
      <c r="BB244" s="223" t="str">
        <f t="shared" ca="1" si="367"/>
        <v>1.22881152985473+0.508990401266511i</v>
      </c>
      <c r="BC244" s="223" t="str">
        <f t="shared" ca="1" si="368"/>
        <v>-1.33005601554422+4.13219607473804E-13i</v>
      </c>
      <c r="BD244" s="223" t="str">
        <f t="shared" ca="1" si="369"/>
        <v>1.22881152985493-0.508990401266018i</v>
      </c>
      <c r="BE244" s="223" t="str">
        <f t="shared" ca="1" si="370"/>
        <v>-0.940491627949034+0.94049162794952i</v>
      </c>
      <c r="BF244" s="223" t="str">
        <f t="shared" ca="1" si="371"/>
        <v>0.508990401266606-1.22881152985469i</v>
      </c>
      <c r="BG244" s="223" t="str">
        <f t="shared" ca="1" si="372"/>
        <v>3.10892198941341E-13+1.33005601554422i</v>
      </c>
      <c r="BH244" s="223" t="str">
        <f t="shared" ca="1" si="373"/>
        <v>-0.508990401265958-1.22881152985496i</v>
      </c>
      <c r="BI244" s="223" t="str">
        <f t="shared" ca="1" si="374"/>
        <v>0.940491627949475+0.94049162794908i</v>
      </c>
      <c r="BJ244" s="223" t="str">
        <f t="shared" ca="1" si="375"/>
        <v>-1.22881152985465-0.5089904012667i</v>
      </c>
      <c r="BK244" s="223" t="str">
        <f t="shared" ca="1" si="376"/>
        <v>1.33005601554422-2.08564790408878E-13i</v>
      </c>
      <c r="BL244" s="223" t="str">
        <f t="shared" ca="1" si="377"/>
        <v>-1.228811529855+0.508990401265863i</v>
      </c>
      <c r="BM244" s="223" t="str">
        <f t="shared" ca="1" si="378"/>
        <v>0.940491627949153-0.940491627949402i</v>
      </c>
      <c r="BN244" s="223" t="str">
        <f t="shared" ca="1" si="379"/>
        <v>-0.50899040126676+1.22881152985463i</v>
      </c>
      <c r="BO244" s="223" t="str">
        <f t="shared" ca="1" si="380"/>
        <v>-1.44039847476375E-13-1.33005601554422i</v>
      </c>
      <c r="BP244" s="223" t="str">
        <f t="shared" ca="1" si="381"/>
        <v>0.508990401265769+1.22881152985504i</v>
      </c>
      <c r="BQ244" s="223" t="str">
        <f t="shared" ca="1" si="382"/>
        <v>-0.94049162794933-0.940491627949225i</v>
      </c>
      <c r="BR244" s="223" t="str">
        <f t="shared" ca="1" si="383"/>
        <v>1.22881152985459+0.508990401266854i</v>
      </c>
      <c r="BS244" s="223" t="str">
        <f t="shared" ca="1" si="384"/>
        <v>-1.33005601554422+4.17124389439119E-14i</v>
      </c>
      <c r="BT244" s="223" t="str">
        <f t="shared" ca="1" si="385"/>
        <v>1.22881152985506-0.508990401265709i</v>
      </c>
      <c r="BU244" s="223" t="str">
        <f t="shared" ca="1" si="386"/>
        <v>-0.940491627949298+0.940491627949256i</v>
      </c>
      <c r="BV244" s="223" t="str">
        <f t="shared" ca="1" si="387"/>
        <v>0.508990401265727-1.22881152985505i</v>
      </c>
      <c r="BW244" s="223" t="str">
        <f t="shared" ca="1" si="388"/>
        <v>-6.06149695885507E-14+1.33005601554422i</v>
      </c>
      <c r="BX244" s="223" t="str">
        <f t="shared" ca="1" si="389"/>
        <v>-0.508990401266837-1.22881152985459i</v>
      </c>
      <c r="BY244" s="223" t="str">
        <f t="shared" ca="1" si="390"/>
        <v>0.940491627949211+0.940491627949343i</v>
      </c>
      <c r="BZ244" s="223" t="str">
        <f t="shared" ca="1" si="391"/>
        <v>-1.22881152985503-0.508990401265786i</v>
      </c>
      <c r="CA244" s="223" t="str">
        <f t="shared" ca="1" si="392"/>
        <v>1.33005601554422+1.62942378121013E-13i</v>
      </c>
      <c r="CB244" s="223" t="str">
        <f t="shared" ca="1" si="393"/>
        <v>-1.22881152985463+0.508990401266743i</v>
      </c>
      <c r="CC244" s="223" t="str">
        <f t="shared" ca="1" si="394"/>
        <v>0.940491627949415-0.940491627949139i</v>
      </c>
      <c r="CD244" s="223" t="str">
        <f t="shared" ca="1" si="395"/>
        <v>-0.508990401265881+1.22881152985499i</v>
      </c>
      <c r="CE244" s="223" t="str">
        <f t="shared" ca="1" si="396"/>
        <v>2.27467321053518E-13-1.33005601554422i</v>
      </c>
      <c r="CF244" s="223" t="str">
        <f t="shared" ca="1" si="397"/>
        <v>0.508990401266648+1.22881152985467i</v>
      </c>
      <c r="CG244" s="223" t="str">
        <f t="shared" ca="1" si="398"/>
        <v>-0.940491627949066-0.940491627949488i</v>
      </c>
      <c r="CH244" s="223" t="str">
        <f t="shared" ca="1" si="399"/>
        <v>1.22881152985495+0.508990401265975i</v>
      </c>
      <c r="CI244" s="223" t="str">
        <f t="shared" ca="1" si="400"/>
        <v>-1.33005601554422-3.29794729585979E-13i</v>
      </c>
      <c r="CJ244" s="223" t="str">
        <f t="shared" ca="1" si="401"/>
        <v>1.2288115298547-0.508990401266588i</v>
      </c>
      <c r="CK244" s="223" t="str">
        <f t="shared" ca="1" si="402"/>
        <v>-0.94049162794956+0.940491627948994i</v>
      </c>
      <c r="CL244" s="223" t="str">
        <f t="shared" ca="1" si="403"/>
        <v>0.50899040126607-1.22881152985491i</v>
      </c>
      <c r="CM244" s="223" t="str">
        <f t="shared" ca="1" si="404"/>
        <v>-3.94319672518484E-13+1.33005601554422i</v>
      </c>
      <c r="CN244" s="223" t="str">
        <f t="shared" ca="1" si="405"/>
        <v>-0.508990401266529-1.22881152985472i</v>
      </c>
      <c r="CO244" s="223" t="str">
        <f t="shared" ca="1" si="406"/>
        <v>0.940491627948949+0.940491627949605i</v>
      </c>
      <c r="CP244" s="223" t="str">
        <f t="shared" ca="1" si="407"/>
        <v>-1.22881152985489-0.508990401266129i</v>
      </c>
      <c r="CQ244" s="223" t="str">
        <f t="shared" ca="1" si="408"/>
        <v>1.33005601554422+5.34449546650906E-13i</v>
      </c>
      <c r="CR244" s="223" t="str">
        <f t="shared" ca="1" si="409"/>
        <v>-1.22881152985478+0.508990401266399i</v>
      </c>
      <c r="CS244" s="223" t="str">
        <f t="shared" ca="1" si="410"/>
        <v>0.940491627949705-0.94049162794885i</v>
      </c>
      <c r="CT244" s="223" t="str">
        <f t="shared" ca="1" si="411"/>
        <v>-0.508990401266259+1.22881152985483i</v>
      </c>
      <c r="CU244" s="223" t="str">
        <f t="shared" ca="1" si="412"/>
        <v>5.98974489583409E-13-1.33005601554422i</v>
      </c>
      <c r="CV244" s="223" t="str">
        <f t="shared" ca="1" si="413"/>
        <v>0.50899040126634+1.2288115298548i</v>
      </c>
      <c r="CW244" s="223" t="str">
        <f t="shared" ca="1" si="414"/>
        <v>-0.940491627949766-0.940491627948788i</v>
      </c>
      <c r="CX244" s="223" t="str">
        <f t="shared" ca="1" si="415"/>
        <v>1.22881152985481+0.508990401266318i</v>
      </c>
      <c r="CY244" s="223" t="str">
        <f t="shared" ca="1" si="416"/>
        <v>-1.33005601554422-7.39104363715831E-13i</v>
      </c>
      <c r="CZ244" s="223" t="str">
        <f t="shared" ca="1" si="417"/>
        <v>1.22881152985485-0.508990401266211i</v>
      </c>
      <c r="DA244" s="223" t="str">
        <f t="shared" ca="1" si="418"/>
        <v>-0.940491627948887+0.940491627949667i</v>
      </c>
      <c r="DB244" s="223" t="str">
        <f t="shared" ca="1" si="419"/>
        <v>0.508990401266378-1.22881152985478i</v>
      </c>
      <c r="DC244" s="223" t="str">
        <f t="shared" ca="1" si="420"/>
        <v>5.57259454950179E-13+1.33005601554422i</v>
      </c>
      <c r="DD244" s="223" t="str">
        <f t="shared" ca="1" si="421"/>
        <v>-0.508990401266151-1.22881152985488i</v>
      </c>
      <c r="DE244" s="223" t="str">
        <f t="shared" ca="1" si="422"/>
        <v>0.940491627949622+0.940491627948933i</v>
      </c>
      <c r="DF244" s="223" t="str">
        <f t="shared" ca="1" si="423"/>
        <v>-1.22881152985473-0.508990401266507i</v>
      </c>
      <c r="DG244" s="223" t="str">
        <f t="shared" ca="1" si="424"/>
        <v>1.33005601554422-4.17129580817757E-13i</v>
      </c>
      <c r="DH244" s="223" t="str">
        <f t="shared" ca="1" si="425"/>
        <v>-1.2288115298549+0.508990401266091i</v>
      </c>
      <c r="DI244" s="223" t="str">
        <f t="shared" ca="1" si="426"/>
        <v>0.940491627948978-0.940491627949576i</v>
      </c>
      <c r="DJ244" s="223" t="str">
        <f t="shared" ca="1" si="427"/>
        <v>-0.508990401266567+1.2288115298547i</v>
      </c>
      <c r="DK244" s="223" t="str">
        <f t="shared" ca="1" si="428"/>
        <v>-3.52604637885253E-13-1.33005601554422i</v>
      </c>
      <c r="DL244" s="223" t="str">
        <f t="shared" ca="1" si="429"/>
        <v>0.508990401265962+1.22881152985496i</v>
      </c>
      <c r="DM244" s="223" t="str">
        <f t="shared" ca="1" si="430"/>
        <v>-0.940491627949477-0.940491627949077i</v>
      </c>
      <c r="DN244" s="223" t="str">
        <f t="shared" ca="1" si="431"/>
        <v>1.22881152985468+0.508990401266627i</v>
      </c>
      <c r="DO244" s="223" t="str">
        <f t="shared" ca="1" si="432"/>
        <v>-1.33005601554422+2.8807969495275E-13i</v>
      </c>
      <c r="DP244" s="223" t="str">
        <f t="shared" ca="1" si="433"/>
        <v>1.22881152985498-0.508990401265902i</v>
      </c>
      <c r="DQ244" s="223" t="str">
        <f t="shared" ca="1" si="434"/>
        <v>-0.940491627949123+0.940491627949431i</v>
      </c>
      <c r="DR244" s="223" t="str">
        <f t="shared" ca="1" si="435"/>
        <v>0.508990401266756-1.22881152985463i</v>
      </c>
      <c r="DS244" s="223" t="str">
        <f t="shared" ca="1" si="436"/>
        <v>1.47949820820328E-13+1.33005601554422i</v>
      </c>
      <c r="DT244" s="223" t="str">
        <f t="shared" ca="1" si="437"/>
        <v>-0.508990401265842-1.22881152985501i</v>
      </c>
      <c r="DU244" s="223" t="str">
        <f t="shared" ca="1" si="438"/>
        <v>0.940491627949332+0.940491627949222i</v>
      </c>
      <c r="DV244" s="223" t="str">
        <f t="shared" ca="1" si="439"/>
        <v>-1.2288115298546-0.508990401266816i</v>
      </c>
      <c r="DW244" s="223" t="str">
        <f t="shared" ca="1" si="440"/>
        <v>1.33005601554422-8.34248778878239E-14i</v>
      </c>
      <c r="DX244" s="223" t="str">
        <f t="shared" ca="1" si="441"/>
        <v>-1.22881152985506+0.508990401265713i</v>
      </c>
      <c r="DY244" s="223" t="str">
        <f t="shared" ca="1" si="442"/>
        <v>0.940491627949267-0.940491627949287i</v>
      </c>
      <c r="DZ244" s="223" t="str">
        <f t="shared" ca="1" si="443"/>
        <v>-0.508990401266945+1.22881152985455i</v>
      </c>
      <c r="EA244" s="223" t="str">
        <f t="shared" ca="1" si="444"/>
        <v>5.67049962445974E-14-1.33005601554422i</v>
      </c>
      <c r="EB244" s="223" t="str">
        <f t="shared" ca="1" si="445"/>
        <v>0.508990401266841+1.22881152985459i</v>
      </c>
      <c r="EC244" s="223" t="str">
        <f t="shared" ca="1" si="446"/>
        <v>-0.940491627949241-0.940491627949314i</v>
      </c>
      <c r="ED244" s="223" t="str">
        <f t="shared" ca="1" si="447"/>
        <v>1.22881152985505+0.508990401265748i</v>
      </c>
      <c r="EE244" s="223" t="str">
        <f t="shared" ca="1" si="448"/>
        <v>-1.33005601554422-1.21229939177101E-13i</v>
      </c>
      <c r="EF244" s="223" t="str">
        <f t="shared" ca="1" si="449"/>
        <v>1.22881152985462-0.508990401266781i</v>
      </c>
      <c r="EG244" s="223" t="str">
        <f t="shared" ca="1" si="450"/>
        <v>-0.940491627949412+0.940491627949142i</v>
      </c>
      <c r="EH244" s="223" t="str">
        <f t="shared" ca="1" si="451"/>
        <v>0.508990401265877-1.22881152985499i</v>
      </c>
      <c r="EI244" s="223" t="str">
        <f t="shared" ca="1" si="452"/>
        <v>-1.85754882109606E-13+1.33005601554422i</v>
      </c>
      <c r="EJ244" s="223" t="str">
        <f t="shared" ca="1" si="453"/>
        <v>-0.508990401266721-1.22881152985464i</v>
      </c>
      <c r="EK244" s="223" t="str">
        <f t="shared" ca="1" si="454"/>
        <v>0.940491627949097+0.940491627949459i</v>
      </c>
      <c r="EL244" s="223" t="str">
        <f t="shared" ca="1" si="455"/>
        <v>-1.22881152985497-0.508990401265937i</v>
      </c>
      <c r="EM244" s="223" t="str">
        <f t="shared" ca="1" si="456"/>
        <v>1.33005601554422+3.25884756242027E-13i</v>
      </c>
      <c r="EN244" s="223"/>
      <c r="EO244" s="223"/>
      <c r="EP244" s="223"/>
    </row>
    <row r="245" spans="1:146">
      <c r="A245" s="249">
        <f t="shared" si="323"/>
        <v>2.8320312500000021E-3</v>
      </c>
      <c r="B245" s="248">
        <v>145</v>
      </c>
      <c r="C245" s="247">
        <f t="shared" si="324"/>
        <v>29000</v>
      </c>
      <c r="N245" s="246">
        <f t="shared" ca="1" si="327"/>
        <v>3.9970180115875058</v>
      </c>
      <c r="O245" s="223">
        <f t="shared" ca="1" si="328"/>
        <v>1.330018011587506</v>
      </c>
      <c r="P245" s="223" t="str">
        <f t="shared" ca="1" si="329"/>
        <v>-1.21591544145471+0.538978246666028i</v>
      </c>
      <c r="Q245" s="223" t="str">
        <f t="shared" ca="1" si="330"/>
        <v>0.89318550578942-0.985478342428123i</v>
      </c>
      <c r="R245" s="223" t="str">
        <f t="shared" ca="1" si="331"/>
        <v>-0.417202364636595+1.26288958269867i</v>
      </c>
      <c r="S245" s="223" t="str">
        <f t="shared" ca="1" si="332"/>
        <v>-0.130364562082549-1.32361361133082i</v>
      </c>
      <c r="T245" s="223" t="str">
        <f t="shared" ca="1" si="333"/>
        <v>0.655563473544491+1.15723136982259i</v>
      </c>
      <c r="U245" s="223" t="str">
        <f t="shared" ca="1" si="334"/>
        <v>-1.06828048391198-0.792290804465114i</v>
      </c>
      <c r="V245" s="223" t="str">
        <f t="shared" ca="1" si="335"/>
        <v>1.29770140689553+0.291408595769814i</v>
      </c>
      <c r="W245" s="223" t="str">
        <f t="shared" ca="1" si="336"/>
        <v>-1.3044620884362+0.259473642167855i</v>
      </c>
      <c r="X245" s="223" t="str">
        <f t="shared" ca="1" si="337"/>
        <v>1.087402527492-0.765835265805375i</v>
      </c>
      <c r="Y245" s="223" t="str">
        <f t="shared" ca="1" si="338"/>
        <v>-0.68376590958352+1.14079450035429i</v>
      </c>
      <c r="Z245" s="223" t="str">
        <f t="shared" ca="1" si="339"/>
        <v>0.162808402825496-1.32001565714828i</v>
      </c>
      <c r="AA245" s="223" t="str">
        <f t="shared" ca="1" si="340"/>
        <v>0.386083849236363+1.27274788253841i</v>
      </c>
      <c r="AB245" s="223" t="str">
        <f t="shared" ca="1" si="341"/>
        <v>-0.868731645808301-1.00710140438706i</v>
      </c>
      <c r="AC245" s="223" t="str">
        <f t="shared" ca="1" si="342"/>
        <v>1.20232204213642+0.568655975208287i</v>
      </c>
      <c r="AD245" s="223" t="str">
        <f t="shared" ca="1" si="343"/>
        <v>-1.3296174350287-0.0326402759619787i</v>
      </c>
      <c r="AE245" s="223" t="str">
        <f t="shared" ca="1" si="344"/>
        <v>1.22877641877706-0.508975857781695i</v>
      </c>
      <c r="AF245" s="223" t="str">
        <f t="shared" ca="1" si="345"/>
        <v>-0.917101344220152+0.96326166516517i</v>
      </c>
      <c r="AG245" s="223" t="str">
        <f t="shared" ca="1" si="346"/>
        <v>0.448069572932694-1.25227056539675i</v>
      </c>
      <c r="AH245" s="223" t="str">
        <f t="shared" ca="1" si="347"/>
        <v>0.0978421946021744+1.32641427016698i</v>
      </c>
      <c r="AI245" s="223" t="str">
        <f t="shared" ca="1" si="348"/>
        <v>-0.626966150582096-1.17297116638537i</v>
      </c>
      <c r="AJ245" s="223" t="str">
        <f t="shared" ca="1" si="349"/>
        <v>1.04851494811402+0.818269096769911i</v>
      </c>
      <c r="AK245" s="223" t="str">
        <f t="shared" ca="1" si="350"/>
        <v>-1.29015903855154-0.323168015730146i</v>
      </c>
      <c r="AL245" s="223" t="str">
        <f t="shared" ca="1" si="351"/>
        <v>1.31043701079177-0.227382391346193i</v>
      </c>
      <c r="AM245" s="223" t="str">
        <f t="shared" ca="1" si="352"/>
        <v>-1.10586956045007+0.738918416617937i</v>
      </c>
      <c r="AN245" s="223" t="str">
        <f t="shared" ca="1" si="353"/>
        <v>0.711556470606282-1.12367045893603i</v>
      </c>
      <c r="AO245" s="223" t="str">
        <f t="shared" ca="1" si="354"/>
        <v>-0.195154173874383+1.31562257489243i</v>
      </c>
      <c r="AP245" s="223" t="str">
        <f t="shared" ca="1" si="355"/>
        <v>-0.354732771361819-1.28183952664487i</v>
      </c>
      <c r="AQ245" s="223" t="str">
        <f t="shared" ca="1" si="356"/>
        <v>0.843754494367845+1.02811782611783i</v>
      </c>
      <c r="AR245" s="223" t="str">
        <f t="shared" ca="1" si="357"/>
        <v>0.843754494367845+1.02811782611783i</v>
      </c>
      <c r="AS245" s="223" t="str">
        <f t="shared" ca="1" si="358"/>
        <v>1.32841594664466+0.065260890641688i</v>
      </c>
      <c r="AT245" s="223" t="str">
        <f t="shared" ca="1" si="359"/>
        <v>-1.24089722713179+0.478666880872093i</v>
      </c>
      <c r="AU245" s="223" t="str">
        <f t="shared" ca="1" si="360"/>
        <v>0.940464755093781-0.940464755093766i</v>
      </c>
      <c r="AV245" s="223" t="str">
        <f t="shared" ca="1" si="361"/>
        <v>-0.478666880872093+1.24089722713179i</v>
      </c>
      <c r="AW245" s="223" t="str">
        <f t="shared" ca="1" si="362"/>
        <v>-0.0652608906416691-1.32841594664466i</v>
      </c>
      <c r="AX245" s="223" t="str">
        <f t="shared" ca="1" si="363"/>
        <v>0.597991166654358+1.18800440897774i</v>
      </c>
      <c r="AY245" s="223" t="str">
        <f t="shared" ca="1" si="364"/>
        <v>-1.02811782611808-0.843754494367539i</v>
      </c>
      <c r="AZ245" s="223" t="str">
        <f t="shared" ca="1" si="365"/>
        <v>1.28183952664472+0.354732771362347i</v>
      </c>
      <c r="BA245" s="223" t="str">
        <f t="shared" ca="1" si="366"/>
        <v>-1.31562257489245+0.195154173874234i</v>
      </c>
      <c r="BB245" s="223" t="str">
        <f t="shared" ca="1" si="367"/>
        <v>1.12367045893591-0.711556470606474i</v>
      </c>
      <c r="BC245" s="223" t="str">
        <f t="shared" ca="1" si="368"/>
        <v>-0.738918416618486+1.1058695604497i</v>
      </c>
      <c r="BD245" s="223" t="str">
        <f t="shared" ca="1" si="369"/>
        <v>0.227382391346473-1.31043701079172i</v>
      </c>
      <c r="BE245" s="223" t="str">
        <f t="shared" ca="1" si="370"/>
        <v>0.323168015730256+1.29015903855151i</v>
      </c>
      <c r="BF245" s="223" t="str">
        <f t="shared" ca="1" si="371"/>
        <v>-0.818269096770327-1.04851494811369i</v>
      </c>
      <c r="BG245" s="223" t="str">
        <f t="shared" ca="1" si="372"/>
        <v>1.17297116638518+0.626966150582445i</v>
      </c>
      <c r="BH245" s="223" t="str">
        <f t="shared" ca="1" si="373"/>
        <v>-1.32641427016699-0.0978421946020614i</v>
      </c>
      <c r="BI245" s="223" t="str">
        <f t="shared" ca="1" si="374"/>
        <v>1.25227056539658-0.448069572933174i</v>
      </c>
      <c r="BJ245" s="223" t="str">
        <f t="shared" ca="1" si="375"/>
        <v>-0.963261665165442+0.917101344219864i</v>
      </c>
      <c r="BK245" s="223" t="str">
        <f t="shared" ca="1" si="376"/>
        <v>0.508975857781703-1.22877641877705i</v>
      </c>
      <c r="BL245" s="223" t="str">
        <f t="shared" ca="1" si="377"/>
        <v>0.0326402759623566+1.32961743502869i</v>
      </c>
      <c r="BM245" s="223" t="str">
        <f t="shared" ca="1" si="378"/>
        <v>-0.568655975207783-1.20232204213666i</v>
      </c>
      <c r="BN245" s="223" t="str">
        <f t="shared" ca="1" si="379"/>
        <v>1.00710140438697+0.868731645808402i</v>
      </c>
      <c r="BO245" s="223" t="str">
        <f t="shared" ca="1" si="380"/>
        <v>-1.27274788253853-0.386083849235992i</v>
      </c>
      <c r="BP245" s="223" t="str">
        <f t="shared" ca="1" si="381"/>
        <v>1.32001565714834-0.162808402824952i</v>
      </c>
      <c r="BQ245" s="223" t="str">
        <f t="shared" ca="1" si="382"/>
        <v>-1.14079450035438+0.683765909583382i</v>
      </c>
      <c r="BR245" s="223" t="str">
        <f t="shared" ca="1" si="383"/>
        <v>0.765835265805159-1.08740252749215i</v>
      </c>
      <c r="BS245" s="223" t="str">
        <f t="shared" ca="1" si="384"/>
        <v>-0.25947364216722+1.30446208843633i</v>
      </c>
      <c r="BT245" s="223" t="str">
        <f t="shared" ca="1" si="385"/>
        <v>-0.291408595769534-1.2977014068956i</v>
      </c>
      <c r="BU245" s="223" t="str">
        <f t="shared" ca="1" si="386"/>
        <v>0.792290804465223+1.06828048391189i</v>
      </c>
      <c r="BV245" s="223" t="str">
        <f t="shared" ca="1" si="387"/>
        <v>-1.15723136982285-0.655563473544035i</v>
      </c>
      <c r="BW245" s="223" t="str">
        <f t="shared" ca="1" si="388"/>
        <v>1.32361361133078+0.13036456208296i</v>
      </c>
      <c r="BX245" s="223" t="str">
        <f t="shared" ca="1" si="389"/>
        <v>-1.26288958269863+0.417202364636696i</v>
      </c>
      <c r="BY245" s="223" t="str">
        <f t="shared" ca="1" si="390"/>
        <v>0.985478342427794-0.893185505789784i</v>
      </c>
      <c r="BZ245" s="223" t="str">
        <f t="shared" ca="1" si="391"/>
        <v>-0.538978246666411+1.21591544145454i</v>
      </c>
      <c r="CA245" s="223" t="str">
        <f t="shared" ca="1" si="392"/>
        <v>1.89014137354806E-14-1.33001801158751i</v>
      </c>
      <c r="CB245" s="223" t="str">
        <f t="shared" ca="1" si="393"/>
        <v>0.538978246666376+1.21591544145455i</v>
      </c>
      <c r="CC245" s="223" t="str">
        <f t="shared" ca="1" si="394"/>
        <v>-0.985478342427794-0.893185505789784i</v>
      </c>
      <c r="CD245" s="223" t="str">
        <f t="shared" ca="1" si="395"/>
        <v>1.26288958269862+0.417202364636732i</v>
      </c>
      <c r="CE245" s="223" t="str">
        <f t="shared" ca="1" si="396"/>
        <v>-1.32361361133078+0.130364562082923i</v>
      </c>
      <c r="CF245" s="223" t="str">
        <f t="shared" ca="1" si="397"/>
        <v>1.15723136982287-0.655563473544002i</v>
      </c>
      <c r="CG245" s="223" t="str">
        <f t="shared" ca="1" si="398"/>
        <v>-0.792290804465223+1.06828048391189i</v>
      </c>
      <c r="CH245" s="223" t="str">
        <f t="shared" ca="1" si="399"/>
        <v>0.291408595769569-1.29770140689559i</v>
      </c>
      <c r="CI245" s="223" t="str">
        <f t="shared" ca="1" si="400"/>
        <v>0.259473642168518+1.30446208843607i</v>
      </c>
      <c r="CJ245" s="223" t="str">
        <f t="shared" ca="1" si="401"/>
        <v>-0.765835265805159-1.08740252749215i</v>
      </c>
      <c r="CK245" s="223" t="str">
        <f t="shared" ca="1" si="402"/>
        <v>1.14079450035434+0.683765909583447i</v>
      </c>
      <c r="CL245" s="223" t="str">
        <f t="shared" ca="1" si="403"/>
        <v>-1.32001565714834-0.162808402824991i</v>
      </c>
      <c r="CM245" s="223" t="str">
        <f t="shared" ca="1" si="404"/>
        <v>1.27274788253854-0.386083849235956i</v>
      </c>
      <c r="CN245" s="223" t="str">
        <f t="shared" ca="1" si="405"/>
        <v>-1.00710140438697+0.868731645808402i</v>
      </c>
      <c r="CO245" s="223" t="str">
        <f t="shared" ca="1" si="406"/>
        <v>0.568655975207851-1.20232204213663i</v>
      </c>
      <c r="CP245" s="223" t="str">
        <f t="shared" ca="1" si="407"/>
        <v>-0.0326402759623566+1.32961743502869i</v>
      </c>
      <c r="CQ245" s="223" t="str">
        <f t="shared" ca="1" si="408"/>
        <v>-0.508975857781668-1.22877641877707i</v>
      </c>
      <c r="CR245" s="223" t="str">
        <f t="shared" ca="1" si="409"/>
        <v>0.963261665165442+0.917101344219864i</v>
      </c>
      <c r="CS245" s="223" t="str">
        <f t="shared" ca="1" si="410"/>
        <v>-1.25227056539657-0.44806957293321i</v>
      </c>
      <c r="CT245" s="223" t="str">
        <f t="shared" ca="1" si="411"/>
        <v>1.32641427016699-0.0978421946020614i</v>
      </c>
      <c r="CU245" s="223" t="str">
        <f t="shared" ca="1" si="412"/>
        <v>-1.1729711663852+0.626966150582412i</v>
      </c>
      <c r="CV245" s="223" t="str">
        <f t="shared" ca="1" si="413"/>
        <v>0.818269096770358-1.04851494811367i</v>
      </c>
      <c r="CW245" s="223" t="str">
        <f t="shared" ca="1" si="414"/>
        <v>-0.323168015730293+1.2901590385515i</v>
      </c>
      <c r="CX245" s="223" t="str">
        <f t="shared" ca="1" si="415"/>
        <v>-0.227382391346473-1.31043701079172i</v>
      </c>
      <c r="CY245" s="223" t="str">
        <f t="shared" ca="1" si="416"/>
        <v>0.738918416617386+1.10586956045044i</v>
      </c>
      <c r="CZ245" s="223" t="str">
        <f t="shared" ca="1" si="417"/>
        <v>-1.12367045893587-0.711556470606538i</v>
      </c>
      <c r="DA245" s="223" t="str">
        <f t="shared" ca="1" si="418"/>
        <v>1.31562257489245+0.195154173874271i</v>
      </c>
      <c r="DB245" s="223" t="str">
        <f t="shared" ca="1" si="419"/>
        <v>-1.28183952664472+0.354732771362347i</v>
      </c>
      <c r="DC245" s="223" t="str">
        <f t="shared" ca="1" si="420"/>
        <v>1.02811782611808-0.843754494367539i</v>
      </c>
      <c r="DD245" s="223" t="str">
        <f t="shared" ca="1" si="421"/>
        <v>-0.597991166654408+1.18800440897771i</v>
      </c>
      <c r="DE245" s="223" t="str">
        <f t="shared" ca="1" si="422"/>
        <v>0.0652608906417068-1.32841594664466i</v>
      </c>
      <c r="DF245" s="223" t="str">
        <f t="shared" ca="1" si="423"/>
        <v>0.478666880872057+1.2408972271318i</v>
      </c>
      <c r="DG245" s="223" t="str">
        <f t="shared" ca="1" si="424"/>
        <v>-0.940464755093766-0.940464755093781i</v>
      </c>
      <c r="DH245" s="223" t="str">
        <f t="shared" ca="1" si="425"/>
        <v>1.2408972271318+0.478666880872075i</v>
      </c>
      <c r="DI245" s="223" t="str">
        <f t="shared" ca="1" si="426"/>
        <v>-1.32841594664466+0.065260890641688i</v>
      </c>
      <c r="DJ245" s="223" t="str">
        <f t="shared" ca="1" si="427"/>
        <v>1.18800440897775-0.597991166654325i</v>
      </c>
      <c r="DK245" s="223" t="str">
        <f t="shared" ca="1" si="428"/>
        <v>-0.843754494367554+1.02811782611807i</v>
      </c>
      <c r="DL245" s="223" t="str">
        <f t="shared" ca="1" si="429"/>
        <v>0.354732771362366-1.28183952664472i</v>
      </c>
      <c r="DM245" s="223" t="str">
        <f t="shared" ca="1" si="430"/>
        <v>0.195154173874252+1.31562257489245i</v>
      </c>
      <c r="DN245" s="223" t="str">
        <f t="shared" ca="1" si="431"/>
        <v>-0.711556470606458-1.12367045893592i</v>
      </c>
      <c r="DO245" s="223" t="str">
        <f t="shared" ca="1" si="432"/>
        <v>1.10586956045042+0.738918416617402i</v>
      </c>
      <c r="DP245" s="223" t="str">
        <f t="shared" ca="1" si="433"/>
        <v>-1.31043701079172-0.227382391346491i</v>
      </c>
      <c r="DQ245" s="223" t="str">
        <f t="shared" ca="1" si="434"/>
        <v>1.2901590385515-0.323168015730275i</v>
      </c>
      <c r="DR245" s="223" t="str">
        <f t="shared" ca="1" si="435"/>
        <v>-1.04851494811373+0.818269096770283i</v>
      </c>
      <c r="DS245" s="223" t="str">
        <f t="shared" ca="1" si="436"/>
        <v>0.626966150582494-1.17297116638515i</v>
      </c>
      <c r="DT245" s="223" t="str">
        <f t="shared" ca="1" si="437"/>
        <v>-0.0978421946020801+1.32641427016699i</v>
      </c>
      <c r="DU245" s="223" t="str">
        <f t="shared" ca="1" si="438"/>
        <v>-0.448069572933191-1.25227056539657i</v>
      </c>
      <c r="DV245" s="223" t="str">
        <f t="shared" ca="1" si="439"/>
        <v>0.917101344219851+0.963261665165456i</v>
      </c>
      <c r="DW245" s="223" t="str">
        <f t="shared" ca="1" si="440"/>
        <v>-1.22877641877706-0.508975857781686i</v>
      </c>
      <c r="DX245" s="223" t="str">
        <f t="shared" ca="1" si="441"/>
        <v>1.32961743502869-0.0326402759623377i</v>
      </c>
      <c r="DY245" s="223" t="str">
        <f t="shared" ca="1" si="442"/>
        <v>-1.20232204213667+0.568655975207766i</v>
      </c>
      <c r="DZ245" s="223" t="str">
        <f t="shared" ca="1" si="443"/>
        <v>0.868731645808415-1.00710140438696i</v>
      </c>
      <c r="EA245" s="223" t="str">
        <f t="shared" ca="1" si="444"/>
        <v>-0.386083849235975+1.27274788253853i</v>
      </c>
      <c r="EB245" s="223" t="str">
        <f t="shared" ca="1" si="445"/>
        <v>-0.162808402824971-1.32001565714834i</v>
      </c>
      <c r="EC245" s="223" t="str">
        <f t="shared" ca="1" si="446"/>
        <v>0.683765909583366+1.14079450035439i</v>
      </c>
      <c r="ED245" s="223" t="str">
        <f t="shared" ca="1" si="447"/>
        <v>-1.08740252749214-0.765835265805174i</v>
      </c>
      <c r="EE245" s="223" t="str">
        <f t="shared" ca="1" si="448"/>
        <v>1.30446208843606+0.259473642168536i</v>
      </c>
      <c r="EF245" s="223" t="str">
        <f t="shared" ca="1" si="449"/>
        <v>-1.29770140689559+0.291408595769551i</v>
      </c>
      <c r="EG245" s="223" t="str">
        <f t="shared" ca="1" si="450"/>
        <v>1.06828048391193-0.792290804465178i</v>
      </c>
      <c r="EH245" s="223" t="str">
        <f t="shared" ca="1" si="451"/>
        <v>-0.655563473544051+1.15723136982284i</v>
      </c>
      <c r="EI245" s="223" t="str">
        <f t="shared" ca="1" si="452"/>
        <v>0.130364562082979-1.32361361133078i</v>
      </c>
      <c r="EJ245" s="223" t="str">
        <f t="shared" ca="1" si="453"/>
        <v>0.417202364636714+1.26288958269863i</v>
      </c>
      <c r="EK245" s="223" t="str">
        <f t="shared" ca="1" si="454"/>
        <v>-0.893185505789742-0.985478342427831i</v>
      </c>
      <c r="EL245" s="223" t="str">
        <f t="shared" ca="1" si="455"/>
        <v>1.21591544145452+0.538978246666463i</v>
      </c>
      <c r="EM245" s="223" t="str">
        <f t="shared" ca="1" si="456"/>
        <v>-1.33001801158751-3.78028274709614E-14i</v>
      </c>
      <c r="EN245" s="223"/>
      <c r="EO245" s="223"/>
      <c r="EP245" s="223"/>
    </row>
    <row r="246" spans="1:146">
      <c r="A246" s="249">
        <f t="shared" si="323"/>
        <v>2.8515625000000021E-3</v>
      </c>
      <c r="B246" s="248">
        <v>146</v>
      </c>
      <c r="C246" s="247">
        <f t="shared" si="324"/>
        <v>29200</v>
      </c>
      <c r="N246" s="246">
        <f t="shared" ca="1" si="327"/>
        <v>3.9969769647802007</v>
      </c>
      <c r="O246" s="223">
        <f t="shared" ca="1" si="328"/>
        <v>1.3299769647802011</v>
      </c>
      <c r="P246" s="223" t="str">
        <f t="shared" ca="1" si="329"/>
        <v>-1.20228493626212+0.568638425436724i</v>
      </c>
      <c r="Q246" s="223" t="str">
        <f t="shared" ca="1" si="330"/>
        <v>0.843728454548904-1.02808609650674i</v>
      </c>
      <c r="R246" s="223" t="str">
        <f t="shared" ca="1" si="331"/>
        <v>-0.323158042169456+1.29011922186562i</v>
      </c>
      <c r="S246" s="223" t="str">
        <f t="shared" ca="1" si="332"/>
        <v>-0.259465634332961-1.3044218303318i</v>
      </c>
      <c r="T246" s="223" t="str">
        <f t="shared" ca="1" si="333"/>
        <v>0.792266352910535+1.06824751480722i</v>
      </c>
      <c r="U246" s="223" t="str">
        <f t="shared" ca="1" si="334"/>
        <v>-1.17293496633311-0.626946801251189i</v>
      </c>
      <c r="V246" s="223" t="str">
        <f t="shared" ca="1" si="335"/>
        <v>1.32837494928001+0.0652588765708109i</v>
      </c>
      <c r="W246" s="223" t="str">
        <f t="shared" ca="1" si="336"/>
        <v>-1.22873849647189+0.508960149848637i</v>
      </c>
      <c r="X246" s="223" t="str">
        <f t="shared" ca="1" si="337"/>
        <v>0.893157940438421-0.985447928750045i</v>
      </c>
      <c r="Y246" s="223" t="str">
        <f t="shared" ca="1" si="338"/>
        <v>-0.386071933977062+1.27270860319288i</v>
      </c>
      <c r="Z246" s="223" t="str">
        <f t="shared" ca="1" si="339"/>
        <v>-0.195148151056856-1.31558197235484i</v>
      </c>
      <c r="AA246" s="223" t="str">
        <f t="shared" ca="1" si="340"/>
        <v>0.738895612233642+1.10583543127711i</v>
      </c>
      <c r="AB246" s="223" t="str">
        <f t="shared" ca="1" si="341"/>
        <v>-1.14075929333333-0.683744807307223i</v>
      </c>
      <c r="AC246" s="223" t="str">
        <f t="shared" ca="1" si="342"/>
        <v>1.3235727621751+0.13036053879196i</v>
      </c>
      <c r="AD246" s="223" t="str">
        <f t="shared" ca="1" si="343"/>
        <v>-1.25223191801891+0.44805574467987i</v>
      </c>
      <c r="AE246" s="223" t="str">
        <f t="shared" ca="1" si="344"/>
        <v>0.940435730618007-0.940435730617958i</v>
      </c>
      <c r="AF246" s="223" t="str">
        <f t="shared" ca="1" si="345"/>
        <v>-0.44805574467981+1.25223191801893i</v>
      </c>
      <c r="AG246" s="223" t="str">
        <f t="shared" ca="1" si="346"/>
        <v>-0.130360538791891-1.32357276217511i</v>
      </c>
      <c r="AH246" s="223" t="str">
        <f t="shared" ca="1" si="347"/>
        <v>0.683744807307268+1.14075929333331i</v>
      </c>
      <c r="AI246" s="223" t="str">
        <f t="shared" ca="1" si="348"/>
        <v>-1.10583543127714-0.738895612233589i</v>
      </c>
      <c r="AJ246" s="223" t="str">
        <f t="shared" ca="1" si="349"/>
        <v>1.31558197235483+0.195148151056925i</v>
      </c>
      <c r="AK246" s="223" t="str">
        <f t="shared" ca="1" si="350"/>
        <v>-1.27270860319286+0.38607193397713i</v>
      </c>
      <c r="AL246" s="223" t="str">
        <f t="shared" ca="1" si="351"/>
        <v>0.985447928750092-0.893157940438369i</v>
      </c>
      <c r="AM246" s="223" t="str">
        <f t="shared" ca="1" si="352"/>
        <v>-0.508960149848588+1.22873849647191i</v>
      </c>
      <c r="AN246" s="223" t="str">
        <f t="shared" ca="1" si="353"/>
        <v>-0.0652588765707414-1.32837494928001i</v>
      </c>
      <c r="AO246" s="223" t="str">
        <f t="shared" ca="1" si="354"/>
        <v>0.626946801251119+1.17293496633315i</v>
      </c>
      <c r="AP246" s="223" t="str">
        <f t="shared" ca="1" si="355"/>
        <v>-1.06824751480726-0.792266352910482i</v>
      </c>
      <c r="AQ246" s="223" t="str">
        <f t="shared" ca="1" si="356"/>
        <v>1.30442183033178+0.259465634333034i</v>
      </c>
      <c r="AR246" s="223" t="str">
        <f t="shared" ca="1" si="357"/>
        <v>1.30442183033178+0.259465634333034i</v>
      </c>
      <c r="AS246" s="223" t="str">
        <f t="shared" ca="1" si="358"/>
        <v>1.02808609650652-0.843728454549176i</v>
      </c>
      <c r="AT246" s="223" t="str">
        <f t="shared" ca="1" si="359"/>
        <v>-0.56863842543623+1.20228493626235i</v>
      </c>
      <c r="AU246" s="223" t="str">
        <f t="shared" ca="1" si="360"/>
        <v>5.98938313251301E-13-1.3299769647802i</v>
      </c>
      <c r="AV246" s="223" t="str">
        <f t="shared" ca="1" si="361"/>
        <v>0.568638425436343+1.2022849362623i</v>
      </c>
      <c r="AW246" s="223" t="str">
        <f t="shared" ca="1" si="362"/>
        <v>-1.0280860965066-0.84372845454908i</v>
      </c>
      <c r="AX246" s="223" t="str">
        <f t="shared" ca="1" si="363"/>
        <v>1.29011922186561+0.32315804216953i</v>
      </c>
      <c r="AY246" s="223" t="str">
        <f t="shared" ca="1" si="364"/>
        <v>-1.30442183033176+0.259465634333158i</v>
      </c>
      <c r="AZ246" s="223" t="str">
        <f t="shared" ca="1" si="365"/>
        <v>1.06824751480701-0.79226635291081i</v>
      </c>
      <c r="BA246" s="223" t="str">
        <f t="shared" ca="1" si="366"/>
        <v>-0.626946801250676+1.17293496633339i</v>
      </c>
      <c r="BB246" s="223" t="str">
        <f t="shared" ca="1" si="367"/>
        <v>0.0652588765714091-1.32837494927998i</v>
      </c>
      <c r="BC246" s="223" t="str">
        <f t="shared" ca="1" si="368"/>
        <v>0.508960149848214+1.22873849647207i</v>
      </c>
      <c r="BD246" s="223" t="str">
        <f t="shared" ca="1" si="369"/>
        <v>-0.985447928749896-0.893157940438585i</v>
      </c>
      <c r="BE246" s="223" t="str">
        <f t="shared" ca="1" si="370"/>
        <v>1.27270860319286+0.386071933977138i</v>
      </c>
      <c r="BF246" s="223" t="str">
        <f t="shared" ca="1" si="371"/>
        <v>-1.31558197235481+0.195148151057049i</v>
      </c>
      <c r="BG246" s="223" t="str">
        <f t="shared" ca="1" si="372"/>
        <v>1.10583543127692-0.738895612233929i</v>
      </c>
      <c r="BH246" s="223" t="str">
        <f t="shared" ca="1" si="373"/>
        <v>-0.683744807306836+1.14075929333356i</v>
      </c>
      <c r="BI246" s="223" t="str">
        <f t="shared" ca="1" si="374"/>
        <v>0.130360538792556-1.32357276217504i</v>
      </c>
      <c r="BJ246" s="223" t="str">
        <f t="shared" ca="1" si="375"/>
        <v>0.448055744679439+1.25223191801907i</v>
      </c>
      <c r="BK246" s="223" t="str">
        <f t="shared" ca="1" si="376"/>
        <v>-0.940435730617802-0.940435730618164i</v>
      </c>
      <c r="BL246" s="223" t="str">
        <f t="shared" ca="1" si="377"/>
        <v>1.25223191801891+0.448055744679886i</v>
      </c>
      <c r="BM246" s="223" t="str">
        <f t="shared" ca="1" si="378"/>
        <v>-1.32357276217509+0.130360538792085i</v>
      </c>
      <c r="BN246" s="223" t="str">
        <f t="shared" ca="1" si="379"/>
        <v>1.14075929333313-0.683744807307565i</v>
      </c>
      <c r="BO246" s="223" t="str">
        <f t="shared" ca="1" si="380"/>
        <v>-0.738895612233223+1.10583543127739i</v>
      </c>
      <c r="BP246" s="223" t="str">
        <f t="shared" ca="1" si="381"/>
        <v>0.195148151057517-1.31558197235474i</v>
      </c>
      <c r="BQ246" s="223" t="str">
        <f t="shared" ca="1" si="382"/>
        <v>0.386071933976684+1.27270860319299i</v>
      </c>
      <c r="BR246" s="223" t="str">
        <f t="shared" ca="1" si="383"/>
        <v>-0.893157940438206-0.98544792875024i</v>
      </c>
      <c r="BS246" s="223" t="str">
        <f t="shared" ca="1" si="384"/>
        <v>1.22873849647189+0.508960149848652i</v>
      </c>
      <c r="BT246" s="223" t="str">
        <f t="shared" ca="1" si="385"/>
        <v>-1.32837494928001+0.0652588765709359i</v>
      </c>
      <c r="BU246" s="223" t="str">
        <f t="shared" ca="1" si="386"/>
        <v>1.17293496633299-0.626946801251425i</v>
      </c>
      <c r="BV246" s="223" t="str">
        <f t="shared" ca="1" si="387"/>
        <v>-0.792266352910128+1.06824751480752i</v>
      </c>
      <c r="BW246" s="223" t="str">
        <f t="shared" ca="1" si="388"/>
        <v>0.259465634333622-1.30442183033166i</v>
      </c>
      <c r="BX246" s="223" t="str">
        <f t="shared" ca="1" si="389"/>
        <v>0.32315804216907+1.29011922186572i</v>
      </c>
      <c r="BY246" s="223" t="str">
        <f t="shared" ca="1" si="390"/>
        <v>-0.843728454548698-1.02808609650691i</v>
      </c>
      <c r="BZ246" s="223" t="str">
        <f t="shared" ca="1" si="391"/>
        <v>1.20228493626209+0.568638425436788i</v>
      </c>
      <c r="CA246" s="223" t="str">
        <f t="shared" ca="1" si="392"/>
        <v>-1.3299769647802+1.25131032971371E-13i</v>
      </c>
      <c r="CB246" s="223" t="str">
        <f t="shared" ca="1" si="393"/>
        <v>1.20228493626198-0.568638425437014i</v>
      </c>
      <c r="CC246" s="223" t="str">
        <f t="shared" ca="1" si="394"/>
        <v>-0.843728454548535+1.02808609650705i</v>
      </c>
      <c r="CD246" s="223" t="str">
        <f t="shared" ca="1" si="395"/>
        <v>0.323158042170111-1.29011922186546i</v>
      </c>
      <c r="CE246" s="223" t="str">
        <f t="shared" ca="1" si="396"/>
        <v>0.25946563433257+1.30442183033187i</v>
      </c>
      <c r="CF246" s="223" t="str">
        <f t="shared" ca="1" si="397"/>
        <v>-0.792266352910329-1.06824751480737i</v>
      </c>
      <c r="CG246" s="223" t="str">
        <f t="shared" ca="1" si="398"/>
        <v>1.1729349663331+0.626946801251204i</v>
      </c>
      <c r="CH246" s="223" t="str">
        <f t="shared" ca="1" si="399"/>
        <v>-1.32837494928002-0.065258876570686i</v>
      </c>
      <c r="CI246" s="223" t="str">
        <f t="shared" ca="1" si="400"/>
        <v>1.22873849647179-0.508960149848883i</v>
      </c>
      <c r="CJ246" s="223" t="str">
        <f t="shared" ca="1" si="401"/>
        <v>-0.893157940438049+0.985447928750383i</v>
      </c>
      <c r="CK246" s="223" t="str">
        <f t="shared" ca="1" si="402"/>
        <v>0.386071933976407-1.27270860319308i</v>
      </c>
      <c r="CL246" s="223" t="str">
        <f t="shared" ca="1" si="403"/>
        <v>0.195148151056418+1.3155819723549i</v>
      </c>
      <c r="CM246" s="223" t="str">
        <f t="shared" ca="1" si="404"/>
        <v>-0.738895612233432-1.10583543127725i</v>
      </c>
      <c r="CN246" s="223" t="str">
        <f t="shared" ca="1" si="405"/>
        <v>1.14075929333326+0.683744807307351i</v>
      </c>
      <c r="CO246" s="223" t="str">
        <f t="shared" ca="1" si="406"/>
        <v>-1.32357276217512-0.130360538791798i</v>
      </c>
      <c r="CP246" s="223" t="str">
        <f t="shared" ca="1" si="407"/>
        <v>1.25223191801882-0.448055744680122i</v>
      </c>
      <c r="CQ246" s="223" t="str">
        <f t="shared" ca="1" si="408"/>
        <v>-0.940435730617652+0.940435730618313i</v>
      </c>
      <c r="CR246" s="223" t="str">
        <f t="shared" ca="1" si="409"/>
        <v>0.44805574468045-1.25223191801871i</v>
      </c>
      <c r="CS246" s="223" t="str">
        <f t="shared" ca="1" si="410"/>
        <v>0.130360538791451+1.32357276217515i</v>
      </c>
      <c r="CT246" s="223" t="str">
        <f t="shared" ca="1" si="411"/>
        <v>-0.683744807307051-1.14075929333344i</v>
      </c>
      <c r="CU246" s="223" t="str">
        <f t="shared" ca="1" si="412"/>
        <v>1.10583543127705+0.73889561223372i</v>
      </c>
      <c r="CV246" s="223" t="str">
        <f t="shared" ca="1" si="413"/>
        <v>-1.31558197235485-0.195148151056764i</v>
      </c>
      <c r="CW246" s="223" t="str">
        <f t="shared" ca="1" si="414"/>
        <v>1.27270860319278-0.386071933977377i</v>
      </c>
      <c r="CX246" s="223" t="str">
        <f t="shared" ca="1" si="415"/>
        <v>-0.985447928749754+0.893157940438743i</v>
      </c>
      <c r="CY246" s="223" t="str">
        <f t="shared" ca="1" si="416"/>
        <v>0.508960149849205-1.22873849647166i</v>
      </c>
      <c r="CZ246" s="223" t="str">
        <f t="shared" ca="1" si="417"/>
        <v>0.0652588765702999+1.32837494928004i</v>
      </c>
      <c r="DA246" s="223" t="str">
        <f t="shared" ca="1" si="418"/>
        <v>-0.626946801250897-1.17293496633327i</v>
      </c>
      <c r="DB246" s="223" t="str">
        <f t="shared" ca="1" si="419"/>
        <v>1.06824751480716+0.792266352910608i</v>
      </c>
      <c r="DC246" s="223" t="str">
        <f t="shared" ca="1" si="420"/>
        <v>-1.30442183033181-0.259465634332874i</v>
      </c>
      <c r="DD246" s="223" t="str">
        <f t="shared" ca="1" si="421"/>
        <v>1.29011922186554-0.323158042169772i</v>
      </c>
      <c r="DE246" s="223" t="str">
        <f t="shared" ca="1" si="422"/>
        <v>-1.02808609650645+0.843728454549258i</v>
      </c>
      <c r="DF246" s="223" t="str">
        <f t="shared" ca="1" si="423"/>
        <v>0.568638425436099-1.20228493626241i</v>
      </c>
      <c r="DG246" s="223" t="str">
        <f t="shared" ca="1" si="424"/>
        <v>-5.11607499122045E-13+1.3299769647802i</v>
      </c>
      <c r="DH246" s="223" t="str">
        <f t="shared" ca="1" si="425"/>
        <v>-0.568638425436473-1.20228493626223i</v>
      </c>
      <c r="DI246" s="223" t="str">
        <f t="shared" ca="1" si="426"/>
        <v>1.02808609650667+0.843728454548997i</v>
      </c>
      <c r="DJ246" s="223" t="str">
        <f t="shared" ca="1" si="427"/>
        <v>-1.29011922186564-0.323158042169372i</v>
      </c>
      <c r="DK246" s="223" t="str">
        <f t="shared" ca="1" si="428"/>
        <v>1.30442183033173-0.25946563433328i</v>
      </c>
      <c r="DL246" s="223" t="str">
        <f t="shared" ca="1" si="429"/>
        <v>-1.06824751480696+0.792266352910879i</v>
      </c>
      <c r="DM246" s="223" t="str">
        <f t="shared" ca="1" si="430"/>
        <v>0.626946801250532-1.17293496633346i</v>
      </c>
      <c r="DN246" s="223" t="str">
        <f t="shared" ca="1" si="431"/>
        <v>-0.065258876571322+1.32837494927999i</v>
      </c>
      <c r="DO246" s="223" t="str">
        <f t="shared" ca="1" si="432"/>
        <v>-0.50896014984833-1.22873849647202i</v>
      </c>
      <c r="DP246" s="223" t="str">
        <f t="shared" ca="1" si="433"/>
        <v>0.98544792874998+0.893157940438493i</v>
      </c>
      <c r="DQ246" s="223" t="str">
        <f t="shared" ca="1" si="434"/>
        <v>-1.2727086031929-0.386071933976981i</v>
      </c>
      <c r="DR246" s="223" t="str">
        <f t="shared" ca="1" si="435"/>
        <v>1.31558197235479-0.195148151057173i</v>
      </c>
      <c r="DS246" s="223" t="str">
        <f t="shared" ca="1" si="436"/>
        <v>-1.10583543127687+0.738895612234002i</v>
      </c>
      <c r="DT246" s="223" t="str">
        <f t="shared" ca="1" si="437"/>
        <v>0.683744807307864-1.14075929333295i</v>
      </c>
      <c r="DU246" s="223" t="str">
        <f t="shared" ca="1" si="438"/>
        <v>-0.130360538792469+1.32357276217505i</v>
      </c>
      <c r="DV246" s="223" t="str">
        <f t="shared" ca="1" si="439"/>
        <v>-0.448055744679558-1.25223191801902i</v>
      </c>
      <c r="DW246" s="223" t="str">
        <f t="shared" ca="1" si="440"/>
        <v>0.94043573061789+0.940435730618075i</v>
      </c>
      <c r="DX246" s="223" t="str">
        <f t="shared" ca="1" si="441"/>
        <v>-1.25223191801896-0.448055744679732i</v>
      </c>
      <c r="DY246" s="223" t="str">
        <f t="shared" ca="1" si="442"/>
        <v>1.32357276217508-0.130360538792209i</v>
      </c>
      <c r="DZ246" s="223" t="str">
        <f t="shared" ca="1" si="443"/>
        <v>-1.14075929333308+0.683744807307639i</v>
      </c>
      <c r="EA246" s="223" t="str">
        <f t="shared" ca="1" si="444"/>
        <v>0.738895612233087-1.10583543127748i</v>
      </c>
      <c r="EB246" s="223" t="str">
        <f t="shared" ca="1" si="445"/>
        <v>-0.195148151057431+1.31558197235475i</v>
      </c>
      <c r="EC246" s="223" t="str">
        <f t="shared" ca="1" si="446"/>
        <v>-0.386071933976804-1.27270860319296i</v>
      </c>
      <c r="ED246" s="223" t="str">
        <f t="shared" ca="1" si="447"/>
        <v>0.893157940438299+0.985447928750156i</v>
      </c>
      <c r="EE246" s="223" t="str">
        <f t="shared" ca="1" si="448"/>
        <v>-1.22873849647195-0.508960149848501i</v>
      </c>
      <c r="EF246" s="223" t="str">
        <f t="shared" ca="1" si="449"/>
        <v>1.32837494928-0.0652588765710609i</v>
      </c>
      <c r="EG246" s="223" t="str">
        <f t="shared" ca="1" si="450"/>
        <v>-1.17293496633294+0.626946801251502i</v>
      </c>
      <c r="EH246" s="223" t="str">
        <f t="shared" ca="1" si="451"/>
        <v>0.792266352909996-1.06824751480762i</v>
      </c>
      <c r="EI246" s="223" t="str">
        <f t="shared" ca="1" si="452"/>
        <v>-0.259465634333537+1.30442183033168i</v>
      </c>
      <c r="EJ246" s="223" t="str">
        <f t="shared" ca="1" si="453"/>
        <v>-0.323158042169191-1.29011922186569i</v>
      </c>
      <c r="EK246" s="223" t="str">
        <f t="shared" ca="1" si="454"/>
        <v>0.843728454548795+1.02808609650683i</v>
      </c>
      <c r="EL246" s="223" t="str">
        <f t="shared" ca="1" si="455"/>
        <v>-1.20228493626215-0.568638425436641i</v>
      </c>
      <c r="EM246" s="223" t="str">
        <f t="shared" ca="1" si="456"/>
        <v>1.3299769647802-2.50262065942741E-13i</v>
      </c>
      <c r="EN246" s="223"/>
      <c r="EO246" s="223"/>
      <c r="EP246" s="223"/>
    </row>
    <row r="247" spans="1:146">
      <c r="A247" s="249">
        <f t="shared" si="323"/>
        <v>2.8710937500000021E-3</v>
      </c>
      <c r="B247" s="248">
        <v>147</v>
      </c>
      <c r="C247" s="247">
        <f t="shared" si="324"/>
        <v>29400</v>
      </c>
      <c r="N247" s="246">
        <f t="shared" ca="1" si="327"/>
        <v>3.996932720384816</v>
      </c>
      <c r="O247" s="223">
        <f t="shared" ca="1" si="328"/>
        <v>1.3299327203848159</v>
      </c>
      <c r="P247" s="223" t="str">
        <f t="shared" ca="1" si="329"/>
        <v>-1.18792822480278+0.597952818763387i</v>
      </c>
      <c r="Q247" s="223" t="str">
        <f t="shared" ca="1" si="330"/>
        <v>0.79223999655496-1.06821197737563i</v>
      </c>
      <c r="R247" s="223" t="str">
        <f t="shared" ca="1" si="331"/>
        <v>-0.227367809801093+1.31035297527667i</v>
      </c>
      <c r="S247" s="223" t="str">
        <f t="shared" ca="1" si="332"/>
        <v>-0.38605909050704-1.2726662639463i</v>
      </c>
      <c r="T247" s="223" t="str">
        <f t="shared" ca="1" si="333"/>
        <v>0.917042532477757+0.963199893260448i</v>
      </c>
      <c r="U247" s="223" t="str">
        <f t="shared" ca="1" si="334"/>
        <v>-1.25219025997105-0.448040839191918i</v>
      </c>
      <c r="V247" s="223" t="str">
        <f t="shared" ca="1" si="335"/>
        <v>1.31993100737512-0.162797962271837i</v>
      </c>
      <c r="W247" s="223" t="str">
        <f t="shared" ca="1" si="336"/>
        <v>-1.10579864340685+0.738871031364559i</v>
      </c>
      <c r="X247" s="223" t="str">
        <f t="shared" ca="1" si="337"/>
        <v>0.655521433664977-1.15715715905661i</v>
      </c>
      <c r="Y247" s="223" t="str">
        <f t="shared" ca="1" si="338"/>
        <v>-0.0652567056011926+1.32833075817894i</v>
      </c>
      <c r="Z247" s="223" t="str">
        <f t="shared" ca="1" si="339"/>
        <v>-0.538943683146958-1.21583746740514i</v>
      </c>
      <c r="AA247" s="223" t="str">
        <f t="shared" ca="1" si="340"/>
        <v>1.02805189512657+0.843700386201654i</v>
      </c>
      <c r="AB247" s="223" t="str">
        <f t="shared" ca="1" si="341"/>
        <v>-1.29761818808741-0.291389908361466i</v>
      </c>
      <c r="AC247" s="223" t="str">
        <f t="shared" ca="1" si="342"/>
        <v>1.29007630341931-0.323147291658343i</v>
      </c>
      <c r="AD247" s="223" t="str">
        <f t="shared" ca="1" si="343"/>
        <v>-1.00703682113384+0.868675935910977i</v>
      </c>
      <c r="AE247" s="223" t="str">
        <f t="shared" ca="1" si="344"/>
        <v>0.50894321825144-1.22869761998061i</v>
      </c>
      <c r="AF247" s="223" t="str">
        <f t="shared" ca="1" si="345"/>
        <v>0.0978359201920511+1.3263292100645i</v>
      </c>
      <c r="AG247" s="223" t="str">
        <f t="shared" ca="1" si="346"/>
        <v>-0.683722061142182-1.14072134364955i</v>
      </c>
      <c r="AH247" s="223" t="str">
        <f t="shared" ca="1" si="347"/>
        <v>1.12359840035932+0.711510840015895i</v>
      </c>
      <c r="AI247" s="223" t="str">
        <f t="shared" ca="1" si="348"/>
        <v>-1.32352873082858-0.13035620208278i</v>
      </c>
      <c r="AJ247" s="223" t="str">
        <f t="shared" ca="1" si="349"/>
        <v>1.24081765105372-0.478636184991979i</v>
      </c>
      <c r="AK247" s="223" t="str">
        <f t="shared" ca="1" si="350"/>
        <v>-0.893128227718504+0.985415145815489i</v>
      </c>
      <c r="AL247" s="223" t="str">
        <f t="shared" ca="1" si="351"/>
        <v>0.354710023109984-1.28175732502509i</v>
      </c>
      <c r="AM247" s="223" t="str">
        <f t="shared" ca="1" si="352"/>
        <v>0.259457002679688+1.30437843608005i</v>
      </c>
      <c r="AN247" s="223" t="str">
        <f t="shared" ca="1" si="353"/>
        <v>-0.81821662292756-1.04844770909911i</v>
      </c>
      <c r="AO247" s="223" t="str">
        <f t="shared" ca="1" si="354"/>
        <v>1.20224493980239+0.568619508520154i</v>
      </c>
      <c r="AP247" s="223" t="str">
        <f t="shared" ca="1" si="355"/>
        <v>-1.32953216951413+0.0326381828111125i</v>
      </c>
      <c r="AQ247" s="223" t="str">
        <f t="shared" ca="1" si="356"/>
        <v>1.17289594625989-0.62692594458778i</v>
      </c>
      <c r="AR247" s="223" t="str">
        <f t="shared" ca="1" si="357"/>
        <v>1.17289594625989-0.62692594458778i</v>
      </c>
      <c r="AS247" s="223" t="str">
        <f t="shared" ca="1" si="358"/>
        <v>0.195141659055574-1.31553820683825i</v>
      </c>
      <c r="AT247" s="223" t="str">
        <f t="shared" ca="1" si="359"/>
        <v>0.417175610343892+1.26280859629809i</v>
      </c>
      <c r="AU247" s="223" t="str">
        <f t="shared" ca="1" si="360"/>
        <v>-0.940404445106071-0.940404445105881i</v>
      </c>
      <c r="AV247" s="223" t="str">
        <f t="shared" ca="1" si="361"/>
        <v>1.26280859629817+0.417175610343656i</v>
      </c>
      <c r="AW247" s="223" t="str">
        <f t="shared" ca="1" si="362"/>
        <v>-1.31553820683821+0.195141659055821i</v>
      </c>
      <c r="AX247" s="223" t="str">
        <f t="shared" ca="1" si="363"/>
        <v>1.08733279469998-0.765786154432214i</v>
      </c>
      <c r="AY247" s="223" t="str">
        <f t="shared" ca="1" si="364"/>
        <v>-0.626925944587543+1.17289594626001i</v>
      </c>
      <c r="AZ247" s="223" t="str">
        <f t="shared" ca="1" si="365"/>
        <v>0.0326381828111268-1.32953216951413i</v>
      </c>
      <c r="BA247" s="223" t="str">
        <f t="shared" ca="1" si="366"/>
        <v>0.568619508520021+1.20224493980245i</v>
      </c>
      <c r="BB247" s="223" t="str">
        <f t="shared" ca="1" si="367"/>
        <v>-1.04844770909903-0.818216622927661i</v>
      </c>
      <c r="BC247" s="223" t="str">
        <f t="shared" ca="1" si="368"/>
        <v>1.30437843608002+0.259457002679814i</v>
      </c>
      <c r="BD247" s="223" t="str">
        <f t="shared" ca="1" si="369"/>
        <v>-1.28175732502516+0.354710023109733i</v>
      </c>
      <c r="BE247" s="223" t="str">
        <f t="shared" ca="1" si="370"/>
        <v>0.985415145815676-0.893128227718297i</v>
      </c>
      <c r="BF247" s="223" t="str">
        <f t="shared" ca="1" si="371"/>
        <v>-0.478636184992239+1.24081765105362i</v>
      </c>
      <c r="BG247" s="223" t="str">
        <f t="shared" ca="1" si="372"/>
        <v>-0.130356202082502-1.32352873082861i</v>
      </c>
      <c r="BH247" s="223" t="str">
        <f t="shared" ca="1" si="373"/>
        <v>0.711510840015563+1.12359840035953i</v>
      </c>
      <c r="BI247" s="223" t="str">
        <f t="shared" ca="1" si="374"/>
        <v>-1.14072134364935-0.683722061142518i</v>
      </c>
      <c r="BJ247" s="223" t="str">
        <f t="shared" ca="1" si="375"/>
        <v>1.32632921006448+0.0978359201924517i</v>
      </c>
      <c r="BK247" s="223" t="str">
        <f t="shared" ca="1" si="376"/>
        <v>-1.22869761998077+0.508943218251069i</v>
      </c>
      <c r="BL247" s="223" t="str">
        <f t="shared" ca="1" si="377"/>
        <v>0.868675935911389-1.00703682113348i</v>
      </c>
      <c r="BM247" s="223" t="str">
        <f t="shared" ca="1" si="378"/>
        <v>-0.32314729165888+1.29007630341918i</v>
      </c>
      <c r="BN247" s="223" t="str">
        <f t="shared" ca="1" si="379"/>
        <v>-0.291389908360964-1.29761818808752i</v>
      </c>
      <c r="BO247" s="223" t="str">
        <f t="shared" ca="1" si="380"/>
        <v>0.843700386201146+1.02805189512699i</v>
      </c>
      <c r="BP247" s="223" t="str">
        <f t="shared" ca="1" si="381"/>
        <v>-1.21583746740487-0.538943683147567i</v>
      </c>
      <c r="BQ247" s="223" t="str">
        <f t="shared" ca="1" si="382"/>
        <v>1.32833075817891-0.0652567056018484i</v>
      </c>
      <c r="BR247" s="223" t="str">
        <f t="shared" ca="1" si="383"/>
        <v>-1.15715715905636+0.655521433665425i</v>
      </c>
      <c r="BS247" s="223" t="str">
        <f t="shared" ca="1" si="384"/>
        <v>0.738871031364103-1.10579864340716i</v>
      </c>
      <c r="BT247" s="223" t="str">
        <f t="shared" ca="1" si="385"/>
        <v>-0.162797962271303+1.31993100737518i</v>
      </c>
      <c r="BU247" s="223" t="str">
        <f t="shared" ca="1" si="386"/>
        <v>-0.448040839192421-1.25219025997087i</v>
      </c>
      <c r="BV247" s="223" t="str">
        <f t="shared" ca="1" si="387"/>
        <v>0.963199893260722+0.91704253247747i</v>
      </c>
      <c r="BW247" s="223" t="str">
        <f t="shared" ca="1" si="388"/>
        <v>-1.27266626394641-0.386059090506667i</v>
      </c>
      <c r="BX247" s="223" t="str">
        <f t="shared" ca="1" si="389"/>
        <v>1.3103529752766-0.227367809801471i</v>
      </c>
      <c r="BY247" s="223" t="str">
        <f t="shared" ca="1" si="390"/>
        <v>-1.06821197737544+0.792239996555221i</v>
      </c>
      <c r="BZ247" s="223" t="str">
        <f t="shared" ca="1" si="391"/>
        <v>0.597952818763106-1.18792822480292i</v>
      </c>
      <c r="CA247" s="223" t="str">
        <f t="shared" ca="1" si="392"/>
        <v>2.69153942093219E-13+1.32993272038482i</v>
      </c>
      <c r="CB247" s="223" t="str">
        <f t="shared" ca="1" si="393"/>
        <v>-0.597952818763587-1.18792822480268i</v>
      </c>
      <c r="CC247" s="223" t="str">
        <f t="shared" ca="1" si="394"/>
        <v>1.06821197737573+0.792239996554818i</v>
      </c>
      <c r="CD247" s="223" t="str">
        <f t="shared" ca="1" si="395"/>
        <v>-1.31035297527669-0.227367809800978i</v>
      </c>
      <c r="CE247" s="223" t="str">
        <f t="shared" ca="1" si="396"/>
        <v>1.27266626394627-0.386059090507145i</v>
      </c>
      <c r="CF247" s="223" t="str">
        <f t="shared" ca="1" si="397"/>
        <v>-0.963199893260351+0.917042532477859i</v>
      </c>
      <c r="CG247" s="223" t="str">
        <f t="shared" ca="1" si="398"/>
        <v>0.448040839191914-1.25219025997105i</v>
      </c>
      <c r="CH247" s="223" t="str">
        <f t="shared" ca="1" si="399"/>
        <v>0.162797962271837+1.31993100737512i</v>
      </c>
      <c r="CI247" s="223" t="str">
        <f t="shared" ca="1" si="400"/>
        <v>-0.738871031364551-1.10579864340686i</v>
      </c>
      <c r="CJ247" s="223" t="str">
        <f t="shared" ca="1" si="401"/>
        <v>1.15715715905661+0.655521433664989i</v>
      </c>
      <c r="CK247" s="223" t="str">
        <f t="shared" ca="1" si="402"/>
        <v>-1.32833075817893-0.0652567056013485i</v>
      </c>
      <c r="CL247" s="223" t="str">
        <f t="shared" ca="1" si="403"/>
        <v>1.2158374674052-0.538943683146816i</v>
      </c>
      <c r="CM247" s="223" t="str">
        <f t="shared" ca="1" si="404"/>
        <v>-0.843700386201782+1.02805189512647i</v>
      </c>
      <c r="CN247" s="223" t="str">
        <f t="shared" ca="1" si="405"/>
        <v>0.291389908361767-1.29761818808734i</v>
      </c>
      <c r="CO247" s="223" t="str">
        <f t="shared" ca="1" si="406"/>
        <v>0.323147291658118+1.29007630341937i</v>
      </c>
      <c r="CP247" s="223" t="str">
        <f t="shared" ca="1" si="407"/>
        <v>-0.868675935910795-1.007036821134i</v>
      </c>
      <c r="CQ247" s="223" t="str">
        <f t="shared" ca="1" si="408"/>
        <v>1.22869761998047+0.508943218251794i</v>
      </c>
      <c r="CR247" s="223" t="str">
        <f t="shared" ca="1" si="409"/>
        <v>-1.32632921006453+0.0978359201916692i</v>
      </c>
      <c r="CS247" s="223" t="str">
        <f t="shared" ca="1" si="410"/>
        <v>1.14072134364976-0.683722061141845i</v>
      </c>
      <c r="CT247" s="223" t="str">
        <f t="shared" ca="1" si="411"/>
        <v>-0.711510840016226+1.12359840035911i</v>
      </c>
      <c r="CU247" s="223" t="str">
        <f t="shared" ca="1" si="412"/>
        <v>0.130356202083321-1.32352873082853i</v>
      </c>
      <c r="CV247" s="223" t="str">
        <f t="shared" ca="1" si="413"/>
        <v>0.478636184991472+1.24081765105392i</v>
      </c>
      <c r="CW247" s="223" t="str">
        <f t="shared" ca="1" si="414"/>
        <v>-0.985415145815124-0.893128227718907i</v>
      </c>
      <c r="CX247" s="223" t="str">
        <f t="shared" ca="1" si="415"/>
        <v>1.28175732502494+0.354710023110525i</v>
      </c>
      <c r="CY247" s="223" t="str">
        <f t="shared" ca="1" si="416"/>
        <v>-1.30437843608018+0.259457002679007i</v>
      </c>
      <c r="CZ247" s="223" t="str">
        <f t="shared" ca="1" si="417"/>
        <v>1.0484477090987-0.818216622928085i</v>
      </c>
      <c r="DA247" s="223" t="str">
        <f t="shared" ca="1" si="418"/>
        <v>-0.568619508519569+1.20224493980267i</v>
      </c>
      <c r="DB247" s="223" t="str">
        <f t="shared" ca="1" si="419"/>
        <v>-0.0326381828116271-1.32953216951412i</v>
      </c>
      <c r="DC247" s="223" t="str">
        <f t="shared" ca="1" si="420"/>
        <v>0.626925944587985+1.17289594625978i</v>
      </c>
      <c r="DD247" s="223" t="str">
        <f t="shared" ca="1" si="421"/>
        <v>-1.08733279470027-0.765786154431804i</v>
      </c>
      <c r="DE247" s="223" t="str">
        <f t="shared" ca="1" si="422"/>
        <v>1.31553820683828+0.195141659055345i</v>
      </c>
      <c r="DF247" s="223" t="str">
        <f t="shared" ca="1" si="423"/>
        <v>-1.262808596298+0.417175610344184i</v>
      </c>
      <c r="DG247" s="223" t="str">
        <f t="shared" ca="1" si="424"/>
        <v>0.940404445105677-0.940404445106274i</v>
      </c>
      <c r="DH247" s="223" t="str">
        <f t="shared" ca="1" si="425"/>
        <v>-0.417175610343382+1.26280859629826i</v>
      </c>
      <c r="DI247" s="223" t="str">
        <f t="shared" ca="1" si="426"/>
        <v>-0.195141659056105-1.31553820683817i</v>
      </c>
      <c r="DJ247" s="223" t="str">
        <f t="shared" ca="1" si="427"/>
        <v>0.765786154432435+1.08733279469983i</v>
      </c>
      <c r="DK247" s="223" t="str">
        <f t="shared" ca="1" si="428"/>
        <v>-1.17289594626014-0.626925944587305i</v>
      </c>
      <c r="DL247" s="223" t="str">
        <f t="shared" ca="1" si="429"/>
        <v>1.32953216951413+0.0326381828108578i</v>
      </c>
      <c r="DM247" s="223" t="str">
        <f t="shared" ca="1" si="430"/>
        <v>-1.20224493980234+0.568619508520264i</v>
      </c>
      <c r="DN247" s="223" t="str">
        <f t="shared" ca="1" si="431"/>
        <v>0.818216622927477-1.04844770909918i</v>
      </c>
      <c r="DO247" s="223" t="str">
        <f t="shared" ca="1" si="432"/>
        <v>-0.259457002679587+1.30437843608007i</v>
      </c>
      <c r="DP247" s="223" t="str">
        <f t="shared" ca="1" si="433"/>
        <v>-0.354710023109956-1.2817573250251i</v>
      </c>
      <c r="DQ247" s="223" t="str">
        <f t="shared" ca="1" si="434"/>
        <v>0.893128227718469+0.985415145815521i</v>
      </c>
      <c r="DR247" s="223" t="str">
        <f t="shared" ca="1" si="435"/>
        <v>-1.24081765105373-0.478636184991952i</v>
      </c>
      <c r="DS247" s="223" t="str">
        <f t="shared" ca="1" si="436"/>
        <v>1.32352873082858-0.130356202082808i</v>
      </c>
      <c r="DT247" s="223" t="str">
        <f t="shared" ca="1" si="437"/>
        <v>-1.12359840035939+0.71151084001579i</v>
      </c>
      <c r="DU247" s="223" t="str">
        <f t="shared" ca="1" si="438"/>
        <v>0.683722061142287-1.14072134364949i</v>
      </c>
      <c r="DV247" s="223" t="str">
        <f t="shared" ca="1" si="439"/>
        <v>-0.0978359201921833+1.3263292100645i</v>
      </c>
      <c r="DW247" s="223" t="str">
        <f t="shared" ca="1" si="440"/>
        <v>-0.508943218251318-1.22869761998066i</v>
      </c>
      <c r="DX247" s="223" t="str">
        <f t="shared" ca="1" si="441"/>
        <v>1.00703682113366+0.868675935911184i</v>
      </c>
      <c r="DY247" s="223" t="str">
        <f t="shared" ca="1" si="442"/>
        <v>-1.29007630341924-0.323147291658618i</v>
      </c>
      <c r="DZ247" s="223" t="str">
        <f t="shared" ca="1" si="443"/>
        <v>1.29761818808747-0.29138990836119i</v>
      </c>
      <c r="EA247" s="223" t="str">
        <f t="shared" ca="1" si="444"/>
        <v>-1.02805189512684+0.843700386201325i</v>
      </c>
      <c r="EB247" s="223" t="str">
        <f t="shared" ca="1" si="445"/>
        <v>0.538943683147356-1.21583746740496i</v>
      </c>
      <c r="EC247" s="223" t="str">
        <f t="shared" ca="1" si="446"/>
        <v>0.0652567056007581+1.32833075817896i</v>
      </c>
      <c r="ED247" s="223" t="str">
        <f t="shared" ca="1" si="447"/>
        <v>-0.655521433664474-1.1571571590569i</v>
      </c>
      <c r="EE247" s="223" t="str">
        <f t="shared" ca="1" si="448"/>
        <v>1.10579864340657+0.738871031364979i</v>
      </c>
      <c r="EF247" s="223" t="str">
        <f t="shared" ca="1" si="449"/>
        <v>-1.31993100737505-0.162797962272349i</v>
      </c>
      <c r="EG247" s="223" t="str">
        <f t="shared" ca="1" si="450"/>
        <v>1.25219025997122-0.448040839191429i</v>
      </c>
      <c r="EH247" s="223" t="str">
        <f t="shared" ca="1" si="451"/>
        <v>-0.917042532478233+0.963199893259996i</v>
      </c>
      <c r="EI247" s="223" t="str">
        <f t="shared" ca="1" si="452"/>
        <v>0.386059090507676-1.27266626394611i</v>
      </c>
      <c r="EJ247" s="223" t="str">
        <f t="shared" ca="1" si="453"/>
        <v>0.227367809800432+1.31035297527678i</v>
      </c>
      <c r="EK247" s="223" t="str">
        <f t="shared" ca="1" si="454"/>
        <v>-0.792239996555467-1.06821197737525i</v>
      </c>
      <c r="EL247" s="223" t="str">
        <f t="shared" ca="1" si="455"/>
        <v>1.18792822480304+0.597952818762866i</v>
      </c>
      <c r="EM247" s="223" t="str">
        <f t="shared" ca="1" si="456"/>
        <v>-1.32993272038482+5.3830788418644E-13i</v>
      </c>
      <c r="EN247" s="223"/>
      <c r="EO247" s="223"/>
      <c r="EP247" s="223"/>
    </row>
    <row r="248" spans="1:146">
      <c r="A248" s="249">
        <f t="shared" si="323"/>
        <v>2.8906250000000021E-3</v>
      </c>
      <c r="B248" s="248">
        <v>148</v>
      </c>
      <c r="C248" s="247">
        <f t="shared" si="324"/>
        <v>29600</v>
      </c>
      <c r="N248" s="246">
        <f t="shared" ca="1" si="327"/>
        <v>3.9968851070463289</v>
      </c>
      <c r="O248" s="223">
        <f t="shared" ca="1" si="328"/>
        <v>1.3298851070463291</v>
      </c>
      <c r="P248" s="223" t="str">
        <f t="shared" ca="1" si="329"/>
        <v>-1.17285395504434+0.626903499815134i</v>
      </c>
      <c r="Q248" s="223" t="str">
        <f t="shared" ca="1" si="330"/>
        <v>0.738844578811023-1.10575905436274i</v>
      </c>
      <c r="R248" s="223" t="str">
        <f t="shared" ca="1" si="331"/>
        <v>-0.130351535159546+1.32348134676133i</v>
      </c>
      <c r="S248" s="223" t="str">
        <f t="shared" ca="1" si="332"/>
        <v>-0.508924997415712-1.22865363099168i</v>
      </c>
      <c r="T248" s="223" t="str">
        <f t="shared" ca="1" si="333"/>
        <v>1.02801508951824+0.843670180619433i</v>
      </c>
      <c r="U248" s="223" t="str">
        <f t="shared" ca="1" si="334"/>
        <v>-1.30433173761852-0.259447713778108i</v>
      </c>
      <c r="V248" s="223" t="str">
        <f t="shared" ca="1" si="335"/>
        <v>1.27262070082217-0.386045269084475i</v>
      </c>
      <c r="W248" s="223" t="str">
        <f t="shared" ca="1" si="336"/>
        <v>-0.940370777391444+0.94037077739147i</v>
      </c>
      <c r="X248" s="223" t="str">
        <f t="shared" ca="1" si="337"/>
        <v>0.386045269084445-1.27262070082218i</v>
      </c>
      <c r="Y248" s="223" t="str">
        <f t="shared" ca="1" si="338"/>
        <v>0.259447713778144+1.30433173761851i</v>
      </c>
      <c r="Z248" s="223" t="str">
        <f t="shared" ca="1" si="339"/>
        <v>-0.843670180619459-1.02801508951822i</v>
      </c>
      <c r="AA248" s="223" t="str">
        <f t="shared" ca="1" si="340"/>
        <v>1.2286536309917+0.508924997415678i</v>
      </c>
      <c r="AB248" s="223" t="str">
        <f t="shared" ca="1" si="341"/>
        <v>-1.32348134676132+0.130351535159578i</v>
      </c>
      <c r="AC248" s="223" t="str">
        <f t="shared" ca="1" si="342"/>
        <v>1.10575905436272-0.738844578811054i</v>
      </c>
      <c r="AD248" s="223" t="str">
        <f t="shared" ca="1" si="343"/>
        <v>-0.626903499815106+1.17285395504436i</v>
      </c>
      <c r="AE248" s="223" t="str">
        <f t="shared" ca="1" si="344"/>
        <v>-3.71457412282187E-14-1.32988510704633i</v>
      </c>
      <c r="AF248" s="223" t="str">
        <f t="shared" ca="1" si="345"/>
        <v>0.626903499815163+1.17285395504433i</v>
      </c>
      <c r="AG248" s="223" t="str">
        <f t="shared" ca="1" si="346"/>
        <v>-1.10575905436276-0.738844578811001i</v>
      </c>
      <c r="AH248" s="223" t="str">
        <f t="shared" ca="1" si="347"/>
        <v>1.32348134676133+0.130351535159504i</v>
      </c>
      <c r="AI248" s="223" t="str">
        <f t="shared" ca="1" si="348"/>
        <v>-1.22865363099167+0.508924997415747i</v>
      </c>
      <c r="AJ248" s="223" t="str">
        <f t="shared" ca="1" si="349"/>
        <v>0.843670180619408-1.02801508951826i</v>
      </c>
      <c r="AK248" s="223" t="str">
        <f t="shared" ca="1" si="350"/>
        <v>-0.259447713778081+1.30433173761852i</v>
      </c>
      <c r="AL248" s="223" t="str">
        <f t="shared" ca="1" si="351"/>
        <v>-0.386045269084498-1.27262070082217i</v>
      </c>
      <c r="AM248" s="223" t="str">
        <f t="shared" ca="1" si="352"/>
        <v>0.940370777391496+0.940370777391418i</v>
      </c>
      <c r="AN248" s="223" t="str">
        <f t="shared" ca="1" si="353"/>
        <v>-1.27262070082219-0.386045269084409i</v>
      </c>
      <c r="AO248" s="223" t="str">
        <f t="shared" ca="1" si="354"/>
        <v>1.3043317376185-0.259447713778172i</v>
      </c>
      <c r="AP248" s="223" t="str">
        <f t="shared" ca="1" si="355"/>
        <v>-1.0280150895182+0.84367018061948i</v>
      </c>
      <c r="AQ248" s="223" t="str">
        <f t="shared" ca="1" si="356"/>
        <v>0.508924997415155-1.22865363099191i</v>
      </c>
      <c r="AR248" s="223" t="str">
        <f t="shared" ca="1" si="357"/>
        <v>0.508924997415155-1.22865363099191i</v>
      </c>
      <c r="AS248" s="223" t="str">
        <f t="shared" ca="1" si="358"/>
        <v>-0.738844578811078-1.10575905436271i</v>
      </c>
      <c r="AT248" s="223" t="str">
        <f t="shared" ca="1" si="359"/>
        <v>1.17285395504425+0.626903499815315i</v>
      </c>
      <c r="AU248" s="223" t="str">
        <f t="shared" ca="1" si="360"/>
        <v>-1.32988510704633-4.73773834823803E-13i</v>
      </c>
      <c r="AV248" s="223" t="str">
        <f t="shared" ca="1" si="361"/>
        <v>1.17285395504406-0.626903499815662i</v>
      </c>
      <c r="AW248" s="223" t="str">
        <f t="shared" ca="1" si="362"/>
        <v>-0.738844578810749+1.10575905436293i</v>
      </c>
      <c r="AX248" s="223" t="str">
        <f t="shared" ca="1" si="363"/>
        <v>0.130351535159486-1.32348134676133i</v>
      </c>
      <c r="AY248" s="223" t="str">
        <f t="shared" ca="1" si="364"/>
        <v>0.50892499741552+1.22865363099176i</v>
      </c>
      <c r="AZ248" s="223" t="str">
        <f t="shared" ca="1" si="365"/>
        <v>-1.02801508951795-0.843670180619788i</v>
      </c>
      <c r="BA248" s="223" t="str">
        <f t="shared" ca="1" si="366"/>
        <v>1.30433173761864+0.259447713777507i</v>
      </c>
      <c r="BB248" s="223" t="str">
        <f t="shared" ca="1" si="367"/>
        <v>-1.27262070082208+0.386045269084786i</v>
      </c>
      <c r="BC248" s="223" t="str">
        <f t="shared" ca="1" si="368"/>
        <v>0.940370777391391-0.940370777391523i</v>
      </c>
      <c r="BD248" s="223" t="str">
        <f t="shared" ca="1" si="369"/>
        <v>-0.386045269084644+1.27262070082212i</v>
      </c>
      <c r="BE248" s="223" t="str">
        <f t="shared" ca="1" si="370"/>
        <v>-0.259447713777689-1.3043317376186i</v>
      </c>
      <c r="BF248" s="223" t="str">
        <f t="shared" ca="1" si="371"/>
        <v>0.843670180619932+1.02801508951783i</v>
      </c>
      <c r="BG248" s="223" t="str">
        <f t="shared" ca="1" si="372"/>
        <v>-1.22865363099182-0.508924997415383i</v>
      </c>
      <c r="BH248" s="223" t="str">
        <f t="shared" ca="1" si="373"/>
        <v>1.32348134676132-0.130351535159652i</v>
      </c>
      <c r="BI248" s="223" t="str">
        <f t="shared" ca="1" si="374"/>
        <v>-1.10575905436284+0.738844578810873i</v>
      </c>
      <c r="BJ248" s="223" t="str">
        <f t="shared" ca="1" si="375"/>
        <v>0.626903499815516-1.17285395504414i</v>
      </c>
      <c r="BK248" s="223" t="str">
        <f t="shared" ca="1" si="376"/>
        <v>6.40603736920751E-13+1.32988510704633i</v>
      </c>
      <c r="BL248" s="223" t="str">
        <f t="shared" ca="1" si="377"/>
        <v>-0.626903499815445-1.17285395504418i</v>
      </c>
      <c r="BM248" s="223" t="str">
        <f t="shared" ca="1" si="378"/>
        <v>1.1057590543628+0.73884457881094i</v>
      </c>
      <c r="BN248" s="223" t="str">
        <f t="shared" ca="1" si="379"/>
        <v>-1.32348134676131-0.130351535159694i</v>
      </c>
      <c r="BO248" s="223" t="str">
        <f t="shared" ca="1" si="380"/>
        <v>1.22865363099185-0.508924997415309i</v>
      </c>
      <c r="BP248" s="223" t="str">
        <f t="shared" ca="1" si="381"/>
        <v>-0.843670180618941+1.02801508951865i</v>
      </c>
      <c r="BQ248" s="223" t="str">
        <f t="shared" ca="1" si="382"/>
        <v>0.259447713777767-1.30433173761858i</v>
      </c>
      <c r="BR248" s="223" t="str">
        <f t="shared" ca="1" si="383"/>
        <v>0.386045269084568+1.27262070082215i</v>
      </c>
      <c r="BS248" s="223" t="str">
        <f t="shared" ca="1" si="384"/>
        <v>-0.940370777391362-0.940370777391552i</v>
      </c>
      <c r="BT248" s="223" t="str">
        <f t="shared" ca="1" si="385"/>
        <v>1.27262070082206+0.386045269084862i</v>
      </c>
      <c r="BU248" s="223" t="str">
        <f t="shared" ca="1" si="386"/>
        <v>-1.30433173761839+0.259447713778764i</v>
      </c>
      <c r="BV248" s="223" t="str">
        <f t="shared" ca="1" si="387"/>
        <v>1.02801508951798-0.843670180619756i</v>
      </c>
      <c r="BW248" s="223" t="str">
        <f t="shared" ca="1" si="388"/>
        <v>-0.508924997415593+1.22865363099173i</v>
      </c>
      <c r="BX248" s="223" t="str">
        <f t="shared" ca="1" si="389"/>
        <v>-0.130351535159426-1.32348134676134i</v>
      </c>
      <c r="BY248" s="223" t="str">
        <f t="shared" ca="1" si="390"/>
        <v>0.738844578810684+1.10575905436297i</v>
      </c>
      <c r="BZ248" s="223" t="str">
        <f t="shared" ca="1" si="391"/>
        <v>-1.17285395504466-0.626903499814549i</v>
      </c>
      <c r="CA248" s="223" t="str">
        <f t="shared" ca="1" si="392"/>
        <v>1.32988510704633-4.13166221530922E-13i</v>
      </c>
      <c r="CB248" s="223" t="str">
        <f t="shared" ca="1" si="393"/>
        <v>-1.17285395504429+0.626903499815244i</v>
      </c>
      <c r="CC248" s="223" t="str">
        <f t="shared" ca="1" si="394"/>
        <v>0.738844578811129-1.10575905436267i</v>
      </c>
      <c r="CD248" s="223" t="str">
        <f t="shared" ca="1" si="395"/>
        <v>-0.130351535159957+1.32348134676129i</v>
      </c>
      <c r="CE248" s="223" t="str">
        <f t="shared" ca="1" si="396"/>
        <v>-0.508924997416321-1.22865363099143i</v>
      </c>
      <c r="CF248" s="223" t="str">
        <f t="shared" ca="1" si="397"/>
        <v>1.0280150895185+0.843670180619117i</v>
      </c>
      <c r="CG248" s="223" t="str">
        <f t="shared" ca="1" si="398"/>
        <v>-1.30433173761854-0.25944771377799i</v>
      </c>
      <c r="CH248" s="223" t="str">
        <f t="shared" ca="1" si="399"/>
        <v>1.27262070082222-0.386045269084314i</v>
      </c>
      <c r="CI248" s="223" t="str">
        <f t="shared" ca="1" si="400"/>
        <v>-0.940370777391739+0.940370777391174i</v>
      </c>
      <c r="CJ248" s="223" t="str">
        <f t="shared" ca="1" si="401"/>
        <v>0.38604526908508-1.27262070082199i</v>
      </c>
      <c r="CK248" s="223" t="str">
        <f t="shared" ca="1" si="402"/>
        <v>0.259447713778503+1.30433173761844i</v>
      </c>
      <c r="CL248" s="223" t="str">
        <f t="shared" ca="1" si="403"/>
        <v>-0.843670180619552-1.02801508951815i</v>
      </c>
      <c r="CM248" s="223" t="str">
        <f t="shared" ca="1" si="404"/>
        <v>1.22865363099164+0.508924997415803i</v>
      </c>
      <c r="CN248" s="223" t="str">
        <f t="shared" ca="1" si="405"/>
        <v>-1.32348134676136+0.130351535159199i</v>
      </c>
      <c r="CO248" s="223" t="str">
        <f t="shared" ca="1" si="406"/>
        <v>1.10575905436308-0.738844578810526i</v>
      </c>
      <c r="CP248" s="223" t="str">
        <f t="shared" ca="1" si="407"/>
        <v>-0.62690349981475+1.17285395504455i</v>
      </c>
      <c r="CQ248" s="223" t="str">
        <f t="shared" ca="1" si="408"/>
        <v>-1.85728706141094E-13-1.32988510704633i</v>
      </c>
      <c r="CR248" s="223" t="str">
        <f t="shared" ca="1" si="409"/>
        <v>0.626903499815077+1.17285395504438i</v>
      </c>
      <c r="CS248" s="223" t="str">
        <f t="shared" ca="1" si="410"/>
        <v>-1.10575905436253-0.738844578811349i</v>
      </c>
      <c r="CT248" s="223" t="str">
        <f t="shared" ca="1" si="411"/>
        <v>1.3234813467614+0.13035153515883i</v>
      </c>
      <c r="CU248" s="223" t="str">
        <f t="shared" ca="1" si="412"/>
        <v>-1.2286536309915+0.508924997416146i</v>
      </c>
      <c r="CV248" s="223" t="str">
        <f t="shared" ca="1" si="413"/>
        <v>0.843670180619323-1.02801508951833i</v>
      </c>
      <c r="CW248" s="223" t="str">
        <f t="shared" ca="1" si="414"/>
        <v>-0.259447713778213+1.3043317376185i</v>
      </c>
      <c r="CX248" s="223" t="str">
        <f t="shared" ca="1" si="415"/>
        <v>-0.386045269084134-1.27262070082228i</v>
      </c>
      <c r="CY248" s="223" t="str">
        <f t="shared" ca="1" si="416"/>
        <v>0.94037077739104+0.940370777391874i</v>
      </c>
      <c r="CZ248" s="223" t="str">
        <f t="shared" ca="1" si="417"/>
        <v>-1.27262070082231-0.386045269084031i</v>
      </c>
      <c r="DA248" s="223" t="str">
        <f t="shared" ca="1" si="418"/>
        <v>1.30433173761847-0.259447713778317i</v>
      </c>
      <c r="DB248" s="223" t="str">
        <f t="shared" ca="1" si="419"/>
        <v>-1.02801508951827+0.843670180619404i</v>
      </c>
      <c r="DC248" s="223" t="str">
        <f t="shared" ca="1" si="420"/>
        <v>0.508924997416047-1.22865363099154i</v>
      </c>
      <c r="DD248" s="223" t="str">
        <f t="shared" ca="1" si="421"/>
        <v>0.130351535158935+1.32348134676139i</v>
      </c>
      <c r="DE248" s="223" t="str">
        <f t="shared" ca="1" si="422"/>
        <v>-0.738844578811437-1.10575905436247i</v>
      </c>
      <c r="DF248" s="223" t="str">
        <f t="shared" ca="1" si="423"/>
        <v>1.17285395504443+0.626903499814984i</v>
      </c>
      <c r="DG248" s="223" t="str">
        <f t="shared" ca="1" si="424"/>
        <v>-1.32988510704633-7.95064173370274E-14i</v>
      </c>
      <c r="DH248" s="223" t="str">
        <f t="shared" ca="1" si="425"/>
        <v>1.1728539550445-0.626903499814843i</v>
      </c>
      <c r="DI248" s="223" t="str">
        <f t="shared" ca="1" si="426"/>
        <v>-0.738844578811506+1.10575905436242i</v>
      </c>
      <c r="DJ248" s="223" t="str">
        <f t="shared" ca="1" si="427"/>
        <v>0.130351535159094-1.32348134676137i</v>
      </c>
      <c r="DK248" s="223" t="str">
        <f t="shared" ca="1" si="428"/>
        <v>0.508924997415901+1.2286536309916i</v>
      </c>
      <c r="DL248" s="223" t="str">
        <f t="shared" ca="1" si="429"/>
        <v>-1.02801508951821-0.843670180619469i</v>
      </c>
      <c r="DM248" s="223" t="str">
        <f t="shared" ca="1" si="430"/>
        <v>1.30433173761846+0.259447713778399i</v>
      </c>
      <c r="DN248" s="223" t="str">
        <f t="shared" ca="1" si="431"/>
        <v>-1.27262070082235+0.386045269083879i</v>
      </c>
      <c r="DO248" s="223" t="str">
        <f t="shared" ca="1" si="432"/>
        <v>0.940370777391099-0.940370777391815i</v>
      </c>
      <c r="DP248" s="223" t="str">
        <f t="shared" ca="1" si="433"/>
        <v>-0.386045269084285+1.27262070082223i</v>
      </c>
      <c r="DQ248" s="223" t="str">
        <f t="shared" ca="1" si="434"/>
        <v>-0.259447713778057-1.30433173761853i</v>
      </c>
      <c r="DR248" s="223" t="str">
        <f t="shared" ca="1" si="435"/>
        <v>0.843670180619199+1.02801508951843i</v>
      </c>
      <c r="DS248" s="223" t="str">
        <f t="shared" ca="1" si="436"/>
        <v>-1.22865363099147-0.508924997416223i</v>
      </c>
      <c r="DT248" s="223" t="str">
        <f t="shared" ca="1" si="437"/>
        <v>1.32348134676128-0.130351535160026i</v>
      </c>
      <c r="DU248" s="223" t="str">
        <f t="shared" ca="1" si="438"/>
        <v>-1.10575905436261+0.738844578811216i</v>
      </c>
      <c r="DV248" s="223" t="str">
        <f t="shared" ca="1" si="439"/>
        <v>0.626903499815151-1.17285395504434i</v>
      </c>
      <c r="DW248" s="223" t="str">
        <f t="shared" ca="1" si="440"/>
        <v>-2.69146324638564E-13+1.32988510704633i</v>
      </c>
      <c r="DX248" s="223" t="str">
        <f t="shared" ca="1" si="441"/>
        <v>-0.62690349981461-1.17285395504463i</v>
      </c>
      <c r="DY248" s="223" t="str">
        <f t="shared" ca="1" si="442"/>
        <v>1.10575905436303+0.738844578810595i</v>
      </c>
      <c r="DZ248" s="223" t="str">
        <f t="shared" ca="1" si="443"/>
        <v>-1.32348134676135-0.130351535159282i</v>
      </c>
      <c r="EA248" s="223" t="str">
        <f t="shared" ca="1" si="444"/>
        <v>1.22865363099171-0.508924997415656i</v>
      </c>
      <c r="EB248" s="223" t="str">
        <f t="shared" ca="1" si="445"/>
        <v>-0.843670180619674+1.02801508951804i</v>
      </c>
      <c r="EC248" s="223" t="str">
        <f t="shared" ca="1" si="446"/>
        <v>0.25944771377866-1.30433173761841i</v>
      </c>
      <c r="ED248" s="223" t="str">
        <f t="shared" ca="1" si="447"/>
        <v>0.386045269084927+1.27262070082204i</v>
      </c>
      <c r="EE248" s="223" t="str">
        <f t="shared" ca="1" si="448"/>
        <v>-0.940370777391628-0.940370777391286i</v>
      </c>
      <c r="EF248" s="223" t="str">
        <f t="shared" ca="1" si="449"/>
        <v>1.27262070082218+0.386045269084467i</v>
      </c>
      <c r="EG248" s="223" t="str">
        <f t="shared" ca="1" si="450"/>
        <v>-1.30433173761856+0.259447713777871i</v>
      </c>
      <c r="EH248" s="223" t="str">
        <f t="shared" ca="1" si="451"/>
        <v>1.0280150895186-0.843670180618994i</v>
      </c>
      <c r="EI248" s="223" t="str">
        <f t="shared" ca="1" si="452"/>
        <v>-0.508924997415211+1.22865363099189i</v>
      </c>
      <c r="EJ248" s="223" t="str">
        <f t="shared" ca="1" si="453"/>
        <v>-0.130351535159837-1.3234813467613i</v>
      </c>
      <c r="EK248" s="223" t="str">
        <f t="shared" ca="1" si="454"/>
        <v>0.738844578810995+1.10575905436276i</v>
      </c>
      <c r="EL248" s="223" t="str">
        <f t="shared" ca="1" si="455"/>
        <v>-1.17285395504421-0.626903499815384i</v>
      </c>
      <c r="EM248" s="223" t="str">
        <f t="shared" ca="1" si="456"/>
        <v>1.32988510704633+5.34381448116685E-13i</v>
      </c>
      <c r="EN248" s="223"/>
      <c r="EO248" s="223"/>
      <c r="EP248" s="223"/>
    </row>
    <row r="249" spans="1:146">
      <c r="A249" s="249">
        <f t="shared" si="323"/>
        <v>2.9101562500000022E-3</v>
      </c>
      <c r="B249" s="248">
        <v>149</v>
      </c>
      <c r="C249" s="247">
        <f t="shared" si="324"/>
        <v>29800</v>
      </c>
      <c r="N249" s="246">
        <f t="shared" ca="1" si="327"/>
        <v>3.9968339350103212</v>
      </c>
      <c r="O249" s="223">
        <f t="shared" ca="1" si="328"/>
        <v>1.3298339350103214</v>
      </c>
      <c r="P249" s="223" t="str">
        <f t="shared" ca="1" si="329"/>
        <v>-1.15707120718739+0.655472742532409i</v>
      </c>
      <c r="Q249" s="223" t="str">
        <f t="shared" ca="1" si="330"/>
        <v>0.683671275310074-1.1406366126076i</v>
      </c>
      <c r="R249" s="223" t="str">
        <f t="shared" ca="1" si="331"/>
        <v>-0.0326357584966206+1.32943341389194i</v>
      </c>
      <c r="S249" s="223" t="str">
        <f t="shared" ca="1" si="332"/>
        <v>-0.62687937748437-1.17280882533764i</v>
      </c>
      <c r="T249" s="223" t="str">
        <f t="shared" ca="1" si="333"/>
        <v>1.12351494118349+0.711457990075662i</v>
      </c>
      <c r="U249" s="223" t="str">
        <f t="shared" ca="1" si="334"/>
        <v>-1.32823209179575-0.0652518584326526i</v>
      </c>
      <c r="V249" s="223" t="str">
        <f t="shared" ca="1" si="335"/>
        <v>1.18783998730566-0.597908403739831i</v>
      </c>
      <c r="W249" s="223" t="str">
        <f t="shared" ca="1" si="336"/>
        <v>-0.738816149151114+1.10571650636976i</v>
      </c>
      <c r="X249" s="223" t="str">
        <f t="shared" ca="1" si="337"/>
        <v>0.0978286530890912-1.32623069235326i</v>
      </c>
      <c r="Y249" s="223" t="str">
        <f t="shared" ca="1" si="338"/>
        <v>0.568577272330116+1.20215563888154i</v>
      </c>
      <c r="Z249" s="223" t="str">
        <f t="shared" ca="1" si="339"/>
        <v>-1.08725202927801-0.76572927300443i</v>
      </c>
      <c r="AA249" s="223" t="str">
        <f t="shared" ca="1" si="340"/>
        <v>1.32343042113266+0.130346519422953i</v>
      </c>
      <c r="AB249" s="223" t="str">
        <f t="shared" ca="1" si="341"/>
        <v>-1.21574715685205+0.538903651232021i</v>
      </c>
      <c r="AC249" s="223" t="str">
        <f t="shared" ca="1" si="342"/>
        <v>0.792181150176043-1.06813263221886i</v>
      </c>
      <c r="AD249" s="223" t="str">
        <f t="shared" ca="1" si="343"/>
        <v>-0.162785869887485+1.31983296491261i</v>
      </c>
      <c r="AE249" s="223" t="str">
        <f t="shared" ca="1" si="344"/>
        <v>-0.508905414725321-1.22860635419498i</v>
      </c>
      <c r="AF249" s="223" t="str">
        <f t="shared" ca="1" si="345"/>
        <v>1.04836983200205+0.818155847044458i</v>
      </c>
      <c r="AG249" s="223" t="str">
        <f t="shared" ca="1" si="346"/>
        <v>-1.31544049066623-0.195127164230961i</v>
      </c>
      <c r="AH249" s="223" t="str">
        <f t="shared" ca="1" si="347"/>
        <v>1.24072548501069-0.478600632626008i</v>
      </c>
      <c r="AI249" s="223" t="str">
        <f t="shared" ca="1" si="348"/>
        <v>-0.843637717423432+1.02797553299951i</v>
      </c>
      <c r="AJ249" s="223" t="str">
        <f t="shared" ca="1" si="349"/>
        <v>0.227350921266961-1.31025564425577i</v>
      </c>
      <c r="AK249" s="223" t="str">
        <f t="shared" ca="1" si="350"/>
        <v>0.448007559401612+1.25209724918796i</v>
      </c>
      <c r="AL249" s="223" t="str">
        <f t="shared" ca="1" si="351"/>
        <v>-1.00696201997436-0.868611411987081i</v>
      </c>
      <c r="AM249" s="223" t="str">
        <f t="shared" ca="1" si="352"/>
        <v>1.30428154883882+0.259437730609207i</v>
      </c>
      <c r="AN249" s="223" t="str">
        <f t="shared" ca="1" si="353"/>
        <v>-1.26271479680124+0.417144623175514i</v>
      </c>
      <c r="AO249" s="223" t="str">
        <f t="shared" ca="1" si="354"/>
        <v>0.893061887515609-0.98534195068113i</v>
      </c>
      <c r="AP249" s="223" t="str">
        <f t="shared" ca="1" si="355"/>
        <v>-0.291368264363517+1.29752180298707i</v>
      </c>
      <c r="AQ249" s="223" t="str">
        <f t="shared" ca="1" si="356"/>
        <v>-0.386030414626097-1.27257173223699i</v>
      </c>
      <c r="AR249" s="223" t="str">
        <f t="shared" ca="1" si="357"/>
        <v>-0.386030414626097-1.27257173223699i</v>
      </c>
      <c r="AS249" s="223" t="str">
        <f t="shared" ca="1" si="358"/>
        <v>-1.28998047851867-0.323123288770353i</v>
      </c>
      <c r="AT249" s="223" t="str">
        <f t="shared" ca="1" si="359"/>
        <v>1.28166211804567-0.354683675789745i</v>
      </c>
      <c r="AU249" s="223" t="str">
        <f t="shared" ca="1" si="360"/>
        <v>-0.940334593297605+0.940334593297973i</v>
      </c>
      <c r="AV249" s="223" t="str">
        <f t="shared" ca="1" si="361"/>
        <v>0.354683675790521-1.28166211804546i</v>
      </c>
      <c r="AW249" s="223" t="str">
        <f t="shared" ca="1" si="362"/>
        <v>0.323123288770876+1.28998047851854i</v>
      </c>
      <c r="AX249" s="223" t="str">
        <f t="shared" ca="1" si="363"/>
        <v>-0.916974415956949-0.963128348241006i</v>
      </c>
      <c r="AY249" s="223" t="str">
        <f t="shared" ca="1" si="364"/>
        <v>1.27257173223675+0.386030414626865i</v>
      </c>
      <c r="AZ249" s="223" t="str">
        <f t="shared" ca="1" si="365"/>
        <v>-1.29752180298698+0.291368264363931i</v>
      </c>
      <c r="BA249" s="223" t="str">
        <f t="shared" ca="1" si="366"/>
        <v>0.98534195068111-0.89306188751563i</v>
      </c>
      <c r="BB249" s="223" t="str">
        <f t="shared" ca="1" si="367"/>
        <v>-0.417144623176009+1.26271479680108i</v>
      </c>
      <c r="BC249" s="223" t="str">
        <f t="shared" ca="1" si="368"/>
        <v>-0.259437730609476-1.30428154883876i</v>
      </c>
      <c r="BD249" s="223" t="str">
        <f t="shared" ca="1" si="369"/>
        <v>0.868611411986988+1.00696201997444i</v>
      </c>
      <c r="BE249" s="223" t="str">
        <f t="shared" ca="1" si="370"/>
        <v>-1.25209724918774-0.448007559402226i</v>
      </c>
      <c r="BF249" s="223" t="str">
        <f t="shared" ca="1" si="371"/>
        <v>1.31025564425574-0.227350921267101i</v>
      </c>
      <c r="BG249" s="223" t="str">
        <f t="shared" ca="1" si="372"/>
        <v>-1.02797553299967+0.843637717423234i</v>
      </c>
      <c r="BH249" s="223" t="str">
        <f t="shared" ca="1" si="373"/>
        <v>0.478600632625505-1.24072548501089i</v>
      </c>
      <c r="BI249" s="223" t="str">
        <f t="shared" ca="1" si="374"/>
        <v>0.195127164230952+1.31544049066623i</v>
      </c>
      <c r="BJ249" s="223" t="str">
        <f t="shared" ca="1" si="375"/>
        <v>-0.818155847044144-1.04836983200229i</v>
      </c>
      <c r="BK249" s="223" t="str">
        <f t="shared" ca="1" si="376"/>
        <v>1.22860635419513+0.508905414724963i</v>
      </c>
      <c r="BL249" s="223" t="str">
        <f t="shared" ca="1" si="377"/>
        <v>-1.31983296491263+0.162785869887344i</v>
      </c>
      <c r="BM249" s="223" t="str">
        <f t="shared" ca="1" si="378"/>
        <v>1.06813263221919-0.792181150175609i</v>
      </c>
      <c r="BN249" s="223" t="str">
        <f t="shared" ca="1" si="379"/>
        <v>-0.538903651231754+1.21574715685216i</v>
      </c>
      <c r="BO249" s="223" t="str">
        <f t="shared" ca="1" si="380"/>
        <v>-0.130346519422708-1.32343042113268i</v>
      </c>
      <c r="BP249" s="223" t="str">
        <f t="shared" ca="1" si="381"/>
        <v>0.765729273004877+1.08725202927769i</v>
      </c>
      <c r="BQ249" s="223" t="str">
        <f t="shared" ca="1" si="382"/>
        <v>-1.2021556388816-0.568577272329979i</v>
      </c>
      <c r="BR249" s="223" t="str">
        <f t="shared" ca="1" si="383"/>
        <v>1.32623069235329-0.0978286530887045i</v>
      </c>
      <c r="BS249" s="223" t="str">
        <f t="shared" ca="1" si="384"/>
        <v>-1.10571650636954+0.738816149151452i</v>
      </c>
      <c r="BT249" s="223" t="str">
        <f t="shared" ca="1" si="385"/>
        <v>0.597908403739823-1.18783998730567i</v>
      </c>
      <c r="BU249" s="223" t="str">
        <f t="shared" ca="1" si="386"/>
        <v>0.0652518584321285+1.32823209179578i</v>
      </c>
      <c r="BV249" s="223" t="str">
        <f t="shared" ca="1" si="387"/>
        <v>-0.71145799007589-1.12351494118334i</v>
      </c>
      <c r="BW249" s="223" t="str">
        <f t="shared" ca="1" si="388"/>
        <v>1.17280882533757+0.626879377484487i</v>
      </c>
      <c r="BX249" s="223" t="str">
        <f t="shared" ca="1" si="389"/>
        <v>-1.32943341389196+0.0326357584959568i</v>
      </c>
      <c r="BY249" s="223" t="str">
        <f t="shared" ca="1" si="390"/>
        <v>1.1406366126075-0.683671275310229i</v>
      </c>
      <c r="BZ249" s="223" t="str">
        <f t="shared" ca="1" si="391"/>
        <v>-0.65547274253268+1.15707120718723i</v>
      </c>
      <c r="CA249" s="223" t="str">
        <f t="shared" ca="1" si="392"/>
        <v>-5.19370543556296E-13-1.32983393501032i</v>
      </c>
      <c r="CB249" s="223" t="str">
        <f t="shared" ca="1" si="393"/>
        <v>0.655472742532433+1.15707120718737i</v>
      </c>
      <c r="CC249" s="223" t="str">
        <f t="shared" ca="1" si="394"/>
        <v>-1.14063661260736-0.683671275310472i</v>
      </c>
      <c r="CD249" s="223" t="str">
        <f t="shared" ca="1" si="395"/>
        <v>1.32943341389195+0.0326357584962031i</v>
      </c>
      <c r="CE249" s="223" t="str">
        <f t="shared" ca="1" si="396"/>
        <v>-1.17280882533769+0.62687937748427i</v>
      </c>
      <c r="CF249" s="223" t="str">
        <f t="shared" ca="1" si="397"/>
        <v>0.711457990076097-1.12351494118321i</v>
      </c>
      <c r="CG249" s="223" t="str">
        <f t="shared" ca="1" si="398"/>
        <v>-0.0652518584323746+1.32823209179577i</v>
      </c>
      <c r="CH249" s="223" t="str">
        <f t="shared" ca="1" si="399"/>
        <v>-0.597908403739604-1.18783998730578i</v>
      </c>
      <c r="CI249" s="223" t="str">
        <f t="shared" ca="1" si="400"/>
        <v>1.10571650637013+0.738816149150557i</v>
      </c>
      <c r="CJ249" s="223" t="str">
        <f t="shared" ca="1" si="401"/>
        <v>-1.32623069235327-0.0978286530889125i</v>
      </c>
      <c r="CK249" s="223" t="str">
        <f t="shared" ca="1" si="402"/>
        <v>1.20215563888171-0.568577272329757i</v>
      </c>
      <c r="CL249" s="223" t="str">
        <f t="shared" ca="1" si="403"/>
        <v>-0.765729273003998+1.08725202927831i</v>
      </c>
      <c r="CM249" s="223" t="str">
        <f t="shared" ca="1" si="404"/>
        <v>0.130346519422916-1.32343042113266i</v>
      </c>
      <c r="CN249" s="223" t="str">
        <f t="shared" ca="1" si="405"/>
        <v>0.538903651231529+1.21574715685226i</v>
      </c>
      <c r="CO249" s="223" t="str">
        <f t="shared" ca="1" si="406"/>
        <v>-1.06813263221901-0.792181150175838i</v>
      </c>
      <c r="CP249" s="223" t="str">
        <f t="shared" ca="1" si="407"/>
        <v>1.3198329649126+0.162785869887589i</v>
      </c>
      <c r="CQ249" s="223" t="str">
        <f t="shared" ca="1" si="408"/>
        <v>-1.22860635419472+0.508905414725958i</v>
      </c>
      <c r="CR249" s="223" t="str">
        <f t="shared" ca="1" si="409"/>
        <v>0.818155847044369-1.04836983200212i</v>
      </c>
      <c r="CS249" s="223" t="str">
        <f t="shared" ca="1" si="410"/>
        <v>-0.195127164231195+1.3154404906662i</v>
      </c>
      <c r="CT249" s="223" t="str">
        <f t="shared" ca="1" si="411"/>
        <v>-0.478600632626509-1.2407254850105i</v>
      </c>
      <c r="CU249" s="223" t="str">
        <f t="shared" ca="1" si="412"/>
        <v>1.02797553299949+0.843637717423453i</v>
      </c>
      <c r="CV249" s="223" t="str">
        <f t="shared" ca="1" si="413"/>
        <v>-1.3102556442557-0.227350921267344i</v>
      </c>
      <c r="CW249" s="223" t="str">
        <f t="shared" ca="1" si="414"/>
        <v>1.25209724918782-0.448007559401995i</v>
      </c>
      <c r="CX249" s="223" t="str">
        <f t="shared" ca="1" si="415"/>
        <v>-0.868611411987204+1.00696201997426i</v>
      </c>
      <c r="CY249" s="223" t="str">
        <f t="shared" ca="1" si="416"/>
        <v>0.259437730609717-1.30428154883871i</v>
      </c>
      <c r="CZ249" s="223" t="str">
        <f t="shared" ca="1" si="417"/>
        <v>0.417144623175775+1.26271479680115i</v>
      </c>
      <c r="DA249" s="223" t="str">
        <f t="shared" ca="1" si="418"/>
        <v>-0.98534195068097-0.893061887515784i</v>
      </c>
      <c r="DB249" s="223" t="str">
        <f t="shared" ca="1" si="419"/>
        <v>1.29752180298723+0.291368264362844i</v>
      </c>
      <c r="DC249" s="223" t="str">
        <f t="shared" ca="1" si="420"/>
        <v>-1.27257173223683+0.386030414626593i</v>
      </c>
      <c r="DD249" s="223" t="str">
        <f t="shared" ca="1" si="421"/>
        <v>0.916974415957114-0.963128348240849i</v>
      </c>
      <c r="DE249" s="223" t="str">
        <f t="shared" ca="1" si="422"/>
        <v>-0.323123288769813+1.28998047851881i</v>
      </c>
      <c r="DF249" s="223" t="str">
        <f t="shared" ca="1" si="423"/>
        <v>-0.354683675790247-1.28166211804553i</v>
      </c>
      <c r="DG249" s="223" t="str">
        <f t="shared" ca="1" si="424"/>
        <v>0.94033459329743+0.940334593298147i</v>
      </c>
      <c r="DH249" s="223" t="str">
        <f t="shared" ca="1" si="425"/>
        <v>-1.2816621180456-0.354683675789983i</v>
      </c>
      <c r="DI249" s="223" t="str">
        <f t="shared" ca="1" si="426"/>
        <v>1.28998047851874-0.323123288770078i</v>
      </c>
      <c r="DJ249" s="223" t="str">
        <f t="shared" ca="1" si="427"/>
        <v>-0.963128348240661+0.916974415957312i</v>
      </c>
      <c r="DK249" s="223" t="str">
        <f t="shared" ca="1" si="428"/>
        <v>0.386030414626332-1.27257173223691i</v>
      </c>
      <c r="DL249" s="223" t="str">
        <f t="shared" ca="1" si="429"/>
        <v>0.29136826436311+1.29752180298717i</v>
      </c>
      <c r="DM249" s="223" t="str">
        <f t="shared" ca="1" si="430"/>
        <v>-0.893061887516044-0.985341950680736i</v>
      </c>
      <c r="DN249" s="223" t="str">
        <f t="shared" ca="1" si="431"/>
        <v>1.26271479680124+0.417144623175515i</v>
      </c>
      <c r="DO249" s="223" t="str">
        <f t="shared" ca="1" si="432"/>
        <v>-1.30428154883891+0.259437730608725i</v>
      </c>
      <c r="DP249" s="223" t="str">
        <f t="shared" ca="1" si="433"/>
        <v>1.00696201997408-0.86861141198741i</v>
      </c>
      <c r="DQ249" s="223" t="str">
        <f t="shared" ca="1" si="434"/>
        <v>-0.448007559401737+1.25209724918791i</v>
      </c>
      <c r="DR249" s="223" t="str">
        <f t="shared" ca="1" si="435"/>
        <v>-0.227350921266347-1.31025564425588i</v>
      </c>
      <c r="DS249" s="223" t="str">
        <f t="shared" ca="1" si="436"/>
        <v>0.843637717423665+1.02797553299931i</v>
      </c>
      <c r="DT249" s="223" t="str">
        <f t="shared" ca="1" si="437"/>
        <v>-1.2407254850106-0.478600632626255i</v>
      </c>
      <c r="DU249" s="223" t="str">
        <f t="shared" ca="1" si="438"/>
        <v>1.31544049066616-0.195127164231465i</v>
      </c>
      <c r="DV249" s="223" t="str">
        <f t="shared" ca="1" si="439"/>
        <v>-1.04836983200195+0.818155847044585i</v>
      </c>
      <c r="DW249" s="223" t="str">
        <f t="shared" ca="1" si="440"/>
        <v>0.508905414725705-1.22860635419482i</v>
      </c>
      <c r="DX249" s="223" t="str">
        <f t="shared" ca="1" si="441"/>
        <v>0.16278586988786+1.31983296491256i</v>
      </c>
      <c r="DY249" s="223" t="str">
        <f t="shared" ca="1" si="442"/>
        <v>-0.792181150176057-1.06813263221885i</v>
      </c>
      <c r="DZ249" s="223" t="str">
        <f t="shared" ca="1" si="443"/>
        <v>1.21574715685182+0.538903651232522i</v>
      </c>
      <c r="EA249" s="223" t="str">
        <f t="shared" ca="1" si="444"/>
        <v>-1.32343042113263+0.130346519423188i</v>
      </c>
      <c r="EB249" s="223" t="str">
        <f t="shared" ca="1" si="445"/>
        <v>1.08725202927815-0.76572927300422i</v>
      </c>
      <c r="EC249" s="223" t="str">
        <f t="shared" ca="1" si="446"/>
        <v>-0.56857727233074+1.20215563888124i</v>
      </c>
      <c r="ED249" s="223" t="str">
        <f t="shared" ca="1" si="447"/>
        <v>-0.0978286530892602-1.32623069235325i</v>
      </c>
      <c r="EE249" s="223" t="str">
        <f t="shared" ca="1" si="448"/>
        <v>0.738816149150785+1.10571650636998i</v>
      </c>
      <c r="EF249" s="223" t="str">
        <f t="shared" ca="1" si="449"/>
        <v>-1.1878399873059-0.597908403739359i</v>
      </c>
      <c r="EG249" s="223" t="str">
        <f t="shared" ca="1" si="450"/>
        <v>1.32823209179575-0.0652518584326851i</v>
      </c>
      <c r="EH249" s="223" t="str">
        <f t="shared" ca="1" si="451"/>
        <v>-1.12351494118377+0.71145799007521i</v>
      </c>
      <c r="EI249" s="223" t="str">
        <f t="shared" ca="1" si="452"/>
        <v>0.626879377484029-1.17280882533782i</v>
      </c>
      <c r="EJ249" s="223" t="str">
        <f t="shared" ca="1" si="453"/>
        <v>0.0326357584965137+1.32943341389195i</v>
      </c>
      <c r="EK249" s="223" t="str">
        <f t="shared" ca="1" si="454"/>
        <v>-0.68367127530954-1.14063661260792i</v>
      </c>
      <c r="EL249" s="223" t="str">
        <f t="shared" ca="1" si="455"/>
        <v>1.15707120718749+0.655472742532228i</v>
      </c>
      <c r="EM249" s="223" t="str">
        <f t="shared" ca="1" si="456"/>
        <v>-1.32983393501032-2.46328138400248E-13i</v>
      </c>
      <c r="EN249" s="223"/>
      <c r="EO249" s="223"/>
      <c r="EP249" s="223"/>
    </row>
    <row r="250" spans="1:146">
      <c r="A250" s="249">
        <f t="shared" si="323"/>
        <v>2.9296875000000022E-3</v>
      </c>
      <c r="B250" s="248">
        <v>150</v>
      </c>
      <c r="C250" s="247">
        <f t="shared" si="324"/>
        <v>30000</v>
      </c>
      <c r="N250" s="246">
        <f t="shared" ca="1" si="327"/>
        <v>3.9967789940758269</v>
      </c>
      <c r="O250" s="223">
        <f t="shared" ca="1" si="328"/>
        <v>1.3297789940758273</v>
      </c>
      <c r="P250" s="223" t="str">
        <f t="shared" ca="1" si="329"/>
        <v>-1.14058948819622+0.683643030024886i</v>
      </c>
      <c r="Q250" s="223" t="str">
        <f t="shared" ca="1" si="330"/>
        <v>0.6268534785071-1.17276037175924i</v>
      </c>
      <c r="R250" s="223" t="str">
        <f t="shared" ca="1" si="331"/>
        <v>0.0652491626087323+1.32817721704002i</v>
      </c>
      <c r="S250" s="223" t="str">
        <f t="shared" ca="1" si="332"/>
        <v>-0.738785625603327-1.10567082465226i</v>
      </c>
      <c r="T250" s="223" t="str">
        <f t="shared" ca="1" si="333"/>
        <v>1.20210597286501+0.56855378205371i</v>
      </c>
      <c r="U250" s="223" t="str">
        <f t="shared" ca="1" si="334"/>
        <v>-1.32337574475379+0.130341134269588i</v>
      </c>
      <c r="V250" s="223" t="str">
        <f t="shared" ca="1" si="335"/>
        <v>1.06808850324644-0.792148421899647i</v>
      </c>
      <c r="W250" s="223" t="str">
        <f t="shared" ca="1" si="336"/>
        <v>-0.508884389739949+1.2285555953901i</v>
      </c>
      <c r="X250" s="223" t="str">
        <f t="shared" ca="1" si="337"/>
        <v>-0.195119102721588-1.31538614438439i</v>
      </c>
      <c r="Y250" s="223" t="str">
        <f t="shared" ca="1" si="338"/>
        <v>0.843602863263606+1.02793306308279i</v>
      </c>
      <c r="Z250" s="223" t="str">
        <f t="shared" ca="1" si="339"/>
        <v>-1.25204551987713-0.447989050358294i</v>
      </c>
      <c r="AA250" s="223" t="str">
        <f t="shared" ca="1" si="340"/>
        <v>1.30422766357898-0.25942701216458i</v>
      </c>
      <c r="AB250" s="223" t="str">
        <f t="shared" ca="1" si="341"/>
        <v>-0.985301242133875+0.893024991439076i</v>
      </c>
      <c r="AC250" s="223" t="str">
        <f t="shared" ca="1" si="342"/>
        <v>0.386014466115123-1.27251915704054i</v>
      </c>
      <c r="AD250" s="223" t="str">
        <f t="shared" ca="1" si="343"/>
        <v>0.323109939212145+1.28992718409515i</v>
      </c>
      <c r="AE250" s="223" t="str">
        <f t="shared" ca="1" si="344"/>
        <v>-0.94029574419042-0.940295744190467i</v>
      </c>
      <c r="AF250" s="223" t="str">
        <f t="shared" ca="1" si="345"/>
        <v>1.28992718409517+0.323109939212079i</v>
      </c>
      <c r="AG250" s="223" t="str">
        <f t="shared" ca="1" si="346"/>
        <v>-1.27251915704056+0.38601446611507i</v>
      </c>
      <c r="AH250" s="223" t="str">
        <f t="shared" ca="1" si="347"/>
        <v>0.893024991439117-0.985301242133838i</v>
      </c>
      <c r="AI250" s="223" t="str">
        <f t="shared" ca="1" si="348"/>
        <v>-0.259427012164504+1.30422766357899i</v>
      </c>
      <c r="AJ250" s="223" t="str">
        <f t="shared" ca="1" si="349"/>
        <v>-0.447989050358241-1.25204551987715i</v>
      </c>
      <c r="AK250" s="223" t="str">
        <f t="shared" ca="1" si="350"/>
        <v>1.02793306308275+0.843602863263648i</v>
      </c>
      <c r="AL250" s="223" t="str">
        <f t="shared" ca="1" si="351"/>
        <v>-1.31538614438441-0.195119102721512i</v>
      </c>
      <c r="AM250" s="223" t="str">
        <f t="shared" ca="1" si="352"/>
        <v>1.22855559539012-0.508884389739893i</v>
      </c>
      <c r="AN250" s="223" t="str">
        <f t="shared" ca="1" si="353"/>
        <v>-0.79214842189959+1.06808850324648i</v>
      </c>
      <c r="AO250" s="223" t="str">
        <f t="shared" ca="1" si="354"/>
        <v>0.130341134269649-1.32337574475378i</v>
      </c>
      <c r="AP250" s="223" t="str">
        <f t="shared" ca="1" si="355"/>
        <v>0.568553782053656+1.20210597286504i</v>
      </c>
      <c r="AQ250" s="223" t="str">
        <f t="shared" ca="1" si="356"/>
        <v>-1.10567082465223-0.73878562560338i</v>
      </c>
      <c r="AR250" s="223" t="str">
        <f t="shared" ca="1" si="357"/>
        <v>-1.10567082465223-0.73878562560338i</v>
      </c>
      <c r="AS250" s="223" t="str">
        <f t="shared" ca="1" si="358"/>
        <v>-1.17276037175934+0.626853478506904i</v>
      </c>
      <c r="AT250" s="223" t="str">
        <f t="shared" ca="1" si="359"/>
        <v>0.683643030024555-1.14058948819642i</v>
      </c>
      <c r="AU250" s="223" t="str">
        <f t="shared" ca="1" si="360"/>
        <v>-3.29725608059239E-13+1.32977899407583i</v>
      </c>
      <c r="AV250" s="223" t="str">
        <f t="shared" ca="1" si="361"/>
        <v>-0.683643030025124-1.14058948819608i</v>
      </c>
      <c r="AW250" s="223" t="str">
        <f t="shared" ca="1" si="362"/>
        <v>1.17276037175903+0.626853478507486i</v>
      </c>
      <c r="AX250" s="223" t="str">
        <f t="shared" ca="1" si="363"/>
        <v>-1.32817721704001+0.0652491626089289i</v>
      </c>
      <c r="AY250" s="223" t="str">
        <f t="shared" ca="1" si="364"/>
        <v>1.10567082465259-0.738785625602847i</v>
      </c>
      <c r="AZ250" s="223" t="str">
        <f t="shared" ca="1" si="365"/>
        <v>-0.568553782053653+1.20210597286504i</v>
      </c>
      <c r="BA250" s="223" t="str">
        <f t="shared" ca="1" si="366"/>
        <v>-0.130341134269011-1.32337574475384i</v>
      </c>
      <c r="BB250" s="223" t="str">
        <f t="shared" ca="1" si="367"/>
        <v>0.792148421899591+1.06808850324648i</v>
      </c>
      <c r="BC250" s="223" t="str">
        <f t="shared" ca="1" si="368"/>
        <v>-1.22855559539033-0.508884389739385i</v>
      </c>
      <c r="BD250" s="223" t="str">
        <f t="shared" ca="1" si="369"/>
        <v>1.31538614438442-0.195119102721383i</v>
      </c>
      <c r="BE250" s="223" t="str">
        <f t="shared" ca="1" si="370"/>
        <v>-1.02793306308249+0.843602863263971i</v>
      </c>
      <c r="BF250" s="223" t="str">
        <f t="shared" ca="1" si="371"/>
        <v>0.447989050358488-1.25204551987706i</v>
      </c>
      <c r="BG250" s="223" t="str">
        <f t="shared" ca="1" si="372"/>
        <v>0.259427012164914+1.30422766357891i</v>
      </c>
      <c r="BH250" s="223" t="str">
        <f t="shared" ca="1" si="373"/>
        <v>-0.893024991438825-0.985301242134104i</v>
      </c>
      <c r="BI250" s="223" t="str">
        <f t="shared" ca="1" si="374"/>
        <v>1.27251915704064+0.386014466114796i</v>
      </c>
      <c r="BJ250" s="223" t="str">
        <f t="shared" ca="1" si="375"/>
        <v>-1.28992718409527+0.323109939211687i</v>
      </c>
      <c r="BK250" s="223" t="str">
        <f t="shared" ca="1" si="376"/>
        <v>0.940295744190319-0.940295744190568i</v>
      </c>
      <c r="BL250" s="223" t="str">
        <f t="shared" ca="1" si="377"/>
        <v>-0.323109939212666+1.28992718409502i</v>
      </c>
      <c r="BM250" s="223" t="str">
        <f t="shared" ca="1" si="378"/>
        <v>-0.386014466115134-1.27251915704054i</v>
      </c>
      <c r="BN250" s="223" t="str">
        <f t="shared" ca="1" si="379"/>
        <v>0.985301242133426+0.893024991439572i</v>
      </c>
      <c r="BO250" s="223" t="str">
        <f t="shared" ca="1" si="380"/>
        <v>-1.30422766357898-0.259427012164568i</v>
      </c>
      <c r="BP250" s="223" t="str">
        <f t="shared" ca="1" si="381"/>
        <v>1.25204551987694-0.44798905035882i</v>
      </c>
      <c r="BQ250" s="223" t="str">
        <f t="shared" ca="1" si="382"/>
        <v>-0.843602863263699+1.02793306308271i</v>
      </c>
      <c r="BR250" s="223" t="str">
        <f t="shared" ca="1" si="383"/>
        <v>0.195119102721035-1.31538614438448i</v>
      </c>
      <c r="BS250" s="223" t="str">
        <f t="shared" ca="1" si="384"/>
        <v>0.508884389739711+1.2285555953902i</v>
      </c>
      <c r="BT250" s="223" t="str">
        <f t="shared" ca="1" si="385"/>
        <v>-1.06808850324669-0.792148421899308i</v>
      </c>
      <c r="BU250" s="223" t="str">
        <f t="shared" ca="1" si="386"/>
        <v>1.32337574475375+0.130341134269977i</v>
      </c>
      <c r="BV250" s="223" t="str">
        <f t="shared" ca="1" si="387"/>
        <v>-1.20210597286489+0.568553782053972i</v>
      </c>
      <c r="BW250" s="223" t="str">
        <f t="shared" ca="1" si="388"/>
        <v>0.738785625603654-1.10567082465205i</v>
      </c>
      <c r="BX250" s="223" t="str">
        <f t="shared" ca="1" si="389"/>
        <v>-0.0652491626085769+1.32817721704003i</v>
      </c>
      <c r="BY250" s="223" t="str">
        <f t="shared" ca="1" si="390"/>
        <v>-0.626853478506614-1.1727603717595i</v>
      </c>
      <c r="BZ250" s="223" t="str">
        <f t="shared" ca="1" si="391"/>
        <v>1.14058948819626+0.683643030024823i</v>
      </c>
      <c r="CA250" s="223" t="str">
        <f t="shared" ca="1" si="392"/>
        <v>-1.32977899407583-6.59451216118477E-13i</v>
      </c>
      <c r="CB250" s="223" t="str">
        <f t="shared" ca="1" si="393"/>
        <v>1.14058948819624-0.683643030024857i</v>
      </c>
      <c r="CC250" s="223" t="str">
        <f t="shared" ca="1" si="394"/>
        <v>-0.62685347850661+1.1727603717595i</v>
      </c>
      <c r="CD250" s="223" t="str">
        <f t="shared" ca="1" si="395"/>
        <v>-0.0652491626086186-1.32817721704003i</v>
      </c>
      <c r="CE250" s="223" t="str">
        <f t="shared" ca="1" si="396"/>
        <v>0.738785625603657+1.10567082465204i</v>
      </c>
      <c r="CF250" s="223" t="str">
        <f t="shared" ca="1" si="397"/>
        <v>-1.20210597286491-0.568553782053934i</v>
      </c>
      <c r="CG250" s="223" t="str">
        <f t="shared" ca="1" si="398"/>
        <v>1.32337574475375-0.130341134269981i</v>
      </c>
      <c r="CH250" s="223" t="str">
        <f t="shared" ca="1" si="399"/>
        <v>-1.06808850324669+0.79214842189931i</v>
      </c>
      <c r="CI250" s="223" t="str">
        <f t="shared" ca="1" si="400"/>
        <v>0.508884389739707-1.2285555953902i</v>
      </c>
      <c r="CJ250" s="223" t="str">
        <f t="shared" ca="1" si="401"/>
        <v>0.195119102721037+1.31538614438448i</v>
      </c>
      <c r="CK250" s="223" t="str">
        <f t="shared" ca="1" si="402"/>
        <v>-0.843602863263703-1.02793306308271i</v>
      </c>
      <c r="CL250" s="223" t="str">
        <f t="shared" ca="1" si="403"/>
        <v>1.25204551987694+0.447989050358816i</v>
      </c>
      <c r="CM250" s="223" t="str">
        <f t="shared" ca="1" si="404"/>
        <v>-1.30422766357898+0.259427012164572i</v>
      </c>
      <c r="CN250" s="223" t="str">
        <f t="shared" ca="1" si="405"/>
        <v>0.985301242134338-0.893024991438567i</v>
      </c>
      <c r="CO250" s="223" t="str">
        <f t="shared" ca="1" si="406"/>
        <v>-0.38601446611513+1.27251915704054i</v>
      </c>
      <c r="CP250" s="223" t="str">
        <f t="shared" ca="1" si="407"/>
        <v>-0.32310993921267-1.28992718409502i</v>
      </c>
      <c r="CQ250" s="223" t="str">
        <f t="shared" ca="1" si="408"/>
        <v>0.940295744190322+0.940295744190565i</v>
      </c>
      <c r="CR250" s="223" t="str">
        <f t="shared" ca="1" si="409"/>
        <v>-1.28992718409527-0.323109939211683i</v>
      </c>
      <c r="CS250" s="223" t="str">
        <f t="shared" ca="1" si="410"/>
        <v>1.27251915704064-0.3860144661148i</v>
      </c>
      <c r="CT250" s="223" t="str">
        <f t="shared" ca="1" si="411"/>
        <v>-0.893024991438822+0.985301242134106i</v>
      </c>
      <c r="CU250" s="223" t="str">
        <f t="shared" ca="1" si="412"/>
        <v>0.25942701216491-1.30422766357891i</v>
      </c>
      <c r="CV250" s="223" t="str">
        <f t="shared" ca="1" si="413"/>
        <v>0.447989050358492+1.25204551987706i</v>
      </c>
      <c r="CW250" s="223" t="str">
        <f t="shared" ca="1" si="414"/>
        <v>-1.02793306308249-0.843602863263969i</v>
      </c>
      <c r="CX250" s="223" t="str">
        <f t="shared" ca="1" si="415"/>
        <v>1.31538614438443+0.195119102721379i</v>
      </c>
      <c r="CY250" s="223" t="str">
        <f t="shared" ca="1" si="416"/>
        <v>-1.22855559539033+0.508884389739389i</v>
      </c>
      <c r="CZ250" s="223" t="str">
        <f t="shared" ca="1" si="417"/>
        <v>0.792148421899587-1.06808850324648i</v>
      </c>
      <c r="DA250" s="223" t="str">
        <f t="shared" ca="1" si="418"/>
        <v>-0.130341134270324+1.32337574475371i</v>
      </c>
      <c r="DB250" s="223" t="str">
        <f t="shared" ca="1" si="419"/>
        <v>-0.568553782053657-1.20210597286504i</v>
      </c>
      <c r="DC250" s="223" t="str">
        <f t="shared" ca="1" si="420"/>
        <v>1.10567082465261+0.738785625602813i</v>
      </c>
      <c r="DD250" s="223" t="str">
        <f t="shared" ca="1" si="421"/>
        <v>-1.32817721704001-0.0652491626089251i</v>
      </c>
      <c r="DE250" s="223" t="str">
        <f t="shared" ca="1" si="422"/>
        <v>1.17276037175902-0.626853478507506i</v>
      </c>
      <c r="DF250" s="223" t="str">
        <f t="shared" ca="1" si="423"/>
        <v>-0.683643030025121+1.14058948819608i</v>
      </c>
      <c r="DG250" s="223" t="str">
        <f t="shared" ca="1" si="424"/>
        <v>-3.52531198080157E-13-1.32977899407583i</v>
      </c>
      <c r="DH250" s="223" t="str">
        <f t="shared" ca="1" si="425"/>
        <v>0.683643030024559+1.14058948819641i</v>
      </c>
      <c r="DI250" s="223" t="str">
        <f t="shared" ca="1" si="426"/>
        <v>-1.17276037175935-0.626853478506884i</v>
      </c>
      <c r="DJ250" s="223" t="str">
        <f t="shared" ca="1" si="427"/>
        <v>1.32817721704004-0.0652491626082703i</v>
      </c>
      <c r="DK250" s="223" t="str">
        <f t="shared" ca="1" si="428"/>
        <v>-1.10567082465222+0.738785625603399i</v>
      </c>
      <c r="DL250" s="223" t="str">
        <f t="shared" ca="1" si="429"/>
        <v>0.568553782054249-1.20210597286476i</v>
      </c>
      <c r="DM250" s="223" t="str">
        <f t="shared" ca="1" si="430"/>
        <v>0.130341134269671+1.32337574475378i</v>
      </c>
      <c r="DN250" s="223" t="str">
        <f t="shared" ca="1" si="431"/>
        <v>-0.792148421900153-1.06808850324606i</v>
      </c>
      <c r="DO250" s="223" t="str">
        <f t="shared" ca="1" si="432"/>
        <v>1.22855559539008+0.508884389739994i</v>
      </c>
      <c r="DP250" s="223" t="str">
        <f t="shared" ca="1" si="433"/>
        <v>-1.31538614438432+0.195119102722076i</v>
      </c>
      <c r="DQ250" s="223" t="str">
        <f t="shared" ca="1" si="434"/>
        <v>1.02793306308291-0.843602863263462i</v>
      </c>
      <c r="DR250" s="223" t="str">
        <f t="shared" ca="1" si="435"/>
        <v>-0.447989050357828+1.2520455198773i</v>
      </c>
      <c r="DS250" s="223" t="str">
        <f t="shared" ca="1" si="436"/>
        <v>-0.259427012164267-1.30422766357904i</v>
      </c>
      <c r="DT250" s="223" t="str">
        <f t="shared" ca="1" si="437"/>
        <v>0.893024991439345+0.985301242133632i</v>
      </c>
      <c r="DU250" s="223" t="str">
        <f t="shared" ca="1" si="438"/>
        <v>-1.27251915704045-0.386014466115428i</v>
      </c>
      <c r="DV250" s="223" t="str">
        <f t="shared" ca="1" si="439"/>
        <v>1.28992718409509-0.323109939212368i</v>
      </c>
      <c r="DW250" s="223" t="str">
        <f t="shared" ca="1" si="440"/>
        <v>-0.940295744190784+0.940295744190102i</v>
      </c>
      <c r="DX250" s="223" t="str">
        <f t="shared" ca="1" si="441"/>
        <v>0.323109939211985-1.28992718409519i</v>
      </c>
      <c r="DY250" s="223" t="str">
        <f t="shared" ca="1" si="442"/>
        <v>0.386014466114504+1.27251915704073i</v>
      </c>
      <c r="DZ250" s="223" t="str">
        <f t="shared" ca="1" si="443"/>
        <v>-0.985301242133897-0.893024991439052i</v>
      </c>
      <c r="EA250" s="223" t="str">
        <f t="shared" ca="1" si="444"/>
        <v>1.30422766357912+0.25942701216388i</v>
      </c>
      <c r="EB250" s="223" t="str">
        <f t="shared" ca="1" si="445"/>
        <v>-1.25204551987716+0.447989050358199i</v>
      </c>
      <c r="EC250" s="223" t="str">
        <f t="shared" ca="1" si="446"/>
        <v>0.843602863263157-1.02793306308316i</v>
      </c>
      <c r="ED250" s="223" t="str">
        <f t="shared" ca="1" si="447"/>
        <v>-0.195119102721686+1.31538614438438i</v>
      </c>
      <c r="EE250" s="223" t="str">
        <f t="shared" ca="1" si="448"/>
        <v>-0.508884389740359-1.22855559538993i</v>
      </c>
      <c r="EF250" s="223" t="str">
        <f t="shared" ca="1" si="449"/>
        <v>1.0680885032463+0.792148421899837i</v>
      </c>
      <c r="EG250" s="223" t="str">
        <f t="shared" ca="1" si="450"/>
        <v>-1.32337574475382-0.130341134269279i</v>
      </c>
      <c r="EH250" s="223" t="str">
        <f t="shared" ca="1" si="451"/>
        <v>1.20210597286517-0.568553782053376i</v>
      </c>
      <c r="EI250" s="223" t="str">
        <f t="shared" ca="1" si="452"/>
        <v>-0.738785625603072+1.10567082465244i</v>
      </c>
      <c r="EJ250" s="223" t="str">
        <f t="shared" ca="1" si="453"/>
        <v>0.0652491626092356-1.32817721704i</v>
      </c>
      <c r="EK250" s="223" t="str">
        <f t="shared" ca="1" si="454"/>
        <v>0.626853478507232+1.17276037175917i</v>
      </c>
      <c r="EL250" s="223" t="str">
        <f t="shared" ca="1" si="455"/>
        <v>-1.14058948819592-0.683643030025388i</v>
      </c>
      <c r="EM250" s="223" t="str">
        <f t="shared" ca="1" si="456"/>
        <v>1.32977899407583-4.17028861090576E-14i</v>
      </c>
      <c r="EN250" s="223"/>
      <c r="EO250" s="223"/>
      <c r="EP250" s="223"/>
    </row>
    <row r="251" spans="1:146">
      <c r="A251" s="249">
        <f t="shared" si="323"/>
        <v>2.9492187500000022E-3</v>
      </c>
      <c r="B251" s="248">
        <v>151</v>
      </c>
      <c r="C251" s="247">
        <f t="shared" si="324"/>
        <v>30200</v>
      </c>
      <c r="N251" s="246">
        <f t="shared" ca="1" si="327"/>
        <v>3.9967200512382366</v>
      </c>
      <c r="O251" s="223">
        <f t="shared" ca="1" si="328"/>
        <v>1.3297200512382368</v>
      </c>
      <c r="P251" s="223" t="str">
        <f t="shared" ca="1" si="329"/>
        <v>-1.12341872607265+0.711397062528607i</v>
      </c>
      <c r="Q251" s="223" t="str">
        <f t="shared" ca="1" si="330"/>
        <v>0.568528580743282-1.20205268917092i</v>
      </c>
      <c r="R251" s="223" t="str">
        <f t="shared" ca="1" si="331"/>
        <v>0.162771929297971+1.3197199375995i</v>
      </c>
      <c r="S251" s="223" t="str">
        <f t="shared" ca="1" si="332"/>
        <v>-0.843565470323238-1.02788749965322i</v>
      </c>
      <c r="T251" s="223" t="str">
        <f t="shared" ca="1" si="333"/>
        <v>1.2626066609503+0.41710889991577i</v>
      </c>
      <c r="U251" s="223" t="str">
        <f t="shared" ca="1" si="334"/>
        <v>-1.28987000770053+0.323095617270904i</v>
      </c>
      <c r="V251" s="223" t="str">
        <f t="shared" ca="1" si="335"/>
        <v>0.916895888478581-0.9630458682514i</v>
      </c>
      <c r="W251" s="223" t="str">
        <f t="shared" ca="1" si="336"/>
        <v>-0.259415512987337+1.3041698533115i</v>
      </c>
      <c r="X251" s="223" t="str">
        <f t="shared" ca="1" si="337"/>
        <v>-0.478559646421714-1.24061923227143i</v>
      </c>
      <c r="Y251" s="223" t="str">
        <f t="shared" ca="1" si="338"/>
        <v>1.06804115991539+0.792113309692251i</v>
      </c>
      <c r="Z251" s="223" t="str">
        <f t="shared" ca="1" si="339"/>
        <v>-1.32611711715419-0.0978202752790665i</v>
      </c>
      <c r="AA251" s="223" t="str">
        <f t="shared" ca="1" si="340"/>
        <v>1.17270838881739-0.626825693045786i</v>
      </c>
      <c r="AB251" s="223" t="str">
        <f t="shared" ca="1" si="341"/>
        <v>-0.655416609427048+1.15697211839878i</v>
      </c>
      <c r="AC251" s="223" t="str">
        <f t="shared" ca="1" si="342"/>
        <v>-0.0652462704207547-1.32811834520166i</v>
      </c>
      <c r="AD251" s="223" t="str">
        <f t="shared" ca="1" si="343"/>
        <v>0.765663697795491+1.08715891963556i</v>
      </c>
      <c r="AE251" s="223" t="str">
        <f t="shared" ca="1" si="344"/>
        <v>-1.22850113930884-0.508861833292589i</v>
      </c>
      <c r="AF251" s="223" t="str">
        <f t="shared" ca="1" si="345"/>
        <v>1.3101434371213-0.227331451482192i</v>
      </c>
      <c r="AG251" s="223" t="str">
        <f t="shared" ca="1" si="346"/>
        <v>-0.985257568371993+0.892985407848709i</v>
      </c>
      <c r="AH251" s="223" t="str">
        <f t="shared" ca="1" si="347"/>
        <v>0.354653301535378-1.28155235959171i</v>
      </c>
      <c r="AI251" s="223" t="str">
        <f t="shared" ca="1" si="348"/>
        <v>0.385997355912504+1.27246275226176i</v>
      </c>
      <c r="AJ251" s="223" t="str">
        <f t="shared" ca="1" si="349"/>
        <v>-1.00687578617466-0.86853702619991i</v>
      </c>
      <c r="AK251" s="223" t="str">
        <f t="shared" ca="1" si="350"/>
        <v>1.31532783951403+0.195110454010991i</v>
      </c>
      <c r="AL251" s="223" t="str">
        <f t="shared" ca="1" si="351"/>
        <v>-1.2156430431966+0.538857500822559i</v>
      </c>
      <c r="AM251" s="223" t="str">
        <f t="shared" ca="1" si="352"/>
        <v>0.738752878717296-1.10562181547396i</v>
      </c>
      <c r="AN251" s="223" t="str">
        <f t="shared" ca="1" si="353"/>
        <v>-0.0326329636489846+1.32931956441952i</v>
      </c>
      <c r="AO251" s="223" t="str">
        <f t="shared" ca="1" si="354"/>
        <v>-0.683612727350277-1.14053893123809i</v>
      </c>
      <c r="AP251" s="223" t="str">
        <f t="shared" ca="1" si="355"/>
        <v>1.18773826355285+0.597857200305797i</v>
      </c>
      <c r="AQ251" s="223" t="str">
        <f t="shared" ca="1" si="356"/>
        <v>-1.32331708574205+0.130335356861431i</v>
      </c>
      <c r="AR251" s="223" t="str">
        <f t="shared" ca="1" si="357"/>
        <v>-1.32331708574205+0.130335356861431i</v>
      </c>
      <c r="AS251" s="223" t="str">
        <f t="shared" ca="1" si="358"/>
        <v>-0.447969193114692+1.2519900225981i</v>
      </c>
      <c r="AT251" s="223" t="str">
        <f t="shared" ca="1" si="359"/>
        <v>-0.291343312287772-1.29741068634809i</v>
      </c>
      <c r="AU251" s="223" t="str">
        <f t="shared" ca="1" si="360"/>
        <v>0.940254065310566+0.940254065309995i</v>
      </c>
      <c r="AV251" s="223" t="str">
        <f t="shared" ca="1" si="361"/>
        <v>-1.29741068634797-0.291343312288274i</v>
      </c>
      <c r="AW251" s="223" t="str">
        <f t="shared" ca="1" si="362"/>
        <v>1.25199002259827-0.447969193114207i</v>
      </c>
      <c r="AX251" s="223" t="str">
        <f t="shared" ca="1" si="363"/>
        <v>-0.818085782150064+1.04828005213728i</v>
      </c>
      <c r="AY251" s="223" t="str">
        <f t="shared" ca="1" si="364"/>
        <v>0.130335356860627-1.32331708574213i</v>
      </c>
      <c r="AZ251" s="223" t="str">
        <f t="shared" ca="1" si="365"/>
        <v>0.597857200305337+1.18773826355308i</v>
      </c>
      <c r="BA251" s="223" t="str">
        <f t="shared" ca="1" si="366"/>
        <v>-1.1405389312381-0.683612727350267i</v>
      </c>
      <c r="BB251" s="223" t="str">
        <f t="shared" ca="1" si="367"/>
        <v>1.32931956441951-0.032632963649395i</v>
      </c>
      <c r="BC251" s="223" t="str">
        <f t="shared" ca="1" si="368"/>
        <v>-1.10562181547424+0.738752878716867i</v>
      </c>
      <c r="BD251" s="223" t="str">
        <f t="shared" ca="1" si="369"/>
        <v>0.538857500822649-1.21564304319656i</v>
      </c>
      <c r="BE251" s="223" t="str">
        <f t="shared" ca="1" si="370"/>
        <v>0.195110454011285+1.31532783951399i</v>
      </c>
      <c r="BF251" s="223" t="str">
        <f t="shared" ca="1" si="371"/>
        <v>-0.868537026199433-1.00687578617507i</v>
      </c>
      <c r="BG251" s="223" t="str">
        <f t="shared" ca="1" si="372"/>
        <v>1.27246275226169+0.385997355912726i</v>
      </c>
      <c r="BH251" s="223" t="str">
        <f t="shared" ca="1" si="373"/>
        <v>-1.28155235959166+0.354653301535536i</v>
      </c>
      <c r="BI251" s="223" t="str">
        <f t="shared" ca="1" si="374"/>
        <v>0.892985407848293-0.985257568372371i</v>
      </c>
      <c r="BJ251" s="223" t="str">
        <f t="shared" ca="1" si="375"/>
        <v>-0.227331451482587+1.31014343712123i</v>
      </c>
      <c r="BK251" s="223" t="str">
        <f t="shared" ca="1" si="376"/>
        <v>-0.508861833292463-1.22850113930889i</v>
      </c>
      <c r="BL251" s="223" t="str">
        <f t="shared" ca="1" si="377"/>
        <v>1.08715891963573+0.765663697795249i</v>
      </c>
      <c r="BM251" s="223" t="str">
        <f t="shared" ca="1" si="378"/>
        <v>-1.32811834520163-0.0652462704214205i</v>
      </c>
      <c r="BN251" s="223" t="str">
        <f t="shared" ca="1" si="379"/>
        <v>1.15697211839892-0.655416609426814i</v>
      </c>
      <c r="BO251" s="223" t="str">
        <f t="shared" ca="1" si="380"/>
        <v>-0.626825693045675+1.17270838881745i</v>
      </c>
      <c r="BP251" s="223" t="str">
        <f t="shared" ca="1" si="381"/>
        <v>-0.0978202752795984-1.32611711715415i</v>
      </c>
      <c r="BQ251" s="223" t="str">
        <f t="shared" ca="1" si="382"/>
        <v>0.792113309691934+1.06804115991562i</v>
      </c>
      <c r="BR251" s="223" t="str">
        <f t="shared" ca="1" si="383"/>
        <v>-1.24061923227143-0.47855964642171i</v>
      </c>
      <c r="BS251" s="223" t="str">
        <f t="shared" ca="1" si="384"/>
        <v>1.30416985331142-0.259415512987729i</v>
      </c>
      <c r="BT251" s="223" t="str">
        <f t="shared" ca="1" si="385"/>
        <v>-0.963045868251762+0.916895888478201i</v>
      </c>
      <c r="BU251" s="223" t="str">
        <f t="shared" ca="1" si="386"/>
        <v>0.323095617271024-1.28987000770049i</v>
      </c>
      <c r="BV251" s="223" t="str">
        <f t="shared" ca="1" si="387"/>
        <v>0.417108899915904+1.26260666095026i</v>
      </c>
      <c r="BW251" s="223" t="str">
        <f t="shared" ca="1" si="388"/>
        <v>-1.02788749965356-0.843565470322822i</v>
      </c>
      <c r="BX251" s="223" t="str">
        <f t="shared" ca="1" si="389"/>
        <v>1.31971993759946+0.162771929298357i</v>
      </c>
      <c r="BY251" s="223" t="str">
        <f t="shared" ca="1" si="390"/>
        <v>-1.20205268917091+0.568528580743316i</v>
      </c>
      <c r="BZ251" s="223" t="str">
        <f t="shared" ca="1" si="391"/>
        <v>0.711397062528249-1.12341872607287i</v>
      </c>
      <c r="CA251" s="223" t="str">
        <f t="shared" ca="1" si="392"/>
        <v>-5.15417945218577E-13+1.32972005123824i</v>
      </c>
      <c r="CB251" s="223" t="str">
        <f t="shared" ca="1" si="393"/>
        <v>-0.711397062528496-1.12341872607272i</v>
      </c>
      <c r="CC251" s="223" t="str">
        <f t="shared" ca="1" si="394"/>
        <v>1.20205268917103+0.568528580743052i</v>
      </c>
      <c r="CD251" s="223" t="str">
        <f t="shared" ca="1" si="395"/>
        <v>-1.31971993759942+0.162771929298646i</v>
      </c>
      <c r="CE251" s="223" t="str">
        <f t="shared" ca="1" si="396"/>
        <v>1.02788749965338-0.843565470323048i</v>
      </c>
      <c r="CF251" s="223" t="str">
        <f t="shared" ca="1" si="397"/>
        <v>-0.417108899915628+1.26260666095035i</v>
      </c>
      <c r="CG251" s="223" t="str">
        <f t="shared" ca="1" si="398"/>
        <v>-0.323095617271307-1.28987000770042i</v>
      </c>
      <c r="CH251" s="223" t="str">
        <f t="shared" ca="1" si="399"/>
        <v>0.96304586825105+0.916895888478948i</v>
      </c>
      <c r="CI251" s="223" t="str">
        <f t="shared" ca="1" si="400"/>
        <v>-1.30416985331147-0.25941551298748i</v>
      </c>
      <c r="CJ251" s="223" t="str">
        <f t="shared" ca="1" si="401"/>
        <v>1.24061923227132-0.478559646421983i</v>
      </c>
      <c r="CK251" s="223" t="str">
        <f t="shared" ca="1" si="402"/>
        <v>-0.792113309692763+1.06804115991501i</v>
      </c>
      <c r="CL251" s="223" t="str">
        <f t="shared" ca="1" si="403"/>
        <v>0.097820275279345-1.32611711715417i</v>
      </c>
      <c r="CM251" s="223" t="str">
        <f t="shared" ca="1" si="404"/>
        <v>0.626825693045933+1.17270838881732i</v>
      </c>
      <c r="CN251" s="223" t="str">
        <f t="shared" ca="1" si="405"/>
        <v>-1.15697211839904-0.655416609426593i</v>
      </c>
      <c r="CO251" s="223" t="str">
        <f t="shared" ca="1" si="406"/>
        <v>1.32811834520168-0.0652462704203532i</v>
      </c>
      <c r="CP251" s="223" t="str">
        <f t="shared" ca="1" si="407"/>
        <v>-1.08715891963554+0.765663697795519i</v>
      </c>
      <c r="CQ251" s="223" t="str">
        <f t="shared" ca="1" si="408"/>
        <v>0.508861833292227-1.22850113930899i</v>
      </c>
      <c r="CR251" s="223" t="str">
        <f t="shared" ca="1" si="409"/>
        <v>0.227331451481535+1.31014343712142i</v>
      </c>
      <c r="CS251" s="223" t="str">
        <f t="shared" ca="1" si="410"/>
        <v>-0.892985407848538-0.985257568372149i</v>
      </c>
      <c r="CT251" s="223" t="str">
        <f t="shared" ca="1" si="411"/>
        <v>1.28155235959174+0.354653301535256i</v>
      </c>
      <c r="CU251" s="223" t="str">
        <f t="shared" ca="1" si="412"/>
        <v>-1.2724627522616+0.385997355913041i</v>
      </c>
      <c r="CV251" s="223" t="str">
        <f t="shared" ca="1" si="413"/>
        <v>0.868537026200186-1.00687578617442i</v>
      </c>
      <c r="CW251" s="223" t="str">
        <f t="shared" ca="1" si="414"/>
        <v>-0.195110454010996+1.31532783951403i</v>
      </c>
      <c r="CX251" s="223" t="str">
        <f t="shared" ca="1" si="415"/>
        <v>-0.538857500822951-1.21564304319642i</v>
      </c>
      <c r="CY251" s="223" t="str">
        <f t="shared" ca="1" si="416"/>
        <v>1.10562181547369+0.738752878717693i</v>
      </c>
      <c r="CZ251" s="223" t="str">
        <f t="shared" ca="1" si="417"/>
        <v>-1.32931956441952-0.0326329636491031i</v>
      </c>
      <c r="DA251" s="223" t="str">
        <f t="shared" ca="1" si="418"/>
        <v>1.14053893123793-0.683612727350549i</v>
      </c>
      <c r="DB251" s="223" t="str">
        <f t="shared" ca="1" si="419"/>
        <v>-0.597857200305075+1.18773826355321i</v>
      </c>
      <c r="DC251" s="223" t="str">
        <f t="shared" ca="1" si="420"/>
        <v>-0.130335356860918-1.3233170857421i</v>
      </c>
      <c r="DD251" s="223" t="str">
        <f t="shared" ca="1" si="421"/>
        <v>0.818085782150325+1.04828005213708i</v>
      </c>
      <c r="DE251" s="223" t="str">
        <f t="shared" ca="1" si="422"/>
        <v>-1.25199002259837-0.447969193113931i</v>
      </c>
      <c r="DF251" s="223" t="str">
        <f t="shared" ca="1" si="423"/>
        <v>1.2974106863482-0.291343312287269i</v>
      </c>
      <c r="DG251" s="223" t="str">
        <f t="shared" ca="1" si="424"/>
        <v>-0.940254065310386+0.940254065310175i</v>
      </c>
      <c r="DH251" s="223" t="str">
        <f t="shared" ca="1" si="425"/>
        <v>0.291343312287487-1.29741068634815i</v>
      </c>
      <c r="DI251" s="223" t="str">
        <f t="shared" ca="1" si="426"/>
        <v>0.447969193113721+1.25199002259845i</v>
      </c>
      <c r="DJ251" s="223" t="str">
        <f t="shared" ca="1" si="427"/>
        <v>-1.04828005213694-0.818085782150501i</v>
      </c>
      <c r="DK251" s="223" t="str">
        <f t="shared" ca="1" si="428"/>
        <v>1.32331708574208+0.130335356861141i</v>
      </c>
      <c r="DL251" s="223" t="str">
        <f t="shared" ca="1" si="429"/>
        <v>-1.18773826355273+0.597857200306023i</v>
      </c>
      <c r="DM251" s="223" t="str">
        <f t="shared" ca="1" si="430"/>
        <v>0.68361272735074-1.14053893123782i</v>
      </c>
      <c r="DN251" s="223" t="str">
        <f t="shared" ca="1" si="431"/>
        <v>0.0326329636488797+1.32931956441952i</v>
      </c>
      <c r="DO251" s="223" t="str">
        <f t="shared" ca="1" si="432"/>
        <v>-0.738752878717506-1.10562181547381i</v>
      </c>
      <c r="DP251" s="223" t="str">
        <f t="shared" ca="1" si="433"/>
        <v>1.21564304319633+0.538857500823156i</v>
      </c>
      <c r="DQ251" s="223" t="str">
        <f t="shared" ca="1" si="434"/>
        <v>-1.31532783951406+0.195110454010775i</v>
      </c>
      <c r="DR251" s="223" t="str">
        <f t="shared" ca="1" si="435"/>
        <v>1.00687578617457-0.868537026200017i</v>
      </c>
      <c r="DS251" s="223" t="str">
        <f t="shared" ca="1" si="436"/>
        <v>-0.385997355911953+1.27246275226193i</v>
      </c>
      <c r="DT251" s="223" t="str">
        <f t="shared" ca="1" si="437"/>
        <v>-0.35465330153504-1.2815523595918i</v>
      </c>
      <c r="DU251" s="223" t="str">
        <f t="shared" ca="1" si="438"/>
        <v>0.985257568371999+0.892985407848703i</v>
      </c>
      <c r="DV251" s="223" t="str">
        <f t="shared" ca="1" si="439"/>
        <v>-1.31014343712138-0.227331451481754i</v>
      </c>
      <c r="DW251" s="223" t="str">
        <f t="shared" ca="1" si="440"/>
        <v>1.22850113930908-0.508861833292021i</v>
      </c>
      <c r="DX251" s="223" t="str">
        <f t="shared" ca="1" si="441"/>
        <v>-0.765663697795701+1.08715891963541i</v>
      </c>
      <c r="DY251" s="223" t="str">
        <f t="shared" ca="1" si="442"/>
        <v>0.0652462704205764-1.32811834520167i</v>
      </c>
      <c r="DZ251" s="223" t="str">
        <f t="shared" ca="1" si="443"/>
        <v>0.655416609427516+1.15697211839852i</v>
      </c>
      <c r="EA251" s="223" t="str">
        <f t="shared" ca="1" si="444"/>
        <v>-1.17270838881721-0.626825693046129i</v>
      </c>
      <c r="EB251" s="223" t="str">
        <f t="shared" ca="1" si="445"/>
        <v>1.32611711715419-0.0978202752791221i</v>
      </c>
      <c r="EC251" s="223" t="str">
        <f t="shared" ca="1" si="446"/>
        <v>-1.06804115991514+0.792113309692583i</v>
      </c>
      <c r="ED251" s="223" t="str">
        <f t="shared" ca="1" si="447"/>
        <v>0.47855964642219-1.24061923227124i</v>
      </c>
      <c r="EE251" s="223" t="str">
        <f t="shared" ca="1" si="448"/>
        <v>0.259415512987261+1.30416985331151i</v>
      </c>
      <c r="EF251" s="223" t="str">
        <f t="shared" ca="1" si="449"/>
        <v>-0.916895888478786-0.963045868251205i</v>
      </c>
      <c r="EG251" s="223" t="str">
        <f t="shared" ca="1" si="450"/>
        <v>1.2898700077007+0.323095617270203i</v>
      </c>
      <c r="EH251" s="223" t="str">
        <f t="shared" ca="1" si="451"/>
        <v>-1.26260666095041+0.417108899915451i</v>
      </c>
      <c r="EI251" s="223" t="str">
        <f t="shared" ca="1" si="452"/>
        <v>0.843565470323221-1.02788749965324i</v>
      </c>
      <c r="EJ251" s="223" t="str">
        <f t="shared" ca="1" si="453"/>
        <v>-0.162771929297518+1.31971993759956i</v>
      </c>
      <c r="EK251" s="223" t="str">
        <f t="shared" ca="1" si="454"/>
        <v>-0.568528580742885-1.20205268917111i</v>
      </c>
      <c r="EL251" s="223" t="str">
        <f t="shared" ca="1" si="455"/>
        <v>1.1234187260726+0.711397062528685i</v>
      </c>
      <c r="EM251" s="223" t="str">
        <f t="shared" ca="1" si="456"/>
        <v>-1.32972005123824+3.29709118685547E-13i</v>
      </c>
      <c r="EN251" s="223"/>
      <c r="EO251" s="223"/>
      <c r="EP251" s="223"/>
    </row>
    <row r="252" spans="1:146">
      <c r="A252" s="249">
        <f t="shared" si="323"/>
        <v>2.9687500000000022E-3</v>
      </c>
      <c r="B252" s="248">
        <v>152</v>
      </c>
      <c r="C252" s="247">
        <f t="shared" si="324"/>
        <v>30400</v>
      </c>
      <c r="N252" s="246">
        <f t="shared" ca="1" si="327"/>
        <v>3.9966568479690618</v>
      </c>
      <c r="O252" s="223">
        <f t="shared" ca="1" si="328"/>
        <v>1.3296568479690618</v>
      </c>
      <c r="P252" s="223" t="str">
        <f t="shared" ca="1" si="329"/>
        <v>-1.10556926387626+0.738717764862282i</v>
      </c>
      <c r="Q252" s="223" t="str">
        <f t="shared" ca="1" si="330"/>
        <v>0.508837646448546-1.22844274710209i</v>
      </c>
      <c r="R252" s="223" t="str">
        <f t="shared" ca="1" si="331"/>
        <v>0.259403182641185+1.30410786447542i</v>
      </c>
      <c r="S252" s="223" t="str">
        <f t="shared" ca="1" si="332"/>
        <v>-0.940209373850037-0.94020937385007i</v>
      </c>
      <c r="T252" s="223" t="str">
        <f t="shared" ca="1" si="333"/>
        <v>1.30410786447541+0.25940318264123i</v>
      </c>
      <c r="U252" s="223" t="str">
        <f t="shared" ca="1" si="334"/>
        <v>-1.22844274710208+0.508837646448575i</v>
      </c>
      <c r="V252" s="223" t="str">
        <f t="shared" ca="1" si="335"/>
        <v>0.738717764862231-1.10556926387629i</v>
      </c>
      <c r="W252" s="223" t="str">
        <f t="shared" ca="1" si="336"/>
        <v>-4.64245313641647E-14+1.32965684796906i</v>
      </c>
      <c r="X252" s="223" t="str">
        <f t="shared" ca="1" si="337"/>
        <v>-0.738717764862264-1.10556926387627i</v>
      </c>
      <c r="Y252" s="223" t="str">
        <f t="shared" ca="1" si="338"/>
        <v>1.22844274710209+0.508837646448538i</v>
      </c>
      <c r="Z252" s="223" t="str">
        <f t="shared" ca="1" si="339"/>
        <v>-1.30410786447541+0.259403182641263i</v>
      </c>
      <c r="AA252" s="223" t="str">
        <f t="shared" ca="1" si="340"/>
        <v>0.940209373850105-0.940209373850003i</v>
      </c>
      <c r="AB252" s="223" t="str">
        <f t="shared" ca="1" si="341"/>
        <v>-0.259403182641275+1.3041078644754i</v>
      </c>
      <c r="AC252" s="223" t="str">
        <f t="shared" ca="1" si="342"/>
        <v>-0.508837646448527-1.2284427471021i</v>
      </c>
      <c r="AD252" s="223" t="str">
        <f t="shared" ca="1" si="343"/>
        <v>1.10556926387627+0.738717764862274i</v>
      </c>
      <c r="AE252" s="223" t="str">
        <f t="shared" ca="1" si="344"/>
        <v>-1.32965684796906+3.94198592846028E-14i</v>
      </c>
      <c r="AF252" s="223" t="str">
        <f t="shared" ca="1" si="345"/>
        <v>1.10556926387622-0.73871776486234i</v>
      </c>
      <c r="AG252" s="223" t="str">
        <f t="shared" ca="1" si="346"/>
        <v>-0.508837646448586+1.22844274710207i</v>
      </c>
      <c r="AH252" s="223" t="str">
        <f t="shared" ca="1" si="347"/>
        <v>-0.259403182641223-1.30410786447541i</v>
      </c>
      <c r="AI252" s="223" t="str">
        <f t="shared" ca="1" si="348"/>
        <v>0.940209373850067+0.940209373850041i</v>
      </c>
      <c r="AJ252" s="223" t="str">
        <f t="shared" ca="1" si="349"/>
        <v>-1.30410786447542-0.259403182641186i</v>
      </c>
      <c r="AK252" s="223" t="str">
        <f t="shared" ca="1" si="350"/>
        <v>1.22844274710211-0.508837646448481i</v>
      </c>
      <c r="AL252" s="223" t="str">
        <f t="shared" ca="1" si="351"/>
        <v>-0.738717764862316+1.10556926387624i</v>
      </c>
      <c r="AM252" s="223" t="str">
        <f t="shared" ca="1" si="352"/>
        <v>1.17285621514524E-14-1.32965684796906i</v>
      </c>
      <c r="AN252" s="223" t="str">
        <f t="shared" ca="1" si="353"/>
        <v>0.738717764862297+1.10556926387625i</v>
      </c>
      <c r="AO252" s="223" t="str">
        <f t="shared" ca="1" si="354"/>
        <v>-1.22844274710211-0.508837646448502i</v>
      </c>
      <c r="AP252" s="223" t="str">
        <f t="shared" ca="1" si="355"/>
        <v>1.30410786447534-0.259403182641572i</v>
      </c>
      <c r="AQ252" s="223" t="str">
        <f t="shared" ca="1" si="356"/>
        <v>-0.940209373849695+0.940209373850412i</v>
      </c>
      <c r="AR252" s="223" t="str">
        <f t="shared" ca="1" si="357"/>
        <v>-0.940209373849695+0.940209373850412i</v>
      </c>
      <c r="AS252" s="223" t="str">
        <f t="shared" ca="1" si="358"/>
        <v>0.508837646448075+1.22844274710228i</v>
      </c>
      <c r="AT252" s="223" t="str">
        <f t="shared" ca="1" si="359"/>
        <v>-1.10556926387607-0.738717764862571i</v>
      </c>
      <c r="AU252" s="223" t="str">
        <f t="shared" ca="1" si="360"/>
        <v>1.32965684796906+1.85698125456659E-13i</v>
      </c>
      <c r="AV252" s="223" t="str">
        <f t="shared" ca="1" si="361"/>
        <v>-1.10556926387627+0.738717764862262i</v>
      </c>
      <c r="AW252" s="223" t="str">
        <f t="shared" ca="1" si="362"/>
        <v>0.508837646448418-1.22844274710214i</v>
      </c>
      <c r="AX252" s="223" t="str">
        <f t="shared" ca="1" si="363"/>
        <v>0.259403182641531+1.30410786447535i</v>
      </c>
      <c r="AY252" s="223" t="str">
        <f t="shared" ca="1" si="364"/>
        <v>-0.940209373850368-0.940209373849739i</v>
      </c>
      <c r="AZ252" s="223" t="str">
        <f t="shared" ca="1" si="365"/>
        <v>1.30410786447553+0.25940318264062i</v>
      </c>
      <c r="BA252" s="223" t="str">
        <f t="shared" ca="1" si="366"/>
        <v>-1.2284427471023+0.508837646448037i</v>
      </c>
      <c r="BB252" s="223" t="str">
        <f t="shared" ca="1" si="367"/>
        <v>0.738717764862622-1.10556926387603i</v>
      </c>
      <c r="BC252" s="223" t="str">
        <f t="shared" ca="1" si="368"/>
        <v>-2.27398766748933E-13+1.32965684796906i</v>
      </c>
      <c r="BD252" s="223" t="str">
        <f t="shared" ca="1" si="369"/>
        <v>-0.738717764862212-1.10556926387631i</v>
      </c>
      <c r="BE252" s="223" t="str">
        <f t="shared" ca="1" si="370"/>
        <v>1.22844274710213+0.508837646448457i</v>
      </c>
      <c r="BF252" s="223" t="str">
        <f t="shared" ca="1" si="371"/>
        <v>-1.30410786447536+0.259403182641471i</v>
      </c>
      <c r="BG252" s="223" t="str">
        <f t="shared" ca="1" si="372"/>
        <v>0.940209373849782-0.940209373850326i</v>
      </c>
      <c r="BH252" s="223" t="str">
        <f t="shared" ca="1" si="373"/>
        <v>-0.25940318264068+1.30410786447552i</v>
      </c>
      <c r="BI252" s="223" t="str">
        <f t="shared" ca="1" si="374"/>
        <v>-0.508837646447981-1.22844274710232i</v>
      </c>
      <c r="BJ252" s="223" t="str">
        <f t="shared" ca="1" si="375"/>
        <v>1.10556926387602+0.73871776486264i</v>
      </c>
      <c r="BK252" s="223" t="str">
        <f t="shared" ca="1" si="376"/>
        <v>-1.32965684796906-2.8799496832877E-13i</v>
      </c>
      <c r="BL252" s="223" t="str">
        <f t="shared" ca="1" si="377"/>
        <v>1.10556926387632-0.738717764862193i</v>
      </c>
      <c r="BM252" s="223" t="str">
        <f t="shared" ca="1" si="378"/>
        <v>-0.508837646448513+1.2284427471021i</v>
      </c>
      <c r="BN252" s="223" t="str">
        <f t="shared" ca="1" si="379"/>
        <v>-0.259403182641411-1.30410786447538i</v>
      </c>
      <c r="BO252" s="223" t="str">
        <f t="shared" ca="1" si="380"/>
        <v>0.94020937385031+0.940209373849798i</v>
      </c>
      <c r="BP252" s="223" t="str">
        <f t="shared" ca="1" si="381"/>
        <v>-1.30410786447551-0.259403182640738i</v>
      </c>
      <c r="BQ252" s="223" t="str">
        <f t="shared" ca="1" si="382"/>
        <v>1.22844274710233-0.50883764644796i</v>
      </c>
      <c r="BR252" s="223" t="str">
        <f t="shared" ca="1" si="383"/>
        <v>-0.738717764862691+1.10556926387599i</v>
      </c>
      <c r="BS252" s="223" t="str">
        <f t="shared" ca="1" si="384"/>
        <v>3.48591169908605E-13-1.32965684796906i</v>
      </c>
      <c r="BT252" s="223" t="str">
        <f t="shared" ca="1" si="385"/>
        <v>0.738717764862143+1.10556926387635i</v>
      </c>
      <c r="BU252" s="223" t="str">
        <f t="shared" ca="1" si="386"/>
        <v>-1.22844274710208-0.508837646448568i</v>
      </c>
      <c r="BV252" s="223" t="str">
        <f t="shared" ca="1" si="387"/>
        <v>1.30410786447538-0.25940318264139i</v>
      </c>
      <c r="BW252" s="223" t="str">
        <f t="shared" ca="1" si="388"/>
        <v>-0.94020937384984+0.940209373850267i</v>
      </c>
      <c r="BX252" s="223" t="str">
        <f t="shared" ca="1" si="389"/>
        <v>0.259403182640761-1.30410786447551i</v>
      </c>
      <c r="BY252" s="223" t="str">
        <f t="shared" ca="1" si="390"/>
        <v>0.508837646449126+1.22844274710185i</v>
      </c>
      <c r="BZ252" s="223" t="str">
        <f t="shared" ca="1" si="391"/>
        <v>-1.10556926387595-0.738717764862741i</v>
      </c>
      <c r="CA252" s="223" t="str">
        <f t="shared" ca="1" si="392"/>
        <v>1.32965684796906+3.71396250913319E-13i</v>
      </c>
      <c r="CB252" s="223" t="str">
        <f t="shared" ca="1" si="393"/>
        <v>-1.10556926387639+0.738717764862092i</v>
      </c>
      <c r="CC252" s="223" t="str">
        <f t="shared" ca="1" si="394"/>
        <v>0.50883764644859-1.22844274710207i</v>
      </c>
      <c r="CD252" s="223" t="str">
        <f t="shared" ca="1" si="395"/>
        <v>0.25940318264133+1.30410786447539i</v>
      </c>
      <c r="CE252" s="223" t="str">
        <f t="shared" ca="1" si="396"/>
        <v>-0.940209373850251-0.940209373849856i</v>
      </c>
      <c r="CF252" s="223" t="str">
        <f t="shared" ca="1" si="397"/>
        <v>1.30410786447549+0.259403182640858i</v>
      </c>
      <c r="CG252" s="223" t="str">
        <f t="shared" ca="1" si="398"/>
        <v>-1.22844274710186+0.508837646449104i</v>
      </c>
      <c r="CH252" s="223" t="str">
        <f t="shared" ca="1" si="399"/>
        <v>0.738717764862792-1.10556926387592i</v>
      </c>
      <c r="CI252" s="223" t="str">
        <f t="shared" ca="1" si="400"/>
        <v>-3.94201331918031E-13+1.32965684796906i</v>
      </c>
      <c r="CJ252" s="223" t="str">
        <f t="shared" ca="1" si="401"/>
        <v>-0.738717764862074-1.1055692638764i</v>
      </c>
      <c r="CK252" s="223" t="str">
        <f t="shared" ca="1" si="402"/>
        <v>1.22844274710205+0.508837646448646i</v>
      </c>
      <c r="CL252" s="223" t="str">
        <f t="shared" ca="1" si="403"/>
        <v>-1.3041078644754+0.25940318264127i</v>
      </c>
      <c r="CM252" s="223" t="str">
        <f t="shared" ca="1" si="404"/>
        <v>0.940209373849927-0.940209373850181i</v>
      </c>
      <c r="CN252" s="223" t="str">
        <f t="shared" ca="1" si="405"/>
        <v>-0.259403182640843+1.30410786447549i</v>
      </c>
      <c r="CO252" s="223" t="str">
        <f t="shared" ca="1" si="406"/>
        <v>-0.508837646449048-1.22844274710188i</v>
      </c>
      <c r="CP252" s="223" t="str">
        <f t="shared" ca="1" si="407"/>
        <v>1.10556926387593+0.738717764862778i</v>
      </c>
      <c r="CQ252" s="223" t="str">
        <f t="shared" ca="1" si="408"/>
        <v>-1.32965684796906-4.54797533497866E-13i</v>
      </c>
      <c r="CR252" s="223" t="str">
        <f t="shared" ca="1" si="409"/>
        <v>1.10556926387643-0.738717764862023i</v>
      </c>
      <c r="CS252" s="223" t="str">
        <f t="shared" ca="1" si="410"/>
        <v>-0.508837646448701+1.22844274710202i</v>
      </c>
      <c r="CT252" s="223" t="str">
        <f t="shared" ca="1" si="411"/>
        <v>-0.259403182641211-1.30410786447542i</v>
      </c>
      <c r="CU252" s="223" t="str">
        <f t="shared" ca="1" si="412"/>
        <v>0.940209373850192+0.940209373849916i</v>
      </c>
      <c r="CV252" s="223" t="str">
        <f t="shared" ca="1" si="413"/>
        <v>-1.30410786447548-0.259403182640902i</v>
      </c>
      <c r="CW252" s="223" t="str">
        <f t="shared" ca="1" si="414"/>
        <v>1.2284427471019-0.508837646448993i</v>
      </c>
      <c r="CX252" s="223" t="str">
        <f t="shared" ca="1" si="415"/>
        <v>-0.738717764862829+1.10556926387589i</v>
      </c>
      <c r="CY252" s="223" t="str">
        <f t="shared" ca="1" si="416"/>
        <v>5.15393735077703E-13-1.32965684796906i</v>
      </c>
      <c r="CZ252" s="223" t="str">
        <f t="shared" ca="1" si="417"/>
        <v>0.738717764861973+1.10556926387647i</v>
      </c>
      <c r="DA252" s="223" t="str">
        <f t="shared" ca="1" si="418"/>
        <v>-1.228442747102-0.508837646448757i</v>
      </c>
      <c r="DB252" s="223" t="str">
        <f t="shared" ca="1" si="419"/>
        <v>1.30410786447541-0.259403182641226i</v>
      </c>
      <c r="DC252" s="223" t="str">
        <f t="shared" ca="1" si="420"/>
        <v>-0.940209373849959+0.940209373850149i</v>
      </c>
      <c r="DD252" s="223" t="str">
        <f t="shared" ca="1" si="421"/>
        <v>0.259403182640961-1.30410786447547i</v>
      </c>
      <c r="DE252" s="223" t="str">
        <f t="shared" ca="1" si="422"/>
        <v>0.508837646448937+1.22844274710193i</v>
      </c>
      <c r="DF252" s="223" t="str">
        <f t="shared" ca="1" si="423"/>
        <v>-1.10556926387657-0.738717764861812i</v>
      </c>
      <c r="DG252" s="223" t="str">
        <f t="shared" ca="1" si="424"/>
        <v>1.32965684796906+5.75989936657539E-13i</v>
      </c>
      <c r="DH252" s="223" t="str">
        <f t="shared" ca="1" si="425"/>
        <v>-1.1055692638765+0.738717764861922i</v>
      </c>
      <c r="DI252" s="223" t="str">
        <f t="shared" ca="1" si="426"/>
        <v>0.508837646448744-1.22844274710201i</v>
      </c>
      <c r="DJ252" s="223" t="str">
        <f t="shared" ca="1" si="427"/>
        <v>0.259403182641166+1.30410786447543i</v>
      </c>
      <c r="DK252" s="223" t="str">
        <f t="shared" ca="1" si="428"/>
        <v>-0.940209373850106-0.940209373850001i</v>
      </c>
      <c r="DL252" s="223" t="str">
        <f t="shared" ca="1" si="429"/>
        <v>1.30410786447545+0.259403182641021i</v>
      </c>
      <c r="DM252" s="223" t="str">
        <f t="shared" ca="1" si="430"/>
        <v>-1.22844274710195+0.508837646448881i</v>
      </c>
      <c r="DN252" s="223" t="str">
        <f t="shared" ca="1" si="431"/>
        <v>0.738717764861799-1.10556926387658i</v>
      </c>
      <c r="DO252" s="223" t="str">
        <f t="shared" ca="1" si="432"/>
        <v>-6.36586138237375E-13+1.32965684796906i</v>
      </c>
      <c r="DP252" s="223" t="str">
        <f t="shared" ca="1" si="433"/>
        <v>-0.738717764861872-1.10556926387653i</v>
      </c>
      <c r="DQ252" s="223" t="str">
        <f t="shared" ca="1" si="434"/>
        <v>1.22844274710198+0.5088376464488i</v>
      </c>
      <c r="DR252" s="223" t="str">
        <f t="shared" ca="1" si="435"/>
        <v>-1.30410786447544+0.259403182641106i</v>
      </c>
      <c r="DS252" s="223" t="str">
        <f t="shared" ca="1" si="436"/>
        <v>0.940209373850044-0.940209373850064i</v>
      </c>
      <c r="DT252" s="223" t="str">
        <f t="shared" ca="1" si="437"/>
        <v>-0.259403182641081+1.30410786447544i</v>
      </c>
      <c r="DU252" s="223" t="str">
        <f t="shared" ca="1" si="438"/>
        <v>-0.508837646448894-1.22844274710194i</v>
      </c>
      <c r="DV252" s="223" t="str">
        <f t="shared" ca="1" si="439"/>
        <v>1.10556926387655+0.738717764861849i</v>
      </c>
      <c r="DW252" s="223" t="str">
        <f t="shared" ca="1" si="440"/>
        <v>-1.32965684796906-6.97182339817211E-13i</v>
      </c>
      <c r="DX252" s="223" t="str">
        <f t="shared" ca="1" si="441"/>
        <v>1.10556926387653-0.738717764861884i</v>
      </c>
      <c r="DY252" s="223" t="str">
        <f t="shared" ca="1" si="442"/>
        <v>-0.508837646448856+1.22844274710196i</v>
      </c>
      <c r="DZ252" s="223" t="str">
        <f t="shared" ca="1" si="443"/>
        <v>-0.259403182641047-1.30410786447545i</v>
      </c>
      <c r="EA252" s="223" t="str">
        <f t="shared" ca="1" si="444"/>
        <v>0.94020937385002+0.940209373850088i</v>
      </c>
      <c r="EB252" s="223" t="str">
        <f t="shared" ca="1" si="445"/>
        <v>-1.30410786447545-0.259403182641065i</v>
      </c>
      <c r="EC252" s="223" t="str">
        <f t="shared" ca="1" si="446"/>
        <v>1.22844274710197-0.508837646448838i</v>
      </c>
      <c r="ED252" s="223" t="str">
        <f t="shared" ca="1" si="447"/>
        <v>-0.7387177648619+1.10556926387652i</v>
      </c>
      <c r="EE252" s="223" t="str">
        <f t="shared" ca="1" si="448"/>
        <v>6.82196300246801E-13-1.32965684796906i</v>
      </c>
      <c r="EF252" s="223" t="str">
        <f t="shared" ca="1" si="449"/>
        <v>0.738717764861833+1.10556926387656i</v>
      </c>
      <c r="EG252" s="223" t="str">
        <f t="shared" ca="1" si="450"/>
        <v>-1.22844274710194-0.508837646448912i</v>
      </c>
      <c r="EH252" s="223" t="str">
        <f t="shared" ca="1" si="451"/>
        <v>1.30410786447546-0.259403182640988i</v>
      </c>
      <c r="EI252" s="223" t="str">
        <f t="shared" ca="1" si="452"/>
        <v>-0.94020937385013+0.940209373849977i</v>
      </c>
      <c r="EJ252" s="223" t="str">
        <f t="shared" ca="1" si="453"/>
        <v>0.259403182641125-1.30410786447543i</v>
      </c>
      <c r="EK252" s="223" t="str">
        <f t="shared" ca="1" si="454"/>
        <v>0.508837646448782+1.22844274710199i</v>
      </c>
      <c r="EL252" s="223" t="str">
        <f t="shared" ca="1" si="455"/>
        <v>-1.10556926387648-0.73871776486195i</v>
      </c>
      <c r="EM252" s="223" t="str">
        <f t="shared" ca="1" si="456"/>
        <v>1.32965684796906-5.42105597727564E-13i</v>
      </c>
      <c r="EN252" s="223"/>
      <c r="EO252" s="223"/>
      <c r="EP252" s="223"/>
    </row>
    <row r="253" spans="1:146">
      <c r="A253" s="249">
        <f t="shared" si="323"/>
        <v>2.9882812500000022E-3</v>
      </c>
      <c r="B253" s="248">
        <v>153</v>
      </c>
      <c r="C253" s="247">
        <f t="shared" si="324"/>
        <v>30600</v>
      </c>
      <c r="N253" s="246">
        <f t="shared" ca="1" si="327"/>
        <v>3.9965890970679832</v>
      </c>
      <c r="O253" s="223">
        <f t="shared" ca="1" si="328"/>
        <v>1.3295890970679836</v>
      </c>
      <c r="P253" s="223" t="str">
        <f t="shared" ca="1" si="329"/>
        <v>-1.08705185349471+0.765588293311602i</v>
      </c>
      <c r="Q253" s="223" t="str">
        <f t="shared" ca="1" si="330"/>
        <v>0.447925075983126-1.25186672347641i</v>
      </c>
      <c r="R253" s="223" t="str">
        <f t="shared" ca="1" si="331"/>
        <v>0.354618374387501+1.28142614909671i</v>
      </c>
      <c r="S253" s="223" t="str">
        <f t="shared" ca="1" si="332"/>
        <v>-1.02778627071068-0.843482393877132i</v>
      </c>
      <c r="T253" s="223" t="str">
        <f t="shared" ca="1" si="333"/>
        <v>1.32598651780993+0.0978106416927451i</v>
      </c>
      <c r="U253" s="223" t="str">
        <f t="shared" ca="1" si="334"/>
        <v>-1.14042660809964+0.683545403452041i</v>
      </c>
      <c r="V253" s="223" t="str">
        <f t="shared" ca="1" si="335"/>
        <v>0.538804432782595-1.21552332361657i</v>
      </c>
      <c r="W253" s="223" t="str">
        <f t="shared" ca="1" si="336"/>
        <v>0.259389965096131+1.3040414153889i</v>
      </c>
      <c r="X253" s="223" t="str">
        <f t="shared" ca="1" si="337"/>
        <v>-0.962951025075517-0.91680559026877i</v>
      </c>
      <c r="Y253" s="223" t="str">
        <f t="shared" ca="1" si="338"/>
        <v>1.31519830272493+0.195091239043455i</v>
      </c>
      <c r="Z253" s="223" t="str">
        <f t="shared" ca="1" si="339"/>
        <v>-1.18762129210575+0.597798321826946i</v>
      </c>
      <c r="AA253" s="223" t="str">
        <f t="shared" ca="1" si="340"/>
        <v>0.626763961677266-1.17259289754999i</v>
      </c>
      <c r="AB253" s="223" t="str">
        <f t="shared" ca="1" si="341"/>
        <v>0.162755899109545+1.31958996826556i</v>
      </c>
      <c r="AC253" s="223" t="str">
        <f t="shared" ca="1" si="342"/>
        <v>-0.892897464402972-0.985160537732201i</v>
      </c>
      <c r="AD253" s="223" t="str">
        <f t="shared" ca="1" si="343"/>
        <v>1.29728291408522+0.291314620066708i</v>
      </c>
      <c r="AE253" s="223" t="str">
        <f t="shared" ca="1" si="344"/>
        <v>-1.22838015343127+0.508811719301185i</v>
      </c>
      <c r="AF253" s="223" t="str">
        <f t="shared" ca="1" si="345"/>
        <v>0.711327002359257-1.12330808897499i</v>
      </c>
      <c r="AG253" s="223" t="str">
        <f t="shared" ca="1" si="346"/>
        <v>0.0652398448042186+1.32798754877144i</v>
      </c>
      <c r="AH253" s="223" t="str">
        <f t="shared" ca="1" si="347"/>
        <v>-0.818005215007747-1.04817681488487i</v>
      </c>
      <c r="AI253" s="223" t="str">
        <f t="shared" ca="1" si="348"/>
        <v>1.27233743693412+0.385959341923421i</v>
      </c>
      <c r="AJ253" s="223" t="str">
        <f t="shared" ca="1" si="349"/>
        <v>-1.26248231627532+0.417067821983611i</v>
      </c>
      <c r="AK253" s="223" t="str">
        <f t="shared" ca="1" si="350"/>
        <v>0.792035300384117-1.06793597653956i</v>
      </c>
      <c r="AL253" s="223" t="str">
        <f t="shared" ca="1" si="351"/>
        <v>-0.0326297498727754+1.32918864969021i</v>
      </c>
      <c r="AM253" s="223" t="str">
        <f t="shared" ca="1" si="352"/>
        <v>-0.738680124478394-1.1055129310608i</v>
      </c>
      <c r="AN253" s="223" t="str">
        <f t="shared" ca="1" si="353"/>
        <v>1.24049705297364+0.478512516665741i</v>
      </c>
      <c r="AO253" s="223" t="str">
        <f t="shared" ca="1" si="354"/>
        <v>-1.28974297806266+0.323063798003002i</v>
      </c>
      <c r="AP253" s="223" t="str">
        <f t="shared" ca="1" si="355"/>
        <v>0.868451490492582-1.00677662651815i</v>
      </c>
      <c r="AQ253" s="223" t="str">
        <f t="shared" ca="1" si="356"/>
        <v>-0.130322521108477+1.32318676215188i</v>
      </c>
      <c r="AR253" s="223" t="str">
        <f t="shared" ca="1" si="357"/>
        <v>-0.130322521108477+1.32318676215188i</v>
      </c>
      <c r="AS253" s="223" t="str">
        <f t="shared" ca="1" si="358"/>
        <v>1.20193430800284+0.568472590621376i</v>
      </c>
      <c r="AT253" s="223" t="str">
        <f t="shared" ca="1" si="359"/>
        <v>-1.31001441090508+0.227309063310445i</v>
      </c>
      <c r="AU253" s="223" t="str">
        <f t="shared" ca="1" si="360"/>
        <v>0.940161466728082-0.940161466728857i</v>
      </c>
      <c r="AV253" s="223" t="str">
        <f t="shared" ca="1" si="361"/>
        <v>-0.227309063309384+1.31001441090526i</v>
      </c>
      <c r="AW253" s="223" t="str">
        <f t="shared" ca="1" si="362"/>
        <v>-0.568472590621154-1.20193430800295i</v>
      </c>
      <c r="AX253" s="223" t="str">
        <f t="shared" ca="1" si="363"/>
        <v>1.15685817687899+0.655352062352955i</v>
      </c>
      <c r="AY253" s="223" t="str">
        <f t="shared" ca="1" si="364"/>
        <v>-1.32318676215191+0.130322521108232i</v>
      </c>
      <c r="AZ253" s="223" t="str">
        <f t="shared" ca="1" si="365"/>
        <v>1.00677662651831-0.868451490492396i</v>
      </c>
      <c r="BA253" s="223" t="str">
        <f t="shared" ca="1" si="366"/>
        <v>-0.323063798002856+1.28974297806269i</v>
      </c>
      <c r="BB253" s="223" t="str">
        <f t="shared" ca="1" si="367"/>
        <v>-0.478512516665882-1.24049705297358i</v>
      </c>
      <c r="BC253" s="223" t="str">
        <f t="shared" ca="1" si="368"/>
        <v>1.10551293106082+0.738680124478363i</v>
      </c>
      <c r="BD253" s="223" t="str">
        <f t="shared" ca="1" si="369"/>
        <v>-1.32918864969022+0.0326297498726804i</v>
      </c>
      <c r="BE253" s="223" t="str">
        <f t="shared" ca="1" si="370"/>
        <v>1.06793597653964-0.792035300384011i</v>
      </c>
      <c r="BF253" s="223" t="str">
        <f t="shared" ca="1" si="371"/>
        <v>-0.417067821983863+1.26248231627524i</v>
      </c>
      <c r="BG253" s="223" t="str">
        <f t="shared" ca="1" si="372"/>
        <v>-0.385959341923185-1.2723374369342i</v>
      </c>
      <c r="BH253" s="223" t="str">
        <f t="shared" ca="1" si="373"/>
        <v>1.04817681488463+0.818005215008046i</v>
      </c>
      <c r="BI253" s="223" t="str">
        <f t="shared" ca="1" si="374"/>
        <v>-1.32798754877142-0.0652398448045966i</v>
      </c>
      <c r="BJ253" s="223" t="str">
        <f t="shared" ca="1" si="375"/>
        <v>1.12330808897526-0.711327002358833i</v>
      </c>
      <c r="BK253" s="223" t="str">
        <f t="shared" ca="1" si="376"/>
        <v>-0.508811719301639+1.22838015343108i</v>
      </c>
      <c r="BL253" s="223" t="str">
        <f t="shared" ca="1" si="377"/>
        <v>-0.291314620066099-1.29728291408536i</v>
      </c>
      <c r="BM253" s="223" t="str">
        <f t="shared" ca="1" si="378"/>
        <v>0.985160537732676+0.892897464402447i</v>
      </c>
      <c r="BN253" s="223" t="str">
        <f t="shared" ca="1" si="379"/>
        <v>-1.31958996826562-0.162755899109011i</v>
      </c>
      <c r="BO253" s="223" t="str">
        <f t="shared" ca="1" si="380"/>
        <v>1.17259289754973-0.626763961677749i</v>
      </c>
      <c r="BP253" s="223" t="str">
        <f t="shared" ca="1" si="381"/>
        <v>-0.597798321826575+1.18762129210594i</v>
      </c>
      <c r="BQ253" s="223" t="str">
        <f t="shared" ca="1" si="382"/>
        <v>-0.195091239043875-1.31519830272487i</v>
      </c>
      <c r="BR253" s="223" t="str">
        <f t="shared" ca="1" si="383"/>
        <v>0.916805590268982+0.962951025075315i</v>
      </c>
      <c r="BS253" s="223" t="str">
        <f t="shared" ca="1" si="384"/>
        <v>-1.30404141538896-0.259389965095835i</v>
      </c>
      <c r="BT253" s="223" t="str">
        <f t="shared" ca="1" si="385"/>
        <v>1.2155233236165-0.538804432782753i</v>
      </c>
      <c r="BU253" s="223" t="str">
        <f t="shared" ca="1" si="386"/>
        <v>-0.68354540345192+1.14042660809971i</v>
      </c>
      <c r="BV253" s="223" t="str">
        <f t="shared" ca="1" si="387"/>
        <v>-0.0978106416927586-1.32598651780993i</v>
      </c>
      <c r="BW253" s="223" t="str">
        <f t="shared" ca="1" si="388"/>
        <v>0.843482393877147+1.02778627071066i</v>
      </c>
      <c r="BX253" s="223" t="str">
        <f t="shared" ca="1" si="389"/>
        <v>-1.28142614909668-0.354618374387606i</v>
      </c>
      <c r="BY253" s="223" t="str">
        <f t="shared" ca="1" si="390"/>
        <v>1.25186672347645-0.447925075983027i</v>
      </c>
      <c r="BZ253" s="223" t="str">
        <f t="shared" ca="1" si="391"/>
        <v>-0.765588293311738+1.08705185349461i</v>
      </c>
      <c r="CA253" s="223" t="str">
        <f t="shared" ca="1" si="392"/>
        <v>2.27387468255065E-13-1.32958909706798i</v>
      </c>
      <c r="CB253" s="223" t="str">
        <f t="shared" ca="1" si="393"/>
        <v>0.765588293311335+1.0870518534949i</v>
      </c>
      <c r="CC253" s="223" t="str">
        <f t="shared" ca="1" si="394"/>
        <v>-1.25186672347628-0.447925075983491i</v>
      </c>
      <c r="CD253" s="223" t="str">
        <f t="shared" ca="1" si="395"/>
        <v>1.28142614909681-0.354618374387131i</v>
      </c>
      <c r="CE253" s="223" t="str">
        <f t="shared" ca="1" si="396"/>
        <v>-0.843482393877527+1.02778627071035i</v>
      </c>
      <c r="CF253" s="223" t="str">
        <f t="shared" ca="1" si="397"/>
        <v>0.0978106416932498-1.3259865178099i</v>
      </c>
      <c r="CG253" s="223" t="str">
        <f t="shared" ca="1" si="398"/>
        <v>0.683545403451497+1.14042660809996i</v>
      </c>
      <c r="CH253" s="223" t="str">
        <f t="shared" ca="1" si="399"/>
        <v>-1.21552332361684-0.538804432781995i</v>
      </c>
      <c r="CI253" s="223" t="str">
        <f t="shared" ca="1" si="400"/>
        <v>1.3040414153888-0.259389965096648i</v>
      </c>
      <c r="CJ253" s="223" t="str">
        <f t="shared" ca="1" si="401"/>
        <v>-0.916805590268381+0.962951025075888i</v>
      </c>
      <c r="CK253" s="223" t="str">
        <f t="shared" ca="1" si="402"/>
        <v>0.195091239043055-1.31519830272499i</v>
      </c>
      <c r="CL253" s="223" t="str">
        <f t="shared" ca="1" si="403"/>
        <v>0.597798321827317+1.18762129210557i</v>
      </c>
      <c r="CM253" s="223" t="str">
        <f t="shared" ca="1" si="404"/>
        <v>-1.17259289755012-0.626763961677016i</v>
      </c>
      <c r="CN253" s="223" t="str">
        <f t="shared" ca="1" si="405"/>
        <v>1.31958996826552-0.162755899109835i</v>
      </c>
      <c r="CO253" s="223" t="str">
        <f t="shared" ca="1" si="406"/>
        <v>-0.985160537732093+0.89289746440309i</v>
      </c>
      <c r="CP253" s="223" t="str">
        <f t="shared" ca="1" si="407"/>
        <v>0.291314620066543-1.29728291408526i</v>
      </c>
      <c r="CQ253" s="223" t="str">
        <f t="shared" ca="1" si="408"/>
        <v>0.508811719301219+1.22838015343125i</v>
      </c>
      <c r="CR253" s="223" t="str">
        <f t="shared" ca="1" si="409"/>
        <v>-1.12330808897502-0.711327002359218i</v>
      </c>
      <c r="CS253" s="223" t="str">
        <f t="shared" ca="1" si="410"/>
        <v>1.32798754877144-0.0652398448041425i</v>
      </c>
      <c r="CT253" s="223" t="str">
        <f t="shared" ca="1" si="411"/>
        <v>-1.04817681488491+0.818005215007688i</v>
      </c>
      <c r="CU253" s="223" t="str">
        <f t="shared" ca="1" si="412"/>
        <v>0.385959341923692-1.27233743693404i</v>
      </c>
      <c r="CV253" s="223" t="str">
        <f t="shared" ca="1" si="413"/>
        <v>0.417067821983359+1.2624823162754i</v>
      </c>
      <c r="CW253" s="223" t="str">
        <f t="shared" ca="1" si="414"/>
        <v>-1.06793597653932-0.792035300384436i</v>
      </c>
      <c r="CX253" s="223" t="str">
        <f t="shared" ca="1" si="415"/>
        <v>1.32918864969021+0.0326297498731729i</v>
      </c>
      <c r="CY253" s="223" t="str">
        <f t="shared" ca="1" si="416"/>
        <v>-1.10551293106109+0.738680124477954i</v>
      </c>
      <c r="CZ253" s="223" t="str">
        <f t="shared" ca="1" si="417"/>
        <v>0.478512516666342-1.2404970529734i</v>
      </c>
      <c r="DA253" s="223" t="str">
        <f t="shared" ca="1" si="418"/>
        <v>0.323063798002379+1.28974297806281i</v>
      </c>
      <c r="DB253" s="223" t="str">
        <f t="shared" ca="1" si="419"/>
        <v>-1.00677662651888-0.868451490491739i</v>
      </c>
      <c r="DC253" s="223" t="str">
        <f t="shared" ca="1" si="420"/>
        <v>1.32318676215199+0.130322521107368i</v>
      </c>
      <c r="DD253" s="223" t="str">
        <f t="shared" ca="1" si="421"/>
        <v>-1.1568581768786+0.655352062353644i</v>
      </c>
      <c r="DE253" s="223" t="str">
        <f t="shared" ca="1" si="422"/>
        <v>0.56847259062042-1.2019343080033i</v>
      </c>
      <c r="DF253" s="223" t="str">
        <f t="shared" ca="1" si="423"/>
        <v>0.227309063310185+1.31001441090513i</v>
      </c>
      <c r="DG253" s="223" t="str">
        <f t="shared" ca="1" si="424"/>
        <v>-0.94016146672867-0.94016146672827i</v>
      </c>
      <c r="DH253" s="223" t="str">
        <f t="shared" ca="1" si="425"/>
        <v>1.31001441090522+0.227309063309628i</v>
      </c>
      <c r="DI253" s="223" t="str">
        <f t="shared" ca="1" si="426"/>
        <v>-1.20193430800306+0.568472590620931i</v>
      </c>
      <c r="DJ253" s="223" t="str">
        <f t="shared" ca="1" si="427"/>
        <v>0.655352062353153-1.15685817687888i</v>
      </c>
      <c r="DK253" s="223" t="str">
        <f t="shared" ca="1" si="428"/>
        <v>0.130322521108005+1.32318676215193i</v>
      </c>
      <c r="DL253" s="223" t="str">
        <f t="shared" ca="1" si="429"/>
        <v>-0.868451490492223-1.00677662651846i</v>
      </c>
      <c r="DM253" s="223" t="str">
        <f t="shared" ca="1" si="430"/>
        <v>1.28974297806264+0.323063798003077i</v>
      </c>
      <c r="DN253" s="223" t="str">
        <f t="shared" ca="1" si="431"/>
        <v>-1.24049705297366+0.478512516665671i</v>
      </c>
      <c r="DO253" s="223" t="str">
        <f t="shared" ca="1" si="432"/>
        <v>0.738680124478552-1.10551293106069i</v>
      </c>
      <c r="DP253" s="223" t="str">
        <f t="shared" ca="1" si="433"/>
        <v>0.032629749872453+1.32918864969022i</v>
      </c>
      <c r="DQ253" s="223" t="str">
        <f t="shared" ca="1" si="434"/>
        <v>-0.792035300383859-1.06793597653975i</v>
      </c>
      <c r="DR253" s="223" t="str">
        <f t="shared" ca="1" si="435"/>
        <v>1.26248231627516+0.417067821984115i</v>
      </c>
      <c r="DS253" s="223" t="str">
        <f t="shared" ca="1" si="436"/>
        <v>-1.27233743693427+0.385959341922931i</v>
      </c>
      <c r="DT253" s="223" t="str">
        <f t="shared" ca="1" si="437"/>
        <v>0.818005215008255-1.04817681488447i</v>
      </c>
      <c r="DU253" s="223" t="str">
        <f t="shared" ca="1" si="438"/>
        <v>-0.0652398448048615+1.32798754877141i</v>
      </c>
      <c r="DV253" s="223" t="str">
        <f t="shared" ca="1" si="439"/>
        <v>-0.711327002359759-1.12330808897467i</v>
      </c>
      <c r="DW253" s="223" t="str">
        <f t="shared" ca="1" si="440"/>
        <v>1.2283801534315+0.508811719300628i</v>
      </c>
      <c r="DX253" s="223" t="str">
        <f t="shared" ca="1" si="441"/>
        <v>-1.29728291408512+0.291314620067168i</v>
      </c>
      <c r="DY253" s="223" t="str">
        <f t="shared" ca="1" si="442"/>
        <v>0.892897464402616-0.985160537732524i</v>
      </c>
      <c r="DZ253" s="223" t="str">
        <f t="shared" ca="1" si="443"/>
        <v>-0.162755899109274+1.31958996826559i</v>
      </c>
      <c r="EA253" s="223" t="str">
        <f t="shared" ca="1" si="444"/>
        <v>-0.626763961677515-1.17259289754985i</v>
      </c>
      <c r="EB253" s="223" t="str">
        <f t="shared" ca="1" si="445"/>
        <v>1.18762129210582+0.597798321826813i</v>
      </c>
      <c r="EC253" s="223" t="str">
        <f t="shared" ca="1" si="446"/>
        <v>-1.31519830272491+0.195091239043613i</v>
      </c>
      <c r="ED253" s="223" t="str">
        <f t="shared" ca="1" si="447"/>
        <v>0.962951025075498-0.916805590268789i</v>
      </c>
      <c r="EE253" s="223" t="str">
        <f t="shared" ca="1" si="448"/>
        <v>-0.259389965096095+1.30404141538891i</v>
      </c>
      <c r="EF253" s="223" t="str">
        <f t="shared" ca="1" si="449"/>
        <v>-0.538804432782511-1.21552332361661i</v>
      </c>
      <c r="EG253" s="223" t="str">
        <f t="shared" ca="1" si="450"/>
        <v>1.14042660809959+0.683545403452116i</v>
      </c>
      <c r="EH253" s="223" t="str">
        <f t="shared" ca="1" si="451"/>
        <v>-1.32598651780995+0.0978106416925318i</v>
      </c>
      <c r="EI253" s="223" t="str">
        <f t="shared" ca="1" si="452"/>
        <v>1.02778627071081-0.843482393876971i</v>
      </c>
      <c r="EJ253" s="223" t="str">
        <f t="shared" ca="1" si="453"/>
        <v>-0.354618374387825+1.28142614909662i</v>
      </c>
      <c r="EK253" s="223" t="str">
        <f t="shared" ca="1" si="454"/>
        <v>-0.447925075982813-1.25186672347652i</v>
      </c>
      <c r="EL253" s="223" t="str">
        <f t="shared" ca="1" si="455"/>
        <v>1.08705185349448+0.765588293311924i</v>
      </c>
      <c r="EM253" s="223" t="str">
        <f t="shared" ca="1" si="456"/>
        <v>-1.32958909706798-4.54774936510129E-13i</v>
      </c>
      <c r="EN253" s="223"/>
      <c r="EO253" s="223"/>
      <c r="EP253" s="223"/>
    </row>
    <row r="254" spans="1:146">
      <c r="A254" s="249">
        <f t="shared" si="323"/>
        <v>3.0078125000000022E-3</v>
      </c>
      <c r="B254" s="248">
        <v>154</v>
      </c>
      <c r="C254" s="247">
        <f t="shared" si="324"/>
        <v>30800</v>
      </c>
      <c r="N254" s="246">
        <f t="shared" ca="1" si="327"/>
        <v>3.9965164790093044</v>
      </c>
      <c r="O254" s="223">
        <f t="shared" ca="1" si="328"/>
        <v>1.3295164790093046</v>
      </c>
      <c r="P254" s="223" t="str">
        <f t="shared" ca="1" si="329"/>
        <v>-1.0678776491679+0.791992041857071i</v>
      </c>
      <c r="Q254" s="223" t="str">
        <f t="shared" ca="1" si="330"/>
        <v>0.385938262013706-1.27226794578467i</v>
      </c>
      <c r="R254" s="223" t="str">
        <f t="shared" ca="1" si="331"/>
        <v>0.447900611696034+1.25179835037422i</v>
      </c>
      <c r="S254" s="223" t="str">
        <f t="shared" ca="1" si="332"/>
        <v>-1.10545255135173-0.738639780046579i</v>
      </c>
      <c r="T254" s="223" t="str">
        <f t="shared" ca="1" si="333"/>
        <v>1.32791501818439-0.0652362816049652i</v>
      </c>
      <c r="U254" s="223" t="str">
        <f t="shared" ca="1" si="334"/>
        <v>-1.02773013619223+0.843436325468377i</v>
      </c>
      <c r="V254" s="223" t="str">
        <f t="shared" ca="1" si="335"/>
        <v>0.323046153254085-1.28967253627618i</v>
      </c>
      <c r="W254" s="223" t="str">
        <f t="shared" ca="1" si="336"/>
        <v>0.508783929573276+1.22831306309315i</v>
      </c>
      <c r="X254" s="223" t="str">
        <f t="shared" ca="1" si="337"/>
        <v>-1.14036432151312-0.683508070308766i</v>
      </c>
      <c r="Y254" s="223" t="str">
        <f t="shared" ca="1" si="338"/>
        <v>1.32311449376906-0.130315403293521i</v>
      </c>
      <c r="Z254" s="223" t="str">
        <f t="shared" ca="1" si="339"/>
        <v>-0.985106731299926+0.892848697095356i</v>
      </c>
      <c r="AA254" s="223" t="str">
        <f t="shared" ca="1" si="340"/>
        <v>0.259375798015728-1.30397019266585i</v>
      </c>
      <c r="AB254" s="223" t="str">
        <f t="shared" ca="1" si="341"/>
        <v>0.568441542399975+1.20186866205557i</v>
      </c>
      <c r="AC254" s="223" t="str">
        <f t="shared" ca="1" si="342"/>
        <v>-1.17252885413987-0.626729729761351i</v>
      </c>
      <c r="AD254" s="223" t="str">
        <f t="shared" ca="1" si="343"/>
        <v>1.31512647064709-0.195080583761256i</v>
      </c>
      <c r="AE254" s="223" t="str">
        <f t="shared" ca="1" si="344"/>
        <v>-0.940110118006763+0.94011011800672i</v>
      </c>
      <c r="AF254" s="223" t="str">
        <f t="shared" ca="1" si="345"/>
        <v>0.195080583761307-1.31512647064708i</v>
      </c>
      <c r="AG254" s="223" t="str">
        <f t="shared" ca="1" si="346"/>
        <v>0.626729729761431+1.17252885413983i</v>
      </c>
      <c r="AH254" s="223" t="str">
        <f t="shared" ca="1" si="347"/>
        <v>-1.2018686620556-0.568441542399902i</v>
      </c>
      <c r="AI254" s="223" t="str">
        <f t="shared" ca="1" si="348"/>
        <v>1.30397019266586-0.259375798015679i</v>
      </c>
      <c r="AJ254" s="223" t="str">
        <f t="shared" ca="1" si="349"/>
        <v>-0.892848697095401+0.985106731299884i</v>
      </c>
      <c r="AK254" s="223" t="str">
        <f t="shared" ca="1" si="350"/>
        <v>0.130315403293571-1.32311449376905i</v>
      </c>
      <c r="AL254" s="223" t="str">
        <f t="shared" ca="1" si="351"/>
        <v>0.683508070308731+1.14036432151314i</v>
      </c>
      <c r="AM254" s="223" t="str">
        <f t="shared" ca="1" si="352"/>
        <v>-1.22831306309318-0.50878392957321i</v>
      </c>
      <c r="AN254" s="223" t="str">
        <f t="shared" ca="1" si="353"/>
        <v>1.28967253627619-0.323046153254036i</v>
      </c>
      <c r="AO254" s="223" t="str">
        <f t="shared" ca="1" si="354"/>
        <v>-0.843436325468413+1.0277301361922i</v>
      </c>
      <c r="AP254" s="223" t="str">
        <f t="shared" ca="1" si="355"/>
        <v>0.0652362816048889-1.3279150181844i</v>
      </c>
      <c r="AQ254" s="223" t="str">
        <f t="shared" ca="1" si="356"/>
        <v>0.738639780046427+1.10545255135183i</v>
      </c>
      <c r="AR254" s="223" t="str">
        <f t="shared" ca="1" si="357"/>
        <v>0.738639780046427+1.10545255135183i</v>
      </c>
      <c r="AS254" s="223" t="str">
        <f t="shared" ca="1" si="358"/>
        <v>1.27226794578452-0.385938262014209i</v>
      </c>
      <c r="AT254" s="223" t="str">
        <f t="shared" ca="1" si="359"/>
        <v>-0.791992041856877+1.06787764916805i</v>
      </c>
      <c r="AU254" s="223" t="str">
        <f t="shared" ca="1" si="360"/>
        <v>6.0590092864551E-14-1.3295164790093i</v>
      </c>
      <c r="AV254" s="223" t="str">
        <f t="shared" ca="1" si="361"/>
        <v>0.791992041856795+1.06787764916811i</v>
      </c>
      <c r="AW254" s="223" t="str">
        <f t="shared" ca="1" si="362"/>
        <v>-1.27226794578449-0.385938262014307i</v>
      </c>
      <c r="AX254" s="223" t="str">
        <f t="shared" ca="1" si="363"/>
        <v>1.25179835037411-0.447900611696353i</v>
      </c>
      <c r="AY254" s="223" t="str">
        <f t="shared" ca="1" si="364"/>
        <v>-0.738639780046496+1.10545255135178i</v>
      </c>
      <c r="AZ254" s="223" t="str">
        <f t="shared" ca="1" si="365"/>
        <v>-0.0652362816047868-1.3279150181844i</v>
      </c>
      <c r="BA254" s="223" t="str">
        <f t="shared" ca="1" si="366"/>
        <v>0.843436325468028+1.02773013619252i</v>
      </c>
      <c r="BB254" s="223" t="str">
        <f t="shared" ca="1" si="367"/>
        <v>-1.28967253627633-0.323046153253475i</v>
      </c>
      <c r="BC254" s="223" t="str">
        <f t="shared" ca="1" si="368"/>
        <v>1.22831306309306-0.508783929573482i</v>
      </c>
      <c r="BD254" s="223" t="str">
        <f t="shared" ca="1" si="369"/>
        <v>-0.683508070308819+1.14036432151309i</v>
      </c>
      <c r="BE254" s="223" t="str">
        <f t="shared" ca="1" si="370"/>
        <v>-0.130315403293188-1.32311449376909i</v>
      </c>
      <c r="BF254" s="223" t="str">
        <f t="shared" ca="1" si="371"/>
        <v>0.892848697094933+0.985106731300308i</v>
      </c>
      <c r="BG254" s="223" t="str">
        <f t="shared" ca="1" si="372"/>
        <v>-1.30397019266594-0.25937579801526i</v>
      </c>
      <c r="BH254" s="223" t="str">
        <f t="shared" ca="1" si="373"/>
        <v>1.20186866205554-0.568441542400031i</v>
      </c>
      <c r="BI254" s="223" t="str">
        <f t="shared" ca="1" si="374"/>
        <v>-0.626729729761506+1.17252885413979i</v>
      </c>
      <c r="BJ254" s="223" t="str">
        <f t="shared" ca="1" si="375"/>
        <v>-0.195080583760814-1.31512647064715i</v>
      </c>
      <c r="BK254" s="223" t="str">
        <f t="shared" ca="1" si="376"/>
        <v>0.940110118007145+0.940110118006338i</v>
      </c>
      <c r="BL254" s="223" t="str">
        <f t="shared" ca="1" si="377"/>
        <v>-1.31512647064713-0.195080583760956i</v>
      </c>
      <c r="BM254" s="223" t="str">
        <f t="shared" ca="1" si="378"/>
        <v>1.17252885413986-0.626729729761378i</v>
      </c>
      <c r="BN254" s="223" t="str">
        <f t="shared" ca="1" si="379"/>
        <v>-0.568441542400195+1.20186866205546i</v>
      </c>
      <c r="BO254" s="223" t="str">
        <f t="shared" ca="1" si="380"/>
        <v>-0.25937579801512-1.30397019266597i</v>
      </c>
      <c r="BP254" s="223" t="str">
        <f t="shared" ca="1" si="381"/>
        <v>0.985106731300211+0.892848697095041i</v>
      </c>
      <c r="BQ254" s="223" t="str">
        <f t="shared" ca="1" si="382"/>
        <v>-1.32311449376907-0.130315403293369i</v>
      </c>
      <c r="BR254" s="223" t="str">
        <f t="shared" ca="1" si="383"/>
        <v>1.14036432151317-0.683508070308695i</v>
      </c>
      <c r="BS254" s="223" t="str">
        <f t="shared" ca="1" si="384"/>
        <v>-0.508783929573615+1.22831306309301i</v>
      </c>
      <c r="BT254" s="223" t="str">
        <f t="shared" ca="1" si="385"/>
        <v>-0.323046153254619-1.28967253627605i</v>
      </c>
      <c r="BU254" s="223" t="str">
        <f t="shared" ca="1" si="386"/>
        <v>1.02773013619243+0.843436325468139i</v>
      </c>
      <c r="BV254" s="223" t="str">
        <f t="shared" ca="1" si="387"/>
        <v>-1.3279150181844-0.0652362816049305i</v>
      </c>
      <c r="BW254" s="223" t="str">
        <f t="shared" ca="1" si="388"/>
        <v>1.10545255135186-0.738639780046377i</v>
      </c>
      <c r="BX254" s="223" t="str">
        <f t="shared" ca="1" si="389"/>
        <v>-0.447900611696525+1.25179835037404i</v>
      </c>
      <c r="BY254" s="223" t="str">
        <f t="shared" ca="1" si="390"/>
        <v>-0.385938262014169-1.27226794578453i</v>
      </c>
      <c r="BZ254" s="223" t="str">
        <f t="shared" ca="1" si="391"/>
        <v>1.06787764916801+0.791992041856925i</v>
      </c>
      <c r="CA254" s="223" t="str">
        <f t="shared" ca="1" si="392"/>
        <v>-1.3295164790093-1.21180185729102E-13i</v>
      </c>
      <c r="CB254" s="223" t="str">
        <f t="shared" ca="1" si="393"/>
        <v>1.06787764916813-0.791992041856761i</v>
      </c>
      <c r="CC254" s="223" t="str">
        <f t="shared" ca="1" si="394"/>
        <v>-0.3859382620131+1.27226794578485i</v>
      </c>
      <c r="CD254" s="223" t="str">
        <f t="shared" ca="1" si="395"/>
        <v>-0.447900611696296-1.25179835037413i</v>
      </c>
      <c r="CE254" s="223" t="str">
        <f t="shared" ca="1" si="396"/>
        <v>1.10545255135173+0.738639780046577i</v>
      </c>
      <c r="CF254" s="223" t="str">
        <f t="shared" ca="1" si="397"/>
        <v>-1.3279150181844+0.0652362816047262i</v>
      </c>
      <c r="CG254" s="223" t="str">
        <f t="shared" ca="1" si="398"/>
        <v>1.02773013619253-0.84343632546801i</v>
      </c>
      <c r="CH254" s="223" t="str">
        <f t="shared" ca="1" si="399"/>
        <v>-0.323046153253534+1.28967253627632i</v>
      </c>
      <c r="CI254" s="223" t="str">
        <f t="shared" ca="1" si="400"/>
        <v>-0.508783929573461-1.22831306309307i</v>
      </c>
      <c r="CJ254" s="223" t="str">
        <f t="shared" ca="1" si="401"/>
        <v>1.14036432151306+0.683508070308871i</v>
      </c>
      <c r="CK254" s="223" t="str">
        <f t="shared" ca="1" si="402"/>
        <v>-1.32311449376909+0.130315403293165i</v>
      </c>
      <c r="CL254" s="223" t="str">
        <f t="shared" ca="1" si="403"/>
        <v>0.985106731300375-0.892848697094861i</v>
      </c>
      <c r="CM254" s="223" t="str">
        <f t="shared" ca="1" si="404"/>
        <v>-0.259375798015283+1.30397019266593i</v>
      </c>
      <c r="CN254" s="223" t="str">
        <f t="shared" ca="1" si="405"/>
        <v>-0.568441542399976-1.20186866205557i</v>
      </c>
      <c r="CO254" s="223" t="str">
        <f t="shared" ca="1" si="406"/>
        <v>1.17252885413976+0.626729729761559i</v>
      </c>
      <c r="CP254" s="223" t="str">
        <f t="shared" ca="1" si="407"/>
        <v>-1.31512647064716+0.195080583760791i</v>
      </c>
      <c r="CQ254" s="223" t="str">
        <f t="shared" ca="1" si="408"/>
        <v>0.940110118006354-0.940110118007129i</v>
      </c>
      <c r="CR254" s="223" t="str">
        <f t="shared" ca="1" si="409"/>
        <v>-0.195080583761053+1.31512647064712i</v>
      </c>
      <c r="CS254" s="223" t="str">
        <f t="shared" ca="1" si="410"/>
        <v>-0.626729729761325-1.17252885413989i</v>
      </c>
      <c r="CT254" s="223" t="str">
        <f t="shared" ca="1" si="411"/>
        <v>1.20186866205545+0.568441542400215i</v>
      </c>
      <c r="CU254" s="223" t="str">
        <f t="shared" ca="1" si="412"/>
        <v>-1.30397019266599+0.259375798015022i</v>
      </c>
      <c r="CV254" s="223" t="str">
        <f t="shared" ca="1" si="413"/>
        <v>0.892848697095057-0.985106731300197i</v>
      </c>
      <c r="CW254" s="223" t="str">
        <f t="shared" ca="1" si="414"/>
        <v>-0.130315403293429+1.32311449376906i</v>
      </c>
      <c r="CX254" s="223" t="str">
        <f t="shared" ca="1" si="415"/>
        <v>-0.683508070308643-1.1403643215132i</v>
      </c>
      <c r="CY254" s="223" t="str">
        <f t="shared" ca="1" si="416"/>
        <v>1.228313063093+0.508783929573637i</v>
      </c>
      <c r="CZ254" s="223" t="str">
        <f t="shared" ca="1" si="417"/>
        <v>-1.28967253627605+0.323046153254596i</v>
      </c>
      <c r="DA254" s="223" t="str">
        <f t="shared" ca="1" si="418"/>
        <v>0.843436325468215-1.02773013619236i</v>
      </c>
      <c r="DB254" s="223" t="str">
        <f t="shared" ca="1" si="419"/>
        <v>-0.065236281604991+1.32791501818439i</v>
      </c>
      <c r="DC254" s="223" t="str">
        <f t="shared" ca="1" si="420"/>
        <v>-0.738639780046357-1.10545255135187i</v>
      </c>
      <c r="DD254" s="223" t="str">
        <f t="shared" ca="1" si="421"/>
        <v>1.25179835037402+0.447900611696581i</v>
      </c>
      <c r="DE254" s="223" t="str">
        <f t="shared" ca="1" si="422"/>
        <v>-1.27226794578453+0.385938262014147i</v>
      </c>
      <c r="DF254" s="223" t="str">
        <f t="shared" ca="1" si="423"/>
        <v>0.791992041856974-1.06787764916797i</v>
      </c>
      <c r="DG254" s="223" t="str">
        <f t="shared" ca="1" si="424"/>
        <v>-1.43983147544317E-13+1.3295164790093i</v>
      </c>
      <c r="DH254" s="223" t="str">
        <f t="shared" ca="1" si="425"/>
        <v>-0.791992041856682-1.06787764916819i</v>
      </c>
      <c r="DI254" s="223" t="str">
        <f t="shared" ca="1" si="426"/>
        <v>1.27226794578485+0.385938262013121i</v>
      </c>
      <c r="DJ254" s="223" t="str">
        <f t="shared" ca="1" si="427"/>
        <v>-1.25179835037415+0.447900611696239i</v>
      </c>
      <c r="DK254" s="223" t="str">
        <f t="shared" ca="1" si="428"/>
        <v>0.738639780046597-1.10545255135171i</v>
      </c>
      <c r="DL254" s="223" t="str">
        <f t="shared" ca="1" si="429"/>
        <v>0.0652362816047034+1.32791501818441i</v>
      </c>
      <c r="DM254" s="223" t="str">
        <f t="shared" ca="1" si="430"/>
        <v>-0.843436325467935-1.02773013619259i</v>
      </c>
      <c r="DN254" s="223" t="str">
        <f t="shared" ca="1" si="431"/>
        <v>1.28967253627629+0.323046153253629i</v>
      </c>
      <c r="DO254" s="223" t="str">
        <f t="shared" ca="1" si="432"/>
        <v>-1.22831306309311+0.508783929573371i</v>
      </c>
      <c r="DP254" s="223" t="str">
        <f t="shared" ca="1" si="433"/>
        <v>0.683508070308889-1.14036432151305i</v>
      </c>
      <c r="DQ254" s="223" t="str">
        <f t="shared" ca="1" si="434"/>
        <v>0.130315403293067+1.3231144937691i</v>
      </c>
      <c r="DR254" s="223" t="str">
        <f t="shared" ca="1" si="435"/>
        <v>-0.892848697095852-0.985106731299476i</v>
      </c>
      <c r="DS254" s="223" t="str">
        <f t="shared" ca="1" si="436"/>
        <v>1.30397019266592+0.259375798015379i</v>
      </c>
      <c r="DT254" s="223" t="str">
        <f t="shared" ca="1" si="437"/>
        <v>-1.20186866205558+0.568441542399955i</v>
      </c>
      <c r="DU254" s="223" t="str">
        <f t="shared" ca="1" si="438"/>
        <v>0.626729729761579-1.17252885413975i</v>
      </c>
      <c r="DV254" s="223" t="str">
        <f t="shared" ca="1" si="439"/>
        <v>0.195080583760693+1.31512647064717i</v>
      </c>
      <c r="DW254" s="223" t="str">
        <f t="shared" ca="1" si="440"/>
        <v>-0.940110118007059-0.940110118006424i</v>
      </c>
      <c r="DX254" s="223" t="str">
        <f t="shared" ca="1" si="441"/>
        <v>1.31512647064711+0.195080583761075i</v>
      </c>
      <c r="DY254" s="223" t="str">
        <f t="shared" ca="1" si="442"/>
        <v>-1.1725288541399+0.626729729761305i</v>
      </c>
      <c r="DZ254" s="223" t="str">
        <f t="shared" ca="1" si="443"/>
        <v>0.568441542400304-1.20186866205541i</v>
      </c>
      <c r="EA254" s="223" t="str">
        <f t="shared" ca="1" si="444"/>
        <v>0.259375798016335+1.30397019266573i</v>
      </c>
      <c r="EB254" s="223" t="str">
        <f t="shared" ca="1" si="445"/>
        <v>-0.98510673130013-0.89284869709513i</v>
      </c>
      <c r="EC254" s="223" t="str">
        <f t="shared" ca="1" si="446"/>
        <v>1.32311449376906+0.130315403293452i</v>
      </c>
      <c r="ED254" s="223" t="str">
        <f t="shared" ca="1" si="447"/>
        <v>-1.14036432151325+0.683508070308558i</v>
      </c>
      <c r="EE254" s="223" t="str">
        <f t="shared" ca="1" si="448"/>
        <v>0.508783929573727-1.22831306309296i</v>
      </c>
      <c r="EF254" s="223" t="str">
        <f t="shared" ca="1" si="449"/>
        <v>0.323046153254502+1.28967253627608i</v>
      </c>
      <c r="EG254" s="223" t="str">
        <f t="shared" ca="1" si="450"/>
        <v>-1.02773013619235-0.843436325468232i</v>
      </c>
      <c r="EH254" s="223" t="str">
        <f t="shared" ca="1" si="451"/>
        <v>1.32791501818439+0.0652362816050139i</v>
      </c>
      <c r="EI254" s="223" t="str">
        <f t="shared" ca="1" si="452"/>
        <v>-1.10545255135193+0.738639780046276i</v>
      </c>
      <c r="EJ254" s="223" t="str">
        <f t="shared" ca="1" si="453"/>
        <v>0.447900611696603-1.25179835037402i</v>
      </c>
      <c r="EK254" s="223" t="str">
        <f t="shared" ca="1" si="454"/>
        <v>0.385938262014053+1.27226794578456i</v>
      </c>
      <c r="EL254" s="223" t="str">
        <f t="shared" ca="1" si="455"/>
        <v>-1.06787764916796-0.791992041856993i</v>
      </c>
      <c r="EM254" s="223" t="str">
        <f t="shared" ca="1" si="456"/>
        <v>1.3295164790093+2.42360371458204E-13i</v>
      </c>
      <c r="EN254" s="223"/>
      <c r="EO254" s="223"/>
      <c r="EP254" s="223"/>
    </row>
    <row r="255" spans="1:146">
      <c r="A255" s="249">
        <f t="shared" si="323"/>
        <v>3.0273437500000023E-3</v>
      </c>
      <c r="B255" s="248">
        <v>155</v>
      </c>
      <c r="C255" s="247">
        <f t="shared" si="324"/>
        <v>31000</v>
      </c>
      <c r="N255" s="246">
        <f t="shared" ca="1" si="327"/>
        <v>3.9964386376877279</v>
      </c>
      <c r="O255" s="223">
        <f t="shared" ca="1" si="328"/>
        <v>1.3294386376877279</v>
      </c>
      <c r="P255" s="223" t="str">
        <f t="shared" ca="1" si="329"/>
        <v>-1.0480582007699+0.817912647643963i</v>
      </c>
      <c r="Q255" s="223" t="str">
        <f t="shared" ca="1" si="330"/>
        <v>0.323027239355714-1.28959702776147i</v>
      </c>
      <c r="R255" s="223" t="str">
        <f t="shared" ca="1" si="331"/>
        <v>0.538743460425615+1.21538577218332i</v>
      </c>
      <c r="S255" s="223" t="str">
        <f t="shared" ca="1" si="332"/>
        <v>-1.17246020422314-0.62669303561635i</v>
      </c>
      <c r="T255" s="223" t="str">
        <f t="shared" ca="1" si="333"/>
        <v>1.30986616664172-0.227283340490081i</v>
      </c>
      <c r="U255" s="223" t="str">
        <f t="shared" ca="1" si="334"/>
        <v>-0.892796422058855+0.98504905468505i</v>
      </c>
      <c r="V255" s="223" t="str">
        <f t="shared" ca="1" si="335"/>
        <v>0.0977995732140763-1.32583646610589i</v>
      </c>
      <c r="W255" s="223" t="str">
        <f t="shared" ca="1" si="336"/>
        <v>0.738596533725408+1.10538782865826i</v>
      </c>
      <c r="X255" s="223" t="str">
        <f t="shared" ca="1" si="337"/>
        <v>-1.26233945085371-0.41702062562343i</v>
      </c>
      <c r="Y255" s="223" t="str">
        <f t="shared" ca="1" si="338"/>
        <v>1.25172505933988-0.44787438774457i</v>
      </c>
      <c r="Z255" s="223" t="str">
        <f t="shared" ca="1" si="339"/>
        <v>-0.71124650694887+1.1231809728312i</v>
      </c>
      <c r="AA255" s="223" t="str">
        <f t="shared" ca="1" si="340"/>
        <v>-0.130307773509801-1.32303702727472i</v>
      </c>
      <c r="AB255" s="223" t="str">
        <f t="shared" ca="1" si="341"/>
        <v>0.916701842425725+0.962842055308285i</v>
      </c>
      <c r="AC255" s="223" t="str">
        <f t="shared" ca="1" si="342"/>
        <v>-1.31504947184029-0.195069162067163i</v>
      </c>
      <c r="AD255" s="223" t="str">
        <f t="shared" ca="1" si="343"/>
        <v>1.15672726412941-0.655277901196645i</v>
      </c>
      <c r="AE255" s="223" t="str">
        <f t="shared" ca="1" si="344"/>
        <v>-0.508754140989165+1.22824114708936i</v>
      </c>
      <c r="AF255" s="223" t="str">
        <f t="shared" ca="1" si="345"/>
        <v>-0.354578244951319-1.28128113994714i</v>
      </c>
      <c r="AG255" s="223" t="str">
        <f t="shared" ca="1" si="346"/>
        <v>1.06781512643214+0.791945671835968i</v>
      </c>
      <c r="AH255" s="223" t="str">
        <f t="shared" ca="1" si="347"/>
        <v>-1.32903823562551+0.0326260574146598i</v>
      </c>
      <c r="AI255" s="223" t="str">
        <f t="shared" ca="1" si="348"/>
        <v>1.02766996403693-0.843386943456759i</v>
      </c>
      <c r="AJ255" s="223" t="str">
        <f t="shared" ca="1" si="349"/>
        <v>-0.29128165422984+1.29713611054744i</v>
      </c>
      <c r="AK255" s="223" t="str">
        <f t="shared" ca="1" si="350"/>
        <v>-0.568408260946423-1.20179829433431i</v>
      </c>
      <c r="AL255" s="223" t="str">
        <f t="shared" ca="1" si="351"/>
        <v>1.18748689813095+0.597730673584966i</v>
      </c>
      <c r="AM255" s="223" t="str">
        <f t="shared" ca="1" si="352"/>
        <v>-1.30389384704344+0.259360611927227i</v>
      </c>
      <c r="AN255" s="223" t="str">
        <f t="shared" ca="1" si="353"/>
        <v>0.868353214511052-1.00666269734471i</v>
      </c>
      <c r="AO255" s="223" t="str">
        <f t="shared" ca="1" si="354"/>
        <v>-0.0652324621122771+1.3278372706261i</v>
      </c>
      <c r="AP255" s="223" t="str">
        <f t="shared" ca="1" si="355"/>
        <v>-0.765501657568482-1.08692884019006i</v>
      </c>
      <c r="AQ255" s="223" t="str">
        <f t="shared" ca="1" si="356"/>
        <v>1.27219345628429+0.385915665870703i</v>
      </c>
      <c r="AR255" s="223" t="str">
        <f t="shared" ca="1" si="357"/>
        <v>1.27219345628429+0.385915665870703i</v>
      </c>
      <c r="AS255" s="223" t="str">
        <f t="shared" ca="1" si="358"/>
        <v>0.68346805187143-1.14029755478475i</v>
      </c>
      <c r="AT255" s="223" t="str">
        <f t="shared" ca="1" si="359"/>
        <v>0.162737481275158+1.31944064040987i</v>
      </c>
      <c r="AU255" s="223" t="str">
        <f t="shared" ca="1" si="360"/>
        <v>-0.940055075879939-0.940055075880857i</v>
      </c>
      <c r="AV255" s="223" t="str">
        <f t="shared" ca="1" si="361"/>
        <v>1.31944064040988+0.162737481275117i</v>
      </c>
      <c r="AW255" s="223" t="str">
        <f t="shared" ca="1" si="362"/>
        <v>-1.14029755478474+0.68346805187145i</v>
      </c>
      <c r="AX255" s="223" t="str">
        <f t="shared" ca="1" si="363"/>
        <v>0.478458367081225-1.24035667545548i</v>
      </c>
      <c r="AY255" s="223" t="str">
        <f t="shared" ca="1" si="364"/>
        <v>0.385915665870743+1.27219345628428i</v>
      </c>
      <c r="AZ255" s="223" t="str">
        <f t="shared" ca="1" si="365"/>
        <v>-1.08692884019007-0.765501657568464i</v>
      </c>
      <c r="BA255" s="223" t="str">
        <f t="shared" ca="1" si="366"/>
        <v>1.32783727062609-0.0652324621125641i</v>
      </c>
      <c r="BB255" s="223" t="str">
        <f t="shared" ca="1" si="367"/>
        <v>-1.00666269734487+0.868353214510869i</v>
      </c>
      <c r="BC255" s="223" t="str">
        <f t="shared" ca="1" si="368"/>
        <v>0.259360611926667-1.30389384704355i</v>
      </c>
      <c r="BD255" s="223" t="str">
        <f t="shared" ca="1" si="369"/>
        <v>0.597730673585003+1.18748689813093i</v>
      </c>
      <c r="BE255" s="223" t="str">
        <f t="shared" ca="1" si="370"/>
        <v>-1.2017982943341-0.568408260946881i</v>
      </c>
      <c r="BF255" s="223" t="str">
        <f t="shared" ca="1" si="371"/>
        <v>1.29713611054737-0.29128165423012i</v>
      </c>
      <c r="BG255" s="223" t="str">
        <f t="shared" ca="1" si="372"/>
        <v>-0.843386943456931+1.02766996403679i</v>
      </c>
      <c r="BH255" s="223" t="str">
        <f t="shared" ca="1" si="373"/>
        <v>0.0326260574140893-1.32903823562553i</v>
      </c>
      <c r="BI255" s="223" t="str">
        <f t="shared" ca="1" si="374"/>
        <v>0.791945671835987+1.06781512643212i</v>
      </c>
      <c r="BJ255" s="223" t="str">
        <f t="shared" ca="1" si="375"/>
        <v>-1.28128113994701-0.354578244951807i</v>
      </c>
      <c r="BK255" s="223" t="str">
        <f t="shared" ca="1" si="376"/>
        <v>1.22824114708924-0.508754140989439i</v>
      </c>
      <c r="BL255" s="223" t="str">
        <f t="shared" ca="1" si="377"/>
        <v>-0.655277901196838+1.15672726412931i</v>
      </c>
      <c r="BM255" s="223" t="str">
        <f t="shared" ca="1" si="378"/>
        <v>-0.195069162067867-1.31504947184018i</v>
      </c>
      <c r="BN255" s="223" t="str">
        <f t="shared" ca="1" si="379"/>
        <v>0.962842055308392+0.916701842425614i</v>
      </c>
      <c r="BO255" s="223" t="str">
        <f t="shared" ca="1" si="380"/>
        <v>-1.32303702727468-0.130307773510164i</v>
      </c>
      <c r="BP255" s="223" t="str">
        <f t="shared" ca="1" si="381"/>
        <v>1.12318097283096-0.711246506949241i</v>
      </c>
      <c r="BQ255" s="223" t="str">
        <f t="shared" ca="1" si="382"/>
        <v>-0.447874387744647+1.25172505933985i</v>
      </c>
      <c r="BR255" s="223" t="str">
        <f t="shared" ca="1" si="383"/>
        <v>-0.417020625622824-1.26233945085391i</v>
      </c>
      <c r="BS255" s="223" t="str">
        <f t="shared" ca="1" si="384"/>
        <v>1.10538782865834+0.738596533725275i</v>
      </c>
      <c r="BT255" s="223" t="str">
        <f t="shared" ca="1" si="385"/>
        <v>-1.32583646610591+0.0977995732137175i</v>
      </c>
      <c r="BU255" s="223" t="str">
        <f t="shared" ca="1" si="386"/>
        <v>0.985049054684752-0.892796422059184i</v>
      </c>
      <c r="BV255" s="223" t="str">
        <f t="shared" ca="1" si="387"/>
        <v>-0.227283340490062+1.30986616664172i</v>
      </c>
      <c r="BW255" s="223" t="str">
        <f t="shared" ca="1" si="388"/>
        <v>-0.626693035615906-1.17246020422338i</v>
      </c>
      <c r="BX255" s="223" t="str">
        <f t="shared" ca="1" si="389"/>
        <v>1.21538577218344+0.538743460425341i</v>
      </c>
      <c r="BY255" s="223" t="str">
        <f t="shared" ca="1" si="390"/>
        <v>-1.28959702776153+0.323027239355475i</v>
      </c>
      <c r="BZ255" s="223" t="str">
        <f t="shared" ca="1" si="391"/>
        <v>0.817912647643515-1.04805820077025i</v>
      </c>
      <c r="CA255" s="223" t="str">
        <f t="shared" ca="1" si="392"/>
        <v>2.28004736296365E-14+1.32943863768773i</v>
      </c>
      <c r="CB255" s="223" t="str">
        <f t="shared" ca="1" si="393"/>
        <v>-0.81791264764358-1.0480582007702i</v>
      </c>
      <c r="CC255" s="223" t="str">
        <f t="shared" ca="1" si="394"/>
        <v>1.28959702776155+0.323027239355394i</v>
      </c>
      <c r="CD255" s="223" t="str">
        <f t="shared" ca="1" si="395"/>
        <v>-1.2153857721834+0.538743460425416i</v>
      </c>
      <c r="CE255" s="223" t="str">
        <f t="shared" ca="1" si="396"/>
        <v>0.626693035615831-1.17246020422342i</v>
      </c>
      <c r="CF255" s="223" t="str">
        <f t="shared" ca="1" si="397"/>
        <v>0.227283340490107+1.30986616664171i</v>
      </c>
      <c r="CG255" s="223" t="str">
        <f t="shared" ca="1" si="398"/>
        <v>-0.985049054684782-0.892796422059149i</v>
      </c>
      <c r="CH255" s="223" t="str">
        <f t="shared" ca="1" si="399"/>
        <v>1.32583646610592+0.097799573213672i</v>
      </c>
      <c r="CI255" s="223" t="str">
        <f t="shared" ca="1" si="400"/>
        <v>-1.1053878286583+0.738596533725346i</v>
      </c>
      <c r="CJ255" s="223" t="str">
        <f t="shared" ca="1" si="401"/>
        <v>0.417020625624037-1.26233945085351i</v>
      </c>
      <c r="CK255" s="223" t="str">
        <f t="shared" ca="1" si="402"/>
        <v>0.447874387744726+1.25172505933982i</v>
      </c>
      <c r="CL255" s="223" t="str">
        <f t="shared" ca="1" si="403"/>
        <v>-1.12318097283099-0.711246506949202i</v>
      </c>
      <c r="CM255" s="223" t="str">
        <f t="shared" ca="1" si="404"/>
        <v>1.32303702727468-0.130307773510209i</v>
      </c>
      <c r="CN255" s="223" t="str">
        <f t="shared" ca="1" si="405"/>
        <v>-0.962842055308334+0.916701842425673i</v>
      </c>
      <c r="CO255" s="223" t="str">
        <f t="shared" ca="1" si="406"/>
        <v>0.195069162067785-1.31504947184019i</v>
      </c>
      <c r="CP255" s="223" t="str">
        <f t="shared" ca="1" si="407"/>
        <v>0.655277901196911+1.15672726412926i</v>
      </c>
      <c r="CQ255" s="223" t="str">
        <f t="shared" ca="1" si="408"/>
        <v>-1.22824114708926-0.508754140989396i</v>
      </c>
      <c r="CR255" s="223" t="str">
        <f t="shared" ca="1" si="409"/>
        <v>1.28128113994699-0.354578244951851i</v>
      </c>
      <c r="CS255" s="223" t="str">
        <f t="shared" ca="1" si="410"/>
        <v>-0.791945671835921+1.06781512643217i</v>
      </c>
      <c r="CT255" s="223" t="str">
        <f t="shared" ca="1" si="411"/>
        <v>-0.0326260574141727-1.32903823562553i</v>
      </c>
      <c r="CU255" s="223" t="str">
        <f t="shared" ca="1" si="412"/>
        <v>0.843386943456995+1.02766996403674i</v>
      </c>
      <c r="CV255" s="223" t="str">
        <f t="shared" ca="1" si="413"/>
        <v>-1.29713611054738-0.291281654230076i</v>
      </c>
      <c r="CW255" s="223" t="str">
        <f t="shared" ca="1" si="414"/>
        <v>1.20179829433408-0.568408260946922i</v>
      </c>
      <c r="CX255" s="223" t="str">
        <f t="shared" ca="1" si="415"/>
        <v>-0.597730673584962+1.18748689813095i</v>
      </c>
      <c r="CY255" s="223" t="str">
        <f t="shared" ca="1" si="416"/>
        <v>-0.259360611926749-1.30389384704353i</v>
      </c>
      <c r="CZ255" s="223" t="str">
        <f t="shared" ca="1" si="417"/>
        <v>1.00666269734492+0.868353214510806i</v>
      </c>
      <c r="DA255" s="223" t="str">
        <f t="shared" ca="1" si="418"/>
        <v>-1.32783727062609-0.0652324621125185i</v>
      </c>
      <c r="DB255" s="223" t="str">
        <f t="shared" ca="1" si="419"/>
        <v>1.08692884019083-0.765501657567389i</v>
      </c>
      <c r="DC255" s="223" t="str">
        <f t="shared" ca="1" si="420"/>
        <v>-0.385915665870699+1.27219345628429i</v>
      </c>
      <c r="DD255" s="223" t="str">
        <f t="shared" ca="1" si="421"/>
        <v>-0.478458367081304-1.24035667545545i</v>
      </c>
      <c r="DE255" s="223" t="str">
        <f t="shared" ca="1" si="422"/>
        <v>1.14029755478478+0.683468051871378i</v>
      </c>
      <c r="DF255" s="223" t="str">
        <f t="shared" ca="1" si="423"/>
        <v>-1.31944064040987+0.162737481275181i</v>
      </c>
      <c r="DG255" s="223" t="str">
        <f t="shared" ca="1" si="424"/>
        <v>0.940055075880855-0.940055075879941i</v>
      </c>
      <c r="DH255" s="223" t="str">
        <f t="shared" ca="1" si="425"/>
        <v>-0.162737481275113+1.31944064040988i</v>
      </c>
      <c r="DI255" s="223" t="str">
        <f t="shared" ca="1" si="426"/>
        <v>-0.683468051871502-1.1402975547847i</v>
      </c>
      <c r="DJ255" s="223" t="str">
        <f t="shared" ca="1" si="427"/>
        <v>1.2403566754555+0.47845836708117i</v>
      </c>
      <c r="DK255" s="223" t="str">
        <f t="shared" ca="1" si="428"/>
        <v>-1.27219345628427+0.385915665870764i</v>
      </c>
      <c r="DL255" s="223" t="str">
        <f t="shared" ca="1" si="429"/>
        <v>0.765501657568445-1.08692884019008i</v>
      </c>
      <c r="DM255" s="223" t="str">
        <f t="shared" ca="1" si="430"/>
        <v>0.0652324621125868+1.32783727062609i</v>
      </c>
      <c r="DN255" s="223" t="str">
        <f t="shared" ca="1" si="431"/>
        <v>-0.868353214510915-1.00666269734483i</v>
      </c>
      <c r="DO255" s="223" t="str">
        <f t="shared" ca="1" si="432"/>
        <v>1.30389384704356+0.259360611926608i</v>
      </c>
      <c r="DP255" s="223" t="str">
        <f t="shared" ca="1" si="433"/>
        <v>-1.18748689813092+0.597730673585023i</v>
      </c>
      <c r="DQ255" s="223" t="str">
        <f t="shared" ca="1" si="434"/>
        <v>0.568408260946861-1.20179829433411i</v>
      </c>
      <c r="DR255" s="223" t="str">
        <f t="shared" ca="1" si="435"/>
        <v>0.291281654230143+1.29713611054737i</v>
      </c>
      <c r="DS255" s="223" t="str">
        <f t="shared" ca="1" si="436"/>
        <v>-1.02766996403683-0.843386943456885i</v>
      </c>
      <c r="DT255" s="223" t="str">
        <f t="shared" ca="1" si="437"/>
        <v>1.32903823562553+0.0326260574141042i</v>
      </c>
      <c r="DU255" s="223" t="str">
        <f t="shared" ca="1" si="438"/>
        <v>-1.06781512643209+0.791945671836036i</v>
      </c>
      <c r="DV255" s="223" t="str">
        <f t="shared" ca="1" si="439"/>
        <v>0.354578244951786-1.28128113994701i</v>
      </c>
      <c r="DW255" s="223" t="str">
        <f t="shared" ca="1" si="440"/>
        <v>0.50875414098946+1.22824114708923i</v>
      </c>
      <c r="DX255" s="223" t="str">
        <f t="shared" ca="1" si="441"/>
        <v>-1.1567272641293-0.655277901196851i</v>
      </c>
      <c r="DY255" s="223" t="str">
        <f t="shared" ca="1" si="442"/>
        <v>1.31504947184037-0.195069162066582i</v>
      </c>
      <c r="DZ255" s="223" t="str">
        <f t="shared" ca="1" si="443"/>
        <v>-0.91670184242557+0.962842055308433i</v>
      </c>
      <c r="EA255" s="223" t="str">
        <f t="shared" ca="1" si="444"/>
        <v>0.130307773510141-1.32303702727468i</v>
      </c>
      <c r="EB255" s="223" t="str">
        <f t="shared" ca="1" si="445"/>
        <v>0.711246506949259+1.12318097283095i</v>
      </c>
      <c r="EC255" s="223" t="str">
        <f t="shared" ca="1" si="446"/>
        <v>-1.25172505933985-0.44787438774466i</v>
      </c>
      <c r="ED255" s="223" t="str">
        <f t="shared" ca="1" si="447"/>
        <v>1.26233945085389-0.417020625622881i</v>
      </c>
      <c r="EE255" s="223" t="str">
        <f t="shared" ca="1" si="448"/>
        <v>-0.738596533725226+1.10538782865838i</v>
      </c>
      <c r="EF255" s="223" t="str">
        <f t="shared" ca="1" si="449"/>
        <v>-0.0977995732137402-1.32583646610591i</v>
      </c>
      <c r="EG255" s="223" t="str">
        <f t="shared" ca="1" si="450"/>
        <v>0.892796422059201+0.985049054684736i</v>
      </c>
      <c r="EH255" s="223" t="str">
        <f t="shared" ca="1" si="451"/>
        <v>-1.30986616664173-0.227283340490041i</v>
      </c>
      <c r="EI255" s="223" t="str">
        <f t="shared" ca="1" si="452"/>
        <v>1.17246020422335-0.626693035615959i</v>
      </c>
      <c r="EJ255" s="223" t="str">
        <f t="shared" ca="1" si="453"/>
        <v>-0.538743460425285+1.21538577218346i</v>
      </c>
      <c r="EK255" s="223" t="str">
        <f t="shared" ca="1" si="454"/>
        <v>-0.323027239355496-1.28959702776153i</v>
      </c>
      <c r="EL255" s="223" t="str">
        <f t="shared" ca="1" si="455"/>
        <v>1.04805820077027+0.817912647643497i</v>
      </c>
      <c r="EM255" s="223" t="str">
        <f t="shared" ca="1" si="456"/>
        <v>-1.32943863768773+4.56009472592728E-14i</v>
      </c>
      <c r="EN255" s="223"/>
      <c r="EO255" s="223"/>
      <c r="EP255" s="223"/>
    </row>
    <row r="256" spans="1:146">
      <c r="A256" s="249">
        <f t="shared" si="323"/>
        <v>3.0468750000000023E-3</v>
      </c>
      <c r="B256" s="248">
        <v>156</v>
      </c>
      <c r="C256" s="247">
        <f t="shared" si="324"/>
        <v>31200</v>
      </c>
      <c r="N256" s="246">
        <f t="shared" ca="1" si="327"/>
        <v>3.9963551754474596</v>
      </c>
      <c r="O256" s="223">
        <f t="shared" ca="1" si="328"/>
        <v>1.32935517544746</v>
      </c>
      <c r="P256" s="223" t="str">
        <f t="shared" ca="1" si="329"/>
        <v>-1.02760544685274+0.843333995572053i</v>
      </c>
      <c r="Q256" s="223" t="str">
        <f t="shared" ca="1" si="330"/>
        <v>0.259344329251854-1.30381198850672i</v>
      </c>
      <c r="R256" s="223" t="str">
        <f t="shared" ca="1" si="331"/>
        <v>0.626653691788707+1.17238659709864i</v>
      </c>
      <c r="S256" s="223" t="str">
        <f t="shared" ca="1" si="332"/>
        <v>-1.22816403803384-0.508722201372581i</v>
      </c>
      <c r="T256" s="223" t="str">
        <f t="shared" ca="1" si="333"/>
        <v>1.27211358790004-0.385891438061313i</v>
      </c>
      <c r="U256" s="223" t="str">
        <f t="shared" ca="1" si="334"/>
        <v>-0.738550164589117+1.10531843234171i</v>
      </c>
      <c r="V256" s="223" t="str">
        <f t="shared" ca="1" si="335"/>
        <v>-0.130299592779629-1.32295396692795i</v>
      </c>
      <c r="W256" s="223" t="str">
        <f t="shared" ca="1" si="336"/>
        <v>0.939996059164347+0.939996059164316i</v>
      </c>
      <c r="X256" s="223" t="str">
        <f t="shared" ca="1" si="337"/>
        <v>-1.32295396692795-0.130299592779719i</v>
      </c>
      <c r="Y256" s="223" t="str">
        <f t="shared" ca="1" si="338"/>
        <v>1.10531843234168-0.738550164589155i</v>
      </c>
      <c r="Z256" s="223" t="str">
        <f t="shared" ca="1" si="339"/>
        <v>-0.385891438061268+1.27211358790006i</v>
      </c>
      <c r="AA256" s="223" t="str">
        <f t="shared" ca="1" si="340"/>
        <v>-0.508722201372502-1.22816403803387i</v>
      </c>
      <c r="AB256" s="223" t="str">
        <f t="shared" ca="1" si="341"/>
        <v>1.17238659709866+0.626653691788671i</v>
      </c>
      <c r="AC256" s="223" t="str">
        <f t="shared" ca="1" si="342"/>
        <v>-1.30381198850674+0.259344329251788i</v>
      </c>
      <c r="AD256" s="223" t="str">
        <f t="shared" ca="1" si="343"/>
        <v>0.843333995572062-1.02760544685273i</v>
      </c>
      <c r="AE256" s="223" t="str">
        <f t="shared" ca="1" si="344"/>
        <v>4.16908919935788E-14+1.32935517544746i</v>
      </c>
      <c r="AF256" s="223" t="str">
        <f t="shared" ca="1" si="345"/>
        <v>-0.843333995572017-1.02760544685277i</v>
      </c>
      <c r="AG256" s="223" t="str">
        <f t="shared" ca="1" si="346"/>
        <v>1.30381198850673+0.259344329251835i</v>
      </c>
      <c r="AH256" s="223" t="str">
        <f t="shared" ca="1" si="347"/>
        <v>-1.17238659709869+0.626653691788621i</v>
      </c>
      <c r="AI256" s="223" t="str">
        <f t="shared" ca="1" si="348"/>
        <v>0.508722201372538-1.22816403803386i</v>
      </c>
      <c r="AJ256" s="223" t="str">
        <f t="shared" ca="1" si="349"/>
        <v>0.385891438061348+1.27211358790003i</v>
      </c>
      <c r="AK256" s="223" t="str">
        <f t="shared" ca="1" si="350"/>
        <v>-1.10531843234166-0.738550164589189i</v>
      </c>
      <c r="AL256" s="223" t="str">
        <f t="shared" ca="1" si="351"/>
        <v>1.32295396692795-0.130299592779671i</v>
      </c>
      <c r="AM256" s="223" t="str">
        <f t="shared" ca="1" si="352"/>
        <v>-0.939996059164375+0.939996059164288i</v>
      </c>
      <c r="AN256" s="223" t="str">
        <f t="shared" ca="1" si="353"/>
        <v>0.130299592779678-1.32295396692795i</v>
      </c>
      <c r="AO256" s="223" t="str">
        <f t="shared" ca="1" si="354"/>
        <v>0.738550164589182+1.10531843234167i</v>
      </c>
      <c r="AP256" s="223" t="str">
        <f t="shared" ca="1" si="355"/>
        <v>-1.27211358789999-0.385891438061482i</v>
      </c>
      <c r="AQ256" s="223" t="str">
        <f t="shared" ca="1" si="356"/>
        <v>1.22816403803371-0.508722201372899i</v>
      </c>
      <c r="AR256" s="223" t="str">
        <f t="shared" ca="1" si="357"/>
        <v>1.22816403803371-0.508722201372899i</v>
      </c>
      <c r="AS256" s="223" t="str">
        <f t="shared" ca="1" si="358"/>
        <v>-0.259344329252088-1.30381198850668i</v>
      </c>
      <c r="AT256" s="223" t="str">
        <f t="shared" ca="1" si="359"/>
        <v>1.02760544685242+0.843333995572446i</v>
      </c>
      <c r="AU256" s="223" t="str">
        <f t="shared" ca="1" si="360"/>
        <v>-1.32935517544746+8.33817839871577E-14i</v>
      </c>
      <c r="AV256" s="223" t="str">
        <f t="shared" ca="1" si="361"/>
        <v>1.02760544685316-0.843333995571538i</v>
      </c>
      <c r="AW256" s="223" t="str">
        <f t="shared" ca="1" si="362"/>
        <v>-0.259344329251943+1.3038119885067i</v>
      </c>
      <c r="AX256" s="223" t="str">
        <f t="shared" ca="1" si="363"/>
        <v>-0.626653691789141-1.17238659709841i</v>
      </c>
      <c r="AY256" s="223" t="str">
        <f t="shared" ca="1" si="364"/>
        <v>1.22816403803377+0.508722201372744i</v>
      </c>
      <c r="AZ256" s="223" t="str">
        <f t="shared" ca="1" si="365"/>
        <v>-1.27211358789994+0.385891438061642i</v>
      </c>
      <c r="BA256" s="223" t="str">
        <f t="shared" ca="1" si="366"/>
        <v>0.7385501645895-1.10531843234145i</v>
      </c>
      <c r="BB256" s="223" t="str">
        <f t="shared" ca="1" si="367"/>
        <v>0.130299592779862+1.32295396692793i</v>
      </c>
      <c r="BC256" s="223" t="str">
        <f t="shared" ca="1" si="368"/>
        <v>-0.939996059163944-0.939996059164719i</v>
      </c>
      <c r="BD256" s="223" t="str">
        <f t="shared" ca="1" si="369"/>
        <v>1.32295396692795+0.130299592779636i</v>
      </c>
      <c r="BE256" s="223" t="str">
        <f t="shared" ca="1" si="370"/>
        <v>-1.10531843234135+0.738550164589656i</v>
      </c>
      <c r="BF256" s="223" t="str">
        <f t="shared" ca="1" si="371"/>
        <v>0.38589143806146-1.2721135879i</v>
      </c>
      <c r="BG256" s="223" t="str">
        <f t="shared" ca="1" si="372"/>
        <v>0.508722201372955+1.22816403803368i</v>
      </c>
      <c r="BH256" s="223" t="str">
        <f t="shared" ca="1" si="373"/>
        <v>-1.17238659709852-0.62665369178894i</v>
      </c>
      <c r="BI256" s="223" t="str">
        <f t="shared" ca="1" si="374"/>
        <v>1.30381198850667-0.259344329252129i</v>
      </c>
      <c r="BJ256" s="223" t="str">
        <f t="shared" ca="1" si="375"/>
        <v>-0.843333995572414+1.02760544685245i</v>
      </c>
      <c r="BK256" s="223" t="str">
        <f t="shared" ca="1" si="376"/>
        <v>-1.43963949243922E-13-1.32935517544746i</v>
      </c>
      <c r="BL256" s="223" t="str">
        <f t="shared" ca="1" si="377"/>
        <v>0.843333995571585+1.02760544685313i</v>
      </c>
      <c r="BM256" s="223" t="str">
        <f t="shared" ca="1" si="378"/>
        <v>-1.30381198850672-0.259344329251883i</v>
      </c>
      <c r="BN256" s="223" t="str">
        <f t="shared" ca="1" si="379"/>
        <v>1.1723865970984-0.626653691789161i</v>
      </c>
      <c r="BO256" s="223" t="str">
        <f t="shared" ca="1" si="380"/>
        <v>-0.508722201372723+1.22816403803378i</v>
      </c>
      <c r="BP256" s="223" t="str">
        <f t="shared" ca="1" si="381"/>
        <v>-0.385891438061699-1.27211358789993i</v>
      </c>
      <c r="BQ256" s="223" t="str">
        <f t="shared" ca="1" si="382"/>
        <v>1.10531843234149+0.738550164589449i</v>
      </c>
      <c r="BR256" s="223" t="str">
        <f t="shared" ca="1" si="383"/>
        <v>-1.32295396692793+0.130299592779885i</v>
      </c>
      <c r="BS256" s="223" t="str">
        <f t="shared" ca="1" si="384"/>
        <v>0.939996059164703-0.93999605916396i</v>
      </c>
      <c r="BT256" s="223" t="str">
        <f t="shared" ca="1" si="385"/>
        <v>-0.130299592779576+1.32295396692796i</v>
      </c>
      <c r="BU256" s="223" t="str">
        <f t="shared" ca="1" si="386"/>
        <v>-0.738550164589707-1.10531843234132i</v>
      </c>
      <c r="BV256" s="223" t="str">
        <f t="shared" ca="1" si="387"/>
        <v>1.27211358790002+0.385891438061402i</v>
      </c>
      <c r="BW256" s="223" t="str">
        <f t="shared" ca="1" si="388"/>
        <v>-1.22816403803367+0.508722201372976i</v>
      </c>
      <c r="BX256" s="223" t="str">
        <f t="shared" ca="1" si="389"/>
        <v>0.62665369178892-1.17238659709853i</v>
      </c>
      <c r="BY256" s="223" t="str">
        <f t="shared" ca="1" si="390"/>
        <v>0.259344329252189+1.30381198850666i</v>
      </c>
      <c r="BZ256" s="223" t="str">
        <f t="shared" ca="1" si="391"/>
        <v>-1.02760544685248-0.843333995572368i</v>
      </c>
      <c r="CA256" s="223" t="str">
        <f t="shared" ca="1" si="392"/>
        <v>1.32935517544746-1.66763567974316E-13i</v>
      </c>
      <c r="CB256" s="223" t="str">
        <f t="shared" ca="1" si="393"/>
        <v>-1.02760544685311+0.843333995571603i</v>
      </c>
      <c r="CC256" s="223" t="str">
        <f t="shared" ca="1" si="394"/>
        <v>0.259344329251862-1.30381198850672i</v>
      </c>
      <c r="CD256" s="223" t="str">
        <f t="shared" ca="1" si="395"/>
        <v>0.626653691789181+1.17238659709839i</v>
      </c>
      <c r="CE256" s="223" t="str">
        <f t="shared" ca="1" si="396"/>
        <v>-1.22816403803379-0.508722201372702i</v>
      </c>
      <c r="CF256" s="223" t="str">
        <f t="shared" ca="1" si="397"/>
        <v>1.27211358789992-0.385891438061721i</v>
      </c>
      <c r="CG256" s="223" t="str">
        <f t="shared" ca="1" si="398"/>
        <v>-0.73855016458943+1.1053184323415i</v>
      </c>
      <c r="CH256" s="223" t="str">
        <f t="shared" ca="1" si="399"/>
        <v>-0.130299592779945-1.32295396692792i</v>
      </c>
      <c r="CI256" s="223" t="str">
        <f t="shared" ca="1" si="400"/>
        <v>0.939996059164004+0.939996059164659i</v>
      </c>
      <c r="CJ256" s="223" t="str">
        <f t="shared" ca="1" si="401"/>
        <v>-1.32295396692797-0.130299592779515i</v>
      </c>
      <c r="CK256" s="223" t="str">
        <f t="shared" ca="1" si="402"/>
        <v>1.10531843234202-0.738550164588658i</v>
      </c>
      <c r="CL256" s="223" t="str">
        <f t="shared" ca="1" si="403"/>
        <v>-0.38589143806138+1.27211358790002i</v>
      </c>
      <c r="CM256" s="223" t="str">
        <f t="shared" ca="1" si="404"/>
        <v>-0.508722201373031-1.22816403803365i</v>
      </c>
      <c r="CN256" s="223" t="str">
        <f t="shared" ca="1" si="405"/>
        <v>1.17238659709856+0.626653691788867i</v>
      </c>
      <c r="CO256" s="223" t="str">
        <f t="shared" ca="1" si="406"/>
        <v>-1.30381198850664+0.259344329252247i</v>
      </c>
      <c r="CP256" s="223" t="str">
        <f t="shared" ca="1" si="407"/>
        <v>0.84333399557232-1.02760544685252i</v>
      </c>
      <c r="CQ256" s="223" t="str">
        <f t="shared" ca="1" si="408"/>
        <v>1.89563186704709E-13+1.32935517544746i</v>
      </c>
      <c r="CR256" s="223" t="str">
        <f t="shared" ca="1" si="409"/>
        <v>-0.843333995571621-1.0276054468531i</v>
      </c>
      <c r="CS256" s="223" t="str">
        <f t="shared" ca="1" si="410"/>
        <v>1.30381198850673+0.259344329251802i</v>
      </c>
      <c r="CT256" s="223" t="str">
        <f t="shared" ca="1" si="411"/>
        <v>-1.17238659709834+0.626653691789267i</v>
      </c>
      <c r="CU256" s="223" t="str">
        <f t="shared" ca="1" si="412"/>
        <v>0.508722201372611-1.22816403803382i</v>
      </c>
      <c r="CV256" s="223" t="str">
        <f t="shared" ca="1" si="413"/>
        <v>0.385891438061743+1.27211358789991i</v>
      </c>
      <c r="CW256" s="223" t="str">
        <f t="shared" ca="1" si="414"/>
        <v>-1.10531843234151-0.73855016458941i</v>
      </c>
      <c r="CX256" s="223" t="str">
        <f t="shared" ca="1" si="415"/>
        <v>1.32295396692792-0.130299592779968i</v>
      </c>
      <c r="CY256" s="223" t="str">
        <f t="shared" ca="1" si="416"/>
        <v>-0.939996059164643+0.93999605916402i</v>
      </c>
      <c r="CZ256" s="223" t="str">
        <f t="shared" ca="1" si="417"/>
        <v>0.130299592779493-1.32295396692797i</v>
      </c>
      <c r="DA256" s="223" t="str">
        <f t="shared" ca="1" si="418"/>
        <v>0.738550164588677+1.105318432342i</v>
      </c>
      <c r="DB256" s="223" t="str">
        <f t="shared" ca="1" si="419"/>
        <v>-1.27211358790003-0.385891438061359i</v>
      </c>
      <c r="DC256" s="223" t="str">
        <f t="shared" ca="1" si="420"/>
        <v>1.22816403803364-0.508722201373053i</v>
      </c>
      <c r="DD256" s="223" t="str">
        <f t="shared" ca="1" si="421"/>
        <v>-0.626653691788847+1.17238659709857i</v>
      </c>
      <c r="DE256" s="223" t="str">
        <f t="shared" ca="1" si="422"/>
        <v>-0.25934432925227-1.30381198850664i</v>
      </c>
      <c r="DF256" s="223" t="str">
        <f t="shared" ca="1" si="423"/>
        <v>1.02760544685254+0.843333995572303i</v>
      </c>
      <c r="DG256" s="223" t="str">
        <f t="shared" ca="1" si="424"/>
        <v>-1.32935517544746+2.87927898487845E-13i</v>
      </c>
      <c r="DH256" s="223" t="str">
        <f t="shared" ca="1" si="425"/>
        <v>1.02760544685303-0.843333995571696i</v>
      </c>
      <c r="DI256" s="223" t="str">
        <f t="shared" ca="1" si="426"/>
        <v>-0.25934432925178+1.30381198850674i</v>
      </c>
      <c r="DJ256" s="223" t="str">
        <f t="shared" ca="1" si="427"/>
        <v>-0.626653691788088-1.17238659709897i</v>
      </c>
      <c r="DK256" s="223" t="str">
        <f t="shared" ca="1" si="428"/>
        <v>1.22816403803383+0.50872220137259i</v>
      </c>
      <c r="DL256" s="223" t="str">
        <f t="shared" ca="1" si="429"/>
        <v>-1.27211358789988+0.385891438061837i</v>
      </c>
      <c r="DM256" s="223" t="str">
        <f t="shared" ca="1" si="430"/>
        <v>0.738550164589329-1.10531843234157i</v>
      </c>
      <c r="DN256" s="223" t="str">
        <f t="shared" ca="1" si="431"/>
        <v>0.130299592779991+1.32295396692792i</v>
      </c>
      <c r="DO256" s="223" t="str">
        <f t="shared" ca="1" si="432"/>
        <v>-0.939996059164036-0.939996059164627i</v>
      </c>
      <c r="DP256" s="223" t="str">
        <f t="shared" ca="1" si="433"/>
        <v>1.32295396692797+0.13029959277947i</v>
      </c>
      <c r="DQ256" s="223" t="str">
        <f t="shared" ca="1" si="434"/>
        <v>-1.10531843234199+0.738550164588697i</v>
      </c>
      <c r="DR256" s="223" t="str">
        <f t="shared" ca="1" si="435"/>
        <v>0.385891438061264-1.27211358790006i</v>
      </c>
      <c r="DS256" s="223" t="str">
        <f t="shared" ca="1" si="436"/>
        <v>0.508722201373074+1.22816403803363i</v>
      </c>
      <c r="DT256" s="223" t="str">
        <f t="shared" ca="1" si="437"/>
        <v>-1.17238659709858-0.626653691788827i</v>
      </c>
      <c r="DU256" s="223" t="str">
        <f t="shared" ca="1" si="438"/>
        <v>1.30381198850663-0.259344329252293i</v>
      </c>
      <c r="DV256" s="223" t="str">
        <f t="shared" ca="1" si="439"/>
        <v>-0.843333995572285+1.02760544685255i</v>
      </c>
      <c r="DW256" s="223" t="str">
        <f t="shared" ca="1" si="440"/>
        <v>-3.10727517218238E-13-1.32935517544746i</v>
      </c>
      <c r="DX256" s="223" t="str">
        <f t="shared" ca="1" si="441"/>
        <v>0.843333995571714+1.02760544685302i</v>
      </c>
      <c r="DY256" s="223" t="str">
        <f t="shared" ca="1" si="442"/>
        <v>-1.30381198850676-0.259344329251682i</v>
      </c>
      <c r="DZ256" s="223" t="str">
        <f t="shared" ca="1" si="443"/>
        <v>1.17238659709893-0.626653691788174i</v>
      </c>
      <c r="EA256" s="223" t="str">
        <f t="shared" ca="1" si="444"/>
        <v>-0.508722201372569+1.22816403803384i</v>
      </c>
      <c r="EB256" s="223" t="str">
        <f t="shared" ca="1" si="445"/>
        <v>-0.385891438061858-1.27211358789988i</v>
      </c>
      <c r="EC256" s="223" t="str">
        <f t="shared" ca="1" si="446"/>
        <v>1.10531843234158+0.738550164589311i</v>
      </c>
      <c r="ED256" s="223" t="str">
        <f t="shared" ca="1" si="447"/>
        <v>-1.32295396692791+0.130299592780089i</v>
      </c>
      <c r="EE256" s="223" t="str">
        <f t="shared" ca="1" si="448"/>
        <v>0.939996059164558-0.939996059164105i</v>
      </c>
      <c r="EF256" s="223" t="str">
        <f t="shared" ca="1" si="449"/>
        <v>-0.130299592779447+1.32295396692797i</v>
      </c>
      <c r="EG256" s="223" t="str">
        <f t="shared" ca="1" si="450"/>
        <v>-0.738550164588715-1.10531843234198i</v>
      </c>
      <c r="EH256" s="223" t="str">
        <f t="shared" ca="1" si="451"/>
        <v>1.27211358790006+0.385891438061243i</v>
      </c>
      <c r="EI256" s="223" t="str">
        <f t="shared" ca="1" si="452"/>
        <v>-1.22816403803412+0.508722201371908i</v>
      </c>
      <c r="EJ256" s="223" t="str">
        <f t="shared" ca="1" si="453"/>
        <v>0.626653691788739-1.17238659709862i</v>
      </c>
      <c r="EK256" s="223" t="str">
        <f t="shared" ca="1" si="454"/>
        <v>0.259344329252315+1.30381198850663i</v>
      </c>
      <c r="EL256" s="223" t="str">
        <f t="shared" ca="1" si="455"/>
        <v>-1.02760544685257-0.843333995572268i</v>
      </c>
      <c r="EM256" s="223" t="str">
        <f t="shared" ca="1" si="456"/>
        <v>1.32935517544746-3.33527135948631E-13i</v>
      </c>
      <c r="EN256" s="223"/>
      <c r="EO256" s="223"/>
      <c r="EP256" s="223"/>
    </row>
    <row r="257" spans="1:146">
      <c r="A257" s="249">
        <f t="shared" si="323"/>
        <v>3.0664062500000023E-3</v>
      </c>
      <c r="B257" s="248">
        <v>157</v>
      </c>
      <c r="C257" s="247">
        <f t="shared" si="324"/>
        <v>31400</v>
      </c>
      <c r="N257" s="246">
        <f t="shared" ca="1" si="327"/>
        <v>3.9962656472518416</v>
      </c>
      <c r="O257" s="223">
        <f t="shared" ca="1" si="328"/>
        <v>1.3292656472518416</v>
      </c>
      <c r="P257" s="223" t="str">
        <f t="shared" ca="1" si="329"/>
        <v>-1.00653170745626+0.868240221856276i</v>
      </c>
      <c r="Q257" s="223" t="str">
        <f t="shared" ca="1" si="330"/>
        <v>0.195043779098478-1.31487835376465i</v>
      </c>
      <c r="R257" s="223" t="str">
        <f t="shared" ca="1" si="331"/>
        <v>0.711153957477425+1.12303482124467i</v>
      </c>
      <c r="S257" s="223" t="str">
        <f t="shared" ca="1" si="332"/>
        <v>-1.27202791475846-0.385865449397974i</v>
      </c>
      <c r="T257" s="223" t="str">
        <f t="shared" ca="1" si="333"/>
        <v>1.21522762263918-0.538673357554087i</v>
      </c>
      <c r="U257" s="223" t="str">
        <f t="shared" ca="1" si="334"/>
        <v>-0.568334298004408+1.20164191283248i</v>
      </c>
      <c r="V257" s="223" t="str">
        <f t="shared" ca="1" si="335"/>
        <v>-0.354532106195172-1.28111441590541i</v>
      </c>
      <c r="W257" s="223" t="str">
        <f t="shared" ca="1" si="336"/>
        <v>1.10524399236755+0.738500425388708i</v>
      </c>
      <c r="X257" s="223" t="str">
        <f t="shared" ca="1" si="337"/>
        <v>-1.31926895094256+0.16271630539925i</v>
      </c>
      <c r="Y257" s="223" t="str">
        <f t="shared" ca="1" si="338"/>
        <v>0.892680248782498-0.984920877226935i</v>
      </c>
      <c r="Z257" s="223" t="str">
        <f t="shared" ca="1" si="339"/>
        <v>-0.0326218120169195+1.32886529729111i</v>
      </c>
      <c r="AA257" s="223" t="str">
        <f t="shared" ca="1" si="340"/>
        <v>-0.84327719948604-1.02753624062163i</v>
      </c>
      <c r="AB257" s="223" t="str">
        <f t="shared" ca="1" si="341"/>
        <v>1.3096957230329+0.227253765718358i</v>
      </c>
      <c r="AC257" s="223" t="str">
        <f t="shared" ca="1" si="342"/>
        <v>-1.14014917593846+0.683379117013911i</v>
      </c>
      <c r="AD257" s="223" t="str">
        <f t="shared" ca="1" si="343"/>
        <v>0.416966361682369-1.26217519155988i</v>
      </c>
      <c r="AE257" s="223" t="str">
        <f t="shared" ca="1" si="344"/>
        <v>0.508687940415348+1.22808132476634i</v>
      </c>
      <c r="AF257" s="223" t="str">
        <f t="shared" ca="1" si="345"/>
        <v>-1.18733237886972-0.597652895125115i</v>
      </c>
      <c r="AG257" s="223" t="str">
        <f t="shared" ca="1" si="346"/>
        <v>1.28942922163215-0.322985206108538i</v>
      </c>
      <c r="AH257" s="223" t="str">
        <f t="shared" ca="1" si="347"/>
        <v>-0.765402048257945+1.08678740583722i</v>
      </c>
      <c r="AI257" s="223" t="str">
        <f t="shared" ca="1" si="348"/>
        <v>-0.130290817481932-1.32286486983507i</v>
      </c>
      <c r="AJ257" s="223" t="str">
        <f t="shared" ca="1" si="349"/>
        <v>0.962716767489696+0.91658255850635i</v>
      </c>
      <c r="AK257" s="223" t="str">
        <f t="shared" ca="1" si="350"/>
        <v>-1.32766448856477-0.0652239738739561i</v>
      </c>
      <c r="AL257" s="223" t="str">
        <f t="shared" ca="1" si="351"/>
        <v>1.04792182437776-0.817806218462932i</v>
      </c>
      <c r="AM257" s="223" t="str">
        <f t="shared" ca="1" si="352"/>
        <v>-0.259326863167392+1.30372418057027i</v>
      </c>
      <c r="AN257" s="223" t="str">
        <f t="shared" ca="1" si="353"/>
        <v>-0.655192634523614-1.15657674740151i</v>
      </c>
      <c r="AO257" s="223" t="str">
        <f t="shared" ca="1" si="354"/>
        <v>1.25156218122164+0.447816109021985i</v>
      </c>
      <c r="AP257" s="223" t="str">
        <f t="shared" ca="1" si="355"/>
        <v>-1.24019527662424+0.478396108682736i</v>
      </c>
      <c r="AQ257" s="223" t="str">
        <f t="shared" ca="1" si="356"/>
        <v>0.626611488489963-1.17230764027889i</v>
      </c>
      <c r="AR257" s="223" t="str">
        <f t="shared" ca="1" si="357"/>
        <v>0.626611488489963-1.17230764027889i</v>
      </c>
      <c r="AS257" s="223" t="str">
        <f t="shared" ca="1" si="358"/>
        <v>-1.06767617921123-0.791842621553527i</v>
      </c>
      <c r="AT257" s="223" t="str">
        <f t="shared" ca="1" si="359"/>
        <v>1.32566394439505-0.0977868472485768i</v>
      </c>
      <c r="AU257" s="223" t="str">
        <f t="shared" ca="1" si="360"/>
        <v>-0.939932753170461+0.939932753169744i</v>
      </c>
      <c r="AV257" s="223" t="str">
        <f t="shared" ca="1" si="361"/>
        <v>0.0977868472482669-1.32566394439507i</v>
      </c>
      <c r="AW257" s="223" t="str">
        <f t="shared" ca="1" si="362"/>
        <v>0.791842621553777+1.06767617921105i</v>
      </c>
      <c r="AX257" s="223" t="str">
        <f t="shared" ca="1" si="363"/>
        <v>-1.29696732341079-0.291243751810235i</v>
      </c>
      <c r="AY257" s="223" t="str">
        <f t="shared" ca="1" si="364"/>
        <v>1.17230764027937-0.626611488489053i</v>
      </c>
      <c r="AZ257" s="223" t="str">
        <f t="shared" ca="1" si="365"/>
        <v>-0.478396108682446+1.24019527662435i</v>
      </c>
      <c r="BA257" s="223" t="str">
        <f t="shared" ca="1" si="366"/>
        <v>-0.447816109022258-1.25156218122154i</v>
      </c>
      <c r="BB257" s="223" t="str">
        <f t="shared" ca="1" si="367"/>
        <v>1.1565767474012+0.655192634524166i</v>
      </c>
      <c r="BC257" s="223" t="str">
        <f t="shared" ca="1" si="368"/>
        <v>-1.30372418057034+0.259326863167048i</v>
      </c>
      <c r="BD257" s="223" t="str">
        <f t="shared" ca="1" si="369"/>
        <v>0.81780621846291-1.04792182437778i</v>
      </c>
      <c r="BE257" s="223" t="str">
        <f t="shared" ca="1" si="370"/>
        <v>0.0652239738743797+1.32766448856475i</v>
      </c>
      <c r="BF257" s="223" t="str">
        <f t="shared" ca="1" si="371"/>
        <v>-0.916582558505905-0.96271676749012i</v>
      </c>
      <c r="BG257" s="223" t="str">
        <f t="shared" ca="1" si="372"/>
        <v>1.32286486983504+0.130290817482168i</v>
      </c>
      <c r="BH257" s="223" t="str">
        <f t="shared" ca="1" si="373"/>
        <v>-1.08678740583713+0.765402048258075i</v>
      </c>
      <c r="BI257" s="223" t="str">
        <f t="shared" ca="1" si="374"/>
        <v>0.32298520610798-1.28942922163229i</v>
      </c>
      <c r="BJ257" s="223" t="str">
        <f t="shared" ca="1" si="375"/>
        <v>0.597652895124667+1.18733237886994i</v>
      </c>
      <c r="BK257" s="223" t="str">
        <f t="shared" ca="1" si="376"/>
        <v>-1.2280813247663-0.508687940415436i</v>
      </c>
      <c r="BL257" s="223" t="str">
        <f t="shared" ca="1" si="377"/>
        <v>1.26217519155978-0.416966361682665i</v>
      </c>
      <c r="BM257" s="223" t="str">
        <f t="shared" ca="1" si="378"/>
        <v>-0.68337911701341+1.14014917593876i</v>
      </c>
      <c r="BN257" s="223" t="str">
        <f t="shared" ca="1" si="379"/>
        <v>-0.227253765718003-1.30969572303297i</v>
      </c>
      <c r="BO257" s="223" t="str">
        <f t="shared" ca="1" si="380"/>
        <v>1.02753624062166+0.843277199486004i</v>
      </c>
      <c r="BP257" s="223" t="str">
        <f t="shared" ca="1" si="381"/>
        <v>-1.3288652972911+0.0326218120172396i</v>
      </c>
      <c r="BQ257" s="223" t="str">
        <f t="shared" ca="1" si="382"/>
        <v>0.984920877227353-0.892680248782036i</v>
      </c>
      <c r="BR257" s="223" t="str">
        <f t="shared" ca="1" si="383"/>
        <v>-0.162716305399467+1.31926895094253i</v>
      </c>
      <c r="BS257" s="223" t="str">
        <f t="shared" ca="1" si="384"/>
        <v>-0.738500425388759-1.10524399236751i</v>
      </c>
      <c r="BT257" s="223" t="str">
        <f t="shared" ca="1" si="385"/>
        <v>1.28111441590553+0.354532106194759i</v>
      </c>
      <c r="BU257" s="223" t="str">
        <f t="shared" ca="1" si="386"/>
        <v>-1.20164191283268+0.568334298003971i</v>
      </c>
      <c r="BV257" s="223" t="str">
        <f t="shared" ca="1" si="387"/>
        <v>0.538673357554187-1.21522762263913i</v>
      </c>
      <c r="BW257" s="223" t="str">
        <f t="shared" ca="1" si="388"/>
        <v>0.385865449398133+1.27202791475841i</v>
      </c>
      <c r="BX257" s="223" t="str">
        <f t="shared" ca="1" si="389"/>
        <v>-1.12303482124498-0.71115395747694i</v>
      </c>
      <c r="BY257" s="223" t="str">
        <f t="shared" ca="1" si="390"/>
        <v>1.31487835376471-0.195043779098055i</v>
      </c>
      <c r="BZ257" s="223" t="str">
        <f t="shared" ca="1" si="391"/>
        <v>-0.868240221856322+1.00653170745622i</v>
      </c>
      <c r="CA257" s="223" t="str">
        <f t="shared" ca="1" si="392"/>
        <v>-3.10707167102893E-13-1.32926564725184i</v>
      </c>
      <c r="CB257" s="223" t="str">
        <f t="shared" ca="1" si="393"/>
        <v>0.868240221855762+1.00653170745671i</v>
      </c>
      <c r="CC257" s="223" t="str">
        <f t="shared" ca="1" si="394"/>
        <v>-1.31487835376461-0.195043779098785i</v>
      </c>
      <c r="CD257" s="223" t="str">
        <f t="shared" ca="1" si="395"/>
        <v>1.12303482124467-0.711153957477433i</v>
      </c>
      <c r="CE257" s="223" t="str">
        <f t="shared" ca="1" si="396"/>
        <v>-0.385865449397539+1.27202791475859i</v>
      </c>
      <c r="CF257" s="223" t="str">
        <f t="shared" ca="1" si="397"/>
        <v>-0.538673357553546-1.21522762263942i</v>
      </c>
      <c r="CG257" s="223" t="str">
        <f t="shared" ca="1" si="398"/>
        <v>1.20164191283238+0.568334298004605i</v>
      </c>
      <c r="CH257" s="223" t="str">
        <f t="shared" ca="1" si="399"/>
        <v>-1.28111441590537+0.354532106195321i</v>
      </c>
      <c r="CI257" s="223" t="str">
        <f t="shared" ca="1" si="400"/>
        <v>0.73850042538821-1.10524399236788i</v>
      </c>
      <c r="CJ257" s="223" t="str">
        <f t="shared" ca="1" si="401"/>
        <v>0.162716305398734+1.31926895094262i</v>
      </c>
      <c r="CK257" s="223" t="str">
        <f t="shared" ca="1" si="402"/>
        <v>-0.984920877226883-0.892680248782555i</v>
      </c>
      <c r="CL257" s="223" t="str">
        <f t="shared" ca="1" si="403"/>
        <v>1.32886529729112+0.0326218120166183i</v>
      </c>
      <c r="CM257" s="223" t="str">
        <f t="shared" ca="1" si="404"/>
        <v>-1.02753624062129+0.843277199486456i</v>
      </c>
      <c r="CN257" s="223" t="str">
        <f t="shared" ca="1" si="405"/>
        <v>0.227253765718731-1.30969572303284i</v>
      </c>
      <c r="CO257" s="223" t="str">
        <f t="shared" ca="1" si="406"/>
        <v>0.683379117013976+1.14014917593842i</v>
      </c>
      <c r="CP257" s="223" t="str">
        <f t="shared" ca="1" si="407"/>
        <v>-1.26217519155998-0.416966361682074i</v>
      </c>
      <c r="CQ257" s="223" t="str">
        <f t="shared" ca="1" si="408"/>
        <v>1.22808132476657-0.508687940414789i</v>
      </c>
      <c r="CR257" s="223" t="str">
        <f t="shared" ca="1" si="409"/>
        <v>-0.597652895125326+1.18733237886961i</v>
      </c>
      <c r="CS257" s="223" t="str">
        <f t="shared" ca="1" si="410"/>
        <v>-0.322985206108546-1.28942922163214i</v>
      </c>
      <c r="CT257" s="223" t="str">
        <f t="shared" ca="1" si="411"/>
        <v>1.08678740583749+0.765402048257567i</v>
      </c>
      <c r="CU257" s="223" t="str">
        <f t="shared" ca="1" si="412"/>
        <v>-1.32286486983511+0.13029081748147i</v>
      </c>
      <c r="CV257" s="223" t="str">
        <f t="shared" ca="1" si="413"/>
        <v>0.916582558506412-0.962716767489638i</v>
      </c>
      <c r="CW257" s="223" t="str">
        <f t="shared" ca="1" si="414"/>
        <v>-0.0652239738737967+1.32766448856478i</v>
      </c>
      <c r="CX257" s="223" t="str">
        <f t="shared" ca="1" si="415"/>
        <v>-0.8178062184634-1.0479218243774i</v>
      </c>
      <c r="CY257" s="223" t="str">
        <f t="shared" ca="1" si="416"/>
        <v>1.30372418057019+0.259326863167772i</v>
      </c>
      <c r="CZ257" s="223" t="str">
        <f t="shared" ca="1" si="417"/>
        <v>-1.15657674740155+0.655192634523556i</v>
      </c>
      <c r="DA257" s="223" t="str">
        <f t="shared" ca="1" si="418"/>
        <v>0.44781610902171-1.25156218122174i</v>
      </c>
      <c r="DB257" s="223" t="str">
        <f t="shared" ca="1" si="419"/>
        <v>0.478396108681792+1.2401952766246i</v>
      </c>
      <c r="DC257" s="223" t="str">
        <f t="shared" ca="1" si="420"/>
        <v>-1.17230764027902-0.626611488489705i</v>
      </c>
      <c r="DD257" s="223" t="str">
        <f t="shared" ca="1" si="421"/>
        <v>1.29696732341065-0.291243751810879i</v>
      </c>
      <c r="DE257" s="223" t="str">
        <f t="shared" ca="1" si="422"/>
        <v>-0.791842621553277+1.06767617921142i</v>
      </c>
      <c r="DF257" s="223" t="str">
        <f t="shared" ca="1" si="423"/>
        <v>-0.097786847247568-1.32566394439512i</v>
      </c>
      <c r="DG257" s="223" t="str">
        <f t="shared" ca="1" si="424"/>
        <v>0.939932753169952+0.939932753170253i</v>
      </c>
      <c r="DH257" s="223" t="str">
        <f t="shared" ca="1" si="425"/>
        <v>-1.32566394439509-0.0977868472479947i</v>
      </c>
      <c r="DI257" s="223" t="str">
        <f t="shared" ca="1" si="426"/>
        <v>1.06767617921086-0.791842621554026i</v>
      </c>
      <c r="DJ257" s="223" t="str">
        <f t="shared" ca="1" si="427"/>
        <v>-0.291243751811223+1.29696732341057i</v>
      </c>
      <c r="DK257" s="223" t="str">
        <f t="shared" ca="1" si="428"/>
        <v>-0.626611488489327-1.17230764027923i</v>
      </c>
      <c r="DL257" s="223" t="str">
        <f t="shared" ca="1" si="429"/>
        <v>1.24019527662445+0.478396108682191i</v>
      </c>
      <c r="DM257" s="223" t="str">
        <f t="shared" ca="1" si="430"/>
        <v>-1.25156218122142+0.447816109022587i</v>
      </c>
      <c r="DN257" s="223" t="str">
        <f t="shared" ca="1" si="431"/>
        <v>0.655192634523928-1.15657674740134i</v>
      </c>
      <c r="DO257" s="223" t="str">
        <f t="shared" ca="1" si="432"/>
        <v>0.259326863167352+1.30372418057028i</v>
      </c>
      <c r="DP257" s="223" t="str">
        <f t="shared" ca="1" si="433"/>
        <v>-1.04792182437797-0.817806218462666i</v>
      </c>
      <c r="DQ257" s="223" t="str">
        <f t="shared" ca="1" si="434"/>
        <v>1.3276644885648-0.0652239738733693i</v>
      </c>
      <c r="DR257" s="223" t="str">
        <f t="shared" ca="1" si="435"/>
        <v>-0.962716767489931+0.916582558506103i</v>
      </c>
      <c r="DS257" s="223" t="str">
        <f t="shared" ca="1" si="436"/>
        <v>0.130290817481821-1.32286486983508i</v>
      </c>
      <c r="DT257" s="223" t="str">
        <f t="shared" ca="1" si="437"/>
        <v>0.765402048258329+1.08678740583695i</v>
      </c>
      <c r="DU257" s="223" t="str">
        <f t="shared" ca="1" si="438"/>
        <v>-1.28942922163204-0.322985206108961i</v>
      </c>
      <c r="DV257" s="223" t="str">
        <f t="shared" ca="1" si="439"/>
        <v>1.1873323788698-0.597652895124945i</v>
      </c>
      <c r="DW257" s="223" t="str">
        <f t="shared" ca="1" si="440"/>
        <v>-0.508687940415114+1.22808132476644i</v>
      </c>
      <c r="DX257" s="223" t="str">
        <f t="shared" ca="1" si="441"/>
        <v>-0.41696636168296-1.26217519155969i</v>
      </c>
      <c r="DY257" s="223" t="str">
        <f t="shared" ca="1" si="442"/>
        <v>1.14014917593824+0.683379117014278i</v>
      </c>
      <c r="DZ257" s="223" t="str">
        <f t="shared" ca="1" si="443"/>
        <v>-1.30969572303291+0.227253765718308i</v>
      </c>
      <c r="EA257" s="223" t="str">
        <f t="shared" ca="1" si="444"/>
        <v>0.843277199485794-1.02753624062184i</v>
      </c>
      <c r="EB257" s="223" t="str">
        <f t="shared" ca="1" si="445"/>
        <v>0.0326218120175503+1.3288652972911i</v>
      </c>
      <c r="EC257" s="223" t="str">
        <f t="shared" ca="1" si="446"/>
        <v>-0.892680248782238-0.984920877227171i</v>
      </c>
      <c r="ED257" s="223" t="str">
        <f t="shared" ca="1" si="447"/>
        <v>1.31926895094257+0.162716305399158i</v>
      </c>
      <c r="EE257" s="223" t="str">
        <f t="shared" ca="1" si="448"/>
        <v>-1.10524399236736+0.738500425388985i</v>
      </c>
      <c r="EF257" s="223" t="str">
        <f t="shared" ca="1" si="449"/>
        <v>0.354532106195733-1.28111441590526i</v>
      </c>
      <c r="EG257" s="223" t="str">
        <f t="shared" ca="1" si="450"/>
        <v>0.568334298004218+1.20164191283257i</v>
      </c>
      <c r="EH257" s="223" t="str">
        <f t="shared" ca="1" si="451"/>
        <v>-1.21522762263927-0.538673357553868i</v>
      </c>
      <c r="EI257" s="223" t="str">
        <f t="shared" ca="1" si="452"/>
        <v>1.27202791475832-0.385865449398431i</v>
      </c>
      <c r="EJ257" s="223" t="str">
        <f t="shared" ca="1" si="453"/>
        <v>-0.711153957477794+1.12303482124444i</v>
      </c>
      <c r="EK257" s="223" t="str">
        <f t="shared" ca="1" si="454"/>
        <v>-0.195043779098362-1.31487835376467i</v>
      </c>
      <c r="EL257" s="223" t="str">
        <f t="shared" ca="1" si="455"/>
        <v>1.00653170745645+0.868240221856057i</v>
      </c>
      <c r="EM257" s="223" t="str">
        <f t="shared" ca="1" si="456"/>
        <v>-1.32926564725184-7.38665737146565E-13i</v>
      </c>
      <c r="EN257" s="223"/>
      <c r="EO257" s="223"/>
      <c r="EP257" s="223"/>
    </row>
    <row r="258" spans="1:146">
      <c r="A258" s="249">
        <f t="shared" si="323"/>
        <v>3.0859375000000023E-3</v>
      </c>
      <c r="B258" s="248">
        <v>158</v>
      </c>
      <c r="C258" s="247">
        <f t="shared" si="324"/>
        <v>31600</v>
      </c>
      <c r="N258" s="246">
        <f t="shared" ca="1" si="327"/>
        <v>3.9961695538172783</v>
      </c>
      <c r="O258" s="223">
        <f t="shared" ca="1" si="328"/>
        <v>1.3291695538172787</v>
      </c>
      <c r="P258" s="223" t="str">
        <f t="shared" ca="1" si="329"/>
        <v>-0.984849676688463+0.892615716376009i</v>
      </c>
      <c r="Q258" s="223" t="str">
        <f t="shared" ca="1" si="330"/>
        <v>0.13028139867829-1.32276923911665i</v>
      </c>
      <c r="R258" s="223" t="str">
        <f t="shared" ca="1" si="331"/>
        <v>0.791785378761468+1.06759899624081i</v>
      </c>
      <c r="S258" s="223" t="str">
        <f t="shared" ca="1" si="332"/>
        <v>-1.30362993354412-0.259308116268251i</v>
      </c>
      <c r="T258" s="223" t="str">
        <f t="shared" ca="1" si="333"/>
        <v>1.14006675385038-0.683329715115538i</v>
      </c>
      <c r="U258" s="223" t="str">
        <f t="shared" ca="1" si="334"/>
        <v>-0.385837554946313+1.27193595907493i</v>
      </c>
      <c r="V258" s="223" t="str">
        <f t="shared" ca="1" si="335"/>
        <v>-0.568293212767026-1.20155504539649i</v>
      </c>
      <c r="W258" s="223" t="str">
        <f t="shared" ca="1" si="336"/>
        <v>1.22799254600894+0.508651167049979i</v>
      </c>
      <c r="X258" s="223" t="str">
        <f t="shared" ca="1" si="337"/>
        <v>-1.25147170501863+0.447783736118891i</v>
      </c>
      <c r="Y258" s="223" t="str">
        <f t="shared" ca="1" si="338"/>
        <v>0.626566190357942-1.17222289343587i</v>
      </c>
      <c r="Z258" s="223" t="str">
        <f t="shared" ca="1" si="339"/>
        <v>0.322961857308446+1.28933600799741i</v>
      </c>
      <c r="AA258" s="223" t="str">
        <f t="shared" ca="1" si="340"/>
        <v>-1.10516409359679-0.738447038736838i</v>
      </c>
      <c r="AB258" s="223" t="str">
        <f t="shared" ca="1" si="341"/>
        <v>1.31478330039642-0.195029679263211i</v>
      </c>
      <c r="AC258" s="223" t="str">
        <f t="shared" ca="1" si="342"/>
        <v>-0.843216238456484+1.02746195939223i</v>
      </c>
      <c r="AD258" s="223" t="str">
        <f t="shared" ca="1" si="343"/>
        <v>-0.0652192587926037-1.32756851087896i</v>
      </c>
      <c r="AE258" s="223" t="str">
        <f t="shared" ca="1" si="344"/>
        <v>0.939864804850883+0.939864804850908i</v>
      </c>
      <c r="AF258" s="223" t="str">
        <f t="shared" ca="1" si="345"/>
        <v>-1.32756851087895-0.0652192587926502i</v>
      </c>
      <c r="AG258" s="223" t="str">
        <f t="shared" ca="1" si="346"/>
        <v>1.02746195939226-0.843216238456447i</v>
      </c>
      <c r="AH258" s="223" t="str">
        <f t="shared" ca="1" si="347"/>
        <v>-0.195029679263248+1.31478330039642i</v>
      </c>
      <c r="AI258" s="223" t="str">
        <f t="shared" ca="1" si="348"/>
        <v>-0.738447038736807-1.10516409359681i</v>
      </c>
      <c r="AJ258" s="223" t="str">
        <f t="shared" ca="1" si="349"/>
        <v>1.2893360079974+0.322961857308491i</v>
      </c>
      <c r="AK258" s="223" t="str">
        <f t="shared" ca="1" si="350"/>
        <v>-1.17222289343589+0.626566190357901i</v>
      </c>
      <c r="AL258" s="223" t="str">
        <f t="shared" ca="1" si="351"/>
        <v>0.447783736118944-1.25147170501861i</v>
      </c>
      <c r="AM258" s="223" t="str">
        <f t="shared" ca="1" si="352"/>
        <v>0.508651167049945+1.22799254600895i</v>
      </c>
      <c r="AN258" s="223" t="str">
        <f t="shared" ca="1" si="353"/>
        <v>-1.20155504539647-0.568293212767063i</v>
      </c>
      <c r="AO258" s="223" t="str">
        <f t="shared" ca="1" si="354"/>
        <v>1.2719359590751-0.385837554945762i</v>
      </c>
      <c r="AP258" s="223" t="str">
        <f t="shared" ca="1" si="355"/>
        <v>-0.683329715115922+1.14006675385015i</v>
      </c>
      <c r="AQ258" s="223" t="str">
        <f t="shared" ca="1" si="356"/>
        <v>-0.259308116267955-1.30362993354417i</v>
      </c>
      <c r="AR258" s="223" t="str">
        <f t="shared" ca="1" si="357"/>
        <v>-0.259308116267955-1.30362993354417i</v>
      </c>
      <c r="AS258" s="223" t="str">
        <f t="shared" ca="1" si="358"/>
        <v>-1.32276923911666+0.130281398678244i</v>
      </c>
      <c r="AT258" s="223" t="str">
        <f t="shared" ca="1" si="359"/>
        <v>0.892615716375949-0.984849676688517i</v>
      </c>
      <c r="AU258" s="223" t="str">
        <f t="shared" ca="1" si="360"/>
        <v>2.2731456473752E-13+1.32916955381728i</v>
      </c>
      <c r="AV258" s="223" t="str">
        <f t="shared" ca="1" si="361"/>
        <v>-0.892615716376272-0.984849676688224i</v>
      </c>
      <c r="AW258" s="223" t="str">
        <f t="shared" ca="1" si="362"/>
        <v>1.3227692391167+0.13028139867781i</v>
      </c>
      <c r="AX258" s="223" t="str">
        <f t="shared" ca="1" si="363"/>
        <v>-1.06759899624045+0.791785378761958i</v>
      </c>
      <c r="AY258" s="223" t="str">
        <f t="shared" ca="1" si="364"/>
        <v>0.259308116268824-1.303629933544i</v>
      </c>
      <c r="AZ258" s="223" t="str">
        <f t="shared" ca="1" si="365"/>
        <v>0.683329715115146+1.14006675385061i</v>
      </c>
      <c r="BA258" s="223" t="str">
        <f t="shared" ca="1" si="366"/>
        <v>-1.27193595907485-0.385837554946593i</v>
      </c>
      <c r="BB258" s="223" t="str">
        <f t="shared" ca="1" si="367"/>
        <v>1.20155504539656-0.568293212766877i</v>
      </c>
      <c r="BC258" s="223" t="str">
        <f t="shared" ca="1" si="368"/>
        <v>-0.508651167050014+1.22799254600892i</v>
      </c>
      <c r="BD258" s="223" t="str">
        <f t="shared" ca="1" si="369"/>
        <v>-0.447783736118981-1.2514717050186i</v>
      </c>
      <c r="BE258" s="223" t="str">
        <f t="shared" ca="1" si="370"/>
        <v>1.17222289343597+0.626566190357751i</v>
      </c>
      <c r="BF258" s="223" t="str">
        <f t="shared" ca="1" si="371"/>
        <v>-1.28933600799733+0.322961857308787i</v>
      </c>
      <c r="BG258" s="223" t="str">
        <f t="shared" ca="1" si="372"/>
        <v>0.738447038736444-1.10516409359705i</v>
      </c>
      <c r="BH258" s="223" t="str">
        <f t="shared" ca="1" si="373"/>
        <v>0.195029679263809+1.31478330039633i</v>
      </c>
      <c r="BI258" s="223" t="str">
        <f t="shared" ca="1" si="374"/>
        <v>-1.02746195939185-0.843216238456943i</v>
      </c>
      <c r="BJ258" s="223" t="str">
        <f t="shared" ca="1" si="375"/>
        <v>1.32756851087898-0.0652192587921798i</v>
      </c>
      <c r="BK258" s="223" t="str">
        <f t="shared" ca="1" si="376"/>
        <v>-0.939864804851122+0.939864804850669i</v>
      </c>
      <c r="BL258" s="223" t="str">
        <f t="shared" ca="1" si="377"/>
        <v>0.0652192587928193-1.32756851087894i</v>
      </c>
      <c r="BM258" s="223" t="str">
        <f t="shared" ca="1" si="378"/>
        <v>0.843216238456418+1.02746195939228i</v>
      </c>
      <c r="BN258" s="223" t="str">
        <f t="shared" ca="1" si="379"/>
        <v>-1.31478330039643-0.195029679263173i</v>
      </c>
      <c r="BO258" s="223" t="str">
        <f t="shared" ca="1" si="380"/>
        <v>1.1051640935967-0.73844703873698i</v>
      </c>
      <c r="BP258" s="223" t="str">
        <f t="shared" ca="1" si="381"/>
        <v>-0.322961857308162+1.28933600799748i</v>
      </c>
      <c r="BQ258" s="223" t="str">
        <f t="shared" ca="1" si="382"/>
        <v>-0.626566190358352-1.17222289343565i</v>
      </c>
      <c r="BR258" s="223" t="str">
        <f t="shared" ca="1" si="383"/>
        <v>1.25147170501882+0.447783736118339i</v>
      </c>
      <c r="BS258" s="223" t="str">
        <f t="shared" ca="1" si="384"/>
        <v>-1.22799254600917+0.508651167049422i</v>
      </c>
      <c r="BT258" s="223" t="str">
        <f t="shared" ca="1" si="385"/>
        <v>0.568293212767455-1.20155504539628i</v>
      </c>
      <c r="BU258" s="223" t="str">
        <f t="shared" ca="1" si="386"/>
        <v>0.38583755494598+1.27193595907504i</v>
      </c>
      <c r="BV258" s="223" t="str">
        <f t="shared" ca="1" si="387"/>
        <v>-1.14006675385027-0.683329715115727i</v>
      </c>
      <c r="BW258" s="223" t="str">
        <f t="shared" ca="1" si="388"/>
        <v>1.30362993354413-0.25930811626816i</v>
      </c>
      <c r="BX258" s="223" t="str">
        <f t="shared" ca="1" si="389"/>
        <v>-0.79178537876144+1.06759899624083i</v>
      </c>
      <c r="BY258" s="223" t="str">
        <f t="shared" ca="1" si="390"/>
        <v>-0.130281398678451-1.32276923911664i</v>
      </c>
      <c r="BZ258" s="223" t="str">
        <f t="shared" ca="1" si="391"/>
        <v>0.984849676688682+0.892615716375766i</v>
      </c>
      <c r="CA258" s="223" t="str">
        <f t="shared" ca="1" si="392"/>
        <v>-1.32916955381728+4.54629129475039E-13i</v>
      </c>
      <c r="CB258" s="223" t="str">
        <f t="shared" ca="1" si="393"/>
        <v>0.984849676688072-0.89261571637644i</v>
      </c>
      <c r="CC258" s="223" t="str">
        <f t="shared" ca="1" si="394"/>
        <v>-0.1302813986789+1.32276923911659i</v>
      </c>
      <c r="CD258" s="223" t="str">
        <f t="shared" ca="1" si="395"/>
        <v>-0.791785378761048-1.06759899624112i</v>
      </c>
      <c r="CE258" s="223" t="str">
        <f t="shared" ca="1" si="396"/>
        <v>1.30362993354405+0.259308116268565i</v>
      </c>
      <c r="CF258" s="223" t="str">
        <f t="shared" ca="1" si="397"/>
        <v>-1.14006675385048+0.683329715115373i</v>
      </c>
      <c r="CG258" s="223" t="str">
        <f t="shared" ca="1" si="398"/>
        <v>0.385837554946375-1.27193595907492i</v>
      </c>
      <c r="CH258" s="223" t="str">
        <f t="shared" ca="1" si="399"/>
        <v>0.568293212767082+1.20155504539646i</v>
      </c>
      <c r="CI258" s="223" t="str">
        <f t="shared" ca="1" si="400"/>
        <v>-1.22799254600901-0.508651167049804i</v>
      </c>
      <c r="CJ258" s="223" t="str">
        <f t="shared" ca="1" si="401"/>
        <v>1.25147170501852-0.447783736119195i</v>
      </c>
      <c r="CK258" s="223" t="str">
        <f t="shared" ca="1" si="402"/>
        <v>-0.62656619035755+1.17222289343608i</v>
      </c>
      <c r="CL258" s="223" t="str">
        <f t="shared" ca="1" si="403"/>
        <v>-0.322961857309007-1.28933600799727i</v>
      </c>
      <c r="CM258" s="223" t="str">
        <f t="shared" ca="1" si="404"/>
        <v>1.10516409359647+0.738447038737323i</v>
      </c>
      <c r="CN258" s="223" t="str">
        <f t="shared" ca="1" si="405"/>
        <v>-1.31478330039649+0.195029679262765i</v>
      </c>
      <c r="CO258" s="223" t="str">
        <f t="shared" ca="1" si="406"/>
        <v>0.843216238456737-1.02746195939202i</v>
      </c>
      <c r="CP258" s="223" t="str">
        <f t="shared" ca="1" si="407"/>
        <v>0.0652192587924068+1.32756851087897i</v>
      </c>
      <c r="CQ258" s="223" t="str">
        <f t="shared" ca="1" si="408"/>
        <v>-0.93986480485083-0.939864804850961i</v>
      </c>
      <c r="CR258" s="223" t="str">
        <f t="shared" ca="1" si="409"/>
        <v>1.32756851087896+0.0652192587925922i</v>
      </c>
      <c r="CS258" s="223" t="str">
        <f t="shared" ca="1" si="410"/>
        <v>-1.02746195939214+0.843216238456594i</v>
      </c>
      <c r="CT258" s="223" t="str">
        <f t="shared" ca="1" si="411"/>
        <v>0.195029679262948-1.31478330039646i</v>
      </c>
      <c r="CU258" s="223" t="str">
        <f t="shared" ca="1" si="412"/>
        <v>0.738447038737169+1.10516409359657i</v>
      </c>
      <c r="CV258" s="223" t="str">
        <f t="shared" ca="1" si="413"/>
        <v>-1.28933600799754-0.322961857307941i</v>
      </c>
      <c r="CW258" s="223" t="str">
        <f t="shared" ca="1" si="414"/>
        <v>1.17222289343617-0.626566190357387i</v>
      </c>
      <c r="CX258" s="223" t="str">
        <f t="shared" ca="1" si="415"/>
        <v>-0.447783736119369+1.25147170501846i</v>
      </c>
      <c r="CY258" s="223" t="str">
        <f t="shared" ca="1" si="416"/>
        <v>-0.508651167049633-1.22799254600908i</v>
      </c>
      <c r="CZ258" s="223" t="str">
        <f t="shared" ca="1" si="417"/>
        <v>1.20155504539638+0.56829321276725i</v>
      </c>
      <c r="DA258" s="223" t="str">
        <f t="shared" ca="1" si="418"/>
        <v>-1.27193595907497+0.385837554946197i</v>
      </c>
      <c r="DB258" s="223" t="str">
        <f t="shared" ca="1" si="419"/>
        <v>0.683329715115533-1.14006675385038i</v>
      </c>
      <c r="DC258" s="223" t="str">
        <f t="shared" ca="1" si="420"/>
        <v>0.259308116268383+1.30362993354409i</v>
      </c>
      <c r="DD258" s="223" t="str">
        <f t="shared" ca="1" si="421"/>
        <v>-1.06759899624096-0.791785378761258i</v>
      </c>
      <c r="DE258" s="223" t="str">
        <f t="shared" ca="1" si="422"/>
        <v>1.32276923911662-0.130281398678677i</v>
      </c>
      <c r="DF258" s="223" t="str">
        <f t="shared" ca="1" si="423"/>
        <v>-0.892615716375626+0.98484967668881i</v>
      </c>
      <c r="DG258" s="223" t="str">
        <f t="shared" ca="1" si="424"/>
        <v>6.40260785269146E-13-1.32916955381728i</v>
      </c>
      <c r="DH258" s="223" t="str">
        <f t="shared" ca="1" si="425"/>
        <v>0.892615716375629+0.984849676688807i</v>
      </c>
      <c r="DI258" s="223" t="str">
        <f t="shared" ca="1" si="426"/>
        <v>-1.32276923911662-0.130281398678673i</v>
      </c>
      <c r="DJ258" s="223" t="str">
        <f t="shared" ca="1" si="427"/>
        <v>1.06759899624096-0.791785378761261i</v>
      </c>
      <c r="DK258" s="223" t="str">
        <f t="shared" ca="1" si="428"/>
        <v>-0.259308116268379+1.30362993354409i</v>
      </c>
      <c r="DL258" s="223" t="str">
        <f t="shared" ca="1" si="429"/>
        <v>-0.683329715115536-1.14006675385038i</v>
      </c>
      <c r="DM258" s="223" t="str">
        <f t="shared" ca="1" si="430"/>
        <v>1.27193595907497+0.385837554946194i</v>
      </c>
      <c r="DN258" s="223" t="str">
        <f t="shared" ca="1" si="431"/>
        <v>-1.20155504539638+0.568293212767254i</v>
      </c>
      <c r="DO258" s="223" t="str">
        <f t="shared" ca="1" si="432"/>
        <v>0.508651167049629-1.22799254600908i</v>
      </c>
      <c r="DP258" s="223" t="str">
        <f t="shared" ca="1" si="433"/>
        <v>0.447783736119373+1.25147170501846i</v>
      </c>
      <c r="DQ258" s="223" t="str">
        <f t="shared" ca="1" si="434"/>
        <v>-1.17222289343617-0.626566190357383i</v>
      </c>
      <c r="DR258" s="223" t="str">
        <f t="shared" ca="1" si="435"/>
        <v>1.28933600799754-0.322961857307944i</v>
      </c>
      <c r="DS258" s="223" t="str">
        <f t="shared" ca="1" si="436"/>
        <v>-0.738447038737166+1.10516409359657i</v>
      </c>
      <c r="DT258" s="223" t="str">
        <f t="shared" ca="1" si="437"/>
        <v>-0.195029679262952-1.31478330039646i</v>
      </c>
      <c r="DU258" s="223" t="str">
        <f t="shared" ca="1" si="438"/>
        <v>1.02746195939214+0.843216238456591i</v>
      </c>
      <c r="DV258" s="223" t="str">
        <f t="shared" ca="1" si="439"/>
        <v>-1.32756851087896+0.0652192587925962i</v>
      </c>
      <c r="DW258" s="223" t="str">
        <f t="shared" ca="1" si="440"/>
        <v>0.939864804850827-0.939864804850964i</v>
      </c>
      <c r="DX258" s="223" t="str">
        <f t="shared" ca="1" si="441"/>
        <v>-0.065219258792403+1.32756851087897i</v>
      </c>
      <c r="DY258" s="223" t="str">
        <f t="shared" ca="1" si="442"/>
        <v>-0.843216238456741-1.02746195939202i</v>
      </c>
      <c r="DZ258" s="223" t="str">
        <f t="shared" ca="1" si="443"/>
        <v>1.31478330039649+0.195029679262761i</v>
      </c>
      <c r="EA258" s="223" t="str">
        <f t="shared" ca="1" si="444"/>
        <v>-1.10516409359647+0.738447038737327i</v>
      </c>
      <c r="EB258" s="223" t="str">
        <f t="shared" ca="1" si="445"/>
        <v>0.322961857309003-1.28933600799727i</v>
      </c>
      <c r="EC258" s="223" t="str">
        <f t="shared" ca="1" si="446"/>
        <v>0.626566190357554+1.17222289343608i</v>
      </c>
      <c r="ED258" s="223" t="str">
        <f t="shared" ca="1" si="447"/>
        <v>-1.25147170501852-0.447783736119191i</v>
      </c>
      <c r="EE258" s="223" t="str">
        <f t="shared" ca="1" si="448"/>
        <v>1.22799254600901-0.508651167049808i</v>
      </c>
      <c r="EF258" s="223" t="str">
        <f t="shared" ca="1" si="449"/>
        <v>-0.568293212767079+1.20155504539646i</v>
      </c>
      <c r="EG258" s="223" t="str">
        <f t="shared" ca="1" si="450"/>
        <v>-0.385837554946379-1.27193595907491i</v>
      </c>
      <c r="EH258" s="223" t="str">
        <f t="shared" ca="1" si="451"/>
        <v>1.14006675385048+0.683329715115369i</v>
      </c>
      <c r="EI258" s="223" t="str">
        <f t="shared" ca="1" si="452"/>
        <v>-1.30362993354405+0.259308116268569i</v>
      </c>
      <c r="EJ258" s="223" t="str">
        <f t="shared" ca="1" si="453"/>
        <v>0.791785378761045-1.06759899624112i</v>
      </c>
      <c r="EK258" s="223" t="str">
        <f t="shared" ca="1" si="454"/>
        <v>0.130281398678941+1.32276923911659i</v>
      </c>
      <c r="EL258" s="223" t="str">
        <f t="shared" ca="1" si="455"/>
        <v>-0.984849676688075-0.892615716376437i</v>
      </c>
      <c r="EM258" s="223" t="str">
        <f t="shared" ca="1" si="456"/>
        <v>1.32916955381728+4.50723491373961E-13i</v>
      </c>
      <c r="EN258" s="223"/>
      <c r="EO258" s="223"/>
      <c r="EP258" s="223"/>
    </row>
    <row r="259" spans="1:146">
      <c r="A259" s="249">
        <f t="shared" si="323"/>
        <v>3.1054687500000023E-3</v>
      </c>
      <c r="B259" s="248">
        <v>159</v>
      </c>
      <c r="C259" s="247">
        <f t="shared" si="324"/>
        <v>31800</v>
      </c>
      <c r="N259" s="246">
        <f t="shared" ca="1" si="327"/>
        <v>3.9960663334922044</v>
      </c>
      <c r="O259" s="223">
        <f t="shared" ca="1" si="328"/>
        <v>1.3290663334922048</v>
      </c>
      <c r="P259" s="223" t="str">
        <f t="shared" ca="1" si="329"/>
        <v>-0.962572415080732+0.91644512358791i</v>
      </c>
      <c r="Q259" s="223" t="str">
        <f t="shared" ca="1" si="330"/>
        <v>0.0652141940113347-1.32746541488728i</v>
      </c>
      <c r="R259" s="223" t="str">
        <f t="shared" ca="1" si="331"/>
        <v>0.868110035521241+1.00638078531425i</v>
      </c>
      <c r="S259" s="223" t="str">
        <f t="shared" ca="1" si="332"/>
        <v>-1.32266651582566-0.130271281317179i</v>
      </c>
      <c r="T259" s="223" t="str">
        <f t="shared" ca="1" si="333"/>
        <v>1.04776469608734-0.817683594341618i</v>
      </c>
      <c r="U259" s="223" t="str">
        <f t="shared" ca="1" si="334"/>
        <v>-0.195014533695997+1.3146811972755i</v>
      </c>
      <c r="V259" s="223" t="str">
        <f t="shared" ca="1" si="335"/>
        <v>-0.765287281762494-1.08662444993428i</v>
      </c>
      <c r="W259" s="223" t="str">
        <f t="shared" ca="1" si="336"/>
        <v>1.30352869656865+0.259287978981748i</v>
      </c>
      <c r="X259" s="223" t="str">
        <f t="shared" ca="1" si="337"/>
        <v>-1.12286643030428+0.71104732509035i</v>
      </c>
      <c r="Y259" s="223" t="str">
        <f t="shared" ca="1" si="338"/>
        <v>0.322936776815322-1.28923588105612i</v>
      </c>
      <c r="Z259" s="223" t="str">
        <f t="shared" ca="1" si="339"/>
        <v>0.655094393131792+1.15640332709211i</v>
      </c>
      <c r="AA259" s="223" t="str">
        <f t="shared" ca="1" si="340"/>
        <v>-1.27183718338242-0.385807591667503i</v>
      </c>
      <c r="AB259" s="223" t="str">
        <f t="shared" ca="1" si="341"/>
        <v>1.18715434697607-0.597563281400574i</v>
      </c>
      <c r="AC259" s="223" t="str">
        <f t="shared" ca="1" si="342"/>
        <v>-0.447748962238722+1.25137451853414i</v>
      </c>
      <c r="AD259" s="223" t="str">
        <f t="shared" ca="1" si="343"/>
        <v>-0.538592587384211-1.21504540805568i</v>
      </c>
      <c r="AE259" s="223" t="str">
        <f t="shared" ca="1" si="344"/>
        <v>1.22789718286325+0.508611666341735i</v>
      </c>
      <c r="AF259" s="223" t="str">
        <f t="shared" ca="1" si="345"/>
        <v>-1.24000931832192+0.478324376649578i</v>
      </c>
      <c r="AG259" s="223" t="str">
        <f t="shared" ca="1" si="346"/>
        <v>0.568249080391274-1.2014617353278i</v>
      </c>
      <c r="AH259" s="223" t="str">
        <f t="shared" ca="1" si="347"/>
        <v>0.416903840595347+1.26198593752833i</v>
      </c>
      <c r="AI259" s="223" t="str">
        <f t="shared" ca="1" si="348"/>
        <v>-1.17213186123626-0.626517532633546i</v>
      </c>
      <c r="AJ259" s="223" t="str">
        <f t="shared" ca="1" si="349"/>
        <v>1.28092232207429-0.354478946672764i</v>
      </c>
      <c r="AK259" s="223" t="str">
        <f t="shared" ca="1" si="350"/>
        <v>-0.683276649263132+1.13997821882445i</v>
      </c>
      <c r="AL259" s="223" t="str">
        <f t="shared" ca="1" si="351"/>
        <v>-0.29120008191883-1.29677285255085i</v>
      </c>
      <c r="AM259" s="223" t="str">
        <f t="shared" ca="1" si="352"/>
        <v>1.10507826903312+0.73838969259679i</v>
      </c>
      <c r="AN259" s="223" t="str">
        <f t="shared" ca="1" si="353"/>
        <v>-1.30949934364171+0.22721969066157i</v>
      </c>
      <c r="AO259" s="223" t="str">
        <f t="shared" ca="1" si="354"/>
        <v>0.791723890485454-1.06751608889843i</v>
      </c>
      <c r="AP259" s="223" t="str">
        <f t="shared" ca="1" si="355"/>
        <v>0.162691907267431+1.31907113611514i</v>
      </c>
      <c r="AQ259" s="223" t="str">
        <f t="shared" ca="1" si="356"/>
        <v>-1.02738216900196-0.843150756175449i</v>
      </c>
      <c r="AR259" s="223" t="str">
        <f t="shared" ca="1" si="357"/>
        <v>-1.02738216900196-0.843150756175449i</v>
      </c>
      <c r="AS259" s="223" t="str">
        <f t="shared" ca="1" si="358"/>
        <v>-0.892546397842523+0.984773195472313i</v>
      </c>
      <c r="AT259" s="223" t="str">
        <f t="shared" ca="1" si="359"/>
        <v>-0.0326169206120576-1.32866604356106i</v>
      </c>
      <c r="AU259" s="223" t="str">
        <f t="shared" ca="1" si="360"/>
        <v>0.93979181705881+0.939791817059349i</v>
      </c>
      <c r="AV259" s="223" t="str">
        <f t="shared" ca="1" si="361"/>
        <v>-1.32866604356104-0.0326169206127999i</v>
      </c>
      <c r="AW259" s="223" t="str">
        <f t="shared" ca="1" si="362"/>
        <v>0.984773195472824-0.892546397841958i</v>
      </c>
      <c r="AX259" s="223" t="str">
        <f t="shared" ca="1" si="363"/>
        <v>-0.0977721848190148+1.32546517068467i</v>
      </c>
      <c r="AY259" s="223" t="str">
        <f t="shared" ca="1" si="364"/>
        <v>-0.843150756175913-1.02738216900158i</v>
      </c>
      <c r="AZ259" s="223" t="str">
        <f t="shared" ca="1" si="365"/>
        <v>1.31907113611522+0.162691907266855i</v>
      </c>
      <c r="BA259" s="223" t="str">
        <f t="shared" ca="1" si="366"/>
        <v>-1.06751608889807+0.791723890485935i</v>
      </c>
      <c r="BB259" s="223" t="str">
        <f t="shared" ca="1" si="367"/>
        <v>0.227219690661278-1.30949934364176i</v>
      </c>
      <c r="BC259" s="223" t="str">
        <f t="shared" ca="1" si="368"/>
        <v>0.738389692596942+1.10507826903302i</v>
      </c>
      <c r="BD259" s="223" t="str">
        <f t="shared" ca="1" si="369"/>
        <v>-1.29677285255086-0.2912000819188i</v>
      </c>
      <c r="BE259" s="223" t="str">
        <f t="shared" ca="1" si="370"/>
        <v>1.13997821882442-0.683276649263174i</v>
      </c>
      <c r="BF259" s="223" t="str">
        <f t="shared" ca="1" si="371"/>
        <v>-0.354478946672861+1.28092232207426i</v>
      </c>
      <c r="BG259" s="223" t="str">
        <f t="shared" ca="1" si="372"/>
        <v>-0.626517532633357-1.17213186123636i</v>
      </c>
      <c r="BH259" s="223" t="str">
        <f t="shared" ca="1" si="373"/>
        <v>1.26198593752823+0.416903840595656i</v>
      </c>
      <c r="BI259" s="223" t="str">
        <f t="shared" ca="1" si="374"/>
        <v>-1.20146173532795+0.568249080390962i</v>
      </c>
      <c r="BJ259" s="223" t="str">
        <f t="shared" ca="1" si="375"/>
        <v>0.478324376650025-1.24000931832175i</v>
      </c>
      <c r="BK259" s="223" t="str">
        <f t="shared" ca="1" si="376"/>
        <v>0.508611666341155+1.22789718286349i</v>
      </c>
      <c r="BL259" s="223" t="str">
        <f t="shared" ca="1" si="377"/>
        <v>-1.21504540805543-0.538592587384768i</v>
      </c>
      <c r="BM259" s="223" t="str">
        <f t="shared" ca="1" si="378"/>
        <v>1.25137451853394-0.447748962239285i</v>
      </c>
      <c r="BN259" s="223" t="str">
        <f t="shared" ca="1" si="379"/>
        <v>-0.597563281400174+1.18715434697628i</v>
      </c>
      <c r="BO259" s="223" t="str">
        <f t="shared" ca="1" si="380"/>
        <v>-0.38580759166794-1.27183718338229i</v>
      </c>
      <c r="BP259" s="223" t="str">
        <f t="shared" ca="1" si="381"/>
        <v>1.15640332709226+0.655094393131527i</v>
      </c>
      <c r="BQ259" s="223" t="str">
        <f t="shared" ca="1" si="382"/>
        <v>-1.28923588105607+0.322936776815508i</v>
      </c>
      <c r="BR259" s="223" t="str">
        <f t="shared" ca="1" si="383"/>
        <v>0.711047325090323-1.12286643030429i</v>
      </c>
      <c r="BS259" s="223" t="str">
        <f t="shared" ca="1" si="384"/>
        <v>0.259287978981802+1.30352869656864i</v>
      </c>
      <c r="BT259" s="223" t="str">
        <f t="shared" ca="1" si="385"/>
        <v>-1.08662444993423-0.765287281762577i</v>
      </c>
      <c r="BU259" s="223" t="str">
        <f t="shared" ca="1" si="386"/>
        <v>1.31468119727553-0.195014533695781i</v>
      </c>
      <c r="BV259" s="223" t="str">
        <f t="shared" ca="1" si="387"/>
        <v>-0.817683594341775+1.04776469608721i</v>
      </c>
      <c r="BW259" s="223" t="str">
        <f t="shared" ca="1" si="388"/>
        <v>-0.130271281316828-1.32266651582569i</v>
      </c>
      <c r="BX259" s="223" t="str">
        <f t="shared" ca="1" si="389"/>
        <v>1.00638078531394+0.868110035521598i</v>
      </c>
      <c r="BY259" s="223" t="str">
        <f t="shared" ca="1" si="390"/>
        <v>-1.32746541488731+0.0652141940107642i</v>
      </c>
      <c r="BZ259" s="223" t="str">
        <f t="shared" ca="1" si="391"/>
        <v>0.916445123588379-0.962572415080286i</v>
      </c>
      <c r="CA259" s="223" t="str">
        <f t="shared" ca="1" si="392"/>
        <v>5.98527069181167E-13+1.3290663334922i</v>
      </c>
      <c r="CB259" s="223" t="str">
        <f t="shared" ca="1" si="393"/>
        <v>-0.916445123588261-0.962572415080397i</v>
      </c>
      <c r="CC259" s="223" t="str">
        <f t="shared" ca="1" si="394"/>
        <v>1.3274654148873+0.0652141940109645i</v>
      </c>
      <c r="CD259" s="223" t="str">
        <f t="shared" ca="1" si="395"/>
        <v>-1.00638078531405+0.868110035521474i</v>
      </c>
      <c r="CE259" s="223" t="str">
        <f t="shared" ca="1" si="396"/>
        <v>0.13027128131699-1.32266651582568i</v>
      </c>
      <c r="CF259" s="223" t="str">
        <f t="shared" ca="1" si="397"/>
        <v>0.817683594341676+1.04776469608729i</v>
      </c>
      <c r="CG259" s="223" t="str">
        <f t="shared" ca="1" si="398"/>
        <v>-1.3146811972755-0.19501453369598i</v>
      </c>
      <c r="CH259" s="223" t="str">
        <f t="shared" ca="1" si="399"/>
        <v>1.08662444993434-0.765287281762413i</v>
      </c>
      <c r="CI259" s="223" t="str">
        <f t="shared" ca="1" si="400"/>
        <v>-0.259287978981963+1.30352869656861i</v>
      </c>
      <c r="CJ259" s="223" t="str">
        <f t="shared" ca="1" si="401"/>
        <v>-0.711047325090185-1.12286643030438i</v>
      </c>
      <c r="CK259" s="223" t="str">
        <f t="shared" ca="1" si="402"/>
        <v>1.28923588105604+0.32293677681563i</v>
      </c>
      <c r="CL259" s="223" t="str">
        <f t="shared" ca="1" si="403"/>
        <v>-1.15640332709236+0.655094393131352i</v>
      </c>
      <c r="CM259" s="223" t="str">
        <f t="shared" ca="1" si="404"/>
        <v>0.385807591668097-1.27183718338224i</v>
      </c>
      <c r="CN259" s="223" t="str">
        <f t="shared" ca="1" si="405"/>
        <v>0.597563281400029+1.18715434697635i</v>
      </c>
      <c r="CO259" s="223" t="str">
        <f t="shared" ca="1" si="406"/>
        <v>-1.25137451853433-0.447748962238193i</v>
      </c>
      <c r="CP259" s="223" t="str">
        <f t="shared" ca="1" si="407"/>
        <v>1.2150454080555-0.538592587384619i</v>
      </c>
      <c r="CQ259" s="223" t="str">
        <f t="shared" ca="1" si="408"/>
        <v>-0.508611666341305+1.22789718286342i</v>
      </c>
      <c r="CR259" s="223" t="str">
        <f t="shared" ca="1" si="409"/>
        <v>-0.478324376649908-1.2400093183218i</v>
      </c>
      <c r="CS259" s="223" t="str">
        <f t="shared" ca="1" si="410"/>
        <v>1.20146173532786+0.568249080391143i</v>
      </c>
      <c r="CT259" s="223" t="str">
        <f t="shared" ca="1" si="411"/>
        <v>-1.26198593752828+0.416903840595502i</v>
      </c>
      <c r="CU259" s="223" t="str">
        <f t="shared" ca="1" si="412"/>
        <v>0.6265175326335-1.17213186123629i</v>
      </c>
      <c r="CV259" s="223" t="str">
        <f t="shared" ca="1" si="413"/>
        <v>0.354478946672704+1.2809223220743i</v>
      </c>
      <c r="CW259" s="223" t="str">
        <f t="shared" ca="1" si="414"/>
        <v>-1.13997821882432-0.683276649263347i</v>
      </c>
      <c r="CX259" s="223" t="str">
        <f t="shared" ca="1" si="415"/>
        <v>1.2967728525509-0.291200081918604i</v>
      </c>
      <c r="CY259" s="223" t="str">
        <f t="shared" ca="1" si="416"/>
        <v>-0.738389692597078+1.10507826903293i</v>
      </c>
      <c r="CZ259" s="223" t="str">
        <f t="shared" ca="1" si="417"/>
        <v>-0.227219690661117-1.30949934364179i</v>
      </c>
      <c r="DA259" s="223" t="str">
        <f t="shared" ca="1" si="418"/>
        <v>1.06751608889799+0.791723890486034i</v>
      </c>
      <c r="DB259" s="223" t="str">
        <f t="shared" ca="1" si="419"/>
        <v>-1.31907113611524+0.162691907266656i</v>
      </c>
      <c r="DC259" s="223" t="str">
        <f t="shared" ca="1" si="420"/>
        <v>0.843150756174986-1.02738216900234i</v>
      </c>
      <c r="DD259" s="223" t="str">
        <f t="shared" ca="1" si="421"/>
        <v>0.0977721848188901+1.32546517068467i</v>
      </c>
      <c r="DE259" s="223" t="str">
        <f t="shared" ca="1" si="422"/>
        <v>-0.984773195472689-0.892546397842107i</v>
      </c>
      <c r="DF259" s="223" t="str">
        <f t="shared" ca="1" si="423"/>
        <v>1.32866604356105-0.0326169206126371i</v>
      </c>
      <c r="DG259" s="223" t="str">
        <f t="shared" ca="1" si="424"/>
        <v>-0.939791817058926+0.939791817059233i</v>
      </c>
      <c r="DH259" s="223" t="str">
        <f t="shared" ca="1" si="425"/>
        <v>0.0326169206122016-1.32866604356106i</v>
      </c>
      <c r="DI259" s="223" t="str">
        <f t="shared" ca="1" si="426"/>
        <v>0.892546397842374+0.984773195472448i</v>
      </c>
      <c r="DJ259" s="223" t="str">
        <f t="shared" ca="1" si="427"/>
        <v>-1.32546517068471-0.0977721848184555i</v>
      </c>
      <c r="DK259" s="223" t="str">
        <f t="shared" ca="1" si="428"/>
        <v>1.02738216900207-0.843150756175324i</v>
      </c>
      <c r="DL259" s="223" t="str">
        <f t="shared" ca="1" si="429"/>
        <v>-0.162691907267573+1.31907113611513i</v>
      </c>
      <c r="DM259" s="223" t="str">
        <f t="shared" ca="1" si="430"/>
        <v>-0.791723890485354-1.0675160888985i</v>
      </c>
      <c r="DN259" s="223" t="str">
        <f t="shared" ca="1" si="431"/>
        <v>1.30949934364163+0.227219690662029i</v>
      </c>
      <c r="DO259" s="223" t="str">
        <f t="shared" ca="1" si="432"/>
        <v>-1.10507826903344+0.73838969259631i</v>
      </c>
      <c r="DP259" s="223" t="str">
        <f t="shared" ca="1" si="433"/>
        <v>0.291200081918252-1.29677285255098i</v>
      </c>
      <c r="DQ259" s="223" t="str">
        <f t="shared" ca="1" si="434"/>
        <v>0.683276649263656+1.13997821882413i</v>
      </c>
      <c r="DR259" s="223" t="str">
        <f t="shared" ca="1" si="435"/>
        <v>-1.28092232207442-0.354478946672284i</v>
      </c>
      <c r="DS259" s="223" t="str">
        <f t="shared" ca="1" si="436"/>
        <v>1.17213186123608-0.626517532633884i</v>
      </c>
      <c r="DT259" s="223" t="str">
        <f t="shared" ca="1" si="437"/>
        <v>-0.416903840595089+1.26198593752842i</v>
      </c>
      <c r="DU259" s="223" t="str">
        <f t="shared" ca="1" si="438"/>
        <v>-0.568249080391468-1.20146173532771i</v>
      </c>
      <c r="DV259" s="223" t="str">
        <f t="shared" ca="1" si="439"/>
        <v>1.24000931832195+0.478324376649501i</v>
      </c>
      <c r="DW259" s="223" t="str">
        <f t="shared" ca="1" si="440"/>
        <v>-1.22789718286326+0.508611666341708i</v>
      </c>
      <c r="DX259" s="223" t="str">
        <f t="shared" ca="1" si="441"/>
        <v>0.538592587384222-1.21504540805567i</v>
      </c>
      <c r="DY259" s="223" t="str">
        <f t="shared" ca="1" si="442"/>
        <v>0.447748962238533+1.25137451853421i</v>
      </c>
      <c r="DZ259" s="223" t="str">
        <f t="shared" ca="1" si="443"/>
        <v>-1.18715434697593-0.597563281400855i</v>
      </c>
      <c r="EA259" s="223" t="str">
        <f t="shared" ca="1" si="444"/>
        <v>1.27183718338251-0.385807591667212i</v>
      </c>
      <c r="EB259" s="223" t="str">
        <f t="shared" ca="1" si="445"/>
        <v>-0.655094393132156+1.1564033270919i</v>
      </c>
      <c r="EC259" s="223" t="str">
        <f t="shared" ca="1" si="446"/>
        <v>-0.322936776814806-1.28923588105625i</v>
      </c>
      <c r="ED259" s="223" t="str">
        <f t="shared" ca="1" si="447"/>
        <v>1.12286643030389+0.711047325090967i</v>
      </c>
      <c r="EE259" s="223" t="str">
        <f t="shared" ca="1" si="448"/>
        <v>-1.30352869656853+0.25928797898239i</v>
      </c>
      <c r="EF259" s="223" t="str">
        <f t="shared" ca="1" si="449"/>
        <v>0.765287281762057-1.08662444993459i</v>
      </c>
      <c r="EG259" s="223" t="str">
        <f t="shared" ca="1" si="450"/>
        <v>0.195014533696336+1.31468119727545i</v>
      </c>
      <c r="EH259" s="223" t="str">
        <f t="shared" ca="1" si="451"/>
        <v>-1.04776469608756-0.817683594341332i</v>
      </c>
      <c r="EI259" s="223" t="str">
        <f t="shared" ca="1" si="452"/>
        <v>1.32266651582564-0.130271281317424i</v>
      </c>
      <c r="EJ259" s="223" t="str">
        <f t="shared" ca="1" si="453"/>
        <v>-0.868110035521145+1.00638078531433i</v>
      </c>
      <c r="EK259" s="223" t="str">
        <f t="shared" ca="1" si="454"/>
        <v>-0.0652141940113243-1.32746541488728i</v>
      </c>
      <c r="EL259" s="223" t="str">
        <f t="shared" ca="1" si="455"/>
        <v>0.962572415080673+0.916445123587972i</v>
      </c>
      <c r="EM259" s="223" t="str">
        <f t="shared" ca="1" si="456"/>
        <v>-1.3290663334922-1.62821998830589E-13i</v>
      </c>
      <c r="EN259" s="223"/>
      <c r="EO259" s="223"/>
      <c r="EP259" s="223"/>
    </row>
    <row r="260" spans="1:146">
      <c r="A260" s="249">
        <f t="shared" si="323"/>
        <v>3.1250000000000023E-3</v>
      </c>
      <c r="B260" s="248">
        <v>160</v>
      </c>
      <c r="C260" s="247">
        <f t="shared" si="324"/>
        <v>32000</v>
      </c>
      <c r="N260" s="246">
        <f t="shared" ca="1" si="327"/>
        <v>3.9959553526074929</v>
      </c>
      <c r="O260" s="223">
        <f t="shared" ca="1" si="328"/>
        <v>1.3289553526074933</v>
      </c>
      <c r="P260" s="223" t="str">
        <f t="shared" ca="1" si="329"/>
        <v>-0.93971334172292+0.939713341722916i</v>
      </c>
      <c r="Q260" s="223" t="str">
        <f t="shared" ca="1" si="330"/>
        <v>3.94809029401524E-15-1.32895535260749i</v>
      </c>
      <c r="R260" s="223" t="str">
        <f t="shared" ca="1" si="331"/>
        <v>0.939713341722895+0.939713341722941i</v>
      </c>
      <c r="S260" s="223" t="str">
        <f t="shared" ca="1" si="332"/>
        <v>-1.32895535260749+4.40391958689311E-14i</v>
      </c>
      <c r="T260" s="223" t="str">
        <f t="shared" ca="1" si="333"/>
        <v>0.939713341722924-0.939713341722912i</v>
      </c>
      <c r="U260" s="223" t="str">
        <f t="shared" ca="1" si="334"/>
        <v>-6.49599968039383E-14+1.32895535260749i</v>
      </c>
      <c r="V260" s="223" t="str">
        <f t="shared" ca="1" si="335"/>
        <v>-0.939713341722927-0.939713341722909i</v>
      </c>
      <c r="W260" s="223" t="str">
        <f t="shared" ca="1" si="336"/>
        <v>1.32895535260749+4.41207483344036E-14i</v>
      </c>
      <c r="X260" s="223" t="str">
        <f t="shared" ca="1" si="337"/>
        <v>-0.939713341722892+0.939713341722944i</v>
      </c>
      <c r="Y260" s="223" t="str">
        <f t="shared" ca="1" si="338"/>
        <v>1.85601020051452E-14-1.32895535260749i</v>
      </c>
      <c r="Z260" s="223" t="str">
        <f t="shared" ca="1" si="339"/>
        <v>0.939713341722958+0.939713341722877i</v>
      </c>
      <c r="AA260" s="223" t="str">
        <f t="shared" ca="1" si="340"/>
        <v>-1.32895535260749+2.27914646438937E-15i</v>
      </c>
      <c r="AB260" s="223" t="str">
        <f t="shared" ca="1" si="341"/>
        <v>0.939713341722956-0.93971334172288i</v>
      </c>
      <c r="AC260" s="223" t="str">
        <f t="shared" ca="1" si="342"/>
        <v>2.3118394933924E-14+1.32895535260749i</v>
      </c>
      <c r="AD260" s="223" t="str">
        <f t="shared" ca="1" si="343"/>
        <v>-0.939713341722895-0.939713341722941i</v>
      </c>
      <c r="AE260" s="223" t="str">
        <f t="shared" ca="1" si="344"/>
        <v>1.32895535260749-4.39576434034587E-14i</v>
      </c>
      <c r="AF260" s="223" t="str">
        <f t="shared" ca="1" si="345"/>
        <v>-0.93971334172292+0.939713341722916i</v>
      </c>
      <c r="AG260" s="223" t="str">
        <f t="shared" ca="1" si="346"/>
        <v>5.79594524798252E-14-1.32895535260749i</v>
      </c>
      <c r="AH260" s="223" t="str">
        <f t="shared" ca="1" si="347"/>
        <v>0.939713341722931+0.939713341722905i</v>
      </c>
      <c r="AI260" s="223" t="str">
        <f t="shared" ca="1" si="348"/>
        <v>-1.32895535260749-3.71202040102906E-14i</v>
      </c>
      <c r="AJ260" s="223" t="str">
        <f t="shared" ca="1" si="349"/>
        <v>0.939713341722891-0.939713341722945i</v>
      </c>
      <c r="AK260" s="223" t="str">
        <f t="shared" ca="1" si="350"/>
        <v>-1.62809555407559E-14+1.32895535260749i</v>
      </c>
      <c r="AL260" s="223" t="str">
        <f t="shared" ca="1" si="351"/>
        <v>-0.939713341722867-0.939713341722969i</v>
      </c>
      <c r="AM260" s="223" t="str">
        <f t="shared" ca="1" si="352"/>
        <v>1.32895535260749-4.55829292877873E-15i</v>
      </c>
      <c r="AN260" s="223" t="str">
        <f t="shared" ca="1" si="353"/>
        <v>-0.939713341722954+0.939713341722881i</v>
      </c>
      <c r="AO260" s="223" t="str">
        <f t="shared" ca="1" si="354"/>
        <v>3.71199878818485E-13-1.32895535260749i</v>
      </c>
      <c r="AP260" s="223" t="str">
        <f t="shared" ca="1" si="355"/>
        <v>0.939713341723364+0.939713341722472i</v>
      </c>
      <c r="AQ260" s="223" t="str">
        <f t="shared" ca="1" si="356"/>
        <v>-1.32895535260749+3.10635070012379E-13i</v>
      </c>
      <c r="AR260" s="223" t="str">
        <f t="shared" ca="1" si="357"/>
        <v>-1.32895535260749+3.10635070012379E-13i</v>
      </c>
      <c r="AS260" s="223" t="str">
        <f t="shared" ca="1" si="358"/>
        <v>-3.29521381879416E-13+1.32895535260749i</v>
      </c>
      <c r="AT260" s="223" t="str">
        <f t="shared" ca="1" si="359"/>
        <v>-0.939713341722459-0.939713341723377i</v>
      </c>
      <c r="AU260" s="223" t="str">
        <f t="shared" ca="1" si="360"/>
        <v>1.32895535260749-3.5231356695145E-13i</v>
      </c>
      <c r="AV260" s="223" t="str">
        <f t="shared" ca="1" si="361"/>
        <v>-0.939713341722881+0.939713341722954i</v>
      </c>
      <c r="AW260" s="223" t="str">
        <f t="shared" ca="1" si="362"/>
        <v>2.6895729350145E-13-1.32895535260749i</v>
      </c>
      <c r="AX260" s="223" t="str">
        <f t="shared" ca="1" si="363"/>
        <v>0.939713341722501+0.939713341723334i</v>
      </c>
      <c r="AY260" s="223" t="str">
        <f t="shared" ca="1" si="364"/>
        <v>-1.32895535260749+4.12877655329414E-13i</v>
      </c>
      <c r="AZ260" s="223" t="str">
        <f t="shared" ca="1" si="365"/>
        <v>0.939713341722852-0.939713341722984i</v>
      </c>
      <c r="BA260" s="223" t="str">
        <f t="shared" ca="1" si="366"/>
        <v>-2.27278796562381E-13+1.32895535260749i</v>
      </c>
      <c r="BB260" s="223" t="str">
        <f t="shared" ca="1" si="367"/>
        <v>-0.939713341722531-0.939713341723305i</v>
      </c>
      <c r="BC260" s="223" t="str">
        <f t="shared" ca="1" si="368"/>
        <v>1.32895535260749-4.54556152268483E-13i</v>
      </c>
      <c r="BD260" s="223" t="str">
        <f t="shared" ca="1" si="369"/>
        <v>-0.939713341722823+0.939713341723013i</v>
      </c>
      <c r="BE260" s="223" t="str">
        <f t="shared" ca="1" si="370"/>
        <v>1.85600299623312E-13-1.32895535260749i</v>
      </c>
      <c r="BF260" s="223" t="str">
        <f t="shared" ca="1" si="371"/>
        <v>0.93971334172256+0.939713341723276i</v>
      </c>
      <c r="BG260" s="223" t="str">
        <f t="shared" ca="1" si="372"/>
        <v>-1.32895535260749+4.96234649207552E-13i</v>
      </c>
      <c r="BH260" s="223" t="str">
        <f t="shared" ca="1" si="373"/>
        <v>0.939713341722794-0.939713341723042i</v>
      </c>
      <c r="BI260" s="223" t="str">
        <f t="shared" ca="1" si="374"/>
        <v>-1.43921802684243E-13+1.32895535260749i</v>
      </c>
      <c r="BJ260" s="223" t="str">
        <f t="shared" ca="1" si="375"/>
        <v>-0.93971334172259-0.939713341723245i</v>
      </c>
      <c r="BK260" s="223" t="str">
        <f t="shared" ca="1" si="376"/>
        <v>1.32895535260749-5.37913146146621E-13i</v>
      </c>
      <c r="BL260" s="223" t="str">
        <f t="shared" ca="1" si="377"/>
        <v>-0.939713341722764+0.939713341723071i</v>
      </c>
      <c r="BM260" s="223" t="str">
        <f t="shared" ca="1" si="378"/>
        <v>1.02243305745174E-13-1.32895535260749i</v>
      </c>
      <c r="BN260" s="223" t="str">
        <f t="shared" ca="1" si="379"/>
        <v>0.939713341722619+0.939713341723216i</v>
      </c>
      <c r="BO260" s="223" t="str">
        <f t="shared" ca="1" si="380"/>
        <v>-1.32895535260749+5.79591643085691E-13i</v>
      </c>
      <c r="BP260" s="223" t="str">
        <f t="shared" ca="1" si="381"/>
        <v>0.939713341722734-0.939713341723102i</v>
      </c>
      <c r="BQ260" s="223" t="str">
        <f t="shared" ca="1" si="382"/>
        <v>-6.05648088061045E-14+1.32895535260749i</v>
      </c>
      <c r="BR260" s="223" t="str">
        <f t="shared" ca="1" si="383"/>
        <v>-0.939713341722649-0.939713341723187i</v>
      </c>
      <c r="BS260" s="223" t="str">
        <f t="shared" ca="1" si="384"/>
        <v>1.32895535260749-6.2127014002476E-13i</v>
      </c>
      <c r="BT260" s="223" t="str">
        <f t="shared" ca="1" si="385"/>
        <v>-0.939713341722705+0.939713341723131i</v>
      </c>
      <c r="BU260" s="223" t="str">
        <f t="shared" ca="1" si="386"/>
        <v>1.88863118670353E-14-1.32895535260749i</v>
      </c>
      <c r="BV260" s="223" t="str">
        <f t="shared" ca="1" si="387"/>
        <v>0.939713341722678+0.939713341723158i</v>
      </c>
      <c r="BW260" s="223" t="str">
        <f t="shared" ca="1" si="388"/>
        <v>-1.32895535260749-6.5904276375883E-13i</v>
      </c>
      <c r="BX260" s="223" t="str">
        <f t="shared" ca="1" si="389"/>
        <v>0.939713341722675-0.93971334172316i</v>
      </c>
      <c r="BY260" s="223" t="str">
        <f t="shared" ca="1" si="390"/>
        <v>2.2792185072034E-14+1.32895535260749i</v>
      </c>
      <c r="BZ260" s="223" t="str">
        <f t="shared" ca="1" si="391"/>
        <v>-0.939713341722707-0.939713341723128i</v>
      </c>
      <c r="CA260" s="223" t="str">
        <f t="shared" ca="1" si="392"/>
        <v>1.32895535260749+6.17364266819761E-13i</v>
      </c>
      <c r="CB260" s="223" t="str">
        <f t="shared" ca="1" si="393"/>
        <v>-0.939713341722646+0.93971334172319i</v>
      </c>
      <c r="CC260" s="223" t="str">
        <f t="shared" ca="1" si="394"/>
        <v>-1.02241864888893E-13-1.32895535260749i</v>
      </c>
      <c r="CD260" s="223" t="str">
        <f t="shared" ca="1" si="395"/>
        <v>0.939713341722738+0.939713341723099i</v>
      </c>
      <c r="CE260" s="223" t="str">
        <f t="shared" ca="1" si="396"/>
        <v>-1.32895535260749-5.37914587002902E-13i</v>
      </c>
      <c r="CF260" s="223" t="str">
        <f t="shared" ca="1" si="397"/>
        <v>0.93971334172259-0.939713341723245i</v>
      </c>
      <c r="CG260" s="223" t="str">
        <f t="shared" ca="1" si="398"/>
        <v>1.06149178950172E-13+1.32895535260749i</v>
      </c>
      <c r="CH260" s="223" t="str">
        <f t="shared" ca="1" si="399"/>
        <v>-0.939713341722794-0.939713341723042i</v>
      </c>
      <c r="CI260" s="223" t="str">
        <f t="shared" ca="1" si="400"/>
        <v>1.32895535260749+5.34007272941623E-13i</v>
      </c>
      <c r="CJ260" s="223" t="str">
        <f t="shared" ca="1" si="401"/>
        <v>-0.939713341722588+0.939713341723248i</v>
      </c>
      <c r="CK260" s="223" t="str">
        <f t="shared" ca="1" si="402"/>
        <v>-1.85598858767033E-13-1.32895535260749i</v>
      </c>
      <c r="CL260" s="223" t="str">
        <f t="shared" ca="1" si="403"/>
        <v>0.939713341722796+0.93971334172304i</v>
      </c>
      <c r="CM260" s="223" t="str">
        <f t="shared" ca="1" si="404"/>
        <v>-1.32895535260749-4.54557593124763E-13i</v>
      </c>
      <c r="CN260" s="223" t="str">
        <f t="shared" ca="1" si="405"/>
        <v>0.939713341722531-0.939713341723305i</v>
      </c>
      <c r="CO260" s="223" t="str">
        <f t="shared" ca="1" si="406"/>
        <v>1.89506172828311E-13+1.32895535260749i</v>
      </c>
      <c r="CP260" s="223" t="str">
        <f t="shared" ca="1" si="407"/>
        <v>-0.939713341722852-0.939713341722984i</v>
      </c>
      <c r="CQ260" s="223" t="str">
        <f t="shared" ca="1" si="408"/>
        <v>1.32895535260749+4.50650279063484E-13i</v>
      </c>
      <c r="CR260" s="223" t="str">
        <f t="shared" ca="1" si="409"/>
        <v>-0.939713341722528+0.939713341723308i</v>
      </c>
      <c r="CS260" s="223" t="str">
        <f t="shared" ca="1" si="410"/>
        <v>-2.6895585264517E-13-1.32895535260749i</v>
      </c>
      <c r="CT260" s="223" t="str">
        <f t="shared" ca="1" si="411"/>
        <v>0.939713341722855+0.939713341722981i</v>
      </c>
      <c r="CU260" s="223" t="str">
        <f t="shared" ca="1" si="412"/>
        <v>-1.32895535260749-3.71200599246625E-13i</v>
      </c>
      <c r="CV260" s="223" t="str">
        <f t="shared" ca="1" si="413"/>
        <v>0.939713341723433-0.939713341722403i</v>
      </c>
      <c r="CW260" s="223" t="str">
        <f t="shared" ca="1" si="414"/>
        <v>2.72863166706449E-13+1.32895535260749i</v>
      </c>
      <c r="CX260" s="223" t="str">
        <f t="shared" ca="1" si="415"/>
        <v>-0.939713341722911-0.939713341722925i</v>
      </c>
      <c r="CY260" s="223" t="str">
        <f t="shared" ca="1" si="416"/>
        <v>1.32895535260749+3.67293285185346E-13i</v>
      </c>
      <c r="CZ260" s="223" t="str">
        <f t="shared" ca="1" si="417"/>
        <v>-0.939713341722469+0.939713341723366i</v>
      </c>
      <c r="DA260" s="223" t="str">
        <f t="shared" ca="1" si="418"/>
        <v>-3.52312846523309E-13-1.32895535260749i</v>
      </c>
      <c r="DB260" s="223" t="str">
        <f t="shared" ca="1" si="419"/>
        <v>0.939713341722915+0.939713341722921i</v>
      </c>
      <c r="DC260" s="223" t="str">
        <f t="shared" ca="1" si="420"/>
        <v>-1.32895535260749-2.87843605368487E-13i</v>
      </c>
      <c r="DD260" s="223" t="str">
        <f t="shared" ca="1" si="421"/>
        <v>0.939713341723374-0.939713341722461i</v>
      </c>
      <c r="DE260" s="223" t="str">
        <f t="shared" ca="1" si="422"/>
        <v>3.56220160584589E-13+1.32895535260749i</v>
      </c>
      <c r="DF260" s="223" t="str">
        <f t="shared" ca="1" si="423"/>
        <v>-0.93971334172297-0.939713341722865i</v>
      </c>
      <c r="DG260" s="223" t="str">
        <f t="shared" ca="1" si="424"/>
        <v>1.32895535260749+2.83936291307207E-13i</v>
      </c>
      <c r="DH260" s="223" t="str">
        <f t="shared" ca="1" si="425"/>
        <v>-0.939713341723319+0.939713341722517i</v>
      </c>
      <c r="DI260" s="223" t="str">
        <f t="shared" ca="1" si="426"/>
        <v>-4.35669840401448E-13-1.32895535260749i</v>
      </c>
      <c r="DJ260" s="223" t="str">
        <f t="shared" ca="1" si="427"/>
        <v>0.939713341722973+0.939713341722863i</v>
      </c>
      <c r="DK260" s="223" t="str">
        <f t="shared" ca="1" si="428"/>
        <v>-1.32895535260749-2.04486611490347E-13i</v>
      </c>
      <c r="DL260" s="223" t="str">
        <f t="shared" ca="1" si="429"/>
        <v>0.939713341723316-0.93971334172252i</v>
      </c>
      <c r="DM260" s="223" t="str">
        <f t="shared" ca="1" si="430"/>
        <v>5.15119520218307E-13+1.32895535260749i</v>
      </c>
      <c r="DN260" s="223" t="str">
        <f t="shared" ca="1" si="431"/>
        <v>-0.939713341723029-0.939713341722807i</v>
      </c>
      <c r="DO260" s="223" t="str">
        <f t="shared" ca="1" si="432"/>
        <v>1.32895535260749+1.25036931673488E-13i</v>
      </c>
      <c r="DP260" s="223" t="str">
        <f t="shared" ca="1" si="433"/>
        <v>-0.939713341723259+0.939713341722577i</v>
      </c>
      <c r="DQ260" s="223" t="str">
        <f t="shared" ca="1" si="434"/>
        <v>-5.19026834279586E-13-1.32895535260749i</v>
      </c>
      <c r="DR260" s="223" t="str">
        <f t="shared" ca="1" si="435"/>
        <v>0.939713341723085+0.939713341722751i</v>
      </c>
      <c r="DS260" s="223" t="str">
        <f t="shared" ca="1" si="436"/>
        <v>-1.32895535260749-1.21129617612209E-13i</v>
      </c>
      <c r="DT260" s="223" t="str">
        <f t="shared" ca="1" si="437"/>
        <v>0.939713341723203-0.939713341722633i</v>
      </c>
      <c r="DU260" s="223" t="str">
        <f t="shared" ca="1" si="438"/>
        <v>5.98476514096445E-13+1.32895535260749i</v>
      </c>
      <c r="DV260" s="223" t="str">
        <f t="shared" ca="1" si="439"/>
        <v>-0.939713341723089-0.939713341722747i</v>
      </c>
      <c r="DW260" s="223" t="str">
        <f t="shared" ca="1" si="440"/>
        <v>1.32895535260749+4.16799377953497E-14i</v>
      </c>
      <c r="DX260" s="223" t="str">
        <f t="shared" ca="1" si="441"/>
        <v>-0.9397133417232+0.939713341722635i</v>
      </c>
      <c r="DY260" s="223" t="str">
        <f t="shared" ca="1" si="442"/>
        <v>6.81836389687145E-13-1.32895535260749i</v>
      </c>
      <c r="DZ260" s="223" t="str">
        <f t="shared" ca="1" si="443"/>
        <v>0.939713341723144+0.939713341722691i</v>
      </c>
      <c r="EA260" s="223" t="str">
        <f t="shared" ca="1" si="444"/>
        <v>-1.32895535260749-3.77726237340707E-14i</v>
      </c>
      <c r="EB260" s="223" t="str">
        <f t="shared" ca="1" si="445"/>
        <v>0.939713341723144-0.939713341722691i</v>
      </c>
      <c r="EC260" s="223" t="str">
        <f t="shared" ca="1" si="446"/>
        <v>-6.77929075625867E-13+1.32895535260749i</v>
      </c>
      <c r="ED260" s="223" t="str">
        <f t="shared" ca="1" si="447"/>
        <v>-0.939713341723147-0.939713341722689i</v>
      </c>
      <c r="EE260" s="223" t="str">
        <f t="shared" ca="1" si="448"/>
        <v>1.32895535260749-4.16770560827888E-14i</v>
      </c>
      <c r="EF260" s="223" t="str">
        <f t="shared" ca="1" si="449"/>
        <v>-0.939713341723142+0.939713341722694i</v>
      </c>
      <c r="EG260" s="223" t="str">
        <f t="shared" ca="1" si="450"/>
        <v>5.98479395809006E-13-1.32895535260749i</v>
      </c>
      <c r="EH260" s="223" t="str">
        <f t="shared" ca="1" si="451"/>
        <v>0.939713341723203+0.939713341722633i</v>
      </c>
      <c r="EI260" s="223" t="str">
        <f t="shared" ca="1" si="452"/>
        <v>-1.32895535260749+4.55843701440678E-14i</v>
      </c>
      <c r="EJ260" s="223" t="str">
        <f t="shared" ca="1" si="453"/>
        <v>0.939713341723085-0.939713341722751i</v>
      </c>
      <c r="EK260" s="223" t="str">
        <f t="shared" ca="1" si="454"/>
        <v>-5.94572081747727E-13+1.32895535260749i</v>
      </c>
      <c r="EL260" s="223" t="str">
        <f t="shared" ca="1" si="455"/>
        <v>-0.939713341723206-0.93971334172263i</v>
      </c>
      <c r="EM260" s="223" t="str">
        <f t="shared" ca="1" si="456"/>
        <v>1.32895535260749-1.25034049960927E-13i</v>
      </c>
      <c r="EN260" s="223"/>
      <c r="EO260" s="223"/>
      <c r="EP260" s="223"/>
    </row>
    <row r="261" spans="1:146">
      <c r="A261" s="249">
        <f t="shared" si="323"/>
        <v>3.1445312500000024E-3</v>
      </c>
      <c r="B261" s="248">
        <v>161</v>
      </c>
      <c r="C261" s="247">
        <f t="shared" si="324"/>
        <v>32200</v>
      </c>
      <c r="N261" s="246">
        <f t="shared" ca="1" si="327"/>
        <v>3.9958358939532377</v>
      </c>
      <c r="O261" s="223">
        <f t="shared" ca="1" si="328"/>
        <v>1.3288358939532379</v>
      </c>
      <c r="P261" s="223" t="str">
        <f t="shared" ca="1" si="329"/>
        <v>-0.916286226182684+0.962405519916836i</v>
      </c>
      <c r="Q261" s="223" t="str">
        <f t="shared" ca="1" si="330"/>
        <v>-0.0652028868790755-1.32723525292283i</v>
      </c>
      <c r="R261" s="223" t="str">
        <f t="shared" ca="1" si="331"/>
        <v>1.00620629445671+0.867959518672496i</v>
      </c>
      <c r="S261" s="223" t="str">
        <f t="shared" ca="1" si="332"/>
        <v>-1.32243718591606+0.130248694292509i</v>
      </c>
      <c r="T261" s="223" t="str">
        <f t="shared" ca="1" si="333"/>
        <v>0.817541820657436-1.04758302990008i</v>
      </c>
      <c r="U261" s="223" t="str">
        <f t="shared" ca="1" si="334"/>
        <v>0.194980721193114+1.31445325189659i</v>
      </c>
      <c r="V261" s="223" t="str">
        <f t="shared" ca="1" si="335"/>
        <v>-1.08643604606689-0.765154592788312i</v>
      </c>
      <c r="W261" s="223" t="str">
        <f t="shared" ca="1" si="336"/>
        <v>1.3033026848608-0.259243022457933i</v>
      </c>
      <c r="X261" s="223" t="str">
        <f t="shared" ca="1" si="337"/>
        <v>-0.710924040485532+1.12267174263817i</v>
      </c>
      <c r="Y261" s="223" t="str">
        <f t="shared" ca="1" si="338"/>
        <v>-0.322880784574651-1.28901234750136i</v>
      </c>
      <c r="Z261" s="223" t="str">
        <f t="shared" ca="1" si="339"/>
        <v>1.15620282464701+0.654980809899632i</v>
      </c>
      <c r="AA261" s="223" t="str">
        <f t="shared" ca="1" si="340"/>
        <v>-1.27161666649264+0.385740698600312i</v>
      </c>
      <c r="AB261" s="223" t="str">
        <f t="shared" ca="1" si="341"/>
        <v>0.597459673173032-1.18694851277992i</v>
      </c>
      <c r="AC261" s="223" t="str">
        <f t="shared" ca="1" si="342"/>
        <v>0.447671329496266+1.25115754955383i</v>
      </c>
      <c r="AD261" s="223" t="str">
        <f t="shared" ca="1" si="343"/>
        <v>-1.21483473798108-0.538499203762579i</v>
      </c>
      <c r="AE261" s="223" t="str">
        <f t="shared" ca="1" si="344"/>
        <v>1.22768428448973-0.50852348094797i</v>
      </c>
      <c r="AF261" s="223" t="str">
        <f t="shared" ca="1" si="345"/>
        <v>-0.478241442603305+1.23979431989149i</v>
      </c>
      <c r="AG261" s="223" t="str">
        <f t="shared" ca="1" si="346"/>
        <v>-0.568150554792676-1.20125342045185i</v>
      </c>
      <c r="AH261" s="223" t="str">
        <f t="shared" ca="1" si="347"/>
        <v>1.26176712869213+0.416831555919797i</v>
      </c>
      <c r="AI261" s="223" t="str">
        <f t="shared" ca="1" si="348"/>
        <v>-1.17192863170674+0.626408904186774i</v>
      </c>
      <c r="AJ261" s="223" t="str">
        <f t="shared" ca="1" si="349"/>
        <v>0.354417485507946-1.280700229962i</v>
      </c>
      <c r="AK261" s="223" t="str">
        <f t="shared" ca="1" si="350"/>
        <v>0.68315817966375+1.13978056423902i</v>
      </c>
      <c r="AL261" s="223" t="str">
        <f t="shared" ca="1" si="351"/>
        <v>-1.29654801220184-0.291149592330074i</v>
      </c>
      <c r="AM261" s="223" t="str">
        <f t="shared" ca="1" si="352"/>
        <v>1.10488666555899-0.738261667248437i</v>
      </c>
      <c r="AN261" s="223" t="str">
        <f t="shared" ca="1" si="353"/>
        <v>-0.227180294282714+1.30927229671605i</v>
      </c>
      <c r="AO261" s="223" t="str">
        <f t="shared" ca="1" si="354"/>
        <v>-0.791586617812845-1.06733099812482i</v>
      </c>
      <c r="AP261" s="223" t="str">
        <f t="shared" ca="1" si="355"/>
        <v>1.31884242958875+0.162663699007933i</v>
      </c>
      <c r="AQ261" s="223" t="str">
        <f t="shared" ca="1" si="356"/>
        <v>-1.02720403682908+0.843004566880003i</v>
      </c>
      <c r="AR261" s="223" t="str">
        <f t="shared" ca="1" si="357"/>
        <v>-1.02720403682908+0.843004566880003i</v>
      </c>
      <c r="AS261" s="223" t="str">
        <f t="shared" ca="1" si="358"/>
        <v>0.89239164410609+0.984602451037032i</v>
      </c>
      <c r="AT261" s="223" t="str">
        <f t="shared" ca="1" si="359"/>
        <v>-1.32843567342617-0.0326112653426484i</v>
      </c>
      <c r="AU261" s="223" t="str">
        <f t="shared" ca="1" si="360"/>
        <v>0.939628871698589-0.939628871698256i</v>
      </c>
      <c r="AV261" s="223" t="str">
        <f t="shared" ca="1" si="361"/>
        <v>0.0326112653435155+1.32843567342615i</v>
      </c>
      <c r="AW261" s="223" t="str">
        <f t="shared" ca="1" si="362"/>
        <v>-0.984602451036713-0.892391644106441i</v>
      </c>
      <c r="AX261" s="223" t="str">
        <f t="shared" ca="1" si="363"/>
        <v>1.3252353555317-0.097755232633682i</v>
      </c>
      <c r="AY261" s="223" t="str">
        <f t="shared" ca="1" si="364"/>
        <v>-0.843004566879347+1.02720403682962i</v>
      </c>
      <c r="AZ261" s="223" t="str">
        <f t="shared" ca="1" si="365"/>
        <v>-0.162663699007444-1.31884242958881i</v>
      </c>
      <c r="BA261" s="223" t="str">
        <f t="shared" ca="1" si="366"/>
        <v>1.06733099812534+0.791586617812147i</v>
      </c>
      <c r="BB261" s="223" t="str">
        <f t="shared" ca="1" si="367"/>
        <v>-1.30927229671606+0.227180294282638i</v>
      </c>
      <c r="BC261" s="223" t="str">
        <f t="shared" ca="1" si="368"/>
        <v>0.738261667248924-1.10488666555866i</v>
      </c>
      <c r="BD261" s="223" t="str">
        <f t="shared" ca="1" si="369"/>
        <v>0.291149592330257+1.2965480122018i</v>
      </c>
      <c r="BE261" s="223" t="str">
        <f t="shared" ca="1" si="370"/>
        <v>-1.13978056423878-0.68315817966414i</v>
      </c>
      <c r="BF261" s="223" t="str">
        <f t="shared" ca="1" si="371"/>
        <v>1.28070022996192-0.354417485508255i</v>
      </c>
      <c r="BG261" s="223" t="str">
        <f t="shared" ca="1" si="372"/>
        <v>-0.626408904186943+1.17192863170665i</v>
      </c>
      <c r="BH261" s="223" t="str">
        <f t="shared" ca="1" si="373"/>
        <v>-0.416831555920351-1.26176712869195i</v>
      </c>
      <c r="BI261" s="223" t="str">
        <f t="shared" ca="1" si="374"/>
        <v>1.20125342045188+0.568150554792608i</v>
      </c>
      <c r="BJ261" s="223" t="str">
        <f t="shared" ca="1" si="375"/>
        <v>-1.23979431989166+0.478241442602863i</v>
      </c>
      <c r="BK261" s="223" t="str">
        <f t="shared" ca="1" si="376"/>
        <v>0.508523480947658-1.22768428448986i</v>
      </c>
      <c r="BL261" s="223" t="str">
        <f t="shared" ca="1" si="377"/>
        <v>0.538499203762389+1.21483473798117i</v>
      </c>
      <c r="BM261" s="223" t="str">
        <f t="shared" ca="1" si="378"/>
        <v>-1.25115754955403-0.447671329495698i</v>
      </c>
      <c r="BN261" s="223" t="str">
        <f t="shared" ca="1" si="379"/>
        <v>1.1869485127799-0.597459673173081i</v>
      </c>
      <c r="BO261" s="223" t="str">
        <f t="shared" ca="1" si="380"/>
        <v>-0.385740698600901+1.27161666649246i</v>
      </c>
      <c r="BP261" s="223" t="str">
        <f t="shared" ca="1" si="381"/>
        <v>-0.654980809899803-1.15620282464691i</v>
      </c>
      <c r="BQ261" s="223" t="str">
        <f t="shared" ca="1" si="382"/>
        <v>1.28901234750127+0.322880784574991i</v>
      </c>
      <c r="BR261" s="223" t="str">
        <f t="shared" ca="1" si="383"/>
        <v>-1.12267174263792+0.710924040485921i</v>
      </c>
      <c r="BS261" s="223" t="str">
        <f t="shared" ca="1" si="384"/>
        <v>0.259243022458018-1.30330268486079i</v>
      </c>
      <c r="BT261" s="223" t="str">
        <f t="shared" ca="1" si="385"/>
        <v>0.765154592787824+1.08643604606723i</v>
      </c>
      <c r="BU261" s="223" t="str">
        <f t="shared" ca="1" si="386"/>
        <v>-1.31445325189661-0.194980721192933i</v>
      </c>
      <c r="BV261" s="223" t="str">
        <f t="shared" ca="1" si="387"/>
        <v>1.04758302990028-0.817541820657178i</v>
      </c>
      <c r="BW261" s="223" t="str">
        <f t="shared" ca="1" si="388"/>
        <v>-0.130248694292196+1.32243718591609i</v>
      </c>
      <c r="BX261" s="223" t="str">
        <f t="shared" ca="1" si="389"/>
        <v>-0.867959518672349-1.00620629445684i</v>
      </c>
      <c r="BY261" s="223" t="str">
        <f t="shared" ca="1" si="390"/>
        <v>1.32723525292286+0.0652028868784685i</v>
      </c>
      <c r="BZ261" s="223" t="str">
        <f t="shared" ca="1" si="391"/>
        <v>-0.962405519916776+0.916286226182747i</v>
      </c>
      <c r="CA261" s="223" t="str">
        <f t="shared" ca="1" si="392"/>
        <v>4.734004830901E-13-1.32883589395324i</v>
      </c>
      <c r="CB261" s="223" t="str">
        <f t="shared" ca="1" si="393"/>
        <v>0.962405519917061+0.916286226182448i</v>
      </c>
      <c r="CC261" s="223" t="str">
        <f t="shared" ca="1" si="394"/>
        <v>-1.32723525292284+0.0652028868788431i</v>
      </c>
      <c r="CD261" s="223" t="str">
        <f t="shared" ca="1" si="395"/>
        <v>0.867959518672036-1.00620629445711i</v>
      </c>
      <c r="CE261" s="223" t="str">
        <f t="shared" ca="1" si="396"/>
        <v>0.130248694292569+1.32243718591606i</v>
      </c>
      <c r="CF261" s="223" t="str">
        <f t="shared" ca="1" si="397"/>
        <v>-1.0475830298997-0.817541820657925i</v>
      </c>
      <c r="CG261" s="223" t="str">
        <f t="shared" ca="1" si="398"/>
        <v>1.31445325189656-0.194980721193304i</v>
      </c>
      <c r="CH261" s="223" t="str">
        <f t="shared" ca="1" si="399"/>
        <v>-0.765154592788599+1.08643604606669i</v>
      </c>
      <c r="CI261" s="223" t="str">
        <f t="shared" ca="1" si="400"/>
        <v>-0.259243022458386-1.30330268486071i</v>
      </c>
      <c r="CJ261" s="223" t="str">
        <f t="shared" ca="1" si="401"/>
        <v>1.12267174263812+0.710924040485605i</v>
      </c>
      <c r="CK261" s="223" t="str">
        <f t="shared" ca="1" si="402"/>
        <v>-1.28901234750151+0.322880784574036i</v>
      </c>
      <c r="CL261" s="223" t="str">
        <f t="shared" ca="1" si="403"/>
        <v>0.654980809899476-1.1562028246471i</v>
      </c>
      <c r="CM261" s="223" t="str">
        <f t="shared" ca="1" si="404"/>
        <v>0.385740698599959+1.27161666649274i</v>
      </c>
      <c r="CN261" s="223" t="str">
        <f t="shared" ca="1" si="405"/>
        <v>-1.18694851278007-0.597459673172746i</v>
      </c>
      <c r="CO261" s="223" t="str">
        <f t="shared" ca="1" si="406"/>
        <v>1.25115754955391-0.447671329496052i</v>
      </c>
      <c r="CP261" s="223" t="str">
        <f t="shared" ca="1" si="407"/>
        <v>-0.538499203762046+1.21483473798132i</v>
      </c>
      <c r="CQ261" s="223" t="str">
        <f t="shared" ca="1" si="408"/>
        <v>-0.508523480948004-1.22768428448972i</v>
      </c>
      <c r="CR261" s="223" t="str">
        <f t="shared" ca="1" si="409"/>
        <v>1.23979431989134+0.478241442603711i</v>
      </c>
      <c r="CS261" s="223" t="str">
        <f t="shared" ca="1" si="410"/>
        <v>-1.20125342045172+0.568150554792947i</v>
      </c>
      <c r="CT261" s="223" t="str">
        <f t="shared" ca="1" si="411"/>
        <v>0.416831555920031-1.26176712869205i</v>
      </c>
      <c r="CU261" s="223" t="str">
        <f t="shared" ca="1" si="412"/>
        <v>0.626408904187274+1.17192863170647i</v>
      </c>
      <c r="CV261" s="223" t="str">
        <f t="shared" ca="1" si="413"/>
        <v>-1.28070022996201-0.354417485507929i</v>
      </c>
      <c r="CW261" s="223" t="str">
        <f t="shared" ca="1" si="414"/>
        <v>1.13978056423925-0.68315817966336i</v>
      </c>
      <c r="CX261" s="223" t="str">
        <f t="shared" ca="1" si="415"/>
        <v>-0.291149592329927+1.29654801220187i</v>
      </c>
      <c r="CY261" s="223" t="str">
        <f t="shared" ca="1" si="416"/>
        <v>-0.738261667248168-1.10488666555917i</v>
      </c>
      <c r="CZ261" s="223" t="str">
        <f t="shared" ca="1" si="417"/>
        <v>1.30927229671612+0.227180294282305i</v>
      </c>
      <c r="DA261" s="223" t="str">
        <f t="shared" ca="1" si="418"/>
        <v>-1.06733099812509+0.791586617812479i</v>
      </c>
      <c r="DB261" s="223" t="str">
        <f t="shared" ca="1" si="419"/>
        <v>0.162663699008384-1.31884242958869i</v>
      </c>
      <c r="DC261" s="223" t="str">
        <f t="shared" ca="1" si="420"/>
        <v>0.843004566879666+1.02720403682936i</v>
      </c>
      <c r="DD261" s="223" t="str">
        <f t="shared" ca="1" si="421"/>
        <v>-1.32523535553163-0.0977552326346263i</v>
      </c>
      <c r="DE261" s="223" t="str">
        <f t="shared" ca="1" si="422"/>
        <v>0.984602451036437-0.892391644106746i</v>
      </c>
      <c r="DF261" s="223" t="str">
        <f t="shared" ca="1" si="423"/>
        <v>-0.0326112653431028+1.32843567342616i</v>
      </c>
      <c r="DG261" s="223" t="str">
        <f t="shared" ca="1" si="424"/>
        <v>-0.939628871698881-0.939628871697963i</v>
      </c>
      <c r="DH261" s="223" t="str">
        <f t="shared" ca="1" si="425"/>
        <v>1.32843567342616-0.0326112653430423i</v>
      </c>
      <c r="DI261" s="223" t="str">
        <f t="shared" ca="1" si="426"/>
        <v>-0.892391644106791+0.984602451036396i</v>
      </c>
      <c r="DJ261" s="223" t="str">
        <f t="shared" ca="1" si="427"/>
        <v>-0.0977552326345658-1.32523535553164i</v>
      </c>
      <c r="DK261" s="223" t="str">
        <f t="shared" ca="1" si="428"/>
        <v>1.02720403682932+0.843004566879714i</v>
      </c>
      <c r="DL261" s="223" t="str">
        <f t="shared" ca="1" si="429"/>
        <v>-1.3188424295887+0.162663699008324i</v>
      </c>
      <c r="DM261" s="223" t="str">
        <f t="shared" ca="1" si="430"/>
        <v>0.791586617812528-1.06733099812505i</v>
      </c>
      <c r="DN261" s="223" t="str">
        <f t="shared" ca="1" si="431"/>
        <v>0.227180294282172+1.30927229671614i</v>
      </c>
      <c r="DO261" s="223" t="str">
        <f t="shared" ca="1" si="432"/>
        <v>-1.10488666555913-0.738261667248219i</v>
      </c>
      <c r="DP261" s="223" t="str">
        <f t="shared" ca="1" si="433"/>
        <v>1.2965480122019-0.291149592329794i</v>
      </c>
      <c r="DQ261" s="223" t="str">
        <f t="shared" ca="1" si="434"/>
        <v>-0.683158179663412+1.13978056423922i</v>
      </c>
      <c r="DR261" s="223" t="str">
        <f t="shared" ca="1" si="435"/>
        <v>-0.354417485507798-1.28070022996204i</v>
      </c>
      <c r="DS261" s="223" t="str">
        <f t="shared" ca="1" si="436"/>
        <v>1.17192863170641+0.626408904187394i</v>
      </c>
      <c r="DT261" s="223" t="str">
        <f t="shared" ca="1" si="437"/>
        <v>-1.2617671286921+0.416831555919902i</v>
      </c>
      <c r="DU261" s="223" t="str">
        <f t="shared" ca="1" si="438"/>
        <v>0.56815055479307-1.20125342045167i</v>
      </c>
      <c r="DV261" s="223" t="str">
        <f t="shared" ca="1" si="439"/>
        <v>0.478241442603655+1.23979431989136i</v>
      </c>
      <c r="DW261" s="223" t="str">
        <f t="shared" ca="1" si="440"/>
        <v>-1.22768428448966-0.508523480948129i</v>
      </c>
      <c r="DX261" s="223" t="str">
        <f t="shared" ca="1" si="441"/>
        <v>1.21483473798135-0.53849920376199i</v>
      </c>
      <c r="DY261" s="223" t="str">
        <f t="shared" ca="1" si="442"/>
        <v>-0.447671329496179+1.25115754955386i</v>
      </c>
      <c r="DZ261" s="223" t="str">
        <f t="shared" ca="1" si="443"/>
        <v>-0.597459673172625-1.18694851278013i</v>
      </c>
      <c r="EA261" s="223" t="str">
        <f t="shared" ca="1" si="444"/>
        <v>1.2716166664927+0.385740698600089i</v>
      </c>
      <c r="EB261" s="223" t="str">
        <f t="shared" ca="1" si="445"/>
        <v>-1.15620282464716+0.654980809899358i</v>
      </c>
      <c r="EC261" s="223" t="str">
        <f t="shared" ca="1" si="446"/>
        <v>0.322880784574167-1.28901234750148i</v>
      </c>
      <c r="ED261" s="223" t="str">
        <f t="shared" ca="1" si="447"/>
        <v>0.710924040485489+1.1226717426382i</v>
      </c>
      <c r="EE261" s="223" t="str">
        <f t="shared" ca="1" si="448"/>
        <v>-1.3033026848607-0.259243022458446i</v>
      </c>
      <c r="EF261" s="223" t="str">
        <f t="shared" ca="1" si="449"/>
        <v>1.08643604606676-0.765154592788487i</v>
      </c>
      <c r="EG261" s="223" t="str">
        <f t="shared" ca="1" si="450"/>
        <v>-0.194980721193363+1.31445325189655i</v>
      </c>
      <c r="EH261" s="223" t="str">
        <f t="shared" ca="1" si="451"/>
        <v>-0.817541820657817-1.04758302989978i</v>
      </c>
      <c r="EI261" s="223" t="str">
        <f t="shared" ca="1" si="452"/>
        <v>1.32243718591605+0.130248694292629i</v>
      </c>
      <c r="EJ261" s="223" t="str">
        <f t="shared" ca="1" si="453"/>
        <v>-1.00620629445715+0.86795951867199i</v>
      </c>
      <c r="EK261" s="223" t="str">
        <f t="shared" ca="1" si="454"/>
        <v>0.0652028868789037-1.32723525292284i</v>
      </c>
      <c r="EL261" s="223" t="str">
        <f t="shared" ca="1" si="455"/>
        <v>0.916286226182404+0.962405519917103i</v>
      </c>
      <c r="EM261" s="223" t="str">
        <f t="shared" ca="1" si="456"/>
        <v>-1.32883589395324+4.12839389530482E-13i</v>
      </c>
      <c r="EN261" s="223"/>
      <c r="EO261" s="223"/>
      <c r="EP261" s="223"/>
    </row>
    <row r="262" spans="1:146">
      <c r="A262" s="249">
        <f t="shared" si="323"/>
        <v>3.1640625000000024E-3</v>
      </c>
      <c r="B262" s="248">
        <v>162</v>
      </c>
      <c r="C262" s="247">
        <f t="shared" si="324"/>
        <v>32400</v>
      </c>
      <c r="N262" s="246">
        <f t="shared" ca="1" si="327"/>
        <v>3.9957071429459692</v>
      </c>
      <c r="O262" s="223">
        <f t="shared" ca="1" si="328"/>
        <v>1.3287071429459694</v>
      </c>
      <c r="P262" s="223" t="str">
        <f t="shared" ca="1" si="329"/>
        <v>-0.892305180214565+0.984507052832987i</v>
      </c>
      <c r="Q262" s="223" t="str">
        <f t="shared" ca="1" si="330"/>
        <v>-0.130236074487019-1.32230905488008i</v>
      </c>
      <c r="R262" s="223" t="str">
        <f t="shared" ca="1" si="331"/>
        <v>1.0672275843463+0.791509920927092i</v>
      </c>
      <c r="S262" s="223" t="str">
        <f t="shared" ca="1" si="332"/>
        <v>-1.30317640776805+0.259217904382423i</v>
      </c>
      <c r="T262" s="223" t="str">
        <f t="shared" ca="1" si="333"/>
        <v>0.683091988417669-1.13967013081647i</v>
      </c>
      <c r="U262" s="223" t="str">
        <f t="shared" ca="1" si="334"/>
        <v>0.385703324155778+1.2714934594605i</v>
      </c>
      <c r="V262" s="223" t="str">
        <f t="shared" ca="1" si="335"/>
        <v>-1.20113703091981-0.568095506643715i</v>
      </c>
      <c r="W262" s="223" t="str">
        <f t="shared" ca="1" si="336"/>
        <v>1.22756533406931-0.508474210070629i</v>
      </c>
      <c r="X262" s="223" t="str">
        <f t="shared" ca="1" si="337"/>
        <v>-0.447627954588312+1.25103632480705i</v>
      </c>
      <c r="Y262" s="223" t="str">
        <f t="shared" ca="1" si="338"/>
        <v>-0.626348211382102-1.17181508345561i</v>
      </c>
      <c r="Z262" s="223" t="str">
        <f t="shared" ca="1" si="339"/>
        <v>1.28888745500042+0.322849500631772i</v>
      </c>
      <c r="AA262" s="223" t="str">
        <f t="shared" ca="1" si="340"/>
        <v>-1.1047796130089+0.738190137021318i</v>
      </c>
      <c r="AB262" s="223" t="str">
        <f t="shared" ca="1" si="341"/>
        <v>0.194961829496645-1.31432589442458i</v>
      </c>
      <c r="AC262" s="223" t="str">
        <f t="shared" ca="1" si="342"/>
        <v>0.842922888105134+1.02710451095501i</v>
      </c>
      <c r="AD262" s="223" t="str">
        <f t="shared" ca="1" si="343"/>
        <v>-1.32710665700179-0.0651965693666298i</v>
      </c>
      <c r="AE262" s="223" t="str">
        <f t="shared" ca="1" si="344"/>
        <v>0.93953783098811-0.939537830988087i</v>
      </c>
      <c r="AF262" s="223" t="str">
        <f t="shared" ca="1" si="345"/>
        <v>0.0651965693665879+1.32710665700179i</v>
      </c>
      <c r="AG262" s="223" t="str">
        <f t="shared" ca="1" si="346"/>
        <v>-1.02710451095499-0.842922888105166i</v>
      </c>
      <c r="AH262" s="223" t="str">
        <f t="shared" ca="1" si="347"/>
        <v>1.31432589442456-0.194961829496744i</v>
      </c>
      <c r="AI262" s="223" t="str">
        <f t="shared" ca="1" si="348"/>
        <v>-0.738190137021344+1.10477961300888i</v>
      </c>
      <c r="AJ262" s="223" t="str">
        <f t="shared" ca="1" si="349"/>
        <v>-0.32284950063174-1.28888745500043i</v>
      </c>
      <c r="AK262" s="223" t="str">
        <f t="shared" ca="1" si="350"/>
        <v>1.17181508345559+0.626348211382139i</v>
      </c>
      <c r="AL262" s="223" t="str">
        <f t="shared" ca="1" si="351"/>
        <v>-1.25103632480706+0.447627954588272i</v>
      </c>
      <c r="AM262" s="223" t="str">
        <f t="shared" ca="1" si="352"/>
        <v>0.508474210070541-1.22756533406934i</v>
      </c>
      <c r="AN262" s="223" t="str">
        <f t="shared" ca="1" si="353"/>
        <v>0.568095506643804+1.20113703091977i</v>
      </c>
      <c r="AO262" s="223" t="str">
        <f t="shared" ca="1" si="354"/>
        <v>-1.27149345946045-0.385703324155936i</v>
      </c>
      <c r="AP262" s="223" t="str">
        <f t="shared" ca="1" si="355"/>
        <v>1.13967013081628-0.683091988417985i</v>
      </c>
      <c r="AQ262" s="223" t="str">
        <f t="shared" ca="1" si="356"/>
        <v>-0.259217904382855+1.30317640776796i</v>
      </c>
      <c r="AR262" s="223" t="str">
        <f t="shared" ca="1" si="357"/>
        <v>-0.259217904382855+1.30317640776796i</v>
      </c>
      <c r="AS262" s="223" t="str">
        <f t="shared" ca="1" si="358"/>
        <v>1.32230905488002+0.130236074487636i</v>
      </c>
      <c r="AT262" s="223" t="str">
        <f t="shared" ca="1" si="359"/>
        <v>-0.984507052833028+0.892305180214519i</v>
      </c>
      <c r="AU262" s="223" t="str">
        <f t="shared" ca="1" si="360"/>
        <v>-4.96142111270538E-13-1.32870714294597i</v>
      </c>
      <c r="AV262" s="223" t="str">
        <f t="shared" ca="1" si="361"/>
        <v>0.984507052832794+0.892305180214778i</v>
      </c>
      <c r="AW262" s="223" t="str">
        <f t="shared" ca="1" si="362"/>
        <v>-1.32230905488005+0.13023607448729i</v>
      </c>
      <c r="AX262" s="223" t="str">
        <f t="shared" ca="1" si="363"/>
        <v>0.791509920927444-1.06722758434604i</v>
      </c>
      <c r="AY262" s="223" t="str">
        <f t="shared" ca="1" si="364"/>
        <v>0.259217904382513+1.30317640776803i</v>
      </c>
      <c r="AZ262" s="223" t="str">
        <f t="shared" ca="1" si="365"/>
        <v>-1.13967013081679-0.683091988417134i</v>
      </c>
      <c r="BA262" s="223" t="str">
        <f t="shared" ca="1" si="366"/>
        <v>1.27149345946055-0.38570332415562i</v>
      </c>
      <c r="BB262" s="223" t="str">
        <f t="shared" ca="1" si="367"/>
        <v>-0.568095506643386+1.20113703091997i</v>
      </c>
      <c r="BC262" s="223" t="str">
        <f t="shared" ca="1" si="368"/>
        <v>-0.508474210070237-1.22756533406947i</v>
      </c>
      <c r="BD262" s="223" t="str">
        <f t="shared" ca="1" si="369"/>
        <v>1.25103632480713+0.447627954588085i</v>
      </c>
      <c r="BE262" s="223" t="str">
        <f t="shared" ca="1" si="370"/>
        <v>-1.17181508345587+0.626348211381615i</v>
      </c>
      <c r="BF262" s="223" t="str">
        <f t="shared" ca="1" si="371"/>
        <v>0.322849500631785-1.28888745500042i</v>
      </c>
      <c r="BG262" s="223" t="str">
        <f t="shared" ca="1" si="372"/>
        <v>0.738190137021746+1.10477961300861i</v>
      </c>
      <c r="BH262" s="223" t="str">
        <f t="shared" ca="1" si="373"/>
        <v>-1.31432589442453-0.194961829496958i</v>
      </c>
      <c r="BI262" s="223" t="str">
        <f t="shared" ca="1" si="374"/>
        <v>1.02710451095479-0.842922888105408i</v>
      </c>
      <c r="BJ262" s="223" t="str">
        <f t="shared" ca="1" si="375"/>
        <v>-0.0651965693670679+1.32710665700177i</v>
      </c>
      <c r="BK262" s="223" t="str">
        <f t="shared" ca="1" si="376"/>
        <v>-0.939537830988151-0.939537830988046i</v>
      </c>
      <c r="BL262" s="223" t="str">
        <f t="shared" ca="1" si="377"/>
        <v>1.32710665700176-0.0651965693672155i</v>
      </c>
      <c r="BM262" s="223" t="str">
        <f t="shared" ca="1" si="378"/>
        <v>-0.842922888105293+1.02710451095488i</v>
      </c>
      <c r="BN262" s="223" t="str">
        <f t="shared" ca="1" si="379"/>
        <v>-0.194961829497104-1.31432589442451i</v>
      </c>
      <c r="BO262" s="223" t="str">
        <f t="shared" ca="1" si="380"/>
        <v>1.10477961300871+0.738190137021592i</v>
      </c>
      <c r="BP262" s="223" t="str">
        <f t="shared" ca="1" si="381"/>
        <v>-1.28888745500037+0.322849500631964i</v>
      </c>
      <c r="BQ262" s="223" t="str">
        <f t="shared" ca="1" si="382"/>
        <v>0.626348211382618-1.17181508345534i</v>
      </c>
      <c r="BR262" s="223" t="str">
        <f t="shared" ca="1" si="383"/>
        <v>0.44762795458826+1.25103632480707i</v>
      </c>
      <c r="BS262" s="223" t="str">
        <f t="shared" ca="1" si="384"/>
        <v>-1.22756533406954-0.508474210070066i</v>
      </c>
      <c r="BT262" s="223" t="str">
        <f t="shared" ca="1" si="385"/>
        <v>1.2011370309199-0.56809550664352i</v>
      </c>
      <c r="BU262" s="223" t="str">
        <f t="shared" ca="1" si="386"/>
        <v>-0.385703324155479+1.27149345946059i</v>
      </c>
      <c r="BV262" s="223" t="str">
        <f t="shared" ca="1" si="387"/>
        <v>-0.683091988417261-1.13967013081672i</v>
      </c>
      <c r="BW262" s="223" t="str">
        <f t="shared" ca="1" si="388"/>
        <v>1.30317640776806+0.259217904382368i</v>
      </c>
      <c r="BX262" s="223" t="str">
        <f t="shared" ca="1" si="389"/>
        <v>-1.06722758434595+0.791509920927563i</v>
      </c>
      <c r="BY262" s="223" t="str">
        <f t="shared" ca="1" si="390"/>
        <v>0.130236074487143-1.32230905488007i</v>
      </c>
      <c r="BZ262" s="223" t="str">
        <f t="shared" ca="1" si="391"/>
        <v>0.892305180214887+0.984507052832695i</v>
      </c>
      <c r="CA262" s="223" t="str">
        <f t="shared" ca="1" si="392"/>
        <v>-1.32870714294597-3.29460269180864E-13i</v>
      </c>
      <c r="CB262" s="223" t="str">
        <f t="shared" ca="1" si="393"/>
        <v>0.892305180214423-0.984507052833115i</v>
      </c>
      <c r="CC262" s="223" t="str">
        <f t="shared" ca="1" si="394"/>
        <v>0.130236074486449+1.32230905488014i</v>
      </c>
      <c r="CD262" s="223" t="str">
        <f t="shared" ca="1" si="395"/>
        <v>-1.06722758434634-0.79150992092703i</v>
      </c>
      <c r="CE262" s="223" t="str">
        <f t="shared" ca="1" si="396"/>
        <v>1.30317640776793-0.259217904382981i</v>
      </c>
      <c r="CF262" s="223" t="str">
        <f t="shared" ca="1" si="397"/>
        <v>-0.683091988417859+1.13967013081636i</v>
      </c>
      <c r="CG262" s="223" t="str">
        <f t="shared" ca="1" si="398"/>
        <v>-0.385703324156113-1.2714934594604i</v>
      </c>
      <c r="CH262" s="223" t="str">
        <f t="shared" ca="1" si="399"/>
        <v>1.20113703091962+0.568095506644115i</v>
      </c>
      <c r="CI262" s="223" t="str">
        <f t="shared" ca="1" si="400"/>
        <v>-1.22756533406929+0.508474210070678i</v>
      </c>
      <c r="CJ262" s="223" t="str">
        <f t="shared" ca="1" si="401"/>
        <v>0.447627954588881-1.25103632480684i</v>
      </c>
      <c r="CK262" s="223" t="str">
        <f t="shared" ca="1" si="402"/>
        <v>0.626348211382069+1.17181508345563i</v>
      </c>
      <c r="CL262" s="223" t="str">
        <f t="shared" ca="1" si="403"/>
        <v>-1.28888745500053-0.322849500631321i</v>
      </c>
      <c r="CM262" s="223" t="str">
        <f t="shared" ca="1" si="404"/>
        <v>1.10477961300908-0.738190137021044i</v>
      </c>
      <c r="CN262" s="223" t="str">
        <f t="shared" ca="1" si="405"/>
        <v>-0.194961829496486+1.3143258944246i</v>
      </c>
      <c r="CO262" s="223" t="str">
        <f t="shared" ca="1" si="406"/>
        <v>-0.842922888104755-1.02710451095533i</v>
      </c>
      <c r="CP262" s="223" t="str">
        <f t="shared" ca="1" si="407"/>
        <v>1.32710665700179+0.0651965693665534i</v>
      </c>
      <c r="CQ262" s="223" t="str">
        <f t="shared" ca="1" si="408"/>
        <v>-0.939537830987708+0.939537830988488i</v>
      </c>
      <c r="CR262" s="223" t="str">
        <f t="shared" ca="1" si="409"/>
        <v>-0.065196569366372-1.3271066570018i</v>
      </c>
      <c r="CS262" s="223" t="str">
        <f t="shared" ca="1" si="410"/>
        <v>1.02710451095521+0.842922888104896i</v>
      </c>
      <c r="CT262" s="223" t="str">
        <f t="shared" ca="1" si="411"/>
        <v>-1.31432589442463+0.194961829496307i</v>
      </c>
      <c r="CU262" s="223" t="str">
        <f t="shared" ca="1" si="412"/>
        <v>0.738190137021194-1.10477961300898i</v>
      </c>
      <c r="CV262" s="223" t="str">
        <f t="shared" ca="1" si="413"/>
        <v>0.322849500631146+1.28888745500057i</v>
      </c>
      <c r="CW262" s="223" t="str">
        <f t="shared" ca="1" si="414"/>
        <v>-1.17181508345558-0.626348211382163i</v>
      </c>
      <c r="CX262" s="223" t="str">
        <f t="shared" ca="1" si="415"/>
        <v>1.25103632480691-0.44762795458871i</v>
      </c>
      <c r="CY262" s="223" t="str">
        <f t="shared" ca="1" si="416"/>
        <v>-0.508474210070846+1.22756533406922i</v>
      </c>
      <c r="CZ262" s="223" t="str">
        <f t="shared" ca="1" si="417"/>
        <v>-0.56809550664395-1.2011370309197i</v>
      </c>
      <c r="DA262" s="223" t="str">
        <f t="shared" ca="1" si="418"/>
        <v>1.27149345946034+0.385703324156287i</v>
      </c>
      <c r="DB262" s="223" t="str">
        <f t="shared" ca="1" si="419"/>
        <v>-1.13967013081645+0.683091988417702i</v>
      </c>
      <c r="DC262" s="223" t="str">
        <f t="shared" ca="1" si="420"/>
        <v>0.259217904381901-1.30317640776815i</v>
      </c>
      <c r="DD262" s="223" t="str">
        <f t="shared" ca="1" si="421"/>
        <v>0.791509920926884+1.06722758434645i</v>
      </c>
      <c r="DE262" s="223" t="str">
        <f t="shared" ca="1" si="422"/>
        <v>-1.32230905488012-0.13023607448663i</v>
      </c>
      <c r="DF262" s="223" t="str">
        <f t="shared" ca="1" si="423"/>
        <v>0.984507052833237-0.892305180214289i</v>
      </c>
      <c r="DG262" s="223" t="str">
        <f t="shared" ca="1" si="424"/>
        <v>1.47799777922218E-13+1.32870714294597i</v>
      </c>
      <c r="DH262" s="223" t="str">
        <f t="shared" ca="1" si="425"/>
        <v>-0.984507052832573-0.892305180215021i</v>
      </c>
      <c r="DI262" s="223" t="str">
        <f t="shared" ca="1" si="426"/>
        <v>1.32230905488008-0.130236074486999i</v>
      </c>
      <c r="DJ262" s="223" t="str">
        <f t="shared" ca="1" si="427"/>
        <v>-0.791509920926647+1.06722758434663i</v>
      </c>
      <c r="DK262" s="223" t="str">
        <f t="shared" ca="1" si="428"/>
        <v>-0.25921790438219-1.30317640776809i</v>
      </c>
      <c r="DL262" s="223" t="str">
        <f t="shared" ca="1" si="429"/>
        <v>1.1396701308166+0.683091988417449i</v>
      </c>
      <c r="DM262" s="223" t="str">
        <f t="shared" ca="1" si="430"/>
        <v>-1.27149345946065+0.385703324155269i</v>
      </c>
      <c r="DN262" s="223" t="str">
        <f t="shared" ca="1" si="431"/>
        <v>0.568095506643683-1.20113703091983i</v>
      </c>
      <c r="DO262" s="223" t="str">
        <f t="shared" ca="1" si="432"/>
        <v>0.508474210071119+1.2275653340691i</v>
      </c>
      <c r="DP262" s="223" t="str">
        <f t="shared" ca="1" si="433"/>
        <v>-1.25103632480701-0.447627954588431i</v>
      </c>
      <c r="DQ262" s="223" t="str">
        <f t="shared" ca="1" si="434"/>
        <v>1.1718150834554-0.62634821138249i</v>
      </c>
      <c r="DR262" s="223" t="str">
        <f t="shared" ca="1" si="435"/>
        <v>-0.322849500632104+1.28888745500034i</v>
      </c>
      <c r="DS262" s="223" t="str">
        <f t="shared" ca="1" si="436"/>
        <v>-0.73819013702144-1.10477961300882i</v>
      </c>
      <c r="DT262" s="223" t="str">
        <f t="shared" ca="1" si="437"/>
        <v>1.31432589442448+0.194961829497283i</v>
      </c>
      <c r="DU262" s="223" t="str">
        <f t="shared" ca="1" si="438"/>
        <v>-1.02710451095497+0.842922888105182i</v>
      </c>
      <c r="DV262" s="223" t="str">
        <f t="shared" ca="1" si="439"/>
        <v>0.0651965693660768-1.32710665700182i</v>
      </c>
      <c r="DW262" s="223" t="str">
        <f t="shared" ca="1" si="440"/>
        <v>0.939537830987918+0.93953783098828i</v>
      </c>
      <c r="DX262" s="223" t="str">
        <f t="shared" ca="1" si="441"/>
        <v>-1.32710665700177+0.0651965693669241i</v>
      </c>
      <c r="DY262" s="223" t="str">
        <f t="shared" ca="1" si="442"/>
        <v>0.842922888105578-1.02710451095465i</v>
      </c>
      <c r="DZ262" s="223" t="str">
        <f t="shared" ca="1" si="443"/>
        <v>0.194961829496778+1.31432589442456i</v>
      </c>
      <c r="EA262" s="223" t="str">
        <f t="shared" ca="1" si="444"/>
        <v>-1.10477961300924-0.738190137020798i</v>
      </c>
      <c r="EB262" s="223" t="str">
        <f t="shared" ca="1" si="445"/>
        <v>1.28888745500046-0.322849500631608i</v>
      </c>
      <c r="EC262" s="223" t="str">
        <f t="shared" ca="1" si="446"/>
        <v>-0.626348211381742+1.1718150834558i</v>
      </c>
      <c r="ED262" s="223" t="str">
        <f t="shared" ca="1" si="447"/>
        <v>-0.44762795458795-1.25103632480718i</v>
      </c>
      <c r="EE262" s="223" t="str">
        <f t="shared" ca="1" si="448"/>
        <v>1.2275653340694+0.508474210070404i</v>
      </c>
      <c r="EF262" s="223" t="str">
        <f t="shared" ca="1" si="449"/>
        <v>-1.20113703092005+0.568095506643221i</v>
      </c>
      <c r="EG262" s="223" t="str">
        <f t="shared" ca="1" si="450"/>
        <v>0.385703324155758-1.2714934594605i</v>
      </c>
      <c r="EH262" s="223" t="str">
        <f t="shared" ca="1" si="451"/>
        <v>0.683091988418112+1.13967013081621i</v>
      </c>
      <c r="EI262" s="223" t="str">
        <f t="shared" ca="1" si="452"/>
        <v>-1.30317640776799-0.259217904382691i</v>
      </c>
      <c r="EJ262" s="223" t="str">
        <f t="shared" ca="1" si="453"/>
        <v>1.06722758434612-0.791509920927329i</v>
      </c>
      <c r="EK262" s="223" t="str">
        <f t="shared" ca="1" si="454"/>
        <v>-0.130236074487508+1.32230905488003i</v>
      </c>
      <c r="EL262" s="223" t="str">
        <f t="shared" ca="1" si="455"/>
        <v>-0.892305180214642-0.984507052832917i</v>
      </c>
      <c r="EM262" s="223" t="str">
        <f t="shared" ca="1" si="456"/>
        <v>1.32870714294597+6.58920538361729E-13i</v>
      </c>
      <c r="EN262" s="223"/>
      <c r="EO262" s="223"/>
      <c r="EP262" s="223"/>
    </row>
    <row r="263" spans="1:146">
      <c r="A263" s="249">
        <f t="shared" si="323"/>
        <v>3.1835937500000024E-3</v>
      </c>
      <c r="B263" s="248">
        <v>163</v>
      </c>
      <c r="C263" s="247">
        <f t="shared" si="324"/>
        <v>32600</v>
      </c>
      <c r="N263" s="246">
        <f t="shared" ca="1" si="327"/>
        <v>3.9955681709289794</v>
      </c>
      <c r="O263" s="223">
        <f t="shared" ca="1" si="328"/>
        <v>1.3285681709289796</v>
      </c>
      <c r="P263" s="223" t="str">
        <f t="shared" ca="1" si="329"/>
        <v>-0.867784649263582+1.00600357221436i</v>
      </c>
      <c r="Q263" s="223" t="str">
        <f t="shared" ca="1" si="330"/>
        <v>-0.194941438066695-1.31418842656982i</v>
      </c>
      <c r="R263" s="223" t="str">
        <f t="shared" ca="1" si="331"/>
        <v>1.12244555588666+0.71078080930471i</v>
      </c>
      <c r="S263" s="223" t="str">
        <f t="shared" ca="1" si="332"/>
        <v>-1.27136047153191+0.385662982708659i</v>
      </c>
      <c r="T263" s="223" t="str">
        <f t="shared" ca="1" si="333"/>
        <v>0.538390711332418-1.21458998298049i</v>
      </c>
      <c r="U263" s="223" t="str">
        <f t="shared" ca="1" si="334"/>
        <v>0.568036088450023+1.2010114017044i</v>
      </c>
      <c r="V263" s="223" t="str">
        <f t="shared" ca="1" si="335"/>
        <v>-1.28044220491899-0.354346080361806i</v>
      </c>
      <c r="W263" s="223" t="str">
        <f t="shared" ca="1" si="336"/>
        <v>1.10466406199983-0.738112928305421i</v>
      </c>
      <c r="X263" s="223" t="str">
        <f t="shared" ca="1" si="337"/>
        <v>-0.162630926851569+1.31857671996626i</v>
      </c>
      <c r="Y263" s="223" t="str">
        <f t="shared" ca="1" si="338"/>
        <v>-0.892211852312059-0.984404081360627i</v>
      </c>
      <c r="Z263" s="223" t="str">
        <f t="shared" ca="1" si="339"/>
        <v>1.32816803103508-0.0326046950910652i</v>
      </c>
      <c r="AA263" s="223" t="str">
        <f t="shared" ca="1" si="340"/>
        <v>-0.84283472519095+1.02699708413309i</v>
      </c>
      <c r="AB263" s="223" t="str">
        <f t="shared" ca="1" si="341"/>
        <v>-0.227134523848861-1.30900851520589i</v>
      </c>
      <c r="AC263" s="223" t="str">
        <f t="shared" ca="1" si="342"/>
        <v>1.1395509305415+0.683020542522393i</v>
      </c>
      <c r="AD263" s="223" t="str">
        <f t="shared" ca="1" si="343"/>
        <v>-1.26151291813601+0.416747576095591i</v>
      </c>
      <c r="AE263" s="223" t="str">
        <f t="shared" ca="1" si="344"/>
        <v>0.508421027782154-1.22743694066722i</v>
      </c>
      <c r="AF263" s="223" t="str">
        <f t="shared" ca="1" si="345"/>
        <v>0.597339301868186+1.18670937606863i</v>
      </c>
      <c r="AG263" s="223" t="str">
        <f t="shared" ca="1" si="346"/>
        <v>-1.28875264780061-0.322815733186134i</v>
      </c>
      <c r="AH263" s="223" t="str">
        <f t="shared" ca="1" si="347"/>
        <v>1.08621715978811-0.765000435677935i</v>
      </c>
      <c r="AI263" s="223" t="str">
        <f t="shared" ca="1" si="348"/>
        <v>-0.130222452847391+1.32217075205133i</v>
      </c>
      <c r="AJ263" s="223" t="str">
        <f t="shared" ca="1" si="349"/>
        <v>-0.916101620302704-0.962211622297473i</v>
      </c>
      <c r="AK263" s="223" t="str">
        <f t="shared" ca="1" si="350"/>
        <v>1.32696785238269-0.0651897503328435i</v>
      </c>
      <c r="AL263" s="223" t="str">
        <f t="shared" ca="1" si="351"/>
        <v>-0.817377108995434+1.04737197141027i</v>
      </c>
      <c r="AM263" s="223" t="str">
        <f t="shared" ca="1" si="352"/>
        <v>-0.259190792286845-1.3030401060594i</v>
      </c>
      <c r="AN263" s="223" t="str">
        <f t="shared" ca="1" si="353"/>
        <v>1.15596988232653+0.654848849704696i</v>
      </c>
      <c r="AO263" s="223" t="str">
        <f t="shared" ca="1" si="354"/>
        <v>-1.25090547652905+0.447581136326376i</v>
      </c>
      <c r="AP263" s="223" t="str">
        <f t="shared" ca="1" si="355"/>
        <v>0.478145090416093-1.23954453623763i</v>
      </c>
      <c r="AQ263" s="223" t="str">
        <f t="shared" ca="1" si="356"/>
        <v>0.626282700426734+1.17169252107871i</v>
      </c>
      <c r="AR263" s="223" t="str">
        <f t="shared" ca="1" si="357"/>
        <v>0.626282700426734+1.17169252107871i</v>
      </c>
      <c r="AS263" s="223" t="str">
        <f t="shared" ca="1" si="358"/>
        <v>1.06711596097529-0.791427135393631i</v>
      </c>
      <c r="AT263" s="223" t="str">
        <f t="shared" ca="1" si="359"/>
        <v>-0.0977355377072225+1.3249683579145i</v>
      </c>
      <c r="AU263" s="223" t="str">
        <f t="shared" ca="1" si="360"/>
        <v>-0.939439562932424-0.939439562932555i</v>
      </c>
      <c r="AV263" s="223" t="str">
        <f t="shared" ca="1" si="361"/>
        <v>1.32496835791452-0.0977355377070187i</v>
      </c>
      <c r="AW263" s="223" t="str">
        <f t="shared" ca="1" si="362"/>
        <v>-0.791427135392719+1.06711596097596i</v>
      </c>
      <c r="AX263" s="223" t="str">
        <f t="shared" ca="1" si="363"/>
        <v>-0.291090933883057-1.29628679427689i</v>
      </c>
      <c r="AY263" s="223" t="str">
        <f t="shared" ca="1" si="364"/>
        <v>1.17169252107861+0.626282700426913i</v>
      </c>
      <c r="AZ263" s="223" t="str">
        <f t="shared" ca="1" si="365"/>
        <v>-1.2395445362377+0.47814509041592i</v>
      </c>
      <c r="BA263" s="223" t="str">
        <f t="shared" ca="1" si="366"/>
        <v>0.447581136325325-1.25090547652942i</v>
      </c>
      <c r="BB263" s="223" t="str">
        <f t="shared" ca="1" si="367"/>
        <v>0.654848849704518+1.15596988232663i</v>
      </c>
      <c r="BC263" s="223" t="str">
        <f t="shared" ca="1" si="368"/>
        <v>-1.30304010605936-0.259190792287027i</v>
      </c>
      <c r="BD263" s="223" t="str">
        <f t="shared" ca="1" si="369"/>
        <v>1.04737197141015-0.817377108995586i</v>
      </c>
      <c r="BE263" s="223" t="str">
        <f t="shared" ca="1" si="370"/>
        <v>-0.0651897503323688+1.32696785238271i</v>
      </c>
      <c r="BF263" s="223" t="str">
        <f t="shared" ca="1" si="371"/>
        <v>-0.962211622297162-0.916101620303031i</v>
      </c>
      <c r="BG263" s="223" t="str">
        <f t="shared" ca="1" si="372"/>
        <v>1.32217075205135-0.130222452847188i</v>
      </c>
      <c r="BH263" s="223" t="str">
        <f t="shared" ca="1" si="373"/>
        <v>-0.765000435677763+1.08621715978823i</v>
      </c>
      <c r="BI263" s="223" t="str">
        <f t="shared" ca="1" si="374"/>
        <v>-0.322815733186576-1.2887526478005i</v>
      </c>
      <c r="BJ263" s="223" t="str">
        <f t="shared" ca="1" si="375"/>
        <v>1.18670937606842+0.597339301868605i</v>
      </c>
      <c r="BK263" s="223" t="str">
        <f t="shared" ca="1" si="376"/>
        <v>-1.22743694066729+0.508421027781983i</v>
      </c>
      <c r="BL263" s="223" t="str">
        <f t="shared" ca="1" si="377"/>
        <v>0.416747576095409-1.26151291813607i</v>
      </c>
      <c r="BM263" s="223" t="str">
        <f t="shared" ca="1" si="378"/>
        <v>0.683020542522808+1.13955093054125i</v>
      </c>
      <c r="BN263" s="223" t="str">
        <f t="shared" ca="1" si="379"/>
        <v>-1.30900851520581-0.227134523849312i</v>
      </c>
      <c r="BO263" s="223" t="str">
        <f t="shared" ca="1" si="380"/>
        <v>1.02699708413322-0.842834725190792i</v>
      </c>
      <c r="BP263" s="223" t="str">
        <f t="shared" ca="1" si="381"/>
        <v>-0.0326046950908542+1.32816803103508i</v>
      </c>
      <c r="BQ263" s="223" t="str">
        <f t="shared" ca="1" si="382"/>
        <v>-0.984404081360939-0.892211852311713i</v>
      </c>
      <c r="BR263" s="223" t="str">
        <f t="shared" ca="1" si="383"/>
        <v>1.31857671996632-0.162630926851095i</v>
      </c>
      <c r="BS263" s="223" t="str">
        <f t="shared" ca="1" si="384"/>
        <v>-0.738112928305575+1.10466406199973i</v>
      </c>
      <c r="BT263" s="223" t="str">
        <f t="shared" ca="1" si="385"/>
        <v>-0.354346080361996-1.28044220491894i</v>
      </c>
      <c r="BU263" s="223" t="str">
        <f t="shared" ca="1" si="386"/>
        <v>1.20101140170461+0.568036088449584i</v>
      </c>
      <c r="BV263" s="223" t="str">
        <f t="shared" ca="1" si="387"/>
        <v>-1.21458998298067+0.538390711332003i</v>
      </c>
      <c r="BW263" s="223" t="str">
        <f t="shared" ca="1" si="388"/>
        <v>0.385662982708854-1.27136047153185i</v>
      </c>
      <c r="BX263" s="223" t="str">
        <f t="shared" ca="1" si="389"/>
        <v>0.710780809304892+1.12244555588655i</v>
      </c>
      <c r="BY263" s="223" t="str">
        <f t="shared" ca="1" si="390"/>
        <v>-1.31418842656989-0.194941438066235i</v>
      </c>
      <c r="BZ263" s="223" t="str">
        <f t="shared" ca="1" si="391"/>
        <v>1.00600357221471-0.867784649263175i</v>
      </c>
      <c r="CA263" s="223" t="str">
        <f t="shared" ca="1" si="392"/>
        <v>-1.85546514384974E-13+1.32856817092898i</v>
      </c>
      <c r="CB263" s="223" t="str">
        <f t="shared" ca="1" si="393"/>
        <v>-1.00600357221445-0.867784649263484i</v>
      </c>
      <c r="CC263" s="223" t="str">
        <f t="shared" ca="1" si="394"/>
        <v>1.31418842656976-0.194941438067137i</v>
      </c>
      <c r="CD263" s="223" t="str">
        <f t="shared" ca="1" si="395"/>
        <v>-0.710780809305206+1.12244555588635i</v>
      </c>
      <c r="CE263" s="223" t="str">
        <f t="shared" ca="1" si="396"/>
        <v>-0.385662982708464-1.27136047153197i</v>
      </c>
      <c r="CF263" s="223" t="str">
        <f t="shared" ca="1" si="397"/>
        <v>1.21458998298051+0.538390711332377i</v>
      </c>
      <c r="CG263" s="223" t="str">
        <f t="shared" ca="1" si="398"/>
        <v>-1.20101140170422+0.568036088450411i</v>
      </c>
      <c r="CH263" s="223" t="str">
        <f t="shared" ca="1" si="399"/>
        <v>0.354346080362389-1.28044220491883i</v>
      </c>
      <c r="CI263" s="223" t="str">
        <f t="shared" ca="1" si="400"/>
        <v>0.738112928305235+1.10466406199996i</v>
      </c>
      <c r="CJ263" s="223" t="str">
        <f t="shared" ca="1" si="401"/>
        <v>-1.31857671996627-0.162630926851463i</v>
      </c>
      <c r="CK263" s="223" t="str">
        <f t="shared" ca="1" si="402"/>
        <v>0.984404081360301-0.892211852312419i</v>
      </c>
      <c r="CL263" s="223" t="str">
        <f t="shared" ca="1" si="403"/>
        <v>0.0326046950904455+1.32816803103509i</v>
      </c>
      <c r="CM263" s="223" t="str">
        <f t="shared" ca="1" si="404"/>
        <v>-1.02699708413299-0.842834725191079i</v>
      </c>
      <c r="CN263" s="223" t="str">
        <f t="shared" ca="1" si="405"/>
        <v>1.30900851520587-0.227134523848947i</v>
      </c>
      <c r="CO263" s="223" t="str">
        <f t="shared" ca="1" si="406"/>
        <v>-0.683020542521993+1.13955093054174i</v>
      </c>
      <c r="CP263" s="223" t="str">
        <f t="shared" ca="1" si="407"/>
        <v>-0.416747576095057-1.26151291813618i</v>
      </c>
      <c r="CQ263" s="223" t="str">
        <f t="shared" ca="1" si="408"/>
        <v>1.22743694066715+0.508421027782325i</v>
      </c>
      <c r="CR263" s="223" t="str">
        <f t="shared" ca="1" si="409"/>
        <v>-1.18670937606861+0.597339301868239i</v>
      </c>
      <c r="CS263" s="223" t="str">
        <f t="shared" ca="1" si="410"/>
        <v>0.322815733185691-1.28875264780072i</v>
      </c>
      <c r="CT263" s="223" t="str">
        <f t="shared" ca="1" si="411"/>
        <v>0.76500043567746+1.08621715978844i</v>
      </c>
      <c r="CU263" s="223" t="str">
        <f t="shared" ca="1" si="412"/>
        <v>-1.32217075205131-0.130222452847595i</v>
      </c>
      <c r="CV263" s="223" t="str">
        <f t="shared" ca="1" si="413"/>
        <v>0.962211622297444-0.916101620302735i</v>
      </c>
      <c r="CW263" s="223" t="str">
        <f t="shared" ca="1" si="414"/>
        <v>0.0651897503332805+1.32696785238266i</v>
      </c>
      <c r="CX263" s="223" t="str">
        <f t="shared" ca="1" si="415"/>
        <v>-1.0473719714099-0.817377108995909i</v>
      </c>
      <c r="CY263" s="223" t="str">
        <f t="shared" ca="1" si="416"/>
        <v>1.30304010605944-0.259190792286626i</v>
      </c>
      <c r="CZ263" s="223" t="str">
        <f t="shared" ca="1" si="417"/>
        <v>-0.654848849704907+1.15596988232641i</v>
      </c>
      <c r="DA263" s="223" t="str">
        <f t="shared" ca="1" si="418"/>
        <v>-0.447581136326219-1.2509054765291i</v>
      </c>
      <c r="DB263" s="223" t="str">
        <f t="shared" ca="1" si="419"/>
        <v>1.23954453623755+0.478145090416301i</v>
      </c>
      <c r="DC263" s="223" t="str">
        <f t="shared" ca="1" si="420"/>
        <v>-1.17169252107878+0.626282700426587i</v>
      </c>
      <c r="DD263" s="223" t="str">
        <f t="shared" ca="1" si="421"/>
        <v>0.29109093388342-1.29628679427681i</v>
      </c>
      <c r="DE263" s="223" t="str">
        <f t="shared" ca="1" si="422"/>
        <v>0.791427135393481+1.0671159609754i</v>
      </c>
      <c r="DF263" s="223" t="str">
        <f t="shared" ca="1" si="423"/>
        <v>-1.32496835791449-0.0977355377073889i</v>
      </c>
      <c r="DG263" s="223" t="str">
        <f t="shared" ca="1" si="424"/>
        <v>0.939439562932687-0.939439562932292i</v>
      </c>
      <c r="DH263" s="223" t="str">
        <f t="shared" ca="1" si="425"/>
        <v>0.0977355377068336+1.32496835791453i</v>
      </c>
      <c r="DI263" s="223" t="str">
        <f t="shared" ca="1" si="426"/>
        <v>-1.06711596097583-0.791427135392898i</v>
      </c>
      <c r="DJ263" s="223" t="str">
        <f t="shared" ca="1" si="427"/>
        <v>1.29628679427665-0.29109093388413i</v>
      </c>
      <c r="DK263" s="223" t="str">
        <f t="shared" ca="1" si="428"/>
        <v>-0.626282700427078+1.17169252107852i</v>
      </c>
      <c r="DL263" s="223" t="str">
        <f t="shared" ca="1" si="429"/>
        <v>-0.478145090415711-1.23954453623778i</v>
      </c>
      <c r="DM263" s="223" t="str">
        <f t="shared" ca="1" si="430"/>
        <v>1.25090547652935+0.447581136325535i</v>
      </c>
      <c r="DN263" s="223" t="str">
        <f t="shared" ca="1" si="431"/>
        <v>-1.15596988232672+0.654848849704357i</v>
      </c>
      <c r="DO263" s="223" t="str">
        <f t="shared" ca="1" si="432"/>
        <v>0.259190792287246-1.30304010605932i</v>
      </c>
      <c r="DP263" s="223" t="str">
        <f t="shared" ca="1" si="433"/>
        <v>0.817377108995409+1.04737197141029i</v>
      </c>
      <c r="DQ263" s="223" t="str">
        <f t="shared" ca="1" si="434"/>
        <v>-1.3269678523827-0.0651897503325541i</v>
      </c>
      <c r="DR263" s="223" t="str">
        <f t="shared" ca="1" si="435"/>
        <v>0.916101620303192-0.962211622297008i</v>
      </c>
      <c r="DS263" s="223" t="str">
        <f t="shared" ca="1" si="436"/>
        <v>0.130222452846965+1.32217075205137i</v>
      </c>
      <c r="DT263" s="223" t="str">
        <f t="shared" ca="1" si="437"/>
        <v>-1.08621715978812-0.765000435677916i</v>
      </c>
      <c r="DU263" s="223" t="str">
        <f t="shared" ca="1" si="438"/>
        <v>1.28875264780054-0.322815733186397i</v>
      </c>
      <c r="DV263" s="223" t="str">
        <f t="shared" ca="1" si="439"/>
        <v>-0.597339301868738+1.18670937606835i</v>
      </c>
      <c r="DW263" s="223" t="str">
        <f t="shared" ca="1" si="440"/>
        <v>-0.508421027781811-1.22743694066736i</v>
      </c>
      <c r="DX263" s="223" t="str">
        <f t="shared" ca="1" si="441"/>
        <v>1.26151291813601+0.416747576095586i</v>
      </c>
      <c r="DY263" s="223" t="str">
        <f t="shared" ca="1" si="442"/>
        <v>-1.13955093054136+0.683020542522617i</v>
      </c>
      <c r="DZ263" s="223" t="str">
        <f t="shared" ca="1" si="443"/>
        <v>0.227134523848231-1.309008515206i</v>
      </c>
      <c r="EA263" s="223" t="str">
        <f t="shared" ca="1" si="444"/>
        <v>0.842834725190649+1.02699708413334i</v>
      </c>
      <c r="EB263" s="223" t="str">
        <f t="shared" ca="1" si="445"/>
        <v>-1.32816803103508-0.0326046950910776i</v>
      </c>
      <c r="EC263" s="223" t="str">
        <f t="shared" ca="1" si="446"/>
        <v>0.892211852311879-0.984404081360789i</v>
      </c>
      <c r="ED263" s="223" t="str">
        <f t="shared" ca="1" si="447"/>
        <v>0.16263092685226+1.31857671996617i</v>
      </c>
      <c r="EE263" s="223" t="str">
        <f t="shared" ca="1" si="448"/>
        <v>-1.10466406199961-0.738112928305761i</v>
      </c>
      <c r="EF263" s="223" t="str">
        <f t="shared" ca="1" si="449"/>
        <v>1.28044220491899-0.354346080361781i</v>
      </c>
      <c r="EG263" s="223" t="str">
        <f t="shared" ca="1" si="450"/>
        <v>-0.568036088449753+1.20101140170453i</v>
      </c>
      <c r="EH263" s="223" t="str">
        <f t="shared" ca="1" si="451"/>
        <v>-0.538390711331799-1.21458998298076i</v>
      </c>
      <c r="EI263" s="223" t="str">
        <f t="shared" ca="1" si="452"/>
        <v>1.27136047153178+0.385662982709068i</v>
      </c>
      <c r="EJ263" s="223" t="str">
        <f t="shared" ca="1" si="453"/>
        <v>-1.12244555588665+0.710780809304735i</v>
      </c>
      <c r="EK263" s="223" t="str">
        <f t="shared" ca="1" si="454"/>
        <v>0.194941438066419-1.31418842656986i</v>
      </c>
      <c r="EL263" s="223" t="str">
        <f t="shared" ca="1" si="455"/>
        <v>0.867784649264034+1.00600357221397i</v>
      </c>
      <c r="EM263" s="223" t="str">
        <f t="shared" ca="1" si="456"/>
        <v>-1.32856817092898-3.71093028769946E-13i</v>
      </c>
      <c r="EN263" s="223"/>
      <c r="EO263" s="223"/>
      <c r="EP263" s="223"/>
    </row>
    <row r="264" spans="1:146">
      <c r="A264" s="249">
        <f t="shared" si="323"/>
        <v>3.2031250000000024E-3</v>
      </c>
      <c r="B264" s="248">
        <v>164</v>
      </c>
      <c r="C264" s="247">
        <f t="shared" si="324"/>
        <v>32800</v>
      </c>
      <c r="N264" s="246">
        <f t="shared" ca="1" si="327"/>
        <v>3.9954179148901008</v>
      </c>
      <c r="O264" s="223">
        <f t="shared" ca="1" si="328"/>
        <v>1.328417914890101</v>
      </c>
      <c r="P264" s="223" t="str">
        <f t="shared" ca="1" si="329"/>
        <v>-0.842739403768955+1.02688093464438i</v>
      </c>
      <c r="Q264" s="223" t="str">
        <f t="shared" ca="1" si="330"/>
        <v>-0.259161478787898-1.30289273714816i</v>
      </c>
      <c r="R264" s="223" t="str">
        <f t="shared" ca="1" si="331"/>
        <v>1.1715600070829+0.626211870220353i</v>
      </c>
      <c r="S264" s="223" t="str">
        <f t="shared" ca="1" si="332"/>
        <v>-1.22729812218828+0.50836352728543i</v>
      </c>
      <c r="T264" s="223" t="str">
        <f t="shared" ca="1" si="333"/>
        <v>0.385619365682934-1.27121668546761i</v>
      </c>
      <c r="U264" s="223" t="str">
        <f t="shared" ca="1" si="334"/>
        <v>0.738029450522867+1.10453912866946i</v>
      </c>
      <c r="V264" s="223" t="str">
        <f t="shared" ca="1" si="335"/>
        <v>-1.32202121953636-0.13020772518003i</v>
      </c>
      <c r="W264" s="223" t="str">
        <f t="shared" ca="1" si="336"/>
        <v>0.939333315868468-0.939333315868501i</v>
      </c>
      <c r="X264" s="223" t="str">
        <f t="shared" ca="1" si="337"/>
        <v>0.130207725180085+1.32202121953635i</v>
      </c>
      <c r="Y264" s="223" t="str">
        <f t="shared" ca="1" si="338"/>
        <v>-1.10453912866941-0.738029450522934i</v>
      </c>
      <c r="Z264" s="223" t="str">
        <f t="shared" ca="1" si="339"/>
        <v>1.27121668546763-0.385619365682857i</v>
      </c>
      <c r="AA264" s="223" t="str">
        <f t="shared" ca="1" si="340"/>
        <v>-0.508363527285388+1.2272981221883i</v>
      </c>
      <c r="AB264" s="223" t="str">
        <f t="shared" ca="1" si="341"/>
        <v>-0.626211870220399-1.17156000708288i</v>
      </c>
      <c r="AC264" s="223" t="str">
        <f t="shared" ca="1" si="342"/>
        <v>1.30289273714816+0.259161478787924i</v>
      </c>
      <c r="AD264" s="223" t="str">
        <f t="shared" ca="1" si="343"/>
        <v>-1.02688093464441+0.842739403768911i</v>
      </c>
      <c r="AE264" s="223" t="str">
        <f t="shared" ca="1" si="344"/>
        <v>-4.62182354530378E-14-1.3284179148901i</v>
      </c>
      <c r="AF264" s="223" t="str">
        <f t="shared" ca="1" si="345"/>
        <v>1.02688093464439+0.842739403768935i</v>
      </c>
      <c r="AG264" s="223" t="str">
        <f t="shared" ca="1" si="346"/>
        <v>-1.30289273714816+0.259161478787903i</v>
      </c>
      <c r="AH264" s="223" t="str">
        <f t="shared" ca="1" si="347"/>
        <v>0.626211870220426-1.17156000708286i</v>
      </c>
      <c r="AI264" s="223" t="str">
        <f t="shared" ca="1" si="348"/>
        <v>0.50836352728536+1.22729812218831i</v>
      </c>
      <c r="AJ264" s="223" t="str">
        <f t="shared" ca="1" si="349"/>
        <v>-1.27121668546762-0.385619365682894i</v>
      </c>
      <c r="AK264" s="223" t="str">
        <f t="shared" ca="1" si="350"/>
        <v>1.10453912866943-0.73802945052291i</v>
      </c>
      <c r="AL264" s="223" t="str">
        <f t="shared" ca="1" si="351"/>
        <v>-0.130207725180106+1.32202121953635i</v>
      </c>
      <c r="AM264" s="223" t="str">
        <f t="shared" ca="1" si="352"/>
        <v>-0.93933331586844-0.939333315868529i</v>
      </c>
      <c r="AN264" s="223" t="str">
        <f t="shared" ca="1" si="353"/>
        <v>1.32202121953636-0.13020772518i</v>
      </c>
      <c r="AO264" s="223" t="str">
        <f t="shared" ca="1" si="354"/>
        <v>-0.738029450522889+1.10453912866944i</v>
      </c>
      <c r="AP264" s="223" t="str">
        <f t="shared" ca="1" si="355"/>
        <v>-0.385619365683027-1.27121668546758i</v>
      </c>
      <c r="AQ264" s="223" t="str">
        <f t="shared" ca="1" si="356"/>
        <v>1.22729812218837+0.508363527285214i</v>
      </c>
      <c r="AR264" s="223" t="str">
        <f t="shared" ca="1" si="357"/>
        <v>1.22729812218837+0.508363527285214i</v>
      </c>
      <c r="AS264" s="223" t="str">
        <f t="shared" ca="1" si="358"/>
        <v>0.25916147878749-1.30289273714824i</v>
      </c>
      <c r="AT264" s="223" t="str">
        <f t="shared" ca="1" si="359"/>
        <v>0.842739403769363+1.02688093464404i</v>
      </c>
      <c r="AU264" s="223" t="str">
        <f t="shared" ca="1" si="360"/>
        <v>-1.3284179148901+6.2101918261417E-13i</v>
      </c>
      <c r="AV264" s="223" t="str">
        <f t="shared" ca="1" si="361"/>
        <v>0.842739403769411-1.026880934644i</v>
      </c>
      <c r="AW264" s="223" t="str">
        <f t="shared" ca="1" si="362"/>
        <v>0.25916147878743+1.30289273714826i</v>
      </c>
      <c r="AX264" s="223" t="str">
        <f t="shared" ca="1" si="363"/>
        <v>-1.17156000708271-0.626211870220718i</v>
      </c>
      <c r="AY264" s="223" t="str">
        <f t="shared" ca="1" si="364"/>
        <v>1.2272981221884-0.508363527285141i</v>
      </c>
      <c r="AZ264" s="223" t="str">
        <f t="shared" ca="1" si="365"/>
        <v>-0.385619365683103+1.27121668546756i</v>
      </c>
      <c r="BA264" s="223" t="str">
        <f t="shared" ca="1" si="366"/>
        <v>-0.738029450522838-1.10453912866947i</v>
      </c>
      <c r="BB264" s="223" t="str">
        <f t="shared" ca="1" si="367"/>
        <v>1.32202121953636+0.13020772518006i</v>
      </c>
      <c r="BC264" s="223" t="str">
        <f t="shared" ca="1" si="368"/>
        <v>-0.939333315868389+0.939333315868579i</v>
      </c>
      <c r="BD264" s="223" t="str">
        <f t="shared" ca="1" si="369"/>
        <v>-0.130207725180328-1.32202121953633i</v>
      </c>
      <c r="BE264" s="223" t="str">
        <f t="shared" ca="1" si="370"/>
        <v>1.10453912866962+0.738029450522615i</v>
      </c>
      <c r="BF264" s="223" t="str">
        <f t="shared" ca="1" si="371"/>
        <v>-1.27121668546749+0.385619365683325i</v>
      </c>
      <c r="BG264" s="223" t="str">
        <f t="shared" ca="1" si="372"/>
        <v>0.508363527284927-1.22729812218849i</v>
      </c>
      <c r="BH264" s="223" t="str">
        <f t="shared" ca="1" si="373"/>
        <v>0.626211870220956+1.17156000708258i</v>
      </c>
      <c r="BI264" s="223" t="str">
        <f t="shared" ca="1" si="374"/>
        <v>-1.30289273714805-0.259161478788462i</v>
      </c>
      <c r="BJ264" s="223" t="str">
        <f t="shared" ca="1" si="375"/>
        <v>1.02688093464469-0.842739403768567i</v>
      </c>
      <c r="BK264" s="223" t="str">
        <f t="shared" ca="1" si="376"/>
        <v>-3.89928005348981E-13+1.3284179148901i</v>
      </c>
      <c r="BL264" s="223" t="str">
        <f t="shared" ca="1" si="377"/>
        <v>-1.0268809346442-0.84273940376917i</v>
      </c>
      <c r="BM264" s="223" t="str">
        <f t="shared" ca="1" si="378"/>
        <v>1.3028927371482-0.259161478787734i</v>
      </c>
      <c r="BN264" s="223" t="str">
        <f t="shared" ca="1" si="379"/>
        <v>-0.626211870220444+1.17156000708285i</v>
      </c>
      <c r="BO264" s="223" t="str">
        <f t="shared" ca="1" si="380"/>
        <v>-0.508363527285462-1.22729812218827i</v>
      </c>
      <c r="BP264" s="223" t="str">
        <f t="shared" ca="1" si="381"/>
        <v>1.27121668546766+0.385619365682769i</v>
      </c>
      <c r="BQ264" s="223" t="str">
        <f t="shared" ca="1" si="382"/>
        <v>-1.1045391286693+0.738029450523096i</v>
      </c>
      <c r="BR264" s="223" t="str">
        <f t="shared" ca="1" si="383"/>
        <v>0.130207725179751-1.32202121953639i</v>
      </c>
      <c r="BS264" s="223" t="str">
        <f t="shared" ca="1" si="384"/>
        <v>0.939333315868799+0.93933331586817i</v>
      </c>
      <c r="BT264" s="223" t="str">
        <f t="shared" ca="1" si="385"/>
        <v>-1.3220212195363+0.130207725180637i</v>
      </c>
      <c r="BU264" s="223" t="str">
        <f t="shared" ca="1" si="386"/>
        <v>0.738029450523486-1.10453912866904i</v>
      </c>
      <c r="BV264" s="223" t="str">
        <f t="shared" ca="1" si="387"/>
        <v>0.385619365682358+1.27121668546778i</v>
      </c>
      <c r="BW264" s="223" t="str">
        <f t="shared" ca="1" si="388"/>
        <v>-1.2272981221881-0.508363527285861i</v>
      </c>
      <c r="BX264" s="223" t="str">
        <f t="shared" ca="1" si="389"/>
        <v>1.17156000708306-0.626211870220065i</v>
      </c>
      <c r="BY264" s="223" t="str">
        <f t="shared" ca="1" si="390"/>
        <v>-0.259161478788158+1.30289273714811i</v>
      </c>
      <c r="BZ264" s="223" t="str">
        <f t="shared" ca="1" si="391"/>
        <v>-0.842739403768837-1.02688093464447i</v>
      </c>
      <c r="CA264" s="223" t="str">
        <f t="shared" ca="1" si="392"/>
        <v>1.3284179148901+4.16625060627466E-14i</v>
      </c>
      <c r="CB264" s="223" t="str">
        <f t="shared" ca="1" si="393"/>
        <v>-0.842739403768901+1.02688093464442i</v>
      </c>
      <c r="CC264" s="223" t="str">
        <f t="shared" ca="1" si="394"/>
        <v>-0.259161478788077-1.30289273714813i</v>
      </c>
      <c r="CD264" s="223" t="str">
        <f t="shared" ca="1" si="395"/>
        <v>1.17156000708302+0.626211870220138i</v>
      </c>
      <c r="CE264" s="223" t="str">
        <f t="shared" ca="1" si="396"/>
        <v>-1.22729812218816+0.508363527285715i</v>
      </c>
      <c r="CF264" s="223" t="str">
        <f t="shared" ca="1" si="397"/>
        <v>0.385619365682509-1.27121668546774i</v>
      </c>
      <c r="CG264" s="223" t="str">
        <f t="shared" ca="1" si="398"/>
        <v>0.738029450523354+1.10453912866913i</v>
      </c>
      <c r="CH264" s="223" t="str">
        <f t="shared" ca="1" si="399"/>
        <v>-1.32202121953629-0.13020772518072i</v>
      </c>
      <c r="CI264" s="223" t="str">
        <f t="shared" ca="1" si="400"/>
        <v>0.939333315868911-0.939333315868057i</v>
      </c>
      <c r="CJ264" s="223" t="str">
        <f t="shared" ca="1" si="401"/>
        <v>0.130207725179593+1.3220212195364i</v>
      </c>
      <c r="CK264" s="223" t="str">
        <f t="shared" ca="1" si="402"/>
        <v>-1.10453912866921-0.738029450523229i</v>
      </c>
      <c r="CL264" s="223" t="str">
        <f t="shared" ca="1" si="403"/>
        <v>1.27121668546769-0.385619365682654i</v>
      </c>
      <c r="CM264" s="223" t="str">
        <f t="shared" ca="1" si="404"/>
        <v>-0.508363527285574+1.22729812218822i</v>
      </c>
      <c r="CN264" s="223" t="str">
        <f t="shared" ca="1" si="405"/>
        <v>-0.626211870220338-1.17156000708291i</v>
      </c>
      <c r="CO264" s="223" t="str">
        <f t="shared" ca="1" si="406"/>
        <v>1.30289273714817+0.259161478787854i</v>
      </c>
      <c r="CP264" s="223" t="str">
        <f t="shared" ca="1" si="407"/>
        <v>-1.02688093464428+0.842739403769076i</v>
      </c>
      <c r="CQ264" s="223" t="str">
        <f t="shared" ca="1" si="408"/>
        <v>-2.68847085244338E-13-1.3284179148901i</v>
      </c>
      <c r="CR264" s="223" t="str">
        <f t="shared" ca="1" si="409"/>
        <v>1.02688093464462+0.842739403768662i</v>
      </c>
      <c r="CS264" s="223" t="str">
        <f t="shared" ca="1" si="410"/>
        <v>-1.30289273714807+0.259161478788381i</v>
      </c>
      <c r="CT264" s="223" t="str">
        <f t="shared" ca="1" si="411"/>
        <v>0.626211870219864-1.17156000708316i</v>
      </c>
      <c r="CU264" s="223" t="str">
        <f t="shared" ca="1" si="412"/>
        <v>0.508363527286071+1.22729812218802i</v>
      </c>
      <c r="CV264" s="223" t="str">
        <f t="shared" ca="1" si="413"/>
        <v>-1.27121668546746-0.38561936568344i</v>
      </c>
      <c r="CW264" s="223" t="str">
        <f t="shared" ca="1" si="414"/>
        <v>1.10453912866967-0.738029450522545i</v>
      </c>
      <c r="CX264" s="223" t="str">
        <f t="shared" ca="1" si="415"/>
        <v>-0.130207725180411+1.32202121953632i</v>
      </c>
      <c r="CY264" s="223" t="str">
        <f t="shared" ca="1" si="416"/>
        <v>-0.939333315868331-0.939333315868638i</v>
      </c>
      <c r="CZ264" s="223" t="str">
        <f t="shared" ca="1" si="417"/>
        <v>1.32202121953637-0.130207725179902i</v>
      </c>
      <c r="DA264" s="223" t="str">
        <f t="shared" ca="1" si="418"/>
        <v>-0.73802945052297+1.10453912866939i</v>
      </c>
      <c r="DB264" s="223" t="str">
        <f t="shared" ca="1" si="419"/>
        <v>-0.385619365682952-1.2712166854676i</v>
      </c>
      <c r="DC264" s="223" t="str">
        <f t="shared" ca="1" si="420"/>
        <v>1.22729812218834+0.508363527285287i</v>
      </c>
      <c r="DD264" s="223" t="str">
        <f t="shared" ca="1" si="421"/>
        <v>-1.17156000708276+0.626211870220612i</v>
      </c>
      <c r="DE264" s="223" t="str">
        <f t="shared" ca="1" si="422"/>
        <v>0.25916147878755-1.30289273714823i</v>
      </c>
      <c r="DF264" s="223" t="str">
        <f t="shared" ca="1" si="423"/>
        <v>0.842739403769317+1.02688093464408i</v>
      </c>
      <c r="DG264" s="223" t="str">
        <f t="shared" ca="1" si="424"/>
        <v>-1.3284179148901+5.79356676551424E-13i</v>
      </c>
      <c r="DH264" s="223" t="str">
        <f t="shared" ca="1" si="425"/>
        <v>0.842739403769472-1.02688093464395i</v>
      </c>
      <c r="DI264" s="223" t="str">
        <f t="shared" ca="1" si="426"/>
        <v>0.259161478787353+1.30289273714827i</v>
      </c>
      <c r="DJ264" s="223" t="str">
        <f t="shared" ca="1" si="427"/>
        <v>-1.17156000708267-0.626211870220789i</v>
      </c>
      <c r="DK264" s="223" t="str">
        <f t="shared" ca="1" si="428"/>
        <v>1.22729812218842-0.508363527285102i</v>
      </c>
      <c r="DL264" s="223" t="str">
        <f t="shared" ca="1" si="429"/>
        <v>-0.385619365683143+1.27121668546755i</v>
      </c>
      <c r="DM264" s="223" t="str">
        <f t="shared" ca="1" si="430"/>
        <v>-0.738029450522804-1.1045391286695i</v>
      </c>
      <c r="DN264" s="223" t="str">
        <f t="shared" ca="1" si="431"/>
        <v>1.32202121953635+0.130207725180102i</v>
      </c>
      <c r="DO264" s="223" t="str">
        <f t="shared" ca="1" si="432"/>
        <v>-0.939333315868419+0.93933331586855i</v>
      </c>
      <c r="DP264" s="223" t="str">
        <f t="shared" ca="1" si="433"/>
        <v>-0.130207725180286-1.32202121953634i</v>
      </c>
      <c r="DQ264" s="223" t="str">
        <f t="shared" ca="1" si="434"/>
        <v>1.1045391286696+0.738029450522649i</v>
      </c>
      <c r="DR264" s="223" t="str">
        <f t="shared" ca="1" si="435"/>
        <v>-1.27121668546751+0.385619365683249i</v>
      </c>
      <c r="DS264" s="223" t="str">
        <f t="shared" ca="1" si="436"/>
        <v>0.508363527285-1.22729812218846i</v>
      </c>
      <c r="DT264" s="223" t="str">
        <f t="shared" ca="1" si="437"/>
        <v>0.626211870220885+1.17156000708262i</v>
      </c>
      <c r="DU264" s="223" t="str">
        <f t="shared" ca="1" si="438"/>
        <v>-1.30289273714804-0.259161478788504i</v>
      </c>
      <c r="DV264" s="223" t="str">
        <f t="shared" ca="1" si="439"/>
        <v>1.02688093464475-0.842739403768506i</v>
      </c>
      <c r="DW264" s="223" t="str">
        <f t="shared" ca="1" si="440"/>
        <v>-4.69346419390877E-13+1.3284179148901i</v>
      </c>
      <c r="DX264" s="223" t="str">
        <f t="shared" ca="1" si="441"/>
        <v>-1.02688093464415-0.842739403769232i</v>
      </c>
      <c r="DY264" s="223" t="str">
        <f t="shared" ca="1" si="442"/>
        <v>1.30289273714821-0.259161478787657i</v>
      </c>
      <c r="DZ264" s="223" t="str">
        <f t="shared" ca="1" si="443"/>
        <v>-0.626211870220515+1.17156000708282i</v>
      </c>
      <c r="EA264" s="223" t="str">
        <f t="shared" ca="1" si="444"/>
        <v>-0.508363527285389-1.2272981221883i</v>
      </c>
      <c r="EB264" s="223" t="str">
        <f t="shared" ca="1" si="445"/>
        <v>1.27121668546764+0.385619365682847i</v>
      </c>
      <c r="EC264" s="223" t="str">
        <f t="shared" ca="1" si="446"/>
        <v>-1.10453912866933+0.738029450523061i</v>
      </c>
      <c r="ED264" s="223" t="str">
        <f t="shared" ca="1" si="447"/>
        <v>0.130207725179793-1.32202121953638i</v>
      </c>
      <c r="EE264" s="223" t="str">
        <f t="shared" ca="1" si="448"/>
        <v>0.939333315868769+0.939333315868199i</v>
      </c>
      <c r="EF264" s="223" t="str">
        <f t="shared" ca="1" si="449"/>
        <v>-1.3220212195363+0.130207725180595i</v>
      </c>
      <c r="EG264" s="223" t="str">
        <f t="shared" ca="1" si="450"/>
        <v>0.738029450522391-1.10453912866977i</v>
      </c>
      <c r="EH264" s="223" t="str">
        <f t="shared" ca="1" si="451"/>
        <v>0.385619365682317+1.2712166854678i</v>
      </c>
      <c r="EI264" s="223" t="str">
        <f t="shared" ca="1" si="452"/>
        <v>-1.22729812218809-0.508363527285899i</v>
      </c>
      <c r="EJ264" s="223" t="str">
        <f t="shared" ca="1" si="453"/>
        <v>1.17156000708308-0.626211870220027i</v>
      </c>
      <c r="EK264" s="223" t="str">
        <f t="shared" ca="1" si="454"/>
        <v>-0.259161478788199+1.3028927371481i</v>
      </c>
      <c r="EL264" s="223" t="str">
        <f t="shared" ca="1" si="455"/>
        <v>-0.842739403768805-1.0268809346445i</v>
      </c>
      <c r="EM264" s="223" t="str">
        <f t="shared" ca="1" si="456"/>
        <v>1.3284179148901+8.33250121254933E-14i</v>
      </c>
      <c r="EN264" s="223"/>
      <c r="EO264" s="223"/>
      <c r="EP264" s="223"/>
    </row>
    <row r="265" spans="1:146">
      <c r="A265" s="249">
        <f t="shared" si="323"/>
        <v>3.2226562500000024E-3</v>
      </c>
      <c r="B265" s="248">
        <v>165</v>
      </c>
      <c r="C265" s="247">
        <f t="shared" si="324"/>
        <v>33000</v>
      </c>
      <c r="N265" s="246">
        <f t="shared" ca="1" si="327"/>
        <v>3.9952551526686477</v>
      </c>
      <c r="O265" s="223">
        <f t="shared" ca="1" si="328"/>
        <v>1.3282551526686479</v>
      </c>
      <c r="P265" s="223" t="str">
        <f t="shared" ca="1" si="329"/>
        <v>-0.817184530273249+1.04712520458296i</v>
      </c>
      <c r="Q265" s="223" t="str">
        <f t="shared" ca="1" si="330"/>
        <v>-0.322739675952857-1.28844901030528i</v>
      </c>
      <c r="R265" s="223" t="str">
        <f t="shared" ca="1" si="331"/>
        <v>1.21430381863317+0.538263863401315i</v>
      </c>
      <c r="S265" s="223" t="str">
        <f t="shared" ca="1" si="332"/>
        <v>-1.17141646361873+0.626135144640353i</v>
      </c>
      <c r="T265" s="223" t="str">
        <f t="shared" ca="1" si="333"/>
        <v>0.227081009655788-1.30870010531234i</v>
      </c>
      <c r="U265" s="223" t="str">
        <f t="shared" ca="1" si="334"/>
        <v>0.892001642096366+0.984172150128319i</v>
      </c>
      <c r="V265" s="223" t="str">
        <f t="shared" ca="1" si="335"/>
        <v>-1.32465618779074+0.0977125106550123i</v>
      </c>
      <c r="W265" s="223" t="str">
        <f t="shared" ca="1" si="336"/>
        <v>0.737939024677653-1.10440379682823i</v>
      </c>
      <c r="X265" s="223" t="str">
        <f t="shared" ca="1" si="337"/>
        <v>0.416649387982855+1.2612156984768i</v>
      </c>
      <c r="Y265" s="223" t="str">
        <f t="shared" ca="1" si="338"/>
        <v>-1.25061075604392-0.447475683650036i</v>
      </c>
      <c r="Z265" s="223" t="str">
        <f t="shared" ca="1" si="339"/>
        <v>1.12218110129342-0.710613345280477i</v>
      </c>
      <c r="AA265" s="223" t="str">
        <f t="shared" ca="1" si="340"/>
        <v>-0.130191771692603+1.32185924105948i</v>
      </c>
      <c r="AB265" s="223" t="str">
        <f t="shared" ca="1" si="341"/>
        <v>-0.961984919735517-0.915885781520962i</v>
      </c>
      <c r="AC265" s="223" t="str">
        <f t="shared" ca="1" si="342"/>
        <v>1.31387879625951-0.194895508748849i</v>
      </c>
      <c r="AD265" s="223" t="str">
        <f t="shared" ca="1" si="343"/>
        <v>-0.654694563570266+1.15569752921011i</v>
      </c>
      <c r="AE265" s="223" t="str">
        <f t="shared" ca="1" si="344"/>
        <v>-0.508301240879879-1.22714774950321i</v>
      </c>
      <c r="AF265" s="223" t="str">
        <f t="shared" ca="1" si="345"/>
        <v>1.28014052541152+0.354262594398473i</v>
      </c>
      <c r="AG265" s="223" t="str">
        <f t="shared" ca="1" si="346"/>
        <v>-1.06686454235141+0.791240670633239i</v>
      </c>
      <c r="AH265" s="223" t="str">
        <f t="shared" ca="1" si="347"/>
        <v>0.032597013238335-1.32785510704999i</v>
      </c>
      <c r="AI265" s="223" t="str">
        <f t="shared" ca="1" si="348"/>
        <v>1.02675511774582+0.842636148508701i</v>
      </c>
      <c r="AJ265" s="223" t="str">
        <f t="shared" ca="1" si="349"/>
        <v>-1.29598138169344+0.291022351194511i</v>
      </c>
      <c r="AK265" s="223" t="str">
        <f t="shared" ca="1" si="350"/>
        <v>0.567902255898546-1.20072843654848i</v>
      </c>
      <c r="AL265" s="223" t="str">
        <f t="shared" ca="1" si="351"/>
        <v>0.597198565311883+1.18642978055182i</v>
      </c>
      <c r="AM265" s="223" t="str">
        <f t="shared" ca="1" si="352"/>
        <v>-1.30273310235715-0.259129725453745i</v>
      </c>
      <c r="AN265" s="223" t="str">
        <f t="shared" ca="1" si="353"/>
        <v>1.0057665520188-0.867580194236254i</v>
      </c>
      <c r="AO265" s="223" t="str">
        <f t="shared" ca="1" si="354"/>
        <v>0.0651743912543124+1.32665521116658i</v>
      </c>
      <c r="AP265" s="223" t="str">
        <f t="shared" ca="1" si="355"/>
        <v>-1.08596124081183-0.764820197200126i</v>
      </c>
      <c r="AQ265" s="223" t="str">
        <f t="shared" ca="1" si="356"/>
        <v>1.27106093173262-0.385572118304498i</v>
      </c>
      <c r="AR265" s="223" t="str">
        <f t="shared" ca="1" si="357"/>
        <v>1.27106093173262-0.385572118304498i</v>
      </c>
      <c r="AS265" s="223" t="str">
        <f t="shared" ca="1" si="358"/>
        <v>-0.682859618975978-1.13928244582403i</v>
      </c>
      <c r="AT265" s="223" t="str">
        <f t="shared" ca="1" si="359"/>
        <v>1.31826605574894+0.162592610074844i</v>
      </c>
      <c r="AU265" s="223" t="str">
        <f t="shared" ca="1" si="360"/>
        <v>-0.939218225597937+0.93921822559801i</v>
      </c>
      <c r="AV265" s="223" t="str">
        <f t="shared" ca="1" si="361"/>
        <v>-0.162592610074926-1.31826605574893i</v>
      </c>
      <c r="AW265" s="223" t="str">
        <f t="shared" ca="1" si="362"/>
        <v>1.13928244582407+0.682859618975922i</v>
      </c>
      <c r="AX265" s="223" t="str">
        <f t="shared" ca="1" si="363"/>
        <v>-1.23925249245511+0.478032436697145i</v>
      </c>
      <c r="AY265" s="223" t="str">
        <f t="shared" ca="1" si="364"/>
        <v>0.385572118304418-1.27106093173264i</v>
      </c>
      <c r="AZ265" s="223" t="str">
        <f t="shared" ca="1" si="365"/>
        <v>0.764820197199097+1.08596124081256i</v>
      </c>
      <c r="BA265" s="223" t="str">
        <f t="shared" ca="1" si="366"/>
        <v>-1.32665521116658-0.065174391254248i</v>
      </c>
      <c r="BB265" s="223" t="str">
        <f t="shared" ca="1" si="367"/>
        <v>0.867580194236192-1.00576655201886i</v>
      </c>
      <c r="BC265" s="223" t="str">
        <f t="shared" ca="1" si="368"/>
        <v>0.259129725454085+1.30273310235708i</v>
      </c>
      <c r="BD265" s="223" t="str">
        <f t="shared" ca="1" si="369"/>
        <v>-1.18642978055191-0.597198565311708i</v>
      </c>
      <c r="BE265" s="223" t="str">
        <f t="shared" ca="1" si="370"/>
        <v>1.20072843654845-0.567902255898605i</v>
      </c>
      <c r="BF265" s="223" t="str">
        <f t="shared" ca="1" si="371"/>
        <v>-0.29102235119443+1.29598138169346i</v>
      </c>
      <c r="BG265" s="223" t="str">
        <f t="shared" ca="1" si="372"/>
        <v>-0.842636148508664-1.02675511774585i</v>
      </c>
      <c r="BH265" s="223" t="str">
        <f t="shared" ca="1" si="373"/>
        <v>1.32785510705-0.0325970132381352i</v>
      </c>
      <c r="BI265" s="223" t="str">
        <f t="shared" ca="1" si="374"/>
        <v>-0.791240670633505+1.06686454235121i</v>
      </c>
      <c r="BJ265" s="223" t="str">
        <f t="shared" ca="1" si="375"/>
        <v>-0.354262594398044-1.28014052541164i</v>
      </c>
      <c r="BK265" s="223" t="str">
        <f t="shared" ca="1" si="376"/>
        <v>1.22714774950299+0.508301240880411i</v>
      </c>
      <c r="BL265" s="223" t="str">
        <f t="shared" ca="1" si="377"/>
        <v>-1.15569752920982+0.654694563570782i</v>
      </c>
      <c r="BM265" s="223" t="str">
        <f t="shared" ca="1" si="378"/>
        <v>0.194895508748365-1.31387879625958i</v>
      </c>
      <c r="BN265" s="223" t="str">
        <f t="shared" ca="1" si="379"/>
        <v>0.915885781521215+0.961984919735277i</v>
      </c>
      <c r="BO265" s="223" t="str">
        <f t="shared" ca="1" si="380"/>
        <v>-1.32185924105946+0.130191771692808i</v>
      </c>
      <c r="BP265" s="223" t="str">
        <f t="shared" ca="1" si="381"/>
        <v>0.710613345280422-1.12218110129345i</v>
      </c>
      <c r="BQ265" s="223" t="str">
        <f t="shared" ca="1" si="382"/>
        <v>0.447475683649999+1.25061075604393i</v>
      </c>
      <c r="BR265" s="223" t="str">
        <f t="shared" ca="1" si="383"/>
        <v>-1.26121569847674-0.416649387983026i</v>
      </c>
      <c r="BS265" s="223" t="str">
        <f t="shared" ca="1" si="384"/>
        <v>1.10440379682841-0.737939024677385i</v>
      </c>
      <c r="BT265" s="223" t="str">
        <f t="shared" ca="1" si="385"/>
        <v>-0.0977125106554797+1.32465618779071i</v>
      </c>
      <c r="BU265" s="223" t="str">
        <f t="shared" ca="1" si="386"/>
        <v>-0.984172150128024-0.892001642096693i</v>
      </c>
      <c r="BV265" s="223" t="str">
        <f t="shared" ca="1" si="387"/>
        <v>1.30870010531244-0.227081009655214i</v>
      </c>
      <c r="BW265" s="223" t="str">
        <f t="shared" ca="1" si="388"/>
        <v>-0.626135144639826+1.17141646361901i</v>
      </c>
      <c r="BX265" s="223" t="str">
        <f t="shared" ca="1" si="389"/>
        <v>-0.538263863401765-1.21430381863297i</v>
      </c>
      <c r="BY265" s="223" t="str">
        <f t="shared" ca="1" si="390"/>
        <v>1.28844901030536+0.322739675952545i</v>
      </c>
      <c r="BZ265" s="223" t="str">
        <f t="shared" ca="1" si="391"/>
        <v>-1.04712520458284+0.817184530273401i</v>
      </c>
      <c r="CA265" s="223" t="str">
        <f t="shared" ca="1" si="392"/>
        <v>-1.02187995699532E-13-1.32825515266865i</v>
      </c>
      <c r="CB265" s="223" t="str">
        <f t="shared" ca="1" si="393"/>
        <v>1.04712520458292+0.817184530273299i</v>
      </c>
      <c r="CC265" s="223" t="str">
        <f t="shared" ca="1" si="394"/>
        <v>-1.28844901030532+0.322739675952706i</v>
      </c>
      <c r="CD265" s="223" t="str">
        <f t="shared" ca="1" si="395"/>
        <v>0.538263863401578-1.21430381863306i</v>
      </c>
      <c r="CE265" s="223" t="str">
        <f t="shared" ca="1" si="396"/>
        <v>0.62613514463994+1.17141646361895i</v>
      </c>
      <c r="CF265" s="223" t="str">
        <f t="shared" ca="1" si="397"/>
        <v>-1.30870010531224-0.227081009656351i</v>
      </c>
      <c r="CG265" s="223" t="str">
        <f t="shared" ca="1" si="398"/>
        <v>0.984172150128825-0.892001642095809i</v>
      </c>
      <c r="CH265" s="223" t="str">
        <f t="shared" ca="1" si="399"/>
        <v>0.0977125106556458+1.3246561877907i</v>
      </c>
      <c r="CI265" s="223" t="str">
        <f t="shared" ca="1" si="400"/>
        <v>-1.10440379682848-0.737939024677277i</v>
      </c>
      <c r="CJ265" s="223" t="str">
        <f t="shared" ca="1" si="401"/>
        <v>1.26121569847669-0.416649387983184i</v>
      </c>
      <c r="CK265" s="223" t="str">
        <f t="shared" ca="1" si="402"/>
        <v>-0.447475683649806+1.250610756044i</v>
      </c>
      <c r="CL265" s="223" t="str">
        <f t="shared" ca="1" si="403"/>
        <v>-0.710613345280531-1.12218110129338i</v>
      </c>
      <c r="CM265" s="223" t="str">
        <f t="shared" ca="1" si="404"/>
        <v>1.32185924105948+0.130191771692642i</v>
      </c>
      <c r="CN265" s="223" t="str">
        <f t="shared" ca="1" si="405"/>
        <v>-0.915885781521122+0.961984919735366i</v>
      </c>
      <c r="CO265" s="223" t="str">
        <f t="shared" ca="1" si="406"/>
        <v>-0.19489550874853-1.31387879625956i</v>
      </c>
      <c r="CP265" s="223" t="str">
        <f t="shared" ca="1" si="407"/>
        <v>1.1556975292099+0.654694563570636i</v>
      </c>
      <c r="CQ265" s="223" t="str">
        <f t="shared" ca="1" si="408"/>
        <v>-1.22714774950344+0.50830124087931i</v>
      </c>
      <c r="CR265" s="223" t="str">
        <f t="shared" ca="1" si="409"/>
        <v>0.354262594397847-1.28014052541169i</v>
      </c>
      <c r="CS265" s="223" t="str">
        <f t="shared" ca="1" si="410"/>
        <v>0.791240670633609+1.06686454235113i</v>
      </c>
      <c r="CT265" s="223" t="str">
        <f t="shared" ca="1" si="411"/>
        <v>-1.32785510705-0.0325970132379686i</v>
      </c>
      <c r="CU265" s="223" t="str">
        <f t="shared" ca="1" si="412"/>
        <v>0.842636148508564-1.02675511774593i</v>
      </c>
      <c r="CV265" s="223" t="str">
        <f t="shared" ca="1" si="413"/>
        <v>0.291022351194593+1.29598138169342i</v>
      </c>
      <c r="CW265" s="223" t="str">
        <f t="shared" ca="1" si="414"/>
        <v>-1.20072843654852-0.567902255898455i</v>
      </c>
      <c r="CX265" s="223" t="str">
        <f t="shared" ca="1" si="415"/>
        <v>1.18642978055185-0.597198565311824i</v>
      </c>
      <c r="CY265" s="223" t="str">
        <f t="shared" ca="1" si="416"/>
        <v>-0.259129725453922+1.30273310235711i</v>
      </c>
      <c r="CZ265" s="223" t="str">
        <f t="shared" ca="1" si="417"/>
        <v>-0.867580194236346-1.00576655201873i</v>
      </c>
      <c r="DA265" s="223" t="str">
        <f t="shared" ca="1" si="418"/>
        <v>1.32665521116658-0.0651743912543767i</v>
      </c>
      <c r="DB265" s="223" t="str">
        <f t="shared" ca="1" si="419"/>
        <v>-0.764820197200042+1.08596124081189i</v>
      </c>
      <c r="DC265" s="223" t="str">
        <f t="shared" ca="1" si="420"/>
        <v>-0.385572118303277-1.27106093173299i</v>
      </c>
      <c r="DD265" s="223" t="str">
        <f t="shared" ca="1" si="421"/>
        <v>1.23925249245517+0.47803243669699i</v>
      </c>
      <c r="DE265" s="223" t="str">
        <f t="shared" ca="1" si="422"/>
        <v>-1.139282445824+0.682859618976034i</v>
      </c>
      <c r="DF265" s="223" t="str">
        <f t="shared" ca="1" si="423"/>
        <v>0.162592610074761-1.31826605574895i</v>
      </c>
      <c r="DG265" s="223" t="str">
        <f t="shared" ca="1" si="424"/>
        <v>0.939218225598029+0.939218225597919i</v>
      </c>
      <c r="DH265" s="223" t="str">
        <f t="shared" ca="1" si="425"/>
        <v>-1.31826605574892+0.16259261007499i</v>
      </c>
      <c r="DI265" s="223" t="str">
        <f t="shared" ca="1" si="426"/>
        <v>0.682859618975835-1.13928244582412i</v>
      </c>
      <c r="DJ265" s="223" t="str">
        <f t="shared" ca="1" si="427"/>
        <v>0.478032436697205+1.23925249245509i</v>
      </c>
      <c r="DK265" s="223" t="str">
        <f t="shared" ca="1" si="428"/>
        <v>-1.27106093173266-0.385572118304357i</v>
      </c>
      <c r="DL265" s="223" t="str">
        <f t="shared" ca="1" si="429"/>
        <v>1.0859612408125-0.764820197199181i</v>
      </c>
      <c r="DM265" s="223" t="str">
        <f t="shared" ca="1" si="430"/>
        <v>-0.0651743912555034+1.32665521116652i</v>
      </c>
      <c r="DN265" s="223" t="str">
        <f t="shared" ca="1" si="431"/>
        <v>-1.00576655201888-0.867580194236171i</v>
      </c>
      <c r="DO265" s="223" t="str">
        <f t="shared" ca="1" si="432"/>
        <v>1.30273310235707-0.259129725454149i</v>
      </c>
      <c r="DP265" s="223" t="str">
        <f t="shared" ca="1" si="433"/>
        <v>-0.597198565311618+1.18642978055195i</v>
      </c>
      <c r="DQ265" s="223" t="str">
        <f t="shared" ca="1" si="434"/>
        <v>-0.567902255898663-1.20072843654842i</v>
      </c>
      <c r="DR265" s="223" t="str">
        <f t="shared" ca="1" si="435"/>
        <v>1.29598138169347+0.291022351194367i</v>
      </c>
      <c r="DS265" s="223" t="str">
        <f t="shared" ca="1" si="436"/>
        <v>-1.02675511774579+0.842636148508742i</v>
      </c>
      <c r="DT265" s="223" t="str">
        <f t="shared" ca="1" si="437"/>
        <v>-0.0325970132381996-1.32785510705i</v>
      </c>
      <c r="DU265" s="223" t="str">
        <f t="shared" ca="1" si="438"/>
        <v>1.06686454235127+0.791240670633423i</v>
      </c>
      <c r="DV265" s="223" t="str">
        <f t="shared" ca="1" si="439"/>
        <v>-1.28014052541163+0.35426259439807i</v>
      </c>
      <c r="DW265" s="223" t="str">
        <f t="shared" ca="1" si="440"/>
        <v>0.508301240880352-1.22714774950301i</v>
      </c>
      <c r="DX265" s="223" t="str">
        <f t="shared" ca="1" si="441"/>
        <v>0.654694563569721+1.15569752921042i</v>
      </c>
      <c r="DY265" s="223" t="str">
        <f t="shared" ca="1" si="442"/>
        <v>-1.31387879625959-0.194895508748301i</v>
      </c>
      <c r="DZ265" s="223" t="str">
        <f t="shared" ca="1" si="443"/>
        <v>0.961984919735206-0.915885781521289i</v>
      </c>
      <c r="EA265" s="223" t="str">
        <f t="shared" ca="1" si="444"/>
        <v>0.130191771692872+1.32185924105946i</v>
      </c>
      <c r="EB265" s="223" t="str">
        <f t="shared" ca="1" si="445"/>
        <v>-1.1221811012935-0.710613345280336i</v>
      </c>
      <c r="EC265" s="223" t="str">
        <f t="shared" ca="1" si="446"/>
        <v>1.25061075604393-0.447475683650024i</v>
      </c>
      <c r="ED265" s="223" t="str">
        <f t="shared" ca="1" si="447"/>
        <v>-0.416649387982965+1.26121569847677i</v>
      </c>
      <c r="EE265" s="223" t="str">
        <f t="shared" ca="1" si="448"/>
        <v>-0.73793902467747-1.10440379682835i</v>
      </c>
      <c r="EF265" s="223" t="str">
        <f t="shared" ca="1" si="449"/>
        <v>1.32465618779072+0.0977125106554155i</v>
      </c>
      <c r="EG265" s="223" t="str">
        <f t="shared" ca="1" si="450"/>
        <v>-0.892001642096645+0.984172150128067i</v>
      </c>
      <c r="EH265" s="223" t="str">
        <f t="shared" ca="1" si="451"/>
        <v>-0.227081009655315-1.30870010531242i</v>
      </c>
      <c r="EI265" s="223" t="str">
        <f t="shared" ca="1" si="452"/>
        <v>1.17141646361842+0.626135144640933i</v>
      </c>
      <c r="EJ265" s="223" t="str">
        <f t="shared" ca="1" si="453"/>
        <v>-1.21430381863296+0.538263863401789i</v>
      </c>
      <c r="EK265" s="223" t="str">
        <f t="shared" ca="1" si="454"/>
        <v>0.322739675952483-1.28844901030537i</v>
      </c>
      <c r="EL265" s="223" t="str">
        <f t="shared" ca="1" si="455"/>
        <v>0.817184530273423+1.04712520458282i</v>
      </c>
      <c r="EM265" s="223" t="str">
        <f t="shared" ca="1" si="456"/>
        <v>-1.32825515266865+2.04375991399063E-13i</v>
      </c>
      <c r="EN265" s="223"/>
      <c r="EO265" s="223"/>
      <c r="EP265" s="223"/>
    </row>
    <row r="266" spans="1:146">
      <c r="A266" s="249">
        <f t="shared" si="323"/>
        <v>3.2421875000000024E-3</v>
      </c>
      <c r="B266" s="248">
        <v>166</v>
      </c>
      <c r="C266" s="247">
        <f t="shared" si="324"/>
        <v>33200</v>
      </c>
      <c r="N266" s="246">
        <f t="shared" ca="1" si="327"/>
        <v>3.9950784724385593</v>
      </c>
      <c r="O266" s="223">
        <f t="shared" ca="1" si="328"/>
        <v>1.3280784724385595</v>
      </c>
      <c r="P266" s="223" t="str">
        <f t="shared" ca="1" si="329"/>
        <v>-0.791135422343027+1.06672263145996i</v>
      </c>
      <c r="Q266" s="223" t="str">
        <f t="shared" ca="1" si="330"/>
        <v>-0.385520830740431-1.27089185929407i</v>
      </c>
      <c r="R266" s="223" t="str">
        <f t="shared" ca="1" si="331"/>
        <v>1.25044440382186+0.447416161873175i</v>
      </c>
      <c r="S266" s="223" t="str">
        <f t="shared" ca="1" si="332"/>
        <v>-1.10425689258581+0.737840866401059i</v>
      </c>
      <c r="T266" s="223" t="str">
        <f t="shared" ca="1" si="333"/>
        <v>0.0651657219668897-1.32647874375554i</v>
      </c>
      <c r="U266" s="223" t="str">
        <f t="shared" ca="1" si="334"/>
        <v>1.02661854208104+0.842524063757312i</v>
      </c>
      <c r="V266" s="223" t="str">
        <f t="shared" ca="1" si="335"/>
        <v>-1.28827762496028+0.322696746158717i</v>
      </c>
      <c r="W266" s="223" t="str">
        <f t="shared" ca="1" si="336"/>
        <v>0.50823362828298-1.22698451825484i</v>
      </c>
      <c r="X266" s="223" t="str">
        <f t="shared" ca="1" si="337"/>
        <v>0.682768787184642+1.13913090213599i</v>
      </c>
      <c r="Y266" s="223" t="str">
        <f t="shared" ca="1" si="338"/>
        <v>-1.32168341159299-0.130174454001718i</v>
      </c>
      <c r="Z266" s="223" t="str">
        <f t="shared" ca="1" si="339"/>
        <v>0.891882990905657-0.984041238713052i</v>
      </c>
      <c r="AA266" s="223" t="str">
        <f t="shared" ca="1" si="340"/>
        <v>0.259095256850786+1.30255981698814i</v>
      </c>
      <c r="AB266" s="223" t="str">
        <f t="shared" ca="1" si="341"/>
        <v>-1.20056871951218-0.567826715366242i</v>
      </c>
      <c r="AC266" s="223" t="str">
        <f t="shared" ca="1" si="342"/>
        <v>1.17126064556684-0.626051858156409i</v>
      </c>
      <c r="AD266" s="223" t="str">
        <f t="shared" ca="1" si="343"/>
        <v>-0.194869584374925+1.31370402832612i</v>
      </c>
      <c r="AE266" s="223" t="str">
        <f t="shared" ca="1" si="344"/>
        <v>-0.939093293809167-0.939093293809187i</v>
      </c>
      <c r="AF266" s="223" t="str">
        <f t="shared" ca="1" si="345"/>
        <v>1.31370402832613-0.194869584374906i</v>
      </c>
      <c r="AG266" s="223" t="str">
        <f t="shared" ca="1" si="346"/>
        <v>-0.626051858156433+1.17126064556683i</v>
      </c>
      <c r="AH266" s="223" t="str">
        <f t="shared" ca="1" si="347"/>
        <v>-0.567826715366209-1.2005687195122i</v>
      </c>
      <c r="AI266" s="223" t="str">
        <f t="shared" ca="1" si="348"/>
        <v>1.30255981698816+0.259095256850674i</v>
      </c>
      <c r="AJ266" s="223" t="str">
        <f t="shared" ca="1" si="349"/>
        <v>-0.984041238713072+0.891882990905635i</v>
      </c>
      <c r="AK266" s="223" t="str">
        <f t="shared" ca="1" si="350"/>
        <v>-0.130174454001699-1.32168341159299i</v>
      </c>
      <c r="AL266" s="223" t="str">
        <f t="shared" ca="1" si="351"/>
        <v>1.13913090213597+0.682768787184667i</v>
      </c>
      <c r="AM266" s="223" t="str">
        <f t="shared" ca="1" si="352"/>
        <v>-1.22698451825484+0.508233628282963i</v>
      </c>
      <c r="AN266" s="223" t="str">
        <f t="shared" ca="1" si="353"/>
        <v>0.322696746158233-1.28827762496041i</v>
      </c>
      <c r="AO266" s="223" t="str">
        <f t="shared" ca="1" si="354"/>
        <v>0.842524063757506+1.02661854208088i</v>
      </c>
      <c r="AP266" s="223" t="str">
        <f t="shared" ca="1" si="355"/>
        <v>-1.32647874375555+0.0651657219667345i</v>
      </c>
      <c r="AQ266" s="223" t="str">
        <f t="shared" ca="1" si="356"/>
        <v>0.737840866401417-1.10425689258557i</v>
      </c>
      <c r="AR266" s="223" t="str">
        <f t="shared" ca="1" si="357"/>
        <v>0.737840866401417-1.10425689258557i</v>
      </c>
      <c r="AS266" s="223" t="str">
        <f t="shared" ca="1" si="358"/>
        <v>-1.27089185929411-0.385520830740296i</v>
      </c>
      <c r="AT266" s="223" t="str">
        <f t="shared" ca="1" si="359"/>
        <v>1.06672263146008-0.791135422342862i</v>
      </c>
      <c r="AU266" s="223" t="str">
        <f t="shared" ca="1" si="360"/>
        <v>-5.56432354869216E-13+1.32807847243856i</v>
      </c>
      <c r="AV266" s="223" t="str">
        <f t="shared" ca="1" si="361"/>
        <v>-1.06672263146022-0.79113542234268i</v>
      </c>
      <c r="AW266" s="223" t="str">
        <f t="shared" ca="1" si="362"/>
        <v>1.27089185929405-0.385520830740514i</v>
      </c>
      <c r="AX266" s="223" t="str">
        <f t="shared" ca="1" si="363"/>
        <v>-0.447416161873458+1.25044440382176i</v>
      </c>
      <c r="AY266" s="223" t="str">
        <f t="shared" ca="1" si="364"/>
        <v>-0.737840866400491-1.10425689258619i</v>
      </c>
      <c r="AZ266" s="223" t="str">
        <f t="shared" ca="1" si="365"/>
        <v>1.32647874375556+0.0651657219665077i</v>
      </c>
      <c r="BA266" s="223" t="str">
        <f t="shared" ca="1" si="366"/>
        <v>-0.842524063757344+1.02661854208101i</v>
      </c>
      <c r="BB266" s="223" t="str">
        <f t="shared" ca="1" si="367"/>
        <v>-0.322696746158435-1.28827762496036i</v>
      </c>
      <c r="BC266" s="223" t="str">
        <f t="shared" ca="1" si="368"/>
        <v>1.22698451825508+0.508233628282386i</v>
      </c>
      <c r="BD266" s="223" t="str">
        <f t="shared" ca="1" si="369"/>
        <v>-1.13913090213586+0.682768787184861i</v>
      </c>
      <c r="BE266" s="223" t="str">
        <f t="shared" ca="1" si="370"/>
        <v>0.130174454001755-1.32168341159299i</v>
      </c>
      <c r="BF266" s="223" t="str">
        <f t="shared" ca="1" si="371"/>
        <v>0.984041238712768+0.89188299090597i</v>
      </c>
      <c r="BG266" s="223" t="str">
        <f t="shared" ca="1" si="372"/>
        <v>-1.30255981698804+0.259095256851285i</v>
      </c>
      <c r="BH266" s="223" t="str">
        <f t="shared" ca="1" si="373"/>
        <v>0.567826715366038-1.20056871951228i</v>
      </c>
      <c r="BI266" s="223" t="str">
        <f t="shared" ca="1" si="374"/>
        <v>0.626051858156268+1.17126064556691i</v>
      </c>
      <c r="BJ266" s="223" t="str">
        <f t="shared" ca="1" si="375"/>
        <v>-1.31370402832606-0.194869584375335i</v>
      </c>
      <c r="BK266" s="223" t="str">
        <f t="shared" ca="1" si="376"/>
        <v>0.939093293808819-0.939093293809535i</v>
      </c>
      <c r="BL266" s="223" t="str">
        <f t="shared" ca="1" si="377"/>
        <v>0.194869584374991+1.31370402832611i</v>
      </c>
      <c r="BM266" s="223" t="str">
        <f t="shared" ca="1" si="378"/>
        <v>-1.17126064556675-0.626051858156575i</v>
      </c>
      <c r="BN266" s="223" t="str">
        <f t="shared" ca="1" si="379"/>
        <v>1.20056871951243-0.567826715365723i</v>
      </c>
      <c r="BO266" s="223" t="str">
        <f t="shared" ca="1" si="380"/>
        <v>-0.259095256850294+1.30255981698823i</v>
      </c>
      <c r="BP266" s="223" t="str">
        <f t="shared" ca="1" si="381"/>
        <v>-0.891882990905712-0.984041238713002i</v>
      </c>
      <c r="BQ266" s="223" t="str">
        <f t="shared" ca="1" si="382"/>
        <v>1.32168341159302-0.130174454001409i</v>
      </c>
      <c r="BR266" s="223" t="str">
        <f t="shared" ca="1" si="383"/>
        <v>-0.682768787185128+1.1391309021357i</v>
      </c>
      <c r="BS266" s="223" t="str">
        <f t="shared" ca="1" si="384"/>
        <v>-0.508233628283286-1.22698451825471i</v>
      </c>
      <c r="BT266" s="223" t="str">
        <f t="shared" ca="1" si="385"/>
        <v>1.28827762496027+0.322696746158772i</v>
      </c>
      <c r="BU266" s="223" t="str">
        <f t="shared" ca="1" si="386"/>
        <v>-1.02661854208124+0.842524063757076i</v>
      </c>
      <c r="BV266" s="223" t="str">
        <f t="shared" ca="1" si="387"/>
        <v>-0.0651657219661599-1.32647874375557i</v>
      </c>
      <c r="BW266" s="223" t="str">
        <f t="shared" ca="1" si="388"/>
        <v>1.104256892586+0.73784086640078i</v>
      </c>
      <c r="BX266" s="223" t="str">
        <f t="shared" ca="1" si="389"/>
        <v>-1.25044440382188+0.44741616187313i</v>
      </c>
      <c r="BY266" s="223" t="str">
        <f t="shared" ca="1" si="390"/>
        <v>0.38552083074081-1.27089185929396i</v>
      </c>
      <c r="BZ266" s="223" t="str">
        <f t="shared" ca="1" si="391"/>
        <v>0.791135422343461+1.06672263145964i</v>
      </c>
      <c r="CA266" s="223" t="str">
        <f t="shared" ca="1" si="392"/>
        <v>-1.32807847243856+2.46000666260816E-13i</v>
      </c>
      <c r="CB266" s="223" t="str">
        <f t="shared" ca="1" si="393"/>
        <v>0.791135422343126-1.06672263145988i</v>
      </c>
      <c r="CC266" s="223" t="str">
        <f t="shared" ca="1" si="394"/>
        <v>0.385520830739945+1.27089185929422i</v>
      </c>
      <c r="CD266" s="223" t="str">
        <f t="shared" ca="1" si="395"/>
        <v>-1.25044440382202-0.447416161872737i</v>
      </c>
      <c r="CE266" s="223" t="str">
        <f t="shared" ca="1" si="396"/>
        <v>1.10425689258574-0.737840866401159i</v>
      </c>
      <c r="CF266" s="223" t="str">
        <f t="shared" ca="1" si="397"/>
        <v>-0.0651657219670634+1.32647874375553i</v>
      </c>
      <c r="CG266" s="223" t="str">
        <f t="shared" ca="1" si="398"/>
        <v>-1.02661854208066-0.842524063757774i</v>
      </c>
      <c r="CH266" s="223" t="str">
        <f t="shared" ca="1" si="399"/>
        <v>1.28827762496017-0.322696746159176i</v>
      </c>
      <c r="CI266" s="223" t="str">
        <f t="shared" ca="1" si="400"/>
        <v>-0.508233628282935+1.22698451825486i</v>
      </c>
      <c r="CJ266" s="223" t="str">
        <f t="shared" ca="1" si="401"/>
        <v>-0.682768787184384-1.13913090213614i</v>
      </c>
      <c r="CK266" s="223" t="str">
        <f t="shared" ca="1" si="402"/>
        <v>1.32168341159293+0.130174454002309i</v>
      </c>
      <c r="CL266" s="223" t="str">
        <f t="shared" ca="1" si="403"/>
        <v>-0.891882990905404+0.984041238713282i</v>
      </c>
      <c r="CM266" s="223" t="str">
        <f t="shared" ca="1" si="404"/>
        <v>-0.259095256850703-1.30255981698815i</v>
      </c>
      <c r="CN266" s="223" t="str">
        <f t="shared" ca="1" si="405"/>
        <v>1.20056871951206+0.567826715366507i</v>
      </c>
      <c r="CO266" s="223" t="str">
        <f t="shared" ca="1" si="406"/>
        <v>-1.17126064556653+0.626051858156975i</v>
      </c>
      <c r="CP266" s="223" t="str">
        <f t="shared" ca="1" si="407"/>
        <v>0.194869584374579-1.31370402832617i</v>
      </c>
      <c r="CQ266" s="223" t="str">
        <f t="shared" ca="1" si="408"/>
        <v>0.939093293809114+0.93909329380924i</v>
      </c>
      <c r="CR266" s="223" t="str">
        <f t="shared" ca="1" si="409"/>
        <v>-1.31370402832619+0.194869584374478i</v>
      </c>
      <c r="CS266" s="223" t="str">
        <f t="shared" ca="1" si="410"/>
        <v>0.626051858155867-1.17126064556713i</v>
      </c>
      <c r="CT266" s="223" t="str">
        <f t="shared" ca="1" si="411"/>
        <v>0.567826715366415+1.2005687195121i</v>
      </c>
      <c r="CU266" s="223" t="str">
        <f t="shared" ca="1" si="412"/>
        <v>-1.30255981698812-0.259095256850877i</v>
      </c>
      <c r="CV266" s="223" t="str">
        <f t="shared" ca="1" si="413"/>
        <v>0.98404123871335-0.891882990905329i</v>
      </c>
      <c r="CW266" s="223" t="str">
        <f t="shared" ca="1" si="414"/>
        <v>0.130174454002207+1.32168341159294i</v>
      </c>
      <c r="CX266" s="223" t="str">
        <f t="shared" ca="1" si="415"/>
        <v>-1.13913090213609-0.682768787184472i</v>
      </c>
      <c r="CY266" s="223" t="str">
        <f t="shared" ca="1" si="416"/>
        <v>1.22698451825492-0.508233628282772i</v>
      </c>
      <c r="CZ266" s="223" t="str">
        <f t="shared" ca="1" si="417"/>
        <v>-0.322696746159275+1.28827762496015i</v>
      </c>
      <c r="DA266" s="223" t="str">
        <f t="shared" ca="1" si="418"/>
        <v>-0.842524063757637-1.02661854208077i</v>
      </c>
      <c r="DB266" s="223" t="str">
        <f t="shared" ca="1" si="419"/>
        <v>1.32647874375553-0.0651657219669614i</v>
      </c>
      <c r="DC266" s="223" t="str">
        <f t="shared" ca="1" si="420"/>
        <v>-0.737840866401244+1.10425689258569i</v>
      </c>
      <c r="DD266" s="223" t="str">
        <f t="shared" ca="1" si="421"/>
        <v>-0.44741616187257-1.25044440382208i</v>
      </c>
      <c r="DE266" s="223" t="str">
        <f t="shared" ca="1" si="422"/>
        <v>1.27089185929417+0.385520830740115i</v>
      </c>
      <c r="DF266" s="223" t="str">
        <f t="shared" ca="1" si="423"/>
        <v>-1.06672263145995+0.791135422343044i</v>
      </c>
      <c r="DG266" s="223" t="str">
        <f t="shared" ca="1" si="424"/>
        <v>3.48177949052823E-13-1.32807847243856i</v>
      </c>
      <c r="DH266" s="223" t="str">
        <f t="shared" ca="1" si="425"/>
        <v>1.06672263145953+0.791135422343604i</v>
      </c>
      <c r="DI266" s="223" t="str">
        <f t="shared" ca="1" si="426"/>
        <v>-1.270891859294+0.385520830740677i</v>
      </c>
      <c r="DJ266" s="223" t="str">
        <f t="shared" ca="1" si="427"/>
        <v>0.447416161873226-1.25044440382184i</v>
      </c>
      <c r="DK266" s="223" t="str">
        <f t="shared" ca="1" si="428"/>
        <v>0.737840866400665+1.10425689258607i</v>
      </c>
      <c r="DL266" s="223" t="str">
        <f t="shared" ca="1" si="429"/>
        <v>-1.32647874375557-0.0651657219662996i</v>
      </c>
      <c r="DM266" s="223" t="str">
        <f t="shared" ca="1" si="430"/>
        <v>0.842524063757183-1.02661854208115i</v>
      </c>
      <c r="DN266" s="223" t="str">
        <f t="shared" ca="1" si="431"/>
        <v>0.322696746158674+1.2882776249603i</v>
      </c>
      <c r="DO266" s="223" t="str">
        <f t="shared" ca="1" si="432"/>
        <v>-1.22698451825466-0.508233628283414i</v>
      </c>
      <c r="DP266" s="223" t="str">
        <f t="shared" ca="1" si="433"/>
        <v>1.13913090213575-0.68276878718504i</v>
      </c>
      <c r="DQ266" s="223" t="str">
        <f t="shared" ca="1" si="434"/>
        <v>-0.130174454001548+1.32168341159301i</v>
      </c>
      <c r="DR266" s="223" t="str">
        <f t="shared" ca="1" si="435"/>
        <v>-0.984041238712933-0.891882990905788i</v>
      </c>
      <c r="DS266" s="223" t="str">
        <f t="shared" ca="1" si="436"/>
        <v>1.30255981698825-0.259095256850193i</v>
      </c>
      <c r="DT266" s="223" t="str">
        <f t="shared" ca="1" si="437"/>
        <v>-0.567826715365816+1.20056871951238i</v>
      </c>
      <c r="DU266" s="223" t="str">
        <f t="shared" ca="1" si="438"/>
        <v>-0.626051858156451-1.17126064556681i</v>
      </c>
      <c r="DV266" s="223" t="str">
        <f t="shared" ca="1" si="439"/>
        <v>1.31370402832609+0.194869584375166i</v>
      </c>
      <c r="DW266" s="223" t="str">
        <f t="shared" ca="1" si="440"/>
        <v>-0.939093293809606+0.939093293808747i</v>
      </c>
      <c r="DX266" s="223" t="str">
        <f t="shared" ca="1" si="441"/>
        <v>-0.194869584375234-1.31370402832608i</v>
      </c>
      <c r="DY266" s="223" t="str">
        <f t="shared" ca="1" si="442"/>
        <v>1.17126064556685+0.62605185815639i</v>
      </c>
      <c r="DZ266" s="223" t="str">
        <f t="shared" ca="1" si="443"/>
        <v>-1.20056871951235+0.567826715365877i</v>
      </c>
      <c r="EA266" s="223" t="str">
        <f t="shared" ca="1" si="444"/>
        <v>0.259095256850127-1.30255981698827i</v>
      </c>
      <c r="EB266" s="223" t="str">
        <f t="shared" ca="1" si="445"/>
        <v>0.891882990905894+0.984041238712836i</v>
      </c>
      <c r="EC266" s="223" t="str">
        <f t="shared" ca="1" si="446"/>
        <v>-1.321683411593+0.130174454001616i</v>
      </c>
      <c r="ED266" s="223" t="str">
        <f t="shared" ca="1" si="447"/>
        <v>0.682768787184982-1.13913090213579i</v>
      </c>
      <c r="EE266" s="223" t="str">
        <f t="shared" ca="1" si="448"/>
        <v>0.508233628283478+1.22698451825463i</v>
      </c>
      <c r="EF266" s="223" t="str">
        <f t="shared" ca="1" si="449"/>
        <v>-1.28827762496033-0.322696746158534i</v>
      </c>
      <c r="EG266" s="223" t="str">
        <f t="shared" ca="1" si="450"/>
        <v>1.0266185420811-0.842524063757236i</v>
      </c>
      <c r="EH266" s="223" t="str">
        <f t="shared" ca="1" si="451"/>
        <v>0.0651657219663679+1.32647874375556i</v>
      </c>
      <c r="EI266" s="223" t="str">
        <f t="shared" ca="1" si="452"/>
        <v>-1.10425689258611-0.737840866400608i</v>
      </c>
      <c r="EJ266" s="223" t="str">
        <f t="shared" ca="1" si="453"/>
        <v>1.2504444038218-0.447416161873361i</v>
      </c>
      <c r="EK266" s="223" t="str">
        <f t="shared" ca="1" si="454"/>
        <v>-0.385520830740684+1.270891859294i</v>
      </c>
      <c r="EL266" s="223" t="str">
        <f t="shared" ca="1" si="455"/>
        <v>-0.791135422342628-1.06672263146025i</v>
      </c>
      <c r="EM266" s="223" t="str">
        <f t="shared" ca="1" si="456"/>
        <v>1.32807847243856-4.92001332521633E-13i</v>
      </c>
      <c r="EN266" s="223"/>
      <c r="EO266" s="223"/>
      <c r="EP266" s="223"/>
    </row>
    <row r="267" spans="1:146">
      <c r="A267" s="249">
        <f t="shared" si="323"/>
        <v>3.2617187500000025E-3</v>
      </c>
      <c r="B267" s="248">
        <v>167</v>
      </c>
      <c r="C267" s="247">
        <f t="shared" si="324"/>
        <v>33400</v>
      </c>
      <c r="N267" s="246">
        <f t="shared" ca="1" si="327"/>
        <v>3.9948862348657972</v>
      </c>
      <c r="O267" s="223">
        <f t="shared" ca="1" si="328"/>
        <v>1.3278862348657972</v>
      </c>
      <c r="P267" s="223" t="str">
        <f t="shared" ca="1" si="329"/>
        <v>-0.76460777130673+1.08565961921931i</v>
      </c>
      <c r="Q267" s="223" t="str">
        <f t="shared" ca="1" si="330"/>
        <v>-0.447351398985491-1.25026340367612i</v>
      </c>
      <c r="R267" s="223" t="str">
        <f t="shared" ca="1" si="331"/>
        <v>1.27978497126288+0.354164199314018i</v>
      </c>
      <c r="S267" s="223" t="str">
        <f t="shared" ca="1" si="332"/>
        <v>-1.02646994042778+0.842402109532176i</v>
      </c>
      <c r="T267" s="223" t="str">
        <f t="shared" ca="1" si="333"/>
        <v>-0.0976853713779523-1.32428826958665i</v>
      </c>
      <c r="U267" s="223" t="str">
        <f t="shared" ca="1" si="334"/>
        <v>1.13896601446993+0.682669957320913i</v>
      </c>
      <c r="V267" s="223" t="str">
        <f t="shared" ca="1" si="335"/>
        <v>-1.21396655037876+0.538114362666116i</v>
      </c>
      <c r="W267" s="223" t="str">
        <f t="shared" ca="1" si="336"/>
        <v>0.259057753160714-1.30237127320645i</v>
      </c>
      <c r="X267" s="223" t="str">
        <f t="shared" ca="1" si="337"/>
        <v>0.915631397738213+0.961717732092962i</v>
      </c>
      <c r="Y267" s="223" t="str">
        <f t="shared" ca="1" si="338"/>
        <v>-1.31351387143483+0.19484137726456i</v>
      </c>
      <c r="Z267" s="223" t="str">
        <f t="shared" ca="1" si="339"/>
        <v>0.597032695688017-1.18610025420517i</v>
      </c>
      <c r="AA267" s="223" t="str">
        <f t="shared" ca="1" si="340"/>
        <v>0.625961237991895+1.17109110716362i</v>
      </c>
      <c r="AB267" s="223" t="str">
        <f t="shared" ca="1" si="341"/>
        <v>-1.31789991237963-0.162547450597711i</v>
      </c>
      <c r="AC267" s="223" t="str">
        <f t="shared" ca="1" si="342"/>
        <v>0.891753892042182-0.983898800067204i</v>
      </c>
      <c r="AD267" s="223" t="str">
        <f t="shared" ca="1" si="343"/>
        <v>0.29094152084633+1.2956214278074i</v>
      </c>
      <c r="AE267" s="223" t="str">
        <f t="shared" ca="1" si="344"/>
        <v>-1.22680691389596-0.508160062148848i</v>
      </c>
      <c r="AF267" s="223" t="str">
        <f t="shared" ca="1" si="345"/>
        <v>1.12186941977235-0.71041597513408i</v>
      </c>
      <c r="AG267" s="223" t="str">
        <f t="shared" ca="1" si="346"/>
        <v>-0.0651562893162598+1.32628673774135i</v>
      </c>
      <c r="AH267" s="223" t="str">
        <f t="shared" ca="1" si="347"/>
        <v>-1.04683436955096-0.816957560386647i</v>
      </c>
      <c r="AI267" s="223" t="str">
        <f t="shared" ca="1" si="348"/>
        <v>1.27070789940664-0.385465027118706i</v>
      </c>
      <c r="AJ267" s="223" t="str">
        <f t="shared" ca="1" si="349"/>
        <v>-0.416533665204438+1.26086540062666i</v>
      </c>
      <c r="AK267" s="223" t="str">
        <f t="shared" ca="1" si="350"/>
        <v>-0.791020906554603-1.06656822479371i</v>
      </c>
      <c r="AL267" s="223" t="str">
        <f t="shared" ca="1" si="351"/>
        <v>1.32748630035829-0.0325879595423168i</v>
      </c>
      <c r="AM267" s="223" t="str">
        <f t="shared" ca="1" si="352"/>
        <v>-0.737734064927917+1.10409705288575i</v>
      </c>
      <c r="AN267" s="223" t="str">
        <f t="shared" ca="1" si="353"/>
        <v>-0.477899665011546-1.23890829480148i</v>
      </c>
      <c r="AO267" s="223" t="str">
        <f t="shared" ca="1" si="354"/>
        <v>1.28809114850657+0.322650036239099i</v>
      </c>
      <c r="AP267" s="223" t="str">
        <f t="shared" ca="1" si="355"/>
        <v>-1.00548720419431+0.867339227146776i</v>
      </c>
      <c r="AQ267" s="223" t="str">
        <f t="shared" ca="1" si="356"/>
        <v>-0.130155611424364-1.32149209969671i</v>
      </c>
      <c r="AR267" s="223" t="str">
        <f t="shared" ca="1" si="357"/>
        <v>-0.130155611424364-1.32149209969671i</v>
      </c>
      <c r="AS267" s="223" t="str">
        <f t="shared" ca="1" si="358"/>
        <v>-1.20039493880468+0.567744523212826i</v>
      </c>
      <c r="AT267" s="223" t="str">
        <f t="shared" ca="1" si="359"/>
        <v>0.227017938772038-1.3083366188492i</v>
      </c>
      <c r="AU267" s="223" t="str">
        <f t="shared" ca="1" si="360"/>
        <v>0.938957361317988+0.938957361317767i</v>
      </c>
      <c r="AV267" s="223" t="str">
        <f t="shared" ca="1" si="361"/>
        <v>-1.30833661884937+0.227017938771083i</v>
      </c>
      <c r="AW267" s="223" t="str">
        <f t="shared" ca="1" si="362"/>
        <v>0.567744523212507-1.20039493880484i</v>
      </c>
      <c r="AX267" s="223" t="str">
        <f t="shared" ca="1" si="363"/>
        <v>0.654512724651973+1.15537653862917i</v>
      </c>
      <c r="AY267" s="223" t="str">
        <f t="shared" ca="1" si="364"/>
        <v>-1.32149209969674-0.130155611424014i</v>
      </c>
      <c r="AZ267" s="223" t="str">
        <f t="shared" ca="1" si="365"/>
        <v>0.867339227146523-1.00548720419453i</v>
      </c>
      <c r="BA267" s="223" t="str">
        <f t="shared" ca="1" si="366"/>
        <v>0.322650036238142+1.28809114850681i</v>
      </c>
      <c r="BB267" s="223" t="str">
        <f t="shared" ca="1" si="367"/>
        <v>-1.23890829480162-0.477899665011201i</v>
      </c>
      <c r="BC267" s="223" t="str">
        <f t="shared" ca="1" si="368"/>
        <v>1.10409705288599-0.73773406492755i</v>
      </c>
      <c r="BD267" s="223" t="str">
        <f t="shared" ca="1" si="369"/>
        <v>-0.0325879595419649+1.3274863003583i</v>
      </c>
      <c r="BE267" s="223" t="str">
        <f t="shared" ca="1" si="370"/>
        <v>-1.06656822479352-0.79102090655485i</v>
      </c>
      <c r="BF267" s="223" t="str">
        <f t="shared" ca="1" si="371"/>
        <v>1.26086540062651-0.41653366520488i</v>
      </c>
      <c r="BG267" s="223" t="str">
        <f t="shared" ca="1" si="372"/>
        <v>-0.38546502711873+1.27070789940663i</v>
      </c>
      <c r="BH267" s="223" t="str">
        <f t="shared" ca="1" si="373"/>
        <v>-0.816957560386092-1.0468343695514i</v>
      </c>
      <c r="BI267" s="223" t="str">
        <f t="shared" ca="1" si="374"/>
        <v>1.32628673774135-0.0651562893163476i</v>
      </c>
      <c r="BJ267" s="223" t="str">
        <f t="shared" ca="1" si="375"/>
        <v>-0.710415975134452+1.12186941977212i</v>
      </c>
      <c r="BK267" s="223" t="str">
        <f t="shared" ca="1" si="376"/>
        <v>-0.508160062149034-1.22680691389589i</v>
      </c>
      <c r="BL267" s="223" t="str">
        <f t="shared" ca="1" si="377"/>
        <v>1.29562142780733+0.290941520846649i</v>
      </c>
      <c r="BM267" s="223" t="str">
        <f t="shared" ca="1" si="378"/>
        <v>-0.983898800066866+0.891753892042555i</v>
      </c>
      <c r="BN267" s="223" t="str">
        <f t="shared" ca="1" si="379"/>
        <v>-0.162547450597545-1.31789991237965i</v>
      </c>
      <c r="BO267" s="223" t="str">
        <f t="shared" ca="1" si="380"/>
        <v>1.17109110716391+0.625961237991352i</v>
      </c>
      <c r="BP267" s="223" t="str">
        <f t="shared" ca="1" si="381"/>
        <v>-1.18610025420513+0.597032695688095i</v>
      </c>
      <c r="BQ267" s="223" t="str">
        <f t="shared" ca="1" si="382"/>
        <v>0.194841377265135-1.31351387143474i</v>
      </c>
      <c r="BR267" s="223" t="str">
        <f t="shared" ca="1" si="383"/>
        <v>0.9617177320931+0.915631397738067i</v>
      </c>
      <c r="BS267" s="223" t="str">
        <f t="shared" ca="1" si="384"/>
        <v>-1.30237127320651+0.25905775316042i</v>
      </c>
      <c r="BT267" s="223" t="str">
        <f t="shared" ca="1" si="385"/>
        <v>0.538114362665785-1.21396655037891i</v>
      </c>
      <c r="BU267" s="223" t="str">
        <f t="shared" ca="1" si="386"/>
        <v>0.682669957320762+1.13896601447003i</v>
      </c>
      <c r="BV267" s="223" t="str">
        <f t="shared" ca="1" si="387"/>
        <v>-1.3242882695867-0.0976853713773425i</v>
      </c>
      <c r="BW267" s="223" t="str">
        <f t="shared" ca="1" si="388"/>
        <v>0.84240210953222-1.02646994042774i</v>
      </c>
      <c r="BX267" s="223" t="str">
        <f t="shared" ca="1" si="389"/>
        <v>0.354164199313448+1.27978497126304i</v>
      </c>
      <c r="BY267" s="223" t="str">
        <f t="shared" ca="1" si="390"/>
        <v>-1.25026340367618-0.447351398985307i</v>
      </c>
      <c r="BZ267" s="223" t="str">
        <f t="shared" ca="1" si="391"/>
        <v>1.08565961921954-0.764607771306408i</v>
      </c>
      <c r="CA267" s="223" t="str">
        <f t="shared" ca="1" si="392"/>
        <v>3.14288909169003E-13+1.3278862348658i</v>
      </c>
      <c r="CB267" s="223" t="str">
        <f t="shared" ca="1" si="393"/>
        <v>-1.0856596192192-0.764607771306882i</v>
      </c>
      <c r="CC267" s="223" t="str">
        <f t="shared" ca="1" si="394"/>
        <v>1.25026340367594-0.44735139898597i</v>
      </c>
      <c r="CD267" s="223" t="str">
        <f t="shared" ca="1" si="395"/>
        <v>-0.354164199314079+1.27978497126286i</v>
      </c>
      <c r="CE267" s="223" t="str">
        <f t="shared" ca="1" si="396"/>
        <v>-0.842402109531714-1.02646994042816i</v>
      </c>
      <c r="CF267" s="223" t="str">
        <f t="shared" ca="1" si="397"/>
        <v>1.32428826958665-0.0976853713780446i</v>
      </c>
      <c r="CG267" s="223" t="str">
        <f t="shared" ca="1" si="398"/>
        <v>-0.68266995732129+1.13896601446971i</v>
      </c>
      <c r="CH267" s="223" t="str">
        <f t="shared" ca="1" si="399"/>
        <v>-0.538114362666464-1.2139665503786i</v>
      </c>
      <c r="CI267" s="223" t="str">
        <f t="shared" ca="1" si="400"/>
        <v>1.30237127320639+0.259057753160989i</v>
      </c>
      <c r="CJ267" s="223" t="str">
        <f t="shared" ca="1" si="401"/>
        <v>-0.96171773209264+0.915631397738551i</v>
      </c>
      <c r="CK267" s="223" t="str">
        <f t="shared" ca="1" si="402"/>
        <v>-0.194841377264488-1.31351387143484i</v>
      </c>
      <c r="CL267" s="223" t="str">
        <f t="shared" ca="1" si="403"/>
        <v>1.18610025420483+0.597032695688681i</v>
      </c>
      <c r="CM267" s="223" t="str">
        <f t="shared" ca="1" si="404"/>
        <v>-1.17109110716358+0.625961237991972i</v>
      </c>
      <c r="CN267" s="223" t="str">
        <f t="shared" ca="1" si="405"/>
        <v>0.162547450598157-1.31789991237958i</v>
      </c>
      <c r="CO267" s="223" t="str">
        <f t="shared" ca="1" si="406"/>
        <v>0.983898800067364+0.891753892042006i</v>
      </c>
      <c r="CP267" s="223" t="str">
        <f t="shared" ca="1" si="407"/>
        <v>-1.29562142780746+0.290941520846047i</v>
      </c>
      <c r="CQ267" s="223" t="str">
        <f t="shared" ca="1" si="408"/>
        <v>0.508160062148418-1.22680691389614i</v>
      </c>
      <c r="CR267" s="223" t="str">
        <f t="shared" ca="1" si="409"/>
        <v>0.710415975133899+1.12186941977247i</v>
      </c>
      <c r="CS267" s="223" t="str">
        <f t="shared" ca="1" si="410"/>
        <v>-1.32628673774132-0.0651562893170014i</v>
      </c>
      <c r="CT267" s="223" t="str">
        <f t="shared" ca="1" si="411"/>
        <v>0.816957560386578-1.04683436955102i</v>
      </c>
      <c r="CU267" s="223" t="str">
        <f t="shared" ca="1" si="412"/>
        <v>0.385465027118139+1.27070789940681i</v>
      </c>
      <c r="CV267" s="223" t="str">
        <f t="shared" ca="1" si="413"/>
        <v>-1.26086540062673-0.416533665204212i</v>
      </c>
      <c r="CW267" s="223" t="str">
        <f t="shared" ca="1" si="414"/>
        <v>1.06656822479389-0.791020906554355i</v>
      </c>
      <c r="CX267" s="223" t="str">
        <f t="shared" ca="1" si="415"/>
        <v>0.032587959542631+1.32748630035828i</v>
      </c>
      <c r="CY267" s="223" t="str">
        <f t="shared" ca="1" si="416"/>
        <v>-1.10409705288567-0.737734064928032i</v>
      </c>
      <c r="CZ267" s="223" t="str">
        <f t="shared" ca="1" si="417"/>
        <v>1.23890829480136-0.477899665011857i</v>
      </c>
      <c r="DA267" s="223" t="str">
        <f t="shared" ca="1" si="418"/>
        <v>-0.322650036238777+1.28809114850665i</v>
      </c>
      <c r="DB267" s="223" t="str">
        <f t="shared" ca="1" si="419"/>
        <v>-0.867339227146027-1.00548720419496i</v>
      </c>
      <c r="DC267" s="223" t="str">
        <f t="shared" ca="1" si="420"/>
        <v>1.32149209969667-0.130155611424715i</v>
      </c>
      <c r="DD267" s="223" t="str">
        <f t="shared" ca="1" si="421"/>
        <v>-0.65451272465251+1.15537653862886i</v>
      </c>
      <c r="DE267" s="223" t="str">
        <f t="shared" ca="1" si="422"/>
        <v>-0.567744523213178-1.20039493880452i</v>
      </c>
      <c r="DF267" s="223" t="str">
        <f t="shared" ca="1" si="423"/>
        <v>1.30833661884927+0.227017938771654i</v>
      </c>
      <c r="DG267" s="223" t="str">
        <f t="shared" ca="1" si="424"/>
        <v>-0.938957361317517+0.938957361318238i</v>
      </c>
      <c r="DH267" s="223" t="str">
        <f t="shared" ca="1" si="425"/>
        <v>-0.227017938771394-1.30833661884931i</v>
      </c>
      <c r="DI267" s="223" t="str">
        <f t="shared" ca="1" si="426"/>
        <v>1.20039493880441+0.567744523213418i</v>
      </c>
      <c r="DJ267" s="223" t="str">
        <f t="shared" ca="1" si="427"/>
        <v>-1.15537653862899+0.65451272465228i</v>
      </c>
      <c r="DK267" s="223" t="str">
        <f t="shared" ca="1" si="428"/>
        <v>0.130155611424978-1.32149209969665i</v>
      </c>
      <c r="DL267" s="223" t="str">
        <f t="shared" ca="1" si="429"/>
        <v>1.00548720419479+0.867339227146227i</v>
      </c>
      <c r="DM267" s="223" t="str">
        <f t="shared" ca="1" si="430"/>
        <v>-1.28809114850671+0.32265003623852i</v>
      </c>
      <c r="DN267" s="223" t="str">
        <f t="shared" ca="1" si="431"/>
        <v>0.477899665010907-1.23890829480173i</v>
      </c>
      <c r="DO267" s="223" t="str">
        <f t="shared" ca="1" si="432"/>
        <v>0.737734064927812+1.10409705288582i</v>
      </c>
      <c r="DP267" s="223" t="str">
        <f t="shared" ca="1" si="433"/>
        <v>-1.32748630035827-0.0325879595429712i</v>
      </c>
      <c r="DQ267" s="223" t="str">
        <f t="shared" ca="1" si="434"/>
        <v>0.791020906554567-1.06656822479373i</v>
      </c>
      <c r="DR267" s="223" t="str">
        <f t="shared" ca="1" si="435"/>
        <v>0.41653366520396+1.26086540062682i</v>
      </c>
      <c r="DS267" s="223" t="str">
        <f t="shared" ca="1" si="436"/>
        <v>-1.27070789940674-0.385465027118392i</v>
      </c>
      <c r="DT267" s="223" t="str">
        <f t="shared" ca="1" si="437"/>
        <v>1.04683436955118-0.816957560386369i</v>
      </c>
      <c r="DU267" s="223" t="str">
        <f t="shared" ca="1" si="438"/>
        <v>0.0651562893166615+1.32628673774133i</v>
      </c>
      <c r="DV267" s="223" t="str">
        <f t="shared" ca="1" si="439"/>
        <v>-1.12186941977229-0.710415975134186i</v>
      </c>
      <c r="DW267" s="223" t="str">
        <f t="shared" ca="1" si="440"/>
        <v>1.22680691389575-0.50816006214936i</v>
      </c>
      <c r="DX267" s="223" t="str">
        <f t="shared" ca="1" si="441"/>
        <v>-0.290941520846305+1.29562142780741i</v>
      </c>
      <c r="DY267" s="223" t="str">
        <f t="shared" ca="1" si="442"/>
        <v>-0.891753892041809-0.983898800067542i</v>
      </c>
      <c r="DZ267" s="223" t="str">
        <f t="shared" ca="1" si="443"/>
        <v>1.31789991237961-0.162547450597894i</v>
      </c>
      <c r="EA267" s="223" t="str">
        <f t="shared" ca="1" si="444"/>
        <v>-0.625961237992206+1.17109110716346i</v>
      </c>
      <c r="EB267" s="223" t="str">
        <f t="shared" ca="1" si="445"/>
        <v>-0.597032695688445-1.18610025420495i</v>
      </c>
      <c r="EC267" s="223" t="str">
        <f t="shared" ca="1" si="446"/>
        <v>1.3135138714348+0.19484137726475i</v>
      </c>
      <c r="ED267" s="223" t="str">
        <f t="shared" ca="1" si="447"/>
        <v>-0.915631397737812+0.961717732093343i</v>
      </c>
      <c r="EE267" s="223" t="str">
        <f t="shared" ca="1" si="448"/>
        <v>-0.25905775316073-1.30237127320645i</v>
      </c>
      <c r="EF267" s="223" t="str">
        <f t="shared" ca="1" si="449"/>
        <v>1.2139665503785+0.538114362666705i</v>
      </c>
      <c r="EG267" s="223" t="str">
        <f t="shared" ca="1" si="450"/>
        <v>-1.13896601446984+0.682669957321063i</v>
      </c>
      <c r="EH267" s="223" t="str">
        <f t="shared" ca="1" si="451"/>
        <v>0.0976853713783087-1.32428826958663i</v>
      </c>
      <c r="EI267" s="223" t="str">
        <f t="shared" ca="1" si="452"/>
        <v>1.02646994042799+0.84240210953192i</v>
      </c>
      <c r="EJ267" s="223" t="str">
        <f t="shared" ca="1" si="453"/>
        <v>-1.27978497126293+0.354164199313823i</v>
      </c>
      <c r="EK267" s="223" t="str">
        <f t="shared" ca="1" si="454"/>
        <v>0.447351398984941-1.25026340367631i</v>
      </c>
      <c r="EL267" s="223" t="str">
        <f t="shared" ca="1" si="455"/>
        <v>0.764607771306726+1.08565961921931i</v>
      </c>
      <c r="EM267" s="223" t="str">
        <f t="shared" ca="1" si="456"/>
        <v>-1.3278862348658-5.79127676829641E-13i</v>
      </c>
      <c r="EN267" s="223"/>
      <c r="EO267" s="223"/>
      <c r="EP267" s="223"/>
    </row>
    <row r="268" spans="1:146">
      <c r="A268" s="249">
        <f t="shared" si="323"/>
        <v>3.2812500000000025E-3</v>
      </c>
      <c r="B268" s="248">
        <v>168</v>
      </c>
      <c r="C268" s="247">
        <f t="shared" si="324"/>
        <v>33600</v>
      </c>
      <c r="N268" s="246">
        <f t="shared" ca="1" si="327"/>
        <v>3.99467652580541</v>
      </c>
      <c r="O268" s="223">
        <f t="shared" ca="1" si="328"/>
        <v>1.32767652580541</v>
      </c>
      <c r="P268" s="223" t="str">
        <f t="shared" ca="1" si="329"/>
        <v>-0.737617556816371+1.10392268617461i</v>
      </c>
      <c r="Q268" s="223" t="str">
        <f t="shared" ca="1" si="330"/>
        <v>-0.508079809965775-1.22661316798731i</v>
      </c>
      <c r="R268" s="223" t="str">
        <f t="shared" ca="1" si="331"/>
        <v>1.30216559364684+0.259016840952646i</v>
      </c>
      <c r="S268" s="223" t="str">
        <f t="shared" ca="1" si="332"/>
        <v>-0.938809074619214+0.938809074619189i</v>
      </c>
      <c r="T268" s="223" t="str">
        <f t="shared" ca="1" si="333"/>
        <v>-0.259016840952609-1.30216559364685i</v>
      </c>
      <c r="U268" s="223" t="str">
        <f t="shared" ca="1" si="334"/>
        <v>1.2266131679873+0.508079809965797i</v>
      </c>
      <c r="V268" s="223" t="str">
        <f t="shared" ca="1" si="335"/>
        <v>-1.10392268617463+0.737617556816341i</v>
      </c>
      <c r="W268" s="223" t="str">
        <f t="shared" ca="1" si="336"/>
        <v>3.70843400433034E-14-1.32767652580541i</v>
      </c>
      <c r="X268" s="223" t="str">
        <f t="shared" ca="1" si="337"/>
        <v>1.10392268617459+0.737617556816406i</v>
      </c>
      <c r="Y268" s="223" t="str">
        <f t="shared" ca="1" si="338"/>
        <v>-1.22661316798733+0.50807980996573i</v>
      </c>
      <c r="Z268" s="223" t="str">
        <f t="shared" ca="1" si="339"/>
        <v>0.259016840952686-1.30216559364683i</v>
      </c>
      <c r="AA268" s="223" t="str">
        <f t="shared" ca="1" si="340"/>
        <v>0.938809074619163+0.938809074619241i</v>
      </c>
      <c r="AB268" s="223" t="str">
        <f t="shared" ca="1" si="341"/>
        <v>-1.30216559364686+0.259016840952568i</v>
      </c>
      <c r="AC268" s="223" t="str">
        <f t="shared" ca="1" si="342"/>
        <v>0.50807980996571-1.22661316798734i</v>
      </c>
      <c r="AD268" s="223" t="str">
        <f t="shared" ca="1" si="343"/>
        <v>0.737617556816306+1.10392268617466i</v>
      </c>
      <c r="AE268" s="223" t="str">
        <f t="shared" ca="1" si="344"/>
        <v>-1.32767652580541+5.79032474324269E-14i</v>
      </c>
      <c r="AF268" s="223" t="str">
        <f t="shared" ca="1" si="345"/>
        <v>0.737617556816327-1.10392268617464i</v>
      </c>
      <c r="AG268" s="223" t="str">
        <f t="shared" ca="1" si="346"/>
        <v>0.508079809965808+1.2266131679873i</v>
      </c>
      <c r="AH268" s="223" t="str">
        <f t="shared" ca="1" si="347"/>
        <v>-1.30216559364686-0.259016840952584i</v>
      </c>
      <c r="AI268" s="223" t="str">
        <f t="shared" ca="1" si="348"/>
        <v>0.938809074619174-0.938809074619229i</v>
      </c>
      <c r="AJ268" s="223" t="str">
        <f t="shared" ca="1" si="349"/>
        <v>0.259016840952661+1.30216559364684i</v>
      </c>
      <c r="AK268" s="223" t="str">
        <f t="shared" ca="1" si="350"/>
        <v>-1.22661316798732-0.508079809965752i</v>
      </c>
      <c r="AL268" s="223" t="str">
        <f t="shared" ca="1" si="351"/>
        <v>1.1039226861746-0.737617556816393i</v>
      </c>
      <c r="AM268" s="223" t="str">
        <f t="shared" ca="1" si="352"/>
        <v>2.08189073891235E-14+1.32767652580541i</v>
      </c>
      <c r="AN268" s="223" t="str">
        <f t="shared" ca="1" si="353"/>
        <v>-1.10392268617455-0.737617556816468i</v>
      </c>
      <c r="AO268" s="223" t="str">
        <f t="shared" ca="1" si="354"/>
        <v>1.22661316798716-0.50807980996614i</v>
      </c>
      <c r="AP268" s="223" t="str">
        <f t="shared" ca="1" si="355"/>
        <v>-0.259016840953027+1.30216559364677i</v>
      </c>
      <c r="AQ268" s="223" t="str">
        <f t="shared" ca="1" si="356"/>
        <v>-0.938809074619297-0.938809074619107i</v>
      </c>
      <c r="AR268" s="223" t="str">
        <f t="shared" ca="1" si="357"/>
        <v>-0.938809074619297-0.938809074619107i</v>
      </c>
      <c r="AS268" s="223" t="str">
        <f t="shared" ca="1" si="358"/>
        <v>-0.508079809965909+1.22661316798725i</v>
      </c>
      <c r="AT268" s="223" t="str">
        <f t="shared" ca="1" si="359"/>
        <v>-0.737617556816691-1.1039226861744i</v>
      </c>
      <c r="AU268" s="223" t="str">
        <f t="shared" ca="1" si="360"/>
        <v>1.32767652580541+4.12481215211281E-13i</v>
      </c>
      <c r="AV268" s="223" t="str">
        <f t="shared" ca="1" si="361"/>
        <v>-0.737617556816264+1.10392268617468i</v>
      </c>
      <c r="AW268" s="223" t="str">
        <f t="shared" ca="1" si="362"/>
        <v>-0.50807980996635-1.22661316798707i</v>
      </c>
      <c r="AX268" s="223" t="str">
        <f t="shared" ca="1" si="363"/>
        <v>1.30216559364681+0.259016840952787i</v>
      </c>
      <c r="AY268" s="223" t="str">
        <f t="shared" ca="1" si="364"/>
        <v>-0.938809074618959+0.938809074619444i</v>
      </c>
      <c r="AZ268" s="223" t="str">
        <f t="shared" ca="1" si="365"/>
        <v>-0.2590168409522-1.30216559364693i</v>
      </c>
      <c r="BA268" s="223" t="str">
        <f t="shared" ca="1" si="366"/>
        <v>1.22661316798735+0.508079809965682i</v>
      </c>
      <c r="BB268" s="223" t="str">
        <f t="shared" ca="1" si="367"/>
        <v>-1.10392268617428+0.737617556816864i</v>
      </c>
      <c r="BC268" s="223" t="str">
        <f t="shared" ca="1" si="368"/>
        <v>1.85421700216517E-13-1.32767652580541i</v>
      </c>
      <c r="BD268" s="223" t="str">
        <f t="shared" ca="1" si="369"/>
        <v>1.10392268617481+0.737617556816075i</v>
      </c>
      <c r="BE268" s="223" t="str">
        <f t="shared" ca="1" si="370"/>
        <v>-1.22661316798749+0.508079809965339i</v>
      </c>
      <c r="BF268" s="223" t="str">
        <f t="shared" ca="1" si="371"/>
        <v>0.259016840952564-1.30216559364686i</v>
      </c>
      <c r="BG268" s="223" t="str">
        <f t="shared" ca="1" si="372"/>
        <v>0.938809074619605+0.938809074618799i</v>
      </c>
      <c r="BH268" s="223" t="str">
        <f t="shared" ca="1" si="373"/>
        <v>-1.30216559364689+0.259016840952423i</v>
      </c>
      <c r="BI268" s="223" t="str">
        <f t="shared" ca="1" si="374"/>
        <v>0.508079809965472-1.22661316798744i</v>
      </c>
      <c r="BJ268" s="223" t="str">
        <f t="shared" ca="1" si="375"/>
        <v>0.737617556815956+1.10392268617489i</v>
      </c>
      <c r="BK268" s="223" t="str">
        <f t="shared" ca="1" si="376"/>
        <v>-1.32767652580541+4.16378147782469E-14i</v>
      </c>
      <c r="BL268" s="223" t="str">
        <f t="shared" ca="1" si="377"/>
        <v>0.737617556815885-1.10392268617494i</v>
      </c>
      <c r="BM268" s="223" t="str">
        <f t="shared" ca="1" si="378"/>
        <v>0.508079809965549+1.2266131679874i</v>
      </c>
      <c r="BN268" s="223" t="str">
        <f t="shared" ca="1" si="379"/>
        <v>-1.3021655936469-0.259016840952341i</v>
      </c>
      <c r="BO268" s="223" t="str">
        <f t="shared" ca="1" si="380"/>
        <v>0.938809074619573-0.938809074618831i</v>
      </c>
      <c r="BP268" s="223" t="str">
        <f t="shared" ca="1" si="381"/>
        <v>0.259016840952645+1.30216559364684i</v>
      </c>
      <c r="BQ268" s="223" t="str">
        <f t="shared" ca="1" si="382"/>
        <v>-1.22661316798752-0.508079809965262i</v>
      </c>
      <c r="BR268" s="223" t="str">
        <f t="shared" ca="1" si="383"/>
        <v>1.10392268617476-0.737617556816144i</v>
      </c>
      <c r="BS268" s="223" t="str">
        <f t="shared" ca="1" si="384"/>
        <v>2.6869732977301E-13+1.32767652580541i</v>
      </c>
      <c r="BT268" s="223" t="str">
        <f t="shared" ca="1" si="385"/>
        <v>-1.10392268617431-0.737617556816827i</v>
      </c>
      <c r="BU268" s="223" t="str">
        <f t="shared" ca="1" si="386"/>
        <v>1.22661316798732-0.508079809965759i</v>
      </c>
      <c r="BV268" s="223" t="str">
        <f t="shared" ca="1" si="387"/>
        <v>-0.259016840952118+1.30216559364695i</v>
      </c>
      <c r="BW268" s="223" t="str">
        <f t="shared" ca="1" si="388"/>
        <v>-0.938809074618991-0.938809074619412i</v>
      </c>
      <c r="BX268" s="223" t="str">
        <f t="shared" ca="1" si="389"/>
        <v>1.3021655936468-0.259016840952868i</v>
      </c>
      <c r="BY268" s="223" t="str">
        <f t="shared" ca="1" si="390"/>
        <v>-0.508079809966307+1.22661316798709i</v>
      </c>
      <c r="BZ268" s="223" t="str">
        <f t="shared" ca="1" si="391"/>
        <v>-0.737617556816333-1.10392268617464i</v>
      </c>
      <c r="CA268" s="223" t="str">
        <f t="shared" ca="1" si="392"/>
        <v>1.32767652580541-4.58022008333766E-13i</v>
      </c>
      <c r="CB268" s="223" t="str">
        <f t="shared" ca="1" si="393"/>
        <v>-0.737617556816638+1.10392268617443i</v>
      </c>
      <c r="CC268" s="223" t="str">
        <f t="shared" ca="1" si="394"/>
        <v>-0.508079809966003-1.22661316798721i</v>
      </c>
      <c r="CD268" s="223" t="str">
        <f t="shared" ca="1" si="395"/>
        <v>1.30216559364673+0.259016840953228i</v>
      </c>
      <c r="CE268" s="223" t="str">
        <f t="shared" ca="1" si="396"/>
        <v>-0.938809074619225+0.938809074619178i</v>
      </c>
      <c r="CF268" s="223" t="str">
        <f t="shared" ca="1" si="397"/>
        <v>-0.259016840953091-1.30216559364676i</v>
      </c>
      <c r="CG268" s="223" t="str">
        <f t="shared" ca="1" si="398"/>
        <v>1.22661316798719+0.508079809966063i</v>
      </c>
      <c r="CH268" s="223" t="str">
        <f t="shared" ca="1" si="399"/>
        <v>-1.10392268617451+0.737617556816521i</v>
      </c>
      <c r="CI268" s="223" t="str">
        <f t="shared" ca="1" si="400"/>
        <v>5.97902915427798E-13-1.32767652580541i</v>
      </c>
      <c r="CJ268" s="223" t="str">
        <f t="shared" ca="1" si="401"/>
        <v>1.10392268617456+0.737617556816448i</v>
      </c>
      <c r="CK268" s="223" t="str">
        <f t="shared" ca="1" si="402"/>
        <v>-1.22661316798713+0.508079809966213i</v>
      </c>
      <c r="CL268" s="223" t="str">
        <f t="shared" ca="1" si="403"/>
        <v>0.259016840953005-1.30216559364677i</v>
      </c>
      <c r="CM268" s="223" t="str">
        <f t="shared" ca="1" si="404"/>
        <v>0.938809074619339+0.938809074619064i</v>
      </c>
      <c r="CN268" s="223" t="str">
        <f t="shared" ca="1" si="405"/>
        <v>-1.30216559364698+0.259016840951981i</v>
      </c>
      <c r="CO268" s="223" t="str">
        <f t="shared" ca="1" si="406"/>
        <v>0.508079809965853-1.22661316798728i</v>
      </c>
      <c r="CP268" s="223" t="str">
        <f t="shared" ca="1" si="407"/>
        <v>0.73761755681671+1.10392268617439i</v>
      </c>
      <c r="CQ268" s="223" t="str">
        <f t="shared" ca="1" si="408"/>
        <v>-1.32767652580541-3.70843400433034E-13i</v>
      </c>
      <c r="CR268" s="223" t="str">
        <f t="shared" ca="1" si="409"/>
        <v>0.73761755681626-1.10392268617469i</v>
      </c>
      <c r="CS268" s="223" t="str">
        <f t="shared" ca="1" si="410"/>
        <v>0.508079809965168+1.22661316798756i</v>
      </c>
      <c r="CT268" s="223" t="str">
        <f t="shared" ca="1" si="411"/>
        <v>-1.30216559364682-0.259016840952783i</v>
      </c>
      <c r="CU268" s="223" t="str">
        <f t="shared" ca="1" si="412"/>
        <v>0.938809074618904-0.9388090746195i</v>
      </c>
      <c r="CV268" s="223" t="str">
        <f t="shared" ca="1" si="413"/>
        <v>0.259016840952204+1.30216559364693i</v>
      </c>
      <c r="CW268" s="223" t="str">
        <f t="shared" ca="1" si="414"/>
        <v>-1.22661316798737-0.508079809965644i</v>
      </c>
      <c r="CX268" s="223" t="str">
        <f t="shared" ca="1" si="415"/>
        <v>1.10392268617501-0.73761755681577i</v>
      </c>
      <c r="CY268" s="223" t="str">
        <f t="shared" ca="1" si="416"/>
        <v>-1.4378388543827E-13+1.32767652580541i</v>
      </c>
      <c r="CZ268" s="223" t="str">
        <f t="shared" ca="1" si="417"/>
        <v>-1.10392268617481-0.737617556816071i</v>
      </c>
      <c r="DA268" s="223" t="str">
        <f t="shared" ca="1" si="418"/>
        <v>1.22661316798747-0.508079809965378i</v>
      </c>
      <c r="DB268" s="223" t="str">
        <f t="shared" ca="1" si="419"/>
        <v>-0.25901684095256+1.30216559364686i</v>
      </c>
      <c r="DC268" s="223" t="str">
        <f t="shared" ca="1" si="420"/>
        <v>-0.93880907461966-0.938809074618743i</v>
      </c>
      <c r="DD268" s="223" t="str">
        <f t="shared" ca="1" si="421"/>
        <v>1.30216559364689-0.259016840952427i</v>
      </c>
      <c r="DE268" s="223" t="str">
        <f t="shared" ca="1" si="422"/>
        <v>-0.508079809965434+1.22661316798745i</v>
      </c>
      <c r="DF268" s="223" t="str">
        <f t="shared" ca="1" si="423"/>
        <v>-0.737617556815958-1.10392268617489i</v>
      </c>
      <c r="DG268" s="223" t="str">
        <f t="shared" ca="1" si="424"/>
        <v>1.32767652580541-8.32756295564938E-14i</v>
      </c>
      <c r="DH268" s="223" t="str">
        <f t="shared" ca="1" si="425"/>
        <v>-0.737617556815883+1.10392268617494i</v>
      </c>
      <c r="DI268" s="223" t="str">
        <f t="shared" ca="1" si="426"/>
        <v>-0.508079809965588-1.22661316798739i</v>
      </c>
      <c r="DJ268" s="223" t="str">
        <f t="shared" ca="1" si="427"/>
        <v>1.3021655936469+0.259016840952337i</v>
      </c>
      <c r="DK268" s="223" t="str">
        <f t="shared" ca="1" si="428"/>
        <v>-0.938809074619542+0.938809074618861i</v>
      </c>
      <c r="DL268" s="223" t="str">
        <f t="shared" ca="1" si="429"/>
        <v>-0.259016840952649-1.30216559364684i</v>
      </c>
      <c r="DM268" s="223" t="str">
        <f t="shared" ca="1" si="430"/>
        <v>1.22661316798754+0.508079809965224i</v>
      </c>
      <c r="DN268" s="223" t="str">
        <f t="shared" ca="1" si="431"/>
        <v>-1.10392268617476+0.737617556816147i</v>
      </c>
      <c r="DO268" s="223" t="str">
        <f t="shared" ca="1" si="432"/>
        <v>-3.10335144551258E-13-1.32767652580541i</v>
      </c>
      <c r="DP268" s="223" t="str">
        <f t="shared" ca="1" si="433"/>
        <v>1.10392268617435+0.73761755681676i</v>
      </c>
      <c r="DQ268" s="223" t="str">
        <f t="shared" ca="1" si="434"/>
        <v>-1.2266131679873+0.508079809965797i</v>
      </c>
      <c r="DR268" s="223" t="str">
        <f t="shared" ca="1" si="435"/>
        <v>0.259016840952115-1.30216559364695i</v>
      </c>
      <c r="DS268" s="223" t="str">
        <f t="shared" ca="1" si="436"/>
        <v>0.938809074619022+0.938809074619383i</v>
      </c>
      <c r="DT268" s="223" t="str">
        <f t="shared" ca="1" si="437"/>
        <v>-1.3021655936468+0.259016840952872i</v>
      </c>
      <c r="DU268" s="223" t="str">
        <f t="shared" ca="1" si="438"/>
        <v>0.508079809966269-1.22661316798711i</v>
      </c>
      <c r="DV268" s="223" t="str">
        <f t="shared" ca="1" si="439"/>
        <v>0.737617556816335+1.10392268617464i</v>
      </c>
      <c r="DW268" s="223" t="str">
        <f t="shared" ca="1" si="440"/>
        <v>-1.32767652580541+5.37394659546022E-13i</v>
      </c>
      <c r="DX268" s="223" t="str">
        <f t="shared" ca="1" si="441"/>
        <v>0.737617556816572-1.10392268617448i</v>
      </c>
      <c r="DY268" s="223" t="str">
        <f t="shared" ca="1" si="442"/>
        <v>0.508079809966007+1.22661316798721i</v>
      </c>
      <c r="DZ268" s="223" t="str">
        <f t="shared" ca="1" si="443"/>
        <v>-1.30216559364674-0.259016840953151i</v>
      </c>
      <c r="EA268" s="223" t="str">
        <f t="shared" ca="1" si="444"/>
        <v>0.938809074619222-0.938809074619181i</v>
      </c>
      <c r="EB268" s="223" t="str">
        <f t="shared" ca="1" si="445"/>
        <v>0.259016840953095+1.30216559364675i</v>
      </c>
      <c r="EC268" s="223" t="str">
        <f t="shared" ca="1" si="446"/>
        <v>-1.22661316798719-0.508079809966059i</v>
      </c>
      <c r="ED268" s="223" t="str">
        <f t="shared" ca="1" si="447"/>
        <v>1.10392268617451-0.737617556816525i</v>
      </c>
      <c r="EE268" s="223" t="str">
        <f t="shared" ca="1" si="448"/>
        <v>-5.93999937083561E-13+1.32767652580541i</v>
      </c>
      <c r="EF268" s="223" t="str">
        <f t="shared" ca="1" si="449"/>
        <v>-1.1039226861746-0.737617556816383i</v>
      </c>
      <c r="EG268" s="223" t="str">
        <f t="shared" ca="1" si="450"/>
        <v>1.22661316798713-0.508079809966217i</v>
      </c>
      <c r="EH268" s="223" t="str">
        <f t="shared" ca="1" si="451"/>
        <v>-0.259016840952928+1.30216559364679i</v>
      </c>
      <c r="EI268" s="223" t="str">
        <f t="shared" ca="1" si="452"/>
        <v>-0.938809074619342-0.938809074619061i</v>
      </c>
      <c r="EJ268" s="223" t="str">
        <f t="shared" ca="1" si="453"/>
        <v>1.30216559364697-0.259016840951985i</v>
      </c>
      <c r="EK268" s="223" t="str">
        <f t="shared" ca="1" si="454"/>
        <v>-0.508079809965849+1.22661316798728i</v>
      </c>
      <c r="EL268" s="223" t="str">
        <f t="shared" ca="1" si="455"/>
        <v>-0.737617556816776-1.10392268617434i</v>
      </c>
      <c r="EM268" s="223" t="str">
        <f t="shared" ca="1" si="456"/>
        <v>1.32767652580541+2.91470749220778E-13i</v>
      </c>
      <c r="EN268" s="223"/>
      <c r="EO268" s="223"/>
      <c r="EP268" s="223"/>
    </row>
    <row r="269" spans="1:146">
      <c r="A269" s="249">
        <f t="shared" si="323"/>
        <v>3.3007812500000025E-3</v>
      </c>
      <c r="B269" s="248">
        <v>169</v>
      </c>
      <c r="C269" s="247">
        <f t="shared" si="324"/>
        <v>33800</v>
      </c>
      <c r="N269" s="246">
        <f t="shared" ca="1" si="327"/>
        <v>3.9944470966609886</v>
      </c>
      <c r="O269" s="223">
        <f t="shared" ca="1" si="328"/>
        <v>1.3274470966609886</v>
      </c>
      <c r="P269" s="223" t="str">
        <f t="shared" ca="1" si="329"/>
        <v>-0.71018103723967+1.12149841229441i</v>
      </c>
      <c r="Q269" s="223" t="str">
        <f t="shared" ca="1" si="330"/>
        <v>-0.567556767436648-1.19999796256933i</v>
      </c>
      <c r="R269" s="223" t="str">
        <f t="shared" ca="1" si="331"/>
        <v>1.3174640766985+0.16249369539354i</v>
      </c>
      <c r="S269" s="223" t="str">
        <f t="shared" ca="1" si="332"/>
        <v>-0.842123523204257+1.02613048200496i</v>
      </c>
      <c r="T269" s="223" t="str">
        <f t="shared" ca="1" si="333"/>
        <v>-0.416395915568114-1.260448426526i</v>
      </c>
      <c r="U269" s="223" t="str">
        <f t="shared" ca="1" si="334"/>
        <v>1.2876651707235+0.32254333435881i</v>
      </c>
      <c r="V269" s="223" t="str">
        <f t="shared" ca="1" si="335"/>
        <v>-0.961399687529131+0.91532859414124i</v>
      </c>
      <c r="W269" s="223" t="str">
        <f t="shared" ca="1" si="336"/>
        <v>-0.258972081546976-1.3019405729191i</v>
      </c>
      <c r="X269" s="223" t="str">
        <f t="shared" ca="1" si="337"/>
        <v>1.2384985820188+0.477741621351024i</v>
      </c>
      <c r="Y269" s="223" t="str">
        <f t="shared" ca="1" si="338"/>
        <v>-1.06621550568025+0.790759312231411i</v>
      </c>
      <c r="Z269" s="223" t="str">
        <f t="shared" ca="1" si="339"/>
        <v>-0.0976530663674932-1.32385032124584i</v>
      </c>
      <c r="AA269" s="223" t="str">
        <f t="shared" ca="1" si="340"/>
        <v>1.17070382184282+0.625754229675122i</v>
      </c>
      <c r="AB269" s="223" t="str">
        <f t="shared" ca="1" si="341"/>
        <v>-1.15499445018973+0.654296274224924i</v>
      </c>
      <c r="AC269" s="223" t="str">
        <f t="shared" ca="1" si="342"/>
        <v>0.0651347418258831-1.32584812849774i</v>
      </c>
      <c r="AD269" s="223" t="str">
        <f t="shared" ca="1" si="343"/>
        <v>1.08530058649218+0.764354911931245i</v>
      </c>
      <c r="AE269" s="223" t="str">
        <f t="shared" ca="1" si="344"/>
        <v>-1.22640120309661+0.507992011233318i</v>
      </c>
      <c r="AF269" s="223" t="str">
        <f t="shared" ca="1" si="345"/>
        <v>0.226942862874491-1.30790394579419i</v>
      </c>
      <c r="AG269" s="223" t="str">
        <f t="shared" ca="1" si="346"/>
        <v>0.983573420120111+0.891458984848386i</v>
      </c>
      <c r="AH269" s="223" t="str">
        <f t="shared" ca="1" si="347"/>
        <v>-1.27936174037151+0.354047075552501i</v>
      </c>
      <c r="AI269" s="223" t="str">
        <f t="shared" ca="1" si="348"/>
        <v>0.385337552026577-1.27028767034552i</v>
      </c>
      <c r="AJ269" s="223" t="str">
        <f t="shared" ca="1" si="349"/>
        <v>0.867052393996843+1.00515468486101i</v>
      </c>
      <c r="AK269" s="223" t="str">
        <f t="shared" ca="1" si="350"/>
        <v>-1.313079486238+0.194776942307424i</v>
      </c>
      <c r="AL269" s="223" t="str">
        <f t="shared" ca="1" si="351"/>
        <v>0.537936405723012-1.2135650859478i</v>
      </c>
      <c r="AM269" s="223" t="str">
        <f t="shared" ca="1" si="352"/>
        <v>0.737490092813162+1.10373192281284i</v>
      </c>
      <c r="AN269" s="223" t="str">
        <f t="shared" ca="1" si="353"/>
        <v>-1.32704729441371+0.0325771825507651i</v>
      </c>
      <c r="AO269" s="223" t="str">
        <f t="shared" ca="1" si="354"/>
        <v>0.682444195164871-1.13858935306785i</v>
      </c>
      <c r="AP269" s="223" t="str">
        <f t="shared" ca="1" si="355"/>
        <v>0.596835254176021+1.18570800528896i</v>
      </c>
      <c r="AQ269" s="223" t="str">
        <f t="shared" ca="1" si="356"/>
        <v>-1.32105507606241-0.130112568353052i</v>
      </c>
      <c r="AR269" s="223" t="str">
        <f t="shared" ca="1" si="357"/>
        <v>-1.32105507606241-0.130112568353052i</v>
      </c>
      <c r="AS269" s="223" t="str">
        <f t="shared" ca="1" si="358"/>
        <v>0.447203457779775+1.24984993570568i</v>
      </c>
      <c r="AT269" s="223" t="str">
        <f t="shared" ca="1" si="359"/>
        <v>-1.29519295972559-0.290845305121054i</v>
      </c>
      <c r="AU269" s="223" t="str">
        <f t="shared" ca="1" si="360"/>
        <v>0.938646843715166-0.938646843715592i</v>
      </c>
      <c r="AV269" s="223" t="str">
        <f t="shared" ca="1" si="361"/>
        <v>0.290845305121641+1.29519295972546i</v>
      </c>
      <c r="AW269" s="223" t="str">
        <f t="shared" ca="1" si="362"/>
        <v>-1.24984993570544-0.447203457780452i</v>
      </c>
      <c r="AX269" s="223" t="str">
        <f t="shared" ca="1" si="363"/>
        <v>1.04648817651608-0.81668738869027i</v>
      </c>
      <c r="AY269" s="223" t="str">
        <f t="shared" ca="1" si="364"/>
        <v>0.130112568353689+1.32105507606235i</v>
      </c>
      <c r="AZ269" s="223" t="str">
        <f t="shared" ca="1" si="365"/>
        <v>-1.18570800528925-0.59683525417545i</v>
      </c>
      <c r="BA269" s="223" t="str">
        <f t="shared" ca="1" si="366"/>
        <v>1.1385893530682-0.682444195164287i</v>
      </c>
      <c r="BB269" s="223" t="str">
        <f t="shared" ca="1" si="367"/>
        <v>-0.0325771825514648+1.32704729441369i</v>
      </c>
      <c r="BC269" s="223" t="str">
        <f t="shared" ca="1" si="368"/>
        <v>-1.10373192281289-0.737490092813086i</v>
      </c>
      <c r="BD269" s="223" t="str">
        <f t="shared" ca="1" si="369"/>
        <v>1.21356508594766-0.537936405723337i</v>
      </c>
      <c r="BE269" s="223" t="str">
        <f t="shared" ca="1" si="370"/>
        <v>-0.194776942306809+1.31307948623809i</v>
      </c>
      <c r="BF269" s="223" t="str">
        <f t="shared" ca="1" si="371"/>
        <v>-1.00515468486081-0.867052393997074i</v>
      </c>
      <c r="BG269" s="223" t="str">
        <f t="shared" ca="1" si="372"/>
        <v>1.27028767034553-0.385337552026539i</v>
      </c>
      <c r="BH269" s="223" t="str">
        <f t="shared" ca="1" si="373"/>
        <v>-0.354047075552285+1.27936174037157i</v>
      </c>
      <c r="BI269" s="223" t="str">
        <f t="shared" ca="1" si="374"/>
        <v>-0.891458984848748-0.983573420119783i</v>
      </c>
      <c r="BJ269" s="223" t="str">
        <f t="shared" ca="1" si="375"/>
        <v>1.30790394579427-0.226942862874043i</v>
      </c>
      <c r="BK269" s="223" t="str">
        <f t="shared" ca="1" si="376"/>
        <v>-0.507992011233493+1.22640120309654i</v>
      </c>
      <c r="BL269" s="223" t="str">
        <f t="shared" ca="1" si="377"/>
        <v>-0.764354911931305-1.08530058649214i</v>
      </c>
      <c r="BM269" s="223" t="str">
        <f t="shared" ca="1" si="378"/>
        <v>1.32584812849772-0.065134741826258i</v>
      </c>
      <c r="BN269" s="223" t="str">
        <f t="shared" ca="1" si="379"/>
        <v>-0.654296274225402+1.15499445018946i</v>
      </c>
      <c r="BO269" s="223" t="str">
        <f t="shared" ca="1" si="380"/>
        <v>-0.625754229674863-1.17070382184296i</v>
      </c>
      <c r="BP269" s="223" t="str">
        <f t="shared" ca="1" si="381"/>
        <v>1.32385032124584+0.0976530663675233i</v>
      </c>
      <c r="BQ269" s="223" t="str">
        <f t="shared" ca="1" si="382"/>
        <v>-0.790759312231223+1.06621550568039i</v>
      </c>
      <c r="BR269" s="223" t="str">
        <f t="shared" ca="1" si="383"/>
        <v>-0.477741621351612-1.23849858201858i</v>
      </c>
      <c r="BS269" s="223" t="str">
        <f t="shared" ca="1" si="384"/>
        <v>1.30194057291901+0.258972081547403i</v>
      </c>
      <c r="BT269" s="223" t="str">
        <f t="shared" ca="1" si="385"/>
        <v>-0.915328594141364+0.961399687529013i</v>
      </c>
      <c r="BU269" s="223" t="str">
        <f t="shared" ca="1" si="386"/>
        <v>-0.322543334358895-1.28766517072348i</v>
      </c>
      <c r="BV269" s="223" t="str">
        <f t="shared" ca="1" si="387"/>
        <v>1.26044842652616+0.416395915567654i</v>
      </c>
      <c r="BW269" s="223" t="str">
        <f t="shared" ca="1" si="388"/>
        <v>-1.02613048200533+0.842123523203811i</v>
      </c>
      <c r="BX269" s="223" t="str">
        <f t="shared" ca="1" si="389"/>
        <v>-0.162493695393227-1.31746407669854i</v>
      </c>
      <c r="BY269" s="223" t="str">
        <f t="shared" ca="1" si="390"/>
        <v>1.19999796256934+0.567556767436636i</v>
      </c>
      <c r="BZ269" s="223" t="str">
        <f t="shared" ca="1" si="391"/>
        <v>-1.12149841229425+0.710181037239925i</v>
      </c>
      <c r="CA269" s="223" t="str">
        <f t="shared" ca="1" si="392"/>
        <v>-6.01700747326664E-13-1.32744709666099i</v>
      </c>
      <c r="CB269" s="223" t="str">
        <f t="shared" ca="1" si="393"/>
        <v>1.1214984122942+0.710181037239991i</v>
      </c>
      <c r="CC269" s="223" t="str">
        <f t="shared" ca="1" si="394"/>
        <v>-1.19999796256937+0.567556767436565i</v>
      </c>
      <c r="CD269" s="223" t="str">
        <f t="shared" ca="1" si="395"/>
        <v>0.162493695393306-1.31746407669853i</v>
      </c>
      <c r="CE269" s="223" t="str">
        <f t="shared" ca="1" si="396"/>
        <v>1.02613048200528+0.842123523203873i</v>
      </c>
      <c r="CF269" s="223" t="str">
        <f t="shared" ca="1" si="397"/>
        <v>-1.26044842652619+0.416395915567543i</v>
      </c>
      <c r="CG269" s="223" t="str">
        <f t="shared" ca="1" si="398"/>
        <v>0.322543334359009-1.28766517072345i</v>
      </c>
      <c r="CH269" s="223" t="str">
        <f t="shared" ca="1" si="399"/>
        <v>0.915328594141334+0.961399687529041i</v>
      </c>
      <c r="CI269" s="223" t="str">
        <f t="shared" ca="1" si="400"/>
        <v>-1.30194057291902+0.258972081547362i</v>
      </c>
      <c r="CJ269" s="223" t="str">
        <f t="shared" ca="1" si="401"/>
        <v>0.477741621351685-1.23849858201855i</v>
      </c>
      <c r="CK269" s="223" t="str">
        <f t="shared" ca="1" si="402"/>
        <v>0.79075931223116+1.06621550568044i</v>
      </c>
      <c r="CL269" s="223" t="str">
        <f t="shared" ca="1" si="403"/>
        <v>-1.32385032124584+0.0976530663674442i</v>
      </c>
      <c r="CM269" s="223" t="str">
        <f t="shared" ca="1" si="404"/>
        <v>0.625754229674933-1.17070382184292i</v>
      </c>
      <c r="CN269" s="223" t="str">
        <f t="shared" ca="1" si="405"/>
        <v>0.654296274225333+1.1549944501895i</v>
      </c>
      <c r="CO269" s="223" t="str">
        <f t="shared" ca="1" si="406"/>
        <v>-1.32584812849772-0.0651347418262996i</v>
      </c>
      <c r="CP269" s="223" t="str">
        <f t="shared" ca="1" si="407"/>
        <v>0.76435491193137-1.08530058649209i</v>
      </c>
      <c r="CQ269" s="223" t="str">
        <f t="shared" ca="1" si="408"/>
        <v>0.50799201123342+1.22640120309657i</v>
      </c>
      <c r="CR269" s="223" t="str">
        <f t="shared" ca="1" si="409"/>
        <v>-1.30790394579426-0.226942862874121i</v>
      </c>
      <c r="CS269" s="223" t="str">
        <f t="shared" ca="1" si="410"/>
        <v>0.891458984848835-0.983573420119705i</v>
      </c>
      <c r="CT269" s="223" t="str">
        <f t="shared" ca="1" si="411"/>
        <v>0.354047075552172+1.2793617403716i</v>
      </c>
      <c r="CU269" s="223" t="str">
        <f t="shared" ca="1" si="412"/>
        <v>-1.2702876703455-0.385337552026652i</v>
      </c>
      <c r="CV269" s="223" t="str">
        <f t="shared" ca="1" si="413"/>
        <v>1.00515468486084-0.867052393997042i</v>
      </c>
      <c r="CW269" s="223" t="str">
        <f t="shared" ca="1" si="414"/>
        <v>0.194776942308074+1.31307948623791i</v>
      </c>
      <c r="CX269" s="223" t="str">
        <f t="shared" ca="1" si="415"/>
        <v>-1.21356508594762-0.53793640572341i</v>
      </c>
      <c r="CY269" s="223" t="str">
        <f t="shared" ca="1" si="416"/>
        <v>1.10373192281293-0.73749009281302i</v>
      </c>
      <c r="CZ269" s="223" t="str">
        <f t="shared" ca="1" si="417"/>
        <v>0.0325771825513855+1.32704729441369i</v>
      </c>
      <c r="DA269" s="223" t="str">
        <f t="shared" ca="1" si="418"/>
        <v>-1.13858935306816-0.682444195164355i</v>
      </c>
      <c r="DB269" s="223" t="str">
        <f t="shared" ca="1" si="419"/>
        <v>1.18570800528927-0.596835254175413i</v>
      </c>
      <c r="DC269" s="223" t="str">
        <f t="shared" ca="1" si="420"/>
        <v>-0.13011256835373+1.32105507606234i</v>
      </c>
      <c r="DD269" s="223" t="str">
        <f t="shared" ca="1" si="421"/>
        <v>-1.04648817651603-0.816687388690334i</v>
      </c>
      <c r="DE269" s="223" t="str">
        <f t="shared" ca="1" si="422"/>
        <v>1.24984993570547-0.447203457780376i</v>
      </c>
      <c r="DF269" s="223" t="str">
        <f t="shared" ca="1" si="423"/>
        <v>-0.290845305121755+1.29519295972543i</v>
      </c>
      <c r="DG269" s="223" t="str">
        <f t="shared" ca="1" si="424"/>
        <v>-0.938646843715084-0.938646843715675i</v>
      </c>
      <c r="DH269" s="223" t="str">
        <f t="shared" ca="1" si="425"/>
        <v>1.29519295972561-0.29084530512094i</v>
      </c>
      <c r="DI269" s="223" t="str">
        <f t="shared" ca="1" si="426"/>
        <v>-0.447203457779885+1.24984993570564i</v>
      </c>
      <c r="DJ269" s="223" t="str">
        <f t="shared" ca="1" si="427"/>
        <v>-0.816687388690805-1.04648817651567i</v>
      </c>
      <c r="DK269" s="223" t="str">
        <f t="shared" ca="1" si="428"/>
        <v>1.32105507606242-0.130112568352973i</v>
      </c>
      <c r="DL269" s="223" t="str">
        <f t="shared" ca="1" si="429"/>
        <v>-0.596835254176091+1.18570800528893i</v>
      </c>
      <c r="DM269" s="223" t="str">
        <f t="shared" ca="1" si="430"/>
        <v>-0.682444195164803-1.13858935306789i</v>
      </c>
      <c r="DN269" s="223" t="str">
        <f t="shared" ca="1" si="431"/>
        <v>1.32704729441371+0.0325771825508633i</v>
      </c>
      <c r="DO269" s="223" t="str">
        <f t="shared" ca="1" si="432"/>
        <v>-0.737490092812586+1.10373192281322i</v>
      </c>
      <c r="DP269" s="223" t="str">
        <f t="shared" ca="1" si="433"/>
        <v>-0.537936405722715-1.21356508594793i</v>
      </c>
      <c r="DQ269" s="223" t="str">
        <f t="shared" ca="1" si="434"/>
        <v>1.31307948623799+0.194776942307484i</v>
      </c>
      <c r="DR269" s="223" t="str">
        <f t="shared" ca="1" si="435"/>
        <v>-0.867052393996589+1.00515468486123i</v>
      </c>
      <c r="DS269" s="223" t="str">
        <f t="shared" ca="1" si="436"/>
        <v>-0.385337552027151-1.27028767034535i</v>
      </c>
      <c r="DT269" s="223" t="str">
        <f t="shared" ca="1" si="437"/>
        <v>1.27936174037137+0.354047075552978i</v>
      </c>
      <c r="DU269" s="223" t="str">
        <f t="shared" ca="1" si="438"/>
        <v>-0.983573420120267+0.891458984848215i</v>
      </c>
      <c r="DV269" s="223" t="str">
        <f t="shared" ca="1" si="439"/>
        <v>-0.226942862874636-1.30790394579417i</v>
      </c>
      <c r="DW269" s="223" t="str">
        <f t="shared" ca="1" si="440"/>
        <v>1.2264012030968+0.507992011232868i</v>
      </c>
      <c r="DX269" s="223" t="str">
        <f t="shared" ca="1" si="441"/>
        <v>-1.08530058649253+0.764354911930747i</v>
      </c>
      <c r="DY269" s="223" t="str">
        <f t="shared" ca="1" si="442"/>
        <v>-0.0651347418255401-1.32584812849776i</v>
      </c>
      <c r="DZ269" s="223" t="str">
        <f t="shared" ca="1" si="443"/>
        <v>1.15499445018975+0.654296274224879i</v>
      </c>
      <c r="EA269" s="223" t="str">
        <f t="shared" ca="1" si="444"/>
        <v>-1.17070382184267+0.625754229675394i</v>
      </c>
      <c r="EB269" s="223" t="str">
        <f t="shared" ca="1" si="445"/>
        <v>0.0976530663669233-1.32385032124588i</v>
      </c>
      <c r="EC269" s="223" t="str">
        <f t="shared" ca="1" si="446"/>
        <v>1.06621550567999+0.79075931223177i</v>
      </c>
      <c r="ED269" s="223" t="str">
        <f t="shared" ca="1" si="447"/>
        <v>-1.23849858201882+0.477741621350976i</v>
      </c>
      <c r="EE269" s="223" t="str">
        <f t="shared" ca="1" si="448"/>
        <v>0.258972081546777-1.30194057291914i</v>
      </c>
      <c r="EF269" s="223" t="str">
        <f t="shared" ca="1" si="449"/>
        <v>0.961399687529454+0.9153285941409i</v>
      </c>
      <c r="EG269" s="223" t="str">
        <f t="shared" ca="1" si="450"/>
        <v>-1.28766517072366+0.322543334358198i</v>
      </c>
      <c r="EH269" s="223" t="str">
        <f t="shared" ca="1" si="451"/>
        <v>0.416395915568337-1.26044842652593i</v>
      </c>
      <c r="EI269" s="223" t="str">
        <f t="shared" ca="1" si="452"/>
        <v>0.842123523204276+1.02613048200495i</v>
      </c>
      <c r="EJ269" s="223" t="str">
        <f t="shared" ca="1" si="453"/>
        <v>-1.31746407669846+0.1624936953939i</v>
      </c>
      <c r="EK269" s="223" t="str">
        <f t="shared" ca="1" si="454"/>
        <v>0.567556767436093-1.1999979625696i</v>
      </c>
      <c r="EL269" s="223" t="str">
        <f t="shared" ca="1" si="455"/>
        <v>0.710181037239349+1.12149841229461i</v>
      </c>
      <c r="EM269" s="223" t="str">
        <f t="shared" ca="1" si="456"/>
        <v>-1.32744709666099-3.9046066436992E-15i</v>
      </c>
      <c r="EN269" s="223"/>
      <c r="EO269" s="223"/>
      <c r="EP269" s="223"/>
    </row>
    <row r="270" spans="1:146">
      <c r="A270" s="249">
        <f t="shared" si="323"/>
        <v>3.3203125000000025E-3</v>
      </c>
      <c r="B270" s="248">
        <v>170</v>
      </c>
      <c r="C270" s="247">
        <f t="shared" si="324"/>
        <v>34000</v>
      </c>
      <c r="N270" s="246">
        <f t="shared" ca="1" si="327"/>
        <v>3.9941952884843119</v>
      </c>
      <c r="O270" s="223">
        <f t="shared" ca="1" si="328"/>
        <v>1.3271952884843121</v>
      </c>
      <c r="P270" s="223" t="str">
        <f t="shared" ca="1" si="329"/>
        <v>-0.682314739890105+1.13837336999056i</v>
      </c>
      <c r="Q270" s="223" t="str">
        <f t="shared" ca="1" si="330"/>
        <v>-0.625635528122345-1.17048174685726i</v>
      </c>
      <c r="R270" s="223" t="str">
        <f t="shared" ca="1" si="331"/>
        <v>1.32559662363504+0.0651223861842747i</v>
      </c>
      <c r="S270" s="223" t="str">
        <f t="shared" ca="1" si="332"/>
        <v>-0.737350195685721+1.10352255196583i</v>
      </c>
      <c r="T270" s="223" t="str">
        <f t="shared" ca="1" si="333"/>
        <v>-0.567449105568116-1.19977033067371i</v>
      </c>
      <c r="U270" s="223" t="str">
        <f t="shared" ca="1" si="334"/>
        <v>1.32080448041089+0.130087886836052i</v>
      </c>
      <c r="V270" s="223" t="str">
        <f t="shared" ca="1" si="335"/>
        <v>-0.790609310275749+1.06601325145622i</v>
      </c>
      <c r="W270" s="223" t="str">
        <f t="shared" ca="1" si="336"/>
        <v>-0.507895648416012-1.22616856267604i</v>
      </c>
      <c r="X270" s="223" t="str">
        <f t="shared" ca="1" si="337"/>
        <v>1.31283040350461+0.194739994374218i</v>
      </c>
      <c r="Y270" s="223" t="str">
        <f t="shared" ca="1" si="338"/>
        <v>-0.841963777788121+1.02593583165211i</v>
      </c>
      <c r="Z270" s="223" t="str">
        <f t="shared" ca="1" si="339"/>
        <v>-0.447118626160344-1.24961284721126i</v>
      </c>
      <c r="AA270" s="223" t="str">
        <f t="shared" ca="1" si="340"/>
        <v>1.30169360316593+0.258922956208731i</v>
      </c>
      <c r="AB270" s="223" t="str">
        <f t="shared" ca="1" si="341"/>
        <v>-0.891289880812387+0.983386842568273i</v>
      </c>
      <c r="AC270" s="223" t="str">
        <f t="shared" ca="1" si="342"/>
        <v>-0.385264455971287-1.27004670494439i</v>
      </c>
      <c r="AD270" s="223" t="str">
        <f t="shared" ca="1" si="343"/>
        <v>1.28742090892234+0.322482149962636i</v>
      </c>
      <c r="AE270" s="223" t="str">
        <f t="shared" ca="1" si="344"/>
        <v>-0.938468788446095+0.938468788446091i</v>
      </c>
      <c r="AF270" s="223" t="str">
        <f t="shared" ca="1" si="345"/>
        <v>-0.322482149962623-1.28742090892235i</v>
      </c>
      <c r="AG270" s="223" t="str">
        <f t="shared" ca="1" si="346"/>
        <v>1.27004670494439+0.385264455971301i</v>
      </c>
      <c r="AH270" s="223" t="str">
        <f t="shared" ca="1" si="347"/>
        <v>-0.983386842568282+0.891289880812377i</v>
      </c>
      <c r="AI270" s="223" t="str">
        <f t="shared" ca="1" si="348"/>
        <v>-0.258922956208718-1.30169360316593i</v>
      </c>
      <c r="AJ270" s="223" t="str">
        <f t="shared" ca="1" si="349"/>
        <v>1.24961284721126+0.447118626160357i</v>
      </c>
      <c r="AK270" s="223" t="str">
        <f t="shared" ca="1" si="350"/>
        <v>-1.02593583165212+0.84196377778811i</v>
      </c>
      <c r="AL270" s="223" t="str">
        <f t="shared" ca="1" si="351"/>
        <v>-0.194739994374204-1.31283040350462i</v>
      </c>
      <c r="AM270" s="223" t="str">
        <f t="shared" ca="1" si="352"/>
        <v>1.22616856267624+0.507895648415537i</v>
      </c>
      <c r="AN270" s="223" t="str">
        <f t="shared" ca="1" si="353"/>
        <v>-1.06601325145592+0.790609310276158i</v>
      </c>
      <c r="AO270" s="223" t="str">
        <f t="shared" ca="1" si="354"/>
        <v>-0.130087886836691-1.32080448041083i</v>
      </c>
      <c r="AP270" s="223" t="str">
        <f t="shared" ca="1" si="355"/>
        <v>1.19977033067342+0.567449105568729i</v>
      </c>
      <c r="AQ270" s="223" t="str">
        <f t="shared" ca="1" si="356"/>
        <v>-1.10352255196614+0.737350195685265i</v>
      </c>
      <c r="AR270" s="223" t="str">
        <f t="shared" ca="1" si="357"/>
        <v>-1.10352255196614+0.737350195685265i</v>
      </c>
      <c r="AS270" s="223" t="str">
        <f t="shared" ca="1" si="358"/>
        <v>1.17048174685706+0.625635528122726i</v>
      </c>
      <c r="AT270" s="223" t="str">
        <f t="shared" ca="1" si="359"/>
        <v>-1.13837336999074+0.682314739889791i</v>
      </c>
      <c r="AU270" s="223" t="str">
        <f t="shared" ca="1" si="360"/>
        <v>2.68601087341453E-13-1.32719528848431i</v>
      </c>
      <c r="AV270" s="223" t="str">
        <f t="shared" ca="1" si="361"/>
        <v>1.13837336999045+0.682314739890283i</v>
      </c>
      <c r="AW270" s="223" t="str">
        <f t="shared" ca="1" si="362"/>
        <v>-1.17048174685732+0.625635528122235i</v>
      </c>
      <c r="AX270" s="223" t="str">
        <f t="shared" ca="1" si="363"/>
        <v>0.0651223861843004-1.32559662363504i</v>
      </c>
      <c r="AY270" s="223" t="str">
        <f t="shared" ca="1" si="364"/>
        <v>1.10352255196583+0.737350195685729i</v>
      </c>
      <c r="AZ270" s="223" t="str">
        <f t="shared" ca="1" si="365"/>
        <v>-1.19977033067366+0.56744910556821i</v>
      </c>
      <c r="BA270" s="223" t="str">
        <f t="shared" ca="1" si="366"/>
        <v>0.13008788683593-1.3208044804109i</v>
      </c>
      <c r="BB270" s="223" t="str">
        <f t="shared" ca="1" si="367"/>
        <v>1.06601325145636+0.79060931027556i</v>
      </c>
      <c r="BC270" s="223" t="str">
        <f t="shared" ca="1" si="368"/>
        <v>-1.22616856267595+0.507895648416243i</v>
      </c>
      <c r="BD270" s="223" t="str">
        <f t="shared" ca="1" si="369"/>
        <v>0.194739994373859-1.31283040350467i</v>
      </c>
      <c r="BE270" s="223" t="str">
        <f t="shared" ca="1" si="370"/>
        <v>1.02593583165244+0.841963777787723i</v>
      </c>
      <c r="BF270" s="223" t="str">
        <f t="shared" ca="1" si="371"/>
        <v>-1.2496128472111+0.447118626160809i</v>
      </c>
      <c r="BG270" s="223" t="str">
        <f t="shared" ca="1" si="372"/>
        <v>0.258922956208098-1.30169360316605i</v>
      </c>
      <c r="BH270" s="223" t="str">
        <f t="shared" ca="1" si="373"/>
        <v>0.983386842567807+0.891289880812901i</v>
      </c>
      <c r="BI270" s="223" t="str">
        <f t="shared" ca="1" si="374"/>
        <v>-1.27004670494455+0.385264455970768i</v>
      </c>
      <c r="BJ270" s="223" t="str">
        <f t="shared" ca="1" si="375"/>
        <v>0.32248214996318-1.28742090892221i</v>
      </c>
      <c r="BK270" s="223" t="str">
        <f t="shared" ca="1" si="376"/>
        <v>0.938468788445795+0.938468788446391i</v>
      </c>
      <c r="BL270" s="223" t="str">
        <f t="shared" ca="1" si="377"/>
        <v>-1.28742090892242+0.322482149962325i</v>
      </c>
      <c r="BM270" s="223" t="str">
        <f t="shared" ca="1" si="378"/>
        <v>0.385264455971575-1.2700467049443i</v>
      </c>
      <c r="BN270" s="223" t="str">
        <f t="shared" ca="1" si="379"/>
        <v>0.891289880812276+0.983386842568374i</v>
      </c>
      <c r="BO270" s="223" t="str">
        <f t="shared" ca="1" si="380"/>
        <v>-1.30169360316596+0.258922956208565i</v>
      </c>
      <c r="BP270" s="223" t="str">
        <f t="shared" ca="1" si="381"/>
        <v>0.447118626160361-1.24961284721126i</v>
      </c>
      <c r="BQ270" s="223" t="str">
        <f t="shared" ca="1" si="382"/>
        <v>0.841963777788092+1.02593583165214i</v>
      </c>
      <c r="BR270" s="223" t="str">
        <f t="shared" ca="1" si="383"/>
        <v>-1.3128304035046+0.19473999437433i</v>
      </c>
      <c r="BS270" s="223" t="str">
        <f t="shared" ca="1" si="384"/>
        <v>0.507895648415802-1.22616856267613i</v>
      </c>
      <c r="BT270" s="223" t="str">
        <f t="shared" ca="1" si="385"/>
        <v>0.790609310275943+1.06601325145608i</v>
      </c>
      <c r="BU270" s="223" t="str">
        <f t="shared" ca="1" si="386"/>
        <v>-1.32080448041086+0.130087886836405i</v>
      </c>
      <c r="BV270" s="223" t="str">
        <f t="shared" ca="1" si="387"/>
        <v>0.567449105567779-1.19977033067387i</v>
      </c>
      <c r="BW270" s="223" t="str">
        <f t="shared" ca="1" si="388"/>
        <v>0.737350195686124+1.10352255196556i</v>
      </c>
      <c r="BX270" s="223" t="str">
        <f t="shared" ca="1" si="389"/>
        <v>-1.32559662363502+0.0651223861847765i</v>
      </c>
      <c r="BY270" s="223" t="str">
        <f t="shared" ca="1" si="390"/>
        <v>0.625635528121781-1.17048174685756i</v>
      </c>
      <c r="BZ270" s="223" t="str">
        <f t="shared" ca="1" si="391"/>
        <v>0.68231473988956+1.13837336999088i</v>
      </c>
      <c r="CA270" s="223" t="str">
        <f t="shared" ca="1" si="392"/>
        <v>-1.32719528848431-5.37202174682908E-13i</v>
      </c>
      <c r="CB270" s="223" t="str">
        <f t="shared" ca="1" si="393"/>
        <v>0.682314739890546-1.13837336999029i</v>
      </c>
      <c r="CC270" s="223" t="str">
        <f t="shared" ca="1" si="394"/>
        <v>0.625635528121966+1.17048174685747i</v>
      </c>
      <c r="CD270" s="223" t="str">
        <f t="shared" ca="1" si="395"/>
        <v>-1.32559662363503-0.0651223861845686i</v>
      </c>
      <c r="CE270" s="223" t="str">
        <f t="shared" ca="1" si="396"/>
        <v>0.737350195685952-1.10352255196568i</v>
      </c>
      <c r="CF270" s="223" t="str">
        <f t="shared" ca="1" si="397"/>
        <v>0.567449105567933+1.1997703306738i</v>
      </c>
      <c r="CG270" s="223" t="str">
        <f t="shared" ca="1" si="398"/>
        <v>-1.32080448041087-0.130087886836235i</v>
      </c>
      <c r="CH270" s="223" t="str">
        <f t="shared" ca="1" si="399"/>
        <v>0.790609310275776-1.0660132514562i</v>
      </c>
      <c r="CI270" s="223" t="str">
        <f t="shared" ca="1" si="400"/>
        <v>0.507895648415995+1.22616856267605i</v>
      </c>
      <c r="CJ270" s="223" t="str">
        <f t="shared" ca="1" si="401"/>
        <v>-1.31283040350463-0.194739994374087i</v>
      </c>
      <c r="CK270" s="223" t="str">
        <f t="shared" ca="1" si="402"/>
        <v>0.841963777787961-1.02593583165224i</v>
      </c>
      <c r="CL270" s="223" t="str">
        <f t="shared" ca="1" si="403"/>
        <v>0.447118626160557+1.24961284721119i</v>
      </c>
      <c r="CM270" s="223" t="str">
        <f t="shared" ca="1" si="404"/>
        <v>-1.301693603166-0.258922956208361i</v>
      </c>
      <c r="CN270" s="223" t="str">
        <f t="shared" ca="1" si="405"/>
        <v>0.891289880812093-0.98338684256854i</v>
      </c>
      <c r="CO270" s="223" t="str">
        <f t="shared" ca="1" si="406"/>
        <v>0.385264455971739+1.27004670494425i</v>
      </c>
      <c r="CP270" s="223" t="str">
        <f t="shared" ca="1" si="407"/>
        <v>-1.28742090892246-0.322482149962161i</v>
      </c>
      <c r="CQ270" s="223" t="str">
        <f t="shared" ca="1" si="408"/>
        <v>0.938468788446608-0.938468788445579i</v>
      </c>
      <c r="CR270" s="223" t="str">
        <f t="shared" ca="1" si="409"/>
        <v>0.322482149962065+1.28742090892249i</v>
      </c>
      <c r="CS270" s="223" t="str">
        <f t="shared" ca="1" si="410"/>
        <v>-1.27004670494423-0.385264455971833i</v>
      </c>
      <c r="CT270" s="223" t="str">
        <f t="shared" ca="1" si="411"/>
        <v>0.983386842568554-0.891289880812077i</v>
      </c>
      <c r="CU270" s="223" t="str">
        <f t="shared" ca="1" si="412"/>
        <v>0.258922956208265+1.30169360316602i</v>
      </c>
      <c r="CV270" s="223" t="str">
        <f t="shared" ca="1" si="413"/>
        <v>-1.24961284721115-0.447118626160649i</v>
      </c>
      <c r="CW270" s="223" t="str">
        <f t="shared" ca="1" si="414"/>
        <v>1.02593583165231-0.841963777787884i</v>
      </c>
      <c r="CX270" s="223" t="str">
        <f t="shared" ca="1" si="415"/>
        <v>0.194739994374065+1.31283040350464i</v>
      </c>
      <c r="CY270" s="223" t="str">
        <f t="shared" ca="1" si="416"/>
        <v>-1.22616856267601-0.507895648416085i</v>
      </c>
      <c r="CZ270" s="223" t="str">
        <f t="shared" ca="1" si="417"/>
        <v>1.06601325145626-0.790609310275696i</v>
      </c>
      <c r="DA270" s="223" t="str">
        <f t="shared" ca="1" si="418"/>
        <v>0.130087886836137+1.32080448041088i</v>
      </c>
      <c r="DB270" s="223" t="str">
        <f t="shared" ca="1" si="419"/>
        <v>-1.19977033067375-0.567449105568022i</v>
      </c>
      <c r="DC270" s="223" t="str">
        <f t="shared" ca="1" si="420"/>
        <v>1.10352255196573-0.737350195685869i</v>
      </c>
      <c r="DD270" s="223" t="str">
        <f t="shared" ca="1" si="421"/>
        <v>0.0651223861844706+1.32559662363503i</v>
      </c>
      <c r="DE270" s="223" t="str">
        <f t="shared" ca="1" si="422"/>
        <v>-1.17048174685742-0.625635528122052i</v>
      </c>
      <c r="DF270" s="223" t="str">
        <f t="shared" ca="1" si="423"/>
        <v>1.13837336999034-0.682314739890462i</v>
      </c>
      <c r="DG270" s="223" t="str">
        <f t="shared" ca="1" si="424"/>
        <v>5.1443729761022E-13+1.32719528848431i</v>
      </c>
      <c r="DH270" s="223" t="str">
        <f t="shared" ca="1" si="425"/>
        <v>-1.13837336999083-0.682314739889645i</v>
      </c>
      <c r="DI270" s="223" t="str">
        <f t="shared" ca="1" si="426"/>
        <v>1.17048174685761-0.625635528121695i</v>
      </c>
      <c r="DJ270" s="223" t="str">
        <f t="shared" ca="1" si="427"/>
        <v>-0.0651223861848746+1.32559662363501i</v>
      </c>
      <c r="DK270" s="223" t="str">
        <f t="shared" ca="1" si="428"/>
        <v>-1.10352255196551-0.737350195686206i</v>
      </c>
      <c r="DL270" s="223" t="str">
        <f t="shared" ca="1" si="429"/>
        <v>1.1997703306739-0.567449105567725i</v>
      </c>
      <c r="DM270" s="223" t="str">
        <f t="shared" ca="1" si="430"/>
        <v>-0.130087886836465+1.32080448041085i</v>
      </c>
      <c r="DN270" s="223" t="str">
        <f t="shared" ca="1" si="431"/>
        <v>-1.06601325145602-0.790609310276021i</v>
      </c>
      <c r="DO270" s="223" t="str">
        <f t="shared" ca="1" si="432"/>
        <v>1.22616856267617-0.507895648415712i</v>
      </c>
      <c r="DP270" s="223" t="str">
        <f t="shared" ca="1" si="433"/>
        <v>-0.19473999437439+1.31283040350459i</v>
      </c>
      <c r="DQ270" s="223" t="str">
        <f t="shared" ca="1" si="434"/>
        <v>-1.0259358316521-0.841963777788139i</v>
      </c>
      <c r="DR270" s="223" t="str">
        <f t="shared" ca="1" si="435"/>
        <v>1.24961284721129-0.447118626160268i</v>
      </c>
      <c r="DS270" s="223" t="str">
        <f t="shared" ca="1" si="436"/>
        <v>-0.258922956208662+1.30169360316594i</v>
      </c>
      <c r="DT270" s="223" t="str">
        <f t="shared" ca="1" si="437"/>
        <v>-0.983386842568334-0.89128988081232i</v>
      </c>
      <c r="DU270" s="223" t="str">
        <f t="shared" ca="1" si="438"/>
        <v>1.27004670494432-0.385264455971518i</v>
      </c>
      <c r="DV270" s="223" t="str">
        <f t="shared" ca="1" si="439"/>
        <v>-0.322482149962458+1.28742090892239i</v>
      </c>
      <c r="DW270" s="223" t="str">
        <f t="shared" ca="1" si="440"/>
        <v>-0.938468788446322-0.938468788445864i</v>
      </c>
      <c r="DX270" s="223" t="str">
        <f t="shared" ca="1" si="441"/>
        <v>1.28742090892223-0.322482149963085i</v>
      </c>
      <c r="DY270" s="223" t="str">
        <f t="shared" ca="1" si="442"/>
        <v>-0.385264455970827+1.27004670494453i</v>
      </c>
      <c r="DZ270" s="223" t="str">
        <f t="shared" ca="1" si="443"/>
        <v>-0.891289880812856-0.983386842567848i</v>
      </c>
      <c r="EA270" s="223" t="str">
        <f t="shared" ca="1" si="444"/>
        <v>1.30169360316581-0.258922956209296i</v>
      </c>
      <c r="EB270" s="223" t="str">
        <f t="shared" ca="1" si="445"/>
        <v>-0.447118626160938+1.24961284721105i</v>
      </c>
      <c r="EC270" s="223" t="str">
        <f t="shared" ca="1" si="446"/>
        <v>-0.841963777787648-1.0259358316525i</v>
      </c>
      <c r="ED270" s="223" t="str">
        <f t="shared" ca="1" si="447"/>
        <v>1.31283040350468-0.194739994373762i</v>
      </c>
      <c r="EE270" s="223" t="str">
        <f t="shared" ca="1" si="448"/>
        <v>-0.507895648416299+1.22616856267592i</v>
      </c>
      <c r="EF270" s="223" t="str">
        <f t="shared" ca="1" si="449"/>
        <v>-0.790609310275512-1.0660132514564i</v>
      </c>
      <c r="EG270" s="223" t="str">
        <f t="shared" ca="1" si="450"/>
        <v>1.32080448041091-0.130087886835833i</v>
      </c>
      <c r="EH270" s="223" t="str">
        <f t="shared" ca="1" si="451"/>
        <v>-0.56744910556823+1.19977033067365i</v>
      </c>
      <c r="EI270" s="223" t="str">
        <f t="shared" ca="1" si="452"/>
        <v>-0.737350195685678-1.10352255196586i</v>
      </c>
      <c r="EJ270" s="223" t="str">
        <f t="shared" ca="1" si="453"/>
        <v>1.32559662363505-0.0651223861841647i</v>
      </c>
      <c r="EK270" s="223" t="str">
        <f t="shared" ca="1" si="454"/>
        <v>-0.625635528122255+1.17048174685731i</v>
      </c>
      <c r="EL270" s="223" t="str">
        <f t="shared" ca="1" si="455"/>
        <v>-0.682314739890199-1.1383733699905i</v>
      </c>
      <c r="EM270" s="223" t="str">
        <f t="shared" ca="1" si="456"/>
        <v>1.32719528848431-1.3267273372866E-13i</v>
      </c>
      <c r="EN270" s="223"/>
      <c r="EO270" s="223"/>
      <c r="EP270" s="223"/>
    </row>
    <row r="271" spans="1:146">
      <c r="A271" s="249">
        <f t="shared" si="323"/>
        <v>3.3398437500000025E-3</v>
      </c>
      <c r="B271" s="248">
        <v>171</v>
      </c>
      <c r="C271" s="247">
        <f t="shared" si="324"/>
        <v>34200</v>
      </c>
      <c r="N271" s="246">
        <f t="shared" ca="1" si="327"/>
        <v>3.9939179343995281</v>
      </c>
      <c r="O271" s="223">
        <f t="shared" ca="1" si="328"/>
        <v>1.3269179343995283</v>
      </c>
      <c r="P271" s="223" t="str">
        <f t="shared" ca="1" si="329"/>
        <v>-0.654035451102812+1.15453403298987i</v>
      </c>
      <c r="Q271" s="223" t="str">
        <f t="shared" ca="1" si="330"/>
        <v>-0.682172151394001-1.13813547545694i</v>
      </c>
      <c r="R271" s="223" t="str">
        <f t="shared" ca="1" si="331"/>
        <v>1.32651829152602-0.0325641962591911i</v>
      </c>
      <c r="S271" s="223" t="str">
        <f t="shared" ca="1" si="332"/>
        <v>-0.625504784311782+1.17023714239217i</v>
      </c>
      <c r="T271" s="223" t="str">
        <f t="shared" ca="1" si="333"/>
        <v>-0.709897936689283-1.1210513476712i</v>
      </c>
      <c r="U271" s="223" t="str">
        <f t="shared" ca="1" si="334"/>
        <v>1.3253196036354-0.0651087770643459i</v>
      </c>
      <c r="V271" s="223" t="str">
        <f t="shared" ca="1" si="335"/>
        <v>-0.596597336827919+1.18523534469781i</v>
      </c>
      <c r="W271" s="223" t="str">
        <f t="shared" ca="1" si="336"/>
        <v>-0.737196106012218-1.10329194047248i</v>
      </c>
      <c r="X271" s="223" t="str">
        <f t="shared" ca="1" si="337"/>
        <v>1.32332259277245-0.0976141387766346i</v>
      </c>
      <c r="Y271" s="223" t="str">
        <f t="shared" ca="1" si="338"/>
        <v>-0.567330521416559+1.19951960555062i</v>
      </c>
      <c r="Z271" s="223" t="str">
        <f t="shared" ca="1" si="339"/>
        <v>-0.764050215966543-1.08486795146349i</v>
      </c>
      <c r="AA271" s="223" t="str">
        <f t="shared" ca="1" si="340"/>
        <v>1.32052846186183-0.130060701381888i</v>
      </c>
      <c r="AB271" s="223" t="str">
        <f t="shared" ca="1" si="341"/>
        <v>-0.537721967312832+1.21308132064603i</v>
      </c>
      <c r="AC271" s="223" t="str">
        <f t="shared" ca="1" si="342"/>
        <v>-0.790444090640331-1.06579047856645i</v>
      </c>
      <c r="AD271" s="223" t="str">
        <f t="shared" ca="1" si="343"/>
        <v>1.31693889398353-0.162428920283771i</v>
      </c>
      <c r="AE271" s="223" t="str">
        <f t="shared" ca="1" si="344"/>
        <v>-0.507789509602845+1.22591232091386i</v>
      </c>
      <c r="AF271" s="223" t="str">
        <f t="shared" ca="1" si="345"/>
        <v>-0.816361831350534-1.04607101333758i</v>
      </c>
      <c r="AG271" s="223" t="str">
        <f t="shared" ca="1" si="346"/>
        <v>1.31255605135899-0.194699298077825i</v>
      </c>
      <c r="AH271" s="223" t="str">
        <f t="shared" ca="1" si="347"/>
        <v>-0.477551178479616+1.23800487743944i</v>
      </c>
      <c r="AI271" s="223" t="str">
        <f t="shared" ca="1" si="348"/>
        <v>-0.841787826219371-1.02572143404531i</v>
      </c>
      <c r="AJ271" s="223" t="str">
        <f t="shared" ca="1" si="349"/>
        <v>1.30738257404877-0.226852396294862i</v>
      </c>
      <c r="AK271" s="223" t="str">
        <f t="shared" ca="1" si="350"/>
        <v>-0.44702518838338+1.24935170611878i</v>
      </c>
      <c r="AL271" s="223" t="str">
        <f t="shared" ca="1" si="351"/>
        <v>-0.866706759578067-1.00475399851546i</v>
      </c>
      <c r="AM271" s="223" t="str">
        <f t="shared" ca="1" si="352"/>
        <v>1.30142157836205-0.258868847111316i</v>
      </c>
      <c r="AN271" s="223" t="str">
        <f t="shared" ca="1" si="353"/>
        <v>-0.416229927028764+1.25994597204671i</v>
      </c>
      <c r="AO271" s="223" t="str">
        <f t="shared" ca="1" si="354"/>
        <v>-0.891103621193143-0.983181336746979i</v>
      </c>
      <c r="AP271" s="223" t="str">
        <f t="shared" ca="1" si="355"/>
        <v>1.29467665497997-0.290729365013206i</v>
      </c>
      <c r="AQ271" s="223" t="str">
        <f t="shared" ca="1" si="356"/>
        <v>-0.385183944330589+1.26978129363329i</v>
      </c>
      <c r="AR271" s="223" t="str">
        <f t="shared" ca="1" si="357"/>
        <v>-0.385183944330589+1.26978129363329i</v>
      </c>
      <c r="AS271" s="223" t="str">
        <f t="shared" ca="1" si="358"/>
        <v>1.28715186679203-0.322414758416706i</v>
      </c>
      <c r="AT271" s="223" t="str">
        <f t="shared" ca="1" si="359"/>
        <v>-0.353905941226022+1.27885174644915i</v>
      </c>
      <c r="AU271" s="223" t="str">
        <f t="shared" ca="1" si="360"/>
        <v>-0.938272669492267-0.938272669491639i</v>
      </c>
      <c r="AV271" s="223" t="str">
        <f t="shared" ca="1" si="361"/>
        <v>1.27885174644891-0.353905941226878i</v>
      </c>
      <c r="AW271" s="223" t="str">
        <f t="shared" ca="1" si="362"/>
        <v>-0.322414758417124+1.28715186679193i</v>
      </c>
      <c r="AX271" s="223" t="str">
        <f t="shared" ca="1" si="363"/>
        <v>-0.96101644330484-0.914963715307239i</v>
      </c>
      <c r="AY271" s="223" t="str">
        <f t="shared" ca="1" si="364"/>
        <v>1.26978129363342-0.385183944330176i</v>
      </c>
      <c r="AZ271" s="223" t="str">
        <f t="shared" ca="1" si="365"/>
        <v>-0.290729365013626+1.29467665497988i</v>
      </c>
      <c r="BA271" s="223" t="str">
        <f t="shared" ca="1" si="366"/>
        <v>-0.983181336746703-0.89110362119345i</v>
      </c>
      <c r="BB271" s="223" t="str">
        <f t="shared" ca="1" si="367"/>
        <v>1.25994597204684-0.416229927028371i</v>
      </c>
      <c r="BC271" s="223" t="str">
        <f t="shared" ca="1" si="368"/>
        <v>-0.258868847110426+1.30142157836223i</v>
      </c>
      <c r="BD271" s="223" t="str">
        <f t="shared" ca="1" si="369"/>
        <v>-1.00475399851571-0.866706759577779i</v>
      </c>
      <c r="BE271" s="223" t="str">
        <f t="shared" ca="1" si="370"/>
        <v>1.2493517061187-0.447025188383614i</v>
      </c>
      <c r="BF271" s="223" t="str">
        <f t="shared" ca="1" si="371"/>
        <v>-0.226852396294748+1.30738257404879i</v>
      </c>
      <c r="BG271" s="223" t="str">
        <f t="shared" ca="1" si="372"/>
        <v>-1.0257214340453-0.841787826219385i</v>
      </c>
      <c r="BH271" s="223" t="str">
        <f t="shared" ca="1" si="373"/>
        <v>1.23800487743949-0.477551178479477i</v>
      </c>
      <c r="BI271" s="223" t="str">
        <f t="shared" ca="1" si="374"/>
        <v>-0.194699298078102+1.31255605135895i</v>
      </c>
      <c r="BJ271" s="223" t="str">
        <f t="shared" ca="1" si="375"/>
        <v>-1.04607101333725-0.816361831350964i</v>
      </c>
      <c r="BK271" s="223" t="str">
        <f t="shared" ca="1" si="376"/>
        <v>1.22591232091412-0.50778950960222i</v>
      </c>
      <c r="BL271" s="223" t="str">
        <f t="shared" ca="1" si="377"/>
        <v>-0.162428920283264+1.31693889398359i</v>
      </c>
      <c r="BM271" s="223" t="str">
        <f t="shared" ca="1" si="378"/>
        <v>-1.06579047856667-0.790444090640026i</v>
      </c>
      <c r="BN271" s="223" t="str">
        <f t="shared" ca="1" si="379"/>
        <v>1.21308132064593-0.537721967313067i</v>
      </c>
      <c r="BO271" s="223" t="str">
        <f t="shared" ca="1" si="380"/>
        <v>-0.130060701381764+1.32052846186184i</v>
      </c>
      <c r="BP271" s="223" t="str">
        <f t="shared" ca="1" si="381"/>
        <v>-1.08486795146347-0.764050215966579i</v>
      </c>
      <c r="BQ271" s="223" t="str">
        <f t="shared" ca="1" si="382"/>
        <v>1.19951960555076-0.56733052141628i</v>
      </c>
      <c r="BR271" s="223" t="str">
        <f t="shared" ca="1" si="383"/>
        <v>-0.097614138777074+1.32332259277242i</v>
      </c>
      <c r="BS271" s="223" t="str">
        <f t="shared" ca="1" si="384"/>
        <v>-1.10329194047216-0.737196106012694i</v>
      </c>
      <c r="BT271" s="223" t="str">
        <f t="shared" ca="1" si="385"/>
        <v>1.18523534469754-0.596597336828468i</v>
      </c>
      <c r="BU271" s="223" t="str">
        <f t="shared" ca="1" si="386"/>
        <v>-0.0651087770638584+1.32531960363543i</v>
      </c>
      <c r="BV271" s="223" t="str">
        <f t="shared" ca="1" si="387"/>
        <v>-1.12105134767139-0.709897936688981i</v>
      </c>
      <c r="BW271" s="223" t="str">
        <f t="shared" ca="1" si="388"/>
        <v>1.17023714239206-0.62550478431198i</v>
      </c>
      <c r="BX271" s="223" t="str">
        <f t="shared" ca="1" si="389"/>
        <v>-0.0325641962592309+1.32651829152602i</v>
      </c>
      <c r="BY271" s="223" t="str">
        <f t="shared" ca="1" si="390"/>
        <v>-1.13813547545689-0.682172151394079i</v>
      </c>
      <c r="BZ271" s="223" t="str">
        <f t="shared" ca="1" si="391"/>
        <v>1.15453403299001-0.654035451102562i</v>
      </c>
      <c r="CA271" s="223" t="str">
        <f t="shared" ca="1" si="392"/>
        <v>-3.93389330401423E-13+1.32691793439953i</v>
      </c>
      <c r="CB271" s="223" t="str">
        <f t="shared" ca="1" si="393"/>
        <v>-1.15453403298959-0.654035451103312i</v>
      </c>
      <c r="CC271" s="223" t="str">
        <f t="shared" ca="1" si="394"/>
        <v>1.13813547545664-0.682172151394503i</v>
      </c>
      <c r="CD271" s="223" t="str">
        <f t="shared" ca="1" si="395"/>
        <v>0.0325641962597262+1.326518291526i</v>
      </c>
      <c r="CE271" s="223" t="str">
        <f t="shared" ca="1" si="396"/>
        <v>-1.17023714239228-0.625504784311575i</v>
      </c>
      <c r="CF271" s="223" t="str">
        <f t="shared" ca="1" si="397"/>
        <v>1.12105134767112-0.709897936689401i</v>
      </c>
      <c r="CG271" s="223" t="str">
        <f t="shared" ca="1" si="398"/>
        <v>0.0651087770643156+1.3253196036354i</v>
      </c>
      <c r="CH271" s="223" t="str">
        <f t="shared" ca="1" si="399"/>
        <v>-1.18523534469773-0.596597336828093i</v>
      </c>
      <c r="CI271" s="223" t="str">
        <f t="shared" ca="1" si="400"/>
        <v>1.10329194047264-0.737196106011977i</v>
      </c>
      <c r="CJ271" s="223" t="str">
        <f t="shared" ca="1" si="401"/>
        <v>0.0976141387761766+1.32332259277249i</v>
      </c>
      <c r="CK271" s="223" t="str">
        <f t="shared" ca="1" si="402"/>
        <v>-1.19951960555039-0.567330521417059i</v>
      </c>
      <c r="CL271" s="223" t="str">
        <f t="shared" ca="1" si="403"/>
        <v>1.0848679514632-0.764050215966953i</v>
      </c>
      <c r="CM271" s="223" t="str">
        <f t="shared" ca="1" si="404"/>
        <v>0.130060701382219+1.32052846186179i</v>
      </c>
      <c r="CN271" s="223" t="str">
        <f t="shared" ca="1" si="405"/>
        <v>-1.21308132064613-0.537721967312614i</v>
      </c>
      <c r="CO271" s="223" t="str">
        <f t="shared" ca="1" si="406"/>
        <v>1.0657904785664-0.790444090640393i</v>
      </c>
      <c r="CP271" s="223" t="str">
        <f t="shared" ca="1" si="407"/>
        <v>0.162428920283755+1.31693889398353i</v>
      </c>
      <c r="CQ271" s="223" t="str">
        <f t="shared" ca="1" si="408"/>
        <v>-1.22591232091379-0.507789509603016i</v>
      </c>
      <c r="CR271" s="223" t="str">
        <f t="shared" ca="1" si="409"/>
        <v>1.04607101333775-0.816361831350314i</v>
      </c>
      <c r="CS271" s="223" t="str">
        <f t="shared" ca="1" si="410"/>
        <v>0.194699298077249+1.31255605135908i</v>
      </c>
      <c r="CT271" s="223" t="str">
        <f t="shared" ca="1" si="411"/>
        <v>-1.23800487743966-0.477551178479049i</v>
      </c>
      <c r="CU271" s="223" t="str">
        <f t="shared" ca="1" si="412"/>
        <v>1.02572143404499-0.841787826219767i</v>
      </c>
      <c r="CV271" s="223" t="str">
        <f t="shared" ca="1" si="413"/>
        <v>0.226852396295199+1.30738257404871i</v>
      </c>
      <c r="CW271" s="223" t="str">
        <f t="shared" ca="1" si="414"/>
        <v>-1.24935170611887-0.447025188383148i</v>
      </c>
      <c r="CX271" s="223" t="str">
        <f t="shared" ca="1" si="415"/>
        <v>1.00475399851541-0.866706759578125i</v>
      </c>
      <c r="CY271" s="223" t="str">
        <f t="shared" ca="1" si="416"/>
        <v>0.258868847110912+1.30142157836213i</v>
      </c>
      <c r="CZ271" s="223" t="str">
        <f t="shared" ca="1" si="417"/>
        <v>-1.25994597204657-0.41622992702919i</v>
      </c>
      <c r="DA271" s="223" t="str">
        <f t="shared" ca="1" si="418"/>
        <v>0.983181336747256-0.891103621192838i</v>
      </c>
      <c r="DB271" s="223" t="str">
        <f t="shared" ca="1" si="419"/>
        <v>0.290729365012785+1.29467665498007i</v>
      </c>
      <c r="DC271" s="223" t="str">
        <f t="shared" ca="1" si="420"/>
        <v>-1.26978129363318-0.385183944330965i</v>
      </c>
      <c r="DD271" s="223" t="str">
        <f t="shared" ca="1" si="421"/>
        <v>0.961016443304499-0.914963715307597i</v>
      </c>
      <c r="DE271" s="223" t="str">
        <f t="shared" ca="1" si="422"/>
        <v>0.322414758417569+1.28715186679181i</v>
      </c>
      <c r="DF271" s="223" t="str">
        <f t="shared" ca="1" si="423"/>
        <v>-1.27885174644904-0.3539059412264i</v>
      </c>
      <c r="DG271" s="223" t="str">
        <f t="shared" ca="1" si="424"/>
        <v>0.938272669491943-0.938272669491963i</v>
      </c>
      <c r="DH271" s="223" t="str">
        <f t="shared" ca="1" si="425"/>
        <v>0.3539059412265+1.27885174644902i</v>
      </c>
      <c r="DI271" s="223" t="str">
        <f t="shared" ca="1" si="426"/>
        <v>-1.28715186679182-0.322414758417542i</v>
      </c>
      <c r="DJ271" s="223" t="str">
        <f t="shared" ca="1" si="427"/>
        <v>0.914963715307524-0.96101644330457i</v>
      </c>
      <c r="DK271" s="223" t="str">
        <f t="shared" ca="1" si="428"/>
        <v>0.385183944329764+1.26978129363354i</v>
      </c>
      <c r="DL271" s="223" t="str">
        <f t="shared" ca="1" si="429"/>
        <v>-1.29467665498007-0.29072936501276i</v>
      </c>
      <c r="DM271" s="223" t="str">
        <f t="shared" ca="1" si="430"/>
        <v>0.891103621192762-0.983181336747325i</v>
      </c>
      <c r="DN271" s="223" t="str">
        <f t="shared" ca="1" si="431"/>
        <v>0.416229927029216+1.25994597204657i</v>
      </c>
      <c r="DO271" s="223" t="str">
        <f t="shared" ca="1" si="432"/>
        <v>-1.30142157836215-0.258868847110811i</v>
      </c>
      <c r="DP271" s="223" t="str">
        <f t="shared" ca="1" si="433"/>
        <v>0.866706759578105-1.00475399851542i</v>
      </c>
      <c r="DQ271" s="223" t="str">
        <f t="shared" ca="1" si="434"/>
        <v>0.447025188383173+1.24935170611886i</v>
      </c>
      <c r="DR271" s="223" t="str">
        <f t="shared" ca="1" si="435"/>
        <v>-1.30738257404872-0.226852396295172i</v>
      </c>
      <c r="DS271" s="223" t="str">
        <f t="shared" ca="1" si="436"/>
        <v>0.841787826219747-1.02572143404501i</v>
      </c>
      <c r="DT271" s="223" t="str">
        <f t="shared" ca="1" si="437"/>
        <v>0.477551178479075+1.23800487743965i</v>
      </c>
      <c r="DU271" s="223" t="str">
        <f t="shared" ca="1" si="438"/>
        <v>-1.31255605135908-0.194699298077224i</v>
      </c>
      <c r="DV271" s="223" t="str">
        <f t="shared" ca="1" si="439"/>
        <v>0.816361831350293-1.04607101333777i</v>
      </c>
      <c r="DW271" s="223" t="str">
        <f t="shared" ca="1" si="440"/>
        <v>0.507789509603042+1.22591232091378i</v>
      </c>
      <c r="DX271" s="223" t="str">
        <f t="shared" ca="1" si="441"/>
        <v>-1.31693889398353-0.162428920283729i</v>
      </c>
      <c r="DY271" s="223" t="str">
        <f t="shared" ca="1" si="442"/>
        <v>0.790444090640372-1.06579047856641i</v>
      </c>
      <c r="DZ271" s="223" t="str">
        <f t="shared" ca="1" si="443"/>
        <v>0.537721967312638+1.21308132064612i</v>
      </c>
      <c r="EA271" s="223" t="str">
        <f t="shared" ca="1" si="444"/>
        <v>-1.3205284618618-0.130060701382193i</v>
      </c>
      <c r="EB271" s="223" t="str">
        <f t="shared" ca="1" si="445"/>
        <v>0.764050215966932-1.08486795146322i</v>
      </c>
      <c r="EC271" s="223" t="str">
        <f t="shared" ca="1" si="446"/>
        <v>0.567330521415925+1.19951960555092i</v>
      </c>
      <c r="ED271" s="223" t="str">
        <f t="shared" ca="1" si="447"/>
        <v>-1.32332259277249-0.0976141387761499i</v>
      </c>
      <c r="EE271" s="223" t="str">
        <f t="shared" ca="1" si="448"/>
        <v>0.737196106011955-1.10329194047266i</v>
      </c>
      <c r="EF271" s="223" t="str">
        <f t="shared" ca="1" si="449"/>
        <v>0.596597336828117+1.18523534469771i</v>
      </c>
      <c r="EG271" s="223" t="str">
        <f t="shared" ca="1" si="450"/>
        <v>-1.3253196036354-0.065108777064289i</v>
      </c>
      <c r="EH271" s="223" t="str">
        <f t="shared" ca="1" si="451"/>
        <v>0.709897936689378-1.12105134767114i</v>
      </c>
      <c r="EI271" s="223" t="str">
        <f t="shared" ca="1" si="452"/>
        <v>0.625504784311665+1.17023714239223i</v>
      </c>
      <c r="EJ271" s="223" t="str">
        <f t="shared" ca="1" si="453"/>
        <v>-1.32651829152601-0.0325641962596242i</v>
      </c>
      <c r="EK271" s="223" t="str">
        <f t="shared" ca="1" si="454"/>
        <v>0.682172151394481-1.13813547545665i</v>
      </c>
      <c r="EL271" s="223" t="str">
        <f t="shared" ca="1" si="455"/>
        <v>0.654035451103335+1.15453403298957i</v>
      </c>
      <c r="EM271" s="223" t="str">
        <f t="shared" ca="1" si="456"/>
        <v>-1.32691793439953+4.20046170221002E-13i</v>
      </c>
      <c r="EN271" s="223"/>
      <c r="EO271" s="223"/>
      <c r="EP271" s="223"/>
    </row>
    <row r="272" spans="1:146">
      <c r="A272" s="249">
        <f t="shared" si="323"/>
        <v>3.3593750000000026E-3</v>
      </c>
      <c r="B272" s="248">
        <v>172</v>
      </c>
      <c r="C272" s="247">
        <f t="shared" si="324"/>
        <v>34400</v>
      </c>
      <c r="N272" s="246">
        <f t="shared" ca="1" si="327"/>
        <v>3.9936112327727105</v>
      </c>
      <c r="O272" s="223">
        <f t="shared" ca="1" si="328"/>
        <v>1.3266112327727106</v>
      </c>
      <c r="P272" s="223" t="str">
        <f t="shared" ca="1" si="329"/>
        <v>-0.625360206165776+1.16996665570564i</v>
      </c>
      <c r="Q272" s="223" t="str">
        <f t="shared" ca="1" si="330"/>
        <v>-0.737025711717958-1.10303692738973i</v>
      </c>
      <c r="R272" s="223" t="str">
        <f t="shared" ca="1" si="331"/>
        <v>1.32022323708717-0.130030639365514i</v>
      </c>
      <c r="S272" s="223" t="str">
        <f t="shared" ca="1" si="332"/>
        <v>-0.507672139971593+1.22562896555825i</v>
      </c>
      <c r="T272" s="223" t="str">
        <f t="shared" ca="1" si="333"/>
        <v>-0.841593256767039-1.02548435048175i</v>
      </c>
      <c r="U272" s="223" t="str">
        <f t="shared" ca="1" si="334"/>
        <v>1.30112076992106-0.25880901259183i</v>
      </c>
      <c r="V272" s="223" t="str">
        <f t="shared" ca="1" si="335"/>
        <v>-0.38509491354756+1.26948779847564i</v>
      </c>
      <c r="W272" s="223" t="str">
        <f t="shared" ca="1" si="336"/>
        <v>-0.938055798691854-0.938055798691805i</v>
      </c>
      <c r="X272" s="223" t="str">
        <f t="shared" ca="1" si="337"/>
        <v>1.26948779847562-0.385094913547617i</v>
      </c>
      <c r="Y272" s="223" t="str">
        <f t="shared" ca="1" si="338"/>
        <v>-0.2588090125919+1.30112076992105i</v>
      </c>
      <c r="Z272" s="223" t="str">
        <f t="shared" ca="1" si="339"/>
        <v>-1.02548435048171-0.841593256767091i</v>
      </c>
      <c r="AA272" s="223" t="str">
        <f t="shared" ca="1" si="340"/>
        <v>1.22562896555828-0.507672139971523i</v>
      </c>
      <c r="AB272" s="223" t="str">
        <f t="shared" ca="1" si="341"/>
        <v>-0.130030639365454+1.32022323708718i</v>
      </c>
      <c r="AC272" s="223" t="str">
        <f t="shared" ca="1" si="342"/>
        <v>-1.10303692738974-0.737025711717938i</v>
      </c>
      <c r="AD272" s="223" t="str">
        <f t="shared" ca="1" si="343"/>
        <v>1.16996665570562-0.625360206165802i</v>
      </c>
      <c r="AE272" s="223" t="str">
        <f t="shared" ca="1" si="344"/>
        <v>6.95581972738848E-14+1.32661123277271i</v>
      </c>
      <c r="AF272" s="223" t="str">
        <f t="shared" ca="1" si="345"/>
        <v>-1.16996665570561-0.625360206165821i</v>
      </c>
      <c r="AG272" s="223" t="str">
        <f t="shared" ca="1" si="346"/>
        <v>1.10303692738975-0.737025711717927i</v>
      </c>
      <c r="AH272" s="223" t="str">
        <f t="shared" ca="1" si="347"/>
        <v>0.130030639365443+1.32022323708718i</v>
      </c>
      <c r="AI272" s="223" t="str">
        <f t="shared" ca="1" si="348"/>
        <v>-1.22562896555828-0.507672139971534i</v>
      </c>
      <c r="AJ272" s="223" t="str">
        <f t="shared" ca="1" si="349"/>
        <v>1.02548435048171-0.84159325676709i</v>
      </c>
      <c r="AK272" s="223" t="str">
        <f t="shared" ca="1" si="350"/>
        <v>0.258809012591769+1.30112076992107i</v>
      </c>
      <c r="AL272" s="223" t="str">
        <f t="shared" ca="1" si="351"/>
        <v>-1.26948779847562-0.385094913547638i</v>
      </c>
      <c r="AM272" s="223" t="str">
        <f t="shared" ca="1" si="352"/>
        <v>0.938055798691676-0.938055798691982i</v>
      </c>
      <c r="AN272" s="223" t="str">
        <f t="shared" ca="1" si="353"/>
        <v>0.385094913547422+1.26948779847568i</v>
      </c>
      <c r="AO272" s="223" t="str">
        <f t="shared" ca="1" si="354"/>
        <v>-1.30112076992096-0.258809012592359i</v>
      </c>
      <c r="AP272" s="223" t="str">
        <f t="shared" ca="1" si="355"/>
        <v>0.841593256766738-1.025484350482i</v>
      </c>
      <c r="AQ272" s="223" t="str">
        <f t="shared" ca="1" si="356"/>
        <v>0.507672139971587+1.22562896555826i</v>
      </c>
      <c r="AR272" s="223" t="str">
        <f t="shared" ca="1" si="357"/>
        <v>0.507672139971587+1.22562896555826i</v>
      </c>
      <c r="AS272" s="223" t="str">
        <f t="shared" ca="1" si="358"/>
        <v>0.737025711717456-1.10303692739006i</v>
      </c>
      <c r="AT272" s="223" t="str">
        <f t="shared" ca="1" si="359"/>
        <v>0.625360206165972+1.16996665570553i</v>
      </c>
      <c r="AU272" s="223" t="str">
        <f t="shared" ca="1" si="360"/>
        <v>-1.32661123277271-1.62520077332039E-13i</v>
      </c>
      <c r="AV272" s="223" t="str">
        <f t="shared" ca="1" si="361"/>
        <v>0.625360206166225-1.1699666557054i</v>
      </c>
      <c r="AW272" s="223" t="str">
        <f t="shared" ca="1" si="362"/>
        <v>0.737025711718299+1.1030369273895i</v>
      </c>
      <c r="AX272" s="223" t="str">
        <f t="shared" ca="1" si="363"/>
        <v>-1.32022323708717+0.130030639365512i</v>
      </c>
      <c r="AY272" s="223" t="str">
        <f t="shared" ca="1" si="364"/>
        <v>0.507672139971852-1.22562896555815i</v>
      </c>
      <c r="AZ272" s="223" t="str">
        <f t="shared" ca="1" si="365"/>
        <v>0.841593256767551+1.02548435048133i</v>
      </c>
      <c r="BA272" s="223" t="str">
        <f t="shared" ca="1" si="366"/>
        <v>-1.30112076992101+0.258809012592077i</v>
      </c>
      <c r="BB272" s="223" t="str">
        <f t="shared" ca="1" si="367"/>
        <v>0.385094913547715-1.26948779847559i</v>
      </c>
      <c r="BC272" s="223" t="str">
        <f t="shared" ca="1" si="368"/>
        <v>0.938055798691472+0.938055798692187i</v>
      </c>
      <c r="BD272" s="223" t="str">
        <f t="shared" ca="1" si="369"/>
        <v>-1.26948779847551+0.385094913547976i</v>
      </c>
      <c r="BE272" s="223" t="str">
        <f t="shared" ca="1" si="370"/>
        <v>0.258809012591773-1.30112076992107i</v>
      </c>
      <c r="BF272" s="223" t="str">
        <f t="shared" ca="1" si="371"/>
        <v>1.02548435048153+0.841593256767311i</v>
      </c>
      <c r="BG272" s="223" t="str">
        <f t="shared" ca="1" si="372"/>
        <v>-1.22562896555855+0.507672139970885i</v>
      </c>
      <c r="BH272" s="223" t="str">
        <f t="shared" ca="1" si="373"/>
        <v>0.130030639365203-1.3202232370872i</v>
      </c>
      <c r="BI272" s="223" t="str">
        <f t="shared" ca="1" si="374"/>
        <v>1.10303692738965+0.737025711718073i</v>
      </c>
      <c r="BJ272" s="223" t="str">
        <f t="shared" ca="1" si="375"/>
        <v>-1.16996665570587+0.625360206165335i</v>
      </c>
      <c r="BK272" s="223" t="str">
        <f t="shared" ca="1" si="376"/>
        <v>-4.34901945731511E-13-1.32661123277271i</v>
      </c>
      <c r="BL272" s="223" t="str">
        <f t="shared" ca="1" si="377"/>
        <v>1.16996665570568+0.625360206165699i</v>
      </c>
      <c r="BM272" s="223" t="str">
        <f t="shared" ca="1" si="378"/>
        <v>-1.1030369273899+0.737025711717699i</v>
      </c>
      <c r="BN272" s="223" t="str">
        <f t="shared" ca="1" si="379"/>
        <v>-0.130030639366106-1.32022323708711i</v>
      </c>
      <c r="BO272" s="223" t="str">
        <f t="shared" ca="1" si="380"/>
        <v>1.22562896555837+0.5076721399713i</v>
      </c>
      <c r="BP272" s="223" t="str">
        <f t="shared" ca="1" si="381"/>
        <v>-1.02548435048181+0.841593256766963i</v>
      </c>
      <c r="BQ272" s="223" t="str">
        <f t="shared" ca="1" si="382"/>
        <v>-0.258809012591368-1.30112076992115i</v>
      </c>
      <c r="BR272" s="223" t="str">
        <f t="shared" ca="1" si="383"/>
        <v>1.26948779847577+0.385094913547143i</v>
      </c>
      <c r="BS272" s="223" t="str">
        <f t="shared" ca="1" si="384"/>
        <v>-0.938055798691763+0.938055798691895i</v>
      </c>
      <c r="BT272" s="223" t="str">
        <f t="shared" ca="1" si="385"/>
        <v>-0.385094913547285-1.26948779847572i</v>
      </c>
      <c r="BU272" s="223" t="str">
        <f t="shared" ca="1" si="386"/>
        <v>1.30112076992119+0.258809012591187i</v>
      </c>
      <c r="BV272" s="223" t="str">
        <f t="shared" ca="1" si="387"/>
        <v>-0.841593256766849+1.02548435048191i</v>
      </c>
      <c r="BW272" s="223" t="str">
        <f t="shared" ca="1" si="388"/>
        <v>-0.507672139971437-1.22562896555832i</v>
      </c>
      <c r="BX272" s="223" t="str">
        <f t="shared" ca="1" si="389"/>
        <v>1.32022323708713+0.130030639365959i</v>
      </c>
      <c r="BY272" s="223" t="str">
        <f t="shared" ca="1" si="390"/>
        <v>-0.737025711717576+1.10303692738998i</v>
      </c>
      <c r="BZ272" s="223" t="str">
        <f t="shared" ca="1" si="391"/>
        <v>-0.625360206165829-1.16996665570561i</v>
      </c>
      <c r="CA272" s="223" t="str">
        <f t="shared" ca="1" si="392"/>
        <v>1.32661123277271+3.25040154664077E-13i</v>
      </c>
      <c r="CB272" s="223" t="str">
        <f t="shared" ca="1" si="393"/>
        <v>-0.625360206166335+1.16996665570534i</v>
      </c>
      <c r="CC272" s="223" t="str">
        <f t="shared" ca="1" si="394"/>
        <v>-0.737025711718163-1.10303692738959i</v>
      </c>
      <c r="CD272" s="223" t="str">
        <f t="shared" ca="1" si="395"/>
        <v>1.32022323708718-0.130030639365388i</v>
      </c>
      <c r="CE272" s="223" t="str">
        <f t="shared" ca="1" si="396"/>
        <v>-0.507672139971967+1.2256289655581i</v>
      </c>
      <c r="CF272" s="223" t="str">
        <f t="shared" ca="1" si="397"/>
        <v>-0.841593256767454-1.02548435048141i</v>
      </c>
      <c r="CG272" s="223" t="str">
        <f t="shared" ca="1" si="398"/>
        <v>1.30112076992103-0.258809012591955i</v>
      </c>
      <c r="CH272" s="223" t="str">
        <f t="shared" ca="1" si="399"/>
        <v>-0.385094913547834+1.26948779847556i</v>
      </c>
      <c r="CI272" s="223" t="str">
        <f t="shared" ca="1" si="400"/>
        <v>-0.938055798692317-0.938055798691342i</v>
      </c>
      <c r="CJ272" s="223" t="str">
        <f t="shared" ca="1" si="401"/>
        <v>1.26948779847555-0.385094913547857i</v>
      </c>
      <c r="CK272" s="223" t="str">
        <f t="shared" ca="1" si="402"/>
        <v>-0.258809012591932+1.30112076992104i</v>
      </c>
      <c r="CL272" s="223" t="str">
        <f t="shared" ca="1" si="403"/>
        <v>-1.02548435048142-0.841593256767437i</v>
      </c>
      <c r="CM272" s="223" t="str">
        <f t="shared" ca="1" si="404"/>
        <v>1.22562896555809-0.507672139971989i</v>
      </c>
      <c r="CN272" s="223" t="str">
        <f t="shared" ca="1" si="405"/>
        <v>-0.130030639365365+1.32022323708718i</v>
      </c>
      <c r="CO272" s="223" t="str">
        <f t="shared" ca="1" si="406"/>
        <v>-1.10303692738956-0.737025711718207i</v>
      </c>
      <c r="CP272" s="223" t="str">
        <f t="shared" ca="1" si="407"/>
        <v>1.16996665570593-0.625360206165225i</v>
      </c>
      <c r="CQ272" s="223" t="str">
        <f t="shared" ca="1" si="408"/>
        <v>2.72381868399472E-13+1.32661123277271i</v>
      </c>
      <c r="CR272" s="223" t="str">
        <f t="shared" ca="1" si="409"/>
        <v>-1.16996665570562-0.625360206165809i</v>
      </c>
      <c r="CS272" s="223" t="str">
        <f t="shared" ca="1" si="410"/>
        <v>1.10303692738997-0.737025711717594i</v>
      </c>
      <c r="CT272" s="223" t="str">
        <f t="shared" ca="1" si="411"/>
        <v>0.130030639365982+1.32022323708712i</v>
      </c>
      <c r="CU272" s="223" t="str">
        <f t="shared" ca="1" si="412"/>
        <v>-1.22562896555833-0.507672139971416i</v>
      </c>
      <c r="CV272" s="223" t="str">
        <f t="shared" ca="1" si="413"/>
        <v>1.02548435048189-0.841593256766867i</v>
      </c>
      <c r="CW272" s="223" t="str">
        <f t="shared" ca="1" si="414"/>
        <v>0.258809012591209+1.30112076992118i</v>
      </c>
      <c r="CX272" s="223" t="str">
        <f t="shared" ca="1" si="415"/>
        <v>-1.26948779847573-0.385094913547262i</v>
      </c>
      <c r="CY272" s="223" t="str">
        <f t="shared" ca="1" si="416"/>
        <v>0.938055798691879-0.938055798691779i</v>
      </c>
      <c r="CZ272" s="223" t="str">
        <f t="shared" ca="1" si="417"/>
        <v>0.38509491354713+1.26948779847577i</v>
      </c>
      <c r="DA272" s="223" t="str">
        <f t="shared" ca="1" si="418"/>
        <v>-1.30112076992116-0.258809012591346i</v>
      </c>
      <c r="DB272" s="223" t="str">
        <f t="shared" ca="1" si="419"/>
        <v>0.841593256766975-1.0254843504818i</v>
      </c>
      <c r="DC272" s="223" t="str">
        <f t="shared" ca="1" si="420"/>
        <v>0.507672139971287+1.22562896555838i</v>
      </c>
      <c r="DD272" s="223" t="str">
        <f t="shared" ca="1" si="421"/>
        <v>-1.32022323708712-0.130030639366046i</v>
      </c>
      <c r="DE272" s="223" t="str">
        <f t="shared" ca="1" si="422"/>
        <v>0.737025711717711-1.10303692738989i</v>
      </c>
      <c r="DF272" s="223" t="str">
        <f t="shared" ca="1" si="423"/>
        <v>0.625360206165752+1.16996665570565i</v>
      </c>
      <c r="DG272" s="223" t="str">
        <f t="shared" ca="1" si="424"/>
        <v>-1.32661123277271-4.12151114026164E-13i</v>
      </c>
      <c r="DH272" s="223" t="str">
        <f t="shared" ca="1" si="425"/>
        <v>0.625360206165348-1.16996665570586i</v>
      </c>
      <c r="DI272" s="223" t="str">
        <f t="shared" ca="1" si="426"/>
        <v>0.737025711718092+1.10303692738964i</v>
      </c>
      <c r="DJ272" s="223" t="str">
        <f t="shared" ca="1" si="427"/>
        <v>-1.3202232370872+0.130030639365226i</v>
      </c>
      <c r="DK272" s="223" t="str">
        <f t="shared" ca="1" si="428"/>
        <v>0.507672139972117-1.22562896555804i</v>
      </c>
      <c r="DL272" s="223" t="str">
        <f t="shared" ca="1" si="429"/>
        <v>0.841593256767328+1.02548435048151i</v>
      </c>
      <c r="DM272" s="223" t="str">
        <f t="shared" ca="1" si="430"/>
        <v>-1.30112076992107+0.258809012591796i</v>
      </c>
      <c r="DN272" s="223" t="str">
        <f t="shared" ca="1" si="431"/>
        <v>0.385094913547991-1.26948779847551i</v>
      </c>
      <c r="DO272" s="223" t="str">
        <f t="shared" ca="1" si="432"/>
        <v>0.938055798692203+0.938055798691456i</v>
      </c>
      <c r="DP272" s="223" t="str">
        <f t="shared" ca="1" si="433"/>
        <v>-1.2694877984756+0.3850949135477i</v>
      </c>
      <c r="DQ272" s="223" t="str">
        <f t="shared" ca="1" si="434"/>
        <v>0.258809012592091-1.30112076992101i</v>
      </c>
      <c r="DR272" s="223" t="str">
        <f t="shared" ca="1" si="435"/>
        <v>1.02548435048137+0.841593256767505i</v>
      </c>
      <c r="DS272" s="223" t="str">
        <f t="shared" ca="1" si="436"/>
        <v>-1.22562896555815+0.507672139971839i</v>
      </c>
      <c r="DT272" s="223" t="str">
        <f t="shared" ca="1" si="437"/>
        <v>0.130030639365527-1.32022323708717i</v>
      </c>
      <c r="DU272" s="223" t="str">
        <f t="shared" ca="1" si="438"/>
        <v>1.10303692738951+0.73702571171828i</v>
      </c>
      <c r="DV272" s="223" t="str">
        <f t="shared" ca="1" si="439"/>
        <v>-1.1699666557054+0.625360206166212i</v>
      </c>
      <c r="DW272" s="223" t="str">
        <f t="shared" ca="1" si="440"/>
        <v>-1.85270909037386E-13-1.32661123277271i</v>
      </c>
      <c r="DX272" s="223" t="str">
        <f t="shared" ca="1" si="441"/>
        <v>1.16996665570554+0.625360206165952i</v>
      </c>
      <c r="DY272" s="223" t="str">
        <f t="shared" ca="1" si="442"/>
        <v>-1.10303692739006+0.737025711717459i</v>
      </c>
      <c r="DZ272" s="223" t="str">
        <f t="shared" ca="1" si="443"/>
        <v>-0.13003063936582-1.32022323708714i</v>
      </c>
      <c r="EA272" s="223" t="str">
        <f t="shared" ca="1" si="444"/>
        <v>1.22562896555826+0.507672139971565i</v>
      </c>
      <c r="EB272" s="223" t="str">
        <f t="shared" ca="1" si="445"/>
        <v>-1.025484350482+0.841593256766742i</v>
      </c>
      <c r="EC272" s="223" t="str">
        <f t="shared" ca="1" si="446"/>
        <v>-0.258809012592381-1.30112076992095i</v>
      </c>
      <c r="ED272" s="223" t="str">
        <f t="shared" ca="1" si="447"/>
        <v>1.26948779847568+0.385094913547419i</v>
      </c>
      <c r="EE272" s="223" t="str">
        <f t="shared" ca="1" si="448"/>
        <v>-0.938055798691993+0.938055798691665i</v>
      </c>
      <c r="EF272" s="223" t="str">
        <f t="shared" ca="1" si="449"/>
        <v>-0.385094913546973-1.26948779847582i</v>
      </c>
      <c r="EG272" s="223" t="str">
        <f t="shared" ca="1" si="450"/>
        <v>1.30112076992113+0.258809012591506i</v>
      </c>
      <c r="EH272" s="223" t="str">
        <f t="shared" ca="1" si="451"/>
        <v>-0.8415932567671+1.0254843504817i</v>
      </c>
      <c r="EI272" s="223" t="str">
        <f t="shared" ca="1" si="452"/>
        <v>-0.507672139971136-1.22562896555844i</v>
      </c>
      <c r="EJ272" s="223" t="str">
        <f t="shared" ca="1" si="453"/>
        <v>1.32022323708723+0.130030639364932i</v>
      </c>
      <c r="EK272" s="223" t="str">
        <f t="shared" ca="1" si="454"/>
        <v>-0.737025711717846+1.1030369273898i</v>
      </c>
      <c r="EL272" s="223" t="str">
        <f t="shared" ca="1" si="455"/>
        <v>-0.625360206165542-1.16996665570576i</v>
      </c>
      <c r="EM272" s="223" t="str">
        <f t="shared" ca="1" si="456"/>
        <v>1.32661123277271+6.50080309328154E-13i</v>
      </c>
      <c r="EN272" s="223"/>
      <c r="EO272" s="223"/>
      <c r="EP272" s="223"/>
    </row>
    <row r="273" spans="1:146">
      <c r="A273" s="249">
        <f t="shared" si="323"/>
        <v>3.3789062500000026E-3</v>
      </c>
      <c r="B273" s="248">
        <v>173</v>
      </c>
      <c r="C273" s="247">
        <f t="shared" si="324"/>
        <v>34600</v>
      </c>
      <c r="N273" s="246">
        <f t="shared" ca="1" si="327"/>
        <v>3.9932705803588853</v>
      </c>
      <c r="O273" s="223">
        <f t="shared" ca="1" si="328"/>
        <v>1.3262705803588857</v>
      </c>
      <c r="P273" s="223" t="str">
        <f t="shared" ca="1" si="329"/>
        <v>-0.596306279116951+1.18465711233723i</v>
      </c>
      <c r="Q273" s="223" t="str">
        <f t="shared" ca="1" si="330"/>
        <v>-0.790058462288564-1.06527051892546i</v>
      </c>
      <c r="R273" s="223" t="str">
        <f t="shared" ca="1" si="331"/>
        <v>1.30674475058581-0.226741723425422i</v>
      </c>
      <c r="S273" s="223" t="str">
        <f t="shared" ca="1" si="332"/>
        <v>-0.384996027371592+1.26916181444038i</v>
      </c>
      <c r="T273" s="223" t="str">
        <f t="shared" ca="1" si="333"/>
        <v>-0.960547599029296-0.914517338449387i</v>
      </c>
      <c r="U273" s="223" t="str">
        <f t="shared" ca="1" si="334"/>
        <v>1.24874219376376-0.446807101375484i</v>
      </c>
      <c r="V273" s="223" t="str">
        <f t="shared" ca="1" si="335"/>
        <v>-0.162349677238566+1.31629640834655i</v>
      </c>
      <c r="W273" s="223" t="str">
        <f t="shared" ca="1" si="336"/>
        <v>-1.10275368525925-0.736836455377071i</v>
      </c>
      <c r="X273" s="223" t="str">
        <f t="shared" ca="1" si="337"/>
        <v>1.15397077866047-0.653716371466445i</v>
      </c>
      <c r="Y273" s="223" t="str">
        <f t="shared" ca="1" si="338"/>
        <v>0.0650770129071536+1.32467302936105i</v>
      </c>
      <c r="Z273" s="223" t="str">
        <f t="shared" ca="1" si="339"/>
        <v>-1.21248950326667-0.537459632710804i</v>
      </c>
      <c r="AA273" s="223" t="str">
        <f t="shared" ca="1" si="340"/>
        <v>1.02522102260485-0.841377149163541i</v>
      </c>
      <c r="AB273" s="223" t="str">
        <f t="shared" ca="1" si="341"/>
        <v>0.290587528940182+1.2940450302636i</v>
      </c>
      <c r="AC273" s="223" t="str">
        <f t="shared" ca="1" si="342"/>
        <v>-1.2865239131406-0.322257464215967i</v>
      </c>
      <c r="AD273" s="223" t="str">
        <f t="shared" ca="1" si="343"/>
        <v>0.866283925498994-1.00426381630902i</v>
      </c>
      <c r="AE273" s="223" t="str">
        <f t="shared" ca="1" si="344"/>
        <v>0.507541777936606+1.22531424376543i</v>
      </c>
      <c r="AF273" s="223" t="str">
        <f t="shared" ca="1" si="345"/>
        <v>-1.32267699276562-0.0975665164592166i</v>
      </c>
      <c r="AG273" s="223" t="str">
        <f t="shared" ca="1" si="346"/>
        <v>0.681839344905234-1.13758022137549i</v>
      </c>
      <c r="AH273" s="223" t="str">
        <f t="shared" ca="1" si="347"/>
        <v>0.709551603818232+1.12050442830203i</v>
      </c>
      <c r="AI273" s="223" t="str">
        <f t="shared" ca="1" si="348"/>
        <v>-1.31988422500783+0.129997249590009i</v>
      </c>
      <c r="AJ273" s="223" t="str">
        <f t="shared" ca="1" si="349"/>
        <v>0.477318198973599-1.23740090078119i</v>
      </c>
      <c r="AK273" s="223" t="str">
        <f t="shared" ca="1" si="350"/>
        <v>0.890668884790149+0.982701679042103i</v>
      </c>
      <c r="AL273" s="223" t="str">
        <f t="shared" ca="1" si="351"/>
        <v>-1.27822784211851+0.353733283645397i</v>
      </c>
      <c r="AM273" s="223" t="str">
        <f t="shared" ca="1" si="352"/>
        <v>0.258742554602623-1.30078666304787i</v>
      </c>
      <c r="AN273" s="223" t="str">
        <f t="shared" ca="1" si="353"/>
        <v>1.04556067409188+0.815963558694885i</v>
      </c>
      <c r="AO273" s="223" t="str">
        <f t="shared" ca="1" si="354"/>
        <v>-1.19893440442895+0.567053741899378i</v>
      </c>
      <c r="AP273" s="223" t="str">
        <f t="shared" ca="1" si="355"/>
        <v>0.0325483093961773-1.3258711324563i</v>
      </c>
      <c r="AQ273" s="223" t="str">
        <f t="shared" ca="1" si="356"/>
        <v>1.1696662270983+0.625199623729192i</v>
      </c>
      <c r="AR273" s="223" t="str">
        <f t="shared" ca="1" si="357"/>
        <v>1.1696662270983+0.625199623729192i</v>
      </c>
      <c r="AS273" s="223" t="str">
        <f t="shared" ca="1" si="358"/>
        <v>-0.194604311512701-1.3119157039483i</v>
      </c>
      <c r="AT273" s="223" t="str">
        <f t="shared" ca="1" si="359"/>
        <v>1.2593312911422+0.416026863886952i</v>
      </c>
      <c r="AU273" s="223" t="str">
        <f t="shared" ca="1" si="360"/>
        <v>-0.93781492105957+0.937814921060402i</v>
      </c>
      <c r="AV273" s="223" t="str">
        <f t="shared" ca="1" si="361"/>
        <v>-0.416026863886816-1.25933129114225i</v>
      </c>
      <c r="AW273" s="223" t="str">
        <f t="shared" ca="1" si="362"/>
        <v>1.31191570394828+0.194604311512843i</v>
      </c>
      <c r="AX273" s="223" t="str">
        <f t="shared" ca="1" si="363"/>
        <v>-0.763677464207047+1.08433868463123i</v>
      </c>
      <c r="AY273" s="223" t="str">
        <f t="shared" ca="1" si="364"/>
        <v>-0.625199623729049-1.16966622709838i</v>
      </c>
      <c r="AZ273" s="223" t="str">
        <f t="shared" ca="1" si="365"/>
        <v>1.3258711324563-0.0325483093960149i</v>
      </c>
      <c r="BA273" s="223" t="str">
        <f t="shared" ca="1" si="366"/>
        <v>-0.567053741899524+1.19893440442888i</v>
      </c>
      <c r="BB273" s="223" t="str">
        <f t="shared" ca="1" si="367"/>
        <v>-0.815963558694756-1.04556067409198i</v>
      </c>
      <c r="BC273" s="223" t="str">
        <f t="shared" ca="1" si="368"/>
        <v>1.30078666304789-0.258742554602483i</v>
      </c>
      <c r="BD273" s="223" t="str">
        <f t="shared" ca="1" si="369"/>
        <v>-0.353733283644899+1.27822784211865i</v>
      </c>
      <c r="BE273" s="223" t="str">
        <f t="shared" ca="1" si="370"/>
        <v>-0.982701679042006-0.890668884790256i</v>
      </c>
      <c r="BF273" s="223" t="str">
        <f t="shared" ca="1" si="371"/>
        <v>1.237400900781-0.477318198974099i</v>
      </c>
      <c r="BG273" s="223" t="str">
        <f t="shared" ca="1" si="372"/>
        <v>-0.12999724959004+1.31988422500783i</v>
      </c>
      <c r="BH273" s="223" t="str">
        <f t="shared" ca="1" si="373"/>
        <v>-1.12050442830167-0.709551603818816i</v>
      </c>
      <c r="BI273" s="223" t="str">
        <f t="shared" ca="1" si="374"/>
        <v>1.13758022137543-0.68183934490532i</v>
      </c>
      <c r="BJ273" s="223" t="str">
        <f t="shared" ca="1" si="375"/>
        <v>0.0975665164586785+1.32267699276566i</v>
      </c>
      <c r="BK273" s="223" t="str">
        <f t="shared" ca="1" si="376"/>
        <v>-1.22531424376553-0.507541777936373i</v>
      </c>
      <c r="BL273" s="223" t="str">
        <f t="shared" ca="1" si="377"/>
        <v>1.00426381630928-0.866283925498687i</v>
      </c>
      <c r="BM273" s="223" t="str">
        <f t="shared" ca="1" si="378"/>
        <v>0.322257464216348+1.2865239131405i</v>
      </c>
      <c r="BN273" s="223" t="str">
        <f t="shared" ca="1" si="379"/>
        <v>-1.29404503026354-0.290587528940478i</v>
      </c>
      <c r="BO273" s="223" t="str">
        <f t="shared" ca="1" si="380"/>
        <v>0.841377149163156-1.02522102260516i</v>
      </c>
      <c r="BP273" s="223" t="str">
        <f t="shared" ca="1" si="381"/>
        <v>0.537459632710655+1.21248950326674i</v>
      </c>
      <c r="BQ273" s="223" t="str">
        <f t="shared" ca="1" si="382"/>
        <v>-1.32467302936108-0.0650770129065158i</v>
      </c>
      <c r="BR273" s="223" t="str">
        <f t="shared" ca="1" si="383"/>
        <v>0.653716371466462-1.15397077866045i</v>
      </c>
      <c r="BS273" s="223" t="str">
        <f t="shared" ca="1" si="384"/>
        <v>0.736836455376513+1.10275368525962i</v>
      </c>
      <c r="BT273" s="223" t="str">
        <f t="shared" ca="1" si="385"/>
        <v>-1.31629640834653+0.162349677238691i</v>
      </c>
      <c r="BU273" s="223" t="str">
        <f t="shared" ca="1" si="386"/>
        <v>0.446807101376018-1.24874219376357i</v>
      </c>
      <c r="BV273" s="223" t="str">
        <f t="shared" ca="1" si="387"/>
        <v>0.914517338449553+0.960547599029138i</v>
      </c>
      <c r="BW273" s="223" t="str">
        <f t="shared" ca="1" si="388"/>
        <v>-1.2691618144405+0.384996027371184i</v>
      </c>
      <c r="BX273" s="223" t="str">
        <f t="shared" ca="1" si="389"/>
        <v>0.226741723425057-1.30674475058587i</v>
      </c>
      <c r="BY273" s="223" t="str">
        <f t="shared" ca="1" si="390"/>
        <v>1.0652705189253+0.790058462288783i</v>
      </c>
      <c r="BZ273" s="223" t="str">
        <f t="shared" ca="1" si="391"/>
        <v>-1.18465711233705+0.596306279117315i</v>
      </c>
      <c r="CA273" s="223" t="str">
        <f t="shared" ca="1" si="392"/>
        <v>1.81326214705971E-13-1.32627058035889i</v>
      </c>
      <c r="CB273" s="223" t="str">
        <f t="shared" ca="1" si="393"/>
        <v>1.1846571123375+0.596306279116427i</v>
      </c>
      <c r="CC273" s="223" t="str">
        <f t="shared" ca="1" si="394"/>
        <v>-1.06527051892547+0.790058462288552i</v>
      </c>
      <c r="CD273" s="223" t="str">
        <f t="shared" ca="1" si="395"/>
        <v>-0.226741723424775-1.30674475058592i</v>
      </c>
      <c r="CE273" s="223" t="str">
        <f t="shared" ca="1" si="396"/>
        <v>1.26916181444041+0.384996027371496i</v>
      </c>
      <c r="CF273" s="223" t="str">
        <f t="shared" ca="1" si="397"/>
        <v>-0.914517338449789+0.960547599028914i</v>
      </c>
      <c r="CG273" s="223" t="str">
        <f t="shared" ca="1" si="398"/>
        <v>-0.446807101375748-1.24874219376367i</v>
      </c>
      <c r="CH273" s="223" t="str">
        <f t="shared" ca="1" si="399"/>
        <v>1.31629640834649+0.162349677239013i</v>
      </c>
      <c r="CI273" s="223" t="str">
        <f t="shared" ca="1" si="400"/>
        <v>-0.736836455376752+1.10275368525946i</v>
      </c>
      <c r="CJ273" s="223" t="str">
        <f t="shared" ca="1" si="401"/>
        <v>-0.653716371466213-1.1539707786606i</v>
      </c>
      <c r="CK273" s="223" t="str">
        <f t="shared" ca="1" si="402"/>
        <v>1.32467302936103-0.0650770129075091i</v>
      </c>
      <c r="CL273" s="223" t="str">
        <f t="shared" ca="1" si="403"/>
        <v>-0.537459632710952+1.21248950326661i</v>
      </c>
      <c r="CM273" s="223" t="str">
        <f t="shared" ca="1" si="404"/>
        <v>-0.841377149163954-1.02522102260451i</v>
      </c>
      <c r="CN273" s="223" t="str">
        <f t="shared" ca="1" si="405"/>
        <v>1.2940450302636-0.290587528940198i</v>
      </c>
      <c r="CO273" s="223" t="str">
        <f t="shared" ca="1" si="406"/>
        <v>-0.322257464216664+1.28652391314042i</v>
      </c>
      <c r="CP273" s="223" t="str">
        <f t="shared" ca="1" si="407"/>
        <v>-1.00426381630909-0.866283925498904i</v>
      </c>
      <c r="CQ273" s="223" t="str">
        <f t="shared" ca="1" si="408"/>
        <v>1.22531424376564-0.507541777936107i</v>
      </c>
      <c r="CR273" s="223" t="str">
        <f t="shared" ca="1" si="409"/>
        <v>-0.0975665164590026+1.32267699276564i</v>
      </c>
      <c r="CS273" s="223" t="str">
        <f t="shared" ca="1" si="410"/>
        <v>-1.13758022137527-0.681839344905598i</v>
      </c>
      <c r="CT273" s="223" t="str">
        <f t="shared" ca="1" si="411"/>
        <v>1.12050442830182-0.709551603818573i</v>
      </c>
      <c r="CU273" s="223" t="str">
        <f t="shared" ca="1" si="412"/>
        <v>0.129997249589754+1.31988422500786i</v>
      </c>
      <c r="CV273" s="223" t="str">
        <f t="shared" ca="1" si="413"/>
        <v>-1.23740090078137-0.477318198973136i</v>
      </c>
      <c r="CW273" s="223" t="str">
        <f t="shared" ca="1" si="414"/>
        <v>0.9827016790422-0.890668884790042i</v>
      </c>
      <c r="CX273" s="223" t="str">
        <f t="shared" ca="1" si="415"/>
        <v>0.353733283645858+1.27822784211838i</v>
      </c>
      <c r="CY273" s="223" t="str">
        <f t="shared" ca="1" si="416"/>
        <v>-1.30078666304783-0.258742554602801i</v>
      </c>
      <c r="CZ273" s="223" t="str">
        <f t="shared" ca="1" si="417"/>
        <v>0.815963558695014-1.04556067409178i</v>
      </c>
      <c r="DA273" s="223" t="str">
        <f t="shared" ca="1" si="418"/>
        <v>0.567053741899265+1.19893440442901i</v>
      </c>
      <c r="DB273" s="223" t="str">
        <f t="shared" ca="1" si="419"/>
        <v>-1.3258711324563-0.032548309396302i</v>
      </c>
      <c r="DC273" s="223" t="str">
        <f t="shared" ca="1" si="420"/>
        <v>0.625199623729335-1.16966622709822i</v>
      </c>
      <c r="DD273" s="223" t="str">
        <f t="shared" ca="1" si="421"/>
        <v>0.763677464206813+1.0843386846314i</v>
      </c>
      <c r="DE273" s="223" t="str">
        <f t="shared" ca="1" si="422"/>
        <v>-1.31191570394833+0.194604311512522i</v>
      </c>
      <c r="DF273" s="223" t="str">
        <f t="shared" ca="1" si="423"/>
        <v>0.416026863887125-1.25933129114214i</v>
      </c>
      <c r="DG273" s="223" t="str">
        <f t="shared" ca="1" si="424"/>
        <v>0.9378149210603+0.937814921059672i</v>
      </c>
      <c r="DH273" s="223" t="str">
        <f t="shared" ca="1" si="425"/>
        <v>-1.25933129114229+0.416026863886679i</v>
      </c>
      <c r="DI273" s="223" t="str">
        <f t="shared" ca="1" si="426"/>
        <v>0.194604311511718-1.31191570394845i</v>
      </c>
      <c r="DJ273" s="223" t="str">
        <f t="shared" ca="1" si="427"/>
        <v>1.08433868463113+0.763677464207195i</v>
      </c>
      <c r="DK273" s="223" t="str">
        <f t="shared" ca="1" si="428"/>
        <v>-1.1696662270978+0.625199623730119i</v>
      </c>
      <c r="DL273" s="223" t="str">
        <f t="shared" ca="1" si="429"/>
        <v>-0.032548309395909-1.3258711324563i</v>
      </c>
      <c r="DM273" s="223" t="str">
        <f t="shared" ca="1" si="430"/>
        <v>1.19893440442881+0.567053741899688i</v>
      </c>
      <c r="DN273" s="223" t="str">
        <f t="shared" ca="1" si="431"/>
        <v>-1.04556067409207+0.815963558694644i</v>
      </c>
      <c r="DO273" s="223" t="str">
        <f t="shared" ca="1" si="432"/>
        <v>-0.258742554602342-1.30078666304792i</v>
      </c>
      <c r="DP273" s="223" t="str">
        <f t="shared" ca="1" si="433"/>
        <v>1.2782278421186+0.353733283645074i</v>
      </c>
      <c r="DQ273" s="223" t="str">
        <f t="shared" ca="1" si="434"/>
        <v>-0.890668884790389+0.982701679041884i</v>
      </c>
      <c r="DR273" s="223" t="str">
        <f t="shared" ca="1" si="435"/>
        <v>-0.477318198973965-1.23740090078105i</v>
      </c>
      <c r="DS273" s="223" t="str">
        <f t="shared" ca="1" si="436"/>
        <v>1.31988422500782+0.129997249590145i</v>
      </c>
      <c r="DT273" s="223" t="str">
        <f t="shared" ca="1" si="437"/>
        <v>-0.709551603817822+1.12050442830229i</v>
      </c>
      <c r="DU273" s="223" t="str">
        <f t="shared" ca="1" si="438"/>
        <v>-0.681839344905197-1.13758022137551i</v>
      </c>
      <c r="DV273" s="223" t="str">
        <f t="shared" ca="1" si="439"/>
        <v>1.32267699276567-0.0975665164585353i</v>
      </c>
      <c r="DW273" s="223" t="str">
        <f t="shared" ca="1" si="440"/>
        <v>-0.50754177793654+1.22531424376546i</v>
      </c>
      <c r="DX273" s="223" t="str">
        <f t="shared" ca="1" si="441"/>
        <v>-0.866283925498549-1.0042638163094i</v>
      </c>
      <c r="DY273" s="223" t="str">
        <f t="shared" ca="1" si="442"/>
        <v>1.28652391314053-0.322257464216209i</v>
      </c>
      <c r="DZ273" s="223" t="str">
        <f t="shared" ca="1" si="443"/>
        <v>-0.290587528940582+1.29404503026351i</v>
      </c>
      <c r="EA273" s="223" t="str">
        <f t="shared" ca="1" si="444"/>
        <v>-1.02522102260507-0.841377149163267i</v>
      </c>
      <c r="EB273" s="223" t="str">
        <f t="shared" ca="1" si="445"/>
        <v>1.2124895032668-0.537459632710524i</v>
      </c>
      <c r="EC273" s="223" t="str">
        <f t="shared" ca="1" si="446"/>
        <v>-0.065077012906697+1.32467302936107i</v>
      </c>
      <c r="ED273" s="223" t="str">
        <f t="shared" ca="1" si="447"/>
        <v>-1.15397077866037-0.65371637146662i</v>
      </c>
      <c r="EE273" s="223" t="str">
        <f t="shared" ca="1" si="448"/>
        <v>1.10275368525897-0.73683645537749i</v>
      </c>
      <c r="EF273" s="223" t="str">
        <f t="shared" ca="1" si="449"/>
        <v>0.162349677238473+1.31629640834656i</v>
      </c>
      <c r="EG273" s="223" t="str">
        <f t="shared" ca="1" si="450"/>
        <v>-1.24874219376397-0.446807101374911i</v>
      </c>
      <c r="EH273" s="223" t="str">
        <f t="shared" ca="1" si="451"/>
        <v>0.960547599029236-0.914517338449449i</v>
      </c>
      <c r="EI273" s="223" t="str">
        <f t="shared" ca="1" si="452"/>
        <v>0.384996027371046+1.26916181444054i</v>
      </c>
      <c r="EJ273" s="223" t="str">
        <f t="shared" ca="1" si="453"/>
        <v>-1.30674475058585-0.226741723425162i</v>
      </c>
      <c r="EK273" s="223" t="str">
        <f t="shared" ca="1" si="454"/>
        <v>0.790058462288867-1.06527051892524i</v>
      </c>
      <c r="EL273" s="223" t="str">
        <f t="shared" ca="1" si="455"/>
        <v>0.596306279117153+1.18465711233713i</v>
      </c>
      <c r="EM273" s="223" t="str">
        <f t="shared" ca="1" si="456"/>
        <v>-1.32627058035889-3.62652429411942E-13i</v>
      </c>
      <c r="EN273" s="223"/>
      <c r="EO273" s="223"/>
      <c r="EP273" s="223"/>
    </row>
    <row r="274" spans="1:146">
      <c r="A274" s="249">
        <f t="shared" si="323"/>
        <v>3.3984375000000026E-3</v>
      </c>
      <c r="B274" s="248">
        <v>174</v>
      </c>
      <c r="C274" s="247">
        <f t="shared" si="324"/>
        <v>34800</v>
      </c>
      <c r="N274" s="246">
        <f t="shared" ca="1" si="327"/>
        <v>3.9928903498791781</v>
      </c>
      <c r="O274" s="223">
        <f t="shared" ca="1" si="328"/>
        <v>1.3258903498791785</v>
      </c>
      <c r="P274" s="223" t="str">
        <f t="shared" ca="1" si="329"/>
        <v>-0.566891172420908+1.19859068014647i</v>
      </c>
      <c r="Q274" s="223" t="str">
        <f t="shared" ca="1" si="330"/>
        <v>-0.841135933500736-1.02492710046938i</v>
      </c>
      <c r="R274" s="223" t="str">
        <f t="shared" ca="1" si="331"/>
        <v>1.28615507769184-0.322165075745676i</v>
      </c>
      <c r="S274" s="223" t="str">
        <f t="shared" ca="1" si="332"/>
        <v>-0.258668375316008+1.30041373859019i</v>
      </c>
      <c r="T274" s="223" t="str">
        <f t="shared" ca="1" si="333"/>
        <v>-1.06496511494044-0.789831959256283i</v>
      </c>
      <c r="U274" s="223" t="str">
        <f t="shared" ca="1" si="334"/>
        <v>1.16933089375276-0.625020384322063i</v>
      </c>
      <c r="V274" s="223" t="str">
        <f t="shared" ca="1" si="335"/>
        <v>0.065058355881769+1.32429325688561i</v>
      </c>
      <c r="W274" s="223" t="str">
        <f t="shared" ca="1" si="336"/>
        <v>-1.2249629566076-0.507396270031518i</v>
      </c>
      <c r="X274" s="223" t="str">
        <f t="shared" ca="1" si="337"/>
        <v>0.982419946840279-0.890413537606586i</v>
      </c>
      <c r="Y274" s="223" t="str">
        <f t="shared" ca="1" si="338"/>
        <v>0.384885652289545+1.26879795655746i</v>
      </c>
      <c r="Z274" s="223" t="str">
        <f t="shared" ca="1" si="339"/>
        <v>-1.31153958888947-0.194548520113529i</v>
      </c>
      <c r="AA274" s="223" t="str">
        <f t="shared" ca="1" si="340"/>
        <v>0.736625210640823-1.10243753516972i</v>
      </c>
      <c r="AB274" s="223" t="str">
        <f t="shared" ca="1" si="341"/>
        <v>0.681643867372168+1.13725408681466i</v>
      </c>
      <c r="AC274" s="223" t="str">
        <f t="shared" ca="1" si="342"/>
        <v>-1.31950582544182+0.129959980485649i</v>
      </c>
      <c r="AD274" s="223" t="str">
        <f t="shared" ca="1" si="343"/>
        <v>0.446679005584923-1.24838419001219i</v>
      </c>
      <c r="AE274" s="223" t="str">
        <f t="shared" ca="1" si="344"/>
        <v>0.937546057509364+0.937546057509378i</v>
      </c>
      <c r="AF274" s="223" t="str">
        <f t="shared" ca="1" si="345"/>
        <v>-1.24838419001219+0.446679005584923i</v>
      </c>
      <c r="AG274" s="223" t="str">
        <f t="shared" ca="1" si="346"/>
        <v>0.12995998048578-1.31950582544181i</v>
      </c>
      <c r="AH274" s="223" t="str">
        <f t="shared" ca="1" si="347"/>
        <v>1.13725408681465+0.681643867372176i</v>
      </c>
      <c r="AI274" s="223" t="str">
        <f t="shared" ca="1" si="348"/>
        <v>-1.10243753516973+0.736625210640815i</v>
      </c>
      <c r="AJ274" s="223" t="str">
        <f t="shared" ca="1" si="349"/>
        <v>-0.194548520113529-1.31153958888947i</v>
      </c>
      <c r="AK274" s="223" t="str">
        <f t="shared" ca="1" si="350"/>
        <v>1.26879795655746+0.384885652289555i</v>
      </c>
      <c r="AL274" s="223" t="str">
        <f t="shared" ca="1" si="351"/>
        <v>-0.890413537606586+0.982419946840279i</v>
      </c>
      <c r="AM274" s="223" t="str">
        <f t="shared" ca="1" si="352"/>
        <v>-0.507396270031501-1.22496295660761i</v>
      </c>
      <c r="AN274" s="223" t="str">
        <f t="shared" ca="1" si="353"/>
        <v>1.32429325688563+0.0650583558812515i</v>
      </c>
      <c r="AO274" s="223" t="str">
        <f t="shared" ca="1" si="354"/>
        <v>-0.625020384322417+1.16933089375257i</v>
      </c>
      <c r="AP274" s="223" t="str">
        <f t="shared" ca="1" si="355"/>
        <v>-0.789831959256377-1.06496511494037i</v>
      </c>
      <c r="AQ274" s="223" t="str">
        <f t="shared" ca="1" si="356"/>
        <v>1.30041373859032-0.258668375315352i</v>
      </c>
      <c r="AR274" s="223" t="str">
        <f t="shared" ca="1" si="357"/>
        <v>1.30041373859032-0.258668375315352i</v>
      </c>
      <c r="AS274" s="223" t="str">
        <f t="shared" ca="1" si="358"/>
        <v>-1.0249271004696-0.841135933500478i</v>
      </c>
      <c r="AT274" s="223" t="str">
        <f t="shared" ca="1" si="359"/>
        <v>1.19859068014669-0.566891172420448i</v>
      </c>
      <c r="AU274" s="223" t="str">
        <f t="shared" ca="1" si="360"/>
        <v>-1.88424663903806E-14+1.32589034987918i</v>
      </c>
      <c r="AV274" s="223" t="str">
        <f t="shared" ca="1" si="361"/>
        <v>-1.19859068014669-0.566891172420448i</v>
      </c>
      <c r="AW274" s="223" t="str">
        <f t="shared" ca="1" si="362"/>
        <v>1.0249271004696-0.841135933500478i</v>
      </c>
      <c r="AX274" s="223" t="str">
        <f t="shared" ca="1" si="363"/>
        <v>0.322165075745786+1.28615507769182i</v>
      </c>
      <c r="AY274" s="223" t="str">
        <f t="shared" ca="1" si="364"/>
        <v>-1.30041373859005-0.258668375316683i</v>
      </c>
      <c r="AZ274" s="223" t="str">
        <f t="shared" ca="1" si="365"/>
        <v>0.789831959256392-1.06496511494036i</v>
      </c>
      <c r="BA274" s="223" t="str">
        <f t="shared" ca="1" si="366"/>
        <v>0.6250203843224+1.16933089375258i</v>
      </c>
      <c r="BB274" s="223" t="str">
        <f t="shared" ca="1" si="367"/>
        <v>-1.32429325688564+0.0650583558812139i</v>
      </c>
      <c r="BC274" s="223" t="str">
        <f t="shared" ca="1" si="368"/>
        <v>0.507396270031518-1.2249629566076i</v>
      </c>
      <c r="BD274" s="223" t="str">
        <f t="shared" ca="1" si="369"/>
        <v>0.890413537606962+0.982419946839937i</v>
      </c>
      <c r="BE274" s="223" t="str">
        <f t="shared" ca="1" si="370"/>
        <v>-1.26879795655758+0.38488565228914i</v>
      </c>
      <c r="BF274" s="223" t="str">
        <f t="shared" ca="1" si="371"/>
        <v>0.194548520113399-1.31153958888949i</v>
      </c>
      <c r="BG274" s="223" t="str">
        <f t="shared" ca="1" si="372"/>
        <v>1.10243753516935+0.736625210641379i</v>
      </c>
      <c r="BH274" s="223" t="str">
        <f t="shared" ca="1" si="373"/>
        <v>-1.13725408681474+0.68164386737203i</v>
      </c>
      <c r="BI274" s="223" t="str">
        <f t="shared" ca="1" si="374"/>
        <v>-0.129959980486042-1.31950582544178i</v>
      </c>
      <c r="BJ274" s="223" t="str">
        <f t="shared" ca="1" si="375"/>
        <v>1.24838419001201+0.446679005585437i</v>
      </c>
      <c r="BK274" s="223" t="str">
        <f t="shared" ca="1" si="376"/>
        <v>-0.937546057509392+0.937546057509351i</v>
      </c>
      <c r="BL274" s="223" t="str">
        <f t="shared" ca="1" si="377"/>
        <v>-0.446679005585418-1.24838419001201i</v>
      </c>
      <c r="BM274" s="223" t="str">
        <f t="shared" ca="1" si="378"/>
        <v>1.31950582544178+0.129959980486061i</v>
      </c>
      <c r="BN274" s="223" t="str">
        <f t="shared" ca="1" si="379"/>
        <v>-0.681643867372079+1.13725408681471i</v>
      </c>
      <c r="BO274" s="223" t="str">
        <f t="shared" ca="1" si="380"/>
        <v>-0.736625210641363-1.10243753516936i</v>
      </c>
      <c r="BP274" s="223" t="str">
        <f t="shared" ca="1" si="381"/>
        <v>1.31153958888949-0.19454852011338i</v>
      </c>
      <c r="BQ274" s="223" t="str">
        <f t="shared" ca="1" si="382"/>
        <v>-0.384885652289194+1.26879795655756i</v>
      </c>
      <c r="BR274" s="223" t="str">
        <f t="shared" ca="1" si="383"/>
        <v>-0.982419946839925-0.890413537606977i</v>
      </c>
      <c r="BS274" s="223" t="str">
        <f t="shared" ca="1" si="384"/>
        <v>1.22496295660761-0.507396270031501i</v>
      </c>
      <c r="BT274" s="223" t="str">
        <f t="shared" ca="1" si="385"/>
        <v>-0.0650583558812703+1.32429325688563i</v>
      </c>
      <c r="BU274" s="223" t="str">
        <f t="shared" ca="1" si="386"/>
        <v>-1.16933089375257-0.625020384322417i</v>
      </c>
      <c r="BV274" s="223" t="str">
        <f t="shared" ca="1" si="387"/>
        <v>1.06496511494037-0.789831959256377i</v>
      </c>
      <c r="BW274" s="223" t="str">
        <f t="shared" ca="1" si="388"/>
        <v>0.258668375316665+1.30041373859006i</v>
      </c>
      <c r="BX274" s="223" t="str">
        <f t="shared" ca="1" si="389"/>
        <v>-1.2861550776918-0.322165075745842i</v>
      </c>
      <c r="BY274" s="223" t="str">
        <f t="shared" ca="1" si="390"/>
        <v>0.841135933500522-1.02492710046956i</v>
      </c>
      <c r="BZ274" s="223" t="str">
        <f t="shared" ca="1" si="391"/>
        <v>0.566891172420432+1.1985906801467i</v>
      </c>
      <c r="CA274" s="223" t="str">
        <f t="shared" ca="1" si="392"/>
        <v>-1.32589034987918-3.76849327807614E-14i</v>
      </c>
      <c r="CB274" s="223" t="str">
        <f t="shared" ca="1" si="393"/>
        <v>0.5668911724205-1.19859068014666i</v>
      </c>
      <c r="CC274" s="223" t="str">
        <f t="shared" ca="1" si="394"/>
        <v>0.841135933500463+1.02492710046961i</v>
      </c>
      <c r="CD274" s="223" t="str">
        <f t="shared" ca="1" si="395"/>
        <v>-1.28615507769182+0.322165075745768i</v>
      </c>
      <c r="CE274" s="223" t="str">
        <f t="shared" ca="1" si="396"/>
        <v>0.258668375315408-1.30041373859031i</v>
      </c>
      <c r="CF274" s="223" t="str">
        <f t="shared" ca="1" si="397"/>
        <v>1.06496511494035+0.789831959256408i</v>
      </c>
      <c r="CG274" s="223" t="str">
        <f t="shared" ca="1" si="398"/>
        <v>-1.16933089375259+0.625020384322384i</v>
      </c>
      <c r="CH274" s="223" t="str">
        <f t="shared" ca="1" si="399"/>
        <v>-0.0650583558812327-1.32429325688563i</v>
      </c>
      <c r="CI274" s="223" t="str">
        <f t="shared" ca="1" si="400"/>
        <v>1.22496295660759+0.507396270031535i</v>
      </c>
      <c r="CJ274" s="223" t="str">
        <f t="shared" ca="1" si="401"/>
        <v>-0.98241994683995+0.890413537606949i</v>
      </c>
      <c r="CK274" s="223" t="str">
        <f t="shared" ca="1" si="402"/>
        <v>-0.384885652289158-1.26879795655758i</v>
      </c>
      <c r="CL274" s="223" t="str">
        <f t="shared" ca="1" si="403"/>
        <v>1.31153958888949+0.194548520113417i</v>
      </c>
      <c r="CM274" s="223" t="str">
        <f t="shared" ca="1" si="404"/>
        <v>-0.736625210641363+1.10243753516936i</v>
      </c>
      <c r="CN274" s="223" t="str">
        <f t="shared" ca="1" si="405"/>
        <v>-0.681643867372047-1.13725408681473i</v>
      </c>
      <c r="CO274" s="223" t="str">
        <f t="shared" ca="1" si="406"/>
        <v>1.31950582544178-0.129959980486024i</v>
      </c>
      <c r="CP274" s="223" t="str">
        <f t="shared" ca="1" si="407"/>
        <v>-0.446679005585418+1.24838419001201i</v>
      </c>
      <c r="CQ274" s="223" t="str">
        <f t="shared" ca="1" si="408"/>
        <v>-0.937546057509364-0.937546057509378i</v>
      </c>
      <c r="CR274" s="223" t="str">
        <f t="shared" ca="1" si="409"/>
        <v>1.24838419001202-0.446679005585401i</v>
      </c>
      <c r="CS274" s="223" t="str">
        <f t="shared" ca="1" si="410"/>
        <v>-0.129959980486042+1.31950582544178i</v>
      </c>
      <c r="CT274" s="223" t="str">
        <f t="shared" ca="1" si="411"/>
        <v>-1.13725408681472-0.681643867372063i</v>
      </c>
      <c r="CU274" s="223" t="str">
        <f t="shared" ca="1" si="412"/>
        <v>1.10243753516937-0.736625210641348i</v>
      </c>
      <c r="CV274" s="223" t="str">
        <f t="shared" ca="1" si="413"/>
        <v>0.194548520113399+1.31153958888949i</v>
      </c>
      <c r="CW274" s="223" t="str">
        <f t="shared" ca="1" si="414"/>
        <v>-1.26879795655757-0.384885652289175i</v>
      </c>
      <c r="CX274" s="223" t="str">
        <f t="shared" ca="1" si="415"/>
        <v>0.890413537607018-0.982419946839886i</v>
      </c>
      <c r="CY274" s="223" t="str">
        <f t="shared" ca="1" si="416"/>
        <v>0.507396270031518+1.2249629566076i</v>
      </c>
      <c r="CZ274" s="223" t="str">
        <f t="shared" ca="1" si="417"/>
        <v>-1.32429325688563-0.0650583558812515i</v>
      </c>
      <c r="DA274" s="223" t="str">
        <f t="shared" ca="1" si="418"/>
        <v>0.625020384322466-1.16933089375255i</v>
      </c>
      <c r="DB274" s="223" t="str">
        <f t="shared" ca="1" si="419"/>
        <v>0.789831959256392+1.06496511494036i</v>
      </c>
      <c r="DC274" s="223" t="str">
        <f t="shared" ca="1" si="420"/>
        <v>-1.30041373859032+0.258668375315315i</v>
      </c>
      <c r="DD274" s="223" t="str">
        <f t="shared" ca="1" si="421"/>
        <v>0.322165075745859-1.2861550776918i</v>
      </c>
      <c r="DE274" s="223" t="str">
        <f t="shared" ca="1" si="422"/>
        <v>1.0249271004696+0.841135933500478i</v>
      </c>
      <c r="DF274" s="223" t="str">
        <f t="shared" ca="1" si="423"/>
        <v>-1.1985906801467+0.566891172420415i</v>
      </c>
      <c r="DG274" s="223" t="str">
        <f t="shared" ca="1" si="424"/>
        <v>5.6527399171142E-14-1.32589034987918i</v>
      </c>
      <c r="DH274" s="223" t="str">
        <f t="shared" ca="1" si="425"/>
        <v>1.19859068014669+0.566891172420448i</v>
      </c>
      <c r="DI274" s="223" t="str">
        <f t="shared" ca="1" si="426"/>
        <v>-1.02492710046962+0.841135933500449i</v>
      </c>
      <c r="DJ274" s="223" t="str">
        <f t="shared" ca="1" si="427"/>
        <v>-0.322165075745751-1.28615507769183i</v>
      </c>
      <c r="DK274" s="223" t="str">
        <f t="shared" ca="1" si="428"/>
        <v>1.30041373859032+0.258668375315352i</v>
      </c>
      <c r="DL274" s="223" t="str">
        <f t="shared" ca="1" si="429"/>
        <v>-0.789831959256422+1.06496511494034i</v>
      </c>
      <c r="DM274" s="223" t="str">
        <f t="shared" ca="1" si="430"/>
        <v>-0.625020384322367-1.1693308937526i</v>
      </c>
      <c r="DN274" s="223" t="str">
        <f t="shared" ca="1" si="431"/>
        <v>1.32429325688564-0.0650583558812139i</v>
      </c>
      <c r="DO274" s="223" t="str">
        <f t="shared" ca="1" si="432"/>
        <v>-0.507396270031553+1.22496295660759i</v>
      </c>
      <c r="DP274" s="223" t="str">
        <f t="shared" ca="1" si="433"/>
        <v>-0.890413537606934-0.982419946839962i</v>
      </c>
      <c r="DQ274" s="223" t="str">
        <f t="shared" ca="1" si="434"/>
        <v>1.26879795655758-0.38488565228914i</v>
      </c>
      <c r="DR274" s="223" t="str">
        <f t="shared" ca="1" si="435"/>
        <v>-0.194548520113436+1.31153958888949i</v>
      </c>
      <c r="DS274" s="223" t="str">
        <f t="shared" ca="1" si="436"/>
        <v>-1.10243753516935-0.736625210641379i</v>
      </c>
      <c r="DT274" s="223" t="str">
        <f t="shared" ca="1" si="437"/>
        <v>1.13725408681474-0.68164386737203i</v>
      </c>
      <c r="DU274" s="223" t="str">
        <f t="shared" ca="1" si="438"/>
        <v>0.129959980486005+1.31950582544179i</v>
      </c>
      <c r="DV274" s="223" t="str">
        <f t="shared" ca="1" si="439"/>
        <v>-1.24838419001201-0.446679005585437i</v>
      </c>
      <c r="DW274" s="223" t="str">
        <f t="shared" ca="1" si="440"/>
        <v>0.937546057509392-0.937546057509351i</v>
      </c>
      <c r="DX274" s="223" t="str">
        <f t="shared" ca="1" si="441"/>
        <v>0.446679005585383+1.24838419001203i</v>
      </c>
      <c r="DY274" s="223" t="str">
        <f t="shared" ca="1" si="442"/>
        <v>-1.31950582544178-0.129959980486061i</v>
      </c>
      <c r="DZ274" s="223" t="str">
        <f t="shared" ca="1" si="443"/>
        <v>0.681643867372079-1.13725408681471i</v>
      </c>
      <c r="EA274" s="223" t="str">
        <f t="shared" ca="1" si="444"/>
        <v>0.736625210641333+1.10243753516938i</v>
      </c>
      <c r="EB274" s="223" t="str">
        <f t="shared" ca="1" si="445"/>
        <v>-1.31153958888949+0.19454852011338i</v>
      </c>
      <c r="EC274" s="223" t="str">
        <f t="shared" ca="1" si="446"/>
        <v>0.384885652289194-1.26879795655756i</v>
      </c>
      <c r="ED274" s="223" t="str">
        <f t="shared" ca="1" si="447"/>
        <v>0.982419946839925+0.890413537606977i</v>
      </c>
      <c r="EE274" s="223" t="str">
        <f t="shared" ca="1" si="448"/>
        <v>-1.22496295660761+0.507396270031501i</v>
      </c>
      <c r="EF274" s="223" t="str">
        <f t="shared" ca="1" si="449"/>
        <v>0.0650583558813456-1.32429325688563i</v>
      </c>
      <c r="EG274" s="223" t="str">
        <f t="shared" ca="1" si="450"/>
        <v>1.16933089375254+0.625020384322484i</v>
      </c>
      <c r="EH274" s="223" t="str">
        <f t="shared" ca="1" si="451"/>
        <v>-1.06496511494037+0.789831959256377i</v>
      </c>
      <c r="EI274" s="223" t="str">
        <f t="shared" ca="1" si="452"/>
        <v>-0.25866837531537-1.30041373859031i</v>
      </c>
      <c r="EJ274" s="223" t="str">
        <f t="shared" ca="1" si="453"/>
        <v>1.28615507769179+0.322165075745878i</v>
      </c>
      <c r="EK274" s="223" t="str">
        <f t="shared" ca="1" si="454"/>
        <v>-0.841135933500492+1.02492710046958i</v>
      </c>
      <c r="EL274" s="223" t="str">
        <f t="shared" ca="1" si="455"/>
        <v>-0.566891172420465-1.19859068014668i</v>
      </c>
      <c r="EM274" s="223" t="str">
        <f t="shared" ca="1" si="456"/>
        <v>1.32589034987918+7.53698655615228E-14i</v>
      </c>
      <c r="EN274" s="223"/>
      <c r="EO274" s="223"/>
      <c r="EP274" s="223"/>
    </row>
    <row r="275" spans="1:146">
      <c r="A275" s="249">
        <f t="shared" si="323"/>
        <v>3.4179687500000026E-3</v>
      </c>
      <c r="B275" s="248">
        <v>175</v>
      </c>
      <c r="C275" s="247">
        <f t="shared" si="324"/>
        <v>35000</v>
      </c>
      <c r="N275" s="246">
        <f t="shared" ca="1" si="327"/>
        <v>3.9924635891732962</v>
      </c>
      <c r="O275" s="223">
        <f t="shared" ca="1" si="328"/>
        <v>1.3254635891732964</v>
      </c>
      <c r="P275" s="223" t="str">
        <f t="shared" ca="1" si="329"/>
        <v>-0.537132606542363+1.21175174405204i</v>
      </c>
      <c r="Q275" s="223" t="str">
        <f t="shared" ca="1" si="330"/>
        <v>-0.890126942632996-0.982103738014978i</v>
      </c>
      <c r="R275" s="223" t="str">
        <f t="shared" ca="1" si="331"/>
        <v>1.25856503027003-0.415773725487258i</v>
      </c>
      <c r="S275" s="223" t="str">
        <f t="shared" ca="1" si="332"/>
        <v>-0.129918150621697+1.31908111970538i</v>
      </c>
      <c r="T275" s="223" t="str">
        <f t="shared" ca="1" si="333"/>
        <v>-1.15326862612796-0.653318606969892i</v>
      </c>
      <c r="U275" s="223" t="str">
        <f t="shared" ca="1" si="334"/>
        <v>1.06462233752734-0.789577738200606i</v>
      </c>
      <c r="V275" s="223" t="str">
        <f t="shared" ca="1" si="335"/>
        <v>0.290410716170685+1.29325764724489i</v>
      </c>
      <c r="W275" s="223" t="str">
        <f t="shared" ca="1" si="336"/>
        <v>-1.29999517797161-0.258585118432422i</v>
      </c>
      <c r="X275" s="223" t="str">
        <f t="shared" ca="1" si="337"/>
        <v>0.763212792072036-1.08367890089351i</v>
      </c>
      <c r="Y275" s="223" t="str">
        <f t="shared" ca="1" si="338"/>
        <v>0.681424468522241+1.13688804194755i</v>
      </c>
      <c r="Z275" s="223" t="str">
        <f t="shared" ca="1" si="339"/>
        <v>-1.31549548611026+0.162250892902615i</v>
      </c>
      <c r="AA275" s="223" t="str">
        <f t="shared" ca="1" si="340"/>
        <v>0.38476177019577-1.2683895720243i</v>
      </c>
      <c r="AB275" s="223" t="str">
        <f t="shared" ca="1" si="341"/>
        <v>1.00365275544422+0.86575682077208i</v>
      </c>
      <c r="AC275" s="223" t="str">
        <f t="shared" ca="1" si="342"/>
        <v>-1.19820489303765+0.566708708707381i</v>
      </c>
      <c r="AD275" s="223" t="str">
        <f t="shared" ca="1" si="343"/>
        <v>-0.0325285048406567-1.32506438432138i</v>
      </c>
      <c r="AE275" s="223" t="str">
        <f t="shared" ca="1" si="344"/>
        <v>1.22456868112615+0.507232955779816i</v>
      </c>
      <c r="AF275" s="223" t="str">
        <f t="shared" ca="1" si="345"/>
        <v>-0.959963138017165+0.913960885307678i</v>
      </c>
      <c r="AG275" s="223" t="str">
        <f t="shared" ca="1" si="346"/>
        <v>-0.446535234233299-1.24798237600231i</v>
      </c>
      <c r="AH275" s="223" t="str">
        <f t="shared" ca="1" si="347"/>
        <v>1.32187218815761+0.0975071505048062i</v>
      </c>
      <c r="AI275" s="223" t="str">
        <f t="shared" ca="1" si="348"/>
        <v>-0.624819210717975+1.16895452441142i</v>
      </c>
      <c r="AJ275" s="223" t="str">
        <f t="shared" ca="1" si="349"/>
        <v>-0.815467072223783-1.04492448547392i</v>
      </c>
      <c r="AK275" s="223" t="str">
        <f t="shared" ca="1" si="350"/>
        <v>1.28574110646951-0.322061381352555i</v>
      </c>
      <c r="AL275" s="223" t="str">
        <f t="shared" ca="1" si="351"/>
        <v>-0.22660375868806+1.30594964021305i</v>
      </c>
      <c r="AM275" s="223" t="str">
        <f t="shared" ca="1" si="352"/>
        <v>-1.10208269661099-0.736388115096107i</v>
      </c>
      <c r="AN275" s="223" t="str">
        <f t="shared" ca="1" si="353"/>
        <v>1.11982263892165-0.709119865454856i</v>
      </c>
      <c r="AO275" s="223" t="str">
        <f t="shared" ca="1" si="354"/>
        <v>0.194485901313117+1.31111744722377i</v>
      </c>
      <c r="AP275" s="223" t="str">
        <f t="shared" ca="1" si="355"/>
        <v>-1.27745008332838-0.353518048801586i</v>
      </c>
      <c r="AQ275" s="223" t="str">
        <f t="shared" ca="1" si="356"/>
        <v>0.840865199375261-1.02459720998242i</v>
      </c>
      <c r="AR275" s="223" t="str">
        <f t="shared" ca="1" si="357"/>
        <v>0.840865199375261-1.02459720998242i</v>
      </c>
      <c r="AS275" s="223" t="str">
        <f t="shared" ca="1" si="358"/>
        <v>-1.32386701023168+0.06503741572658i</v>
      </c>
      <c r="AT275" s="223" t="str">
        <f t="shared" ca="1" si="359"/>
        <v>0.477027766850897-1.2366479838165i</v>
      </c>
      <c r="AU275" s="223" t="str">
        <f t="shared" ca="1" si="360"/>
        <v>0.937244292119883+0.937244292120713i</v>
      </c>
      <c r="AV275" s="223" t="str">
        <f t="shared" ca="1" si="361"/>
        <v>-1.23664798381646+0.477027766850996i</v>
      </c>
      <c r="AW275" s="223" t="str">
        <f t="shared" ca="1" si="362"/>
        <v>0.0650374157264744-1.32386701023168i</v>
      </c>
      <c r="AX275" s="223" t="str">
        <f t="shared" ca="1" si="363"/>
        <v>1.18393628819951+0.595943446736785i</v>
      </c>
      <c r="AY275" s="223" t="str">
        <f t="shared" ca="1" si="364"/>
        <v>-1.02459720998234+0.840865199375358i</v>
      </c>
      <c r="AZ275" s="223" t="str">
        <f t="shared" ca="1" si="365"/>
        <v>-0.353518048800418-1.2774500833287i</v>
      </c>
      <c r="BA275" s="223" t="str">
        <f t="shared" ca="1" si="366"/>
        <v>1.31111744722379+0.194485901313012i</v>
      </c>
      <c r="BB275" s="223" t="str">
        <f t="shared" ca="1" si="367"/>
        <v>-0.70911986545475+1.11982263892172i</v>
      </c>
      <c r="BC275" s="223" t="str">
        <f t="shared" ca="1" si="368"/>
        <v>-0.73638811509621-1.10208269661093i</v>
      </c>
      <c r="BD275" s="223" t="str">
        <f t="shared" ca="1" si="369"/>
        <v>1.30594964021296-0.22660375868859i</v>
      </c>
      <c r="BE275" s="223" t="str">
        <f t="shared" ca="1" si="370"/>
        <v>-0.322061381353092+1.28574110646938i</v>
      </c>
      <c r="BF275" s="223" t="str">
        <f t="shared" ca="1" si="371"/>
        <v>-1.04492448547374-0.815467072224011i</v>
      </c>
      <c r="BG275" s="223" t="str">
        <f t="shared" ca="1" si="372"/>
        <v>1.16895452441142-0.624819210717968i</v>
      </c>
      <c r="BH275" s="223" t="str">
        <f t="shared" ca="1" si="373"/>
        <v>0.0975071505050621+1.32187218815759i</v>
      </c>
      <c r="BI275" s="223" t="str">
        <f t="shared" ca="1" si="374"/>
        <v>-1.24798237600249-0.446535234232791i</v>
      </c>
      <c r="BJ275" s="223" t="str">
        <f t="shared" ca="1" si="375"/>
        <v>0.913960885308079-0.959963138016784i</v>
      </c>
      <c r="BK275" s="223" t="str">
        <f t="shared" ca="1" si="376"/>
        <v>0.507232955779566+1.22456868112625i</v>
      </c>
      <c r="BL275" s="223" t="str">
        <f t="shared" ca="1" si="377"/>
        <v>-1.32506438432138-0.0325285048406639i</v>
      </c>
      <c r="BM275" s="223" t="str">
        <f t="shared" ca="1" si="378"/>
        <v>0.566708708707141-1.19820489303777i</v>
      </c>
      <c r="BN275" s="223" t="str">
        <f t="shared" ca="1" si="379"/>
        <v>0.865756820772461+1.00365275544389i</v>
      </c>
      <c r="BO275" s="223" t="str">
        <f t="shared" ca="1" si="380"/>
        <v>-1.26838957202445+0.384761770195249i</v>
      </c>
      <c r="BP275" s="223" t="str">
        <f t="shared" ca="1" si="381"/>
        <v>0.162250892902884-1.31549548611022i</v>
      </c>
      <c r="BQ275" s="223" t="str">
        <f t="shared" ca="1" si="382"/>
        <v>1.13688804194762+0.681424468522127i</v>
      </c>
      <c r="BR275" s="223" t="str">
        <f t="shared" ca="1" si="383"/>
        <v>-1.0836789008933+0.763212792072338i</v>
      </c>
      <c r="BS275" s="223" t="str">
        <f t="shared" ca="1" si="384"/>
        <v>-0.258585118433052-1.29999517797149i</v>
      </c>
      <c r="BT275" s="223" t="str">
        <f t="shared" ca="1" si="385"/>
        <v>1.2932576472448+0.290410716171083i</v>
      </c>
      <c r="BU275" s="223" t="str">
        <f t="shared" ca="1" si="386"/>
        <v>-0.789577738200713+1.06462233752726i</v>
      </c>
      <c r="BV275" s="223" t="str">
        <f t="shared" ca="1" si="387"/>
        <v>-0.653318606970013-1.15326862612789i</v>
      </c>
      <c r="BW275" s="223" t="str">
        <f t="shared" ca="1" si="388"/>
        <v>1.31908111970534-0.129918150622069i</v>
      </c>
      <c r="BX275" s="223" t="str">
        <f t="shared" ca="1" si="389"/>
        <v>-0.415773725486645+1.25856503027023i</v>
      </c>
      <c r="BY275" s="223" t="str">
        <f t="shared" ca="1" si="390"/>
        <v>-0.982103738014675-0.89012694263333i</v>
      </c>
      <c r="BZ275" s="223" t="str">
        <f t="shared" ca="1" si="391"/>
        <v>1.21175174405211-0.537132606542199i</v>
      </c>
      <c r="CA275" s="223" t="str">
        <f t="shared" ca="1" si="392"/>
        <v>1.05870277314462E-13+1.3254635891733i</v>
      </c>
      <c r="CB275" s="223" t="str">
        <f t="shared" ca="1" si="393"/>
        <v>-1.2117517440522-0.537132606542006i</v>
      </c>
      <c r="CC275" s="223" t="str">
        <f t="shared" ca="1" si="394"/>
        <v>0.982103738015444-0.890126942632483i</v>
      </c>
      <c r="CD275" s="223" t="str">
        <f t="shared" ca="1" si="395"/>
        <v>0.415773725486847+1.25856503027017i</v>
      </c>
      <c r="CE275" s="223" t="str">
        <f t="shared" ca="1" si="396"/>
        <v>-1.31908111970536-0.129918150621858i</v>
      </c>
      <c r="CF275" s="223" t="str">
        <f t="shared" ca="1" si="397"/>
        <v>0.653318606969796-1.15326862612802i</v>
      </c>
      <c r="CG275" s="223" t="str">
        <f t="shared" ca="1" si="398"/>
        <v>0.789577738200915+1.06462233752711i</v>
      </c>
      <c r="CH275" s="223" t="str">
        <f t="shared" ca="1" si="399"/>
        <v>-1.29325764724504+0.290410716170002i</v>
      </c>
      <c r="CI275" s="223" t="str">
        <f t="shared" ca="1" si="400"/>
        <v>0.258585118432844-1.29999517797153i</v>
      </c>
      <c r="CJ275" s="223" t="str">
        <f t="shared" ca="1" si="401"/>
        <v>1.08367890089342+0.763212792072165i</v>
      </c>
      <c r="CK275" s="223" t="str">
        <f t="shared" ca="1" si="402"/>
        <v>-1.13688804194749+0.68142446852234i</v>
      </c>
      <c r="CL275" s="223" t="str">
        <f t="shared" ca="1" si="403"/>
        <v>-0.162250892903131-1.31549548611019i</v>
      </c>
      <c r="CM275" s="223" t="str">
        <f t="shared" ca="1" si="404"/>
        <v>1.26838957202413+0.384761770196308i</v>
      </c>
      <c r="CN275" s="223" t="str">
        <f t="shared" ca="1" si="405"/>
        <v>-0.8657568207723+1.00365275544403i</v>
      </c>
      <c r="CO275" s="223" t="str">
        <f t="shared" ca="1" si="406"/>
        <v>-0.566708708707366-1.19820489303766i</v>
      </c>
      <c r="CP275" s="223" t="str">
        <f t="shared" ca="1" si="407"/>
        <v>1.32506438432137-0.0325285048409132i</v>
      </c>
      <c r="CQ275" s="223" t="str">
        <f t="shared" ca="1" si="408"/>
        <v>-0.507232955779335+1.22456868112634i</v>
      </c>
      <c r="CR275" s="223" t="str">
        <f t="shared" ca="1" si="409"/>
        <v>-0.913960885307277-0.959963138017547i</v>
      </c>
      <c r="CS275" s="223" t="str">
        <f t="shared" ca="1" si="410"/>
        <v>1.24798237600241-0.446535234233026i</v>
      </c>
      <c r="CT275" s="223" t="str">
        <f t="shared" ca="1" si="411"/>
        <v>-0.0975071505048134+1.32187218815761i</v>
      </c>
      <c r="CU275" s="223" t="str">
        <f t="shared" ca="1" si="412"/>
        <v>-1.16895452441154-0.624819210717748i</v>
      </c>
      <c r="CV275" s="223" t="str">
        <f t="shared" ca="1" si="413"/>
        <v>1.04492448547358-0.815467072224207i</v>
      </c>
      <c r="CW275" s="223" t="str">
        <f t="shared" ca="1" si="414"/>
        <v>0.322061381352018+1.28574110646964i</v>
      </c>
      <c r="CX275" s="223" t="str">
        <f t="shared" ca="1" si="415"/>
        <v>-1.305949640213-0.226603758688345i</v>
      </c>
      <c r="CY275" s="223" t="str">
        <f t="shared" ca="1" si="416"/>
        <v>0.736388115096004-1.10208269661106i</v>
      </c>
      <c r="CZ275" s="223" t="str">
        <f t="shared" ca="1" si="417"/>
        <v>0.709119865454961+1.11982263892158i</v>
      </c>
      <c r="DA275" s="223" t="str">
        <f t="shared" ca="1" si="418"/>
        <v>-1.31111744722375+0.194485901313259i</v>
      </c>
      <c r="DB275" s="223" t="str">
        <f t="shared" ca="1" si="419"/>
        <v>0.353518048801484-1.27745008332841i</v>
      </c>
      <c r="DC275" s="223" t="str">
        <f t="shared" ca="1" si="420"/>
        <v>1.0245972099825+0.840865199375165i</v>
      </c>
      <c r="DD275" s="223" t="str">
        <f t="shared" ca="1" si="421"/>
        <v>-1.1839362881994+0.595943446737008i</v>
      </c>
      <c r="DE275" s="223" t="str">
        <f t="shared" ca="1" si="422"/>
        <v>-0.0650374157267235-1.32386701023167i</v>
      </c>
      <c r="DF275" s="223" t="str">
        <f t="shared" ca="1" si="423"/>
        <v>1.23664798381655+0.477027766850763i</v>
      </c>
      <c r="DG275" s="223" t="str">
        <f t="shared" ca="1" si="424"/>
        <v>-0.937244292120638+0.937244292119958i</v>
      </c>
      <c r="DH275" s="223" t="str">
        <f t="shared" ca="1" si="425"/>
        <v>-0.47702776685113-1.23664798381641i</v>
      </c>
      <c r="DI275" s="223" t="str">
        <f t="shared" ca="1" si="426"/>
        <v>1.32386701023169+0.065037415726331i</v>
      </c>
      <c r="DJ275" s="223" t="str">
        <f t="shared" ca="1" si="427"/>
        <v>-0.595943446736658+1.18393628819958i</v>
      </c>
      <c r="DK275" s="223" t="str">
        <f t="shared" ca="1" si="428"/>
        <v>-0.840865199375469-1.02459720998225i</v>
      </c>
      <c r="DL275" s="223" t="str">
        <f t="shared" ca="1" si="429"/>
        <v>1.27745008332866-0.353518048800556i</v>
      </c>
      <c r="DM275" s="223" t="str">
        <f t="shared" ca="1" si="430"/>
        <v>-0.19448590131287+1.31111744722381i</v>
      </c>
      <c r="DN275" s="223" t="str">
        <f t="shared" ca="1" si="431"/>
        <v>-1.11982263892179-0.70911986545463i</v>
      </c>
      <c r="DO275" s="223" t="str">
        <f t="shared" ca="1" si="432"/>
        <v>1.10208269661084-0.73638811509633i</v>
      </c>
      <c r="DP275" s="223" t="str">
        <f t="shared" ca="1" si="433"/>
        <v>0.226603758688732+1.30594964021294i</v>
      </c>
      <c r="DQ275" s="223" t="str">
        <f t="shared" ca="1" si="434"/>
        <v>-1.28574110646941-0.322061381352953i</v>
      </c>
      <c r="DR275" s="223" t="str">
        <f t="shared" ca="1" si="435"/>
        <v>0.815467072223899-1.04492448547383i</v>
      </c>
      <c r="DS275" s="223" t="str">
        <f t="shared" ca="1" si="436"/>
        <v>0.624819210718096+1.16895452441135i</v>
      </c>
      <c r="DT275" s="223" t="str">
        <f t="shared" ca="1" si="437"/>
        <v>-1.32187218815758+0.0975071505052052i</v>
      </c>
      <c r="DU275" s="223" t="str">
        <f t="shared" ca="1" si="438"/>
        <v>0.446535234232728-1.24798237600251i</v>
      </c>
      <c r="DV275" s="223" t="str">
        <f t="shared" ca="1" si="439"/>
        <v>0.959963138016882+0.913960885307974i</v>
      </c>
      <c r="DW275" s="223" t="str">
        <f t="shared" ca="1" si="440"/>
        <v>-1.22456868112619+0.507232955779699i</v>
      </c>
      <c r="DX275" s="223" t="str">
        <f t="shared" ca="1" si="441"/>
        <v>0.0325285048405204-1.32506438432138i</v>
      </c>
      <c r="DY275" s="223" t="str">
        <f t="shared" ca="1" si="442"/>
        <v>1.19820489303783+0.566708708707011i</v>
      </c>
      <c r="DZ275" s="223" t="str">
        <f t="shared" ca="1" si="443"/>
        <v>-1.00365275544466+0.86575682077157i</v>
      </c>
      <c r="EA275" s="223" t="str">
        <f t="shared" ca="1" si="444"/>
        <v>-0.384761770195386-1.26838957202441i</v>
      </c>
      <c r="EB275" s="223" t="str">
        <f t="shared" ca="1" si="445"/>
        <v>1.31549548611024+0.162250892902742i</v>
      </c>
      <c r="EC275" s="223" t="str">
        <f t="shared" ca="1" si="446"/>
        <v>-0.681424468522004+1.13688804194769i</v>
      </c>
      <c r="ED275" s="223" t="str">
        <f t="shared" ca="1" si="447"/>
        <v>-0.763212792072425-1.08367890089324i</v>
      </c>
      <c r="EE275" s="223" t="str">
        <f t="shared" ca="1" si="448"/>
        <v>1.29999517797173-0.258585118431826i</v>
      </c>
      <c r="EF275" s="223" t="str">
        <f t="shared" ca="1" si="449"/>
        <v>-0.290410716170942+1.29325764724483i</v>
      </c>
      <c r="EG275" s="223" t="str">
        <f t="shared" ca="1" si="450"/>
        <v>-1.0646223375273-0.789577738200659i</v>
      </c>
      <c r="EH275" s="223" t="str">
        <f t="shared" ca="1" si="451"/>
        <v>1.15326862612782-0.653318606970138i</v>
      </c>
      <c r="EI275" s="223" t="str">
        <f t="shared" ca="1" si="452"/>
        <v>0.129918150622175+1.31908111970533i</v>
      </c>
      <c r="EJ275" s="223" t="str">
        <f t="shared" ca="1" si="453"/>
        <v>-1.25856503026986-0.415773725487761i</v>
      </c>
      <c r="EK275" s="223" t="str">
        <f t="shared" ca="1" si="454"/>
        <v>0.890126942633252-0.982103738014745i</v>
      </c>
      <c r="EL275" s="223" t="str">
        <f t="shared" ca="1" si="455"/>
        <v>0.537132606542365+1.21175174405204i</v>
      </c>
      <c r="EM275" s="223" t="str">
        <f t="shared" ca="1" si="456"/>
        <v>-1.3254635891733+2.11740554628925E-13i</v>
      </c>
      <c r="EN275" s="223"/>
      <c r="EO275" s="223"/>
      <c r="EP275" s="223"/>
    </row>
    <row r="276" spans="1:146">
      <c r="A276" s="249">
        <f t="shared" si="323"/>
        <v>3.4375000000000026E-3</v>
      </c>
      <c r="B276" s="248">
        <v>176</v>
      </c>
      <c r="C276" s="247">
        <f t="shared" si="324"/>
        <v>35200</v>
      </c>
      <c r="N276" s="246">
        <f t="shared" ca="1" si="327"/>
        <v>3.9919816076615016</v>
      </c>
      <c r="O276" s="223">
        <f t="shared" ca="1" si="328"/>
        <v>1.3249816076615015</v>
      </c>
      <c r="P276" s="223" t="str">
        <f t="shared" ca="1" si="329"/>
        <v>-0.507048509440512+1.22412338827236i</v>
      </c>
      <c r="Q276" s="223" t="str">
        <f t="shared" ca="1" si="330"/>
        <v>-0.936903479724901-0.936903479724902i</v>
      </c>
      <c r="R276" s="223" t="str">
        <f t="shared" ca="1" si="331"/>
        <v>1.22412338827236-0.507048509440522i</v>
      </c>
      <c r="S276" s="223" t="str">
        <f t="shared" ca="1" si="332"/>
        <v>4.85336284146551E-14+1.3249816076615i</v>
      </c>
      <c r="T276" s="223" t="str">
        <f t="shared" ca="1" si="333"/>
        <v>-1.22412338827235-0.507048509440553i</v>
      </c>
      <c r="U276" s="223" t="str">
        <f t="shared" ca="1" si="334"/>
        <v>0.936903479724895-0.936903479724907i</v>
      </c>
      <c r="V276" s="223" t="str">
        <f t="shared" ca="1" si="335"/>
        <v>0.507048509440565+1.22412338827234i</v>
      </c>
      <c r="W276" s="223" t="str">
        <f t="shared" ca="1" si="336"/>
        <v>-1.3249816076615-3.47365910582364E-14i</v>
      </c>
      <c r="X276" s="223" t="str">
        <f t="shared" ca="1" si="337"/>
        <v>0.507048509440508-1.22412338827237i</v>
      </c>
      <c r="Y276" s="223" t="str">
        <f t="shared" ca="1" si="338"/>
        <v>0.936903479724942+0.936903479724861i</v>
      </c>
      <c r="Z276" s="223" t="str">
        <f t="shared" ca="1" si="339"/>
        <v>-1.22412338827237+0.507048509440492i</v>
      </c>
      <c r="AA276" s="223" t="str">
        <f t="shared" ca="1" si="340"/>
        <v>-1.85043176381168E-14-1.3249816076615i</v>
      </c>
      <c r="AB276" s="223" t="str">
        <f t="shared" ca="1" si="341"/>
        <v>1.22412338827239+0.507048509440459i</v>
      </c>
      <c r="AC276" s="223" t="str">
        <f t="shared" ca="1" si="342"/>
        <v>-0.936903479724923+0.936903479724879i</v>
      </c>
      <c r="AD276" s="223" t="str">
        <f t="shared" ca="1" si="343"/>
        <v>-0.507048509440542-1.22412338827235i</v>
      </c>
      <c r="AE276" s="223" t="str">
        <f t="shared" ca="1" si="344"/>
        <v>1.3249816076615+6.94731821164728E-14i</v>
      </c>
      <c r="AF276" s="223" t="str">
        <f t="shared" ca="1" si="345"/>
        <v>-0.50704850944053+1.22412338827236i</v>
      </c>
      <c r="AG276" s="223" t="str">
        <f t="shared" ca="1" si="346"/>
        <v>-0.936903479724918-0.936903479724885i</v>
      </c>
      <c r="AH276" s="223" t="str">
        <f t="shared" ca="1" si="347"/>
        <v>1.22412338827239-0.507048509440452i</v>
      </c>
      <c r="AI276" s="223" t="str">
        <f t="shared" ca="1" si="348"/>
        <v>-1.62322734201196E-14+1.3249816076615i</v>
      </c>
      <c r="AJ276" s="223" t="str">
        <f t="shared" ca="1" si="349"/>
        <v>-1.22412338827237-0.507048509440499i</v>
      </c>
      <c r="AK276" s="223" t="str">
        <f t="shared" ca="1" si="350"/>
        <v>0.93690347972494-0.936903479724862i</v>
      </c>
      <c r="AL276" s="223" t="str">
        <f t="shared" ca="1" si="351"/>
        <v>0.507048509440501+1.22412338827237i</v>
      </c>
      <c r="AM276" s="223" t="str">
        <f t="shared" ca="1" si="352"/>
        <v>-1.3249816076615-2.2659906049886E-13i</v>
      </c>
      <c r="AN276" s="223" t="str">
        <f t="shared" ca="1" si="353"/>
        <v>0.507048509440693-1.22412338827229i</v>
      </c>
      <c r="AO276" s="223" t="str">
        <f t="shared" ca="1" si="354"/>
        <v>0.936903479724806+0.936903479724996i</v>
      </c>
      <c r="AP276" s="223" t="str">
        <f t="shared" ca="1" si="355"/>
        <v>-1.2241233882724+0.507048509440428i</v>
      </c>
      <c r="AQ276" s="223" t="str">
        <f t="shared" ca="1" si="356"/>
        <v>6.0383425041752E-14-1.3249816076615i</v>
      </c>
      <c r="AR276" s="223" t="str">
        <f t="shared" ca="1" si="357"/>
        <v>6.0383425041752E-14-1.3249816076615i</v>
      </c>
      <c r="AS276" s="223" t="str">
        <f t="shared" ca="1" si="358"/>
        <v>-0.936903479724865+0.936903479724938i</v>
      </c>
      <c r="AT276" s="223" t="str">
        <f t="shared" ca="1" si="359"/>
        <v>-0.507048509440599-1.22412338827233i</v>
      </c>
      <c r="AU276" s="223" t="str">
        <f t="shared" ca="1" si="360"/>
        <v>1.3249816076615-1.24661331542148E-13i</v>
      </c>
      <c r="AV276" s="223" t="str">
        <f t="shared" ca="1" si="361"/>
        <v>-0.507048509440369+1.22412338827242i</v>
      </c>
      <c r="AW276" s="223" t="str">
        <f t="shared" ca="1" si="362"/>
        <v>-0.936903479725068-0.936903479724735i</v>
      </c>
      <c r="AX276" s="223" t="str">
        <f t="shared" ca="1" si="363"/>
        <v>1.22412338827226-0.50704850944077i</v>
      </c>
      <c r="AY276" s="223" t="str">
        <f t="shared" ca="1" si="364"/>
        <v>3.09706088126047E-13+1.3249816076615i</v>
      </c>
      <c r="AZ276" s="223" t="str">
        <f t="shared" ca="1" si="365"/>
        <v>-1.22412338827249-0.507048509440198i</v>
      </c>
      <c r="BA276" s="223" t="str">
        <f t="shared" ca="1" si="366"/>
        <v>0.93690347972463-0.936903479725172i</v>
      </c>
      <c r="BB276" s="223" t="str">
        <f t="shared" ca="1" si="367"/>
        <v>0.507048509440941+1.22412338827219i</v>
      </c>
      <c r="BC276" s="223" t="str">
        <f t="shared" ca="1" si="368"/>
        <v>-1.3249816076615+4.94750844709947E-13i</v>
      </c>
      <c r="BD276" s="223" t="str">
        <f t="shared" ca="1" si="369"/>
        <v>0.507048509440027-1.22412338827256i</v>
      </c>
      <c r="BE276" s="223" t="str">
        <f t="shared" ca="1" si="370"/>
        <v>0.936903479725303+0.936903479724499i</v>
      </c>
      <c r="BF276" s="223" t="str">
        <f t="shared" ca="1" si="371"/>
        <v>-1.22412338827263+0.50704850943986i</v>
      </c>
      <c r="BG276" s="223" t="str">
        <f t="shared" ca="1" si="372"/>
        <v>6.38242877581619E-13-1.3249816076615i</v>
      </c>
      <c r="BH276" s="223" t="str">
        <f t="shared" ca="1" si="373"/>
        <v>1.22412338827213+0.507048509441074i</v>
      </c>
      <c r="BI276" s="223" t="str">
        <f t="shared" ca="1" si="374"/>
        <v>-0.936903479725301+0.936903479724502i</v>
      </c>
      <c r="BJ276" s="223" t="str">
        <f t="shared" ca="1" si="375"/>
        <v>-0.507048509440031-1.22412338827256i</v>
      </c>
      <c r="BK276" s="223" t="str">
        <f t="shared" ca="1" si="376"/>
        <v>1.3249816076615+4.53198120997719E-13i</v>
      </c>
      <c r="BL276" s="223" t="str">
        <f t="shared" ca="1" si="377"/>
        <v>-0.507048509440903+1.2241233882722i</v>
      </c>
      <c r="BM276" s="223" t="str">
        <f t="shared" ca="1" si="378"/>
        <v>-0.936903479724633-0.93690347972517i</v>
      </c>
      <c r="BN276" s="223" t="str">
        <f t="shared" ca="1" si="379"/>
        <v>1.22412338827249-0.507048509440202i</v>
      </c>
      <c r="BO276" s="223" t="str">
        <f t="shared" ca="1" si="380"/>
        <v>-2.68153364413819E-13+1.3249816076615i</v>
      </c>
      <c r="BP276" s="223" t="str">
        <f t="shared" ca="1" si="381"/>
        <v>-1.22412338827227-0.507048509440732i</v>
      </c>
      <c r="BQ276" s="223" t="str">
        <f t="shared" ca="1" si="382"/>
        <v>0.936903479725039-0.936903479724764i</v>
      </c>
      <c r="BR276" s="223" t="str">
        <f t="shared" ca="1" si="383"/>
        <v>0.507048509440373+1.22412338827242i</v>
      </c>
      <c r="BS276" s="223" t="str">
        <f t="shared" ca="1" si="384"/>
        <v>-1.3249816076615-1.20766850083504E-13i</v>
      </c>
      <c r="BT276" s="223" t="str">
        <f t="shared" ca="1" si="385"/>
        <v>0.507048509440561-1.22412338827234i</v>
      </c>
      <c r="BU276" s="223" t="str">
        <f t="shared" ca="1" si="386"/>
        <v>0.936903479724894+0.936903479724909i</v>
      </c>
      <c r="BV276" s="223" t="str">
        <f t="shared" ca="1" si="387"/>
        <v>-1.22412338827235+0.507048509440544i</v>
      </c>
      <c r="BW276" s="223" t="str">
        <f t="shared" ca="1" si="388"/>
        <v>-1.01936148753981E-13-1.3249816076615i</v>
      </c>
      <c r="BX276" s="223" t="str">
        <f t="shared" ca="1" si="389"/>
        <v>1.2241233882724+0.507048509440424i</v>
      </c>
      <c r="BY276" s="223" t="str">
        <f t="shared" ca="1" si="390"/>
        <v>-0.936903479724777+0.936903479725025i</v>
      </c>
      <c r="BZ276" s="223" t="str">
        <f t="shared" ca="1" si="391"/>
        <v>-0.507048509440749-1.22412338827226i</v>
      </c>
      <c r="CA276" s="223" t="str">
        <f t="shared" ca="1" si="392"/>
        <v>1.3249816076615-2.49322663084295E-13i</v>
      </c>
      <c r="CB276" s="223" t="str">
        <f t="shared" ca="1" si="393"/>
        <v>-0.507048509440219+1.22412338827248i</v>
      </c>
      <c r="CC276" s="223" t="str">
        <f t="shared" ca="1" si="394"/>
        <v>-0.93690347972513-0.936903479724673i</v>
      </c>
      <c r="CD276" s="223" t="str">
        <f t="shared" ca="1" si="395"/>
        <v>1.22412338827221-0.507048509440885i</v>
      </c>
      <c r="CE276" s="223" t="str">
        <f t="shared" ca="1" si="396"/>
        <v>4.7202566192178E-13+1.3249816076615i</v>
      </c>
      <c r="CF276" s="223" t="str">
        <f t="shared" ca="1" si="397"/>
        <v>-1.22412338827254-0.507048509440083i</v>
      </c>
      <c r="CG276" s="223" t="str">
        <f t="shared" ca="1" si="398"/>
        <v>0.936903479724515-0.936903479725288i</v>
      </c>
      <c r="CH276" s="223" t="str">
        <f t="shared" ca="1" si="399"/>
        <v>0.507048509441022+1.22412338827215i</v>
      </c>
      <c r="CI276" s="223" t="str">
        <f t="shared" ca="1" si="400"/>
        <v>-1.3249816076615+6.19412176252095E-13i</v>
      </c>
      <c r="CJ276" s="223" t="str">
        <f t="shared" ca="1" si="401"/>
        <v>0.507048509441129-1.22412338827211i</v>
      </c>
      <c r="CK276" s="223" t="str">
        <f t="shared" ca="1" si="402"/>
        <v>0.936903479724486+0.936903479725317i</v>
      </c>
      <c r="CL276" s="223" t="str">
        <f t="shared" ca="1" si="403"/>
        <v>-1.22412338827259+0.507048509439975i</v>
      </c>
      <c r="CM276" s="223" t="str">
        <f t="shared" ca="1" si="404"/>
        <v>5.13581546039471E-13-1.3249816076615i</v>
      </c>
      <c r="CN276" s="223" t="str">
        <f t="shared" ca="1" si="405"/>
        <v>1.22412338827219+0.507048509440924i</v>
      </c>
      <c r="CO276" s="223" t="str">
        <f t="shared" ca="1" si="406"/>
        <v>-0.936903479725212+0.936903479724591i</v>
      </c>
      <c r="CP276" s="223" t="str">
        <f t="shared" ca="1" si="407"/>
        <v>-0.507048509440181-1.2241233882725i</v>
      </c>
      <c r="CQ276" s="223" t="str">
        <f t="shared" ca="1" si="408"/>
        <v>1.3249816076615+3.66195031709156E-13i</v>
      </c>
      <c r="CR276" s="223" t="str">
        <f t="shared" ca="1" si="409"/>
        <v>-0.507048509440787+1.22412338827225i</v>
      </c>
      <c r="CS276" s="223" t="str">
        <f t="shared" ca="1" si="410"/>
        <v>-0.936903479724748-0.936903479725054i</v>
      </c>
      <c r="CT276" s="223" t="str">
        <f t="shared" ca="1" si="411"/>
        <v>1.22412338827244-0.507048509440317i</v>
      </c>
      <c r="CU276" s="223" t="str">
        <f t="shared" ca="1" si="412"/>
        <v>-1.43492032871672E-13+1.3249816076615i</v>
      </c>
      <c r="CV276" s="223" t="str">
        <f t="shared" ca="1" si="413"/>
        <v>-1.22412338827231-0.507048509440651i</v>
      </c>
      <c r="CW276" s="223" t="str">
        <f t="shared" ca="1" si="414"/>
        <v>0.936903479724951-0.936903479724852i</v>
      </c>
      <c r="CX276" s="223" t="str">
        <f t="shared" ca="1" si="415"/>
        <v>0.507048509440522+1.22412338827236i</v>
      </c>
      <c r="CY276" s="223" t="str">
        <f t="shared" ca="1" si="416"/>
        <v>-1.3249816076615+3.89448145864365E-15i</v>
      </c>
      <c r="CZ276" s="223" t="str">
        <f t="shared" ca="1" si="417"/>
        <v>0.507048509440446-1.22412338827239i</v>
      </c>
      <c r="DA276" s="223" t="str">
        <f t="shared" ca="1" si="418"/>
        <v>0.936903479724956+0.936903479724846i</v>
      </c>
      <c r="DB276" s="223" t="str">
        <f t="shared" ca="1" si="419"/>
        <v>-1.2241233882723+0.507048509440659i</v>
      </c>
      <c r="DC276" s="223" t="str">
        <f t="shared" ca="1" si="420"/>
        <v>-2.26597480296128E-13-1.3249816076615i</v>
      </c>
      <c r="DD276" s="223" t="str">
        <f t="shared" ca="1" si="421"/>
        <v>1.22412338827245+0.507048509440309i</v>
      </c>
      <c r="DE276" s="223" t="str">
        <f t="shared" ca="1" si="422"/>
        <v>-0.936903479724689+0.936903479725114i</v>
      </c>
      <c r="DF276" s="223" t="str">
        <f t="shared" ca="1" si="423"/>
        <v>-0.507048509440864-1.22412338827222i</v>
      </c>
      <c r="DG276" s="223" t="str">
        <f t="shared" ca="1" si="424"/>
        <v>1.3249816076615-3.73983994626443E-13i</v>
      </c>
      <c r="DH276" s="223" t="str">
        <f t="shared" ca="1" si="425"/>
        <v>-0.507048509440104+1.22412338827253i</v>
      </c>
      <c r="DI276" s="223" t="str">
        <f t="shared" ca="1" si="426"/>
        <v>-0.936903479725217-0.936903479724585i</v>
      </c>
      <c r="DJ276" s="223" t="str">
        <f t="shared" ca="1" si="427"/>
        <v>1.22412338827216-0.507048509441001i</v>
      </c>
      <c r="DK276" s="223" t="str">
        <f t="shared" ca="1" si="428"/>
        <v>5.96686993463928E-13+1.3249816076615i</v>
      </c>
      <c r="DL276" s="223" t="str">
        <f t="shared" ca="1" si="429"/>
        <v>-1.22412338827259-0.507048509439967i</v>
      </c>
      <c r="DM276" s="223" t="str">
        <f t="shared" ca="1" si="430"/>
        <v>0.936903479725385-0.936903479724417i</v>
      </c>
      <c r="DN276" s="223" t="str">
        <f t="shared" ca="1" si="431"/>
        <v>0.507048509439954+1.22412338827259i</v>
      </c>
      <c r="DO276" s="223" t="str">
        <f t="shared" ca="1" si="432"/>
        <v>-1.3249816076615-5.36306728827639E-13i</v>
      </c>
      <c r="DP276" s="223" t="str">
        <f t="shared" ca="1" si="433"/>
        <v>0.507048509441014-1.22412338827216i</v>
      </c>
      <c r="DQ276" s="223" t="str">
        <f t="shared" ca="1" si="434"/>
        <v>0.936903479724575+0.936903479725228i</v>
      </c>
      <c r="DR276" s="223" t="str">
        <f t="shared" ca="1" si="435"/>
        <v>-1.22412338827254+0.50704850944009i</v>
      </c>
      <c r="DS276" s="223" t="str">
        <f t="shared" ca="1" si="436"/>
        <v>3.88920214497324E-13-1.3249816076615i</v>
      </c>
      <c r="DT276" s="223" t="str">
        <f t="shared" ca="1" si="437"/>
        <v>1.22412338827224+0.507048509440809i</v>
      </c>
      <c r="DU276" s="223" t="str">
        <f t="shared" ca="1" si="438"/>
        <v>-0.936903479725125+0.936903479724678i</v>
      </c>
      <c r="DV276" s="223" t="str">
        <f t="shared" ca="1" si="439"/>
        <v>-0.507048509440296-1.22412338827245i</v>
      </c>
      <c r="DW276" s="223" t="str">
        <f t="shared" ca="1" si="440"/>
        <v>1.3249816076615+2.41533700167009E-13i</v>
      </c>
      <c r="DX276" s="223" t="str">
        <f t="shared" ca="1" si="441"/>
        <v>-0.507048509440672+1.2241233882723i</v>
      </c>
      <c r="DY276" s="223" t="str">
        <f t="shared" ca="1" si="442"/>
        <v>-0.936903479724836-0.936903479724967i</v>
      </c>
      <c r="DZ276" s="223" t="str">
        <f t="shared" ca="1" si="443"/>
        <v>1.2241233882724-0.507048509440432i</v>
      </c>
      <c r="EA276" s="223" t="str">
        <f t="shared" ca="1" si="444"/>
        <v>-1.88307013295236E-14+1.3249816076615i</v>
      </c>
      <c r="EB276" s="223" t="str">
        <f t="shared" ca="1" si="445"/>
        <v>-1.22412338827235-0.507048509440536i</v>
      </c>
      <c r="EC276" s="223" t="str">
        <f t="shared" ca="1" si="446"/>
        <v>0.936903479724862-0.93690347972494i</v>
      </c>
      <c r="ED276" s="223" t="str">
        <f t="shared" ca="1" si="447"/>
        <v>0.507048509440567+1.22412338827234i</v>
      </c>
      <c r="EE276" s="223" t="str">
        <f t="shared" ca="1" si="448"/>
        <v>-1.3249816076615+2.03872297507961E-13i</v>
      </c>
      <c r="EF276" s="223" t="str">
        <f t="shared" ca="1" si="449"/>
        <v>0.50704850944033-1.22412338827244i</v>
      </c>
      <c r="EG276" s="223" t="str">
        <f t="shared" ca="1" si="450"/>
        <v>0.936903479725044+0.936903479724759i</v>
      </c>
      <c r="EH276" s="223" t="str">
        <f t="shared" ca="1" si="451"/>
        <v>-1.22412338827223+0.507048509440843i</v>
      </c>
      <c r="EI276" s="223" t="str">
        <f t="shared" ca="1" si="452"/>
        <v>-3.51258811838276E-13-1.3249816076615i</v>
      </c>
      <c r="EJ276" s="223" t="str">
        <f t="shared" ca="1" si="453"/>
        <v>1.2241233882725+0.507048509440194i</v>
      </c>
      <c r="EK276" s="223" t="str">
        <f t="shared" ca="1" si="454"/>
        <v>-0.936903479724548+0.936903479725254i</v>
      </c>
      <c r="EL276" s="223" t="str">
        <f t="shared" ca="1" si="455"/>
        <v>-0.50704850944098-1.22412338827217i</v>
      </c>
      <c r="EM276" s="223" t="str">
        <f t="shared" ca="1" si="456"/>
        <v>1.3249816076615-4.98645326168591E-13i</v>
      </c>
      <c r="EN276" s="223"/>
      <c r="EO276" s="223"/>
      <c r="EP276" s="223"/>
    </row>
    <row r="277" spans="1:146">
      <c r="A277" s="249">
        <f t="shared" si="323"/>
        <v>3.4570312500000026E-3</v>
      </c>
      <c r="B277" s="248">
        <v>177</v>
      </c>
      <c r="C277" s="247">
        <f t="shared" si="324"/>
        <v>35400</v>
      </c>
      <c r="N277" s="246">
        <f t="shared" ca="1" si="327"/>
        <v>3.9914333976048564</v>
      </c>
      <c r="O277" s="223">
        <f t="shared" ca="1" si="328"/>
        <v>1.3244333976048566</v>
      </c>
      <c r="P277" s="223" t="str">
        <f t="shared" ca="1" si="329"/>
        <v>-0.476657006019154+1.23568682250156i</v>
      </c>
      <c r="Q277" s="223" t="str">
        <f t="shared" ca="1" si="330"/>
        <v>-0.981340416413009-0.889435108260004i</v>
      </c>
      <c r="R277" s="223" t="str">
        <f t="shared" ca="1" si="331"/>
        <v>1.1830160960556-0.595480260936078i</v>
      </c>
      <c r="S277" s="223" t="str">
        <f t="shared" ca="1" si="332"/>
        <v>0.129817174190132+1.31805588879092i</v>
      </c>
      <c r="T277" s="223" t="str">
        <f t="shared" ca="1" si="333"/>
        <v>-1.2764572093517-0.353243283567014i</v>
      </c>
      <c r="U277" s="223" t="str">
        <f t="shared" ca="1" si="334"/>
        <v>0.788964053799782-1.06379487990071i</v>
      </c>
      <c r="V277" s="223" t="str">
        <f t="shared" ca="1" si="335"/>
        <v>0.708568715417635+1.11895227790221i</v>
      </c>
      <c r="W277" s="223" t="str">
        <f t="shared" ca="1" si="336"/>
        <v>-1.29898478124528+0.258384138027667i</v>
      </c>
      <c r="X277" s="223" t="str">
        <f t="shared" ca="1" si="337"/>
        <v>0.226427635191782-1.30493461549328i</v>
      </c>
      <c r="Y277" s="223" t="str">
        <f t="shared" ca="1" si="338"/>
        <v>1.13600441716558+0.680894844209763i</v>
      </c>
      <c r="Z277" s="223" t="str">
        <f t="shared" ca="1" si="339"/>
        <v>-1.04411233763115+0.814833265826548i</v>
      </c>
      <c r="AA277" s="223" t="str">
        <f t="shared" ca="1" si="340"/>
        <v>-0.384462721368715-1.26740374015895i</v>
      </c>
      <c r="AB277" s="223" t="str">
        <f t="shared" ca="1" si="341"/>
        <v>1.32084478793786+0.0974313649115829i</v>
      </c>
      <c r="AC277" s="223" t="str">
        <f t="shared" ca="1" si="342"/>
        <v>-0.566268245055132+1.19727361088989i</v>
      </c>
      <c r="AD277" s="223" t="str">
        <f t="shared" ca="1" si="343"/>
        <v>-0.913250526452377-0.959217024778856i</v>
      </c>
      <c r="AE277" s="223" t="str">
        <f t="shared" ca="1" si="344"/>
        <v>1.22361690822149-0.506838718534423i</v>
      </c>
      <c r="AF277" s="223" t="str">
        <f t="shared" ca="1" si="345"/>
        <v>0.0325032226739858+1.32403450302738i</v>
      </c>
      <c r="AG277" s="223" t="str">
        <f t="shared" ca="1" si="346"/>
        <v>-1.24701240524501-0.446188173146922i</v>
      </c>
      <c r="AH277" s="223" t="str">
        <f t="shared" ca="1" si="347"/>
        <v>0.86508392761647-1.00287268527506i</v>
      </c>
      <c r="AI277" s="223" t="str">
        <f t="shared" ca="1" si="348"/>
        <v>0.624333581774278+1.16804597656087i</v>
      </c>
      <c r="AJ277" s="223" t="str">
        <f t="shared" ca="1" si="349"/>
        <v>-1.31447304206185+0.162124786457257i</v>
      </c>
      <c r="AK277" s="223" t="str">
        <f t="shared" ca="1" si="350"/>
        <v>0.321811065219899-1.28474178845135i</v>
      </c>
      <c r="AL277" s="223" t="str">
        <f t="shared" ca="1" si="351"/>
        <v>1.08283663191246+0.762619599328272i</v>
      </c>
      <c r="AM277" s="223" t="str">
        <f t="shared" ca="1" si="352"/>
        <v>-1.10122612362725+0.735815771325982i</v>
      </c>
      <c r="AN277" s="223" t="str">
        <f t="shared" ca="1" si="353"/>
        <v>-0.290184999919877-1.29225248713734i</v>
      </c>
      <c r="AO277" s="223" t="str">
        <f t="shared" ca="1" si="354"/>
        <v>1.31009840592366+0.19433474081448i</v>
      </c>
      <c r="AP277" s="223" t="str">
        <f t="shared" ca="1" si="355"/>
        <v>-0.652810827407812+1.15237226984611i</v>
      </c>
      <c r="AQ277" s="223" t="str">
        <f t="shared" ca="1" si="356"/>
        <v>-0.840211652762762-1.02380086113111i</v>
      </c>
      <c r="AR277" s="223" t="str">
        <f t="shared" ca="1" si="357"/>
        <v>-0.840211652762762-1.02380086113111i</v>
      </c>
      <c r="AS277" s="223" t="str">
        <f t="shared" ca="1" si="358"/>
        <v>-0.0649868666221407+1.3228380595741i</v>
      </c>
      <c r="AT277" s="223" t="str">
        <f t="shared" ca="1" si="359"/>
        <v>-1.21080993286982-0.536715130357738i</v>
      </c>
      <c r="AU277" s="223" t="str">
        <f t="shared" ca="1" si="360"/>
        <v>0.936515836676673-0.936515836675993i</v>
      </c>
      <c r="AV277" s="223" t="str">
        <f t="shared" ca="1" si="361"/>
        <v>0.536715130356893+1.2108099328702i</v>
      </c>
      <c r="AW277" s="223" t="str">
        <f t="shared" ca="1" si="362"/>
        <v>-1.32283805957408+0.0649868666225329i</v>
      </c>
      <c r="AX277" s="223" t="str">
        <f t="shared" ca="1" si="363"/>
        <v>0.41545057320279-1.2575868343445i</v>
      </c>
      <c r="AY277" s="223" t="str">
        <f t="shared" ca="1" si="364"/>
        <v>1.02380086113136+0.840211652762459i</v>
      </c>
      <c r="AZ277" s="223" t="str">
        <f t="shared" ca="1" si="365"/>
        <v>-1.15237226984592+0.652810827408154i</v>
      </c>
      <c r="BA277" s="223" t="str">
        <f t="shared" ca="1" si="366"/>
        <v>-0.194334740814888-1.3100984059236i</v>
      </c>
      <c r="BB277" s="223" t="str">
        <f t="shared" ca="1" si="367"/>
        <v>1.29225248713713+0.290184999920797i</v>
      </c>
      <c r="BC277" s="223" t="str">
        <f t="shared" ca="1" si="368"/>
        <v>-0.73581577132675+1.10122612362673i</v>
      </c>
      <c r="BD277" s="223" t="str">
        <f t="shared" ca="1" si="369"/>
        <v>-0.762619599328717-1.08283663191215i</v>
      </c>
      <c r="BE277" s="223" t="str">
        <f t="shared" ca="1" si="370"/>
        <v>1.28474178845126-0.321811065220281i</v>
      </c>
      <c r="BF277" s="223" t="str">
        <f t="shared" ca="1" si="371"/>
        <v>-0.162124786456998+1.31447304206188i</v>
      </c>
      <c r="BG277" s="223" t="str">
        <f t="shared" ca="1" si="372"/>
        <v>-1.16804597656088-0.624333581774263i</v>
      </c>
      <c r="BH277" s="223" t="str">
        <f t="shared" ca="1" si="373"/>
        <v>1.00287268527515-0.865083927616369i</v>
      </c>
      <c r="BI277" s="223" t="str">
        <f t="shared" ca="1" si="374"/>
        <v>0.446188173146547+1.24701240524515i</v>
      </c>
      <c r="BJ277" s="223" t="str">
        <f t="shared" ca="1" si="375"/>
        <v>-1.32403450302736-0.0325032226744963i</v>
      </c>
      <c r="BK277" s="223" t="str">
        <f t="shared" ca="1" si="376"/>
        <v>0.506838718533816-1.22361690822174i</v>
      </c>
      <c r="BL277" s="223" t="str">
        <f t="shared" ca="1" si="377"/>
        <v>0.959217024779127+0.913250526452093i</v>
      </c>
      <c r="BM277" s="223" t="str">
        <f t="shared" ca="1" si="378"/>
        <v>-1.19727361088978+0.566268245055385i</v>
      </c>
      <c r="BN277" s="223" t="str">
        <f t="shared" ca="1" si="379"/>
        <v>-0.0974313649117023-1.32084478793785i</v>
      </c>
      <c r="BO277" s="223" t="str">
        <f t="shared" ca="1" si="380"/>
        <v>1.26740374015892+0.384462721368844i</v>
      </c>
      <c r="BP277" s="223" t="str">
        <f t="shared" ca="1" si="381"/>
        <v>-0.814833265826743+1.044112337631i</v>
      </c>
      <c r="BQ277" s="223" t="str">
        <f t="shared" ca="1" si="382"/>
        <v>-0.680894844209413-1.13600441716579i</v>
      </c>
      <c r="BR277" s="223" t="str">
        <f t="shared" ca="1" si="383"/>
        <v>1.3049346154934-0.22642763519113i</v>
      </c>
      <c r="BS277" s="223" t="str">
        <f t="shared" ca="1" si="384"/>
        <v>-0.258384138027133+1.29898478124538i</v>
      </c>
      <c r="BT277" s="223" t="str">
        <f t="shared" ca="1" si="385"/>
        <v>-1.11895227790242-0.708568715417311i</v>
      </c>
      <c r="BU277" s="223" t="str">
        <f t="shared" ca="1" si="386"/>
        <v>1.06379487990063-0.788964053799885i</v>
      </c>
      <c r="BV277" s="223" t="str">
        <f t="shared" ca="1" si="387"/>
        <v>0.353243283567025+1.2764572093517i</v>
      </c>
      <c r="BW277" s="223" t="str">
        <f t="shared" ca="1" si="388"/>
        <v>-1.3180558887909-0.129817174190411i</v>
      </c>
      <c r="BX277" s="223" t="str">
        <f t="shared" ca="1" si="389"/>
        <v>0.595480260936467-1.18301609605541i</v>
      </c>
      <c r="BY277" s="223" t="str">
        <f t="shared" ca="1" si="390"/>
        <v>0.889435108259593+0.981340416413382i</v>
      </c>
      <c r="BZ277" s="223" t="str">
        <f t="shared" ca="1" si="391"/>
        <v>-1.23568682250134+0.476657006019716i</v>
      </c>
      <c r="CA277" s="223" t="str">
        <f t="shared" ca="1" si="392"/>
        <v>-3.92651020433892E-13-1.32443339760486i</v>
      </c>
      <c r="CB277" s="223" t="str">
        <f t="shared" ca="1" si="393"/>
        <v>1.23568682250163+0.476657006018983i</v>
      </c>
      <c r="CC277" s="223" t="str">
        <f t="shared" ca="1" si="394"/>
        <v>-0.889435108259959+0.98134041641305i</v>
      </c>
      <c r="CD277" s="223" t="str">
        <f t="shared" ca="1" si="395"/>
        <v>-0.595480260935959-1.18301609605567i</v>
      </c>
      <c r="CE277" s="223" t="str">
        <f t="shared" ca="1" si="396"/>
        <v>1.31805588879095-0.129817174189844i</v>
      </c>
      <c r="CF277" s="223" t="str">
        <f t="shared" ca="1" si="397"/>
        <v>-0.353243283567501+1.27645720935157i</v>
      </c>
      <c r="CG277" s="223" t="str">
        <f t="shared" ca="1" si="398"/>
        <v>-1.06379487990112-0.788964053799224i</v>
      </c>
      <c r="CH277" s="223" t="str">
        <f t="shared" ca="1" si="399"/>
        <v>1.118952277902-0.708568715417974i</v>
      </c>
      <c r="CI277" s="223" t="str">
        <f t="shared" ca="1" si="400"/>
        <v>0.258384138027904+1.29898478124523i</v>
      </c>
      <c r="CJ277" s="223" t="str">
        <f t="shared" ca="1" si="401"/>
        <v>-1.30493461549331-0.226427635191618i</v>
      </c>
      <c r="CK277" s="223" t="str">
        <f t="shared" ca="1" si="402"/>
        <v>0.68089484420987-1.13600441716552i</v>
      </c>
      <c r="CL277" s="223" t="str">
        <f t="shared" ca="1" si="403"/>
        <v>0.814833265826323+1.04411233763133i</v>
      </c>
      <c r="CM277" s="223" t="str">
        <f t="shared" ca="1" si="404"/>
        <v>-1.26740374015906+0.38446272136837i</v>
      </c>
      <c r="CN277" s="223" t="str">
        <f t="shared" ca="1" si="405"/>
        <v>0.097431364912233-1.32084478793781i</v>
      </c>
      <c r="CO277" s="223" t="str">
        <f t="shared" ca="1" si="406"/>
        <v>1.19727361089013+0.56626824505464i</v>
      </c>
      <c r="CP277" s="223" t="str">
        <f t="shared" ca="1" si="407"/>
        <v>-0.959217024778585+0.913250526452662i</v>
      </c>
      <c r="CQ277" s="223" t="str">
        <f t="shared" ca="1" si="408"/>
        <v>-0.506838718534508-1.22361690822146i</v>
      </c>
      <c r="CR277" s="223" t="str">
        <f t="shared" ca="1" si="409"/>
        <v>1.32403450302738-0.0325032226740021i</v>
      </c>
      <c r="CS277" s="223" t="str">
        <f t="shared" ca="1" si="410"/>
        <v>-0.446188173147048+1.24701240524497i</v>
      </c>
      <c r="CT277" s="223" t="str">
        <f t="shared" ca="1" si="411"/>
        <v>-1.00287268527477-0.8650839276168i</v>
      </c>
      <c r="CU277" s="223" t="str">
        <f t="shared" ca="1" si="412"/>
        <v>1.16804597656111-0.624333581773827i</v>
      </c>
      <c r="CV277" s="223" t="str">
        <f t="shared" ca="1" si="413"/>
        <v>0.162124786457814+1.31447304206178i</v>
      </c>
      <c r="CW277" s="223" t="str">
        <f t="shared" ca="1" si="414"/>
        <v>-1.28474178845145-0.321811065219519i</v>
      </c>
      <c r="CX277" s="223" t="str">
        <f t="shared" ca="1" si="415"/>
        <v>0.762619599328075-1.0828366319126i</v>
      </c>
      <c r="CY277" s="223" t="str">
        <f t="shared" ca="1" si="416"/>
        <v>0.73581577132634+1.10122612362701i</v>
      </c>
      <c r="CZ277" s="223" t="str">
        <f t="shared" ca="1" si="417"/>
        <v>-1.29225248713725+0.290184999920278i</v>
      </c>
      <c r="DA277" s="223" t="str">
        <f t="shared" ca="1" si="418"/>
        <v>0.194334740815414-1.31009840592352i</v>
      </c>
      <c r="DB277" s="223" t="str">
        <f t="shared" ca="1" si="419"/>
        <v>1.15237226984567+0.652810827408585i</v>
      </c>
      <c r="DC277" s="223" t="str">
        <f t="shared" ca="1" si="420"/>
        <v>-1.0238008611317+0.840211652762047i</v>
      </c>
      <c r="DD277" s="223" t="str">
        <f t="shared" ca="1" si="421"/>
        <v>-0.415450573203571-1.25758683434424i</v>
      </c>
      <c r="DE277" s="223" t="str">
        <f t="shared" ca="1" si="422"/>
        <v>1.32283805957412+0.0649868666217486i</v>
      </c>
      <c r="DF277" s="223" t="str">
        <f t="shared" ca="1" si="423"/>
        <v>-0.536715130357414+1.21080993286997i</v>
      </c>
      <c r="DG277" s="223" t="str">
        <f t="shared" ca="1" si="424"/>
        <v>-0.936515836676297-0.936515836676369i</v>
      </c>
      <c r="DH277" s="223" t="str">
        <f t="shared" ca="1" si="425"/>
        <v>1.21080993287004-0.536715130357252i</v>
      </c>
      <c r="DI277" s="223" t="str">
        <f t="shared" ca="1" si="426"/>
        <v>0.0649868666215716+1.32283805957413i</v>
      </c>
      <c r="DJ277" s="223" t="str">
        <f t="shared" ca="1" si="427"/>
        <v>-1.25758683434421-0.415450573203668i</v>
      </c>
      <c r="DK277" s="223" t="str">
        <f t="shared" ca="1" si="428"/>
        <v>0.840211652762127-1.02380086113164i</v>
      </c>
      <c r="DL277" s="223" t="str">
        <f t="shared" ca="1" si="429"/>
        <v>0.652810827408496+1.15237226984572i</v>
      </c>
      <c r="DM277" s="223" t="str">
        <f t="shared" ca="1" si="430"/>
        <v>-1.31009840592355+0.194334740815239i</v>
      </c>
      <c r="DN277" s="223" t="str">
        <f t="shared" ca="1" si="431"/>
        <v>0.290184999920377-1.29225248713723i</v>
      </c>
      <c r="DO277" s="223" t="str">
        <f t="shared" ca="1" si="432"/>
        <v>1.10122612362695+0.735815771326424i</v>
      </c>
      <c r="DP277" s="223" t="str">
        <f t="shared" ca="1" si="433"/>
        <v>-1.08283663191271+0.76261959932793i</v>
      </c>
      <c r="DQ277" s="223" t="str">
        <f t="shared" ca="1" si="434"/>
        <v>-0.32181106521942-1.28474178845147i</v>
      </c>
      <c r="DR277" s="223" t="str">
        <f t="shared" ca="1" si="435"/>
        <v>1.31447304206193+0.162124786456646i</v>
      </c>
      <c r="DS277" s="223" t="str">
        <f t="shared" ca="1" si="436"/>
        <v>-0.624333581773918+1.16804597656107i</v>
      </c>
      <c r="DT277" s="223" t="str">
        <f t="shared" ca="1" si="437"/>
        <v>-0.865083927616666-1.00287268527489i</v>
      </c>
      <c r="DU277" s="223" t="str">
        <f t="shared" ca="1" si="438"/>
        <v>1.24701240524503-0.446188173146882i</v>
      </c>
      <c r="DV277" s="223" t="str">
        <f t="shared" ca="1" si="439"/>
        <v>-0.0325032226741039+1.32403450302737i</v>
      </c>
      <c r="DW277" s="223" t="str">
        <f t="shared" ca="1" si="440"/>
        <v>-1.22361690822139-0.506838718534671i</v>
      </c>
      <c r="DX277" s="223" t="str">
        <f t="shared" ca="1" si="441"/>
        <v>0.913250526452789-0.959217024778463i</v>
      </c>
      <c r="DY277" s="223" t="str">
        <f t="shared" ca="1" si="442"/>
        <v>0.566268245054549+1.19727361089017i</v>
      </c>
      <c r="DZ277" s="223" t="str">
        <f t="shared" ca="1" si="443"/>
        <v>-1.32084478793782+0.0974313649121314i</v>
      </c>
      <c r="EA277" s="223" t="str">
        <f t="shared" ca="1" si="444"/>
        <v>0.384462721368468-1.26740374015903i</v>
      </c>
      <c r="EB277" s="223" t="str">
        <f t="shared" ca="1" si="445"/>
        <v>1.04411233763122+0.814833265826463i</v>
      </c>
      <c r="EC277" s="223" t="str">
        <f t="shared" ca="1" si="446"/>
        <v>-1.13600441716557+0.680894844209782i</v>
      </c>
      <c r="ED277" s="223" t="str">
        <f t="shared" ca="1" si="447"/>
        <v>-0.226427635191517-1.30493461549333i</v>
      </c>
      <c r="EE277" s="223" t="str">
        <f t="shared" ca="1" si="448"/>
        <v>1.2989847812452+0.258384138028078i</v>
      </c>
      <c r="EF277" s="223" t="str">
        <f t="shared" ca="1" si="449"/>
        <v>-0.708568715418124+1.1189522779019i</v>
      </c>
      <c r="EG277" s="223" t="str">
        <f t="shared" ca="1" si="450"/>
        <v>-0.78896405380017-1.06379487990042i</v>
      </c>
      <c r="EH277" s="223" t="str">
        <f t="shared" ca="1" si="451"/>
        <v>1.27645720935162-0.353243283567331i</v>
      </c>
      <c r="EI277" s="223" t="str">
        <f t="shared" ca="1" si="452"/>
        <v>-0.129817174189945+1.31805588879094i</v>
      </c>
      <c r="EJ277" s="223" t="str">
        <f t="shared" ca="1" si="453"/>
        <v>-1.18301609605562-0.595480260936049i</v>
      </c>
      <c r="EK277" s="223" t="str">
        <f t="shared" ca="1" si="454"/>
        <v>0.981340416413119-0.889435108259883i</v>
      </c>
      <c r="EL277" s="223" t="str">
        <f t="shared" ca="1" si="455"/>
        <v>0.476657006018818+1.23568682250169i</v>
      </c>
      <c r="EM277" s="223" t="str">
        <f t="shared" ca="1" si="456"/>
        <v>-1.32443339760486-5.69833761851542E-13i</v>
      </c>
      <c r="EN277" s="223"/>
      <c r="EO277" s="223"/>
      <c r="EP277" s="223"/>
    </row>
    <row r="278" spans="1:146">
      <c r="A278" s="249">
        <f t="shared" si="323"/>
        <v>3.4765625000000027E-3</v>
      </c>
      <c r="B278" s="248">
        <v>178</v>
      </c>
      <c r="C278" s="247">
        <f t="shared" si="324"/>
        <v>35600</v>
      </c>
      <c r="N278" s="246">
        <f t="shared" ca="1" si="327"/>
        <v>3.9908048077007034</v>
      </c>
      <c r="O278" s="223">
        <f t="shared" ca="1" si="328"/>
        <v>1.3238048077007036</v>
      </c>
      <c r="P278" s="223" t="str">
        <f t="shared" ca="1" si="329"/>
        <v>-0.445976407586202+1.24642056015135i</v>
      </c>
      <c r="Q278" s="223" t="str">
        <f t="shared" ca="1" si="330"/>
        <v>-1.02331495456449-0.839812879548875i</v>
      </c>
      <c r="R278" s="223" t="str">
        <f t="shared" ca="1" si="331"/>
        <v>1.13546525762081-0.680571684415091i</v>
      </c>
      <c r="S278" s="223" t="str">
        <f t="shared" ca="1" si="332"/>
        <v>0.258261506220797+1.29836826951989i</v>
      </c>
      <c r="T278" s="223" t="str">
        <f t="shared" ca="1" si="333"/>
        <v>-1.30947661955597-0.194242507520253i</v>
      </c>
      <c r="U278" s="223" t="str">
        <f t="shared" ca="1" si="334"/>
        <v>0.624037266544722-1.16749160975781i</v>
      </c>
      <c r="V278" s="223" t="str">
        <f t="shared" ca="1" si="335"/>
        <v>0.889012973080901+0.98087466201618i</v>
      </c>
      <c r="W278" s="223" t="str">
        <f t="shared" ca="1" si="336"/>
        <v>-1.22303616687469+0.506598167592375i</v>
      </c>
      <c r="X278" s="223" t="str">
        <f t="shared" ca="1" si="337"/>
        <v>-0.0649560231773825-1.32221022683402i</v>
      </c>
      <c r="Y278" s="223" t="str">
        <f t="shared" ca="1" si="338"/>
        <v>1.26680221712504+0.384280251351256i</v>
      </c>
      <c r="Z278" s="223" t="str">
        <f t="shared" ca="1" si="339"/>
        <v>-0.788589603231018+1.06328999175551i</v>
      </c>
      <c r="AA278" s="223" t="str">
        <f t="shared" ca="1" si="340"/>
        <v>-0.735466545486778-1.10070347022313i</v>
      </c>
      <c r="AB278" s="223" t="str">
        <f t="shared" ca="1" si="341"/>
        <v>1.28413203659887-0.321658330331944i</v>
      </c>
      <c r="AC278" s="223" t="str">
        <f t="shared" ca="1" si="342"/>
        <v>-0.129755561605328+1.31743032571897i</v>
      </c>
      <c r="AD278" s="223" t="str">
        <f t="shared" ca="1" si="343"/>
        <v>-1.19670537234678-0.565999488239918i</v>
      </c>
      <c r="AE278" s="223" t="str">
        <f t="shared" ca="1" si="344"/>
        <v>0.936071356492519-0.936071356492523i</v>
      </c>
      <c r="AF278" s="223" t="str">
        <f t="shared" ca="1" si="345"/>
        <v>0.565999488239922+1.19670537234678i</v>
      </c>
      <c r="AG278" s="223" t="str">
        <f t="shared" ca="1" si="346"/>
        <v>-1.31743032571897+0.129755561605324i</v>
      </c>
      <c r="AH278" s="223" t="str">
        <f t="shared" ca="1" si="347"/>
        <v>0.32165833033194-1.28413203659887i</v>
      </c>
      <c r="AI278" s="223" t="str">
        <f t="shared" ca="1" si="348"/>
        <v>1.10070347022313+0.735466545486775i</v>
      </c>
      <c r="AJ278" s="223" t="str">
        <f t="shared" ca="1" si="349"/>
        <v>-1.06328999175552+0.788589603231014i</v>
      </c>
      <c r="AK278" s="223" t="str">
        <f t="shared" ca="1" si="350"/>
        <v>-0.384280251351251-1.26680221712504i</v>
      </c>
      <c r="AL278" s="223" t="str">
        <f t="shared" ca="1" si="351"/>
        <v>1.32221022683402+0.064956023177378i</v>
      </c>
      <c r="AM278" s="223" t="str">
        <f t="shared" ca="1" si="352"/>
        <v>-0.506598167592736+1.22303616687455i</v>
      </c>
      <c r="AN278" s="223" t="str">
        <f t="shared" ca="1" si="353"/>
        <v>-0.980874662016445-0.889012973080609i</v>
      </c>
      <c r="AO278" s="223" t="str">
        <f t="shared" ca="1" si="354"/>
        <v>1.16749160975782-0.624037266544718i</v>
      </c>
      <c r="AP278" s="223" t="str">
        <f t="shared" ca="1" si="355"/>
        <v>0.194242507519853+1.30947661955603i</v>
      </c>
      <c r="AQ278" s="223" t="str">
        <f t="shared" ca="1" si="356"/>
        <v>-1.29836826951999-0.258261506220277i</v>
      </c>
      <c r="AR278" s="223" t="str">
        <f t="shared" ca="1" si="357"/>
        <v>-1.29836826951999-0.258261506220277i</v>
      </c>
      <c r="AS278" s="223" t="str">
        <f t="shared" ca="1" si="358"/>
        <v>0.839812879548692+1.02331495456464i</v>
      </c>
      <c r="AT278" s="223" t="str">
        <f t="shared" ca="1" si="359"/>
        <v>-1.24642056015156+0.445976407585602i</v>
      </c>
      <c r="AU278" s="223" t="str">
        <f t="shared" ca="1" si="360"/>
        <v>-2.67914052234579E-13-1.3238048077007i</v>
      </c>
      <c r="AV278" s="223" t="str">
        <f t="shared" ca="1" si="361"/>
        <v>1.2464205601513+0.445976407586338i</v>
      </c>
      <c r="AW278" s="223" t="str">
        <f t="shared" ca="1" si="362"/>
        <v>-0.839812879549296+1.02331495456414i</v>
      </c>
      <c r="AX278" s="223" t="str">
        <f t="shared" ca="1" si="363"/>
        <v>-0.680571684415422-1.13546525762062i</v>
      </c>
      <c r="AY278" s="223" t="str">
        <f t="shared" ca="1" si="364"/>
        <v>1.29836826951989-0.258261506220784i</v>
      </c>
      <c r="AZ278" s="223" t="str">
        <f t="shared" ca="1" si="365"/>
        <v>-0.194242507520662+1.30947661955591i</v>
      </c>
      <c r="BA278" s="223" t="str">
        <f t="shared" ca="1" si="366"/>
        <v>-1.16749160975807-0.624037266544245i</v>
      </c>
      <c r="BB278" s="223" t="str">
        <f t="shared" ca="1" si="367"/>
        <v>0.980874662016085-0.889012973081006i</v>
      </c>
      <c r="BC278" s="223" t="str">
        <f t="shared" ca="1" si="368"/>
        <v>0.506598167592014+1.22303616687484i</v>
      </c>
      <c r="BD278" s="223" t="str">
        <f t="shared" ca="1" si="369"/>
        <v>-1.322210226834+0.0649560231779131i</v>
      </c>
      <c r="BE278" s="223" t="str">
        <f t="shared" ca="1" si="370"/>
        <v>0.384280251351134-1.26680221712508i</v>
      </c>
      <c r="BF278" s="223" t="str">
        <f t="shared" ca="1" si="371"/>
        <v>1.06328999175535+0.788589603231234i</v>
      </c>
      <c r="BG278" s="223" t="str">
        <f t="shared" ca="1" si="372"/>
        <v>-1.1007034702235+0.735466545486219i</v>
      </c>
      <c r="BH278" s="223" t="str">
        <f t="shared" ca="1" si="373"/>
        <v>-0.321658330332222-1.2841320365988i</v>
      </c>
      <c r="BI278" s="223" t="str">
        <f t="shared" ca="1" si="374"/>
        <v>1.31743032571895+0.129755561605446i</v>
      </c>
      <c r="BJ278" s="223" t="str">
        <f t="shared" ca="1" si="375"/>
        <v>-0.565999488240389+1.19670537234656i</v>
      </c>
      <c r="BK278" s="223" t="str">
        <f t="shared" ca="1" si="376"/>
        <v>-0.936071356492805-0.936071356492237i</v>
      </c>
      <c r="BL278" s="223" t="str">
        <f t="shared" ca="1" si="377"/>
        <v>1.19670537234678-0.565999488239926i</v>
      </c>
      <c r="BM278" s="223" t="str">
        <f t="shared" ca="1" si="378"/>
        <v>0.129755561604935+1.31743032571901i</v>
      </c>
      <c r="BN278" s="223" t="str">
        <f t="shared" ca="1" si="379"/>
        <v>-1.284132036599-0.321658330331442i</v>
      </c>
      <c r="BO278" s="223" t="str">
        <f t="shared" ca="1" si="380"/>
        <v>0.735466545486677-1.1007034702232i</v>
      </c>
      <c r="BP278" s="223" t="str">
        <f t="shared" ca="1" si="381"/>
        <v>0.788589603230791+1.06328999175568i</v>
      </c>
      <c r="BQ278" s="223" t="str">
        <f t="shared" ca="1" si="382"/>
        <v>-1.26680221712484+0.384280251351904i</v>
      </c>
      <c r="BR278" s="223" t="str">
        <f t="shared" ca="1" si="383"/>
        <v>0.0649560231771103-1.32221022683404i</v>
      </c>
      <c r="BS278" s="223" t="str">
        <f t="shared" ca="1" si="384"/>
        <v>1.22303616687465+0.506598167592488i</v>
      </c>
      <c r="BT278" s="223" t="str">
        <f t="shared" ca="1" si="385"/>
        <v>-0.889012973081386+0.98087466201574i</v>
      </c>
      <c r="BU278" s="223" t="str">
        <f t="shared" ca="1" si="386"/>
        <v>-0.624037266544954-1.16749160975769i</v>
      </c>
      <c r="BV278" s="223" t="str">
        <f t="shared" ca="1" si="387"/>
        <v>1.30947661955599-0.194242507520155i</v>
      </c>
      <c r="BW278" s="223" t="str">
        <f t="shared" ca="1" si="388"/>
        <v>-0.258261506221287+1.29836826951979i</v>
      </c>
      <c r="BX278" s="223" t="str">
        <f t="shared" ca="1" si="389"/>
        <v>-1.13546525762101-0.680571684414764i</v>
      </c>
      <c r="BY278" s="223" t="str">
        <f t="shared" ca="1" si="390"/>
        <v>1.02331495456449-0.839812879548871i</v>
      </c>
      <c r="BZ278" s="223" t="str">
        <f t="shared" ca="1" si="391"/>
        <v>0.445976407585819+1.24642056015149i</v>
      </c>
      <c r="CA278" s="223" t="str">
        <f t="shared" ca="1" si="392"/>
        <v>-1.3238048077007+5.35828104469158E-13i</v>
      </c>
      <c r="CB278" s="223" t="str">
        <f t="shared" ca="1" si="393"/>
        <v>0.445976407586086-1.24642056015139i</v>
      </c>
      <c r="CC278" s="223" t="str">
        <f t="shared" ca="1" si="394"/>
        <v>1.02331495456431+0.839812879549089i</v>
      </c>
      <c r="CD278" s="223" t="str">
        <f t="shared" ca="1" si="395"/>
        <v>-1.13546525762046+0.680571684415684i</v>
      </c>
      <c r="CE278" s="223" t="str">
        <f t="shared" ca="1" si="396"/>
        <v>-0.258261506221083-1.29836826951983i</v>
      </c>
      <c r="CF278" s="223" t="str">
        <f t="shared" ca="1" si="397"/>
        <v>1.30947661955596+0.19424250752036i</v>
      </c>
      <c r="CG278" s="223" t="str">
        <f t="shared" ca="1" si="398"/>
        <v>-0.624037266545171+1.16749160975757i</v>
      </c>
      <c r="CH278" s="223" t="str">
        <f t="shared" ca="1" si="399"/>
        <v>-0.889012973081176-0.98087466201593i</v>
      </c>
      <c r="CI278" s="223" t="str">
        <f t="shared" ca="1" si="400"/>
        <v>1.22303616687476-0.506598167592227i</v>
      </c>
      <c r="CJ278" s="223" t="str">
        <f t="shared" ca="1" si="401"/>
        <v>0.0649560231768278+1.32221022683405i</v>
      </c>
      <c r="CK278" s="223" t="str">
        <f t="shared" ca="1" si="402"/>
        <v>-1.26680221712515-0.384280251350878i</v>
      </c>
      <c r="CL278" s="223" t="str">
        <f t="shared" ca="1" si="403"/>
        <v>0.788589603231018-1.06328999175551i</v>
      </c>
      <c r="CM278" s="223" t="str">
        <f t="shared" ca="1" si="404"/>
        <v>0.735466545486442+1.10070347022336i</v>
      </c>
      <c r="CN278" s="223" t="str">
        <f t="shared" ca="1" si="405"/>
        <v>-1.28413203659874+0.321658330332481i</v>
      </c>
      <c r="CO278" s="223" t="str">
        <f t="shared" ca="1" si="406"/>
        <v>0.129755561605179-1.31743032571898i</v>
      </c>
      <c r="CP278" s="223" t="str">
        <f t="shared" ca="1" si="407"/>
        <v>1.19670537234667+0.565999488240147i</v>
      </c>
      <c r="CQ278" s="223" t="str">
        <f t="shared" ca="1" si="408"/>
        <v>-0.936071356492978+0.936071356492064i</v>
      </c>
      <c r="CR278" s="223" t="str">
        <f t="shared" ca="1" si="409"/>
        <v>-0.565999488240133-1.19670537234668i</v>
      </c>
      <c r="CS278" s="223" t="str">
        <f t="shared" ca="1" si="410"/>
        <v>1.31743032571898-0.129755561605164i</v>
      </c>
      <c r="CT278" s="223" t="str">
        <f t="shared" ca="1" si="411"/>
        <v>-0.321658330332423+1.28413203659875i</v>
      </c>
      <c r="CU278" s="223" t="str">
        <f t="shared" ca="1" si="412"/>
        <v>-1.10070347022335-0.735466545486454i</v>
      </c>
      <c r="CV278" s="223" t="str">
        <f t="shared" ca="1" si="413"/>
        <v>1.06328999175552-0.788589603231006i</v>
      </c>
      <c r="CW278" s="223" t="str">
        <f t="shared" ca="1" si="414"/>
        <v>0.384280251350864+1.26680221712516i</v>
      </c>
      <c r="CX278" s="223" t="str">
        <f t="shared" ca="1" si="415"/>
        <v>-1.32221022683405-0.0649560231768428i</v>
      </c>
      <c r="CY278" s="223" t="str">
        <f t="shared" ca="1" si="416"/>
        <v>0.50659816759224-1.22303616687475i</v>
      </c>
      <c r="CZ278" s="223" t="str">
        <f t="shared" ca="1" si="417"/>
        <v>0.98087466201592+0.889012973081187i</v>
      </c>
      <c r="DA278" s="223" t="str">
        <f t="shared" ca="1" si="418"/>
        <v>-1.16749160975754+0.624037266545224i</v>
      </c>
      <c r="DB278" s="223" t="str">
        <f t="shared" ca="1" si="419"/>
        <v>-0.19424250752042-1.30947661955595i</v>
      </c>
      <c r="DC278" s="223" t="str">
        <f t="shared" ca="1" si="420"/>
        <v>1.29836826951984+0.258261506221023i</v>
      </c>
      <c r="DD278" s="223" t="str">
        <f t="shared" ca="1" si="421"/>
        <v>-0.680571684415633+1.13546525762049i</v>
      </c>
      <c r="DE278" s="223" t="str">
        <f t="shared" ca="1" si="422"/>
        <v>-0.839812879549077-1.02331495456432i</v>
      </c>
      <c r="DF278" s="223" t="str">
        <f t="shared" ca="1" si="423"/>
        <v>1.2464205601514-0.445976407586071i</v>
      </c>
      <c r="DG278" s="223" t="str">
        <f t="shared" ca="1" si="424"/>
        <v>-5.50750484429748E-13+1.3238048077007i</v>
      </c>
      <c r="DH278" s="223" t="str">
        <f t="shared" ca="1" si="425"/>
        <v>-1.24642056015148-0.445976407585833i</v>
      </c>
      <c r="DI278" s="223" t="str">
        <f t="shared" ca="1" si="426"/>
        <v>0.839812879548881-1.02331495456448i</v>
      </c>
      <c r="DJ278" s="223" t="str">
        <f t="shared" ca="1" si="427"/>
        <v>0.680571684414752+1.13546525762102i</v>
      </c>
      <c r="DK278" s="223" t="str">
        <f t="shared" ca="1" si="428"/>
        <v>-1.29836826951978+0.258261506221346i</v>
      </c>
      <c r="DL278" s="223" t="str">
        <f t="shared" ca="1" si="429"/>
        <v>0.194242507520096-1.309476619556i</v>
      </c>
      <c r="DM278" s="223" t="str">
        <f t="shared" ca="1" si="430"/>
        <v>1.1674916097577+0.624037266544934i</v>
      </c>
      <c r="DN278" s="223" t="str">
        <f t="shared" ca="1" si="431"/>
        <v>-0.980874662015751+0.889012973081374i</v>
      </c>
      <c r="DO278" s="223" t="str">
        <f t="shared" ca="1" si="432"/>
        <v>-0.506598167592475-1.22303616687465i</v>
      </c>
      <c r="DP278" s="223" t="str">
        <f t="shared" ca="1" si="433"/>
        <v>1.32221022683404-0.0649560231770955i</v>
      </c>
      <c r="DQ278" s="223" t="str">
        <f t="shared" ca="1" si="434"/>
        <v>-0.384280251351918+1.26680221712484i</v>
      </c>
      <c r="DR278" s="223" t="str">
        <f t="shared" ca="1" si="435"/>
        <v>-1.06328999175567-0.788589603230803i</v>
      </c>
      <c r="DS278" s="223" t="str">
        <f t="shared" ca="1" si="436"/>
        <v>1.10070347022321-0.735466545486665i</v>
      </c>
      <c r="DT278" s="223" t="str">
        <f t="shared" ca="1" si="437"/>
        <v>0.321658330331428+1.284132036599i</v>
      </c>
      <c r="DU278" s="223" t="str">
        <f t="shared" ca="1" si="438"/>
        <v>-1.31743032571901-0.129755561604912i</v>
      </c>
      <c r="DV278" s="223" t="str">
        <f t="shared" ca="1" si="439"/>
        <v>0.565999488239904-1.19670537234679i</v>
      </c>
      <c r="DW278" s="223" t="str">
        <f t="shared" ca="1" si="440"/>
        <v>0.936071356492253+0.936071356492789i</v>
      </c>
      <c r="DX278" s="223" t="str">
        <f t="shared" ca="1" si="441"/>
        <v>-1.19670537234656+0.565999488240376i</v>
      </c>
      <c r="DY278" s="223" t="str">
        <f t="shared" ca="1" si="442"/>
        <v>-0.129755561605431-1.31743032571896i</v>
      </c>
      <c r="DZ278" s="223" t="str">
        <f t="shared" ca="1" si="443"/>
        <v>1.28413203659881+0.321658330332164i</v>
      </c>
      <c r="EA278" s="223" t="str">
        <f t="shared" ca="1" si="444"/>
        <v>-0.735466545486232+1.1007034702235i</v>
      </c>
      <c r="EB278" s="223" t="str">
        <f t="shared" ca="1" si="445"/>
        <v>-0.788589603231222-1.06328999175536i</v>
      </c>
      <c r="EC278" s="223" t="str">
        <f t="shared" ca="1" si="446"/>
        <v>1.26680221712506-0.384280251351193i</v>
      </c>
      <c r="ED278" s="223" t="str">
        <f t="shared" ca="1" si="447"/>
        <v>-0.0649560231778528+1.322210226834i</v>
      </c>
      <c r="EE278" s="223" t="str">
        <f t="shared" ca="1" si="448"/>
        <v>-1.22303616687482-0.506598167592063i</v>
      </c>
      <c r="EF278" s="223" t="str">
        <f t="shared" ca="1" si="449"/>
        <v>0.889012973081044-0.98087466201605i</v>
      </c>
      <c r="EG278" s="223" t="str">
        <f t="shared" ca="1" si="450"/>
        <v>0.624037266544199+1.16749160975809i</v>
      </c>
      <c r="EH278" s="223" t="str">
        <f t="shared" ca="1" si="451"/>
        <v>-1.30947661955592+0.194242507520611i</v>
      </c>
      <c r="EI278" s="223" t="str">
        <f t="shared" ca="1" si="452"/>
        <v>0.258261506220835-1.29836826951988i</v>
      </c>
      <c r="EJ278" s="223" t="str">
        <f t="shared" ca="1" si="453"/>
        <v>1.13546525762059+0.680571684415467i</v>
      </c>
      <c r="EK278" s="223" t="str">
        <f t="shared" ca="1" si="454"/>
        <v>-1.02331495456415+0.839812879549285i</v>
      </c>
      <c r="EL278" s="223" t="str">
        <f t="shared" ca="1" si="455"/>
        <v>-0.445976407586324-1.24642056015131i</v>
      </c>
      <c r="EM278" s="223" t="str">
        <f t="shared" ca="1" si="456"/>
        <v>1.3238048077007+2.82836432195169E-13i</v>
      </c>
      <c r="EN278" s="223"/>
      <c r="EO278" s="223"/>
      <c r="EP278" s="223"/>
    </row>
    <row r="279" spans="1:146">
      <c r="A279" s="249">
        <f t="shared" si="323"/>
        <v>3.4960937500000027E-3</v>
      </c>
      <c r="B279" s="248">
        <v>179</v>
      </c>
      <c r="C279" s="247">
        <f t="shared" si="324"/>
        <v>35800</v>
      </c>
      <c r="N279" s="246">
        <f t="shared" ca="1" si="327"/>
        <v>3.9900773359095276</v>
      </c>
      <c r="O279" s="223">
        <f t="shared" ca="1" si="328"/>
        <v>1.3230773359095278</v>
      </c>
      <c r="P279" s="223" t="str">
        <f t="shared" ca="1" si="329"/>
        <v>-0.415025201410425+1.25629921555006i</v>
      </c>
      <c r="Q279" s="223" t="str">
        <f t="shared" ca="1" si="330"/>
        <v>-1.06270568093388-0.788156248791011i</v>
      </c>
      <c r="R279" s="223" t="str">
        <f t="shared" ca="1" si="331"/>
        <v>1.08172793646471-0.761838767895974i</v>
      </c>
      <c r="S279" s="223" t="str">
        <f t="shared" ca="1" si="332"/>
        <v>0.384069077437183+1.26610607002494i</v>
      </c>
      <c r="T279" s="223" t="str">
        <f t="shared" ca="1" si="333"/>
        <v>-1.32267884975248-0.032469943254018i</v>
      </c>
      <c r="U279" s="223" t="str">
        <f t="shared" ca="1" si="334"/>
        <v>0.445731329721077-1.2457356134038i</v>
      </c>
      <c r="V279" s="223" t="str">
        <f t="shared" ca="1" si="335"/>
        <v>1.04304329123797+0.813998973832834i</v>
      </c>
      <c r="W279" s="223" t="str">
        <f t="shared" ca="1" si="336"/>
        <v>-1.10009859953499+0.735062383814196i</v>
      </c>
      <c r="X279" s="223" t="str">
        <f t="shared" ca="1" si="337"/>
        <v>-0.352881604612991-1.27515026954599i</v>
      </c>
      <c r="Y279" s="223" t="str">
        <f t="shared" ca="1" si="338"/>
        <v>1.32148363131448+0.0649203278283493i</v>
      </c>
      <c r="Z279" s="223" t="str">
        <f t="shared" ca="1" si="339"/>
        <v>-0.476168966145827+1.23442162670502i</v>
      </c>
      <c r="AA279" s="223" t="str">
        <f t="shared" ca="1" si="340"/>
        <v>-1.02275261126537-0.839351376330154i</v>
      </c>
      <c r="AB279" s="223" t="str">
        <f t="shared" ca="1" si="341"/>
        <v>1.11780660434424-0.707843225638166i</v>
      </c>
      <c r="AC279" s="223" t="str">
        <f t="shared" ca="1" si="342"/>
        <v>0.321481569105265+1.28342636622561i</v>
      </c>
      <c r="AD279" s="223" t="str">
        <f t="shared" ca="1" si="343"/>
        <v>-1.31949240055043-0.0973316068248602i</v>
      </c>
      <c r="AE279" s="223" t="str">
        <f t="shared" ca="1" si="344"/>
        <v>0.506319776190352-1.22236407057636i</v>
      </c>
      <c r="AF279" s="223" t="str">
        <f t="shared" ca="1" si="345"/>
        <v>1.00184586336292+0.864198184943742i</v>
      </c>
      <c r="AG279" s="223" t="str">
        <f t="shared" ca="1" si="346"/>
        <v>-1.13484128425252+0.680197689170977i</v>
      </c>
      <c r="AH279" s="223" t="str">
        <f t="shared" ca="1" si="347"/>
        <v>-0.289887885121162-1.29092937485264i</v>
      </c>
      <c r="AI279" s="223" t="str">
        <f t="shared" ca="1" si="348"/>
        <v>1.3167063569033+0.129684256900742i</v>
      </c>
      <c r="AJ279" s="223" t="str">
        <f t="shared" ca="1" si="349"/>
        <v>-0.536165598134207+1.20957020803872i</v>
      </c>
      <c r="AK279" s="223" t="str">
        <f t="shared" ca="1" si="350"/>
        <v>-0.980335640973819-0.888524432885165i</v>
      </c>
      <c r="AL279" s="223" t="str">
        <f t="shared" ca="1" si="351"/>
        <v>1.15119237820563-0.652142427050046i</v>
      </c>
      <c r="AM279" s="223" t="str">
        <f t="shared" ca="1" si="352"/>
        <v>0.25811958351426+1.2976547758953i</v>
      </c>
      <c r="AN279" s="223" t="str">
        <f t="shared" ca="1" si="353"/>
        <v>-1.3131271785816-0.161958790029343i</v>
      </c>
      <c r="AO279" s="223" t="str">
        <f t="shared" ca="1" si="354"/>
        <v>0.565688453970745-1.19604774563629i</v>
      </c>
      <c r="AP279" s="223" t="str">
        <f t="shared" ca="1" si="355"/>
        <v>0.958234901051797+0.912315466932194i</v>
      </c>
      <c r="AQ279" s="223" t="str">
        <f t="shared" ca="1" si="356"/>
        <v>-1.1668500369162+0.623694338715788i</v>
      </c>
      <c r="AR279" s="223" t="str">
        <f t="shared" ca="1" si="357"/>
        <v>-1.1668500369162+0.623694338715788i</v>
      </c>
      <c r="AS279" s="223" t="str">
        <f t="shared" ca="1" si="358"/>
        <v>1.30875702154843+0.19413576523953i</v>
      </c>
      <c r="AT279" s="223" t="str">
        <f t="shared" ca="1" si="359"/>
        <v>-0.59487056023388+1.18180482879555i</v>
      </c>
      <c r="AU279" s="223" t="str">
        <f t="shared" ca="1" si="360"/>
        <v>-0.93555695625562-0.935556956256097i</v>
      </c>
      <c r="AV279" s="223" t="str">
        <f t="shared" ca="1" si="361"/>
        <v>1.18180482879525-0.594870560234486i</v>
      </c>
      <c r="AW279" s="223" t="str">
        <f t="shared" ca="1" si="362"/>
        <v>0.194135765238864+1.30875702154853i</v>
      </c>
      <c r="AX279" s="223" t="str">
        <f t="shared" ca="1" si="363"/>
        <v>-1.30359851822325-0.226195800322622i</v>
      </c>
      <c r="AY279" s="223" t="str">
        <f t="shared" ca="1" si="364"/>
        <v>0.62369433871635-1.1668500369159i</v>
      </c>
      <c r="AZ279" s="223" t="str">
        <f t="shared" ca="1" si="365"/>
        <v>0.912315466932671+0.958234901051342i</v>
      </c>
      <c r="BA279" s="223" t="str">
        <f t="shared" ca="1" si="366"/>
        <v>-1.19604774563656+0.565688453970169i</v>
      </c>
      <c r="BB279" s="223" t="str">
        <f t="shared" ca="1" si="367"/>
        <v>-0.161958790029998-1.31312717858152i</v>
      </c>
      <c r="BC279" s="223" t="str">
        <f t="shared" ca="1" si="368"/>
        <v>1.29765477589517+0.258119583514903i</v>
      </c>
      <c r="BD279" s="223" t="str">
        <f t="shared" ca="1" si="369"/>
        <v>-0.652142427049456+1.15119237820596i</v>
      </c>
      <c r="BE279" s="223" t="str">
        <f t="shared" ca="1" si="370"/>
        <v>-0.888524432885168-0.980335640973818i</v>
      </c>
      <c r="BF279" s="223" t="str">
        <f t="shared" ca="1" si="371"/>
        <v>1.20957020803898-0.536165598133624i</v>
      </c>
      <c r="BG279" s="223" t="str">
        <f t="shared" ca="1" si="372"/>
        <v>0.129684256900744+1.3167063569033i</v>
      </c>
      <c r="BH279" s="223" t="str">
        <f t="shared" ca="1" si="373"/>
        <v>-1.2909293748525-0.289887885121784i</v>
      </c>
      <c r="BI279" s="223" t="str">
        <f t="shared" ca="1" si="374"/>
        <v>0.680197689170864-1.13484128425259i</v>
      </c>
      <c r="BJ279" s="223" t="str">
        <f t="shared" ca="1" si="375"/>
        <v>0.864198184943345+1.00184586336326i</v>
      </c>
      <c r="BK279" s="223" t="str">
        <f t="shared" ca="1" si="376"/>
        <v>-1.22236407057632+0.506319776190457i</v>
      </c>
      <c r="BL279" s="223" t="str">
        <f t="shared" ca="1" si="377"/>
        <v>-0.097331606824337-1.31949240055047i</v>
      </c>
      <c r="BM279" s="223" t="str">
        <f t="shared" ca="1" si="378"/>
        <v>1.28342636622568+0.32148156910499i</v>
      </c>
      <c r="BN279" s="223" t="str">
        <f t="shared" ca="1" si="379"/>
        <v>-0.707843225638498+1.11780660434403i</v>
      </c>
      <c r="BO279" s="223" t="str">
        <f t="shared" ca="1" si="380"/>
        <v>-0.839351376330366-1.02275261126519i</v>
      </c>
      <c r="BP279" s="223" t="str">
        <f t="shared" ca="1" si="381"/>
        <v>1.23442162670516-0.476168966145451i</v>
      </c>
      <c r="BQ279" s="223" t="str">
        <f t="shared" ca="1" si="382"/>
        <v>0.064920327828755+1.32148363131446i</v>
      </c>
      <c r="BR279" s="223" t="str">
        <f t="shared" ca="1" si="383"/>
        <v>-1.27515026954592-0.352881604613251i</v>
      </c>
      <c r="BS279" s="223" t="str">
        <f t="shared" ca="1" si="384"/>
        <v>0.735062383813865-1.10009859953521i</v>
      </c>
      <c r="BT279" s="223" t="str">
        <f t="shared" ca="1" si="385"/>
        <v>0.813998973832643+1.04304329123812i</v>
      </c>
      <c r="BU279" s="223" t="str">
        <f t="shared" ca="1" si="386"/>
        <v>-1.24573561340362+0.445731329721574i</v>
      </c>
      <c r="BV279" s="223" t="str">
        <f t="shared" ca="1" si="387"/>
        <v>-0.032469943253865-1.32267884975248i</v>
      </c>
      <c r="BW279" s="223" t="str">
        <f t="shared" ca="1" si="388"/>
        <v>1.2661060700251+0.38406907743665i</v>
      </c>
      <c r="BX279" s="223" t="str">
        <f t="shared" ca="1" si="389"/>
        <v>-0.761838767896105+1.08172793646462i</v>
      </c>
      <c r="BY279" s="223" t="str">
        <f t="shared" ca="1" si="390"/>
        <v>-0.788156248791507-1.06270568093351i</v>
      </c>
      <c r="BZ279" s="223" t="str">
        <f t="shared" ca="1" si="391"/>
        <v>1.25629921555005-0.415025201410441i</v>
      </c>
      <c r="CA279" s="223" t="str">
        <f t="shared" ca="1" si="392"/>
        <v>-6.74929997466875E-13+1.32307733590953i</v>
      </c>
      <c r="CB279" s="223" t="str">
        <f t="shared" ca="1" si="393"/>
        <v>-1.25629921555008-0.415025201410365i</v>
      </c>
      <c r="CC279" s="223" t="str">
        <f t="shared" ca="1" si="394"/>
        <v>0.788156248791504-1.06270568093351i</v>
      </c>
      <c r="CD279" s="223" t="str">
        <f t="shared" ca="1" si="395"/>
        <v>0.761838767896108+1.08172793646462i</v>
      </c>
      <c r="CE279" s="223" t="str">
        <f t="shared" ca="1" si="396"/>
        <v>-1.2661060700251+0.384069077436654i</v>
      </c>
      <c r="CF279" s="223" t="str">
        <f t="shared" ca="1" si="397"/>
        <v>0.032469943253861-1.32267884975248i</v>
      </c>
      <c r="CG279" s="223" t="str">
        <f t="shared" ca="1" si="398"/>
        <v>1.24573561340361+0.445731329721606i</v>
      </c>
      <c r="CH279" s="223" t="str">
        <f t="shared" ca="1" si="399"/>
        <v>-0.813998973832609+1.04304329123815i</v>
      </c>
      <c r="CI279" s="223" t="str">
        <f t="shared" ca="1" si="400"/>
        <v>-0.7350623838139-1.10009859953519i</v>
      </c>
      <c r="CJ279" s="223" t="str">
        <f t="shared" ca="1" si="401"/>
        <v>1.27515026954592-0.352881604613255i</v>
      </c>
      <c r="CK279" s="223" t="str">
        <f t="shared" ca="1" si="402"/>
        <v>-0.0649203278287136+1.32148363131447i</v>
      </c>
      <c r="CL279" s="223" t="str">
        <f t="shared" ca="1" si="403"/>
        <v>-1.23442162670517-0.476168966145447i</v>
      </c>
      <c r="CM279" s="223" t="str">
        <f t="shared" ca="1" si="404"/>
        <v>0.839351376330334-1.02275261126522i</v>
      </c>
      <c r="CN279" s="223" t="str">
        <f t="shared" ca="1" si="405"/>
        <v>0.707843225638502+1.11780660434403i</v>
      </c>
      <c r="CO279" s="223" t="str">
        <f t="shared" ca="1" si="406"/>
        <v>-1.28342636622567+0.32148156910503i</v>
      </c>
      <c r="CP279" s="223" t="str">
        <f t="shared" ca="1" si="407"/>
        <v>0.0973316068243332-1.31949240055047i</v>
      </c>
      <c r="CQ279" s="223" t="str">
        <f t="shared" ca="1" si="408"/>
        <v>1.22236407057632+0.506319776190454i</v>
      </c>
      <c r="CR279" s="223" t="str">
        <f t="shared" ca="1" si="409"/>
        <v>-0.864198184943341+1.00184586336327i</v>
      </c>
      <c r="CS279" s="223" t="str">
        <f t="shared" ca="1" si="410"/>
        <v>-0.680197689170866-1.13484128425259i</v>
      </c>
      <c r="CT279" s="223" t="str">
        <f t="shared" ca="1" si="411"/>
        <v>1.2909293748525-0.289887885121788i</v>
      </c>
      <c r="CU279" s="223" t="str">
        <f t="shared" ca="1" si="412"/>
        <v>-0.12968425690074+1.3167063569033i</v>
      </c>
      <c r="CV279" s="223" t="str">
        <f t="shared" ca="1" si="413"/>
        <v>-1.20957020803847-0.536165598134789i</v>
      </c>
      <c r="CW279" s="223" t="str">
        <f t="shared" ca="1" si="414"/>
        <v>0.888524432885164-0.98033564097382i</v>
      </c>
      <c r="CX279" s="223" t="str">
        <f t="shared" ca="1" si="415"/>
        <v>0.652142427049492+1.15119237820594i</v>
      </c>
      <c r="CY279" s="223" t="str">
        <f t="shared" ca="1" si="416"/>
        <v>-1.29765477589517+0.258119583514907i</v>
      </c>
      <c r="CZ279" s="223" t="str">
        <f t="shared" ca="1" si="417"/>
        <v>0.161958790029994-1.31312717858152i</v>
      </c>
      <c r="DA279" s="223" t="str">
        <f t="shared" ca="1" si="418"/>
        <v>1.19604774563656+0.565688453970165i</v>
      </c>
      <c r="DB279" s="223" t="str">
        <f t="shared" ca="1" si="419"/>
        <v>-0.912315466932668+0.958234901051346i</v>
      </c>
      <c r="DC279" s="223" t="str">
        <f t="shared" ca="1" si="420"/>
        <v>-0.623694338716354-1.16685003691589i</v>
      </c>
      <c r="DD279" s="223" t="str">
        <f t="shared" ca="1" si="421"/>
        <v>1.30359851822325-0.226195800322626i</v>
      </c>
      <c r="DE279" s="223" t="str">
        <f t="shared" ca="1" si="422"/>
        <v>-0.194135765238897+1.30875702154852i</v>
      </c>
      <c r="DF279" s="223" t="str">
        <f t="shared" ca="1" si="423"/>
        <v>-1.18180482879525-0.594870560234482i</v>
      </c>
      <c r="DG279" s="223" t="str">
        <f t="shared" ca="1" si="424"/>
        <v>0.935556956255644-0.935556956256074i</v>
      </c>
      <c r="DH279" s="223" t="str">
        <f t="shared" ca="1" si="425"/>
        <v>0.594870560233883+1.18180482879555i</v>
      </c>
      <c r="DI279" s="223" t="str">
        <f t="shared" ca="1" si="426"/>
        <v>-1.30875702154842+0.194135765239571i</v>
      </c>
      <c r="DJ279" s="223" t="str">
        <f t="shared" ca="1" si="427"/>
        <v>0.226195800323288-1.30359851822314i</v>
      </c>
      <c r="DK279" s="223" t="str">
        <f t="shared" ca="1" si="428"/>
        <v>1.16685003691622+0.623694338715752i</v>
      </c>
      <c r="DL279" s="223" t="str">
        <f t="shared" ca="1" si="429"/>
        <v>-0.958234901051807+0.912315466932183i</v>
      </c>
      <c r="DM279" s="223" t="str">
        <f t="shared" ca="1" si="430"/>
        <v>-0.565688453970783-1.19604774563627i</v>
      </c>
      <c r="DN279" s="223" t="str">
        <f t="shared" ca="1" si="431"/>
        <v>1.31312717858161-0.161958790029329i</v>
      </c>
      <c r="DO279" s="223" t="str">
        <f t="shared" ca="1" si="432"/>
        <v>-0.258119583514238+1.2976547758953i</v>
      </c>
      <c r="DP279" s="223" t="str">
        <f t="shared" ca="1" si="433"/>
        <v>-1.15119237820565-0.65214242705001i</v>
      </c>
      <c r="DQ279" s="223" t="str">
        <f t="shared" ca="1" si="434"/>
        <v>0.980335640974272-0.888524432884667i</v>
      </c>
      <c r="DR279" s="223" t="str">
        <f t="shared" ca="1" si="435"/>
        <v>0.536165598134245+1.20957020803871i</v>
      </c>
      <c r="DS279" s="223" t="str">
        <f t="shared" ca="1" si="436"/>
        <v>-1.31670635690336+0.129684256900072i</v>
      </c>
      <c r="DT279" s="223" t="str">
        <f t="shared" ca="1" si="437"/>
        <v>0.289887885121121-1.29092937485265i</v>
      </c>
      <c r="DU279" s="223" t="str">
        <f t="shared" ca="1" si="438"/>
        <v>1.13484128425224+0.680197689171442i</v>
      </c>
      <c r="DV279" s="223" t="str">
        <f t="shared" ca="1" si="439"/>
        <v>-1.00184586336282+0.864198184943859i</v>
      </c>
      <c r="DW279" s="223" t="str">
        <f t="shared" ca="1" si="440"/>
        <v>-0.506319776189903-1.22236407057654i</v>
      </c>
      <c r="DX279" s="223" t="str">
        <f t="shared" ca="1" si="441"/>
        <v>1.31949240055042-0.0973316068250141i</v>
      </c>
      <c r="DY279" s="223" t="str">
        <f t="shared" ca="1" si="442"/>
        <v>-0.321481569105608+1.28342636622552i</v>
      </c>
      <c r="DZ279" s="223" t="str">
        <f t="shared" ca="1" si="443"/>
        <v>-1.1178066043444-0.707843225637926i</v>
      </c>
      <c r="EA279" s="223" t="str">
        <f t="shared" ca="1" si="444"/>
        <v>1.0227526112656-0.839351376329873i</v>
      </c>
      <c r="EB279" s="223" t="str">
        <f t="shared" ca="1" si="445"/>
        <v>0.476168966146155+1.23442162670489i</v>
      </c>
      <c r="EC279" s="223" t="str">
        <f t="shared" ca="1" si="446"/>
        <v>-1.3214836313145+0.0649203278280433i</v>
      </c>
      <c r="ED279" s="223" t="str">
        <f t="shared" ca="1" si="447"/>
        <v>0.352881604612598-1.2751502695461i</v>
      </c>
      <c r="EE279" s="223" t="str">
        <f t="shared" ca="1" si="448"/>
        <v>1.10009859953486+0.735062383814396i</v>
      </c>
      <c r="EF279" s="223" t="str">
        <f t="shared" ca="1" si="449"/>
        <v>-1.04304329123768+0.813998973833208i</v>
      </c>
      <c r="EG279" s="223" t="str">
        <f t="shared" ca="1" si="450"/>
        <v>-0.445731329720904-1.24573561340386i</v>
      </c>
      <c r="EH279" s="223" t="str">
        <f t="shared" ca="1" si="451"/>
        <v>1.32267884975246-0.0324699432545436i</v>
      </c>
      <c r="EI279" s="223" t="str">
        <f t="shared" ca="1" si="452"/>
        <v>-0.384069077437295+1.26610607002491i</v>
      </c>
      <c r="EJ279" s="223" t="str">
        <f t="shared" ca="1" si="453"/>
        <v>-1.08172793646427-0.761838767896595i</v>
      </c>
      <c r="EK279" s="223" t="str">
        <f t="shared" ca="1" si="454"/>
        <v>1.06270568093387-0.788156248791025i</v>
      </c>
      <c r="EL279" s="223" t="str">
        <f t="shared" ca="1" si="455"/>
        <v>0.415025201411014+1.25629921554986i</v>
      </c>
      <c r="EM279" s="223" t="str">
        <f t="shared" ca="1" si="456"/>
        <v>-1.32307733590953+3.88831049250327E-15i</v>
      </c>
      <c r="EN279" s="223"/>
      <c r="EO279" s="223"/>
      <c r="EP279" s="223"/>
    </row>
    <row r="280" spans="1:146">
      <c r="A280" s="249">
        <f t="shared" si="323"/>
        <v>3.5156250000000027E-3</v>
      </c>
      <c r="B280" s="248">
        <v>180</v>
      </c>
      <c r="C280" s="247">
        <f t="shared" si="324"/>
        <v>36000</v>
      </c>
      <c r="N280" s="246">
        <f t="shared" ca="1" si="327"/>
        <v>3.9892263198865696</v>
      </c>
      <c r="O280" s="223">
        <f t="shared" ca="1" si="328"/>
        <v>1.3222263198865698</v>
      </c>
      <c r="P280" s="223" t="str">
        <f t="shared" ca="1" si="329"/>
        <v>-0.383822040525624+1.26529169846622i</v>
      </c>
      <c r="Q280" s="223" t="str">
        <f t="shared" ca="1" si="330"/>
        <v>-1.0993910055723-0.734589584644036i</v>
      </c>
      <c r="R280" s="223" t="str">
        <f t="shared" ca="1" si="331"/>
        <v>1.02209476698369-0.838811497480412i</v>
      </c>
      <c r="S280" s="223" t="str">
        <f t="shared" ca="1" si="332"/>
        <v>0.505994106457671+1.22157783429092i</v>
      </c>
      <c r="T280" s="223" t="str">
        <f t="shared" ca="1" si="333"/>
        <v>-1.3158594387551+0.129600842743717i</v>
      </c>
      <c r="U280" s="223" t="str">
        <f t="shared" ca="1" si="334"/>
        <v>0.257953558524846-1.29682011190649i</v>
      </c>
      <c r="V280" s="223" t="str">
        <f t="shared" ca="1" si="335"/>
        <v>1.16609950778902+0.623293172540009i</v>
      </c>
      <c r="W280" s="223" t="str">
        <f t="shared" ca="1" si="336"/>
        <v>-0.934955197055101+0.934955197055153i</v>
      </c>
      <c r="X280" s="223" t="str">
        <f t="shared" ca="1" si="337"/>
        <v>-0.623293172539955-1.16609950778905i</v>
      </c>
      <c r="Y280" s="223" t="str">
        <f t="shared" ca="1" si="338"/>
        <v>1.29682011190647-0.257953558524914i</v>
      </c>
      <c r="Z280" s="223" t="str">
        <f t="shared" ca="1" si="339"/>
        <v>-0.129600842743779+1.3158594387551i</v>
      </c>
      <c r="AA280" s="223" t="str">
        <f t="shared" ca="1" si="340"/>
        <v>-1.22157783429094-0.505994106457606i</v>
      </c>
      <c r="AB280" s="223" t="str">
        <f t="shared" ca="1" si="341"/>
        <v>0.838811497480461-1.02209476698365i</v>
      </c>
      <c r="AC280" s="223" t="str">
        <f t="shared" ca="1" si="342"/>
        <v>0.73458958464408+1.09939100557228i</v>
      </c>
      <c r="AD280" s="223" t="str">
        <f t="shared" ca="1" si="343"/>
        <v>-1.26529169846622+0.383822040525633i</v>
      </c>
      <c r="AE280" s="223" t="str">
        <f t="shared" ca="1" si="344"/>
        <v>5.76659805799165E-14-1.32222631988657i</v>
      </c>
      <c r="AF280" s="223" t="str">
        <f t="shared" ca="1" si="345"/>
        <v>1.26529169846622+0.383822040525617i</v>
      </c>
      <c r="AG280" s="223" t="str">
        <f t="shared" ca="1" si="346"/>
        <v>-0.734589584644075+1.09939100557228i</v>
      </c>
      <c r="AH280" s="223" t="str">
        <f t="shared" ca="1" si="347"/>
        <v>-0.838811497480466-1.02209476698365i</v>
      </c>
      <c r="AI280" s="223" t="str">
        <f t="shared" ca="1" si="348"/>
        <v>1.22157783429094-0.505994106457613i</v>
      </c>
      <c r="AJ280" s="223" t="str">
        <f t="shared" ca="1" si="349"/>
        <v>0.129600842743786+1.3158594387551i</v>
      </c>
      <c r="AK280" s="223" t="str">
        <f t="shared" ca="1" si="350"/>
        <v>-1.29682011190647-0.257953558524908i</v>
      </c>
      <c r="AL280" s="223" t="str">
        <f t="shared" ca="1" si="351"/>
        <v>0.623293172539832-1.16609950778911i</v>
      </c>
      <c r="AM280" s="223" t="str">
        <f t="shared" ca="1" si="352"/>
        <v>0.93495519705557+0.934955197054683i</v>
      </c>
      <c r="AN280" s="223" t="str">
        <f t="shared" ca="1" si="353"/>
        <v>-1.16609950778914+0.623293172539779i</v>
      </c>
      <c r="AO280" s="223" t="str">
        <f t="shared" ca="1" si="354"/>
        <v>-0.257953558525106-1.29682011190643i</v>
      </c>
      <c r="AP280" s="223" t="str">
        <f t="shared" ca="1" si="355"/>
        <v>1.31585943875504+0.129600842744369i</v>
      </c>
      <c r="AQ280" s="223" t="str">
        <f t="shared" ca="1" si="356"/>
        <v>-0.50599410645779+1.22157783429087i</v>
      </c>
      <c r="AR280" s="223" t="str">
        <f t="shared" ca="1" si="357"/>
        <v>-0.50599410645779+1.22157783429087i</v>
      </c>
      <c r="AS280" s="223" t="str">
        <f t="shared" ca="1" si="358"/>
        <v>1.09939100557259-0.734589584643603i</v>
      </c>
      <c r="AT280" s="223" t="str">
        <f t="shared" ca="1" si="359"/>
        <v>0.383822040525578+1.26529169846623i</v>
      </c>
      <c r="AU280" s="223" t="str">
        <f t="shared" ca="1" si="360"/>
        <v>-1.32222631988657+4.10787090550846E-13i</v>
      </c>
      <c r="AV280" s="223" t="str">
        <f t="shared" ca="1" si="361"/>
        <v>0.38382204052605-1.26529169846609i</v>
      </c>
      <c r="AW280" s="223" t="str">
        <f t="shared" ca="1" si="362"/>
        <v>1.09939100557232+0.734589584644014i</v>
      </c>
      <c r="AX280" s="223" t="str">
        <f t="shared" ca="1" si="363"/>
        <v>-1.02209476698335+0.838811497480828i</v>
      </c>
      <c r="AY280" s="223" t="str">
        <f t="shared" ca="1" si="364"/>
        <v>-0.505994106457317-1.22157783429106i</v>
      </c>
      <c r="AZ280" s="223" t="str">
        <f t="shared" ca="1" si="365"/>
        <v>1.31585943875509-0.129600842743859i</v>
      </c>
      <c r="BA280" s="223" t="str">
        <f t="shared" ca="1" si="366"/>
        <v>-0.257953558524319+1.29682011190659i</v>
      </c>
      <c r="BB280" s="223" t="str">
        <f t="shared" ca="1" si="367"/>
        <v>-1.1660995077889-0.623293172540231i</v>
      </c>
      <c r="BC280" s="223" t="str">
        <f t="shared" ca="1" si="368"/>
        <v>0.934955197055003-0.93495519705525i</v>
      </c>
      <c r="BD280" s="223" t="str">
        <f t="shared" ca="1" si="369"/>
        <v>0.623293172539381+1.16609950778935i</v>
      </c>
      <c r="BE280" s="223" t="str">
        <f t="shared" ca="1" si="370"/>
        <v>-1.29682011190652+0.257953558524663i</v>
      </c>
      <c r="BF280" s="223" t="str">
        <f t="shared" ca="1" si="371"/>
        <v>0.12960084274351-1.31585943875512i</v>
      </c>
      <c r="BG280" s="223" t="str">
        <f t="shared" ca="1" si="372"/>
        <v>1.22157783429069+0.505994106458208i</v>
      </c>
      <c r="BH280" s="223" t="str">
        <f t="shared" ca="1" si="373"/>
        <v>-0.838811497480557+1.02209476698357i</v>
      </c>
      <c r="BI280" s="223" t="str">
        <f t="shared" ca="1" si="374"/>
        <v>-0.734589584644305-1.09939100557213i</v>
      </c>
      <c r="BJ280" s="223" t="str">
        <f t="shared" ca="1" si="375"/>
        <v>1.26529169846637-0.383822040525127i</v>
      </c>
      <c r="BK280" s="223" t="str">
        <f t="shared" ca="1" si="376"/>
        <v>-6.02581449446038E-14+1.32222631988657i</v>
      </c>
      <c r="BL280" s="223" t="str">
        <f t="shared" ca="1" si="377"/>
        <v>-1.26529169846633-0.383822040525242i</v>
      </c>
      <c r="BM280" s="223" t="str">
        <f t="shared" ca="1" si="378"/>
        <v>0.734589584644405-1.09939100557206i</v>
      </c>
      <c r="BN280" s="223" t="str">
        <f t="shared" ca="1" si="379"/>
        <v>0.838811497480465+1.02209476698365i</v>
      </c>
      <c r="BO280" s="223" t="str">
        <f t="shared" ca="1" si="380"/>
        <v>-1.22157783429074+0.505994106458097i</v>
      </c>
      <c r="BP280" s="223" t="str">
        <f t="shared" ca="1" si="381"/>
        <v>-0.12960084274339-1.31585943875514i</v>
      </c>
      <c r="BQ280" s="223" t="str">
        <f t="shared" ca="1" si="382"/>
        <v>1.2968201119065+0.257953558524781i</v>
      </c>
      <c r="BR280" s="223" t="str">
        <f t="shared" ca="1" si="383"/>
        <v>-0.623293172539487+1.1660995077893i</v>
      </c>
      <c r="BS280" s="223" t="str">
        <f t="shared" ca="1" si="384"/>
        <v>-0.934955197054917-0.934955197055336i</v>
      </c>
      <c r="BT280" s="223" t="str">
        <f t="shared" ca="1" si="385"/>
        <v>1.16609950778896-0.623293172540125i</v>
      </c>
      <c r="BU280" s="223" t="str">
        <f t="shared" ca="1" si="386"/>
        <v>0.257953558525528+1.29682011190635i</v>
      </c>
      <c r="BV280" s="223" t="str">
        <f t="shared" ca="1" si="387"/>
        <v>-1.31585943875508-0.129600842743979i</v>
      </c>
      <c r="BW280" s="223" t="str">
        <f t="shared" ca="1" si="388"/>
        <v>0.505994106457428-1.22157783429102i</v>
      </c>
      <c r="BX280" s="223" t="str">
        <f t="shared" ca="1" si="389"/>
        <v>1.0220947669833+0.838811497480893i</v>
      </c>
      <c r="BY280" s="223" t="str">
        <f t="shared" ca="1" si="390"/>
        <v>-1.09939100557237+0.734589584643945i</v>
      </c>
      <c r="BZ280" s="223" t="str">
        <f t="shared" ca="1" si="391"/>
        <v>-0.38382204052597-1.26529169846611i</v>
      </c>
      <c r="CA280" s="223" t="str">
        <f t="shared" ca="1" si="392"/>
        <v>1.32222631988657+5.31303380440054E-13i</v>
      </c>
      <c r="CB280" s="223" t="str">
        <f t="shared" ca="1" si="393"/>
        <v>-0.383822040525693+1.2652916984662i</v>
      </c>
      <c r="CC280" s="223" t="str">
        <f t="shared" ca="1" si="394"/>
        <v>-1.09939100557253-0.734589584643703i</v>
      </c>
      <c r="CD280" s="223" t="str">
        <f t="shared" ca="1" si="395"/>
        <v>1.02209476698393-0.838811497480129i</v>
      </c>
      <c r="CE280" s="223" t="str">
        <f t="shared" ca="1" si="396"/>
        <v>0.505994106457696+1.2215778342909i</v>
      </c>
      <c r="CF280" s="223" t="str">
        <f t="shared" ca="1" si="397"/>
        <v>-1.31585943875505+0.129600842744268i</v>
      </c>
      <c r="CG280" s="223" t="str">
        <f t="shared" ca="1" si="398"/>
        <v>0.257953558525242-1.29682011190641i</v>
      </c>
      <c r="CH280" s="223" t="str">
        <f t="shared" ca="1" si="399"/>
        <v>1.16609950778908+0.623293172539902i</v>
      </c>
      <c r="CI280" s="223" t="str">
        <f t="shared" ca="1" si="400"/>
        <v>-0.934955197054739+0.934955197055515i</v>
      </c>
      <c r="CJ280" s="223" t="str">
        <f t="shared" ca="1" si="401"/>
        <v>-0.623293172539743-1.16609950778916i</v>
      </c>
      <c r="CK280" s="223" t="str">
        <f t="shared" ca="1" si="402"/>
        <v>1.29682011190644-0.257953558525065i</v>
      </c>
      <c r="CL280" s="223" t="str">
        <f t="shared" ca="1" si="403"/>
        <v>-0.129600842744448+1.31585943875503i</v>
      </c>
      <c r="CM280" s="223" t="str">
        <f t="shared" ca="1" si="404"/>
        <v>-1.22157783429084-0.505994106457863i</v>
      </c>
      <c r="CN280" s="223" t="str">
        <f t="shared" ca="1" si="405"/>
        <v>0.838811497480269-1.02209476698381i</v>
      </c>
      <c r="CO280" s="223" t="str">
        <f t="shared" ca="1" si="406"/>
        <v>0.734589584643553+1.09939100557263i</v>
      </c>
      <c r="CP280" s="223" t="str">
        <f t="shared" ca="1" si="407"/>
        <v>-1.26529169846625+0.38382204052552i</v>
      </c>
      <c r="CQ280" s="223" t="str">
        <f t="shared" ca="1" si="408"/>
        <v>-3.50528945606242E-13-1.32222631988657i</v>
      </c>
      <c r="CR280" s="223" t="str">
        <f t="shared" ca="1" si="409"/>
        <v>1.26529169846606+0.383822040526144i</v>
      </c>
      <c r="CS280" s="223" t="str">
        <f t="shared" ca="1" si="410"/>
        <v>-0.734589584644095+1.09939100557227i</v>
      </c>
      <c r="CT280" s="223" t="str">
        <f t="shared" ca="1" si="411"/>
        <v>-0.838811497480753-1.02209476698341i</v>
      </c>
      <c r="CU280" s="223" t="str">
        <f t="shared" ca="1" si="412"/>
        <v>1.22157783429109-0.505994106457261i</v>
      </c>
      <c r="CV280" s="223" t="str">
        <f t="shared" ca="1" si="413"/>
        <v>0.129600842743799+1.3158594387551i</v>
      </c>
      <c r="CW280" s="223" t="str">
        <f t="shared" ca="1" si="414"/>
        <v>-1.29682011190658-0.257953558524378i</v>
      </c>
      <c r="CX280" s="223" t="str">
        <f t="shared" ca="1" si="415"/>
        <v>0.623293172540317-1.16609950778885i</v>
      </c>
      <c r="CY280" s="223" t="str">
        <f t="shared" ca="1" si="416"/>
        <v>0.934955197055181+0.934955197055072i</v>
      </c>
      <c r="CZ280" s="223" t="str">
        <f t="shared" ca="1" si="417"/>
        <v>-1.16609950778875+0.623293172540521i</v>
      </c>
      <c r="DA280" s="223" t="str">
        <f t="shared" ca="1" si="418"/>
        <v>-0.257953558524604-1.29682011190653i</v>
      </c>
      <c r="DB280" s="223" t="str">
        <f t="shared" ca="1" si="419"/>
        <v>1.31585943875512+0.12960084274357i</v>
      </c>
      <c r="DC280" s="223" t="str">
        <f t="shared" ca="1" si="420"/>
        <v>-0.505994106458298+1.22157783429066i</v>
      </c>
      <c r="DD280" s="223" t="str">
        <f t="shared" ca="1" si="421"/>
        <v>-1.02209476698356-0.838811497480575i</v>
      </c>
      <c r="DE280" s="223" t="str">
        <f t="shared" ca="1" si="422"/>
        <v>1.09939100557214-0.734589584644286i</v>
      </c>
      <c r="DF280" s="223" t="str">
        <f t="shared" ca="1" si="423"/>
        <v>0.38382204052507+1.26529169846639i</v>
      </c>
      <c r="DG280" s="223" t="str">
        <f t="shared" ca="1" si="424"/>
        <v>-1.32222631988657-1.20516289889208E-13i</v>
      </c>
      <c r="DH280" s="223" t="str">
        <f t="shared" ca="1" si="425"/>
        <v>0.3838220405253-1.26529169846632i</v>
      </c>
      <c r="DI280" s="223" t="str">
        <f t="shared" ca="1" si="426"/>
        <v>1.09939100557205+0.734589584644424i</v>
      </c>
      <c r="DJ280" s="223" t="str">
        <f t="shared" ca="1" si="427"/>
        <v>-1.02209476698366+0.838811497480446i</v>
      </c>
      <c r="DK280" s="223" t="str">
        <f t="shared" ca="1" si="428"/>
        <v>-0.505994106458076-1.22157783429075i</v>
      </c>
      <c r="DL280" s="223" t="str">
        <f t="shared" ca="1" si="429"/>
        <v>1.31585943875514-0.12960084274333i</v>
      </c>
      <c r="DM280" s="223" t="str">
        <f t="shared" ca="1" si="430"/>
        <v>-0.25795355852484+1.29682011190649i</v>
      </c>
      <c r="DN280" s="223" t="str">
        <f t="shared" ca="1" si="431"/>
        <v>-1.16609950778927-0.62329317253954i</v>
      </c>
      <c r="DO280" s="223" t="str">
        <f t="shared" ca="1" si="432"/>
        <v>0.934955197055352-0.934955197054901i</v>
      </c>
      <c r="DP280" s="223" t="str">
        <f t="shared" ca="1" si="433"/>
        <v>0.623293172540105+1.16609950778897i</v>
      </c>
      <c r="DQ280" s="223" t="str">
        <f t="shared" ca="1" si="434"/>
        <v>-1.29682011190636+0.257953558525468i</v>
      </c>
      <c r="DR280" s="223" t="str">
        <f t="shared" ca="1" si="435"/>
        <v>0.129600842744039-1.31585943875507i</v>
      </c>
      <c r="DS280" s="223" t="str">
        <f t="shared" ca="1" si="436"/>
        <v>1.22157783429099+0.505994106457483i</v>
      </c>
      <c r="DT280" s="223" t="str">
        <f t="shared" ca="1" si="437"/>
        <v>-0.838811497480939+1.02209476698326i</v>
      </c>
      <c r="DU280" s="223" t="str">
        <f t="shared" ca="1" si="438"/>
        <v>-0.734589584643895-1.0993910055724i</v>
      </c>
      <c r="DV280" s="223" t="str">
        <f t="shared" ca="1" si="439"/>
        <v>1.26529169846613-0.383822040525914i</v>
      </c>
      <c r="DW280" s="223" t="str">
        <f t="shared" ca="1" si="440"/>
        <v>-5.91561525384657E-13+1.32222631988657i</v>
      </c>
      <c r="DX280" s="223" t="str">
        <f t="shared" ca="1" si="441"/>
        <v>-1.26529169846618-0.383822040525751i</v>
      </c>
      <c r="DY280" s="223" t="str">
        <f t="shared" ca="1" si="442"/>
        <v>0.734589584643753-1.09939100557249i</v>
      </c>
      <c r="DZ280" s="223" t="str">
        <f t="shared" ca="1" si="443"/>
        <v>0.838811497480082+1.02209476698396i</v>
      </c>
      <c r="EA280" s="223" t="str">
        <f t="shared" ca="1" si="444"/>
        <v>-1.22157783429093+0.505994106457641i</v>
      </c>
      <c r="EB280" s="223" t="str">
        <f t="shared" ca="1" si="445"/>
        <v>-0.129600842744133-1.31585943875506i</v>
      </c>
      <c r="EC280" s="223" t="str">
        <f t="shared" ca="1" si="446"/>
        <v>1.2968201119064+0.257953558525302i</v>
      </c>
      <c r="ED280" s="223" t="str">
        <f t="shared" ca="1" si="447"/>
        <v>-0.623293172539889+1.16609950778908i</v>
      </c>
      <c r="EE280" s="223" t="str">
        <f t="shared" ca="1" si="448"/>
        <v>-0.934955197055472-0.934955197054781i</v>
      </c>
      <c r="EF280" s="223" t="str">
        <f t="shared" ca="1" si="449"/>
        <v>1.16609950778919-0.623293172539689i</v>
      </c>
      <c r="EG280" s="223" t="str">
        <f t="shared" ca="1" si="450"/>
        <v>0.257953558524933+1.29682011190647i</v>
      </c>
      <c r="EH280" s="223" t="str">
        <f t="shared" ca="1" si="451"/>
        <v>-1.31585943875516-0.129600842743161i</v>
      </c>
      <c r="EI280" s="223" t="str">
        <f t="shared" ca="1" si="452"/>
        <v>0.50599410645785-1.22157783429084i</v>
      </c>
      <c r="EJ280" s="223" t="str">
        <f t="shared" ca="1" si="453"/>
        <v>1.02209476698377+0.838811497480315i</v>
      </c>
      <c r="EK280" s="223" t="str">
        <f t="shared" ca="1" si="454"/>
        <v>-1.09939100557266+0.734589584643502i</v>
      </c>
      <c r="EL280" s="223" t="str">
        <f t="shared" ca="1" si="455"/>
        <v>-0.38382204052539-1.26529169846629i</v>
      </c>
      <c r="EM280" s="223" t="str">
        <f t="shared" ca="1" si="456"/>
        <v>1.32222631988657-2.90270800661639E-13i</v>
      </c>
      <c r="EN280" s="223"/>
      <c r="EO280" s="223"/>
      <c r="EP280" s="223"/>
    </row>
    <row r="281" spans="1:146">
      <c r="A281" s="249">
        <f t="shared" si="323"/>
        <v>3.5351562500000027E-3</v>
      </c>
      <c r="B281" s="248">
        <v>181</v>
      </c>
      <c r="C281" s="247">
        <f t="shared" si="324"/>
        <v>36200</v>
      </c>
      <c r="N281" s="246">
        <f t="shared" ca="1" si="327"/>
        <v>3.9882181426599157</v>
      </c>
      <c r="O281" s="223">
        <f t="shared" ca="1" si="328"/>
        <v>1.3212181426599159</v>
      </c>
      <c r="P281" s="223" t="str">
        <f t="shared" ca="1" si="329"/>
        <v>-0.352385734054685+1.27335842359033i</v>
      </c>
      <c r="Q281" s="223" t="str">
        <f t="shared" ca="1" si="330"/>
        <v>-1.13324660101083-0.679241872819339i</v>
      </c>
      <c r="R281" s="223" t="str">
        <f t="shared" ca="1" si="331"/>
        <v>0.956888385763954-0.911033477806262i</v>
      </c>
      <c r="S281" s="223" t="str">
        <f t="shared" ca="1" si="332"/>
        <v>0.622817921085226+1.1652103748546i</v>
      </c>
      <c r="T281" s="223" t="str">
        <f t="shared" ca="1" si="333"/>
        <v>-1.28911535603882+0.289480533574564i</v>
      </c>
      <c r="U281" s="223" t="str">
        <f t="shared" ca="1" si="334"/>
        <v>0.064829101539514-1.31962667754456i</v>
      </c>
      <c r="V281" s="223" t="str">
        <f t="shared" ca="1" si="335"/>
        <v>1.25453385916637+0.414442006436179i</v>
      </c>
      <c r="W281" s="223" t="str">
        <f t="shared" ca="1" si="336"/>
        <v>-0.734029471387336+1.0985527368445i</v>
      </c>
      <c r="X281" s="223" t="str">
        <f t="shared" ca="1" si="337"/>
        <v>-0.862983810403233-1.000438065787i</v>
      </c>
      <c r="Y281" s="223" t="str">
        <f t="shared" ca="1" si="338"/>
        <v>1.19436705484499-0.564893546426781i</v>
      </c>
      <c r="Z281" s="223" t="str">
        <f t="shared" ca="1" si="339"/>
        <v>0.225877949133535+1.30176669668145i</v>
      </c>
      <c r="AA281" s="223" t="str">
        <f t="shared" ca="1" si="340"/>
        <v>-1.31485611617736-0.129502024095061i</v>
      </c>
      <c r="AB281" s="223" t="str">
        <f t="shared" ca="1" si="341"/>
        <v>0.475499851723302-1.2326870127915i</v>
      </c>
      <c r="AC281" s="223" t="str">
        <f t="shared" ca="1" si="342"/>
        <v>1.06121236291328+0.78704872866534i</v>
      </c>
      <c r="AD281" s="223" t="str">
        <f t="shared" ca="1" si="343"/>
        <v>-1.04157760288145+0.812855139412582i</v>
      </c>
      <c r="AE281" s="223" t="str">
        <f t="shared" ca="1" si="344"/>
        <v>-0.505608293736157-1.22064639998606i</v>
      </c>
      <c r="AF281" s="223" t="str">
        <f t="shared" ca="1" si="345"/>
        <v>1.31128196733048-0.161731204928468i</v>
      </c>
      <c r="AG281" s="223" t="str">
        <f t="shared" ca="1" si="346"/>
        <v>-0.19386296493153+1.30691795125848i</v>
      </c>
      <c r="AH281" s="223" t="str">
        <f t="shared" ca="1" si="347"/>
        <v>-1.20787051543218-0.535412176218763i</v>
      </c>
      <c r="AI281" s="223" t="str">
        <f t="shared" ca="1" si="348"/>
        <v>0.838171916618655-1.02131543544858i</v>
      </c>
      <c r="AJ281" s="223" t="str">
        <f t="shared" ca="1" si="349"/>
        <v>0.760768229193499+1.08020788829906i</v>
      </c>
      <c r="AK281" s="223" t="str">
        <f t="shared" ca="1" si="350"/>
        <v>-1.24398510103356+0.445104986379876i</v>
      </c>
      <c r="AL281" s="223" t="str">
        <f t="shared" ca="1" si="351"/>
        <v>-0.0971948360850186-1.31763824486546i</v>
      </c>
      <c r="AM281" s="223" t="str">
        <f t="shared" ca="1" si="352"/>
        <v>1.29583130652264+0.257756872904562i</v>
      </c>
      <c r="AN281" s="223" t="str">
        <f t="shared" ca="1" si="353"/>
        <v>-0.594034645885624+1.18014415220398i</v>
      </c>
      <c r="AO281" s="223" t="str">
        <f t="shared" ca="1" si="354"/>
        <v>-0.978958069643033-0.887275875009856i</v>
      </c>
      <c r="AP281" s="223" t="str">
        <f t="shared" ca="1" si="355"/>
        <v>1.11623585829887-0.706848561674632i</v>
      </c>
      <c r="AQ281" s="223" t="str">
        <f t="shared" ca="1" si="356"/>
        <v>0.38352938212494+1.26432693301242i</v>
      </c>
      <c r="AR281" s="223" t="str">
        <f t="shared" ca="1" si="357"/>
        <v>0.38352938212494+1.26432693301242i</v>
      </c>
      <c r="AS281" s="223" t="str">
        <f t="shared" ca="1" si="358"/>
        <v>0.321029821995619-1.2816228906676i</v>
      </c>
      <c r="AT281" s="223" t="str">
        <f t="shared" ca="1" si="359"/>
        <v>1.149574718345+0.651226034058627i</v>
      </c>
      <c r="AU281" s="223" t="str">
        <f t="shared" ca="1" si="360"/>
        <v>-0.934242308101659+0.934242308101385i</v>
      </c>
      <c r="AV281" s="223" t="str">
        <f t="shared" ca="1" si="361"/>
        <v>-0.651226034058324-1.14957471834517i</v>
      </c>
      <c r="AW281" s="223" t="str">
        <f t="shared" ca="1" si="362"/>
        <v>1.2816228906677-0.321029821995243i</v>
      </c>
      <c r="AX281" s="223" t="str">
        <f t="shared" ca="1" si="363"/>
        <v>-0.0324243163670854+1.32082021645712i</v>
      </c>
      <c r="AY281" s="223" t="str">
        <f t="shared" ca="1" si="364"/>
        <v>-1.26432693301231-0.383529382125293i</v>
      </c>
      <c r="AZ281" s="223" t="str">
        <f t="shared" ca="1" si="365"/>
        <v>0.706848561674975-1.11623585829866i</v>
      </c>
      <c r="BA281" s="223" t="str">
        <f t="shared" ca="1" si="366"/>
        <v>0.887275875009568+0.978958069643293i</v>
      </c>
      <c r="BB281" s="223" t="str">
        <f t="shared" ca="1" si="367"/>
        <v>-1.18014415220417+0.59403464588526i</v>
      </c>
      <c r="BC281" s="223" t="str">
        <f t="shared" ca="1" si="368"/>
        <v>-0.25775687290549-1.29583130652246i</v>
      </c>
      <c r="BD281" s="223" t="str">
        <f t="shared" ca="1" si="369"/>
        <v>1.31763824486543+0.0971948360854055i</v>
      </c>
      <c r="BE281" s="223" t="str">
        <f t="shared" ca="1" si="370"/>
        <v>-0.445104986380223+1.24398510103344i</v>
      </c>
      <c r="BF281" s="223" t="str">
        <f t="shared" ca="1" si="371"/>
        <v>-1.08020788829898-0.760768229193601i</v>
      </c>
      <c r="BG281" s="223" t="str">
        <f t="shared" ca="1" si="372"/>
        <v>1.02131543544857-0.838171916618675i</v>
      </c>
      <c r="BH281" s="223" t="str">
        <f t="shared" ca="1" si="373"/>
        <v>0.53541217621901+1.20787051543207i</v>
      </c>
      <c r="BI281" s="223" t="str">
        <f t="shared" ca="1" si="374"/>
        <v>-1.3069179512584+0.193862964932074i</v>
      </c>
      <c r="BJ281" s="223" t="str">
        <f t="shared" ca="1" si="375"/>
        <v>0.161731204928983-1.31128196733042i</v>
      </c>
      <c r="BK281" s="223" t="str">
        <f t="shared" ca="1" si="376"/>
        <v>1.22064639998597+0.505608293736377i</v>
      </c>
      <c r="BL281" s="223" t="str">
        <f t="shared" ca="1" si="377"/>
        <v>-0.81285513941268+1.04157760288137i</v>
      </c>
      <c r="BM281" s="223" t="str">
        <f t="shared" ca="1" si="378"/>
        <v>-0.787048728665466-1.06121236291319i</v>
      </c>
      <c r="BN281" s="223" t="str">
        <f t="shared" ca="1" si="379"/>
        <v>1.23268701279135-0.475499851723684i</v>
      </c>
      <c r="BO281" s="223" t="str">
        <f t="shared" ca="1" si="380"/>
        <v>0.129502024094404+1.31485611617742i</v>
      </c>
      <c r="BP281" s="223" t="str">
        <f t="shared" ca="1" si="381"/>
        <v>-1.30176669668139-0.225877949133908i</v>
      </c>
      <c r="BQ281" s="223" t="str">
        <f t="shared" ca="1" si="382"/>
        <v>0.564893546426902-1.19436705484493i</v>
      </c>
      <c r="BR281" s="223" t="str">
        <f t="shared" ca="1" si="383"/>
        <v>1.00043806578701+0.862983810403221i</v>
      </c>
      <c r="BS281" s="223" t="str">
        <f t="shared" ca="1" si="384"/>
        <v>-1.09855273684434+0.734029471387583i</v>
      </c>
      <c r="BT281" s="223" t="str">
        <f t="shared" ca="1" si="385"/>
        <v>-0.414442006436693-1.2545338591662i</v>
      </c>
      <c r="BU281" s="223" t="str">
        <f t="shared" ca="1" si="386"/>
        <v>1.31962667754459-0.0648291015389907i</v>
      </c>
      <c r="BV281" s="223" t="str">
        <f t="shared" ca="1" si="387"/>
        <v>-0.2894805335748+1.28911535603877i</v>
      </c>
      <c r="BW281" s="223" t="str">
        <f t="shared" ca="1" si="388"/>
        <v>-1.16521037485462-0.622817921085192i</v>
      </c>
      <c r="BX281" s="223" t="str">
        <f t="shared" ca="1" si="389"/>
        <v>0.911033477806082-0.956888385764125i</v>
      </c>
      <c r="BY281" s="223" t="str">
        <f t="shared" ca="1" si="390"/>
        <v>0.679241872819715+1.1332466010106i</v>
      </c>
      <c r="BZ281" s="223" t="str">
        <f t="shared" ca="1" si="391"/>
        <v>-1.27335842359051+0.352385734054066i</v>
      </c>
      <c r="CA281" s="223" t="str">
        <f t="shared" ca="1" si="392"/>
        <v>3.87814956277526E-13-1.32121814265992i</v>
      </c>
      <c r="CB281" s="223" t="str">
        <f t="shared" ca="1" si="393"/>
        <v>1.2733584235903+0.352385734054812i</v>
      </c>
      <c r="CC281" s="223" t="str">
        <f t="shared" ca="1" si="394"/>
        <v>-0.679241872819221+1.1332466010109i</v>
      </c>
      <c r="CD281" s="223" t="str">
        <f t="shared" ca="1" si="395"/>
        <v>-0.911033477806444-0.95688838576378i</v>
      </c>
      <c r="CE281" s="223" t="str">
        <f t="shared" ca="1" si="396"/>
        <v>1.16521037485435-0.6228179210857i</v>
      </c>
      <c r="CF281" s="223" t="str">
        <f t="shared" ca="1" si="397"/>
        <v>0.289480533574043+1.28911535603894i</v>
      </c>
      <c r="CG281" s="223" t="str">
        <f t="shared" ca="1" si="398"/>
        <v>-1.31962667754455-0.0648291015397655i</v>
      </c>
      <c r="CH281" s="223" t="str">
        <f t="shared" ca="1" si="399"/>
        <v>0.414442006436146-1.25453385916638i</v>
      </c>
      <c r="CI281" s="223" t="str">
        <f t="shared" ca="1" si="400"/>
        <v>1.09855273684468+0.734029471387073i</v>
      </c>
      <c r="CJ281" s="223" t="str">
        <f t="shared" ca="1" si="401"/>
        <v>-1.00043806578666+0.862983810403628i</v>
      </c>
      <c r="CK281" s="223" t="str">
        <f t="shared" ca="1" si="402"/>
        <v>-0.564893546426167-1.19436705484528i</v>
      </c>
      <c r="CL281" s="223" t="str">
        <f t="shared" ca="1" si="403"/>
        <v>1.30176669668152-0.225877949133143i</v>
      </c>
      <c r="CM281" s="223" t="str">
        <f t="shared" ca="1" si="404"/>
        <v>-0.129502024095176+1.31485611617734i</v>
      </c>
      <c r="CN281" s="223" t="str">
        <f t="shared" ca="1" si="405"/>
        <v>-1.23268701279156-0.475499851723147i</v>
      </c>
      <c r="CO281" s="223" t="str">
        <f t="shared" ca="1" si="406"/>
        <v>0.787048728665033-1.06121236291351i</v>
      </c>
      <c r="CP281" s="223" t="str">
        <f t="shared" ca="1" si="407"/>
        <v>0.812855139413105+1.04157760288104i</v>
      </c>
      <c r="CQ281" s="223" t="str">
        <f t="shared" ca="1" si="408"/>
        <v>-1.22064639998627+0.505608293735661i</v>
      </c>
      <c r="CR281" s="223" t="str">
        <f t="shared" ca="1" si="409"/>
        <v>-0.161731204928213-1.31128196733052i</v>
      </c>
      <c r="CS281" s="223" t="str">
        <f t="shared" ca="1" si="410"/>
        <v>1.30691795125849+0.193862964931504i</v>
      </c>
      <c r="CT281" s="223" t="str">
        <f t="shared" ca="1" si="411"/>
        <v>-0.535412176218483+1.20787051543231i</v>
      </c>
      <c r="CU281" s="223" t="str">
        <f t="shared" ca="1" si="412"/>
        <v>-1.02131543544891-0.838171916618259i</v>
      </c>
      <c r="CV281" s="223" t="str">
        <f t="shared" ca="1" si="413"/>
        <v>1.08020788829941-0.760768229192999i</v>
      </c>
      <c r="CW281" s="223" t="str">
        <f t="shared" ca="1" si="414"/>
        <v>0.445104986379493+1.2439851010337i</v>
      </c>
      <c r="CX281" s="223" t="str">
        <f t="shared" ca="1" si="415"/>
        <v>-1.31763824486549+0.0971948360846319i</v>
      </c>
      <c r="CY281" s="223" t="str">
        <f t="shared" ca="1" si="416"/>
        <v>0.257756872904924-1.29583130652257i</v>
      </c>
      <c r="CZ281" s="223" t="str">
        <f t="shared" ca="1" si="417"/>
        <v>1.18014415220443+0.594034645884746i</v>
      </c>
      <c r="DA281" s="223" t="str">
        <f t="shared" ca="1" si="418"/>
        <v>-0.887275875009169+0.978958069643655i</v>
      </c>
      <c r="DB281" s="223" t="str">
        <f t="shared" ca="1" si="419"/>
        <v>-0.706848561674288-1.11623585829909i</v>
      </c>
      <c r="DC281" s="223" t="str">
        <f t="shared" ca="1" si="420"/>
        <v>1.26432693301253-0.38352938212455i</v>
      </c>
      <c r="DD281" s="223" t="str">
        <f t="shared" ca="1" si="421"/>
        <v>0.0324243163676614+1.32082021645711i</v>
      </c>
      <c r="DE281" s="223" t="str">
        <f t="shared" ca="1" si="422"/>
        <v>-1.28162289066784-0.321029821994684i</v>
      </c>
      <c r="DF281" s="223" t="str">
        <f t="shared" ca="1" si="423"/>
        <v>0.651226034057855-1.14957471834544i</v>
      </c>
      <c r="DG281" s="223" t="str">
        <f t="shared" ca="1" si="424"/>
        <v>0.934242308101137+0.934242308101907i</v>
      </c>
      <c r="DH281" s="223" t="str">
        <f t="shared" ca="1" si="425"/>
        <v>-1.14957471834538+0.651226034057954i</v>
      </c>
      <c r="DI281" s="223" t="str">
        <f t="shared" ca="1" si="426"/>
        <v>-0.321029821994866-1.28162289066779i</v>
      </c>
      <c r="DJ281" s="223" t="str">
        <f t="shared" ca="1" si="427"/>
        <v>1.32082021645711+0.032424316367473i</v>
      </c>
      <c r="DK281" s="223" t="str">
        <f t="shared" ca="1" si="428"/>
        <v>-0.38352938212437+1.26432693301259i</v>
      </c>
      <c r="DL281" s="223" t="str">
        <f t="shared" ca="1" si="429"/>
        <v>-1.11623585829915-0.706848561674193i</v>
      </c>
      <c r="DM281" s="223" t="str">
        <f t="shared" ca="1" si="430"/>
        <v>0.978958069643528-0.887275875009309i</v>
      </c>
      <c r="DN281" s="223" t="str">
        <f t="shared" ca="1" si="431"/>
        <v>0.594034645884914+1.18014415220434i</v>
      </c>
      <c r="DO281" s="223" t="str">
        <f t="shared" ca="1" si="432"/>
        <v>-1.29583130652253+0.257756872905109i</v>
      </c>
      <c r="DP281" s="223" t="str">
        <f t="shared" ca="1" si="433"/>
        <v>0.097194836084444-1.3176382448655i</v>
      </c>
      <c r="DQ281" s="223" t="str">
        <f t="shared" ca="1" si="434"/>
        <v>1.24398510103377+0.445104986379316i</v>
      </c>
      <c r="DR281" s="223" t="str">
        <f t="shared" ca="1" si="435"/>
        <v>-0.760768229193888+1.08020788829878i</v>
      </c>
      <c r="DS281" s="223" t="str">
        <f t="shared" ca="1" si="436"/>
        <v>-0.838171916618346-1.02131543544884i</v>
      </c>
      <c r="DT281" s="223" t="str">
        <f t="shared" ca="1" si="437"/>
        <v>1.20787051543223-0.535412176218655i</v>
      </c>
      <c r="DU281" s="223" t="str">
        <f t="shared" ca="1" si="438"/>
        <v>0.193862964931691+1.30691795125846i</v>
      </c>
      <c r="DV281" s="223" t="str">
        <f t="shared" ca="1" si="439"/>
        <v>-1.31128196733054-0.161731204928026i</v>
      </c>
      <c r="DW281" s="223" t="str">
        <f t="shared" ca="1" si="440"/>
        <v>0.505608293736735-1.22064639998582i</v>
      </c>
      <c r="DX281" s="223" t="str">
        <f t="shared" ca="1" si="441"/>
        <v>1.04157760288116+0.812855139412956i</v>
      </c>
      <c r="DY281" s="223" t="str">
        <f t="shared" ca="1" si="442"/>
        <v>-1.06121236291344+0.787048728665124i</v>
      </c>
      <c r="DZ281" s="223" t="str">
        <f t="shared" ca="1" si="443"/>
        <v>-0.475499851723323-1.23268701279149i</v>
      </c>
      <c r="EA281" s="223" t="str">
        <f t="shared" ca="1" si="444"/>
        <v>1.31485611617733-0.129502024095363i</v>
      </c>
      <c r="EB281" s="223" t="str">
        <f t="shared" ca="1" si="445"/>
        <v>-0.225877949133032+1.30176669668154i</v>
      </c>
      <c r="EC281" s="223" t="str">
        <f t="shared" ca="1" si="446"/>
        <v>-1.19436705484478-0.564893546427218i</v>
      </c>
      <c r="ED281" s="223" t="str">
        <f t="shared" ca="1" si="447"/>
        <v>0.862983810403543-1.00043806578673i</v>
      </c>
      <c r="EE281" s="223" t="str">
        <f t="shared" ca="1" si="448"/>
        <v>0.734029471387293+1.09855273684453i</v>
      </c>
      <c r="EF281" s="223" t="str">
        <f t="shared" ca="1" si="449"/>
        <v>-1.25453385916632+0.414442006436326i</v>
      </c>
      <c r="EG281" s="223" t="str">
        <f t="shared" ca="1" si="450"/>
        <v>-0.0648291015398786-1.31962667754454i</v>
      </c>
      <c r="EH281" s="223" t="str">
        <f t="shared" ca="1" si="451"/>
        <v>1.28911535603869+0.289480533575178i</v>
      </c>
      <c r="EI281" s="223" t="str">
        <f t="shared" ca="1" si="452"/>
        <v>-0.6228179210856+1.1652103748544i</v>
      </c>
      <c r="EJ281" s="223" t="str">
        <f t="shared" ca="1" si="453"/>
        <v>-0.956888385763909-0.911033477806308i</v>
      </c>
      <c r="EK281" s="223" t="str">
        <f t="shared" ca="1" si="454"/>
        <v>1.1332466010108-0.679241872819382i</v>
      </c>
      <c r="EL281" s="223" t="str">
        <f t="shared" ca="1" si="455"/>
        <v>0.352385734055067+1.27335842359023i</v>
      </c>
      <c r="EM281" s="223" t="str">
        <f t="shared" ca="1" si="456"/>
        <v>-1.32121814265992+5.76216100659845E-13i</v>
      </c>
      <c r="EN281" s="223"/>
      <c r="EO281" s="223"/>
      <c r="EP281" s="223"/>
    </row>
    <row r="282" spans="1:146">
      <c r="A282" s="249">
        <f t="shared" si="323"/>
        <v>3.5546875000000027E-3</v>
      </c>
      <c r="B282" s="248">
        <v>182</v>
      </c>
      <c r="C282" s="247">
        <f t="shared" si="324"/>
        <v>36400</v>
      </c>
      <c r="N282" s="246">
        <f t="shared" ca="1" si="327"/>
        <v>3.9870057663204381</v>
      </c>
      <c r="O282" s="223">
        <f t="shared" ca="1" si="328"/>
        <v>1.3200057663204383</v>
      </c>
      <c r="P282" s="223" t="str">
        <f t="shared" ca="1" si="329"/>
        <v>-0.320735238573883+1.28044684772784i</v>
      </c>
      <c r="Q282" s="223" t="str">
        <f t="shared" ca="1" si="330"/>
        <v>-1.16414115438044-0.622246410834959i</v>
      </c>
      <c r="R282" s="223" t="str">
        <f t="shared" ca="1" si="331"/>
        <v>0.886461692822155-0.978059758030197i</v>
      </c>
      <c r="S282" s="223" t="str">
        <f t="shared" ca="1" si="332"/>
        <v>0.733355911181809+1.09754468275962i</v>
      </c>
      <c r="T282" s="223" t="str">
        <f t="shared" ca="1" si="333"/>
        <v>-1.24284359528639+0.444696549092533i</v>
      </c>
      <c r="U282" s="223" t="str">
        <f t="shared" ca="1" si="334"/>
        <v>-0.129383190433227-1.31364957776133i</v>
      </c>
      <c r="V282" s="223" t="str">
        <f t="shared" ca="1" si="335"/>
        <v>1.30571869706224+0.193685072376023i</v>
      </c>
      <c r="W282" s="223" t="str">
        <f t="shared" ca="1" si="336"/>
        <v>-0.50514433739721+1.21952631030033i</v>
      </c>
      <c r="X282" s="223" t="str">
        <f t="shared" ca="1" si="337"/>
        <v>-1.06023857310647-0.786326516923073i</v>
      </c>
      <c r="Y282" s="223" t="str">
        <f t="shared" ca="1" si="338"/>
        <v>1.02037825586477-0.837402793211001i</v>
      </c>
      <c r="Z282" s="223" t="str">
        <f t="shared" ca="1" si="339"/>
        <v>0.564375188747697+1.19327107961486i</v>
      </c>
      <c r="AA282" s="223" t="str">
        <f t="shared" ca="1" si="340"/>
        <v>-1.29464222565448+0.257520350014537i</v>
      </c>
      <c r="AB282" s="223" t="str">
        <f t="shared" ca="1" si="341"/>
        <v>0.06476961305217-1.31841576156548i</v>
      </c>
      <c r="AC282" s="223" t="str">
        <f t="shared" ca="1" si="342"/>
        <v>1.26316676119112+0.383177447850382i</v>
      </c>
      <c r="AD282" s="223" t="str">
        <f t="shared" ca="1" si="343"/>
        <v>-0.678618586816218+1.13220671113837i</v>
      </c>
      <c r="AE282" s="223" t="str">
        <f t="shared" ca="1" si="344"/>
        <v>-0.933385028570537-0.933385028570517i</v>
      </c>
      <c r="AF282" s="223" t="str">
        <f t="shared" ca="1" si="345"/>
        <v>1.13220671113837-0.678618586816226i</v>
      </c>
      <c r="AG282" s="223" t="str">
        <f t="shared" ca="1" si="346"/>
        <v>0.38317744785039+1.26316676119112i</v>
      </c>
      <c r="AH282" s="223" t="str">
        <f t="shared" ca="1" si="347"/>
        <v>-1.31841576156548+0.0647696130521791i</v>
      </c>
      <c r="AI282" s="223" t="str">
        <f t="shared" ca="1" si="348"/>
        <v>0.257520350014657-1.29464222565446i</v>
      </c>
      <c r="AJ282" s="223" t="str">
        <f t="shared" ca="1" si="349"/>
        <v>1.19327107961487+0.56437518874768i</v>
      </c>
      <c r="AK282" s="223" t="str">
        <f t="shared" ca="1" si="350"/>
        <v>-0.837402793210986+1.02037825586478i</v>
      </c>
      <c r="AL282" s="223" t="str">
        <f t="shared" ca="1" si="351"/>
        <v>-0.786326516923404-1.06023857310622i</v>
      </c>
      <c r="AM282" s="223" t="str">
        <f t="shared" ca="1" si="352"/>
        <v>1.21952631030018-0.505144337397582i</v>
      </c>
      <c r="AN282" s="223" t="str">
        <f t="shared" ca="1" si="353"/>
        <v>0.193685072376422+1.30571869706218i</v>
      </c>
      <c r="AO282" s="223" t="str">
        <f t="shared" ca="1" si="354"/>
        <v>-1.31364957776137-0.129383190432826i</v>
      </c>
      <c r="AP282" s="223" t="str">
        <f t="shared" ca="1" si="355"/>
        <v>0.44469654909215-1.24284359528653i</v>
      </c>
      <c r="AQ282" s="223" t="str">
        <f t="shared" ca="1" si="356"/>
        <v>1.09754468275984+0.733355911181469i</v>
      </c>
      <c r="AR282" s="223" t="str">
        <f t="shared" ca="1" si="357"/>
        <v>1.09754468275984+0.733355911181469i</v>
      </c>
      <c r="AS282" s="223" t="str">
        <f t="shared" ca="1" si="358"/>
        <v>-0.622246410835408-1.1641411543802i</v>
      </c>
      <c r="AT282" s="223" t="str">
        <f t="shared" ca="1" si="359"/>
        <v>1.28044684772771-0.320735238574403i</v>
      </c>
      <c r="AU282" s="223" t="str">
        <f t="shared" ca="1" si="360"/>
        <v>5.53049230017104E-13+1.32000576632044i</v>
      </c>
      <c r="AV282" s="223" t="str">
        <f t="shared" ca="1" si="361"/>
        <v>-1.28044684772798-0.32073523857333i</v>
      </c>
      <c r="AW282" s="223" t="str">
        <f t="shared" ca="1" si="362"/>
        <v>0.622246410834466-1.1641411543807i</v>
      </c>
      <c r="AX282" s="223" t="str">
        <f t="shared" ca="1" si="363"/>
        <v>0.978059758030549+0.886461692821766i</v>
      </c>
      <c r="AY282" s="223" t="str">
        <f t="shared" ca="1" si="364"/>
        <v>-1.09754468275925+0.733355911182358i</v>
      </c>
      <c r="AZ282" s="223" t="str">
        <f t="shared" ca="1" si="365"/>
        <v>-0.444696549093156-1.24284359528617i</v>
      </c>
      <c r="BA282" s="223" t="str">
        <f t="shared" ca="1" si="366"/>
        <v>1.31364957776127-0.12938319043389i</v>
      </c>
      <c r="BB282" s="223" t="str">
        <f t="shared" ca="1" si="367"/>
        <v>-0.193685072376664+1.30571869706214i</v>
      </c>
      <c r="BC282" s="223" t="str">
        <f t="shared" ca="1" si="368"/>
        <v>-1.21952631030008-0.505144337397808i</v>
      </c>
      <c r="BD282" s="223" t="str">
        <f t="shared" ca="1" si="369"/>
        <v>0.786326516923585-1.06023857310609i</v>
      </c>
      <c r="BE282" s="223" t="str">
        <f t="shared" ca="1" si="370"/>
        <v>0.837402793210507+1.02037825586517i</v>
      </c>
      <c r="BF282" s="223" t="str">
        <f t="shared" ca="1" si="371"/>
        <v>-1.19327107961513+0.564375188747121i</v>
      </c>
      <c r="BG282" s="223" t="str">
        <f t="shared" ca="1" si="372"/>
        <v>-0.25752035001405-1.29464222565458i</v>
      </c>
      <c r="BH282" s="223" t="str">
        <f t="shared" ca="1" si="373"/>
        <v>1.31841576156545+0.0647696130527043i</v>
      </c>
      <c r="BI282" s="223" t="str">
        <f t="shared" ca="1" si="374"/>
        <v>-0.383177447850894+1.26316676119097i</v>
      </c>
      <c r="BJ282" s="223" t="str">
        <f t="shared" ca="1" si="375"/>
        <v>-1.1322067111381-0.678618586816678i</v>
      </c>
      <c r="BK282" s="223" t="str">
        <f t="shared" ca="1" si="376"/>
        <v>0.933385028570896-0.933385028570158i</v>
      </c>
      <c r="BL282" s="223" t="str">
        <f t="shared" ca="1" si="377"/>
        <v>0.678618586815784+1.13220671113863i</v>
      </c>
      <c r="BM282" s="223" t="str">
        <f t="shared" ca="1" si="378"/>
        <v>-1.26316676119127+0.383177447849897i</v>
      </c>
      <c r="BN282" s="223" t="str">
        <f t="shared" ca="1" si="379"/>
        <v>-0.0647696130516635-1.3184157615655i</v>
      </c>
      <c r="BO282" s="223" t="str">
        <f t="shared" ca="1" si="380"/>
        <v>1.29464222565439+0.257520350015034i</v>
      </c>
      <c r="BP282" s="223" t="str">
        <f t="shared" ca="1" si="381"/>
        <v>-0.564375188748029+1.1932710796147i</v>
      </c>
      <c r="BQ282" s="223" t="str">
        <f t="shared" ca="1" si="382"/>
        <v>-1.02037825586453-0.837402793211285i</v>
      </c>
      <c r="BR282" s="223" t="str">
        <f t="shared" ca="1" si="383"/>
        <v>1.06023857310668-0.786326516922779i</v>
      </c>
      <c r="BS282" s="223" t="str">
        <f t="shared" ca="1" si="384"/>
        <v>0.50514433739688+1.21952631030047i</v>
      </c>
      <c r="BT282" s="223" t="str">
        <f t="shared" ca="1" si="385"/>
        <v>-1.30571869706229+0.193685072375671i</v>
      </c>
      <c r="BU282" s="223" t="str">
        <f t="shared" ca="1" si="386"/>
        <v>0.12938319043362-1.31364957776129i</v>
      </c>
      <c r="BV282" s="223" t="str">
        <f t="shared" ca="1" si="387"/>
        <v>1.24284359528627+0.444696549092865i</v>
      </c>
      <c r="BW282" s="223" t="str">
        <f t="shared" ca="1" si="388"/>
        <v>-0.733355911182134+1.0975446827594i</v>
      </c>
      <c r="BX282" s="223" t="str">
        <f t="shared" ca="1" si="389"/>
        <v>-0.886461692821994-0.978059758030342i</v>
      </c>
      <c r="BY282" s="223" t="str">
        <f t="shared" ca="1" si="390"/>
        <v>1.16414115438057-0.622246410834705i</v>
      </c>
      <c r="BZ282" s="223" t="str">
        <f t="shared" ca="1" si="391"/>
        <v>0.320735238573666+1.28044684772789i</v>
      </c>
      <c r="CA282" s="223" t="str">
        <f t="shared" ca="1" si="392"/>
        <v>-1.32000576632044-2.44507072091215E-13i</v>
      </c>
      <c r="CB282" s="223" t="str">
        <f t="shared" ca="1" si="393"/>
        <v>0.320735238574141-1.28044684772778i</v>
      </c>
      <c r="CC282" s="223" t="str">
        <f t="shared" ca="1" si="394"/>
        <v>1.16414115438034+0.622246410835136i</v>
      </c>
      <c r="CD282" s="223" t="str">
        <f t="shared" ca="1" si="395"/>
        <v>-0.886461692822357+0.978059758030015i</v>
      </c>
      <c r="CE282" s="223" t="str">
        <f t="shared" ca="1" si="396"/>
        <v>-0.733355911181727-1.09754468275967i</v>
      </c>
      <c r="CF282" s="223" t="str">
        <f t="shared" ca="1" si="397"/>
        <v>1.24284359528644-0.444696549092405i</v>
      </c>
      <c r="CG282" s="223" t="str">
        <f t="shared" ca="1" si="398"/>
        <v>0.129383190433134+1.31364957776134i</v>
      </c>
      <c r="CH282" s="223" t="str">
        <f t="shared" ca="1" si="399"/>
        <v>-1.30571869706222-0.193685072376154i</v>
      </c>
      <c r="CI282" s="223" t="str">
        <f t="shared" ca="1" si="400"/>
        <v>0.505144337397297-1.2195263103003i</v>
      </c>
      <c r="CJ282" s="223" t="str">
        <f t="shared" ca="1" si="401"/>
        <v>1.06023857310639+0.786326516923171i</v>
      </c>
      <c r="CK282" s="223" t="str">
        <f t="shared" ca="1" si="402"/>
        <v>-1.02037825586482+0.837402793210935i</v>
      </c>
      <c r="CL282" s="223" t="str">
        <f t="shared" ca="1" si="403"/>
        <v>-0.564375188747587-1.19327107961491i</v>
      </c>
      <c r="CM282" s="223" t="str">
        <f t="shared" ca="1" si="404"/>
        <v>1.29464222565447-0.257520350014592i</v>
      </c>
      <c r="CN282" s="223" t="str">
        <f t="shared" ca="1" si="405"/>
        <v>-0.0647696130521519+1.31841576156548i</v>
      </c>
      <c r="CO282" s="223" t="str">
        <f t="shared" ca="1" si="406"/>
        <v>-1.26316676119112-0.383177447850401i</v>
      </c>
      <c r="CP282" s="223" t="str">
        <f t="shared" ca="1" si="407"/>
        <v>0.678618586816204-1.13220671113838i</v>
      </c>
      <c r="CQ282" s="223" t="str">
        <f t="shared" ca="1" si="408"/>
        <v>0.933385028570524+0.93338502857053i</v>
      </c>
      <c r="CR282" s="223" t="str">
        <f t="shared" ca="1" si="409"/>
        <v>-1.13220671113835+0.678618586816258i</v>
      </c>
      <c r="CS282" s="223" t="str">
        <f t="shared" ca="1" si="410"/>
        <v>-0.38317744785039-1.26316676119112i</v>
      </c>
      <c r="CT282" s="223" t="str">
        <f t="shared" ca="1" si="411"/>
        <v>1.31841576156548-0.0647696130522159i</v>
      </c>
      <c r="CU282" s="223" t="str">
        <f t="shared" ca="1" si="412"/>
        <v>-0.257520350014529+1.29464222565449i</v>
      </c>
      <c r="CV282" s="223" t="str">
        <f t="shared" ca="1" si="413"/>
        <v>-1.19327107961494-0.564375188747528i</v>
      </c>
      <c r="CW282" s="223" t="str">
        <f t="shared" ca="1" si="414"/>
        <v>0.837402793210886-1.02037825586486i</v>
      </c>
      <c r="CX282" s="223" t="str">
        <f t="shared" ca="1" si="415"/>
        <v>0.786326516923222+1.06023857310635i</v>
      </c>
      <c r="CY282" s="223" t="str">
        <f t="shared" ca="1" si="416"/>
        <v>-1.21952631030027+0.505144337397356i</v>
      </c>
      <c r="CZ282" s="223" t="str">
        <f t="shared" ca="1" si="417"/>
        <v>-0.193685072376218-1.30571869706221i</v>
      </c>
      <c r="DA282" s="223" t="str">
        <f t="shared" ca="1" si="418"/>
        <v>1.31364957776135+0.12938319043307i</v>
      </c>
      <c r="DB282" s="223" t="str">
        <f t="shared" ca="1" si="419"/>
        <v>-0.444696549092415+1.24284359528643i</v>
      </c>
      <c r="DC282" s="223" t="str">
        <f t="shared" ca="1" si="420"/>
        <v>-1.09754468275971-0.733355911181673i</v>
      </c>
      <c r="DD282" s="223" t="str">
        <f t="shared" ca="1" si="421"/>
        <v>0.978059758030021-0.886461692822348i</v>
      </c>
      <c r="DE282" s="223" t="str">
        <f t="shared" ca="1" si="422"/>
        <v>0.622246410835193+1.16414115438031i</v>
      </c>
      <c r="DF282" s="223" t="str">
        <f t="shared" ca="1" si="423"/>
        <v>-1.28044684772778+0.32073523857413i</v>
      </c>
      <c r="DG282" s="223" t="str">
        <f t="shared" ca="1" si="424"/>
        <v>-3.08542157925889E-13-1.32000576632044i</v>
      </c>
      <c r="DH282" s="223" t="str">
        <f t="shared" ca="1" si="425"/>
        <v>1.28044684772791+0.320735238573603i</v>
      </c>
      <c r="DI282" s="223" t="str">
        <f t="shared" ca="1" si="426"/>
        <v>-0.622246410834648+1.1641411543806i</v>
      </c>
      <c r="DJ282" s="223" t="str">
        <f t="shared" ca="1" si="427"/>
        <v>-0.978059758030385-0.886461692821946i</v>
      </c>
      <c r="DK282" s="223" t="str">
        <f t="shared" ca="1" si="428"/>
        <v>1.09754468275936-0.733355911182186i</v>
      </c>
      <c r="DL282" s="223" t="str">
        <f t="shared" ca="1" si="429"/>
        <v>0.444696549092925+1.24284359528625i</v>
      </c>
      <c r="DM282" s="223" t="str">
        <f t="shared" ca="1" si="430"/>
        <v>-1.31364957776129+0.129383190433684i</v>
      </c>
      <c r="DN282" s="223" t="str">
        <f t="shared" ca="1" si="431"/>
        <v>0.193685072375608-1.3057186970623i</v>
      </c>
      <c r="DO282" s="223" t="str">
        <f t="shared" ca="1" si="432"/>
        <v>1.21952631030051+0.505144337396786i</v>
      </c>
      <c r="DP282" s="223" t="str">
        <f t="shared" ca="1" si="433"/>
        <v>-0.786326516922727+1.06023857310672i</v>
      </c>
      <c r="DQ282" s="223" t="str">
        <f t="shared" ca="1" si="434"/>
        <v>-0.837402793211304-1.02037825586452i</v>
      </c>
      <c r="DR282" s="223" t="str">
        <f t="shared" ca="1" si="435"/>
        <v>1.19327107961467-0.564375188748087i</v>
      </c>
      <c r="DS282" s="223" t="str">
        <f t="shared" ca="1" si="436"/>
        <v>0.257520350015061+1.29464222565438i</v>
      </c>
      <c r="DT282" s="223" t="str">
        <f t="shared" ca="1" si="437"/>
        <v>-1.31841576156551-0.0647696130515996i</v>
      </c>
      <c r="DU282" s="223" t="str">
        <f t="shared" ca="1" si="438"/>
        <v>0.383177447849871-1.26316676119128i</v>
      </c>
      <c r="DV282" s="223" t="str">
        <f t="shared" ca="1" si="439"/>
        <v>1.13220671113866+0.678618586815728i</v>
      </c>
      <c r="DW282" s="223" t="str">
        <f t="shared" ca="1" si="440"/>
        <v>-0.93338502857014+0.933385028570915i</v>
      </c>
      <c r="DX282" s="223" t="str">
        <f t="shared" ca="1" si="441"/>
        <v>-0.678618586816733-1.13220671113806i</v>
      </c>
      <c r="DY282" s="223" t="str">
        <f t="shared" ca="1" si="442"/>
        <v>1.26316676119133-0.383177447849699i</v>
      </c>
      <c r="DZ282" s="223" t="str">
        <f t="shared" ca="1" si="443"/>
        <v>0.0647696130527683+1.31841576156545i</v>
      </c>
      <c r="EA282" s="223" t="str">
        <f t="shared" ca="1" si="444"/>
        <v>-1.29464222565459-0.257520350013986i</v>
      </c>
      <c r="EB282" s="223" t="str">
        <f t="shared" ca="1" si="445"/>
        <v>0.564375188747097-1.19327107961514i</v>
      </c>
      <c r="EC282" s="223" t="str">
        <f t="shared" ca="1" si="446"/>
        <v>1.0203782558644+0.837402793211444i</v>
      </c>
      <c r="ED282" s="223" t="str">
        <f t="shared" ca="1" si="447"/>
        <v>-1.06023857310683+0.786326516922582i</v>
      </c>
      <c r="EE282" s="223" t="str">
        <f t="shared" ca="1" si="448"/>
        <v>-0.50514433739662-1.21952631030058i</v>
      </c>
      <c r="EF282" s="223" t="str">
        <f t="shared" ca="1" si="449"/>
        <v>1.30571869706234-0.193685072375354i</v>
      </c>
      <c r="EG282" s="223" t="str">
        <f t="shared" ca="1" si="450"/>
        <v>-0.129383190433789+1.31364957776128i</v>
      </c>
      <c r="EH282" s="223" t="str">
        <f t="shared" ca="1" si="451"/>
        <v>-1.24284359528619-0.444696549093095i</v>
      </c>
      <c r="EI282" s="223" t="str">
        <f t="shared" ca="1" si="452"/>
        <v>0.733355911182337-1.09754468275926i</v>
      </c>
      <c r="EJ282" s="223" t="str">
        <f t="shared" ca="1" si="453"/>
        <v>0.886461692821758+0.978059758030557i</v>
      </c>
      <c r="EK282" s="223" t="str">
        <f t="shared" ca="1" si="454"/>
        <v>-1.16414115438065+0.622246410834555i</v>
      </c>
      <c r="EL282" s="223" t="str">
        <f t="shared" ca="1" si="455"/>
        <v>-0.320735238573429-1.28044684772795i</v>
      </c>
      <c r="EM282" s="223" t="str">
        <f t="shared" ca="1" si="456"/>
        <v>1.32000576632044+4.8901414418243E-13i</v>
      </c>
      <c r="EN282" s="223"/>
      <c r="EO282" s="223"/>
      <c r="EP282" s="223"/>
    </row>
    <row r="283" spans="1:146">
      <c r="A283" s="249">
        <f t="shared" si="323"/>
        <v>3.5742187500000027E-3</v>
      </c>
      <c r="B283" s="248">
        <v>183</v>
      </c>
      <c r="C283" s="247">
        <f t="shared" si="324"/>
        <v>36600</v>
      </c>
      <c r="N283" s="246">
        <f t="shared" ca="1" si="327"/>
        <v>3.9855212980353869</v>
      </c>
      <c r="O283" s="223">
        <f t="shared" ca="1" si="328"/>
        <v>1.3185212980353873</v>
      </c>
      <c r="P283" s="223" t="str">
        <f t="shared" ca="1" si="329"/>
        <v>-0.288889651572795+1.28648403899429i</v>
      </c>
      <c r="Q283" s="223" t="str">
        <f t="shared" ca="1" si="330"/>
        <v>-1.19192913617921-0.563740496771342i</v>
      </c>
      <c r="R283" s="223" t="str">
        <f t="shared" ca="1" si="331"/>
        <v>0.811195955404715-1.03945155505582i</v>
      </c>
      <c r="S283" s="223" t="str">
        <f t="shared" ca="1" si="332"/>
        <v>0.836461056500352+1.01923074636278i</v>
      </c>
      <c r="T283" s="223" t="str">
        <f t="shared" ca="1" si="333"/>
        <v>-1.17773526504906+0.592822113987623i</v>
      </c>
      <c r="U283" s="223" t="str">
        <f t="shared" ca="1" si="334"/>
        <v>-0.320374542202867-1.27900686709698i</v>
      </c>
      <c r="V283" s="223" t="str">
        <f t="shared" ca="1" si="335"/>
        <v>1.31812418407176-0.0323581324874105i</v>
      </c>
      <c r="W283" s="223" t="str">
        <f t="shared" ca="1" si="336"/>
        <v>-0.257230744618795+1.29318628101128i</v>
      </c>
      <c r="X283" s="223" t="str">
        <f t="shared" ca="1" si="337"/>
        <v>-1.20540503376682-0.53431930335945i</v>
      </c>
      <c r="Y283" s="223" t="str">
        <f t="shared" ca="1" si="338"/>
        <v>0.785442220198114-1.05904623699968i</v>
      </c>
      <c r="Z283" s="223" t="str">
        <f t="shared" ca="1" si="339"/>
        <v>0.861222304732843+0.998395991179639i</v>
      </c>
      <c r="AA283" s="223" t="str">
        <f t="shared" ca="1" si="340"/>
        <v>-1.1628319702336+0.621546637329473i</v>
      </c>
      <c r="AB283" s="223" t="str">
        <f t="shared" ca="1" si="341"/>
        <v>-0.351666451188337-1.27075926928806i</v>
      </c>
      <c r="AC283" s="223" t="str">
        <f t="shared" ca="1" si="342"/>
        <v>1.31693308138749-0.064696773645759i</v>
      </c>
      <c r="AD283" s="223" t="str">
        <f t="shared" ca="1" si="343"/>
        <v>-0.225416891482769+1.29910955596792i</v>
      </c>
      <c r="AE283" s="223" t="str">
        <f t="shared" ca="1" si="344"/>
        <v>-1.2181548404351-0.504576255978679i</v>
      </c>
      <c r="AF283" s="223" t="str">
        <f t="shared" ca="1" si="345"/>
        <v>0.759215363967637-1.07800298909067i</v>
      </c>
      <c r="AG283" s="223" t="str">
        <f t="shared" ca="1" si="346"/>
        <v>0.885464784852139+0.976959839583838i</v>
      </c>
      <c r="AH283" s="223" t="str">
        <f t="shared" ca="1" si="347"/>
        <v>-1.14722822892036+0.649896764218116i</v>
      </c>
      <c r="AI283" s="223" t="str">
        <f t="shared" ca="1" si="348"/>
        <v>-0.382746529453276-1.26174621361207i</v>
      </c>
      <c r="AJ283" s="223" t="str">
        <f t="shared" ca="1" si="349"/>
        <v>1.31494870745829-0.0969964438868363i</v>
      </c>
      <c r="AK283" s="223" t="str">
        <f t="shared" ca="1" si="350"/>
        <v>-0.193467255640194+1.30425029590488i</v>
      </c>
      <c r="AL283" s="223" t="str">
        <f t="shared" ca="1" si="351"/>
        <v>-1.23017087617743-0.474529270728147i</v>
      </c>
      <c r="AM283" s="223" t="str">
        <f t="shared" ca="1" si="352"/>
        <v>0.732531184790587-1.09631039249029i</v>
      </c>
      <c r="AN283" s="223" t="str">
        <f t="shared" ca="1" si="353"/>
        <v>0.909173894094809+0.95493520391145i</v>
      </c>
      <c r="AO283" s="223" t="str">
        <f t="shared" ca="1" si="354"/>
        <v>-1.13093344021972+0.677855417597088i</v>
      </c>
      <c r="AP283" s="223" t="str">
        <f t="shared" ca="1" si="355"/>
        <v>-0.413596055520429-1.25197312919681i</v>
      </c>
      <c r="AQ283" s="223" t="str">
        <f t="shared" ca="1" si="356"/>
        <v>1.31217225759687-0.129237687096515i</v>
      </c>
      <c r="AR283" s="223" t="str">
        <f t="shared" ca="1" si="357"/>
        <v>1.31217225759687-0.129237687096515i</v>
      </c>
      <c r="AS283" s="223" t="str">
        <f t="shared" ca="1" si="358"/>
        <v>-1.24144590298275-0.444196446789329i</v>
      </c>
      <c r="AT283" s="223" t="str">
        <f t="shared" ca="1" si="359"/>
        <v>0.705405756219234-1.11395741950296i</v>
      </c>
      <c r="AU283" s="223" t="str">
        <f t="shared" ca="1" si="360"/>
        <v>0.932335350979675+0.932335350979747i</v>
      </c>
      <c r="AV283" s="223" t="str">
        <f t="shared" ca="1" si="361"/>
        <v>-1.11395741950301+0.705405756219148i</v>
      </c>
      <c r="AW283" s="223" t="str">
        <f t="shared" ca="1" si="362"/>
        <v>-0.444196446789234-1.24144590298279i</v>
      </c>
      <c r="AX283" s="223" t="str">
        <f t="shared" ca="1" si="363"/>
        <v>1.30860540423257-0.16140108235769i</v>
      </c>
      <c r="AY283" s="223" t="str">
        <f t="shared" ca="1" si="364"/>
        <v>-0.129237687096635+1.31217225759686i</v>
      </c>
      <c r="AZ283" s="223" t="str">
        <f t="shared" ca="1" si="365"/>
        <v>-1.25197312919678-0.413596055520525i</v>
      </c>
      <c r="BA283" s="223" t="str">
        <f t="shared" ca="1" si="366"/>
        <v>0.677855417597191-1.13093344021965i</v>
      </c>
      <c r="BB283" s="223" t="str">
        <f t="shared" ca="1" si="367"/>
        <v>0.954935203911394+0.90917389409487i</v>
      </c>
      <c r="BC283" s="223" t="str">
        <f t="shared" ca="1" si="368"/>
        <v>-1.09631039249035+0.732531184790503i</v>
      </c>
      <c r="BD283" s="223" t="str">
        <f t="shared" ca="1" si="369"/>
        <v>-0.474529270728035-1.23017087617747i</v>
      </c>
      <c r="BE283" s="223" t="str">
        <f t="shared" ca="1" si="370"/>
        <v>1.3042502959048-0.193467255640742i</v>
      </c>
      <c r="BF283" s="223" t="str">
        <f t="shared" ca="1" si="371"/>
        <v>-0.096996443886545+1.31494870745831i</v>
      </c>
      <c r="BG283" s="223" t="str">
        <f t="shared" ca="1" si="372"/>
        <v>-1.26174621361207-0.382746529453265i</v>
      </c>
      <c r="BH283" s="223" t="str">
        <f t="shared" ca="1" si="373"/>
        <v>0.649896764218204-1.14722822892031i</v>
      </c>
      <c r="BI283" s="223" t="str">
        <f t="shared" ca="1" si="374"/>
        <v>0.976959839583581+0.885464784852422i</v>
      </c>
      <c r="BJ283" s="223" t="str">
        <f t="shared" ca="1" si="375"/>
        <v>-1.07800298909096+0.759215363967218i</v>
      </c>
      <c r="BK283" s="223" t="str">
        <f t="shared" ca="1" si="376"/>
        <v>-0.504576255979191-1.21815484043489i</v>
      </c>
      <c r="BL283" s="223" t="str">
        <f t="shared" ca="1" si="377"/>
        <v>1.29910955596785-0.225416891483168i</v>
      </c>
      <c r="BM283" s="223" t="str">
        <f t="shared" ca="1" si="378"/>
        <v>-0.0646967736455891+1.3169330813875i</v>
      </c>
      <c r="BN283" s="223" t="str">
        <f t="shared" ca="1" si="379"/>
        <v>-1.27075926928803-0.351666451188443i</v>
      </c>
      <c r="BO283" s="223" t="str">
        <f t="shared" ca="1" si="380"/>
        <v>0.621546637329694-1.16283197023348i</v>
      </c>
      <c r="BP283" s="223" t="str">
        <f t="shared" ca="1" si="381"/>
        <v>0.998395991179316+0.861222304733217i</v>
      </c>
      <c r="BQ283" s="223" t="str">
        <f t="shared" ca="1" si="382"/>
        <v>-1.05904623700006+0.785442220197604i</v>
      </c>
      <c r="BR283" s="223" t="str">
        <f t="shared" ca="1" si="383"/>
        <v>-0.534319303359846-1.20540503376665i</v>
      </c>
      <c r="BS283" s="223" t="str">
        <f t="shared" ca="1" si="384"/>
        <v>1.29318628101122-0.257230744619081i</v>
      </c>
      <c r="BT283" s="223" t="str">
        <f t="shared" ca="1" si="385"/>
        <v>-0.0323581324873948+1.31812418407176i</v>
      </c>
      <c r="BU283" s="223" t="str">
        <f t="shared" ca="1" si="386"/>
        <v>-1.27900686709691-0.32037454220312i</v>
      </c>
      <c r="BV283" s="223" t="str">
        <f t="shared" ca="1" si="387"/>
        <v>0.592822113987986-1.17773526504887i</v>
      </c>
      <c r="BW283" s="223" t="str">
        <f t="shared" ca="1" si="388"/>
        <v>1.0192307463624+0.836461056500822i</v>
      </c>
      <c r="BX283" s="223" t="str">
        <f t="shared" ca="1" si="389"/>
        <v>-1.0394515550555+0.811195955405127i</v>
      </c>
      <c r="BY283" s="223" t="str">
        <f t="shared" ca="1" si="390"/>
        <v>-0.563740496771644-1.19192913617907i</v>
      </c>
      <c r="BZ283" s="223" t="str">
        <f t="shared" ca="1" si="391"/>
        <v>1.28648403899427-0.288889651572915i</v>
      </c>
      <c r="CA283" s="223" t="str">
        <f t="shared" ca="1" si="392"/>
        <v>-1.01440846678549E-13+1.31852129803539i</v>
      </c>
      <c r="CB283" s="223" t="str">
        <f t="shared" ca="1" si="393"/>
        <v>-1.28648403899422-0.288889651573113i</v>
      </c>
      <c r="CC283" s="223" t="str">
        <f t="shared" ca="1" si="394"/>
        <v>0.563740496771827-1.19192913617898i</v>
      </c>
      <c r="CD283" s="223" t="str">
        <f t="shared" ca="1" si="395"/>
        <v>1.03945155505615+0.811195955404283i</v>
      </c>
      <c r="CE283" s="223" t="str">
        <f t="shared" ca="1" si="396"/>
        <v>-1.01923074636253+0.836461056500665i</v>
      </c>
      <c r="CF283" s="223" t="str">
        <f t="shared" ca="1" si="397"/>
        <v>-0.592822113987738-1.177735265049i</v>
      </c>
      <c r="CG283" s="223" t="str">
        <f t="shared" ca="1" si="398"/>
        <v>1.27900686709696-0.320374542202922i</v>
      </c>
      <c r="CH283" s="223" t="str">
        <f t="shared" ca="1" si="399"/>
        <v>0.032358132487192+1.31812418407177i</v>
      </c>
      <c r="CI283" s="223" t="str">
        <f t="shared" ca="1" si="400"/>
        <v>-1.29318628101118-0.257230744619281i</v>
      </c>
      <c r="CJ283" s="223" t="str">
        <f t="shared" ca="1" si="401"/>
        <v>0.534319303360031-1.20540503376656i</v>
      </c>
      <c r="CK283" s="223" t="str">
        <f t="shared" ca="1" si="402"/>
        <v>1.05904623699994+0.785442220197766i</v>
      </c>
      <c r="CL283" s="223" t="str">
        <f t="shared" ca="1" si="403"/>
        <v>-0.998395991179448+0.861222304733064i</v>
      </c>
      <c r="CM283" s="223" t="str">
        <f t="shared" ca="1" si="404"/>
        <v>-0.621546637329482-1.16283197023359i</v>
      </c>
      <c r="CN283" s="223" t="str">
        <f t="shared" ca="1" si="405"/>
        <v>1.27075926928809-0.351666451188211i</v>
      </c>
      <c r="CO283" s="223" t="str">
        <f t="shared" ca="1" si="406"/>
        <v>0.0646967736454239+1.31693308138751i</v>
      </c>
      <c r="CP283" s="223" t="str">
        <f t="shared" ca="1" si="407"/>
        <v>-1.29910955596782-0.225416891483367i</v>
      </c>
      <c r="CQ283" s="223" t="str">
        <f t="shared" ca="1" si="408"/>
        <v>0.504576255978201-1.2181548404353i</v>
      </c>
      <c r="CR283" s="223" t="str">
        <f t="shared" ca="1" si="409"/>
        <v>1.07800298909085+0.759215363967384i</v>
      </c>
      <c r="CS283" s="223" t="str">
        <f t="shared" ca="1" si="410"/>
        <v>-0.976959839583717+0.885464784852272i</v>
      </c>
      <c r="CT283" s="223" t="str">
        <f t="shared" ca="1" si="411"/>
        <v>-0.649896764218028-1.14722822892041i</v>
      </c>
      <c r="CU283" s="223" t="str">
        <f t="shared" ca="1" si="412"/>
        <v>1.26174621361214-0.382746529453035i</v>
      </c>
      <c r="CV283" s="223" t="str">
        <f t="shared" ca="1" si="413"/>
        <v>0.0969964438863053+1.31494870745833i</v>
      </c>
      <c r="CW283" s="223" t="str">
        <f t="shared" ca="1" si="414"/>
        <v>-1.30425029590496-0.193467255639647i</v>
      </c>
      <c r="CX283" s="223" t="str">
        <f t="shared" ca="1" si="415"/>
        <v>0.474529270728259-1.23017087617738i</v>
      </c>
      <c r="CY283" s="223" t="str">
        <f t="shared" ca="1" si="416"/>
        <v>1.09631039249022+0.732531184790703i</v>
      </c>
      <c r="CZ283" s="223" t="str">
        <f t="shared" ca="1" si="417"/>
        <v>-0.954935203911507+0.90917389409475i</v>
      </c>
      <c r="DA283" s="223" t="str">
        <f t="shared" ca="1" si="418"/>
        <v>-0.677855417597017-1.13093344021976i</v>
      </c>
      <c r="DB283" s="223" t="str">
        <f t="shared" ca="1" si="419"/>
        <v>1.25197312919685-0.413596055520332i</v>
      </c>
      <c r="DC283" s="223" t="str">
        <f t="shared" ca="1" si="420"/>
        <v>0.129237687096396+1.31217225759688i</v>
      </c>
      <c r="DD283" s="223" t="str">
        <f t="shared" ca="1" si="421"/>
        <v>-1.30860540423271-0.16140108235659i</v>
      </c>
      <c r="DE283" s="223" t="str">
        <f t="shared" ca="1" si="422"/>
        <v>0.444196446789424-1.24144590298272i</v>
      </c>
      <c r="DF283" s="223" t="str">
        <f t="shared" ca="1" si="423"/>
        <v>1.11395741950289+0.705405756219351i</v>
      </c>
      <c r="DG283" s="223" t="str">
        <f t="shared" ca="1" si="424"/>
        <v>-0.932335350979845+0.932335350979577i</v>
      </c>
      <c r="DH283" s="223" t="str">
        <f t="shared" ca="1" si="425"/>
        <v>-0.705405756219094-1.11395741950305i</v>
      </c>
      <c r="DI283" s="223" t="str">
        <f t="shared" ca="1" si="426"/>
        <v>1.24144590298282-0.444196446789138i</v>
      </c>
      <c r="DJ283" s="223" t="str">
        <f t="shared" ca="1" si="427"/>
        <v>0.161401082357553+1.30860540423259i</v>
      </c>
      <c r="DK283" s="223" t="str">
        <f t="shared" ca="1" si="428"/>
        <v>-1.31217225759685-0.129237687096699i</v>
      </c>
      <c r="DL283" s="223" t="str">
        <f t="shared" ca="1" si="429"/>
        <v>0.413596055520621-1.25197312919675i</v>
      </c>
      <c r="DM283" s="223" t="str">
        <f t="shared" ca="1" si="430"/>
        <v>1.1309334402196+0.677855417597278i</v>
      </c>
      <c r="DN283" s="223" t="str">
        <f t="shared" ca="1" si="431"/>
        <v>-0.90917389409497+0.954935203911297i</v>
      </c>
      <c r="DO283" s="223" t="str">
        <f t="shared" ca="1" si="432"/>
        <v>-0.732531184790388-1.09631039249043i</v>
      </c>
      <c r="DP283" s="223" t="str">
        <f t="shared" ca="1" si="433"/>
        <v>1.23017087617703-0.474529270729163i</v>
      </c>
      <c r="DQ283" s="223" t="str">
        <f t="shared" ca="1" si="434"/>
        <v>0.193467255640605+1.30425029590482i</v>
      </c>
      <c r="DR283" s="223" t="str">
        <f t="shared" ca="1" si="435"/>
        <v>-1.3149487074583-0.0969964438866836i</v>
      </c>
      <c r="DS283" s="223" t="str">
        <f t="shared" ca="1" si="436"/>
        <v>0.382746529453326-1.26174621361205i</v>
      </c>
      <c r="DT283" s="223" t="str">
        <f t="shared" ca="1" si="437"/>
        <v>1.14722822892026+0.649896764218293i</v>
      </c>
      <c r="DU283" s="223" t="str">
        <f t="shared" ca="1" si="438"/>
        <v>-0.885464784852497+0.976959839583513i</v>
      </c>
      <c r="DV283" s="223" t="str">
        <f t="shared" ca="1" si="439"/>
        <v>-0.759215363968238-1.07800298909024i</v>
      </c>
      <c r="DW283" s="223" t="str">
        <f t="shared" ca="1" si="440"/>
        <v>1.21815484043493-0.504576255979097i</v>
      </c>
      <c r="DX283" s="223" t="str">
        <f t="shared" ca="1" si="441"/>
        <v>0.225416891483068+1.29910955596787i</v>
      </c>
      <c r="DY283" s="223" t="str">
        <f t="shared" ca="1" si="442"/>
        <v>-1.31693308138749-0.0646967736457278i</v>
      </c>
      <c r="DZ283" s="223" t="str">
        <f t="shared" ca="1" si="443"/>
        <v>0.351666451188577-1.27075926928799i</v>
      </c>
      <c r="EA283" s="223" t="str">
        <f t="shared" ca="1" si="444"/>
        <v>1.16283197023341+0.621546637329817i</v>
      </c>
      <c r="EB283" s="223" t="str">
        <f t="shared" ca="1" si="445"/>
        <v>-0.86122230473335+0.9983959911792i</v>
      </c>
      <c r="EC283" s="223" t="str">
        <f t="shared" ca="1" si="446"/>
        <v>-0.785442220198545-1.05904623699936i</v>
      </c>
      <c r="ED283" s="223" t="str">
        <f t="shared" ca="1" si="447"/>
        <v>1.20540503376672-0.534319303359684i</v>
      </c>
      <c r="EE283" s="223" t="str">
        <f t="shared" ca="1" si="448"/>
        <v>0.257230744618909+1.29318628101126i</v>
      </c>
      <c r="EF283" s="223" t="str">
        <f t="shared" ca="1" si="449"/>
        <v>-1.31812418407176-0.0323581324874213i</v>
      </c>
      <c r="EG283" s="223" t="str">
        <f t="shared" ca="1" si="450"/>
        <v>0.320374542203145-1.27900686709691i</v>
      </c>
      <c r="EH283" s="223" t="str">
        <f t="shared" ca="1" si="451"/>
        <v>1.17773526504886+0.59282211398801i</v>
      </c>
      <c r="EI283" s="223" t="str">
        <f t="shared" ca="1" si="452"/>
        <v>-0.8364610565009+1.01923074636233i</v>
      </c>
      <c r="EJ283" s="223" t="str">
        <f t="shared" ca="1" si="453"/>
        <v>-0.811195955405106-1.03945155505551i</v>
      </c>
      <c r="EK283" s="223" t="str">
        <f t="shared" ca="1" si="454"/>
        <v>1.19192913617911-0.563740496771552i</v>
      </c>
      <c r="EL283" s="223" t="str">
        <f t="shared" ca="1" si="455"/>
        <v>0.288889651572816+1.28648403899429i</v>
      </c>
      <c r="EM283" s="223" t="str">
        <f t="shared" ca="1" si="456"/>
        <v>-1.31852129803539-2.02881693357098E-13i</v>
      </c>
      <c r="EN283" s="223"/>
      <c r="EO283" s="223"/>
      <c r="EP283" s="223"/>
    </row>
    <row r="284" spans="1:146">
      <c r="A284" s="249">
        <f t="shared" si="323"/>
        <v>3.5937500000000028E-3</v>
      </c>
      <c r="B284" s="248">
        <v>184</v>
      </c>
      <c r="C284" s="247">
        <f t="shared" si="324"/>
        <v>36800</v>
      </c>
      <c r="N284" s="246">
        <f t="shared" ca="1" si="327"/>
        <v>3.9836630032841374</v>
      </c>
      <c r="O284" s="223">
        <f t="shared" ca="1" si="328"/>
        <v>1.3166630032841378</v>
      </c>
      <c r="P284" s="223" t="str">
        <f t="shared" ca="1" si="329"/>
        <v>-0.256868209297422+1.29136369287259i</v>
      </c>
      <c r="Q284" s="223" t="str">
        <f t="shared" ca="1" si="330"/>
        <v>-1.21643799994905-0.503865117364908i</v>
      </c>
      <c r="R284" s="223" t="str">
        <f t="shared" ca="1" si="331"/>
        <v>0.731498771542839-1.09476527687378i</v>
      </c>
      <c r="S284" s="223" t="str">
        <f t="shared" ca="1" si="332"/>
        <v>0.931021338159648+0.93102133815967i</v>
      </c>
      <c r="T284" s="223" t="str">
        <f t="shared" ca="1" si="333"/>
        <v>-1.0947652768738+0.731498771542815i</v>
      </c>
      <c r="U284" s="223" t="str">
        <f t="shared" ca="1" si="334"/>
        <v>-0.503865117364944-1.21643799994904i</v>
      </c>
      <c r="V284" s="223" t="str">
        <f t="shared" ca="1" si="335"/>
        <v>1.29136369287259-0.256868209297431i</v>
      </c>
      <c r="W284" s="223" t="str">
        <f t="shared" ca="1" si="336"/>
        <v>-3.2260297094623E-14+1.31666300328414i</v>
      </c>
      <c r="X284" s="223" t="str">
        <f t="shared" ca="1" si="337"/>
        <v>-1.29136369287258-0.256868209297485i</v>
      </c>
      <c r="Y284" s="223" t="str">
        <f t="shared" ca="1" si="338"/>
        <v>0.503865117364874-1.21643799994907i</v>
      </c>
      <c r="Z284" s="223" t="str">
        <f t="shared" ca="1" si="339"/>
        <v>1.09476527687376+0.731498771542865i</v>
      </c>
      <c r="AA284" s="223" t="str">
        <f t="shared" ca="1" si="340"/>
        <v>-0.931021338159694+0.931021338159624i</v>
      </c>
      <c r="AB284" s="223" t="str">
        <f t="shared" ca="1" si="341"/>
        <v>-0.731498771542902-1.09476527687374i</v>
      </c>
      <c r="AC284" s="223" t="str">
        <f t="shared" ca="1" si="342"/>
        <v>1.21643799994905-0.503865117364913i</v>
      </c>
      <c r="AD284" s="223" t="str">
        <f t="shared" ca="1" si="343"/>
        <v>0.256868209297409+1.2913636928726i</v>
      </c>
      <c r="AE284" s="223" t="str">
        <f t="shared" ca="1" si="344"/>
        <v>-1.31666300328414-6.45205941892458E-14i</v>
      </c>
      <c r="AF284" s="223" t="str">
        <f t="shared" ca="1" si="345"/>
        <v>0.256868209297389-1.2913636928726i</v>
      </c>
      <c r="AG284" s="223" t="str">
        <f t="shared" ca="1" si="346"/>
        <v>1.21643799994906+0.503865117364895i</v>
      </c>
      <c r="AH284" s="223" t="str">
        <f t="shared" ca="1" si="347"/>
        <v>-0.731498771542892+1.09476527687374i</v>
      </c>
      <c r="AI284" s="223" t="str">
        <f t="shared" ca="1" si="348"/>
        <v>-0.931021338159702-0.931021338159617i</v>
      </c>
      <c r="AJ284" s="223" t="str">
        <f t="shared" ca="1" si="349"/>
        <v>1.09476527687375-0.731498771542882i</v>
      </c>
      <c r="AK284" s="223" t="str">
        <f t="shared" ca="1" si="350"/>
        <v>0.503865117364884+1.21643799994906i</v>
      </c>
      <c r="AL284" s="223" t="str">
        <f t="shared" ca="1" si="351"/>
        <v>-1.29136369287247+0.25686820929802i</v>
      </c>
      <c r="AM284" s="223" t="str">
        <f t="shared" ca="1" si="352"/>
        <v>-1.83882708444418E-13-1.31666300328414i</v>
      </c>
      <c r="AN284" s="223" t="str">
        <f t="shared" ca="1" si="353"/>
        <v>1.29136369287254+0.256868209297677i</v>
      </c>
      <c r="AO284" s="223" t="str">
        <f t="shared" ca="1" si="354"/>
        <v>-0.50386511736432+1.2164379999493i</v>
      </c>
      <c r="AP284" s="223" t="str">
        <f t="shared" ca="1" si="355"/>
        <v>-1.09476527687387-0.731498771542701i</v>
      </c>
      <c r="AQ284" s="223" t="str">
        <f t="shared" ca="1" si="356"/>
        <v>0.931021338159825-0.931021338159494i</v>
      </c>
      <c r="AR284" s="223" t="str">
        <f t="shared" ca="1" si="357"/>
        <v>0.931021338159825-0.931021338159494i</v>
      </c>
      <c r="AS284" s="223" t="str">
        <f t="shared" ca="1" si="358"/>
        <v>-1.21643799994897+0.503865117365114i</v>
      </c>
      <c r="AT284" s="223" t="str">
        <f t="shared" ca="1" si="359"/>
        <v>-0.2568682092972-1.29136369287264i</v>
      </c>
      <c r="AU284" s="223" t="str">
        <f t="shared" ca="1" si="360"/>
        <v>1.31666300328414+6.5294657453796E-13i</v>
      </c>
      <c r="AV284" s="223" t="str">
        <f t="shared" ca="1" si="361"/>
        <v>-0.256868209297196+1.29136369287264i</v>
      </c>
      <c r="AW284" s="223" t="str">
        <f t="shared" ca="1" si="362"/>
        <v>-1.21643799994898-0.503865117365075i</v>
      </c>
      <c r="AX284" s="223" t="str">
        <f t="shared" ca="1" si="363"/>
        <v>0.731498771543366-1.09476527687343i</v>
      </c>
      <c r="AY284" s="223" t="str">
        <f t="shared" ca="1" si="364"/>
        <v>0.931021338159855+0.931021338159464i</v>
      </c>
      <c r="AZ284" s="223" t="str">
        <f t="shared" ca="1" si="365"/>
        <v>-1.09476527687387+0.731498771542705i</v>
      </c>
      <c r="BA284" s="223" t="str">
        <f t="shared" ca="1" si="366"/>
        <v>-0.503865117364341-1.21643799994929i</v>
      </c>
      <c r="BB284" s="223" t="str">
        <f t="shared" ca="1" si="367"/>
        <v>1.29136369287254-0.2568682092977i</v>
      </c>
      <c r="BC284" s="223" t="str">
        <f t="shared" ca="1" si="368"/>
        <v>-1.42590578824562E-13+1.31666300328414i</v>
      </c>
      <c r="BD284" s="223" t="str">
        <f t="shared" ca="1" si="369"/>
        <v>-1.29136369287248-0.256868209297979i</v>
      </c>
      <c r="BE284" s="223" t="str">
        <f t="shared" ca="1" si="370"/>
        <v>0.503865117364604-1.21643799994918i</v>
      </c>
      <c r="BF284" s="223" t="str">
        <f t="shared" ca="1" si="371"/>
        <v>1.09476527687369+0.731498771542973i</v>
      </c>
      <c r="BG284" s="223" t="str">
        <f t="shared" ca="1" si="372"/>
        <v>-0.931021338160056+0.931021338159262i</v>
      </c>
      <c r="BH284" s="223" t="str">
        <f t="shared" ca="1" si="373"/>
        <v>-0.731498771543129-1.09476527687359i</v>
      </c>
      <c r="BI284" s="223" t="str">
        <f t="shared" ca="1" si="374"/>
        <v>1.21643799994909-0.503865117364812i</v>
      </c>
      <c r="BJ284" s="223" t="str">
        <f t="shared" ca="1" si="375"/>
        <v>0.256868209296915+1.29136369287269i</v>
      </c>
      <c r="BK284" s="223" t="str">
        <f t="shared" ca="1" si="376"/>
        <v>-1.31666300328414+3.67765416888835E-13i</v>
      </c>
      <c r="BL284" s="223" t="str">
        <f t="shared" ca="1" si="377"/>
        <v>0.256868209297515-1.29136369287257i</v>
      </c>
      <c r="BM284" s="223" t="str">
        <f t="shared" ca="1" si="378"/>
        <v>1.21643799994886+0.503865117365377i</v>
      </c>
      <c r="BN284" s="223" t="str">
        <f t="shared" ca="1" si="379"/>
        <v>-0.731498771542548+1.09476527687397i</v>
      </c>
      <c r="BO284" s="223" t="str">
        <f t="shared" ca="1" si="380"/>
        <v>-0.931021338159623-0.931021338159695i</v>
      </c>
      <c r="BP284" s="223" t="str">
        <f t="shared" ca="1" si="381"/>
        <v>1.09476527687403-0.731498771542464i</v>
      </c>
      <c r="BQ284" s="223" t="str">
        <f t="shared" ca="1" si="382"/>
        <v>0.503865117365249+1.21643799994891i</v>
      </c>
      <c r="BR284" s="223" t="str">
        <f t="shared" ca="1" si="383"/>
        <v>-1.2913636928726+0.25686820929738i</v>
      </c>
      <c r="BS284" s="223" t="str">
        <f t="shared" ca="1" si="384"/>
        <v>4.69063866093542E-13-1.31666300328414i</v>
      </c>
      <c r="BT284" s="223" t="str">
        <f t="shared" ca="1" si="385"/>
        <v>1.29136369287267+0.256868209297052i</v>
      </c>
      <c r="BU284" s="223" t="str">
        <f t="shared" ca="1" si="386"/>
        <v>-0.50386511736494+1.21643799994904i</v>
      </c>
      <c r="BV284" s="223" t="str">
        <f t="shared" ca="1" si="387"/>
        <v>-1.09476527687351-0.731498771543245i</v>
      </c>
      <c r="BW284" s="223" t="str">
        <f t="shared" ca="1" si="388"/>
        <v>0.931021338159335-0.931021338159984i</v>
      </c>
      <c r="BX284" s="223" t="str">
        <f t="shared" ca="1" si="389"/>
        <v>0.731498771542889+1.09476527687375i</v>
      </c>
      <c r="BY284" s="223" t="str">
        <f t="shared" ca="1" si="390"/>
        <v>-1.21643799994923+0.503865117364476i</v>
      </c>
      <c r="BZ284" s="223" t="str">
        <f t="shared" ca="1" si="391"/>
        <v>-0.25686820929788-1.2913636928725i</v>
      </c>
      <c r="CA284" s="223" t="str">
        <f t="shared" ca="1" si="392"/>
        <v>1.31666300328414-4.12921296198553E-14i</v>
      </c>
      <c r="CB284" s="223" t="str">
        <f t="shared" ca="1" si="393"/>
        <v>-0.256868209297799+1.29136369287252i</v>
      </c>
      <c r="CC284" s="223" t="str">
        <f t="shared" ca="1" si="394"/>
        <v>-1.21643799994924-0.503865117364468i</v>
      </c>
      <c r="CD284" s="223" t="str">
        <f t="shared" ca="1" si="395"/>
        <v>0.731498771542819-1.09476527687379i</v>
      </c>
      <c r="CE284" s="223" t="str">
        <f t="shared" ca="1" si="396"/>
        <v>0.931021338159393+0.931021338159926i</v>
      </c>
      <c r="CF284" s="223" t="str">
        <f t="shared" ca="1" si="397"/>
        <v>-1.0947652768735+0.731498771543251i</v>
      </c>
      <c r="CG284" s="223" t="str">
        <f t="shared" ca="1" si="398"/>
        <v>-0.503865117364948-1.21643799994904i</v>
      </c>
      <c r="CH284" s="223" t="str">
        <f t="shared" ca="1" si="399"/>
        <v>1.29136369287267-0.25686820929706i</v>
      </c>
      <c r="CI284" s="223" t="str">
        <f t="shared" ca="1" si="400"/>
        <v>5.51648125333253E-13+1.31666300328414i</v>
      </c>
      <c r="CJ284" s="223" t="str">
        <f t="shared" ca="1" si="401"/>
        <v>-1.29136369287262-0.256868209297298i</v>
      </c>
      <c r="CK284" s="223" t="str">
        <f t="shared" ca="1" si="402"/>
        <v>0.503865117365241-1.21643799994892i</v>
      </c>
      <c r="CL284" s="223" t="str">
        <f t="shared" ca="1" si="403"/>
        <v>1.09476527687408+0.731498771542395i</v>
      </c>
      <c r="CM284" s="223" t="str">
        <f t="shared" ca="1" si="404"/>
        <v>-0.931021338159565+0.931021338159753i</v>
      </c>
      <c r="CN284" s="223" t="str">
        <f t="shared" ca="1" si="405"/>
        <v>-0.731498771542616-1.09476527687393i</v>
      </c>
      <c r="CO284" s="223" t="str">
        <f t="shared" ca="1" si="406"/>
        <v>1.21643799994884-0.503865117365419i</v>
      </c>
      <c r="CP284" s="223" t="str">
        <f t="shared" ca="1" si="407"/>
        <v>0.25686820929756+1.29136369287257i</v>
      </c>
      <c r="CQ284" s="223" t="str">
        <f t="shared" ca="1" si="408"/>
        <v>-1.31666300328414-2.85181157649125E-13i</v>
      </c>
      <c r="CR284" s="223" t="str">
        <f t="shared" ca="1" si="409"/>
        <v>0.256868209296872-1.2913636928727i</v>
      </c>
      <c r="CS284" s="223" t="str">
        <f t="shared" ca="1" si="410"/>
        <v>1.21643799994911+0.50386511736477i</v>
      </c>
      <c r="CT284" s="223" t="str">
        <f t="shared" ca="1" si="411"/>
        <v>-0.731498771543092+1.09476527687361i</v>
      </c>
      <c r="CU284" s="223" t="str">
        <f t="shared" ca="1" si="412"/>
        <v>-0.931021338160114-0.931021338159204i</v>
      </c>
      <c r="CV284" s="223" t="str">
        <f t="shared" ca="1" si="413"/>
        <v>1.09476527687369-0.731498771542978i</v>
      </c>
      <c r="CW284" s="223" t="str">
        <f t="shared" ca="1" si="414"/>
        <v>0.503865117364646+1.21643799994916i</v>
      </c>
      <c r="CX284" s="223" t="str">
        <f t="shared" ca="1" si="415"/>
        <v>-1.29136369287273+0.256868209296739i</v>
      </c>
      <c r="CY284" s="223" t="str">
        <f t="shared" ca="1" si="416"/>
        <v>-2.25174838064273E-13-1.31666300328414i</v>
      </c>
      <c r="CZ284" s="223" t="str">
        <f t="shared" ca="1" si="417"/>
        <v>1.29136369287255+0.256868209297618i</v>
      </c>
      <c r="DA284" s="223" t="str">
        <f t="shared" ca="1" si="418"/>
        <v>-0.503865117365543+1.21643799994879i</v>
      </c>
      <c r="DB284" s="223" t="str">
        <f t="shared" ca="1" si="419"/>
        <v>-1.09476527687389-0.731498771542666i</v>
      </c>
      <c r="DC284" s="223" t="str">
        <f t="shared" ca="1" si="420"/>
        <v>0.931021338159796-0.931021338159523i</v>
      </c>
      <c r="DD284" s="223" t="str">
        <f t="shared" ca="1" si="421"/>
        <v>0.731498771542345+1.09476527687411i</v>
      </c>
      <c r="DE284" s="223" t="str">
        <f t="shared" ca="1" si="422"/>
        <v>-1.21643799994897+0.503865117365118i</v>
      </c>
      <c r="DF284" s="223" t="str">
        <f t="shared" ca="1" si="423"/>
        <v>-0.256868209297239-1.29136369287263i</v>
      </c>
      <c r="DG284" s="223" t="str">
        <f t="shared" ca="1" si="424"/>
        <v>1.31666300328414+6.11654444918104E-13i</v>
      </c>
      <c r="DH284" s="223" t="str">
        <f t="shared" ca="1" si="425"/>
        <v>-0.256868209297192+1.29136369287264i</v>
      </c>
      <c r="DI284" s="223" t="str">
        <f t="shared" ca="1" si="426"/>
        <v>-1.21643799994899-0.503865117365071i</v>
      </c>
      <c r="DJ284" s="223" t="str">
        <f t="shared" ca="1" si="427"/>
        <v>0.731498771543363-1.09476527687343i</v>
      </c>
      <c r="DK284" s="223" t="str">
        <f t="shared" ca="1" si="428"/>
        <v>0.931021338159884+0.931021338159435i</v>
      </c>
      <c r="DL284" s="223" t="str">
        <f t="shared" ca="1" si="429"/>
        <v>-1.09476527687383+0.731498771542771i</v>
      </c>
      <c r="DM284" s="223" t="str">
        <f t="shared" ca="1" si="430"/>
        <v>-0.503865117364345-1.21643799994929i</v>
      </c>
      <c r="DN284" s="223" t="str">
        <f t="shared" ca="1" si="431"/>
        <v>1.29136369287253-0.256868209297741i</v>
      </c>
      <c r="DO284" s="223" t="str">
        <f t="shared" ca="1" si="432"/>
        <v>-1.01298449204707E-13+1.31666300328414i</v>
      </c>
      <c r="DP284" s="223" t="str">
        <f t="shared" ca="1" si="433"/>
        <v>-1.29136369287249-0.256868209297939i</v>
      </c>
      <c r="DQ284" s="223" t="str">
        <f t="shared" ca="1" si="434"/>
        <v>0.5038651173646-1.21643799994918i</v>
      </c>
      <c r="DR284" s="223" t="str">
        <f t="shared" ca="1" si="435"/>
        <v>1.09476527687371+0.731498771542938i</v>
      </c>
      <c r="DS284" s="223" t="str">
        <f t="shared" ca="1" si="436"/>
        <v>-0.931021338160027+0.931021338159291i</v>
      </c>
      <c r="DT284" s="223" t="str">
        <f t="shared" ca="1" si="437"/>
        <v>-0.731498771543133-1.09476527687358i</v>
      </c>
      <c r="DU284" s="223" t="str">
        <f t="shared" ca="1" si="438"/>
        <v>1.21643799994909-0.503865117364816i</v>
      </c>
      <c r="DV284" s="223" t="str">
        <f t="shared" ca="1" si="439"/>
        <v>0.256868209296919+1.29136369287269i</v>
      </c>
      <c r="DW284" s="223" t="str">
        <f t="shared" ca="1" si="440"/>
        <v>-1.31666300328414+4.09057546508691E-13i</v>
      </c>
      <c r="DX284" s="223" t="str">
        <f t="shared" ca="1" si="441"/>
        <v>0.256868209297512-1.29136369287257i</v>
      </c>
      <c r="DY284" s="223" t="str">
        <f t="shared" ca="1" si="442"/>
        <v>1.21643799994889+0.503865117365304i</v>
      </c>
      <c r="DZ284" s="223" t="str">
        <f t="shared" ca="1" si="443"/>
        <v>-0.731498771542576+1.09476527687395i</v>
      </c>
      <c r="EA284" s="223" t="str">
        <f t="shared" ca="1" si="444"/>
        <v>-0.931021338159599-0.931021338159719i</v>
      </c>
      <c r="EB284" s="223" t="str">
        <f t="shared" ca="1" si="445"/>
        <v>1.09476527687405-0.731498771542436i</v>
      </c>
      <c r="EC284" s="223" t="str">
        <f t="shared" ca="1" si="446"/>
        <v>0.503865117365287+1.2164379999489i</v>
      </c>
      <c r="ED284" s="223" t="str">
        <f t="shared" ca="1" si="447"/>
        <v>-1.29136369287259+0.256868209297419i</v>
      </c>
      <c r="EE284" s="223" t="str">
        <f t="shared" ca="1" si="448"/>
        <v>4.27771736473687E-13-1.31666300328414i</v>
      </c>
      <c r="EF284" s="223" t="str">
        <f t="shared" ca="1" si="449"/>
        <v>1.29136369287269+0.256868209296937i</v>
      </c>
      <c r="EG284" s="223" t="str">
        <f t="shared" ca="1" si="450"/>
        <v>-0.503865117364833+1.21643799994908i</v>
      </c>
      <c r="EH284" s="223" t="str">
        <f t="shared" ca="1" si="451"/>
        <v>-1.09476527687357-0.731498771543147i</v>
      </c>
      <c r="EI284" s="223" t="str">
        <f t="shared" ca="1" si="452"/>
        <v>0.931021338159358-0.93102133815996i</v>
      </c>
      <c r="EJ284" s="223" t="str">
        <f t="shared" ca="1" si="453"/>
        <v>0.73149877154286+1.09476527687377i</v>
      </c>
      <c r="EK284" s="223" t="str">
        <f t="shared" ca="1" si="454"/>
        <v>-1.21643799994922+0.503865117364515i</v>
      </c>
      <c r="EL284" s="223" t="str">
        <f t="shared" ca="1" si="455"/>
        <v>-0.256868209297921-1.29136369287249i</v>
      </c>
      <c r="EM284" s="223" t="str">
        <f t="shared" ca="1" si="456"/>
        <v>1.31666300328414-8.25842592397107E-14i</v>
      </c>
      <c r="EN284" s="223"/>
      <c r="EO284" s="223"/>
      <c r="EP284" s="223"/>
    </row>
    <row r="285" spans="1:146">
      <c r="A285" s="249">
        <f t="shared" si="323"/>
        <v>3.6132812500000028E-3</v>
      </c>
      <c r="B285" s="248">
        <v>185</v>
      </c>
      <c r="C285" s="247">
        <f t="shared" si="324"/>
        <v>37000</v>
      </c>
      <c r="N285" s="246">
        <f t="shared" ca="1" si="327"/>
        <v>3.9812712447184575</v>
      </c>
      <c r="O285" s="223">
        <f t="shared" ca="1" si="328"/>
        <v>1.3142712447184579</v>
      </c>
      <c r="P285" s="223" t="str">
        <f t="shared" ca="1" si="329"/>
        <v>-0.224690294340417+1.29492207345578i</v>
      </c>
      <c r="Q285" s="223" t="str">
        <f t="shared" ca="1" si="330"/>
        <v>-1.23744429050537-0.442764646950807i</v>
      </c>
      <c r="R285" s="223" t="str">
        <f t="shared" ca="1" si="331"/>
        <v>0.647801920621309-1.14353031281779i</v>
      </c>
      <c r="S285" s="223" t="str">
        <f t="shared" ca="1" si="332"/>
        <v>1.01594541072143+0.833764851218776i</v>
      </c>
      <c r="T285" s="223" t="str">
        <f t="shared" ca="1" si="333"/>
        <v>-0.995177813209897+0.858446285325164i</v>
      </c>
      <c r="U285" s="223" t="str">
        <f t="shared" ca="1" si="334"/>
        <v>-0.675670453524013-1.12728804789568i</v>
      </c>
      <c r="V285" s="223" t="str">
        <f t="shared" ca="1" si="335"/>
        <v>1.22620560703788-0.472999697634849i</v>
      </c>
      <c r="W285" s="223" t="str">
        <f t="shared" ca="1" si="336"/>
        <v>0.256401600348684+1.28901789127709i</v>
      </c>
      <c r="X285" s="223" t="str">
        <f t="shared" ca="1" si="337"/>
        <v>-1.31387541079143+0.0322538309577526i</v>
      </c>
      <c r="Y285" s="223" t="str">
        <f t="shared" ca="1" si="338"/>
        <v>0.192843643300552-1.30004624299768i</v>
      </c>
      <c r="Z285" s="223" t="str">
        <f t="shared" ca="1" si="339"/>
        <v>1.24793758380327+0.412262891399476i</v>
      </c>
      <c r="AA285" s="223" t="str">
        <f t="shared" ca="1" si="340"/>
        <v>-0.619543176064497+1.1590837578388i</v>
      </c>
      <c r="AB285" s="223" t="str">
        <f t="shared" ca="1" si="341"/>
        <v>-1.03610104070619-0.808581188342492i</v>
      </c>
      <c r="AC285" s="223" t="str">
        <f t="shared" ca="1" si="342"/>
        <v>0.973810757795782-0.882610623488642i</v>
      </c>
      <c r="AD285" s="223" t="str">
        <f t="shared" ca="1" si="343"/>
        <v>0.703131987810458+1.11036674680554i</v>
      </c>
      <c r="AE285" s="223" t="str">
        <f t="shared" ca="1" si="344"/>
        <v>-1.2142283031635+0.502949830987641i</v>
      </c>
      <c r="AF285" s="223" t="str">
        <f t="shared" ca="1" si="345"/>
        <v>-0.287958459620364-1.28233725292018i</v>
      </c>
      <c r="AG285" s="223" t="str">
        <f t="shared" ca="1" si="346"/>
        <v>1.31268814744591-0.0644882334137849i</v>
      </c>
      <c r="AH285" s="223" t="str">
        <f t="shared" ca="1" si="347"/>
        <v>-0.16088083046086+1.30438731329465i</v>
      </c>
      <c r="AI285" s="223" t="str">
        <f t="shared" ca="1" si="348"/>
        <v>-1.25767916616408-0.381512804097868i</v>
      </c>
      <c r="AJ285" s="223" t="str">
        <f t="shared" ca="1" si="349"/>
        <v>0.590911241864641-1.17393901414503i</v>
      </c>
      <c r="AK285" s="223" t="str">
        <f t="shared" ca="1" si="350"/>
        <v>1.05563256216626+0.78291046639325i</v>
      </c>
      <c r="AL285" s="223" t="str">
        <f t="shared" ca="1" si="351"/>
        <v>-0.951857115194753+0.90624331001499i</v>
      </c>
      <c r="AM285" s="223" t="str">
        <f t="shared" ca="1" si="352"/>
        <v>-0.730169981679246-1.09277660230641i</v>
      </c>
      <c r="AN285" s="223" t="str">
        <f t="shared" ca="1" si="353"/>
        <v>1.20151959356248-0.532597006168131i</v>
      </c>
      <c r="AO285" s="223" t="str">
        <f t="shared" ca="1" si="354"/>
        <v>0.319341863483438+1.27488418255178i</v>
      </c>
      <c r="AP285" s="223" t="str">
        <f t="shared" ca="1" si="355"/>
        <v>-1.31071016984498+0.0966837905687269i</v>
      </c>
      <c r="AQ285" s="223" t="str">
        <f t="shared" ca="1" si="356"/>
        <v>0.128821109024609-1.30794266944827i</v>
      </c>
      <c r="AR285" s="223" t="str">
        <f t="shared" ca="1" si="357"/>
        <v>0.128821109024609-1.30794266944827i</v>
      </c>
      <c r="AS285" s="223" t="str">
        <f t="shared" ca="1" si="358"/>
        <v>-0.56192336482827+1.18808713348554i</v>
      </c>
      <c r="AT285" s="223" t="str">
        <f t="shared" ca="1" si="359"/>
        <v>-1.0745282100433-0.756768148454299i</v>
      </c>
      <c r="AU285" s="223" t="str">
        <f t="shared" ca="1" si="360"/>
        <v>0.929330109458841-0.929330109458971i</v>
      </c>
      <c r="AV285" s="223" t="str">
        <f t="shared" ca="1" si="361"/>
        <v>0.75676814845335+1.07452821004397i</v>
      </c>
      <c r="AW285" s="223" t="str">
        <f t="shared" ca="1" si="362"/>
        <v>-1.18808713348547+0.561923364828403i</v>
      </c>
      <c r="AX285" s="223" t="str">
        <f t="shared" ca="1" si="363"/>
        <v>-0.350532907748264-1.26666316962299i</v>
      </c>
      <c r="AY285" s="223" t="str">
        <f t="shared" ca="1" si="364"/>
        <v>1.30794266944826-0.128821109024774i</v>
      </c>
      <c r="AZ285" s="223" t="str">
        <f t="shared" ca="1" si="365"/>
        <v>-0.0966837905698662+1.3107101698449i</v>
      </c>
      <c r="BA285" s="223" t="str">
        <f t="shared" ca="1" si="366"/>
        <v>-1.27488418255182-0.319341863483296i</v>
      </c>
      <c r="BB285" s="223" t="str">
        <f t="shared" ca="1" si="367"/>
        <v>0.532597006169176-1.20151959356202i</v>
      </c>
      <c r="BC285" s="223" t="str">
        <f t="shared" ca="1" si="368"/>
        <v>1.0927766023065+0.730169981679109i</v>
      </c>
      <c r="BD285" s="223" t="str">
        <f t="shared" ca="1" si="369"/>
        <v>-0.906243310015831+0.951857115193953i</v>
      </c>
      <c r="BE285" s="223" t="str">
        <f t="shared" ca="1" si="370"/>
        <v>-0.782910466393262-1.05563256216625i</v>
      </c>
      <c r="BF285" s="223" t="str">
        <f t="shared" ca="1" si="371"/>
        <v>1.17393901414524-0.590911241864204i</v>
      </c>
      <c r="BG285" s="223" t="str">
        <f t="shared" ca="1" si="372"/>
        <v>0.381512804098025+1.25767916616404i</v>
      </c>
      <c r="BH285" s="223" t="str">
        <f t="shared" ca="1" si="373"/>
        <v>-1.30438731329471+0.160880830460355i</v>
      </c>
      <c r="BI285" s="223" t="str">
        <f t="shared" ca="1" si="374"/>
        <v>0.0644882334136015-1.31268814744592i</v>
      </c>
      <c r="BJ285" s="223" t="str">
        <f t="shared" ca="1" si="375"/>
        <v>1.28233725292007+0.287958459620841i</v>
      </c>
      <c r="BK285" s="223" t="str">
        <f t="shared" ca="1" si="376"/>
        <v>-0.502949830987488+1.21422830316356i</v>
      </c>
      <c r="BL285" s="223" t="str">
        <f t="shared" ca="1" si="377"/>
        <v>-1.11036674680527-0.703131987810886i</v>
      </c>
      <c r="BM285" s="223" t="str">
        <f t="shared" ca="1" si="378"/>
        <v>0.882610623488513-0.973810757795899i</v>
      </c>
      <c r="BN285" s="223" t="str">
        <f t="shared" ca="1" si="379"/>
        <v>0.808581188342107+1.03610104070649i</v>
      </c>
      <c r="BO285" s="223" t="str">
        <f t="shared" ca="1" si="380"/>
        <v>-1.15908375783873+0.619543176064634i</v>
      </c>
      <c r="BP285" s="223" t="str">
        <f t="shared" ca="1" si="381"/>
        <v>-0.412262891398995-1.24793758380343i</v>
      </c>
      <c r="BQ285" s="223" t="str">
        <f t="shared" ca="1" si="382"/>
        <v>1.30004624299765-0.192843643300724i</v>
      </c>
      <c r="BR285" s="223" t="str">
        <f t="shared" ca="1" si="383"/>
        <v>-0.0322538309582414+1.31387541079142i</v>
      </c>
      <c r="BS285" s="223" t="str">
        <f t="shared" ca="1" si="384"/>
        <v>-1.28901789127712-0.256401600348531i</v>
      </c>
      <c r="BT285" s="223" t="str">
        <f t="shared" ca="1" si="385"/>
        <v>0.472999697635326-1.2262056070377i</v>
      </c>
      <c r="BU285" s="223" t="str">
        <f t="shared" ca="1" si="386"/>
        <v>1.12728804789575+0.6756704535239i</v>
      </c>
      <c r="BV285" s="223" t="str">
        <f t="shared" ca="1" si="387"/>
        <v>-0.858446285325538+0.995177813209575i</v>
      </c>
      <c r="BW285" s="223" t="str">
        <f t="shared" ca="1" si="388"/>
        <v>-0.833764851218893-1.01594541072134i</v>
      </c>
      <c r="BX285" s="223" t="str">
        <f t="shared" ca="1" si="389"/>
        <v>1.14353031281802-0.647801920620894i</v>
      </c>
      <c r="BY285" s="223" t="str">
        <f t="shared" ca="1" si="390"/>
        <v>0.442764646950964+1.23744429050531i</v>
      </c>
      <c r="BZ285" s="223" t="str">
        <f t="shared" ca="1" si="391"/>
        <v>-1.29492207345586+0.224690294339963i</v>
      </c>
      <c r="CA285" s="223" t="str">
        <f t="shared" ca="1" si="392"/>
        <v>-1.83548109913153E-13-1.31427124471846i</v>
      </c>
      <c r="CB285" s="223" t="str">
        <f t="shared" ca="1" si="393"/>
        <v>1.29492207345569+0.224690294340927i</v>
      </c>
      <c r="CC285" s="223" t="str">
        <f t="shared" ca="1" si="394"/>
        <v>-0.442764646950619+1.23744429050544i</v>
      </c>
      <c r="CD285" s="223" t="str">
        <f t="shared" ca="1" si="395"/>
        <v>-1.14353031281754-0.647801920621744i</v>
      </c>
      <c r="CE285" s="223" t="str">
        <f t="shared" ca="1" si="396"/>
        <v>0.833764851218667-1.01594541072152i</v>
      </c>
      <c r="CF285" s="223" t="str">
        <f t="shared" ca="1" si="397"/>
        <v>0.858446285324797+0.995177813210213i</v>
      </c>
      <c r="CG285" s="223" t="str">
        <f t="shared" ca="1" si="398"/>
        <v>-1.1272880478956+0.675670453524151i</v>
      </c>
      <c r="CH285" s="223" t="str">
        <f t="shared" ca="1" si="399"/>
        <v>-0.472999697634414-1.22620560703805i</v>
      </c>
      <c r="CI285" s="223" t="str">
        <f t="shared" ca="1" si="400"/>
        <v>1.28901789127706-0.256401600348855i</v>
      </c>
      <c r="CJ285" s="223" t="str">
        <f t="shared" ca="1" si="401"/>
        <v>0.0322538309572267+1.31387541079145i</v>
      </c>
      <c r="CK285" s="223" t="str">
        <f t="shared" ca="1" si="402"/>
        <v>-1.3000462429977-0.192843643300362i</v>
      </c>
      <c r="CL285" s="223" t="str">
        <f t="shared" ca="1" si="403"/>
        <v>0.412262891399959-1.24793758380311i</v>
      </c>
      <c r="CM285" s="223" t="str">
        <f t="shared" ca="1" si="404"/>
        <v>1.15908375783887+0.619543176064376i</v>
      </c>
      <c r="CN285" s="223" t="str">
        <f t="shared" ca="1" si="405"/>
        <v>-0.808581188342878+1.03610104070589i</v>
      </c>
      <c r="CO285" s="223" t="str">
        <f t="shared" ca="1" si="406"/>
        <v>-0.882610623488758-0.973810757795678i</v>
      </c>
      <c r="CP285" s="223" t="str">
        <f t="shared" ca="1" si="407"/>
        <v>1.11036674680579-0.703131987810059i</v>
      </c>
      <c r="CQ285" s="223" t="str">
        <f t="shared" ca="1" si="408"/>
        <v>0.502949830987793+1.21422830316343i</v>
      </c>
      <c r="CR285" s="223" t="str">
        <f t="shared" ca="1" si="409"/>
        <v>-1.28233725292028+0.287958459619924i</v>
      </c>
      <c r="CS285" s="223" t="str">
        <f t="shared" ca="1" si="410"/>
        <v>-0.0644882334139682-1.3126881474459i</v>
      </c>
      <c r="CT285" s="223" t="str">
        <f t="shared" ca="1" si="411"/>
        <v>1.30438731329459+0.160880830461363i</v>
      </c>
      <c r="CU285" s="223" t="str">
        <f t="shared" ca="1" si="412"/>
        <v>-0.381512804097745+1.25767916616412i</v>
      </c>
      <c r="CV285" s="223" t="str">
        <f t="shared" ca="1" si="413"/>
        <v>-1.17393901414481-0.590911241865077i</v>
      </c>
      <c r="CW285" s="223" t="str">
        <f t="shared" ca="1" si="414"/>
        <v>0.782910466393028-1.05563256216643i</v>
      </c>
      <c r="CX285" s="223" t="str">
        <f t="shared" ca="1" si="415"/>
        <v>0.906243310015124+0.951857115194627i</v>
      </c>
      <c r="CY285" s="223" t="str">
        <f t="shared" ca="1" si="416"/>
        <v>-1.09277660230631+0.730169981679383i</v>
      </c>
      <c r="CZ285" s="223" t="str">
        <f t="shared" ca="1" si="417"/>
        <v>-0.532597006168316-1.2015195935624i</v>
      </c>
      <c r="DA285" s="223" t="str">
        <f t="shared" ca="1" si="418"/>
        <v>1.27488418255174-0.319341863483617i</v>
      </c>
      <c r="DB285" s="223" t="str">
        <f t="shared" ca="1" si="419"/>
        <v>0.0966837905688541+1.31071016984498i</v>
      </c>
      <c r="DC285" s="223" t="str">
        <f t="shared" ca="1" si="420"/>
        <v>-1.30794266944829-0.128821109024408i</v>
      </c>
      <c r="DD285" s="223" t="str">
        <f t="shared" ca="1" si="421"/>
        <v>0.350532907749242-1.26666316962272i</v>
      </c>
      <c r="DE285" s="223" t="str">
        <f t="shared" ca="1" si="422"/>
        <v>1.1880871334856+0.561923364828139i</v>
      </c>
      <c r="DF285" s="223" t="str">
        <f t="shared" ca="1" si="423"/>
        <v>-0.756768148454149+1.0745282100434i</v>
      </c>
      <c r="DG285" s="223" t="str">
        <f t="shared" ca="1" si="424"/>
        <v>-0.929330109459075-0.929330109458737i</v>
      </c>
      <c r="DH285" s="223" t="str">
        <f t="shared" ca="1" si="425"/>
        <v>1.07452821004386-0.7567681484535i</v>
      </c>
      <c r="DI285" s="223" t="str">
        <f t="shared" ca="1" si="426"/>
        <v>0.561923364828569+1.1880871334854i</v>
      </c>
      <c r="DJ285" s="223" t="str">
        <f t="shared" ca="1" si="427"/>
        <v>-1.26666316962295+0.350532907748405i</v>
      </c>
      <c r="DK285" s="223" t="str">
        <f t="shared" ca="1" si="428"/>
        <v>-0.128821109024956-1.30794266944824i</v>
      </c>
      <c r="DL285" s="223" t="str">
        <f t="shared" ca="1" si="429"/>
        <v>1.31071016984491+0.0966837905697205i</v>
      </c>
      <c r="DM285" s="223" t="str">
        <f t="shared" ca="1" si="430"/>
        <v>-0.319341863483156+1.27488418255185i</v>
      </c>
      <c r="DN285" s="223" t="str">
        <f t="shared" ca="1" si="431"/>
        <v>-1.20151959356208-0.532597006169042i</v>
      </c>
      <c r="DO285" s="223" t="str">
        <f t="shared" ca="1" si="432"/>
        <v>0.730169981678987-1.09277660230658i</v>
      </c>
      <c r="DP285" s="223" t="str">
        <f t="shared" ca="1" si="433"/>
        <v>0.951857115194079+0.906243310015698i</v>
      </c>
      <c r="DQ285" s="223" t="str">
        <f t="shared" ca="1" si="434"/>
        <v>-1.05563256216614+0.78291046639341i</v>
      </c>
      <c r="DR285" s="223" t="str">
        <f t="shared" ca="1" si="435"/>
        <v>-0.590911241864368-1.17393901414516i</v>
      </c>
      <c r="DS285" s="223" t="str">
        <f t="shared" ca="1" si="436"/>
        <v>1.25767916616398-0.381512804098201i</v>
      </c>
      <c r="DT285" s="223" t="str">
        <f t="shared" ca="1" si="437"/>
        <v>0.160880830460501+1.30438731329469i</v>
      </c>
      <c r="DU285" s="223" t="str">
        <f t="shared" ca="1" si="438"/>
        <v>-1.31268814744593-0.0644882334134182i</v>
      </c>
      <c r="DV285" s="223" t="str">
        <f t="shared" ca="1" si="439"/>
        <v>0.287958459620699-1.2823372529201i</v>
      </c>
      <c r="DW285" s="223" t="str">
        <f t="shared" ca="1" si="440"/>
        <v>1.21422830316362+0.502949830987353i</v>
      </c>
      <c r="DX285" s="223" t="str">
        <f t="shared" ca="1" si="441"/>
        <v>-0.703131987810794+1.11036674680533i</v>
      </c>
      <c r="DY285" s="223" t="str">
        <f t="shared" ca="1" si="442"/>
        <v>-0.973810757795997-0.882610623488404i</v>
      </c>
      <c r="DZ285" s="223" t="str">
        <f t="shared" ca="1" si="443"/>
        <v>1.03610104070638-0.808581188342252i</v>
      </c>
      <c r="EA285" s="223" t="str">
        <f t="shared" ca="1" si="444"/>
        <v>0.61954317606473+1.15908375783868i</v>
      </c>
      <c r="EB285" s="223" t="str">
        <f t="shared" ca="1" si="445"/>
        <v>-1.24793758380339+0.412262891399133i</v>
      </c>
      <c r="EC285" s="223" t="str">
        <f t="shared" ca="1" si="446"/>
        <v>-0.192843643300906-1.30004624299762i</v>
      </c>
      <c r="ED285" s="223" t="str">
        <f t="shared" ca="1" si="447"/>
        <v>1.31387541079143+0.0322538309580205i</v>
      </c>
      <c r="EE285" s="223" t="str">
        <f t="shared" ca="1" si="448"/>
        <v>-0.256401600348388+1.28901789127715i</v>
      </c>
      <c r="EF285" s="223" t="str">
        <f t="shared" ca="1" si="449"/>
        <v>-1.22620560703777-0.472999697635156i</v>
      </c>
      <c r="EG285" s="223" t="str">
        <f t="shared" ca="1" si="450"/>
        <v>0.675670453523679-1.12728804789588i</v>
      </c>
      <c r="EH285" s="223" t="str">
        <f t="shared" ca="1" si="451"/>
        <v>0.995177813209645+0.858446285325455i</v>
      </c>
      <c r="EI285" s="223" t="str">
        <f t="shared" ca="1" si="452"/>
        <v>-1.01594541072122+0.833764851219034i</v>
      </c>
      <c r="EJ285" s="223" t="str">
        <f t="shared" ca="1" si="453"/>
        <v>-0.647801920621054-1.14353031281793i</v>
      </c>
      <c r="EK285" s="223" t="str">
        <f t="shared" ca="1" si="454"/>
        <v>1.23744429050528-0.442764646951067i</v>
      </c>
      <c r="EL285" s="223" t="str">
        <f t="shared" ca="1" si="455"/>
        <v>0.224690294340071+1.29492207345584i</v>
      </c>
      <c r="EM285" s="223" t="str">
        <f t="shared" ca="1" si="456"/>
        <v>-1.31427124471846+3.67096219826305E-13i</v>
      </c>
      <c r="EN285" s="223"/>
      <c r="EO285" s="223"/>
      <c r="EP285" s="223"/>
    </row>
    <row r="286" spans="1:146">
      <c r="A286" s="249">
        <f t="shared" si="323"/>
        <v>3.6328125000000028E-3</v>
      </c>
      <c r="B286" s="248">
        <v>186</v>
      </c>
      <c r="C286" s="247">
        <f t="shared" si="324"/>
        <v>37200</v>
      </c>
      <c r="N286" s="246">
        <f t="shared" ca="1" si="327"/>
        <v>3.9780805204417438</v>
      </c>
      <c r="O286" s="223">
        <f t="shared" ca="1" si="328"/>
        <v>1.3110805204417439</v>
      </c>
      <c r="P286" s="223" t="str">
        <f t="shared" ca="1" si="329"/>
        <v>-0.192375466813597+1.29689005349337i</v>
      </c>
      <c r="Q286" s="223" t="str">
        <f t="shared" ca="1" si="330"/>
        <v>-1.25462583340348-0.380586585731038i</v>
      </c>
      <c r="R286" s="223" t="str">
        <f t="shared" ca="1" si="331"/>
        <v>0.560559154412098-1.18520275290205i</v>
      </c>
      <c r="S286" s="223" t="str">
        <f t="shared" ca="1" si="332"/>
        <v>1.09012361202914+0.728397310249253i</v>
      </c>
      <c r="T286" s="223" t="str">
        <f t="shared" ca="1" si="333"/>
        <v>-0.880467864028183+0.97144658705224i</v>
      </c>
      <c r="U286" s="223" t="str">
        <f t="shared" ca="1" si="334"/>
        <v>-0.831740677166011-1.01347894750173i</v>
      </c>
      <c r="V286" s="223" t="str">
        <f t="shared" ca="1" si="335"/>
        <v>1.12455127239691-0.674030093417404i</v>
      </c>
      <c r="W286" s="223" t="str">
        <f t="shared" ca="1" si="336"/>
        <v>0.501728793669597+1.2112804583104i</v>
      </c>
      <c r="X286" s="223" t="str">
        <f t="shared" ca="1" si="337"/>
        <v>-1.27178908028307+0.31856658072458i</v>
      </c>
      <c r="Y286" s="223" t="str">
        <f t="shared" ca="1" si="338"/>
        <v>-0.128508363355515-1.30476730938106i</v>
      </c>
      <c r="Z286" s="223" t="str">
        <f t="shared" ca="1" si="339"/>
        <v>1.30950126653632+0.0643316719941223i</v>
      </c>
      <c r="AA286" s="223" t="str">
        <f t="shared" ca="1" si="340"/>
        <v>-0.255779120922075+1.28588847587266i</v>
      </c>
      <c r="AB286" s="223" t="str">
        <f t="shared" ca="1" si="341"/>
        <v>-1.234440082999-0.441689724316996i</v>
      </c>
      <c r="AC286" s="223" t="str">
        <f t="shared" ca="1" si="342"/>
        <v>0.618039079052314-1.15626979025051i</v>
      </c>
      <c r="AD286" s="223" t="str">
        <f t="shared" ca="1" si="343"/>
        <v>1.05306974839636+0.781009754160745i</v>
      </c>
      <c r="AE286" s="223" t="str">
        <f t="shared" ca="1" si="344"/>
        <v>-0.92707392668594+0.92707392668595i</v>
      </c>
      <c r="AF286" s="223" t="str">
        <f t="shared" ca="1" si="345"/>
        <v>-0.781009754160771-1.05306974839634i</v>
      </c>
      <c r="AG286" s="223" t="str">
        <f t="shared" ca="1" si="346"/>
        <v>1.1562697902505-0.618039079052334i</v>
      </c>
      <c r="AH286" s="223" t="str">
        <f t="shared" ca="1" si="347"/>
        <v>0.441689724317009+1.23444008299899i</v>
      </c>
      <c r="AI286" s="223" t="str">
        <f t="shared" ca="1" si="348"/>
        <v>-1.28588847587266+0.255779120922097i</v>
      </c>
      <c r="AJ286" s="223" t="str">
        <f t="shared" ca="1" si="349"/>
        <v>-0.0643316719940055-1.30950126653633i</v>
      </c>
      <c r="AK286" s="223" t="str">
        <f t="shared" ca="1" si="350"/>
        <v>1.3047673093811+0.128508363355102i</v>
      </c>
      <c r="AL286" s="223" t="str">
        <f t="shared" ca="1" si="351"/>
        <v>-0.318566580725073+1.27178908028294i</v>
      </c>
      <c r="AM286" s="223" t="str">
        <f t="shared" ca="1" si="352"/>
        <v>-1.21128045831035-0.501728793669697i</v>
      </c>
      <c r="AN286" s="223" t="str">
        <f t="shared" ca="1" si="353"/>
        <v>0.674030093417053-1.12455127239712i</v>
      </c>
      <c r="AO286" s="223" t="str">
        <f t="shared" ca="1" si="354"/>
        <v>1.01347894750141+0.831740677166407i</v>
      </c>
      <c r="AP286" s="223" t="str">
        <f t="shared" ca="1" si="355"/>
        <v>-0.971446587052315+0.880467864028099i</v>
      </c>
      <c r="AQ286" s="223" t="str">
        <f t="shared" ca="1" si="356"/>
        <v>-0.728397310249601-1.0901236120289i</v>
      </c>
      <c r="AR286" s="223" t="str">
        <f t="shared" ca="1" si="357"/>
        <v>-0.728397310249601-1.0901236120289i</v>
      </c>
      <c r="AS286" s="223" t="str">
        <f t="shared" ca="1" si="358"/>
        <v>0.380586585730994+1.2546258334035i</v>
      </c>
      <c r="AT286" s="223" t="str">
        <f t="shared" ca="1" si="359"/>
        <v>-1.29689005349332+0.192375466813949i</v>
      </c>
      <c r="AU286" s="223" t="str">
        <f t="shared" ca="1" si="360"/>
        <v>5.08192720114135E-13-1.31108052044174i</v>
      </c>
      <c r="AV286" s="223" t="str">
        <f t="shared" ca="1" si="361"/>
        <v>1.29689005349336+0.192375466813664i</v>
      </c>
      <c r="AW286" s="223" t="str">
        <f t="shared" ca="1" si="362"/>
        <v>-0.380586585730683+1.25462583340359i</v>
      </c>
      <c r="AX286" s="223" t="str">
        <f t="shared" ca="1" si="363"/>
        <v>-1.18520275290182-0.560559154412563i</v>
      </c>
      <c r="AY286" s="223" t="str">
        <f t="shared" ca="1" si="364"/>
        <v>0.728397310249346-1.09012361202907i</v>
      </c>
      <c r="AZ286" s="223" t="str">
        <f t="shared" ca="1" si="365"/>
        <v>0.971446587052521+0.880467864027872i</v>
      </c>
      <c r="BA286" s="223" t="str">
        <f t="shared" ca="1" si="366"/>
        <v>-1.01347894750206+0.831740677165607i</v>
      </c>
      <c r="BB286" s="223" t="str">
        <f t="shared" ca="1" si="367"/>
        <v>-0.6740300934173-1.12455127239698i</v>
      </c>
      <c r="BC286" s="223" t="str">
        <f t="shared" ca="1" si="368"/>
        <v>1.21128045831024-0.50172879366998i</v>
      </c>
      <c r="BD286" s="223" t="str">
        <f t="shared" ca="1" si="369"/>
        <v>0.318566580724106+1.27178908028318i</v>
      </c>
      <c r="BE286" s="223" t="str">
        <f t="shared" ca="1" si="370"/>
        <v>-1.30476730938107+0.128508363355389i</v>
      </c>
      <c r="BF286" s="223" t="str">
        <f t="shared" ca="1" si="371"/>
        <v>0.0643316719937181-1.30950126653634i</v>
      </c>
      <c r="BG286" s="223" t="str">
        <f t="shared" ca="1" si="372"/>
        <v>1.28588847587257+0.255779120922565i</v>
      </c>
      <c r="BH286" s="223" t="str">
        <f t="shared" ca="1" si="373"/>
        <v>-0.441689724317089+1.23444008299896i</v>
      </c>
      <c r="BI286" s="223" t="str">
        <f t="shared" ca="1" si="374"/>
        <v>-1.15626979025064-0.618039079052081i</v>
      </c>
      <c r="BJ286" s="223" t="str">
        <f t="shared" ca="1" si="375"/>
        <v>0.781009754161154-1.05306974839605i</v>
      </c>
      <c r="BK286" s="223" t="str">
        <f t="shared" ca="1" si="376"/>
        <v>0.92707392668588+0.92707392668601i</v>
      </c>
      <c r="BL286" s="223" t="str">
        <f t="shared" ca="1" si="377"/>
        <v>-1.05306974839618+0.781009754160977i</v>
      </c>
      <c r="BM286" s="223" t="str">
        <f t="shared" ca="1" si="378"/>
        <v>-0.618039079051887-1.15626979025074i</v>
      </c>
      <c r="BN286" s="223" t="str">
        <f t="shared" ca="1" si="379"/>
        <v>1.23444008299903-0.441689724316916i</v>
      </c>
      <c r="BO286" s="223" t="str">
        <f t="shared" ca="1" si="380"/>
        <v>0.255779120922386+1.2858884758726i</v>
      </c>
      <c r="BP286" s="223" t="str">
        <f t="shared" ca="1" si="381"/>
        <v>-1.30950126653635+0.064331671993498i</v>
      </c>
      <c r="BQ286" s="223" t="str">
        <f t="shared" ca="1" si="382"/>
        <v>0.128508363355608-1.30476730938105i</v>
      </c>
      <c r="BR286" s="223" t="str">
        <f t="shared" ca="1" si="383"/>
        <v>1.27178908028314+0.318566580724284i</v>
      </c>
      <c r="BS286" s="223" t="str">
        <f t="shared" ca="1" si="384"/>
        <v>-0.501728793670184+1.21128045831015i</v>
      </c>
      <c r="BT286" s="223" t="str">
        <f t="shared" ca="1" si="385"/>
        <v>-1.12455127239688-0.674030093417457i</v>
      </c>
      <c r="BU286" s="223" t="str">
        <f t="shared" ca="1" si="386"/>
        <v>0.831740677165806-1.0134789475019i</v>
      </c>
      <c r="BV286" s="223" t="str">
        <f t="shared" ca="1" si="387"/>
        <v>0.880467864027737+0.971446587052644i</v>
      </c>
      <c r="BW286" s="223" t="str">
        <f t="shared" ca="1" si="388"/>
        <v>-1.09012361202917+0.728397310249194i</v>
      </c>
      <c r="BX286" s="223" t="str">
        <f t="shared" ca="1" si="389"/>
        <v>-0.560559154412398-1.1852027529019i</v>
      </c>
      <c r="BY286" s="223" t="str">
        <f t="shared" ca="1" si="390"/>
        <v>1.25462583340364-0.380586585730507i</v>
      </c>
      <c r="BZ286" s="223" t="str">
        <f t="shared" ca="1" si="391"/>
        <v>0.192375466813483+1.29689005349339i</v>
      </c>
      <c r="CA286" s="223" t="str">
        <f t="shared" ca="1" si="392"/>
        <v>-1.31108052044174+3.25087945078621E-13i</v>
      </c>
      <c r="CB286" s="223" t="str">
        <f t="shared" ca="1" si="393"/>
        <v>0.192375466814166-1.29689005349329i</v>
      </c>
      <c r="CC286" s="223" t="str">
        <f t="shared" ca="1" si="394"/>
        <v>1.25462583340344+0.38058658573117i</v>
      </c>
      <c r="CD286" s="223" t="str">
        <f t="shared" ca="1" si="395"/>
        <v>-0.560559154411811+1.18520275290218i</v>
      </c>
      <c r="CE286" s="223" t="str">
        <f t="shared" ca="1" si="396"/>
        <v>-1.09012361202879-0.728397310249769i</v>
      </c>
      <c r="CF286" s="223" t="str">
        <f t="shared" ca="1" si="397"/>
        <v>0.880467864028248-0.97144658705218i</v>
      </c>
      <c r="CG286" s="223" t="str">
        <f t="shared" ca="1" si="398"/>
        <v>0.831740677166251+1.01347894750154i</v>
      </c>
      <c r="CH286" s="223" t="str">
        <f t="shared" ca="1" si="399"/>
        <v>-1.12455127239724+0.674030093416864i</v>
      </c>
      <c r="CI286" s="223" t="str">
        <f t="shared" ca="1" si="400"/>
        <v>-0.501728793669511-1.21128045831043i</v>
      </c>
      <c r="CJ286" s="223" t="str">
        <f t="shared" ca="1" si="401"/>
        <v>1.27178908028299-0.318566580724878i</v>
      </c>
      <c r="CK286" s="223" t="str">
        <f t="shared" ca="1" si="402"/>
        <v>0.128508363354883+1.30476730938112i</v>
      </c>
      <c r="CL286" s="223" t="str">
        <f t="shared" ca="1" si="403"/>
        <v>-1.30950126653632-0.0643316719942257i</v>
      </c>
      <c r="CM286" s="223" t="str">
        <f t="shared" ca="1" si="404"/>
        <v>0.255779120921784-1.28588847587272i</v>
      </c>
      <c r="CN286" s="223" t="str">
        <f t="shared" ca="1" si="405"/>
        <v>1.23444008299878+0.441689724317602i</v>
      </c>
      <c r="CO286" s="223" t="str">
        <f t="shared" ca="1" si="406"/>
        <v>-0.618039079052529+1.1562697902504i</v>
      </c>
      <c r="CP286" s="223" t="str">
        <f t="shared" ca="1" si="407"/>
        <v>-1.05306974839653-0.781009754160514i</v>
      </c>
      <c r="CQ286" s="223" t="str">
        <f t="shared" ca="1" si="408"/>
        <v>0.927073926686395-0.927073926685495i</v>
      </c>
      <c r="CR286" s="223" t="str">
        <f t="shared" ca="1" si="409"/>
        <v>0.781009754160568+1.05306974839649i</v>
      </c>
      <c r="CS286" s="223" t="str">
        <f t="shared" ca="1" si="410"/>
        <v>-1.15626979025037+0.618039079052588i</v>
      </c>
      <c r="CT286" s="223" t="str">
        <f t="shared" ca="1" si="411"/>
        <v>-0.441689724316402-1.23444008299921i</v>
      </c>
      <c r="CU286" s="223" t="str">
        <f t="shared" ca="1" si="412"/>
        <v>1.28588847587271-0.255779120921851i</v>
      </c>
      <c r="CV286" s="223" t="str">
        <f t="shared" ca="1" si="413"/>
        <v>0.0643316719942931+1.30950126653632i</v>
      </c>
      <c r="CW286" s="223" t="str">
        <f t="shared" ca="1" si="414"/>
        <v>-1.304767309381-0.128508363356077i</v>
      </c>
      <c r="CX286" s="223" t="str">
        <f t="shared" ca="1" si="415"/>
        <v>0.318566580724812-1.27178908028301i</v>
      </c>
      <c r="CY286" s="223" t="str">
        <f t="shared" ca="1" si="416"/>
        <v>1.21128045831046+0.501728793669448i</v>
      </c>
      <c r="CZ286" s="223" t="str">
        <f t="shared" ca="1" si="417"/>
        <v>-0.674030093417894+1.12455127239662i</v>
      </c>
      <c r="DA286" s="223" t="str">
        <f t="shared" ca="1" si="418"/>
        <v>-1.01347894750163-0.831740677166142i</v>
      </c>
      <c r="DB286" s="223" t="str">
        <f t="shared" ca="1" si="419"/>
        <v>0.971446587052134-0.880467864028298i</v>
      </c>
      <c r="DC286" s="223" t="str">
        <f t="shared" ca="1" si="420"/>
        <v>0.728397310248771+1.09012361202946i</v>
      </c>
      <c r="DD286" s="223" t="str">
        <f t="shared" ca="1" si="421"/>
        <v>-1.18520275290212+0.560559154411939i</v>
      </c>
      <c r="DE286" s="223" t="str">
        <f t="shared" ca="1" si="422"/>
        <v>-0.380586585731305-1.2546258334034i</v>
      </c>
      <c r="DF286" s="223" t="str">
        <f t="shared" ca="1" si="423"/>
        <v>1.29689005349346-0.19237546681298i</v>
      </c>
      <c r="DG286" s="223" t="str">
        <f t="shared" ca="1" si="424"/>
        <v>-1.83104775035515E-13+1.31108052044174i</v>
      </c>
      <c r="DH286" s="223" t="str">
        <f t="shared" ca="1" si="425"/>
        <v>-1.29689005349341-0.192375466813343i</v>
      </c>
      <c r="DI286" s="223" t="str">
        <f t="shared" ca="1" si="426"/>
        <v>0.380586585731656-1.2546258334033i</v>
      </c>
      <c r="DJ286" s="223" t="str">
        <f t="shared" ca="1" si="427"/>
        <v>1.18520275290197+0.56055915441227i</v>
      </c>
      <c r="DK286" s="223" t="str">
        <f t="shared" ca="1" si="428"/>
        <v>-0.728397310249076+1.09012361202925i</v>
      </c>
      <c r="DL286" s="223" t="str">
        <f t="shared" ca="1" si="429"/>
        <v>-0.971446587052738-0.880467864027631i</v>
      </c>
      <c r="DM286" s="223" t="str">
        <f t="shared" ca="1" si="430"/>
        <v>1.01347894750186-0.831740677165859i</v>
      </c>
      <c r="DN286" s="223" t="str">
        <f t="shared" ca="1" si="431"/>
        <v>0.674030093417579+1.12455127239681i</v>
      </c>
      <c r="DO286" s="223" t="str">
        <f t="shared" ca="1" si="432"/>
        <v>-1.21128045831011+0.501728793670281i</v>
      </c>
      <c r="DP286" s="223" t="str">
        <f t="shared" ca="1" si="433"/>
        <v>-0.318566580724385-1.27178908028311i</v>
      </c>
      <c r="DQ286" s="223" t="str">
        <f t="shared" ca="1" si="434"/>
        <v>1.30476730938104-0.128508363355712i</v>
      </c>
      <c r="DR286" s="223" t="str">
        <f t="shared" ca="1" si="435"/>
        <v>-0.0643316719933934+1.30950126653636i</v>
      </c>
      <c r="DS286" s="223" t="str">
        <f t="shared" ca="1" si="436"/>
        <v>-1.28588847587262-0.255779120922282i</v>
      </c>
      <c r="DT286" s="223" t="str">
        <f t="shared" ca="1" si="437"/>
        <v>0.441689724316818-1.23444008299906i</v>
      </c>
      <c r="DU286" s="223" t="str">
        <f t="shared" ca="1" si="438"/>
        <v>1.15626979025016+0.618039079052976i</v>
      </c>
      <c r="DV286" s="223" t="str">
        <f t="shared" ca="1" si="439"/>
        <v>-0.781009754160922+1.05306974839623i</v>
      </c>
      <c r="DW286" s="223" t="str">
        <f t="shared" ca="1" si="440"/>
        <v>-0.927073926686083-0.927073926685807i</v>
      </c>
      <c r="DX286" s="223" t="str">
        <f t="shared" ca="1" si="441"/>
        <v>1.05306974839679-0.78100975416016i</v>
      </c>
      <c r="DY286" s="223" t="str">
        <f t="shared" ca="1" si="442"/>
        <v>0.618039079052205+1.15626979025057i</v>
      </c>
      <c r="DZ286" s="223" t="str">
        <f t="shared" ca="1" si="443"/>
        <v>-1.23444008299893+0.441689724317188i</v>
      </c>
      <c r="EA286" s="223" t="str">
        <f t="shared" ca="1" si="444"/>
        <v>-0.255779120921425-1.28588847587279i</v>
      </c>
      <c r="EB286" s="223" t="str">
        <f t="shared" ca="1" si="445"/>
        <v>1.30950126653634-0.0643316719937855i</v>
      </c>
      <c r="EC286" s="223" t="str">
        <f t="shared" ca="1" si="446"/>
        <v>-0.128508363355248+1.30476730938108i</v>
      </c>
      <c r="ED286" s="223" t="str">
        <f t="shared" ca="1" si="447"/>
        <v>-1.27178908028288-0.318566580725305i</v>
      </c>
      <c r="EE286" s="223" t="str">
        <f t="shared" ca="1" si="448"/>
        <v>0.501728793669849-1.21128045831029i</v>
      </c>
      <c r="EF286" s="223" t="str">
        <f t="shared" ca="1" si="449"/>
        <v>1.12455127239701+0.674030093417242i</v>
      </c>
      <c r="EG286" s="223" t="str">
        <f t="shared" ca="1" si="450"/>
        <v>-0.831740677166534+1.0134789475013i</v>
      </c>
      <c r="EH286" s="223" t="str">
        <f t="shared" ca="1" si="451"/>
        <v>-0.880467864027922-0.971446587052475i</v>
      </c>
      <c r="EI286" s="223" t="str">
        <f t="shared" ca="1" si="452"/>
        <v>1.09012361202899-0.728397310249464i</v>
      </c>
      <c r="EJ286" s="223" t="str">
        <f t="shared" ca="1" si="453"/>
        <v>0.560559154412625+1.1852027529018i</v>
      </c>
      <c r="EK286" s="223" t="str">
        <f t="shared" ca="1" si="454"/>
        <v>-1.25462583340355+0.380586585730818i</v>
      </c>
      <c r="EL286" s="223" t="str">
        <f t="shared" ca="1" si="455"/>
        <v>-0.192375466813731-1.29689005349335i</v>
      </c>
      <c r="EM286" s="223" t="str">
        <f t="shared" ca="1" si="456"/>
        <v>1.31108052044174+6.91297495149649E-13i</v>
      </c>
      <c r="EN286" s="223"/>
      <c r="EO286" s="223"/>
      <c r="EP286" s="223"/>
    </row>
    <row r="287" spans="1:146">
      <c r="A287" s="249">
        <f t="shared" si="323"/>
        <v>3.6523437500000028E-3</v>
      </c>
      <c r="B287" s="248">
        <v>187</v>
      </c>
      <c r="C287" s="247">
        <f t="shared" si="324"/>
        <v>37400</v>
      </c>
      <c r="N287" s="246">
        <f t="shared" ca="1" si="327"/>
        <v>3.9736144686798509</v>
      </c>
      <c r="O287" s="223">
        <f t="shared" ca="1" si="328"/>
        <v>1.3066144686798511</v>
      </c>
      <c r="P287" s="223" t="str">
        <f t="shared" ca="1" si="329"/>
        <v>-0.159943559336164+1.29678811977532i</v>
      </c>
      <c r="Q287" s="223" t="str">
        <f t="shared" ca="1" si="330"/>
        <v>-1.26745687049564-0.317481418664035i</v>
      </c>
      <c r="R287" s="223" t="str">
        <f t="shared" ca="1" si="331"/>
        <v>0.470244061942699-1.21906189013157i</v>
      </c>
      <c r="S287" s="223" t="str">
        <f t="shared" ca="1" si="332"/>
        <v>1.15233108423402+0.615933796825262i</v>
      </c>
      <c r="T287" s="223" t="str">
        <f t="shared" ca="1" si="333"/>
        <v>-0.752359314090926+1.06826814623678i</v>
      </c>
      <c r="U287" s="223" t="str">
        <f t="shared" ca="1" si="334"/>
        <v>-0.968137460973379-0.877468646974664i</v>
      </c>
      <c r="V287" s="223" t="str">
        <f t="shared" ca="1" si="335"/>
        <v>0.989380034657726-0.853445087152187i</v>
      </c>
      <c r="W287" s="223" t="str">
        <f t="shared" ca="1" si="336"/>
        <v>0.725916104831243+1.08641022570214i</v>
      </c>
      <c r="X287" s="223" t="str">
        <f t="shared" ca="1" si="337"/>
        <v>-1.16709979571854+0.587468668609038i</v>
      </c>
      <c r="Y287" s="223" t="str">
        <f t="shared" ca="1" si="338"/>
        <v>-0.440185156793727-1.23023509846777i</v>
      </c>
      <c r="Z287" s="223" t="str">
        <f t="shared" ca="1" si="339"/>
        <v>1.2748665202301-0.286280850494638i</v>
      </c>
      <c r="AA287" s="223" t="str">
        <f t="shared" ca="1" si="340"/>
        <v>0.128070613733273+1.30032276287909i</v>
      </c>
      <c r="AB287" s="223" t="str">
        <f t="shared" ca="1" si="341"/>
        <v>-1.30622094083062-0.0320659242672176i</v>
      </c>
      <c r="AC287" s="223" t="str">
        <f t="shared" ca="1" si="342"/>
        <v>0.191720160919684-1.29247233999821i</v>
      </c>
      <c r="AD287" s="223" t="str">
        <f t="shared" ca="1" si="343"/>
        <v>1.25928375213567+0.348490747898178i</v>
      </c>
      <c r="AE287" s="223" t="str">
        <f t="shared" ca="1" si="344"/>
        <v>-0.500019709652306+1.20715436449642i</v>
      </c>
      <c r="AF287" s="223" t="str">
        <f t="shared" ca="1" si="345"/>
        <v>-1.13686825159279-0.644027909553526i</v>
      </c>
      <c r="AG287" s="223" t="str">
        <f t="shared" ca="1" si="346"/>
        <v>0.778349330232335-1.04948258198524i</v>
      </c>
      <c r="AH287" s="223" t="str">
        <f t="shared" ca="1" si="347"/>
        <v>0.94631171748354+0.900963652494863i</v>
      </c>
      <c r="AI287" s="223" t="str">
        <f t="shared" ca="1" si="348"/>
        <v>-1.0100266428045+0.828907443921577i</v>
      </c>
      <c r="AJ287" s="223" t="str">
        <f t="shared" ca="1" si="349"/>
        <v>-0.69903563085375-1.10389789227103i</v>
      </c>
      <c r="AK287" s="223" t="str">
        <f t="shared" ca="1" si="350"/>
        <v>1.18116548992702-0.558649671233235i</v>
      </c>
      <c r="AL287" s="223" t="str">
        <f t="shared" ca="1" si="351"/>
        <v>0.409861100565515+1.24066725918223i</v>
      </c>
      <c r="AM287" s="223" t="str">
        <f t="shared" ca="1" si="352"/>
        <v>-1.28150823804312+0.254907837445518i</v>
      </c>
      <c r="AN287" s="223" t="str">
        <f t="shared" ca="1" si="353"/>
        <v>-0.0961205231814974-1.30307414017271i</v>
      </c>
      <c r="AO287" s="223" t="str">
        <f t="shared" ca="1" si="354"/>
        <v>1.30504059432938+0.0641125332204191i</v>
      </c>
      <c r="AP287" s="223" t="str">
        <f t="shared" ca="1" si="355"/>
        <v>-0.223381277446591+1.28737802321224i</v>
      </c>
      <c r="AQ287" s="223" t="str">
        <f t="shared" ca="1" si="356"/>
        <v>-1.25035208833088-0.379290159337333i</v>
      </c>
      <c r="AR287" s="223" t="str">
        <f t="shared" ca="1" si="357"/>
        <v>-1.25035208833088-0.379290159337333i</v>
      </c>
      <c r="AS287" s="223" t="str">
        <f t="shared" ca="1" si="358"/>
        <v>1.1207206120269+0.67173408395106i</v>
      </c>
      <c r="AT287" s="223" t="str">
        <f t="shared" ca="1" si="359"/>
        <v>-0.803870497841572+1.03006484866899i</v>
      </c>
      <c r="AU287" s="223" t="str">
        <f t="shared" ca="1" si="360"/>
        <v>-0.923915951200144-0.923915951199817i</v>
      </c>
      <c r="AV287" s="223" t="str">
        <f t="shared" ca="1" si="361"/>
        <v>1.03006484866873-0.803870497841909i</v>
      </c>
      <c r="AW287" s="223" t="str">
        <f t="shared" ca="1" si="362"/>
        <v>0.671734083951429+1.12072061202668i</v>
      </c>
      <c r="AX287" s="223" t="str">
        <f t="shared" ca="1" si="363"/>
        <v>-1.19451969421069+0.529494164185337i</v>
      </c>
      <c r="AY287" s="223" t="str">
        <f t="shared" ca="1" si="364"/>
        <v>-0.379290159336499-1.25035208833113i</v>
      </c>
      <c r="AZ287" s="223" t="str">
        <f t="shared" ca="1" si="365"/>
        <v>1.28737802321217-0.223381277446995i</v>
      </c>
      <c r="BA287" s="223" t="str">
        <f t="shared" ca="1" si="366"/>
        <v>0.0641125332208655+1.30504059432936i</v>
      </c>
      <c r="BB287" s="223" t="str">
        <f t="shared" ca="1" si="367"/>
        <v>-1.30307414017274-0.0961205231810518i</v>
      </c>
      <c r="BC287" s="223" t="str">
        <f t="shared" ca="1" si="368"/>
        <v>0.254907837445099-1.2815082380432i</v>
      </c>
      <c r="BD287" s="223" t="str">
        <f t="shared" ca="1" si="369"/>
        <v>1.24066725918196+0.409861100566342i</v>
      </c>
      <c r="BE287" s="223" t="str">
        <f t="shared" ca="1" si="370"/>
        <v>-0.55864967123404+1.18116548992664i</v>
      </c>
      <c r="BF287" s="223" t="str">
        <f t="shared" ca="1" si="371"/>
        <v>-1.10389789227097-0.699035630853843i</v>
      </c>
      <c r="BG287" s="223" t="str">
        <f t="shared" ca="1" si="372"/>
        <v>0.828907443921433-1.01002664280462i</v>
      </c>
      <c r="BH287" s="223" t="str">
        <f t="shared" ca="1" si="373"/>
        <v>0.900963652495093+0.94631171748332i</v>
      </c>
      <c r="BI287" s="223" t="str">
        <f t="shared" ca="1" si="374"/>
        <v>-1.04948258198491+0.778349330232784i</v>
      </c>
      <c r="BJ287" s="223" t="str">
        <f t="shared" ca="1" si="375"/>
        <v>-0.644027909553108-1.13686825159303i</v>
      </c>
      <c r="BK287" s="223" t="str">
        <f t="shared" ca="1" si="376"/>
        <v>1.20715436449655-0.500019709651982i</v>
      </c>
      <c r="BL287" s="223" t="str">
        <f t="shared" ca="1" si="377"/>
        <v>0.348490747898072+1.2592837521357i</v>
      </c>
      <c r="BM287" s="223" t="str">
        <f t="shared" ca="1" si="378"/>
        <v>-1.29247233999821+0.19172016091974i</v>
      </c>
      <c r="BN287" s="223" t="str">
        <f t="shared" ca="1" si="379"/>
        <v>-0.0320659242675251-1.30622094083061i</v>
      </c>
      <c r="BO287" s="223" t="str">
        <f t="shared" ca="1" si="380"/>
        <v>1.30032276287915+0.128070613732717i</v>
      </c>
      <c r="BP287" s="223" t="str">
        <f t="shared" ca="1" si="381"/>
        <v>-0.286280850495235+1.27486652022996i</v>
      </c>
      <c r="BQ287" s="223" t="str">
        <f t="shared" ca="1" si="382"/>
        <v>-1.23023509846765-0.440185156794067i</v>
      </c>
      <c r="BR287" s="223" t="str">
        <f t="shared" ca="1" si="383"/>
        <v>0.58746866860922-1.16709979571845i</v>
      </c>
      <c r="BS287" s="223" t="str">
        <f t="shared" ca="1" si="384"/>
        <v>1.08641022570215+0.725916104831226i</v>
      </c>
      <c r="BT287" s="223" t="str">
        <f t="shared" ca="1" si="385"/>
        <v>-0.853445087151955+0.989380034657928i</v>
      </c>
      <c r="BU287" s="223" t="str">
        <f t="shared" ca="1" si="386"/>
        <v>-0.877468646975009-0.968137460973066i</v>
      </c>
      <c r="BV287" s="223" t="str">
        <f t="shared" ca="1" si="387"/>
        <v>1.06826814623711-0.752359314090453i</v>
      </c>
      <c r="BW287" s="223" t="str">
        <f t="shared" ca="1" si="388"/>
        <v>0.615933796824945+1.15233108423419i</v>
      </c>
      <c r="BX287" s="223" t="str">
        <f t="shared" ca="1" si="389"/>
        <v>-1.21906189013165+0.470244061942509i</v>
      </c>
      <c r="BY287" s="223" t="str">
        <f t="shared" ca="1" si="390"/>
        <v>-0.317481418664022-1.26745687049564i</v>
      </c>
      <c r="BZ287" s="223" t="str">
        <f t="shared" ca="1" si="391"/>
        <v>1.29678811977529-0.159943559336389i</v>
      </c>
      <c r="CA287" s="223" t="str">
        <f t="shared" ca="1" si="392"/>
        <v>4.65482355293755E-13+1.30661446867985i</v>
      </c>
      <c r="CB287" s="223" t="str">
        <f t="shared" ca="1" si="393"/>
        <v>-1.29678811977524-0.159943559336791i</v>
      </c>
      <c r="CC287" s="223" t="str">
        <f t="shared" ca="1" si="394"/>
        <v>0.317481418664489-1.26745687049553i</v>
      </c>
      <c r="CD287" s="223" t="str">
        <f t="shared" ca="1" si="395"/>
        <v>1.2190618901315+0.470244061942888i</v>
      </c>
      <c r="CE287" s="223" t="str">
        <f t="shared" ca="1" si="396"/>
        <v>-0.615933796825368+1.15233108423396i</v>
      </c>
      <c r="CF287" s="223" t="str">
        <f t="shared" ca="1" si="397"/>
        <v>-1.06826814623688-0.752359314090785i</v>
      </c>
      <c r="CG287" s="223" t="str">
        <f t="shared" ca="1" si="398"/>
        <v>0.877468646974319-0.968137460973692i</v>
      </c>
      <c r="CH287" s="223" t="str">
        <f t="shared" ca="1" si="399"/>
        <v>0.853445087152603+0.989380034657368i</v>
      </c>
      <c r="CI287" s="223" t="str">
        <f t="shared" ca="1" si="400"/>
        <v>-1.08641022570241+0.725916104830828i</v>
      </c>
      <c r="CJ287" s="223" t="str">
        <f t="shared" ca="1" si="401"/>
        <v>-0.587468668608858-1.16709979571863i</v>
      </c>
      <c r="CK287" s="223" t="str">
        <f t="shared" ca="1" si="402"/>
        <v>1.23023509846781-0.440185156793614i</v>
      </c>
      <c r="CL287" s="223" t="str">
        <f t="shared" ca="1" si="403"/>
        <v>0.286280850494802+1.27486652023006i</v>
      </c>
      <c r="CM287" s="223" t="str">
        <f t="shared" ca="1" si="404"/>
        <v>-1.30032276287906+0.128070613733606i</v>
      </c>
      <c r="CN287" s="223" t="str">
        <f t="shared" ca="1" si="405"/>
        <v>0.0320659242666688-1.30622094083063i</v>
      </c>
      <c r="CO287" s="223" t="str">
        <f t="shared" ca="1" si="406"/>
        <v>1.29247233999814+0.191720160920178i</v>
      </c>
      <c r="CP287" s="223" t="str">
        <f t="shared" ca="1" si="407"/>
        <v>-0.3484907478985+1.25928375213558i</v>
      </c>
      <c r="CQ287" s="223" t="str">
        <f t="shared" ca="1" si="408"/>
        <v>-1.20715436449637-0.500019709652424i</v>
      </c>
      <c r="CR287" s="223" t="str">
        <f t="shared" ca="1" si="409"/>
        <v>0.644027909553493-1.13686825159281i</v>
      </c>
      <c r="CS287" s="223" t="str">
        <f t="shared" ca="1" si="410"/>
        <v>1.04948258198544+0.778349330232065i</v>
      </c>
      <c r="CT287" s="223" t="str">
        <f t="shared" ca="1" si="411"/>
        <v>-0.900963652494472+0.946311717483911i</v>
      </c>
      <c r="CU287" s="223" t="str">
        <f t="shared" ca="1" si="412"/>
        <v>-0.828907443921091-1.0100266428049i</v>
      </c>
      <c r="CV287" s="223" t="str">
        <f t="shared" ca="1" si="413"/>
        <v>1.10389789227121-0.699035630853468i</v>
      </c>
      <c r="CW287" s="223" t="str">
        <f t="shared" ca="1" si="414"/>
        <v>0.558649671233605+1.18116548992684i</v>
      </c>
      <c r="CX287" s="223" t="str">
        <f t="shared" ca="1" si="415"/>
        <v>-1.2406672591821+0.409861100565922i</v>
      </c>
      <c r="CY287" s="223" t="str">
        <f t="shared" ca="1" si="416"/>
        <v>-0.254907837445976-1.28150823804303i</v>
      </c>
      <c r="CZ287" s="223" t="str">
        <f t="shared" ca="1" si="417"/>
        <v>1.30307414017268-0.0961205231819062i</v>
      </c>
      <c r="DA287" s="223" t="str">
        <f t="shared" ca="1" si="418"/>
        <v>-0.064112533221308+1.30504059432934i</v>
      </c>
      <c r="DB287" s="223" t="str">
        <f t="shared" ca="1" si="419"/>
        <v>-1.2873780232121-0.223381277447433i</v>
      </c>
      <c r="DC287" s="223" t="str">
        <f t="shared" ca="1" si="420"/>
        <v>0.379290159336958-1.25035208833099i</v>
      </c>
      <c r="DD287" s="223" t="str">
        <f t="shared" ca="1" si="421"/>
        <v>1.19451969421051+0.529494164185742i</v>
      </c>
      <c r="DE287" s="223" t="str">
        <f t="shared" ca="1" si="422"/>
        <v>-0.671734083950662+1.12072061202714i</v>
      </c>
      <c r="DF287" s="223" t="str">
        <f t="shared" ca="1" si="423"/>
        <v>-1.03006484866926-0.803870497841234i</v>
      </c>
      <c r="DG287" s="223" t="str">
        <f t="shared" ca="1" si="424"/>
        <v>0.923915951200458-0.923915951199503i</v>
      </c>
      <c r="DH287" s="223" t="str">
        <f t="shared" ca="1" si="425"/>
        <v>0.803870497841222+1.03006484866926i</v>
      </c>
      <c r="DI287" s="223" t="str">
        <f t="shared" ca="1" si="426"/>
        <v>-1.12072061202715+0.671734083950649i</v>
      </c>
      <c r="DJ287" s="223" t="str">
        <f t="shared" ca="1" si="427"/>
        <v>-0.529494164185729-1.19451969421052i</v>
      </c>
      <c r="DK287" s="223" t="str">
        <f t="shared" ca="1" si="428"/>
        <v>1.250352088331-0.379290159336945i</v>
      </c>
      <c r="DL287" s="223" t="str">
        <f t="shared" ca="1" si="429"/>
        <v>0.223381277447417+1.2873780232121i</v>
      </c>
      <c r="DM287" s="223" t="str">
        <f t="shared" ca="1" si="430"/>
        <v>-1.30504059432941+0.064112533219958i</v>
      </c>
      <c r="DN287" s="223" t="str">
        <f t="shared" ca="1" si="431"/>
        <v>0.0961205231819208-1.30307414017268i</v>
      </c>
      <c r="DO287" s="223" t="str">
        <f t="shared" ca="1" si="432"/>
        <v>1.28150823804303+0.25490783744599i</v>
      </c>
      <c r="DP287" s="223" t="str">
        <f t="shared" ca="1" si="433"/>
        <v>-0.409861100565936+1.24066725918209i</v>
      </c>
      <c r="DQ287" s="223" t="str">
        <f t="shared" ca="1" si="434"/>
        <v>-1.18116548992683-0.558649671233619i</v>
      </c>
      <c r="DR287" s="223" t="str">
        <f t="shared" ca="1" si="435"/>
        <v>0.699035630853481-1.1038978922712i</v>
      </c>
      <c r="DS287" s="223" t="str">
        <f t="shared" ca="1" si="436"/>
        <v>1.01002664280489+0.828907443921101i</v>
      </c>
      <c r="DT287" s="223" t="str">
        <f t="shared" ca="1" si="437"/>
        <v>-0.946311717483921+0.900963652494462i</v>
      </c>
      <c r="DU287" s="223" t="str">
        <f t="shared" ca="1" si="438"/>
        <v>-0.778349330232114-1.0494825819854i</v>
      </c>
      <c r="DV287" s="223" t="str">
        <f t="shared" ca="1" si="439"/>
        <v>1.13686825159282-0.64402790955348i</v>
      </c>
      <c r="DW287" s="223" t="str">
        <f t="shared" ca="1" si="440"/>
        <v>0.500019709652342+1.2071543644964i</v>
      </c>
      <c r="DX287" s="223" t="str">
        <f t="shared" ca="1" si="441"/>
        <v>-1.25928375213557+0.348490747898557i</v>
      </c>
      <c r="DY287" s="223" t="str">
        <f t="shared" ca="1" si="442"/>
        <v>-0.191720160920163-1.29247233999814i</v>
      </c>
      <c r="DZ287" s="223" t="str">
        <f t="shared" ca="1" si="443"/>
        <v>1.30622094083063-0.0320659242665798i</v>
      </c>
      <c r="EA287" s="223" t="str">
        <f t="shared" ca="1" si="444"/>
        <v>-0.128070613733547+1.30032276287906i</v>
      </c>
      <c r="EB287" s="223" t="str">
        <f t="shared" ca="1" si="445"/>
        <v>-1.27486652023006-0.286280850494817i</v>
      </c>
      <c r="EC287" s="223" t="str">
        <f t="shared" ca="1" si="446"/>
        <v>0.440185156793698-1.23023509846778i</v>
      </c>
      <c r="ED287" s="223" t="str">
        <f t="shared" ca="1" si="447"/>
        <v>1.16709979571866+0.587468668608804i</v>
      </c>
      <c r="EE287" s="223" t="str">
        <f t="shared" ca="1" si="448"/>
        <v>-0.725916104830839+1.08641022570241i</v>
      </c>
      <c r="EF287" s="223" t="str">
        <f t="shared" ca="1" si="449"/>
        <v>-0.989380034658184-0.853445087151658i</v>
      </c>
      <c r="EG287" s="223" t="str">
        <f t="shared" ca="1" si="450"/>
        <v>0.968137460973652-0.877468646974363i</v>
      </c>
      <c r="EH287" s="223" t="str">
        <f t="shared" ca="1" si="451"/>
        <v>0.752359314090773+1.06826814623689i</v>
      </c>
      <c r="EI287" s="223" t="str">
        <f t="shared" ca="1" si="452"/>
        <v>-1.152331084234+0.615933796825289i</v>
      </c>
      <c r="EJ287" s="223" t="str">
        <f t="shared" ca="1" si="453"/>
        <v>-0.470244061942944-1.21906189013148i</v>
      </c>
      <c r="EK287" s="223" t="str">
        <f t="shared" ca="1" si="454"/>
        <v>1.26745687049553-0.317481418664474i</v>
      </c>
      <c r="EL287" s="223" t="str">
        <f t="shared" ca="1" si="455"/>
        <v>0.159943559336777+1.29678811977524i</v>
      </c>
      <c r="EM287" s="223" t="str">
        <f t="shared" ca="1" si="456"/>
        <v>-1.30661446867985-4.05939093002186E-13i</v>
      </c>
      <c r="EN287" s="223"/>
      <c r="EO287" s="223"/>
      <c r="EP287" s="223"/>
    </row>
    <row r="288" spans="1:146">
      <c r="A288" s="249">
        <f t="shared" si="323"/>
        <v>3.6718750000000028E-3</v>
      </c>
      <c r="B288" s="248">
        <v>188</v>
      </c>
      <c r="C288" s="247">
        <f t="shared" si="324"/>
        <v>37600</v>
      </c>
      <c r="N288" s="246">
        <f t="shared" ca="1" si="327"/>
        <v>3.9669254245880849</v>
      </c>
      <c r="O288" s="223">
        <f t="shared" ca="1" si="328"/>
        <v>1.2999254245880851</v>
      </c>
      <c r="P288" s="223" t="str">
        <f t="shared" ca="1" si="329"/>
        <v>-0.127414972759813+1.29366592836293i</v>
      </c>
      <c r="Q288" s="223" t="str">
        <f t="shared" ca="1" si="330"/>
        <v>-1.27494772205791-0.253602869679839i</v>
      </c>
      <c r="R288" s="223" t="str">
        <f t="shared" ca="1" si="331"/>
        <v>0.377348432331454-1.24395107223215i</v>
      </c>
      <c r="S288" s="223" t="str">
        <f t="shared" ca="1" si="332"/>
        <v>1.20097449356796+0.497459923300057i</v>
      </c>
      <c r="T288" s="223" t="str">
        <f t="shared" ca="1" si="333"/>
        <v>-0.612780603268023+1.14643187401127i</v>
      </c>
      <c r="U288" s="223" t="str">
        <f t="shared" ca="1" si="334"/>
        <v>-1.08084848880451-0.722199871046457i</v>
      </c>
      <c r="V288" s="223" t="str">
        <f t="shared" ca="1" si="335"/>
        <v>0.824663959272222-1.00485594179861i</v>
      </c>
      <c r="W288" s="223" t="str">
        <f t="shared" ca="1" si="336"/>
        <v>0.919186082763064+0.91918608276301i</v>
      </c>
      <c r="X288" s="223" t="str">
        <f t="shared" ca="1" si="337"/>
        <v>-1.00485594179857+0.824663959272274i</v>
      </c>
      <c r="Y288" s="223" t="str">
        <f t="shared" ca="1" si="338"/>
        <v>-0.722199871046521-1.08084848880447i</v>
      </c>
      <c r="Z288" s="223" t="str">
        <f t="shared" ca="1" si="339"/>
        <v>1.1464318740113-0.612780603267973i</v>
      </c>
      <c r="AA288" s="223" t="str">
        <f t="shared" ca="1" si="340"/>
        <v>0.497459923300009+1.20097449356798i</v>
      </c>
      <c r="AB288" s="223" t="str">
        <f t="shared" ca="1" si="341"/>
        <v>-1.24395107223216+0.377348432331401i</v>
      </c>
      <c r="AC288" s="223" t="str">
        <f t="shared" ca="1" si="342"/>
        <v>-0.253602869679804-1.27494772205792i</v>
      </c>
      <c r="AD288" s="223" t="str">
        <f t="shared" ca="1" si="343"/>
        <v>1.29366592836294-0.127414972759778i</v>
      </c>
      <c r="AE288" s="223" t="str">
        <f t="shared" ca="1" si="344"/>
        <v>-5.22343736119854E-14+1.29992542458809i</v>
      </c>
      <c r="AF288" s="223" t="str">
        <f t="shared" ca="1" si="345"/>
        <v>-1.29366592836294-0.127414972759753i</v>
      </c>
      <c r="AG288" s="223" t="str">
        <f t="shared" ca="1" si="346"/>
        <v>0.253602869679797-1.27494772205792i</v>
      </c>
      <c r="AH288" s="223" t="str">
        <f t="shared" ca="1" si="347"/>
        <v>1.24395107223217+0.377348432331376i</v>
      </c>
      <c r="AI288" s="223" t="str">
        <f t="shared" ca="1" si="348"/>
        <v>-0.497459923299986+1.20097449356799i</v>
      </c>
      <c r="AJ288" s="223" t="str">
        <f t="shared" ca="1" si="349"/>
        <v>-1.1464318740113-0.612780603267959i</v>
      </c>
      <c r="AK288" s="223" t="str">
        <f t="shared" ca="1" si="350"/>
        <v>0.722199871046723-1.08084848880433i</v>
      </c>
      <c r="AL288" s="223" t="str">
        <f t="shared" ca="1" si="351"/>
        <v>1.00485594179842+0.824663959272455i</v>
      </c>
      <c r="AM288" s="223" t="str">
        <f t="shared" ca="1" si="352"/>
        <v>-0.91918608276323+0.919186082762844i</v>
      </c>
      <c r="AN288" s="223" t="str">
        <f t="shared" ca="1" si="353"/>
        <v>-0.824663959272034-1.00485594179877i</v>
      </c>
      <c r="AO288" s="223" t="str">
        <f t="shared" ca="1" si="354"/>
        <v>1.08084848880465-0.722199871046255i</v>
      </c>
      <c r="AP288" s="223" t="str">
        <f t="shared" ca="1" si="355"/>
        <v>0.612780603267707+1.14643187401144i</v>
      </c>
      <c r="AQ288" s="223" t="str">
        <f t="shared" ca="1" si="356"/>
        <v>-1.20097449356811+0.497459923299705i</v>
      </c>
      <c r="AR288" s="223" t="str">
        <f t="shared" ca="1" si="357"/>
        <v>-1.20097449356811+0.497459923299705i</v>
      </c>
      <c r="AS288" s="223" t="str">
        <f t="shared" ca="1" si="358"/>
        <v>1.27494772205798-0.253602869679516i</v>
      </c>
      <c r="AT288" s="223" t="str">
        <f t="shared" ca="1" si="359"/>
        <v>0.12741497275945+1.29366592836297i</v>
      </c>
      <c r="AU288" s="223" t="str">
        <f t="shared" ca="1" si="360"/>
        <v>-1.29992542458809-3.63091466115831E-13i</v>
      </c>
      <c r="AV288" s="223" t="str">
        <f t="shared" ca="1" si="361"/>
        <v>0.127414972760173-1.2936659283629i</v>
      </c>
      <c r="AW288" s="223" t="str">
        <f t="shared" ca="1" si="362"/>
        <v>1.27494772205784+0.253602869680229i</v>
      </c>
      <c r="AX288" s="223" t="str">
        <f t="shared" ca="1" si="363"/>
        <v>-0.377348432331797+1.24395107223204i</v>
      </c>
      <c r="AY288" s="223" t="str">
        <f t="shared" ca="1" si="364"/>
        <v>-1.20097449356781-0.497459923300409i</v>
      </c>
      <c r="AZ288" s="223" t="str">
        <f t="shared" ca="1" si="365"/>
        <v>0.612780603268348-1.1464318740111i</v>
      </c>
      <c r="BA288" s="223" t="str">
        <f t="shared" ca="1" si="366"/>
        <v>1.08084848880424+0.722199871046858i</v>
      </c>
      <c r="BB288" s="223" t="str">
        <f t="shared" ca="1" si="367"/>
        <v>-0.82466395927261+1.00485594179829i</v>
      </c>
      <c r="BC288" s="223" t="str">
        <f t="shared" ca="1" si="368"/>
        <v>-0.919186082762717-0.919186082763357i</v>
      </c>
      <c r="BD288" s="223" t="str">
        <f t="shared" ca="1" si="369"/>
        <v>1.00485594179889-0.824663959271879i</v>
      </c>
      <c r="BE288" s="223" t="str">
        <f t="shared" ca="1" si="370"/>
        <v>0.722199871046105+1.08084848880475i</v>
      </c>
      <c r="BF288" s="223" t="str">
        <f t="shared" ca="1" si="371"/>
        <v>-1.14643187401152+0.612780603267547i</v>
      </c>
      <c r="BG288" s="223" t="str">
        <f t="shared" ca="1" si="372"/>
        <v>-0.497459923299537-1.20097449356817i</v>
      </c>
      <c r="BH288" s="223" t="str">
        <f t="shared" ca="1" si="373"/>
        <v>1.24395107223231-0.377348432330929i</v>
      </c>
      <c r="BI288" s="223" t="str">
        <f t="shared" ca="1" si="374"/>
        <v>0.253602869679338+1.27494772205801i</v>
      </c>
      <c r="BJ288" s="223" t="str">
        <f t="shared" ca="1" si="375"/>
        <v>-1.29366592836299+0.127414972759269i</v>
      </c>
      <c r="BK288" s="223" t="str">
        <f t="shared" ca="1" si="376"/>
        <v>5.44637199173746E-13-1.29992542458809i</v>
      </c>
      <c r="BL288" s="223" t="str">
        <f t="shared" ca="1" si="377"/>
        <v>1.29366592836288+0.12741497276039i</v>
      </c>
      <c r="BM288" s="223" t="str">
        <f t="shared" ca="1" si="378"/>
        <v>-0.253602869680407+1.2749477220578i</v>
      </c>
      <c r="BN288" s="223" t="str">
        <f t="shared" ca="1" si="379"/>
        <v>-1.24395107223199-0.377348432331972i</v>
      </c>
      <c r="BO288" s="223" t="str">
        <f t="shared" ca="1" si="380"/>
        <v>0.497459923300577-1.20097449356774i</v>
      </c>
      <c r="BP288" s="223" t="str">
        <f t="shared" ca="1" si="381"/>
        <v>1.14643187401101+0.612780603268507i</v>
      </c>
      <c r="BQ288" s="223" t="str">
        <f t="shared" ca="1" si="382"/>
        <v>-0.722199871047009+1.08084848880414i</v>
      </c>
      <c r="BR288" s="223" t="str">
        <f t="shared" ca="1" si="383"/>
        <v>-1.00485594179818-0.82466395927275i</v>
      </c>
      <c r="BS288" s="223" t="str">
        <f t="shared" ca="1" si="384"/>
        <v>0.919186082763512-0.919186082762562i</v>
      </c>
      <c r="BT288" s="223" t="str">
        <f t="shared" ca="1" si="385"/>
        <v>0.824663959271767+1.00485594179899i</v>
      </c>
      <c r="BU288" s="223" t="str">
        <f t="shared" ca="1" si="386"/>
        <v>-1.08084848880411+0.722199871047059i</v>
      </c>
      <c r="BV288" s="223" t="str">
        <f t="shared" ca="1" si="387"/>
        <v>-0.612780603267355-1.14643187401163i</v>
      </c>
      <c r="BW288" s="223" t="str">
        <f t="shared" ca="1" si="388"/>
        <v>1.20097449356823-0.497459923299403i</v>
      </c>
      <c r="BX288" s="223" t="str">
        <f t="shared" ca="1" si="389"/>
        <v>0.377348432332029+1.24395107223197i</v>
      </c>
      <c r="BY288" s="223" t="str">
        <f t="shared" ca="1" si="390"/>
        <v>-1.2749477220578+0.253602869680429i</v>
      </c>
      <c r="BZ288" s="223" t="str">
        <f t="shared" ca="1" si="391"/>
        <v>-0.127414972760376-1.29366592836288i</v>
      </c>
      <c r="CA288" s="223" t="str">
        <f t="shared" ca="1" si="392"/>
        <v>1.29992542458809-5.299845595288E-13i</v>
      </c>
      <c r="CB288" s="223" t="str">
        <f t="shared" ca="1" si="393"/>
        <v>-0.127414972759247+1.29366592836299i</v>
      </c>
      <c r="CC288" s="223" t="str">
        <f t="shared" ca="1" si="394"/>
        <v>-1.27494772205802-0.253602869679318i</v>
      </c>
      <c r="CD288" s="223" t="str">
        <f t="shared" ca="1" si="395"/>
        <v>0.377348432330943-1.2439510722323i</v>
      </c>
      <c r="CE288" s="223" t="str">
        <f t="shared" ca="1" si="396"/>
        <v>1.20097449356818+0.497459923299516i</v>
      </c>
      <c r="CF288" s="223" t="str">
        <f t="shared" ca="1" si="397"/>
        <v>-0.612780603267527+1.14643187401153i</v>
      </c>
      <c r="CG288" s="223" t="str">
        <f t="shared" ca="1" si="398"/>
        <v>-1.08084848880474-0.722199871046116i</v>
      </c>
      <c r="CH288" s="223" t="str">
        <f t="shared" ca="1" si="399"/>
        <v>0.824663959271862-1.00485594179891i</v>
      </c>
      <c r="CI288" s="223" t="str">
        <f t="shared" ca="1" si="400"/>
        <v>0.919186082763374+0.919186082762701i</v>
      </c>
      <c r="CJ288" s="223" t="str">
        <f t="shared" ca="1" si="401"/>
        <v>-1.0048559417983+0.824663959272598i</v>
      </c>
      <c r="CK288" s="223" t="str">
        <f t="shared" ca="1" si="402"/>
        <v>-0.722199871046908-1.08084848880421i</v>
      </c>
      <c r="CL288" s="223" t="str">
        <f t="shared" ca="1" si="403"/>
        <v>1.14643187401109-0.612780603268367i</v>
      </c>
      <c r="CM288" s="223" t="str">
        <f t="shared" ca="1" si="404"/>
        <v>0.497459923300396+1.20097449356782i</v>
      </c>
      <c r="CN288" s="223" t="str">
        <f t="shared" ca="1" si="405"/>
        <v>-1.24395107223203+0.377348432331855i</v>
      </c>
      <c r="CO288" s="223" t="str">
        <f t="shared" ca="1" si="406"/>
        <v>-0.253602869680251-1.27494772205783i</v>
      </c>
      <c r="CP288" s="223" t="str">
        <f t="shared" ca="1" si="407"/>
        <v>1.2936659283629-0.127414972760195i</v>
      </c>
      <c r="CQ288" s="223" t="str">
        <f t="shared" ca="1" si="408"/>
        <v>3.48438826470886E-13+1.29992542458809i</v>
      </c>
      <c r="CR288" s="223" t="str">
        <f t="shared" ca="1" si="409"/>
        <v>-1.29366592836297-0.127414972759428i</v>
      </c>
      <c r="CS288" s="223" t="str">
        <f t="shared" ca="1" si="410"/>
        <v>0.253602869679496-1.27494772205798i</v>
      </c>
      <c r="CT288" s="223" t="str">
        <f t="shared" ca="1" si="411"/>
        <v>1.24395107223225+0.377348432331118i</v>
      </c>
      <c r="CU288" s="223" t="str">
        <f t="shared" ca="1" si="412"/>
        <v>-0.497459923299684+1.20097449356811i</v>
      </c>
      <c r="CV288" s="223" t="str">
        <f t="shared" ca="1" si="413"/>
        <v>-1.14643187401145-0.612780603267687i</v>
      </c>
      <c r="CW288" s="223" t="str">
        <f t="shared" ca="1" si="414"/>
        <v>0.722199871046267-1.08084848880464i</v>
      </c>
      <c r="CX288" s="223" t="str">
        <f t="shared" ca="1" si="415"/>
        <v>1.00485594179879+0.824663959272002i</v>
      </c>
      <c r="CY288" s="223" t="str">
        <f t="shared" ca="1" si="416"/>
        <v>-0.919186082762828+0.919186082763246i</v>
      </c>
      <c r="CZ288" s="223" t="str">
        <f t="shared" ca="1" si="417"/>
        <v>-0.824663959272458-1.00485594179842i</v>
      </c>
      <c r="DA288" s="223" t="str">
        <f t="shared" ca="1" si="418"/>
        <v>1.08084848880431-0.722199871046757i</v>
      </c>
      <c r="DB288" s="223" t="str">
        <f t="shared" ca="1" si="419"/>
        <v>0.612780603268207+1.14643187401117i</v>
      </c>
      <c r="DC288" s="223" t="str">
        <f t="shared" ca="1" si="420"/>
        <v>-1.20097449356789+0.497459923300229i</v>
      </c>
      <c r="DD288" s="223" t="str">
        <f t="shared" ca="1" si="421"/>
        <v>-0.37734843233168-1.24395107223208i</v>
      </c>
      <c r="DE288" s="223" t="str">
        <f t="shared" ca="1" si="422"/>
        <v>1.27494772205787-0.253602869680073i</v>
      </c>
      <c r="DF288" s="223" t="str">
        <f t="shared" ca="1" si="423"/>
        <v>0.127414972760014+1.29366592836291i</v>
      </c>
      <c r="DG288" s="223" t="str">
        <f t="shared" ca="1" si="424"/>
        <v>-1.29992542458809+1.6689309341297E-13i</v>
      </c>
      <c r="DH288" s="223" t="str">
        <f t="shared" ca="1" si="425"/>
        <v>0.127414972759609-1.29366592836295i</v>
      </c>
      <c r="DI288" s="223" t="str">
        <f t="shared" ca="1" si="426"/>
        <v>1.27494772205795+0.253602869679674i</v>
      </c>
      <c r="DJ288" s="223" t="str">
        <f t="shared" ca="1" si="427"/>
        <v>-0.377348432331291+1.2439510722322i</v>
      </c>
      <c r="DK288" s="223" t="str">
        <f t="shared" ca="1" si="428"/>
        <v>-1.20097449356804-0.497459923299852i</v>
      </c>
      <c r="DL288" s="223" t="str">
        <f t="shared" ca="1" si="429"/>
        <v>0.612780603267847-1.14643187401136i</v>
      </c>
      <c r="DM288" s="223" t="str">
        <f t="shared" ca="1" si="430"/>
        <v>1.08084848880454+0.722199871046418i</v>
      </c>
      <c r="DN288" s="223" t="str">
        <f t="shared" ca="1" si="431"/>
        <v>-0.824663959272143+1.00485594179868i</v>
      </c>
      <c r="DO288" s="223" t="str">
        <f t="shared" ca="1" si="432"/>
        <v>-0.919186082763117-0.919186082762957i</v>
      </c>
      <c r="DP288" s="223" t="str">
        <f t="shared" ca="1" si="433"/>
        <v>1.00485594179853-0.824663959272317i</v>
      </c>
      <c r="DQ288" s="223" t="str">
        <f t="shared" ca="1" si="434"/>
        <v>0.722199871046606+1.08084848880441i</v>
      </c>
      <c r="DR288" s="223" t="str">
        <f t="shared" ca="1" si="435"/>
        <v>-1.14643187401126+0.612780603268046i</v>
      </c>
      <c r="DS288" s="223" t="str">
        <f t="shared" ca="1" si="436"/>
        <v>-0.497459923300061-1.20097449356796i</v>
      </c>
      <c r="DT288" s="223" t="str">
        <f t="shared" ca="1" si="437"/>
        <v>1.24395107223215-0.377348432331436i</v>
      </c>
      <c r="DU288" s="223" t="str">
        <f t="shared" ca="1" si="438"/>
        <v>0.253602869679895+1.2749477220579i</v>
      </c>
      <c r="DV288" s="223" t="str">
        <f t="shared" ca="1" si="439"/>
        <v>-1.29366592836293+0.127414972759834i</v>
      </c>
      <c r="DW288" s="223" t="str">
        <f t="shared" ca="1" si="440"/>
        <v>1.46526396449455E-14-1.29992542458809i</v>
      </c>
      <c r="DX288" s="223" t="str">
        <f t="shared" ca="1" si="441"/>
        <v>1.29366592836293+0.127414972759863i</v>
      </c>
      <c r="DY288" s="223" t="str">
        <f t="shared" ca="1" si="442"/>
        <v>-0.253602869679779+1.27494772205793i</v>
      </c>
      <c r="DZ288" s="223" t="str">
        <f t="shared" ca="1" si="443"/>
        <v>-1.24395107223216-0.377348432331393i</v>
      </c>
      <c r="EA288" s="223" t="str">
        <f t="shared" ca="1" si="444"/>
        <v>0.497459923300019-1.20097449356797i</v>
      </c>
      <c r="EB288" s="223" t="str">
        <f t="shared" ca="1" si="445"/>
        <v>1.14643187401128+0.612780603268007i</v>
      </c>
      <c r="EC288" s="223" t="str">
        <f t="shared" ca="1" si="446"/>
        <v>-0.722199871046569+1.08084848880444i</v>
      </c>
      <c r="ED288" s="223" t="str">
        <f t="shared" ca="1" si="447"/>
        <v>-1.00485594179852-0.82466395927234i</v>
      </c>
      <c r="EE288" s="223" t="str">
        <f t="shared" ca="1" si="448"/>
        <v>0.919186082763138-0.919186082762936i</v>
      </c>
      <c r="EF288" s="223" t="str">
        <f t="shared" ca="1" si="449"/>
        <v>0.824663959272234+1.0048559417986i</v>
      </c>
      <c r="EG288" s="223" t="str">
        <f t="shared" ca="1" si="450"/>
        <v>-1.08084848880451+0.722199871046456i</v>
      </c>
      <c r="EH288" s="223" t="str">
        <f t="shared" ca="1" si="451"/>
        <v>-0.612780603267886-1.14643187401134i</v>
      </c>
      <c r="EI288" s="223" t="str">
        <f t="shared" ca="1" si="452"/>
        <v>1.20097449356803-0.497459923299893i</v>
      </c>
      <c r="EJ288" s="223" t="str">
        <f t="shared" ca="1" si="453"/>
        <v>0.377348432331263+1.2439510722322i</v>
      </c>
      <c r="EK288" s="223" t="str">
        <f t="shared" ca="1" si="454"/>
        <v>-1.27494772205795+0.253602869679644i</v>
      </c>
      <c r="EL288" s="223" t="str">
        <f t="shared" ca="1" si="455"/>
        <v>-0.127414972759726-1.29366592836294i</v>
      </c>
      <c r="EM288" s="223" t="str">
        <f t="shared" ca="1" si="456"/>
        <v>1.29992542458809+1.22306167305187E-13i</v>
      </c>
      <c r="EN288" s="223"/>
      <c r="EO288" s="223"/>
      <c r="EP288" s="223"/>
    </row>
    <row r="289" spans="1:146">
      <c r="A289" s="249">
        <f t="shared" si="323"/>
        <v>3.6914062500000028E-3</v>
      </c>
      <c r="B289" s="248">
        <v>189</v>
      </c>
      <c r="C289" s="247">
        <f t="shared" si="324"/>
        <v>37800</v>
      </c>
      <c r="N289" s="246">
        <f t="shared" ca="1" si="327"/>
        <v>3.9558236862105582</v>
      </c>
      <c r="O289" s="223">
        <f t="shared" ca="1" si="328"/>
        <v>1.2888236862105582</v>
      </c>
      <c r="P289" s="223" t="str">
        <f t="shared" ca="1" si="329"/>
        <v>-0.0948117520329932+1.28533156259924i</v>
      </c>
      <c r="Q289" s="223" t="str">
        <f t="shared" ca="1" si="330"/>
        <v>-1.2748741158857-0.189109710966981i</v>
      </c>
      <c r="R289" s="223" t="str">
        <f t="shared" ca="1" si="331"/>
        <v>0.28238286799233-1.25750801587974i</v>
      </c>
      <c r="S289" s="223" t="str">
        <f t="shared" ca="1" si="332"/>
        <v>1.23332737098195+0.37412576778956i</v>
      </c>
      <c r="T289" s="223" t="str">
        <f t="shared" ca="1" si="333"/>
        <v>-0.463841247635902+1.2024632182021i</v>
      </c>
      <c r="U289" s="223" t="str">
        <f t="shared" ca="1" si="334"/>
        <v>-1.16508281305825-0.551043131572885i</v>
      </c>
      <c r="V289" s="223" t="str">
        <f t="shared" ca="1" si="335"/>
        <v>0.635258865036171-1.12138872320455i</v>
      </c>
      <c r="W289" s="223" t="str">
        <f t="shared" ca="1" si="336"/>
        <v>1.07161773069981+0.71603207566922i</v>
      </c>
      <c r="X289" s="223" t="str">
        <f t="shared" ca="1" si="337"/>
        <v>-0.792925046445318+1.01603954886464i</v>
      </c>
      <c r="Y289" s="223" t="str">
        <f t="shared" ca="1" si="338"/>
        <v>-0.954955360681849-0.865521087693635i</v>
      </c>
      <c r="Z289" s="223" t="str">
        <f t="shared" ca="1" si="339"/>
        <v>0.933426795176728-0.888696186659689i</v>
      </c>
      <c r="AA289" s="223" t="str">
        <f t="shared" ca="1" si="340"/>
        <v>0.81762109100296+0.9962741819823i</v>
      </c>
      <c r="AB289" s="223" t="str">
        <f t="shared" ca="1" si="341"/>
        <v>-1.05372267267581+0.742115235813353i</v>
      </c>
      <c r="AC289" s="223" t="str">
        <f t="shared" ca="1" si="342"/>
        <v>-0.662587793862063-1.10546094890881i</v>
      </c>
      <c r="AD289" s="223" t="str">
        <f t="shared" ca="1" si="343"/>
        <v>1.15120863647965-0.579469731247493i</v>
      </c>
      <c r="AE289" s="223" t="str">
        <f t="shared" ca="1" si="344"/>
        <v>0.493211471952519+1.19071782470567i</v>
      </c>
      <c r="AF289" s="223" t="str">
        <f t="shared" ca="1" si="345"/>
        <v>-1.22377440987274+0.40428045695778i</v>
      </c>
      <c r="AG289" s="223" t="str">
        <f t="shared" ca="1" si="346"/>
        <v>-0.313158611139006-1.25019925548164i</v>
      </c>
      <c r="AH289" s="223" t="str">
        <f t="shared" ca="1" si="347"/>
        <v>1.26984916300456-0.220339731673572i</v>
      </c>
      <c r="AI289" s="223" t="str">
        <f t="shared" ca="1" si="348"/>
        <v>0.126326812111386+1.28261764789011i</v>
      </c>
      <c r="AJ289" s="223" t="str">
        <f t="shared" ca="1" si="349"/>
        <v>-1.28843551661238+0.0316293166090842i</v>
      </c>
      <c r="AK289" s="223" t="str">
        <f t="shared" ca="1" si="350"/>
        <v>0.0632395809003692-1.28727124163671i</v>
      </c>
      <c r="AL289" s="223" t="str">
        <f t="shared" ca="1" si="351"/>
        <v>1.27913113227003+0.157765777641935i</v>
      </c>
      <c r="AM289" s="223" t="str">
        <f t="shared" ca="1" si="352"/>
        <v>-0.251437027965215+1.26405930047027i</v>
      </c>
      <c r="AN289" s="223" t="str">
        <f t="shared" ca="1" si="353"/>
        <v>-1.24213742179983-0.343745719248765i</v>
      </c>
      <c r="AO289" s="223" t="str">
        <f t="shared" ca="1" si="354"/>
        <v>0.434191622695478-1.213484292819i</v>
      </c>
      <c r="AP289" s="223" t="str">
        <f t="shared" ca="1" si="355"/>
        <v>1.17825518731556+0.522284604120528i</v>
      </c>
      <c r="AQ289" s="223" t="str">
        <f t="shared" ca="1" si="356"/>
        <v>-0.607547280023729+1.13664101486491i</v>
      </c>
      <c r="AR289" s="223" t="str">
        <f t="shared" ca="1" si="357"/>
        <v>-0.607547280023729+1.13664101486491i</v>
      </c>
      <c r="AS289" s="223" t="str">
        <f t="shared" ca="1" si="358"/>
        <v>0.767751373489394-1.03519289151468i</v>
      </c>
      <c r="AT289" s="223" t="str">
        <f t="shared" ca="1" si="359"/>
        <v>0.975908696786101+0.841824631187889i</v>
      </c>
      <c r="AU289" s="223" t="str">
        <f t="shared" ca="1" si="360"/>
        <v>-0.911335968273094+0.911335968273564i</v>
      </c>
      <c r="AV289" s="223" t="str">
        <f t="shared" ca="1" si="361"/>
        <v>-0.841824631188393-0.975908696785667i</v>
      </c>
      <c r="AW289" s="223" t="str">
        <f t="shared" ca="1" si="362"/>
        <v>1.03519289151505-0.767751373488898i</v>
      </c>
      <c r="AX289" s="223" t="str">
        <f t="shared" ca="1" si="363"/>
        <v>0.689517604576486+1.08886728627343i</v>
      </c>
      <c r="AY289" s="223" t="str">
        <f t="shared" ca="1" si="364"/>
        <v>-1.13664101486519+0.607547280023216i</v>
      </c>
      <c r="AZ289" s="223" t="str">
        <f t="shared" ca="1" si="365"/>
        <v>-0.522284604121169-1.17825518731528i</v>
      </c>
      <c r="BA289" s="223" t="str">
        <f t="shared" ca="1" si="366"/>
        <v>1.21348429281877-0.434191622696138i</v>
      </c>
      <c r="BB289" s="223" t="str">
        <f t="shared" ca="1" si="367"/>
        <v>0.343745719248205+1.24213742179998i</v>
      </c>
      <c r="BC289" s="223" t="str">
        <f t="shared" ca="1" si="368"/>
        <v>-1.26405930047039+0.251437027964629i</v>
      </c>
      <c r="BD289" s="223" t="str">
        <f t="shared" ca="1" si="369"/>
        <v>-0.157765777641341-1.2791311322701i</v>
      </c>
      <c r="BE289" s="223" t="str">
        <f t="shared" ca="1" si="370"/>
        <v>1.28727124163668-0.0632395809010518i</v>
      </c>
      <c r="BF289" s="223" t="str">
        <f t="shared" ca="1" si="371"/>
        <v>-0.0316293166086575+1.28843551661239i</v>
      </c>
      <c r="BG289" s="223" t="str">
        <f t="shared" ca="1" si="372"/>
        <v>-1.28261764789012-0.126326812111217i</v>
      </c>
      <c r="BH289" s="223" t="str">
        <f t="shared" ca="1" si="373"/>
        <v>0.220339731673656-1.26984916300455i</v>
      </c>
      <c r="BI289" s="223" t="str">
        <f t="shared" ca="1" si="374"/>
        <v>1.25019925548156+0.313158611139339i</v>
      </c>
      <c r="BJ289" s="223" t="str">
        <f t="shared" ca="1" si="375"/>
        <v>-0.404280456958365+1.22377440987255i</v>
      </c>
      <c r="BK289" s="223" t="str">
        <f t="shared" ca="1" si="376"/>
        <v>-1.19071782470589-0.493211471951989i</v>
      </c>
      <c r="BL289" s="223" t="str">
        <f t="shared" ca="1" si="377"/>
        <v>0.57946973124721-1.15120863647979i</v>
      </c>
      <c r="BM289" s="223" t="str">
        <f t="shared" ca="1" si="378"/>
        <v>1.10546094890884+0.662587793862011i</v>
      </c>
      <c r="BN289" s="223" t="str">
        <f t="shared" ca="1" si="379"/>
        <v>-0.742115235813514+1.0537226726757i</v>
      </c>
      <c r="BO289" s="223" t="str">
        <f t="shared" ca="1" si="380"/>
        <v>-0.996274181982007-0.817621091003316i</v>
      </c>
      <c r="BP289" s="223" t="str">
        <f t="shared" ca="1" si="381"/>
        <v>0.888696186660117-0.933426795176322i</v>
      </c>
      <c r="BQ289" s="223" t="str">
        <f t="shared" ca="1" si="382"/>
        <v>0.865521087693958+0.954955360681555i</v>
      </c>
      <c r="BR289" s="223" t="str">
        <f t="shared" ca="1" si="383"/>
        <v>-1.01603954886453+0.792925046445459i</v>
      </c>
      <c r="BS289" s="223" t="str">
        <f t="shared" ca="1" si="384"/>
        <v>-0.716032075669149-1.07161773069985i</v>
      </c>
      <c r="BT289" s="223" t="str">
        <f t="shared" ca="1" si="385"/>
        <v>1.12138872320472-0.635258865035873i</v>
      </c>
      <c r="BU289" s="223" t="str">
        <f t="shared" ca="1" si="386"/>
        <v>0.551043131572459+1.16508281305845i</v>
      </c>
      <c r="BV289" s="223" t="str">
        <f t="shared" ca="1" si="387"/>
        <v>-1.20246321820189+0.463841247636449i</v>
      </c>
      <c r="BW289" s="223" t="str">
        <f t="shared" ca="1" si="388"/>
        <v>-0.374125767789872-1.23332737098185i</v>
      </c>
      <c r="BX289" s="223" t="str">
        <f t="shared" ca="1" si="389"/>
        <v>1.25750801587972-0.282382867992395i</v>
      </c>
      <c r="BY289" s="223" t="str">
        <f t="shared" ca="1" si="390"/>
        <v>0.189109710966869+1.27487411588572i</v>
      </c>
      <c r="BZ289" s="223" t="str">
        <f t="shared" ca="1" si="391"/>
        <v>-1.28533156259927+0.0948117520326472i</v>
      </c>
      <c r="CA289" s="223" t="str">
        <f t="shared" ca="1" si="392"/>
        <v>5.80406013422757E-13-1.28882368621056i</v>
      </c>
      <c r="CB289" s="223" t="str">
        <f t="shared" ca="1" si="393"/>
        <v>1.28533156259927+0.0948117520325629i</v>
      </c>
      <c r="CC289" s="223" t="str">
        <f t="shared" ca="1" si="394"/>
        <v>-0.189109710966785+1.27487411588573i</v>
      </c>
      <c r="CD289" s="223" t="str">
        <f t="shared" ca="1" si="395"/>
        <v>-1.25750801587974-0.282382867992313i</v>
      </c>
      <c r="CE289" s="223" t="str">
        <f t="shared" ca="1" si="396"/>
        <v>0.374125767789791-1.23332737098188i</v>
      </c>
      <c r="CF289" s="223" t="str">
        <f t="shared" ca="1" si="397"/>
        <v>1.20246321820194+0.463841247636301i</v>
      </c>
      <c r="CG289" s="223" t="str">
        <f t="shared" ca="1" si="398"/>
        <v>-0.551043131572382+1.16508281305849i</v>
      </c>
      <c r="CH289" s="223" t="str">
        <f t="shared" ca="1" si="399"/>
        <v>-1.12138872320476-0.6352588650358i</v>
      </c>
      <c r="CI289" s="223" t="str">
        <f t="shared" ca="1" si="400"/>
        <v>0.716032075669078-1.0716177306999i</v>
      </c>
      <c r="CJ289" s="223" t="str">
        <f t="shared" ca="1" si="401"/>
        <v>1.01603954886458+0.792925046445392i</v>
      </c>
      <c r="CK289" s="223" t="str">
        <f t="shared" ca="1" si="402"/>
        <v>-0.865521087693895+0.954955360681612i</v>
      </c>
      <c r="CL289" s="223" t="str">
        <f t="shared" ca="1" si="403"/>
        <v>-0.888696186659249-0.933426795177148i</v>
      </c>
      <c r="CM289" s="223" t="str">
        <f t="shared" ca="1" si="404"/>
        <v>0.99627418198193-0.817621091003409i</v>
      </c>
      <c r="CN289" s="223" t="str">
        <f t="shared" ca="1" si="405"/>
        <v>0.742115235813614+1.05372267267563i</v>
      </c>
      <c r="CO289" s="223" t="str">
        <f t="shared" ca="1" si="406"/>
        <v>-1.10546094890878+0.662587793862115i</v>
      </c>
      <c r="CP289" s="223" t="str">
        <f t="shared" ca="1" si="407"/>
        <v>-0.579469731247319-1.15120863647974i</v>
      </c>
      <c r="CQ289" s="223" t="str">
        <f t="shared" ca="1" si="408"/>
        <v>1.19071782470584-0.493211471952101i</v>
      </c>
      <c r="CR289" s="223" t="str">
        <f t="shared" ca="1" si="409"/>
        <v>0.404280456957229+1.22377440987292i</v>
      </c>
      <c r="CS289" s="223" t="str">
        <f t="shared" ca="1" si="410"/>
        <v>-1.25019925548153+0.313158611139456i</v>
      </c>
      <c r="CT289" s="223" t="str">
        <f t="shared" ca="1" si="411"/>
        <v>-0.220339731673775-1.26984916300453i</v>
      </c>
      <c r="CU289" s="223" t="str">
        <f t="shared" ca="1" si="412"/>
        <v>1.28261764789011-0.126326812111337i</v>
      </c>
      <c r="CV289" s="223" t="str">
        <f t="shared" ca="1" si="413"/>
        <v>0.0316293166087787+1.28843551661239i</v>
      </c>
      <c r="CW289" s="223" t="str">
        <f t="shared" ca="1" si="414"/>
        <v>-1.28727124163668-0.0632395809009306i</v>
      </c>
      <c r="CX289" s="223" t="str">
        <f t="shared" ca="1" si="415"/>
        <v>0.157765777641258-1.27913113227011i</v>
      </c>
      <c r="CY289" s="223" t="str">
        <f t="shared" ca="1" si="416"/>
        <v>1.2640593004704+0.251437027964545i</v>
      </c>
      <c r="CZ289" s="223" t="str">
        <f t="shared" ca="1" si="417"/>
        <v>-0.343745719248124+1.2421374218i</v>
      </c>
      <c r="DA289" s="223" t="str">
        <f t="shared" ca="1" si="418"/>
        <v>-1.2134842928188-0.434191622696058i</v>
      </c>
      <c r="DB289" s="223" t="str">
        <f t="shared" ca="1" si="419"/>
        <v>0.522284604121091-1.17825518731531i</v>
      </c>
      <c r="DC289" s="223" t="str">
        <f t="shared" ca="1" si="420"/>
        <v>1.13664101486462+0.607547280024273i</v>
      </c>
      <c r="DD289" s="223" t="str">
        <f t="shared" ca="1" si="421"/>
        <v>-0.689517604576385+1.0888672862735i</v>
      </c>
      <c r="DE289" s="223" t="str">
        <f t="shared" ca="1" si="422"/>
        <v>-1.0351928915151-0.767751373488829i</v>
      </c>
      <c r="DF289" s="223" t="str">
        <f t="shared" ca="1" si="423"/>
        <v>0.841824631188329-0.975908696785722i</v>
      </c>
      <c r="DG289" s="223" t="str">
        <f t="shared" ca="1" si="424"/>
        <v>0.911335968273154+0.911335968273505i</v>
      </c>
      <c r="DH289" s="223" t="str">
        <f t="shared" ca="1" si="425"/>
        <v>-0.975908696786046+0.841824631187953i</v>
      </c>
      <c r="DI289" s="223" t="str">
        <f t="shared" ca="1" si="426"/>
        <v>-0.767751373489491-1.03519289151461i</v>
      </c>
      <c r="DJ289" s="223" t="str">
        <f t="shared" ca="1" si="427"/>
        <v>1.08886728627306-0.689517604577079i</v>
      </c>
      <c r="DK289" s="223" t="str">
        <f t="shared" ca="1" si="428"/>
        <v>0.607547280023836+1.13664101486486i</v>
      </c>
      <c r="DL289" s="223" t="str">
        <f t="shared" ca="1" si="429"/>
        <v>-1.17825518731551+0.522284604120639i</v>
      </c>
      <c r="DM289" s="223" t="str">
        <f t="shared" ca="1" si="430"/>
        <v>-0.434191622695591-1.21348429281896i</v>
      </c>
      <c r="DN289" s="223" t="str">
        <f t="shared" ca="1" si="431"/>
        <v>1.24213742180014-0.343745719247646i</v>
      </c>
      <c r="DO289" s="223" t="str">
        <f t="shared" ca="1" si="432"/>
        <v>0.251437027965281+1.26405930047026i</v>
      </c>
      <c r="DP289" s="223" t="str">
        <f t="shared" ca="1" si="433"/>
        <v>-1.27913113227002+0.157765777642001i</v>
      </c>
      <c r="DQ289" s="223" t="str">
        <f t="shared" ca="1" si="434"/>
        <v>-0.0632395809004355-1.28727124163671i</v>
      </c>
      <c r="DR289" s="223" t="str">
        <f t="shared" ca="1" si="435"/>
        <v>1.28843551661238+0.0316293166092743i</v>
      </c>
      <c r="DS289" s="223" t="str">
        <f t="shared" ca="1" si="436"/>
        <v>-0.126326812111831+1.28261764789006i</v>
      </c>
      <c r="DT289" s="223" t="str">
        <f t="shared" ca="1" si="437"/>
        <v>-1.26984916300444-0.220339731674264i</v>
      </c>
      <c r="DU289" s="223" t="str">
        <f t="shared" ca="1" si="438"/>
        <v>0.313158611138658-1.25019925548173i</v>
      </c>
      <c r="DV289" s="223" t="str">
        <f t="shared" ca="1" si="439"/>
        <v>1.22377440987277+0.404280456957699i</v>
      </c>
      <c r="DW289" s="223" t="str">
        <f t="shared" ca="1" si="440"/>
        <v>-0.493211471952559+1.19071782470565i</v>
      </c>
      <c r="DX289" s="223" t="str">
        <f t="shared" ca="1" si="441"/>
        <v>-1.15120863647951-0.579469731247761i</v>
      </c>
      <c r="DY289" s="223" t="str">
        <f t="shared" ca="1" si="442"/>
        <v>0.66258779386254-1.10546094890853i</v>
      </c>
      <c r="DZ289" s="223" t="str">
        <f t="shared" ca="1" si="443"/>
        <v>1.05372267267611+0.742115235812941i</v>
      </c>
      <c r="EA289" s="223" t="str">
        <f t="shared" ca="1" si="444"/>
        <v>-0.817621091002774+0.996274181982453i</v>
      </c>
      <c r="EB289" s="223" t="str">
        <f t="shared" ca="1" si="445"/>
        <v>-0.933426795176805-0.888696186659608i</v>
      </c>
      <c r="EC289" s="223" t="str">
        <f t="shared" ca="1" si="446"/>
        <v>0.954955360681945-0.865521087693528i</v>
      </c>
      <c r="ED289" s="223" t="str">
        <f t="shared" ca="1" si="447"/>
        <v>0.792925046445002+1.01603954886489i</v>
      </c>
      <c r="EE289" s="223" t="str">
        <f t="shared" ca="1" si="448"/>
        <v>-1.07161773070018+0.716032075668665i</v>
      </c>
      <c r="EF289" s="223" t="str">
        <f t="shared" ca="1" si="449"/>
        <v>-0.635258865036515-1.12138872320435i</v>
      </c>
      <c r="EG289" s="223" t="str">
        <f t="shared" ca="1" si="450"/>
        <v>1.16508281305813-0.551043131573126i</v>
      </c>
      <c r="EH289" s="223" t="str">
        <f t="shared" ca="1" si="451"/>
        <v>0.463841247635908+1.20246321820209i</v>
      </c>
      <c r="EI289" s="223" t="str">
        <f t="shared" ca="1" si="452"/>
        <v>-1.23332737098202+0.374125767789316i</v>
      </c>
      <c r="EJ289" s="223" t="str">
        <f t="shared" ca="1" si="453"/>
        <v>-0.28238286799183-1.25750801587985i</v>
      </c>
      <c r="EK289" s="223" t="str">
        <f t="shared" ca="1" si="454"/>
        <v>1.27487411588561-0.1891097109676i</v>
      </c>
      <c r="EL289" s="223" t="str">
        <f t="shared" ca="1" si="455"/>
        <v>0.0948117520333835+1.28533156259921i</v>
      </c>
      <c r="EM289" s="223" t="str">
        <f t="shared" ca="1" si="456"/>
        <v>-1.28882368621056+1.57888576548438E-13i</v>
      </c>
      <c r="EN289" s="223"/>
      <c r="EO289" s="223"/>
      <c r="EP289" s="223"/>
    </row>
    <row r="290" spans="1:146">
      <c r="A290" s="249">
        <f t="shared" si="323"/>
        <v>3.7109375000000029E-3</v>
      </c>
      <c r="B290" s="248">
        <v>190</v>
      </c>
      <c r="C290" s="247">
        <f t="shared" si="324"/>
        <v>38000</v>
      </c>
      <c r="N290" s="246">
        <f t="shared" ca="1" si="327"/>
        <v>3.9338799087014014</v>
      </c>
      <c r="O290" s="223">
        <f t="shared" ca="1" si="328"/>
        <v>1.2668799087014015</v>
      </c>
      <c r="P290" s="223" t="str">
        <f t="shared" ca="1" si="329"/>
        <v>-0.0621628507721083+1.26535389636858i</v>
      </c>
      <c r="Q290" s="223" t="str">
        <f t="shared" ca="1" si="330"/>
        <v>-1.2607795356675-0.124175945791884i</v>
      </c>
      <c r="R290" s="223" t="str">
        <f t="shared" ca="1" si="331"/>
        <v>0.185889890081782-1.25316784663374i</v>
      </c>
      <c r="S290" s="223" t="str">
        <f t="shared" ca="1" si="332"/>
        <v>1.24253716649292+0.247156009344315i</v>
      </c>
      <c r="T290" s="223" t="str">
        <f t="shared" ca="1" si="333"/>
        <v>-0.307826708132154+1.2289131054846i</v>
      </c>
      <c r="U290" s="223" t="str">
        <f t="shared" ca="1" si="334"/>
        <v>-1.21232848516511-0.367755825417545i</v>
      </c>
      <c r="V290" s="223" t="str">
        <f t="shared" ca="1" si="335"/>
        <v>0.426798986708015-1.19282325933739i</v>
      </c>
      <c r="W290" s="223" t="str">
        <f t="shared" ca="1" si="336"/>
        <v>1.170444417799+0.484813951856215i</v>
      </c>
      <c r="X290" s="223" t="str">
        <f t="shared" ca="1" si="337"/>
        <v>-0.541660957729824+1.14524587313925i</v>
      </c>
      <c r="Y290" s="223" t="str">
        <f t="shared" ca="1" si="338"/>
        <v>-1.11728833085947-0.597203054912251i</v>
      </c>
      <c r="Z290" s="223" t="str">
        <f t="shared" ca="1" si="339"/>
        <v>0.651306437626695-1.0866391431277i</v>
      </c>
      <c r="AA290" s="223" t="str">
        <f t="shared" ca="1" si="340"/>
        <v>1.05337214652184+0.703840766085083i</v>
      </c>
      <c r="AB290" s="223" t="str">
        <f t="shared" ca="1" si="341"/>
        <v>-0.754679480488906+1.01756748415044i</v>
      </c>
      <c r="AC290" s="223" t="str">
        <f t="shared" ca="1" si="342"/>
        <v>-0.979311412581425-0.803700105922008i</v>
      </c>
      <c r="AD290" s="223" t="str">
        <f t="shared" ca="1" si="343"/>
        <v>0.850784547404233-0.938696094041861i</v>
      </c>
      <c r="AE290" s="223" t="str">
        <f t="shared" ca="1" si="344"/>
        <v>0.895819374391767+0.895819374391743i</v>
      </c>
      <c r="AF290" s="223" t="str">
        <f t="shared" ca="1" si="345"/>
        <v>-0.938696094041922+0.850784547404166i</v>
      </c>
      <c r="AG290" s="223" t="str">
        <f t="shared" ca="1" si="346"/>
        <v>-0.803700105922035-0.979311412581402i</v>
      </c>
      <c r="AH290" s="223" t="str">
        <f t="shared" ca="1" si="347"/>
        <v>1.0175674841505-0.754679480488826i</v>
      </c>
      <c r="AI290" s="223" t="str">
        <f t="shared" ca="1" si="348"/>
        <v>0.703840766085105+1.05337214652183i</v>
      </c>
      <c r="AJ290" s="223" t="str">
        <f t="shared" ca="1" si="349"/>
        <v>-1.08663914312775+0.65130643762661i</v>
      </c>
      <c r="AK290" s="223" t="str">
        <f t="shared" ca="1" si="350"/>
        <v>-0.597203054912607-1.11728833085928i</v>
      </c>
      <c r="AL290" s="223" t="str">
        <f t="shared" ca="1" si="351"/>
        <v>1.14524587313929-0.541660957729734i</v>
      </c>
      <c r="AM290" s="223" t="str">
        <f t="shared" ca="1" si="352"/>
        <v>0.484813951855774+1.17044441779918i</v>
      </c>
      <c r="AN290" s="223" t="str">
        <f t="shared" ca="1" si="353"/>
        <v>-1.1928232593373+0.426798986708277i</v>
      </c>
      <c r="AO290" s="223" t="str">
        <f t="shared" ca="1" si="354"/>
        <v>-0.367755825417445-1.21232848516514i</v>
      </c>
      <c r="AP290" s="223" t="str">
        <f t="shared" ca="1" si="355"/>
        <v>1.22891310548474-0.307826708131564i</v>
      </c>
      <c r="AQ290" s="223" t="str">
        <f t="shared" ca="1" si="356"/>
        <v>0.247156009344602+1.24253716649287i</v>
      </c>
      <c r="AR290" s="223" t="str">
        <f t="shared" ca="1" si="357"/>
        <v>0.247156009344602+1.24253716649287i</v>
      </c>
      <c r="AS290" s="223" t="str">
        <f t="shared" ca="1" si="358"/>
        <v>-0.124175945791294-1.26077953566756i</v>
      </c>
      <c r="AT290" s="223" t="str">
        <f t="shared" ca="1" si="359"/>
        <v>1.26535389636857-0.0621628507723157i</v>
      </c>
      <c r="AU290" s="223" t="str">
        <f t="shared" ca="1" si="360"/>
        <v>-2.16662614341233E-13+1.2668799087014i</v>
      </c>
      <c r="AV290" s="223" t="str">
        <f t="shared" ca="1" si="361"/>
        <v>-1.26535389636861-0.0621628507715256i</v>
      </c>
      <c r="AW290" s="223" t="str">
        <f t="shared" ca="1" si="362"/>
        <v>0.124175945791726-1.26077953566752i</v>
      </c>
      <c r="AX290" s="223" t="str">
        <f t="shared" ca="1" si="363"/>
        <v>1.25316784663371+0.185889890082016i</v>
      </c>
      <c r="AY290" s="223" t="str">
        <f t="shared" ca="1" si="364"/>
        <v>-0.247156009343791+1.24253716649303i</v>
      </c>
      <c r="AZ290" s="223" t="str">
        <f t="shared" ca="1" si="365"/>
        <v>-1.22891310548463-0.307826708132019i</v>
      </c>
      <c r="BA290" s="223" t="str">
        <f t="shared" ca="1" si="366"/>
        <v>0.367755825417877-1.21232848516501i</v>
      </c>
      <c r="BB290" s="223" t="str">
        <f t="shared" ca="1" si="367"/>
        <v>1.19282325933757+0.426798986707532i</v>
      </c>
      <c r="BC290" s="223" t="str">
        <f t="shared" ca="1" si="368"/>
        <v>-0.484813951856191+1.17044441779901i</v>
      </c>
      <c r="BD290" s="223" t="str">
        <f t="shared" ca="1" si="369"/>
        <v>-1.14524587313909-0.541660957730159i</v>
      </c>
      <c r="BE290" s="223" t="str">
        <f t="shared" ca="1" si="370"/>
        <v>0.597203054911894-1.11728833085966i</v>
      </c>
      <c r="BF290" s="223" t="str">
        <f t="shared" ca="1" si="371"/>
        <v>1.08663914312772+0.651306437626657i</v>
      </c>
      <c r="BG290" s="223" t="str">
        <f t="shared" ca="1" si="372"/>
        <v>-0.70384076608548+1.05337214652158i</v>
      </c>
      <c r="BH290" s="223" t="str">
        <f t="shared" ca="1" si="373"/>
        <v>-1.0175674841507-0.754679480488567i</v>
      </c>
      <c r="BI290" s="223" t="str">
        <f t="shared" ca="1" si="374"/>
        <v>0.803700105922092-0.979311412581355i</v>
      </c>
      <c r="BJ290" s="223" t="str">
        <f t="shared" ca="1" si="375"/>
        <v>0.938696094041547+0.85078454740458i</v>
      </c>
      <c r="BK290" s="223" t="str">
        <f t="shared" ca="1" si="376"/>
        <v>-0.895819374391552+0.895819374391959i</v>
      </c>
      <c r="BL290" s="223" t="str">
        <f t="shared" ca="1" si="377"/>
        <v>-0.850784547404099-0.938696094041983i</v>
      </c>
      <c r="BM290" s="223" t="str">
        <f t="shared" ca="1" si="378"/>
        <v>0.979311412581791-0.803700105921561i</v>
      </c>
      <c r="BN290" s="223" t="str">
        <f t="shared" ca="1" si="379"/>
        <v>0.754679480489057+1.01756748415033i</v>
      </c>
      <c r="BO290" s="223" t="str">
        <f t="shared" ca="1" si="380"/>
        <v>-1.05337214652196+0.70384076608491i</v>
      </c>
      <c r="BP290" s="223" t="str">
        <f t="shared" ca="1" si="381"/>
        <v>-0.651306437627181-1.08663914312741i</v>
      </c>
      <c r="BQ290" s="223" t="str">
        <f t="shared" ca="1" si="382"/>
        <v>1.11728833085939-0.597203054912401i</v>
      </c>
      <c r="BR290" s="223" t="str">
        <f t="shared" ca="1" si="383"/>
        <v>0.541660957729505+1.1452458731394i</v>
      </c>
      <c r="BS290" s="223" t="str">
        <f t="shared" ca="1" si="384"/>
        <v>-1.17044441779877+0.484813951856755i</v>
      </c>
      <c r="BT290" s="223" t="str">
        <f t="shared" ca="1" si="385"/>
        <v>-0.426798986708039-1.19282325933738i</v>
      </c>
      <c r="BU290" s="223" t="str">
        <f t="shared" ca="1" si="386"/>
        <v>1.21232848516521-0.367755825417221i</v>
      </c>
      <c r="BV290" s="223" t="str">
        <f t="shared" ca="1" si="387"/>
        <v>0.307826708132542+1.2289131054845i</v>
      </c>
      <c r="BW290" s="223" t="str">
        <f t="shared" ca="1" si="388"/>
        <v>-1.24253716649292+0.247156009344353i</v>
      </c>
      <c r="BX290" s="223" t="str">
        <f t="shared" ca="1" si="389"/>
        <v>-0.185889890081338-1.25316784663381i</v>
      </c>
      <c r="BY290" s="223" t="str">
        <f t="shared" ca="1" si="390"/>
        <v>1.26077953566746-0.124175945792297i</v>
      </c>
      <c r="BZ290" s="223" t="str">
        <f t="shared" ca="1" si="391"/>
        <v>0.0621628507720993+1.26535389636858i</v>
      </c>
      <c r="CA290" s="223" t="str">
        <f t="shared" ca="1" si="392"/>
        <v>-1.2668799087014-4.33325228682465E-13i</v>
      </c>
      <c r="CB290" s="223" t="str">
        <f t="shared" ca="1" si="393"/>
        <v>0.062162850771742-1.2653538963686i</v>
      </c>
      <c r="CC290" s="223" t="str">
        <f t="shared" ca="1" si="394"/>
        <v>1.2607795356675+0.124175945791941i</v>
      </c>
      <c r="CD290" s="223" t="str">
        <f t="shared" ca="1" si="395"/>
        <v>-0.185889890082195+1.25316784663368i</v>
      </c>
      <c r="CE290" s="223" t="str">
        <f t="shared" ca="1" si="396"/>
        <v>-1.24253716649299-0.247156009344003i</v>
      </c>
      <c r="CF290" s="223" t="str">
        <f t="shared" ca="1" si="397"/>
        <v>0.307826708132195-1.22891310548459i</v>
      </c>
      <c r="CG290" s="223" t="str">
        <f t="shared" ca="1" si="398"/>
        <v>1.21232848516494+0.367755825418119i</v>
      </c>
      <c r="CH290" s="223" t="str">
        <f t="shared" ca="1" si="399"/>
        <v>-0.426798986707703+1.19282325933751i</v>
      </c>
      <c r="CI290" s="223" t="str">
        <f t="shared" ca="1" si="400"/>
        <v>-1.17044441779891-0.484813951856424i</v>
      </c>
      <c r="CJ290" s="223" t="str">
        <f t="shared" ca="1" si="401"/>
        <v>0.541660957730354-1.145245873139i</v>
      </c>
      <c r="CK290" s="223" t="str">
        <f t="shared" ca="1" si="402"/>
        <v>1.11728833085954+0.597203054912117i</v>
      </c>
      <c r="CL290" s="223" t="str">
        <f t="shared" ca="1" si="403"/>
        <v>-0.651306437626873+1.08663914312759i</v>
      </c>
      <c r="CM290" s="223" t="str">
        <f t="shared" ca="1" si="404"/>
        <v>-1.05337214652214-0.703840766084643i</v>
      </c>
      <c r="CN290" s="223" t="str">
        <f t="shared" ca="1" si="405"/>
        <v>0.754679480488769-1.01756748415055i</v>
      </c>
      <c r="CO290" s="223" t="str">
        <f t="shared" ca="1" si="406"/>
        <v>0.979311412581218+0.803700105922259i</v>
      </c>
      <c r="CP290" s="223" t="str">
        <f t="shared" ca="1" si="407"/>
        <v>-0.850784547403834+0.938696094042223i</v>
      </c>
      <c r="CQ290" s="223" t="str">
        <f t="shared" ca="1" si="408"/>
        <v>-0.895819374391805-0.895819374391705i</v>
      </c>
      <c r="CR290" s="223" t="str">
        <f t="shared" ca="1" si="409"/>
        <v>0.938696094042128-0.850784547403938i</v>
      </c>
      <c r="CS290" s="223" t="str">
        <f t="shared" ca="1" si="410"/>
        <v>0.803700105922368+0.979311412581128i</v>
      </c>
      <c r="CT290" s="223" t="str">
        <f t="shared" ca="1" si="411"/>
        <v>-1.01756748415046+0.754679480488882i</v>
      </c>
      <c r="CU290" s="223" t="str">
        <f t="shared" ca="1" si="412"/>
        <v>-0.7038407660847-1.0533721465221i</v>
      </c>
      <c r="CV290" s="223" t="str">
        <f t="shared" ca="1" si="413"/>
        <v>1.08663914312752-0.651306437626995i</v>
      </c>
      <c r="CW290" s="223" t="str">
        <f t="shared" ca="1" si="414"/>
        <v>0.597203054912241+1.11728833085948i</v>
      </c>
      <c r="CX290" s="223" t="str">
        <f t="shared" ca="1" si="415"/>
        <v>-1.14524587313949+0.54166095772931i</v>
      </c>
      <c r="CY290" s="223" t="str">
        <f t="shared" ca="1" si="416"/>
        <v>-0.484813951856555-1.17044441779885i</v>
      </c>
      <c r="CZ290" s="223" t="str">
        <f t="shared" ca="1" si="417"/>
        <v>1.19282325933746-0.426798986707835i</v>
      </c>
      <c r="DA290" s="223" t="str">
        <f t="shared" ca="1" si="418"/>
        <v>0.367755825417014+1.21232848516527i</v>
      </c>
      <c r="DB290" s="223" t="str">
        <f t="shared" ca="1" si="419"/>
        <v>-1.22891310548455+0.307826708132332i</v>
      </c>
      <c r="DC290" s="223" t="str">
        <f t="shared" ca="1" si="420"/>
        <v>-0.247156009344141-1.24253716649296i</v>
      </c>
      <c r="DD290" s="223" t="str">
        <f t="shared" ca="1" si="421"/>
        <v>1.25316784663384-0.185889890081123i</v>
      </c>
      <c r="DE290" s="223" t="str">
        <f t="shared" ca="1" si="422"/>
        <v>0.124175945792081+1.26077953566748i</v>
      </c>
      <c r="DF290" s="223" t="str">
        <f t="shared" ca="1" si="423"/>
        <v>-1.26535389636859+0.0621628507718828i</v>
      </c>
      <c r="DG290" s="223" t="str">
        <f t="shared" ca="1" si="424"/>
        <v>-5.74246507019454E-13-1.2668799087014i</v>
      </c>
      <c r="DH290" s="223" t="str">
        <f t="shared" ca="1" si="425"/>
        <v>1.26535389636859+0.0621628507719585i</v>
      </c>
      <c r="DI290" s="223" t="str">
        <f t="shared" ca="1" si="426"/>
        <v>-0.124175945792157+1.26077953566748i</v>
      </c>
      <c r="DJ290" s="223" t="str">
        <f t="shared" ca="1" si="427"/>
        <v>-1.25316784663383-0.185889890081199i</v>
      </c>
      <c r="DK290" s="223" t="str">
        <f t="shared" ca="1" si="428"/>
        <v>0.247156009344215-1.24253716649294i</v>
      </c>
      <c r="DL290" s="223" t="str">
        <f t="shared" ca="1" si="429"/>
        <v>1.22891310548452+0.307826708132475i</v>
      </c>
      <c r="DM290" s="223" t="str">
        <f t="shared" ca="1" si="430"/>
        <v>-0.367755825417086+1.21232848516525i</v>
      </c>
      <c r="DN290" s="223" t="str">
        <f t="shared" ca="1" si="431"/>
        <v>-1.19282325933741-0.426798986707974i</v>
      </c>
      <c r="DO290" s="223" t="str">
        <f t="shared" ca="1" si="432"/>
        <v>0.484813951856625-1.17044441779883i</v>
      </c>
      <c r="DP290" s="223" t="str">
        <f t="shared" ca="1" si="433"/>
        <v>1.14524587313946+0.541660957729378i</v>
      </c>
      <c r="DQ290" s="223" t="str">
        <f t="shared" ca="1" si="434"/>
        <v>-0.597203054912308+1.11728833085944i</v>
      </c>
      <c r="DR290" s="223" t="str">
        <f t="shared" ca="1" si="435"/>
        <v>-1.08663914312748-0.65130643762706i</v>
      </c>
      <c r="DS290" s="223" t="str">
        <f t="shared" ca="1" si="436"/>
        <v>0.703840766084822-1.05337214652202i</v>
      </c>
      <c r="DT290" s="223" t="str">
        <f t="shared" ca="1" si="437"/>
        <v>1.01756748415042+0.754679480488943i</v>
      </c>
      <c r="DU290" s="223" t="str">
        <f t="shared" ca="1" si="438"/>
        <v>-0.803700105922482+0.979311412581034i</v>
      </c>
      <c r="DV290" s="223" t="str">
        <f t="shared" ca="1" si="439"/>
        <v>-0.938696094042077-0.850784547403994i</v>
      </c>
      <c r="DW290" s="223" t="str">
        <f t="shared" ca="1" si="440"/>
        <v>0.895819374391858-0.895819374391652i</v>
      </c>
      <c r="DX290" s="223" t="str">
        <f t="shared" ca="1" si="441"/>
        <v>0.850784547403777+0.938696094042274i</v>
      </c>
      <c r="DY290" s="223" t="str">
        <f t="shared" ca="1" si="442"/>
        <v>-0.979311412581312+0.803700105922145i</v>
      </c>
      <c r="DZ290" s="223" t="str">
        <f t="shared" ca="1" si="443"/>
        <v>-0.75467948048865-1.01756748415063i</v>
      </c>
      <c r="EA290" s="223" t="str">
        <f t="shared" ca="1" si="444"/>
        <v>1.0533721465215-0.703840766085598i</v>
      </c>
      <c r="EB290" s="223" t="str">
        <f t="shared" ca="1" si="445"/>
        <v>0.651306437626809+1.08663914312763i</v>
      </c>
      <c r="EC290" s="223" t="str">
        <f t="shared" ca="1" si="446"/>
        <v>-1.11728833085958+0.59720305491205i</v>
      </c>
      <c r="ED290" s="223" t="str">
        <f t="shared" ca="1" si="447"/>
        <v>-0.541660957730221-1.14524587313906i</v>
      </c>
      <c r="EE290" s="223" t="str">
        <f t="shared" ca="1" si="448"/>
        <v>1.17044441779897-0.484813951856289i</v>
      </c>
      <c r="EF290" s="223" t="str">
        <f t="shared" ca="1" si="449"/>
        <v>0.426798986707631+1.19282325933753i</v>
      </c>
      <c r="EG290" s="223" t="str">
        <f t="shared" ca="1" si="450"/>
        <v>-1.21232848516496+0.367755825418047i</v>
      </c>
      <c r="EH290" s="223" t="str">
        <f t="shared" ca="1" si="451"/>
        <v>-0.307826708132191-1.22891310548459i</v>
      </c>
      <c r="EI290" s="223" t="str">
        <f t="shared" ca="1" si="452"/>
        <v>1.24253716649302-0.247156009343858i</v>
      </c>
      <c r="EJ290" s="223" t="str">
        <f t="shared" ca="1" si="453"/>
        <v>0.18588989008212+1.25316784663369i</v>
      </c>
      <c r="EK290" s="223" t="str">
        <f t="shared" ca="1" si="454"/>
        <v>-1.2607795356675+0.124175945791866i</v>
      </c>
      <c r="EL290" s="223" t="str">
        <f t="shared" ca="1" si="455"/>
        <v>-0.0621628507716664-1.26535389636861i</v>
      </c>
      <c r="EM290" s="223" t="str">
        <f t="shared" ca="1" si="456"/>
        <v>1.2668799087014-4.29597677974876E-13i</v>
      </c>
      <c r="EN290" s="223"/>
      <c r="EO290" s="223"/>
      <c r="EP290" s="223"/>
    </row>
    <row r="291" spans="1:146">
      <c r="A291" s="249">
        <f t="shared" si="323"/>
        <v>3.7304687500000029E-3</v>
      </c>
      <c r="B291" s="248">
        <v>191</v>
      </c>
      <c r="C291" s="247">
        <f t="shared" si="324"/>
        <v>38200</v>
      </c>
      <c r="N291" s="246">
        <f t="shared" ca="1" si="327"/>
        <v>3.8710848573311925</v>
      </c>
      <c r="O291" s="223">
        <f t="shared" ca="1" si="328"/>
        <v>1.2040848573311929</v>
      </c>
      <c r="P291" s="223" t="str">
        <f t="shared" ca="1" si="329"/>
        <v>-0.0295497216447421+1.20372220948398i</v>
      </c>
      <c r="Q291" s="223" t="str">
        <f t="shared" ca="1" si="330"/>
        <v>-1.20263448438785-0.0590816436421006i</v>
      </c>
      <c r="R291" s="223" t="str">
        <f t="shared" ca="1" si="331"/>
        <v>0.0885779770664872-1.20082233724772i</v>
      </c>
      <c r="S291" s="223" t="str">
        <f t="shared" ca="1" si="332"/>
        <v>1.19828685963328+0.118020954429705i</v>
      </c>
      <c r="T291" s="223" t="str">
        <f t="shared" ca="1" si="333"/>
        <v>-0.147392840383061+1.19502957882142i</v>
      </c>
      <c r="U291" s="223" t="str">
        <f t="shared" ca="1" si="334"/>
        <v>-1.19105245687631-0.176675942400742i</v>
      </c>
      <c r="V291" s="223" t="str">
        <f t="shared" ca="1" si="335"/>
        <v>0.205852621437065-1.18635788946749i</v>
      </c>
      <c r="W291" s="223" t="str">
        <f t="shared" ca="1" si="336"/>
        <v>1.18094870442687+0.234905302551437i</v>
      </c>
      <c r="X291" s="223" t="str">
        <f t="shared" ca="1" si="337"/>
        <v>-0.263816485495345+1.17482816004519i</v>
      </c>
      <c r="Y291" s="223" t="str">
        <f t="shared" ca="1" si="338"/>
        <v>-1.16799994310955-0.292568755253124i</v>
      </c>
      <c r="Z291" s="223" t="str">
        <f t="shared" ca="1" si="339"/>
        <v>0.321144792532588-1.16046816668252i</v>
      </c>
      <c r="AA291" s="223" t="str">
        <f t="shared" ca="1" si="340"/>
        <v>1.15223736762457+0.349527384197409i</v>
      </c>
      <c r="AB291" s="223" t="str">
        <f t="shared" ca="1" si="341"/>
        <v>-0.377699433635545+1.14331250386133i</v>
      </c>
      <c r="AC291" s="223" t="str">
        <f t="shared" ca="1" si="342"/>
        <v>-1.13369895139694-0.405643971058074i</v>
      </c>
      <c r="AD291" s="223" t="str">
        <f t="shared" ca="1" si="343"/>
        <v>0.433344163720432-1.12340250107596i</v>
      </c>
      <c r="AE291" s="223" t="str">
        <f t="shared" ca="1" si="344"/>
        <v>1.11242935509505+0.460783326062347i</v>
      </c>
      <c r="AF291" s="223" t="str">
        <f t="shared" ca="1" si="345"/>
        <v>-0.487944929758441+1.10078612326705i</v>
      </c>
      <c r="AG291" s="223" t="str">
        <f t="shared" ca="1" si="346"/>
        <v>-1.08847981903949-0.514812613674175i</v>
      </c>
      <c r="AH291" s="223" t="str">
        <f t="shared" ca="1" si="347"/>
        <v>0.541370193721625-1.07551785526977i</v>
      </c>
      <c r="AI291" s="223" t="str">
        <f t="shared" ca="1" si="348"/>
        <v>1.06190803976024+0.567601672607512i</v>
      </c>
      <c r="AJ291" s="223" t="str">
        <f t="shared" ca="1" si="349"/>
        <v>-0.593491249469813+1.04765857055485i</v>
      </c>
      <c r="AK291" s="223" t="str">
        <f t="shared" ca="1" si="350"/>
        <v>-1.0327780310008-0.619023329395911i</v>
      </c>
      <c r="AL291" s="223" t="str">
        <f t="shared" ca="1" si="351"/>
        <v>0.64418253281423-1.01727538457948i</v>
      </c>
      <c r="AM291" s="223" t="str">
        <f t="shared" ca="1" si="352"/>
        <v>1.00115996950422+0.66895370476333i</v>
      </c>
      <c r="AN291" s="223" t="str">
        <f t="shared" ca="1" si="353"/>
        <v>-0.693321924013475+0.984441493099785i</v>
      </c>
      <c r="AO291" s="223" t="str">
        <f t="shared" ca="1" si="354"/>
        <v>-0.967130025950566-0.717272512061585i</v>
      </c>
      <c r="AP291" s="223" t="str">
        <f t="shared" ca="1" si="355"/>
        <v>0.740791041969939-0.949235995836321i</v>
      </c>
      <c r="AQ291" s="223" t="str">
        <f t="shared" ca="1" si="356"/>
        <v>0.930770181453129+0.763863347053639i</v>
      </c>
      <c r="AR291" s="223" t="str">
        <f t="shared" ca="1" si="357"/>
        <v>0.930770181453129+0.763863347053639i</v>
      </c>
      <c r="AS291" s="223" t="str">
        <f t="shared" ca="1" si="358"/>
        <v>-0.892168030062739-0.808613968336097i</v>
      </c>
      <c r="AT291" s="223" t="str">
        <f t="shared" ca="1" si="359"/>
        <v>0.830265328433902-0.872054945548057i</v>
      </c>
      <c r="AU291" s="223" t="str">
        <f t="shared" ca="1" si="360"/>
        <v>0.851416567743236+0.851416567742612i</v>
      </c>
      <c r="AV291" s="223" t="str">
        <f t="shared" ca="1" si="361"/>
        <v>-0.872054945548274+0.830265328433673i</v>
      </c>
      <c r="AW291" s="223" t="str">
        <f t="shared" ca="1" si="362"/>
        <v>-0.80861396833675-0.892168030062146i</v>
      </c>
      <c r="AX291" s="223" t="str">
        <f t="shared" ca="1" si="363"/>
        <v>0.911743705915825-0.786475529420437i</v>
      </c>
      <c r="AY291" s="223" t="str">
        <f t="shared" ca="1" si="364"/>
        <v>0.763863347054321+0.930770181452569i</v>
      </c>
      <c r="AZ291" s="223" t="str">
        <f t="shared" ca="1" si="365"/>
        <v>-0.949235995836505+0.740791041969704i</v>
      </c>
      <c r="BA291" s="223" t="str">
        <f t="shared" ca="1" si="366"/>
        <v>-0.717272512062308-0.96713002595003i</v>
      </c>
      <c r="BB291" s="223" t="str">
        <f t="shared" ca="1" si="367"/>
        <v>0.984441493099957-0.69332192401323i</v>
      </c>
      <c r="BC291" s="223" t="str">
        <f t="shared" ca="1" si="368"/>
        <v>0.668953704763082+1.00115996950439i</v>
      </c>
      <c r="BD291" s="223" t="str">
        <f t="shared" ca="1" si="369"/>
        <v>-1.01727538457964+0.644182532813978i</v>
      </c>
      <c r="BE291" s="223" t="str">
        <f t="shared" ca="1" si="370"/>
        <v>-0.619023329395655-1.03277803100095i</v>
      </c>
      <c r="BF291" s="223" t="str">
        <f t="shared" ca="1" si="371"/>
        <v>1.04765857055506-0.593491249469448i</v>
      </c>
      <c r="BG291" s="223" t="str">
        <f t="shared" ca="1" si="372"/>
        <v>0.567601672607671+1.06190803976015i</v>
      </c>
      <c r="BH291" s="223" t="str">
        <f t="shared" ca="1" si="373"/>
        <v>-1.07551785526996+0.541370193721252i</v>
      </c>
      <c r="BI291" s="223" t="str">
        <f t="shared" ca="1" si="374"/>
        <v>-0.514812613674339-1.08847981903941i</v>
      </c>
      <c r="BJ291" s="223" t="str">
        <f t="shared" ca="1" si="375"/>
        <v>1.10078612326727-0.48794492975795i</v>
      </c>
      <c r="BK291" s="223" t="str">
        <f t="shared" ca="1" si="376"/>
        <v>0.460783326062404+1.11242935509503i</v>
      </c>
      <c r="BL291" s="223" t="str">
        <f t="shared" ca="1" si="377"/>
        <v>-1.12340250107615+0.43334416371993i</v>
      </c>
      <c r="BM291" s="223" t="str">
        <f t="shared" ca="1" si="378"/>
        <v>-0.40564397105813-1.13369895139692i</v>
      </c>
      <c r="BN291" s="223" t="str">
        <f t="shared" ca="1" si="379"/>
        <v>1.1433125038615-0.377699433635043i</v>
      </c>
      <c r="BO291" s="223" t="str">
        <f t="shared" ca="1" si="380"/>
        <v>0.349527384197361+1.15223736762458i</v>
      </c>
      <c r="BP291" s="223" t="str">
        <f t="shared" ca="1" si="381"/>
        <v>-1.16046816668237+0.321144792533117i</v>
      </c>
      <c r="BQ291" s="223" t="str">
        <f t="shared" ca="1" si="382"/>
        <v>-0.292568755253075-1.16799994310956i</v>
      </c>
      <c r="BR291" s="223" t="str">
        <f t="shared" ca="1" si="383"/>
        <v>1.17482816004508-0.263816485495847i</v>
      </c>
      <c r="BS291" s="223" t="str">
        <f t="shared" ca="1" si="384"/>
        <v>0.234905302551387+1.18094870442688i</v>
      </c>
      <c r="BT291" s="223" t="str">
        <f t="shared" ca="1" si="385"/>
        <v>-1.18635788946742+0.205852621437487i</v>
      </c>
      <c r="BU291" s="223" t="str">
        <f t="shared" ca="1" si="386"/>
        <v>-0.176675942400545-1.19105245687634i</v>
      </c>
      <c r="BV291" s="223" t="str">
        <f t="shared" ca="1" si="387"/>
        <v>1.19502957882137-0.147392840383457i</v>
      </c>
      <c r="BW291" s="223" t="str">
        <f t="shared" ca="1" si="388"/>
        <v>0.11802095442954+1.19828685963329i</v>
      </c>
      <c r="BX291" s="223" t="str">
        <f t="shared" ca="1" si="389"/>
        <v>-1.20082233724769+0.0885779770669211i</v>
      </c>
      <c r="BY291" s="223" t="str">
        <f t="shared" ca="1" si="390"/>
        <v>-0.0590816436418323-1.20263448438786i</v>
      </c>
      <c r="BZ291" s="223" t="str">
        <f t="shared" ca="1" si="391"/>
        <v>1.20372220948397-0.0295497216450488i</v>
      </c>
      <c r="CA291" s="223" t="str">
        <f t="shared" ca="1" si="392"/>
        <v>-2.81448541251557E-13+1.20408485733119i</v>
      </c>
      <c r="CB291" s="223" t="str">
        <f t="shared" ca="1" si="393"/>
        <v>-1.20372220948399-0.0295497216444483i</v>
      </c>
      <c r="CC291" s="223" t="str">
        <f t="shared" ca="1" si="394"/>
        <v>0.0590816436424629-1.20263448438783i</v>
      </c>
      <c r="CD291" s="223" t="str">
        <f t="shared" ca="1" si="395"/>
        <v>1.20082233724774+0.0885779770663221i</v>
      </c>
      <c r="CE291" s="223" t="str">
        <f t="shared" ca="1" si="396"/>
        <v>-0.1180209544301+1.19828685963324i</v>
      </c>
      <c r="CF291" s="223" t="str">
        <f t="shared" ca="1" si="397"/>
        <v>-1.19502957882144-0.147392840382861i</v>
      </c>
      <c r="CG291" s="223" t="str">
        <f t="shared" ca="1" si="398"/>
        <v>0.176675942401168-1.19105245687624i</v>
      </c>
      <c r="CH291" s="223" t="str">
        <f t="shared" ca="1" si="399"/>
        <v>1.18635788946752+0.205852621436895i</v>
      </c>
      <c r="CI291" s="223" t="str">
        <f t="shared" ca="1" si="400"/>
        <v>-0.23490530255194+1.18094870442677i</v>
      </c>
      <c r="CJ291" s="223" t="str">
        <f t="shared" ca="1" si="401"/>
        <v>-1.17482816004521-0.26381648549526i</v>
      </c>
      <c r="CK291" s="223" t="str">
        <f t="shared" ca="1" si="402"/>
        <v>0.292568755253654-1.16799994310942i</v>
      </c>
      <c r="CL291" s="223" t="str">
        <f t="shared" ca="1" si="403"/>
        <v>1.16046816668253+0.321144792532538i</v>
      </c>
      <c r="CM291" s="223" t="str">
        <f t="shared" ca="1" si="404"/>
        <v>-0.349527384197965+1.1522373676244i</v>
      </c>
      <c r="CN291" s="223" t="str">
        <f t="shared" ca="1" si="405"/>
        <v>-1.1433125038613-0.377699433635642i</v>
      </c>
      <c r="CO291" s="223" t="str">
        <f t="shared" ca="1" si="406"/>
        <v>0.405643971057533-1.13369895139713i</v>
      </c>
      <c r="CP291" s="223" t="str">
        <f t="shared" ca="1" si="407"/>
        <v>1.12340250107594+0.433344163720487i</v>
      </c>
      <c r="CQ291" s="223" t="str">
        <f t="shared" ca="1" si="408"/>
        <v>-0.460783326061849+1.11242935509526i</v>
      </c>
      <c r="CR291" s="223" t="str">
        <f t="shared" ca="1" si="409"/>
        <v>-1.10078612326702-0.487944929758526i</v>
      </c>
      <c r="CS291" s="223" t="str">
        <f t="shared" ca="1" si="410"/>
        <v>0.514812613673827-1.08847981903966i</v>
      </c>
      <c r="CT291" s="223" t="str">
        <f t="shared" ca="1" si="411"/>
        <v>1.07551785526969+0.541370193721785i</v>
      </c>
      <c r="CU291" s="223" t="str">
        <f t="shared" ca="1" si="412"/>
        <v>-0.567601672607141+1.06190803976044i</v>
      </c>
      <c r="CV291" s="223" t="str">
        <f t="shared" ca="1" si="413"/>
        <v>-1.04765857055475-0.593491249469999i</v>
      </c>
      <c r="CW291" s="223" t="str">
        <f t="shared" ca="1" si="414"/>
        <v>0.619023329395169-1.03277803100124i</v>
      </c>
      <c r="CX291" s="223" t="str">
        <f t="shared" ca="1" si="415"/>
        <v>1.01727538457932+0.644182532814483i</v>
      </c>
      <c r="CY291" s="223" t="str">
        <f t="shared" ca="1" si="416"/>
        <v>-0.668953704762582+1.00115996950472i</v>
      </c>
      <c r="CZ291" s="223" t="str">
        <f t="shared" ca="1" si="417"/>
        <v>-0.984441493099593-0.693321924013747i</v>
      </c>
      <c r="DA291" s="223" t="str">
        <f t="shared" ca="1" si="418"/>
        <v>0.717272512061853-0.967130025950367i</v>
      </c>
      <c r="DB291" s="223" t="str">
        <f t="shared" ca="1" si="419"/>
        <v>0.949235995836136+0.740791041970175i</v>
      </c>
      <c r="DC291" s="223" t="str">
        <f t="shared" ca="1" si="420"/>
        <v>-0.763863347053857+0.930770181452951i</v>
      </c>
      <c r="DD291" s="223" t="str">
        <f t="shared" ca="1" si="421"/>
        <v>-0.911743705915412-0.786475529420915i</v>
      </c>
      <c r="DE291" s="223" t="str">
        <f t="shared" ca="1" si="422"/>
        <v>0.80861396833633-0.892168030062527i</v>
      </c>
      <c r="DF291" s="223" t="str">
        <f t="shared" ca="1" si="423"/>
        <v>0.872054945547862+0.830265328434106i</v>
      </c>
      <c r="DG291" s="223" t="str">
        <f t="shared" ca="1" si="424"/>
        <v>-0.85141656774281+0.851416567743036i</v>
      </c>
      <c r="DH291" s="223" t="str">
        <f t="shared" ca="1" si="425"/>
        <v>-0.830265328433445-0.872054945548492i</v>
      </c>
      <c r="DI291" s="223" t="str">
        <f t="shared" ca="1" si="426"/>
        <v>0.892168030062358-0.808613968336517i</v>
      </c>
      <c r="DJ291" s="223" t="str">
        <f t="shared" ca="1" si="427"/>
        <v>0.786475529420224+0.911743705916009i</v>
      </c>
      <c r="DK291" s="223" t="str">
        <f t="shared" ca="1" si="428"/>
        <v>-0.930770181452747+0.763863347054104i</v>
      </c>
      <c r="DL291" s="223" t="str">
        <f t="shared" ca="1" si="429"/>
        <v>-0.740791041969455-0.949235995836699i</v>
      </c>
      <c r="DM291" s="223" t="str">
        <f t="shared" ca="1" si="430"/>
        <v>0.967130025950218-0.717272512062055i</v>
      </c>
      <c r="DN291" s="223" t="str">
        <f t="shared" ca="1" si="431"/>
        <v>0.693321924013+0.984441493100118i</v>
      </c>
      <c r="DO291" s="223" t="str">
        <f t="shared" ca="1" si="432"/>
        <v>-1.00115996950454+0.668953704762848i</v>
      </c>
      <c r="DP291" s="223" t="str">
        <f t="shared" ca="1" si="433"/>
        <v>-0.644182532814752-1.01727538457915i</v>
      </c>
      <c r="DQ291" s="223" t="str">
        <f t="shared" ca="1" si="434"/>
        <v>1.03277803100111-0.619023329395384i</v>
      </c>
      <c r="DR291" s="223" t="str">
        <f t="shared" ca="1" si="435"/>
        <v>0.593491249470216+1.04765857055463i</v>
      </c>
      <c r="DS291" s="223" t="str">
        <f t="shared" ca="1" si="436"/>
        <v>-1.06190803976029+0.567601672607423i</v>
      </c>
      <c r="DT291" s="223" t="str">
        <f t="shared" ca="1" si="437"/>
        <v>-0.541370193722071-1.07551785526955i</v>
      </c>
      <c r="DU291" s="223" t="str">
        <f t="shared" ca="1" si="438"/>
        <v>1.08847981903952-0.514812613674115i</v>
      </c>
      <c r="DV291" s="223" t="str">
        <f t="shared" ca="1" si="439"/>
        <v>0.487944929758756+1.10078612326691i</v>
      </c>
      <c r="DW291" s="223" t="str">
        <f t="shared" ca="1" si="440"/>
        <v>-1.11242935509514+0.460783326062144i</v>
      </c>
      <c r="DX291" s="223" t="str">
        <f t="shared" ca="1" si="441"/>
        <v>-0.433344163720721-1.12340250107585i</v>
      </c>
      <c r="DY291" s="223" t="str">
        <f t="shared" ca="1" si="442"/>
        <v>1.13369895139702-0.405643971057833i</v>
      </c>
      <c r="DZ291" s="223" t="str">
        <f t="shared" ca="1" si="443"/>
        <v>0.377699433635945+1.1433125038612i</v>
      </c>
      <c r="EA291" s="223" t="str">
        <f t="shared" ca="1" si="444"/>
        <v>-1.15223736762469+0.349527384197026i</v>
      </c>
      <c r="EB291" s="223" t="str">
        <f t="shared" ca="1" si="445"/>
        <v>-0.321144792532846-1.16046816668244i</v>
      </c>
      <c r="EC291" s="223" t="str">
        <f t="shared" ca="1" si="446"/>
        <v>1.16799994310966-0.292568755252703i</v>
      </c>
      <c r="ED291" s="223" t="str">
        <f t="shared" ca="1" si="447"/>
        <v>0.263816485495572+1.17482816004514i</v>
      </c>
      <c r="EE291" s="223" t="str">
        <f t="shared" ca="1" si="448"/>
        <v>-1.18094870442693+0.234905302551111i</v>
      </c>
      <c r="EF291" s="223" t="str">
        <f t="shared" ca="1" si="449"/>
        <v>-0.205852621437142-1.18635788946748i</v>
      </c>
      <c r="EG291" s="223" t="str">
        <f t="shared" ca="1" si="450"/>
        <v>1.19105245687638-0.176675942400265i</v>
      </c>
      <c r="EH291" s="223" t="str">
        <f t="shared" ca="1" si="451"/>
        <v>0.147392840383109+1.19502957882141i</v>
      </c>
      <c r="EI291" s="223" t="str">
        <f t="shared" ca="1" si="452"/>
        <v>-1.19828685963333+0.118020954429192i</v>
      </c>
      <c r="EJ291" s="223" t="str">
        <f t="shared" ca="1" si="453"/>
        <v>-0.0885779770666404-1.20082233724771i</v>
      </c>
      <c r="EK291" s="223" t="str">
        <f t="shared" ca="1" si="454"/>
        <v>1.20263448438782-0.0590816436427134i</v>
      </c>
      <c r="EL291" s="223" t="str">
        <f t="shared" ca="1" si="455"/>
        <v>0.0295497216447674+1.20372220948398i</v>
      </c>
      <c r="EM291" s="223" t="str">
        <f t="shared" ca="1" si="456"/>
        <v>-1.20408485733119-5.62897082503114E-13i</v>
      </c>
      <c r="EN291" s="223"/>
      <c r="EO291" s="223"/>
      <c r="EP291" s="223"/>
    </row>
    <row r="292" spans="1:146">
      <c r="A292" s="249">
        <f t="shared" si="323"/>
        <v>3.7500000000000029E-3</v>
      </c>
      <c r="B292" s="248">
        <v>192</v>
      </c>
      <c r="C292" s="247">
        <f t="shared" si="324"/>
        <v>38400</v>
      </c>
      <c r="N292" s="246">
        <f t="shared" ca="1" si="327"/>
        <v>2.6853502352566254</v>
      </c>
      <c r="O292" s="223">
        <f t="shared" ca="1" si="328"/>
        <v>1.8350235256625588E-2</v>
      </c>
      <c r="P292" s="223" t="str">
        <f t="shared" ca="1" si="329"/>
        <v>-3.37226435577968E-18+0.0183502352566256i</v>
      </c>
      <c r="Q292" s="223" t="str">
        <f t="shared" ca="1" si="330"/>
        <v>-0.0183502352566256-6.74452871155936E-18i</v>
      </c>
      <c r="R292" s="223" t="str">
        <f t="shared" ca="1" si="331"/>
        <v>-5.44024827278739E-16-0.0183502352566256i</v>
      </c>
      <c r="S292" s="223" t="str">
        <f t="shared" ca="1" si="332"/>
        <v>0.0183502352566256-7.68828524241932E-16i</v>
      </c>
      <c r="T292" s="223" t="str">
        <f t="shared" ca="1" si="333"/>
        <v>-8.96968601152081E-16+0.0183502352566256i</v>
      </c>
      <c r="U292" s="223" t="str">
        <f t="shared" ca="1" si="334"/>
        <v>-0.0183502352566256-7.37358035994309E-16i</v>
      </c>
      <c r="V292" s="223" t="str">
        <f t="shared" ca="1" si="335"/>
        <v>5.12554339031115E-16-0.0183502352566256i</v>
      </c>
      <c r="W292" s="223" t="str">
        <f t="shared" ca="1" si="336"/>
        <v>0.0183502352566256+2.8775064206792E-16i</v>
      </c>
      <c r="X292" s="223" t="str">
        <f t="shared" ca="1" si="337"/>
        <v>-1.9333320871557E-16+0.0183502352566256i</v>
      </c>
      <c r="Y292" s="223" t="str">
        <f t="shared" ca="1" si="338"/>
        <v>-0.0183502352566256+3.14704882476241E-17i</v>
      </c>
      <c r="Z292" s="223" t="str">
        <f t="shared" ca="1" si="339"/>
        <v>-2.56274185210817E-16-0.0183502352566256i</v>
      </c>
      <c r="AA292" s="223" t="str">
        <f t="shared" ca="1" si="340"/>
        <v>0.0183502352566256-3.5069161856317E-16i</v>
      </c>
      <c r="AB292" s="223" t="str">
        <f t="shared" ca="1" si="341"/>
        <v>5.75495315526362E-16+0.0183502352566256i</v>
      </c>
      <c r="AC292" s="223" t="str">
        <f t="shared" ca="1" si="342"/>
        <v>-0.0183502352566256+8.00299012489557E-16i</v>
      </c>
      <c r="AD292" s="223" t="str">
        <f t="shared" ca="1" si="343"/>
        <v>8.00304981099037E-16-0.0183502352566256i</v>
      </c>
      <c r="AE292" s="223" t="str">
        <f t="shared" ca="1" si="344"/>
        <v>0.0183502352566256+5.75501284135843E-16i</v>
      </c>
      <c r="AF292" s="223" t="str">
        <f t="shared" ca="1" si="345"/>
        <v>-6.11470114394332E-16+0.0183502352566256i</v>
      </c>
      <c r="AG292" s="223" t="str">
        <f t="shared" ca="1" si="346"/>
        <v>-0.0183502352566256-3.86666417431139E-16i</v>
      </c>
      <c r="AH292" s="223" t="str">
        <f t="shared" ca="1" si="347"/>
        <v>1.61862720467945E-16-0.0183502352566256i</v>
      </c>
      <c r="AI292" s="223" t="str">
        <f t="shared" ca="1" si="348"/>
        <v>0.0183502352566256-6.29409764952483E-17i</v>
      </c>
      <c r="AJ292" s="223" t="str">
        <f t="shared" ca="1" si="349"/>
        <v>2.87744673458442E-16+0.0183502352566256i</v>
      </c>
      <c r="AK292" s="223" t="str">
        <f t="shared" ca="1" si="350"/>
        <v>-0.0183502352566256-3.13826701068194E-15i</v>
      </c>
      <c r="AL292" s="223" t="str">
        <f t="shared" ca="1" si="351"/>
        <v>-2.56275975793662E-15-0.0183502352566256i</v>
      </c>
      <c r="AM292" s="223" t="str">
        <f t="shared" ca="1" si="352"/>
        <v>0.0183502352566256-8.26378652655517E-15i</v>
      </c>
      <c r="AN292" s="223" t="str">
        <f t="shared" ca="1" si="353"/>
        <v>-4.55003613756583E-15+0.0183502352566256i</v>
      </c>
      <c r="AO292" s="223" t="str">
        <f t="shared" ca="1" si="354"/>
        <v>-0.0183502352566256+1.15099063105273E-15i</v>
      </c>
      <c r="AP292" s="223" t="str">
        <f t="shared" ca="1" si="355"/>
        <v>-6.85201739967127E-15-0.0183502352566256i</v>
      </c>
      <c r="AQ292" s="223" t="str">
        <f t="shared" ca="1" si="356"/>
        <v>0.0183502352566256+5.70103273722803E-15i</v>
      </c>
      <c r="AR292" s="223" t="str">
        <f t="shared" ca="1" si="357"/>
        <v>0.0183502352566256+5.70103273722803E-15i</v>
      </c>
      <c r="AS292" s="223" t="str">
        <f t="shared" ca="1" si="358"/>
        <v>-0.0183502352566256+5.70102080000908E-15i</v>
      </c>
      <c r="AT292" s="223" t="str">
        <f t="shared" ca="1" si="359"/>
        <v>7.11280186411192E-15-0.0183502352566256i</v>
      </c>
      <c r="AU292" s="223" t="str">
        <f t="shared" ca="1" si="360"/>
        <v>0.0183502352566256+1.15100256827169E-15i</v>
      </c>
      <c r="AV292" s="223" t="str">
        <f t="shared" ca="1" si="361"/>
        <v>4.28925167312518E-15+0.0183502352566256i</v>
      </c>
      <c r="AW292" s="223" t="str">
        <f t="shared" ca="1" si="362"/>
        <v>-0.0183502352566256-8.52457099099582E-15i</v>
      </c>
      <c r="AX292" s="223" t="str">
        <f t="shared" ca="1" si="363"/>
        <v>2.56277169515557E-15-0.0183502352566256i</v>
      </c>
      <c r="AY292" s="223" t="str">
        <f t="shared" ca="1" si="364"/>
        <v>0.0183502352566256-2.87748254624129E-15i</v>
      </c>
      <c r="AZ292" s="223" t="str">
        <f t="shared" ca="1" si="365"/>
        <v>8.83928184208153E-15+0.0183502352566256i</v>
      </c>
      <c r="BA292" s="223" t="str">
        <f t="shared" ca="1" si="366"/>
        <v>-0.0183502352566256-3.97454082203947E-15i</v>
      </c>
      <c r="BB292" s="223" t="str">
        <f t="shared" ca="1" si="367"/>
        <v>-1.98725847380078E-15-0.0183502352566256i</v>
      </c>
      <c r="BC292" s="223" t="str">
        <f t="shared" ca="1" si="368"/>
        <v>0.0183502352566256-7.42751271519764E-15i</v>
      </c>
      <c r="BD292" s="223" t="str">
        <f t="shared" ca="1" si="369"/>
        <v>-5.38630994892335E-15+0.0183502352566256i</v>
      </c>
      <c r="BE292" s="223" t="str">
        <f t="shared" ca="1" si="370"/>
        <v>-0.0183502352566256+5.75489346916884E-16i</v>
      </c>
      <c r="BF292" s="223" t="str">
        <f t="shared" ca="1" si="371"/>
        <v>-6.01574358831376E-15-0.0183502352566256i</v>
      </c>
      <c r="BG292" s="223" t="str">
        <f t="shared" ca="1" si="372"/>
        <v>0.0183502352566256+6.27653402136388E-15i</v>
      </c>
      <c r="BH292" s="223" t="str">
        <f t="shared" ca="1" si="373"/>
        <v>-8.36279779967005E-16+0.0183502352566256i</v>
      </c>
      <c r="BI292" s="223" t="str">
        <f t="shared" ca="1" si="374"/>
        <v>-0.0183502352566256+5.12551951587323E-15i</v>
      </c>
      <c r="BJ292" s="223" t="str">
        <f t="shared" ca="1" si="375"/>
        <v>7.68830314824777E-15-0.0183502352566256i</v>
      </c>
      <c r="BK292" s="223" t="str">
        <f t="shared" ca="1" si="376"/>
        <v>0.0183502352566256+2.24804890685089E-15i</v>
      </c>
      <c r="BL292" s="223" t="str">
        <f t="shared" ca="1" si="377"/>
        <v>3.71375038898933E-15+0.0183502352566256i</v>
      </c>
      <c r="BM292" s="223" t="str">
        <f t="shared" ca="1" si="378"/>
        <v>-0.0183502352566256-9.10007227513165E-15i</v>
      </c>
      <c r="BN292" s="223" t="str">
        <f t="shared" ca="1" si="379"/>
        <v>3.13827297929142E-15-0.0183502352566256i</v>
      </c>
      <c r="BO292" s="223" t="str">
        <f t="shared" ca="1" si="380"/>
        <v>0.0183502352566256-2.30198126210546E-15i</v>
      </c>
      <c r="BP292" s="223" t="str">
        <f t="shared" ca="1" si="381"/>
        <v>8.26378055794568E-15+0.0183502352566256i</v>
      </c>
      <c r="BQ292" s="223" t="str">
        <f t="shared" ca="1" si="382"/>
        <v>-0.0183502352566256-4.5500421061753E-15i</v>
      </c>
      <c r="BR292" s="223" t="str">
        <f t="shared" ca="1" si="383"/>
        <v>-1.41175718966493E-15-0.0183502352566256i</v>
      </c>
      <c r="BS292" s="223" t="str">
        <f t="shared" ca="1" si="384"/>
        <v>0.0183502352566256-6.33046637661844E-15i</v>
      </c>
      <c r="BT292" s="223" t="str">
        <f t="shared" ca="1" si="385"/>
        <v>-5.44026617861583E-15+0.0183502352566256i</v>
      </c>
      <c r="BU292" s="223" t="str">
        <f t="shared" ca="1" si="386"/>
        <v>-0.0183502352566256-5.21556991662326E-16i</v>
      </c>
      <c r="BV292" s="223" t="str">
        <f t="shared" ca="1" si="387"/>
        <v>-5.44024230417791E-15-0.0183502352566256i</v>
      </c>
      <c r="BW292" s="223" t="str">
        <f t="shared" ca="1" si="388"/>
        <v>0.0183502352566256+7.37358035994309E-15i</v>
      </c>
      <c r="BX292" s="223" t="str">
        <f t="shared" ca="1" si="389"/>
        <v>-1.41178106410285E-15+0.0183502352566256i</v>
      </c>
      <c r="BY292" s="223" t="str">
        <f t="shared" ca="1" si="390"/>
        <v>-0.0183502352566256+4.55001823173738E-15i</v>
      </c>
      <c r="BZ292" s="223" t="str">
        <f t="shared" ca="1" si="391"/>
        <v>8.2638044323836E-15-0.0183502352566256i</v>
      </c>
      <c r="CA292" s="223" t="str">
        <f t="shared" ca="1" si="392"/>
        <v>0.0183502352566256+2.30200513654337E-15i</v>
      </c>
      <c r="CB292" s="223" t="str">
        <f t="shared" ca="1" si="393"/>
        <v>2.61670405041014E-15+0.0183502352566256i</v>
      </c>
      <c r="CC292" s="223" t="str">
        <f t="shared" ca="1" si="394"/>
        <v>-0.0183502352566256+8.57850334625036E-15i</v>
      </c>
      <c r="CD292" s="223" t="str">
        <f t="shared" ca="1" si="395"/>
        <v>4.23531931787062E-15-0.0183502352566256i</v>
      </c>
      <c r="CE292" s="223" t="str">
        <f t="shared" ca="1" si="396"/>
        <v>0.0183502352566256-1.72647997796961E-15i</v>
      </c>
      <c r="CF292" s="223" t="str">
        <f t="shared" ca="1" si="397"/>
        <v>7.68827927380985E-15+0.0183502352566256i</v>
      </c>
      <c r="CG292" s="223" t="str">
        <f t="shared" ca="1" si="398"/>
        <v>-0.0183502352566256-5.12554339031115E-15i</v>
      </c>
      <c r="CH292" s="223" t="str">
        <f t="shared" ca="1" si="399"/>
        <v>-8.36255905529089E-16-0.0183502352566256i</v>
      </c>
      <c r="CI292" s="223" t="str">
        <f t="shared" ca="1" si="400"/>
        <v>0.0183502352566256-5.75496509248259E-15i</v>
      </c>
      <c r="CJ292" s="223" t="str">
        <f t="shared" ca="1" si="401"/>
        <v>-7.05885757163841E-15+0.0183502352566256i</v>
      </c>
      <c r="CK292" s="223" t="str">
        <f t="shared" ca="1" si="402"/>
        <v>-0.0183502352566256-1.09705827579817E-15i</v>
      </c>
      <c r="CL292" s="223" t="str">
        <f t="shared" ca="1" si="403"/>
        <v>-4.86474102004206E-15-0.0183502352566256i</v>
      </c>
      <c r="CM292" s="223" t="str">
        <f t="shared" ca="1" si="404"/>
        <v>0.0183502352566256+7.94908164407892E-15i</v>
      </c>
      <c r="CN292" s="223" t="str">
        <f t="shared" ca="1" si="405"/>
        <v>-1.98728234823869E-15+0.0183502352566256i</v>
      </c>
      <c r="CO292" s="223" t="str">
        <f t="shared" ca="1" si="406"/>
        <v>-0.0183502352566256+3.97451694760155E-15i</v>
      </c>
      <c r="CP292" s="223" t="str">
        <f t="shared" ca="1" si="407"/>
        <v>-8.89322613455505E-15-0.0183502352566256i</v>
      </c>
      <c r="CQ292" s="223" t="str">
        <f t="shared" ca="1" si="408"/>
        <v>0.0183502352566256+3.92059652956594E-15i</v>
      </c>
      <c r="CR292" s="223" t="str">
        <f t="shared" ca="1" si="409"/>
        <v>2.04120276627429E-15+0.0183502352566256i</v>
      </c>
      <c r="CS292" s="223" t="str">
        <f t="shared" ca="1" si="410"/>
        <v>-0.0183502352566256-1.07726198978467E-14i</v>
      </c>
      <c r="CT292" s="223" t="str">
        <f t="shared" ca="1" si="411"/>
        <v>4.81082060200647E-15-0.0183502352566256i</v>
      </c>
      <c r="CU292" s="223" t="str">
        <f t="shared" ca="1" si="412"/>
        <v>0.0183502352566256-1.15097869383377E-15i</v>
      </c>
      <c r="CV292" s="223" t="str">
        <f t="shared" ca="1" si="413"/>
        <v>7.11277798967401E-15+0.0183502352566256i</v>
      </c>
      <c r="CW292" s="223" t="str">
        <f t="shared" ca="1" si="414"/>
        <v>-0.0183502352566256-5.701044674447E-15i</v>
      </c>
      <c r="CX292" s="223" t="str">
        <f t="shared" ca="1" si="415"/>
        <v>7.82335487493488E-16-0.0183502352566256i</v>
      </c>
      <c r="CY292" s="223" t="str">
        <f t="shared" ca="1" si="416"/>
        <v>0.0183502352566256-5.17946380834674E-15i</v>
      </c>
      <c r="CZ292" s="223" t="str">
        <f t="shared" ca="1" si="417"/>
        <v>-7.63435885577424E-15+0.0183502352566256i</v>
      </c>
      <c r="DA292" s="223" t="str">
        <f t="shared" ca="1" si="418"/>
        <v>-0.0183502352566256-1.67255955993401E-15i</v>
      </c>
      <c r="DB292" s="223" t="str">
        <f t="shared" ca="1" si="419"/>
        <v>-4.28923973590623E-15-0.0183502352566256i</v>
      </c>
      <c r="DC292" s="223" t="str">
        <f t="shared" ca="1" si="420"/>
        <v>0.0183502352566256+8.52458292821477E-15i</v>
      </c>
      <c r="DD292" s="223" t="str">
        <f t="shared" ca="1" si="421"/>
        <v>-2.56278363237454E-15+0.0183502352566256i</v>
      </c>
      <c r="DE292" s="223" t="str">
        <f t="shared" ca="1" si="422"/>
        <v>-0.0183502352566256+2.35592555457897E-15i</v>
      </c>
      <c r="DF292" s="223" t="str">
        <f t="shared" ca="1" si="423"/>
        <v>-8.31772485041921E-15-0.0183502352566256i</v>
      </c>
      <c r="DG292" s="223" t="str">
        <f t="shared" ca="1" si="424"/>
        <v>0.0183502352566256+4.49609781370179E-15i</v>
      </c>
      <c r="DH292" s="223" t="str">
        <f t="shared" ca="1" si="425"/>
        <v>1.46570148213845E-15+0.0183502352566256i</v>
      </c>
      <c r="DI292" s="223" t="str">
        <f t="shared" ca="1" si="426"/>
        <v>-0.0183502352566256+7.42750077797869E-15i</v>
      </c>
      <c r="DJ292" s="223" t="str">
        <f t="shared" ca="1" si="427"/>
        <v>5.38632188614231E-15-0.0183502352566256i</v>
      </c>
      <c r="DK292" s="223" t="str">
        <f t="shared" ca="1" si="428"/>
        <v>0.0183502352566256-5.75477409697925E-16i</v>
      </c>
      <c r="DL292" s="223" t="str">
        <f t="shared" ca="1" si="429"/>
        <v>5.49418659665142E-15+0.0183502352566256i</v>
      </c>
      <c r="DM292" s="223" t="str">
        <f t="shared" ca="1" si="430"/>
        <v>-0.0183502352566256-6.27654595858283E-15i</v>
      </c>
      <c r="DN292" s="223" t="str">
        <f t="shared" ca="1" si="431"/>
        <v>1.35783677162933E-15-0.0183502352566256i</v>
      </c>
      <c r="DO292" s="223" t="str">
        <f t="shared" ca="1" si="432"/>
        <v>0.0183502352566256-4.60396252421091E-15i</v>
      </c>
      <c r="DP292" s="223" t="str">
        <f t="shared" ca="1" si="433"/>
        <v>-8.20986013991009E-15+0.0183502352566256i</v>
      </c>
      <c r="DQ292" s="223" t="str">
        <f t="shared" ca="1" si="434"/>
        <v>-0.0183502352566256-2.24806084406986E-15i</v>
      </c>
      <c r="DR292" s="223" t="str">
        <f t="shared" ca="1" si="435"/>
        <v>-3.71373845177038E-15-0.0183502352566256i</v>
      </c>
      <c r="DS292" s="223" t="str">
        <f t="shared" ca="1" si="436"/>
        <v>0.0183502352566256+9.10008421235062E-15i</v>
      </c>
      <c r="DT292" s="223" t="str">
        <f t="shared" ca="1" si="437"/>
        <v>-4.18137502539711E-15+0.0183502352566256i</v>
      </c>
      <c r="DU292" s="223" t="str">
        <f t="shared" ca="1" si="438"/>
        <v>-0.0183502352566256+2.82351437932986E-15i</v>
      </c>
      <c r="DV292" s="223" t="str">
        <f t="shared" ca="1" si="439"/>
        <v>-7.74222356628337E-15-0.0183502352566256i</v>
      </c>
      <c r="DW292" s="223" t="str">
        <f t="shared" ca="1" si="440"/>
        <v>0.0183502352566256+4.0285089889509E-15i</v>
      </c>
      <c r="DX292" s="223" t="str">
        <f t="shared" ca="1" si="441"/>
        <v>8.90200198002606E-16+0.0183502352566256i</v>
      </c>
      <c r="DY292" s="223" t="str">
        <f t="shared" ca="1" si="442"/>
        <v>-0.0183502352566256+5.8089093849561E-15i</v>
      </c>
      <c r="DZ292" s="223" t="str">
        <f t="shared" ca="1" si="443"/>
        <v>5.96182317027816E-15-0.0183502352566256i</v>
      </c>
      <c r="EA292" s="223" t="str">
        <f t="shared" ca="1" si="444"/>
        <v>0.0183502352566256+1.04311398332465E-15i</v>
      </c>
      <c r="EB292" s="223" t="str">
        <f t="shared" ca="1" si="445"/>
        <v>5.96177542140233E-15+0.0183502352566256i</v>
      </c>
      <c r="EC292" s="223" t="str">
        <f t="shared" ca="1" si="446"/>
        <v>-0.0183502352566256-7.89513735160541E-15i</v>
      </c>
      <c r="ED292" s="223" t="str">
        <f t="shared" ca="1" si="447"/>
        <v>8.90247946878438E-16-0.0183502352566256i</v>
      </c>
      <c r="EE292" s="223" t="str">
        <f t="shared" ca="1" si="448"/>
        <v>0.0183502352566256-4.02846124007506E-15i</v>
      </c>
      <c r="EF292" s="223" t="str">
        <f t="shared" ca="1" si="449"/>
        <v>8.94717042702856E-15+0.0183502352566256i</v>
      </c>
      <c r="EG292" s="223" t="str">
        <f t="shared" ca="1" si="450"/>
        <v>-0.0183502352566256-2.82356212820569E-15i</v>
      </c>
      <c r="EH292" s="223" t="str">
        <f t="shared" ca="1" si="451"/>
        <v>-2.0951470587478E-15-0.0183502352566256i</v>
      </c>
      <c r="EI292" s="223" t="str">
        <f t="shared" ca="1" si="452"/>
        <v>0.0183502352566256+9.67558549648645E-15i</v>
      </c>
      <c r="EJ292" s="223" t="str">
        <f t="shared" ca="1" si="453"/>
        <v>-4.75687630953295E-15+0.0183502352566256i</v>
      </c>
      <c r="EK292" s="223" t="str">
        <f t="shared" ca="1" si="454"/>
        <v>-0.0183502352566256+2.24801309519403E-15i</v>
      </c>
      <c r="EL292" s="223" t="str">
        <f t="shared" ca="1" si="455"/>
        <v>-7.16672228214752E-15-0.0183502352566256i</v>
      </c>
      <c r="EM292" s="223" t="str">
        <f t="shared" ca="1" si="456"/>
        <v>0.0183502352566256+4.60401027308675E-15i</v>
      </c>
      <c r="EN292" s="223"/>
      <c r="EO292" s="223"/>
      <c r="EP292" s="223"/>
    </row>
    <row r="293" spans="1:146">
      <c r="A293" s="249">
        <f t="shared" ref="A293:A356" si="461">A292+Div_Nt_load2</f>
        <v>3.7695312500000029E-3</v>
      </c>
      <c r="B293" s="248">
        <v>193</v>
      </c>
      <c r="C293" s="247">
        <f t="shared" ref="C293:C355" si="462">C292+1/time_load2</f>
        <v>38600</v>
      </c>
      <c r="N293" s="246">
        <f t="shared" ref="N293:N355" ca="1" si="463">Ioutput2+O293</f>
        <v>1.4631992001801792</v>
      </c>
      <c r="O293" s="223">
        <f t="shared" ref="O293:O355" ca="1" si="464">I_step2*(th_2/time_load2-0.5)+2*I_step2*(th_2/time_load2)*SUMPRODUCT((SIN(ROW(INDIRECT(1&amp;":"&amp;N_FFT2))*PI()*th_2/time_load2)/(ROW(INDIRECT(1&amp;":"&amp;N_FFT2))*PI()*th_2/time_load2))*(SIN(ROW(INDIRECT(1&amp;":"&amp;N_FFT2))*PI()*transient2/time_load2)/(ROW(INDIRECT(1&amp;":"&amp;N_FFT2))*PI()*transient2/time_load2))*COS(ROW(INDIRECT(1&amp;":"&amp;N_FFT2))*2*PI()*Div_Nt_load2*B293/time_load2-ROW(INDIRECT(1&amp;":"&amp;N_FFT2))*PI()*(time_load2-transient2)/time_load2))</f>
        <v>-1.2038007998198206</v>
      </c>
      <c r="P293" s="223" t="str">
        <f t="shared" ref="P293:P355" ca="1" si="465">IMPRODUCT(O293,IMEXP(COMPLEX(0,-2*PI()*1*B293/Nt_load2)))</f>
        <v>-0.0295427505244425-1.20343823752542i</v>
      </c>
      <c r="Q293" s="223" t="str">
        <f t="shared" ref="Q293:Q355" ca="1" si="466">IMPRODUCT(O293,IMEXP(COMPLEX(0,-2*PI()*2*B293/Nt_load2)))</f>
        <v>1.20235076903619-0.0590677056006437i</v>
      </c>
      <c r="R293" s="223" t="str">
        <f t="shared" ref="R293:R355" ca="1" si="467">IMPRODUCT(O293,IMEXP(COMPLEX(0,-2*PI()*3*B293/Nt_load2)))</f>
        <v>0.0885570804996993+1.20053904940248i</v>
      </c>
      <c r="S293" s="223" t="str">
        <f t="shared" ref="S293:S355" ca="1" si="468">IMPRODUCT(O293,IMEXP(COMPLEX(0,-2*PI()*4*B293/Nt_load2)))</f>
        <v>-1.19800416993647+0.117993111924728i</v>
      </c>
      <c r="T293" s="223" t="str">
        <f t="shared" ref="T293:T355" ca="1" si="469">IMPRODUCT(O293,IMEXP(COMPLEX(0,-2*PI()*5*B293/Nt_load2)))</f>
        <v>-0.1473580687113-1.19474765755473i</v>
      </c>
      <c r="U293" s="223" t="str">
        <f t="shared" ref="U293:U355" ca="1" si="470">IMPRODUCT(O293,IMEXP(COMPLEX(0,-2*PI()*6*B293/Nt_load2)))</f>
        <v>1.19077147385857-0.176634262507353i</v>
      </c>
      <c r="V293" s="223" t="str">
        <f t="shared" ref="V293:V355" ca="1" si="471">IMPRODUCT(O293,IMEXP(COMPLEX(0,-2*PI()*7*B293/Nt_load2)))</f>
        <v>0.20580405842833+1.1860780139524i</v>
      </c>
      <c r="W293" s="223" t="str">
        <f t="shared" ref="W293:W355" ca="1" si="472">IMPRODUCT(O293,IMEXP(COMPLEX(0,-2*PI()*8*B293/Nt_load2)))</f>
        <v>-1.18067010500091+0.234849885680144i</v>
      </c>
      <c r="X293" s="223" t="str">
        <f t="shared" ref="X293:X355" ca="1" si="473">IMPRODUCT(O293,IMEXP(COMPLEX(0,-2*PI()*9*B293/Nt_load2)))</f>
        <v>-0.263754248142303-1.17455100452629i</v>
      </c>
      <c r="Y293" s="223" t="str">
        <f t="shared" ref="Y293:Y355" ca="1" si="474">IMPRODUCT(O293,IMEXP(COMPLEX(0,-2*PI()*10*B293/Nt_load2)))</f>
        <v>1.16772439844581-0.292499734907912i</v>
      </c>
      <c r="Z293" s="223" t="str">
        <f t="shared" ref="Z293:Z355" ca="1" si="475">IMPRODUCT(O293,IMEXP(COMPLEX(0,-2*PI()*11*B293/Nt_load2)))</f>
        <v>0.321069030770473+1.16019439885174i</v>
      </c>
      <c r="AA293" s="223" t="str">
        <f t="shared" ref="AA293:AA355" ca="1" si="476">IMPRODUCT(O293,IMEXP(COMPLEX(0,-2*PI()*12*B293/Nt_load2)))</f>
        <v>-1.15196554153429+0.349444926654336i</v>
      </c>
      <c r="AB293" s="223" t="str">
        <f t="shared" ref="AB293:AB355" ca="1" si="477">IMPRODUCT(O293,IMEXP(COMPLEX(0,-2*PI()*13*B293/Nt_load2)))</f>
        <v>-0.377610329981076-1.14304278324935i</v>
      </c>
      <c r="AC293" s="223" t="str">
        <f t="shared" ref="AC293:AC355" ca="1" si="478">IMPRODUCT(O293,IMEXP(COMPLEX(0,-2*PI()*14*B293/Nt_load2)))</f>
        <v>1.13343149873295-0.405548274964682i</v>
      </c>
      <c r="AD293" s="223" t="str">
        <f t="shared" ref="AD293:AD355" ca="1" si="479">IMPRODUCT(O293,IMEXP(COMPLEX(0,-2*PI()*15*B293/Nt_load2)))</f>
        <v>0.433241932831997+1.12313747746339i</v>
      </c>
      <c r="AE293" s="223" t="str">
        <f t="shared" ref="AE293:AE355" ca="1" si="480">IMPRODUCT(O293,IMEXP(COMPLEX(0,-2*PI()*16*B293/Nt_load2)))</f>
        <v>-1.11216692017423+0.460674621958932i</v>
      </c>
      <c r="AF293" s="223" t="str">
        <f t="shared" ref="AF293:AF355" ca="1" si="481">IMPRODUCT(O293,IMEXP(COMPLEX(0,-2*PI()*17*B293/Nt_load2)))</f>
        <v>-0.487829817919223-1.100526435119i</v>
      </c>
      <c r="AG293" s="223" t="str">
        <f t="shared" ref="AG293:AG355" ca="1" si="482">IMPRODUCT(O293,IMEXP(COMPLEX(0,-2*PI()*18*B293/Nt_load2)))</f>
        <v>1.08822303409055-0.514691163438424i</v>
      </c>
      <c r="AH293" s="223" t="str">
        <f t="shared" ref="AH293:AH355" ca="1" si="483">IMPRODUCT(O293,IMEXP(COMPLEX(0,-2*PI()*19*B293/Nt_load2)))</f>
        <v>0.54124247824622+1.07526412819769i</v>
      </c>
      <c r="AI293" s="223" t="str">
        <f t="shared" ref="AI293:AI355" ca="1" si="484">IMPRODUCT(O293,IMEXP(COMPLEX(0,-2*PI()*20*B293/Nt_load2)))</f>
        <v>-1.06165752340066+0.567467768823587i</v>
      </c>
      <c r="AJ293" s="223" t="str">
        <f t="shared" ref="AJ293:AJ355" ca="1" si="485">IMPRODUCT(O293,IMEXP(COMPLEX(0,-2*PI()*21*B293/Nt_load2)))</f>
        <v>-0.593351238036001-1.04741141580946i</v>
      </c>
      <c r="AK293" s="223" t="str">
        <f t="shared" ref="AK293:AK355" ca="1" si="486">IMPRODUCT(O293,IMEXP(COMPLEX(0,-2*PI()*22*B293/Nt_load2)))</f>
        <v>1.03253438674663-0.618877294649437i</v>
      </c>
      <c r="AL293" s="223" t="str">
        <f t="shared" ref="AL293:AL355" ca="1" si="487">IMPRODUCT(O293,IMEXP(COMPLEX(0,-2*PI()*23*B293/Nt_load2)))</f>
        <v>0.644030562722004+1.01703539757809i</v>
      </c>
      <c r="AM293" s="223" t="str">
        <f t="shared" ref="AM293:AM355" ca="1" si="488">IMPRODUCT(O293,IMEXP(COMPLEX(0,-2*PI()*24*B293/Nt_load2)))</f>
        <v>-1.00092378431544+0.668795890865437i</v>
      </c>
      <c r="AN293" s="223" t="str">
        <f t="shared" ref="AN293:AN355" ca="1" si="489">IMPRODUCT(O293,IMEXP(COMPLEX(0,-2*PI()*25*B293/Nt_load2)))</f>
        <v>-0.693158361372097-0.98420925199207i</v>
      </c>
      <c r="AO293" s="223" t="str">
        <f t="shared" ref="AO293:AO355" ca="1" si="490">IMPRODUCT(O293,IMEXP(COMPLEX(0,-2*PI()*26*B293/Nt_load2)))</f>
        <v>0.966901868817968-0.717103299199747i</v>
      </c>
      <c r="AP293" s="223" t="str">
        <f t="shared" ref="AP293:AP355" ca="1" si="491">IMPRODUCT(O293,IMEXP(COMPLEX(0,-2*PI()*27*B293/Nt_load2)))</f>
        <v>0.740616280815166+0.949012060112174i</v>
      </c>
      <c r="AQ293" s="223" t="str">
        <f t="shared" ref="AQ293:AQ355" ca="1" si="492">IMPRODUCT(O293,IMEXP(COMPLEX(0,-2*PI()*28*B293/Nt_load2)))</f>
        <v>-0.930550602027218+0.763683142876429i</v>
      </c>
      <c r="AR293" s="223" t="str">
        <f t="shared" ref="AR293:AR355" ca="1" si="493">IMPRODUCT(O293,IMEXP(COMPLEX(0,-2*PI()*28*B293/Nt_load2)))</f>
        <v>-0.930550602027218+0.763683142876429i</v>
      </c>
      <c r="AS293" s="223" t="str">
        <f t="shared" ref="AS293:AS355" ca="1" si="494">IMPRODUCT(O293,IMEXP(COMPLEX(0,-2*PI()*30*B293/Nt_load2)))</f>
        <v>0.891957557329543-0.808423206971173i</v>
      </c>
      <c r="AT293" s="223" t="str">
        <f t="shared" ref="AT293:AT355" ca="1" si="495">IMPRODUCT(O293,IMEXP(COMPLEX(0,-2*PI()*31*B293/Nt_load2)))</f>
        <v>0.830069459262965+0.871849217723872i</v>
      </c>
      <c r="AU293" s="223" t="str">
        <f t="shared" ref="AU293:AU355" ca="1" si="496">IMPRODUCT(O293,IMEXP(COMPLEX(0,-2*PI()*32*B293/Nt_load2)))</f>
        <v>-0.851215708749981+0.851215708750789i</v>
      </c>
      <c r="AV293" s="223" t="str">
        <f t="shared" ref="AV293:AV355" ca="1" si="497">IMPRODUCT(O293,IMEXP(COMPLEX(0,-2*PI()*33*B293/Nt_load2)))</f>
        <v>-0.871849217723835-0.830069459263005i</v>
      </c>
      <c r="AW293" s="223" t="str">
        <f t="shared" ref="AW293:AW355" ca="1" si="498">IMPRODUCT(O293,IMEXP(COMPLEX(0,-2*PI()*34*B293/Nt_load2)))</f>
        <v>0.808423206971213-0.891957557329506i</v>
      </c>
      <c r="AX293" s="223" t="str">
        <f t="shared" ref="AX293:AX355" ca="1" si="499">IMPRODUCT(O293,IMEXP(COMPLEX(0,-2*PI()*35*B293/Nt_load2)))</f>
        <v>0.911528615055078+0.786289990768426i</v>
      </c>
      <c r="AY293" s="223" t="str">
        <f t="shared" ref="AY293:AY355" ca="1" si="500">IMPRODUCT(O293,IMEXP(COMPLEX(0,-2*PI()*36*B293/Nt_load2)))</f>
        <v>-0.763683142876498+0.930550602027162i</v>
      </c>
      <c r="AZ293" s="223" t="str">
        <f t="shared" ref="AZ293:AZ355" ca="1" si="501">IMPRODUCT(O293,IMEXP(COMPLEX(0,-2*PI()*37*B293/Nt_load2)))</f>
        <v>-0.949012060112129-0.740616280815223i</v>
      </c>
      <c r="BA293" s="223" t="str">
        <f t="shared" ref="BA293:BA355" ca="1" si="502">IMPRODUCT(O293,IMEXP(COMPLEX(0,-2*PI()*38*B293/Nt_load2)))</f>
        <v>0.717103299199804-0.966901868817925i</v>
      </c>
      <c r="BB293" s="223" t="str">
        <f t="shared" ref="BB293:BB355" ca="1" si="503">IMPRODUCT(O293,IMEXP(COMPLEX(0,-2*PI()*39*B293/Nt_load2)))</f>
        <v>0.984209251992727+0.693158361371163i</v>
      </c>
      <c r="BC293" s="223" t="str">
        <f t="shared" ref="BC293:BC355" ca="1" si="504">IMPRODUCT(O293,IMEXP(COMPLEX(0,-2*PI()*40*B293/Nt_load2)))</f>
        <v>-0.668795890865483+1.00092378431541i</v>
      </c>
      <c r="BD293" s="223" t="str">
        <f t="shared" ref="BD293:BD355" ca="1" si="505">IMPRODUCT(O293,IMEXP(COMPLEX(0,-2*PI()*41*B293/Nt_load2)))</f>
        <v>-1.01703539757806-0.644030562722051i</v>
      </c>
      <c r="BE293" s="223" t="str">
        <f t="shared" ref="BE293:BE355" ca="1" si="506">IMPRODUCT(O293,IMEXP(COMPLEX(0,-2*PI()*42*B293/Nt_load2)))</f>
        <v>0.618877294649484-1.0325343867466i</v>
      </c>
      <c r="BF293" s="223" t="str">
        <f t="shared" ref="BF293:BF355" ca="1" si="507">IMPRODUCT(O293,IMEXP(COMPLEX(0,-2*PI()*43*B293/Nt_load2)))</f>
        <v>1.0474114158095+0.59335123803593i</v>
      </c>
      <c r="BG293" s="223" t="str">
        <f t="shared" ref="BG293:BG355" ca="1" si="508">IMPRODUCT(O293,IMEXP(COMPLEX(0,-2*PI()*44*B293/Nt_load2)))</f>
        <v>-0.567467768823439+1.06165752340074i</v>
      </c>
      <c r="BH293" s="223" t="str">
        <f t="shared" ref="BH293:BH355" ca="1" si="509">IMPRODUCT(O293,IMEXP(COMPLEX(0,-2*PI()*45*B293/Nt_load2)))</f>
        <v>-1.07526412819782-0.541242478245963i</v>
      </c>
      <c r="BI293" s="223" t="str">
        <f t="shared" ref="BI293:BI355" ca="1" si="510">IMPRODUCT(O293,IMEXP(COMPLEX(0,-2*PI()*46*B293/Nt_load2)))</f>
        <v>0.514691163437948-1.08822303409078i</v>
      </c>
      <c r="BJ293" s="223" t="str">
        <f t="shared" ref="BJ293:BJ355" ca="1" si="511">IMPRODUCT(O293,IMEXP(COMPLEX(0,-2*PI()*47*B293/Nt_load2)))</f>
        <v>1.10052643511879+0.48782981791971i</v>
      </c>
      <c r="BK293" s="223" t="str">
        <f t="shared" ref="BK293:BK355" ca="1" si="512">IMPRODUCT(O293,IMEXP(COMPLEX(0,-2*PI()*48*B293/Nt_load2)))</f>
        <v>-0.460674621959204+1.11216692017412i</v>
      </c>
      <c r="BL293" s="223" t="str">
        <f t="shared" ref="BL293:BL355" ca="1" si="513">IMPRODUCT(O293,IMEXP(COMPLEX(0,-2*PI()*49*B293/Nt_load2)))</f>
        <v>-1.12313747746333-0.43324193283216i</v>
      </c>
      <c r="BM293" s="223" t="str">
        <f t="shared" ref="BM293:BM355" ca="1" si="514">IMPRODUCT(O293,IMEXP(COMPLEX(0,-2*PI()*50*B293/Nt_load2)))</f>
        <v>0.405548274964734-1.13343149873293i</v>
      </c>
      <c r="BN293" s="223" t="str">
        <f t="shared" ref="BN293:BN355" ca="1" si="515">IMPRODUCT(O293,IMEXP(COMPLEX(0,-2*PI()*51*B293/Nt_load2)))</f>
        <v>1.14304278324941+0.377610329980893i</v>
      </c>
      <c r="BO293" s="223" t="str">
        <f t="shared" ref="BO293:BO355" ca="1" si="516">IMPRODUCT(O293,IMEXP(COMPLEX(0,-2*PI()*52*B293/Nt_load2)))</f>
        <v>-0.349444926654029+1.15196554153438i</v>
      </c>
      <c r="BP293" s="223" t="str">
        <f t="shared" ref="BP293:BP355" ca="1" si="517">IMPRODUCT(O293,IMEXP(COMPLEX(0,-2*PI()*53*B293/Nt_load2)))</f>
        <v>-1.16019439885188-0.321069030769966i</v>
      </c>
      <c r="BQ293" s="223" t="str">
        <f t="shared" ref="BQ293:BQ355" ca="1" si="518">IMPRODUCT(O293,IMEXP(COMPLEX(0,-2*PI()*54*B293/Nt_load2)))</f>
        <v>0.292499734908438-1.16772439844568i</v>
      </c>
      <c r="BR293" s="223" t="str">
        <f t="shared" ref="BR293:BR355" ca="1" si="519">IMPRODUCT(O293,IMEXP(COMPLEX(0,-2*PI()*55*B293/Nt_load2)))</f>
        <v>1.1745510045262+0.263754248142715i</v>
      </c>
      <c r="BS293" s="223" t="str">
        <f t="shared" ref="BS293:BS355" ca="1" si="520">IMPRODUCT(O293,IMEXP(COMPLEX(0,-2*PI()*56*B293/Nt_load2)))</f>
        <v>-0.234849885680349+1.18067010500087i</v>
      </c>
      <c r="BT293" s="223" t="str">
        <f t="shared" ref="BT293:BT355" ca="1" si="521">IMPRODUCT(O293,IMEXP(COMPLEX(0,-2*PI()*57*B293/Nt_load2)))</f>
        <v>-1.18607801395239-0.205804058428383i</v>
      </c>
      <c r="BU293" s="223" t="str">
        <f t="shared" ref="BU293:BU355" ca="1" si="522">IMPRODUCT(O293,IMEXP(COMPLEX(0,-2*PI()*58*B293/Nt_load2)))</f>
        <v>0.176634262507196-1.1907714738586i</v>
      </c>
      <c r="BV293" s="223" t="str">
        <f t="shared" ref="BV293:BV355" ca="1" si="523">IMPRODUCT(O293,IMEXP(COMPLEX(0,-2*PI()*59*B293/Nt_load2)))</f>
        <v>1.19474765755477+0.147358068710985i</v>
      </c>
      <c r="BW293" s="223" t="str">
        <f t="shared" ref="BW293:BW355" ca="1" si="524">IMPRODUCT(O293,IMEXP(COMPLEX(0,-2*PI()*60*B293/Nt_load2)))</f>
        <v>-0.117993111924324+1.1980041699365i</v>
      </c>
      <c r="BX293" s="223" t="str">
        <f t="shared" ref="BX293:BX355" ca="1" si="525">IMPRODUCT(O293,IMEXP(COMPLEX(0,-2*PI()*61*B293/Nt_load2)))</f>
        <v>-1.20053904940244-0.0885570805002445i</v>
      </c>
      <c r="BY293" s="223" t="str">
        <f t="shared" ref="BY293:BY355" ca="1" si="526">IMPRODUCT(O293,IMEXP(COMPLEX(0,-2*PI()*62*B293/Nt_load2)))</f>
        <v>0.0590677056010082-1.20235076903617i</v>
      </c>
      <c r="BZ293" s="223" t="str">
        <f t="shared" ref="BZ293:BZ355" ca="1" si="527">IMPRODUCT(O293,IMEXP(COMPLEX(0,-2*PI()*63*B293/Nt_load2)))</f>
        <v>1.20343823752542+0.0295427505246694i</v>
      </c>
      <c r="CA293" s="223" t="str">
        <f t="shared" ref="CA293:CA355" ca="1" si="528">IMPRODUCT(O293,IMEXP(COMPLEX(0,-2*PI()*64*B293/Nt_load2)))</f>
        <v>-8.90754471989392E-14+1.20380079981982i</v>
      </c>
      <c r="CB293" s="223" t="str">
        <f t="shared" ref="CB293:CB355" ca="1" si="529">IMPRODUCT(O293,IMEXP(COMPLEX(0,-2*PI()*65*B293/Nt_load2)))</f>
        <v>-1.20343823752542+0.0295427505245597i</v>
      </c>
      <c r="CC293" s="223" t="str">
        <f t="shared" ref="CC293:CC355" ca="1" si="530">IMPRODUCT(O293,IMEXP(COMPLEX(0,-2*PI()*66*B293/Nt_load2)))</f>
        <v>-0.0590677056008985-1.20235076903618i</v>
      </c>
      <c r="CD293" s="223" t="str">
        <f t="shared" ref="CD293:CD355" ca="1" si="531">IMPRODUCT(O293,IMEXP(COMPLEX(0,-2*PI()*67*B293/Nt_load2)))</f>
        <v>1.20053904940245-0.088557080500135i</v>
      </c>
      <c r="CE293" s="223" t="str">
        <f t="shared" ref="CE293:CE355" ca="1" si="532">IMPRODUCT(O293,IMEXP(COMPLEX(0,-2*PI()*68*B293/Nt_load2)))</f>
        <v>0.117993111924214+1.19800416993652i</v>
      </c>
      <c r="CF293" s="223" t="str">
        <f t="shared" ref="CF293:CF355" ca="1" si="533">IMPRODUCT(O293,IMEXP(COMPLEX(0,-2*PI()*69*B293/Nt_load2)))</f>
        <v>-1.19474765755478+0.147358068710877i</v>
      </c>
      <c r="CG293" s="223" t="str">
        <f t="shared" ref="CG293:CG355" ca="1" si="534">IMPRODUCT(O293,IMEXP(COMPLEX(0,-2*PI()*70*B293/Nt_load2)))</f>
        <v>-0.176634262507087-1.19077147385861i</v>
      </c>
      <c r="CH293" s="223" t="str">
        <f t="shared" ref="CH293:CH355" ca="1" si="535">IMPRODUCT(O293,IMEXP(COMPLEX(0,-2*PI()*71*B293/Nt_load2)))</f>
        <v>1.18607801395241-0.205804058428276i</v>
      </c>
      <c r="CI293" s="223" t="str">
        <f t="shared" ref="CI293:CI355" ca="1" si="536">IMPRODUCT(O293,IMEXP(COMPLEX(0,-2*PI()*72*B293/Nt_load2)))</f>
        <v>0.234849885680174+1.18067010500091i</v>
      </c>
      <c r="CJ293" s="223" t="str">
        <f t="shared" ref="CJ293:CJ355" ca="1" si="537">IMPRODUCT(O293,IMEXP(COMPLEX(0,-2*PI()*73*B293/Nt_load2)))</f>
        <v>-1.17455100452623+0.263754248142608i</v>
      </c>
      <c r="CK293" s="223" t="str">
        <f t="shared" ref="CK293:CK355" ca="1" si="538">IMPRODUCT(O293,IMEXP(COMPLEX(0,-2*PI()*74*B293/Nt_load2)))</f>
        <v>-0.292499734908298-1.16772439844572i</v>
      </c>
      <c r="CL293" s="223" t="str">
        <f t="shared" ref="CL293:CL355" ca="1" si="539">IMPRODUCT(O293,IMEXP(COMPLEX(0,-2*PI()*75*B293/Nt_load2)))</f>
        <v>1.16019439885192-0.321069030769827i</v>
      </c>
      <c r="CM293" s="223" t="str">
        <f t="shared" ref="CM293:CM355" ca="1" si="540">IMPRODUCT(O293,IMEXP(COMPLEX(0,-2*PI()*76*B293/Nt_load2)))</f>
        <v>0.349444926653957+1.1519655415344i</v>
      </c>
      <c r="CN293" s="223" t="str">
        <f t="shared" ref="CN293:CN355" ca="1" si="541">IMPRODUCT(O293,IMEXP(COMPLEX(0,-2*PI()*77*B293/Nt_load2)))</f>
        <v>-1.14304278324945+0.377610329980789i</v>
      </c>
      <c r="CO293" s="223" t="str">
        <f t="shared" ref="CO293:CO355" ca="1" si="542">IMPRODUCT(O293,IMEXP(COMPLEX(0,-2*PI()*78*B293/Nt_load2)))</f>
        <v>-0.405548274964663-1.13343149873295i</v>
      </c>
      <c r="CP293" s="223" t="str">
        <f t="shared" ref="CP293:CP355" ca="1" si="543">IMPRODUCT(O293,IMEXP(COMPLEX(0,-2*PI()*79*B293/Nt_load2)))</f>
        <v>1.12313747746337-0.433241932832057i</v>
      </c>
      <c r="CQ293" s="223" t="str">
        <f t="shared" ref="CQ293:CQ355" ca="1" si="544">IMPRODUCT(O293,IMEXP(COMPLEX(0,-2*PI()*80*B293/Nt_load2)))</f>
        <v>0.460674621959071+1.11216692017417i</v>
      </c>
      <c r="CR293" s="223" t="str">
        <f t="shared" ref="CR293:CR355" ca="1" si="545">IMPRODUCT(O293,IMEXP(COMPLEX(0,-2*PI()*81*B293/Nt_load2)))</f>
        <v>-1.10052643511883+0.48782981791961i</v>
      </c>
      <c r="CS293" s="223" t="str">
        <f t="shared" ref="CS293:CS355" ca="1" si="546">IMPRODUCT(O293,IMEXP(COMPLEX(0,-2*PI()*82*B293/Nt_load2)))</f>
        <v>-0.514691163437848-1.08822303409082i</v>
      </c>
      <c r="CT293" s="223" t="str">
        <f t="shared" ref="CT293:CT355" ca="1" si="547">IMPRODUCT(O293,IMEXP(COMPLEX(0,-2*PI()*83*B293/Nt_load2)))</f>
        <v>1.07526412819788-0.541242478245834i</v>
      </c>
      <c r="CU293" s="223" t="str">
        <f t="shared" ref="CU293:CU355" ca="1" si="548">IMPRODUCT(O293,IMEXP(COMPLEX(0,-2*PI()*84*B293/Nt_load2)))</f>
        <v>0.567467768823343+1.06165752340079i</v>
      </c>
      <c r="CV293" s="223" t="str">
        <f t="shared" ref="CV293:CV355" ca="1" si="549">IMPRODUCT(O293,IMEXP(COMPLEX(0,-2*PI()*85*B293/Nt_load2)))</f>
        <v>-1.04741141580956+0.593351238035835i</v>
      </c>
      <c r="CW293" s="223" t="str">
        <f t="shared" ref="CW293:CW355" ca="1" si="550">IMPRODUCT(O293,IMEXP(COMPLEX(0,-2*PI()*86*B293/Nt_load2)))</f>
        <v>-0.618877294649421-1.03253438674664i</v>
      </c>
      <c r="CX293" s="223" t="str">
        <f t="shared" ref="CX293:CX355" ca="1" si="551">IMPRODUCT(O293,IMEXP(COMPLEX(0,-2*PI()*87*B293/Nt_load2)))</f>
        <v>1.01703539757812-0.644030562721959i</v>
      </c>
      <c r="CY293" s="223" t="str">
        <f t="shared" ref="CY293:CY355" ca="1" si="552">IMPRODUCT(O293,IMEXP(COMPLEX(0,-2*PI()*88*B293/Nt_load2)))</f>
        <v>0.668795890865364+1.00092378431549i</v>
      </c>
      <c r="CZ293" s="223" t="str">
        <f t="shared" ref="CZ293:CZ355" ca="1" si="553">IMPRODUCT(O293,IMEXP(COMPLEX(0,-2*PI()*89*B293/Nt_load2)))</f>
        <v>-0.984209251992101+0.693158361372053i</v>
      </c>
      <c r="DA293" s="223" t="str">
        <f t="shared" ref="DA293:DA355" ca="1" si="554">IMPRODUCT(O293,IMEXP(COMPLEX(0,-2*PI()*90*B293/Nt_load2)))</f>
        <v>-0.717103299199716-0.966901868817991i</v>
      </c>
      <c r="DB293" s="223" t="str">
        <f t="shared" ref="DB293:DB355" ca="1" si="555">IMPRODUCT(O293,IMEXP(COMPLEX(0,-2*PI()*91*B293/Nt_load2)))</f>
        <v>0.949012060112217-0.740616280815108i</v>
      </c>
      <c r="DC293" s="223" t="str">
        <f t="shared" ref="DC293:DC355" ca="1" si="556">IMPRODUCT(O293,IMEXP(COMPLEX(0,-2*PI()*92*B293/Nt_load2)))</f>
        <v>0.763683142876414+0.930550602027232i</v>
      </c>
      <c r="DD293" s="223" t="str">
        <f t="shared" ref="DD293:DD355" ca="1" si="557">IMPRODUCT(O293,IMEXP(COMPLEX(0,-2*PI()*93*B293/Nt_load2)))</f>
        <v>-0.911528615055149+0.786289990768343i</v>
      </c>
      <c r="DE293" s="223" t="str">
        <f t="shared" ref="DE293:DE355" ca="1" si="558">IMPRODUCT(O293,IMEXP(COMPLEX(0,-2*PI()*94*B293/Nt_load2)))</f>
        <v>-0.808423206971157-0.891957557329557i</v>
      </c>
      <c r="DF293" s="223" t="str">
        <f t="shared" ref="DF293:DF355" ca="1" si="559">IMPRODUCT(O293,IMEXP(COMPLEX(0,-2*PI()*95*B293/Nt_load2)))</f>
        <v>0.87184921772391-0.830069459262925i</v>
      </c>
      <c r="DG293" s="223" t="str">
        <f t="shared" ref="DG293:DG355" ca="1" si="560">IMPRODUCT(O293,IMEXP(COMPLEX(0,-2*PI()*96*B293/Nt_load2)))</f>
        <v>0.851215708750726+0.851215708750043i</v>
      </c>
      <c r="DH293" s="223" t="str">
        <f t="shared" ref="DH293:DH355" ca="1" si="561">IMPRODUCT(O293,IMEXP(COMPLEX(0,-2*PI()*97*B293/Nt_load2)))</f>
        <v>-0.83006945926307+0.871849217723774i</v>
      </c>
      <c r="DI293" s="223" t="str">
        <f t="shared" ref="DI293:DI355" ca="1" si="562">IMPRODUCT(O293,IMEXP(COMPLEX(0,-2*PI()*98*B293/Nt_load2)))</f>
        <v>-0.891957557329469-0.808423206971253i</v>
      </c>
      <c r="DJ293" s="223" t="str">
        <f t="shared" ref="DJ293:DJ355" ca="1" si="563">IMPRODUCT(O293,IMEXP(COMPLEX(0,-2*PI()*99*B293/Nt_load2)))</f>
        <v>0.786289990768493-0.911528615055019i</v>
      </c>
      <c r="DK293" s="223" t="str">
        <f t="shared" ref="DK293:DK355" ca="1" si="564">IMPRODUCT(O293,IMEXP(COMPLEX(0,-2*PI()*100*B293/Nt_load2)))</f>
        <v>0.930550602027149+0.763683142876514i</v>
      </c>
      <c r="DL293" s="223" t="str">
        <f t="shared" ref="DL293:DL355" ca="1" si="565">IMPRODUCT(O293,IMEXP(COMPLEX(0,-2*PI()*101*B293/Nt_load2)))</f>
        <v>-0.740616280815266+0.949012060112096i</v>
      </c>
      <c r="DM293" s="223" t="str">
        <f t="shared" ref="DM293:DM355" ca="1" si="566">IMPRODUCT(O293,IMEXP(COMPLEX(0,-2*PI()*102*B293/Nt_load2)))</f>
        <v>-0.966901868817912-0.717103299199821i</v>
      </c>
      <c r="DN293" s="223" t="str">
        <f t="shared" ref="DN293:DN355" ca="1" si="567">IMPRODUCT(O293,IMEXP(COMPLEX(0,-2*PI()*103*B293/Nt_load2)))</f>
        <v>0.693158361371208-0.984209251992696i</v>
      </c>
      <c r="DO293" s="223" t="str">
        <f t="shared" ref="DO293:DO355" ca="1" si="568">IMPRODUCT(O293,IMEXP(COMPLEX(0,-2*PI()*104*B293/Nt_load2)))</f>
        <v>1.00092378431538+0.668795890865529i</v>
      </c>
      <c r="DP293" s="223" t="str">
        <f t="shared" ref="DP293:DP355" ca="1" si="569">IMPRODUCT(O293,IMEXP(COMPLEX(0,-2*PI()*105*B293/Nt_load2)))</f>
        <v>-0.644030562722126+1.01703539757801i</v>
      </c>
      <c r="DQ293" s="223" t="str">
        <f t="shared" ref="DQ293:DQ355" ca="1" si="570">IMPRODUCT(O293,IMEXP(COMPLEX(0,-2*PI()*106*B293/Nt_load2)))</f>
        <v>-1.03253438674657-0.618877294649531i</v>
      </c>
      <c r="DR293" s="223" t="str">
        <f t="shared" ref="DR293:DR355" ca="1" si="571">IMPRODUCT(O293,IMEXP(COMPLEX(0,-2*PI()*107*B293/Nt_load2)))</f>
        <v>0.593351238036007-1.04741141580946i</v>
      </c>
      <c r="DS293" s="223" t="str">
        <f t="shared" ref="DS293:DS355" ca="1" si="572">IMPRODUCT(O293,IMEXP(COMPLEX(0,-2*PI()*108*B293/Nt_load2)))</f>
        <v>1.06165752340073+0.567467768823457i</v>
      </c>
      <c r="DT293" s="223" t="str">
        <f t="shared" ref="DT293:DT355" ca="1" si="573">IMPRODUCT(O293,IMEXP(COMPLEX(0,-2*PI()*109*B293/Nt_load2)))</f>
        <v>-0.541242478245951+1.07526412819782i</v>
      </c>
      <c r="DU293" s="223" t="str">
        <f t="shared" ref="DU293:DU355" ca="1" si="574">IMPRODUCT(O293,IMEXP(COMPLEX(0,-2*PI()*110*B293/Nt_load2)))</f>
        <v>-1.08822303409077-0.514691163437966i</v>
      </c>
      <c r="DV293" s="223" t="str">
        <f t="shared" ref="DV293:DV355" ca="1" si="575">IMPRODUCT(O293,IMEXP(COMPLEX(0,-2*PI()*111*B293/Nt_load2)))</f>
        <v>0.487829817919792-1.10052643511875i</v>
      </c>
      <c r="DW293" s="223" t="str">
        <f t="shared" ref="DW293:DW355" ca="1" si="576">IMPRODUCT(O293,IMEXP(COMPLEX(0,-2*PI()*112*B293/Nt_load2)))</f>
        <v>1.11216692017407+0.460674621959318i</v>
      </c>
      <c r="DX293" s="223" t="str">
        <f t="shared" ref="DX293:DX355" ca="1" si="577">IMPRODUCT(O293,IMEXP(COMPLEX(0,-2*PI()*113*B293/Nt_load2)))</f>
        <v>-0.433241932832179+1.12313747746332i</v>
      </c>
      <c r="DY293" s="223" t="str">
        <f t="shared" ref="DY293:DY355" ca="1" si="578">IMPRODUCT(O293,IMEXP(COMPLEX(0,-2*PI()*114*B293/Nt_load2)))</f>
        <v>-1.13343149873291-0.405548274964786i</v>
      </c>
      <c r="DZ293" s="223" t="str">
        <f t="shared" ref="DZ293:DZ355" ca="1" si="579">IMPRODUCT(O293,IMEXP(COMPLEX(0,-2*PI()*115*B293/Nt_load2)))</f>
        <v>0.377610329980978-1.14304278324938i</v>
      </c>
      <c r="EA293" s="223" t="str">
        <f t="shared" ref="EA293:EA355" ca="1" si="580">IMPRODUCT(O293,IMEXP(COMPLEX(0,-2*PI()*116*B293/Nt_load2)))</f>
        <v>1.15196554153435+0.349444926654147i</v>
      </c>
      <c r="EB293" s="223" t="str">
        <f t="shared" ref="EB293:EB355" ca="1" si="581">IMPRODUCT(O293,IMEXP(COMPLEX(0,-2*PI()*117*B293/Nt_load2)))</f>
        <v>-0.321069030769953+1.16019439885188i</v>
      </c>
      <c r="EC293" s="223" t="str">
        <f t="shared" ref="EC293:EC355" ca="1" si="582">IMPRODUCT(O293,IMEXP(COMPLEX(0,-2*PI()*118*B293/Nt_load2)))</f>
        <v>-1.16772439844567-0.292499734908491i</v>
      </c>
      <c r="ED293" s="223" t="str">
        <f t="shared" ref="ED293:ED355" ca="1" si="583">IMPRODUCT(O293,IMEXP(COMPLEX(0,-2*PI()*119*B293/Nt_load2)))</f>
        <v>0.263754248142803-1.17455100452618i</v>
      </c>
      <c r="EE293" s="223" t="str">
        <f t="shared" ref="EE293:EE355" ca="1" si="584">IMPRODUCT(O293,IMEXP(COMPLEX(0,-2*PI()*120*B293/Nt_load2)))</f>
        <v>1.18067010500085+0.234849885680437i</v>
      </c>
      <c r="EF293" s="223" t="str">
        <f t="shared" ref="EF293:EF355" ca="1" si="585">IMPRODUCT(O293,IMEXP(COMPLEX(0,-2*PI()*121*B293/Nt_load2)))</f>
        <v>-0.205804058428403+1.18607801395239i</v>
      </c>
      <c r="EG293" s="223" t="str">
        <f t="shared" ref="EG293:EG355" ca="1" si="586">IMPRODUCT(O293,IMEXP(COMPLEX(0,-2*PI()*122*B293/Nt_load2)))</f>
        <v>-1.1907714738586-0.176634262507216i</v>
      </c>
      <c r="EH293" s="223" t="str">
        <f t="shared" ref="EH293:EH355" ca="1" si="587">IMPRODUCT(O293,IMEXP(COMPLEX(0,-2*PI()*123*B293/Nt_load2)))</f>
        <v>0.147358068711074-1.19474765755476i</v>
      </c>
      <c r="EI293" s="223" t="str">
        <f t="shared" ref="EI293:EI355" ca="1" si="588">IMPRODUCT(O293,IMEXP(COMPLEX(0,-2*PI()*124*B293/Nt_load2)))</f>
        <v>1.1980041699365+0.117993111924412i</v>
      </c>
      <c r="EJ293" s="223" t="str">
        <f t="shared" ref="EJ293:EJ355" ca="1" si="589">IMPRODUCT(O293,IMEXP(COMPLEX(0,-2*PI()*125*B293/Nt_load2)))</f>
        <v>-0.0885570805002651+1.20053904940244i</v>
      </c>
      <c r="EK293" s="223" t="str">
        <f t="shared" ref="EK293:EK355" ca="1" si="590">IMPRODUCT(O293,IMEXP(COMPLEX(0,-2*PI()*126*B293/Nt_load2)))</f>
        <v>-1.20235076903617-0.0590677056010971i</v>
      </c>
      <c r="EL293" s="223" t="str">
        <f t="shared" ref="EL293:EL355" ca="1" si="591">IMPRODUCT(O293,IMEXP(COMPLEX(0,-2*PI()*127*B293/Nt_load2)))</f>
        <v>0.0295427505247585-1.20343823752541i</v>
      </c>
      <c r="EM293" s="223" t="str">
        <f t="shared" ref="EM293:EM355" ca="1" si="592">IMPRODUCT(O293,IMEXP(COMPLEX(0,-2*PI()*128*B293/Nt_load2)))</f>
        <v>1.20380079981982+1.78150894397879E-13i</v>
      </c>
      <c r="EN293" s="223"/>
      <c r="EO293" s="223"/>
      <c r="EP293" s="223"/>
    </row>
    <row r="294" spans="1:146">
      <c r="A294" s="249">
        <f t="shared" si="461"/>
        <v>3.7890625000000029E-3</v>
      </c>
      <c r="B294" s="248">
        <v>194</v>
      </c>
      <c r="C294" s="247">
        <f t="shared" si="462"/>
        <v>38800</v>
      </c>
      <c r="N294" s="246">
        <f t="shared" ca="1" si="463"/>
        <v>1.4004043609917798</v>
      </c>
      <c r="O294" s="223">
        <f t="shared" ca="1" si="464"/>
        <v>-1.26659563900822</v>
      </c>
      <c r="P294" s="223" t="str">
        <f t="shared" ca="1" si="465"/>
        <v>-0.0621489023193829-1.2650699690907i</v>
      </c>
      <c r="Q294" s="223" t="str">
        <f t="shared" ca="1" si="466"/>
        <v>1.26049663481059-0.124148082489477i</v>
      </c>
      <c r="R294" s="223" t="str">
        <f t="shared" ca="1" si="467"/>
        <v>0.18584817905478+1.25288665373076i</v>
      </c>
      <c r="S294" s="223" t="str">
        <f t="shared" ca="1" si="468"/>
        <v>-1.24225835896219+0.247100551078309i</v>
      </c>
      <c r="T294" s="223" t="str">
        <f t="shared" ca="1" si="469"/>
        <v>-0.307757636230965-1.22863735499787i</v>
      </c>
      <c r="U294" s="223" t="str">
        <f t="shared" ca="1" si="470"/>
        <v>1.21205645602947-0.367673306281434i</v>
      </c>
      <c r="V294" s="223" t="str">
        <f t="shared" ca="1" si="471"/>
        <v>0.426703219132689+1.19255560689489i</v>
      </c>
      <c r="W294" s="223" t="str">
        <f t="shared" ca="1" si="472"/>
        <v>-1.17018178684777+0.484705166554267i</v>
      </c>
      <c r="X294" s="223" t="str">
        <f t="shared" ca="1" si="473"/>
        <v>-0.54153941677458-1.14498889638026i</v>
      </c>
      <c r="Y294" s="223" t="str">
        <f t="shared" ca="1" si="474"/>
        <v>1.11703762737224-0.597069051106511i</v>
      </c>
      <c r="Z294" s="223" t="str">
        <f t="shared" ca="1" si="475"/>
        <v>0.651160293797254+1.08639531687895i</v>
      </c>
      <c r="AA294" s="223" t="str">
        <f t="shared" ca="1" si="476"/>
        <v>-1.05313578491023+0.703682834305449i</v>
      </c>
      <c r="AB294" s="223" t="str">
        <f t="shared" ca="1" si="477"/>
        <v>-0.754510141230352-1.01733915659194i</v>
      </c>
      <c r="AC294" s="223" t="str">
        <f t="shared" ca="1" si="478"/>
        <v>0.979091669137031-0.80351976713775i</v>
      </c>
      <c r="AD294" s="223" t="str">
        <f t="shared" ca="1" si="479"/>
        <v>0.850593643546103+0.938485464092868i</v>
      </c>
      <c r="AE294" s="223" t="str">
        <f t="shared" ca="1" si="480"/>
        <v>-0.895618365364013+0.895618365364029i</v>
      </c>
      <c r="AF294" s="223" t="str">
        <f t="shared" ca="1" si="481"/>
        <v>-0.93848546409281-0.850593643546168i</v>
      </c>
      <c r="AG294" s="223" t="str">
        <f t="shared" ca="1" si="482"/>
        <v>0.803519767137817-0.979091669136976i</v>
      </c>
      <c r="AH294" s="223" t="str">
        <f t="shared" ca="1" si="483"/>
        <v>1.01733915659196+0.754510141230328i</v>
      </c>
      <c r="AI294" s="223" t="str">
        <f t="shared" ca="1" si="484"/>
        <v>-0.703682834305416+1.05313578491025i</v>
      </c>
      <c r="AJ294" s="223" t="str">
        <f t="shared" ca="1" si="485"/>
        <v>-1.08639531687891-0.651160293797328i</v>
      </c>
      <c r="AK294" s="223" t="str">
        <f t="shared" ca="1" si="486"/>
        <v>0.59706905110615-1.11703762737244i</v>
      </c>
      <c r="AL294" s="223" t="str">
        <f t="shared" ca="1" si="487"/>
        <v>1.14498889638044+0.541539416774203i</v>
      </c>
      <c r="AM294" s="223" t="str">
        <f t="shared" ca="1" si="488"/>
        <v>-0.484705166553997+1.17018178684788i</v>
      </c>
      <c r="AN294" s="223" t="str">
        <f t="shared" ca="1" si="489"/>
        <v>-1.19255560689499-0.426703219132423i</v>
      </c>
      <c r="AO294" s="223" t="str">
        <f t="shared" ca="1" si="490"/>
        <v>0.367673306281154-1.21205645602956i</v>
      </c>
      <c r="AP294" s="223" t="str">
        <f t="shared" ca="1" si="491"/>
        <v>1.22863735499795+0.307757636230679i</v>
      </c>
      <c r="AQ294" s="223" t="str">
        <f t="shared" ca="1" si="492"/>
        <v>-0.247100551078156+1.24225835896222i</v>
      </c>
      <c r="AR294" s="223" t="str">
        <f t="shared" ca="1" si="493"/>
        <v>-0.247100551078156+1.24225835896222i</v>
      </c>
      <c r="AS294" s="223" t="str">
        <f t="shared" ca="1" si="494"/>
        <v>0.124148082489357-1.2604966348106i</v>
      </c>
      <c r="AT294" s="223" t="str">
        <f t="shared" ca="1" si="495"/>
        <v>1.2650699690907+0.0621489023193117i</v>
      </c>
      <c r="AU294" s="223" t="str">
        <f t="shared" ca="1" si="496"/>
        <v>2.17229624422823E-14+1.26659563900822i</v>
      </c>
      <c r="AV294" s="223" t="str">
        <f t="shared" ca="1" si="497"/>
        <v>-1.2650699690907+0.062148902319391i</v>
      </c>
      <c r="AW294" s="223" t="str">
        <f t="shared" ca="1" si="498"/>
        <v>-0.124148082489436-1.2604966348106i</v>
      </c>
      <c r="AX294" s="223" t="str">
        <f t="shared" ca="1" si="499"/>
        <v>1.25288665373078-0.185848179054677i</v>
      </c>
      <c r="AY294" s="223" t="str">
        <f t="shared" ca="1" si="500"/>
        <v>0.247100551078233+1.24225835896221i</v>
      </c>
      <c r="AZ294" s="223" t="str">
        <f t="shared" ca="1" si="501"/>
        <v>-1.22863735499793+0.307757636230755i</v>
      </c>
      <c r="BA294" s="223" t="str">
        <f t="shared" ca="1" si="502"/>
        <v>-0.367673306281214-1.21205645602954i</v>
      </c>
      <c r="BB294" s="223" t="str">
        <f t="shared" ca="1" si="503"/>
        <v>1.19255560689496-0.426703219132498i</v>
      </c>
      <c r="BC294" s="223" t="str">
        <f t="shared" ca="1" si="504"/>
        <v>0.484705166554071+1.17018178684785i</v>
      </c>
      <c r="BD294" s="223" t="str">
        <f t="shared" ca="1" si="505"/>
        <v>-1.14498889638041+0.541539416774258i</v>
      </c>
      <c r="BE294" s="223" t="str">
        <f t="shared" ca="1" si="506"/>
        <v>-0.59706905110622-1.1170376273724i</v>
      </c>
      <c r="BF294" s="223" t="str">
        <f t="shared" ca="1" si="507"/>
        <v>1.08639531687912-0.651160293796964i</v>
      </c>
      <c r="BG294" s="223" t="str">
        <f t="shared" ca="1" si="508"/>
        <v>0.703682834305049+1.0531357849105i</v>
      </c>
      <c r="BH294" s="223" t="str">
        <f t="shared" ca="1" si="509"/>
        <v>-1.01733915659221+0.754510141229986i</v>
      </c>
      <c r="BI294" s="223" t="str">
        <f t="shared" ca="1" si="510"/>
        <v>-0.803519767137391-0.979091669137325i</v>
      </c>
      <c r="BJ294" s="223" t="str">
        <f t="shared" ca="1" si="511"/>
        <v>0.938485464093191-0.850593643545746i</v>
      </c>
      <c r="BK294" s="223" t="str">
        <f t="shared" ca="1" si="512"/>
        <v>0.895618365363598+0.895618365364443i</v>
      </c>
      <c r="BL294" s="223" t="str">
        <f t="shared" ca="1" si="513"/>
        <v>-0.850593643546605+0.938485464092414i</v>
      </c>
      <c r="BM294" s="223" t="str">
        <f t="shared" ca="1" si="514"/>
        <v>-0.97909166913739-0.803519767137313i</v>
      </c>
      <c r="BN294" s="223" t="str">
        <f t="shared" ca="1" si="515"/>
        <v>0.754510141229877-1.01733915659229i</v>
      </c>
      <c r="BO294" s="223" t="str">
        <f t="shared" ca="1" si="516"/>
        <v>1.05313578491056+0.703682834304964i</v>
      </c>
      <c r="BP294" s="223" t="str">
        <f t="shared" ca="1" si="517"/>
        <v>-0.651160293796877+1.08639531687918i</v>
      </c>
      <c r="BQ294" s="223" t="str">
        <f t="shared" ca="1" si="518"/>
        <v>-1.11703762737246-0.597069051106099i</v>
      </c>
      <c r="BR294" s="223" t="str">
        <f t="shared" ca="1" si="519"/>
        <v>0.541539416774167-1.14498889638046i</v>
      </c>
      <c r="BS294" s="223" t="str">
        <f t="shared" ca="1" si="520"/>
        <v>1.17018178684789+0.484705166553977i</v>
      </c>
      <c r="BT294" s="223" t="str">
        <f t="shared" ca="1" si="521"/>
        <v>-0.426703219132402+1.19255560689499i</v>
      </c>
      <c r="BU294" s="223" t="str">
        <f t="shared" ca="1" si="522"/>
        <v>-1.21205645602956-0.367673306281152i</v>
      </c>
      <c r="BV294" s="223" t="str">
        <f t="shared" ca="1" si="523"/>
        <v>0.307757636230622-1.22863735499796i</v>
      </c>
      <c r="BW294" s="223" t="str">
        <f t="shared" ca="1" si="524"/>
        <v>1.24225835896223+0.247100551078099i</v>
      </c>
      <c r="BX294" s="223" t="str">
        <f t="shared" ca="1" si="525"/>
        <v>-0.185848179054577+1.25288665373079i</v>
      </c>
      <c r="BY294" s="223" t="str">
        <f t="shared" ca="1" si="526"/>
        <v>-1.26049663481061-0.124148082489336i</v>
      </c>
      <c r="BZ294" s="223" t="str">
        <f t="shared" ca="1" si="527"/>
        <v>0.06214890231929-1.2650699690907i</v>
      </c>
      <c r="CA294" s="223" t="str">
        <f t="shared" ca="1" si="528"/>
        <v>1.26659563900822-4.34459248845646E-14i</v>
      </c>
      <c r="CB294" s="223" t="str">
        <f t="shared" ca="1" si="529"/>
        <v>0.0621489023194487+1.26506996909069i</v>
      </c>
      <c r="CC294" s="223" t="str">
        <f t="shared" ca="1" si="530"/>
        <v>-1.26049663481059+0.124148082489494i</v>
      </c>
      <c r="CD294" s="223" t="str">
        <f t="shared" ca="1" si="531"/>
        <v>-0.185848179054734-1.25288665373077i</v>
      </c>
      <c r="CE294" s="223" t="str">
        <f t="shared" ca="1" si="532"/>
        <v>1.2422583589622-0.247100551078255i</v>
      </c>
      <c r="CF294" s="223" t="str">
        <f t="shared" ca="1" si="533"/>
        <v>0.307757636230776+1.22863735499792i</v>
      </c>
      <c r="CG294" s="223" t="str">
        <f t="shared" ca="1" si="534"/>
        <v>-1.21205645602953+0.367673306281234i</v>
      </c>
      <c r="CH294" s="223" t="str">
        <f t="shared" ca="1" si="535"/>
        <v>-0.426703219132484-1.19255560689496i</v>
      </c>
      <c r="CI294" s="223" t="str">
        <f t="shared" ca="1" si="536"/>
        <v>1.17018178684783-0.484705166554124i</v>
      </c>
      <c r="CJ294" s="223" t="str">
        <f t="shared" ca="1" si="537"/>
        <v>0.54153941677431+1.14498889638039i</v>
      </c>
      <c r="CK294" s="223" t="str">
        <f t="shared" ca="1" si="538"/>
        <v>-1.11703762737239+0.597069051106239i</v>
      </c>
      <c r="CL294" s="223" t="str">
        <f t="shared" ca="1" si="539"/>
        <v>-0.651160293796983-1.08639531687911i</v>
      </c>
      <c r="CM294" s="223" t="str">
        <f t="shared" ca="1" si="540"/>
        <v>1.05313578491049-0.703682834305067i</v>
      </c>
      <c r="CN294" s="223" t="str">
        <f t="shared" ca="1" si="541"/>
        <v>0.754510141229974+1.01733915659222i</v>
      </c>
      <c r="CO294" s="223" t="str">
        <f t="shared" ca="1" si="542"/>
        <v>-0.979091669137288+0.803519767137436i</v>
      </c>
      <c r="CP294" s="223" t="str">
        <f t="shared" ca="1" si="543"/>
        <v>-0.850593643545789-0.938485464093153i</v>
      </c>
      <c r="CQ294" s="223" t="str">
        <f t="shared" ca="1" si="544"/>
        <v>0.895618365364403-0.895618365363639i</v>
      </c>
      <c r="CR294" s="223" t="str">
        <f t="shared" ca="1" si="545"/>
        <v>0.938485464092428+0.850593643546588i</v>
      </c>
      <c r="CS294" s="223" t="str">
        <f t="shared" ca="1" si="546"/>
        <v>-0.80351976713827+0.979091669136605i</v>
      </c>
      <c r="CT294" s="223" t="str">
        <f t="shared" ca="1" si="547"/>
        <v>-1.0173391565923-0.754510141229859i</v>
      </c>
      <c r="CU294" s="223" t="str">
        <f t="shared" ca="1" si="548"/>
        <v>0.703682834304946-1.05313578491057i</v>
      </c>
      <c r="CV294" s="223" t="str">
        <f t="shared" ca="1" si="549"/>
        <v>1.08639531687919+0.651160293796859i</v>
      </c>
      <c r="CW294" s="223" t="str">
        <f t="shared" ca="1" si="550"/>
        <v>-0.597069051106112+1.11703762737246i</v>
      </c>
      <c r="CX294" s="223" t="str">
        <f t="shared" ca="1" si="551"/>
        <v>-1.14498889638048-0.541539416774114i</v>
      </c>
      <c r="CY294" s="223" t="str">
        <f t="shared" ca="1" si="552"/>
        <v>0.484705166553924-1.17018178684791i</v>
      </c>
      <c r="CZ294" s="223" t="str">
        <f t="shared" ca="1" si="553"/>
        <v>1.19255560689501+0.426703219132347i</v>
      </c>
      <c r="DA294" s="223" t="str">
        <f t="shared" ca="1" si="554"/>
        <v>-0.367673306281096+1.21205645602957i</v>
      </c>
      <c r="DB294" s="223" t="str">
        <f t="shared" ca="1" si="555"/>
        <v>-1.22863735499796-0.307757636230636i</v>
      </c>
      <c r="DC294" s="223" t="str">
        <f t="shared" ca="1" si="556"/>
        <v>0.247100551078113-1.24225835896223i</v>
      </c>
      <c r="DD294" s="223" t="str">
        <f t="shared" ca="1" si="557"/>
        <v>1.2528866537308+0.18584817905452i</v>
      </c>
      <c r="DE294" s="223" t="str">
        <f t="shared" ca="1" si="558"/>
        <v>-0.124148082489278+1.26049663481061i</v>
      </c>
      <c r="DF294" s="223" t="str">
        <f t="shared" ca="1" si="559"/>
        <v>-1.2650699690907-0.0621489023192324i</v>
      </c>
      <c r="DG294" s="223" t="str">
        <f t="shared" ca="1" si="560"/>
        <v>-1.01167700544556E-13-1.26659563900822i</v>
      </c>
      <c r="DH294" s="223" t="str">
        <f t="shared" ca="1" si="561"/>
        <v>1.26506996909069-0.0621489023194344i</v>
      </c>
      <c r="DI294" s="223" t="str">
        <f t="shared" ca="1" si="562"/>
        <v>0.124148082489479+1.26049663481059i</v>
      </c>
      <c r="DJ294" s="223" t="str">
        <f t="shared" ca="1" si="563"/>
        <v>-1.25288665373076+0.185848179054791i</v>
      </c>
      <c r="DK294" s="223" t="str">
        <f t="shared" ca="1" si="564"/>
        <v>-0.247100551078312-1.24225835896219i</v>
      </c>
      <c r="DL294" s="223" t="str">
        <f t="shared" ca="1" si="565"/>
        <v>1.22863735499791-0.307757636230832i</v>
      </c>
      <c r="DM294" s="223" t="str">
        <f t="shared" ca="1" si="566"/>
        <v>0.36767330628129+1.21205645602951i</v>
      </c>
      <c r="DN294" s="223" t="str">
        <f t="shared" ca="1" si="567"/>
        <v>-1.19255560689495+0.426703219132539i</v>
      </c>
      <c r="DO294" s="223" t="str">
        <f t="shared" ca="1" si="568"/>
        <v>-0.484705166554111-1.17018178684784i</v>
      </c>
      <c r="DP294" s="223" t="str">
        <f t="shared" ca="1" si="569"/>
        <v>1.14498889638036-0.541539416774362i</v>
      </c>
      <c r="DQ294" s="223" t="str">
        <f t="shared" ca="1" si="570"/>
        <v>0.59706905110629+1.11703762737236i</v>
      </c>
      <c r="DR294" s="223" t="str">
        <f t="shared" ca="1" si="571"/>
        <v>-1.08639531687908+0.651160293797033i</v>
      </c>
      <c r="DS294" s="223" t="str">
        <f t="shared" ca="1" si="572"/>
        <v>-0.703682834305115-1.05313578491046i</v>
      </c>
      <c r="DT294" s="223" t="str">
        <f t="shared" ca="1" si="573"/>
        <v>1.01733915659218-0.754510141230021i</v>
      </c>
      <c r="DU294" s="223" t="str">
        <f t="shared" ca="1" si="574"/>
        <v>0.803519767137424+0.979091669137297i</v>
      </c>
      <c r="DV294" s="223" t="str">
        <f t="shared" ca="1" si="575"/>
        <v>-0.938485464093162+0.850593643545779i</v>
      </c>
      <c r="DW294" s="223" t="str">
        <f t="shared" ca="1" si="576"/>
        <v>-0.895618365363629-0.895618365364413i</v>
      </c>
      <c r="DX294" s="223" t="str">
        <f t="shared" ca="1" si="577"/>
        <v>0.8505936435466-0.938485464092419i</v>
      </c>
      <c r="DY294" s="223" t="str">
        <f t="shared" ca="1" si="578"/>
        <v>0.979091669136594+0.803519767138282i</v>
      </c>
      <c r="DZ294" s="223" t="str">
        <f t="shared" ca="1" si="579"/>
        <v>-0.75451014122987+1.01733915659229i</v>
      </c>
      <c r="EA294" s="223" t="str">
        <f t="shared" ca="1" si="580"/>
        <v>-1.05313578490992-0.703682834305916i</v>
      </c>
      <c r="EB294" s="223" t="str">
        <f t="shared" ca="1" si="581"/>
        <v>0.651160293797858-1.08639531687859i</v>
      </c>
      <c r="EC294" s="223" t="str">
        <f t="shared" ca="1" si="582"/>
        <v>1.11703762737252+0.597069051105997i</v>
      </c>
      <c r="ED294" s="223" t="str">
        <f t="shared" ca="1" si="583"/>
        <v>-0.541539416774062+1.14498889638051i</v>
      </c>
      <c r="EE294" s="223" t="str">
        <f t="shared" ca="1" si="584"/>
        <v>-1.17018178684794-0.48470516655387i</v>
      </c>
      <c r="EF294" s="223" t="str">
        <f t="shared" ca="1" si="585"/>
        <v>0.426703219132294-1.19255560689503i</v>
      </c>
      <c r="EG294" s="223" t="str">
        <f t="shared" ca="1" si="586"/>
        <v>1.21205645602959+0.36767330628104i</v>
      </c>
      <c r="EH294" s="223" t="str">
        <f t="shared" ca="1" si="587"/>
        <v>-0.30775763623058+1.22863735499797i</v>
      </c>
      <c r="EI294" s="223" t="str">
        <f t="shared" ca="1" si="588"/>
        <v>-1.24225835896224-0.247100551078056i</v>
      </c>
      <c r="EJ294" s="223" t="str">
        <f t="shared" ca="1" si="589"/>
        <v>0.185848179054534-1.2528866537308i</v>
      </c>
      <c r="EK294" s="223" t="str">
        <f t="shared" ca="1" si="590"/>
        <v>1.26049663481061+0.124148082489292i</v>
      </c>
      <c r="EL294" s="223" t="str">
        <f t="shared" ca="1" si="591"/>
        <v>-0.0621489023192466+1.2650699690907i</v>
      </c>
      <c r="EM294" s="223" t="str">
        <f t="shared" ca="1" si="592"/>
        <v>-1.26659563900822+8.68918497691293E-14i</v>
      </c>
      <c r="EN294" s="223"/>
      <c r="EO294" s="223"/>
      <c r="EP294" s="223"/>
    </row>
    <row r="295" spans="1:146">
      <c r="A295" s="249">
        <f t="shared" si="461"/>
        <v>3.8085937500000029E-3</v>
      </c>
      <c r="B295" s="248">
        <v>195</v>
      </c>
      <c r="C295" s="247">
        <f t="shared" si="462"/>
        <v>39000</v>
      </c>
      <c r="N295" s="246">
        <f t="shared" ca="1" si="463"/>
        <v>1.3784606227744869</v>
      </c>
      <c r="O295" s="223">
        <f t="shared" ca="1" si="464"/>
        <v>-1.2885393772255129</v>
      </c>
      <c r="P295" s="223" t="str">
        <f t="shared" ca="1" si="465"/>
        <v>-0.0947908369665816-1.28504802396171i</v>
      </c>
      <c r="Q295" s="223" t="str">
        <f t="shared" ca="1" si="466"/>
        <v>1.27459288411613-0.189067994174715i</v>
      </c>
      <c r="R295" s="223" t="str">
        <f t="shared" ca="1" si="467"/>
        <v>0.282320575541068+1.25723061499745i</v>
      </c>
      <c r="S295" s="223" t="str">
        <f t="shared" ca="1" si="468"/>
        <v>-1.23305530424635+0.374043237247572i</v>
      </c>
      <c r="T295" s="223" t="str">
        <f t="shared" ca="1" si="469"/>
        <v>-0.463738926243343-1.2021979599664i</v>
      </c>
      <c r="U295" s="223" t="str">
        <f t="shared" ca="1" si="470"/>
        <v>1.16482580077982-0.550921573818246i</v>
      </c>
      <c r="V295" s="223" t="str">
        <f t="shared" ca="1" si="471"/>
        <v>0.635118729651344+1.12114134965524i</v>
      </c>
      <c r="W295" s="223" t="str">
        <f t="shared" ca="1" si="472"/>
        <v>-1.07138133641826+0.715874122060107i</v>
      </c>
      <c r="X295" s="223" t="str">
        <f t="shared" ca="1" si="473"/>
        <v>-0.792750130576218-1.01581541489195i</v>
      </c>
      <c r="Y295" s="223" t="str">
        <f t="shared" ca="1" si="474"/>
        <v>0.954744701619427-0.865330157448788i</v>
      </c>
      <c r="Z295" s="223" t="str">
        <f t="shared" ca="1" si="475"/>
        <v>0.933220885223671+0.888500144087248i</v>
      </c>
      <c r="AA295" s="223" t="str">
        <f t="shared" ca="1" si="476"/>
        <v>-0.81744072729228+0.996054408164825i</v>
      </c>
      <c r="AB295" s="223" t="str">
        <f t="shared" ca="1" si="477"/>
        <v>-1.05349022596737-0.74195152837091i</v>
      </c>
      <c r="AC295" s="223" t="str">
        <f t="shared" ca="1" si="478"/>
        <v>0.662441629832665-1.10521708895825i</v>
      </c>
      <c r="AD295" s="223" t="str">
        <f t="shared" ca="1" si="479"/>
        <v>1.15095468478516+0.579341902706696i</v>
      </c>
      <c r="AE295" s="223" t="str">
        <f t="shared" ca="1" si="480"/>
        <v>-0.493102671614242+1.19045515745349i</v>
      </c>
      <c r="AF295" s="223" t="str">
        <f t="shared" ca="1" si="481"/>
        <v>-1.22350445047942-0.404191274420621i</v>
      </c>
      <c r="AG295" s="223" t="str">
        <f t="shared" ca="1" si="482"/>
        <v>0.313089529690706-1.24992346688058i</v>
      </c>
      <c r="AH295" s="223" t="str">
        <f t="shared" ca="1" si="483"/>
        <v>1.26956903971806+0.220291125672519i</v>
      </c>
      <c r="AI295" s="223" t="str">
        <f t="shared" ca="1" si="484"/>
        <v>-0.126298944957693+1.28233470793053i</v>
      </c>
      <c r="AJ295" s="223" t="str">
        <f t="shared" ca="1" si="485"/>
        <v>-1.28815129325588-0.0316223393175454i</v>
      </c>
      <c r="AK295" s="223" t="str">
        <f t="shared" ca="1" si="486"/>
        <v>-0.0632256305192242-1.28698727511431i</v>
      </c>
      <c r="AL295" s="223" t="str">
        <f t="shared" ca="1" si="487"/>
        <v>1.27884896142083-0.15773097518745i</v>
      </c>
      <c r="AM295" s="223" t="str">
        <f t="shared" ca="1" si="488"/>
        <v>0.251381562033616+1.26378045440268i</v>
      </c>
      <c r="AN295" s="223" t="str">
        <f t="shared" ca="1" si="489"/>
        <v>-1.24186341160491+0.34366989041479i</v>
      </c>
      <c r="AO295" s="223" t="str">
        <f t="shared" ca="1" si="490"/>
        <v>-0.43409584188334-1.2132166033814i</v>
      </c>
      <c r="AP295" s="223" t="str">
        <f t="shared" ca="1" si="491"/>
        <v>1.17799526926793-0.522169390373553i</v>
      </c>
      <c r="AQ295" s="223" t="str">
        <f t="shared" ca="1" si="492"/>
        <v>0.607413257696352+1.13639027672513i</v>
      </c>
      <c r="AR295" s="223" t="str">
        <f t="shared" ca="1" si="493"/>
        <v>0.607413257696352+1.13639027672513i</v>
      </c>
      <c r="AS295" s="223" t="str">
        <f t="shared" ca="1" si="494"/>
        <v>-0.767582010824325-1.03496453239693i</v>
      </c>
      <c r="AT295" s="223" t="str">
        <f t="shared" ca="1" si="495"/>
        <v>0.975693415507298-0.841638928280064i</v>
      </c>
      <c r="AU295" s="223" t="str">
        <f t="shared" ca="1" si="496"/>
        <v>0.911134931461675+0.911134931462427i</v>
      </c>
      <c r="AV295" s="223" t="str">
        <f t="shared" ca="1" si="497"/>
        <v>-0.841638928279897+0.975693415507442i</v>
      </c>
      <c r="AW295" s="223" t="str">
        <f t="shared" ca="1" si="498"/>
        <v>-1.03496453239704-0.767582010824177i</v>
      </c>
      <c r="AX295" s="223" t="str">
        <f t="shared" ca="1" si="499"/>
        <v>0.689365499946479-1.08862708681359i</v>
      </c>
      <c r="AY295" s="223" t="str">
        <f t="shared" ca="1" si="500"/>
        <v>1.13639027672523+0.607413257696158i</v>
      </c>
      <c r="AZ295" s="223" t="str">
        <f t="shared" ca="1" si="501"/>
        <v>-0.522169390374523+1.1779952692675i</v>
      </c>
      <c r="BA295" s="223" t="str">
        <f t="shared" ca="1" si="502"/>
        <v>-1.21321660338146-0.434095841883166i</v>
      </c>
      <c r="BB295" s="223" t="str">
        <f t="shared" ca="1" si="503"/>
        <v>0.343669890414596-1.24186341160497i</v>
      </c>
      <c r="BC295" s="223" t="str">
        <f t="shared" ca="1" si="504"/>
        <v>1.26378045440272+0.251381562033417i</v>
      </c>
      <c r="BD295" s="223" t="str">
        <f t="shared" ca="1" si="505"/>
        <v>-0.157730975187231+1.27884896142085i</v>
      </c>
      <c r="BE295" s="223" t="str">
        <f t="shared" ca="1" si="506"/>
        <v>-1.28698727511426-0.0632256305203209i</v>
      </c>
      <c r="BF295" s="223" t="str">
        <f t="shared" ca="1" si="507"/>
        <v>-0.031622339317729-1.28815129325588i</v>
      </c>
      <c r="BG295" s="223" t="str">
        <f t="shared" ca="1" si="508"/>
        <v>1.28233470793051-0.126298944957895i</v>
      </c>
      <c r="BH295" s="223" t="str">
        <f t="shared" ca="1" si="509"/>
        <v>0.220291125672465+1.26956903971807i</v>
      </c>
      <c r="BI295" s="223" t="str">
        <f t="shared" ca="1" si="510"/>
        <v>-1.24992346688065+0.313089529690423i</v>
      </c>
      <c r="BJ295" s="223" t="str">
        <f t="shared" ca="1" si="511"/>
        <v>-0.404191274420066-1.2235044504796i</v>
      </c>
      <c r="BK295" s="223" t="str">
        <f t="shared" ca="1" si="512"/>
        <v>1.19045515745331-0.493102671614666i</v>
      </c>
      <c r="BL295" s="223" t="str">
        <f t="shared" ca="1" si="513"/>
        <v>0.579341902706877+1.15095468478506i</v>
      </c>
      <c r="BM295" s="223" t="str">
        <f t="shared" ca="1" si="514"/>
        <v>-1.10521708895827+0.662441629832634i</v>
      </c>
      <c r="BN295" s="223" t="str">
        <f t="shared" ca="1" si="515"/>
        <v>-0.741951528370641-1.05349022596756i</v>
      </c>
      <c r="BO295" s="223" t="str">
        <f t="shared" ca="1" si="516"/>
        <v>0.996054408165191-0.817440727291835i</v>
      </c>
      <c r="BP295" s="223" t="str">
        <f t="shared" ca="1" si="517"/>
        <v>0.88850014408758+0.933220885223354i</v>
      </c>
      <c r="BQ295" s="223" t="str">
        <f t="shared" ca="1" si="518"/>
        <v>-0.865330157448658+0.954744701619544i</v>
      </c>
      <c r="BR295" s="223" t="str">
        <f t="shared" ca="1" si="519"/>
        <v>-1.0158154148919-0.792750130576274i</v>
      </c>
      <c r="BS295" s="223" t="str">
        <f t="shared" ca="1" si="520"/>
        <v>0.715874122060374-1.07138133641808i</v>
      </c>
      <c r="BT295" s="223" t="str">
        <f t="shared" ca="1" si="521"/>
        <v>1.12114134965496+0.635118729651838i</v>
      </c>
      <c r="BU295" s="223" t="str">
        <f t="shared" ca="1" si="522"/>
        <v>-0.550921573817861+1.16482580078i</v>
      </c>
      <c r="BV295" s="223" t="str">
        <f t="shared" ca="1" si="523"/>
        <v>-1.20219795996647-0.463738926243177i</v>
      </c>
      <c r="BW295" s="223" t="str">
        <f t="shared" ca="1" si="524"/>
        <v>0.374043237247637-1.23305530424633i</v>
      </c>
      <c r="BX295" s="223" t="str">
        <f t="shared" ca="1" si="525"/>
        <v>1.25723061499738+0.282320575541377i</v>
      </c>
      <c r="BY295" s="223" t="str">
        <f t="shared" ca="1" si="526"/>
        <v>-0.189067994175273+1.27459288411604i</v>
      </c>
      <c r="BZ295" s="223" t="str">
        <f t="shared" ca="1" si="527"/>
        <v>-1.28504802396174-0.0947908369661507i</v>
      </c>
      <c r="CA295" s="223" t="str">
        <f t="shared" ca="1" si="528"/>
        <v>-1.83742941730491E-13-1.28853937722551i</v>
      </c>
      <c r="CB295" s="223" t="str">
        <f t="shared" ca="1" si="529"/>
        <v>1.28504802396171-0.0947908369665171i</v>
      </c>
      <c r="CC295" s="223" t="str">
        <f t="shared" ca="1" si="530"/>
        <v>0.189067994174406+1.27459288411617i</v>
      </c>
      <c r="CD295" s="223" t="str">
        <f t="shared" ca="1" si="531"/>
        <v>-1.25723061499758+0.282320575540521i</v>
      </c>
      <c r="CE295" s="223" t="str">
        <f t="shared" ca="1" si="532"/>
        <v>-0.374043237247988-1.23305530424623i</v>
      </c>
      <c r="CF295" s="223" t="str">
        <f t="shared" ca="1" si="533"/>
        <v>1.20219795996634-0.463738926243519i</v>
      </c>
      <c r="CG295" s="223" t="str">
        <f t="shared" ca="1" si="534"/>
        <v>0.550921573818194+1.16482580077984i</v>
      </c>
      <c r="CH295" s="223" t="str">
        <f t="shared" ca="1" si="535"/>
        <v>-1.12114134965539+0.635118729651074i</v>
      </c>
      <c r="CI295" s="223" t="str">
        <f t="shared" ca="1" si="536"/>
        <v>-0.715874122059643-1.07138133641857i</v>
      </c>
      <c r="CJ295" s="223" t="str">
        <f t="shared" ca="1" si="537"/>
        <v>1.01581541489168-0.792750130576564i</v>
      </c>
      <c r="CK295" s="223" t="str">
        <f t="shared" ca="1" si="538"/>
        <v>0.865330157448931+0.954744701619298i</v>
      </c>
      <c r="CL295" s="223" t="str">
        <f t="shared" ca="1" si="539"/>
        <v>-0.888500144087288+0.933220885223634i</v>
      </c>
      <c r="CM295" s="223" t="str">
        <f t="shared" ca="1" si="540"/>
        <v>-0.996054408164634-0.817440727292513i</v>
      </c>
      <c r="CN295" s="223" t="str">
        <f t="shared" ca="1" si="541"/>
        <v>0.741951528371359-1.05349022596706i</v>
      </c>
      <c r="CO295" s="223" t="str">
        <f t="shared" ca="1" si="542"/>
        <v>1.10521708895848+0.662441629832288i</v>
      </c>
      <c r="CP295" s="223" t="str">
        <f t="shared" ca="1" si="543"/>
        <v>-0.579341902706516+1.15095468478525i</v>
      </c>
      <c r="CQ295" s="223" t="str">
        <f t="shared" ca="1" si="544"/>
        <v>-1.19045515745347-0.493102671614293i</v>
      </c>
      <c r="CR295" s="223" t="str">
        <f t="shared" ca="1" si="545"/>
        <v>0.4041912744209-1.22350445047933i</v>
      </c>
      <c r="CS295" s="223" t="str">
        <f t="shared" ca="1" si="546"/>
        <v>1.24992346688044+0.313089529691239i</v>
      </c>
      <c r="CT295" s="223" t="str">
        <f t="shared" ca="1" si="547"/>
        <v>-0.220291125672068+1.26956903971814i</v>
      </c>
      <c r="CU295" s="223" t="str">
        <f t="shared" ca="1" si="548"/>
        <v>-1.28233470793055-0.126298944957492i</v>
      </c>
      <c r="CV295" s="223" t="str">
        <f t="shared" ca="1" si="549"/>
        <v>0.031622339317325-1.28815129325589i</v>
      </c>
      <c r="CW295" s="223" t="str">
        <f t="shared" ca="1" si="550"/>
        <v>1.2869872751143-0.0632256305194443i</v>
      </c>
      <c r="CX295" s="223" t="str">
        <f t="shared" ca="1" si="551"/>
        <v>0.157730975186396+1.27884896142096i</v>
      </c>
      <c r="CY295" s="223" t="str">
        <f t="shared" ca="1" si="552"/>
        <v>-1.26378045440264+0.251381562033814i</v>
      </c>
      <c r="CZ295" s="223" t="str">
        <f t="shared" ca="1" si="553"/>
        <v>-0.343669890414985-1.24186341160486i</v>
      </c>
      <c r="DA295" s="223" t="str">
        <f t="shared" ca="1" si="554"/>
        <v>1.21321660338133-0.434095841883547i</v>
      </c>
      <c r="DB295" s="223" t="str">
        <f t="shared" ca="1" si="555"/>
        <v>0.522169390373754+1.17799526926784i</v>
      </c>
      <c r="DC295" s="223" t="str">
        <f t="shared" ca="1" si="556"/>
        <v>-1.13639027672563+0.607413257695416i</v>
      </c>
      <c r="DD295" s="223" t="str">
        <f t="shared" ca="1" si="557"/>
        <v>-0.68936549994682-1.08862708681338i</v>
      </c>
      <c r="DE295" s="223" t="str">
        <f t="shared" ca="1" si="558"/>
        <v>1.0349645323968-0.767582010824502i</v>
      </c>
      <c r="DF295" s="223" t="str">
        <f t="shared" ca="1" si="559"/>
        <v>0.841638928280231+0.975693415507155i</v>
      </c>
      <c r="DG295" s="223" t="str">
        <f t="shared" ca="1" si="560"/>
        <v>-0.911134931462271+0.911134931461831i</v>
      </c>
      <c r="DH295" s="223" t="str">
        <f t="shared" ca="1" si="561"/>
        <v>-0.975693415506749-0.8416389282807i</v>
      </c>
      <c r="DI295" s="223" t="str">
        <f t="shared" ca="1" si="562"/>
        <v>0.767582010824-1.03496453239717i</v>
      </c>
      <c r="DJ295" s="223" t="str">
        <f t="shared" ca="1" si="563"/>
        <v>1.08862708681371+0.689365499946293i</v>
      </c>
      <c r="DK295" s="223" t="str">
        <f t="shared" ca="1" si="564"/>
        <v>-0.607413257695963+1.13639027672534i</v>
      </c>
      <c r="DL295" s="223" t="str">
        <f t="shared" ca="1" si="565"/>
        <v>-1.17799526926759-0.522169390374322i</v>
      </c>
      <c r="DM295" s="223" t="str">
        <f t="shared" ca="1" si="566"/>
        <v>0.434095841884201-1.2132166033811i</v>
      </c>
      <c r="DN295" s="223" t="str">
        <f t="shared" ca="1" si="567"/>
        <v>1.24186341160503+0.343669890414383i</v>
      </c>
      <c r="DO295" s="223" t="str">
        <f t="shared" ca="1" si="568"/>
        <v>-0.251381562033202+1.26378045440277i</v>
      </c>
      <c r="DP295" s="223" t="str">
        <f t="shared" ca="1" si="569"/>
        <v>-1.27884896142088-0.157730975187013i</v>
      </c>
      <c r="DQ295" s="223" t="str">
        <f t="shared" ca="1" si="570"/>
        <v>0.0632256305200642-1.28698727511427i</v>
      </c>
      <c r="DR295" s="223" t="str">
        <f t="shared" ca="1" si="571"/>
        <v>1.2881512932559-0.0316223393167046i</v>
      </c>
      <c r="DS295" s="223" t="str">
        <f t="shared" ca="1" si="572"/>
        <v>0.126298944958041+1.2823347079305i</v>
      </c>
      <c r="DT295" s="223" t="str">
        <f t="shared" ca="1" si="573"/>
        <v>-1.26956903971805+0.22029112567261i</v>
      </c>
      <c r="DU295" s="223" t="str">
        <f t="shared" ca="1" si="574"/>
        <v>-0.313089529690566-1.24992346688061i</v>
      </c>
      <c r="DV295" s="223" t="str">
        <f t="shared" ca="1" si="575"/>
        <v>1.22350445047955-0.40419127442024i</v>
      </c>
      <c r="DW295" s="223" t="str">
        <f t="shared" ca="1" si="576"/>
        <v>0.493102671613652+1.19045515745373i</v>
      </c>
      <c r="DX295" s="223" t="str">
        <f t="shared" ca="1" si="577"/>
        <v>-1.15095468478497+0.579341902707074i</v>
      </c>
      <c r="DY295" s="223" t="str">
        <f t="shared" ca="1" si="578"/>
        <v>-0.662441629832824-1.10521708895816i</v>
      </c>
      <c r="DZ295" s="223" t="str">
        <f t="shared" ca="1" si="579"/>
        <v>1.05349022596741-0.741951528370851i</v>
      </c>
      <c r="EA295" s="223" t="str">
        <f t="shared" ca="1" si="580"/>
        <v>0.817440727292034+0.996054408165028i</v>
      </c>
      <c r="EB295" s="223" t="str">
        <f t="shared" ca="1" si="581"/>
        <v>-0.933220885224062+0.888500144086838i</v>
      </c>
      <c r="EC295" s="223" t="str">
        <f t="shared" ca="1" si="582"/>
        <v>-0.954744701619668-0.865330157448522i</v>
      </c>
      <c r="ED295" s="223" t="str">
        <f t="shared" ca="1" si="583"/>
        <v>0.79275013057613-1.01581541489202i</v>
      </c>
      <c r="EE295" s="223" t="str">
        <f t="shared" ca="1" si="584"/>
        <v>1.07138133641819+0.715874122060221i</v>
      </c>
      <c r="EF295" s="223" t="str">
        <f t="shared" ca="1" si="585"/>
        <v>-0.635118729651678+1.12114134965505i</v>
      </c>
      <c r="EG295" s="223" t="str">
        <f t="shared" ca="1" si="586"/>
        <v>-1.16482580077954-0.550921573818821i</v>
      </c>
      <c r="EH295" s="223" t="str">
        <f t="shared" ca="1" si="587"/>
        <v>0.463738926242936-1.20219795996656i</v>
      </c>
      <c r="EI295" s="223" t="str">
        <f t="shared" ca="1" si="588"/>
        <v>1.23305530424641+0.374043237247391i</v>
      </c>
      <c r="EJ295" s="223" t="str">
        <f t="shared" ca="1" si="589"/>
        <v>-0.282320575541126+1.25723061499744i</v>
      </c>
      <c r="EK295" s="223" t="str">
        <f t="shared" ca="1" si="590"/>
        <v>-1.27459288411608-0.189067994175019i</v>
      </c>
      <c r="EL295" s="223" t="str">
        <f t="shared" ca="1" si="591"/>
        <v>0.0947908369659673-1.28504802396175i</v>
      </c>
      <c r="EM295" s="223" t="str">
        <f t="shared" ca="1" si="592"/>
        <v>1.28853937722551-3.6748588346098E-13i</v>
      </c>
      <c r="EN295" s="223"/>
      <c r="EO295" s="223"/>
      <c r="EP295" s="223"/>
    </row>
    <row r="296" spans="1:146">
      <c r="A296" s="249">
        <f t="shared" si="461"/>
        <v>3.828125000000003E-3</v>
      </c>
      <c r="B296" s="248">
        <v>196</v>
      </c>
      <c r="C296" s="247">
        <f t="shared" si="462"/>
        <v>39200</v>
      </c>
      <c r="N296" s="246">
        <f t="shared" ca="1" si="463"/>
        <v>1.3673588981485458</v>
      </c>
      <c r="O296" s="223">
        <f t="shared" ca="1" si="464"/>
        <v>-1.299641101851454</v>
      </c>
      <c r="P296" s="223" t="str">
        <f t="shared" ca="1" si="465"/>
        <v>-0.127387104258238-1.29338297471799i</v>
      </c>
      <c r="Q296" s="223" t="str">
        <f t="shared" ca="1" si="466"/>
        <v>1.27466886250294-0.253547401065594i</v>
      </c>
      <c r="R296" s="223" t="str">
        <f t="shared" ca="1" si="467"/>
        <v>0.377265897797568+1.24367899233711i</v>
      </c>
      <c r="S296" s="223" t="str">
        <f t="shared" ca="1" si="468"/>
        <v>-1.20071181361097+0.49735111769928i</v>
      </c>
      <c r="T296" s="223" t="str">
        <f t="shared" ca="1" si="469"/>
        <v>-0.612646574457772-1.1461811237439i</v>
      </c>
      <c r="U296" s="223" t="str">
        <f t="shared" ca="1" si="470"/>
        <v>1.0806120830889-0.722041909797439i</v>
      </c>
      <c r="V296" s="223" t="str">
        <f t="shared" ca="1" si="471"/>
        <v>0.824483586837605+1.00463615735104i</v>
      </c>
      <c r="W296" s="223" t="str">
        <f t="shared" ca="1" si="472"/>
        <v>-0.91898503622789+0.918985036227949i</v>
      </c>
      <c r="X296" s="223" t="str">
        <f t="shared" ca="1" si="473"/>
        <v>-1.00463615735101-0.824483586837641i</v>
      </c>
      <c r="Y296" s="223" t="str">
        <f t="shared" ca="1" si="474"/>
        <v>0.722041909797475-1.08061208308887i</v>
      </c>
      <c r="Z296" s="223" t="str">
        <f t="shared" ca="1" si="475"/>
        <v>1.14618112374394+0.612646574457695i</v>
      </c>
      <c r="AA296" s="223" t="str">
        <f t="shared" ca="1" si="476"/>
        <v>-0.497351117699201+1.200711813611i</v>
      </c>
      <c r="AB296" s="223" t="str">
        <f t="shared" ca="1" si="477"/>
        <v>-1.2436789923371-0.377265897797607i</v>
      </c>
      <c r="AC296" s="223" t="str">
        <f t="shared" ca="1" si="478"/>
        <v>0.253547401065592-1.27466886250294i</v>
      </c>
      <c r="AD296" s="223" t="str">
        <f t="shared" ca="1" si="479"/>
        <v>1.293382974718+0.127387104258187i</v>
      </c>
      <c r="AE296" s="223" t="str">
        <f t="shared" ca="1" si="480"/>
        <v>-4.77649213960298E-14+1.29964110185145i</v>
      </c>
      <c r="AF296" s="223" t="str">
        <f t="shared" ca="1" si="481"/>
        <v>-1.29338297471799+0.127387104258239i</v>
      </c>
      <c r="AG296" s="223" t="str">
        <f t="shared" ca="1" si="482"/>
        <v>-0.253547401065624-1.27466886250294i</v>
      </c>
      <c r="AH296" s="223" t="str">
        <f t="shared" ca="1" si="483"/>
        <v>1.24367899233712-0.377265897797533i</v>
      </c>
      <c r="AI296" s="223" t="str">
        <f t="shared" ca="1" si="484"/>
        <v>0.497351117699241+1.20071181361098i</v>
      </c>
      <c r="AJ296" s="223" t="str">
        <f t="shared" ca="1" si="485"/>
        <v>-1.14618112374379+0.612646574457969i</v>
      </c>
      <c r="AK296" s="223" t="str">
        <f t="shared" ca="1" si="486"/>
        <v>-0.722041909797296-1.08061208308899i</v>
      </c>
      <c r="AL296" s="223" t="str">
        <f t="shared" ca="1" si="487"/>
        <v>1.00463615735066-0.824483586838067i</v>
      </c>
      <c r="AM296" s="223" t="str">
        <f t="shared" ca="1" si="488"/>
        <v>0.918985036228012+0.918985036227827i</v>
      </c>
      <c r="AN296" s="223" t="str">
        <f t="shared" ca="1" si="489"/>
        <v>-0.824483586837878+1.00463615735081i</v>
      </c>
      <c r="AO296" s="223" t="str">
        <f t="shared" ca="1" si="490"/>
        <v>-1.08061208308914-0.722041909797076i</v>
      </c>
      <c r="AP296" s="223" t="str">
        <f t="shared" ca="1" si="491"/>
        <v>0.612646574457738-1.14618112374391i</v>
      </c>
      <c r="AQ296" s="223" t="str">
        <f t="shared" ca="1" si="492"/>
        <v>1.20071181361078+0.497351117699731i</v>
      </c>
      <c r="AR296" s="223" t="str">
        <f t="shared" ca="1" si="493"/>
        <v>1.20071181361078+0.497351117699731i</v>
      </c>
      <c r="AS296" s="223" t="str">
        <f t="shared" ca="1" si="494"/>
        <v>-1.27466886250291-0.253547401065748i</v>
      </c>
      <c r="AT296" s="223" t="str">
        <f t="shared" ca="1" si="495"/>
        <v>0.127387104258878-1.29338297471793i</v>
      </c>
      <c r="AU296" s="223" t="str">
        <f t="shared" ca="1" si="496"/>
        <v>1.29964110185145-1.63036309532365E-13i</v>
      </c>
      <c r="AV296" s="223" t="str">
        <f t="shared" ca="1" si="497"/>
        <v>0.127387104257915+1.29338297471802i</v>
      </c>
      <c r="AW296" s="223" t="str">
        <f t="shared" ca="1" si="498"/>
        <v>-1.27466886250284+0.253547401066104i</v>
      </c>
      <c r="AX296" s="223" t="str">
        <f t="shared" ca="1" si="499"/>
        <v>-0.377265897797611-1.2436789923371i</v>
      </c>
      <c r="AY296" s="223" t="str">
        <f t="shared" ca="1" si="500"/>
        <v>1.20071181361115-0.497351117698838i</v>
      </c>
      <c r="AZ296" s="223" t="str">
        <f t="shared" ca="1" si="501"/>
        <v>0.612646574458025+1.14618112374376i</v>
      </c>
      <c r="BA296" s="223" t="str">
        <f t="shared" ca="1" si="502"/>
        <v>-1.08061208308894+0.722041909797379i</v>
      </c>
      <c r="BB296" s="223" t="str">
        <f t="shared" ca="1" si="503"/>
        <v>-0.824483586837145-1.00463615735142i</v>
      </c>
      <c r="BC296" s="223" t="str">
        <f t="shared" ca="1" si="504"/>
        <v>0.91898503622777-0.91898503622807i</v>
      </c>
      <c r="BD296" s="223" t="str">
        <f t="shared" ca="1" si="505"/>
        <v>1.00463615735087+0.824483586837815i</v>
      </c>
      <c r="BE296" s="223" t="str">
        <f t="shared" ca="1" si="506"/>
        <v>-0.722041909796993+1.0806120830892i</v>
      </c>
      <c r="BF296" s="223" t="str">
        <f t="shared" ca="1" si="507"/>
        <v>-1.14618112374396-0.61264657445765i</v>
      </c>
      <c r="BG296" s="223" t="str">
        <f t="shared" ca="1" si="508"/>
        <v>0.497351117699639-1.20071181361082i</v>
      </c>
      <c r="BH296" s="223" t="str">
        <f t="shared" ca="1" si="509"/>
        <v>1.24367899233722+0.377265897797203i</v>
      </c>
      <c r="BI296" s="223" t="str">
        <f t="shared" ca="1" si="510"/>
        <v>-0.253547401065685+1.27466886250292i</v>
      </c>
      <c r="BJ296" s="223" t="str">
        <f t="shared" ca="1" si="511"/>
        <v>-1.29338297471793-0.127387104258815i</v>
      </c>
      <c r="BK296" s="223" t="str">
        <f t="shared" ca="1" si="512"/>
        <v>-2.63023475178863E-13-1.29964110185145i</v>
      </c>
      <c r="BL296" s="223" t="str">
        <f t="shared" ca="1" si="513"/>
        <v>1.29338297471801-0.127387104258015i</v>
      </c>
      <c r="BM296" s="223" t="str">
        <f t="shared" ca="1" si="514"/>
        <v>0.253547401066165+1.27466886250283i</v>
      </c>
      <c r="BN296" s="223" t="str">
        <f t="shared" ca="1" si="515"/>
        <v>-1.24367899233708+0.377265897797671i</v>
      </c>
      <c r="BO296" s="223" t="str">
        <f t="shared" ca="1" si="516"/>
        <v>-0.497351117698931-1.20071181361111i</v>
      </c>
      <c r="BP296" s="223" t="str">
        <f t="shared" ca="1" si="517"/>
        <v>1.14618112374371-0.612646574458114i</v>
      </c>
      <c r="BQ296" s="223" t="str">
        <f t="shared" ca="1" si="518"/>
        <v>0.722041909797431+1.0806120830889i</v>
      </c>
      <c r="BR296" s="223" t="str">
        <f t="shared" ca="1" si="519"/>
        <v>-1.00463615735135+0.824483586837223i</v>
      </c>
      <c r="BS296" s="223" t="str">
        <f t="shared" ca="1" si="520"/>
        <v>-0.918985036228141-0.918985036227698i</v>
      </c>
      <c r="BT296" s="223" t="str">
        <f t="shared" ca="1" si="521"/>
        <v>0.824483586837766-1.00463615735091i</v>
      </c>
      <c r="BU296" s="223" t="str">
        <f t="shared" ca="1" si="522"/>
        <v>1.08061208308925+0.72204190979691i</v>
      </c>
      <c r="BV296" s="223" t="str">
        <f t="shared" ca="1" si="523"/>
        <v>-0.612646574457594+1.14618112374399i</v>
      </c>
      <c r="BW296" s="223" t="str">
        <f t="shared" ca="1" si="524"/>
        <v>-1.20071181361086-0.497351117699547i</v>
      </c>
      <c r="BX296" s="223" t="str">
        <f t="shared" ca="1" si="525"/>
        <v>0.377265897797108-1.24367899233725i</v>
      </c>
      <c r="BY296" s="223" t="str">
        <f t="shared" ca="1" si="526"/>
        <v>1.27466886250294+0.253547401065623i</v>
      </c>
      <c r="BZ296" s="223" t="str">
        <f t="shared" ca="1" si="527"/>
        <v>-0.127387104258715+1.29338297471795i</v>
      </c>
      <c r="CA296" s="223" t="str">
        <f t="shared" ca="1" si="528"/>
        <v>-1.29964110185145+3.26072619064731E-13i</v>
      </c>
      <c r="CB296" s="223" t="str">
        <f t="shared" ca="1" si="529"/>
        <v>-0.127387104258115-1.293382974718i</v>
      </c>
      <c r="CC296" s="223" t="str">
        <f t="shared" ca="1" si="530"/>
        <v>1.27466886250307-0.253547401064959i</v>
      </c>
      <c r="CD296" s="223" t="str">
        <f t="shared" ca="1" si="531"/>
        <v>0.377265897797802+1.24367899233704i</v>
      </c>
      <c r="CE296" s="223" t="str">
        <f t="shared" ca="1" si="532"/>
        <v>-1.20071181361109+0.497351117698989i</v>
      </c>
      <c r="CF296" s="223" t="str">
        <f t="shared" ca="1" si="533"/>
        <v>-0.61264657445817-1.14618112374368i</v>
      </c>
      <c r="CG296" s="223" t="str">
        <f t="shared" ca="1" si="534"/>
        <v>1.08061208308885-0.722041909797514i</v>
      </c>
      <c r="CH296" s="223" t="str">
        <f t="shared" ca="1" si="535"/>
        <v>0.824483586837242+1.00463615735133i</v>
      </c>
      <c r="CI296" s="223" t="str">
        <f t="shared" ca="1" si="536"/>
        <v>-0.918985036227628+0.918985036228211i</v>
      </c>
      <c r="CJ296" s="223" t="str">
        <f t="shared" ca="1" si="537"/>
        <v>-1.00463615735097-0.824483586837689i</v>
      </c>
      <c r="CK296" s="223" t="str">
        <f t="shared" ca="1" si="538"/>
        <v>0.722041909797932-1.08061208308857i</v>
      </c>
      <c r="CL296" s="223" t="str">
        <f t="shared" ca="1" si="539"/>
        <v>1.14618112374404+0.612646574457505i</v>
      </c>
      <c r="CM296" s="223" t="str">
        <f t="shared" ca="1" si="540"/>
        <v>-0.497351117699454+1.20071181361089i</v>
      </c>
      <c r="CN296" s="223" t="str">
        <f t="shared" ca="1" si="541"/>
        <v>-1.24367899233728-0.377265897797012i</v>
      </c>
      <c r="CO296" s="223" t="str">
        <f t="shared" ca="1" si="542"/>
        <v>0.253547401065525-1.27466886250296i</v>
      </c>
      <c r="CP296" s="223" t="str">
        <f t="shared" ca="1" si="543"/>
        <v>1.29338297471795+0.127387104258616i</v>
      </c>
      <c r="CQ296" s="223" t="str">
        <f t="shared" ca="1" si="544"/>
        <v>4.2605978471123E-13+1.29964110185145i</v>
      </c>
      <c r="CR296" s="223" t="str">
        <f t="shared" ca="1" si="545"/>
        <v>-1.29338297471799+0.127387104258214i</v>
      </c>
      <c r="CS296" s="223" t="str">
        <f t="shared" ca="1" si="546"/>
        <v>-0.253547401065058-1.27466886250305i</v>
      </c>
      <c r="CT296" s="223" t="str">
        <f t="shared" ca="1" si="547"/>
        <v>1.24367899233703-0.377265897797828i</v>
      </c>
      <c r="CU296" s="223" t="str">
        <f t="shared" ca="1" si="548"/>
        <v>0.497351117699081+1.20071181361105i</v>
      </c>
      <c r="CV296" s="223" t="str">
        <f t="shared" ca="1" si="549"/>
        <v>-1.14618112374364+0.612646574458257i</v>
      </c>
      <c r="CW296" s="223" t="str">
        <f t="shared" ca="1" si="550"/>
        <v>-0.722041909797597-1.08061208308879i</v>
      </c>
      <c r="CX296" s="223" t="str">
        <f t="shared" ca="1" si="551"/>
        <v>1.00463615735127-0.82448358683732i</v>
      </c>
      <c r="CY296" s="223" t="str">
        <f t="shared" ca="1" si="552"/>
        <v>0.91898503622823+0.91898503622761i</v>
      </c>
      <c r="CZ296" s="223" t="str">
        <f t="shared" ca="1" si="553"/>
        <v>-0.824483586837611+1.00463615735103i</v>
      </c>
      <c r="DA296" s="223" t="str">
        <f t="shared" ca="1" si="554"/>
        <v>-1.08061208308862-0.722041909797849i</v>
      </c>
      <c r="DB296" s="223" t="str">
        <f t="shared" ca="1" si="555"/>
        <v>0.612646574457417-1.14618112374408i</v>
      </c>
      <c r="DC296" s="223" t="str">
        <f t="shared" ca="1" si="556"/>
        <v>1.2007118136109+0.49735111769943i</v>
      </c>
      <c r="DD296" s="223" t="str">
        <f t="shared" ca="1" si="557"/>
        <v>-0.37726589779819+1.24367899233692i</v>
      </c>
      <c r="DE296" s="223" t="str">
        <f t="shared" ca="1" si="558"/>
        <v>-1.27466886250297-0.253547401065428i</v>
      </c>
      <c r="DF296" s="223" t="str">
        <f t="shared" ca="1" si="559"/>
        <v>0.127387104258516-1.29338297471796i</v>
      </c>
      <c r="DG296" s="223" t="str">
        <f t="shared" ca="1" si="560"/>
        <v>1.29964110185145-5.26046950357728E-13i</v>
      </c>
      <c r="DH296" s="223" t="str">
        <f t="shared" ca="1" si="561"/>
        <v>0.12738710425824+1.29338297471799i</v>
      </c>
      <c r="DI296" s="223" t="str">
        <f t="shared" ca="1" si="562"/>
        <v>-1.27466886250303+0.253547401065155i</v>
      </c>
      <c r="DJ296" s="223" t="str">
        <f t="shared" ca="1" si="563"/>
        <v>-0.377265897797923-1.243678992337i</v>
      </c>
      <c r="DK296" s="223" t="str">
        <f t="shared" ca="1" si="564"/>
        <v>1.20071181361101-0.497351117699174i</v>
      </c>
      <c r="DL296" s="223" t="str">
        <f t="shared" ca="1" si="565"/>
        <v>0.612646574457173+1.14618112374422i</v>
      </c>
      <c r="DM296" s="223" t="str">
        <f t="shared" ca="1" si="566"/>
        <v>-1.08061208308878+0.722041909797619i</v>
      </c>
      <c r="DN296" s="223" t="str">
        <f t="shared" ca="1" si="567"/>
        <v>-0.824483586837397-1.00463615735121i</v>
      </c>
      <c r="DO296" s="223" t="str">
        <f t="shared" ca="1" si="568"/>
        <v>0.918985036227538-0.918985036228301i</v>
      </c>
      <c r="DP296" s="223" t="str">
        <f t="shared" ca="1" si="569"/>
        <v>1.0046361573511+0.824483586837535i</v>
      </c>
      <c r="DQ296" s="223" t="str">
        <f t="shared" ca="1" si="570"/>
        <v>-0.722041909797828+1.08061208308864i</v>
      </c>
      <c r="DR296" s="223" t="str">
        <f t="shared" ca="1" si="571"/>
        <v>-1.1461811237441-0.612646574457395i</v>
      </c>
      <c r="DS296" s="223" t="str">
        <f t="shared" ca="1" si="572"/>
        <v>0.497351117699337-1.20071181361094i</v>
      </c>
      <c r="DT296" s="223" t="str">
        <f t="shared" ca="1" si="573"/>
        <v>1.24367899233695+0.377265897798093i</v>
      </c>
      <c r="DU296" s="223" t="str">
        <f t="shared" ca="1" si="574"/>
        <v>-0.253547401065402+1.27466886250298i</v>
      </c>
      <c r="DV296" s="223" t="str">
        <f t="shared" ca="1" si="575"/>
        <v>-1.29338297471797-0.12738710425849i</v>
      </c>
      <c r="DW296" s="223" t="str">
        <f t="shared" ca="1" si="576"/>
        <v>-6.26034116004227E-13-1.29964110185145i</v>
      </c>
      <c r="DX296" s="223" t="str">
        <f t="shared" ca="1" si="577"/>
        <v>1.29338297471798-0.127387104258413i</v>
      </c>
      <c r="DY296" s="223" t="str">
        <f t="shared" ca="1" si="578"/>
        <v>0.253547401065181+1.27466886250302i</v>
      </c>
      <c r="DZ296" s="223" t="str">
        <f t="shared" ca="1" si="579"/>
        <v>-1.24367899233698+0.377265897798019i</v>
      </c>
      <c r="EA296" s="223" t="str">
        <f t="shared" ca="1" si="580"/>
        <v>-0.497351117699266-1.20071181361097i</v>
      </c>
      <c r="EB296" s="223" t="str">
        <f t="shared" ca="1" si="581"/>
        <v>1.14618112374413-0.612646574457326i</v>
      </c>
      <c r="EC296" s="223" t="str">
        <f t="shared" ca="1" si="582"/>
        <v>0.722041909797701+1.08061208308872i</v>
      </c>
      <c r="ED296" s="223" t="str">
        <f t="shared" ca="1" si="583"/>
        <v>-1.00463615735114+0.824483586837475i</v>
      </c>
      <c r="EE296" s="223" t="str">
        <f t="shared" ca="1" si="584"/>
        <v>-0.918985036227484-0.918985036228356i</v>
      </c>
      <c r="EF296" s="223" t="str">
        <f t="shared" ca="1" si="585"/>
        <v>0.824483586837514-1.00463615735111i</v>
      </c>
      <c r="EG296" s="223" t="str">
        <f t="shared" ca="1" si="586"/>
        <v>1.08061208308869+0.722041909797745i</v>
      </c>
      <c r="EH296" s="223" t="str">
        <f t="shared" ca="1" si="587"/>
        <v>-0.612646574457242+1.14618112374418i</v>
      </c>
      <c r="EI296" s="223" t="str">
        <f t="shared" ca="1" si="588"/>
        <v>-1.20071181361095-0.497351117699314i</v>
      </c>
      <c r="EJ296" s="223" t="str">
        <f t="shared" ca="1" si="589"/>
        <v>0.377265897798069-1.24367899233696i</v>
      </c>
      <c r="EK296" s="223" t="str">
        <f t="shared" ca="1" si="590"/>
        <v>1.27466886250301+0.253547401065232i</v>
      </c>
      <c r="EL296" s="223" t="str">
        <f t="shared" ca="1" si="591"/>
        <v>-0.127387104258317+1.29338297471798i</v>
      </c>
      <c r="EM296" s="223" t="str">
        <f t="shared" ca="1" si="592"/>
        <v>-1.29964110185145-6.77623545253295E-13i</v>
      </c>
      <c r="EN296" s="223"/>
      <c r="EO296" s="223"/>
      <c r="EP296" s="223"/>
    </row>
    <row r="297" spans="1:146">
      <c r="A297" s="249">
        <f t="shared" si="461"/>
        <v>3.847656250000003E-3</v>
      </c>
      <c r="B297" s="248">
        <v>197</v>
      </c>
      <c r="C297" s="247">
        <f t="shared" si="462"/>
        <v>39400</v>
      </c>
      <c r="N297" s="246">
        <f t="shared" ca="1" si="463"/>
        <v>1.3606698604212739</v>
      </c>
      <c r="O297" s="223">
        <f t="shared" ca="1" si="464"/>
        <v>-1.3063301395787259</v>
      </c>
      <c r="P297" s="223" t="str">
        <f t="shared" ca="1" si="465"/>
        <v>-0.159908754418917-1.29650592896136i</v>
      </c>
      <c r="Q297" s="223" t="str">
        <f t="shared" ca="1" si="466"/>
        <v>1.26718106238136-0.317412332327891i</v>
      </c>
      <c r="R297" s="223" t="str">
        <f t="shared" ca="1" si="467"/>
        <v>0.470141733310413+1.21879661312774i</v>
      </c>
      <c r="S297" s="223" t="str">
        <f t="shared" ca="1" si="468"/>
        <v>-1.15208032835361+0.615799765014904i</v>
      </c>
      <c r="T297" s="223" t="str">
        <f t="shared" ca="1" si="469"/>
        <v>-0.752195595065442-1.06803568308176i</v>
      </c>
      <c r="U297" s="223" t="str">
        <f t="shared" ca="1" si="470"/>
        <v>0.967926787005999-0.877277703220603i</v>
      </c>
      <c r="V297" s="223" t="str">
        <f t="shared" ca="1" si="471"/>
        <v>0.989164738147073+0.853259371104828i</v>
      </c>
      <c r="W297" s="223" t="str">
        <f t="shared" ca="1" si="472"/>
        <v>-0.725758140046311+1.08617381469463i</v>
      </c>
      <c r="X297" s="223" t="str">
        <f t="shared" ca="1" si="473"/>
        <v>-1.16684582605586-0.587340831023847i</v>
      </c>
      <c r="Y297" s="223" t="str">
        <f t="shared" ca="1" si="474"/>
        <v>0.44008936920453-1.22996739009005i</v>
      </c>
      <c r="Z297" s="223" t="str">
        <f t="shared" ca="1" si="475"/>
        <v>1.27458909972048+0.28621855363606i</v>
      </c>
      <c r="AA297" s="223" t="str">
        <f t="shared" ca="1" si="476"/>
        <v>-0.128042744607818+1.30003980290031i</v>
      </c>
      <c r="AB297" s="223" t="str">
        <f t="shared" ca="1" si="477"/>
        <v>-1.3059366973641+0.0320589464817232i</v>
      </c>
      <c r="AC297" s="223" t="str">
        <f t="shared" ca="1" si="478"/>
        <v>-0.191678441175758-1.29219108833028i</v>
      </c>
      <c r="AD297" s="223" t="str">
        <f t="shared" ca="1" si="479"/>
        <v>1.2590097225532-0.348414913699584i</v>
      </c>
      <c r="AE297" s="223" t="str">
        <f t="shared" ca="1" si="480"/>
        <v>0.49991090161589+1.20689167865942i</v>
      </c>
      <c r="AF297" s="223" t="str">
        <f t="shared" ca="1" si="481"/>
        <v>-1.13662086054068+0.643887764253637i</v>
      </c>
      <c r="AG297" s="223" t="str">
        <f t="shared" ca="1" si="482"/>
        <v>-0.778179955584503-1.04925420670983i</v>
      </c>
      <c r="AH297" s="223" t="str">
        <f t="shared" ca="1" si="483"/>
        <v>0.946105792961454-0.900767596051586i</v>
      </c>
      <c r="AI297" s="223" t="str">
        <f t="shared" ca="1" si="484"/>
        <v>1.00980685343714+0.828727067449324i</v>
      </c>
      <c r="AJ297" s="223" t="str">
        <f t="shared" ca="1" si="485"/>
        <v>-0.698883515461803+1.10365767581598i</v>
      </c>
      <c r="AK297" s="223" t="str">
        <f t="shared" ca="1" si="486"/>
        <v>-1.18090845946368-0.558528104878259i</v>
      </c>
      <c r="AL297" s="223" t="str">
        <f t="shared" ca="1" si="487"/>
        <v>0.409771911719134-1.24039728068785i</v>
      </c>
      <c r="AM297" s="223" t="str">
        <f t="shared" ca="1" si="488"/>
        <v>1.28122937224591+0.254852367589779i</v>
      </c>
      <c r="AN297" s="223" t="str">
        <f t="shared" ca="1" si="489"/>
        <v>-0.096099606634586+1.30279058147365i</v>
      </c>
      <c r="AO297" s="223" t="str">
        <f t="shared" ca="1" si="490"/>
        <v>-1.3047566077151+0.0640985818528471i</v>
      </c>
      <c r="AP297" s="223" t="str">
        <f t="shared" ca="1" si="491"/>
        <v>-0.223332668007377-1.28709788010566i</v>
      </c>
      <c r="AQ297" s="223" t="str">
        <f t="shared" ca="1" si="492"/>
        <v>1.25008000234563-0.379207622955201i</v>
      </c>
      <c r="AR297" s="223" t="str">
        <f t="shared" ca="1" si="493"/>
        <v>1.25008000234563-0.379207622955201i</v>
      </c>
      <c r="AS297" s="223" t="str">
        <f t="shared" ca="1" si="494"/>
        <v>-1.12047673482248+0.671587909579469i</v>
      </c>
      <c r="AT297" s="223" t="str">
        <f t="shared" ca="1" si="495"/>
        <v>-0.803695569596665-1.02984069883767i</v>
      </c>
      <c r="AU297" s="223" t="str">
        <f t="shared" ca="1" si="496"/>
        <v>0.923714900164766-0.923714900164206i</v>
      </c>
      <c r="AV297" s="223" t="str">
        <f t="shared" ca="1" si="497"/>
        <v>1.02984069883796+0.803695569596294i</v>
      </c>
      <c r="AW297" s="223" t="str">
        <f t="shared" ca="1" si="498"/>
        <v>-0.67158790958018+1.12047673482206i</v>
      </c>
      <c r="AX297" s="223" t="str">
        <f t="shared" ca="1" si="499"/>
        <v>-1.19425975777246-0.529378942287121i</v>
      </c>
      <c r="AY297" s="223" t="str">
        <f t="shared" ca="1" si="500"/>
        <v>0.379207622955997-1.25008000234538i</v>
      </c>
      <c r="AZ297" s="223" t="str">
        <f t="shared" ca="1" si="501"/>
        <v>1.28709788010574+0.223332668006914i</v>
      </c>
      <c r="BA297" s="223" t="str">
        <f t="shared" ca="1" si="502"/>
        <v>-0.0640985818523599+1.30475660771513i</v>
      </c>
      <c r="BB297" s="223" t="str">
        <f t="shared" ca="1" si="503"/>
        <v>-1.30279058147362+0.096099606635054i</v>
      </c>
      <c r="BC297" s="223" t="str">
        <f t="shared" ca="1" si="504"/>
        <v>-0.254852367590239-1.28122937224582i</v>
      </c>
      <c r="BD297" s="223" t="str">
        <f t="shared" ca="1" si="505"/>
        <v>1.24039728068811-0.409771911718363i</v>
      </c>
      <c r="BE297" s="223" t="str">
        <f t="shared" ca="1" si="506"/>
        <v>0.558528104878684+1.18090845946348i</v>
      </c>
      <c r="BF297" s="223" t="str">
        <f t="shared" ca="1" si="507"/>
        <v>-1.10365767581642+0.698883515461101i</v>
      </c>
      <c r="BG297" s="223" t="str">
        <f t="shared" ca="1" si="508"/>
        <v>-0.828727067449501-1.009806853437i</v>
      </c>
      <c r="BH297" s="223" t="str">
        <f t="shared" ca="1" si="509"/>
        <v>0.900767596051904-0.946105792961151i</v>
      </c>
      <c r="BI297" s="223" t="str">
        <f t="shared" ca="1" si="510"/>
        <v>1.04925420670988+0.77817995558444i</v>
      </c>
      <c r="BJ297" s="223" t="str">
        <f t="shared" ca="1" si="511"/>
        <v>-0.643887764254117+1.1366208605404i</v>
      </c>
      <c r="BK297" s="223" t="str">
        <f t="shared" ca="1" si="512"/>
        <v>-1.2068916786594-0.499910901615937i</v>
      </c>
      <c r="BL297" s="223" t="str">
        <f t="shared" ca="1" si="513"/>
        <v>0.34841491370026-1.25900972255301i</v>
      </c>
      <c r="BM297" s="223" t="str">
        <f t="shared" ca="1" si="514"/>
        <v>1.29219108833028+0.19167844117579i</v>
      </c>
      <c r="BN297" s="223" t="str">
        <f t="shared" ca="1" si="515"/>
        <v>-0.0320589464812634+1.30593669736411i</v>
      </c>
      <c r="BO297" s="223" t="str">
        <f t="shared" ca="1" si="516"/>
        <v>-1.30003980290033+0.128042744607638i</v>
      </c>
      <c r="BP297" s="223" t="str">
        <f t="shared" ca="1" si="517"/>
        <v>-0.286218553636372-1.27458909972041i</v>
      </c>
      <c r="BQ297" s="223" t="str">
        <f t="shared" ca="1" si="518"/>
        <v>1.22996739009015-0.440089369204263i</v>
      </c>
      <c r="BR297" s="223" t="str">
        <f t="shared" ca="1" si="519"/>
        <v>0.587340831024182+1.16684582605569i</v>
      </c>
      <c r="BS297" s="223" t="str">
        <f t="shared" ca="1" si="520"/>
        <v>-1.08617381469487+0.725758140045959i</v>
      </c>
      <c r="BT297" s="223" t="str">
        <f t="shared" ca="1" si="521"/>
        <v>-0.853259371105008-0.989164738146918i</v>
      </c>
      <c r="BU297" s="223" t="str">
        <f t="shared" ca="1" si="522"/>
        <v>0.877277703221024-0.967926787005617i</v>
      </c>
      <c r="BV297" s="223" t="str">
        <f t="shared" ca="1" si="523"/>
        <v>1.06803568308181+0.752195595065365i</v>
      </c>
      <c r="BW297" s="223" t="str">
        <f t="shared" ca="1" si="524"/>
        <v>-0.615799765015414+1.15208032835334i</v>
      </c>
      <c r="BX297" s="223" t="str">
        <f t="shared" ca="1" si="525"/>
        <v>-1.21879661312772-0.47014173331046i</v>
      </c>
      <c r="BY297" s="223" t="str">
        <f t="shared" ca="1" si="526"/>
        <v>0.317412332327323-1.2671810623815i</v>
      </c>
      <c r="BZ297" s="223" t="str">
        <f t="shared" ca="1" si="527"/>
        <v>1.29650592896134+0.159908754419056i</v>
      </c>
      <c r="CA297" s="223" t="str">
        <f t="shared" ca="1" si="528"/>
        <v>4.6922185562443E-13+1.30633013957873i</v>
      </c>
      <c r="CB297" s="223" t="str">
        <f t="shared" ca="1" si="529"/>
        <v>-1.29650592896139+0.159908754418661i</v>
      </c>
      <c r="CC297" s="223" t="str">
        <f t="shared" ca="1" si="530"/>
        <v>-0.317412332328233-1.26718106238127i</v>
      </c>
      <c r="CD297" s="223" t="str">
        <f t="shared" ca="1" si="531"/>
        <v>1.21879661312784-0.470141733310158i</v>
      </c>
      <c r="CE297" s="223" t="str">
        <f t="shared" ca="1" si="532"/>
        <v>0.615799765015064+1.15208032835352i</v>
      </c>
      <c r="CF297" s="223" t="str">
        <f t="shared" ca="1" si="533"/>
        <v>-1.068035683082+0.752195595065101i</v>
      </c>
      <c r="CG297" s="223" t="str">
        <f t="shared" ca="1" si="534"/>
        <v>-0.877277703220785-0.967926787005835i</v>
      </c>
      <c r="CH297" s="223" t="str">
        <f t="shared" ca="1" si="535"/>
        <v>0.853259371105252-0.989164738146706i</v>
      </c>
      <c r="CI297" s="223" t="str">
        <f t="shared" ca="1" si="536"/>
        <v>1.08617381469469+0.72575814004623i</v>
      </c>
      <c r="CJ297" s="223" t="str">
        <f t="shared" ca="1" si="537"/>
        <v>-0.587340831024472+1.16684582605555i</v>
      </c>
      <c r="CK297" s="223" t="str">
        <f t="shared" ca="1" si="538"/>
        <v>-1.22996739009004-0.440089369204569i</v>
      </c>
      <c r="CL297" s="223" t="str">
        <f t="shared" ca="1" si="539"/>
        <v>0.286218553635456-1.27458909972061i</v>
      </c>
      <c r="CM297" s="223" t="str">
        <f t="shared" ca="1" si="540"/>
        <v>1.30003980290029+0.128042744607998i</v>
      </c>
      <c r="CN297" s="223" t="str">
        <f t="shared" ca="1" si="541"/>
        <v>0.0320589464822016+1.30593669736409i</v>
      </c>
      <c r="CO297" s="223" t="str">
        <f t="shared" ca="1" si="542"/>
        <v>-1.29219108833033+0.191678441175433i</v>
      </c>
      <c r="CP297" s="223" t="str">
        <f t="shared" ca="1" si="543"/>
        <v>-0.348414913699912-1.25900972255311i</v>
      </c>
      <c r="CQ297" s="223" t="str">
        <f t="shared" ca="1" si="544"/>
        <v>1.20689167865956-0.49991090161557i</v>
      </c>
      <c r="CR297" s="223" t="str">
        <f t="shared" ca="1" si="545"/>
        <v>0.643887764253803+1.13662086054058i</v>
      </c>
      <c r="CS297" s="223" t="str">
        <f t="shared" ca="1" si="546"/>
        <v>-1.04925420671007+0.778179955584179i</v>
      </c>
      <c r="CT297" s="223" t="str">
        <f t="shared" ca="1" si="547"/>
        <v>-0.900767596051669-0.946105792961374i</v>
      </c>
      <c r="CU297" s="223" t="str">
        <f t="shared" ca="1" si="548"/>
        <v>0.828727067449751-1.00980685343679i</v>
      </c>
      <c r="CV297" s="223" t="str">
        <f t="shared" ca="1" si="549"/>
        <v>1.10365767581625+0.698883515461375i</v>
      </c>
      <c r="CW297" s="223" t="str">
        <f t="shared" ca="1" si="550"/>
        <v>-0.558528104877802+1.18090845946389i</v>
      </c>
      <c r="CX297" s="223" t="str">
        <f t="shared" ca="1" si="551"/>
        <v>-1.24039728068801-0.40977191171867i</v>
      </c>
      <c r="CY297" s="223" t="str">
        <f t="shared" ca="1" si="552"/>
        <v>0.254852367589282-1.28122937224601i</v>
      </c>
      <c r="CZ297" s="223" t="str">
        <f t="shared" ca="1" si="553"/>
        <v>1.30279058147359+0.0960996066354141i</v>
      </c>
      <c r="DA297" s="223" t="str">
        <f t="shared" ca="1" si="554"/>
        <v>0.0640985818533343+1.30475660771508i</v>
      </c>
      <c r="DB297" s="223" t="str">
        <f t="shared" ca="1" si="555"/>
        <v>-1.2870978801058+0.223332668006559i</v>
      </c>
      <c r="DC297" s="223" t="str">
        <f t="shared" ca="1" si="556"/>
        <v>-0.379207622955651-1.25008000234549i</v>
      </c>
      <c r="DD297" s="223" t="str">
        <f t="shared" ca="1" si="557"/>
        <v>1.19425975777261-0.529378942286791i</v>
      </c>
      <c r="DE297" s="223" t="str">
        <f t="shared" ca="1" si="558"/>
        <v>0.671587909579871+1.12047673482224i</v>
      </c>
      <c r="DF297" s="223" t="str">
        <f t="shared" ca="1" si="559"/>
        <v>-1.02984069883816+0.803695569596039i</v>
      </c>
      <c r="DG297" s="223" t="str">
        <f t="shared" ca="1" si="560"/>
        <v>-0.923714900164512-0.923714900164461i</v>
      </c>
      <c r="DH297" s="223" t="str">
        <f t="shared" ca="1" si="561"/>
        <v>0.803695569596919-1.02984069883747i</v>
      </c>
      <c r="DI297" s="223" t="str">
        <f t="shared" ca="1" si="562"/>
        <v>1.12047673482232+0.671587909579746i</v>
      </c>
      <c r="DJ297" s="223" t="str">
        <f t="shared" ca="1" si="563"/>
        <v>-0.529378942286725+1.19425975777264i</v>
      </c>
      <c r="DK297" s="223" t="str">
        <f t="shared" ca="1" si="564"/>
        <v>-1.25008000234553-0.379207622955512i</v>
      </c>
      <c r="DL297" s="223" t="str">
        <f t="shared" ca="1" si="565"/>
        <v>0.223332668006416-1.28709788010583i</v>
      </c>
      <c r="DM297" s="223" t="str">
        <f t="shared" ca="1" si="566"/>
        <v>1.30475660771509+0.0640985818531892i</v>
      </c>
      <c r="DN297" s="223" t="str">
        <f t="shared" ca="1" si="567"/>
        <v>0.096099606635559+1.30279058147358i</v>
      </c>
      <c r="DO297" s="223" t="str">
        <f t="shared" ca="1" si="568"/>
        <v>-1.28122937224598+0.254852367589425i</v>
      </c>
      <c r="DP297" s="223" t="str">
        <f t="shared" ca="1" si="569"/>
        <v>-0.409771911718808-1.24039728068796i</v>
      </c>
      <c r="DQ297" s="223" t="str">
        <f t="shared" ca="1" si="570"/>
        <v>1.1809084594638-0.558528104877999i</v>
      </c>
      <c r="DR297" s="223" t="str">
        <f t="shared" ca="1" si="571"/>
        <v>0.698883515461498+1.10365767581617i</v>
      </c>
      <c r="DS297" s="223" t="str">
        <f t="shared" ca="1" si="572"/>
        <v>-1.0098068534375+0.828727067448888i</v>
      </c>
      <c r="DT297" s="223" t="str">
        <f t="shared" ca="1" si="573"/>
        <v>-0.946105792961474-0.900767596051565i</v>
      </c>
      <c r="DU297" s="223" t="str">
        <f t="shared" ca="1" si="574"/>
        <v>0.778179955584003-1.0492542067102i</v>
      </c>
      <c r="DV297" s="223" t="str">
        <f t="shared" ca="1" si="575"/>
        <v>1.13662086054062+0.643887764253741i</v>
      </c>
      <c r="DW297" s="223" t="str">
        <f t="shared" ca="1" si="576"/>
        <v>-0.499910901615435+1.20689167865961i</v>
      </c>
      <c r="DX297" s="223" t="str">
        <f t="shared" ca="1" si="577"/>
        <v>-1.25900972255313-0.348414913699843i</v>
      </c>
      <c r="DY297" s="223" t="str">
        <f t="shared" ca="1" si="578"/>
        <v>0.191678441175289-1.29219108833035i</v>
      </c>
      <c r="DZ297" s="223" t="str">
        <f t="shared" ca="1" si="579"/>
        <v>1.30593669736409+0.0320589464821305i</v>
      </c>
      <c r="EA297" s="223" t="str">
        <f t="shared" ca="1" si="580"/>
        <v>0.128042744608142+1.30003980290028i</v>
      </c>
      <c r="EB297" s="223" t="str">
        <f t="shared" ca="1" si="581"/>
        <v>-1.2745890997206+0.286218553635526i</v>
      </c>
      <c r="EC297" s="223" t="str">
        <f t="shared" ca="1" si="582"/>
        <v>-0.440089369204705-1.22996739008999i</v>
      </c>
      <c r="ED297" s="223" t="str">
        <f t="shared" ca="1" si="583"/>
        <v>1.16684582605605-0.587340831023474i</v>
      </c>
      <c r="EE297" s="223" t="str">
        <f t="shared" ca="1" si="584"/>
        <v>0.72575814004635+1.08617381469461i</v>
      </c>
      <c r="EF297" s="223" t="str">
        <f t="shared" ca="1" si="585"/>
        <v>-0.989164738147436+0.853259371104407i</v>
      </c>
      <c r="EG297" s="223" t="str">
        <f t="shared" ca="1" si="586"/>
        <v>-0.967926787005931-0.877277703220677i</v>
      </c>
      <c r="EH297" s="223" t="str">
        <f t="shared" ca="1" si="587"/>
        <v>0.752195595066014-1.06803568308136i</v>
      </c>
      <c r="EI297" s="223" t="str">
        <f t="shared" ca="1" si="588"/>
        <v>1.15208032835356+0.615799765015002i</v>
      </c>
      <c r="EJ297" s="223" t="str">
        <f t="shared" ca="1" si="589"/>
        <v>-0.470141733309953+1.21879661312792i</v>
      </c>
      <c r="EK297" s="223" t="str">
        <f t="shared" ca="1" si="590"/>
        <v>-1.26718106238129-0.317412332328165i</v>
      </c>
      <c r="EL297" s="223" t="str">
        <f t="shared" ca="1" si="591"/>
        <v>0.159908754418517-1.29650592896141i</v>
      </c>
      <c r="EM297" s="223" t="str">
        <f t="shared" ca="1" si="592"/>
        <v>1.30633013957873+3.98169172053422E-13i</v>
      </c>
      <c r="EN297" s="223"/>
      <c r="EO297" s="223"/>
      <c r="EP297" s="223"/>
    </row>
    <row r="298" spans="1:146">
      <c r="A298" s="249">
        <f t="shared" si="461"/>
        <v>3.867187500000003E-3</v>
      </c>
      <c r="B298" s="248">
        <v>198</v>
      </c>
      <c r="C298" s="247">
        <f t="shared" si="462"/>
        <v>39600</v>
      </c>
      <c r="N298" s="246">
        <f t="shared" ca="1" si="463"/>
        <v>1.3562038121159796</v>
      </c>
      <c r="O298" s="223">
        <f t="shared" ca="1" si="464"/>
        <v>-1.3107961878840202</v>
      </c>
      <c r="P298" s="223" t="str">
        <f t="shared" ca="1" si="465"/>
        <v>-0.192333746562499-1.29660879840625i</v>
      </c>
      <c r="Q298" s="223" t="str">
        <f t="shared" ca="1" si="466"/>
        <v>1.25435374411024-0.380504048346288i</v>
      </c>
      <c r="R298" s="223" t="str">
        <f t="shared" ca="1" si="467"/>
        <v>0.560437586578769+1.1849457193142i</v>
      </c>
      <c r="S298" s="223" t="str">
        <f t="shared" ca="1" si="468"/>
        <v>-1.08988719814761+0.728239343543881i</v>
      </c>
      <c r="T298" s="223" t="str">
        <f t="shared" ca="1" si="469"/>
        <v>-0.88027691795289-0.971235910523617i</v>
      </c>
      <c r="U298" s="223" t="str">
        <f t="shared" ca="1" si="470"/>
        <v>0.831560298500898-1.0132591554624i</v>
      </c>
      <c r="V298" s="223" t="str">
        <f t="shared" ca="1" si="471"/>
        <v>1.12430739222743+0.673883917269162i</v>
      </c>
      <c r="W298" s="223" t="str">
        <f t="shared" ca="1" si="472"/>
        <v>-0.501619984310522+1.21101776927987i</v>
      </c>
      <c r="X298" s="223" t="str">
        <f t="shared" ca="1" si="473"/>
        <v>-1.27151326881577-0.31849749354858i</v>
      </c>
      <c r="Y298" s="223" t="str">
        <f t="shared" ca="1" si="474"/>
        <v>0.128480493891299-1.30448434596231i</v>
      </c>
      <c r="Z298" s="223" t="str">
        <f t="shared" ca="1" si="475"/>
        <v>1.30921727646962-0.0643177204566762i</v>
      </c>
      <c r="AA298" s="223" t="str">
        <f t="shared" ca="1" si="476"/>
        <v>0.255723650391759+1.28560960668532i</v>
      </c>
      <c r="AB298" s="223" t="str">
        <f t="shared" ca="1" si="477"/>
        <v>-1.2341723713667+0.441593935563397i</v>
      </c>
      <c r="AC298" s="223" t="str">
        <f t="shared" ca="1" si="478"/>
        <v>-0.617905045612539-1.15601903132165i</v>
      </c>
      <c r="AD298" s="223" t="str">
        <f t="shared" ca="1" si="479"/>
        <v>1.05284137034454-0.780840377453877i</v>
      </c>
      <c r="AE298" s="223" t="str">
        <f t="shared" ca="1" si="480"/>
        <v>0.926872873206283+0.92687287320625i</v>
      </c>
      <c r="AF298" s="223" t="str">
        <f t="shared" ca="1" si="481"/>
        <v>-0.780840377453841+1.05284137034456i</v>
      </c>
      <c r="AG298" s="223" t="str">
        <f t="shared" ca="1" si="482"/>
        <v>-1.15601903132167-0.617905045612499i</v>
      </c>
      <c r="AH298" s="223" t="str">
        <f t="shared" ca="1" si="483"/>
        <v>0.441593935563344-1.23417237136672i</v>
      </c>
      <c r="AI298" s="223" t="str">
        <f t="shared" ca="1" si="484"/>
        <v>1.28560960668531+0.255723650391843i</v>
      </c>
      <c r="AJ298" s="223" t="str">
        <f t="shared" ca="1" si="485"/>
        <v>-0.0643177204566401+1.30921727646962i</v>
      </c>
      <c r="AK298" s="223" t="str">
        <f t="shared" ca="1" si="486"/>
        <v>-1.30448434596227+0.128480493891743i</v>
      </c>
      <c r="AL298" s="223" t="str">
        <f t="shared" ca="1" si="487"/>
        <v>-0.318497493548118-1.27151326881588i</v>
      </c>
      <c r="AM298" s="223" t="str">
        <f t="shared" ca="1" si="488"/>
        <v>1.2110177692799-0.501619984310443i</v>
      </c>
      <c r="AN298" s="223" t="str">
        <f t="shared" ca="1" si="489"/>
        <v>0.673883917269425+1.12430739222727i</v>
      </c>
      <c r="AO298" s="223" t="str">
        <f t="shared" ca="1" si="490"/>
        <v>-1.01325915546195+0.831560298501445i</v>
      </c>
      <c r="AP298" s="223" t="str">
        <f t="shared" ca="1" si="491"/>
        <v>-0.971235910523464-0.88027691795306i</v>
      </c>
      <c r="AQ298" s="223" t="str">
        <f t="shared" ca="1" si="492"/>
        <v>0.728239343543829-1.08988719814765i</v>
      </c>
      <c r="AR298" s="223" t="str">
        <f t="shared" ca="1" si="493"/>
        <v>0.728239343543829-1.08988719814765i</v>
      </c>
      <c r="AS298" s="223" t="str">
        <f t="shared" ca="1" si="494"/>
        <v>-0.38050404834671+1.25435374411011i</v>
      </c>
      <c r="AT298" s="223" t="str">
        <f t="shared" ca="1" si="495"/>
        <v>-1.29660879840625-0.192333746562566i</v>
      </c>
      <c r="AU298" s="223" t="str">
        <f t="shared" ca="1" si="496"/>
        <v>-3.06390335784803E-13-1.31079618788402i</v>
      </c>
      <c r="AV298" s="223" t="str">
        <f t="shared" ca="1" si="497"/>
        <v>1.29660879840635-0.192333746561882i</v>
      </c>
      <c r="AW298" s="223" t="str">
        <f t="shared" ca="1" si="498"/>
        <v>0.380504048346049+1.25435374411031i</v>
      </c>
      <c r="AX298" s="223" t="str">
        <f t="shared" ca="1" si="499"/>
        <v>-1.18494571931413+0.560437586578916i</v>
      </c>
      <c r="AY298" s="223" t="str">
        <f t="shared" ca="1" si="500"/>
        <v>-0.728239343544369-1.08988719814729i</v>
      </c>
      <c r="AZ298" s="223" t="str">
        <f t="shared" ca="1" si="501"/>
        <v>0.971235910523928-0.880276917952548i</v>
      </c>
      <c r="BA298" s="223" t="str">
        <f t="shared" ca="1" si="502"/>
        <v>1.01325915546235+0.831560298500957i</v>
      </c>
      <c r="BB298" s="223" t="str">
        <f t="shared" ca="1" si="503"/>
        <v>-0.673883917268899+1.12430739222759i</v>
      </c>
      <c r="BC298" s="223" t="str">
        <f t="shared" ca="1" si="504"/>
        <v>-1.21101776927964-0.501619984311081i</v>
      </c>
      <c r="BD298" s="223" t="str">
        <f t="shared" ca="1" si="505"/>
        <v>0.318497493548788-1.27151326881571i</v>
      </c>
      <c r="BE298" s="223" t="str">
        <f t="shared" ca="1" si="506"/>
        <v>1.30448434596233+0.128480493891134i</v>
      </c>
      <c r="BF298" s="223" t="str">
        <f t="shared" ca="1" si="507"/>
        <v>0.0643177204572335+1.3092172764696i</v>
      </c>
      <c r="BG298" s="223" t="str">
        <f t="shared" ca="1" si="508"/>
        <v>-1.2856096066854+0.255723650391403i</v>
      </c>
      <c r="BH298" s="223" t="str">
        <f t="shared" ca="1" si="509"/>
        <v>-0.441593935563326-1.23417237136673i</v>
      </c>
      <c r="BI298" s="223" t="str">
        <f t="shared" ca="1" si="510"/>
        <v>1.15601903132151-0.617905045612809i</v>
      </c>
      <c r="BJ298" s="223" t="str">
        <f t="shared" ca="1" si="511"/>
        <v>0.780840377453391+1.0528413703449i</v>
      </c>
      <c r="BK298" s="223" t="str">
        <f t="shared" ca="1" si="512"/>
        <v>-0.926872873206402+0.926872873206131i</v>
      </c>
      <c r="BL298" s="223" t="str">
        <f t="shared" ca="1" si="513"/>
        <v>-1.05284137034467-0.780840377453699i</v>
      </c>
      <c r="BM298" s="223" t="str">
        <f t="shared" ca="1" si="514"/>
        <v>0.617905045611999-1.15601903132194i</v>
      </c>
      <c r="BN298" s="223" t="str">
        <f t="shared" ca="1" si="515"/>
        <v>1.2341723713666+0.441593935563688i</v>
      </c>
      <c r="BO298" s="223" t="str">
        <f t="shared" ca="1" si="516"/>
        <v>-0.255723650391817+1.28560960668531i</v>
      </c>
      <c r="BP298" s="223" t="str">
        <f t="shared" ca="1" si="517"/>
        <v>-1.30921727646964-0.0643177204563526i</v>
      </c>
      <c r="BQ298" s="223" t="str">
        <f t="shared" ca="1" si="518"/>
        <v>-0.128480493890714-1.30448434596237i</v>
      </c>
      <c r="BR298" s="223" t="str">
        <f t="shared" ca="1" si="519"/>
        <v>1.27151326881581-0.318497493548415i</v>
      </c>
      <c r="BS298" s="223" t="str">
        <f t="shared" ca="1" si="520"/>
        <v>0.50161998431076+1.21101776927977i</v>
      </c>
      <c r="BT298" s="223" t="str">
        <f t="shared" ca="1" si="521"/>
        <v>-1.12430739222712+0.673883917269687i</v>
      </c>
      <c r="BU298" s="223" t="str">
        <f t="shared" ca="1" si="522"/>
        <v>-0.83156029850066-1.0132591554626i</v>
      </c>
      <c r="BV298" s="223" t="str">
        <f t="shared" ca="1" si="523"/>
        <v>0.880276917952805-0.971235910523694i</v>
      </c>
      <c r="BW298" s="223" t="str">
        <f t="shared" ca="1" si="524"/>
        <v>1.0898871981478+0.728239343543605i</v>
      </c>
      <c r="BX298" s="223" t="str">
        <f t="shared" ca="1" si="525"/>
        <v>-0.560437586579297+1.18494571931395i</v>
      </c>
      <c r="BY298" s="223" t="str">
        <f t="shared" ca="1" si="526"/>
        <v>-1.2543537441102-0.380504048346418i</v>
      </c>
      <c r="BZ298" s="223" t="str">
        <f t="shared" ca="1" si="527"/>
        <v>0.1923337465623-1.29660879840628i</v>
      </c>
      <c r="CA298" s="223" t="str">
        <f t="shared" ca="1" si="528"/>
        <v>1.31079618788402-6.12780671569606E-13i</v>
      </c>
      <c r="CB298" s="223" t="str">
        <f t="shared" ca="1" si="529"/>
        <v>0.192333746562186+1.2966087984063i</v>
      </c>
      <c r="CC298" s="223" t="str">
        <f t="shared" ca="1" si="530"/>
        <v>-1.25435374411021+0.380504048346378i</v>
      </c>
      <c r="CD298" s="223" t="str">
        <f t="shared" ca="1" si="531"/>
        <v>-0.560437586579193-1.184945719314i</v>
      </c>
      <c r="CE298" s="223" t="str">
        <f t="shared" ca="1" si="532"/>
        <v>1.08988719814786-0.728239343543509i</v>
      </c>
      <c r="CF298" s="223" t="str">
        <f t="shared" ca="1" si="533"/>
        <v>0.880276917952775+0.971235910523722i</v>
      </c>
      <c r="CG298" s="223" t="str">
        <f t="shared" ca="1" si="534"/>
        <v>-0.831560298500749+1.01325915546252i</v>
      </c>
      <c r="CH298" s="223" t="str">
        <f t="shared" ca="1" si="535"/>
        <v>-1.12430739222706-0.673883917269787i</v>
      </c>
      <c r="CI298" s="223" t="str">
        <f t="shared" ca="1" si="536"/>
        <v>0.501619984310798-1.21101776927975i</v>
      </c>
      <c r="CJ298" s="223" t="str">
        <f t="shared" ca="1" si="537"/>
        <v>1.2715132688158+0.318497493548455i</v>
      </c>
      <c r="CK298" s="223" t="str">
        <f t="shared" ca="1" si="538"/>
        <v>-0.128480493890829+1.30448434596236i</v>
      </c>
      <c r="CL298" s="223" t="str">
        <f t="shared" ca="1" si="539"/>
        <v>-1.30921727646964+0.0643177204562371i</v>
      </c>
      <c r="CM298" s="223" t="str">
        <f t="shared" ca="1" si="540"/>
        <v>-0.25572365039174-1.28560960668533i</v>
      </c>
      <c r="CN298" s="223" t="str">
        <f t="shared" ca="1" si="541"/>
        <v>1.23417237136664-0.441593935563579i</v>
      </c>
      <c r="CO298" s="223" t="str">
        <f t="shared" ca="1" si="542"/>
        <v>0.617905045611896+1.15601903132199i</v>
      </c>
      <c r="CP298" s="223" t="str">
        <f t="shared" ca="1" si="543"/>
        <v>-1.05284137034472+0.780840377453636i</v>
      </c>
      <c r="CQ298" s="223" t="str">
        <f t="shared" ca="1" si="544"/>
        <v>-0.926872873206321-0.926872873206212i</v>
      </c>
      <c r="CR298" s="223" t="str">
        <f t="shared" ca="1" si="545"/>
        <v>0.780840377453454-1.05284137034485i</v>
      </c>
      <c r="CS298" s="223" t="str">
        <f t="shared" ca="1" si="546"/>
        <v>1.15601903132147+0.617905045612878i</v>
      </c>
      <c r="CT298" s="223" t="str">
        <f t="shared" ca="1" si="547"/>
        <v>-0.441593935563364+1.23417237136671i</v>
      </c>
      <c r="CU298" s="223" t="str">
        <f t="shared" ca="1" si="548"/>
        <v>-1.28560960668537-0.255723650391516i</v>
      </c>
      <c r="CV298" s="223" t="str">
        <f t="shared" ca="1" si="549"/>
        <v>0.0643177204573489-1.30921727646959i</v>
      </c>
      <c r="CW298" s="223" t="str">
        <f t="shared" ca="1" si="550"/>
        <v>1.30448434596234-0.128480493891056i</v>
      </c>
      <c r="CX298" s="223" t="str">
        <f t="shared" ca="1" si="551"/>
        <v>0.318497493548677+1.27151326881574i</v>
      </c>
      <c r="CY298" s="223" t="str">
        <f t="shared" ca="1" si="552"/>
        <v>-1.21101776927967+0.501619984311009i</v>
      </c>
      <c r="CZ298" s="223" t="str">
        <f t="shared" ca="1" si="553"/>
        <v>-0.673883917268832-1.12430739222763i</v>
      </c>
      <c r="DA298" s="223" t="str">
        <f t="shared" ca="1" si="554"/>
        <v>1.01325915546238-0.831560298500925i</v>
      </c>
      <c r="DB298" s="223" t="str">
        <f t="shared" ca="1" si="555"/>
        <v>0.971235910523875+0.880276917952606i</v>
      </c>
      <c r="DC298" s="223" t="str">
        <f t="shared" ca="1" si="556"/>
        <v>-0.728239343544434+1.08988719814724i</v>
      </c>
      <c r="DD298" s="223" t="str">
        <f t="shared" ca="1" si="557"/>
        <v>-1.1849457193141-0.560437586578987i</v>
      </c>
      <c r="DE298" s="223" t="str">
        <f t="shared" ca="1" si="558"/>
        <v>0.38050404834616-1.25435374411027i</v>
      </c>
      <c r="DF298" s="223" t="str">
        <f t="shared" ca="1" si="559"/>
        <v>1.29660879840633+0.192333746561961i</v>
      </c>
      <c r="DG298" s="223" t="str">
        <f t="shared" ca="1" si="560"/>
        <v>-3.84756385753822E-13+1.31079618788402i</v>
      </c>
      <c r="DH298" s="223" t="str">
        <f t="shared" ca="1" si="561"/>
        <v>-1.29660879840625+0.192333746562526i</v>
      </c>
      <c r="DI298" s="223" t="str">
        <f t="shared" ca="1" si="562"/>
        <v>-0.380504048346635-1.25435374411013i</v>
      </c>
      <c r="DJ298" s="223" t="str">
        <f t="shared" ca="1" si="563"/>
        <v>1.18494571931443-0.560437586578291i</v>
      </c>
      <c r="DK298" s="223" t="str">
        <f t="shared" ca="1" si="564"/>
        <v>0.728239343543795+1.08988719814767i</v>
      </c>
      <c r="DL298" s="223" t="str">
        <f t="shared" ca="1" si="565"/>
        <v>-0.971235910523541+0.880276917952974i</v>
      </c>
      <c r="DM298" s="223" t="str">
        <f t="shared" ca="1" si="566"/>
        <v>-1.01325915546274-0.831560298500483i</v>
      </c>
      <c r="DN298" s="223" t="str">
        <f t="shared" ca="1" si="567"/>
        <v>0.673883917269492-1.12430739222723i</v>
      </c>
      <c r="DO298" s="223" t="str">
        <f t="shared" ca="1" si="568"/>
        <v>1.21101776927986+0.501619984310549i</v>
      </c>
      <c r="DP298" s="223" t="str">
        <f t="shared" ca="1" si="569"/>
        <v>-0.318497493548194+1.27151326881586i</v>
      </c>
      <c r="DQ298" s="223" t="str">
        <f t="shared" ca="1" si="570"/>
        <v>-1.30448434596227-0.128480493891747i</v>
      </c>
      <c r="DR298" s="223" t="str">
        <f t="shared" ca="1" si="571"/>
        <v>-0.0643177204565804-1.30921727646963i</v>
      </c>
      <c r="DS298" s="223" t="str">
        <f t="shared" ca="1" si="572"/>
        <v>1.28560960668528-0.255723650392003i</v>
      </c>
      <c r="DT298" s="223" t="str">
        <f t="shared" ca="1" si="573"/>
        <v>0.44159393556271+1.23417237136695i</v>
      </c>
      <c r="DU298" s="223" t="str">
        <f t="shared" ca="1" si="574"/>
        <v>-1.15601903132183+0.617905045612199i</v>
      </c>
      <c r="DV298" s="223" t="str">
        <f t="shared" ca="1" si="575"/>
        <v>-0.780840377453853-1.05284137034456i</v>
      </c>
      <c r="DW298" s="223" t="str">
        <f t="shared" ca="1" si="576"/>
        <v>0.926872873205917-0.926872873206616i</v>
      </c>
      <c r="DX298" s="223" t="str">
        <f t="shared" ca="1" si="577"/>
        <v>1.05284137034426+0.780840377454255i</v>
      </c>
      <c r="DY298" s="223" t="str">
        <f t="shared" ca="1" si="578"/>
        <v>-0.617905045612641+1.1560190313216i</v>
      </c>
      <c r="DZ298" s="223" t="str">
        <f t="shared" ca="1" si="579"/>
        <v>-1.23417237136683-0.44159393556304i</v>
      </c>
      <c r="EA298" s="223" t="str">
        <f t="shared" ca="1" si="580"/>
        <v>0.255723650391179-1.28560960668544i</v>
      </c>
      <c r="EB298" s="223" t="str">
        <f t="shared" ca="1" si="581"/>
        <v>1.3092172764696+0.0643177204570802i</v>
      </c>
      <c r="EC298" s="223" t="str">
        <f t="shared" ca="1" si="582"/>
        <v>0.128480493891397+1.3044843459623i</v>
      </c>
      <c r="ED298" s="223" t="str">
        <f t="shared" ca="1" si="583"/>
        <v>-1.27151326881566+0.31849749354901i</v>
      </c>
      <c r="EE298" s="223" t="str">
        <f t="shared" ca="1" si="584"/>
        <v>-0.501619984310018-1.21101776928008i</v>
      </c>
      <c r="EF298" s="223" t="str">
        <f t="shared" ca="1" si="585"/>
        <v>1.12430739222745-0.673883917269127i</v>
      </c>
      <c r="EG298" s="223" t="str">
        <f t="shared" ca="1" si="586"/>
        <v>0.831560298501133+1.01325915546221i</v>
      </c>
      <c r="EH298" s="223" t="str">
        <f t="shared" ca="1" si="587"/>
        <v>-0.880276917952406+0.971235910524056i</v>
      </c>
      <c r="EI298" s="223" t="str">
        <f t="shared" ca="1" si="588"/>
        <v>-1.08988719814744-0.728239343544149i</v>
      </c>
      <c r="EJ298" s="223" t="str">
        <f t="shared" ca="1" si="589"/>
        <v>0.560437586578744-1.18494571931421i</v>
      </c>
      <c r="EK298" s="223" t="str">
        <f t="shared" ca="1" si="590"/>
        <v>1.25435374411035+0.380504048345903i</v>
      </c>
      <c r="EL298" s="223" t="str">
        <f t="shared" ca="1" si="591"/>
        <v>-0.192333746562946+1.29660879840619i</v>
      </c>
      <c r="EM298" s="223" t="str">
        <f t="shared" ca="1" si="592"/>
        <v>-1.31079618788402-1.15621118343539E-13i</v>
      </c>
      <c r="EN298" s="223"/>
      <c r="EO298" s="223"/>
      <c r="EP298" s="223"/>
    </row>
    <row r="299" spans="1:146">
      <c r="A299" s="249">
        <f t="shared" si="461"/>
        <v>3.886718750000003E-3</v>
      </c>
      <c r="B299" s="248">
        <v>199</v>
      </c>
      <c r="C299" s="247">
        <f t="shared" si="462"/>
        <v>39800</v>
      </c>
      <c r="N299" s="246">
        <f t="shared" ca="1" si="463"/>
        <v>1.3530130899228874</v>
      </c>
      <c r="O299" s="223">
        <f t="shared" ca="1" si="464"/>
        <v>-1.3139869100771124</v>
      </c>
      <c r="P299" s="223" t="str">
        <f t="shared" ca="1" si="465"/>
        <v>-0.224641683953094-1.29464192489071i</v>
      </c>
      <c r="Q299" s="223" t="str">
        <f t="shared" ca="1" si="466"/>
        <v>1.23717657691128-0.442668857495171i</v>
      </c>
      <c r="R299" s="223" t="str">
        <f t="shared" ca="1" si="467"/>
        <v>0.647661772590556+1.14328291694526i</v>
      </c>
      <c r="S299" s="223" t="str">
        <f t="shared" ca="1" si="468"/>
        <v>-1.01572561707143+0.833584471231832i</v>
      </c>
      <c r="T299" s="223" t="str">
        <f t="shared" ca="1" si="469"/>
        <v>-0.994962512504103-0.858260565659124i</v>
      </c>
      <c r="U299" s="223" t="str">
        <f t="shared" ca="1" si="470"/>
        <v>0.675524276304603-1.127044165939i</v>
      </c>
      <c r="V299" s="223" t="str">
        <f t="shared" ca="1" si="471"/>
        <v>1.22594032486507+0.472897367008666i</v>
      </c>
      <c r="W299" s="223" t="str">
        <f t="shared" ca="1" si="472"/>
        <v>-0.256346129411866+1.28873902004617i</v>
      </c>
      <c r="X299" s="223" t="str">
        <f t="shared" ca="1" si="473"/>
        <v>-1.31359116178636-0.0322468530363608i</v>
      </c>
      <c r="Y299" s="223" t="str">
        <f t="shared" ca="1" si="474"/>
        <v>-0.192801922743727-1.29976498584949i</v>
      </c>
      <c r="Z299" s="223" t="str">
        <f t="shared" ca="1" si="475"/>
        <v>1.24766760004859-0.41217370081435i</v>
      </c>
      <c r="AA299" s="223" t="str">
        <f t="shared" ca="1" si="476"/>
        <v>0.619409141642453+1.15883299707238i</v>
      </c>
      <c r="AB299" s="223" t="str">
        <f t="shared" ca="1" si="477"/>
        <v>-1.03587688650738+0.808406256688905i</v>
      </c>
      <c r="AC299" s="223" t="str">
        <f t="shared" ca="1" si="478"/>
        <v>-0.973600079723282-0.882419676014092i</v>
      </c>
      <c r="AD299" s="223" t="str">
        <f t="shared" ca="1" si="479"/>
        <v>0.702979869454088-1.11012652567007i</v>
      </c>
      <c r="AE299" s="223" t="str">
        <f t="shared" ca="1" si="480"/>
        <v>1.21396561220799+0.502841020831123i</v>
      </c>
      <c r="AF299" s="223" t="str">
        <f t="shared" ca="1" si="481"/>
        <v>-0.287896161547765+1.28205982700499i</v>
      </c>
      <c r="AG299" s="223" t="str">
        <f t="shared" ca="1" si="482"/>
        <v>-1.3124041552981-0.0644742817741094i</v>
      </c>
      <c r="AH299" s="223" t="str">
        <f t="shared" ca="1" si="483"/>
        <v>-0.160846024865406-1.30410511698214i</v>
      </c>
      <c r="AI299" s="223" t="str">
        <f t="shared" ca="1" si="484"/>
        <v>1.25740707487693-0.381430266108282i</v>
      </c>
      <c r="AJ299" s="223" t="str">
        <f t="shared" ca="1" si="485"/>
        <v>0.590783401789083+1.1736850395334i</v>
      </c>
      <c r="AK299" s="223" t="str">
        <f t="shared" ca="1" si="486"/>
        <v>-1.05540418244123+0.782741088444676i</v>
      </c>
      <c r="AL299" s="223" t="str">
        <f t="shared" ca="1" si="487"/>
        <v>-0.951651186659503-0.906047249752217i</v>
      </c>
      <c r="AM299" s="223" t="str">
        <f t="shared" ca="1" si="488"/>
        <v>0.730012013816416-1.09254018669232i</v>
      </c>
      <c r="AN299" s="223" t="str">
        <f t="shared" ca="1" si="489"/>
        <v>1.20125965205921+0.532481782025052i</v>
      </c>
      <c r="AO299" s="223" t="str">
        <f t="shared" ca="1" si="490"/>
        <v>-0.319272775800972+1.27460836906335i</v>
      </c>
      <c r="AP299" s="223" t="str">
        <f t="shared" ca="1" si="491"/>
        <v>-1.31042660562064-0.0966628736152265i</v>
      </c>
      <c r="AQ299" s="223" t="str">
        <f t="shared" ca="1" si="492"/>
        <v>-0.128793239356638-1.3076597039559i</v>
      </c>
      <c r="AR299" s="223" t="str">
        <f t="shared" ca="1" si="493"/>
        <v>-0.128793239356638-1.3076597039559i</v>
      </c>
      <c r="AS299" s="223" t="str">
        <f t="shared" ca="1" si="494"/>
        <v>0.561801796103647+1.18783009801432i</v>
      </c>
      <c r="AT299" s="223" t="str">
        <f t="shared" ca="1" si="495"/>
        <v>-1.07429574235927+0.756604426237876i</v>
      </c>
      <c r="AU299" s="223" t="str">
        <f t="shared" ca="1" si="496"/>
        <v>-0.929129054505676-0.929129054506093i</v>
      </c>
      <c r="AV299" s="223" t="str">
        <f t="shared" ca="1" si="497"/>
        <v>0.756604426238326-1.07429574235895i</v>
      </c>
      <c r="AW299" s="223" t="str">
        <f t="shared" ca="1" si="498"/>
        <v>1.18783009801409+0.561801796104145i</v>
      </c>
      <c r="AX299" s="223" t="str">
        <f t="shared" ca="1" si="499"/>
        <v>-0.350457072072414+1.26638913470087i</v>
      </c>
      <c r="AY299" s="223" t="str">
        <f t="shared" ca="1" si="500"/>
        <v>-1.30765970395597-0.128793239355885i</v>
      </c>
      <c r="AZ299" s="223" t="str">
        <f t="shared" ca="1" si="501"/>
        <v>-0.0966628736159809-1.31042660562059i</v>
      </c>
      <c r="BA299" s="223" t="str">
        <f t="shared" ca="1" si="502"/>
        <v>1.27460836906349-0.319272775800437i</v>
      </c>
      <c r="BB299" s="223" t="str">
        <f t="shared" ca="1" si="503"/>
        <v>0.532481782024531+1.20125965205944i</v>
      </c>
      <c r="BC299" s="223" t="str">
        <f t="shared" ca="1" si="504"/>
        <v>-1.09254018669263+0.730012013815959i</v>
      </c>
      <c r="BD299" s="223" t="str">
        <f t="shared" ca="1" si="505"/>
        <v>-0.906047249751819-0.951651186659882i</v>
      </c>
      <c r="BE299" s="223" t="str">
        <f t="shared" ca="1" si="506"/>
        <v>0.782741088445134-1.05540418244089i</v>
      </c>
      <c r="BF299" s="223" t="str">
        <f t="shared" ca="1" si="507"/>
        <v>1.17368503953374+0.590783401788406i</v>
      </c>
      <c r="BG299" s="223" t="str">
        <f t="shared" ca="1" si="508"/>
        <v>-0.381430266108075+1.25740707487699i</v>
      </c>
      <c r="BH299" s="223" t="str">
        <f t="shared" ca="1" si="509"/>
        <v>-1.30410511698218-0.160846024865045i</v>
      </c>
      <c r="BI299" s="223" t="str">
        <f t="shared" ca="1" si="510"/>
        <v>-0.0644742817747531-1.31240415529806i</v>
      </c>
      <c r="BJ299" s="223" t="str">
        <f t="shared" ca="1" si="511"/>
        <v>1.28205982700511-0.287896161547228i</v>
      </c>
      <c r="BK299" s="223" t="str">
        <f t="shared" ca="1" si="512"/>
        <v>0.502841020830735+1.21396561220815i</v>
      </c>
      <c r="BL299" s="223" t="str">
        <f t="shared" ca="1" si="513"/>
        <v>-1.11012652567024+0.702979869453827i</v>
      </c>
      <c r="BM299" s="223" t="str">
        <f t="shared" ca="1" si="514"/>
        <v>-0.882419676013975-0.973600079723389i</v>
      </c>
      <c r="BN299" s="223" t="str">
        <f t="shared" ca="1" si="515"/>
        <v>0.808406256688839-1.03587688650744i</v>
      </c>
      <c r="BO299" s="223" t="str">
        <f t="shared" ca="1" si="516"/>
        <v>1.15883299707249+0.619409141642247i</v>
      </c>
      <c r="BP299" s="223" t="str">
        <f t="shared" ca="1" si="517"/>
        <v>-0.41217370081403+1.24766760004869i</v>
      </c>
      <c r="BQ299" s="223" t="str">
        <f t="shared" ca="1" si="518"/>
        <v>-1.29976498584956-0.19280192274321i</v>
      </c>
      <c r="BR299" s="223" t="str">
        <f t="shared" ca="1" si="519"/>
        <v>-0.0322468530356518-1.31359116178638i</v>
      </c>
      <c r="BS299" s="223" t="str">
        <f t="shared" ca="1" si="520"/>
        <v>1.28873902004624-0.256346129411472i</v>
      </c>
      <c r="BT299" s="223" t="str">
        <f t="shared" ca="1" si="521"/>
        <v>0.472897367008395+1.22594032486517i</v>
      </c>
      <c r="BU299" s="223" t="str">
        <f t="shared" ca="1" si="522"/>
        <v>-1.12704416593909+0.67552427630445i</v>
      </c>
      <c r="BV299" s="223" t="str">
        <f t="shared" ca="1" si="523"/>
        <v>-0.858260565659072-0.994962512504149i</v>
      </c>
      <c r="BW299" s="223" t="str">
        <f t="shared" ca="1" si="524"/>
        <v>0.833584471231745-1.01572561707151i</v>
      </c>
      <c r="BX299" s="223" t="str">
        <f t="shared" ca="1" si="525"/>
        <v>1.14328291694537+0.647661772590363i</v>
      </c>
      <c r="BY299" s="223" t="str">
        <f t="shared" ca="1" si="526"/>
        <v>-0.442668857494783+1.23717657691142i</v>
      </c>
      <c r="BZ299" s="223" t="str">
        <f t="shared" ca="1" si="527"/>
        <v>-1.29464192489081-0.224641683952481i</v>
      </c>
      <c r="CA299" s="223" t="str">
        <f t="shared" ca="1" si="528"/>
        <v>5.87874659351359E-13-1.31398691007711i</v>
      </c>
      <c r="CB299" s="223" t="str">
        <f t="shared" ca="1" si="529"/>
        <v>1.29464192489077-0.22464168395272i</v>
      </c>
      <c r="CC299" s="223" t="str">
        <f t="shared" ca="1" si="530"/>
        <v>0.442668857494942+1.23717657691136i</v>
      </c>
      <c r="CD299" s="223" t="str">
        <f t="shared" ca="1" si="531"/>
        <v>-1.14328291694528+0.64766177259051i</v>
      </c>
      <c r="CE299" s="223" t="str">
        <f t="shared" ca="1" si="532"/>
        <v>-0.833584471231933-1.01572561707135i</v>
      </c>
      <c r="CF299" s="223" t="str">
        <f t="shared" ca="1" si="533"/>
        <v>0.858260565658944-0.994962512504259i</v>
      </c>
      <c r="CG299" s="223" t="str">
        <f t="shared" ca="1" si="534"/>
        <v>1.12704416593918+0.675524276304306i</v>
      </c>
      <c r="CH299" s="223" t="str">
        <f t="shared" ca="1" si="535"/>
        <v>-0.472897367008237+1.22594032486523i</v>
      </c>
      <c r="CI299" s="223" t="str">
        <f t="shared" ca="1" si="536"/>
        <v>-1.28873902004603-0.256346129412552i</v>
      </c>
      <c r="CJ299" s="223" t="str">
        <f t="shared" ca="1" si="537"/>
        <v>0.0322468530368271-1.31359116178635i</v>
      </c>
      <c r="CK299" s="223" t="str">
        <f t="shared" ca="1" si="538"/>
        <v>1.29976498584953-0.192801922743452i</v>
      </c>
      <c r="CL299" s="223" t="str">
        <f t="shared" ca="1" si="539"/>
        <v>0.412173700814191+1.24766760004864i</v>
      </c>
      <c r="CM299" s="223" t="str">
        <f t="shared" ca="1" si="540"/>
        <v>-1.15883299707241+0.619409141642395i</v>
      </c>
      <c r="CN299" s="223" t="str">
        <f t="shared" ca="1" si="541"/>
        <v>-0.808406256689-1.03587688650731i</v>
      </c>
      <c r="CO299" s="223" t="str">
        <f t="shared" ca="1" si="542"/>
        <v>0.882419676013822-0.973600079723527i</v>
      </c>
      <c r="CP299" s="223" t="str">
        <f t="shared" ca="1" si="543"/>
        <v>1.11012652567033+0.702979869453686i</v>
      </c>
      <c r="CQ299" s="223" t="str">
        <f t="shared" ca="1" si="544"/>
        <v>-0.50284102083051+1.21396561220824i</v>
      </c>
      <c r="CR299" s="223" t="str">
        <f t="shared" ca="1" si="545"/>
        <v>-1.28205982700486-0.28789616154834i</v>
      </c>
      <c r="CS299" s="223" t="str">
        <f t="shared" ca="1" si="546"/>
        <v>0.06447428177451-1.31240415529808i</v>
      </c>
      <c r="CT299" s="223" t="str">
        <f t="shared" ca="1" si="547"/>
        <v>1.30410511698216-0.16084602486525i</v>
      </c>
      <c r="CU299" s="223" t="str">
        <f t="shared" ca="1" si="548"/>
        <v>0.381430266108237+1.25740707487695i</v>
      </c>
      <c r="CV299" s="223" t="str">
        <f t="shared" ca="1" si="549"/>
        <v>-1.17368503953366+0.590783401788557i</v>
      </c>
      <c r="CW299" s="223" t="str">
        <f t="shared" ca="1" si="550"/>
        <v>-0.782741088445299-1.05540418244077i</v>
      </c>
      <c r="CX299" s="223" t="str">
        <f t="shared" ca="1" si="551"/>
        <v>0.906047249751669-0.951651186660026i</v>
      </c>
      <c r="CY299" s="223" t="str">
        <f t="shared" ca="1" si="552"/>
        <v>1.09254018669272+0.730012013815818i</v>
      </c>
      <c r="CZ299" s="223" t="str">
        <f t="shared" ca="1" si="553"/>
        <v>-0.532481782025572+1.20125965205898i</v>
      </c>
      <c r="DA299" s="223" t="str">
        <f t="shared" ca="1" si="554"/>
        <v>-1.27460836906321-0.319272775801542i</v>
      </c>
      <c r="DB299" s="223" t="str">
        <f t="shared" ca="1" si="555"/>
        <v>0.0966628736157754-1.3104266056206i</v>
      </c>
      <c r="DC299" s="223" t="str">
        <f t="shared" ca="1" si="556"/>
        <v>1.30765970395595-0.12879323935609i</v>
      </c>
      <c r="DD299" s="223" t="str">
        <f t="shared" ca="1" si="557"/>
        <v>0.350457072072577+1.26638913470083i</v>
      </c>
      <c r="DE299" s="223" t="str">
        <f t="shared" ca="1" si="558"/>
        <v>-1.18783009801398+0.561801796104365i</v>
      </c>
      <c r="DF299" s="223" t="str">
        <f t="shared" ca="1" si="559"/>
        <v>-0.756604426238494-1.07429574235883i</v>
      </c>
      <c r="DG299" s="223" t="str">
        <f t="shared" ca="1" si="560"/>
        <v>0.929129054505558-0.929129054506211i</v>
      </c>
      <c r="DH299" s="223" t="str">
        <f t="shared" ca="1" si="561"/>
        <v>1.07429574235863+0.756604426238777i</v>
      </c>
      <c r="DI299" s="223" t="str">
        <f t="shared" ca="1" si="562"/>
        <v>-0.561801796104676+1.18783009801383i</v>
      </c>
      <c r="DJ299" s="223" t="str">
        <f t="shared" ca="1" si="563"/>
        <v>-1.26638913470072-0.35045707207298i</v>
      </c>
      <c r="DK299" s="223" t="str">
        <f t="shared" ca="1" si="564"/>
        <v>0.128793239356433-1.30765970395592i</v>
      </c>
      <c r="DL299" s="223" t="str">
        <f t="shared" ca="1" si="565"/>
        <v>1.31042660562063-0.096662873615432i</v>
      </c>
      <c r="DM299" s="223" t="str">
        <f t="shared" ca="1" si="566"/>
        <v>0.319272775801135+1.27460836906331i</v>
      </c>
      <c r="DN299" s="223" t="str">
        <f t="shared" ca="1" si="567"/>
        <v>-1.20125965205912+0.532481782025257i</v>
      </c>
      <c r="DO299" s="223" t="str">
        <f t="shared" ca="1" si="568"/>
        <v>-0.730012013816587-1.09254018669221i</v>
      </c>
      <c r="DP299" s="223" t="str">
        <f t="shared" ca="1" si="569"/>
        <v>0.951651186659387-0.906047249752339i</v>
      </c>
      <c r="DQ299" s="223" t="str">
        <f t="shared" ca="1" si="570"/>
        <v>1.05540418244052+0.782741088445636i</v>
      </c>
      <c r="DR299" s="223" t="str">
        <f t="shared" ca="1" si="571"/>
        <v>-0.590783401788865+1.17368503953351i</v>
      </c>
      <c r="DS299" s="223" t="str">
        <f t="shared" ca="1" si="572"/>
        <v>-1.25740707487685-0.381430266108567i</v>
      </c>
      <c r="DT299" s="223" t="str">
        <f t="shared" ca="1" si="573"/>
        <v>0.160846024865592-1.30410511698212i</v>
      </c>
      <c r="DU299" s="223" t="str">
        <f t="shared" ca="1" si="574"/>
        <v>1.31240415529809-0.064474281774166i</v>
      </c>
      <c r="DV299" s="223" t="str">
        <f t="shared" ca="1" si="575"/>
        <v>0.287896161547931+1.28205982700495i</v>
      </c>
      <c r="DW299" s="223" t="str">
        <f t="shared" ca="1" si="576"/>
        <v>-1.21396561220789+0.502841020831365i</v>
      </c>
      <c r="DX299" s="223" t="str">
        <f t="shared" ca="1" si="577"/>
        <v>-0.70297986945453-1.11012652566979i</v>
      </c>
      <c r="DY299" s="223" t="str">
        <f t="shared" ca="1" si="578"/>
        <v>0.973600079723759-0.882419676013567i</v>
      </c>
      <c r="DZ299" s="223" t="str">
        <f t="shared" ca="1" si="579"/>
        <v>1.0358768865071+0.808406256689273i</v>
      </c>
      <c r="EA299" s="223" t="str">
        <f t="shared" ca="1" si="580"/>
        <v>-0.619409141642765+1.15883299707221i</v>
      </c>
      <c r="EB299" s="223" t="str">
        <f t="shared" ca="1" si="581"/>
        <v>-1.24766760004851-0.412173700814589i</v>
      </c>
      <c r="EC299" s="223" t="str">
        <f t="shared" ca="1" si="582"/>
        <v>0.192801922743865-1.29976498584947i</v>
      </c>
      <c r="ED299" s="223" t="str">
        <f t="shared" ca="1" si="583"/>
        <v>1.31359116178636-0.0322468530364827i</v>
      </c>
      <c r="EE299" s="223" t="str">
        <f t="shared" ca="1" si="584"/>
        <v>0.256346129412214+1.2887390200461i</v>
      </c>
      <c r="EF299" s="223" t="str">
        <f t="shared" ca="1" si="585"/>
        <v>-1.2259403248649+0.4728973670091i</v>
      </c>
      <c r="EG299" s="223" t="str">
        <f t="shared" ca="1" si="586"/>
        <v>-0.675524276305099-1.1270441659387i</v>
      </c>
      <c r="EH299" s="223" t="str">
        <f t="shared" ca="1" si="587"/>
        <v>0.994962512504532-0.858260565658626i</v>
      </c>
      <c r="EI299" s="223" t="str">
        <f t="shared" ca="1" si="588"/>
        <v>1.01572561707118+0.833584471232142i</v>
      </c>
      <c r="EJ299" s="223" t="str">
        <f t="shared" ca="1" si="589"/>
        <v>-0.64766177259081+1.14328291694511i</v>
      </c>
      <c r="EK299" s="223" t="str">
        <f t="shared" ca="1" si="590"/>
        <v>-1.23717657691125-0.442668857495267i</v>
      </c>
      <c r="EL299" s="223" t="str">
        <f t="shared" ca="1" si="591"/>
        <v>0.224641683953061-1.29464192489071i</v>
      </c>
      <c r="EM299" s="223" t="str">
        <f t="shared" ca="1" si="592"/>
        <v>1.31398691007711-1.6869783082566E-13i</v>
      </c>
      <c r="EN299" s="223"/>
      <c r="EO299" s="223"/>
      <c r="EP299" s="223"/>
    </row>
    <row r="300" spans="1:146">
      <c r="A300" s="249">
        <f t="shared" si="461"/>
        <v>3.9062500000000026E-3</v>
      </c>
      <c r="B300" s="248">
        <v>200</v>
      </c>
      <c r="C300" s="247">
        <f t="shared" si="462"/>
        <v>40000</v>
      </c>
      <c r="N300" s="246">
        <f t="shared" ca="1" si="463"/>
        <v>1.3506213327089205</v>
      </c>
      <c r="O300" s="223">
        <f t="shared" ca="1" si="464"/>
        <v>-1.3163786672910793</v>
      </c>
      <c r="P300" s="223" t="str">
        <f t="shared" ca="1" si="465"/>
        <v>-0.256812738096977-1.29108482031591i</v>
      </c>
      <c r="Q300" s="223" t="str">
        <f t="shared" ca="1" si="466"/>
        <v>1.21617530774471-0.503756306691129i</v>
      </c>
      <c r="R300" s="223" t="str">
        <f t="shared" ca="1" si="467"/>
        <v>0.731340802928986+1.09452886013582i</v>
      </c>
      <c r="S300" s="223" t="str">
        <f t="shared" ca="1" si="468"/>
        <v>-0.930820282250838+0.930820282250826i</v>
      </c>
      <c r="T300" s="223" t="str">
        <f t="shared" ca="1" si="469"/>
        <v>-1.09452886013588-0.731340802928895i</v>
      </c>
      <c r="U300" s="223" t="str">
        <f t="shared" ca="1" si="470"/>
        <v>0.503756306691148-1.21617530774471i</v>
      </c>
      <c r="V300" s="223" t="str">
        <f t="shared" ca="1" si="471"/>
        <v>1.29108482031592+0.256812738096929i</v>
      </c>
      <c r="W300" s="223" t="str">
        <f t="shared" ca="1" si="472"/>
        <v>-1.83844568550646E-14+1.31637866729108i</v>
      </c>
      <c r="X300" s="223" t="str">
        <f t="shared" ca="1" si="473"/>
        <v>-1.2910848203159+0.256812738097022i</v>
      </c>
      <c r="Y300" s="223" t="str">
        <f t="shared" ca="1" si="474"/>
        <v>-0.503756306691109-1.21617530774472i</v>
      </c>
      <c r="Z300" s="223" t="str">
        <f t="shared" ca="1" si="475"/>
        <v>1.09452886013583-0.731340802928968i</v>
      </c>
      <c r="AA300" s="223" t="str">
        <f t="shared" ca="1" si="476"/>
        <v>0.930820282250809+0.930820282250855i</v>
      </c>
      <c r="AB300" s="223" t="str">
        <f t="shared" ca="1" si="477"/>
        <v>-0.731340802928913+1.09452886013587i</v>
      </c>
      <c r="AC300" s="223" t="str">
        <f t="shared" ca="1" si="478"/>
        <v>-1.2161753077447-0.503756306691161i</v>
      </c>
      <c r="AD300" s="223" t="str">
        <f t="shared" ca="1" si="479"/>
        <v>0.256812738096946-1.29108482031592i</v>
      </c>
      <c r="AE300" s="223" t="str">
        <f t="shared" ca="1" si="480"/>
        <v>1.31637866729108+3.67689137101292E-14i</v>
      </c>
      <c r="AF300" s="223" t="str">
        <f t="shared" ca="1" si="481"/>
        <v>0.256812738097003+1.29108482031591i</v>
      </c>
      <c r="AG300" s="223" t="str">
        <f t="shared" ca="1" si="482"/>
        <v>-1.21617530774473+0.503756306691092i</v>
      </c>
      <c r="AH300" s="223" t="str">
        <f t="shared" ca="1" si="483"/>
        <v>-0.731340802928954-1.09452886013584i</v>
      </c>
      <c r="AI300" s="223" t="str">
        <f t="shared" ca="1" si="484"/>
        <v>0.930820282250868-0.930820282250796i</v>
      </c>
      <c r="AJ300" s="223" t="str">
        <f t="shared" ca="1" si="485"/>
        <v>1.09452886013579+0.731340802929038i</v>
      </c>
      <c r="AK300" s="223" t="str">
        <f t="shared" ca="1" si="486"/>
        <v>-0.503756306691307+1.21617530774464i</v>
      </c>
      <c r="AL300" s="223" t="str">
        <f t="shared" ca="1" si="487"/>
        <v>-1.29108482031586-0.256812738097231i</v>
      </c>
      <c r="AM300" s="223" t="str">
        <f t="shared" ca="1" si="488"/>
        <v>3.26402927435633E-13-1.31637866729108i</v>
      </c>
      <c r="AN300" s="223" t="str">
        <f t="shared" ca="1" si="489"/>
        <v>1.29108482031599-0.256812738096591i</v>
      </c>
      <c r="AO300" s="223" t="str">
        <f t="shared" ca="1" si="490"/>
        <v>0.503756306690704+1.21617530774489i</v>
      </c>
      <c r="AP300" s="223" t="str">
        <f t="shared" ca="1" si="491"/>
        <v>-1.09452886013614+0.73134080292851i</v>
      </c>
      <c r="AQ300" s="223" t="str">
        <f t="shared" ca="1" si="492"/>
        <v>-0.93082028225042-0.930820282251245i</v>
      </c>
      <c r="AR300" s="223" t="str">
        <f t="shared" ca="1" si="493"/>
        <v>-0.93082028225042-0.930820282251245i</v>
      </c>
      <c r="AS300" s="223" t="str">
        <f t="shared" ca="1" si="494"/>
        <v>1.21617530774494+0.503756306690589i</v>
      </c>
      <c r="AT300" s="223" t="str">
        <f t="shared" ca="1" si="495"/>
        <v>-0.256812738096469+1.29108482031601i</v>
      </c>
      <c r="AU300" s="223" t="str">
        <f t="shared" ca="1" si="496"/>
        <v>-1.31637866729108+4.50254420329555E-13i</v>
      </c>
      <c r="AV300" s="223" t="str">
        <f t="shared" ca="1" si="497"/>
        <v>-0.256812738097352-1.29108482031584i</v>
      </c>
      <c r="AW300" s="223" t="str">
        <f t="shared" ca="1" si="498"/>
        <v>1.21617530774459-0.503756306691421i</v>
      </c>
      <c r="AX300" s="223" t="str">
        <f t="shared" ca="1" si="499"/>
        <v>0.731340802929141+1.09452886013572i</v>
      </c>
      <c r="AY300" s="223" t="str">
        <f t="shared" ca="1" si="500"/>
        <v>-0.930820282250709+0.930820282250955i</v>
      </c>
      <c r="AZ300" s="223" t="str">
        <f t="shared" ca="1" si="501"/>
        <v>-1.09452886013591-0.731340802928851i</v>
      </c>
      <c r="BA300" s="223" t="str">
        <f t="shared" ca="1" si="502"/>
        <v>0.503756306691099-1.21617530774473i</v>
      </c>
      <c r="BB300" s="223" t="str">
        <f t="shared" ca="1" si="503"/>
        <v>1.29108482031591+0.25681273809701i</v>
      </c>
      <c r="BC300" s="223" t="str">
        <f t="shared" ca="1" si="504"/>
        <v>-1.01275717270855E-13+1.31637866729108i</v>
      </c>
      <c r="BD300" s="223" t="str">
        <f t="shared" ca="1" si="505"/>
        <v>-1.29108482031595+0.256812738096811i</v>
      </c>
      <c r="BE300" s="223" t="str">
        <f t="shared" ca="1" si="506"/>
        <v>-0.503756306690912-1.2161753077448i</v>
      </c>
      <c r="BF300" s="223" t="str">
        <f t="shared" ca="1" si="507"/>
        <v>1.09452886013603-0.731340802928683i</v>
      </c>
      <c r="BG300" s="223" t="str">
        <f t="shared" ca="1" si="508"/>
        <v>0.930820282250566+0.930820282251099i</v>
      </c>
      <c r="BH300" s="223" t="str">
        <f t="shared" ca="1" si="509"/>
        <v>-0.731340802929309+1.09452886013561i</v>
      </c>
      <c r="BI300" s="223" t="str">
        <f t="shared" ca="1" si="510"/>
        <v>-1.21617530774452-0.503756306691608i</v>
      </c>
      <c r="BJ300" s="223" t="str">
        <f t="shared" ca="1" si="511"/>
        <v>0.256812738097551-1.2910848203158i</v>
      </c>
      <c r="BK300" s="223" t="str">
        <f t="shared" ca="1" si="512"/>
        <v>1.31637866729108+6.52805854871265E-13i</v>
      </c>
      <c r="BL300" s="223" t="str">
        <f t="shared" ca="1" si="513"/>
        <v>0.256812738097555+1.2910848203158i</v>
      </c>
      <c r="BM300" s="223" t="str">
        <f t="shared" ca="1" si="514"/>
        <v>-1.21617530774451+0.503756306691612i</v>
      </c>
      <c r="BN300" s="223" t="str">
        <f t="shared" ca="1" si="515"/>
        <v>-0.731340802929312-1.0945288601356i</v>
      </c>
      <c r="BO300" s="223" t="str">
        <f t="shared" ca="1" si="516"/>
        <v>0.930820282250563-0.930820282251101i</v>
      </c>
      <c r="BP300" s="223" t="str">
        <f t="shared" ca="1" si="517"/>
        <v>1.09452886013603+0.731340802928679i</v>
      </c>
      <c r="BQ300" s="223" t="str">
        <f t="shared" ca="1" si="518"/>
        <v>-0.503756306690908+1.21617530774481i</v>
      </c>
      <c r="BR300" s="223" t="str">
        <f t="shared" ca="1" si="519"/>
        <v>-1.29108482031595-0.256812738096808i</v>
      </c>
      <c r="BS300" s="223" t="str">
        <f t="shared" ca="1" si="520"/>
        <v>-1.05144626902857E-13-1.31637866729108i</v>
      </c>
      <c r="BT300" s="223" t="str">
        <f t="shared" ca="1" si="521"/>
        <v>1.2910848203159-0.256812738097014i</v>
      </c>
      <c r="BU300" s="223" t="str">
        <f t="shared" ca="1" si="522"/>
        <v>0.503756306691103+1.21617530774473i</v>
      </c>
      <c r="BV300" s="223" t="str">
        <f t="shared" ca="1" si="523"/>
        <v>-1.09452886013591+0.731340802928854i</v>
      </c>
      <c r="BW300" s="223" t="str">
        <f t="shared" ca="1" si="524"/>
        <v>-0.930820282250712-0.930820282250953i</v>
      </c>
      <c r="BX300" s="223" t="str">
        <f t="shared" ca="1" si="525"/>
        <v>0.731340802929138-1.09452886013572i</v>
      </c>
      <c r="BY300" s="223" t="str">
        <f t="shared" ca="1" si="526"/>
        <v>1.21617530774459+0.503756306691417i</v>
      </c>
      <c r="BZ300" s="223" t="str">
        <f t="shared" ca="1" si="527"/>
        <v>-0.256812738097348+1.29108482031584i</v>
      </c>
      <c r="CA300" s="223" t="str">
        <f t="shared" ca="1" si="528"/>
        <v>-1.31637866729108-4.46385510697553E-13i</v>
      </c>
      <c r="CB300" s="223" t="str">
        <f t="shared" ca="1" si="529"/>
        <v>-0.256812738096473-1.29108482031601i</v>
      </c>
      <c r="CC300" s="223" t="str">
        <f t="shared" ca="1" si="530"/>
        <v>1.21617530774494-0.503756306690593i</v>
      </c>
      <c r="CD300" s="223" t="str">
        <f t="shared" ca="1" si="531"/>
        <v>0.731340802928396+1.09452886013622i</v>
      </c>
      <c r="CE300" s="223" t="str">
        <f t="shared" ca="1" si="532"/>
        <v>-0.93082028225039+0.930820282251274i</v>
      </c>
      <c r="CF300" s="223" t="str">
        <f t="shared" ca="1" si="533"/>
        <v>-1.09452886013616-0.731340802928476i</v>
      </c>
      <c r="CG300" s="223" t="str">
        <f t="shared" ca="1" si="534"/>
        <v>0.503756306690683-1.2161753077449i</v>
      </c>
      <c r="CH300" s="223" t="str">
        <f t="shared" ca="1" si="535"/>
        <v>1.29108482031599+0.256812738096569i</v>
      </c>
      <c r="CI300" s="223" t="str">
        <f t="shared" ca="1" si="536"/>
        <v>3.48978703058699E-13+1.31637866729108i</v>
      </c>
      <c r="CJ300" s="223" t="str">
        <f t="shared" ca="1" si="537"/>
        <v>-1.29108482031586+0.256812738097253i</v>
      </c>
      <c r="CK300" s="223" t="str">
        <f t="shared" ca="1" si="538"/>
        <v>-0.503756306691328-1.21617530774463i</v>
      </c>
      <c r="CL300" s="223" t="str">
        <f t="shared" ca="1" si="539"/>
        <v>1.09452886013578-0.731340802929057i</v>
      </c>
      <c r="CM300" s="223" t="str">
        <f t="shared" ca="1" si="540"/>
        <v>0.930820282250884+0.93082028225078i</v>
      </c>
      <c r="CN300" s="223" t="str">
        <f t="shared" ca="1" si="541"/>
        <v>-0.731340802928935+1.09452886013586i</v>
      </c>
      <c r="CO300" s="223" t="str">
        <f t="shared" ca="1" si="542"/>
        <v>-1.21617530774469-0.503756306691192i</v>
      </c>
      <c r="CP300" s="223" t="str">
        <f t="shared" ca="1" si="543"/>
        <v>0.25681273809711-1.29108482031589i</v>
      </c>
      <c r="CQ300" s="223" t="str">
        <f t="shared" ca="1" si="544"/>
        <v>1.31637866729108+2.0255143454171E-13i</v>
      </c>
      <c r="CR300" s="223" t="str">
        <f t="shared" ca="1" si="545"/>
        <v>0.256812738096712+1.29108482031597i</v>
      </c>
      <c r="CS300" s="223" t="str">
        <f t="shared" ca="1" si="546"/>
        <v>-1.21617530774484+0.503756306690818i</v>
      </c>
      <c r="CT300" s="223" t="str">
        <f t="shared" ca="1" si="547"/>
        <v>-0.731340802928598-1.09452886013608i</v>
      </c>
      <c r="CU300" s="223" t="str">
        <f t="shared" ca="1" si="548"/>
        <v>0.93082028225117-0.930820282250495i</v>
      </c>
      <c r="CV300" s="223" t="str">
        <f t="shared" ca="1" si="549"/>
        <v>1.09452886013555+0.731340802929394i</v>
      </c>
      <c r="CW300" s="223" t="str">
        <f t="shared" ca="1" si="550"/>
        <v>-0.503756306691702+1.21617530774448i</v>
      </c>
      <c r="CX300" s="223" t="str">
        <f t="shared" ca="1" si="551"/>
        <v>-1.29108482031578-0.256812738097651i</v>
      </c>
      <c r="CY300" s="223" t="str">
        <f t="shared" ca="1" si="552"/>
        <v>-5.92812779214542E-13-1.31637866729108i</v>
      </c>
      <c r="CZ300" s="223" t="str">
        <f t="shared" ca="1" si="553"/>
        <v>1.29108482031581-0.256812738097493i</v>
      </c>
      <c r="DA300" s="223" t="str">
        <f t="shared" ca="1" si="554"/>
        <v>0.503756306691553+1.21617530774454i</v>
      </c>
      <c r="DB300" s="223" t="str">
        <f t="shared" ca="1" si="555"/>
        <v>-1.09452886013564+0.731340802929259i</v>
      </c>
      <c r="DC300" s="223" t="str">
        <f t="shared" ca="1" si="556"/>
        <v>-0.930820282251057-0.930820282250608i</v>
      </c>
      <c r="DD300" s="223" t="str">
        <f t="shared" ca="1" si="557"/>
        <v>0.731340802928733-1.09452886013599i</v>
      </c>
      <c r="DE300" s="223" t="str">
        <f t="shared" ca="1" si="558"/>
        <v>1.21617530774478+0.503756306690967i</v>
      </c>
      <c r="DF300" s="223" t="str">
        <f t="shared" ca="1" si="559"/>
        <v>-0.25681273809687+1.29108482031593i</v>
      </c>
      <c r="DG300" s="223" t="str">
        <f t="shared" ca="1" si="560"/>
        <v>-1.31637866729108+4.12826416141316E-14i</v>
      </c>
      <c r="DH300" s="223" t="str">
        <f t="shared" ca="1" si="561"/>
        <v>-0.256812738096952-1.29108482031592i</v>
      </c>
      <c r="DI300" s="223" t="str">
        <f t="shared" ca="1" si="562"/>
        <v>1.21617530774475-0.503756306691044i</v>
      </c>
      <c r="DJ300" s="223" t="str">
        <f t="shared" ca="1" si="563"/>
        <v>0.731340802928801+1.09452886013595i</v>
      </c>
      <c r="DK300" s="223" t="str">
        <f t="shared" ca="1" si="564"/>
        <v>-0.930820282250997+0.930820282250667i</v>
      </c>
      <c r="DL300" s="223" t="str">
        <f t="shared" ca="1" si="565"/>
        <v>-1.09452886013569-0.731340802929191i</v>
      </c>
      <c r="DM300" s="223" t="str">
        <f t="shared" ca="1" si="566"/>
        <v>0.503756306691477-1.21617530774457i</v>
      </c>
      <c r="DN300" s="223" t="str">
        <f t="shared" ca="1" si="567"/>
        <v>1.29108482031583+0.256812738097411i</v>
      </c>
      <c r="DO300" s="223" t="str">
        <f t="shared" ca="1" si="568"/>
        <v>-5.10247495986279E-13+1.31637866729108i</v>
      </c>
      <c r="DP300" s="223" t="str">
        <f t="shared" ca="1" si="569"/>
        <v>-1.29108482031604+0.256812738096337i</v>
      </c>
      <c r="DQ300" s="223" t="str">
        <f t="shared" ca="1" si="570"/>
        <v>-0.50375630669171-1.21617530774447i</v>
      </c>
      <c r="DR300" s="223" t="str">
        <f t="shared" ca="1" si="571"/>
        <v>1.09452886013555-0.7313408029294i</v>
      </c>
      <c r="DS300" s="223" t="str">
        <f t="shared" ca="1" si="572"/>
        <v>0.930820282251177+0.930820282250488i</v>
      </c>
      <c r="DT300" s="223" t="str">
        <f t="shared" ca="1" si="573"/>
        <v>-0.731340802928592+1.09452886013609i</v>
      </c>
      <c r="DU300" s="223" t="str">
        <f t="shared" ca="1" si="574"/>
        <v>-1.21617530774485-0.503756306690811i</v>
      </c>
      <c r="DV300" s="223" t="str">
        <f t="shared" ca="1" si="575"/>
        <v>0.256812738096704-1.29108482031597i</v>
      </c>
      <c r="DW300" s="223" t="str">
        <f t="shared" ca="1" si="576"/>
        <v>1.31637866729108-2.10289253805715E-13i</v>
      </c>
      <c r="DX300" s="223" t="str">
        <f t="shared" ca="1" si="577"/>
        <v>0.256812738097118+1.29108482031588i</v>
      </c>
      <c r="DY300" s="223" t="str">
        <f t="shared" ca="1" si="578"/>
        <v>-1.21617530774469+0.5037563066912i</v>
      </c>
      <c r="DZ300" s="223" t="str">
        <f t="shared" ca="1" si="579"/>
        <v>-0.731340802928941-1.09452886013585i</v>
      </c>
      <c r="EA300" s="223" t="str">
        <f t="shared" ca="1" si="580"/>
        <v>0.930820282250879-0.930820282250786i</v>
      </c>
      <c r="EB300" s="223" t="str">
        <f t="shared" ca="1" si="581"/>
        <v>1.09452886013578+0.73134080292905i</v>
      </c>
      <c r="EC300" s="223" t="str">
        <f t="shared" ca="1" si="582"/>
        <v>-0.503756306691321+1.21617530774464i</v>
      </c>
      <c r="ED300" s="223" t="str">
        <f t="shared" ca="1" si="583"/>
        <v>-1.29108482031586-0.256812738097245i</v>
      </c>
      <c r="EE300" s="223" t="str">
        <f t="shared" ca="1" si="584"/>
        <v>3.41240883794696E-13-1.31637866729108i</v>
      </c>
      <c r="EF300" s="223" t="str">
        <f t="shared" ca="1" si="585"/>
        <v>1.29108482031599-0.256812738096577i</v>
      </c>
      <c r="EG300" s="223" t="str">
        <f t="shared" ca="1" si="586"/>
        <v>0.503756306690689+1.2161753077449i</v>
      </c>
      <c r="EH300" s="223" t="str">
        <f t="shared" ca="1" si="587"/>
        <v>-1.09452886013616+0.731340802928483i</v>
      </c>
      <c r="EI300" s="223" t="str">
        <f t="shared" ca="1" si="588"/>
        <v>-0.930820282250396-0.930820282251269i</v>
      </c>
      <c r="EJ300" s="223" t="str">
        <f t="shared" ca="1" si="589"/>
        <v>0.731340802929508-1.09452886013547i</v>
      </c>
      <c r="EK300" s="223" t="str">
        <f t="shared" ca="1" si="590"/>
        <v>1.21617530774494+0.503756306690585i</v>
      </c>
      <c r="EL300" s="223" t="str">
        <f t="shared" ca="1" si="591"/>
        <v>-0.256812738096466+1.29108482031601i</v>
      </c>
      <c r="EM300" s="223" t="str">
        <f t="shared" ca="1" si="592"/>
        <v>-1.31637866729108+4.54123329961558E-13i</v>
      </c>
      <c r="EN300" s="223"/>
      <c r="EO300" s="223"/>
      <c r="EP300" s="223"/>
    </row>
    <row r="301" spans="1:146">
      <c r="A301" s="249">
        <f t="shared" si="461"/>
        <v>3.9257812500000022E-3</v>
      </c>
      <c r="B301" s="248">
        <v>201</v>
      </c>
      <c r="C301" s="247">
        <f t="shared" si="462"/>
        <v>40200</v>
      </c>
      <c r="N301" s="246">
        <f t="shared" ca="1" si="463"/>
        <v>1.3487630388837335</v>
      </c>
      <c r="O301" s="223">
        <f t="shared" ca="1" si="464"/>
        <v>-1.3182369611162663</v>
      </c>
      <c r="P301" s="223" t="str">
        <f t="shared" ca="1" si="465"/>
        <v>-0.288827353001195-1.28620661085666i</v>
      </c>
      <c r="Q301" s="223" t="str">
        <f t="shared" ca="1" si="466"/>
        <v>1.19167209864869-0.563618927073312i</v>
      </c>
      <c r="R301" s="223" t="str">
        <f t="shared" ca="1" si="467"/>
        <v>0.811021022349767+1.03922739906134i</v>
      </c>
      <c r="S301" s="223" t="str">
        <f t="shared" ca="1" si="468"/>
        <v>-0.836280675068441+1.01901095095201i</v>
      </c>
      <c r="T301" s="223" t="str">
        <f t="shared" ca="1" si="469"/>
        <v>-1.17748128840317-0.592694272887345i</v>
      </c>
      <c r="U301" s="223" t="str">
        <f t="shared" ca="1" si="470"/>
        <v>0.320305453967203-1.27873105139897i</v>
      </c>
      <c r="V301" s="223" t="str">
        <f t="shared" ca="1" si="471"/>
        <v>1.31783993278961+0.032351154510048i</v>
      </c>
      <c r="W301" s="223" t="str">
        <f t="shared" ca="1" si="472"/>
        <v>0.257175273237762+1.29290740754631i</v>
      </c>
      <c r="X301" s="223" t="str">
        <f t="shared" ca="1" si="473"/>
        <v>-1.20514509018147+0.534204078292699i</v>
      </c>
      <c r="Y301" s="223" t="str">
        <f t="shared" ca="1" si="474"/>
        <v>-0.785272840893156-1.05881785544476i</v>
      </c>
      <c r="Z301" s="223" t="str">
        <f t="shared" ca="1" si="475"/>
        <v>0.861036583579103-0.998180688749024i</v>
      </c>
      <c r="AA301" s="223" t="str">
        <f t="shared" ca="1" si="476"/>
        <v>1.16258120745841+0.621412601833587i</v>
      </c>
      <c r="AB301" s="223" t="str">
        <f t="shared" ca="1" si="477"/>
        <v>-0.351590614904641+1.27048523217077i</v>
      </c>
      <c r="AC301" s="223" t="str">
        <f t="shared" ca="1" si="478"/>
        <v>-1.31664908696464-0.0646828218944379i</v>
      </c>
      <c r="AD301" s="223" t="str">
        <f t="shared" ca="1" si="479"/>
        <v>-0.225368280706029-1.2988294051586i</v>
      </c>
      <c r="AE301" s="223" t="str">
        <f t="shared" ca="1" si="480"/>
        <v>1.21789214737517-0.504467444950549i</v>
      </c>
      <c r="AF301" s="223" t="str">
        <f t="shared" ca="1" si="481"/>
        <v>0.759051640440536+1.07777051954374i</v>
      </c>
      <c r="AG301" s="223" t="str">
        <f t="shared" ca="1" si="482"/>
        <v>-0.88527383584795+0.976749159823598i</v>
      </c>
      <c r="AH301" s="223" t="str">
        <f t="shared" ca="1" si="483"/>
        <v>-1.14698083106593-0.649756615064717i</v>
      </c>
      <c r="AI301" s="223" t="str">
        <f t="shared" ca="1" si="484"/>
        <v>0.382663990802594-1.26147412014519i</v>
      </c>
      <c r="AJ301" s="223" t="str">
        <f t="shared" ca="1" si="485"/>
        <v>1.3146651409624+0.0969755267650323i</v>
      </c>
      <c r="AK301" s="223" t="str">
        <f t="shared" ca="1" si="486"/>
        <v>0.193425534749331+1.30396903650354i</v>
      </c>
      <c r="AL301" s="223" t="str">
        <f t="shared" ca="1" si="487"/>
        <v>-1.22990559187932+0.474426939282578i</v>
      </c>
      <c r="AM301" s="223" t="str">
        <f t="shared" ca="1" si="488"/>
        <v>-0.732373215662056-1.09607397498247i</v>
      </c>
      <c r="AN301" s="223" t="str">
        <f t="shared" ca="1" si="489"/>
        <v>0.90897783226022-0.954729273727668i</v>
      </c>
      <c r="AO301" s="223" t="str">
        <f t="shared" ca="1" si="490"/>
        <v>1.13068955630938+0.677709239206566i</v>
      </c>
      <c r="AP301" s="223" t="str">
        <f t="shared" ca="1" si="491"/>
        <v>-0.413506864221089+1.25170314327922i</v>
      </c>
      <c r="AQ301" s="223" t="str">
        <f t="shared" ca="1" si="492"/>
        <v>-1.31188928983765-0.129209817205647i</v>
      </c>
      <c r="AR301" s="223" t="str">
        <f t="shared" ca="1" si="493"/>
        <v>-1.31188928983765-0.129209817205647i</v>
      </c>
      <c r="AS301" s="223" t="str">
        <f t="shared" ca="1" si="494"/>
        <v>1.24117818724378-0.444100656567068i</v>
      </c>
      <c r="AT301" s="223" t="str">
        <f t="shared" ca="1" si="495"/>
        <v>0.705253636644535+1.11371719644293i</v>
      </c>
      <c r="AU301" s="223" t="str">
        <f t="shared" ca="1" si="496"/>
        <v>-0.932134294416166+0.932134294415952i</v>
      </c>
      <c r="AV301" s="223" t="str">
        <f t="shared" ca="1" si="497"/>
        <v>-1.11371719644279-0.705253636644761i</v>
      </c>
      <c r="AW301" s="223" t="str">
        <f t="shared" ca="1" si="498"/>
        <v>0.44410065656612-1.24117818724412i</v>
      </c>
      <c r="AX301" s="223" t="str">
        <f t="shared" ca="1" si="499"/>
        <v>1.30832320565953+0.1613662764825i</v>
      </c>
      <c r="AY301" s="223" t="str">
        <f t="shared" ca="1" si="500"/>
        <v>0.129209817205344+1.31188928983768i</v>
      </c>
      <c r="AZ301" s="223" t="str">
        <f t="shared" ca="1" si="501"/>
        <v>-1.25170314327931+0.413506864220836i</v>
      </c>
      <c r="BA301" s="223" t="str">
        <f t="shared" ca="1" si="502"/>
        <v>-0.677709239206305-1.13068955630954i</v>
      </c>
      <c r="BB301" s="223" t="str">
        <f t="shared" ca="1" si="503"/>
        <v>0.954729273726947-0.908977832260977i</v>
      </c>
      <c r="BC301" s="223" t="str">
        <f t="shared" ca="1" si="504"/>
        <v>1.09607397498231+0.732373215662294i</v>
      </c>
      <c r="BD301" s="223" t="str">
        <f t="shared" ca="1" si="505"/>
        <v>-0.474426939282862+1.22990559187921i</v>
      </c>
      <c r="BE301" s="223" t="str">
        <f t="shared" ca="1" si="506"/>
        <v>-1.3039690365035-0.193425534749613i</v>
      </c>
      <c r="BF301" s="223" t="str">
        <f t="shared" ca="1" si="507"/>
        <v>-0.096975526766074-1.31466514096232i</v>
      </c>
      <c r="BG301" s="223" t="str">
        <f t="shared" ca="1" si="508"/>
        <v>1.26147412014512-0.382663990802823i</v>
      </c>
      <c r="BH301" s="223" t="str">
        <f t="shared" ca="1" si="509"/>
        <v>0.649756615064681+1.14698083106595i</v>
      </c>
      <c r="BI301" s="223" t="str">
        <f t="shared" ca="1" si="510"/>
        <v>-0.97674915982379+0.885273835847739i</v>
      </c>
      <c r="BJ301" s="223" t="str">
        <f t="shared" ca="1" si="511"/>
        <v>-1.07777051954341-0.759051640440998i</v>
      </c>
      <c r="BK301" s="223" t="str">
        <f t="shared" ca="1" si="512"/>
        <v>0.504467444950086-1.21789214737537i</v>
      </c>
      <c r="BL301" s="223" t="str">
        <f t="shared" ca="1" si="513"/>
        <v>1.29882940515862+0.225368280705942i</v>
      </c>
      <c r="BM301" s="223" t="str">
        <f t="shared" ca="1" si="514"/>
        <v>0.0646828218942837+1.31664908696465i</v>
      </c>
      <c r="BN301" s="223" t="str">
        <f t="shared" ca="1" si="515"/>
        <v>-1.27048523217089+0.351590614904222i</v>
      </c>
      <c r="BO301" s="223" t="str">
        <f t="shared" ca="1" si="516"/>
        <v>-0.62141260183412-1.16258120745813i</v>
      </c>
      <c r="BP301" s="223" t="str">
        <f t="shared" ca="1" si="517"/>
        <v>0.998180688748875-0.861036583579275i</v>
      </c>
      <c r="BQ301" s="223" t="str">
        <f t="shared" ca="1" si="518"/>
        <v>1.05881785544475+0.785272840893167i</v>
      </c>
      <c r="BR301" s="223" t="str">
        <f t="shared" ca="1" si="519"/>
        <v>-0.534204078292935+1.20514509018136i</v>
      </c>
      <c r="BS301" s="223" t="str">
        <f t="shared" ca="1" si="520"/>
        <v>-1.2929074075462-0.257175273238326i</v>
      </c>
      <c r="BT301" s="223" t="str">
        <f t="shared" ca="1" si="521"/>
        <v>-0.0323511545105773-1.31783993278959i</v>
      </c>
      <c r="BU301" s="223" t="str">
        <f t="shared" ca="1" si="522"/>
        <v>1.27873105139895-0.320305453967285i</v>
      </c>
      <c r="BV301" s="223" t="str">
        <f t="shared" ca="1" si="523"/>
        <v>0.592694272887204+1.17748128840324i</v>
      </c>
      <c r="BW301" s="223" t="str">
        <f t="shared" ca="1" si="524"/>
        <v>-1.01901095095227+0.83628067506813i</v>
      </c>
      <c r="BX301" s="223" t="str">
        <f t="shared" ca="1" si="525"/>
        <v>-1.03922739906172-0.811021022349271i</v>
      </c>
      <c r="BY301" s="223" t="str">
        <f t="shared" ca="1" si="526"/>
        <v>0.563618927073033-1.19167209864882i</v>
      </c>
      <c r="BZ301" s="223" t="str">
        <f t="shared" ca="1" si="527"/>
        <v>1.28620661085665+0.288827353001229i</v>
      </c>
      <c r="CA301" s="223" t="str">
        <f t="shared" ca="1" si="528"/>
        <v>-3.04255198304933E-13+1.31823696111627i</v>
      </c>
      <c r="CB301" s="223" t="str">
        <f t="shared" ca="1" si="529"/>
        <v>-1.28620661085678+0.288827353000635i</v>
      </c>
      <c r="CC301" s="223" t="str">
        <f t="shared" ca="1" si="530"/>
        <v>-0.563618927073701-1.19167209864851i</v>
      </c>
      <c r="CD301" s="223" t="str">
        <f t="shared" ca="1" si="531"/>
        <v>1.03922739906127-0.811021022349854i</v>
      </c>
      <c r="CE301" s="223" t="str">
        <f t="shared" ca="1" si="532"/>
        <v>1.01901095095193+0.836280675068542i</v>
      </c>
      <c r="CF301" s="223" t="str">
        <f t="shared" ca="1" si="533"/>
        <v>-0.592694272887747+1.17748128840297i</v>
      </c>
      <c r="CG301" s="223" t="str">
        <f t="shared" ca="1" si="534"/>
        <v>-1.27873105139913-0.320305453966568i</v>
      </c>
      <c r="CH301" s="223" t="str">
        <f t="shared" ca="1" si="535"/>
        <v>0.0323511545098372-1.31783993278961i</v>
      </c>
      <c r="CI301" s="223" t="str">
        <f t="shared" ca="1" si="536"/>
        <v>1.29290740754632-0.257175273237729i</v>
      </c>
      <c r="CJ301" s="223" t="str">
        <f t="shared" ca="1" si="537"/>
        <v>0.534204078292448+1.20514509018158i</v>
      </c>
      <c r="CK301" s="223" t="str">
        <f t="shared" ca="1" si="538"/>
        <v>-1.05881785544507+0.785272840892738i</v>
      </c>
      <c r="CL301" s="223" t="str">
        <f t="shared" ca="1" si="539"/>
        <v>-0.998180688749358-0.861036583578715i</v>
      </c>
      <c r="CM301" s="223" t="str">
        <f t="shared" ca="1" si="540"/>
        <v>0.621412601833467-1.16258120745848i</v>
      </c>
      <c r="CN301" s="223" t="str">
        <f t="shared" ca="1" si="541"/>
        <v>1.27048523217073+0.351590614904809i</v>
      </c>
      <c r="CO301" s="223" t="str">
        <f t="shared" ca="1" si="542"/>
        <v>-0.0646828218948539+1.31664908696462i</v>
      </c>
      <c r="CP301" s="223" t="str">
        <f t="shared" ca="1" si="543"/>
        <v>-1.2988294051585+0.225368280706634i</v>
      </c>
      <c r="CQ301" s="223" t="str">
        <f t="shared" ca="1" si="544"/>
        <v>-0.50446744495077-1.21789214737508i</v>
      </c>
      <c r="CR301" s="223" t="str">
        <f t="shared" ca="1" si="545"/>
        <v>1.07777051954374-0.759051640440532i</v>
      </c>
      <c r="CS301" s="223" t="str">
        <f t="shared" ca="1" si="546"/>
        <v>0.976749159823381+0.88527383584819i</v>
      </c>
      <c r="CT301" s="223" t="str">
        <f t="shared" ca="1" si="547"/>
        <v>-0.64975661506521+1.14698083106565i</v>
      </c>
      <c r="CU301" s="223" t="str">
        <f t="shared" ca="1" si="548"/>
        <v>-1.26147412014532-0.382663990802151i</v>
      </c>
      <c r="CV301" s="223" t="str">
        <f t="shared" ca="1" si="549"/>
        <v>0.0969755267653358-1.31466514096238i</v>
      </c>
      <c r="CW301" s="223" t="str">
        <f t="shared" ca="1" si="550"/>
        <v>1.30396903650359-0.193425534749049i</v>
      </c>
      <c r="CX301" s="223" t="str">
        <f t="shared" ca="1" si="551"/>
        <v>0.474426939282329+1.22990559187941i</v>
      </c>
      <c r="CY301" s="223" t="str">
        <f t="shared" ca="1" si="552"/>
        <v>-1.09607397498265+0.732373215661789i</v>
      </c>
      <c r="CZ301" s="223" t="str">
        <f t="shared" ca="1" si="553"/>
        <v>-0.954729273727484-0.908977832260413i</v>
      </c>
      <c r="DA301" s="223" t="str">
        <f t="shared" ca="1" si="554"/>
        <v>0.677709239206827-1.13068955630922i</v>
      </c>
      <c r="DB301" s="223" t="str">
        <f t="shared" ca="1" si="555"/>
        <v>1.25170314327913+0.413506864221378i</v>
      </c>
      <c r="DC301" s="223" t="str">
        <f t="shared" ca="1" si="556"/>
        <v>-0.129209817205912+1.31188928983762i</v>
      </c>
      <c r="DD301" s="223" t="str">
        <f t="shared" ca="1" si="557"/>
        <v>-1.30832320565944+0.161366276483236i</v>
      </c>
      <c r="DE301" s="223" t="str">
        <f t="shared" ca="1" si="558"/>
        <v>-0.444100656566818-1.24117818724387i</v>
      </c>
      <c r="DF301" s="223" t="str">
        <f t="shared" ca="1" si="559"/>
        <v>1.11371719644308-0.70525363664431i</v>
      </c>
      <c r="DG301" s="223" t="str">
        <f t="shared" ca="1" si="560"/>
        <v>0.932134294415737+0.932134294416381i</v>
      </c>
      <c r="DH301" s="223" t="str">
        <f t="shared" ca="1" si="561"/>
        <v>-0.705253636643878+1.11371719644335i</v>
      </c>
      <c r="DI301" s="223" t="str">
        <f t="shared" ca="1" si="562"/>
        <v>-1.24117818724401-0.444100656566406i</v>
      </c>
      <c r="DJ301" s="223" t="str">
        <f t="shared" ca="1" si="563"/>
        <v>0.161366276482802-1.30832320565949i</v>
      </c>
      <c r="DK301" s="223" t="str">
        <f t="shared" ca="1" si="564"/>
        <v>1.31188928983771-0.129209817205079i</v>
      </c>
      <c r="DL301" s="223" t="str">
        <f t="shared" ca="1" si="565"/>
        <v>0.413506864220512+1.25170314327941i</v>
      </c>
      <c r="DM301" s="223" t="str">
        <f t="shared" ca="1" si="566"/>
        <v>-1.130689556309+0.677709239207202i</v>
      </c>
      <c r="DN301" s="223" t="str">
        <f t="shared" ca="1" si="567"/>
        <v>-0.908977832260729-0.954729273727183i</v>
      </c>
      <c r="DO301" s="223" t="str">
        <f t="shared" ca="1" si="568"/>
        <v>0.732373215662485-1.09607397498218i</v>
      </c>
      <c r="DP301" s="223" t="str">
        <f t="shared" ca="1" si="569"/>
        <v>1.22990559187908+0.474426939283181i</v>
      </c>
      <c r="DQ301" s="223" t="str">
        <f t="shared" ca="1" si="570"/>
        <v>-0.193425534748618+1.30396903650365i</v>
      </c>
      <c r="DR301" s="223" t="str">
        <f t="shared" ca="1" si="571"/>
        <v>-1.31466514096235+0.0969755267657705i</v>
      </c>
      <c r="DS301" s="223" t="str">
        <f t="shared" ca="1" si="572"/>
        <v>-0.382663990802567-1.2614741201452i</v>
      </c>
      <c r="DT301" s="223" t="str">
        <f t="shared" ca="1" si="573"/>
        <v>1.14698083106606-0.649756615064481i</v>
      </c>
      <c r="DU301" s="223" t="str">
        <f t="shared" ca="1" si="574"/>
        <v>0.885273835848458+0.976749159823139i</v>
      </c>
      <c r="DV301" s="223" t="str">
        <f t="shared" ca="1" si="575"/>
        <v>-0.759051640440176+1.07777051954399i</v>
      </c>
      <c r="DW301" s="223" t="str">
        <f t="shared" ca="1" si="576"/>
        <v>-1.21789214737525-0.504467444950367i</v>
      </c>
      <c r="DX301" s="223" t="str">
        <f t="shared" ca="1" si="577"/>
        <v>0.225368280706204-1.29882940515857i</v>
      </c>
      <c r="DY301" s="223" t="str">
        <f t="shared" ca="1" si="578"/>
        <v>1.31664908696466-0.0646828218940171i</v>
      </c>
      <c r="DZ301" s="223" t="str">
        <f t="shared" ca="1" si="579"/>
        <v>0.351590614905157+1.27048523217063i</v>
      </c>
      <c r="EA301" s="223" t="str">
        <f t="shared" ca="1" si="580"/>
        <v>-1.16258120745827+0.621412601833852i</v>
      </c>
      <c r="EB301" s="223" t="str">
        <f t="shared" ca="1" si="581"/>
        <v>-0.861036583579046-0.998180688749073i</v>
      </c>
      <c r="EC301" s="223" t="str">
        <f t="shared" ca="1" si="582"/>
        <v>0.785272840893412-1.05881785544457i</v>
      </c>
      <c r="ED301" s="223" t="str">
        <f t="shared" ca="1" si="583"/>
        <v>1.20514509018124+0.534204078293213i</v>
      </c>
      <c r="EE301" s="223" t="str">
        <f t="shared" ca="1" si="584"/>
        <v>-0.257175273237228+1.29290740754642i</v>
      </c>
      <c r="EF301" s="223" t="str">
        <f t="shared" ca="1" si="585"/>
        <v>-1.3178399327896+0.0323511545101981i</v>
      </c>
      <c r="EG301" s="223" t="str">
        <f t="shared" ca="1" si="586"/>
        <v>-0.32030545396699-1.27873105139902i</v>
      </c>
      <c r="EH301" s="223" t="str">
        <f t="shared" ca="1" si="587"/>
        <v>1.17748128840338-0.592694272886931i</v>
      </c>
      <c r="EI301" s="223" t="str">
        <f t="shared" ca="1" si="588"/>
        <v>0.836280675067895+1.01901095095246i</v>
      </c>
      <c r="EJ301" s="223" t="str">
        <f t="shared" ca="1" si="589"/>
        <v>-0.811021022349452+1.03922739906158i</v>
      </c>
      <c r="EK301" s="223" t="str">
        <f t="shared" ca="1" si="590"/>
        <v>-1.19167209864866-0.563618927073376i</v>
      </c>
      <c r="EL301" s="223" t="str">
        <f t="shared" ca="1" si="591"/>
        <v>0.288827353001526-1.28620661085658i</v>
      </c>
      <c r="EM301" s="223" t="str">
        <f t="shared" ca="1" si="592"/>
        <v>1.31823696111627+6.08510396609866E-13i</v>
      </c>
      <c r="EN301" s="223"/>
      <c r="EO301" s="223"/>
      <c r="EP301" s="223"/>
    </row>
    <row r="302" spans="1:146">
      <c r="A302" s="249">
        <f t="shared" si="461"/>
        <v>3.9453125000000018E-3</v>
      </c>
      <c r="B302" s="248">
        <v>202</v>
      </c>
      <c r="C302" s="247">
        <f t="shared" si="462"/>
        <v>40400</v>
      </c>
      <c r="N302" s="246">
        <f t="shared" ca="1" si="463"/>
        <v>1.3472785712604063</v>
      </c>
      <c r="O302" s="223">
        <f t="shared" ca="1" si="464"/>
        <v>-1.3197214287395935</v>
      </c>
      <c r="P302" s="223" t="str">
        <f t="shared" ca="1" si="465"/>
        <v>-0.320666150177335-1.28017103138796i</v>
      </c>
      <c r="Q302" s="223" t="str">
        <f t="shared" ca="1" si="466"/>
        <v>1.16389039102164-0.622112375027182i</v>
      </c>
      <c r="R302" s="223" t="str">
        <f t="shared" ca="1" si="467"/>
        <v>0.886270743373597+0.977849077779636i</v>
      </c>
      <c r="S302" s="223" t="str">
        <f t="shared" ca="1" si="468"/>
        <v>-0.733197941685784+1.09730826470149i</v>
      </c>
      <c r="T302" s="223" t="str">
        <f t="shared" ca="1" si="469"/>
        <v>-1.24257587892464-0.444600758646607i</v>
      </c>
      <c r="U302" s="223" t="str">
        <f t="shared" ca="1" si="470"/>
        <v>0.12935532047664-1.31336660934366i</v>
      </c>
      <c r="V302" s="223" t="str">
        <f t="shared" ca="1" si="471"/>
        <v>1.30543743700637-0.193643351387808i</v>
      </c>
      <c r="W302" s="223" t="str">
        <f t="shared" ca="1" si="472"/>
        <v>0.505035526115783+1.21926361662908i</v>
      </c>
      <c r="X302" s="223" t="str">
        <f t="shared" ca="1" si="473"/>
        <v>-1.06001019102007+0.7861571372239i</v>
      </c>
      <c r="Y302" s="223" t="str">
        <f t="shared" ca="1" si="474"/>
        <v>-1.02015845994249-0.837222411359274i</v>
      </c>
      <c r="Z302" s="223" t="str">
        <f t="shared" ca="1" si="475"/>
        <v>0.564253618766721-1.19301404148616i</v>
      </c>
      <c r="AA302" s="223" t="str">
        <f t="shared" ca="1" si="476"/>
        <v>1.29436335154051+0.257464878504408i</v>
      </c>
      <c r="AB302" s="223" t="str">
        <f t="shared" ca="1" si="477"/>
        <v>0.0647556612683056+1.3181317664817i</v>
      </c>
      <c r="AC302" s="223" t="str">
        <f t="shared" ca="1" si="478"/>
        <v>-1.26289466709105+0.38309490900748i</v>
      </c>
      <c r="AD302" s="223" t="str">
        <f t="shared" ca="1" si="479"/>
        <v>-0.678472408085643-1.13196282666037i</v>
      </c>
      <c r="AE302" s="223" t="str">
        <f t="shared" ca="1" si="480"/>
        <v>0.933183971538941-0.93318397153899i</v>
      </c>
      <c r="AF302" s="223" t="str">
        <f t="shared" ca="1" si="481"/>
        <v>1.1319628266604+0.6784724080856i</v>
      </c>
      <c r="AG302" s="223" t="str">
        <f t="shared" ca="1" si="482"/>
        <v>-0.383094909007431+1.26289466709107i</v>
      </c>
      <c r="AH302" s="223" t="str">
        <f t="shared" ca="1" si="483"/>
        <v>-1.3181317664817-0.0647556612683864i</v>
      </c>
      <c r="AI302" s="223" t="str">
        <f t="shared" ca="1" si="484"/>
        <v>-0.257464878504328-1.29436335154053i</v>
      </c>
      <c r="AJ302" s="223" t="str">
        <f t="shared" ca="1" si="485"/>
        <v>1.1930140414863-0.564253618766418i</v>
      </c>
      <c r="AK302" s="223" t="str">
        <f t="shared" ca="1" si="486"/>
        <v>0.837222411359625+1.0201584599422i</v>
      </c>
      <c r="AL302" s="223" t="str">
        <f t="shared" ca="1" si="487"/>
        <v>-0.786157137223957+1.06001019102002i</v>
      </c>
      <c r="AM302" s="223" t="str">
        <f t="shared" ca="1" si="488"/>
        <v>-1.21926361662885-0.505035526116343i</v>
      </c>
      <c r="AN302" s="223" t="str">
        <f t="shared" ca="1" si="489"/>
        <v>0.193643351387629-1.3054374370064i</v>
      </c>
      <c r="AO302" s="223" t="str">
        <f t="shared" ca="1" si="490"/>
        <v>1.31336660934368-0.129355320476429i</v>
      </c>
      <c r="AP302" s="223" t="str">
        <f t="shared" ca="1" si="491"/>
        <v>0.444600758647153+1.24257587892444i</v>
      </c>
      <c r="AQ302" s="223" t="str">
        <f t="shared" ca="1" si="492"/>
        <v>-1.09730826470146+0.733197941685834i</v>
      </c>
      <c r="AR302" s="223" t="str">
        <f t="shared" ca="1" si="493"/>
        <v>-1.09730826470146+0.733197941685834i</v>
      </c>
      <c r="AS302" s="223" t="str">
        <f t="shared" ca="1" si="494"/>
        <v>0.622112375026918-1.16389039102178i</v>
      </c>
      <c r="AT302" s="223" t="str">
        <f t="shared" ca="1" si="495"/>
        <v>1.28017103138791+0.320666150177538i</v>
      </c>
      <c r="AU302" s="223" t="str">
        <f t="shared" ca="1" si="496"/>
        <v>5.94319003733357E-13+1.31972142873959i</v>
      </c>
      <c r="AV302" s="223" t="str">
        <f t="shared" ca="1" si="497"/>
        <v>-1.28017103138794+0.320666150177418i</v>
      </c>
      <c r="AW302" s="223" t="str">
        <f t="shared" ca="1" si="498"/>
        <v>-0.622112375026775-1.16389039102186i</v>
      </c>
      <c r="AX302" s="223" t="str">
        <f t="shared" ca="1" si="499"/>
        <v>0.977849077779433-0.886270743373822i</v>
      </c>
      <c r="AY302" s="223" t="str">
        <f t="shared" ca="1" si="500"/>
        <v>1.09730826470137+0.733197941685968i</v>
      </c>
      <c r="AZ302" s="223" t="str">
        <f t="shared" ca="1" si="501"/>
        <v>-0.444600758646068+1.24257587892483i</v>
      </c>
      <c r="BA302" s="223" t="str">
        <f t="shared" ca="1" si="502"/>
        <v>-1.31336660934366-0.12935532047659i</v>
      </c>
      <c r="BB302" s="223" t="str">
        <f t="shared" ca="1" si="503"/>
        <v>-0.193643351387469-1.30543743700643i</v>
      </c>
      <c r="BC302" s="223" t="str">
        <f t="shared" ca="1" si="504"/>
        <v>1.21926361662891-0.505035526116194i</v>
      </c>
      <c r="BD302" s="223" t="str">
        <f t="shared" ca="1" si="505"/>
        <v>0.786157137223842+1.06001019102011i</v>
      </c>
      <c r="BE302" s="223" t="str">
        <f t="shared" ca="1" si="506"/>
        <v>-0.837222411359736+1.02015845994211i</v>
      </c>
      <c r="BF302" s="223" t="str">
        <f t="shared" ca="1" si="507"/>
        <v>-1.19301404148624-0.564253618766548i</v>
      </c>
      <c r="BG302" s="223" t="str">
        <f t="shared" ca="1" si="508"/>
        <v>0.257464878504727-1.29436335154045i</v>
      </c>
      <c r="BH302" s="223" t="str">
        <f t="shared" ca="1" si="509"/>
        <v>1.31813176648168-0.0647556612687682i</v>
      </c>
      <c r="BI302" s="223" t="str">
        <f t="shared" ca="1" si="510"/>
        <v>0.38309490900742+1.26289466709107i</v>
      </c>
      <c r="BJ302" s="223" t="str">
        <f t="shared" ca="1" si="511"/>
        <v>-1.13196282666069+0.678472408085107i</v>
      </c>
      <c r="BK302" s="223" t="str">
        <f t="shared" ca="1" si="512"/>
        <v>-0.933183971539105-0.933183971538826i</v>
      </c>
      <c r="BL302" s="223" t="str">
        <f t="shared" ca="1" si="513"/>
        <v>0.678472408085894-1.13196282666022i</v>
      </c>
      <c r="BM302" s="223" t="str">
        <f t="shared" ca="1" si="514"/>
        <v>1.2628946670912+0.383094909007006i</v>
      </c>
      <c r="BN302" s="223" t="str">
        <f t="shared" ca="1" si="515"/>
        <v>-0.0647556612683359+1.3181317664817i</v>
      </c>
      <c r="BO302" s="223" t="str">
        <f t="shared" ca="1" si="516"/>
        <v>-1.29436335154062+0.257464878503863i</v>
      </c>
      <c r="BP302" s="223" t="str">
        <f t="shared" ca="1" si="517"/>
        <v>-0.564253618766938-1.19301404148605i</v>
      </c>
      <c r="BQ302" s="223" t="str">
        <f t="shared" ca="1" si="518"/>
        <v>1.0201584599427-0.837222411359025i</v>
      </c>
      <c r="BR302" s="223" t="str">
        <f t="shared" ca="1" si="519"/>
        <v>1.06001019102034+0.786157137223525i</v>
      </c>
      <c r="BS302" s="223" t="str">
        <f t="shared" ca="1" si="520"/>
        <v>-0.505035526115794+1.21926361662908i</v>
      </c>
      <c r="BT302" s="223" t="str">
        <f t="shared" ca="1" si="521"/>
        <v>-1.30543743700629-0.193643351388376i</v>
      </c>
      <c r="BU302" s="223" t="str">
        <f t="shared" ca="1" si="522"/>
        <v>-0.129355320476983-1.31336660934363i</v>
      </c>
      <c r="BV302" s="223" t="str">
        <f t="shared" ca="1" si="523"/>
        <v>1.24257587892468-0.444600758646476i</v>
      </c>
      <c r="BW302" s="223" t="str">
        <f t="shared" ca="1" si="524"/>
        <v>0.733197941685204+1.09730826470188i</v>
      </c>
      <c r="BX302" s="223" t="str">
        <f t="shared" ca="1" si="525"/>
        <v>-0.886270743373529+0.977849077779698i</v>
      </c>
      <c r="BY302" s="223" t="str">
        <f t="shared" ca="1" si="526"/>
        <v>-1.16389039102145-0.622112375027551i</v>
      </c>
      <c r="BZ302" s="223" t="str">
        <f t="shared" ca="1" si="527"/>
        <v>0.320666150176963-1.28017103138806i</v>
      </c>
      <c r="CA302" s="223" t="str">
        <f t="shared" ca="1" si="528"/>
        <v>1.31972142873959+1.61676595695003E-13i</v>
      </c>
      <c r="CB302" s="223" t="str">
        <f t="shared" ca="1" si="529"/>
        <v>0.320666150176721+1.28017103138812i</v>
      </c>
      <c r="CC302" s="223" t="str">
        <f t="shared" ca="1" si="530"/>
        <v>-1.16389039102156+0.622112375027332i</v>
      </c>
      <c r="CD302" s="223" t="str">
        <f t="shared" ca="1" si="531"/>
        <v>-0.88627074337329-0.977849077779916i</v>
      </c>
      <c r="CE302" s="223" t="str">
        <f t="shared" ca="1" si="532"/>
        <v>0.733197941685474-1.0973082647017i</v>
      </c>
      <c r="CF302" s="223" t="str">
        <f t="shared" ca="1" si="533"/>
        <v>1.24257587892458+0.444600758646781i</v>
      </c>
      <c r="CG302" s="223" t="str">
        <f t="shared" ca="1" si="534"/>
        <v>-0.129355320477305+1.31336660934359i</v>
      </c>
      <c r="CH302" s="223" t="str">
        <f t="shared" ca="1" si="535"/>
        <v>-1.30543743700634+0.193643351388056i</v>
      </c>
      <c r="CI302" s="223" t="str">
        <f t="shared" ca="1" si="536"/>
        <v>-0.505035526115496-1.2192636166292i</v>
      </c>
      <c r="CJ302" s="223" t="str">
        <f t="shared" ca="1" si="537"/>
        <v>1.06001019101978-0.78615713722429i</v>
      </c>
      <c r="CK302" s="223" t="str">
        <f t="shared" ca="1" si="538"/>
        <v>1.02015845994249+0.837222411359276i</v>
      </c>
      <c r="CL302" s="223" t="str">
        <f t="shared" ca="1" si="539"/>
        <v>-0.56425361876723+1.19301404148592i</v>
      </c>
      <c r="CM302" s="223" t="str">
        <f t="shared" ca="1" si="540"/>
        <v>-1.29436335154056-0.257464878504181i</v>
      </c>
      <c r="CN302" s="223" t="str">
        <f t="shared" ca="1" si="541"/>
        <v>-0.0647556612680505-1.31813176648172i</v>
      </c>
      <c r="CO302" s="223" t="str">
        <f t="shared" ca="1" si="542"/>
        <v>1.2628946670909-0.383094909007989i</v>
      </c>
      <c r="CP302" s="223" t="str">
        <f t="shared" ca="1" si="543"/>
        <v>0.678472408085617+1.13196282666039i</v>
      </c>
      <c r="CQ302" s="223" t="str">
        <f t="shared" ca="1" si="544"/>
        <v>-0.933183971539361+0.93318397153857i</v>
      </c>
      <c r="CR302" s="223" t="str">
        <f t="shared" ca="1" si="545"/>
        <v>-1.13196282666051-0.678472408085416i</v>
      </c>
      <c r="CS302" s="223" t="str">
        <f t="shared" ca="1" si="546"/>
        <v>0.383094909007693-1.26289466709099i</v>
      </c>
      <c r="CT302" s="223" t="str">
        <f t="shared" ca="1" si="547"/>
        <v>1.31813176648173+0.0647556612677423i</v>
      </c>
      <c r="CU302" s="223" t="str">
        <f t="shared" ca="1" si="548"/>
        <v>0.257464878504409+1.29436335154051i</v>
      </c>
      <c r="CV302" s="223" t="str">
        <f t="shared" ca="1" si="549"/>
        <v>-1.19301404148636+0.564253618766289i</v>
      </c>
      <c r="CW302" s="223" t="str">
        <f t="shared" ca="1" si="550"/>
        <v>-0.837222411359514-1.02015845994229i</v>
      </c>
      <c r="CX302" s="223" t="str">
        <f t="shared" ca="1" si="551"/>
        <v>0.786157137224102-1.06001019101992i</v>
      </c>
      <c r="CY302" s="223" t="str">
        <f t="shared" ca="1" si="552"/>
        <v>1.2192636166288+0.505035526116458i</v>
      </c>
      <c r="CZ302" s="223" t="str">
        <f t="shared" ca="1" si="553"/>
        <v>-0.193643351387751+1.30543743700638i</v>
      </c>
      <c r="DA302" s="223" t="str">
        <f t="shared" ca="1" si="554"/>
        <v>-1.3133666093437+0.129355320476268i</v>
      </c>
      <c r="DB302" s="223" t="str">
        <f t="shared" ca="1" si="555"/>
        <v>-0.444600758647-1.2425758789245i</v>
      </c>
      <c r="DC302" s="223" t="str">
        <f t="shared" ca="1" si="556"/>
        <v>1.09730826470153-0.733197941685731i</v>
      </c>
      <c r="DD302" s="223" t="str">
        <f t="shared" ca="1" si="557"/>
        <v>0.977849077779215+0.886270743374062i</v>
      </c>
      <c r="DE302" s="223" t="str">
        <f t="shared" ca="1" si="558"/>
        <v>-0.62211237502706+1.16389039102171i</v>
      </c>
      <c r="DF302" s="223" t="str">
        <f t="shared" ca="1" si="559"/>
        <v>-1.28017103138786-0.320666150177732i</v>
      </c>
      <c r="DG302" s="223" t="str">
        <f t="shared" ca="1" si="560"/>
        <v>-3.9513366906164E-13-1.31972142873959i</v>
      </c>
      <c r="DH302" s="223" t="str">
        <f t="shared" ca="1" si="561"/>
        <v>1.28017103138798-0.320666150177261i</v>
      </c>
      <c r="DI302" s="223" t="str">
        <f t="shared" ca="1" si="562"/>
        <v>0.622112375026633+1.16389039102194i</v>
      </c>
      <c r="DJ302" s="223" t="str">
        <f t="shared" ca="1" si="563"/>
        <v>-0.977849077779541+0.886270743373701i</v>
      </c>
      <c r="DK302" s="223" t="str">
        <f t="shared" ca="1" si="564"/>
        <v>-1.0973082647013-0.733197941686071i</v>
      </c>
      <c r="DL302" s="223" t="str">
        <f t="shared" ca="1" si="565"/>
        <v>0.444600758646186-1.24257587892479i</v>
      </c>
      <c r="DM302" s="223" t="str">
        <f t="shared" ca="1" si="566"/>
        <v>1.31336660934365+0.12935532047675i</v>
      </c>
      <c r="DN302" s="223" t="str">
        <f t="shared" ca="1" si="567"/>
        <v>0.193643351387346+1.30543743700644i</v>
      </c>
      <c r="DO302" s="223" t="str">
        <f t="shared" ca="1" si="568"/>
        <v>-1.21926361662896+0.505035526116079i</v>
      </c>
      <c r="DP302" s="223" t="str">
        <f t="shared" ca="1" si="569"/>
        <v>-0.786157137223774-1.06001019102016i</v>
      </c>
      <c r="DQ302" s="223" t="str">
        <f t="shared" ca="1" si="570"/>
        <v>0.837222411358846-1.02015845994284i</v>
      </c>
      <c r="DR302" s="223" t="str">
        <f t="shared" ca="1" si="571"/>
        <v>1.19301404148619+0.56425361876666i</v>
      </c>
      <c r="DS302" s="223" t="str">
        <f t="shared" ca="1" si="572"/>
        <v>-0.257464878504959+1.2943633515404i</v>
      </c>
      <c r="DT302" s="223" t="str">
        <f t="shared" ca="1" si="573"/>
        <v>-1.31813176648169+0.0647556612686066i</v>
      </c>
      <c r="DU302" s="223" t="str">
        <f t="shared" ca="1" si="574"/>
        <v>-0.383094909007301-1.26289466709111i</v>
      </c>
      <c r="DV302" s="223" t="str">
        <f t="shared" ca="1" si="575"/>
        <v>1.1319628266601-0.678472408086095i</v>
      </c>
      <c r="DW302" s="223" t="str">
        <f t="shared" ca="1" si="576"/>
        <v>0.933183971539018+0.933183971538914i</v>
      </c>
      <c r="DX302" s="223" t="str">
        <f t="shared" ca="1" si="577"/>
        <v>-0.678472408085969+1.13196282666018i</v>
      </c>
      <c r="DY302" s="223" t="str">
        <f t="shared" ca="1" si="578"/>
        <v>-1.26289466709115-0.383094909007162i</v>
      </c>
      <c r="DZ302" s="223" t="str">
        <f t="shared" ca="1" si="579"/>
        <v>0.06475566126846-1.3181317664817i</v>
      </c>
      <c r="EA302" s="223" t="str">
        <f t="shared" ca="1" si="580"/>
        <v>1.2943633515404-0.257464878504955i</v>
      </c>
      <c r="EB302" s="223" t="str">
        <f t="shared" ca="1" si="581"/>
        <v>0.564253618766792+1.19301404148612i</v>
      </c>
      <c r="EC302" s="223" t="str">
        <f t="shared" ca="1" si="582"/>
        <v>-1.02015845994275+0.837222411358959i</v>
      </c>
      <c r="ED302" s="223" t="str">
        <f t="shared" ca="1" si="583"/>
        <v>-1.06001019102025-0.786157137223655i</v>
      </c>
      <c r="EE302" s="223" t="str">
        <f t="shared" ca="1" si="584"/>
        <v>0.505035526115943-1.21926361662902i</v>
      </c>
      <c r="EF302" s="223" t="str">
        <f t="shared" ca="1" si="585"/>
        <v>1.30543743700628+0.193643351388461i</v>
      </c>
      <c r="EG302" s="223" t="str">
        <f t="shared" ca="1" si="586"/>
        <v>0.129355320476822+1.31336660934364i</v>
      </c>
      <c r="EH302" s="223" t="str">
        <f t="shared" ca="1" si="587"/>
        <v>-1.24257587892474+0.444600758646324i</v>
      </c>
      <c r="EI302" s="223" t="str">
        <f t="shared" ca="1" si="588"/>
        <v>-0.733197941686131-1.09730826470126i</v>
      </c>
      <c r="EJ302" s="223" t="str">
        <f t="shared" ca="1" si="589"/>
        <v>0.886270743373649-0.97784907777959i</v>
      </c>
      <c r="EK302" s="223" t="str">
        <f t="shared" ca="1" si="590"/>
        <v>1.16389039102137+0.622112375027694i</v>
      </c>
      <c r="EL302" s="223" t="str">
        <f t="shared" ca="1" si="591"/>
        <v>-0.320666150177191+1.280171031388i</v>
      </c>
      <c r="EM302" s="223" t="str">
        <f t="shared" ca="1" si="592"/>
        <v>-1.31972142873959-3.23353191390004E-13i</v>
      </c>
      <c r="EN302" s="223"/>
      <c r="EO302" s="223"/>
      <c r="EP302" s="223"/>
    </row>
    <row r="303" spans="1:146">
      <c r="A303" s="249">
        <f t="shared" si="461"/>
        <v>3.9648437500000014E-3</v>
      </c>
      <c r="B303" s="248">
        <v>203</v>
      </c>
      <c r="C303" s="247">
        <f t="shared" si="462"/>
        <v>40600</v>
      </c>
      <c r="N303" s="246">
        <f t="shared" ca="1" si="463"/>
        <v>1.3460661954098569</v>
      </c>
      <c r="O303" s="223">
        <f t="shared" ca="1" si="464"/>
        <v>-1.3209338045901429</v>
      </c>
      <c r="P303" s="223" t="str">
        <f t="shared" ca="1" si="465"/>
        <v>-0.352309897464042-1.27308438536409i</v>
      </c>
      <c r="Q303" s="223" t="str">
        <f t="shared" ca="1" si="466"/>
        <v>1.13300271611348-0.679095693837379i</v>
      </c>
      <c r="R303" s="223" t="str">
        <f t="shared" ca="1" si="467"/>
        <v>0.956682454746405+0.910837415178682i</v>
      </c>
      <c r="S303" s="223" t="str">
        <f t="shared" ca="1" si="468"/>
        <v>-0.622683885047002+1.16495961106459i</v>
      </c>
      <c r="T303" s="223" t="str">
        <f t="shared" ca="1" si="469"/>
        <v>-1.2888379267785-0.28941823475085i</v>
      </c>
      <c r="U303" s="223" t="str">
        <f t="shared" ca="1" si="470"/>
        <v>-0.0648151497317374-1.31934268197244i</v>
      </c>
      <c r="V303" s="223" t="str">
        <f t="shared" ca="1" si="471"/>
        <v>1.25426387215633-0.414352814775512i</v>
      </c>
      <c r="W303" s="223" t="str">
        <f t="shared" ca="1" si="472"/>
        <v>0.733871501619614+1.09831631837989i</v>
      </c>
      <c r="X303" s="223" t="str">
        <f t="shared" ca="1" si="473"/>
        <v>-0.862798088497853+1.00022276248516i</v>
      </c>
      <c r="Y303" s="223" t="str">
        <f t="shared" ca="1" si="474"/>
        <v>-1.19411001627429-0.564771976236789i</v>
      </c>
      <c r="Z303" s="223" t="str">
        <f t="shared" ca="1" si="475"/>
        <v>0.225829338160044-1.30148654473843i</v>
      </c>
      <c r="AA303" s="223" t="str">
        <f t="shared" ca="1" si="476"/>
        <v>1.31457314727311-0.129474154090504i</v>
      </c>
      <c r="AB303" s="223" t="str">
        <f t="shared" ca="1" si="477"/>
        <v>0.475397519863256+1.23242172741998i</v>
      </c>
      <c r="AC303" s="223" t="str">
        <f t="shared" ca="1" si="478"/>
        <v>-1.06098398043416+0.786879348674923i</v>
      </c>
      <c r="AD303" s="223" t="str">
        <f t="shared" ca="1" si="479"/>
        <v>-1.04135344597982-0.812680205649759i</v>
      </c>
      <c r="AE303" s="223" t="str">
        <f t="shared" ca="1" si="480"/>
        <v>0.505499482267637-1.22038370586309i</v>
      </c>
      <c r="AF303" s="223" t="str">
        <f t="shared" ca="1" si="481"/>
        <v>1.31099976761533+0.1616963989133i</v>
      </c>
      <c r="AG303" s="223" t="str">
        <f t="shared" ca="1" si="482"/>
        <v>0.193821243871609+1.30663669071898i</v>
      </c>
      <c r="AH303" s="223" t="str">
        <f t="shared" ca="1" si="483"/>
        <v>-1.20761057079489+0.535296950685725i</v>
      </c>
      <c r="AI303" s="223" t="str">
        <f t="shared" ca="1" si="484"/>
        <v>-0.837991534456765-1.02109563914835i</v>
      </c>
      <c r="AJ303" s="223" t="str">
        <f t="shared" ca="1" si="485"/>
        <v>0.760604505003544-1.07997541781158i</v>
      </c>
      <c r="AK303" s="223" t="str">
        <f t="shared" ca="1" si="486"/>
        <v>1.24371738421131+0.44500919576968i</v>
      </c>
      <c r="AL303" s="223" t="str">
        <f t="shared" ca="1" si="487"/>
        <v>-0.0971739188786518+1.31735467722203i</v>
      </c>
      <c r="AM303" s="223" t="str">
        <f t="shared" ca="1" si="488"/>
        <v>-1.29555243192918+0.257701401298829i</v>
      </c>
      <c r="AN303" s="223" t="str">
        <f t="shared" ca="1" si="489"/>
        <v>-0.593906804267416-1.1798901745306i</v>
      </c>
      <c r="AO303" s="223" t="str">
        <f t="shared" ca="1" si="490"/>
        <v>0.978747389030142-0.887084925233019i</v>
      </c>
      <c r="AP303" s="223" t="str">
        <f t="shared" ca="1" si="491"/>
        <v>1.1159956342667+0.706696441484353i</v>
      </c>
      <c r="AQ303" s="223" t="str">
        <f t="shared" ca="1" si="492"/>
        <v>-0.383446843139635+1.26405483844461i</v>
      </c>
      <c r="AR303" s="223" t="str">
        <f t="shared" ca="1" si="493"/>
        <v>-0.383446843139635+1.26405483844461i</v>
      </c>
      <c r="AS303" s="223" t="str">
        <f t="shared" ca="1" si="494"/>
        <v>-0.320960733479757-1.28134707385358i</v>
      </c>
      <c r="AT303" s="223" t="str">
        <f t="shared" ca="1" si="495"/>
        <v>1.1493273194899-0.651085884337197i</v>
      </c>
      <c r="AU303" s="223" t="str">
        <f t="shared" ca="1" si="496"/>
        <v>0.934041250724229+0.934041250724243i</v>
      </c>
      <c r="AV303" s="223" t="str">
        <f t="shared" ca="1" si="497"/>
        <v>-0.651085884337213+1.14932731948989i</v>
      </c>
      <c r="AW303" s="223" t="str">
        <f t="shared" ca="1" si="498"/>
        <v>-1.28134707385357-0.320960733479776i</v>
      </c>
      <c r="AX303" s="223" t="str">
        <f t="shared" ca="1" si="499"/>
        <v>-0.0324173383624822-1.32053596402464i</v>
      </c>
      <c r="AY303" s="223" t="str">
        <f t="shared" ca="1" si="500"/>
        <v>1.26405483844462-0.383446843139616i</v>
      </c>
      <c r="AZ303" s="223" t="str">
        <f t="shared" ca="1" si="501"/>
        <v>0.706696441484338+1.11599563426671i</v>
      </c>
      <c r="BA303" s="223" t="str">
        <f t="shared" ca="1" si="502"/>
        <v>-0.887084925233032+0.978747389030129i</v>
      </c>
      <c r="BB303" s="223" t="str">
        <f t="shared" ca="1" si="503"/>
        <v>-1.1798901745306-0.593906804267416i</v>
      </c>
      <c r="BC303" s="223" t="str">
        <f t="shared" ca="1" si="504"/>
        <v>0.257701401298847-1.29555243192918i</v>
      </c>
      <c r="BD303" s="223" t="str">
        <f t="shared" ca="1" si="505"/>
        <v>1.31735467722203-0.0971739188786143i</v>
      </c>
      <c r="BE303" s="223" t="str">
        <f t="shared" ca="1" si="506"/>
        <v>0.445009195769662+1.24371738421131i</v>
      </c>
      <c r="BF303" s="223" t="str">
        <f t="shared" ca="1" si="507"/>
        <v>-1.07997541781159+0.760604505003528i</v>
      </c>
      <c r="BG303" s="223" t="str">
        <f t="shared" ca="1" si="508"/>
        <v>-1.0210956391486-0.837991534456462i</v>
      </c>
      <c r="BH303" s="223" t="str">
        <f t="shared" ca="1" si="509"/>
        <v>0.535296950686103-1.20761057079472i</v>
      </c>
      <c r="BI303" s="223" t="str">
        <f t="shared" ca="1" si="510"/>
        <v>1.306636690719+0.193821243871498i</v>
      </c>
      <c r="BJ303" s="223" t="str">
        <f t="shared" ca="1" si="511"/>
        <v>0.161696398912778+1.3109997676154i</v>
      </c>
      <c r="BK303" s="223" t="str">
        <f t="shared" ca="1" si="512"/>
        <v>-1.2203837058631+0.50549948226762i</v>
      </c>
      <c r="BL303" s="223" t="str">
        <f t="shared" ca="1" si="513"/>
        <v>-0.812680205650143-1.04135344597952i</v>
      </c>
      <c r="BM303" s="223" t="str">
        <f t="shared" ca="1" si="514"/>
        <v>0.786879348675028-1.06098398043408i</v>
      </c>
      <c r="BN303" s="223" t="str">
        <f t="shared" ca="1" si="515"/>
        <v>1.23242172742012+0.475397519862906i</v>
      </c>
      <c r="BO303" s="223" t="str">
        <f t="shared" ca="1" si="516"/>
        <v>-0.129474154090933+1.31457314727307i</v>
      </c>
      <c r="BP303" s="223" t="str">
        <f t="shared" ca="1" si="517"/>
        <v>-1.30148654473839+0.225829338160294i</v>
      </c>
      <c r="BQ303" s="223" t="str">
        <f t="shared" ca="1" si="518"/>
        <v>-0.564771976236289-1.19411001627453i</v>
      </c>
      <c r="BR303" s="223" t="str">
        <f t="shared" ca="1" si="519"/>
        <v>1.00022276248507-0.862798088497953i</v>
      </c>
      <c r="BS303" s="223" t="str">
        <f t="shared" ca="1" si="520"/>
        <v>1.09831631838027+0.733871501619051i</v>
      </c>
      <c r="BT303" s="223" t="str">
        <f t="shared" ca="1" si="521"/>
        <v>-0.414352814775637+1.25426387215629i</v>
      </c>
      <c r="BU303" s="223" t="str">
        <f t="shared" ca="1" si="522"/>
        <v>-1.31934268197247-0.0648151497312593i</v>
      </c>
      <c r="BV303" s="223" t="str">
        <f t="shared" ca="1" si="523"/>
        <v>-0.289418234750607-1.28883792677855i</v>
      </c>
      <c r="BW303" s="223" t="str">
        <f t="shared" ca="1" si="524"/>
        <v>1.16495961106448-0.622683885047201i</v>
      </c>
      <c r="BX303" s="223" t="str">
        <f t="shared" ca="1" si="525"/>
        <v>0.910837415178359+0.956682454746713i</v>
      </c>
      <c r="BY303" s="223" t="str">
        <f t="shared" ca="1" si="526"/>
        <v>-0.679095693837268+1.13300271611354i</v>
      </c>
      <c r="BZ303" s="223" t="str">
        <f t="shared" ca="1" si="527"/>
        <v>-1.27308438536393-0.35230989746464i</v>
      </c>
      <c r="CA303" s="223" t="str">
        <f t="shared" ca="1" si="528"/>
        <v>1.87726008969399E-14-1.32093380459014i</v>
      </c>
      <c r="CB303" s="223" t="str">
        <f t="shared" ca="1" si="529"/>
        <v>1.27308438536394-0.352309897464604i</v>
      </c>
      <c r="CC303" s="223" t="str">
        <f t="shared" ca="1" si="530"/>
        <v>0.679095693837236+1.13300271611356i</v>
      </c>
      <c r="CD303" s="223" t="str">
        <f t="shared" ca="1" si="531"/>
        <v>-0.910837415178387+0.956682454746686i</v>
      </c>
      <c r="CE303" s="223" t="str">
        <f t="shared" ca="1" si="532"/>
        <v>-1.16495961106447-0.622683885047234i</v>
      </c>
      <c r="CF303" s="223" t="str">
        <f t="shared" ca="1" si="533"/>
        <v>0.289418234750644-1.28883792677854i</v>
      </c>
      <c r="CG303" s="223" t="str">
        <f t="shared" ca="1" si="534"/>
        <v>1.31934268197247-0.0648151497312218i</v>
      </c>
      <c r="CH303" s="223" t="str">
        <f t="shared" ca="1" si="535"/>
        <v>0.414352814775602+1.2542638721563i</v>
      </c>
      <c r="CI303" s="223" t="str">
        <f t="shared" ca="1" si="536"/>
        <v>-1.09831631838029+0.733871501619021i</v>
      </c>
      <c r="CJ303" s="223" t="str">
        <f t="shared" ca="1" si="537"/>
        <v>-1.00022276248505-0.862798088497981i</v>
      </c>
      <c r="CK303" s="223" t="str">
        <f t="shared" ca="1" si="538"/>
        <v>0.564771976236322-1.19411001627451i</v>
      </c>
      <c r="CL303" s="223" t="str">
        <f t="shared" ca="1" si="539"/>
        <v>1.30148654473838+0.225829338160331i</v>
      </c>
      <c r="CM303" s="223" t="str">
        <f t="shared" ca="1" si="540"/>
        <v>0.129474154090896+1.31457314727307i</v>
      </c>
      <c r="CN303" s="223" t="str">
        <f t="shared" ca="1" si="541"/>
        <v>-1.23242172742013+0.47539751986287i</v>
      </c>
      <c r="CO303" s="223" t="str">
        <f t="shared" ca="1" si="542"/>
        <v>-0.786879348675028-1.06098398043408i</v>
      </c>
      <c r="CP303" s="223" t="str">
        <f t="shared" ca="1" si="543"/>
        <v>0.812680205650172-1.0413534459795i</v>
      </c>
      <c r="CQ303" s="223" t="str">
        <f t="shared" ca="1" si="544"/>
        <v>1.2203837058631+0.50549948226762i</v>
      </c>
      <c r="CR303" s="223" t="str">
        <f t="shared" ca="1" si="545"/>
        <v>-0.161696398912816+1.31099976761539i</v>
      </c>
      <c r="CS303" s="223" t="str">
        <f t="shared" ca="1" si="546"/>
        <v>-1.30663669071901+0.193821243871424i</v>
      </c>
      <c r="CT303" s="223" t="str">
        <f t="shared" ca="1" si="547"/>
        <v>-0.535296950686069-1.20761057079474i</v>
      </c>
      <c r="CU303" s="223" t="str">
        <f t="shared" ca="1" si="548"/>
        <v>1.02109563914863-0.837991534456433i</v>
      </c>
      <c r="CV303" s="223" t="str">
        <f t="shared" ca="1" si="549"/>
        <v>1.07997541781157+0.760604505003558i</v>
      </c>
      <c r="CW303" s="223" t="str">
        <f t="shared" ca="1" si="550"/>
        <v>-0.445009195769697+1.2437173842113i</v>
      </c>
      <c r="CX303" s="223" t="str">
        <f t="shared" ca="1" si="551"/>
        <v>-1.31735467722203-0.0971739188786518i</v>
      </c>
      <c r="CY303" s="223" t="str">
        <f t="shared" ca="1" si="552"/>
        <v>-0.25770140129881-1.29555243192918i</v>
      </c>
      <c r="CZ303" s="223" t="str">
        <f t="shared" ca="1" si="553"/>
        <v>1.1798901745306-0.593906804267416i</v>
      </c>
      <c r="DA303" s="223" t="str">
        <f t="shared" ca="1" si="554"/>
        <v>0.887084925232976+0.978747389030179i</v>
      </c>
      <c r="DB303" s="223" t="str">
        <f t="shared" ca="1" si="555"/>
        <v>-0.706696441484338+1.11599563426671i</v>
      </c>
      <c r="DC303" s="223" t="str">
        <f t="shared" ca="1" si="556"/>
        <v>-1.2640548384446-0.383446843139689i</v>
      </c>
      <c r="DD303" s="223" t="str">
        <f t="shared" ca="1" si="557"/>
        <v>0.0324173383625573-1.32053596402464i</v>
      </c>
      <c r="DE303" s="223" t="str">
        <f t="shared" ca="1" si="558"/>
        <v>1.28134707385358-0.320960733479739i</v>
      </c>
      <c r="DF303" s="223" t="str">
        <f t="shared" ca="1" si="559"/>
        <v>0.651085884337148+1.14932731948993i</v>
      </c>
      <c r="DG303" s="223" t="str">
        <f t="shared" ca="1" si="560"/>
        <v>-0.934041250724256+0.934041250724215i</v>
      </c>
      <c r="DH303" s="223" t="str">
        <f t="shared" ca="1" si="561"/>
        <v>-1.1493273194899-0.651085884337197i</v>
      </c>
      <c r="DI303" s="223" t="str">
        <f t="shared" ca="1" si="562"/>
        <v>0.320960733479794-1.28134707385357i</v>
      </c>
      <c r="DJ303" s="223" t="str">
        <f t="shared" ca="1" si="563"/>
        <v>1.32053596402464-0.0324173383625009i</v>
      </c>
      <c r="DK303" s="223" t="str">
        <f t="shared" ca="1" si="564"/>
        <v>0.383446843139635+1.26405483844461i</v>
      </c>
      <c r="DL303" s="223" t="str">
        <f t="shared" ca="1" si="565"/>
        <v>-1.11599563426674+0.70669644148429i</v>
      </c>
      <c r="DM303" s="223" t="str">
        <f t="shared" ca="1" si="566"/>
        <v>-0.978747389030142-0.887084925233019i</v>
      </c>
      <c r="DN303" s="223" t="str">
        <f t="shared" ca="1" si="567"/>
        <v>0.593906804267401-1.17989017453061i</v>
      </c>
      <c r="DO303" s="223" t="str">
        <f t="shared" ca="1" si="568"/>
        <v>1.29555243192917+0.257701401298866i</v>
      </c>
      <c r="DP303" s="223" t="str">
        <f t="shared" ca="1" si="569"/>
        <v>0.0971739188786704+1.31735467722203i</v>
      </c>
      <c r="DQ303" s="223" t="str">
        <f t="shared" ca="1" si="570"/>
        <v>-1.24371738421132+0.445009195769644i</v>
      </c>
      <c r="DR303" s="223" t="str">
        <f t="shared" ca="1" si="571"/>
        <v>-0.760604505003574-1.07997541781156i</v>
      </c>
      <c r="DS303" s="223" t="str">
        <f t="shared" ca="1" si="572"/>
        <v>0.837991534456476-1.02109563914859i</v>
      </c>
      <c r="DT303" s="223" t="str">
        <f t="shared" ca="1" si="573"/>
        <v>1.20761057079468+0.535296950686189i</v>
      </c>
      <c r="DU303" s="223" t="str">
        <f t="shared" ca="1" si="574"/>
        <v>-0.19382124387148+1.306636690719i</v>
      </c>
      <c r="DV303" s="223" t="str">
        <f t="shared" ca="1" si="575"/>
        <v>-1.31099976761541+0.161696398912686i</v>
      </c>
      <c r="DW303" s="223" t="str">
        <f t="shared" ca="1" si="576"/>
        <v>-0.505499482267637-1.22038370586309i</v>
      </c>
      <c r="DX303" s="223" t="str">
        <f t="shared" ca="1" si="577"/>
        <v>1.04135344597954-0.812680205650129i</v>
      </c>
      <c r="DY303" s="223" t="str">
        <f t="shared" ca="1" si="578"/>
        <v>1.0609839804341+0.786879348675013i</v>
      </c>
      <c r="DZ303" s="223" t="str">
        <f t="shared" ca="1" si="579"/>
        <v>-0.475397519862923+1.23242172742011i</v>
      </c>
      <c r="EA303" s="223" t="str">
        <f t="shared" ca="1" si="580"/>
        <v>-1.31457314727308-0.129474154090877i</v>
      </c>
      <c r="EB303" s="223" t="str">
        <f t="shared" ca="1" si="581"/>
        <v>-0.225829338160275-1.30148654473839i</v>
      </c>
      <c r="EC303" s="223" t="str">
        <f t="shared" ca="1" si="582"/>
        <v>1.1941100162745-0.564771976236339i</v>
      </c>
      <c r="ED303" s="223" t="str">
        <f t="shared" ca="1" si="583"/>
        <v>0.862798088497939+1.00022276248508i</v>
      </c>
      <c r="EE303" s="223" t="str">
        <f t="shared" ca="1" si="584"/>
        <v>-0.733871501619129+1.09831631838022i</v>
      </c>
      <c r="EF303" s="223" t="str">
        <f t="shared" ca="1" si="585"/>
        <v>-1.25426387215629-0.414352814775654i</v>
      </c>
      <c r="EG303" s="223" t="str">
        <f t="shared" ca="1" si="586"/>
        <v>0.0648151497312781-1.31934268197247i</v>
      </c>
      <c r="EH303" s="223" t="str">
        <f t="shared" ca="1" si="587"/>
        <v>1.28883792677855-0.289418234750589i</v>
      </c>
      <c r="EI303" s="223" t="str">
        <f t="shared" ca="1" si="588"/>
        <v>0.622683885047184+1.16495961106449i</v>
      </c>
      <c r="EJ303" s="223" t="str">
        <f t="shared" ca="1" si="589"/>
        <v>-0.956682454746673+0.9108374151784i</v>
      </c>
      <c r="EK303" s="223" t="str">
        <f t="shared" ca="1" si="590"/>
        <v>-1.13300271611353-0.679095693837284i</v>
      </c>
      <c r="EL303" s="223" t="str">
        <f t="shared" ca="1" si="591"/>
        <v>0.352309897464585-1.27308438536394i</v>
      </c>
      <c r="EM303" s="223" t="str">
        <f t="shared" ca="1" si="592"/>
        <v>1.32093380459014+3.754520179388E-14i</v>
      </c>
      <c r="EN303" s="223"/>
      <c r="EO303" s="223"/>
      <c r="EP303" s="223"/>
    </row>
    <row r="304" spans="1:146">
      <c r="A304" s="249">
        <f t="shared" si="461"/>
        <v>3.9843750000000009E-3</v>
      </c>
      <c r="B304" s="248">
        <v>204</v>
      </c>
      <c r="C304" s="247">
        <f t="shared" si="462"/>
        <v>40800</v>
      </c>
      <c r="N304" s="246">
        <f t="shared" ca="1" si="463"/>
        <v>1.3450580185543539</v>
      </c>
      <c r="O304" s="223">
        <f t="shared" ca="1" si="464"/>
        <v>-1.3219419814456459</v>
      </c>
      <c r="P304" s="223" t="str">
        <f t="shared" ca="1" si="465"/>
        <v>-0.383739501433069-1.2650196035431i</v>
      </c>
      <c r="Q304" s="223" t="str">
        <f t="shared" ca="1" si="466"/>
        <v>1.09915458679904-0.73443161467019i</v>
      </c>
      <c r="R304" s="223" t="str">
        <f t="shared" ca="1" si="467"/>
        <v>1.02187497039653+0.838631115083098i</v>
      </c>
      <c r="S304" s="223" t="str">
        <f t="shared" ca="1" si="468"/>
        <v>-0.505885294847167+1.22131513982503i</v>
      </c>
      <c r="T304" s="223" t="str">
        <f t="shared" ca="1" si="469"/>
        <v>-1.31557646948149-0.129572972702849i</v>
      </c>
      <c r="U304" s="223" t="str">
        <f t="shared" ca="1" si="470"/>
        <v>-0.257898086846875-1.29654123694897i</v>
      </c>
      <c r="V304" s="223" t="str">
        <f t="shared" ca="1" si="471"/>
        <v>1.16584874367173-0.623159136326734i</v>
      </c>
      <c r="W304" s="223" t="str">
        <f t="shared" ca="1" si="472"/>
        <v>0.934754139415428+0.934754139415366i</v>
      </c>
      <c r="X304" s="223" t="str">
        <f t="shared" ca="1" si="473"/>
        <v>-0.623159136326765+1.16584874367172i</v>
      </c>
      <c r="Y304" s="223" t="str">
        <f t="shared" ca="1" si="474"/>
        <v>-1.29654123694896-0.257898086846908i</v>
      </c>
      <c r="Z304" s="223" t="str">
        <f t="shared" ca="1" si="475"/>
        <v>-0.129572972702941-1.31557646948148i</v>
      </c>
      <c r="AA304" s="223" t="str">
        <f t="shared" ca="1" si="476"/>
        <v>1.22131513982504-0.505885294847136i</v>
      </c>
      <c r="AB304" s="223" t="str">
        <f t="shared" ca="1" si="477"/>
        <v>0.838631115083064+1.02187497039656i</v>
      </c>
      <c r="AC304" s="223" t="str">
        <f t="shared" ca="1" si="478"/>
        <v>-0.734431614670112+1.0991545867991i</v>
      </c>
      <c r="AD304" s="223" t="str">
        <f t="shared" ca="1" si="479"/>
        <v>-1.2650196035431-0.383739501433063i</v>
      </c>
      <c r="AE304" s="223" t="str">
        <f t="shared" ca="1" si="480"/>
        <v>4.40500082594517E-14-1.32194198144565i</v>
      </c>
      <c r="AF304" s="223" t="str">
        <f t="shared" ca="1" si="481"/>
        <v>1.26501960354308-0.383739501433122i</v>
      </c>
      <c r="AG304" s="223" t="str">
        <f t="shared" ca="1" si="482"/>
        <v>0.734431614670164+1.09915458679906i</v>
      </c>
      <c r="AH304" s="223" t="str">
        <f t="shared" ca="1" si="483"/>
        <v>-0.838631115083133+1.02187497039651i</v>
      </c>
      <c r="AI304" s="223" t="str">
        <f t="shared" ca="1" si="484"/>
        <v>-1.22131513982522-0.505885294846714i</v>
      </c>
      <c r="AJ304" s="223" t="str">
        <f t="shared" ca="1" si="485"/>
        <v>0.129572972703403-1.31557646948144i</v>
      </c>
      <c r="AK304" s="223" t="str">
        <f t="shared" ca="1" si="486"/>
        <v>1.296541236949-0.257898086846701i</v>
      </c>
      <c r="AL304" s="223" t="str">
        <f t="shared" ca="1" si="487"/>
        <v>0.623159136326935+1.16584874367163i</v>
      </c>
      <c r="AM304" s="223" t="str">
        <f t="shared" ca="1" si="488"/>
        <v>-0.934754139415012+0.934754139415783i</v>
      </c>
      <c r="AN304" s="223" t="str">
        <f t="shared" ca="1" si="489"/>
        <v>-1.16584874367151-0.623159136327152i</v>
      </c>
      <c r="AO304" s="223" t="str">
        <f t="shared" ca="1" si="490"/>
        <v>0.257898086846961-1.29654123694895i</v>
      </c>
      <c r="AP304" s="223" t="str">
        <f t="shared" ca="1" si="491"/>
        <v>1.31557646948146-0.129572972703159i</v>
      </c>
      <c r="AQ304" s="223" t="str">
        <f t="shared" ca="1" si="492"/>
        <v>0.505885294847703+1.22131513982481i</v>
      </c>
      <c r="AR304" s="223" t="str">
        <f t="shared" ca="1" si="493"/>
        <v>0.505885294847703+1.22131513982481i</v>
      </c>
      <c r="AS304" s="223" t="str">
        <f t="shared" ca="1" si="494"/>
        <v>-1.09915458679908-0.734431614670133i</v>
      </c>
      <c r="AT304" s="223" t="str">
        <f t="shared" ca="1" si="495"/>
        <v>0.38373950143271-1.26501960354321i</v>
      </c>
      <c r="AU304" s="223" t="str">
        <f t="shared" ca="1" si="496"/>
        <v>1.32194198144565+6.14105928845913E-13i</v>
      </c>
      <c r="AV304" s="223" t="str">
        <f t="shared" ca="1" si="497"/>
        <v>0.383739501432829+1.26501960354317i</v>
      </c>
      <c r="AW304" s="223" t="str">
        <f t="shared" ca="1" si="498"/>
        <v>-1.09915458679901+0.734431614670237i</v>
      </c>
      <c r="AX304" s="223" t="str">
        <f t="shared" ca="1" si="499"/>
        <v>-1.02187497039682-0.838631115082745i</v>
      </c>
      <c r="AY304" s="223" t="str">
        <f t="shared" ca="1" si="500"/>
        <v>0.505885294847588-1.22131513982486i</v>
      </c>
      <c r="AZ304" s="223" t="str">
        <f t="shared" ca="1" si="501"/>
        <v>1.31557646948147+0.129572972703035i</v>
      </c>
      <c r="BA304" s="223" t="str">
        <f t="shared" ca="1" si="502"/>
        <v>0.257898086847045+1.29654123694893i</v>
      </c>
      <c r="BB304" s="223" t="str">
        <f t="shared" ca="1" si="503"/>
        <v>-1.16584874367146+0.623159136327245i</v>
      </c>
      <c r="BC304" s="223" t="str">
        <f t="shared" ca="1" si="504"/>
        <v>-0.934754139415101-0.934754139415694i</v>
      </c>
      <c r="BD304" s="223" t="str">
        <f t="shared" ca="1" si="505"/>
        <v>0.623159136326826-1.16584874367168i</v>
      </c>
      <c r="BE304" s="223" t="str">
        <f t="shared" ca="1" si="506"/>
        <v>1.29654123694903+0.25789808684658i</v>
      </c>
      <c r="BF304" s="223" t="str">
        <f t="shared" ca="1" si="507"/>
        <v>0.129572972703545+1.31557646948142i</v>
      </c>
      <c r="BG304" s="223" t="str">
        <f t="shared" ca="1" si="508"/>
        <v>-1.22131513982518+0.505885294846812i</v>
      </c>
      <c r="BH304" s="223" t="str">
        <f t="shared" ca="1" si="509"/>
        <v>-0.838631115083113-1.02187497039652i</v>
      </c>
      <c r="BI304" s="223" t="str">
        <f t="shared" ca="1" si="510"/>
        <v>0.734431614669841-1.09915458679928i</v>
      </c>
      <c r="BJ304" s="223" t="str">
        <f t="shared" ca="1" si="511"/>
        <v>1.26501960354293+0.383739501433633i</v>
      </c>
      <c r="BK304" s="223" t="str">
        <f t="shared" ca="1" si="512"/>
        <v>-2.26079651979607E-13+1.32194198144565i</v>
      </c>
      <c r="BL304" s="223" t="str">
        <f t="shared" ca="1" si="513"/>
        <v>-1.26501960354307+0.383739501433163i</v>
      </c>
      <c r="BM304" s="223" t="str">
        <f t="shared" ca="1" si="514"/>
        <v>-0.734431614670527-1.09915458679882i</v>
      </c>
      <c r="BN304" s="223" t="str">
        <f t="shared" ca="1" si="515"/>
        <v>0.838631115083491-1.02187497039621i</v>
      </c>
      <c r="BO304" s="223" t="str">
        <f t="shared" ca="1" si="516"/>
        <v>1.22131513982498+0.505885294847298i</v>
      </c>
      <c r="BP304" s="223" t="str">
        <f t="shared" ca="1" si="517"/>
        <v>-0.129572972702686+1.31557646948151i</v>
      </c>
      <c r="BQ304" s="223" t="str">
        <f t="shared" ca="1" si="518"/>
        <v>-1.29654123694887+0.257898086847389i</v>
      </c>
      <c r="BR304" s="223" t="str">
        <f t="shared" ca="1" si="519"/>
        <v>-0.623159136326395-1.16584874367191i</v>
      </c>
      <c r="BS304" s="223" t="str">
        <f t="shared" ca="1" si="520"/>
        <v>0.934754139415421-0.934754139415374i</v>
      </c>
      <c r="BT304" s="223" t="str">
        <f t="shared" ca="1" si="521"/>
        <v>1.16584874367185+0.623159136326516i</v>
      </c>
      <c r="BU304" s="223" t="str">
        <f t="shared" ca="1" si="522"/>
        <v>-0.257898086846273+1.29654123694909i</v>
      </c>
      <c r="BV304" s="223" t="str">
        <f t="shared" ca="1" si="523"/>
        <v>-1.31557646948152+0.129572972702548i</v>
      </c>
      <c r="BW304" s="223" t="str">
        <f t="shared" ca="1" si="524"/>
        <v>-0.50588529484717-1.22131513982503i</v>
      </c>
      <c r="BX304" s="223" t="str">
        <f t="shared" ca="1" si="525"/>
        <v>1.0218749703963-0.838631115083384i</v>
      </c>
      <c r="BY304" s="223" t="str">
        <f t="shared" ca="1" si="526"/>
        <v>1.09915458679874+0.734431614670644i</v>
      </c>
      <c r="BZ304" s="223" t="str">
        <f t="shared" ca="1" si="527"/>
        <v>-0.383739501433332+1.26501960354302i</v>
      </c>
      <c r="CA304" s="223" t="str">
        <f t="shared" ca="1" si="528"/>
        <v>-1.32194198144565+1.24374774006198E-13i</v>
      </c>
      <c r="CB304" s="223" t="str">
        <f t="shared" ca="1" si="529"/>
        <v>-0.383739501433499-1.26501960354297i</v>
      </c>
      <c r="CC304" s="223" t="str">
        <f t="shared" ca="1" si="530"/>
        <v>1.09915458679935-0.734431614669726i</v>
      </c>
      <c r="CD304" s="223" t="str">
        <f t="shared" ca="1" si="531"/>
        <v>1.02187497039646+0.838631115083191i</v>
      </c>
      <c r="CE304" s="223" t="str">
        <f t="shared" ca="1" si="532"/>
        <v>-0.50588529484694+1.22131513982512i</v>
      </c>
      <c r="CF304" s="223" t="str">
        <f t="shared" ca="1" si="533"/>
        <v>-1.31557646948155-0.1295729727023i</v>
      </c>
      <c r="CG304" s="223" t="str">
        <f t="shared" ca="1" si="534"/>
        <v>-0.257898086846444-1.29654123694906i</v>
      </c>
      <c r="CH304" s="223" t="str">
        <f t="shared" ca="1" si="535"/>
        <v>1.16584874367173-0.623159136326736i</v>
      </c>
      <c r="CI304" s="223" t="str">
        <f t="shared" ca="1" si="536"/>
        <v>0.934754139415596+0.934754139415198i</v>
      </c>
      <c r="CJ304" s="223" t="str">
        <f t="shared" ca="1" si="537"/>
        <v>-0.623159136327368+1.1658487436714i</v>
      </c>
      <c r="CK304" s="223" t="str">
        <f t="shared" ca="1" si="538"/>
        <v>-1.29654123694892-0.257898086847146i</v>
      </c>
      <c r="CL304" s="223" t="str">
        <f t="shared" ca="1" si="539"/>
        <v>-0.129572972702934-1.31557646948148i</v>
      </c>
      <c r="CM304" s="223" t="str">
        <f t="shared" ca="1" si="540"/>
        <v>1.22131513982491-0.50588529484746i</v>
      </c>
      <c r="CN304" s="223" t="str">
        <f t="shared" ca="1" si="541"/>
        <v>0.838631115082638+1.02187497039691i</v>
      </c>
      <c r="CO304" s="223" t="str">
        <f t="shared" ca="1" si="542"/>
        <v>-0.734431614670321+1.09915458679896i</v>
      </c>
      <c r="CP304" s="223" t="str">
        <f t="shared" ca="1" si="543"/>
        <v>-1.26501960354313-0.383739501432962i</v>
      </c>
      <c r="CQ304" s="223" t="str">
        <f t="shared" ca="1" si="544"/>
        <v>-5.12401050872505E-13-1.32194198144565i</v>
      </c>
      <c r="CR304" s="223" t="str">
        <f t="shared" ca="1" si="545"/>
        <v>1.26501960354325-0.383739501432576i</v>
      </c>
      <c r="CS304" s="223" t="str">
        <f t="shared" ca="1" si="546"/>
        <v>0.734431614670049+1.09915458679914i</v>
      </c>
      <c r="CT304" s="223" t="str">
        <f t="shared" ca="1" si="547"/>
        <v>-0.838631115082949+1.02187497039666i</v>
      </c>
      <c r="CU304" s="223" t="str">
        <f t="shared" ca="1" si="548"/>
        <v>-1.22131513982527-0.505885294846582i</v>
      </c>
      <c r="CV304" s="223" t="str">
        <f t="shared" ca="1" si="549"/>
        <v>0.12957297270326-1.31557646948145i</v>
      </c>
      <c r="CW304" s="223" t="str">
        <f t="shared" ca="1" si="550"/>
        <v>1.29654123694898-0.257898086846824i</v>
      </c>
      <c r="CX304" s="223" t="str">
        <f t="shared" ca="1" si="551"/>
        <v>0.623159136327012+1.16584874367158i</v>
      </c>
      <c r="CY304" s="223" t="str">
        <f t="shared" ca="1" si="552"/>
        <v>-0.93475413941588+0.934754139414914i</v>
      </c>
      <c r="CZ304" s="223" t="str">
        <f t="shared" ca="1" si="553"/>
        <v>-1.16584874367158-0.623159136327025i</v>
      </c>
      <c r="DA304" s="223" t="str">
        <f t="shared" ca="1" si="554"/>
        <v>0.257898086846839-1.29654123694898i</v>
      </c>
      <c r="DB304" s="223" t="str">
        <f t="shared" ca="1" si="555"/>
        <v>1.31557646948145-0.12957297270332i</v>
      </c>
      <c r="DC304" s="223" t="str">
        <f t="shared" ca="1" si="556"/>
        <v>0.505885294846569+1.22131513982528i</v>
      </c>
      <c r="DD304" s="223" t="str">
        <f t="shared" ca="1" si="557"/>
        <v>-1.02187497039667+0.838631115082938i</v>
      </c>
      <c r="DE304" s="223" t="str">
        <f t="shared" ca="1" si="558"/>
        <v>-1.09915458679913-0.734431614670061i</v>
      </c>
      <c r="DF304" s="223" t="str">
        <f t="shared" ca="1" si="559"/>
        <v>0.383739501432591-1.26501960354324i</v>
      </c>
      <c r="DG304" s="223" t="str">
        <f t="shared" ca="1" si="560"/>
        <v>1.32194198144565+4.52159303959213E-13i</v>
      </c>
      <c r="DH304" s="223" t="str">
        <f t="shared" ca="1" si="561"/>
        <v>0.383739501432948+1.26501960354314i</v>
      </c>
      <c r="DI304" s="223" t="str">
        <f t="shared" ca="1" si="562"/>
        <v>-1.09915458679896+0.734431614670309i</v>
      </c>
      <c r="DJ304" s="223" t="str">
        <f t="shared" ca="1" si="563"/>
        <v>-1.0218749703969-0.838631115082649i</v>
      </c>
      <c r="DK304" s="223" t="str">
        <f t="shared" ca="1" si="564"/>
        <v>0.505885294847473-1.2213151398249i</v>
      </c>
      <c r="DL304" s="223" t="str">
        <f t="shared" ca="1" si="565"/>
        <v>1.31557646948148+0.129572972702949i</v>
      </c>
      <c r="DM304" s="223" t="str">
        <f t="shared" ca="1" si="566"/>
        <v>0.257898086847205+1.2965412369489i</v>
      </c>
      <c r="DN304" s="223" t="str">
        <f t="shared" ca="1" si="567"/>
        <v>-1.16584874367204+0.623159136326162i</v>
      </c>
      <c r="DO304" s="223" t="str">
        <f t="shared" ca="1" si="568"/>
        <v>-0.934754139415135-0.93475413941566i</v>
      </c>
      <c r="DP304" s="223" t="str">
        <f t="shared" ca="1" si="569"/>
        <v>0.623159136326683-1.16584874367176i</v>
      </c>
      <c r="DQ304" s="223" t="str">
        <f t="shared" ca="1" si="570"/>
        <v>1.29654123694905+0.257898086846458i</v>
      </c>
      <c r="DR304" s="223" t="str">
        <f t="shared" ca="1" si="571"/>
        <v>0.129572972702285+1.31557646948155i</v>
      </c>
      <c r="DS304" s="223" t="str">
        <f t="shared" ca="1" si="572"/>
        <v>-1.2213151398251+0.505885294846996i</v>
      </c>
      <c r="DT304" s="223" t="str">
        <f t="shared" ca="1" si="573"/>
        <v>-0.838631115083237-1.02187497039642i</v>
      </c>
      <c r="DU304" s="223" t="str">
        <f t="shared" ca="1" si="574"/>
        <v>0.734431614669738-1.09915458679935i</v>
      </c>
      <c r="DV304" s="223" t="str">
        <f t="shared" ca="1" si="575"/>
        <v>1.26501960354294+0.383739501433585i</v>
      </c>
      <c r="DW304" s="223" t="str">
        <f t="shared" ca="1" si="576"/>
        <v>-6.41330270929078E-14+1.32194198144565i</v>
      </c>
      <c r="DX304" s="223" t="str">
        <f t="shared" ca="1" si="577"/>
        <v>-1.26501960354302+0.383739501433319i</v>
      </c>
      <c r="DY304" s="223" t="str">
        <f t="shared" ca="1" si="578"/>
        <v>-0.734431614670632-1.09915458679875i</v>
      </c>
      <c r="DZ304" s="223" t="str">
        <f t="shared" ca="1" si="579"/>
        <v>0.838631115083453-1.02187497039624i</v>
      </c>
      <c r="EA304" s="223" t="str">
        <f t="shared" ca="1" si="580"/>
        <v>1.22131513982505+0.505885294847115i</v>
      </c>
      <c r="EB304" s="223" t="str">
        <f t="shared" ca="1" si="581"/>
        <v>-0.129572972702563+1.31557646948152i</v>
      </c>
      <c r="EC304" s="223" t="str">
        <f t="shared" ca="1" si="582"/>
        <v>-1.29654123694911+0.257898086846185i</v>
      </c>
      <c r="ED304" s="223" t="str">
        <f t="shared" ca="1" si="583"/>
        <v>-0.62315913632657-1.16584874367182i</v>
      </c>
      <c r="EE304" s="223" t="str">
        <f t="shared" ca="1" si="584"/>
        <v>0.934754139415332-0.934754139415463i</v>
      </c>
      <c r="EF304" s="223" t="str">
        <f t="shared" ca="1" si="585"/>
        <v>1.16584874367191+0.623159136326407i</v>
      </c>
      <c r="EG304" s="223" t="str">
        <f t="shared" ca="1" si="586"/>
        <v>-0.257898086847477+1.29654123694885i</v>
      </c>
      <c r="EH304" s="223" t="str">
        <f t="shared" ca="1" si="587"/>
        <v>-1.3155764694815+0.129572972702746i</v>
      </c>
      <c r="EI304" s="223" t="str">
        <f t="shared" ca="1" si="588"/>
        <v>-0.505885294847285-1.22131513982498i</v>
      </c>
      <c r="EJ304" s="223" t="str">
        <f t="shared" ca="1" si="589"/>
        <v>1.02187497039622-0.838631115083479i</v>
      </c>
      <c r="EK304" s="223" t="str">
        <f t="shared" ca="1" si="590"/>
        <v>1.09915458679877+0.734431614670603i</v>
      </c>
      <c r="EL304" s="223" t="str">
        <f t="shared" ca="1" si="591"/>
        <v>-0.383739501433142+1.26501960354308i</v>
      </c>
      <c r="EM304" s="223" t="str">
        <f t="shared" ca="1" si="592"/>
        <v>-1.32194198144565+2.48749548012397E-13i</v>
      </c>
      <c r="EN304" s="223"/>
      <c r="EO304" s="223"/>
      <c r="EP304" s="223"/>
    </row>
    <row r="305" spans="1:146">
      <c r="A305" s="249">
        <f t="shared" si="461"/>
        <v>4.0039062500000005E-3</v>
      </c>
      <c r="B305" s="248">
        <v>205</v>
      </c>
      <c r="C305" s="247">
        <f t="shared" si="462"/>
        <v>41000</v>
      </c>
      <c r="N305" s="246">
        <f t="shared" ca="1" si="463"/>
        <v>1.3442070028195314</v>
      </c>
      <c r="O305" s="223">
        <f t="shared" ca="1" si="464"/>
        <v>-1.3227929971804684</v>
      </c>
      <c r="P305" s="223" t="str">
        <f t="shared" ca="1" si="465"/>
        <v>-0.414936009543032-1.25602922791398i</v>
      </c>
      <c r="Q305" s="223" t="str">
        <f t="shared" ca="1" si="466"/>
        <v>1.06247729792521-0.787986868407859i</v>
      </c>
      <c r="R305" s="223" t="str">
        <f t="shared" ca="1" si="467"/>
        <v>1.08149546543801+0.761675043326688i</v>
      </c>
      <c r="S305" s="223" t="str">
        <f t="shared" ca="1" si="468"/>
        <v>-0.383986538261011+1.26583397482609i</v>
      </c>
      <c r="T305" s="223" t="str">
        <f t="shared" ca="1" si="469"/>
        <v>-1.32239459666093+0.0324629652322925i</v>
      </c>
      <c r="U305" s="223" t="str">
        <f t="shared" ca="1" si="470"/>
        <v>-0.445635538888358-1.24546789596094i</v>
      </c>
      <c r="V305" s="223" t="str">
        <f t="shared" ca="1" si="471"/>
        <v>1.04281913381673-0.813824039664233i</v>
      </c>
      <c r="W305" s="223" t="str">
        <f t="shared" ca="1" si="472"/>
        <v>1.09986218052215+0.734904413680277i</v>
      </c>
      <c r="X305" s="223" t="str">
        <f t="shared" ca="1" si="473"/>
        <v>-0.352805767846525+1.27487623068434i</v>
      </c>
      <c r="Y305" s="223" t="str">
        <f t="shared" ca="1" si="474"/>
        <v>-1.32119963508388+0.0649063759881977i</v>
      </c>
      <c r="Z305" s="223" t="str">
        <f t="shared" ca="1" si="475"/>
        <v>-0.476066634048446-1.23415634071842i</v>
      </c>
      <c r="AA305" s="223" t="str">
        <f t="shared" ca="1" si="476"/>
        <v>1.02253281445556-0.839170993749948i</v>
      </c>
      <c r="AB305" s="223" t="str">
        <f t="shared" ca="1" si="477"/>
        <v>1.11756637975523+0.70769110509492i</v>
      </c>
      <c r="AC305" s="223" t="str">
        <f t="shared" ca="1" si="478"/>
        <v>-0.321412480429741+1.28315054877192i</v>
      </c>
      <c r="AD305" s="223" t="str">
        <f t="shared" ca="1" si="479"/>
        <v>-1.31920883224949+0.0973106895702086i</v>
      </c>
      <c r="AE305" s="223" t="str">
        <f t="shared" ca="1" si="480"/>
        <v>-0.506210964469467-1.22210137584432i</v>
      </c>
      <c r="AF305" s="223" t="str">
        <f t="shared" ca="1" si="481"/>
        <v>1.00163055956184-0.864012462607754i</v>
      </c>
      <c r="AG305" s="223" t="str">
        <f t="shared" ca="1" si="482"/>
        <v>1.13459739878973+0.680051509850007i</v>
      </c>
      <c r="AH305" s="223" t="str">
        <f t="shared" ca="1" si="483"/>
        <v>-0.289825586153023+1.29065194494904i</v>
      </c>
      <c r="AI305" s="223" t="str">
        <f t="shared" ca="1" si="484"/>
        <v>-1.31642338734295+0.129656386831513i</v>
      </c>
      <c r="AJ305" s="223" t="str">
        <f t="shared" ca="1" si="485"/>
        <v>-0.536050372334058-1.20931026279868i</v>
      </c>
      <c r="AK305" s="223" t="str">
        <f t="shared" ca="1" si="486"/>
        <v>0.980124959872415-0.888333482665594i</v>
      </c>
      <c r="AL305" s="223" t="str">
        <f t="shared" ca="1" si="487"/>
        <v>1.15094497877658+0.652002277004207i</v>
      </c>
      <c r="AM305" s="223" t="str">
        <f t="shared" ca="1" si="488"/>
        <v>-0.258064111780205+1.29737590065516i</v>
      </c>
      <c r="AN305" s="223" t="str">
        <f t="shared" ca="1" si="489"/>
        <v>-1.31284497821204+0.161923983934207i</v>
      </c>
      <c r="AO305" s="223" t="str">
        <f t="shared" ca="1" si="490"/>
        <v>-0.565566883497837-1.19579070647009i</v>
      </c>
      <c r="AP305" s="223" t="str">
        <f t="shared" ca="1" si="491"/>
        <v>0.958028969556945-0.912119403849817i</v>
      </c>
      <c r="AQ305" s="223" t="str">
        <f t="shared" ca="1" si="492"/>
        <v>1.16659927254437+0.623560302367481i</v>
      </c>
      <c r="AR305" s="223" t="str">
        <f t="shared" ca="1" si="493"/>
        <v>1.16659927254437+0.623560302367481i</v>
      </c>
      <c r="AS305" s="223" t="str">
        <f t="shared" ca="1" si="494"/>
        <v>-1.30847576035685+0.194094044082384i</v>
      </c>
      <c r="AT305" s="223" t="str">
        <f t="shared" ca="1" si="495"/>
        <v>-0.594742718320128-1.18155085053284i</v>
      </c>
      <c r="AU305" s="223" t="str">
        <f t="shared" ca="1" si="496"/>
        <v>0.935355898412292-0.935355898412481i</v>
      </c>
      <c r="AV305" s="223" t="str">
        <f t="shared" ca="1" si="497"/>
        <v>1.18155085053296+0.594742718319888i</v>
      </c>
      <c r="AW305" s="223" t="str">
        <f t="shared" ca="1" si="498"/>
        <v>-0.194094044082157+1.30847576035688i</v>
      </c>
      <c r="AX305" s="223" t="str">
        <f t="shared" ca="1" si="499"/>
        <v>-1.30331836563048+0.226147189237387i</v>
      </c>
      <c r="AY305" s="223" t="str">
        <f t="shared" ca="1" si="500"/>
        <v>-0.623560302367718-1.16659927254425i</v>
      </c>
      <c r="AZ305" s="223" t="str">
        <f t="shared" ca="1" si="501"/>
        <v>0.912119403850603-0.958028969556196i</v>
      </c>
      <c r="BA305" s="223" t="str">
        <f t="shared" ca="1" si="502"/>
        <v>1.19579070646962+0.565566883498819i</v>
      </c>
      <c r="BB305" s="223" t="str">
        <f t="shared" ca="1" si="503"/>
        <v>-0.161923983933941+1.31284497821207i</v>
      </c>
      <c r="BC305" s="223" t="str">
        <f t="shared" ca="1" si="504"/>
        <v>-1.29737590065511+0.258064111780449i</v>
      </c>
      <c r="BD305" s="223" t="str">
        <f t="shared" ca="1" si="505"/>
        <v>-0.652002277004423-1.15094497877646i</v>
      </c>
      <c r="BE305" s="223" t="str">
        <f t="shared" ca="1" si="506"/>
        <v>0.888333482665396-0.980124959872595i</v>
      </c>
      <c r="BF305" s="223" t="str">
        <f t="shared" ca="1" si="507"/>
        <v>1.20931026279878+0.536050372333814i</v>
      </c>
      <c r="BG305" s="223" t="str">
        <f t="shared" ca="1" si="508"/>
        <v>-0.129656386831265+1.31642338734297i</v>
      </c>
      <c r="BH305" s="223" t="str">
        <f t="shared" ca="1" si="509"/>
        <v>-1.29065194494893+0.289825586153504i</v>
      </c>
      <c r="BI305" s="223" t="str">
        <f t="shared" ca="1" si="510"/>
        <v>-0.680051509850576-1.13459739878939i</v>
      </c>
      <c r="BJ305" s="223" t="str">
        <f t="shared" ca="1" si="511"/>
        <v>0.864012462608163-1.00163055956149i</v>
      </c>
      <c r="BK305" s="223" t="str">
        <f t="shared" ca="1" si="512"/>
        <v>1.22210137584411+0.506210964469966i</v>
      </c>
      <c r="BL305" s="223" t="str">
        <f t="shared" ca="1" si="513"/>
        <v>-0.0973106895706353+1.31920883224946i</v>
      </c>
      <c r="BM305" s="223" t="str">
        <f t="shared" ca="1" si="514"/>
        <v>-1.28315054877199+0.32141248042949i</v>
      </c>
      <c r="BN305" s="223" t="str">
        <f t="shared" ca="1" si="515"/>
        <v>-0.707691105094828-1.11756637975529i</v>
      </c>
      <c r="BO305" s="223" t="str">
        <f t="shared" ca="1" si="516"/>
        <v>0.839170993749937-1.02253281445557i</v>
      </c>
      <c r="BP305" s="223" t="str">
        <f t="shared" ca="1" si="517"/>
        <v>1.23415634071846+0.476066634048319i</v>
      </c>
      <c r="BQ305" s="223" t="str">
        <f t="shared" ca="1" si="518"/>
        <v>-0.0649063759879397+1.32119963508389i</v>
      </c>
      <c r="BR305" s="223" t="str">
        <f t="shared" ca="1" si="519"/>
        <v>-1.27487623068424+0.352805767846891i</v>
      </c>
      <c r="BS305" s="223" t="str">
        <f t="shared" ca="1" si="520"/>
        <v>-0.734904413680695-1.09986218052187i</v>
      </c>
      <c r="BT305" s="223" t="str">
        <f t="shared" ca="1" si="521"/>
        <v>0.813824039664748-1.04281913381633i</v>
      </c>
      <c r="BU305" s="223" t="str">
        <f t="shared" ca="1" si="522"/>
        <v>1.24546789596076+0.445635538888863i</v>
      </c>
      <c r="BV305" s="223" t="str">
        <f t="shared" ca="1" si="523"/>
        <v>-0.0324629652327062+1.32239459666092i</v>
      </c>
      <c r="BW305" s="223" t="str">
        <f t="shared" ca="1" si="524"/>
        <v>-1.26583397482617+0.383986538260731i</v>
      </c>
      <c r="BX305" s="223" t="str">
        <f t="shared" ca="1" si="525"/>
        <v>-0.761675043326546-1.08149546543811i</v>
      </c>
      <c r="BY305" s="223" t="str">
        <f t="shared" ca="1" si="526"/>
        <v>0.787986868407839-1.06247729792523i</v>
      </c>
      <c r="BZ305" s="223" t="str">
        <f t="shared" ca="1" si="527"/>
        <v>1.25602922791403+0.414936009542892i</v>
      </c>
      <c r="CA305" s="223" t="str">
        <f t="shared" ca="1" si="528"/>
        <v>2.67708706490165E-13+1.32279299718047i</v>
      </c>
      <c r="CB305" s="223" t="str">
        <f t="shared" ca="1" si="529"/>
        <v>-1.25602922791386+0.414936009543401i</v>
      </c>
      <c r="CC305" s="223" t="str">
        <f t="shared" ca="1" si="530"/>
        <v>-0.787986868408269-1.06247729792491i</v>
      </c>
      <c r="CD305" s="223" t="str">
        <f t="shared" ca="1" si="531"/>
        <v>0.761675043327216-1.08149546543764i</v>
      </c>
      <c r="CE305" s="223" t="str">
        <f t="shared" ca="1" si="532"/>
        <v>1.26583397482594+0.383986538261515i</v>
      </c>
      <c r="CF305" s="223" t="str">
        <f t="shared" ca="1" si="533"/>
        <v>0.0324629652318884+1.32239459666094i</v>
      </c>
      <c r="CG305" s="223" t="str">
        <f t="shared" ca="1" si="534"/>
        <v>-1.24546789596103+0.445635538888092i</v>
      </c>
      <c r="CH305" s="223" t="str">
        <f t="shared" ca="1" si="535"/>
        <v>-0.813824039664104-1.04281913381683i</v>
      </c>
      <c r="CI305" s="223" t="str">
        <f t="shared" ca="1" si="536"/>
        <v>0.734904413680313-1.09986218052212i</v>
      </c>
      <c r="CJ305" s="223" t="str">
        <f t="shared" ca="1" si="537"/>
        <v>1.27487623068438+0.352805767846375i</v>
      </c>
      <c r="CK305" s="223" t="str">
        <f t="shared" ca="1" si="538"/>
        <v>0.0649063759884745+1.32119963508386i</v>
      </c>
      <c r="CL305" s="223" t="str">
        <f t="shared" ca="1" si="539"/>
        <v>-1.23415634071827+0.476066634048819i</v>
      </c>
      <c r="CM305" s="223" t="str">
        <f t="shared" ca="1" si="540"/>
        <v>-0.839170993750351-1.02253281445523i</v>
      </c>
      <c r="CN305" s="223" t="str">
        <f t="shared" ca="1" si="541"/>
        <v>0.707691105094375-1.11756637975558i</v>
      </c>
      <c r="CO305" s="223" t="str">
        <f t="shared" ca="1" si="542"/>
        <v>1.2831505487718+0.321412480430246i</v>
      </c>
      <c r="CP305" s="223" t="str">
        <f t="shared" ca="1" si="543"/>
        <v>0.0973106895698194+1.31920883224952i</v>
      </c>
      <c r="CQ305" s="223" t="str">
        <f t="shared" ca="1" si="544"/>
        <v>-1.22210137584443+0.50621096446921i</v>
      </c>
      <c r="CR305" s="223" t="str">
        <f t="shared" ca="1" si="545"/>
        <v>-0.864012462607543-1.00163055956203i</v>
      </c>
      <c r="CS305" s="223" t="str">
        <f t="shared" ca="1" si="546"/>
        <v>0.680051509850148-1.13459739878964i</v>
      </c>
      <c r="CT305" s="223" t="str">
        <f t="shared" ca="1" si="547"/>
        <v>1.29065194494903+0.289825586153054i</v>
      </c>
      <c r="CU305" s="223" t="str">
        <f t="shared" ca="1" si="548"/>
        <v>0.129656386831798+1.31642338734292i</v>
      </c>
      <c r="CV305" s="223" t="str">
        <f t="shared" ca="1" si="549"/>
        <v>-1.20931026279857+0.536050372334303i</v>
      </c>
      <c r="CW305" s="223" t="str">
        <f t="shared" ca="1" si="550"/>
        <v>-0.888333482665793-0.980124959872235i</v>
      </c>
      <c r="CX305" s="223" t="str">
        <f t="shared" ca="1" si="551"/>
        <v>0.65200227700399-1.1509449787767i</v>
      </c>
      <c r="CY305" s="223" t="str">
        <f t="shared" ca="1" si="552"/>
        <v>1.29737590065496+0.258064111781215i</v>
      </c>
      <c r="CZ305" s="223" t="str">
        <f t="shared" ca="1" si="553"/>
        <v>0.161923983933168+1.31284497821216i</v>
      </c>
      <c r="DA305" s="223" t="str">
        <f t="shared" ca="1" si="554"/>
        <v>-1.19579070646997+0.565566883498079i</v>
      </c>
      <c r="DB305" s="223" t="str">
        <f t="shared" ca="1" si="555"/>
        <v>-0.91211940385001-0.958028969556761i</v>
      </c>
      <c r="DC305" s="223" t="str">
        <f t="shared" ca="1" si="556"/>
        <v>0.623560302367279-1.16659927254448i</v>
      </c>
      <c r="DD305" s="223" t="str">
        <f t="shared" ca="1" si="557"/>
        <v>1.30331836563057+0.226147189236898i</v>
      </c>
      <c r="DE305" s="223" t="str">
        <f t="shared" ca="1" si="558"/>
        <v>0.194094044082612+1.30847576035681i</v>
      </c>
      <c r="DF305" s="223" t="str">
        <f t="shared" ca="1" si="559"/>
        <v>-1.18155085053272+0.594742718320367i</v>
      </c>
      <c r="DG305" s="223" t="str">
        <f t="shared" ca="1" si="560"/>
        <v>-0.935355898412671-0.935355898412103i</v>
      </c>
      <c r="DH305" s="223" t="str">
        <f t="shared" ca="1" si="561"/>
        <v>0.594742718319649-1.18155085053308i</v>
      </c>
      <c r="DI305" s="223" t="str">
        <f t="shared" ca="1" si="562"/>
        <v>1.30847576035672+0.194094044083231i</v>
      </c>
      <c r="DJ305" s="223" t="str">
        <f t="shared" ca="1" si="563"/>
        <v>0.226147189236355+1.30331836563066i</v>
      </c>
      <c r="DK305" s="223" t="str">
        <f t="shared" ca="1" si="564"/>
        <v>-1.16659927254474+0.623560302366793i</v>
      </c>
      <c r="DL305" s="223" t="str">
        <f t="shared" ca="1" si="565"/>
        <v>-0.958028969556381-0.912119403850409i</v>
      </c>
      <c r="DM305" s="223" t="str">
        <f t="shared" ca="1" si="566"/>
        <v>0.565566883498508-1.19579070646977i</v>
      </c>
      <c r="DN305" s="223" t="str">
        <f t="shared" ca="1" si="567"/>
        <v>1.31284497821211+0.161923983933639i</v>
      </c>
      <c r="DO305" s="223" t="str">
        <f t="shared" ca="1" si="568"/>
        <v>0.258064111780749+1.29737590065505i</v>
      </c>
      <c r="DP305" s="223" t="str">
        <f t="shared" ca="1" si="569"/>
        <v>-1.1509449787763+0.652002277004689i</v>
      </c>
      <c r="DQ305" s="223" t="str">
        <f t="shared" ca="1" si="570"/>
        <v>-0.980124959872774-0.888333482665197i</v>
      </c>
      <c r="DR305" s="223" t="str">
        <f t="shared" ca="1" si="571"/>
        <v>0.536050372333569-1.20931026279889i</v>
      </c>
      <c r="DS305" s="223" t="str">
        <f t="shared" ca="1" si="572"/>
        <v>1.316423387343+0.129656386830999i</v>
      </c>
      <c r="DT305" s="223" t="str">
        <f t="shared" ca="1" si="573"/>
        <v>0.289825586152445+1.29065194494917i</v>
      </c>
      <c r="DU305" s="223" t="str">
        <f t="shared" ca="1" si="574"/>
        <v>-1.13459739878996+0.680051509849611i</v>
      </c>
      <c r="DV305" s="223" t="str">
        <f t="shared" ca="1" si="575"/>
        <v>-1.00163055956162-0.864012462608017i</v>
      </c>
      <c r="DW305" s="223" t="str">
        <f t="shared" ca="1" si="576"/>
        <v>0.506210964469788-1.22210137584419i</v>
      </c>
      <c r="DX305" s="223" t="str">
        <f t="shared" ca="1" si="577"/>
        <v>1.31920883224948+0.0973106895702932i</v>
      </c>
      <c r="DY305" s="223" t="str">
        <f t="shared" ca="1" si="578"/>
        <v>0.321412480429786+1.28315054877191i</v>
      </c>
      <c r="DZ305" s="223" t="str">
        <f t="shared" ca="1" si="579"/>
        <v>-1.11756637975515+0.707691105095054i</v>
      </c>
      <c r="EA305" s="223" t="str">
        <f t="shared" ca="1" si="580"/>
        <v>-1.02253281445574-0.839170993749731i</v>
      </c>
      <c r="EB305" s="223" t="str">
        <f t="shared" ca="1" si="581"/>
        <v>0.476066634048069-1.23415634071856i</v>
      </c>
      <c r="EC305" s="223" t="str">
        <f t="shared" ca="1" si="582"/>
        <v>1.3211996350839+0.0649063759876722i</v>
      </c>
      <c r="ED305" s="223" t="str">
        <f t="shared" ca="1" si="583"/>
        <v>0.352805767845845+1.27487623068453i</v>
      </c>
      <c r="EE305" s="223" t="str">
        <f t="shared" ca="1" si="584"/>
        <v>-1.09986218052247+0.734904413679793i</v>
      </c>
      <c r="EF305" s="223" t="str">
        <f t="shared" ca="1" si="585"/>
        <v>-1.04281913381645-0.813824039664596i</v>
      </c>
      <c r="EG305" s="223" t="str">
        <f t="shared" ca="1" si="586"/>
        <v>0.445635538888682-1.24546789596082i</v>
      </c>
      <c r="EH305" s="223" t="str">
        <f t="shared" ca="1" si="587"/>
        <v>1.32239459666092+0.0324629652325137i</v>
      </c>
      <c r="EI305" s="223" t="str">
        <f t="shared" ca="1" si="588"/>
        <v>0.38398653826106+1.26583397482607i</v>
      </c>
      <c r="EJ305" s="223" t="str">
        <f t="shared" ca="1" si="589"/>
        <v>-1.08149546543791+0.761675043326827i</v>
      </c>
      <c r="EK305" s="223" t="str">
        <f t="shared" ca="1" si="590"/>
        <v>-1.06247729792539-0.787986868407624i</v>
      </c>
      <c r="EL305" s="223" t="str">
        <f t="shared" ca="1" si="591"/>
        <v>0.414936009542638-1.25602922791411i</v>
      </c>
      <c r="EM305" s="223" t="str">
        <f t="shared" ca="1" si="592"/>
        <v>1.32279299718047-5.3541741298033E-13i</v>
      </c>
      <c r="EN305" s="223"/>
      <c r="EO305" s="223"/>
      <c r="EP305" s="223"/>
    </row>
    <row r="306" spans="1:146">
      <c r="A306" s="249">
        <f t="shared" si="461"/>
        <v>4.0234375000000001E-3</v>
      </c>
      <c r="B306" s="248">
        <v>206</v>
      </c>
      <c r="C306" s="247">
        <f t="shared" si="462"/>
        <v>41200</v>
      </c>
      <c r="N306" s="246">
        <f t="shared" ca="1" si="463"/>
        <v>1.343479531256236</v>
      </c>
      <c r="O306" s="223">
        <f t="shared" ca="1" si="464"/>
        <v>-1.3235204687437638</v>
      </c>
      <c r="P306" s="223" t="str">
        <f t="shared" ca="1" si="465"/>
        <v>-0.445880616676685-1.24615284249394i</v>
      </c>
      <c r="Q306" s="223" t="str">
        <f t="shared" ca="1" si="466"/>
        <v>1.02309515757852-0.839632496824115i</v>
      </c>
      <c r="R306" s="223" t="str">
        <f t="shared" ca="1" si="467"/>
        <v>1.13522137196248+0.680425504977091i</v>
      </c>
      <c r="S306" s="223" t="str">
        <f t="shared" ca="1" si="468"/>
        <v>-0.258206034442151+1.29808939405627i</v>
      </c>
      <c r="T306" s="223" t="str">
        <f t="shared" ca="1" si="469"/>
        <v>-1.3091953581389+0.194200786330198i</v>
      </c>
      <c r="U306" s="223" t="str">
        <f t="shared" ca="1" si="470"/>
        <v>-0.623903230088178-1.16724084518545i</v>
      </c>
      <c r="V306" s="223" t="str">
        <f t="shared" ca="1" si="471"/>
        <v>0.888822022708215-0.980663980746i</v>
      </c>
      <c r="W306" s="223" t="str">
        <f t="shared" ca="1" si="472"/>
        <v>1.22277347193211+0.506489355784303i</v>
      </c>
      <c r="X306" s="223" t="str">
        <f t="shared" ca="1" si="473"/>
        <v>-0.0649420713259411+1.32192623037581i</v>
      </c>
      <c r="Y306" s="223" t="str">
        <f t="shared" ca="1" si="474"/>
        <v>-1.26653012170812+0.384197712108914i</v>
      </c>
      <c r="Z306" s="223" t="str">
        <f t="shared" ca="1" si="475"/>
        <v>-0.788420222712151-1.06306160856379i</v>
      </c>
      <c r="AA306" s="223" t="str">
        <f t="shared" ca="1" si="476"/>
        <v>0.735308575226165-1.10046705102087i</v>
      </c>
      <c r="AB306" s="223" t="str">
        <f t="shared" ca="1" si="477"/>
        <v>1.28385621892416+0.321589241600952i</v>
      </c>
      <c r="AC306" s="223" t="str">
        <f t="shared" ca="1" si="478"/>
        <v>0.12972769151386+1.31714735593182i</v>
      </c>
      <c r="AD306" s="223" t="str">
        <f t="shared" ca="1" si="479"/>
        <v>-1.19644833297408+0.565877917670632i</v>
      </c>
      <c r="AE306" s="223" t="str">
        <f t="shared" ca="1" si="480"/>
        <v>-0.935870298487933-0.935870298487894i</v>
      </c>
      <c r="AF306" s="223" t="str">
        <f t="shared" ca="1" si="481"/>
        <v>0.565877917670684-1.19644833297406i</v>
      </c>
      <c r="AG306" s="223" t="str">
        <f t="shared" ca="1" si="482"/>
        <v>1.31714735593182+0.129727691513936i</v>
      </c>
      <c r="AH306" s="223" t="str">
        <f t="shared" ca="1" si="483"/>
        <v>0.321589241601024+1.28385621892414i</v>
      </c>
      <c r="AI306" s="223" t="str">
        <f t="shared" ca="1" si="484"/>
        <v>-1.1004670510212+0.735308575225671i</v>
      </c>
      <c r="AJ306" s="223" t="str">
        <f t="shared" ca="1" si="485"/>
        <v>-1.06306160856415-0.788420222711669i</v>
      </c>
      <c r="AK306" s="223" t="str">
        <f t="shared" ca="1" si="486"/>
        <v>0.384197712108475-1.26653012170825i</v>
      </c>
      <c r="AL306" s="223" t="str">
        <f t="shared" ca="1" si="487"/>
        <v>1.32192623037579-0.0649420713263907i</v>
      </c>
      <c r="AM306" s="223" t="str">
        <f t="shared" ca="1" si="488"/>
        <v>0.506489355784606+1.22277347193199i</v>
      </c>
      <c r="AN306" s="223" t="str">
        <f t="shared" ca="1" si="489"/>
        <v>-0.980663980745874+0.888822022708352i</v>
      </c>
      <c r="AO306" s="223" t="str">
        <f t="shared" ca="1" si="490"/>
        <v>-1.16724084518549-0.623903230088117i</v>
      </c>
      <c r="AP306" s="223" t="str">
        <f t="shared" ca="1" si="491"/>
        <v>0.19420078633012-1.30919535813891i</v>
      </c>
      <c r="AQ306" s="223" t="str">
        <f t="shared" ca="1" si="492"/>
        <v>1.29808939405628-0.258206034442072i</v>
      </c>
      <c r="AR306" s="223" t="str">
        <f t="shared" ca="1" si="493"/>
        <v>1.29808939405628-0.258206034442072i</v>
      </c>
      <c r="AS306" s="223" t="str">
        <f t="shared" ca="1" si="494"/>
        <v>-0.839632496824366+1.02309515757831i</v>
      </c>
      <c r="AT306" s="223" t="str">
        <f t="shared" ca="1" si="495"/>
        <v>-1.24615284249381-0.445880616677052i</v>
      </c>
      <c r="AU306" s="223" t="str">
        <f t="shared" ca="1" si="496"/>
        <v>4.7150656508283E-13-1.32352046874376i</v>
      </c>
      <c r="AV306" s="223" t="str">
        <f t="shared" ca="1" si="497"/>
        <v>1.24615284249413-0.445880616676163i</v>
      </c>
      <c r="AW306" s="223" t="str">
        <f t="shared" ca="1" si="498"/>
        <v>0.839632496823666+1.02309515757889i</v>
      </c>
      <c r="AX306" s="223" t="str">
        <f t="shared" ca="1" si="499"/>
        <v>-0.680425504976599+1.13522137196278i</v>
      </c>
      <c r="AY306" s="223" t="str">
        <f t="shared" ca="1" si="500"/>
        <v>-1.29808939405636-0.258206034441705i</v>
      </c>
      <c r="AZ306" s="223" t="str">
        <f t="shared" ca="1" si="501"/>
        <v>-0.194200786330526-1.30919535813885i</v>
      </c>
      <c r="BA306" s="223" t="str">
        <f t="shared" ca="1" si="502"/>
        <v>1.16724084518529-0.62390323008848i</v>
      </c>
      <c r="BB306" s="223" t="str">
        <f t="shared" ca="1" si="503"/>
        <v>0.980663980746126+0.888822022708076i</v>
      </c>
      <c r="BC306" s="223" t="str">
        <f t="shared" ca="1" si="504"/>
        <v>-0.506489355784244+1.22277347193214i</v>
      </c>
      <c r="BD306" s="223" t="str">
        <f t="shared" ca="1" si="505"/>
        <v>-1.32192623037581-0.0649420713259987i</v>
      </c>
      <c r="BE306" s="223" t="str">
        <f t="shared" ca="1" si="506"/>
        <v>-0.384197712108832-1.26653012170815i</v>
      </c>
      <c r="BF306" s="223" t="str">
        <f t="shared" ca="1" si="507"/>
        <v>1.06306160856391-0.788420222711984i</v>
      </c>
      <c r="BG306" s="223" t="str">
        <f t="shared" ca="1" si="508"/>
        <v>1.10046705102069+0.73530857522644i</v>
      </c>
      <c r="BH306" s="223" t="str">
        <f t="shared" ca="1" si="509"/>
        <v>-0.321589241601392+1.28385621892405i</v>
      </c>
      <c r="BI306" s="223" t="str">
        <f t="shared" ca="1" si="510"/>
        <v>-1.31714735593187+0.12972769151339i</v>
      </c>
      <c r="BJ306" s="223" t="str">
        <f t="shared" ca="1" si="511"/>
        <v>-0.565877917670087-1.19644833297434i</v>
      </c>
      <c r="BK306" s="223" t="str">
        <f t="shared" ca="1" si="512"/>
        <v>0.935870298487469-0.935870298488357i</v>
      </c>
      <c r="BL306" s="223" t="str">
        <f t="shared" ca="1" si="513"/>
        <v>1.19644833297431+0.565877917670141i</v>
      </c>
      <c r="BM306" s="223" t="str">
        <f t="shared" ca="1" si="514"/>
        <v>-0.129727691513488+1.31714735593186i</v>
      </c>
      <c r="BN306" s="223" t="str">
        <f t="shared" ca="1" si="515"/>
        <v>-1.28385621892406+0.321589241601334i</v>
      </c>
      <c r="BO306" s="223" t="str">
        <f t="shared" ca="1" si="516"/>
        <v>-0.73530857522639-1.10046705102072i</v>
      </c>
      <c r="BP306" s="223" t="str">
        <f t="shared" ca="1" si="517"/>
        <v>0.788420222712032-1.06306160856388i</v>
      </c>
      <c r="BQ306" s="223" t="str">
        <f t="shared" ca="1" si="518"/>
        <v>1.26653012170813+0.384197712108889i</v>
      </c>
      <c r="BR306" s="223" t="str">
        <f t="shared" ca="1" si="519"/>
        <v>0.0649420713259009+1.32192623037582i</v>
      </c>
      <c r="BS306" s="223" t="str">
        <f t="shared" ca="1" si="520"/>
        <v>-1.22277347193218+0.506489355784154i</v>
      </c>
      <c r="BT306" s="223" t="str">
        <f t="shared" ca="1" si="521"/>
        <v>-0.888822022708003-0.980663980746191i</v>
      </c>
      <c r="BU306" s="223" t="str">
        <f t="shared" ca="1" si="522"/>
        <v>0.623903230088533-1.16724084518526i</v>
      </c>
      <c r="BV306" s="223" t="str">
        <f t="shared" ca="1" si="523"/>
        <v>1.30919535813884+0.194200786330586i</v>
      </c>
      <c r="BW306" s="223" t="str">
        <f t="shared" ca="1" si="524"/>
        <v>0.258206034441645+1.29808939405637i</v>
      </c>
      <c r="BX306" s="223" t="str">
        <f t="shared" ca="1" si="525"/>
        <v>-1.13522137196281+0.680425504976546i</v>
      </c>
      <c r="BY306" s="223" t="str">
        <f t="shared" ca="1" si="526"/>
        <v>-1.02309515757885-0.839632496823712i</v>
      </c>
      <c r="BZ306" s="223" t="str">
        <f t="shared" ca="1" si="527"/>
        <v>0.44588061667622-1.24615284249411i</v>
      </c>
      <c r="CA306" s="223" t="str">
        <f t="shared" ca="1" si="528"/>
        <v>1.32352046874376-4.11188580596127E-13i</v>
      </c>
      <c r="CB306" s="223" t="str">
        <f t="shared" ca="1" si="529"/>
        <v>0.445880616676995+1.24615284249383i</v>
      </c>
      <c r="CC306" s="223" t="str">
        <f t="shared" ca="1" si="530"/>
        <v>-1.02309515757838+0.83963249682429i</v>
      </c>
      <c r="CD306" s="223" t="str">
        <f t="shared" ca="1" si="531"/>
        <v>-1.13522137196254-0.680425504977002i</v>
      </c>
      <c r="CE306" s="223" t="str">
        <f t="shared" ca="1" si="532"/>
        <v>0.258206034442168-1.29808939405627i</v>
      </c>
      <c r="CF306" s="223" t="str">
        <f t="shared" ca="1" si="533"/>
        <v>1.30919535813892-0.19420078633006i</v>
      </c>
      <c r="CG306" s="223" t="str">
        <f t="shared" ca="1" si="534"/>
        <v>0.623903230088064+1.16724084518551i</v>
      </c>
      <c r="CH306" s="223" t="str">
        <f t="shared" ca="1" si="535"/>
        <v>-0.888822022708397+0.980663980745835i</v>
      </c>
      <c r="CI306" s="223" t="str">
        <f t="shared" ca="1" si="536"/>
        <v>-1.22277347193197-0.506489355784645i</v>
      </c>
      <c r="CJ306" s="223" t="str">
        <f t="shared" ca="1" si="537"/>
        <v>0.0649420713265073-1.32192623037579i</v>
      </c>
      <c r="CK306" s="223" t="str">
        <f t="shared" ca="1" si="538"/>
        <v>1.26653012170828-0.384197712108381i</v>
      </c>
      <c r="CL306" s="223" t="str">
        <f t="shared" ca="1" si="539"/>
        <v>0.788420222712692+1.06306160856339i</v>
      </c>
      <c r="CM306" s="223" t="str">
        <f t="shared" ca="1" si="540"/>
        <v>-0.735308575225705+1.10046705102118i</v>
      </c>
      <c r="CN306" s="223" t="str">
        <f t="shared" ca="1" si="541"/>
        <v>-1.28385621892424-0.321589241600608i</v>
      </c>
      <c r="CO306" s="223" t="str">
        <f t="shared" ca="1" si="542"/>
        <v>-0.129727691514231-1.31714735593179i</v>
      </c>
      <c r="CP306" s="223" t="str">
        <f t="shared" ca="1" si="543"/>
        <v>1.19644833297398-0.56587791767085i</v>
      </c>
      <c r="CQ306" s="223" t="str">
        <f t="shared" ca="1" si="544"/>
        <v>0.935870298488024+0.935870298487803i</v>
      </c>
      <c r="CR306" s="223" t="str">
        <f t="shared" ca="1" si="545"/>
        <v>-0.565877917670567+1.19644833297411i</v>
      </c>
      <c r="CS306" s="223" t="str">
        <f t="shared" ca="1" si="546"/>
        <v>-1.31714735593182-0.129727691513919i</v>
      </c>
      <c r="CT306" s="223" t="str">
        <f t="shared" ca="1" si="547"/>
        <v>-0.321589241600913-1.28385621892417i</v>
      </c>
      <c r="CU306" s="223" t="str">
        <f t="shared" ca="1" si="548"/>
        <v>1.10046705102101-0.735308575225966i</v>
      </c>
      <c r="CV306" s="223" t="str">
        <f t="shared" ca="1" si="549"/>
        <v>1.06306160856358+0.788420222712441i</v>
      </c>
      <c r="CW306" s="223" t="str">
        <f t="shared" ca="1" si="550"/>
        <v>-0.384197712109377+1.26653012170798i</v>
      </c>
      <c r="CX306" s="223" t="str">
        <f t="shared" ca="1" si="551"/>
        <v>-1.32192623037584+0.0649420713254676i</v>
      </c>
      <c r="CY306" s="223" t="str">
        <f t="shared" ca="1" si="552"/>
        <v>-0.506489355783753-1.22277347193234i</v>
      </c>
      <c r="CZ306" s="223" t="str">
        <f t="shared" ca="1" si="553"/>
        <v>0.980663980745624-0.888822022708629i</v>
      </c>
      <c r="DA306" s="223" t="str">
        <f t="shared" ca="1" si="554"/>
        <v>1.16724084518566+0.623903230087787i</v>
      </c>
      <c r="DB306" s="223" t="str">
        <f t="shared" ca="1" si="555"/>
        <v>-0.194200786329751+1.30919535813897i</v>
      </c>
      <c r="DC306" s="223" t="str">
        <f t="shared" ca="1" si="556"/>
        <v>-1.2980893940562+0.258206034442475i</v>
      </c>
      <c r="DD306" s="223" t="str">
        <f t="shared" ca="1" si="557"/>
        <v>-0.680425504977271-1.13522137196238i</v>
      </c>
      <c r="DE306" s="223" t="str">
        <f t="shared" ca="1" si="558"/>
        <v>0.839632496824048-1.02309515757857i</v>
      </c>
      <c r="DF306" s="223" t="str">
        <f t="shared" ca="1" si="559"/>
        <v>1.24615284249394+0.445880616676699i</v>
      </c>
      <c r="DG306" s="223" t="str">
        <f t="shared" ca="1" si="560"/>
        <v>-9.79346986745304E-14+1.32352046874376i</v>
      </c>
      <c r="DH306" s="223" t="str">
        <f t="shared" ca="1" si="561"/>
        <v>-1.246152842494+0.445880616676516i</v>
      </c>
      <c r="DI306" s="223" t="str">
        <f t="shared" ca="1" si="562"/>
        <v>-0.839632496823954-1.02309515757865i</v>
      </c>
      <c r="DJ306" s="223" t="str">
        <f t="shared" ca="1" si="563"/>
        <v>0.680425504977374-1.13522137196231i</v>
      </c>
      <c r="DK306" s="223" t="str">
        <f t="shared" ca="1" si="564"/>
        <v>1.29808939405618+0.258206034442593i</v>
      </c>
      <c r="DL306" s="223" t="str">
        <f t="shared" ca="1" si="565"/>
        <v>0.194200786329631+1.30919535813899i</v>
      </c>
      <c r="DM306" s="223" t="str">
        <f t="shared" ca="1" si="566"/>
        <v>-1.16724084518575+0.623903230087615i</v>
      </c>
      <c r="DN306" s="223" t="str">
        <f t="shared" ca="1" si="567"/>
        <v>-0.980663980746401-0.888822022707771i</v>
      </c>
      <c r="DO306" s="223" t="str">
        <f t="shared" ca="1" si="568"/>
        <v>0.506489355783864-1.22277347193229i</v>
      </c>
      <c r="DP306" s="223" t="str">
        <f t="shared" ca="1" si="569"/>
        <v>1.32192623037583+0.064942071325588i</v>
      </c>
      <c r="DQ306" s="223" t="str">
        <f t="shared" ca="1" si="570"/>
        <v>0.384197712109261+1.26653012170802i</v>
      </c>
      <c r="DR306" s="223" t="str">
        <f t="shared" ca="1" si="571"/>
        <v>-1.06306160856365+0.788420222712344i</v>
      </c>
      <c r="DS306" s="223" t="str">
        <f t="shared" ca="1" si="572"/>
        <v>-1.10046705102094-0.735308575226067i</v>
      </c>
      <c r="DT306" s="223" t="str">
        <f t="shared" ca="1" si="573"/>
        <v>0.321589241600956-1.28385621892416i</v>
      </c>
      <c r="DU306" s="223" t="str">
        <f t="shared" ca="1" si="574"/>
        <v>1.31714735593184-0.129727691513725i</v>
      </c>
      <c r="DV306" s="223" t="str">
        <f t="shared" ca="1" si="575"/>
        <v>0.56587791767039+1.1964483329742i</v>
      </c>
      <c r="DW306" s="223" t="str">
        <f t="shared" ca="1" si="576"/>
        <v>-0.935870298488163+0.935870298487664i</v>
      </c>
      <c r="DX306" s="223" t="str">
        <f t="shared" ca="1" si="577"/>
        <v>-1.1964483329739-0.565877917671028i</v>
      </c>
      <c r="DY306" s="223" t="str">
        <f t="shared" ca="1" si="578"/>
        <v>0.129727691514426-1.31714735593177i</v>
      </c>
      <c r="DZ306" s="223" t="str">
        <f t="shared" ca="1" si="579"/>
        <v>1.28385621892429-0.321589241600418i</v>
      </c>
      <c r="EA306" s="223" t="str">
        <f t="shared" ca="1" si="580"/>
        <v>0.735308575226731+1.1004670510205i</v>
      </c>
      <c r="EB306" s="223" t="str">
        <f t="shared" ca="1" si="581"/>
        <v>-0.788420222711702+1.06306160856412i</v>
      </c>
      <c r="EC306" s="223" t="str">
        <f t="shared" ca="1" si="582"/>
        <v>-1.26653012170825-0.384197712108496i</v>
      </c>
      <c r="ED306" s="223" t="str">
        <f t="shared" ca="1" si="583"/>
        <v>-0.0649420713263868-1.32192623037579i</v>
      </c>
      <c r="EE306" s="223" t="str">
        <f t="shared" ca="1" si="584"/>
        <v>1.22277347193199-0.506489355784602i</v>
      </c>
      <c r="EF306" s="223" t="str">
        <f t="shared" ca="1" si="585"/>
        <v>0.888822022708252+0.980663980745966i</v>
      </c>
      <c r="EG306" s="223" t="str">
        <f t="shared" ca="1" si="586"/>
        <v>-0.623903230088236+1.16724084518542i</v>
      </c>
      <c r="EH306" s="223" t="str">
        <f t="shared" ca="1" si="587"/>
        <v>-1.30919535813889-0.194200786330254i</v>
      </c>
      <c r="EI306" s="223" t="str">
        <f t="shared" ca="1" si="588"/>
        <v>-0.258206034441975-1.2980893940563i</v>
      </c>
      <c r="EJ306" s="223" t="str">
        <f t="shared" ca="1" si="589"/>
        <v>1.13522137196264-0.680425504976834i</v>
      </c>
      <c r="EK306" s="223" t="str">
        <f t="shared" ca="1" si="590"/>
        <v>1.02309515757825+0.839632496824441i</v>
      </c>
      <c r="EL306" s="223" t="str">
        <f t="shared" ca="1" si="591"/>
        <v>-0.445880616677108+1.24615284249379i</v>
      </c>
      <c r="EM306" s="223" t="str">
        <f t="shared" ca="1" si="592"/>
        <v>-1.32352046874376-5.31824549569533E-13i</v>
      </c>
      <c r="EN306" s="223"/>
      <c r="EO306" s="223"/>
      <c r="EP306" s="223"/>
    </row>
    <row r="307" spans="1:146">
      <c r="A307" s="249">
        <f t="shared" si="461"/>
        <v>4.0429687499999997E-3</v>
      </c>
      <c r="B307" s="248">
        <v>207</v>
      </c>
      <c r="C307" s="247">
        <f t="shared" si="462"/>
        <v>41400</v>
      </c>
      <c r="N307" s="246">
        <f t="shared" ca="1" si="463"/>
        <v>1.3428509415351935</v>
      </c>
      <c r="O307" s="223">
        <f t="shared" ca="1" si="464"/>
        <v>-1.3241490584648063</v>
      </c>
      <c r="P307" s="223" t="str">
        <f t="shared" ca="1" si="465"/>
        <v>-0.476554673773956-1.23542153613147i</v>
      </c>
      <c r="Q307" s="223" t="str">
        <f t="shared" ca="1" si="466"/>
        <v>0.981129735007196-0.889244157764302i</v>
      </c>
      <c r="R307" s="223" t="str">
        <f t="shared" ca="1" si="467"/>
        <v>1.18276211742591+0.595352418837295i</v>
      </c>
      <c r="S307" s="223" t="str">
        <f t="shared" ca="1" si="468"/>
        <v>-0.129789304080766+1.31777291882155i</v>
      </c>
      <c r="T307" s="223" t="str">
        <f t="shared" ca="1" si="469"/>
        <v>-1.27618317009395+0.353167446690915i</v>
      </c>
      <c r="U307" s="223" t="str">
        <f t="shared" ca="1" si="470"/>
        <v>-0.788794673171833-1.06356649656191i</v>
      </c>
      <c r="V307" s="223" t="str">
        <f t="shared" ca="1" si="471"/>
        <v>0.708416594654419-1.11871205296603i</v>
      </c>
      <c r="W307" s="223" t="str">
        <f t="shared" ca="1" si="472"/>
        <v>1.29870590560207+0.258328666213313i</v>
      </c>
      <c r="X307" s="223" t="str">
        <f t="shared" ca="1" si="473"/>
        <v>0.226379024035323+1.30465446249574i</v>
      </c>
      <c r="Y307" s="223" t="str">
        <f t="shared" ca="1" si="474"/>
        <v>-1.13576053135021+0.680748664677584i</v>
      </c>
      <c r="Z307" s="223" t="str">
        <f t="shared" ca="1" si="475"/>
        <v>-1.04388817988588-0.814658331405121i</v>
      </c>
      <c r="AA307" s="223" t="str">
        <f t="shared" ca="1" si="476"/>
        <v>0.384380182073292-1.26713164456679i</v>
      </c>
      <c r="AB307" s="223" t="str">
        <f t="shared" ca="1" si="477"/>
        <v>1.32056121922702-0.0974104476269231i</v>
      </c>
      <c r="AC307" s="223" t="str">
        <f t="shared" ca="1" si="478"/>
        <v>0.566146674407527+1.19701657135168i</v>
      </c>
      <c r="AD307" s="223" t="str">
        <f t="shared" ca="1" si="479"/>
        <v>-0.913054463086858+0.959011092986103i</v>
      </c>
      <c r="AE307" s="223" t="str">
        <f t="shared" ca="1" si="480"/>
        <v>-1.22335421310973-0.506729906656308i</v>
      </c>
      <c r="AF307" s="223" t="str">
        <f t="shared" ca="1" si="481"/>
        <v>0.0324962446422412-1.32375024952496i</v>
      </c>
      <c r="AG307" s="223" t="str">
        <f t="shared" ca="1" si="482"/>
        <v>1.24674468741522-0.446092382175664i</v>
      </c>
      <c r="AH307" s="223" t="str">
        <f t="shared" ca="1" si="483"/>
        <v>0.864898205011998+1.00265738116281i</v>
      </c>
      <c r="AI307" s="223" t="str">
        <f t="shared" ca="1" si="484"/>
        <v>-0.624199545231382+1.16779521182704i</v>
      </c>
      <c r="AJ307" s="223" t="str">
        <f t="shared" ca="1" si="485"/>
        <v>-1.31419084128445-0.162089980311246i</v>
      </c>
      <c r="AK307" s="223" t="str">
        <f t="shared" ca="1" si="486"/>
        <v>-0.321741976444058-1.28446597059911i</v>
      </c>
      <c r="AL307" s="223" t="str">
        <f t="shared" ca="1" si="487"/>
        <v>1.0826041605495-0.762455874522685i</v>
      </c>
      <c r="AM307" s="223" t="str">
        <f t="shared" ca="1" si="488"/>
        <v>1.10098970427262+0.735657800963821i</v>
      </c>
      <c r="AN307" s="223" t="str">
        <f t="shared" ca="1" si="489"/>
        <v>-0.290122700862307+1.2919750568326i</v>
      </c>
      <c r="AO307" s="223" t="str">
        <f t="shared" ca="1" si="490"/>
        <v>-1.30981714432543+0.194293019597738i</v>
      </c>
      <c r="AP307" s="223" t="str">
        <f t="shared" ca="1" si="491"/>
        <v>-0.652670677160562-1.1521248700588i</v>
      </c>
      <c r="AQ307" s="223" t="str">
        <f t="shared" ca="1" si="492"/>
        <v>0.840031269921507-1.02358106400387i</v>
      </c>
      <c r="AR307" s="223" t="str">
        <f t="shared" ca="1" si="493"/>
        <v>0.840031269921507-1.02358106400387i</v>
      </c>
      <c r="AS307" s="223" t="str">
        <f t="shared" ca="1" si="494"/>
        <v>0.0649729147612868+1.32255406293303i</v>
      </c>
      <c r="AT307" s="223" t="str">
        <f t="shared" ca="1" si="495"/>
        <v>-1.21054998725393+0.536599904391302i</v>
      </c>
      <c r="AU307" s="223" t="str">
        <f t="shared" ca="1" si="496"/>
        <v>-0.936314778542443-0.93631477854205i</v>
      </c>
      <c r="AV307" s="223" t="str">
        <f t="shared" ca="1" si="497"/>
        <v>0.536599904390795-1.21054998725415i</v>
      </c>
      <c r="AW307" s="223" t="str">
        <f t="shared" ca="1" si="498"/>
        <v>1.32255406293299+0.0649729147620858i</v>
      </c>
      <c r="AX307" s="223" t="str">
        <f t="shared" ca="1" si="499"/>
        <v>0.415361381207375+1.25731684631788i</v>
      </c>
      <c r="AY307" s="223" t="str">
        <f t="shared" ca="1" si="500"/>
        <v>-1.02358106400354+0.840031269921907i</v>
      </c>
      <c r="AZ307" s="223" t="str">
        <f t="shared" ca="1" si="501"/>
        <v>-1.15212487005907-0.652670677160079i</v>
      </c>
      <c r="BA307" s="223" t="str">
        <f t="shared" ca="1" si="502"/>
        <v>0.194293019598492-1.30981714432532i</v>
      </c>
      <c r="BB307" s="223" t="str">
        <f t="shared" ca="1" si="503"/>
        <v>1.29197505683277-0.290122700861545i</v>
      </c>
      <c r="BC307" s="223" t="str">
        <f t="shared" ca="1" si="504"/>
        <v>0.735657800964252+1.10098970427233i</v>
      </c>
      <c r="BD307" s="223" t="str">
        <f t="shared" ca="1" si="505"/>
        <v>-0.762455874522262+1.08260416054979i</v>
      </c>
      <c r="BE307" s="223" t="str">
        <f t="shared" ca="1" si="506"/>
        <v>-1.28446597059891-0.321741976444834i</v>
      </c>
      <c r="BF307" s="223" t="str">
        <f t="shared" ca="1" si="507"/>
        <v>-0.162089980310433-1.31419084128455i</v>
      </c>
      <c r="BG307" s="223" t="str">
        <f t="shared" ca="1" si="508"/>
        <v>1.16779521182679-0.624199545231854i</v>
      </c>
      <c r="BH307" s="223" t="str">
        <f t="shared" ca="1" si="509"/>
        <v>1.00265738116281+0.86489820501199i</v>
      </c>
      <c r="BI307" s="223" t="str">
        <f t="shared" ca="1" si="510"/>
        <v>-0.446092382175922+1.24674468741513i</v>
      </c>
      <c r="BJ307" s="223" t="str">
        <f t="shared" ca="1" si="511"/>
        <v>-1.32375024952497+0.032496244641573i</v>
      </c>
      <c r="BK307" s="223" t="str">
        <f t="shared" ca="1" si="512"/>
        <v>-0.506729906656664-1.22335421310958i</v>
      </c>
      <c r="BL307" s="223" t="str">
        <f t="shared" ca="1" si="513"/>
        <v>0.959011092986007-0.91305446308696i</v>
      </c>
      <c r="BM307" s="223" t="str">
        <f t="shared" ca="1" si="514"/>
        <v>1.19701657135157+0.566146674407756i</v>
      </c>
      <c r="BN307" s="223" t="str">
        <f t="shared" ca="1" si="515"/>
        <v>-0.0974104476274394+1.32056121922698i</v>
      </c>
      <c r="BO307" s="223" t="str">
        <f t="shared" ca="1" si="516"/>
        <v>-1.26713164456668+0.384380182073661i</v>
      </c>
      <c r="BP307" s="223" t="str">
        <f t="shared" ca="1" si="517"/>
        <v>-0.814658331405247-1.04388817988578i</v>
      </c>
      <c r="BQ307" s="223" t="str">
        <f t="shared" ca="1" si="518"/>
        <v>0.680748664677828-1.13576053135007i</v>
      </c>
      <c r="BR307" s="223" t="str">
        <f t="shared" ca="1" si="519"/>
        <v>1.30465446249565+0.226379024035833i</v>
      </c>
      <c r="BS307" s="223" t="str">
        <f t="shared" ca="1" si="520"/>
        <v>0.25832866621371+1.29870590560199i</v>
      </c>
      <c r="BT307" s="223" t="str">
        <f t="shared" ca="1" si="521"/>
        <v>-1.11871205296594+0.708416594654561i</v>
      </c>
      <c r="BU307" s="223" t="str">
        <f t="shared" ca="1" si="522"/>
        <v>-1.06356649656182-0.788794673171948i</v>
      </c>
      <c r="BV307" s="223" t="str">
        <f t="shared" ca="1" si="523"/>
        <v>0.353167446691401-1.27618317009382i</v>
      </c>
      <c r="BW307" s="223" t="str">
        <f t="shared" ca="1" si="524"/>
        <v>1.31777291882149-0.129789304081309i</v>
      </c>
      <c r="BX307" s="223" t="str">
        <f t="shared" ca="1" si="525"/>
        <v>0.595352418837387+1.18276211742586i</v>
      </c>
      <c r="BY307" s="223" t="str">
        <f t="shared" ca="1" si="526"/>
        <v>-0.889244157764396+0.981129735007111i</v>
      </c>
      <c r="BZ307" s="223" t="str">
        <f t="shared" ca="1" si="527"/>
        <v>-1.23542153613131-0.476554673774367i</v>
      </c>
      <c r="CA307" s="223" t="str">
        <f t="shared" ca="1" si="528"/>
        <v>-5.5478459100158E-13-1.32414905846481i</v>
      </c>
      <c r="CB307" s="223" t="str">
        <f t="shared" ca="1" si="529"/>
        <v>1.2354215361314-0.476554673774139i</v>
      </c>
      <c r="CC307" s="223" t="str">
        <f t="shared" ca="1" si="530"/>
        <v>0.889244157764214+0.981129735007275i</v>
      </c>
      <c r="CD307" s="223" t="str">
        <f t="shared" ca="1" si="531"/>
        <v>-0.595352418837673+1.18276211742572i</v>
      </c>
      <c r="CE307" s="223" t="str">
        <f t="shared" ca="1" si="532"/>
        <v>-1.3177729188216-0.129789304080204i</v>
      </c>
      <c r="CF307" s="223" t="str">
        <f t="shared" ca="1" si="533"/>
        <v>-0.353167446691164-1.27618317009388i</v>
      </c>
      <c r="CG307" s="223" t="str">
        <f t="shared" ca="1" si="534"/>
        <v>1.06356649656197-0.78879467317175i</v>
      </c>
      <c r="CH307" s="223" t="str">
        <f t="shared" ca="1" si="535"/>
        <v>1.11871205296581+0.708416594654768i</v>
      </c>
      <c r="CI307" s="223" t="str">
        <f t="shared" ca="1" si="536"/>
        <v>-0.258328666212696+1.29870590560219i</v>
      </c>
      <c r="CJ307" s="223" t="str">
        <f t="shared" ca="1" si="537"/>
        <v>-1.30465446249569+0.226379024035592i</v>
      </c>
      <c r="CK307" s="223" t="str">
        <f t="shared" ca="1" si="538"/>
        <v>-0.680748664677618-1.13576053135019i</v>
      </c>
      <c r="CL307" s="223" t="str">
        <f t="shared" ca="1" si="539"/>
        <v>0.81465833140544-1.04388817988563i</v>
      </c>
      <c r="CM307" s="223" t="str">
        <f t="shared" ca="1" si="540"/>
        <v>1.26713164456661+0.384380182073896i</v>
      </c>
      <c r="CN307" s="223" t="str">
        <f t="shared" ca="1" si="541"/>
        <v>0.0974104476271948+1.320561219227i</v>
      </c>
      <c r="CO307" s="223" t="str">
        <f t="shared" ca="1" si="542"/>
        <v>-1.19701657135169+0.5661466744075i</v>
      </c>
      <c r="CP307" s="223" t="str">
        <f t="shared" ca="1" si="543"/>
        <v>-0.959011092985837-0.913054463087138i</v>
      </c>
      <c r="CQ307" s="223" t="str">
        <f t="shared" ca="1" si="544"/>
        <v>0.506729906656959-1.22335421310946i</v>
      </c>
      <c r="CR307" s="223" t="str">
        <f t="shared" ca="1" si="545"/>
        <v>1.32375024952497+0.0324962446418182i</v>
      </c>
      <c r="CS307" s="223" t="str">
        <f t="shared" ca="1" si="546"/>
        <v>0.446092382175655+1.24674468741522i</v>
      </c>
      <c r="CT307" s="223" t="str">
        <f t="shared" ca="1" si="547"/>
        <v>-1.00265738116297+0.864898205011805i</v>
      </c>
      <c r="CU307" s="223" t="str">
        <f t="shared" ca="1" si="548"/>
        <v>-1.16779521182666-0.624199545232105i</v>
      </c>
      <c r="CV307" s="223" t="str">
        <f t="shared" ca="1" si="549"/>
        <v>0.162089980310751-1.31419084128451i</v>
      </c>
      <c r="CW307" s="223" t="str">
        <f t="shared" ca="1" si="550"/>
        <v>1.28446597059898-0.32174197644456i</v>
      </c>
      <c r="CX307" s="223" t="str">
        <f t="shared" ca="1" si="551"/>
        <v>0.762455874522063+1.08260416054993i</v>
      </c>
      <c r="CY307" s="223" t="str">
        <f t="shared" ca="1" si="552"/>
        <v>-0.735657800964488+1.10098970427217i</v>
      </c>
      <c r="CZ307" s="223" t="str">
        <f t="shared" ca="1" si="553"/>
        <v>-1.29197505683271-0.290122700861821i</v>
      </c>
      <c r="DA307" s="223" t="str">
        <f t="shared" ca="1" si="554"/>
        <v>-0.194293019598249-1.30981714432535i</v>
      </c>
      <c r="DB307" s="223" t="str">
        <f t="shared" ca="1" si="555"/>
        <v>1.15212487005921-0.652670677159833i</v>
      </c>
      <c r="DC307" s="223" t="str">
        <f t="shared" ca="1" si="556"/>
        <v>1.02358106400336+0.840031269922125i</v>
      </c>
      <c r="DD307" s="223" t="str">
        <f t="shared" ca="1" si="557"/>
        <v>-0.415361381206392+1.2573168463182i</v>
      </c>
      <c r="DE307" s="223" t="str">
        <f t="shared" ca="1" si="558"/>
        <v>-1.322554062933+0.0649729147618408i</v>
      </c>
      <c r="DF307" s="223" t="str">
        <f t="shared" ca="1" si="559"/>
        <v>-0.536599904390535-1.21054998725427i</v>
      </c>
      <c r="DG307" s="223" t="str">
        <f t="shared" ca="1" si="560"/>
        <v>0.936314778542617-0.936314778541877i</v>
      </c>
      <c r="DH307" s="223" t="str">
        <f t="shared" ca="1" si="561"/>
        <v>1.21054998725436+0.536599904390322i</v>
      </c>
      <c r="DI307" s="223" t="str">
        <f t="shared" ca="1" si="562"/>
        <v>-0.0649729147615318+1.32255406293301i</v>
      </c>
      <c r="DJ307" s="223" t="str">
        <f t="shared" ca="1" si="563"/>
        <v>-1.25731684631813+0.415361381206615i</v>
      </c>
      <c r="DK307" s="223" t="str">
        <f t="shared" ca="1" si="564"/>
        <v>-0.840031269921317-1.02358106400402i</v>
      </c>
      <c r="DL307" s="223" t="str">
        <f t="shared" ca="1" si="565"/>
        <v>0.652670677159629-1.15212487005933i</v>
      </c>
      <c r="DM307" s="223" t="str">
        <f t="shared" ca="1" si="566"/>
        <v>1.3098171443254+0.194293019597943i</v>
      </c>
      <c r="DN307" s="223" t="str">
        <f t="shared" ca="1" si="567"/>
        <v>0.290122700862123+1.29197505683264i</v>
      </c>
      <c r="DO307" s="223" t="str">
        <f t="shared" ca="1" si="568"/>
        <v>-1.1009897042728+0.735657800963555i</v>
      </c>
      <c r="DP307" s="223" t="str">
        <f t="shared" ca="1" si="569"/>
        <v>-1.08260416055011-0.76245587452181i</v>
      </c>
      <c r="DQ307" s="223" t="str">
        <f t="shared" ca="1" si="570"/>
        <v>0.321741976444259-1.28446597059906i</v>
      </c>
      <c r="DR307" s="223" t="str">
        <f t="shared" ca="1" si="571"/>
        <v>1.31419084128449-0.16208998031091i</v>
      </c>
      <c r="DS307" s="223" t="str">
        <f t="shared" ca="1" si="572"/>
        <v>0.624199545231117+1.16779521182719i</v>
      </c>
      <c r="DT307" s="223" t="str">
        <f t="shared" ca="1" si="573"/>
        <v>-0.864898205012597+1.00265738116229i</v>
      </c>
      <c r="DU307" s="223" t="str">
        <f t="shared" ca="1" si="574"/>
        <v>-1.24674468741533-0.446092382175363i</v>
      </c>
      <c r="DV307" s="223" t="str">
        <f t="shared" ca="1" si="575"/>
        <v>-0.0324962446420525-1.32375024952496i</v>
      </c>
      <c r="DW307" s="223" t="str">
        <f t="shared" ca="1" si="576"/>
        <v>1.22335421310989-0.506729906655925i</v>
      </c>
      <c r="DX307" s="223" t="str">
        <f t="shared" ca="1" si="577"/>
        <v>0.913054463086382+0.959011092986558i</v>
      </c>
      <c r="DY307" s="223" t="str">
        <f t="shared" ca="1" si="578"/>
        <v>-0.566146674407221+1.19701657135182i</v>
      </c>
      <c r="DZ307" s="223" t="str">
        <f t="shared" ca="1" si="579"/>
        <v>-1.32056121922702-0.0974104476269612i</v>
      </c>
      <c r="EA307" s="223" t="str">
        <f t="shared" ca="1" si="580"/>
        <v>-0.384380182072896-1.26713164456691i</v>
      </c>
      <c r="EB307" s="223" t="str">
        <f t="shared" ca="1" si="581"/>
        <v>1.04388817988627-0.814658331404616i</v>
      </c>
      <c r="EC307" s="223" t="str">
        <f t="shared" ca="1" si="582"/>
        <v>1.13576053135031+0.680748664677416i</v>
      </c>
      <c r="ED307" s="223" t="str">
        <f t="shared" ca="1" si="583"/>
        <v>-0.22637902403536+1.30465446249573i</v>
      </c>
      <c r="EE307" s="223" t="str">
        <f t="shared" ca="1" si="584"/>
        <v>-1.29870590560214+0.258328666212925i</v>
      </c>
      <c r="EF307" s="223" t="str">
        <f t="shared" ca="1" si="585"/>
        <v>-0.708416594653885-1.11871205296637i</v>
      </c>
      <c r="EG307" s="223" t="str">
        <f t="shared" ca="1" si="586"/>
        <v>0.788794673171562-1.06356649656211i</v>
      </c>
      <c r="EH307" s="223" t="str">
        <f t="shared" ca="1" si="587"/>
        <v>1.27618317009395+0.353167446690938i</v>
      </c>
      <c r="EI307" s="223" t="str">
        <f t="shared" ca="1" si="588"/>
        <v>0.129789304080512+1.31777291882157i</v>
      </c>
      <c r="EJ307" s="223" t="str">
        <f t="shared" ca="1" si="589"/>
        <v>-1.18276211742619+0.59535241883674i</v>
      </c>
      <c r="EK307" s="223" t="str">
        <f t="shared" ca="1" si="590"/>
        <v>-0.981129735007433-0.889244157764041i</v>
      </c>
      <c r="EL307" s="223" t="str">
        <f t="shared" ca="1" si="591"/>
        <v>0.47655467377392-1.23542153613148i</v>
      </c>
      <c r="EM307" s="223" t="str">
        <f t="shared" ca="1" si="592"/>
        <v>1.32414905846481+2.45275690157113E-13i</v>
      </c>
      <c r="EN307" s="223"/>
      <c r="EO307" s="223"/>
      <c r="EP307" s="223"/>
    </row>
    <row r="308" spans="1:146">
      <c r="A308" s="249">
        <f t="shared" si="461"/>
        <v>4.0624999999999993E-3</v>
      </c>
      <c r="B308" s="248">
        <v>208</v>
      </c>
      <c r="C308" s="247">
        <f t="shared" si="462"/>
        <v>41600</v>
      </c>
      <c r="N308" s="246">
        <f t="shared" ca="1" si="463"/>
        <v>1.3423027316276754</v>
      </c>
      <c r="O308" s="223">
        <f t="shared" ca="1" si="464"/>
        <v>-1.3246972683723244</v>
      </c>
      <c r="P308" s="223" t="str">
        <f t="shared" ca="1" si="465"/>
        <v>-0.506939697505375-1.2238606930228i</v>
      </c>
      <c r="Q308" s="223" t="str">
        <f t="shared" ca="1" si="466"/>
        <v>0.936702421485392-0.936702421485341i</v>
      </c>
      <c r="R308" s="223" t="str">
        <f t="shared" ca="1" si="467"/>
        <v>1.22386069302278+0.50693969750543i</v>
      </c>
      <c r="S308" s="223" t="str">
        <f t="shared" ca="1" si="468"/>
        <v>5.7773458292681E-14+1.32469726837232i</v>
      </c>
      <c r="T308" s="223" t="str">
        <f t="shared" ca="1" si="469"/>
        <v>-1.22386069302279+0.506939697505416i</v>
      </c>
      <c r="U308" s="223" t="str">
        <f t="shared" ca="1" si="470"/>
        <v>-0.936702421485382-0.936702421485351i</v>
      </c>
      <c r="V308" s="223" t="str">
        <f t="shared" ca="1" si="471"/>
        <v>0.506939697505373-1.2238606930228i</v>
      </c>
      <c r="W308" s="223" t="str">
        <f t="shared" ca="1" si="472"/>
        <v>1.32469726837232+1.62286463718865E-14i</v>
      </c>
      <c r="X308" s="223" t="str">
        <f t="shared" ca="1" si="473"/>
        <v>0.506939697505352+1.22386069302281i</v>
      </c>
      <c r="Y308" s="223" t="str">
        <f t="shared" ca="1" si="474"/>
        <v>-0.936702421485404+0.936702421485329i</v>
      </c>
      <c r="Z308" s="223" t="str">
        <f t="shared" ca="1" si="475"/>
        <v>-1.22386069302278-0.506939697505442i</v>
      </c>
      <c r="AA308" s="223" t="str">
        <f t="shared" ca="1" si="476"/>
        <v>-4.15448119207944E-14-1.32469726837232i</v>
      </c>
      <c r="AB308" s="223" t="str">
        <f t="shared" ca="1" si="477"/>
        <v>1.22386069302279-0.506939697505397i</v>
      </c>
      <c r="AC308" s="223" t="str">
        <f t="shared" ca="1" si="478"/>
        <v>0.936702421485376+0.936702421485356i</v>
      </c>
      <c r="AD308" s="223" t="str">
        <f t="shared" ca="1" si="479"/>
        <v>-0.506939697505388+1.2238606930228i</v>
      </c>
      <c r="AE308" s="223" t="str">
        <f t="shared" ca="1" si="480"/>
        <v>-1.32469726837232-3.24572927437729E-14i</v>
      </c>
      <c r="AF308" s="223" t="str">
        <f t="shared" ca="1" si="481"/>
        <v>-0.506939697505328-1.22386069302282i</v>
      </c>
      <c r="AG308" s="223" t="str">
        <f t="shared" ca="1" si="482"/>
        <v>0.936702421485409-0.936702421485323i</v>
      </c>
      <c r="AH308" s="223" t="str">
        <f t="shared" ca="1" si="483"/>
        <v>1.22386069302282+0.506939697505335i</v>
      </c>
      <c r="AI308" s="223" t="str">
        <f t="shared" ca="1" si="484"/>
        <v>-3.70010523322837E-13+1.32469726837232i</v>
      </c>
      <c r="AJ308" s="223" t="str">
        <f t="shared" ca="1" si="485"/>
        <v>-1.22386069302265+0.506939697505747i</v>
      </c>
      <c r="AK308" s="223" t="str">
        <f t="shared" ca="1" si="486"/>
        <v>-0.936702421485272-0.936702421485461i</v>
      </c>
      <c r="AL308" s="223" t="str">
        <f t="shared" ca="1" si="487"/>
        <v>0.506939697504794-1.22386069302304i</v>
      </c>
      <c r="AM308" s="223" t="str">
        <f t="shared" ca="1" si="488"/>
        <v>1.32469726837232-8.3089623841589E-14i</v>
      </c>
      <c r="AN308" s="223" t="str">
        <f t="shared" ca="1" si="489"/>
        <v>0.506939697504948+1.22386069302298i</v>
      </c>
      <c r="AO308" s="223" t="str">
        <f t="shared" ca="1" si="490"/>
        <v>-0.936702421485154+0.936702421485579i</v>
      </c>
      <c r="AP308" s="223" t="str">
        <f t="shared" ca="1" si="491"/>
        <v>-1.22386069302271-0.506939697505593i</v>
      </c>
      <c r="AQ308" s="223" t="str">
        <f t="shared" ca="1" si="492"/>
        <v>-5.5501485142848E-13-1.32469726837232i</v>
      </c>
      <c r="AR308" s="223" t="str">
        <f t="shared" ca="1" si="493"/>
        <v>-5.5501485142848E-13-1.32469726837232i</v>
      </c>
      <c r="AS308" s="223" t="str">
        <f t="shared" ca="1" si="494"/>
        <v>0.93670242148498+0.936702421485753i</v>
      </c>
      <c r="AT308" s="223" t="str">
        <f t="shared" ca="1" si="495"/>
        <v>-0.506939697505192+1.22386069302288i</v>
      </c>
      <c r="AU308" s="223" t="str">
        <f t="shared" ca="1" si="496"/>
        <v>-1.32469726837232-3.28465711402043E-13i</v>
      </c>
      <c r="AV308" s="223" t="str">
        <f t="shared" ca="1" si="497"/>
        <v>-0.506939697505802-1.22386069302263i</v>
      </c>
      <c r="AW308" s="223" t="str">
        <f t="shared" ca="1" si="498"/>
        <v>0.936702421485445-0.936702421485287i</v>
      </c>
      <c r="AX308" s="223" t="str">
        <f t="shared" ca="1" si="499"/>
        <v>1.22386069302256+0.506939697505973i</v>
      </c>
      <c r="AY308" s="223" t="str">
        <f t="shared" ca="1" si="500"/>
        <v>1.43459516184848E-13+1.32469726837232i</v>
      </c>
      <c r="AZ308" s="223" t="str">
        <f t="shared" ca="1" si="501"/>
        <v>-1.22386069302296+0.506939697504986i</v>
      </c>
      <c r="BA308" s="223" t="str">
        <f t="shared" ca="1" si="502"/>
        <v>-0.936702421485621-0.936702421485111i</v>
      </c>
      <c r="BB308" s="223" t="str">
        <f t="shared" ca="1" si="503"/>
        <v>0.506939697505572-1.22386069302272i</v>
      </c>
      <c r="BC308" s="223" t="str">
        <f t="shared" ca="1" si="504"/>
        <v>1.32469726837232-5.7773458292681E-13i</v>
      </c>
      <c r="BD308" s="223" t="str">
        <f t="shared" ca="1" si="505"/>
        <v>0.506939697505422+1.22386069302278i</v>
      </c>
      <c r="BE308" s="223" t="str">
        <f t="shared" ca="1" si="506"/>
        <v>-0.936702421485737+0.936702421484996i</v>
      </c>
      <c r="BF308" s="223" t="str">
        <f t="shared" ca="1" si="507"/>
        <v>-1.2238606930229-0.506939697505136i</v>
      </c>
      <c r="BG308" s="223" t="str">
        <f t="shared" ca="1" si="508"/>
        <v>2.68095819058784E-13-1.32469726837232i</v>
      </c>
      <c r="BH308" s="223" t="str">
        <f t="shared" ca="1" si="509"/>
        <v>1.22386069302262-0.506939697505824i</v>
      </c>
      <c r="BI308" s="223" t="str">
        <f t="shared" ca="1" si="510"/>
        <v>0.93670242148533+0.936702421485403i</v>
      </c>
      <c r="BJ308" s="223" t="str">
        <f t="shared" ca="1" si="511"/>
        <v>-0.506939697505952+1.22386069302256i</v>
      </c>
      <c r="BK308" s="223" t="str">
        <f t="shared" ca="1" si="512"/>
        <v>-1.32469726837232+1.66179247683178E-13i</v>
      </c>
      <c r="BL308" s="223" t="str">
        <f t="shared" ca="1" si="513"/>
        <v>-0.506939697505042-1.22386069302294i</v>
      </c>
      <c r="BM308" s="223" t="str">
        <f t="shared" ca="1" si="514"/>
        <v>0.936702421485095-0.936702421485637i</v>
      </c>
      <c r="BN308" s="223" t="str">
        <f t="shared" ca="1" si="515"/>
        <v>1.22386069302273+0.506939697505551i</v>
      </c>
      <c r="BO308" s="223" t="str">
        <f t="shared" ca="1" si="516"/>
        <v>6.00454314425141E-13+1.32469726837232i</v>
      </c>
      <c r="BP308" s="223" t="str">
        <f t="shared" ca="1" si="517"/>
        <v>-1.22386069302276+0.506939697505478i</v>
      </c>
      <c r="BQ308" s="223" t="str">
        <f t="shared" ca="1" si="518"/>
        <v>-0.93670242148504-0.936702421485693i</v>
      </c>
      <c r="BR308" s="223" t="str">
        <f t="shared" ca="1" si="519"/>
        <v>0.50693969750508-1.22386069302293i</v>
      </c>
      <c r="BS308" s="223" t="str">
        <f t="shared" ca="1" si="520"/>
        <v>1.32469726837232+2.45376087560454E-13i</v>
      </c>
      <c r="BT308" s="223" t="str">
        <f t="shared" ca="1" si="521"/>
        <v>0.506939697505879+1.2238606930226i</v>
      </c>
      <c r="BU308" s="223" t="str">
        <f t="shared" ca="1" si="522"/>
        <v>-0.936702421485387+0.936702421485346i</v>
      </c>
      <c r="BV308" s="223" t="str">
        <f t="shared" ca="1" si="523"/>
        <v>-1.22386069302257-0.506939697505931i</v>
      </c>
      <c r="BW308" s="223" t="str">
        <f t="shared" ca="1" si="524"/>
        <v>-1.88898979181509E-13-1.32469726837232i</v>
      </c>
      <c r="BX308" s="223" t="str">
        <f t="shared" ca="1" si="525"/>
        <v>1.22386069302292-0.506939697505098i</v>
      </c>
      <c r="BY308" s="223" t="str">
        <f t="shared" ca="1" si="526"/>
        <v>0.936702421485653+0.93670242148508i</v>
      </c>
      <c r="BZ308" s="223" t="str">
        <f t="shared" ca="1" si="527"/>
        <v>-0.506939697505461+1.22386069302277i</v>
      </c>
      <c r="CA308" s="223" t="str">
        <f t="shared" ca="1" si="528"/>
        <v>-1.32469726837232+6.98474367613326E-13i</v>
      </c>
      <c r="CB308" s="223" t="str">
        <f t="shared" ca="1" si="529"/>
        <v>-0.506939697505499-1.22386069302275i</v>
      </c>
      <c r="CC308" s="223" t="str">
        <f t="shared" ca="1" si="530"/>
        <v>0.936702421485677-0.936702421485056i</v>
      </c>
      <c r="CD308" s="223" t="str">
        <f t="shared" ca="1" si="531"/>
        <v>1.22386069302293+0.506939697505059i</v>
      </c>
      <c r="CE308" s="223" t="str">
        <f t="shared" ca="1" si="532"/>
        <v>-2.22656356062123E-13+1.32469726837232i</v>
      </c>
      <c r="CF308" s="223" t="str">
        <f t="shared" ca="1" si="533"/>
        <v>-1.22386069302259+0.506939697505901i</v>
      </c>
      <c r="CG308" s="223" t="str">
        <f t="shared" ca="1" si="534"/>
        <v>-0.936702421485363-0.93670242148537i</v>
      </c>
      <c r="CH308" s="223" t="str">
        <f t="shared" ca="1" si="535"/>
        <v>0.506939697505841-1.22386069302261i</v>
      </c>
      <c r="CI308" s="223" t="str">
        <f t="shared" ca="1" si="536"/>
        <v>1.32469726837232-2.86919032369695E-13i</v>
      </c>
      <c r="CJ308" s="223" t="str">
        <f t="shared" ca="1" si="537"/>
        <v>0.506939697505119+1.22386069302291i</v>
      </c>
      <c r="CK308" s="223" t="str">
        <f t="shared" ca="1" si="538"/>
        <v>-0.936702421485009+0.936702421485723i</v>
      </c>
      <c r="CL308" s="223" t="str">
        <f t="shared" ca="1" si="539"/>
        <v>-1.22386069302278-0.50693969750544i</v>
      </c>
      <c r="CM308" s="223" t="str">
        <f t="shared" ca="1" si="540"/>
        <v>6.34211691305755E-13-1.32469726837232i</v>
      </c>
      <c r="CN308" s="223" t="str">
        <f t="shared" ca="1" si="541"/>
        <v>1.22386069302274-0.50693969750552i</v>
      </c>
      <c r="CO308" s="223" t="str">
        <f t="shared" ca="1" si="542"/>
        <v>0.936702421485072+0.936702421485661i</v>
      </c>
      <c r="CP308" s="223" t="str">
        <f t="shared" ca="1" si="543"/>
        <v>-0.506939697505038+1.22386069302294i</v>
      </c>
      <c r="CQ308" s="223" t="str">
        <f t="shared" ca="1" si="544"/>
        <v>-1.32469726837232-1.24636302873937E-13i</v>
      </c>
      <c r="CR308" s="223" t="str">
        <f t="shared" ca="1" si="545"/>
        <v>-0.506939697505922-1.22386069302258i</v>
      </c>
      <c r="CS308" s="223" t="str">
        <f t="shared" ca="1" si="546"/>
        <v>0.936702421485301-0.936702421485432i</v>
      </c>
      <c r="CT308" s="223" t="str">
        <f t="shared" ca="1" si="547"/>
        <v>1.22386069302262+0.50693969750582i</v>
      </c>
      <c r="CU308" s="223" t="str">
        <f t="shared" ca="1" si="548"/>
        <v>3.09638763868026E-13+1.32469726837232i</v>
      </c>
      <c r="CV308" s="223" t="str">
        <f t="shared" ca="1" si="549"/>
        <v>-1.2238606930229+0.50693969750514i</v>
      </c>
      <c r="CW308" s="223" t="str">
        <f t="shared" ca="1" si="550"/>
        <v>-0.936702421485739-0.936702421484993i</v>
      </c>
      <c r="CX308" s="223" t="str">
        <f t="shared" ca="1" si="551"/>
        <v>0.506939697505418-1.22386069302279i</v>
      </c>
      <c r="CY308" s="223" t="str">
        <f t="shared" ca="1" si="552"/>
        <v>1.32469726837232+5.36191638117569E-13i</v>
      </c>
      <c r="CZ308" s="223" t="str">
        <f t="shared" ca="1" si="553"/>
        <v>0.506939697505541+1.22386069302273i</v>
      </c>
      <c r="DA308" s="223" t="str">
        <f t="shared" ca="1" si="554"/>
        <v>-0.936702421485592+0.936702421485141i</v>
      </c>
      <c r="DB308" s="223" t="str">
        <f t="shared" ca="1" si="555"/>
        <v>-1.22386069302298-0.506939697504948i</v>
      </c>
      <c r="DC308" s="223" t="str">
        <f t="shared" ca="1" si="556"/>
        <v>1.01916571375606E-13-1.32469726837232i</v>
      </c>
      <c r="DD308" s="223" t="str">
        <f t="shared" ca="1" si="557"/>
        <v>1.22386069302306-0.50693969750476i</v>
      </c>
      <c r="DE308" s="223" t="str">
        <f t="shared" ca="1" si="558"/>
        <v>0.936702421485448+0.936702421485285i</v>
      </c>
      <c r="DF308" s="223" t="str">
        <f t="shared" ca="1" si="559"/>
        <v>-0.506939697505798+1.22386069302263i</v>
      </c>
      <c r="DG308" s="223" t="str">
        <f t="shared" ca="1" si="560"/>
        <v>-1.32469726837232+3.32358495366357E-13i</v>
      </c>
      <c r="DH308" s="223" t="str">
        <f t="shared" ca="1" si="561"/>
        <v>-0.506939697505161-1.22386069302289i</v>
      </c>
      <c r="DI308" s="223" t="str">
        <f t="shared" ca="1" si="562"/>
        <v>0.936702421484978-0.936702421485755i</v>
      </c>
      <c r="DJ308" s="223" t="str">
        <f t="shared" ca="1" si="563"/>
        <v>1.22386069302279+0.506939697505397i</v>
      </c>
      <c r="DK308" s="223" t="str">
        <f t="shared" ca="1" si="564"/>
        <v>-5.13471906619238E-13+1.32469726837232i</v>
      </c>
      <c r="DL308" s="223" t="str">
        <f t="shared" ca="1" si="565"/>
        <v>-1.2238606930227+0.506939697505632i</v>
      </c>
      <c r="DM308" s="223" t="str">
        <f t="shared" ca="1" si="566"/>
        <v>-0.936702421485103-0.936702421485629i</v>
      </c>
      <c r="DN308" s="223" t="str">
        <f t="shared" ca="1" si="567"/>
        <v>0.506939697504927-1.22386069302299i</v>
      </c>
      <c r="DO308" s="223" t="str">
        <f t="shared" ca="1" si="568"/>
        <v>1.32469726837232+3.89651818741951E-15i</v>
      </c>
      <c r="DP308" s="223" t="str">
        <f t="shared" ca="1" si="569"/>
        <v>0.506939697504781+1.22386069302305i</v>
      </c>
      <c r="DQ308" s="223" t="str">
        <f t="shared" ca="1" si="570"/>
        <v>-0.936702421485216+0.936702421485517i</v>
      </c>
      <c r="DR308" s="223" t="str">
        <f t="shared" ca="1" si="571"/>
        <v>-1.22386069302264-0.506939697505777i</v>
      </c>
      <c r="DS308" s="223" t="str">
        <f t="shared" ca="1" si="572"/>
        <v>-4.30378548554543E-13-1.32469726837232i</v>
      </c>
      <c r="DT308" s="223" t="str">
        <f t="shared" ca="1" si="573"/>
        <v>1.22386069302288-0.506939697505181i</v>
      </c>
      <c r="DU308" s="223" t="str">
        <f t="shared" ca="1" si="574"/>
        <v>0.936702421485824+0.936702421484909i</v>
      </c>
      <c r="DV308" s="223" t="str">
        <f t="shared" ca="1" si="575"/>
        <v>-0.506939697505377+1.2238606930228i</v>
      </c>
      <c r="DW308" s="223" t="str">
        <f t="shared" ca="1" si="576"/>
        <v>-1.32469726837232-4.90752175120907E-13i</v>
      </c>
      <c r="DX308" s="223" t="str">
        <f t="shared" ca="1" si="577"/>
        <v>-0.506939697505583-1.22386069302272i</v>
      </c>
      <c r="DY308" s="223" t="str">
        <f t="shared" ca="1" si="578"/>
        <v>0.93670242148556-0.936702421485172i</v>
      </c>
      <c r="DZ308" s="223" t="str">
        <f t="shared" ca="1" si="579"/>
        <v>1.22386069302303+0.506939697504837i</v>
      </c>
      <c r="EA308" s="223" t="str">
        <f t="shared" ca="1" si="580"/>
        <v>-5.64771083789453E-14+1.32469726837232i</v>
      </c>
      <c r="EB308" s="223" t="str">
        <f t="shared" ca="1" si="581"/>
        <v>-1.22386069302301+0.506939697504871i</v>
      </c>
      <c r="EC308" s="223" t="str">
        <f t="shared" ca="1" si="582"/>
        <v>-0.93670242148548-0.936702421485253i</v>
      </c>
      <c r="ED308" s="223" t="str">
        <f t="shared" ca="1" si="583"/>
        <v>0.506939697505687-1.22386069302267i</v>
      </c>
      <c r="EE308" s="223" t="str">
        <f t="shared" ca="1" si="584"/>
        <v>1.32469726837232-3.77797958363016E-13i</v>
      </c>
      <c r="EF308" s="223" t="str">
        <f t="shared" ca="1" si="585"/>
        <v>0.506939697505273+1.22386069302285i</v>
      </c>
      <c r="EG308" s="223" t="str">
        <f t="shared" ca="1" si="586"/>
        <v>-0.936702421484946+0.936702421485787i</v>
      </c>
      <c r="EH308" s="223" t="str">
        <f t="shared" ca="1" si="587"/>
        <v>-1.22386069302284-0.506939697505286i</v>
      </c>
      <c r="EI308" s="223" t="str">
        <f t="shared" ca="1" si="588"/>
        <v>3.92732121932721E-13-1.32469726837232i</v>
      </c>
      <c r="EJ308" s="223" t="str">
        <f t="shared" ca="1" si="589"/>
        <v>1.22386069302268-0.506939697505674i</v>
      </c>
      <c r="EK308" s="223" t="str">
        <f t="shared" ca="1" si="590"/>
        <v>0.936702421485243+0.93670242148549i</v>
      </c>
      <c r="EL308" s="223" t="str">
        <f t="shared" ca="1" si="591"/>
        <v>-0.506939697504884+1.22386069302301i</v>
      </c>
      <c r="EM308" s="223" t="str">
        <f t="shared" ca="1" si="592"/>
        <v>-1.32469726837232+4.15429448092413E-14i</v>
      </c>
      <c r="EN308" s="223"/>
      <c r="EO308" s="223"/>
      <c r="EP308" s="223"/>
    </row>
    <row r="309" spans="1:146">
      <c r="A309" s="249">
        <f t="shared" si="461"/>
        <v>4.0820312499999989E-3</v>
      </c>
      <c r="B309" s="248">
        <v>209</v>
      </c>
      <c r="C309" s="247">
        <f t="shared" si="462"/>
        <v>41800</v>
      </c>
      <c r="N309" s="246">
        <f t="shared" ca="1" si="463"/>
        <v>1.3418207502386841</v>
      </c>
      <c r="O309" s="223">
        <f t="shared" ca="1" si="464"/>
        <v>-1.3251792497613157</v>
      </c>
      <c r="P309" s="223" t="str">
        <f t="shared" ca="1" si="465"/>
        <v>-0.537017380465417-1.21149179818768i</v>
      </c>
      <c r="Q309" s="223" t="str">
        <f t="shared" ca="1" si="466"/>
        <v>0.889935991954633-0.981893056407716i</v>
      </c>
      <c r="R309" s="223" t="str">
        <f t="shared" ca="1" si="467"/>
        <v>1.25829504198553+0.415684533405567i</v>
      </c>
      <c r="S309" s="223" t="str">
        <f t="shared" ca="1" si="468"/>
        <v>0.129890280485626+1.31879814946539i</v>
      </c>
      <c r="T309" s="223" t="str">
        <f t="shared" ca="1" si="469"/>
        <v>-1.15302122610454+0.653178456587749i</v>
      </c>
      <c r="U309" s="223" t="str">
        <f t="shared" ca="1" si="470"/>
        <v>-1.06439395397016-0.789408357410625i</v>
      </c>
      <c r="V309" s="223" t="str">
        <f t="shared" ca="1" si="471"/>
        <v>0.290348417052843-1.29298021667498i</v>
      </c>
      <c r="W309" s="223" t="str">
        <f t="shared" ca="1" si="472"/>
        <v>1.29971630206169-0.258529646565055i</v>
      </c>
      <c r="X309" s="223" t="str">
        <f t="shared" ca="1" si="473"/>
        <v>0.763049067109568+1.08344642930843i</v>
      </c>
      <c r="Y309" s="223" t="str">
        <f t="shared" ca="1" si="474"/>
        <v>-0.681278288850255+1.13664415589895i</v>
      </c>
      <c r="Z309" s="223" t="str">
        <f t="shared" ca="1" si="475"/>
        <v>-1.31521328506297-0.162216086723312i</v>
      </c>
      <c r="AA309" s="223" t="str">
        <f t="shared" ca="1" si="476"/>
        <v>-0.384679230821263-1.26811747617195i</v>
      </c>
      <c r="AB309" s="223" t="str">
        <f t="shared" ca="1" si="477"/>
        <v>1.00343745112609-0.865571097989956i</v>
      </c>
      <c r="AC309" s="223" t="str">
        <f t="shared" ca="1" si="478"/>
        <v>1.1979478532536+0.566587137943549i</v>
      </c>
      <c r="AD309" s="223" t="str">
        <f t="shared" ca="1" si="479"/>
        <v>-0.0325215268021719+1.32478013054711i</v>
      </c>
      <c r="AE309" s="223" t="str">
        <f t="shared" ca="1" si="480"/>
        <v>-1.22430598576312+0.507124143797711i</v>
      </c>
      <c r="AF309" s="223" t="str">
        <f t="shared" ca="1" si="481"/>
        <v>-0.959757206027423-0.913764821754701i</v>
      </c>
      <c r="AG309" s="223" t="str">
        <f t="shared" ca="1" si="482"/>
        <v>0.446439443170518-1.24771465791645i</v>
      </c>
      <c r="AH309" s="223" t="str">
        <f t="shared" ca="1" si="483"/>
        <v>1.32158861917559-0.0974862332000264i</v>
      </c>
      <c r="AI309" s="223" t="str">
        <f t="shared" ca="1" si="484"/>
        <v>0.624685174047373+1.16870375943751i</v>
      </c>
      <c r="AJ309" s="223" t="str">
        <f t="shared" ca="1" si="485"/>
        <v>-0.81529213763538+1.04470032751402i</v>
      </c>
      <c r="AK309" s="223" t="str">
        <f t="shared" ca="1" si="486"/>
        <v>-1.28546528835342-0.321992292510897i</v>
      </c>
      <c r="AL309" s="223" t="str">
        <f t="shared" ca="1" si="487"/>
        <v>-0.226555147484575-1.30566948694768i</v>
      </c>
      <c r="AM309" s="223" t="str">
        <f t="shared" ca="1" si="488"/>
        <v>1.10184627703043-0.736230144582617i</v>
      </c>
      <c r="AN309" s="223" t="str">
        <f t="shared" ca="1" si="489"/>
        <v>1.11958241375606+0.708967744545631i</v>
      </c>
      <c r="AO309" s="223" t="str">
        <f t="shared" ca="1" si="490"/>
        <v>-0.194444180056126+1.31083618535661i</v>
      </c>
      <c r="AP309" s="223" t="str">
        <f t="shared" ca="1" si="491"/>
        <v>-1.27717604380864+0.353442211852641i</v>
      </c>
      <c r="AQ309" s="223" t="str">
        <f t="shared" ca="1" si="492"/>
        <v>-0.840684816361227-1.02437741264519i</v>
      </c>
      <c r="AR309" s="223" t="str">
        <f t="shared" ca="1" si="493"/>
        <v>-0.840684816361227-1.02437741264519i</v>
      </c>
      <c r="AS309" s="223" t="str">
        <f t="shared" ca="1" si="494"/>
        <v>1.32358301331901+0.0650234638521297i</v>
      </c>
      <c r="AT309" s="223" t="str">
        <f t="shared" ca="1" si="495"/>
        <v>0.476925434508106+1.23638269719259i</v>
      </c>
      <c r="AU309" s="223" t="str">
        <f t="shared" ca="1" si="496"/>
        <v>-0.937043233793657+0.937043233794199i</v>
      </c>
      <c r="AV309" s="223" t="str">
        <f t="shared" ca="1" si="497"/>
        <v>-1.23638269719239-0.47692543450862i</v>
      </c>
      <c r="AW309" s="223" t="str">
        <f t="shared" ca="1" si="498"/>
        <v>-0.0650234638529333-1.32358301331897i</v>
      </c>
      <c r="AX309" s="223" t="str">
        <f t="shared" ca="1" si="499"/>
        <v>1.18368230932711-0.595815604515362i</v>
      </c>
      <c r="AY309" s="223" t="str">
        <f t="shared" ca="1" si="500"/>
        <v>1.02437741264486+0.840684816361624i</v>
      </c>
      <c r="AZ309" s="223" t="str">
        <f t="shared" ca="1" si="501"/>
        <v>-0.353442211851865+1.27717604380885i</v>
      </c>
      <c r="BA309" s="223" t="str">
        <f t="shared" ca="1" si="502"/>
        <v>-1.31083618535668+0.194444180055619i</v>
      </c>
      <c r="BB309" s="223" t="str">
        <f t="shared" ca="1" si="503"/>
        <v>-0.708967744546311-1.11958241375563i</v>
      </c>
      <c r="BC309" s="223" t="str">
        <f t="shared" ca="1" si="504"/>
        <v>0.736230144583044-1.10184627703015i</v>
      </c>
      <c r="BD309" s="223" t="str">
        <f t="shared" ca="1" si="505"/>
        <v>1.30566948694758+0.2265551474851i</v>
      </c>
      <c r="BE309" s="223" t="str">
        <f t="shared" ca="1" si="506"/>
        <v>0.321992292511659+1.28546528835323i</v>
      </c>
      <c r="BF309" s="223" t="str">
        <f t="shared" ca="1" si="507"/>
        <v>-1.04470032751435+0.81529213763496i</v>
      </c>
      <c r="BG309" s="223" t="str">
        <f t="shared" ca="1" si="508"/>
        <v>-1.16870375943788-0.62468517404668i</v>
      </c>
      <c r="BH309" s="223" t="str">
        <f t="shared" ca="1" si="509"/>
        <v>0.0974862332004259-1.32158861917556i</v>
      </c>
      <c r="BI309" s="223" t="str">
        <f t="shared" ca="1" si="510"/>
        <v>1.24771465791639-0.446439443170673i</v>
      </c>
      <c r="BJ309" s="223" t="str">
        <f t="shared" ca="1" si="511"/>
        <v>0.91376482175422+0.95975720602788i</v>
      </c>
      <c r="BK309" s="223" t="str">
        <f t="shared" ca="1" si="512"/>
        <v>-0.507124143797698+1.22430598576312i</v>
      </c>
      <c r="BL309" s="223" t="str">
        <f t="shared" ca="1" si="513"/>
        <v>-1.3247801305471+0.0325215268027126i</v>
      </c>
      <c r="BM309" s="223" t="str">
        <f t="shared" ca="1" si="514"/>
        <v>-0.566587137943288-1.19794785325372i</v>
      </c>
      <c r="BN309" s="223" t="str">
        <f t="shared" ca="1" si="515"/>
        <v>0.865571097989747-1.00343745112627i</v>
      </c>
      <c r="BO309" s="223" t="str">
        <f t="shared" ca="1" si="516"/>
        <v>1.2681174761718+0.384679230821755i</v>
      </c>
      <c r="BP309" s="223" t="str">
        <f t="shared" ca="1" si="517"/>
        <v>0.162216086723354+1.31521328506297i</v>
      </c>
      <c r="BQ309" s="223" t="str">
        <f t="shared" ca="1" si="518"/>
        <v>-1.13664415589867+0.681278288850711i</v>
      </c>
      <c r="BR309" s="223" t="str">
        <f t="shared" ca="1" si="519"/>
        <v>-1.08344642930835-0.763049067109671i</v>
      </c>
      <c r="BS309" s="223" t="str">
        <f t="shared" ca="1" si="520"/>
        <v>0.258529646564636-1.29971630206177i</v>
      </c>
      <c r="BT309" s="223" t="str">
        <f t="shared" ca="1" si="521"/>
        <v>1.29298021667506-0.290348417052489i</v>
      </c>
      <c r="BU309" s="223" t="str">
        <f t="shared" ca="1" si="522"/>
        <v>0.789408357410727+1.06439395397008i</v>
      </c>
      <c r="BV309" s="223" t="str">
        <f t="shared" ca="1" si="523"/>
        <v>-0.653178456588332+1.15302122610421i</v>
      </c>
      <c r="BW309" s="223" t="str">
        <f t="shared" ca="1" si="524"/>
        <v>-1.31879814946538-0.129890280485734i</v>
      </c>
      <c r="BX309" s="223" t="str">
        <f t="shared" ca="1" si="525"/>
        <v>-0.415684533406054-1.25829504198537i</v>
      </c>
      <c r="BY309" s="223" t="str">
        <f t="shared" ca="1" si="526"/>
        <v>0.981893056407904-0.889935991954426i</v>
      </c>
      <c r="BZ309" s="223" t="str">
        <f t="shared" ca="1" si="527"/>
        <v>1.21149179818779+0.537017380465185i</v>
      </c>
      <c r="CA309" s="223" t="str">
        <f t="shared" ca="1" si="528"/>
        <v>-5.13658154903019E-13+1.32517924976132i</v>
      </c>
      <c r="CB309" s="223" t="str">
        <f t="shared" ca="1" si="529"/>
        <v>-1.21149179818768+0.537017380465417i</v>
      </c>
      <c r="CC309" s="223" t="str">
        <f t="shared" ca="1" si="530"/>
        <v>-0.981893056408074-0.889935991954238i</v>
      </c>
      <c r="CD309" s="223" t="str">
        <f t="shared" ca="1" si="531"/>
        <v>0.415684533405813-1.25829504198545i</v>
      </c>
      <c r="CE309" s="223" t="str">
        <f t="shared" ca="1" si="532"/>
        <v>1.31879814946534-0.129890280486061i</v>
      </c>
      <c r="CF309" s="223" t="str">
        <f t="shared" ca="1" si="533"/>
        <v>0.653178456587437+1.15302122610471i</v>
      </c>
      <c r="CG309" s="223" t="str">
        <f t="shared" ca="1" si="534"/>
        <v>-0.789408357410523+1.06439395397023i</v>
      </c>
      <c r="CH309" s="223" t="str">
        <f t="shared" ca="1" si="535"/>
        <v>-1.29298021667513-0.290348417052168i</v>
      </c>
      <c r="CI309" s="223" t="str">
        <f t="shared" ca="1" si="536"/>
        <v>-0.258529646564958-1.29971630206171i</v>
      </c>
      <c r="CJ309" s="223" t="str">
        <f t="shared" ca="1" si="537"/>
        <v>1.08344642930821-0.763049067109879i</v>
      </c>
      <c r="CK309" s="223" t="str">
        <f t="shared" ca="1" si="538"/>
        <v>1.1366441558988+0.681278288850494i</v>
      </c>
      <c r="CL309" s="223" t="str">
        <f t="shared" ca="1" si="539"/>
        <v>-0.162216086723028+1.31521328506301i</v>
      </c>
      <c r="CM309" s="223" t="str">
        <f t="shared" ca="1" si="540"/>
        <v>-1.2681174761721+0.384679230820771i</v>
      </c>
      <c r="CN309" s="223" t="str">
        <f t="shared" ca="1" si="541"/>
        <v>-0.865571097989939-1.00343745112611i</v>
      </c>
      <c r="CO309" s="223" t="str">
        <f t="shared" ca="1" si="542"/>
        <v>0.56658713794306-1.19794785325383i</v>
      </c>
      <c r="CP309" s="223" t="str">
        <f t="shared" ca="1" si="543"/>
        <v>1.3247801305471+0.0325215268024218i</v>
      </c>
      <c r="CQ309" s="223" t="str">
        <f t="shared" ca="1" si="544"/>
        <v>0.507124143798001+1.224305985763i</v>
      </c>
      <c r="CR309" s="223" t="str">
        <f t="shared" ca="1" si="545"/>
        <v>-0.913764821754964+0.959757206027172i</v>
      </c>
      <c r="CS309" s="223" t="str">
        <f t="shared" ca="1" si="546"/>
        <v>-1.24771465791649-0.446439443170398i</v>
      </c>
      <c r="CT309" s="223" t="str">
        <f t="shared" ca="1" si="547"/>
        <v>-0.0974862332007161-1.32158861917554i</v>
      </c>
      <c r="CU309" s="223" t="str">
        <f t="shared" ca="1" si="548"/>
        <v>1.16870375943774-0.624685174046937i</v>
      </c>
      <c r="CV309" s="223" t="str">
        <f t="shared" ca="1" si="549"/>
        <v>1.0447003275145+0.81529213763476i</v>
      </c>
      <c r="CW309" s="223" t="str">
        <f t="shared" ca="1" si="550"/>
        <v>-0.321992292511414+1.28546528835329i</v>
      </c>
      <c r="CX309" s="223" t="str">
        <f t="shared" ca="1" si="551"/>
        <v>-1.30566948694754+0.226555147485386i</v>
      </c>
      <c r="CY309" s="223" t="str">
        <f t="shared" ca="1" si="552"/>
        <v>-0.736230144582189-1.10184627703072i</v>
      </c>
      <c r="CZ309" s="223" t="str">
        <f t="shared" ca="1" si="553"/>
        <v>0.708967744546098-1.11958241375576i</v>
      </c>
      <c r="DA309" s="223" t="str">
        <f t="shared" ca="1" si="554"/>
        <v>1.31083618535673+0.194444180055331i</v>
      </c>
      <c r="DB309" s="223" t="str">
        <f t="shared" ca="1" si="555"/>
        <v>0.353442211852146+1.27717604380877i</v>
      </c>
      <c r="DC309" s="223" t="str">
        <f t="shared" ca="1" si="556"/>
        <v>-1.02437741264466+0.840684816361877i</v>
      </c>
      <c r="DD309" s="223" t="str">
        <f t="shared" ca="1" si="557"/>
        <v>-1.18368230932666-0.595815604516245i</v>
      </c>
      <c r="DE309" s="223" t="str">
        <f t="shared" ca="1" si="558"/>
        <v>0.0650234638526428-1.32358301331899i</v>
      </c>
      <c r="DF309" s="223" t="str">
        <f t="shared" ca="1" si="559"/>
        <v>1.23638269719228-0.476925434508891i</v>
      </c>
      <c r="DG309" s="223" t="str">
        <f t="shared" ca="1" si="560"/>
        <v>0.937043233793862+0.937043233793993i</v>
      </c>
      <c r="DH309" s="223" t="str">
        <f t="shared" ca="1" si="561"/>
        <v>-0.47692543450787+1.23638269719268i</v>
      </c>
      <c r="DI309" s="223" t="str">
        <f t="shared" ca="1" si="562"/>
        <v>-1.323583013319+0.0650234638523827i</v>
      </c>
      <c r="DJ309" s="223" t="str">
        <f t="shared" ca="1" si="563"/>
        <v>-0.59581560451608-1.18368230932675i</v>
      </c>
      <c r="DK309" s="223" t="str">
        <f t="shared" ca="1" si="564"/>
        <v>0.840684816362079-1.02437741264449i</v>
      </c>
      <c r="DL309" s="223" t="str">
        <f t="shared" ca="1" si="565"/>
        <v>1.27717604380872+0.353442211852324i</v>
      </c>
      <c r="DM309" s="223" t="str">
        <f t="shared" ca="1" si="566"/>
        <v>0.194444180056414+1.31083618535657i</v>
      </c>
      <c r="DN309" s="223" t="str">
        <f t="shared" ca="1" si="567"/>
        <v>-1.11958241375594+0.708967744545814i</v>
      </c>
      <c r="DO309" s="223" t="str">
        <f t="shared" ca="1" si="568"/>
        <v>-1.10184627703061-0.736230144582344i</v>
      </c>
      <c r="DP309" s="223" t="str">
        <f t="shared" ca="1" si="569"/>
        <v>0.226555147485644-1.30566948694749i</v>
      </c>
      <c r="DQ309" s="223" t="str">
        <f t="shared" ca="1" si="570"/>
        <v>1.28546528835334-0.321992292511233i</v>
      </c>
      <c r="DR309" s="223" t="str">
        <f t="shared" ca="1" si="571"/>
        <v>0.815292137634554+1.04470032751466i</v>
      </c>
      <c r="DS309" s="223" t="str">
        <f t="shared" ca="1" si="572"/>
        <v>-0.624685174047166+1.16870375943762i</v>
      </c>
      <c r="DT309" s="223" t="str">
        <f t="shared" ca="1" si="573"/>
        <v>-1.32158861917562-0.0974862331995485i</v>
      </c>
      <c r="DU309" s="223" t="str">
        <f t="shared" ca="1" si="574"/>
        <v>-0.446439443170153-1.24771465791658i</v>
      </c>
      <c r="DV309" s="223" t="str">
        <f t="shared" ca="1" si="575"/>
        <v>0.959757206027351-0.913764821754775i</v>
      </c>
      <c r="DW309" s="223" t="str">
        <f t="shared" ca="1" si="576"/>
        <v>1.22430598576293+0.507124143798172i</v>
      </c>
      <c r="DX309" s="223" t="str">
        <f t="shared" ca="1" si="577"/>
        <v>0.0325215268021615+1.32478013054711i</v>
      </c>
      <c r="DY309" s="223" t="str">
        <f t="shared" ca="1" si="578"/>
        <v>-1.19794785325391+0.566587137942892i</v>
      </c>
      <c r="DZ309" s="223" t="str">
        <f t="shared" ca="1" si="579"/>
        <v>-1.00343745112594-0.865571097990135i</v>
      </c>
      <c r="EA309" s="223" t="str">
        <f t="shared" ca="1" si="580"/>
        <v>0.384679230821021-1.26811747617203i</v>
      </c>
      <c r="EB309" s="223" t="str">
        <f t="shared" ca="1" si="581"/>
        <v>1.31521328506303-0.162216086722844i</v>
      </c>
      <c r="EC309" s="223" t="str">
        <f t="shared" ca="1" si="582"/>
        <v>0.681278288850271+1.13664415589894i</v>
      </c>
      <c r="ED309" s="223" t="str">
        <f t="shared" ca="1" si="583"/>
        <v>-0.763049067109044+1.0834464293088i</v>
      </c>
      <c r="EE309" s="223" t="str">
        <f t="shared" ca="1" si="584"/>
        <v>-1.29971630206167-0.25852964656514i</v>
      </c>
      <c r="EF309" s="223" t="str">
        <f t="shared" ca="1" si="585"/>
        <v>-0.290348417053236-1.29298021667489i</v>
      </c>
      <c r="EG309" s="223" t="str">
        <f t="shared" ca="1" si="586"/>
        <v>1.06439395397034-0.789408357410375i</v>
      </c>
      <c r="EH309" s="223" t="str">
        <f t="shared" ca="1" si="587"/>
        <v>1.15302122610462+0.653178456587599i</v>
      </c>
      <c r="EI309" s="223" t="str">
        <f t="shared" ca="1" si="588"/>
        <v>-0.12989028048632+1.31879814946532i</v>
      </c>
      <c r="EJ309" s="223" t="str">
        <f t="shared" ca="1" si="589"/>
        <v>-1.2582950419855+0.415684533405638i</v>
      </c>
      <c r="EK309" s="223" t="str">
        <f t="shared" ca="1" si="590"/>
        <v>-0.88993599195505-0.981893056407339i</v>
      </c>
      <c r="EL309" s="223" t="str">
        <f t="shared" ca="1" si="591"/>
        <v>0.537017380465723-1.21149179818755i</v>
      </c>
      <c r="EM309" s="223" t="str">
        <f t="shared" ca="1" si="592"/>
        <v>1.32517924976132-3.28582635070969E-13i</v>
      </c>
      <c r="EN309" s="223"/>
      <c r="EO309" s="223"/>
      <c r="EP309" s="223"/>
    </row>
    <row r="310" spans="1:146">
      <c r="A310" s="249">
        <f t="shared" si="461"/>
        <v>4.1015624999999984E-3</v>
      </c>
      <c r="B310" s="248">
        <v>210</v>
      </c>
      <c r="C310" s="247">
        <f t="shared" si="462"/>
        <v>42000</v>
      </c>
      <c r="N310" s="246">
        <f t="shared" ca="1" si="463"/>
        <v>1.3413939896349698</v>
      </c>
      <c r="O310" s="223">
        <f t="shared" ca="1" si="464"/>
        <v>-1.32560601036503</v>
      </c>
      <c r="P310" s="223" t="str">
        <f t="shared" ca="1" si="465"/>
        <v>-0.566769601613358-1.19833364027007i</v>
      </c>
      <c r="Q310" s="223" t="str">
        <f t="shared" ca="1" si="466"/>
        <v>0.840955550422548-1.02470730305263i</v>
      </c>
      <c r="R310" s="223" t="str">
        <f t="shared" ca="1" si="467"/>
        <v>1.28587925947662+0.322095986879297i</v>
      </c>
      <c r="S310" s="223" t="str">
        <f t="shared" ca="1" si="468"/>
        <v>0.258612903428606+1.30013486258008i</v>
      </c>
      <c r="T310" s="223" t="str">
        <f t="shared" ca="1" si="469"/>
        <v>-1.06473673130118+0.789662578405466i</v>
      </c>
      <c r="U310" s="223" t="str">
        <f t="shared" ca="1" si="470"/>
        <v>-1.16908012868889-0.624886347603037i</v>
      </c>
      <c r="V310" s="223" t="str">
        <f t="shared" ca="1" si="471"/>
        <v>0.0650444040030327-1.32400925987086i</v>
      </c>
      <c r="W310" s="223" t="str">
        <f t="shared" ca="1" si="472"/>
        <v>1.22470026115021-0.50728745801024i</v>
      </c>
      <c r="X310" s="223" t="str">
        <f t="shared" ca="1" si="473"/>
        <v>0.982209265157276+0.890222586859656i</v>
      </c>
      <c r="Y310" s="223" t="str">
        <f t="shared" ca="1" si="474"/>
        <v>-0.384803112885446+1.26852586060733i</v>
      </c>
      <c r="Z310" s="223" t="str">
        <f t="shared" ca="1" si="475"/>
        <v>-1.31125832692122+0.194506798841739i</v>
      </c>
      <c r="AA310" s="223" t="str">
        <f t="shared" ca="1" si="476"/>
        <v>-0.736467240070732-1.1022011155041i</v>
      </c>
      <c r="AB310" s="223" t="str">
        <f t="shared" ca="1" si="477"/>
        <v>0.681497687647695-1.1370102006784i</v>
      </c>
      <c r="AC310" s="223" t="str">
        <f t="shared" ca="1" si="478"/>
        <v>1.31922285510015+0.129932110339605i</v>
      </c>
      <c r="AD310" s="223" t="str">
        <f t="shared" ca="1" si="479"/>
        <v>0.446583214487702+1.24811647183014i</v>
      </c>
      <c r="AE310" s="223" t="str">
        <f t="shared" ca="1" si="480"/>
        <v>-0.93734499911073+0.937344999110785i</v>
      </c>
      <c r="AF310" s="223" t="str">
        <f t="shared" ca="1" si="481"/>
        <v>-1.24811647183012-0.446583214487752i</v>
      </c>
      <c r="AG310" s="223" t="str">
        <f t="shared" ca="1" si="482"/>
        <v>-0.129932110339683-1.31922285510014i</v>
      </c>
      <c r="AH310" s="223" t="str">
        <f t="shared" ca="1" si="483"/>
        <v>1.13701020067843-0.68149768764765i</v>
      </c>
      <c r="AI310" s="223" t="str">
        <f t="shared" ca="1" si="484"/>
        <v>1.10220111550407+0.736467240070785i</v>
      </c>
      <c r="AJ310" s="223" t="str">
        <f t="shared" ca="1" si="485"/>
        <v>-0.19450679884154+1.31125832692125i</v>
      </c>
      <c r="AK310" s="223" t="str">
        <f t="shared" ca="1" si="486"/>
        <v>-1.26852586060719+0.38480311288589i</v>
      </c>
      <c r="AL310" s="223" t="str">
        <f t="shared" ca="1" si="487"/>
        <v>-0.890222586859316-0.982209265157583i</v>
      </c>
      <c r="AM310" s="223" t="str">
        <f t="shared" ca="1" si="488"/>
        <v>0.507287458010419-1.22470026115014i</v>
      </c>
      <c r="AN310" s="223" t="str">
        <f t="shared" ca="1" si="489"/>
        <v>1.32400925987085-0.0650444040032334i</v>
      </c>
      <c r="AO310" s="223" t="str">
        <f t="shared" ca="1" si="490"/>
        <v>0.62488634760346+1.16908012868866i</v>
      </c>
      <c r="AP310" s="223" t="str">
        <f t="shared" ca="1" si="491"/>
        <v>-0.789662578405839+1.06473673130091i</v>
      </c>
      <c r="AQ310" s="223" t="str">
        <f t="shared" ca="1" si="492"/>
        <v>-1.30013486258004-0.258612903428784i</v>
      </c>
      <c r="AR310" s="223" t="str">
        <f t="shared" ca="1" si="493"/>
        <v>-1.30013486258004-0.258612903428784i</v>
      </c>
      <c r="AS310" s="223" t="str">
        <f t="shared" ca="1" si="494"/>
        <v>1.02470730305233-0.840955550422916i</v>
      </c>
      <c r="AT310" s="223" t="str">
        <f t="shared" ca="1" si="495"/>
        <v>1.19833364026985+0.56676960161384i</v>
      </c>
      <c r="AU310" s="223" t="str">
        <f t="shared" ca="1" si="496"/>
        <v>-1.85132534530586E-13+1.32560601036503i</v>
      </c>
      <c r="AV310" s="223" t="str">
        <f t="shared" ca="1" si="497"/>
        <v>-1.19833364027002+0.566769601613471i</v>
      </c>
      <c r="AW310" s="223" t="str">
        <f t="shared" ca="1" si="498"/>
        <v>-1.02470730305293-0.840955550422183i</v>
      </c>
      <c r="AX310" s="223" t="str">
        <f t="shared" ca="1" si="499"/>
        <v>0.322095986879881-1.28587925947647i</v>
      </c>
      <c r="AY310" s="223" t="str">
        <f t="shared" ca="1" si="500"/>
        <v>1.30013486258012-0.25861290342842i</v>
      </c>
      <c r="AZ310" s="223" t="str">
        <f t="shared" ca="1" si="501"/>
        <v>0.78966257840551+1.06473673130115i</v>
      </c>
      <c r="BA310" s="223" t="str">
        <f t="shared" ca="1" si="502"/>
        <v>-0.624886347602623+1.16908012868911i</v>
      </c>
      <c r="BB310" s="223" t="str">
        <f t="shared" ca="1" si="503"/>
        <v>-1.32400925987083-0.0650444040036409i</v>
      </c>
      <c r="BC310" s="223" t="str">
        <f t="shared" ca="1" si="504"/>
        <v>-0.50728745801006-1.22470026115029i</v>
      </c>
      <c r="BD310" s="223" t="str">
        <f t="shared" ca="1" si="505"/>
        <v>0.890222586859591-0.982209265157334i</v>
      </c>
      <c r="BE310" s="223" t="str">
        <f t="shared" ca="1" si="506"/>
        <v>1.26852586060746+0.384803112885001i</v>
      </c>
      <c r="BF310" s="223" t="str">
        <f t="shared" ca="1" si="507"/>
        <v>0.194506798841174+1.3112583269213i</v>
      </c>
      <c r="BG310" s="223" t="str">
        <f t="shared" ca="1" si="508"/>
        <v>-1.10220111550428+0.736467240070462i</v>
      </c>
      <c r="BH310" s="223" t="str">
        <f t="shared" ca="1" si="509"/>
        <v>-1.13701020067844-0.681497687647628i</v>
      </c>
      <c r="BI310" s="223" t="str">
        <f t="shared" ca="1" si="510"/>
        <v>0.129932110339283-1.31922285510018i</v>
      </c>
      <c r="BJ310" s="223" t="str">
        <f t="shared" ca="1" si="511"/>
        <v>1.24811647183034-0.446583214487156i</v>
      </c>
      <c r="BK310" s="223" t="str">
        <f t="shared" ca="1" si="512"/>
        <v>0.937344999110547+0.937344999110968i</v>
      </c>
      <c r="BL310" s="223" t="str">
        <f t="shared" ca="1" si="513"/>
        <v>-0.446583214487678+1.24811647183015i</v>
      </c>
      <c r="BM310" s="223" t="str">
        <f t="shared" ca="1" si="514"/>
        <v>-1.31922285510011+0.129932110340005i</v>
      </c>
      <c r="BN310" s="223" t="str">
        <f t="shared" ca="1" si="515"/>
        <v>-0.681497687647151-1.13701020067873i</v>
      </c>
      <c r="BO310" s="223" t="str">
        <f t="shared" ca="1" si="516"/>
        <v>0.736467240070955-1.10220111550395i</v>
      </c>
      <c r="BP310" s="223" t="str">
        <f t="shared" ca="1" si="517"/>
        <v>1.31125832692122+0.19450679884176i</v>
      </c>
      <c r="BQ310" s="223" t="str">
        <f t="shared" ca="1" si="518"/>
        <v>0.384803112885731+1.26852586060724i</v>
      </c>
      <c r="BR310" s="223" t="str">
        <f t="shared" ca="1" si="519"/>
        <v>-0.982209265157733+0.890222586859152i</v>
      </c>
      <c r="BS310" s="223" t="str">
        <f t="shared" ca="1" si="520"/>
        <v>-1.22470026115008-0.507287458010573i</v>
      </c>
      <c r="BT310" s="223" t="str">
        <f t="shared" ca="1" si="521"/>
        <v>-0.0650444040030486-1.32400925987086i</v>
      </c>
      <c r="BU310" s="223" t="str">
        <f t="shared" ca="1" si="522"/>
        <v>1.16908012868877-0.624886347603264i</v>
      </c>
      <c r="BV310" s="223" t="str">
        <f t="shared" ca="1" si="523"/>
        <v>1.0647367313016+0.789662578404898i</v>
      </c>
      <c r="BW310" s="223" t="str">
        <f t="shared" ca="1" si="524"/>
        <v>-0.258612903429001+1.30013486258i</v>
      </c>
      <c r="BX310" s="223" t="str">
        <f t="shared" ca="1" si="525"/>
        <v>-1.28587925947661+0.322095986879342i</v>
      </c>
      <c r="BY310" s="223" t="str">
        <f t="shared" ca="1" si="526"/>
        <v>-0.840955550422773-1.02470730305245i</v>
      </c>
      <c r="BZ310" s="223" t="str">
        <f t="shared" ca="1" si="527"/>
        <v>0.566769601612815-1.19833364027033i</v>
      </c>
      <c r="CA310" s="223" t="str">
        <f t="shared" ca="1" si="528"/>
        <v>1.32560601036503+3.70265069061171E-13i</v>
      </c>
      <c r="CB310" s="223" t="str">
        <f t="shared" ca="1" si="529"/>
        <v>0.566769601613304+1.1983336402701i</v>
      </c>
      <c r="CC310" s="223" t="str">
        <f t="shared" ca="1" si="530"/>
        <v>-0.840955550422355+1.02470730305279i</v>
      </c>
      <c r="CD310" s="223" t="str">
        <f t="shared" ca="1" si="531"/>
        <v>-1.28587925947676-0.322095986878745i</v>
      </c>
      <c r="CE310" s="223" t="str">
        <f t="shared" ca="1" si="532"/>
        <v>-0.258612903428202-1.30013486258016i</v>
      </c>
      <c r="CF310" s="223" t="str">
        <f t="shared" ca="1" si="533"/>
        <v>1.06473673130124-0.789662578405392i</v>
      </c>
      <c r="CG310" s="223" t="str">
        <f t="shared" ca="1" si="534"/>
        <v>1.16908012868902+0.624886347602786i</v>
      </c>
      <c r="CH310" s="223" t="str">
        <f t="shared" ca="1" si="535"/>
        <v>-0.0650444040025087+1.32400925987089i</v>
      </c>
      <c r="CI310" s="223" t="str">
        <f t="shared" ca="1" si="536"/>
        <v>-1.22470026115036+0.507287458009889i</v>
      </c>
      <c r="CJ310" s="223" t="str">
        <f t="shared" ca="1" si="537"/>
        <v>-0.982209265157184-0.890222586859756i</v>
      </c>
      <c r="CK310" s="223" t="str">
        <f t="shared" ca="1" si="538"/>
        <v>0.384803112885214-1.2685258606074i</v>
      </c>
      <c r="CL310" s="223" t="str">
        <f t="shared" ca="1" si="539"/>
        <v>1.31125832692114-0.194506798842294i</v>
      </c>
      <c r="CM310" s="223" t="str">
        <f t="shared" ca="1" si="540"/>
        <v>0.736467240070276+1.10220111550441i</v>
      </c>
      <c r="CN310" s="223" t="str">
        <f t="shared" ca="1" si="541"/>
        <v>-0.681497687647786+1.13701020067835i</v>
      </c>
      <c r="CO310" s="223" t="str">
        <f t="shared" ca="1" si="542"/>
        <v>-1.31922285510016-0.129932110339467i</v>
      </c>
      <c r="CP310" s="223" t="str">
        <f t="shared" ca="1" si="543"/>
        <v>-0.446583214488187-1.24811647182997i</v>
      </c>
      <c r="CQ310" s="223" t="str">
        <f t="shared" ca="1" si="544"/>
        <v>0.937344999111098-0.937344999110417i</v>
      </c>
      <c r="CR310" s="223" t="str">
        <f t="shared" ca="1" si="545"/>
        <v>1.24811647183008+0.446583214487888i</v>
      </c>
      <c r="CS310" s="223" t="str">
        <f t="shared" ca="1" si="546"/>
        <v>0.129932110339859+1.31922285510012i</v>
      </c>
      <c r="CT310" s="223" t="str">
        <f t="shared" ca="1" si="547"/>
        <v>-1.13701020067814+0.681497687648124i</v>
      </c>
      <c r="CU310" s="223" t="str">
        <f t="shared" ca="1" si="548"/>
        <v>-1.10220111550387-0.736467240071077i</v>
      </c>
      <c r="CV310" s="223" t="str">
        <f t="shared" ca="1" si="549"/>
        <v>0.194506798841906-1.31125832692119i</v>
      </c>
      <c r="CW310" s="223" t="str">
        <f t="shared" ca="1" si="550"/>
        <v>1.26852586060731-0.384803112885518i</v>
      </c>
      <c r="CX310" s="223" t="str">
        <f t="shared" ca="1" si="551"/>
        <v>0.890222586859991+0.982209265156971i</v>
      </c>
      <c r="CY310" s="223" t="str">
        <f t="shared" ca="1" si="552"/>
        <v>-0.507287458010778+1.22470026114999i</v>
      </c>
      <c r="CZ310" s="223" t="str">
        <f t="shared" ca="1" si="553"/>
        <v>-1.32400925987087+0.065044404002826i</v>
      </c>
      <c r="DA310" s="223" t="str">
        <f t="shared" ca="1" si="554"/>
        <v>-0.624886347603134-1.16908012868884i</v>
      </c>
      <c r="DB310" s="223" t="str">
        <f t="shared" ca="1" si="555"/>
        <v>0.789662578405077-1.06473673130147i</v>
      </c>
      <c r="DC310" s="223" t="str">
        <f t="shared" ca="1" si="556"/>
        <v>1.30013486257997+0.258612903429147i</v>
      </c>
      <c r="DD310" s="223" t="str">
        <f t="shared" ca="1" si="557"/>
        <v>0.322095986879126+1.28587925947666i</v>
      </c>
      <c r="DE310" s="223" t="str">
        <f t="shared" ca="1" si="558"/>
        <v>-1.02470730305259+0.840955550422601i</v>
      </c>
      <c r="DF310" s="223" t="str">
        <f t="shared" ca="1" si="559"/>
        <v>-1.19833364027027-0.566769601612949i</v>
      </c>
      <c r="DG310" s="223" t="str">
        <f t="shared" ca="1" si="560"/>
        <v>5.93073592437549E-13-1.32560601036503i</v>
      </c>
      <c r="DH310" s="223" t="str">
        <f t="shared" ca="1" si="561"/>
        <v>1.19833364027016-0.56676960161317i</v>
      </c>
      <c r="DI310" s="223" t="str">
        <f t="shared" ca="1" si="562"/>
        <v>1.0247073030527+0.840955550422469i</v>
      </c>
      <c r="DJ310" s="223" t="str">
        <f t="shared" ca="1" si="563"/>
        <v>-0.322095986878961+1.28587925947671i</v>
      </c>
      <c r="DK310" s="223" t="str">
        <f t="shared" ca="1" si="564"/>
        <v>-1.3001348625802+0.258612903427983i</v>
      </c>
      <c r="DL310" s="223" t="str">
        <f t="shared" ca="1" si="565"/>
        <v>-0.789662578405274-1.06473673130132i</v>
      </c>
      <c r="DM310" s="223" t="str">
        <f t="shared" ca="1" si="566"/>
        <v>0.624886347602916-1.16908012868895i</v>
      </c>
      <c r="DN310" s="223" t="str">
        <f t="shared" ca="1" si="567"/>
        <v>1.32400925987088+0.0650444040026559i</v>
      </c>
      <c r="DO310" s="223" t="str">
        <f t="shared" ca="1" si="568"/>
        <v>0.507287458010936+1.22470026114992i</v>
      </c>
      <c r="DP310" s="223" t="str">
        <f t="shared" ca="1" si="569"/>
        <v>-0.890222586859921+0.982209265157034i</v>
      </c>
      <c r="DQ310" s="223" t="str">
        <f t="shared" ca="1" si="570"/>
        <v>-1.26852586060733-0.384803112885427i</v>
      </c>
      <c r="DR310" s="223" t="str">
        <f t="shared" ca="1" si="571"/>
        <v>-0.194506798842149-1.31125832692116i</v>
      </c>
      <c r="DS310" s="223" t="str">
        <f t="shared" ca="1" si="572"/>
        <v>1.10220111550449-0.736467240070153i</v>
      </c>
      <c r="DT310" s="223" t="str">
        <f t="shared" ca="1" si="573"/>
        <v>1.13701020067823+0.681497687647977i</v>
      </c>
      <c r="DU310" s="223" t="str">
        <f t="shared" ca="1" si="574"/>
        <v>-0.129932110339689+1.31922285510014i</v>
      </c>
      <c r="DV310" s="223" t="str">
        <f t="shared" ca="1" si="575"/>
        <v>-1.24811647183004+0.446583214487978i</v>
      </c>
      <c r="DW310" s="223" t="str">
        <f t="shared" ca="1" si="576"/>
        <v>-0.937344999110313-0.937344999111202i</v>
      </c>
      <c r="DX310" s="223" t="str">
        <f t="shared" ca="1" si="577"/>
        <v>0.446583214488027-1.24811647183003i</v>
      </c>
      <c r="DY310" s="223" t="str">
        <f t="shared" ca="1" si="578"/>
        <v>1.31922285510015-0.129932110339637i</v>
      </c>
      <c r="DZ310" s="223" t="str">
        <f t="shared" ca="1" si="579"/>
        <v>0.681497687647933+1.13701020067826i</v>
      </c>
      <c r="EA310" s="223" t="str">
        <f t="shared" ca="1" si="580"/>
        <v>-0.736467240070197+1.10220111550446i</v>
      </c>
      <c r="EB310" s="223" t="str">
        <f t="shared" ca="1" si="581"/>
        <v>-1.31125832692117-0.194506798842052i</v>
      </c>
      <c r="EC310" s="223" t="str">
        <f t="shared" ca="1" si="582"/>
        <v>-0.384803112885377-1.26852586060735i</v>
      </c>
      <c r="ED310" s="223" t="str">
        <f t="shared" ca="1" si="583"/>
        <v>0.98220926515707-0.890222586859882i</v>
      </c>
      <c r="EE310" s="223" t="str">
        <f t="shared" ca="1" si="584"/>
        <v>1.2247002611499+0.507287458010985i</v>
      </c>
      <c r="EF310" s="223" t="str">
        <f t="shared" ca="1" si="585"/>
        <v>0.0650444040026034+1.32400925987088i</v>
      </c>
      <c r="EG310" s="223" t="str">
        <f t="shared" ca="1" si="586"/>
        <v>-1.16908012868891+0.624886347603003i</v>
      </c>
      <c r="EH310" s="223" t="str">
        <f t="shared" ca="1" si="587"/>
        <v>-1.06473673130138-0.789662578405195i</v>
      </c>
      <c r="EI310" s="223" t="str">
        <f t="shared" ca="1" si="588"/>
        <v>0.258612903428035-1.30013486258019i</v>
      </c>
      <c r="EJ310" s="223" t="str">
        <f t="shared" ca="1" si="589"/>
        <v>1.28587925947672-0.32209598687891i</v>
      </c>
      <c r="EK310" s="223" t="str">
        <f t="shared" ca="1" si="590"/>
        <v>0.840955550422428+1.02470730305273i</v>
      </c>
      <c r="EL310" s="223" t="str">
        <f t="shared" ca="1" si="591"/>
        <v>-0.566769601613218+1.19833364027014i</v>
      </c>
      <c r="EM310" s="223" t="str">
        <f t="shared" ca="1" si="592"/>
        <v>-1.32560601036503+6.1580546032617E-13i</v>
      </c>
      <c r="EN310" s="223"/>
      <c r="EO310" s="223"/>
      <c r="EP310" s="223"/>
    </row>
    <row r="311" spans="1:146">
      <c r="A311" s="249">
        <f t="shared" si="461"/>
        <v>4.121093749999998E-3</v>
      </c>
      <c r="B311" s="248">
        <v>211</v>
      </c>
      <c r="C311" s="247">
        <f t="shared" si="462"/>
        <v>42200</v>
      </c>
      <c r="N311" s="246">
        <f t="shared" ca="1" si="463"/>
        <v>1.3410137592409204</v>
      </c>
      <c r="O311" s="223">
        <f t="shared" ca="1" si="464"/>
        <v>-1.3259862407590794</v>
      </c>
      <c r="P311" s="223" t="str">
        <f t="shared" ca="1" si="465"/>
        <v>-0.596178436811398-1.1844031332969i</v>
      </c>
      <c r="Q311" s="223" t="str">
        <f t="shared" ca="1" si="466"/>
        <v>0.789889081386772-1.06504213521736i</v>
      </c>
      <c r="R311" s="223" t="str">
        <f t="shared" ca="1" si="467"/>
        <v>1.30646459713529+0.22669311219031i</v>
      </c>
      <c r="S311" s="223" t="str">
        <f t="shared" ca="1" si="468"/>
        <v>0.384913487942607+1.26888971840828i</v>
      </c>
      <c r="T311" s="223" t="str">
        <f t="shared" ca="1" si="469"/>
        <v>-0.960341666903566+0.914321274766849i</v>
      </c>
      <c r="U311" s="223" t="str">
        <f t="shared" ca="1" si="470"/>
        <v>-1.24847447550103-0.446711310249487i</v>
      </c>
      <c r="V311" s="223" t="str">
        <f t="shared" ca="1" si="471"/>
        <v>-0.162314871036221-1.31601420711286i</v>
      </c>
      <c r="W311" s="223" t="str">
        <f t="shared" ca="1" si="472"/>
        <v>1.10251726552246-0.736678484759308i</v>
      </c>
      <c r="X311" s="223" t="str">
        <f t="shared" ca="1" si="473"/>
        <v>1.1537233784736+0.653576220991745i</v>
      </c>
      <c r="Y311" s="223" t="str">
        <f t="shared" ca="1" si="474"/>
        <v>-0.0650630610242674+1.32438903226074i</v>
      </c>
      <c r="Z311" s="223" t="str">
        <f t="shared" ca="1" si="475"/>
        <v>-1.21222955723059+0.53734440655778i</v>
      </c>
      <c r="AA311" s="223" t="str">
        <f t="shared" ca="1" si="476"/>
        <v>-1.02500122512193-0.841196766030956i</v>
      </c>
      <c r="AB311" s="223" t="str">
        <f t="shared" ca="1" si="477"/>
        <v>0.290525229781296-1.29376759951041i</v>
      </c>
      <c r="AC311" s="223" t="str">
        <f t="shared" ca="1" si="478"/>
        <v>1.28624809484227-0.322188375328828i</v>
      </c>
      <c r="AD311" s="223" t="str">
        <f t="shared" ca="1" si="479"/>
        <v>0.866098202594223+1.00404851184863i</v>
      </c>
      <c r="AE311" s="223" t="str">
        <f t="shared" ca="1" si="480"/>
        <v>-0.507432965882567+1.2250515482289i</v>
      </c>
      <c r="AF311" s="223" t="str">
        <f t="shared" ca="1" si="481"/>
        <v>-1.32239342359628+0.0975455991405734i</v>
      </c>
      <c r="AG311" s="223" t="str">
        <f t="shared" ca="1" si="482"/>
        <v>-0.681693165136641-1.1373363351658i</v>
      </c>
      <c r="AH311" s="223" t="str">
        <f t="shared" ca="1" si="483"/>
        <v>0.709399482809116-1.12026420297738i</v>
      </c>
      <c r="AI311" s="223" t="str">
        <f t="shared" ca="1" si="484"/>
        <v>1.31960125458085+0.129969379436201i</v>
      </c>
      <c r="AJ311" s="223" t="str">
        <f t="shared" ca="1" si="485"/>
        <v>0.477215866562363+1.23713561398237i</v>
      </c>
      <c r="AK311" s="223" t="str">
        <f t="shared" ca="1" si="486"/>
        <v>-0.890477933986032+0.982490997295327i</v>
      </c>
      <c r="AL311" s="223" t="str">
        <f t="shared" ca="1" si="487"/>
        <v>-1.27795380241758-0.35365744664697i</v>
      </c>
      <c r="AM311" s="223" t="str">
        <f t="shared" ca="1" si="488"/>
        <v>-0.258687082698395-1.30050778695377i</v>
      </c>
      <c r="AN311" s="223" t="str">
        <f t="shared" ca="1" si="489"/>
        <v>1.04533651598456-0.815788623990098i</v>
      </c>
      <c r="AO311" s="223" t="str">
        <f t="shared" ca="1" si="490"/>
        <v>1.19867736447518+0.566932171055083i</v>
      </c>
      <c r="AP311" s="223" t="str">
        <f t="shared" ca="1" si="491"/>
        <v>0.0325413313527328+1.32558687849427i</v>
      </c>
      <c r="AQ311" s="223" t="str">
        <f t="shared" ca="1" si="492"/>
        <v>-1.16941546195871+0.625065586970114i</v>
      </c>
      <c r="AR311" s="223" t="str">
        <f t="shared" ca="1" si="493"/>
        <v>-1.16941546195871+0.625065586970114i</v>
      </c>
      <c r="AS311" s="223" t="str">
        <f t="shared" ca="1" si="494"/>
        <v>0.194562590227538-1.31163444189543i</v>
      </c>
      <c r="AT311" s="223" t="str">
        <f t="shared" ca="1" si="495"/>
        <v>1.25906130267924-0.415937671746697i</v>
      </c>
      <c r="AU311" s="223" t="str">
        <f t="shared" ca="1" si="496"/>
        <v>0.937613862601176+0.93761386260043i</v>
      </c>
      <c r="AV311" s="223" t="str">
        <f t="shared" ca="1" si="497"/>
        <v>-0.415937671745696+1.25906130267957i</v>
      </c>
      <c r="AW311" s="223" t="str">
        <f t="shared" ca="1" si="498"/>
        <v>-1.31163444189547+0.194562590227275i</v>
      </c>
      <c r="AX311" s="223" t="str">
        <f t="shared" ca="1" si="499"/>
        <v>-0.763513739136031-1.08410621289287i</v>
      </c>
      <c r="AY311" s="223" t="str">
        <f t="shared" ca="1" si="500"/>
        <v>0.625065586970347-1.16941546195859i</v>
      </c>
      <c r="AZ311" s="223" t="str">
        <f t="shared" ca="1" si="501"/>
        <v>1.32558687849427+0.0325413313529972i</v>
      </c>
      <c r="BA311" s="223" t="str">
        <f t="shared" ca="1" si="502"/>
        <v>0.566932171054844+1.19867736447529i</v>
      </c>
      <c r="BB311" s="223" t="str">
        <f t="shared" ca="1" si="503"/>
        <v>-0.815788623990306+1.0453365159844i</v>
      </c>
      <c r="BC311" s="223" t="str">
        <f t="shared" ca="1" si="504"/>
        <v>-1.30050778695372-0.258687082698636i</v>
      </c>
      <c r="BD311" s="223" t="str">
        <f t="shared" ca="1" si="505"/>
        <v>-0.353657446646734-1.27795380241764i</v>
      </c>
      <c r="BE311" s="223" t="str">
        <f t="shared" ca="1" si="506"/>
        <v>0.982490997295491-0.890477933985849i</v>
      </c>
      <c r="BF311" s="223" t="str">
        <f t="shared" ca="1" si="507"/>
        <v>1.23713561398228+0.477215866562593i</v>
      </c>
      <c r="BG311" s="223" t="str">
        <f t="shared" ca="1" si="508"/>
        <v>0.129969379435957+1.31960125458088i</v>
      </c>
      <c r="BH311" s="223" t="str">
        <f t="shared" ca="1" si="509"/>
        <v>-1.12026420297709+0.709399482809578i</v>
      </c>
      <c r="BI311" s="223" t="str">
        <f t="shared" ca="1" si="510"/>
        <v>-1.13733633516608-0.681693165136173i</v>
      </c>
      <c r="BJ311" s="223" t="str">
        <f t="shared" ca="1" si="511"/>
        <v>0.0975455991412129-1.32239342359624i</v>
      </c>
      <c r="BK311" s="223" t="str">
        <f t="shared" ca="1" si="512"/>
        <v>1.22505154822909-0.507432965882096i</v>
      </c>
      <c r="BL311" s="223" t="str">
        <f t="shared" ca="1" si="513"/>
        <v>1.00404851184838+0.866098202594508i</v>
      </c>
      <c r="BM311" s="223" t="str">
        <f t="shared" ca="1" si="514"/>
        <v>-0.322188375329231+1.28624809484217i</v>
      </c>
      <c r="BN311" s="223" t="str">
        <f t="shared" ca="1" si="515"/>
        <v>-1.29376759951047+0.290525229781019i</v>
      </c>
      <c r="BO311" s="223" t="str">
        <f t="shared" ca="1" si="516"/>
        <v>-0.841196766030845-1.02500122512202i</v>
      </c>
      <c r="BP311" s="223" t="str">
        <f t="shared" ca="1" si="517"/>
        <v>0.537344406557789-1.21222955723058i</v>
      </c>
      <c r="BQ311" s="223" t="str">
        <f t="shared" ca="1" si="518"/>
        <v>1.32438903226074-0.0650630610242574i</v>
      </c>
      <c r="BR311" s="223" t="str">
        <f t="shared" ca="1" si="519"/>
        <v>0.653576220991851+1.15372337847354i</v>
      </c>
      <c r="BS311" s="223" t="str">
        <f t="shared" ca="1" si="520"/>
        <v>-0.736678484759097+1.1025172655226i</v>
      </c>
      <c r="BT311" s="223" t="str">
        <f t="shared" ca="1" si="521"/>
        <v>-1.31601420711291-0.162314871035838i</v>
      </c>
      <c r="BU311" s="223" t="str">
        <f t="shared" ca="1" si="522"/>
        <v>-0.446711310249854-1.2484744755009i</v>
      </c>
      <c r="BV311" s="223" t="str">
        <f t="shared" ca="1" si="523"/>
        <v>0.91432127476647-0.960341666903927i</v>
      </c>
      <c r="BW311" s="223" t="str">
        <f t="shared" ca="1" si="524"/>
        <v>1.2688897184081+0.384913487943207i</v>
      </c>
      <c r="BX311" s="223" t="str">
        <f t="shared" ca="1" si="525"/>
        <v>0.226693112189825+1.30646459713537i</v>
      </c>
      <c r="BY311" s="223" t="str">
        <f t="shared" ca="1" si="526"/>
        <v>-1.06504213521766+0.789889081386377i</v>
      </c>
      <c r="BZ311" s="223" t="str">
        <f t="shared" ca="1" si="527"/>
        <v>-1.18440313329675-0.596178436811695i</v>
      </c>
      <c r="CA311" s="223" t="str">
        <f t="shared" ca="1" si="528"/>
        <v>2.26771592205062E-13-1.32598624075908i</v>
      </c>
      <c r="CB311" s="223" t="str">
        <f t="shared" ca="1" si="529"/>
        <v>1.18440313329695-0.59617843681129i</v>
      </c>
      <c r="CC311" s="223" t="str">
        <f t="shared" ca="1" si="530"/>
        <v>1.06504213521738+0.789889081386741i</v>
      </c>
      <c r="CD311" s="223" t="str">
        <f t="shared" ca="1" si="531"/>
        <v>-0.226693112190272+1.30646459713529i</v>
      </c>
      <c r="CE311" s="223" t="str">
        <f t="shared" ca="1" si="532"/>
        <v>-1.26888971840823+0.384913487942774i</v>
      </c>
      <c r="CF311" s="223" t="str">
        <f t="shared" ca="1" si="533"/>
        <v>-0.914321274767069-0.960341666903357i</v>
      </c>
      <c r="CG311" s="223" t="str">
        <f t="shared" ca="1" si="534"/>
        <v>0.446711310249076-1.24847447550118i</v>
      </c>
      <c r="CH311" s="223" t="str">
        <f t="shared" ca="1" si="535"/>
        <v>1.31601420711281-0.16231487103666i</v>
      </c>
      <c r="CI311" s="223" t="str">
        <f t="shared" ca="1" si="536"/>
        <v>0.736678484759785+1.10251726552214i</v>
      </c>
      <c r="CJ311" s="223" t="str">
        <f t="shared" ca="1" si="537"/>
        <v>-0.653576220992311+1.15372337847328i</v>
      </c>
      <c r="CK311" s="223" t="str">
        <f t="shared" ca="1" si="538"/>
        <v>-1.32438903226072-0.0650630610247856i</v>
      </c>
      <c r="CL311" s="223" t="str">
        <f t="shared" ca="1" si="539"/>
        <v>-0.537344406557305-1.2122295572308i</v>
      </c>
      <c r="CM311" s="223" t="str">
        <f t="shared" ca="1" si="540"/>
        <v>0.841196766031254-1.02500122512168i</v>
      </c>
      <c r="CN311" s="223" t="str">
        <f t="shared" ca="1" si="541"/>
        <v>1.29376759951035+0.290525229781535i</v>
      </c>
      <c r="CO311" s="223" t="str">
        <f t="shared" ca="1" si="542"/>
        <v>0.322188375328718+1.2862480948423i</v>
      </c>
      <c r="CP311" s="223" t="str">
        <f t="shared" ca="1" si="543"/>
        <v>-1.00404851184871+0.866098202594137i</v>
      </c>
      <c r="CQ311" s="223" t="str">
        <f t="shared" ca="1" si="544"/>
        <v>-1.2250515482289-0.50743296588255i</v>
      </c>
      <c r="CR311" s="223" t="str">
        <f t="shared" ca="1" si="545"/>
        <v>-0.0975455991407231-1.32239342359627i</v>
      </c>
      <c r="CS311" s="223" t="str">
        <f t="shared" ca="1" si="546"/>
        <v>1.13733633516566-0.681693165136884i</v>
      </c>
      <c r="CT311" s="223" t="str">
        <f t="shared" ca="1" si="547"/>
        <v>1.12026420297753+0.709399482808877i</v>
      </c>
      <c r="CU311" s="223" t="str">
        <f t="shared" ca="1" si="548"/>
        <v>-0.129969379435133+1.31960125458096i</v>
      </c>
      <c r="CV311" s="223" t="str">
        <f t="shared" ca="1" si="549"/>
        <v>-1.23713561398198+0.477215866563364i</v>
      </c>
      <c r="CW311" s="223" t="str">
        <f t="shared" ca="1" si="550"/>
        <v>-0.982490997295136-0.890477933986241i</v>
      </c>
      <c r="CX311" s="223" t="str">
        <f t="shared" ca="1" si="551"/>
        <v>0.353657446647243-1.2779538024175i</v>
      </c>
      <c r="CY311" s="223" t="str">
        <f t="shared" ca="1" si="552"/>
        <v>1.30050778695382-0.258687082698116i</v>
      </c>
      <c r="CZ311" s="223" t="str">
        <f t="shared" ca="1" si="553"/>
        <v>0.81578862398989+1.04533651598472i</v>
      </c>
      <c r="DA311" s="223" t="str">
        <f t="shared" ca="1" si="554"/>
        <v>-0.566932171055322+1.19867736447507i</v>
      </c>
      <c r="DB311" s="223" t="str">
        <f t="shared" ca="1" si="555"/>
        <v>-1.32558687849428+0.0325413313524684i</v>
      </c>
      <c r="DC311" s="223" t="str">
        <f t="shared" ca="1" si="556"/>
        <v>-0.62506558696988-1.16941546195883i</v>
      </c>
      <c r="DD311" s="223" t="str">
        <f t="shared" ca="1" si="557"/>
        <v>0.763513739136463-1.08410621289256i</v>
      </c>
      <c r="DE311" s="223" t="str">
        <f t="shared" ca="1" si="558"/>
        <v>1.3116344418954+0.194562590227799i</v>
      </c>
      <c r="DF311" s="223" t="str">
        <f t="shared" ca="1" si="559"/>
        <v>0.415937671746446+1.25906130267932i</v>
      </c>
      <c r="DG311" s="223" t="str">
        <f t="shared" ca="1" si="560"/>
        <v>-0.937613862600617+0.937613862600989i</v>
      </c>
      <c r="DH311" s="223" t="str">
        <f t="shared" ca="1" si="561"/>
        <v>-1.25906130267948-0.415937671745948i</v>
      </c>
      <c r="DI311" s="223" t="str">
        <f t="shared" ca="1" si="562"/>
        <v>-0.194562590228319-1.31163444189532i</v>
      </c>
      <c r="DJ311" s="223" t="str">
        <f t="shared" ca="1" si="563"/>
        <v>1.08410621289226-0.763513739136894i</v>
      </c>
      <c r="DK311" s="223" t="str">
        <f t="shared" ca="1" si="564"/>
        <v>1.16941546195908+0.625065586969417i</v>
      </c>
      <c r="DL311" s="223" t="str">
        <f t="shared" ca="1" si="565"/>
        <v>-0.0325413313532992+1.32558687849426i</v>
      </c>
      <c r="DM311" s="223" t="str">
        <f t="shared" ca="1" si="566"/>
        <v>-1.19867736447542+0.566932171054571i</v>
      </c>
      <c r="DN311" s="223" t="str">
        <f t="shared" ca="1" si="567"/>
        <v>-1.04533651598421-0.815788623990545i</v>
      </c>
      <c r="DO311" s="223" t="str">
        <f t="shared" ca="1" si="568"/>
        <v>0.258687082698932-1.30050778695366i</v>
      </c>
      <c r="DP311" s="223" t="str">
        <f t="shared" ca="1" si="569"/>
        <v>1.27795380241772-0.353657446646442i</v>
      </c>
      <c r="DQ311" s="223" t="str">
        <f t="shared" ca="1" si="570"/>
        <v>0.890477933985625+0.982490997295694i</v>
      </c>
      <c r="DR311" s="223" t="str">
        <f t="shared" ca="1" si="571"/>
        <v>-0.477215866562874+1.23713561398217i</v>
      </c>
      <c r="DS311" s="223" t="str">
        <f t="shared" ca="1" si="572"/>
        <v>-1.31960125458091+0.129969379435656i</v>
      </c>
      <c r="DT311" s="223" t="str">
        <f t="shared" ca="1" si="573"/>
        <v>-0.709399482809322-1.12026420297725i</v>
      </c>
      <c r="DU311" s="223" t="str">
        <f t="shared" ca="1" si="574"/>
        <v>0.681693165136433-1.13733633516593i</v>
      </c>
      <c r="DV311" s="223" t="str">
        <f t="shared" ca="1" si="575"/>
        <v>1.32239342359631+0.0975455991401988i</v>
      </c>
      <c r="DW311" s="223" t="str">
        <f t="shared" ca="1" si="576"/>
        <v>0.507432965883035+1.2250515482287i</v>
      </c>
      <c r="DX311" s="223" t="str">
        <f t="shared" ca="1" si="577"/>
        <v>-0.866098202593739+1.00404851184905i</v>
      </c>
      <c r="DY311" s="223" t="str">
        <f t="shared" ca="1" si="578"/>
        <v>-1.28624809484213-0.322188375329376i</v>
      </c>
      <c r="DZ311" s="223" t="str">
        <f t="shared" ca="1" si="579"/>
        <v>-0.290525229780872-1.2937675995105i</v>
      </c>
      <c r="EA311" s="223" t="str">
        <f t="shared" ca="1" si="580"/>
        <v>1.02500122512212-0.841196766030729i</v>
      </c>
      <c r="EB311" s="223" t="str">
        <f t="shared" ca="1" si="581"/>
        <v>1.21222955723052+0.537344406557927i</v>
      </c>
      <c r="EC311" s="223" t="str">
        <f t="shared" ca="1" si="582"/>
        <v>0.0650630610241062+1.32438903226075i</v>
      </c>
      <c r="ED311" s="223" t="str">
        <f t="shared" ca="1" si="583"/>
        <v>-1.15372337847362+0.65357622099172i</v>
      </c>
      <c r="EE311" s="223" t="str">
        <f t="shared" ca="1" si="584"/>
        <v>-1.10251726552252-0.736678484759223i</v>
      </c>
      <c r="EF311" s="223" t="str">
        <f t="shared" ca="1" si="585"/>
        <v>0.162314871035989-1.31601420711289i</v>
      </c>
      <c r="EG311" s="223" t="str">
        <f t="shared" ca="1" si="586"/>
        <v>1.24847447550095-0.446711310249712i</v>
      </c>
      <c r="EH311" s="223" t="str">
        <f t="shared" ca="1" si="587"/>
        <v>0.960341666903822+0.91432127476658i</v>
      </c>
      <c r="EI311" s="223" t="str">
        <f t="shared" ca="1" si="588"/>
        <v>-0.384913487942127+1.26888971840843i</v>
      </c>
      <c r="EJ311" s="223" t="str">
        <f t="shared" ca="1" si="589"/>
        <v>-1.30646459713541+0.226693112189601i</v>
      </c>
      <c r="EK311" s="223" t="str">
        <f t="shared" ca="1" si="590"/>
        <v>-0.789889081386194-1.06504213521779i</v>
      </c>
      <c r="EL311" s="223" t="str">
        <f t="shared" ca="1" si="591"/>
        <v>0.596178436811898-1.18440313329665i</v>
      </c>
      <c r="EM311" s="223" t="str">
        <f t="shared" ca="1" si="592"/>
        <v>1.32598624075908+4.53543184410124E-13i</v>
      </c>
      <c r="EN311" s="223"/>
      <c r="EO311" s="223"/>
      <c r="EP311" s="223"/>
    </row>
    <row r="312" spans="1:146">
      <c r="A312" s="249">
        <f t="shared" si="461"/>
        <v>4.1406249999999976E-3</v>
      </c>
      <c r="B312" s="248">
        <v>212</v>
      </c>
      <c r="C312" s="247">
        <f t="shared" si="462"/>
        <v>42400</v>
      </c>
      <c r="N312" s="246">
        <f t="shared" ca="1" si="463"/>
        <v>1.3406731068994189</v>
      </c>
      <c r="O312" s="223">
        <f t="shared" ca="1" si="464"/>
        <v>-1.3263268931005809</v>
      </c>
      <c r="P312" s="223" t="str">
        <f t="shared" ca="1" si="465"/>
        <v>-0.625226169372171-1.16971589050249i</v>
      </c>
      <c r="Q312" s="223" t="str">
        <f t="shared" ca="1" si="466"/>
        <v>0.736867741060044-1.10280050759279i</v>
      </c>
      <c r="R312" s="223" t="str">
        <f t="shared" ca="1" si="467"/>
        <v>1.31994026658829+0.130002769203889i</v>
      </c>
      <c r="S312" s="223" t="str">
        <f t="shared" ca="1" si="468"/>
        <v>0.507563327889881+1.2253662699549i</v>
      </c>
      <c r="T312" s="223" t="str">
        <f t="shared" ca="1" si="469"/>
        <v>-0.841412873588617+1.02526455294289i</v>
      </c>
      <c r="U312" s="223" t="str">
        <f t="shared" ca="1" si="470"/>
        <v>-1.30084189375601-0.258753540673602i</v>
      </c>
      <c r="V312" s="223" t="str">
        <f t="shared" ca="1" si="471"/>
        <v>-0.385012374097661-1.26921570237431i</v>
      </c>
      <c r="W312" s="223" t="str">
        <f t="shared" ca="1" si="472"/>
        <v>0.937854740181467-0.937854740181545i</v>
      </c>
      <c r="X312" s="223" t="str">
        <f t="shared" ca="1" si="473"/>
        <v>1.26921570237434+0.385012374097562i</v>
      </c>
      <c r="Y312" s="223" t="str">
        <f t="shared" ca="1" si="474"/>
        <v>0.258753540673578+1.30084189375601i</v>
      </c>
      <c r="Z312" s="223" t="str">
        <f t="shared" ca="1" si="475"/>
        <v>-1.02526455294291+0.841412873588597i</v>
      </c>
      <c r="AA312" s="223" t="str">
        <f t="shared" ca="1" si="476"/>
        <v>-1.22536626995489-0.507563327889909i</v>
      </c>
      <c r="AB312" s="223" t="str">
        <f t="shared" ca="1" si="477"/>
        <v>-0.130002769203861-1.31994026658829i</v>
      </c>
      <c r="AC312" s="223" t="str">
        <f t="shared" ca="1" si="478"/>
        <v>1.1028005075928-0.736867741060023i</v>
      </c>
      <c r="AD312" s="223" t="str">
        <f t="shared" ca="1" si="479"/>
        <v>1.16971589050248+0.625226169372205i</v>
      </c>
      <c r="AE312" s="223" t="str">
        <f t="shared" ca="1" si="480"/>
        <v>-2.07983193959106E-14+1.32632689310058i</v>
      </c>
      <c r="AF312" s="223" t="str">
        <f t="shared" ca="1" si="481"/>
        <v>-1.1697158905025+0.62522616937215i</v>
      </c>
      <c r="AG312" s="223" t="str">
        <f t="shared" ca="1" si="482"/>
        <v>-1.10280050759277-0.736867741060072i</v>
      </c>
      <c r="AH312" s="223" t="str">
        <f t="shared" ca="1" si="483"/>
        <v>0.130002769203921-1.31994026658828i</v>
      </c>
      <c r="AI312" s="223" t="str">
        <f t="shared" ca="1" si="484"/>
        <v>1.22536626995486-0.507563327889975i</v>
      </c>
      <c r="AJ312" s="223" t="str">
        <f t="shared" ca="1" si="485"/>
        <v>1.02526455294287+0.841412873588636i</v>
      </c>
      <c r="AK312" s="223" t="str">
        <f t="shared" ca="1" si="486"/>
        <v>-0.258753540673757+1.30084189375598i</v>
      </c>
      <c r="AL312" s="223" t="str">
        <f t="shared" ca="1" si="487"/>
        <v>-1.2692157023744+0.385012374097387i</v>
      </c>
      <c r="AM312" s="223" t="str">
        <f t="shared" ca="1" si="488"/>
        <v>-0.937854740181237-0.937854740181774i</v>
      </c>
      <c r="AN312" s="223" t="str">
        <f t="shared" ca="1" si="489"/>
        <v>0.385012374098078-1.26921570237419i</v>
      </c>
      <c r="AO312" s="223" t="str">
        <f t="shared" ca="1" si="490"/>
        <v>1.30084189375612-0.25875354067303i</v>
      </c>
      <c r="AP312" s="223" t="str">
        <f t="shared" ca="1" si="491"/>
        <v>0.841412873589099+1.0252645529425i</v>
      </c>
      <c r="AQ312" s="223" t="str">
        <f t="shared" ca="1" si="492"/>
        <v>-0.507563327889441+1.22536626995508i</v>
      </c>
      <c r="AR312" s="223" t="str">
        <f t="shared" ca="1" si="493"/>
        <v>-0.507563327889441+1.22536626995508i</v>
      </c>
      <c r="AS312" s="223" t="str">
        <f t="shared" ca="1" si="494"/>
        <v>-0.736867741060224-1.10280050759267i</v>
      </c>
      <c r="AT312" s="223" t="str">
        <f t="shared" ca="1" si="495"/>
        <v>0.625226169372122-1.16971589050252i</v>
      </c>
      <c r="AU312" s="223" t="str">
        <f t="shared" ca="1" si="496"/>
        <v>1.32632689310058+4.15966387918212E-14i</v>
      </c>
      <c r="AV312" s="223" t="str">
        <f t="shared" ca="1" si="497"/>
        <v>0.625226169372016+1.16971589050258i</v>
      </c>
      <c r="AW312" s="223" t="str">
        <f t="shared" ca="1" si="498"/>
        <v>-0.736867741060325+1.1028005075926i</v>
      </c>
      <c r="AX312" s="223" t="str">
        <f t="shared" ca="1" si="499"/>
        <v>-1.31994026658824-0.130002769204336i</v>
      </c>
      <c r="AY312" s="223" t="str">
        <f t="shared" ca="1" si="500"/>
        <v>-0.50756332788933-1.22536626995513i</v>
      </c>
      <c r="AZ312" s="223" t="str">
        <f t="shared" ca="1" si="501"/>
        <v>0.841412873588143-1.02526455294328i</v>
      </c>
      <c r="BA312" s="223" t="str">
        <f t="shared" ca="1" si="502"/>
        <v>1.3008418937561+0.258753540673148i</v>
      </c>
      <c r="BB312" s="223" t="str">
        <f t="shared" ca="1" si="503"/>
        <v>0.385012374097999+1.26921570237421i</v>
      </c>
      <c r="BC312" s="223" t="str">
        <f t="shared" ca="1" si="504"/>
        <v>-0.937854740181322+0.93785474018169i</v>
      </c>
      <c r="BD312" s="223" t="str">
        <f t="shared" ca="1" si="505"/>
        <v>-1.26921570237437-0.385012374097467i</v>
      </c>
      <c r="BE312" s="223" t="str">
        <f t="shared" ca="1" si="506"/>
        <v>-0.258753540673656-1.300841893756i</v>
      </c>
      <c r="BF312" s="223" t="str">
        <f t="shared" ca="1" si="507"/>
        <v>1.02526455294295-0.841412873588543i</v>
      </c>
      <c r="BG312" s="223" t="str">
        <f t="shared" ca="1" si="508"/>
        <v>1.22536626995482+0.50756332789007i</v>
      </c>
      <c r="BH312" s="223" t="str">
        <f t="shared" ca="1" si="509"/>
        <v>0.130002769203539+1.31994026658832i</v>
      </c>
      <c r="BI312" s="223" t="str">
        <f t="shared" ca="1" si="510"/>
        <v>-1.10280050759304+0.736867741059658i</v>
      </c>
      <c r="BJ312" s="223" t="str">
        <f t="shared" ca="1" si="511"/>
        <v>-1.1697158905022-0.625226169372723i</v>
      </c>
      <c r="BK312" s="223" t="str">
        <f t="shared" ca="1" si="512"/>
        <v>-5.97293399207384E-13-1.32632689310058i</v>
      </c>
      <c r="BL312" s="223" t="str">
        <f t="shared" ca="1" si="513"/>
        <v>1.16971589050227-0.62522616937258i</v>
      </c>
      <c r="BM312" s="223" t="str">
        <f t="shared" ca="1" si="514"/>
        <v>1.10280050759295+0.736867741059793i</v>
      </c>
      <c r="BN312" s="223" t="str">
        <f t="shared" ca="1" si="515"/>
        <v>-0.1300027692037+1.31994026658831i</v>
      </c>
      <c r="BO312" s="223" t="str">
        <f t="shared" ca="1" si="516"/>
        <v>-1.22536626995487+0.507563327889954i</v>
      </c>
      <c r="BP312" s="223" t="str">
        <f t="shared" ca="1" si="517"/>
        <v>-1.02526455294282-0.841412873588698i</v>
      </c>
      <c r="BQ312" s="223" t="str">
        <f t="shared" ca="1" si="518"/>
        <v>0.258753540673817-1.30084189375596i</v>
      </c>
      <c r="BR312" s="223" t="str">
        <f t="shared" ca="1" si="519"/>
        <v>1.26921570237441-0.385012374097348i</v>
      </c>
      <c r="BS312" s="223" t="str">
        <f t="shared" ca="1" si="520"/>
        <v>0.937854740181182+0.93785474018183i</v>
      </c>
      <c r="BT312" s="223" t="str">
        <f t="shared" ca="1" si="521"/>
        <v>-0.385012374098155+1.26921570237416i</v>
      </c>
      <c r="BU312" s="223" t="str">
        <f t="shared" ca="1" si="522"/>
        <v>-1.30084189375588+0.258753540674246i</v>
      </c>
      <c r="BV312" s="223" t="str">
        <f t="shared" ca="1" si="523"/>
        <v>-0.841412873589036-1.02526455294255i</v>
      </c>
      <c r="BW312" s="223" t="str">
        <f t="shared" ca="1" si="524"/>
        <v>0.507563327889479-1.22536626995507i</v>
      </c>
      <c r="BX312" s="223" t="str">
        <f t="shared" ca="1" si="525"/>
        <v>1.31994026658826-0.130002769204212i</v>
      </c>
      <c r="BY312" s="223" t="str">
        <f t="shared" ca="1" si="526"/>
        <v>0.736867741060158+1.10280050759271i</v>
      </c>
      <c r="BZ312" s="223" t="str">
        <f t="shared" ca="1" si="527"/>
        <v>-0.62522616937216+1.1697158905025i</v>
      </c>
      <c r="CA312" s="223" t="str">
        <f t="shared" ca="1" si="528"/>
        <v>-1.32632689310058-8.31932775836425E-14i</v>
      </c>
      <c r="CB312" s="223" t="str">
        <f t="shared" ca="1" si="529"/>
        <v>-0.625226169371946-1.16971589050261i</v>
      </c>
      <c r="CC312" s="223" t="str">
        <f t="shared" ca="1" si="530"/>
        <v>0.73686774106036-1.10280050759258i</v>
      </c>
      <c r="CD312" s="223" t="str">
        <f t="shared" ca="1" si="531"/>
        <v>1.31994026658824+0.130002769204377i</v>
      </c>
      <c r="CE312" s="223" t="str">
        <f t="shared" ca="1" si="532"/>
        <v>0.507563327889257+1.22536626995516i</v>
      </c>
      <c r="CF312" s="223" t="str">
        <f t="shared" ca="1" si="533"/>
        <v>-0.841412873588174+1.02526455294325i</v>
      </c>
      <c r="CG312" s="223" t="str">
        <f t="shared" ca="1" si="534"/>
        <v>-1.30084189375608-0.258753540673226i</v>
      </c>
      <c r="CH312" s="223" t="str">
        <f t="shared" ca="1" si="535"/>
        <v>-0.385012374097923-1.26921570237423i</v>
      </c>
      <c r="CI312" s="223" t="str">
        <f t="shared" ca="1" si="536"/>
        <v>0.937854740181353-0.937854740181659i</v>
      </c>
      <c r="CJ312" s="223" t="str">
        <f t="shared" ca="1" si="537"/>
        <v>1.26921570237436+0.385012374097507i</v>
      </c>
      <c r="CK312" s="223" t="str">
        <f t="shared" ca="1" si="538"/>
        <v>0.258753540673579+1.30084189375601i</v>
      </c>
      <c r="CL312" s="223" t="str">
        <f t="shared" ca="1" si="539"/>
        <v>-1.02526455294298+0.841412873588511i</v>
      </c>
      <c r="CM312" s="223" t="str">
        <f t="shared" ca="1" si="540"/>
        <v>-1.22536626995481-0.507563327890108i</v>
      </c>
      <c r="CN312" s="223" t="str">
        <f t="shared" ca="1" si="541"/>
        <v>-0.13000276920346-1.31994026658833i</v>
      </c>
      <c r="CO312" s="223" t="str">
        <f t="shared" ca="1" si="542"/>
        <v>1.10280050759309-0.736867741059593i</v>
      </c>
      <c r="CP312" s="223" t="str">
        <f t="shared" ca="1" si="543"/>
        <v>1.16971589050278+0.625226169371629i</v>
      </c>
      <c r="CQ312" s="223" t="str">
        <f t="shared" ca="1" si="544"/>
        <v>5.18000282850128E-13+1.32632689310058i</v>
      </c>
      <c r="CR312" s="223" t="str">
        <f t="shared" ca="1" si="545"/>
        <v>-1.16971589050229+0.625226169372543i</v>
      </c>
      <c r="CS312" s="223" t="str">
        <f t="shared" ca="1" si="546"/>
        <v>-1.10280050759295-0.736867741059797i</v>
      </c>
      <c r="CT312" s="223" t="str">
        <f t="shared" ca="1" si="547"/>
        <v>0.130002769203779-1.3199402665883i</v>
      </c>
      <c r="CU312" s="223" t="str">
        <f t="shared" ca="1" si="548"/>
        <v>1.2253662699549-0.507563327889881i</v>
      </c>
      <c r="CV312" s="223" t="str">
        <f t="shared" ca="1" si="549"/>
        <v>1.02526455294282+0.841412873588701i</v>
      </c>
      <c r="CW312" s="223" t="str">
        <f t="shared" ca="1" si="550"/>
        <v>-0.258753540673894+1.30084189375595i</v>
      </c>
      <c r="CX312" s="223" t="str">
        <f t="shared" ca="1" si="551"/>
        <v>-1.26921570237443+0.385012374097272i</v>
      </c>
      <c r="CY312" s="223" t="str">
        <f t="shared" ca="1" si="552"/>
        <v>-0.937854740181179-0.937854740181833i</v>
      </c>
      <c r="CZ312" s="223" t="str">
        <f t="shared" ca="1" si="553"/>
        <v>0.385012374098231-1.26921570237414i</v>
      </c>
      <c r="DA312" s="223" t="str">
        <f t="shared" ca="1" si="554"/>
        <v>1.30084189375588-0.258753540674242i</v>
      </c>
      <c r="DB312" s="223" t="str">
        <f t="shared" ca="1" si="555"/>
        <v>0.841412873588975+1.0252645529426i</v>
      </c>
      <c r="DC312" s="223" t="str">
        <f t="shared" ca="1" si="556"/>
        <v>-0.507563327889552+1.22536626995504i</v>
      </c>
      <c r="DD312" s="223" t="str">
        <f t="shared" ca="1" si="557"/>
        <v>-1.31994026658826+0.130002769204133i</v>
      </c>
      <c r="DE312" s="223" t="str">
        <f t="shared" ca="1" si="558"/>
        <v>-0.736867741060155-1.10280050759271i</v>
      </c>
      <c r="DF312" s="223" t="str">
        <f t="shared" ca="1" si="559"/>
        <v>0.62522616937223-1.16971589050246i</v>
      </c>
      <c r="DG312" s="223" t="str">
        <f t="shared" ca="1" si="560"/>
        <v>1.32632689310058+1.62486393940899E-13i</v>
      </c>
      <c r="DH312" s="223" t="str">
        <f t="shared" ca="1" si="561"/>
        <v>0.625226169371943+1.16971589050262i</v>
      </c>
      <c r="DI312" s="223" t="str">
        <f t="shared" ca="1" si="562"/>
        <v>-0.736867741060426+1.10280050759253i</v>
      </c>
      <c r="DJ312" s="223" t="str">
        <f t="shared" ca="1" si="563"/>
        <v>-1.31994026658824-0.130002769204381i</v>
      </c>
      <c r="DK312" s="223" t="str">
        <f t="shared" ca="1" si="564"/>
        <v>-0.507563327890437-1.22536626995467i</v>
      </c>
      <c r="DL312" s="223" t="str">
        <f t="shared" ca="1" si="565"/>
        <v>0.841412873588237-1.0252645529432i</v>
      </c>
      <c r="DM312" s="223" t="str">
        <f t="shared" ca="1" si="566"/>
        <v>1.30084189375608+0.25875354067323i</v>
      </c>
      <c r="DN312" s="223" t="str">
        <f t="shared" ca="1" si="567"/>
        <v>0.385012374097919+1.26921570237423i</v>
      </c>
      <c r="DO312" s="223" t="str">
        <f t="shared" ca="1" si="568"/>
        <v>-0.937854740181355+0.937854740181656i</v>
      </c>
      <c r="DP312" s="223" t="str">
        <f t="shared" ca="1" si="569"/>
        <v>-1.26921570237432-0.385012374097655i</v>
      </c>
      <c r="DQ312" s="223" t="str">
        <f t="shared" ca="1" si="570"/>
        <v>-0.258753540673501-1.30084189375603i</v>
      </c>
      <c r="DR312" s="223" t="str">
        <f t="shared" ca="1" si="571"/>
        <v>1.02526455294303-0.84141287358845i</v>
      </c>
      <c r="DS312" s="223" t="str">
        <f t="shared" ca="1" si="572"/>
        <v>1.22536626995478+0.507563327890181i</v>
      </c>
      <c r="DT312" s="223" t="str">
        <f t="shared" ca="1" si="573"/>
        <v>0.130002769203456+1.31994026658833i</v>
      </c>
      <c r="DU312" s="223" t="str">
        <f t="shared" ca="1" si="574"/>
        <v>-1.10280050759309+0.736867741059589i</v>
      </c>
      <c r="DV312" s="223" t="str">
        <f t="shared" ca="1" si="575"/>
        <v>-1.16971589050275-0.625226169371699i</v>
      </c>
      <c r="DW312" s="223" t="str">
        <f t="shared" ca="1" si="576"/>
        <v>-4.38707166492872E-13-1.32632689310058i</v>
      </c>
      <c r="DX312" s="223" t="str">
        <f t="shared" ca="1" si="577"/>
        <v>1.16971589050233-0.625226169372473i</v>
      </c>
      <c r="DY312" s="223" t="str">
        <f t="shared" ca="1" si="578"/>
        <v>1.10280050759291+0.736867741059862i</v>
      </c>
      <c r="DZ312" s="223" t="str">
        <f t="shared" ca="1" si="579"/>
        <v>-0.130002769203783+1.3199402665883i</v>
      </c>
      <c r="EA312" s="223" t="str">
        <f t="shared" ca="1" si="580"/>
        <v>-1.2253662699549+0.507563327889877i</v>
      </c>
      <c r="EB312" s="223" t="str">
        <f t="shared" ca="1" si="581"/>
        <v>-1.02526455294272-0.84141287358882i</v>
      </c>
      <c r="EC312" s="223" t="str">
        <f t="shared" ca="1" si="582"/>
        <v>0.258753540673972-1.30084189375593i</v>
      </c>
      <c r="ED312" s="223" t="str">
        <f t="shared" ca="1" si="583"/>
        <v>1.26921570237445-0.385012374097196i</v>
      </c>
      <c r="EE312" s="223" t="str">
        <f t="shared" ca="1" si="584"/>
        <v>0.937854740181122+0.93785474018189i</v>
      </c>
      <c r="EF312" s="223" t="str">
        <f t="shared" ca="1" si="585"/>
        <v>-0.385012374098235+1.26921570237414i</v>
      </c>
      <c r="EG312" s="223" t="str">
        <f t="shared" ca="1" si="586"/>
        <v>-1.30084189375588+0.258753540674238i</v>
      </c>
      <c r="EH312" s="223" t="str">
        <f t="shared" ca="1" si="587"/>
        <v>-0.841412873588914-1.02526455294265i</v>
      </c>
      <c r="EI312" s="223" t="str">
        <f t="shared" ca="1" si="588"/>
        <v>0.507563327889625-1.22536626995501i</v>
      </c>
      <c r="EJ312" s="223" t="str">
        <f t="shared" ca="1" si="589"/>
        <v>1.31994026658827-0.130002769204054i</v>
      </c>
      <c r="EK312" s="223" t="str">
        <f t="shared" ca="1" si="590"/>
        <v>0.736867741060089+1.10280050759276i</v>
      </c>
      <c r="EL312" s="223" t="str">
        <f t="shared" ca="1" si="591"/>
        <v>-0.625226169372233+1.16971589050246i</v>
      </c>
      <c r="EM312" s="223" t="str">
        <f t="shared" ca="1" si="592"/>
        <v>-1.32632689310058-1.66386555167285E-13i</v>
      </c>
      <c r="EN312" s="223"/>
      <c r="EO312" s="223"/>
      <c r="EP312" s="223"/>
    </row>
    <row r="313" spans="1:146">
      <c r="A313" s="249">
        <f t="shared" si="461"/>
        <v>4.1601562499999972E-3</v>
      </c>
      <c r="B313" s="248">
        <v>213</v>
      </c>
      <c r="C313" s="247">
        <f t="shared" si="462"/>
        <v>42600</v>
      </c>
      <c r="N313" s="246">
        <f t="shared" ca="1" si="463"/>
        <v>1.3403664053340456</v>
      </c>
      <c r="O313" s="223">
        <f t="shared" ca="1" si="464"/>
        <v>-1.3266335946659542</v>
      </c>
      <c r="P313" s="223" t="str">
        <f t="shared" ca="1" si="465"/>
        <v>-0.653895300562154-1.15428663268663i</v>
      </c>
      <c r="Q313" s="223" t="str">
        <f t="shared" ca="1" si="466"/>
        <v>0.68202597155672-1.13789158913247i</v>
      </c>
      <c r="R313" s="223" t="str">
        <f t="shared" ca="1" si="467"/>
        <v>1.32623403743025+0.0325572182128646i</v>
      </c>
      <c r="S313" s="223" t="str">
        <f t="shared" ca="1" si="468"/>
        <v>0.62537074748932+1.16998637713478i</v>
      </c>
      <c r="T313" s="223" t="str">
        <f t="shared" ca="1" si="469"/>
        <v>-0.70974581560858+1.12081112223355i</v>
      </c>
      <c r="U313" s="223" t="str">
        <f t="shared" ca="1" si="470"/>
        <v>-1.32503560640149-0.0650948251748706i</v>
      </c>
      <c r="V313" s="223" t="str">
        <f t="shared" ca="1" si="471"/>
        <v>-0.596469494462285-1.18498136553796i</v>
      </c>
      <c r="W313" s="223" t="str">
        <f t="shared" ca="1" si="472"/>
        <v>0.737038135320222-1.10305552062442i</v>
      </c>
      <c r="X313" s="223" t="str">
        <f t="shared" ca="1" si="473"/>
        <v>1.3230390234697+0.0975932214482388i</v>
      </c>
      <c r="Y313" s="223" t="str">
        <f t="shared" ca="1" si="474"/>
        <v>0.567208950515089+1.19926256547592i</v>
      </c>
      <c r="Z313" s="223" t="str">
        <f t="shared" ca="1" si="475"/>
        <v>-0.763886490818775+1.08463547961557i</v>
      </c>
      <c r="AA313" s="223" t="str">
        <f t="shared" ca="1" si="476"/>
        <v>-1.32024549130179-0.130032831214262i</v>
      </c>
      <c r="AB313" s="223" t="str">
        <f t="shared" ca="1" si="477"/>
        <v>-0.537606741105539-1.21282137448768i</v>
      </c>
      <c r="AC313" s="223" t="str">
        <f t="shared" ca="1" si="478"/>
        <v>0.790274709658815-1.06556209475093i</v>
      </c>
      <c r="AD313" s="223" t="str">
        <f t="shared" ca="1" si="479"/>
        <v>1.31665669261708+0.162394114065001i</v>
      </c>
      <c r="AE313" s="223" t="str">
        <f t="shared" ca="1" si="480"/>
        <v>0.507680697497549+1.22564962525377i</v>
      </c>
      <c r="AF313" s="223" t="str">
        <f t="shared" ca="1" si="481"/>
        <v>-0.816186896564038+1.04584685512434i</v>
      </c>
      <c r="AG313" s="223" t="str">
        <f t="shared" ca="1" si="482"/>
        <v>-1.31227478917371-0.194657576773717i</v>
      </c>
      <c r="AH313" s="223" t="str">
        <f t="shared" ca="1" si="483"/>
        <v>-0.47744884602079-1.2377395905156i</v>
      </c>
      <c r="AI313" s="223" t="str">
        <f t="shared" ca="1" si="484"/>
        <v>0.841607443002271-1.02550163645871i</v>
      </c>
      <c r="AJ313" s="223" t="str">
        <f t="shared" ca="1" si="485"/>
        <v>1.30710242046654+0.226803785036399i</v>
      </c>
      <c r="AK313" s="223" t="str">
        <f t="shared" ca="1" si="486"/>
        <v>0.446929397212418+1.24908398773007i</v>
      </c>
      <c r="AL313" s="223" t="str">
        <f t="shared" ca="1" si="487"/>
        <v>-0.866521036586056+1.00453869395367i</v>
      </c>
      <c r="AM313" s="223" t="str">
        <f t="shared" ca="1" si="488"/>
        <v>-1.3011427021367-0.258813375181272i</v>
      </c>
      <c r="AN313" s="223" t="str">
        <f t="shared" ca="1" si="489"/>
        <v>-0.416140734846918-1.25967598345661i</v>
      </c>
      <c r="AO313" s="223" t="str">
        <f t="shared" ca="1" si="490"/>
        <v>0.890912670298706-0.982970654901529i</v>
      </c>
      <c r="AP313" s="223" t="str">
        <f t="shared" ca="1" si="491"/>
        <v>1.2943992240962+0.290667065825275i</v>
      </c>
      <c r="AQ313" s="223" t="str">
        <f t="shared" ca="1" si="492"/>
        <v>0.385101404861973+1.26950919747344i</v>
      </c>
      <c r="AR313" s="223" t="str">
        <f t="shared" ca="1" si="493"/>
        <v>0.385101404861973+1.26950919747344i</v>
      </c>
      <c r="AS313" s="223" t="str">
        <f t="shared" ca="1" si="494"/>
        <v>-1.28687604836381-0.322345669497606i</v>
      </c>
      <c r="AT313" s="223" t="str">
        <f t="shared" ca="1" si="495"/>
        <v>-0.353830104191901-1.2785777066193i</v>
      </c>
      <c r="AU313" s="223" t="str">
        <f t="shared" ca="1" si="496"/>
        <v>0.93807161093864-0.938071610937723i</v>
      </c>
      <c r="AV313" s="223" t="str">
        <f t="shared" ca="1" si="497"/>
        <v>1.2785777066193+0.35383010419188i</v>
      </c>
      <c r="AW313" s="223" t="str">
        <f t="shared" ca="1" si="498"/>
        <v>0.322345669497627+1.2868760483638i</v>
      </c>
      <c r="AX313" s="223" t="str">
        <f t="shared" ca="1" si="499"/>
        <v>-0.960810511082488+0.914767651532191i</v>
      </c>
      <c r="AY313" s="223" t="str">
        <f t="shared" ca="1" si="500"/>
        <v>-1.26950919747344-0.385101404861951i</v>
      </c>
      <c r="AZ313" s="223" t="str">
        <f t="shared" ca="1" si="501"/>
        <v>-0.290667065825297-1.29439922409619i</v>
      </c>
      <c r="BA313" s="223" t="str">
        <f t="shared" ca="1" si="502"/>
        <v>0.982970654901514-0.890912670298723i</v>
      </c>
      <c r="BB313" s="223" t="str">
        <f t="shared" ca="1" si="503"/>
        <v>1.25967598345662+0.416140734846895i</v>
      </c>
      <c r="BC313" s="223" t="str">
        <f t="shared" ca="1" si="504"/>
        <v>0.258813375181295+1.30114270213669i</v>
      </c>
      <c r="BD313" s="223" t="str">
        <f t="shared" ca="1" si="505"/>
        <v>-1.00453869395365+0.866521036586073i</v>
      </c>
      <c r="BE313" s="223" t="str">
        <f t="shared" ca="1" si="506"/>
        <v>-1.24908398773009-0.446929397212378i</v>
      </c>
      <c r="BF313" s="223" t="str">
        <f t="shared" ca="1" si="507"/>
        <v>-0.22680378503644-1.30710242046653i</v>
      </c>
      <c r="BG313" s="223" t="str">
        <f t="shared" ca="1" si="508"/>
        <v>1.02550163645868-0.841607443002303i</v>
      </c>
      <c r="BH313" s="223" t="str">
        <f t="shared" ca="1" si="509"/>
        <v>1.2377395905156+0.477448846020786i</v>
      </c>
      <c r="BI313" s="223" t="str">
        <f t="shared" ca="1" si="510"/>
        <v>0.194657576773479+1.31227478917374i</v>
      </c>
      <c r="BJ313" s="223" t="str">
        <f t="shared" ca="1" si="511"/>
        <v>-1.04584685512473+0.816186896563535i</v>
      </c>
      <c r="BK313" s="223" t="str">
        <f t="shared" ca="1" si="512"/>
        <v>-1.22564962525388-0.507680697497284i</v>
      </c>
      <c r="BL313" s="223" t="str">
        <f t="shared" ca="1" si="513"/>
        <v>-0.162394114065024-1.31665669261708i</v>
      </c>
      <c r="BM313" s="223" t="str">
        <f t="shared" ca="1" si="514"/>
        <v>1.06556209475116-0.790274709658499i</v>
      </c>
      <c r="BN313" s="223" t="str">
        <f t="shared" ca="1" si="515"/>
        <v>1.2128213744879+0.537606741105053i</v>
      </c>
      <c r="BO313" s="223" t="str">
        <f t="shared" ca="1" si="516"/>
        <v>0.130032831214566+1.32024549130176i</v>
      </c>
      <c r="BP313" s="223" t="str">
        <f t="shared" ca="1" si="517"/>
        <v>-1.08463547961563+0.763886490818678i</v>
      </c>
      <c r="BQ313" s="223" t="str">
        <f t="shared" ca="1" si="518"/>
        <v>-1.19926256547571-0.56720895051552i</v>
      </c>
      <c r="BR313" s="223" t="str">
        <f t="shared" ca="1" si="519"/>
        <v>-0.0975932214488254-1.32303902346966i</v>
      </c>
      <c r="BS313" s="223" t="str">
        <f t="shared" ca="1" si="520"/>
        <v>1.10305552062433-0.73703813532035i</v>
      </c>
      <c r="BT313" s="223" t="str">
        <f t="shared" ca="1" si="521"/>
        <v>1.1849813655379+0.596469494462407i</v>
      </c>
      <c r="BU313" s="223" t="str">
        <f t="shared" ca="1" si="522"/>
        <v>0.0650948251743755+1.32503560640151i</v>
      </c>
      <c r="BV313" s="223" t="str">
        <f t="shared" ca="1" si="523"/>
        <v>-1.12081112223332+0.709745815608945i</v>
      </c>
      <c r="BW313" s="223" t="str">
        <f t="shared" ca="1" si="524"/>
        <v>-1.16998637713484-0.625370747489199i</v>
      </c>
      <c r="BX313" s="223" t="str">
        <f t="shared" ca="1" si="525"/>
        <v>-0.0325572182126471-1.32623403743026i</v>
      </c>
      <c r="BY313" s="223" t="str">
        <f t="shared" ca="1" si="526"/>
        <v>1.1378915891328-0.682025971556166i</v>
      </c>
      <c r="BZ313" s="223" t="str">
        <f t="shared" ca="1" si="527"/>
        <v>1.15428663268682+0.653895300561829i</v>
      </c>
      <c r="CA313" s="223" t="str">
        <f t="shared" ca="1" si="528"/>
        <v>6.0457272754153E-14+1.32663359466595i</v>
      </c>
      <c r="CB313" s="223" t="str">
        <f t="shared" ca="1" si="529"/>
        <v>-1.15428663268679+0.653895300561868i</v>
      </c>
      <c r="CC313" s="223" t="str">
        <f t="shared" ca="1" si="530"/>
        <v>-1.13789158913213-0.682025971557291i</v>
      </c>
      <c r="CD313" s="223" t="str">
        <f t="shared" ca="1" si="531"/>
        <v>0.0325572182126015-1.32623403743026i</v>
      </c>
      <c r="CE313" s="223" t="str">
        <f t="shared" ca="1" si="532"/>
        <v>1.16998637713482-0.625370747489239i</v>
      </c>
      <c r="CF313" s="223" t="str">
        <f t="shared" ca="1" si="533"/>
        <v>1.12081112223334+0.709745815608906i</v>
      </c>
      <c r="CG313" s="223" t="str">
        <f t="shared" ca="1" si="534"/>
        <v>-0.0650948251743299+1.32503560640152i</v>
      </c>
      <c r="CH313" s="223" t="str">
        <f t="shared" ca="1" si="535"/>
        <v>-1.18498136553788+0.596469494462448i</v>
      </c>
      <c r="CI313" s="223" t="str">
        <f t="shared" ca="1" si="536"/>
        <v>-1.10305552062436-0.737038135320313i</v>
      </c>
      <c r="CJ313" s="223" t="str">
        <f t="shared" ca="1" si="537"/>
        <v>0.0975932214487801-1.32303902346966i</v>
      </c>
      <c r="CK313" s="223" t="str">
        <f t="shared" ca="1" si="538"/>
        <v>1.1992625654757-0.567208950515562i</v>
      </c>
      <c r="CL313" s="223" t="str">
        <f t="shared" ca="1" si="539"/>
        <v>1.08463547961566+0.763886490818641i</v>
      </c>
      <c r="CM313" s="223" t="str">
        <f t="shared" ca="1" si="540"/>
        <v>-0.13003283121452+1.32024549130177i</v>
      </c>
      <c r="CN313" s="223" t="str">
        <f t="shared" ca="1" si="541"/>
        <v>-1.21282137448788+0.537606741105094i</v>
      </c>
      <c r="CO313" s="223" t="str">
        <f t="shared" ca="1" si="542"/>
        <v>-1.06556209475119-0.790274709658463i</v>
      </c>
      <c r="CP313" s="223" t="str">
        <f t="shared" ca="1" si="543"/>
        <v>0.162394114064979-1.31665669261709i</v>
      </c>
      <c r="CQ313" s="223" t="str">
        <f t="shared" ca="1" si="544"/>
        <v>1.22564962525385-0.507680697497361i</v>
      </c>
      <c r="CR313" s="223" t="str">
        <f t="shared" ca="1" si="545"/>
        <v>1.04584685512395+0.816186896564539i</v>
      </c>
      <c r="CS313" s="223" t="str">
        <f t="shared" ca="1" si="546"/>
        <v>-0.194657576773434+1.31227478917375i</v>
      </c>
      <c r="CT313" s="223" t="str">
        <f t="shared" ca="1" si="547"/>
        <v>-1.2377395905156+0.477448846020794i</v>
      </c>
      <c r="CU313" s="223" t="str">
        <f t="shared" ca="1" si="548"/>
        <v>-1.02550163645874-0.841607443002238i</v>
      </c>
      <c r="CV313" s="223" t="str">
        <f t="shared" ca="1" si="549"/>
        <v>0.226803785036358-1.30710242046654i</v>
      </c>
      <c r="CW313" s="223" t="str">
        <f t="shared" ca="1" si="550"/>
        <v>1.24908398773007-0.446929397212421i</v>
      </c>
      <c r="CX313" s="223" t="str">
        <f t="shared" ca="1" si="551"/>
        <v>1.00453869395371+0.866521036586011i</v>
      </c>
      <c r="CY313" s="223" t="str">
        <f t="shared" ca="1" si="552"/>
        <v>-0.258813375181249+1.3011427021367i</v>
      </c>
      <c r="CZ313" s="223" t="str">
        <f t="shared" ca="1" si="553"/>
        <v>-1.2596759834566+0.416140734846939i</v>
      </c>
      <c r="DA313" s="223" t="str">
        <f t="shared" ca="1" si="554"/>
        <v>-0.98297065490152-0.890912670298717i</v>
      </c>
      <c r="DB313" s="223" t="str">
        <f t="shared" ca="1" si="555"/>
        <v>0.290667065825252-1.2943992240962i</v>
      </c>
      <c r="DC313" s="223" t="str">
        <f t="shared" ca="1" si="556"/>
        <v>1.26950919747343-0.385101404861995i</v>
      </c>
      <c r="DD313" s="223" t="str">
        <f t="shared" ca="1" si="557"/>
        <v>0.960810511082519+0.914767651532158i</v>
      </c>
      <c r="DE313" s="223" t="str">
        <f t="shared" ca="1" si="558"/>
        <v>-0.322345669497548+1.28687604836382i</v>
      </c>
      <c r="DF313" s="223" t="str">
        <f t="shared" ca="1" si="559"/>
        <v>-1.27857770661929+0.353830104191923i</v>
      </c>
      <c r="DG313" s="223" t="str">
        <f t="shared" ca="1" si="560"/>
        <v>-0.938071610937766-0.938071610938598i</v>
      </c>
      <c r="DH313" s="223" t="str">
        <f t="shared" ca="1" si="561"/>
        <v>0.353830104191821-1.27857770661932i</v>
      </c>
      <c r="DI313" s="223" t="str">
        <f t="shared" ca="1" si="562"/>
        <v>1.2868760483638-0.32234566949765i</v>
      </c>
      <c r="DJ313" s="223" t="str">
        <f t="shared" ca="1" si="563"/>
        <v>0.914767651532235+0.960810511082446i</v>
      </c>
      <c r="DK313" s="223" t="str">
        <f t="shared" ca="1" si="564"/>
        <v>-0.385101404861965+1.26950919747344i</v>
      </c>
      <c r="DL313" s="223" t="str">
        <f t="shared" ca="1" si="565"/>
        <v>-1.29439922409618+0.290667065825356i</v>
      </c>
      <c r="DM313" s="223" t="str">
        <f t="shared" ca="1" si="566"/>
        <v>-0.890912670298795-0.982970654901448i</v>
      </c>
      <c r="DN313" s="223" t="str">
        <f t="shared" ca="1" si="567"/>
        <v>0.41614073484691-1.25967598345661i</v>
      </c>
      <c r="DO313" s="223" t="str">
        <f t="shared" ca="1" si="568"/>
        <v>1.30114270213668-0.258813375181353i</v>
      </c>
      <c r="DP313" s="223" t="str">
        <f t="shared" ca="1" si="569"/>
        <v>0.866521036586148+1.00453869395359i</v>
      </c>
      <c r="DQ313" s="223" t="str">
        <f t="shared" ca="1" si="570"/>
        <v>-0.446929397212393+1.24908398773008i</v>
      </c>
      <c r="DR313" s="223" t="str">
        <f t="shared" ca="1" si="571"/>
        <v>-1.30710242046652+0.226803785036462i</v>
      </c>
      <c r="DS313" s="223" t="str">
        <f t="shared" ca="1" si="572"/>
        <v>-0.841607443002262-1.02550163645872i</v>
      </c>
      <c r="DT313" s="223" t="str">
        <f t="shared" ca="1" si="573"/>
        <v>0.477448846020765-1.23773959051561i</v>
      </c>
      <c r="DU313" s="223" t="str">
        <f t="shared" ca="1" si="574"/>
        <v>1.31227478917373-0.194657576773539i</v>
      </c>
      <c r="DV313" s="223" t="str">
        <f t="shared" ca="1" si="575"/>
        <v>0.816186896563612+1.04584685512467i</v>
      </c>
      <c r="DW313" s="223" t="str">
        <f t="shared" ca="1" si="576"/>
        <v>-0.507680697497263+1.22564962525389i</v>
      </c>
      <c r="DX313" s="223" t="str">
        <f t="shared" ca="1" si="577"/>
        <v>-1.31665669261707+0.162394114065085i</v>
      </c>
      <c r="DY313" s="223" t="str">
        <f t="shared" ca="1" si="578"/>
        <v>-0.790274709658487-1.06556209475117i</v>
      </c>
      <c r="DZ313" s="223" t="str">
        <f t="shared" ca="1" si="579"/>
        <v>0.537606741104998-1.21282137448792i</v>
      </c>
      <c r="EA313" s="223" t="str">
        <f t="shared" ca="1" si="580"/>
        <v>1.32024549130176-0.130032831214626i</v>
      </c>
      <c r="EB313" s="223" t="str">
        <f t="shared" ca="1" si="581"/>
        <v>0.763886490818665+1.08463547961564i</v>
      </c>
      <c r="EC313" s="223" t="str">
        <f t="shared" ca="1" si="582"/>
        <v>-0.567208950515534+1.19926256547571i</v>
      </c>
      <c r="ED313" s="223" t="str">
        <f t="shared" ca="1" si="583"/>
        <v>-1.32303902346976+0.0975932214475321i</v>
      </c>
      <c r="EE313" s="223" t="str">
        <f t="shared" ca="1" si="584"/>
        <v>-0.737038135320338-1.10305552062434i</v>
      </c>
      <c r="EF313" s="223" t="str">
        <f t="shared" ca="1" si="585"/>
        <v>0.596469494462353-1.18498136553793i</v>
      </c>
      <c r="EG313" s="223" t="str">
        <f t="shared" ca="1" si="586"/>
        <v>1.32503560640151-0.0650948251744358i</v>
      </c>
      <c r="EH313" s="223" t="str">
        <f t="shared" ca="1" si="587"/>
        <v>0.709745815608933+1.12081112223332i</v>
      </c>
      <c r="EI313" s="223" t="str">
        <f t="shared" ca="1" si="588"/>
        <v>-0.625370747489146+1.16998637713487i</v>
      </c>
      <c r="EJ313" s="223" t="str">
        <f t="shared" ca="1" si="589"/>
        <v>-1.32623403743026+0.0325572182127074i</v>
      </c>
      <c r="EK313" s="223" t="str">
        <f t="shared" ca="1" si="590"/>
        <v>-0.682025971556152-1.13789158913281i</v>
      </c>
      <c r="EL313" s="223" t="str">
        <f t="shared" ca="1" si="591"/>
        <v>0.653895300561776-1.15428663268685i</v>
      </c>
      <c r="EM313" s="223" t="str">
        <f t="shared" ca="1" si="592"/>
        <v>1.32663359466595-1.20914545508306E-13i</v>
      </c>
      <c r="EN313" s="223"/>
      <c r="EO313" s="223"/>
      <c r="EP313" s="223"/>
    </row>
    <row r="314" spans="1:146">
      <c r="A314" s="249">
        <f t="shared" si="461"/>
        <v>4.1796874999999968E-3</v>
      </c>
      <c r="B314" s="248">
        <v>214</v>
      </c>
      <c r="C314" s="247">
        <f t="shared" si="462"/>
        <v>42800</v>
      </c>
      <c r="N314" s="246">
        <f t="shared" ca="1" si="463"/>
        <v>1.3400890513016832</v>
      </c>
      <c r="O314" s="223">
        <f t="shared" ca="1" si="464"/>
        <v>-1.3269109486983166</v>
      </c>
      <c r="P314" s="223" t="str">
        <f t="shared" ca="1" si="465"/>
        <v>-0.68216856002584-1.13812948362115i</v>
      </c>
      <c r="Q314" s="223" t="str">
        <f t="shared" ca="1" si="466"/>
        <v>0.62550149127504-1.17023098155371i</v>
      </c>
      <c r="R314" s="223" t="str">
        <f t="shared" ca="1" si="467"/>
        <v>1.32531262634877-0.0651084342922062i</v>
      </c>
      <c r="S314" s="223" t="str">
        <f t="shared" ca="1" si="468"/>
        <v>0.737192224964537+1.10328613207422i</v>
      </c>
      <c r="T314" s="223" t="str">
        <f t="shared" ca="1" si="469"/>
        <v>-0.567327534644346+1.19951329055156i</v>
      </c>
      <c r="U314" s="223" t="str">
        <f t="shared" ca="1" si="470"/>
        <v>-1.32052150979868+0.130060016663377i</v>
      </c>
      <c r="V314" s="223" t="str">
        <f t="shared" ca="1" si="471"/>
        <v>-0.790439929262928-1.06578486759866i</v>
      </c>
      <c r="W314" s="223" t="str">
        <f t="shared" ca="1" si="472"/>
        <v>0.507786836290675-1.22590586696751i</v>
      </c>
      <c r="X314" s="223" t="str">
        <f t="shared" ca="1" si="473"/>
        <v>1.31254914126746-0.194698273062495i</v>
      </c>
      <c r="Y314" s="223" t="str">
        <f t="shared" ca="1" si="474"/>
        <v>0.841783394537468+1.02571603402523i</v>
      </c>
      <c r="Z314" s="223" t="str">
        <f t="shared" ca="1" si="475"/>
        <v>-0.447022834971499+1.24934512877327i</v>
      </c>
      <c r="AA314" s="223" t="str">
        <f t="shared" ca="1" si="476"/>
        <v>-1.3014147268892+0.258867484268249i</v>
      </c>
      <c r="AB314" s="223" t="str">
        <f t="shared" ca="1" si="477"/>
        <v>-0.89109892988295-0.983176160683794i</v>
      </c>
      <c r="AC314" s="223" t="str">
        <f t="shared" ca="1" si="478"/>
        <v>0.385181916488303-1.26977460873411i</v>
      </c>
      <c r="AD314" s="223" t="str">
        <f t="shared" ca="1" si="479"/>
        <v>1.2871450904434-0.322413061030288i</v>
      </c>
      <c r="AE314" s="223" t="str">
        <f t="shared" ca="1" si="480"/>
        <v>0.938267729855278+0.938267729855232i</v>
      </c>
      <c r="AF314" s="223" t="str">
        <f t="shared" ca="1" si="481"/>
        <v>-0.322413061030336+1.28714509044339i</v>
      </c>
      <c r="AG314" s="223" t="str">
        <f t="shared" ca="1" si="482"/>
        <v>-1.26977460873412+0.385181916488256i</v>
      </c>
      <c r="AH314" s="223" t="str">
        <f t="shared" ca="1" si="483"/>
        <v>-0.98317616068385-0.891098929882889i</v>
      </c>
      <c r="AI314" s="223" t="str">
        <f t="shared" ca="1" si="484"/>
        <v>0.258867484267909-1.30141472688927i</v>
      </c>
      <c r="AJ314" s="223" t="str">
        <f t="shared" ca="1" si="485"/>
        <v>1.24934512877334-0.44702283497133i</v>
      </c>
      <c r="AK314" s="223" t="str">
        <f t="shared" ca="1" si="486"/>
        <v>1.02571603402562+0.841783394536989i</v>
      </c>
      <c r="AL314" s="223" t="str">
        <f t="shared" ca="1" si="487"/>
        <v>-0.194698273062542+1.31254914126745i</v>
      </c>
      <c r="AM314" s="223" t="str">
        <f t="shared" ca="1" si="488"/>
        <v>-1.22590586696774+0.507786836290142i</v>
      </c>
      <c r="AN314" s="223" t="str">
        <f t="shared" ca="1" si="489"/>
        <v>-1.0657848675987-0.79043992926287i</v>
      </c>
      <c r="AO314" s="223" t="str">
        <f t="shared" ca="1" si="490"/>
        <v>0.130060016663839-1.32052150979864i</v>
      </c>
      <c r="AP314" s="223" t="str">
        <f t="shared" ca="1" si="491"/>
        <v>1.19951329055141-0.567327534644665i</v>
      </c>
      <c r="AQ314" s="223" t="str">
        <f t="shared" ca="1" si="492"/>
        <v>1.10328613207405+0.737192224964805i</v>
      </c>
      <c r="AR314" s="223" t="str">
        <f t="shared" ca="1" si="493"/>
        <v>1.10328613207405+0.737192224964805i</v>
      </c>
      <c r="AS314" s="223" t="str">
        <f t="shared" ca="1" si="494"/>
        <v>-1.17023098155373+0.625501491275004i</v>
      </c>
      <c r="AT314" s="223" t="str">
        <f t="shared" ca="1" si="495"/>
        <v>-1.13812948362081-0.682168560026409i</v>
      </c>
      <c r="AU314" s="223" t="str">
        <f t="shared" ca="1" si="496"/>
        <v>-6.43717910013501E-14-1.32691094869832i</v>
      </c>
      <c r="AV314" s="223" t="str">
        <f t="shared" ca="1" si="497"/>
        <v>1.1381294836214-0.68216856002542i</v>
      </c>
      <c r="AW314" s="223" t="str">
        <f t="shared" ca="1" si="498"/>
        <v>1.17023098155381+0.625501491274857i</v>
      </c>
      <c r="AX314" s="223" t="str">
        <f t="shared" ca="1" si="499"/>
        <v>0.065108434291875+1.32531262634879i</v>
      </c>
      <c r="AY314" s="223" t="str">
        <f t="shared" ca="1" si="500"/>
        <v>-1.10328613207395+0.737192224964943i</v>
      </c>
      <c r="AZ314" s="223" t="str">
        <f t="shared" ca="1" si="501"/>
        <v>-1.19951329055148-0.567327534644515i</v>
      </c>
      <c r="BA314" s="223" t="str">
        <f t="shared" ca="1" si="502"/>
        <v>-0.130060016663967-1.32052150979862i</v>
      </c>
      <c r="BB314" s="223" t="str">
        <f t="shared" ca="1" si="503"/>
        <v>1.0657848675986-0.790439929263003i</v>
      </c>
      <c r="BC314" s="223" t="str">
        <f t="shared" ca="1" si="504"/>
        <v>1.22590586696729+0.507786836291207i</v>
      </c>
      <c r="BD314" s="223" t="str">
        <f t="shared" ca="1" si="505"/>
        <v>0.194698273062688+1.31254914126743i</v>
      </c>
      <c r="BE314" s="223" t="str">
        <f t="shared" ca="1" si="506"/>
        <v>-1.0257160340255+0.841783394537132i</v>
      </c>
      <c r="BF314" s="223" t="str">
        <f t="shared" ca="1" si="507"/>
        <v>-1.24934512877339-0.447022834971173i</v>
      </c>
      <c r="BG314" s="223" t="str">
        <f t="shared" ca="1" si="508"/>
        <v>-0.258867484268054-1.30141472688924i</v>
      </c>
      <c r="BH314" s="223" t="str">
        <f t="shared" ca="1" si="509"/>
        <v>0.983176160683473-0.891098929883306i</v>
      </c>
      <c r="BI314" s="223" t="str">
        <f t="shared" ca="1" si="510"/>
        <v>1.2697746087341+0.385181916488351i</v>
      </c>
      <c r="BJ314" s="223" t="str">
        <f t="shared" ca="1" si="511"/>
        <v>0.322413061029711+1.28714509044354i</v>
      </c>
      <c r="BK314" s="223" t="str">
        <f t="shared" ca="1" si="512"/>
        <v>-0.93826772985516+0.93826772985535i</v>
      </c>
      <c r="BL314" s="223" t="str">
        <f t="shared" ca="1" si="513"/>
        <v>-1.28714509044327-0.322413061030804i</v>
      </c>
      <c r="BM314" s="223" t="str">
        <f t="shared" ca="1" si="514"/>
        <v>-0.385181916488571-1.26977460873403i</v>
      </c>
      <c r="BN314" s="223" t="str">
        <f t="shared" ca="1" si="515"/>
        <v>0.891098929883135-0.983176160683627i</v>
      </c>
      <c r="BO314" s="223" t="str">
        <f t="shared" ca="1" si="516"/>
        <v>1.30141472688928+0.258867484267827i</v>
      </c>
      <c r="BP314" s="223" t="str">
        <f t="shared" ca="1" si="517"/>
        <v>0.447022834971391+1.24934512877331i</v>
      </c>
      <c r="BQ314" s="223" t="str">
        <f t="shared" ca="1" si="518"/>
        <v>-0.841783394537974+1.02571603402481i</v>
      </c>
      <c r="BR314" s="223" t="str">
        <f t="shared" ca="1" si="519"/>
        <v>-1.31254914126747-0.19469827306246i</v>
      </c>
      <c r="BS314" s="223" t="str">
        <f t="shared" ca="1" si="520"/>
        <v>-0.507786836290201-1.22590586696771i</v>
      </c>
      <c r="BT314" s="223" t="str">
        <f t="shared" ca="1" si="521"/>
        <v>0.790439929262788-1.06578486759876i</v>
      </c>
      <c r="BU314" s="223" t="str">
        <f t="shared" ca="1" si="522"/>
        <v>1.32052150979865+0.130060016663737i</v>
      </c>
      <c r="BV314" s="223" t="str">
        <f t="shared" ca="1" si="523"/>
        <v>0.567327534644758+1.19951329055137i</v>
      </c>
      <c r="BW314" s="223" t="str">
        <f t="shared" ca="1" si="524"/>
        <v>-0.73719222496472+1.1032861320741i</v>
      </c>
      <c r="BX314" s="223" t="str">
        <f t="shared" ca="1" si="525"/>
        <v>-1.3253126263488-0.0651084342916068i</v>
      </c>
      <c r="BY314" s="223" t="str">
        <f t="shared" ca="1" si="526"/>
        <v>-0.625501491275094-1.17023098155369i</v>
      </c>
      <c r="BZ314" s="223" t="str">
        <f t="shared" ca="1" si="527"/>
        <v>0.682168560026322-1.13812948362086i</v>
      </c>
      <c r="CA314" s="223" t="str">
        <f t="shared" ca="1" si="528"/>
        <v>1.32691094869832-1.287435820027E-13i</v>
      </c>
      <c r="CB314" s="223" t="str">
        <f t="shared" ca="1" si="529"/>
        <v>0.682168560025507+1.13812948362135i</v>
      </c>
      <c r="CC314" s="223" t="str">
        <f t="shared" ca="1" si="530"/>
        <v>-0.6255014912748+1.17023098155384i</v>
      </c>
      <c r="CD314" s="223" t="str">
        <f t="shared" ca="1" si="531"/>
        <v>-1.32531262634879+0.0651084342919393i</v>
      </c>
      <c r="CE314" s="223" t="str">
        <f t="shared" ca="1" si="532"/>
        <v>-0.737192224964996-1.10328613207392i</v>
      </c>
      <c r="CF314" s="223" t="str">
        <f t="shared" ca="1" si="533"/>
        <v>0.567327534644456-1.19951329055151i</v>
      </c>
      <c r="CG314" s="223" t="str">
        <f t="shared" ca="1" si="534"/>
        <v>1.32052150979875-0.130060016662717i</v>
      </c>
      <c r="CH314" s="223" t="str">
        <f t="shared" ca="1" si="535"/>
        <v>0.790439929263055+1.06578486759856i</v>
      </c>
      <c r="CI314" s="223" t="str">
        <f t="shared" ca="1" si="536"/>
        <v>-0.507786836291147+1.22590586696732i</v>
      </c>
      <c r="CJ314" s="223" t="str">
        <f t="shared" ca="1" si="537"/>
        <v>-1.31254914126742+0.194698273062789i</v>
      </c>
      <c r="CK314" s="223" t="str">
        <f t="shared" ca="1" si="538"/>
        <v>-0.841783394537181-1.02571603402546i</v>
      </c>
      <c r="CL314" s="223" t="str">
        <f t="shared" ca="1" si="539"/>
        <v>0.447022834971077-1.24934512877343i</v>
      </c>
      <c r="CM314" s="223" t="str">
        <f t="shared" ca="1" si="540"/>
        <v>1.30141472688922-0.258867484268153i</v>
      </c>
      <c r="CN314" s="223" t="str">
        <f t="shared" ca="1" si="541"/>
        <v>0.891098929883382+0.983176160683404i</v>
      </c>
      <c r="CO314" s="223" t="str">
        <f t="shared" ca="1" si="542"/>
        <v>-0.385181916488252+1.26977460873413i</v>
      </c>
      <c r="CP314" s="223" t="str">
        <f t="shared" ca="1" si="543"/>
        <v>-1.28714509044352+0.322413061029809i</v>
      </c>
      <c r="CQ314" s="223" t="str">
        <f t="shared" ca="1" si="544"/>
        <v>-0.938267729855421-0.938267729855088i</v>
      </c>
      <c r="CR314" s="223" t="str">
        <f t="shared" ca="1" si="545"/>
        <v>0.322413061030667-1.2871450904433i</v>
      </c>
      <c r="CS314" s="223" t="str">
        <f t="shared" ca="1" si="546"/>
        <v>1.26977460873401-0.385181916488633i</v>
      </c>
      <c r="CT314" s="223" t="str">
        <f t="shared" ca="1" si="547"/>
        <v>0.983176160683721+0.891098929883031i</v>
      </c>
      <c r="CU314" s="223" t="str">
        <f t="shared" ca="1" si="548"/>
        <v>-0.258867484267764+1.3014147268893i</v>
      </c>
      <c r="CV314" s="223" t="str">
        <f t="shared" ca="1" si="549"/>
        <v>-1.24934512877329+0.44702283497145i</v>
      </c>
      <c r="CW314" s="223" t="str">
        <f t="shared" ca="1" si="550"/>
        <v>-1.0257160340249-0.841783394537866i</v>
      </c>
      <c r="CX314" s="223" t="str">
        <f t="shared" ca="1" si="551"/>
        <v>0.194698273062396-1.31254914126748i</v>
      </c>
      <c r="CY314" s="223" t="str">
        <f t="shared" ca="1" si="552"/>
        <v>1.22590586696769-0.507786836290261i</v>
      </c>
      <c r="CZ314" s="223" t="str">
        <f t="shared" ca="1" si="553"/>
        <v>1.0657848675988+0.790439929262736i</v>
      </c>
      <c r="DA314" s="223" t="str">
        <f t="shared" ca="1" si="554"/>
        <v>-0.130060016663673+1.32052150979865i</v>
      </c>
      <c r="DB314" s="223" t="str">
        <f t="shared" ca="1" si="555"/>
        <v>-1.19951329055134+0.567327534644816i</v>
      </c>
      <c r="DC314" s="223" t="str">
        <f t="shared" ca="1" si="556"/>
        <v>-1.10328613207414-0.737192224964666i</v>
      </c>
      <c r="DD314" s="223" t="str">
        <f t="shared" ca="1" si="557"/>
        <v>0.0651084342928985-1.32531262634874i</v>
      </c>
      <c r="DE314" s="223" t="str">
        <f t="shared" ca="1" si="558"/>
        <v>1.17023098155365-0.62550149127515i</v>
      </c>
      <c r="DF314" s="223" t="str">
        <f t="shared" ca="1" si="559"/>
        <v>1.13812948362089+0.682168560026266i</v>
      </c>
      <c r="DG314" s="223" t="str">
        <f t="shared" ca="1" si="560"/>
        <v>2.68541527851901E-13+1.32691094869832i</v>
      </c>
      <c r="DH314" s="223" t="str">
        <f t="shared" ca="1" si="561"/>
        <v>-1.13812948362131+0.682168560025563i</v>
      </c>
      <c r="DI314" s="223" t="str">
        <f t="shared" ca="1" si="562"/>
        <v>-1.17023098155387-0.625501491274744i</v>
      </c>
      <c r="DJ314" s="223" t="str">
        <f t="shared" ca="1" si="563"/>
        <v>-0.0651084342920789-1.32531262634878i</v>
      </c>
      <c r="DK314" s="223" t="str">
        <f t="shared" ca="1" si="564"/>
        <v>1.10328613207388-0.737192224965051i</v>
      </c>
      <c r="DL314" s="223" t="str">
        <f t="shared" ca="1" si="565"/>
        <v>1.19951329055157+0.56732753464433i</v>
      </c>
      <c r="DM314" s="223" t="str">
        <f t="shared" ca="1" si="566"/>
        <v>0.130060016662781+1.32052150979874i</v>
      </c>
      <c r="DN314" s="223" t="str">
        <f t="shared" ca="1" si="567"/>
        <v>-1.06578486759848+0.790439929263167i</v>
      </c>
      <c r="DO314" s="223" t="str">
        <f t="shared" ca="1" si="568"/>
        <v>-1.22590586696734-0.507786836291088i</v>
      </c>
      <c r="DP314" s="223" t="str">
        <f t="shared" ca="1" si="569"/>
        <v>-0.194698273062927-1.3125491412674i</v>
      </c>
      <c r="DQ314" s="223" t="str">
        <f t="shared" ca="1" si="570"/>
        <v>1.02571603402542-0.841783394537232i</v>
      </c>
      <c r="DR314" s="223" t="str">
        <f t="shared" ca="1" si="571"/>
        <v>1.24934512877347+0.447022834970945i</v>
      </c>
      <c r="DS314" s="223" t="str">
        <f t="shared" ca="1" si="572"/>
        <v>0.258867484268217+1.30141472688921i</v>
      </c>
      <c r="DT314" s="223" t="str">
        <f t="shared" ca="1" si="573"/>
        <v>-0.983176160684221+0.891098929882479i</v>
      </c>
      <c r="DU314" s="223" t="str">
        <f t="shared" ca="1" si="574"/>
        <v>-1.26977460873415-0.385181916488191i</v>
      </c>
      <c r="DV314" s="223" t="str">
        <f t="shared" ca="1" si="575"/>
        <v>-0.322413061029945-1.28714509044348i</v>
      </c>
      <c r="DW314" s="223" t="str">
        <f t="shared" ca="1" si="576"/>
        <v>0.938267729855042-0.938267729855468i</v>
      </c>
      <c r="DX314" s="223" t="str">
        <f t="shared" ca="1" si="577"/>
        <v>1.2871450904433+0.322413061030678i</v>
      </c>
      <c r="DY314" s="223" t="str">
        <f t="shared" ca="1" si="578"/>
        <v>0.385181916488766+1.26977460873397i</v>
      </c>
      <c r="DZ314" s="223" t="str">
        <f t="shared" ca="1" si="579"/>
        <v>-0.891098929883039+0.983176160683714i</v>
      </c>
      <c r="EA314" s="223" t="str">
        <f t="shared" ca="1" si="580"/>
        <v>-1.30141472688933-0.258867484267626i</v>
      </c>
      <c r="EB314" s="223" t="str">
        <f t="shared" ca="1" si="581"/>
        <v>-0.447022834971511-1.24934512877327i</v>
      </c>
      <c r="EC314" s="223" t="str">
        <f t="shared" ca="1" si="582"/>
        <v>0.841783394537816-1.02571603402494i</v>
      </c>
      <c r="ED314" s="223" t="str">
        <f t="shared" ca="1" si="583"/>
        <v>1.31254914126749+0.194698273062333i</v>
      </c>
      <c r="EE314" s="223" t="str">
        <f t="shared" ca="1" si="584"/>
        <v>0.50778683629039+1.22590586696763i</v>
      </c>
      <c r="EF314" s="223" t="str">
        <f t="shared" ca="1" si="585"/>
        <v>-0.790439929262684+1.06578486759884i</v>
      </c>
      <c r="EG314" s="223" t="str">
        <f t="shared" ca="1" si="586"/>
        <v>-1.32052150979867-0.130060016663534i</v>
      </c>
      <c r="EH314" s="223" t="str">
        <f t="shared" ca="1" si="587"/>
        <v>-0.567327534644873-1.19951329055131i</v>
      </c>
      <c r="EI314" s="223" t="str">
        <f t="shared" ca="1" si="588"/>
        <v>0.73719222496455-1.10328613207422i</v>
      </c>
      <c r="EJ314" s="223" t="str">
        <f t="shared" ca="1" si="589"/>
        <v>1.32531262634874+0.0651084342928342i</v>
      </c>
      <c r="EK314" s="223" t="str">
        <f t="shared" ca="1" si="590"/>
        <v>0.625501491275273+1.17023098155359i</v>
      </c>
      <c r="EL314" s="223" t="str">
        <f t="shared" ca="1" si="591"/>
        <v>-0.682168560026212+1.13812948362093i</v>
      </c>
      <c r="EM314" s="223" t="str">
        <f t="shared" ca="1" si="592"/>
        <v>-1.32691094869832+2.57487164005401E-13i</v>
      </c>
      <c r="EN314" s="223"/>
      <c r="EO314" s="223"/>
      <c r="EP314" s="223"/>
    </row>
    <row r="315" spans="1:146">
      <c r="A315" s="249">
        <f t="shared" si="461"/>
        <v>4.1992187499999964E-3</v>
      </c>
      <c r="B315" s="248">
        <v>215</v>
      </c>
      <c r="C315" s="247">
        <f t="shared" si="462"/>
        <v>43000</v>
      </c>
      <c r="N315" s="246">
        <f t="shared" ca="1" si="463"/>
        <v>1.3398372431699006</v>
      </c>
      <c r="O315" s="223">
        <f t="shared" ca="1" si="464"/>
        <v>-1.3271627568300992</v>
      </c>
      <c r="P315" s="223" t="str">
        <f t="shared" ca="1" si="465"/>
        <v>-0.710028916106907-1.12125818677454i</v>
      </c>
      <c r="Q315" s="223" t="str">
        <f t="shared" ca="1" si="466"/>
        <v>0.567435196493697-1.19974092240659i</v>
      </c>
      <c r="R315" s="223" t="str">
        <f t="shared" ca="1" si="467"/>
        <v>1.31718187523548-0.162458889162801i</v>
      </c>
      <c r="S315" s="223" t="str">
        <f t="shared" ca="1" si="468"/>
        <v>0.841943139925101+1.02591068434339i</v>
      </c>
      <c r="T315" s="223" t="str">
        <f t="shared" ca="1" si="469"/>
        <v>-0.416306723355093+1.26017843784371i</v>
      </c>
      <c r="U315" s="223" t="str">
        <f t="shared" ca="1" si="470"/>
        <v>-1.28738935220104+0.322474245415443i</v>
      </c>
      <c r="V315" s="223" t="str">
        <f t="shared" ca="1" si="471"/>
        <v>-0.961193755235991-0.915132530299411i</v>
      </c>
      <c r="W315" s="223" t="str">
        <f t="shared" ca="1" si="472"/>
        <v>0.258916609597856-1.30166169659832i</v>
      </c>
      <c r="X315" s="223" t="str">
        <f t="shared" ca="1" si="473"/>
        <v>1.23823329500412-0.477639288857302i</v>
      </c>
      <c r="Y315" s="223" t="str">
        <f t="shared" ca="1" si="474"/>
        <v>1.06598712178658+0.790589931191906i</v>
      </c>
      <c r="Z315" s="223" t="str">
        <f t="shared" ca="1" si="475"/>
        <v>-0.0976321490318922+1.32356675184604i</v>
      </c>
      <c r="AA315" s="223" t="str">
        <f t="shared" ca="1" si="476"/>
        <v>-1.17045305649963+0.625620192806736i</v>
      </c>
      <c r="AB315" s="223" t="str">
        <f t="shared" ca="1" si="477"/>
        <v>-1.15474704980186-0.654156123636227i</v>
      </c>
      <c r="AC315" s="223" t="str">
        <f t="shared" ca="1" si="478"/>
        <v>-0.0651207899316465-1.32556413116663i</v>
      </c>
      <c r="AD315" s="223" t="str">
        <f t="shared" ca="1" si="479"/>
        <v>1.08506811456467-0.76419118672747i</v>
      </c>
      <c r="AE315" s="223" t="str">
        <f t="shared" ca="1" si="480"/>
        <v>1.22613850734659+0.507883199090847i</v>
      </c>
      <c r="AF315" s="223" t="str">
        <f t="shared" ca="1" si="481"/>
        <v>0.226894251599995+1.30762379211597i</v>
      </c>
      <c r="AG315" s="223" t="str">
        <f t="shared" ca="1" si="482"/>
        <v>-0.983362738202456+0.891268033888705i</v>
      </c>
      <c r="AH315" s="223" t="str">
        <f t="shared" ca="1" si="483"/>
        <v>-1.27908770044812-0.353971238491513i</v>
      </c>
      <c r="AI315" s="223" t="str">
        <f t="shared" ca="1" si="484"/>
        <v>-0.385255012530419-1.27001557409232i</v>
      </c>
      <c r="AJ315" s="223" t="str">
        <f t="shared" ca="1" si="485"/>
        <v>0.866866670940805-1.00493938022593i</v>
      </c>
      <c r="AK315" s="223" t="str">
        <f t="shared" ca="1" si="486"/>
        <v>1.31279822395637+0.194735220989598i</v>
      </c>
      <c r="AL315" s="223" t="str">
        <f t="shared" ca="1" si="487"/>
        <v>0.537821179476398+1.21330513970043i</v>
      </c>
      <c r="AM315" s="223" t="str">
        <f t="shared" ca="1" si="488"/>
        <v>-0.737332122066535+1.10349550288423i</v>
      </c>
      <c r="AN315" s="223" t="str">
        <f t="shared" ca="1" si="489"/>
        <v>-1.32676304022064-0.032570204502674i</v>
      </c>
      <c r="AO315" s="223" t="str">
        <f t="shared" ca="1" si="490"/>
        <v>-0.682298015277671-1.13834546665985i</v>
      </c>
      <c r="AP315" s="223" t="str">
        <f t="shared" ca="1" si="491"/>
        <v>0.596707411766875-1.18545402604207i</v>
      </c>
      <c r="AQ315" s="223" t="str">
        <f t="shared" ca="1" si="492"/>
        <v>1.32077210540548-0.13008469817644i</v>
      </c>
      <c r="AR315" s="223" t="str">
        <f t="shared" ca="1" si="493"/>
        <v>1.32077210540548-0.13008469817644i</v>
      </c>
      <c r="AS315" s="223" t="str">
        <f t="shared" ca="1" si="494"/>
        <v>-0.447107666576335+1.24958221722523i</v>
      </c>
      <c r="AT315" s="223" t="str">
        <f t="shared" ca="1" si="495"/>
        <v>-1.29491552874687+0.290783005911764i</v>
      </c>
      <c r="AU315" s="223" t="str">
        <f t="shared" ca="1" si="496"/>
        <v>-0.938445785092438-0.938445785093154i</v>
      </c>
      <c r="AV315" s="223" t="str">
        <f t="shared" ca="1" si="497"/>
        <v>0.290783005911461-1.29491552874694i</v>
      </c>
      <c r="AW315" s="223" t="str">
        <f t="shared" ca="1" si="498"/>
        <v>1.24958221722514-0.447107666576591i</v>
      </c>
      <c r="AX315" s="223" t="str">
        <f t="shared" ca="1" si="499"/>
        <v>1.04626401822592+0.816512453844169i</v>
      </c>
      <c r="AY315" s="223" t="str">
        <f t="shared" ca="1" si="500"/>
        <v>-0.130084698176131+1.32077210540551i</v>
      </c>
      <c r="AZ315" s="223" t="str">
        <f t="shared" ca="1" si="501"/>
        <v>-1.18545402604252+0.596707411765973i</v>
      </c>
      <c r="BA315" s="223" t="str">
        <f t="shared" ca="1" si="502"/>
        <v>-1.13834546666-0.682298015277404i</v>
      </c>
      <c r="BB315" s="223" t="str">
        <f t="shared" ca="1" si="503"/>
        <v>-0.0325702045029463-1.32676304022064i</v>
      </c>
      <c r="BC315" s="223" t="str">
        <f t="shared" ca="1" si="504"/>
        <v>1.10349550288407-0.737332122066778i</v>
      </c>
      <c r="BD315" s="223" t="str">
        <f t="shared" ca="1" si="505"/>
        <v>1.21330513970056+0.537821179476115i</v>
      </c>
      <c r="BE315" s="223" t="str">
        <f t="shared" ca="1" si="506"/>
        <v>0.1947352209886+1.31279822395652i</v>
      </c>
      <c r="BF315" s="223" t="str">
        <f t="shared" ca="1" si="507"/>
        <v>-1.00493938022574+0.866866670941026i</v>
      </c>
      <c r="BG315" s="223" t="str">
        <f t="shared" ca="1" si="508"/>
        <v>-1.27001557409241-0.38525501253014i</v>
      </c>
      <c r="BH315" s="223" t="str">
        <f t="shared" ca="1" si="509"/>
        <v>-0.353971238491812-1.27908770044803i</v>
      </c>
      <c r="BI315" s="223" t="str">
        <f t="shared" ca="1" si="510"/>
        <v>0.891268033888573-0.983362738202575i</v>
      </c>
      <c r="BJ315" s="223" t="str">
        <f t="shared" ca="1" si="511"/>
        <v>1.30762379211586+0.226894251600638i</v>
      </c>
      <c r="BK315" s="223" t="str">
        <f t="shared" ca="1" si="512"/>
        <v>0.50788319909075+1.22613850734663i</v>
      </c>
      <c r="BL315" s="223" t="str">
        <f t="shared" ca="1" si="513"/>
        <v>-0.764191186727093+1.08506811456494i</v>
      </c>
      <c r="BM315" s="223" t="str">
        <f t="shared" ca="1" si="514"/>
        <v>-1.32556413116661-0.0651207899320336i</v>
      </c>
      <c r="BN315" s="223" t="str">
        <f t="shared" ca="1" si="515"/>
        <v>-0.654156123636382-1.15474704980177i</v>
      </c>
      <c r="BO315" s="223" t="str">
        <f t="shared" ca="1" si="516"/>
        <v>0.625620192806139-1.17045305649995i</v>
      </c>
      <c r="BP315" s="223" t="str">
        <f t="shared" ca="1" si="517"/>
        <v>1.32356675184605-0.0976321490317878i</v>
      </c>
      <c r="BQ315" s="223" t="str">
        <f t="shared" ca="1" si="518"/>
        <v>0.790589931192285+1.0659871217863i</v>
      </c>
      <c r="BR315" s="223" t="str">
        <f t="shared" ca="1" si="519"/>
        <v>-0.477639288857665+1.23823329500398i</v>
      </c>
      <c r="BS315" s="223" t="str">
        <f t="shared" ca="1" si="520"/>
        <v>-1.30166169659831+0.25891660959791i</v>
      </c>
      <c r="BT315" s="223" t="str">
        <f t="shared" ca="1" si="521"/>
        <v>-0.915132530298885-0.961193755236492i</v>
      </c>
      <c r="BU315" s="223" t="str">
        <f t="shared" ca="1" si="522"/>
        <v>0.322474245415668-1.28738935220098i</v>
      </c>
      <c r="BV315" s="223" t="str">
        <f t="shared" ca="1" si="523"/>
        <v>1.26017843784363-0.416306723355348i</v>
      </c>
      <c r="BW315" s="223" t="str">
        <f t="shared" ca="1" si="524"/>
        <v>1.02591068434307+0.841943139925499i</v>
      </c>
      <c r="BX315" s="223" t="str">
        <f t="shared" ca="1" si="525"/>
        <v>-0.162458889162744+1.31718187523549i</v>
      </c>
      <c r="BY315" s="223" t="str">
        <f t="shared" ca="1" si="526"/>
        <v>-1.19974092240636+0.567435196494201i</v>
      </c>
      <c r="BZ315" s="223" t="str">
        <f t="shared" ca="1" si="527"/>
        <v>-1.12125818677442-0.710028916107086i</v>
      </c>
      <c r="CA315" s="223" t="str">
        <f t="shared" ca="1" si="528"/>
        <v>-2.72495108171236E-13-1.3271627568301i</v>
      </c>
      <c r="CB315" s="223" t="str">
        <f t="shared" ca="1" si="529"/>
        <v>1.12125818677482-0.710028916106463i</v>
      </c>
      <c r="CC315" s="223" t="str">
        <f t="shared" ca="1" si="530"/>
        <v>1.19974092240662+0.567435196493641i</v>
      </c>
      <c r="CD315" s="223" t="str">
        <f t="shared" ca="1" si="531"/>
        <v>0.16245888916336+1.31718187523541i</v>
      </c>
      <c r="CE315" s="223" t="str">
        <f t="shared" ca="1" si="532"/>
        <v>-1.02591068434354+0.841943139924929i</v>
      </c>
      <c r="CF315" s="223" t="str">
        <f t="shared" ca="1" si="533"/>
        <v>-1.2601784378438-0.41630672335483i</v>
      </c>
      <c r="CG315" s="223" t="str">
        <f t="shared" ca="1" si="534"/>
        <v>-0.322474245414953-1.28738935220116i</v>
      </c>
      <c r="CH315" s="223" t="str">
        <f t="shared" ca="1" si="535"/>
        <v>0.915132530299365-0.961193755236036i</v>
      </c>
      <c r="CI315" s="223" t="str">
        <f t="shared" ca="1" si="536"/>
        <v>1.30166169659843+0.258916609597301i</v>
      </c>
      <c r="CJ315" s="223" t="str">
        <f t="shared" ca="1" si="537"/>
        <v>0.477639288856976+1.23823329500425i</v>
      </c>
      <c r="CK315" s="223" t="str">
        <f t="shared" ca="1" si="538"/>
        <v>-0.790589931191787+1.06598712178667i</v>
      </c>
      <c r="CL315" s="223" t="str">
        <f t="shared" ca="1" si="539"/>
        <v>-1.323566751846-0.0976321490325233i</v>
      </c>
      <c r="CM315" s="223" t="str">
        <f t="shared" ca="1" si="540"/>
        <v>-0.625620192806686-1.17045305649966i</v>
      </c>
      <c r="CN315" s="223" t="str">
        <f t="shared" ca="1" si="541"/>
        <v>0.654156123635844-1.15474704980208i</v>
      </c>
      <c r="CO315" s="223" t="str">
        <f t="shared" ca="1" si="542"/>
        <v>1.32556413116665-0.0651207899312971i</v>
      </c>
      <c r="CP315" s="223" t="str">
        <f t="shared" ca="1" si="543"/>
        <v>0.7641911867276+1.08506811456458i</v>
      </c>
      <c r="CQ315" s="223" t="str">
        <f t="shared" ca="1" si="544"/>
        <v>-0.507883199091431+1.22613850734635i</v>
      </c>
      <c r="CR315" s="223" t="str">
        <f t="shared" ca="1" si="545"/>
        <v>-1.30762379211599+0.226894251599874i</v>
      </c>
      <c r="CS315" s="223" t="str">
        <f t="shared" ca="1" si="546"/>
        <v>-0.891268033889032-0.983362738202158i</v>
      </c>
      <c r="CT315" s="223" t="str">
        <f t="shared" ca="1" si="547"/>
        <v>0.353971238492486-1.27908770044785i</v>
      </c>
      <c r="CU315" s="223" t="str">
        <f t="shared" ca="1" si="548"/>
        <v>1.27001557409224-0.385255012530697i</v>
      </c>
      <c r="CV315" s="223" t="str">
        <f t="shared" ca="1" si="549"/>
        <v>1.00493938022526+0.866866670941585i</v>
      </c>
      <c r="CW315" s="223" t="str">
        <f t="shared" ca="1" si="550"/>
        <v>-0.194735220989329+1.31279822395641i</v>
      </c>
      <c r="CX315" s="223" t="str">
        <f t="shared" ca="1" si="551"/>
        <v>-1.21330513970031+0.537821179476682i</v>
      </c>
      <c r="CY315" s="223" t="str">
        <f t="shared" ca="1" si="552"/>
        <v>-1.10349550288368-0.737332122067359i</v>
      </c>
      <c r="CZ315" s="223" t="str">
        <f t="shared" ca="1" si="553"/>
        <v>0.0325702045023638-1.32676304022065i</v>
      </c>
      <c r="DA315" s="223" t="str">
        <f t="shared" ca="1" si="554"/>
        <v>1.13834546665967-0.682298015277969i</v>
      </c>
      <c r="DB315" s="223" t="str">
        <f t="shared" ca="1" si="555"/>
        <v>1.18545402604219+0.596707411766631i</v>
      </c>
      <c r="DC315" s="223" t="str">
        <f t="shared" ca="1" si="556"/>
        <v>0.130084698176749+1.32077210540545i</v>
      </c>
      <c r="DD315" s="223" t="str">
        <f t="shared" ca="1" si="557"/>
        <v>-1.04626401822635+0.816512453843617i</v>
      </c>
      <c r="DE315" s="223" t="str">
        <f t="shared" ca="1" si="558"/>
        <v>-1.24958221722534-0.447107666576043i</v>
      </c>
      <c r="DF315" s="223" t="str">
        <f t="shared" ca="1" si="559"/>
        <v>-0.290783005912031-1.29491552874681i</v>
      </c>
      <c r="DG315" s="223" t="str">
        <f t="shared" ca="1" si="560"/>
        <v>0.93844578509296-0.938445785092632i</v>
      </c>
      <c r="DH315" s="223" t="str">
        <f t="shared" ca="1" si="561"/>
        <v>1.29491552874701+0.290783005911159i</v>
      </c>
      <c r="DI315" s="223" t="str">
        <f t="shared" ca="1" si="562"/>
        <v>0.447107666575677+1.24958221722547i</v>
      </c>
      <c r="DJ315" s="223" t="str">
        <f t="shared" ca="1" si="563"/>
        <v>-0.816512453843925+1.04626401822611i</v>
      </c>
      <c r="DK315" s="223" t="str">
        <f t="shared" ca="1" si="564"/>
        <v>-1.32077210540553-0.13008469817586i</v>
      </c>
      <c r="DL315" s="223" t="str">
        <f t="shared" ca="1" si="565"/>
        <v>-0.596707411766284-1.18545402604236i</v>
      </c>
      <c r="DM315" s="223" t="str">
        <f t="shared" ca="1" si="566"/>
        <v>0.682298015277138-1.13834546666016i</v>
      </c>
      <c r="DN315" s="223" t="str">
        <f t="shared" ca="1" si="567"/>
        <v>1.32676304022066-0.0325702045018989i</v>
      </c>
      <c r="DO315" s="223" t="str">
        <f t="shared" ca="1" si="568"/>
        <v>0.737332122066973+1.10349550288394i</v>
      </c>
      <c r="DP315" s="223" t="str">
        <f t="shared" ca="1" si="569"/>
        <v>-0.537821179475797+1.2133051397007i</v>
      </c>
      <c r="DQ315" s="223" t="str">
        <f t="shared" ca="1" si="570"/>
        <v>-1.31279822395648+0.194735220988869i</v>
      </c>
      <c r="DR315" s="223" t="str">
        <f t="shared" ca="1" si="571"/>
        <v>-0.866866670941231-1.00493938022556i</v>
      </c>
      <c r="DS315" s="223" t="str">
        <f t="shared" ca="1" si="572"/>
        <v>0.38525501253107-1.27001557409213i</v>
      </c>
      <c r="DT315" s="223" t="str">
        <f t="shared" ca="1" si="573"/>
        <v>1.27908770044795-0.35397123849211i</v>
      </c>
      <c r="DU315" s="223" t="str">
        <f t="shared" ca="1" si="574"/>
        <v>0.983362738202758+0.891268033888371i</v>
      </c>
      <c r="DV315" s="223" t="str">
        <f t="shared" ca="1" si="575"/>
        <v>-0.226894251600258+1.30762379211592i</v>
      </c>
      <c r="DW315" s="223" t="str">
        <f t="shared" ca="1" si="576"/>
        <v>-1.22613850734649+0.507883199091071i</v>
      </c>
      <c r="DX315" s="223" t="str">
        <f t="shared" ca="1" si="577"/>
        <v>-1.08506811456431-0.764191186727981i</v>
      </c>
      <c r="DY315" s="223" t="str">
        <f t="shared" ca="1" si="578"/>
        <v>0.0651207899317614-1.32556413116663i</v>
      </c>
      <c r="DZ315" s="223" t="str">
        <f t="shared" ca="1" si="579"/>
        <v>1.1547470498016-0.654156123636685i</v>
      </c>
      <c r="EA315" s="223" t="str">
        <f t="shared" ca="1" si="580"/>
        <v>1.17045305649948+0.625620192807029i</v>
      </c>
      <c r="EB315" s="223" t="str">
        <f t="shared" ca="1" si="581"/>
        <v>0.0976321490320596+1.32356675184603i</v>
      </c>
      <c r="EC315" s="223" t="str">
        <f t="shared" ca="1" si="582"/>
        <v>-1.06598712178691+0.790589931191474i</v>
      </c>
      <c r="ED315" s="223" t="str">
        <f t="shared" ca="1" si="583"/>
        <v>-1.23823329500411-0.47763928885734i</v>
      </c>
      <c r="EE315" s="223" t="str">
        <f t="shared" ca="1" si="584"/>
        <v>-0.258916609598177-1.30166169659826i</v>
      </c>
      <c r="EF315" s="223" t="str">
        <f t="shared" ca="1" si="585"/>
        <v>0.961193755236357-0.915132530299028i</v>
      </c>
      <c r="EG315" s="223" t="str">
        <f t="shared" ca="1" si="586"/>
        <v>1.28738935220107+0.32247424541533i</v>
      </c>
      <c r="EH315" s="223" t="str">
        <f t="shared" ca="1" si="587"/>
        <v>0.416306723354388+1.26017843784394i</v>
      </c>
      <c r="EI315" s="223" t="str">
        <f t="shared" ca="1" si="588"/>
        <v>-0.841943139925288+1.02591068434324i</v>
      </c>
      <c r="EJ315" s="223" t="str">
        <f t="shared" ca="1" si="589"/>
        <v>-1.31718187523553-0.162458889162399i</v>
      </c>
      <c r="EK315" s="223" t="str">
        <f t="shared" ca="1" si="590"/>
        <v>-0.567435196493288-1.19974092240679i</v>
      </c>
      <c r="EL315" s="223" t="str">
        <f t="shared" ca="1" si="591"/>
        <v>0.710028916106856-1.12125818677457i</v>
      </c>
      <c r="EM315" s="223" t="str">
        <f t="shared" ca="1" si="592"/>
        <v>1.3271627568301-5.44990216342472E-13i</v>
      </c>
      <c r="EN315" s="223"/>
      <c r="EO315" s="223"/>
      <c r="EP315" s="223"/>
    </row>
    <row r="316" spans="1:146">
      <c r="A316" s="249">
        <f t="shared" si="461"/>
        <v>4.2187499999999959E-3</v>
      </c>
      <c r="B316" s="248">
        <v>216</v>
      </c>
      <c r="C316" s="247">
        <f t="shared" si="462"/>
        <v>43200</v>
      </c>
      <c r="N316" s="246">
        <f t="shared" ca="1" si="463"/>
        <v>1.339607814064053</v>
      </c>
      <c r="O316" s="223">
        <f t="shared" ca="1" si="464"/>
        <v>-1.3273921859359468</v>
      </c>
      <c r="P316" s="223" t="str">
        <f t="shared" ca="1" si="465"/>
        <v>-0.737459586048838-1.10368626621359i</v>
      </c>
      <c r="Q316" s="223" t="str">
        <f t="shared" ca="1" si="466"/>
        <v>0.507970997808509-1.22635047220166i</v>
      </c>
      <c r="R316" s="223" t="str">
        <f t="shared" ca="1" si="467"/>
        <v>1.30188671728825-0.2589613689959i</v>
      </c>
      <c r="S316" s="223" t="str">
        <f t="shared" ca="1" si="468"/>
        <v>0.938608015969338+0.938608015969347i</v>
      </c>
      <c r="T316" s="223" t="str">
        <f t="shared" ca="1" si="469"/>
        <v>-0.258961368995911+1.30188671728825i</v>
      </c>
      <c r="U316" s="223" t="str">
        <f t="shared" ca="1" si="470"/>
        <v>-1.22635047220162+0.507970997808621i</v>
      </c>
      <c r="V316" s="223" t="str">
        <f t="shared" ca="1" si="471"/>
        <v>-1.10368626621356-0.737459586048871i</v>
      </c>
      <c r="W316" s="223" t="str">
        <f t="shared" ca="1" si="472"/>
        <v>1.39850517959061E-14-1.32739218593595i</v>
      </c>
      <c r="X316" s="223" t="str">
        <f t="shared" ca="1" si="473"/>
        <v>1.10368626621358-0.737459586048849i</v>
      </c>
      <c r="Y316" s="223" t="str">
        <f t="shared" ca="1" si="474"/>
        <v>1.22635047220166+0.50797099780852i</v>
      </c>
      <c r="Z316" s="223" t="str">
        <f t="shared" ca="1" si="475"/>
        <v>0.258961368995888+1.30188671728825i</v>
      </c>
      <c r="AA316" s="223" t="str">
        <f t="shared" ca="1" si="476"/>
        <v>-0.938608015969354+0.938608015969331i</v>
      </c>
      <c r="AB316" s="223" t="str">
        <f t="shared" ca="1" si="477"/>
        <v>-1.30188671728825-0.25896136899592i</v>
      </c>
      <c r="AC316" s="223" t="str">
        <f t="shared" ca="1" si="478"/>
        <v>-0.507970997808604-1.22635047220162i</v>
      </c>
      <c r="AD316" s="223" t="str">
        <f t="shared" ca="1" si="479"/>
        <v>0.737459586048875-1.10368626621356i</v>
      </c>
      <c r="AE316" s="223" t="str">
        <f t="shared" ca="1" si="480"/>
        <v>1.32739218593595+2.79701035918122E-14i</v>
      </c>
      <c r="AF316" s="223" t="str">
        <f t="shared" ca="1" si="481"/>
        <v>0.737459586048845+1.10368626621358i</v>
      </c>
      <c r="AG316" s="223" t="str">
        <f t="shared" ca="1" si="482"/>
        <v>-0.507970997808533+1.22635047220165i</v>
      </c>
      <c r="AH316" s="223" t="str">
        <f t="shared" ca="1" si="483"/>
        <v>-1.30188671728818+0.258961368996273i</v>
      </c>
      <c r="AI316" s="223" t="str">
        <f t="shared" ca="1" si="484"/>
        <v>-0.938608015969788-0.938608015968897i</v>
      </c>
      <c r="AJ316" s="223" t="str">
        <f t="shared" ca="1" si="485"/>
        <v>0.258961368996331-1.30188671728817i</v>
      </c>
      <c r="AK316" s="223" t="str">
        <f t="shared" ca="1" si="486"/>
        <v>1.22635047220168-0.507970997808478i</v>
      </c>
      <c r="AL316" s="223" t="str">
        <f t="shared" ca="1" si="487"/>
        <v>1.1036862662137+0.737459586048675i</v>
      </c>
      <c r="AM316" s="223" t="str">
        <f t="shared" ca="1" si="488"/>
        <v>4.9565110348854E-13+1.32739218593595i</v>
      </c>
      <c r="AN316" s="223" t="str">
        <f t="shared" ca="1" si="489"/>
        <v>-1.10368626621388+0.737459586048401i</v>
      </c>
      <c r="AO316" s="223" t="str">
        <f t="shared" ca="1" si="490"/>
        <v>-1.22635047220155-0.507970997808782i</v>
      </c>
      <c r="AP316" s="223" t="str">
        <f t="shared" ca="1" si="491"/>
        <v>-0.25896136899599-1.30188671728823i</v>
      </c>
      <c r="AQ316" s="223" t="str">
        <f t="shared" ca="1" si="492"/>
        <v>0.9386080159691-0.938608015969585i</v>
      </c>
      <c r="AR316" s="223" t="str">
        <f t="shared" ca="1" si="493"/>
        <v>0.9386080159691-0.938608015969585i</v>
      </c>
      <c r="AS316" s="223" t="str">
        <f t="shared" ca="1" si="494"/>
        <v>0.507970997808229+1.22635047220178i</v>
      </c>
      <c r="AT316" s="223" t="str">
        <f t="shared" ca="1" si="495"/>
        <v>-0.737459586048899+1.10368626621355i</v>
      </c>
      <c r="AU316" s="223" t="str">
        <f t="shared" ca="1" si="496"/>
        <v>-1.32739218593595+2.08147077878397E-13i</v>
      </c>
      <c r="AV316" s="223" t="str">
        <f t="shared" ca="1" si="497"/>
        <v>-0.737459586049276-1.10368626621329i</v>
      </c>
      <c r="AW316" s="223" t="str">
        <f t="shared" ca="1" si="498"/>
        <v>0.50797099780903-1.22635047220145i</v>
      </c>
      <c r="AX316" s="223" t="str">
        <f t="shared" ca="1" si="499"/>
        <v>1.30188671728829-0.258961368995728i</v>
      </c>
      <c r="AY316" s="223" t="str">
        <f t="shared" ca="1" si="500"/>
        <v>0.938608015969395+0.93860801596929i</v>
      </c>
      <c r="AZ316" s="223" t="str">
        <f t="shared" ca="1" si="501"/>
        <v>-0.258961368995583+1.30188671728831i</v>
      </c>
      <c r="BA316" s="223" t="str">
        <f t="shared" ca="1" si="502"/>
        <v>-1.22635047220188+0.507970997807981i</v>
      </c>
      <c r="BB316" s="223" t="str">
        <f t="shared" ca="1" si="503"/>
        <v>-1.1036862662134-0.737459586049122i</v>
      </c>
      <c r="BC316" s="223" t="str">
        <f t="shared" ca="1" si="504"/>
        <v>6.04935702273152E-14-1.32739218593595i</v>
      </c>
      <c r="BD316" s="223" t="str">
        <f t="shared" ca="1" si="505"/>
        <v>1.10368626621346-0.737459586049021i</v>
      </c>
      <c r="BE316" s="223" t="str">
        <f t="shared" ca="1" si="506"/>
        <v>1.22635047220185+0.507970997808058i</v>
      </c>
      <c r="BF316" s="223" t="str">
        <f t="shared" ca="1" si="507"/>
        <v>0.258961368995463+1.30188671728834i</v>
      </c>
      <c r="BG316" s="223" t="str">
        <f t="shared" ca="1" si="508"/>
        <v>-0.93860801596948+0.938608015969205i</v>
      </c>
      <c r="BH316" s="223" t="str">
        <f t="shared" ca="1" si="509"/>
        <v>-1.30188671728826-0.258961368995846i</v>
      </c>
      <c r="BI316" s="223" t="str">
        <f t="shared" ca="1" si="510"/>
        <v>-0.507970997808918-1.22635047220149i</v>
      </c>
      <c r="BJ316" s="223" t="str">
        <f t="shared" ca="1" si="511"/>
        <v>0.737459586049345-1.10368626621325i</v>
      </c>
      <c r="BK316" s="223" t="str">
        <f t="shared" ca="1" si="512"/>
        <v>1.32739218593595+3.29134218333028E-13i</v>
      </c>
      <c r="BL316" s="223" t="str">
        <f t="shared" ca="1" si="513"/>
        <v>0.737459586048798+1.10368626621361i</v>
      </c>
      <c r="BM316" s="223" t="str">
        <f t="shared" ca="1" si="514"/>
        <v>-0.507970997808341+1.22635047220173i</v>
      </c>
      <c r="BN316" s="223" t="str">
        <f t="shared" ca="1" si="515"/>
        <v>-1.30188671728814+0.258961368996458i</v>
      </c>
      <c r="BO316" s="223" t="str">
        <f t="shared" ca="1" si="516"/>
        <v>-0.938608015969015-0.93860801596967i</v>
      </c>
      <c r="BP316" s="223" t="str">
        <f t="shared" ca="1" si="517"/>
        <v>0.25896136899611-1.30188671728821i</v>
      </c>
      <c r="BQ316" s="223" t="str">
        <f t="shared" ca="1" si="518"/>
        <v>1.2263504722016-0.50797099780867i</v>
      </c>
      <c r="BR316" s="223" t="str">
        <f t="shared" ca="1" si="519"/>
        <v>1.10368626621381+0.737459586048502i</v>
      </c>
      <c r="BS316" s="223" t="str">
        <f t="shared" ca="1" si="520"/>
        <v>-5.97774866438741E-13+1.32739218593595i</v>
      </c>
      <c r="BT316" s="223" t="str">
        <f t="shared" ca="1" si="521"/>
        <v>-1.10368626621376+0.737459586048575i</v>
      </c>
      <c r="BU316" s="223" t="str">
        <f t="shared" ca="1" si="522"/>
        <v>-1.22635047220163-0.507970997808589i</v>
      </c>
      <c r="BV316" s="223" t="str">
        <f t="shared" ca="1" si="523"/>
        <v>-0.258961368996195-1.30188671728819i</v>
      </c>
      <c r="BW316" s="223" t="str">
        <f t="shared" ca="1" si="524"/>
        <v>0.938608015968953-0.938608015969732i</v>
      </c>
      <c r="BX316" s="223" t="str">
        <f t="shared" ca="1" si="525"/>
        <v>1.30188671728816+0.258961368996373i</v>
      </c>
      <c r="BY316" s="223" t="str">
        <f t="shared" ca="1" si="526"/>
        <v>0.507970997808422+1.2263504722017i</v>
      </c>
      <c r="BZ316" s="223" t="str">
        <f t="shared" ca="1" si="527"/>
        <v>-0.737459586048725+1.10368626621366i</v>
      </c>
      <c r="CA316" s="223" t="str">
        <f t="shared" ca="1" si="528"/>
        <v>-1.32739218593595+4.16294155756796E-13i</v>
      </c>
      <c r="CB316" s="223" t="str">
        <f t="shared" ca="1" si="529"/>
        <v>-0.737459586048351-1.10368626621391i</v>
      </c>
      <c r="CC316" s="223" t="str">
        <f t="shared" ca="1" si="530"/>
        <v>0.507970997808837-1.22635047220153i</v>
      </c>
      <c r="CD316" s="223" t="str">
        <f t="shared" ca="1" si="531"/>
        <v>1.30188671728825-0.258961368995931i</v>
      </c>
      <c r="CE316" s="223" t="str">
        <f t="shared" ca="1" si="532"/>
        <v>0.938608015969542+0.938608015969143i</v>
      </c>
      <c r="CF316" s="223" t="str">
        <f t="shared" ca="1" si="533"/>
        <v>-0.258961368995378+1.30188671728836i</v>
      </c>
      <c r="CG316" s="223" t="str">
        <f t="shared" ca="1" si="534"/>
        <v>-1.2263504722018+0.507970997808174i</v>
      </c>
      <c r="CH316" s="223" t="str">
        <f t="shared" ca="1" si="535"/>
        <v>-1.10368626621351-0.73745958604895i</v>
      </c>
      <c r="CI316" s="223" t="str">
        <f t="shared" ca="1" si="536"/>
        <v>-1.47653507651082E-13-1.32739218593595i</v>
      </c>
      <c r="CJ316" s="223" t="str">
        <f t="shared" ca="1" si="537"/>
        <v>1.10368626621335-0.737459586049195i</v>
      </c>
      <c r="CK316" s="223" t="str">
        <f t="shared" ca="1" si="538"/>
        <v>1.22635047220142+0.507970997809086i</v>
      </c>
      <c r="CL316" s="223" t="str">
        <f t="shared" ca="1" si="539"/>
        <v>0.258961368995668+1.3018867172883i</v>
      </c>
      <c r="CM316" s="223" t="str">
        <f t="shared" ca="1" si="540"/>
        <v>-0.938608015969333+0.938608015969353i</v>
      </c>
      <c r="CN316" s="223" t="str">
        <f t="shared" ca="1" si="541"/>
        <v>-1.3018867172883-0.258961368995641i</v>
      </c>
      <c r="CO316" s="223" t="str">
        <f t="shared" ca="1" si="542"/>
        <v>-0.507970997809111-1.22635047220141i</v>
      </c>
      <c r="CP316" s="223" t="str">
        <f t="shared" ca="1" si="543"/>
        <v>0.737459586049173-1.10368626621336i</v>
      </c>
      <c r="CQ316" s="223" t="str">
        <f t="shared" ca="1" si="544"/>
        <v>1.32739218593595+1.2098714045463E-13i</v>
      </c>
      <c r="CR316" s="223" t="str">
        <f t="shared" ca="1" si="545"/>
        <v>0.737459586048971+1.1036862662135i</v>
      </c>
      <c r="CS316" s="223" t="str">
        <f t="shared" ca="1" si="546"/>
        <v>-0.507970997808148+1.22635047220181i</v>
      </c>
      <c r="CT316" s="223" t="str">
        <f t="shared" ca="1" si="547"/>
        <v>-1.30188671728835+0.258961368995404i</v>
      </c>
      <c r="CU316" s="223" t="str">
        <f t="shared" ca="1" si="548"/>
        <v>-0.938608015969163-0.938608015969524i</v>
      </c>
      <c r="CV316" s="223" t="str">
        <f t="shared" ca="1" si="549"/>
        <v>0.258961368995905-1.30188671728825i</v>
      </c>
      <c r="CW316" s="223" t="str">
        <f t="shared" ca="1" si="550"/>
        <v>1.22635047220152-0.507970997808863i</v>
      </c>
      <c r="CX316" s="223" t="str">
        <f t="shared" ca="1" si="551"/>
        <v>1.10368626621321+0.737459586049396i</v>
      </c>
      <c r="CY316" s="223" t="str">
        <f t="shared" ca="1" si="552"/>
        <v>-3.89627788560344E-13+1.32739218593595i</v>
      </c>
      <c r="CZ316" s="223" t="str">
        <f t="shared" ca="1" si="553"/>
        <v>-1.10368626621365+0.737459586048748i</v>
      </c>
      <c r="DA316" s="223" t="str">
        <f t="shared" ca="1" si="554"/>
        <v>-1.22635047220171-0.507970997808397i</v>
      </c>
      <c r="DB316" s="223" t="str">
        <f t="shared" ca="1" si="555"/>
        <v>-0.258961368996399-1.30188671728815i</v>
      </c>
      <c r="DC316" s="223" t="str">
        <f t="shared" ca="1" si="556"/>
        <v>0.938608015969714-0.938608015968971i</v>
      </c>
      <c r="DD316" s="223" t="str">
        <f t="shared" ca="1" si="557"/>
        <v>1.3018867172882+0.258961368996168i</v>
      </c>
      <c r="DE316" s="223" t="str">
        <f t="shared" ca="1" si="558"/>
        <v>0.507970997808614+1.22635047220162i</v>
      </c>
      <c r="DF316" s="223" t="str">
        <f t="shared" ca="1" si="559"/>
        <v>-0.737459586048553+1.10368626621378i</v>
      </c>
      <c r="DG316" s="223" t="str">
        <f t="shared" ca="1" si="560"/>
        <v>-1.32739218593595-6.58268436666057E-13i</v>
      </c>
      <c r="DH316" s="223" t="str">
        <f t="shared" ca="1" si="561"/>
        <v>-0.737459586048525-1.1036862662138i</v>
      </c>
      <c r="DI316" s="223" t="str">
        <f t="shared" ca="1" si="562"/>
        <v>0.507970997808645-1.22635047220161i</v>
      </c>
      <c r="DJ316" s="223" t="str">
        <f t="shared" ca="1" si="563"/>
        <v>1.30188671728821-0.258961368996135i</v>
      </c>
      <c r="DK316" s="223" t="str">
        <f t="shared" ca="1" si="564"/>
        <v>0.93860801596969+0.938608015968995i</v>
      </c>
      <c r="DL316" s="223" t="str">
        <f t="shared" ca="1" si="565"/>
        <v>-0.258961368996507+1.30188671728813i</v>
      </c>
      <c r="DM316" s="223" t="str">
        <f t="shared" ca="1" si="566"/>
        <v>-1.22635047220169+0.507970997808435i</v>
      </c>
      <c r="DN316" s="223" t="str">
        <f t="shared" ca="1" si="567"/>
        <v>-1.10368626621367-0.737459586048713i</v>
      </c>
      <c r="DO316" s="223" t="str">
        <f t="shared" ca="1" si="568"/>
        <v>-4.31254095547201E-13-1.32739218593595i</v>
      </c>
      <c r="DP316" s="223" t="str">
        <f t="shared" ca="1" si="569"/>
        <v>1.10368626621395-0.737459586048301i</v>
      </c>
      <c r="DQ316" s="223" t="str">
        <f t="shared" ca="1" si="570"/>
        <v>1.2263504722015+0.507970997808893i</v>
      </c>
      <c r="DR316" s="223" t="str">
        <f t="shared" ca="1" si="571"/>
        <v>0.258961368995872+1.30188671728826i</v>
      </c>
      <c r="DS316" s="223" t="str">
        <f t="shared" ca="1" si="572"/>
        <v>-0.938608015969187+0.938608015969498i</v>
      </c>
      <c r="DT316" s="223" t="str">
        <f t="shared" ca="1" si="573"/>
        <v>-1.30188671728834-0.258961368995437i</v>
      </c>
      <c r="DU316" s="223" t="str">
        <f t="shared" ca="1" si="574"/>
        <v>-0.507970997808047-1.22635047220185i</v>
      </c>
      <c r="DV316" s="223" t="str">
        <f t="shared" ca="1" si="575"/>
        <v>0.737459586048936-1.10368626621352i</v>
      </c>
      <c r="DW316" s="223" t="str">
        <f t="shared" ca="1" si="576"/>
        <v>1.32739218593595-1.62613447441488E-13i</v>
      </c>
      <c r="DX316" s="223" t="str">
        <f t="shared" ca="1" si="577"/>
        <v>0.737459586049207+1.10368626621334i</v>
      </c>
      <c r="DY316" s="223" t="str">
        <f t="shared" ca="1" si="578"/>
        <v>-0.507970997809141+1.2263504722014i</v>
      </c>
      <c r="DZ316" s="223" t="str">
        <f t="shared" ca="1" si="579"/>
        <v>-1.30188671728831+0.258961368995608i</v>
      </c>
      <c r="EA316" s="223" t="str">
        <f t="shared" ca="1" si="580"/>
        <v>-0.938608015969309-0.938608015969376i</v>
      </c>
      <c r="EB316" s="223" t="str">
        <f t="shared" ca="1" si="581"/>
        <v>0.258961368995701-1.30188671728829i</v>
      </c>
      <c r="EC316" s="223" t="str">
        <f t="shared" ca="1" si="582"/>
        <v>1.22635047220144-0.507970997809055i</v>
      </c>
      <c r="ED316" s="223" t="str">
        <f t="shared" ca="1" si="583"/>
        <v>1.10368626621329+0.737459586049286i</v>
      </c>
      <c r="EE316" s="223" t="str">
        <f t="shared" ca="1" si="584"/>
        <v>-1.06027200664225E-13+1.32739218593595i</v>
      </c>
      <c r="EF316" s="223" t="str">
        <f t="shared" ca="1" si="585"/>
        <v>-1.10368626621349+0.737459586048984i</v>
      </c>
      <c r="EG316" s="223" t="str">
        <f t="shared" ca="1" si="586"/>
        <v>-1.22635047220182-0.507970997808135i</v>
      </c>
      <c r="EH316" s="223" t="str">
        <f t="shared" ca="1" si="587"/>
        <v>-0.258961368995345-1.30188671728836i</v>
      </c>
      <c r="EI316" s="223" t="str">
        <f t="shared" ca="1" si="588"/>
        <v>0.938608015969566-0.938608015969119i</v>
      </c>
      <c r="EJ316" s="223" t="str">
        <f t="shared" ca="1" si="589"/>
        <v>1.30188671728824+0.258961368995964i</v>
      </c>
      <c r="EK316" s="223" t="str">
        <f t="shared" ca="1" si="590"/>
        <v>0.507970997808807+1.22635047220154i</v>
      </c>
      <c r="EL316" s="223" t="str">
        <f t="shared" ca="1" si="591"/>
        <v>-0.73745958604838+1.10368626621389i</v>
      </c>
      <c r="EM316" s="223" t="str">
        <f t="shared" ca="1" si="592"/>
        <v>-1.32739218593595-5.25574868805379E-13i</v>
      </c>
      <c r="EN316" s="223"/>
      <c r="EO316" s="223"/>
      <c r="EP316" s="223"/>
    </row>
    <row r="317" spans="1:146">
      <c r="A317" s="249">
        <f t="shared" si="461"/>
        <v>4.2382812499999955E-3</v>
      </c>
      <c r="B317" s="248">
        <v>217</v>
      </c>
      <c r="C317" s="247">
        <f t="shared" si="462"/>
        <v>43400</v>
      </c>
      <c r="N317" s="246">
        <f t="shared" ca="1" si="463"/>
        <v>1.3393981050368118</v>
      </c>
      <c r="O317" s="223">
        <f t="shared" ca="1" si="464"/>
        <v>-1.327601894963188</v>
      </c>
      <c r="P317" s="223" t="str">
        <f t="shared" ca="1" si="465"/>
        <v>-0.764444046061662-1.08542714723316i</v>
      </c>
      <c r="Q317" s="223" t="str">
        <f t="shared" ca="1" si="466"/>
        <v>0.447255607757373-1.24999568512832i</v>
      </c>
      <c r="R317" s="223" t="str">
        <f t="shared" ca="1" si="467"/>
        <v>1.27951093127021-0.354088362234481i</v>
      </c>
      <c r="S317" s="223" t="str">
        <f t="shared" ca="1" si="468"/>
        <v>1.02625014271074+0.842221726207559i</v>
      </c>
      <c r="T317" s="223" t="str">
        <f t="shared" ca="1" si="469"/>
        <v>-0.0976644540371006+1.32400470011533i</v>
      </c>
      <c r="U317" s="223" t="str">
        <f t="shared" ca="1" si="470"/>
        <v>-1.13872212800049+0.682523777396723i</v>
      </c>
      <c r="V317" s="223" t="str">
        <f t="shared" ca="1" si="471"/>
        <v>-1.21370660406583-0.537999136390426i</v>
      </c>
      <c r="W317" s="223" t="str">
        <f t="shared" ca="1" si="472"/>
        <v>-0.259002281197631-1.30209239681532i</v>
      </c>
      <c r="X317" s="223" t="str">
        <f t="shared" ca="1" si="473"/>
        <v>0.915435333846898-0.96151179974791i</v>
      </c>
      <c r="Y317" s="223" t="str">
        <f t="shared" ca="1" si="474"/>
        <v>1.31323260908232+0.194799655935738i</v>
      </c>
      <c r="Z317" s="223" t="str">
        <f t="shared" ca="1" si="475"/>
        <v>0.596904853246364+1.18584627489434i</v>
      </c>
      <c r="AA317" s="223" t="str">
        <f t="shared" ca="1" si="476"/>
        <v>-0.625827201089602+1.17084034175724i</v>
      </c>
      <c r="AB317" s="223" t="str">
        <f t="shared" ca="1" si="477"/>
        <v>-1.31761771084543+0.162512644358206i</v>
      </c>
      <c r="AC317" s="223" t="str">
        <f t="shared" ca="1" si="478"/>
        <v>-0.891562941034353-0.983688118096393i</v>
      </c>
      <c r="AD317" s="223" t="str">
        <f t="shared" ca="1" si="479"/>
        <v>0.290879221621044-1.29534399675877i</v>
      </c>
      <c r="AE317" s="223" t="str">
        <f t="shared" ca="1" si="480"/>
        <v>1.22654421807971-0.508051249978865i</v>
      </c>
      <c r="AF317" s="223" t="str">
        <f t="shared" ca="1" si="481"/>
        <v>1.12162919419192+0.710263853962892i</v>
      </c>
      <c r="AG317" s="223" t="str">
        <f t="shared" ca="1" si="482"/>
        <v>0.0651423374184644+1.32600274033861i</v>
      </c>
      <c r="AH317" s="223" t="str">
        <f t="shared" ca="1" si="483"/>
        <v>-1.04661021120452+0.816782625496081i</v>
      </c>
      <c r="AI317" s="223" t="str">
        <f t="shared" ca="1" si="484"/>
        <v>-1.27043580308482-0.385382487601711i</v>
      </c>
      <c r="AJ317" s="223" t="str">
        <f t="shared" ca="1" si="485"/>
        <v>-0.41644447296907-1.26059541187621i</v>
      </c>
      <c r="AK317" s="223" t="str">
        <f t="shared" ca="1" si="486"/>
        <v>0.790851525472213-1.06633984084255i</v>
      </c>
      <c r="AL317" s="223" t="str">
        <f t="shared" ca="1" si="487"/>
        <v>1.32720204609355+0.0325809814914369i</v>
      </c>
      <c r="AM317" s="223" t="str">
        <f t="shared" ca="1" si="488"/>
        <v>0.737576094142287+1.10386063289695i</v>
      </c>
      <c r="AN317" s="223" t="str">
        <f t="shared" ca="1" si="489"/>
        <v>-0.477797332491272+1.23864300772017i</v>
      </c>
      <c r="AO317" s="223" t="str">
        <f t="shared" ca="1" si="490"/>
        <v>-1.28781532991446+0.32258094727859i</v>
      </c>
      <c r="AP317" s="223" t="str">
        <f t="shared" ca="1" si="491"/>
        <v>-1.00527189950528-0.867153504043486i</v>
      </c>
      <c r="AQ317" s="223" t="str">
        <f t="shared" ca="1" si="492"/>
        <v>0.13012774124105-1.32120912896837i</v>
      </c>
      <c r="AR317" s="223" t="str">
        <f t="shared" ca="1" si="493"/>
        <v>0.13012774124105-1.32120912896837i</v>
      </c>
      <c r="AS317" s="223" t="str">
        <f t="shared" ca="1" si="494"/>
        <v>1.20013789857689+0.567622952239682i</v>
      </c>
      <c r="AT317" s="223" t="str">
        <f t="shared" ca="1" si="495"/>
        <v>0.226969327484223+1.3080564651005i</v>
      </c>
      <c r="AU317" s="223" t="str">
        <f t="shared" ca="1" si="496"/>
        <v>-0.938756302644836+0.938756302644325i</v>
      </c>
      <c r="AV317" s="223" t="str">
        <f t="shared" ca="1" si="497"/>
        <v>-1.30805646510037-0.226969327484973i</v>
      </c>
      <c r="AW317" s="223" t="str">
        <f t="shared" ca="1" si="498"/>
        <v>-0.567622952238994-1.20013789857722i</v>
      </c>
      <c r="AX317" s="223" t="str">
        <f t="shared" ca="1" si="499"/>
        <v>0.654372574028321-1.15512913817867i</v>
      </c>
      <c r="AY317" s="223" t="str">
        <f t="shared" ca="1" si="500"/>
        <v>1.32120912896844-0.130127741240293i</v>
      </c>
      <c r="AZ317" s="223" t="str">
        <f t="shared" ca="1" si="501"/>
        <v>0.86715350404391+1.00527189950491i</v>
      </c>
      <c r="BA317" s="223" t="str">
        <f t="shared" ca="1" si="502"/>
        <v>-0.32258094727801+1.28781532991461i</v>
      </c>
      <c r="BB317" s="223" t="str">
        <f t="shared" ca="1" si="503"/>
        <v>-1.23864300771997+0.477797332491795i</v>
      </c>
      <c r="BC317" s="223" t="str">
        <f t="shared" ca="1" si="504"/>
        <v>-1.10386063289727-0.737576094141806i</v>
      </c>
      <c r="BD317" s="223" t="str">
        <f t="shared" ca="1" si="505"/>
        <v>-0.0325809814920157-1.32720204609353i</v>
      </c>
      <c r="BE317" s="223" t="str">
        <f t="shared" ca="1" si="506"/>
        <v>1.06633984084222-0.790851525472663i</v>
      </c>
      <c r="BF317" s="223" t="str">
        <f t="shared" ca="1" si="507"/>
        <v>1.26059541187639+0.416444472968539i</v>
      </c>
      <c r="BG317" s="223" t="str">
        <f t="shared" ca="1" si="508"/>
        <v>0.385382487602265+1.27043580308465i</v>
      </c>
      <c r="BH317" s="223" t="str">
        <f t="shared" ca="1" si="509"/>
        <v>-0.816782625495609+1.04661021120489i</v>
      </c>
      <c r="BI317" s="223" t="str">
        <f t="shared" ca="1" si="510"/>
        <v>-1.32600274033864-0.065142337417905i</v>
      </c>
      <c r="BJ317" s="223" t="str">
        <f t="shared" ca="1" si="511"/>
        <v>-0.710263853962377-1.12162919419225i</v>
      </c>
      <c r="BK317" s="223" t="str">
        <f t="shared" ca="1" si="512"/>
        <v>0.508051249979446-1.22654421807947i</v>
      </c>
      <c r="BL317" s="223" t="str">
        <f t="shared" ca="1" si="513"/>
        <v>1.29534399675887-0.290879221620596i</v>
      </c>
      <c r="BM317" s="223" t="str">
        <f t="shared" ca="1" si="514"/>
        <v>0.983688118096048+0.891562941034734i</v>
      </c>
      <c r="BN317" s="223" t="str">
        <f t="shared" ca="1" si="515"/>
        <v>-0.162512644358569+1.31761771084539i</v>
      </c>
      <c r="BO317" s="223" t="str">
        <f t="shared" ca="1" si="516"/>
        <v>-1.17084034175734+0.625827201089406i</v>
      </c>
      <c r="BP317" s="223" t="str">
        <f t="shared" ca="1" si="517"/>
        <v>-1.18584627489424-0.596904853246555i</v>
      </c>
      <c r="BQ317" s="223" t="str">
        <f t="shared" ca="1" si="518"/>
        <v>-0.194799655935668-1.31323260908233i</v>
      </c>
      <c r="BR317" s="223" t="str">
        <f t="shared" ca="1" si="519"/>
        <v>0.961511799747954-0.915435333846852i</v>
      </c>
      <c r="BS317" s="223" t="str">
        <f t="shared" ca="1" si="520"/>
        <v>1.30209239681532+0.259002281197618i</v>
      </c>
      <c r="BT317" s="223" t="str">
        <f t="shared" ca="1" si="521"/>
        <v>0.537999136390446+1.21370660406582i</v>
      </c>
      <c r="BU317" s="223" t="str">
        <f t="shared" ca="1" si="522"/>
        <v>-0.682523777396578+1.13872212800057i</v>
      </c>
      <c r="BV317" s="223" t="str">
        <f t="shared" ca="1" si="523"/>
        <v>-1.32400470011532+0.0976644540372783i</v>
      </c>
      <c r="BW317" s="223" t="str">
        <f t="shared" ca="1" si="524"/>
        <v>-0.84222172620781-1.02625014271053i</v>
      </c>
      <c r="BX317" s="223" t="str">
        <f t="shared" ca="1" si="525"/>
        <v>0.35408836223416-1.2795109312703i</v>
      </c>
      <c r="BY317" s="223" t="str">
        <f t="shared" ca="1" si="526"/>
        <v>1.24999568512816-0.447255607757824i</v>
      </c>
      <c r="BZ317" s="223" t="str">
        <f t="shared" ca="1" si="527"/>
        <v>1.08542714723344+0.764444046061267i</v>
      </c>
      <c r="CA317" s="223" t="str">
        <f t="shared" ca="1" si="528"/>
        <v>5.6013457589678E-13+1.32760189496319i</v>
      </c>
      <c r="CB317" s="223" t="str">
        <f t="shared" ca="1" si="529"/>
        <v>-1.08542714723358+0.764444046061073i</v>
      </c>
      <c r="CC317" s="223" t="str">
        <f t="shared" ca="1" si="530"/>
        <v>-1.24999568512811-0.447255607757977i</v>
      </c>
      <c r="CD317" s="223" t="str">
        <f t="shared" ca="1" si="531"/>
        <v>-0.354088362234003-1.27951093127034i</v>
      </c>
      <c r="CE317" s="223" t="str">
        <f t="shared" ca="1" si="532"/>
        <v>0.842221726207936-1.02625014271043i</v>
      </c>
      <c r="CF317" s="223" t="str">
        <f t="shared" ca="1" si="533"/>
        <v>1.3240047001153+0.0976644540374405i</v>
      </c>
      <c r="CG317" s="223" t="str">
        <f t="shared" ca="1" si="534"/>
        <v>0.682523777396439+1.13872212800066i</v>
      </c>
      <c r="CH317" s="223" t="str">
        <f t="shared" ca="1" si="535"/>
        <v>-0.537999136390595+1.21370660406575i</v>
      </c>
      <c r="CI317" s="223" t="str">
        <f t="shared" ca="1" si="536"/>
        <v>-1.30209239681537+0.259002281197386i</v>
      </c>
      <c r="CJ317" s="223" t="str">
        <f t="shared" ca="1" si="537"/>
        <v>-0.961511799747841-0.915435333846971i</v>
      </c>
      <c r="CK317" s="223" t="str">
        <f t="shared" ca="1" si="538"/>
        <v>0.194799655935829-1.31323260908231i</v>
      </c>
      <c r="CL317" s="223" t="str">
        <f t="shared" ca="1" si="539"/>
        <v>1.18584627489432-0.596904853246409i</v>
      </c>
      <c r="CM317" s="223" t="str">
        <f t="shared" ca="1" si="540"/>
        <v>1.17084034175727+0.625827201089549i</v>
      </c>
      <c r="CN317" s="223" t="str">
        <f t="shared" ca="1" si="541"/>
        <v>0.162512644358407+1.31761771084541i</v>
      </c>
      <c r="CO317" s="223" t="str">
        <f t="shared" ca="1" si="542"/>
        <v>-0.983688118096207+0.891562941034557i</v>
      </c>
      <c r="CP317" s="223" t="str">
        <f t="shared" ca="1" si="543"/>
        <v>-1.29534399675883-0.290879221620756i</v>
      </c>
      <c r="CQ317" s="223" t="str">
        <f t="shared" ca="1" si="544"/>
        <v>-0.508051249979261-1.22654421807954i</v>
      </c>
      <c r="CR317" s="223" t="str">
        <f t="shared" ca="1" si="545"/>
        <v>0.710263853962515-1.12162919419216i</v>
      </c>
      <c r="CS317" s="223" t="str">
        <f t="shared" ca="1" si="546"/>
        <v>1.32600274033858-0.0651423374190616i</v>
      </c>
      <c r="CT317" s="223" t="str">
        <f t="shared" ca="1" si="547"/>
        <v>0.816782625496552+1.04661021120416i</v>
      </c>
      <c r="CU317" s="223" t="str">
        <f t="shared" ca="1" si="548"/>
        <v>-0.385382487601193+1.27043580308497i</v>
      </c>
      <c r="CV317" s="223" t="str">
        <f t="shared" ca="1" si="549"/>
        <v>-1.26059541187644+0.416444472968383i</v>
      </c>
      <c r="CW317" s="223" t="str">
        <f t="shared" ca="1" si="550"/>
        <v>-1.06633984084212-0.790851525472794i</v>
      </c>
      <c r="CX317" s="223" t="str">
        <f t="shared" ca="1" si="551"/>
        <v>0.032580981492216-1.32720204609353i</v>
      </c>
      <c r="CY317" s="223" t="str">
        <f t="shared" ca="1" si="552"/>
        <v>1.10386063289738-0.73757609414164i</v>
      </c>
      <c r="CZ317" s="223" t="str">
        <f t="shared" ca="1" si="553"/>
        <v>1.2386430077199+0.477797332491983i</v>
      </c>
      <c r="DA317" s="223" t="str">
        <f t="shared" ca="1" si="554"/>
        <v>0.322580947277852+1.28781532991465i</v>
      </c>
      <c r="DB317" s="223" t="str">
        <f t="shared" ca="1" si="555"/>
        <v>-0.867153504044033+1.00527189950481i</v>
      </c>
      <c r="DC317" s="223" t="str">
        <f t="shared" ca="1" si="556"/>
        <v>-1.32120912896843-0.130127741240455i</v>
      </c>
      <c r="DD317" s="223" t="str">
        <f t="shared" ca="1" si="557"/>
        <v>-0.654372574028147-1.15512913817877i</v>
      </c>
      <c r="DE317" s="223" t="str">
        <f t="shared" ca="1" si="558"/>
        <v>0.567622952239176-1.20013789857713i</v>
      </c>
      <c r="DF317" s="223" t="str">
        <f t="shared" ca="1" si="559"/>
        <v>1.3080564651004-0.226969327484776i</v>
      </c>
      <c r="DG317" s="223" t="str">
        <f t="shared" ca="1" si="560"/>
        <v>0.938756302644721+0.938756302644441i</v>
      </c>
      <c r="DH317" s="223" t="str">
        <f t="shared" ca="1" si="561"/>
        <v>-0.226969327484458+1.30805646510046i</v>
      </c>
      <c r="DI317" s="223" t="str">
        <f t="shared" ca="1" si="562"/>
        <v>-1.20013789857699+0.567622952239467i</v>
      </c>
      <c r="DJ317" s="223" t="str">
        <f t="shared" ca="1" si="563"/>
        <v>-1.15512913817893-0.654372574027867i</v>
      </c>
      <c r="DK317" s="223" t="str">
        <f t="shared" ca="1" si="564"/>
        <v>-0.130127741240851-1.32120912896839i</v>
      </c>
      <c r="DL317" s="223" t="str">
        <f t="shared" ca="1" si="565"/>
        <v>1.00527189950455-0.867153504044335i</v>
      </c>
      <c r="DM317" s="223" t="str">
        <f t="shared" ca="1" si="566"/>
        <v>1.28781532991474+0.322580947277467i</v>
      </c>
      <c r="DN317" s="223" t="str">
        <f t="shared" ca="1" si="567"/>
        <v>0.477797332491086+1.23864300772024i</v>
      </c>
      <c r="DO317" s="223" t="str">
        <f t="shared" ca="1" si="568"/>
        <v>-0.737576094142439+1.10386063289685i</v>
      </c>
      <c r="DP317" s="223" t="str">
        <f t="shared" ca="1" si="569"/>
        <v>-1.32720204609355+0.0325809814912554i</v>
      </c>
      <c r="DQ317" s="223" t="str">
        <f t="shared" ca="1" si="570"/>
        <v>-0.790851525472082-1.06633984084265i</v>
      </c>
      <c r="DR317" s="223" t="str">
        <f t="shared" ca="1" si="571"/>
        <v>0.416444472969225-1.26059541187616i</v>
      </c>
      <c r="DS317" s="223" t="str">
        <f t="shared" ca="1" si="572"/>
        <v>1.27043580308486-0.385382487601573i</v>
      </c>
      <c r="DT317" s="223" t="str">
        <f t="shared" ca="1" si="573"/>
        <v>1.04661021120445+0.816782625496179i</v>
      </c>
      <c r="DU317" s="223" t="str">
        <f t="shared" ca="1" si="574"/>
        <v>-0.0651423374185892+1.32600274033861i</v>
      </c>
      <c r="DV317" s="223" t="str">
        <f t="shared" ca="1" si="575"/>
        <v>-1.12162919419191+0.710263853962915i</v>
      </c>
      <c r="DW317" s="223" t="str">
        <f t="shared" ca="1" si="576"/>
        <v>-1.22654421807967-0.508051249978964i</v>
      </c>
      <c r="DX317" s="223" t="str">
        <f t="shared" ca="1" si="577"/>
        <v>-0.29087922162107-1.29534399675876i</v>
      </c>
      <c r="DY317" s="223" t="str">
        <f t="shared" ca="1" si="578"/>
        <v>0.89156294103432-0.983688118096423i</v>
      </c>
      <c r="DZ317" s="223" t="str">
        <f t="shared" ca="1" si="579"/>
        <v>1.31761771084545+0.162512644358013i</v>
      </c>
      <c r="EA317" s="223" t="str">
        <f t="shared" ca="1" si="580"/>
        <v>0.6258272010899+1.17084034175708i</v>
      </c>
      <c r="EB317" s="223" t="str">
        <f t="shared" ca="1" si="581"/>
        <v>-0.596904853246055+1.1858462748945i</v>
      </c>
      <c r="EC317" s="223" t="str">
        <f t="shared" ca="1" si="582"/>
        <v>-1.31323260908225+0.194799655936222i</v>
      </c>
      <c r="ED317" s="223" t="str">
        <f t="shared" ca="1" si="583"/>
        <v>-0.915435333847259-0.961511799747568i</v>
      </c>
      <c r="EE317" s="223" t="str">
        <f t="shared" ca="1" si="584"/>
        <v>0.259002281198327-1.30209239681518i</v>
      </c>
      <c r="EF317" s="223" t="str">
        <f t="shared" ca="1" si="585"/>
        <v>1.21370660406611-0.537999136389786i</v>
      </c>
      <c r="EG317" s="223" t="str">
        <f t="shared" ca="1" si="586"/>
        <v>1.1387221280002+0.682523777397198i</v>
      </c>
      <c r="EH317" s="223" t="str">
        <f t="shared" ca="1" si="587"/>
        <v>0.0976644540365574+1.32400470011537i</v>
      </c>
      <c r="EI317" s="223" t="str">
        <f t="shared" ca="1" si="588"/>
        <v>-1.02625014271099+0.842221726207251i</v>
      </c>
      <c r="EJ317" s="223" t="str">
        <f t="shared" ca="1" si="589"/>
        <v>-1.2795109312701-0.354088362234857i</v>
      </c>
      <c r="EK317" s="223" t="str">
        <f t="shared" ca="1" si="590"/>
        <v>-0.447255607757143-1.24999568512841i</v>
      </c>
      <c r="EL317" s="223" t="str">
        <f t="shared" ca="1" si="591"/>
        <v>0.76444404606192-1.08542714723298i</v>
      </c>
      <c r="EM317" s="223" t="str">
        <f t="shared" ca="1" si="592"/>
        <v>1.32760189496319+2.38108598930749E-13i</v>
      </c>
      <c r="EN317" s="223"/>
      <c r="EO317" s="223"/>
      <c r="EP317" s="223"/>
    </row>
    <row r="318" spans="1:146">
      <c r="A318" s="249">
        <f t="shared" si="461"/>
        <v>4.2578124999999951E-3</v>
      </c>
      <c r="B318" s="248">
        <v>218</v>
      </c>
      <c r="C318" s="247">
        <f t="shared" si="462"/>
        <v>43600</v>
      </c>
      <c r="N318" s="246">
        <f t="shared" ca="1" si="463"/>
        <v>1.3392058674925904</v>
      </c>
      <c r="O318" s="223">
        <f t="shared" ca="1" si="464"/>
        <v>-1.3277941325074094</v>
      </c>
      <c r="P318" s="223" t="str">
        <f t="shared" ca="1" si="465"/>
        <v>-0.790966041243801-1.06649424748576i</v>
      </c>
      <c r="Q318" s="223" t="str">
        <f t="shared" ca="1" si="466"/>
        <v>0.385438291215324-1.27061976294488i</v>
      </c>
      <c r="R318" s="223" t="str">
        <f t="shared" ca="1" si="467"/>
        <v>1.25017668524721-0.447320370635409i</v>
      </c>
      <c r="S318" s="223" t="str">
        <f t="shared" ca="1" si="468"/>
        <v>1.10402047257355+0.737682895599166i</v>
      </c>
      <c r="T318" s="223" t="str">
        <f t="shared" ca="1" si="469"/>
        <v>0.0651517700677521+1.32619474632429i</v>
      </c>
      <c r="U318" s="223" t="str">
        <f t="shared" ca="1" si="470"/>
        <v>-1.02639874434193+0.842343680414594i</v>
      </c>
      <c r="V318" s="223" t="str">
        <f t="shared" ca="1" si="471"/>
        <v>-1.28800180634052-0.322627657191166i</v>
      </c>
      <c r="W318" s="223" t="str">
        <f t="shared" ca="1" si="472"/>
        <v>-0.508124816102121-1.22672182241219i</v>
      </c>
      <c r="X318" s="223" t="str">
        <f t="shared" ca="1" si="473"/>
        <v>0.68262260724577-1.13888701564207i</v>
      </c>
      <c r="Y318" s="223" t="str">
        <f t="shared" ca="1" si="474"/>
        <v>1.32140044083633-0.13014658381479i</v>
      </c>
      <c r="Z318" s="223" t="str">
        <f t="shared" ca="1" si="475"/>
        <v>0.891692039878699+0.983830556721059i</v>
      </c>
      <c r="AA318" s="223" t="str">
        <f t="shared" ca="1" si="476"/>
        <v>-0.259039784881996+1.30228094056904i</v>
      </c>
      <c r="AB318" s="223" t="str">
        <f t="shared" ca="1" si="477"/>
        <v>-1.20031167925884+0.567705144380362i</v>
      </c>
      <c r="AC318" s="223" t="str">
        <f t="shared" ca="1" si="478"/>
        <v>-1.17100988013525-0.62591782124073i</v>
      </c>
      <c r="AD318" s="223" t="str">
        <f t="shared" ca="1" si="479"/>
        <v>-0.194827863041797-1.3134227659454i</v>
      </c>
      <c r="AE318" s="223" t="str">
        <f t="shared" ca="1" si="480"/>
        <v>0.938892235115667-0.93889223511573i</v>
      </c>
      <c r="AF318" s="223" t="str">
        <f t="shared" ca="1" si="481"/>
        <v>1.3134227659454+0.194827863041841i</v>
      </c>
      <c r="AG318" s="223" t="str">
        <f t="shared" ca="1" si="482"/>
        <v>0.625917821240708+1.17100988013526i</v>
      </c>
      <c r="AH318" s="223" t="str">
        <f t="shared" ca="1" si="483"/>
        <v>-0.567705144380641+1.20031167925871i</v>
      </c>
      <c r="AI318" s="223" t="str">
        <f t="shared" ca="1" si="484"/>
        <v>-1.30228094056913+0.259039784881564i</v>
      </c>
      <c r="AJ318" s="223" t="str">
        <f t="shared" ca="1" si="485"/>
        <v>-0.983830556720674-0.891692039879123i</v>
      </c>
      <c r="AK318" s="223" t="str">
        <f t="shared" ca="1" si="486"/>
        <v>0.130146583814167-1.32140044083639i</v>
      </c>
      <c r="AL318" s="223" t="str">
        <f t="shared" ca="1" si="487"/>
        <v>1.13888701564188-0.68262260724608i</v>
      </c>
      <c r="AM318" s="223" t="str">
        <f t="shared" ca="1" si="488"/>
        <v>1.22672182241228+0.508124816101918i</v>
      </c>
      <c r="AN318" s="223" t="str">
        <f t="shared" ca="1" si="489"/>
        <v>0.322627657191251+1.2880018063405i</v>
      </c>
      <c r="AO318" s="223" t="str">
        <f t="shared" ca="1" si="490"/>
        <v>-0.842343680414636+1.0263987443419i</v>
      </c>
      <c r="AP318" s="223" t="str">
        <f t="shared" ca="1" si="491"/>
        <v>-1.32619474632428-0.0651517700679422i</v>
      </c>
      <c r="AQ318" s="223" t="str">
        <f t="shared" ca="1" si="492"/>
        <v>-0.737682895598924-1.10402047257372i</v>
      </c>
      <c r="AR318" s="223" t="str">
        <f t="shared" ca="1" si="493"/>
        <v>-0.737682895598924-1.10402047257372i</v>
      </c>
      <c r="AS318" s="223" t="str">
        <f t="shared" ca="1" si="494"/>
        <v>1.27061976294509-0.385438291214659i</v>
      </c>
      <c r="AT318" s="223" t="str">
        <f t="shared" ca="1" si="495"/>
        <v>1.06649424748606+0.790966041243387i</v>
      </c>
      <c r="AU318" s="223" t="str">
        <f t="shared" ca="1" si="496"/>
        <v>3.52005576987207E-13+1.32779413250741i</v>
      </c>
      <c r="AV318" s="223" t="str">
        <f t="shared" ca="1" si="497"/>
        <v>-1.06649424748565+0.790966041243953i</v>
      </c>
      <c r="AW318" s="223" t="str">
        <f t="shared" ca="1" si="498"/>
        <v>-1.27061976294491-0.38543829121525i</v>
      </c>
      <c r="AX318" s="223" t="str">
        <f t="shared" ca="1" si="499"/>
        <v>-0.447320370635354-1.25017668524723i</v>
      </c>
      <c r="AY318" s="223" t="str">
        <f t="shared" ca="1" si="500"/>
        <v>0.737682895599406-1.10402047257339i</v>
      </c>
      <c r="AZ318" s="223" t="str">
        <f t="shared" ca="1" si="501"/>
        <v>1.32619474632431-0.0651517700673262i</v>
      </c>
      <c r="BA318" s="223" t="str">
        <f t="shared" ca="1" si="502"/>
        <v>0.842343680414159+1.02639874434229i</v>
      </c>
      <c r="BB318" s="223" t="str">
        <f t="shared" ca="1" si="503"/>
        <v>-0.322627657190567+1.28800180634067i</v>
      </c>
      <c r="BC318" s="223" t="str">
        <f t="shared" ca="1" si="504"/>
        <v>-1.22672182241201+0.508124816102569i</v>
      </c>
      <c r="BD318" s="223" t="str">
        <f t="shared" ca="1" si="505"/>
        <v>-1.13888701564224-0.682622607245476i</v>
      </c>
      <c r="BE318" s="223" t="str">
        <f t="shared" ca="1" si="506"/>
        <v>-0.130146583814868-1.32140044083632i</v>
      </c>
      <c r="BF318" s="223" t="str">
        <f t="shared" ca="1" si="507"/>
        <v>0.983830556721102-0.891692039878652i</v>
      </c>
      <c r="BG318" s="223" t="str">
        <f t="shared" ca="1" si="508"/>
        <v>1.30228094056901+0.259039784882151i</v>
      </c>
      <c r="BH318" s="223" t="str">
        <f t="shared" ca="1" si="509"/>
        <v>0.5677051443801+1.20031167925896i</v>
      </c>
      <c r="BI318" s="223" t="str">
        <f t="shared" ca="1" si="510"/>
        <v>-0.625917821241118+1.17100988013504i</v>
      </c>
      <c r="BJ318" s="223" t="str">
        <f t="shared" ca="1" si="511"/>
        <v>-1.31342276594549+0.19482786304123i</v>
      </c>
      <c r="BK318" s="223" t="str">
        <f t="shared" ca="1" si="512"/>
        <v>-0.938892235116072-0.938892235115325i</v>
      </c>
      <c r="BL318" s="223" t="str">
        <f t="shared" ca="1" si="513"/>
        <v>0.194827863041456-1.31342276594545i</v>
      </c>
      <c r="BM318" s="223" t="str">
        <f t="shared" ca="1" si="514"/>
        <v>1.17100988013516-0.625917821240884i</v>
      </c>
      <c r="BN318" s="223" t="str">
        <f t="shared" ca="1" si="515"/>
        <v>1.20031167925887+0.567705144380305i</v>
      </c>
      <c r="BO318" s="223" t="str">
        <f t="shared" ca="1" si="516"/>
        <v>0.259039784881891+1.30228094056906i</v>
      </c>
      <c r="BP318" s="223" t="str">
        <f t="shared" ca="1" si="517"/>
        <v>-0.891692039878849+0.983830556720924i</v>
      </c>
      <c r="BQ318" s="223" t="str">
        <f t="shared" ca="1" si="518"/>
        <v>-1.32140044083629-0.130146583815169i</v>
      </c>
      <c r="BR318" s="223" t="str">
        <f t="shared" ca="1" si="519"/>
        <v>-0.682622607245249-1.13888701564238i</v>
      </c>
      <c r="BS318" s="223" t="str">
        <f t="shared" ca="1" si="520"/>
        <v>0.508124816101593-1.22672182241241i</v>
      </c>
      <c r="BT318" s="223" t="str">
        <f t="shared" ca="1" si="521"/>
        <v>1.2880018063404-0.322627657191628i</v>
      </c>
      <c r="BU318" s="223" t="str">
        <f t="shared" ca="1" si="522"/>
        <v>1.02639874434212+0.842343680414364i</v>
      </c>
      <c r="BV318" s="223" t="str">
        <f t="shared" ca="1" si="523"/>
        <v>-0.0651517700675531+1.3261947463243i</v>
      </c>
      <c r="BW318" s="223" t="str">
        <f t="shared" ca="1" si="524"/>
        <v>-1.10402047257354+0.737682895599186i</v>
      </c>
      <c r="BX318" s="223" t="str">
        <f t="shared" ca="1" si="525"/>
        <v>-1.25017668524714-0.447320370635604i</v>
      </c>
      <c r="BY318" s="223" t="str">
        <f t="shared" ca="1" si="526"/>
        <v>-0.38543829121496-1.270619762945i</v>
      </c>
      <c r="BZ318" s="223" t="str">
        <f t="shared" ca="1" si="527"/>
        <v>0.790966041244165-1.06649424748549i</v>
      </c>
      <c r="CA318" s="223" t="str">
        <f t="shared" ca="1" si="528"/>
        <v>1.32779413250741+5.79086932621297E-13i</v>
      </c>
      <c r="CB318" s="223" t="str">
        <f t="shared" ca="1" si="529"/>
        <v>0.790966041244266+1.06649424748541i</v>
      </c>
      <c r="CC318" s="223" t="str">
        <f t="shared" ca="1" si="530"/>
        <v>-0.385438291214913+1.27061976294501i</v>
      </c>
      <c r="CD318" s="223" t="str">
        <f t="shared" ca="1" si="531"/>
        <v>-1.2501766852471+0.447320370635721i</v>
      </c>
      <c r="CE318" s="223" t="str">
        <f t="shared" ca="1" si="532"/>
        <v>-1.10402047257357-0.737682895599145i</v>
      </c>
      <c r="CF318" s="223" t="str">
        <f t="shared" ca="1" si="533"/>
        <v>-0.0651517700676778-1.32619474632429i</v>
      </c>
      <c r="CG318" s="223" t="str">
        <f t="shared" ca="1" si="534"/>
        <v>1.02639874434209-0.842343680414402i</v>
      </c>
      <c r="CH318" s="223" t="str">
        <f t="shared" ca="1" si="535"/>
        <v>1.28800180634043+0.322627657191507i</v>
      </c>
      <c r="CI318" s="223" t="str">
        <f t="shared" ca="1" si="536"/>
        <v>0.508124816101708+1.22672182241236i</v>
      </c>
      <c r="CJ318" s="223" t="str">
        <f t="shared" ca="1" si="537"/>
        <v>-0.682622607245142+1.13888701564244i</v>
      </c>
      <c r="CK318" s="223" t="str">
        <f t="shared" ca="1" si="538"/>
        <v>-1.32140044083629+0.130146583815218i</v>
      </c>
      <c r="CL318" s="223" t="str">
        <f t="shared" ca="1" si="539"/>
        <v>-0.891692039878942-0.983830556720839i</v>
      </c>
      <c r="CM318" s="223" t="str">
        <f t="shared" ca="1" si="540"/>
        <v>0.259039784881843-1.30228094056907i</v>
      </c>
      <c r="CN318" s="223" t="str">
        <f t="shared" ca="1" si="541"/>
        <v>1.20031167925881-0.567705144380418i</v>
      </c>
      <c r="CO318" s="223" t="str">
        <f t="shared" ca="1" si="542"/>
        <v>1.17100988013519+0.625917821240842i</v>
      </c>
      <c r="CP318" s="223" t="str">
        <f t="shared" ca="1" si="543"/>
        <v>0.194827863041579+1.31342276594543i</v>
      </c>
      <c r="CQ318" s="223" t="str">
        <f t="shared" ca="1" si="544"/>
        <v>-0.938892235115983+0.938892235115414i</v>
      </c>
      <c r="CR318" s="223" t="str">
        <f t="shared" ca="1" si="545"/>
        <v>-1.31342276594531-0.19482786304245i</v>
      </c>
      <c r="CS318" s="223" t="str">
        <f t="shared" ca="1" si="546"/>
        <v>-0.625917821241195-1.171009880135i</v>
      </c>
      <c r="CT318" s="223" t="str">
        <f t="shared" ca="1" si="547"/>
        <v>0.567705144379987-1.20031167925902i</v>
      </c>
      <c r="CU318" s="223" t="str">
        <f t="shared" ca="1" si="548"/>
        <v>1.302280940569-0.259039784882236i</v>
      </c>
      <c r="CV318" s="223" t="str">
        <f t="shared" ca="1" si="549"/>
        <v>0.98383055672116+0.891692039878587i</v>
      </c>
      <c r="CW318" s="223" t="str">
        <f t="shared" ca="1" si="550"/>
        <v>-0.130146583814819+1.32140044083633i</v>
      </c>
      <c r="CX318" s="223" t="str">
        <f t="shared" ca="1" si="551"/>
        <v>-1.1388870156422+0.68262260724555i</v>
      </c>
      <c r="CY318" s="223" t="str">
        <f t="shared" ca="1" si="552"/>
        <v>-1.22672182241205-0.508124816102453i</v>
      </c>
      <c r="CZ318" s="223" t="str">
        <f t="shared" ca="1" si="553"/>
        <v>-0.322627657190652-1.28800180634065i</v>
      </c>
      <c r="DA318" s="223" t="str">
        <f t="shared" ca="1" si="554"/>
        <v>0.842343680415083-1.02639874434153i</v>
      </c>
      <c r="DB318" s="223" t="str">
        <f t="shared" ca="1" si="555"/>
        <v>1.32619474632432+0.0651517700672015i</v>
      </c>
      <c r="DC318" s="223" t="str">
        <f t="shared" ca="1" si="556"/>
        <v>0.737682895599479+1.10402047257335i</v>
      </c>
      <c r="DD318" s="223" t="str">
        <f t="shared" ca="1" si="557"/>
        <v>-0.447320370635272+1.25017668524726i</v>
      </c>
      <c r="DE318" s="223" t="str">
        <f t="shared" ca="1" si="558"/>
        <v>-1.27061976294489+0.385438291215296i</v>
      </c>
      <c r="DF318" s="223" t="str">
        <f t="shared" ca="1" si="559"/>
        <v>-1.0664942474857-0.790966041243882i</v>
      </c>
      <c r="DG318" s="223" t="str">
        <f t="shared" ca="1" si="560"/>
        <v>3.0255771366913E-13-1.32779413250741i</v>
      </c>
      <c r="DH318" s="223" t="str">
        <f t="shared" ca="1" si="561"/>
        <v>1.06649424748601-0.790966041243457i</v>
      </c>
      <c r="DI318" s="223" t="str">
        <f t="shared" ca="1" si="562"/>
        <v>1.27061976294474+0.385438291215804i</v>
      </c>
      <c r="DJ318" s="223" t="str">
        <f t="shared" ca="1" si="563"/>
        <v>0.447320370635981+1.25017668524701i</v>
      </c>
      <c r="DK318" s="223" t="str">
        <f t="shared" ca="1" si="564"/>
        <v>-0.737682895598853+1.10402047257376i</v>
      </c>
      <c r="DL318" s="223" t="str">
        <f t="shared" ca="1" si="565"/>
        <v>-1.32619474632427+0.0651517700680293i</v>
      </c>
      <c r="DM318" s="223" t="str">
        <f t="shared" ca="1" si="566"/>
        <v>-0.842343680414732-1.02639874434182i</v>
      </c>
      <c r="DN318" s="223" t="str">
        <f t="shared" ca="1" si="567"/>
        <v>0.322627657191093-1.28800180634054i</v>
      </c>
      <c r="DO318" s="223" t="str">
        <f t="shared" ca="1" si="568"/>
        <v>1.22672182241226-0.508124816101963i</v>
      </c>
      <c r="DP318" s="223" t="str">
        <f t="shared" ca="1" si="569"/>
        <v>1.13888701564192+0.682622607246005i</v>
      </c>
      <c r="DQ318" s="223" t="str">
        <f t="shared" ca="1" si="570"/>
        <v>0.130146583814291+1.32140044083638i</v>
      </c>
      <c r="DR318" s="223" t="str">
        <f t="shared" ca="1" si="571"/>
        <v>-0.983830556721464+0.891692039878251i</v>
      </c>
      <c r="DS318" s="223" t="str">
        <f t="shared" ca="1" si="572"/>
        <v>-1.30228094056914-0.259039784881497i</v>
      </c>
      <c r="DT318" s="223" t="str">
        <f t="shared" ca="1" si="573"/>
        <v>-0.567705144380736-1.20031167925866i</v>
      </c>
      <c r="DU318" s="223" t="str">
        <f t="shared" ca="1" si="574"/>
        <v>0.625917821240465-1.17100988013539i</v>
      </c>
      <c r="DV318" s="223" t="str">
        <f t="shared" ca="1" si="575"/>
        <v>1.31342276594537-0.194827863042001i</v>
      </c>
      <c r="DW318" s="223" t="str">
        <f t="shared" ca="1" si="576"/>
        <v>0.938892235115609+0.938892235115788i</v>
      </c>
      <c r="DX318" s="223" t="str">
        <f t="shared" ca="1" si="577"/>
        <v>-0.194827863042102+1.31342276594536i</v>
      </c>
      <c r="DY318" s="223" t="str">
        <f t="shared" ca="1" si="578"/>
        <v>-1.17100988013544+0.625917821240374i</v>
      </c>
      <c r="DZ318" s="223" t="str">
        <f t="shared" ca="1" si="579"/>
        <v>-1.20031167925862-0.567705144380829i</v>
      </c>
      <c r="EA318" s="223" t="str">
        <f t="shared" ca="1" si="580"/>
        <v>-0.259039784882581-1.30228094056893i</v>
      </c>
      <c r="EB318" s="223" t="str">
        <f t="shared" ca="1" si="581"/>
        <v>0.891692039878327-0.983830556721397i</v>
      </c>
      <c r="EC318" s="223" t="str">
        <f t="shared" ca="1" si="582"/>
        <v>1.32140044083637+0.130146583814393i</v>
      </c>
      <c r="ED318" s="223" t="str">
        <f t="shared" ca="1" si="583"/>
        <v>0.682622607245918+1.13888701564198i</v>
      </c>
      <c r="EE318" s="223" t="str">
        <f t="shared" ca="1" si="584"/>
        <v>-0.508124816102198+1.22672182241216i</v>
      </c>
      <c r="EF318" s="223" t="str">
        <f t="shared" ca="1" si="585"/>
        <v>-1.28800180634056+0.322627657190993i</v>
      </c>
      <c r="EG318" s="223" t="str">
        <f t="shared" ca="1" si="586"/>
        <v>-1.02639874434176-0.842343680414811i</v>
      </c>
      <c r="EH318" s="223" t="str">
        <f t="shared" ca="1" si="587"/>
        <v>0.0651517700681315-1.32619474632427i</v>
      </c>
      <c r="EI318" s="223" t="str">
        <f t="shared" ca="1" si="588"/>
        <v>1.1040204725739-0.737682895598641i</v>
      </c>
      <c r="EJ318" s="223" t="str">
        <f t="shared" ca="1" si="589"/>
        <v>1.25017668524738+0.44732037063494i</v>
      </c>
      <c r="EK318" s="223" t="str">
        <f t="shared" ca="1" si="590"/>
        <v>0.385438291215705+1.27061976294477i</v>
      </c>
      <c r="EL318" s="223" t="str">
        <f t="shared" ca="1" si="591"/>
        <v>-0.79096604124354+1.06649424748595i</v>
      </c>
      <c r="EM318" s="223" t="str">
        <f t="shared" ca="1" si="592"/>
        <v>-1.32779413250741+4.94478633180777E-14i</v>
      </c>
      <c r="EN318" s="223"/>
      <c r="EO318" s="223"/>
      <c r="EP318" s="223"/>
    </row>
    <row r="319" spans="1:146">
      <c r="A319" s="249">
        <f t="shared" si="461"/>
        <v>4.2773437499999947E-3</v>
      </c>
      <c r="B319" s="248">
        <v>219</v>
      </c>
      <c r="C319" s="247">
        <f t="shared" si="462"/>
        <v>43800</v>
      </c>
      <c r="N319" s="246">
        <f t="shared" ca="1" si="463"/>
        <v>1.3390291872870141</v>
      </c>
      <c r="O319" s="223">
        <f t="shared" ca="1" si="464"/>
        <v>-1.3279708127129857</v>
      </c>
      <c r="P319" s="223" t="str">
        <f t="shared" ca="1" si="465"/>
        <v>-0.817009595350061-1.04690104619468i</v>
      </c>
      <c r="Q319" s="223" t="str">
        <f t="shared" ca="1" si="466"/>
        <v>0.32267058697925-1.28817319166176i</v>
      </c>
      <c r="R319" s="223" t="str">
        <f t="shared" ca="1" si="467"/>
        <v>1.21404387227174-0.538148637104133i</v>
      </c>
      <c r="S319" s="223" t="str">
        <f t="shared" ca="1" si="468"/>
        <v>1.17116569816552+0.626001107713127i</v>
      </c>
      <c r="T319" s="223" t="str">
        <f t="shared" ca="1" si="469"/>
        <v>0.227032398359919+1.30841995151118i</v>
      </c>
      <c r="U319" s="223" t="str">
        <f t="shared" ca="1" si="470"/>
        <v>-0.891810691052898+0.983961468118209i</v>
      </c>
      <c r="V319" s="223" t="str">
        <f t="shared" ca="1" si="471"/>
        <v>-1.3243726182665-0.0976915933103387i</v>
      </c>
      <c r="W319" s="223" t="str">
        <f t="shared" ca="1" si="472"/>
        <v>-0.737781053862186-1.10416737679556i</v>
      </c>
      <c r="X319" s="223" t="str">
        <f t="shared" ca="1" si="473"/>
        <v>0.416560195730715-1.26094570967603i</v>
      </c>
      <c r="Y319" s="223" t="str">
        <f t="shared" ca="1" si="474"/>
        <v>1.25034303744617-0.447379892404063i</v>
      </c>
      <c r="Z319" s="223" t="str">
        <f t="shared" ca="1" si="475"/>
        <v>1.12194087566808+0.710461224081046i</v>
      </c>
      <c r="AA319" s="223" t="str">
        <f t="shared" ca="1" si="476"/>
        <v>0.130163901503196+1.32157627027843i</v>
      </c>
      <c r="AB319" s="223" t="str">
        <f t="shared" ca="1" si="477"/>
        <v>-0.961778987352095+0.91568971759301i</v>
      </c>
      <c r="AC319" s="223" t="str">
        <f t="shared" ca="1" si="478"/>
        <v>-1.31359753385452-0.194853787412273i</v>
      </c>
      <c r="AD319" s="223" t="str">
        <f t="shared" ca="1" si="479"/>
        <v>-0.654554412920138-1.15545012871364i</v>
      </c>
      <c r="AE319" s="223" t="str">
        <f t="shared" ca="1" si="480"/>
        <v>0.50819242868966-1.22688505363791i</v>
      </c>
      <c r="AF319" s="223" t="str">
        <f t="shared" ca="1" si="481"/>
        <v>1.27986648536768-0.354186757304899i</v>
      </c>
      <c r="AG319" s="223" t="str">
        <f t="shared" ca="1" si="482"/>
        <v>1.06663615835757+0.791071289519335i</v>
      </c>
      <c r="AH319" s="223" t="str">
        <f t="shared" ca="1" si="483"/>
        <v>0.0325900351859532+1.32757085273222i</v>
      </c>
      <c r="AI319" s="223" t="str">
        <f t="shared" ca="1" si="484"/>
        <v>-1.02653531998753+0.842455765150723i</v>
      </c>
      <c r="AJ319" s="223" t="str">
        <f t="shared" ca="1" si="485"/>
        <v>-1.29570395059305-0.290960051957578i</v>
      </c>
      <c r="AK319" s="223" t="str">
        <f t="shared" ca="1" si="486"/>
        <v>-0.56778068490181-1.20047139627316i</v>
      </c>
      <c r="AL319" s="223" t="str">
        <f t="shared" ca="1" si="487"/>
        <v>0.597070722845913-1.18617580119384i</v>
      </c>
      <c r="AM319" s="223" t="str">
        <f t="shared" ca="1" si="488"/>
        <v>1.30245422591398-0.259074253480351i</v>
      </c>
      <c r="AN319" s="223" t="str">
        <f t="shared" ca="1" si="489"/>
        <v>1.00555124728852+0.867394471099562i</v>
      </c>
      <c r="AO319" s="223" t="str">
        <f t="shared" ca="1" si="490"/>
        <v>-0.0651604393551228+1.32637121371079i</v>
      </c>
      <c r="AP319" s="223" t="str">
        <f t="shared" ca="1" si="491"/>
        <v>-1.0857287687825+0.764656471924238i</v>
      </c>
      <c r="AQ319" s="223" t="str">
        <f t="shared" ca="1" si="492"/>
        <v>-1.27078883536012-0.385489578771782i</v>
      </c>
      <c r="AR319" s="223" t="str">
        <f t="shared" ca="1" si="493"/>
        <v>-1.27078883536012-0.385489578771782i</v>
      </c>
      <c r="AS319" s="223" t="str">
        <f t="shared" ca="1" si="494"/>
        <v>0.682713439023812-1.1390385593095i</v>
      </c>
      <c r="AT319" s="223" t="str">
        <f t="shared" ca="1" si="495"/>
        <v>1.31798385416204-0.162557803829193i</v>
      </c>
      <c r="AU319" s="223" t="str">
        <f t="shared" ca="1" si="496"/>
        <v>0.939017166886983+0.939017166887344i</v>
      </c>
      <c r="AV319" s="223" t="str">
        <f t="shared" ca="1" si="497"/>
        <v>-0.162557803829662+1.31798385416198i</v>
      </c>
      <c r="AW319" s="223" t="str">
        <f t="shared" ca="1" si="498"/>
        <v>-1.13903855930907+0.68271343902454i</v>
      </c>
      <c r="AX319" s="223" t="str">
        <f t="shared" ca="1" si="499"/>
        <v>-1.23898720532391-0.477930104158795i</v>
      </c>
      <c r="AY319" s="223" t="str">
        <f t="shared" ca="1" si="500"/>
        <v>-0.38548957877133-1.27078883536026i</v>
      </c>
      <c r="AZ319" s="223" t="str">
        <f t="shared" ca="1" si="501"/>
        <v>0.764656471923545-1.08572876878299i</v>
      </c>
      <c r="BA319" s="223" t="str">
        <f t="shared" ca="1" si="502"/>
        <v>1.32637121371081-0.0651604393546503i</v>
      </c>
      <c r="BB319" s="223" t="str">
        <f t="shared" ca="1" si="503"/>
        <v>0.867394471099175+1.00555124728885i</v>
      </c>
      <c r="BC319" s="223" t="str">
        <f t="shared" ca="1" si="504"/>
        <v>-0.259074253480814+1.30245422591389i</v>
      </c>
      <c r="BD319" s="223" t="str">
        <f t="shared" ca="1" si="505"/>
        <v>-1.18617580119345+0.597070722846687i</v>
      </c>
      <c r="BE319" s="223" t="str">
        <f t="shared" ca="1" si="506"/>
        <v>-1.20047139627295-0.567780684902255i</v>
      </c>
      <c r="BF319" s="223" t="str">
        <f t="shared" ca="1" si="507"/>
        <v>-0.290960051957115-1.29570395059315i</v>
      </c>
      <c r="BG319" s="223" t="str">
        <f t="shared" ca="1" si="508"/>
        <v>0.842455765150083-1.02653531998805i</v>
      </c>
      <c r="BH319" s="223" t="str">
        <f t="shared" ca="1" si="509"/>
        <v>1.32757085273221+0.0325900351864261i</v>
      </c>
      <c r="BI319" s="223" t="str">
        <f t="shared" ca="1" si="510"/>
        <v>0.791071289519183+1.06663615835769i</v>
      </c>
      <c r="BJ319" s="223" t="str">
        <f t="shared" ca="1" si="511"/>
        <v>-0.354186757305482+1.27986648536752i</v>
      </c>
      <c r="BK319" s="223" t="str">
        <f t="shared" ca="1" si="512"/>
        <v>-1.22688505363779+0.508192428689954i</v>
      </c>
      <c r="BL319" s="223" t="str">
        <f t="shared" ca="1" si="513"/>
        <v>-1.15545012871359-0.654554412920222i</v>
      </c>
      <c r="BM319" s="223" t="str">
        <f t="shared" ca="1" si="514"/>
        <v>-0.194853787411767-1.3135975338546i</v>
      </c>
      <c r="BN319" s="223" t="str">
        <f t="shared" ca="1" si="515"/>
        <v>0.915689717592696-0.961778987352394i</v>
      </c>
      <c r="BO319" s="223" t="str">
        <f t="shared" ca="1" si="516"/>
        <v>1.32157627027844+0.130163901503104i</v>
      </c>
      <c r="BP319" s="223" t="str">
        <f t="shared" ca="1" si="517"/>
        <v>0.710461224080766+1.12194087566825i</v>
      </c>
      <c r="BQ319" s="223" t="str">
        <f t="shared" ca="1" si="518"/>
        <v>-0.447379892404642+1.25034303744596i</v>
      </c>
      <c r="BR319" s="223" t="str">
        <f t="shared" ca="1" si="519"/>
        <v>-1.26094570967592+0.416560195731027i</v>
      </c>
      <c r="BS319" s="223" t="str">
        <f t="shared" ca="1" si="520"/>
        <v>-1.10416737679551-0.737781053862265i</v>
      </c>
      <c r="BT319" s="223" t="str">
        <f t="shared" ca="1" si="521"/>
        <v>-0.0976915933098293-1.32437261826654i</v>
      </c>
      <c r="BU319" s="223" t="str">
        <f t="shared" ca="1" si="522"/>
        <v>0.983961468117918-0.891810691053219i</v>
      </c>
      <c r="BV319" s="223" t="str">
        <f t="shared" ca="1" si="523"/>
        <v>1.3084199515112+0.227032398359832i</v>
      </c>
      <c r="BW319" s="223" t="str">
        <f t="shared" ca="1" si="524"/>
        <v>0.626001107712835+1.17116569816568i</v>
      </c>
      <c r="BX319" s="223" t="str">
        <f t="shared" ca="1" si="525"/>
        <v>-0.538148637103453+1.21404387227204i</v>
      </c>
      <c r="BY319" s="223" t="str">
        <f t="shared" ca="1" si="526"/>
        <v>-1.28817319166168+0.322670586979567i</v>
      </c>
      <c r="BZ319" s="223" t="str">
        <f t="shared" ca="1" si="527"/>
        <v>-1.04690104619462-0.817009595350144i</v>
      </c>
      <c r="CA319" s="223" t="str">
        <f t="shared" ca="1" si="528"/>
        <v>5.10835784671986E-13-1.32797081271299i</v>
      </c>
      <c r="CB319" s="223" t="str">
        <f t="shared" ca="1" si="529"/>
        <v>1.04690104619441-0.81700959535041i</v>
      </c>
      <c r="CC319" s="223" t="str">
        <f t="shared" ca="1" si="530"/>
        <v>1.28817319166178+0.322670586979167i</v>
      </c>
      <c r="CD319" s="223" t="str">
        <f t="shared" ca="1" si="531"/>
        <v>0.53814863710383+1.21404387227187i</v>
      </c>
      <c r="CE319" s="223" t="str">
        <f t="shared" ca="1" si="532"/>
        <v>-0.626001107712471+1.17116569816587i</v>
      </c>
      <c r="CF319" s="223" t="str">
        <f t="shared" ca="1" si="533"/>
        <v>-1.30841995151113+0.227032398360239i</v>
      </c>
      <c r="CG319" s="223" t="str">
        <f t="shared" ca="1" si="534"/>
        <v>-0.983961468118144-0.891810691052969i</v>
      </c>
      <c r="CH319" s="223" t="str">
        <f t="shared" ca="1" si="535"/>
        <v>0.0976915933108481-1.32437261826647i</v>
      </c>
      <c r="CI319" s="223" t="str">
        <f t="shared" ca="1" si="536"/>
        <v>1.10416737679532-0.737781053862546i</v>
      </c>
      <c r="CJ319" s="223" t="str">
        <f t="shared" ca="1" si="537"/>
        <v>1.26094570967605+0.416560195730636i</v>
      </c>
      <c r="CK319" s="223" t="str">
        <f t="shared" ca="1" si="538"/>
        <v>0.447379892403751+1.25034303744628i</v>
      </c>
      <c r="CL319" s="223" t="str">
        <f t="shared" ca="1" si="539"/>
        <v>-0.710461224080418+1.12194087566847i</v>
      </c>
      <c r="CM319" s="223" t="str">
        <f t="shared" ca="1" si="540"/>
        <v>-1.3215762702784+0.130163901503514i</v>
      </c>
      <c r="CN319" s="223" t="str">
        <f t="shared" ca="1" si="541"/>
        <v>-0.915689717592941-0.961778987352162i</v>
      </c>
      <c r="CO319" s="223" t="str">
        <f t="shared" ca="1" si="542"/>
        <v>0.194853787412778-1.31359753385445i</v>
      </c>
      <c r="CP319" s="223" t="str">
        <f t="shared" ca="1" si="543"/>
        <v>1.15545012871342-0.654554412920516i</v>
      </c>
      <c r="CQ319" s="223" t="str">
        <f t="shared" ca="1" si="544"/>
        <v>1.22688505363794+0.508192428689573i</v>
      </c>
      <c r="CR319" s="223" t="str">
        <f t="shared" ca="1" si="545"/>
        <v>0.35418675730457+1.27986648536778i</v>
      </c>
      <c r="CS319" s="223" t="str">
        <f t="shared" ca="1" si="546"/>
        <v>-0.791071289519942+1.06663615835712i</v>
      </c>
      <c r="CT319" s="223" t="str">
        <f t="shared" ca="1" si="547"/>
        <v>-1.3275708527322+0.0325900351868009i</v>
      </c>
      <c r="CU319" s="223" t="str">
        <f t="shared" ca="1" si="548"/>
        <v>-0.842455765150343-1.02653531998784i</v>
      </c>
      <c r="CV319" s="223" t="str">
        <f t="shared" ca="1" si="549"/>
        <v>0.290960051958003-1.29570395059295i</v>
      </c>
      <c r="CW319" s="223" t="str">
        <f t="shared" ca="1" si="550"/>
        <v>1.2004713962728-0.56778068490256i</v>
      </c>
      <c r="CX319" s="223" t="str">
        <f t="shared" ca="1" si="551"/>
        <v>1.18617580119364+0.597070722846318i</v>
      </c>
      <c r="CY319" s="223" t="str">
        <f t="shared" ca="1" si="552"/>
        <v>0.259074253479886+1.30245422591407i</v>
      </c>
      <c r="CZ319" s="223" t="str">
        <f t="shared" ca="1" si="553"/>
        <v>-0.867394471098891+1.0055512472891i</v>
      </c>
      <c r="DA319" s="223" t="str">
        <f t="shared" ca="1" si="554"/>
        <v>-1.32637121371083-0.065160439354276i</v>
      </c>
      <c r="DB319" s="223" t="str">
        <f t="shared" ca="1" si="555"/>
        <v>-0.76465647192382-1.0857287687828i</v>
      </c>
      <c r="DC319" s="223" t="str">
        <f t="shared" ca="1" si="556"/>
        <v>0.385489578772198-1.27078883536i</v>
      </c>
      <c r="DD319" s="223" t="str">
        <f t="shared" ca="1" si="557"/>
        <v>1.23898720532379-0.47793010415911i</v>
      </c>
      <c r="DE319" s="223" t="str">
        <f t="shared" ca="1" si="558"/>
        <v>1.13903855930928+0.682713439024187i</v>
      </c>
      <c r="DF319" s="223" t="str">
        <f t="shared" ca="1" si="559"/>
        <v>0.162557803828723+1.31798385416209i</v>
      </c>
      <c r="DG319" s="223" t="str">
        <f t="shared" ca="1" si="560"/>
        <v>-0.939017166886717+0.939017166887608i</v>
      </c>
      <c r="DH319" s="223" t="str">
        <f t="shared" ca="1" si="561"/>
        <v>-1.31798385416209-0.162557803828745i</v>
      </c>
      <c r="DI319" s="223" t="str">
        <f t="shared" ca="1" si="562"/>
        <v>-0.682713439024102-1.13903855930933i</v>
      </c>
      <c r="DJ319" s="223" t="str">
        <f t="shared" ca="1" si="563"/>
        <v>0.477930104159201-1.23898720532375i</v>
      </c>
      <c r="DK319" s="223" t="str">
        <f t="shared" ca="1" si="564"/>
        <v>1.27078883536003-0.385489578772105i</v>
      </c>
      <c r="DL319" s="223" t="str">
        <f t="shared" ca="1" si="565"/>
        <v>1.08572876878274+0.764656471923901i</v>
      </c>
      <c r="DM319" s="223" t="str">
        <f t="shared" ca="1" si="566"/>
        <v>0.0651604393541024+1.32637121371084i</v>
      </c>
      <c r="DN319" s="223" t="str">
        <f t="shared" ca="1" si="567"/>
        <v>-1.00555124728916+0.867394471098817i</v>
      </c>
      <c r="DO319" s="223" t="str">
        <f t="shared" ca="1" si="568"/>
        <v>-1.30245422591407-0.259074253479909i</v>
      </c>
      <c r="DP319" s="223" t="str">
        <f t="shared" ca="1" si="569"/>
        <v>-0.59707072284623-1.18617580119368i</v>
      </c>
      <c r="DQ319" s="223" t="str">
        <f t="shared" ca="1" si="570"/>
        <v>0.567780684902648-1.20047139627276i</v>
      </c>
      <c r="DR319" s="223" t="str">
        <f t="shared" ca="1" si="571"/>
        <v>1.29570395059297-0.290960051957906i</v>
      </c>
      <c r="DS319" s="223" t="str">
        <f t="shared" ca="1" si="572"/>
        <v>1.02653531998778+0.842455765150418i</v>
      </c>
      <c r="DT319" s="223" t="str">
        <f t="shared" ca="1" si="573"/>
        <v>-0.0325900351869746+1.3275708527322i</v>
      </c>
      <c r="DU319" s="223" t="str">
        <f t="shared" ca="1" si="574"/>
        <v>-1.06663615835718+0.791071289519864i</v>
      </c>
      <c r="DV319" s="223" t="str">
        <f t="shared" ca="1" si="575"/>
        <v>-1.27986648536777-0.354186757304592i</v>
      </c>
      <c r="DW319" s="223" t="str">
        <f t="shared" ca="1" si="576"/>
        <v>-0.508192428689483-1.22688505363798i</v>
      </c>
      <c r="DX319" s="223" t="str">
        <f t="shared" ca="1" si="577"/>
        <v>0.654554412920601-1.15545012871337i</v>
      </c>
      <c r="DY319" s="223" t="str">
        <f t="shared" ca="1" si="578"/>
        <v>1.31359753385447-0.194853787412606i</v>
      </c>
      <c r="DZ319" s="223" t="str">
        <f t="shared" ca="1" si="579"/>
        <v>0.961778987352094+0.915689717593011i</v>
      </c>
      <c r="EA319" s="223" t="str">
        <f t="shared" ca="1" si="580"/>
        <v>-0.130163901503687+1.32157627027838i</v>
      </c>
      <c r="EB319" s="223" t="str">
        <f t="shared" ca="1" si="581"/>
        <v>-1.1219408756678+0.710461224081483i</v>
      </c>
      <c r="EC319" s="223" t="str">
        <f t="shared" ca="1" si="582"/>
        <v>-1.25034303744627-0.447379892403773i</v>
      </c>
      <c r="ED319" s="223" t="str">
        <f t="shared" ca="1" si="583"/>
        <v>-0.416560195730543-1.26094570967608i</v>
      </c>
      <c r="EE319" s="223" t="str">
        <f t="shared" ca="1" si="584"/>
        <v>0.737781053862627-1.10416737679527i</v>
      </c>
      <c r="EF319" s="223" t="str">
        <f t="shared" ca="1" si="585"/>
        <v>1.32437261826648-0.0976915933106749i</v>
      </c>
      <c r="EG319" s="223" t="str">
        <f t="shared" ca="1" si="586"/>
        <v>0.891810691052896+0.98396146811821i</v>
      </c>
      <c r="EH319" s="223" t="str">
        <f t="shared" ca="1" si="587"/>
        <v>-0.22703239836041+1.3084199515111i</v>
      </c>
      <c r="EI319" s="223" t="str">
        <f t="shared" ca="1" si="588"/>
        <v>-1.17116569816528+0.626001107713583i</v>
      </c>
      <c r="EJ319" s="223" t="str">
        <f t="shared" ca="1" si="589"/>
        <v>-1.21404387227186-0.538148637103851i</v>
      </c>
      <c r="EK319" s="223" t="str">
        <f t="shared" ca="1" si="590"/>
        <v>-0.322670586979071-1.28817319166181i</v>
      </c>
      <c r="EL319" s="223" t="str">
        <f t="shared" ca="1" si="591"/>
        <v>0.817009595350488-1.04690104619435i</v>
      </c>
      <c r="EM319" s="223" t="str">
        <f t="shared" ca="1" si="592"/>
        <v>1.32797081271299-3.37083651211523E-13i</v>
      </c>
      <c r="EN319" s="223"/>
      <c r="EO319" s="223"/>
      <c r="EP319" s="223"/>
    </row>
    <row r="320" spans="1:146">
      <c r="A320" s="249">
        <f t="shared" si="461"/>
        <v>4.2968749999999943E-3</v>
      </c>
      <c r="B320" s="248">
        <v>220</v>
      </c>
      <c r="C320" s="247">
        <f t="shared" si="462"/>
        <v>44000</v>
      </c>
      <c r="N320" s="246">
        <f t="shared" ca="1" si="463"/>
        <v>1.3388664250865769</v>
      </c>
      <c r="O320" s="223">
        <f t="shared" ca="1" si="464"/>
        <v>-1.3281335749134229</v>
      </c>
      <c r="P320" s="223" t="str">
        <f t="shared" ca="1" si="465"/>
        <v>-0.842559020397333-1.0266611368701i</v>
      </c>
      <c r="Q320" s="223" t="str">
        <f t="shared" ca="1" si="466"/>
        <v>0.259106006810309-1.3026138606844i</v>
      </c>
      <c r="R320" s="223" t="str">
        <f t="shared" ca="1" si="467"/>
        <v>1.17130924161113-0.626077833283269i</v>
      </c>
      <c r="S320" s="223" t="str">
        <f t="shared" ca="1" si="468"/>
        <v>1.22703542630354+0.508254715087221i</v>
      </c>
      <c r="T320" s="223" t="str">
        <f t="shared" ca="1" si="469"/>
        <v>0.385536826144576+1.27094458907486i</v>
      </c>
      <c r="U320" s="223" t="str">
        <f t="shared" ca="1" si="470"/>
        <v>-0.737871479695853+1.10430270861923i</v>
      </c>
      <c r="V320" s="223" t="str">
        <f t="shared" ca="1" si="471"/>
        <v>-1.32173824873438+0.130179854988692i</v>
      </c>
      <c r="W320" s="223" t="str">
        <f t="shared" ca="1" si="472"/>
        <v>-0.939132257142853-0.939132257142772i</v>
      </c>
      <c r="X320" s="223" t="str">
        <f t="shared" ca="1" si="473"/>
        <v>0.130179854988708-1.32173824873438i</v>
      </c>
      <c r="Y320" s="223" t="str">
        <f t="shared" ca="1" si="474"/>
        <v>1.10430270861924-0.737871479695838i</v>
      </c>
      <c r="Z320" s="223" t="str">
        <f t="shared" ca="1" si="475"/>
        <v>1.27094458907486+0.385536826144596i</v>
      </c>
      <c r="AA320" s="223" t="str">
        <f t="shared" ca="1" si="476"/>
        <v>0.50825471508721+1.22703542630355i</v>
      </c>
      <c r="AB320" s="223" t="str">
        <f t="shared" ca="1" si="477"/>
        <v>-0.62607783328328+1.17130924161112i</v>
      </c>
      <c r="AC320" s="223" t="str">
        <f t="shared" ca="1" si="478"/>
        <v>-1.30261386068441+0.259106006810296i</v>
      </c>
      <c r="AD320" s="223" t="str">
        <f t="shared" ca="1" si="479"/>
        <v>-1.02666113687005-0.842559020397385i</v>
      </c>
      <c r="AE320" s="223" t="str">
        <f t="shared" ca="1" si="480"/>
        <v>1.62708879895208E-14-1.32813357491342i</v>
      </c>
      <c r="AF320" s="223" t="str">
        <f t="shared" ca="1" si="481"/>
        <v>1.02666113687007-0.842559020397359i</v>
      </c>
      <c r="AG320" s="223" t="str">
        <f t="shared" ca="1" si="482"/>
        <v>1.3026138606844+0.259106006810328i</v>
      </c>
      <c r="AH320" s="223" t="str">
        <f t="shared" ca="1" si="483"/>
        <v>0.6260778332836+1.17130924161095i</v>
      </c>
      <c r="AI320" s="223" t="str">
        <f t="shared" ca="1" si="484"/>
        <v>-0.508254715087361+1.22703542630348i</v>
      </c>
      <c r="AJ320" s="223" t="str">
        <f t="shared" ca="1" si="485"/>
        <v>-1.27094458907472+0.385536826145061i</v>
      </c>
      <c r="AK320" s="223" t="str">
        <f t="shared" ca="1" si="486"/>
        <v>-1.10430270861921-0.737871479695874i</v>
      </c>
      <c r="AL320" s="223" t="str">
        <f t="shared" ca="1" si="487"/>
        <v>-0.130179854988009-1.32173824873445i</v>
      </c>
      <c r="AM320" s="223" t="str">
        <f t="shared" ca="1" si="488"/>
        <v>0.939132257142776-0.939132257142849i</v>
      </c>
      <c r="AN320" s="223" t="str">
        <f t="shared" ca="1" si="489"/>
        <v>1.32173824873433+0.130179854989241i</v>
      </c>
      <c r="AO320" s="223" t="str">
        <f t="shared" ca="1" si="490"/>
        <v>0.737871479695943+1.10430270861917i</v>
      </c>
      <c r="AP320" s="223" t="str">
        <f t="shared" ca="1" si="491"/>
        <v>-0.385536826144981+1.27094458907474i</v>
      </c>
      <c r="AQ320" s="223" t="str">
        <f t="shared" ca="1" si="492"/>
        <v>-1.22703542630345+0.508254715087438i</v>
      </c>
      <c r="AR320" s="223" t="str">
        <f t="shared" ca="1" si="493"/>
        <v>-1.22703542630345+0.508254715087438i</v>
      </c>
      <c r="AS320" s="223" t="str">
        <f t="shared" ca="1" si="494"/>
        <v>-0.259106006810668-1.30261386068433i</v>
      </c>
      <c r="AT320" s="223" t="str">
        <f t="shared" ca="1" si="495"/>
        <v>0.8425590203975-1.02666113686996i</v>
      </c>
      <c r="AU320" s="223" t="str">
        <f t="shared" ca="1" si="496"/>
        <v>1.32813357491342-4.959277957343E-13i</v>
      </c>
      <c r="AV320" s="223" t="str">
        <f t="shared" ca="1" si="497"/>
        <v>0.842559020397245+1.02666113687017i</v>
      </c>
      <c r="AW320" s="223" t="str">
        <f t="shared" ca="1" si="498"/>
        <v>-0.259106006809696+1.30261386068453i</v>
      </c>
      <c r="AX320" s="223" t="str">
        <f t="shared" ca="1" si="499"/>
        <v>-1.17130924161115+0.626077833283236i</v>
      </c>
      <c r="AY320" s="223" t="str">
        <f t="shared" ca="1" si="500"/>
        <v>-1.22703542630333-0.508254715087743i</v>
      </c>
      <c r="AZ320" s="223" t="str">
        <f t="shared" ca="1" si="501"/>
        <v>-0.385536826144667-1.27094458907484i</v>
      </c>
      <c r="BA320" s="223" t="str">
        <f t="shared" ca="1" si="502"/>
        <v>0.737871479696216-1.10430270861898i</v>
      </c>
      <c r="BB320" s="223" t="str">
        <f t="shared" ca="1" si="503"/>
        <v>1.32173824873436-0.130179854988913i</v>
      </c>
      <c r="BC320" s="223" t="str">
        <f t="shared" ca="1" si="504"/>
        <v>0.939132257142544+0.939132257143082i</v>
      </c>
      <c r="BD320" s="223" t="str">
        <f t="shared" ca="1" si="505"/>
        <v>-0.130179854988356+1.32173824873442i</v>
      </c>
      <c r="BE320" s="223" t="str">
        <f t="shared" ca="1" si="506"/>
        <v>-1.10430270861941+0.737871479695584i</v>
      </c>
      <c r="BF320" s="223" t="str">
        <f t="shared" ca="1" si="507"/>
        <v>-1.270944589075-0.38553682614413i</v>
      </c>
      <c r="BG320" s="223" t="str">
        <f t="shared" ca="1" si="508"/>
        <v>-0.50825471508704-1.22703542630362i</v>
      </c>
      <c r="BH320" s="223" t="str">
        <f t="shared" ca="1" si="509"/>
        <v>0.626077833282742-1.17130924161141i</v>
      </c>
      <c r="BI320" s="223" t="str">
        <f t="shared" ca="1" si="510"/>
        <v>1.30261386068442-0.259106006810246i</v>
      </c>
      <c r="BJ320" s="223" t="str">
        <f t="shared" ca="1" si="511"/>
        <v>1.02666113687052+0.842559020396812i</v>
      </c>
      <c r="BK320" s="223" t="str">
        <f t="shared" ca="1" si="512"/>
        <v>1.0217864223525E-13+1.32813357491342i</v>
      </c>
      <c r="BL320" s="223" t="str">
        <f t="shared" ca="1" si="513"/>
        <v>-1.02666113687042+0.842559020396941i</v>
      </c>
      <c r="BM320" s="223" t="str">
        <f t="shared" ca="1" si="514"/>
        <v>-1.30261386068444-0.25910600681012i</v>
      </c>
      <c r="BN320" s="223" t="str">
        <f t="shared" ca="1" si="515"/>
        <v>-0.626077833282856-1.17130924161135i</v>
      </c>
      <c r="BO320" s="223" t="str">
        <f t="shared" ca="1" si="516"/>
        <v>0.508254715086886-1.22703542630368i</v>
      </c>
      <c r="BP320" s="223" t="str">
        <f t="shared" ca="1" si="517"/>
        <v>1.27094458907495-0.385536826144289i</v>
      </c>
      <c r="BQ320" s="223" t="str">
        <f t="shared" ca="1" si="518"/>
        <v>1.10430270861948+0.737871479695477i</v>
      </c>
      <c r="BR320" s="223" t="str">
        <f t="shared" ca="1" si="519"/>
        <v>0.130179854988484+1.3217382487344i</v>
      </c>
      <c r="BS320" s="223" t="str">
        <f t="shared" ca="1" si="520"/>
        <v>-0.939132257142426+0.9391322571432i</v>
      </c>
      <c r="BT320" s="223" t="str">
        <f t="shared" ca="1" si="521"/>
        <v>-1.32173824873438-0.130179854988748i</v>
      </c>
      <c r="BU320" s="223" t="str">
        <f t="shared" ca="1" si="522"/>
        <v>-0.737871479696324-1.10430270861891i</v>
      </c>
      <c r="BV320" s="223" t="str">
        <f t="shared" ca="1" si="523"/>
        <v>0.385536826144543-1.27094458907487i</v>
      </c>
      <c r="BW320" s="223" t="str">
        <f t="shared" ca="1" si="524"/>
        <v>1.22703542630378-0.508254715086642i</v>
      </c>
      <c r="BX320" s="223" t="str">
        <f t="shared" ca="1" si="525"/>
        <v>1.17130924161122+0.626077833283089i</v>
      </c>
      <c r="BY320" s="223" t="str">
        <f t="shared" ca="1" si="526"/>
        <v>0.259106006809859+1.30261386068449i</v>
      </c>
      <c r="BZ320" s="223" t="str">
        <f t="shared" ca="1" si="527"/>
        <v>-0.842559020397146+1.02666113687025i</v>
      </c>
      <c r="CA320" s="223" t="str">
        <f t="shared" ca="1" si="528"/>
        <v>-1.32813357491342-3.67066164365707E-13i</v>
      </c>
      <c r="CB320" s="223" t="str">
        <f t="shared" ca="1" si="529"/>
        <v>-0.842559020397629-1.02666113686985i</v>
      </c>
      <c r="CC320" s="223" t="str">
        <f t="shared" ca="1" si="530"/>
        <v>0.259106006810505-1.30261386068436i</v>
      </c>
      <c r="CD320" s="223" t="str">
        <f t="shared" ca="1" si="531"/>
        <v>1.17130924161093-0.62607783328364i</v>
      </c>
      <c r="CE320" s="223" t="str">
        <f t="shared" ca="1" si="532"/>
        <v>1.2270354263035+0.508254715087319i</v>
      </c>
      <c r="CF320" s="223" t="str">
        <f t="shared" ca="1" si="533"/>
        <v>0.385536826145141+1.27094458907469i</v>
      </c>
      <c r="CG320" s="223" t="str">
        <f t="shared" ca="1" si="534"/>
        <v>-0.737871479695805+1.10430270861926i</v>
      </c>
      <c r="CH320" s="223" t="str">
        <f t="shared" ca="1" si="535"/>
        <v>-1.32173824873444+0.130179854988092i</v>
      </c>
      <c r="CI320" s="223" t="str">
        <f t="shared" ca="1" si="536"/>
        <v>-0.939132257142868-0.939132257142758i</v>
      </c>
      <c r="CJ320" s="223" t="str">
        <f t="shared" ca="1" si="537"/>
        <v>0.130179854989215-1.32173824873433i</v>
      </c>
      <c r="CK320" s="223" t="str">
        <f t="shared" ca="1" si="538"/>
        <v>1.10430270861913-0.737871479695996i</v>
      </c>
      <c r="CL320" s="223" t="str">
        <f t="shared" ca="1" si="539"/>
        <v>1.27094458907476+0.38553682614492i</v>
      </c>
      <c r="CM320" s="223" t="str">
        <f t="shared" ca="1" si="540"/>
        <v>0.508254715087533+1.22703542630341i</v>
      </c>
      <c r="CN320" s="223" t="str">
        <f t="shared" ca="1" si="541"/>
        <v>-0.626077833283437+1.17130924161104i</v>
      </c>
      <c r="CO320" s="223" t="str">
        <f t="shared" ca="1" si="542"/>
        <v>-1.30261386068432+0.259106006810732i</v>
      </c>
      <c r="CP320" s="223" t="str">
        <f t="shared" ca="1" si="543"/>
        <v>-1.02666113687-0.84255902039745i</v>
      </c>
      <c r="CQ320" s="223" t="str">
        <f t="shared" ca="1" si="544"/>
        <v>-5.9810643796955E-13-1.32813357491342i</v>
      </c>
      <c r="CR320" s="223" t="str">
        <f t="shared" ca="1" si="545"/>
        <v>1.0266611368701-0.842559020397324i</v>
      </c>
      <c r="CS320" s="223" t="str">
        <f t="shared" ca="1" si="546"/>
        <v>1.30261386068429+0.259106006810891i</v>
      </c>
      <c r="CT320" s="223" t="str">
        <f t="shared" ca="1" si="547"/>
        <v>0.626077833283293+1.17130924161111i</v>
      </c>
      <c r="CU320" s="223" t="str">
        <f t="shared" ca="1" si="548"/>
        <v>-0.508254715087683+1.22703542630335i</v>
      </c>
      <c r="CV320" s="223" t="str">
        <f t="shared" ca="1" si="549"/>
        <v>-1.27094458907481+0.385536826144765i</v>
      </c>
      <c r="CW320" s="223" t="str">
        <f t="shared" ca="1" si="550"/>
        <v>-1.10430270861904-0.737871479696131i</v>
      </c>
      <c r="CX320" s="223" t="str">
        <f t="shared" ca="1" si="551"/>
        <v>-0.130179854988978-1.32173824873435i</v>
      </c>
      <c r="CY320" s="223" t="str">
        <f t="shared" ca="1" si="552"/>
        <v>0.939132257143037-0.939132257142589i</v>
      </c>
      <c r="CZ320" s="223" t="str">
        <f t="shared" ca="1" si="553"/>
        <v>1.32173824873443+0.130179854988254i</v>
      </c>
      <c r="DA320" s="223" t="str">
        <f t="shared" ca="1" si="554"/>
        <v>0.737871479695669+1.10430270861935i</v>
      </c>
      <c r="DB320" s="223" t="str">
        <f t="shared" ca="1" si="555"/>
        <v>-0.385536826144069+1.27094458907502i</v>
      </c>
      <c r="DC320" s="223" t="str">
        <f t="shared" ca="1" si="556"/>
        <v>-1.22703542630359+0.5082547150871i</v>
      </c>
      <c r="DD320" s="223" t="str">
        <f t="shared" ca="1" si="557"/>
        <v>-1.17130924161082-0.62607783328385i</v>
      </c>
      <c r="DE320" s="223" t="str">
        <f t="shared" ca="1" si="558"/>
        <v>-0.259106006810345-1.3026138606844i</v>
      </c>
      <c r="DF320" s="223" t="str">
        <f t="shared" ca="1" si="559"/>
        <v>0.842559020397812-1.0266611368697i</v>
      </c>
      <c r="DG320" s="223" t="str">
        <f t="shared" ca="1" si="560"/>
        <v>1.32813357491342-2.04357284470499E-13i</v>
      </c>
      <c r="DH320" s="223" t="str">
        <f t="shared" ca="1" si="561"/>
        <v>0.842559020396961+1.0266611368704i</v>
      </c>
      <c r="DI320" s="223" t="str">
        <f t="shared" ca="1" si="562"/>
        <v>-0.259106006810093+1.30261386068445i</v>
      </c>
      <c r="DJ320" s="223" t="str">
        <f t="shared" ca="1" si="563"/>
        <v>-1.1713092416113+0.626077833282945i</v>
      </c>
      <c r="DK320" s="223" t="str">
        <f t="shared" ca="1" si="564"/>
        <v>-1.22703542630369-0.508254715086861i</v>
      </c>
      <c r="DL320" s="223" t="str">
        <f t="shared" ca="1" si="565"/>
        <v>-0.385536826144388-1.27094458907492i</v>
      </c>
      <c r="DM320" s="223" t="str">
        <f t="shared" ca="1" si="566"/>
        <v>0.737871479695392-1.10430270861954i</v>
      </c>
      <c r="DN320" s="223" t="str">
        <f t="shared" ca="1" si="567"/>
        <v>1.3217382487344-0.130179854988511i</v>
      </c>
      <c r="DO320" s="223" t="str">
        <f t="shared" ca="1" si="568"/>
        <v>0.939132257143272+0.939132257142354i</v>
      </c>
      <c r="DP320" s="223" t="str">
        <f t="shared" ca="1" si="569"/>
        <v>-0.130179854988721+1.32173824873438i</v>
      </c>
      <c r="DQ320" s="223" t="str">
        <f t="shared" ca="1" si="570"/>
        <v>-1.10430270861957+0.737871479695341i</v>
      </c>
      <c r="DR320" s="223" t="str">
        <f t="shared" ca="1" si="571"/>
        <v>-1.2709445890749-0.385536826144446i</v>
      </c>
      <c r="DS320" s="223" t="str">
        <f t="shared" ca="1" si="572"/>
        <v>-0.508254715086665-1.22703542630377i</v>
      </c>
      <c r="DT320" s="223" t="str">
        <f t="shared" ca="1" si="573"/>
        <v>0.626077833283-1.17130924161127i</v>
      </c>
      <c r="DU320" s="223" t="str">
        <f t="shared" ca="1" si="574"/>
        <v>1.30261386068449-0.259106006809886i</v>
      </c>
      <c r="DV320" s="223" t="str">
        <f t="shared" ca="1" si="575"/>
        <v>1.02666113687036+0.842559020397009i</v>
      </c>
      <c r="DW320" s="223" t="str">
        <f t="shared" ca="1" si="576"/>
        <v>-2.64887522130458E-13+1.32813357491342i</v>
      </c>
      <c r="DX320" s="223" t="str">
        <f t="shared" ca="1" si="577"/>
        <v>-1.02666113686983+0.842559020397649i</v>
      </c>
      <c r="DY320" s="223" t="str">
        <f t="shared" ca="1" si="578"/>
        <v>-1.30261386068438-0.259106006810405i</v>
      </c>
      <c r="DZ320" s="223" t="str">
        <f t="shared" ca="1" si="579"/>
        <v>-0.62607783328373-1.17130924161088i</v>
      </c>
      <c r="EA320" s="223" t="str">
        <f t="shared" ca="1" si="580"/>
        <v>0.508254715087156-1.22703542630357i</v>
      </c>
      <c r="EB320" s="223" t="str">
        <f t="shared" ca="1" si="581"/>
        <v>1.27094458907506-0.385536826143939i</v>
      </c>
      <c r="EC320" s="223" t="str">
        <f t="shared" ca="1" si="582"/>
        <v>1.10430270861927+0.737871479695782i</v>
      </c>
      <c r="ED320" s="223" t="str">
        <f t="shared" ca="1" si="583"/>
        <v>0.130179854988194+1.32173824873443i</v>
      </c>
      <c r="EE320" s="223" t="str">
        <f t="shared" ca="1" si="584"/>
        <v>-0.939132257142686+0.93913225714294i</v>
      </c>
      <c r="EF320" s="223" t="str">
        <f t="shared" ca="1" si="585"/>
        <v>-1.32173824873435-0.130179854989038i</v>
      </c>
      <c r="EG320" s="223" t="str">
        <f t="shared" ca="1" si="586"/>
        <v>-0.737871479696081-1.10430270861907i</v>
      </c>
      <c r="EH320" s="223" t="str">
        <f t="shared" ca="1" si="587"/>
        <v>0.385536826144895-1.27094458907477i</v>
      </c>
      <c r="EI320" s="223" t="str">
        <f t="shared" ca="1" si="588"/>
        <v>1.22703542630337-0.508254715087627i</v>
      </c>
      <c r="EJ320" s="223" t="str">
        <f t="shared" ca="1" si="589"/>
        <v>1.17130924161105+0.626077833283413i</v>
      </c>
      <c r="EK320" s="223" t="str">
        <f t="shared" ca="1" si="590"/>
        <v>0.259106006810758+1.30261386068431i</v>
      </c>
      <c r="EL320" s="223" t="str">
        <f t="shared" ca="1" si="591"/>
        <v>-0.842559020397371+1.02666113687006i</v>
      </c>
      <c r="EM320" s="223" t="str">
        <f t="shared" ca="1" si="592"/>
        <v>-1.32813357491342+6.24789427102893E-13i</v>
      </c>
      <c r="EN320" s="223"/>
      <c r="EO320" s="223"/>
      <c r="EP320" s="223"/>
    </row>
    <row r="321" spans="1:146">
      <c r="A321" s="249">
        <f t="shared" si="461"/>
        <v>4.3164062499999939E-3</v>
      </c>
      <c r="B321" s="248">
        <v>221</v>
      </c>
      <c r="C321" s="247">
        <f t="shared" si="462"/>
        <v>44200</v>
      </c>
      <c r="N321" s="246">
        <f t="shared" ca="1" si="463"/>
        <v>1.3387161690656144</v>
      </c>
      <c r="O321" s="223">
        <f t="shared" ca="1" si="464"/>
        <v>-1.3282838309343854</v>
      </c>
      <c r="P321" s="223" t="str">
        <f t="shared" ca="1" si="465"/>
        <v>-0.867598926100949-1.00578826745504i</v>
      </c>
      <c r="Q321" s="223" t="str">
        <f t="shared" ca="1" si="466"/>
        <v>0.19489971672433-1.31390716412633i</v>
      </c>
      <c r="R321" s="223" t="str">
        <f t="shared" ca="1" si="467"/>
        <v>1.12220533022844-0.71062868808443i</v>
      </c>
      <c r="S321" s="223" t="str">
        <f t="shared" ca="1" si="468"/>
        <v>1.27108837512201+0.385580443165122i</v>
      </c>
      <c r="T321" s="223" t="str">
        <f t="shared" ca="1" si="469"/>
        <v>0.538275485019387+1.21433003658349i</v>
      </c>
      <c r="U321" s="223" t="str">
        <f t="shared" ca="1" si="470"/>
        <v>-0.567914517437046+1.20075436139369i</v>
      </c>
      <c r="V321" s="223" t="str">
        <f t="shared" ca="1" si="471"/>
        <v>-1.28016816483763+0.354270243257839i</v>
      </c>
      <c r="W321" s="223" t="str">
        <f t="shared" ca="1" si="472"/>
        <v>-1.10442764193474-0.73795495746841i</v>
      </c>
      <c r="X321" s="223" t="str">
        <f t="shared" ca="1" si="473"/>
        <v>-0.162596120600817-1.31829451834076i</v>
      </c>
      <c r="Y321" s="223" t="str">
        <f t="shared" ca="1" si="474"/>
        <v>0.892020901242465-0.984193399321652i</v>
      </c>
      <c r="Z321" s="223" t="str">
        <f t="shared" ca="1" si="475"/>
        <v>1.32788377667837+0.0325977170382519i</v>
      </c>
      <c r="AA321" s="223" t="str">
        <f t="shared" ca="1" si="476"/>
        <v>0.842654341807897+1.02677728634501i</v>
      </c>
      <c r="AB321" s="223" t="str">
        <f t="shared" ca="1" si="477"/>
        <v>-0.227085912546262+1.30872836136639i</v>
      </c>
      <c r="AC321" s="223" t="str">
        <f t="shared" ca="1" si="478"/>
        <v>-1.13930704399318+0.682874362550865i</v>
      </c>
      <c r="AD321" s="223" t="str">
        <f t="shared" ca="1" si="479"/>
        <v>-1.26124292929827-0.416658383831224i</v>
      </c>
      <c r="AE321" s="223" t="str">
        <f t="shared" ca="1" si="480"/>
        <v>-0.50831221557697-1.22717424476598i</v>
      </c>
      <c r="AF321" s="223" t="str">
        <f t="shared" ca="1" si="481"/>
        <v>0.597211459385087-1.18645539667569i</v>
      </c>
      <c r="AG321" s="223" t="str">
        <f t="shared" ca="1" si="482"/>
        <v>1.28847682911933-0.322746644203039i</v>
      </c>
      <c r="AH321" s="223" t="str">
        <f t="shared" ca="1" si="483"/>
        <v>1.08598468772682+0.764836710379811i</v>
      </c>
      <c r="AI321" s="223" t="str">
        <f t="shared" ca="1" si="484"/>
        <v>0.130194582654775+1.32188778123148i</v>
      </c>
      <c r="AJ321" s="223" t="str">
        <f t="shared" ca="1" si="485"/>
        <v>-0.915905556348103+0.962005689885667i</v>
      </c>
      <c r="AK321" s="223" t="str">
        <f t="shared" ca="1" si="486"/>
        <v>-1.32668385488808-0.0651757984304032i</v>
      </c>
      <c r="AL321" s="223" t="str">
        <f t="shared" ca="1" si="487"/>
        <v>-0.817202174047843-1.04714781299165i</v>
      </c>
      <c r="AM321" s="223" t="str">
        <f t="shared" ca="1" si="488"/>
        <v>0.259135320305897-1.30276122957804i</v>
      </c>
      <c r="AN321" s="223" t="str">
        <f t="shared" ca="1" si="489"/>
        <v>1.15572248179585-0.654708699035975i</v>
      </c>
      <c r="AO321" s="223" t="str">
        <f t="shared" ca="1" si="490"/>
        <v>1.25063775789469+0.447485345067145i</v>
      </c>
      <c r="AP321" s="223" t="str">
        <f t="shared" ca="1" si="491"/>
        <v>0.478042757863043+1.23927924907037i</v>
      </c>
      <c r="AQ321" s="223" t="str">
        <f t="shared" ca="1" si="492"/>
        <v>-0.626148663480712+1.17144175559139i</v>
      </c>
      <c r="AR321" s="223" t="str">
        <f t="shared" ca="1" si="493"/>
        <v>-0.626148663480712+1.17144175559139i</v>
      </c>
      <c r="AS321" s="223" t="str">
        <f t="shared" ca="1" si="494"/>
        <v>-1.06688757695059-0.791257754255979i</v>
      </c>
      <c r="AT321" s="223" t="str">
        <f t="shared" ca="1" si="495"/>
        <v>-0.0977146203585981-1.32468478835152i</v>
      </c>
      <c r="AU321" s="223" t="str">
        <f t="shared" ca="1" si="496"/>
        <v>0.939238504194228-0.93923850419407i</v>
      </c>
      <c r="AV321" s="223" t="str">
        <f t="shared" ca="1" si="497"/>
        <v>1.3246847883515+0.0977146203587832i</v>
      </c>
      <c r="AW321" s="223" t="str">
        <f t="shared" ca="1" si="498"/>
        <v>0.791257754255799+1.06688757695073i</v>
      </c>
      <c r="AX321" s="223" t="str">
        <f t="shared" ca="1" si="499"/>
        <v>-0.291028634637978+1.29600936313843i</v>
      </c>
      <c r="AY321" s="223" t="str">
        <f t="shared" ca="1" si="500"/>
        <v>-1.17144175559087+0.62614866348168i</v>
      </c>
      <c r="AZ321" s="223" t="str">
        <f t="shared" ca="1" si="501"/>
        <v>-1.2392792490703-0.478042757863216i</v>
      </c>
      <c r="BA321" s="223" t="str">
        <f t="shared" ca="1" si="502"/>
        <v>-0.447485345066934-1.25063775789477i</v>
      </c>
      <c r="BB321" s="223" t="str">
        <f t="shared" ca="1" si="503"/>
        <v>0.654708699036137-1.15572248179575i</v>
      </c>
      <c r="BC321" s="223" t="str">
        <f t="shared" ca="1" si="504"/>
        <v>1.30276122957808-0.259135320305678i</v>
      </c>
      <c r="BD321" s="223" t="str">
        <f t="shared" ca="1" si="505"/>
        <v>1.04714781299154+0.817202174047989i</v>
      </c>
      <c r="BE321" s="223" t="str">
        <f t="shared" ca="1" si="506"/>
        <v>0.0651757984301991+1.32668385488809i</v>
      </c>
      <c r="BF321" s="223" t="str">
        <f t="shared" ca="1" si="507"/>
        <v>-0.962005689885795+0.915905556347969i</v>
      </c>
      <c r="BG321" s="223" t="str">
        <f t="shared" ca="1" si="508"/>
        <v>-1.32188778123159-0.130194582653663i</v>
      </c>
      <c r="BH321" s="223" t="str">
        <f t="shared" ca="1" si="509"/>
        <v>-0.76483671037963-1.08598468772695i</v>
      </c>
      <c r="BI321" s="223" t="str">
        <f t="shared" ca="1" si="510"/>
        <v>0.322746644202853-1.28847682911938i</v>
      </c>
      <c r="BJ321" s="223" t="str">
        <f t="shared" ca="1" si="511"/>
        <v>1.18645539667535-0.597211459385747i</v>
      </c>
      <c r="BK321" s="223" t="str">
        <f t="shared" ca="1" si="512"/>
        <v>1.22717424476589+0.508312215577193i</v>
      </c>
      <c r="BL321" s="223" t="str">
        <f t="shared" ca="1" si="513"/>
        <v>0.41665838383155+1.26124292929816i</v>
      </c>
      <c r="BM321" s="223" t="str">
        <f t="shared" ca="1" si="514"/>
        <v>-0.6828743625513+1.13930704399292i</v>
      </c>
      <c r="BN321" s="223" t="str">
        <f t="shared" ca="1" si="515"/>
        <v>-1.30872836136638+0.227085912546339i</v>
      </c>
      <c r="BO321" s="223" t="str">
        <f t="shared" ca="1" si="516"/>
        <v>-1.0267772863453-0.842654341807545i</v>
      </c>
      <c r="BP321" s="223" t="str">
        <f t="shared" ca="1" si="517"/>
        <v>-0.0325977170379439-1.32788377667838i</v>
      </c>
      <c r="BQ321" s="223" t="str">
        <f t="shared" ca="1" si="518"/>
        <v>0.984193399321516-0.892020901242614i</v>
      </c>
      <c r="BR321" s="223" t="str">
        <f t="shared" ca="1" si="519"/>
        <v>1.31829451834083+0.162596120600242i</v>
      </c>
      <c r="BS321" s="223" t="str">
        <f t="shared" ca="1" si="520"/>
        <v>0.737954957468248+1.10442764193485i</v>
      </c>
      <c r="BT321" s="223" t="str">
        <f t="shared" ca="1" si="521"/>
        <v>-0.354270243257535+1.28016816483772i</v>
      </c>
      <c r="BU321" s="223" t="str">
        <f t="shared" ca="1" si="522"/>
        <v>-1.20075436139389+0.56791451743663i</v>
      </c>
      <c r="BV321" s="223" t="str">
        <f t="shared" ca="1" si="523"/>
        <v>-1.21433003658346-0.538275485019458i</v>
      </c>
      <c r="BW321" s="223" t="str">
        <f t="shared" ca="1" si="524"/>
        <v>-0.385580443165536-1.27108837512189i</v>
      </c>
      <c r="BX321" s="223" t="str">
        <f t="shared" ca="1" si="525"/>
        <v>0.710628688084718-1.12220533022826i</v>
      </c>
      <c r="BY321" s="223" t="str">
        <f t="shared" ca="1" si="526"/>
        <v>1.31390716412631-0.194899716724498i</v>
      </c>
      <c r="BZ321" s="223" t="str">
        <f t="shared" ca="1" si="527"/>
        <v>1.00578826745547+0.867598926100446i</v>
      </c>
      <c r="CA321" s="223" t="str">
        <f t="shared" ca="1" si="528"/>
        <v>-2.23259188852621E-13+1.32828383093439i</v>
      </c>
      <c r="CB321" s="223" t="str">
        <f t="shared" ca="1" si="529"/>
        <v>-1.00578826745483+0.867598926101194i</v>
      </c>
      <c r="CC321" s="223" t="str">
        <f t="shared" ca="1" si="530"/>
        <v>-1.31390716412624-0.194899716724939i</v>
      </c>
      <c r="CD321" s="223" t="str">
        <f t="shared" ca="1" si="531"/>
        <v>-0.710628688084341-1.1222053302285i</v>
      </c>
      <c r="CE321" s="223" t="str">
        <f t="shared" ca="1" si="532"/>
        <v>0.385580443164663-1.27108837512215i</v>
      </c>
      <c r="CF321" s="223" t="str">
        <f t="shared" ca="1" si="533"/>
        <v>1.21433003658364-0.53827548501905i</v>
      </c>
      <c r="CG321" s="223" t="str">
        <f t="shared" ca="1" si="534"/>
        <v>1.20075436139373+0.567914517436966i</v>
      </c>
      <c r="CH321" s="223" t="str">
        <f t="shared" ca="1" si="535"/>
        <v>0.354270243258416+1.28016816483748i</v>
      </c>
      <c r="CI321" s="223" t="str">
        <f t="shared" ca="1" si="536"/>
        <v>-0.737954957468556+1.10442764193464i</v>
      </c>
      <c r="CJ321" s="223" t="str">
        <f t="shared" ca="1" si="537"/>
        <v>-1.31829451834072+0.162596120601148i</v>
      </c>
      <c r="CK321" s="223" t="str">
        <f t="shared" ca="1" si="538"/>
        <v>-0.984193399321268-0.892020901242889i</v>
      </c>
      <c r="CL321" s="223" t="str">
        <f t="shared" ca="1" si="539"/>
        <v>0.0325977170383147-1.32788377667837i</v>
      </c>
      <c r="CM321" s="223" t="str">
        <f t="shared" ca="1" si="540"/>
        <v>1.02677728634472-0.84265434180825i</v>
      </c>
      <c r="CN321" s="223" t="str">
        <f t="shared" ca="1" si="541"/>
        <v>1.30872836136631+0.227085912546705i</v>
      </c>
      <c r="CO321" s="223" t="str">
        <f t="shared" ca="1" si="542"/>
        <v>0.682874362550917+1.13930704399315i</v>
      </c>
      <c r="CP321" s="223" t="str">
        <f t="shared" ca="1" si="543"/>
        <v>-0.416658383830684+1.26124292929845i</v>
      </c>
      <c r="CQ321" s="223" t="str">
        <f t="shared" ca="1" si="544"/>
        <v>-1.22717424476606+0.508312215576781i</v>
      </c>
      <c r="CR321" s="223" t="str">
        <f t="shared" ca="1" si="545"/>
        <v>-1.18645539667576-0.597211459384933i</v>
      </c>
      <c r="CS321" s="223" t="str">
        <f t="shared" ca="1" si="546"/>
        <v>-0.322746644202456-1.28847682911948i</v>
      </c>
      <c r="CT321" s="223" t="str">
        <f t="shared" ca="1" si="547"/>
        <v>0.764836710379995-1.08598468772669i</v>
      </c>
      <c r="CU321" s="223" t="str">
        <f t="shared" ca="1" si="548"/>
        <v>1.32188778123149-0.130194582654609i</v>
      </c>
      <c r="CV321" s="223" t="str">
        <f t="shared" ca="1" si="549"/>
        <v>0.962005689885513+0.915905556348264i</v>
      </c>
      <c r="CW321" s="223" t="str">
        <f t="shared" ca="1" si="550"/>
        <v>-0.0651757984305697+1.32668385488807i</v>
      </c>
      <c r="CX321" s="223" t="str">
        <f t="shared" ca="1" si="551"/>
        <v>-1.04714781299096+0.817202174048738i</v>
      </c>
      <c r="CY321" s="223" t="str">
        <f t="shared" ca="1" si="552"/>
        <v>-1.302761229578-0.259135320306116i</v>
      </c>
      <c r="CZ321" s="223" t="str">
        <f t="shared" ca="1" si="553"/>
        <v>-0.654708699035814-1.15572248179594i</v>
      </c>
      <c r="DA321" s="223" t="str">
        <f t="shared" ca="1" si="554"/>
        <v>0.447485345067355-1.25063775789462i</v>
      </c>
      <c r="DB321" s="223" t="str">
        <f t="shared" ca="1" si="555"/>
        <v>1.23927924907044-0.47804275786287i</v>
      </c>
      <c r="DC321" s="223" t="str">
        <f t="shared" ca="1" si="556"/>
        <v>1.17144175559131+0.626148663480876i</v>
      </c>
      <c r="DD321" s="223" t="str">
        <f t="shared" ca="1" si="557"/>
        <v>0.291028634637616+1.29600936313851i</v>
      </c>
      <c r="DE321" s="223" t="str">
        <f t="shared" ca="1" si="558"/>
        <v>-0.791257754256127+1.06688757695048i</v>
      </c>
      <c r="DF321" s="223" t="str">
        <f t="shared" ca="1" si="559"/>
        <v>-1.32468478835144+0.0977146203596932i</v>
      </c>
      <c r="DG321" s="223" t="str">
        <f t="shared" ca="1" si="560"/>
        <v>-0.939238504193886-0.939238504194413i</v>
      </c>
      <c r="DH321" s="223" t="str">
        <f t="shared" ca="1" si="561"/>
        <v>0.0977146203589305-1.32468478835149i</v>
      </c>
      <c r="DI321" s="223" t="str">
        <f t="shared" ca="1" si="562"/>
        <v>1.06688757695084-0.79125775425565i</v>
      </c>
      <c r="DJ321" s="223" t="str">
        <f t="shared" ca="1" si="563"/>
        <v>1.29600936313838+0.291028634638196i</v>
      </c>
      <c r="DK321" s="223" t="str">
        <f t="shared" ca="1" si="564"/>
        <v>0.626148663481484+1.17144175559098i</v>
      </c>
      <c r="DL321" s="223" t="str">
        <f t="shared" ca="1" si="565"/>
        <v>-0.478042757863354+1.23927924907025i</v>
      </c>
      <c r="DM321" s="223" t="str">
        <f t="shared" ca="1" si="566"/>
        <v>-1.25063775789482+0.447485345066796i</v>
      </c>
      <c r="DN321" s="223" t="str">
        <f t="shared" ca="1" si="567"/>
        <v>-1.15572248179631-0.654708699035148i</v>
      </c>
      <c r="DO321" s="223" t="str">
        <f t="shared" ca="1" si="568"/>
        <v>-0.259135320305459-1.30276122957813i</v>
      </c>
      <c r="DP321" s="223" t="str">
        <f t="shared" ca="1" si="569"/>
        <v>0.817202174048195-1.04714781299138i</v>
      </c>
      <c r="DQ321" s="223" t="str">
        <f t="shared" ca="1" si="570"/>
        <v>1.32668385488809-0.0651757984300515i</v>
      </c>
      <c r="DR321" s="223" t="str">
        <f t="shared" ca="1" si="571"/>
        <v>0.915905556347833+0.962005689885924i</v>
      </c>
      <c r="DS321" s="223" t="str">
        <f t="shared" ca="1" si="572"/>
        <v>-0.130194582653848+1.32188778123157i</v>
      </c>
      <c r="DT321" s="223" t="str">
        <f t="shared" ca="1" si="573"/>
        <v>-1.08598468772708+0.764836710379446i</v>
      </c>
      <c r="DU321" s="223" t="str">
        <f t="shared" ca="1" si="574"/>
        <v>-1.28847682911931-0.322746644203105i</v>
      </c>
      <c r="DV321" s="223" t="str">
        <f t="shared" ca="1" si="575"/>
        <v>-0.597211459385616-1.18645539667542i</v>
      </c>
      <c r="DW321" s="223" t="str">
        <f t="shared" ca="1" si="576"/>
        <v>0.50831221557733-1.22717424476583i</v>
      </c>
      <c r="DX321" s="223" t="str">
        <f t="shared" ca="1" si="577"/>
        <v>1.26124292929823-0.416658383831338i</v>
      </c>
      <c r="DY321" s="223" t="str">
        <f t="shared" ca="1" si="578"/>
        <v>1.1393070439928+0.682874362551491i</v>
      </c>
      <c r="DZ321" s="223" t="str">
        <f t="shared" ca="1" si="579"/>
        <v>0.227085912546045+1.30872836136643i</v>
      </c>
      <c r="EA321" s="223" t="str">
        <f t="shared" ca="1" si="580"/>
        <v>-0.842654341807659+1.02677728634521i</v>
      </c>
      <c r="EB321" s="223" t="str">
        <f t="shared" ca="1" si="581"/>
        <v>-1.32788377667839+0.0325977170377207i</v>
      </c>
      <c r="EC321" s="223" t="str">
        <f t="shared" ca="1" si="582"/>
        <v>-0.892020901242449-0.984193399321666i</v>
      </c>
      <c r="ED321" s="223" t="str">
        <f t="shared" ca="1" si="583"/>
        <v>0.162596120600464-1.3182945183408i</v>
      </c>
      <c r="EE321" s="223" t="str">
        <f t="shared" ca="1" si="584"/>
        <v>1.10442764193493-0.737954957468124i</v>
      </c>
      <c r="EF321" s="223" t="str">
        <f t="shared" ca="1" si="585"/>
        <v>1.28016816483768+0.354270243257678i</v>
      </c>
      <c r="EG321" s="223" t="str">
        <f t="shared" ca="1" si="586"/>
        <v>0.567914517437657+1.2007543613934i</v>
      </c>
      <c r="EH321" s="223" t="str">
        <f t="shared" ca="1" si="587"/>
        <v>-0.538275485019662+1.21433003658337i</v>
      </c>
      <c r="EI321" s="223" t="str">
        <f t="shared" ca="1" si="588"/>
        <v>-1.27108837512195+0.385580443165322i</v>
      </c>
      <c r="EJ321" s="223" t="str">
        <f t="shared" ca="1" si="589"/>
        <v>-1.12220533022818-0.710628688084843i</v>
      </c>
      <c r="EK321" s="223" t="str">
        <f t="shared" ca="1" si="590"/>
        <v>-0.194899716724352-1.31390716412633i</v>
      </c>
      <c r="EL321" s="223" t="str">
        <f t="shared" ca="1" si="591"/>
        <v>0.867598926100615-1.00578826745533i</v>
      </c>
      <c r="EM321" s="223" t="str">
        <f t="shared" ca="1" si="592"/>
        <v>1.32828383093439+4.46518377705242E-13i</v>
      </c>
      <c r="EN321" s="223"/>
      <c r="EO321" s="223"/>
      <c r="EP321" s="223"/>
    </row>
    <row r="322" spans="1:146">
      <c r="A322" s="249">
        <f t="shared" si="461"/>
        <v>4.3359374999999934E-3</v>
      </c>
      <c r="B322" s="248">
        <v>222</v>
      </c>
      <c r="C322" s="247">
        <f t="shared" si="462"/>
        <v>44400</v>
      </c>
      <c r="N322" s="246">
        <f t="shared" ca="1" si="463"/>
        <v>1.338577197063892</v>
      </c>
      <c r="O322" s="223">
        <f t="shared" ca="1" si="464"/>
        <v>-1.3284228029361078</v>
      </c>
      <c r="P322" s="223" t="str">
        <f t="shared" ca="1" si="465"/>
        <v>-0.892114229134721-0.984296370782695i</v>
      </c>
      <c r="Q322" s="223" t="str">
        <f t="shared" ca="1" si="466"/>
        <v>0.13020820429237-1.32202608404508i</v>
      </c>
      <c r="R322" s="223" t="str">
        <f t="shared" ca="1" si="467"/>
        <v>1.06699920030891-0.791340539780934i</v>
      </c>
      <c r="S322" s="223" t="str">
        <f t="shared" ca="1" si="468"/>
        <v>1.30289753127174+0.259162432398359i</v>
      </c>
      <c r="T322" s="223" t="str">
        <f t="shared" ca="1" si="469"/>
        <v>0.682945808438317+1.13942624425505i</v>
      </c>
      <c r="U322" s="223" t="str">
        <f t="shared" ca="1" si="470"/>
        <v>-0.385620784607761+1.27122136303601i</v>
      </c>
      <c r="V322" s="223" t="str">
        <f t="shared" ca="1" si="471"/>
        <v>-1.20087999059527+0.567973935624285i</v>
      </c>
      <c r="W322" s="223" t="str">
        <f t="shared" ca="1" si="472"/>
        <v>-1.22730263815396-0.508365397859617i</v>
      </c>
      <c r="X322" s="223" t="str">
        <f t="shared" ca="1" si="473"/>
        <v>-0.44753216332405-1.25076860615828i</v>
      </c>
      <c r="Y322" s="223" t="str">
        <f t="shared" ca="1" si="474"/>
        <v>0.6262141744293-1.17156431795461i</v>
      </c>
      <c r="Z322" s="223" t="str">
        <f t="shared" ca="1" si="475"/>
        <v>1.28861163630431-0.322780411645048i</v>
      </c>
      <c r="AA322" s="223" t="str">
        <f t="shared" ca="1" si="476"/>
        <v>1.10454319293116+0.73803216617574i</v>
      </c>
      <c r="AB322" s="223" t="str">
        <f t="shared" ca="1" si="477"/>
        <v>0.194920108152174+1.31404463196597i</v>
      </c>
      <c r="AC322" s="223" t="str">
        <f t="shared" ca="1" si="478"/>
        <v>-0.842742504712479+1.02688471315507i</v>
      </c>
      <c r="AD322" s="223" t="str">
        <f t="shared" ca="1" si="479"/>
        <v>-1.32682265949192+0.0651826174636345i</v>
      </c>
      <c r="AE322" s="223" t="str">
        <f t="shared" ca="1" si="480"/>
        <v>-0.939336772239002-0.939336772238923i</v>
      </c>
      <c r="AF322" s="223" t="str">
        <f t="shared" ca="1" si="481"/>
        <v>0.0651826174635233-1.32682265949193i</v>
      </c>
      <c r="AG322" s="223" t="str">
        <f t="shared" ca="1" si="482"/>
        <v>1.02688471315501-0.842742504712551i</v>
      </c>
      <c r="AH322" s="223" t="str">
        <f t="shared" ca="1" si="483"/>
        <v>1.31404463196594+0.194920108152344i</v>
      </c>
      <c r="AI322" s="223" t="str">
        <f t="shared" ca="1" si="484"/>
        <v>0.738032166175817+1.10454319293111i</v>
      </c>
      <c r="AJ322" s="223" t="str">
        <f t="shared" ca="1" si="485"/>
        <v>-0.322780411644694+1.2886116363044i</v>
      </c>
      <c r="AK322" s="223" t="str">
        <f t="shared" ca="1" si="486"/>
        <v>-1.17156431795431+0.626214174429856i</v>
      </c>
      <c r="AL322" s="223" t="str">
        <f t="shared" ca="1" si="487"/>
        <v>-1.25076860615813-0.447532163324452i</v>
      </c>
      <c r="AM322" s="223" t="str">
        <f t="shared" ca="1" si="488"/>
        <v>-0.508365397859459-1.22730263815402i</v>
      </c>
      <c r="AN322" s="223" t="str">
        <f t="shared" ca="1" si="489"/>
        <v>0.567973935624201-1.20087999059531i</v>
      </c>
      <c r="AO322" s="223" t="str">
        <f t="shared" ca="1" si="490"/>
        <v>1.2712213630359-0.385620784608103i</v>
      </c>
      <c r="AP322" s="223" t="str">
        <f t="shared" ca="1" si="491"/>
        <v>1.13942624425537+0.68294580843778i</v>
      </c>
      <c r="AQ322" s="223" t="str">
        <f t="shared" ca="1" si="492"/>
        <v>0.259162432397941+1.30289753127182i</v>
      </c>
      <c r="AR322" s="223" t="str">
        <f t="shared" ca="1" si="493"/>
        <v>0.259162432397941+1.30289753127182i</v>
      </c>
      <c r="AS322" s="223" t="str">
        <f t="shared" ca="1" si="494"/>
        <v>-1.32202608404507+0.130208204292476i</v>
      </c>
      <c r="AT322" s="223" t="str">
        <f t="shared" ca="1" si="495"/>
        <v>-0.984296370782946-0.892114229134445i</v>
      </c>
      <c r="AU322" s="223" t="str">
        <f t="shared" ca="1" si="496"/>
        <v>-6.39899347141094E-13-1.32842280293611i</v>
      </c>
      <c r="AV322" s="223" t="str">
        <f t="shared" ca="1" si="497"/>
        <v>0.984296370782974-0.892114229134414i</v>
      </c>
      <c r="AW322" s="223" t="str">
        <f t="shared" ca="1" si="498"/>
        <v>1.32202608404507+0.130208204292517i</v>
      </c>
      <c r="AX322" s="223" t="str">
        <f t="shared" ca="1" si="499"/>
        <v>0.791340539781001+1.06699920030886i</v>
      </c>
      <c r="AY322" s="223" t="str">
        <f t="shared" ca="1" si="500"/>
        <v>-0.259162432398019+1.30289753127181i</v>
      </c>
      <c r="AZ322" s="223" t="str">
        <f t="shared" ca="1" si="501"/>
        <v>-1.13942624425473+0.682945808438845i</v>
      </c>
      <c r="BA322" s="223" t="str">
        <f t="shared" ca="1" si="502"/>
        <v>-1.27122136303588-0.385620784608178i</v>
      </c>
      <c r="BB322" s="223" t="str">
        <f t="shared" ca="1" si="503"/>
        <v>-0.567973935624129-1.20087999059534i</v>
      </c>
      <c r="BC322" s="223" t="str">
        <f t="shared" ca="1" si="504"/>
        <v>0.508365397859532-1.22730263815399i</v>
      </c>
      <c r="BD322" s="223" t="str">
        <f t="shared" ca="1" si="505"/>
        <v>1.25076860615815-0.447532163324395i</v>
      </c>
      <c r="BE322" s="223" t="str">
        <f t="shared" ca="1" si="506"/>
        <v>1.17156431795491+0.626214174428744i</v>
      </c>
      <c r="BF322" s="223" t="str">
        <f t="shared" ca="1" si="507"/>
        <v>0.322780411644635+1.28861163630442i</v>
      </c>
      <c r="BG322" s="223" t="str">
        <f t="shared" ca="1" si="508"/>
        <v>-0.738032166175867+1.10454319293108i</v>
      </c>
      <c r="BH322" s="223" t="str">
        <f t="shared" ca="1" si="509"/>
        <v>-1.31404463196595+0.194920108152284i</v>
      </c>
      <c r="BI322" s="223" t="str">
        <f t="shared" ca="1" si="510"/>
        <v>-1.0268847131553-0.842742504712188i</v>
      </c>
      <c r="BJ322" s="223" t="str">
        <f t="shared" ca="1" si="511"/>
        <v>-0.065182617462916-1.32682265949196i</v>
      </c>
      <c r="BK322" s="223" t="str">
        <f t="shared" ca="1" si="512"/>
        <v>0.939336772239245-0.93933677223868i</v>
      </c>
      <c r="BL322" s="223" t="str">
        <f t="shared" ca="1" si="513"/>
        <v>1.32682265949192+0.0651826174637138i</v>
      </c>
      <c r="BM322" s="223" t="str">
        <f t="shared" ca="1" si="514"/>
        <v>0.842742504712622+1.02688471315495i</v>
      </c>
      <c r="BN322" s="223" t="str">
        <f t="shared" ca="1" si="515"/>
        <v>-0.19492010815173+1.31404463196603i</v>
      </c>
      <c r="BO322" s="223" t="str">
        <f t="shared" ca="1" si="516"/>
        <v>-1.10454319293148+0.738032166175265i</v>
      </c>
      <c r="BP322" s="223" t="str">
        <f t="shared" ca="1" si="517"/>
        <v>-1.28861163630424-0.322780411645336i</v>
      </c>
      <c r="BQ322" s="223" t="str">
        <f t="shared" ca="1" si="518"/>
        <v>-0.626214174429271-1.17156431795463i</v>
      </c>
      <c r="BR322" s="223" t="str">
        <f t="shared" ca="1" si="519"/>
        <v>0.447532163323832-1.25076860615836i</v>
      </c>
      <c r="BS322" s="223" t="str">
        <f t="shared" ca="1" si="520"/>
        <v>1.22730263815376-0.508365397860084i</v>
      </c>
      <c r="BT322" s="223" t="str">
        <f t="shared" ca="1" si="521"/>
        <v>1.20087999059501+0.567973935624817i</v>
      </c>
      <c r="BU322" s="223" t="str">
        <f t="shared" ca="1" si="522"/>
        <v>0.38562078460745+1.2712213630361i</v>
      </c>
      <c r="BV322" s="223" t="str">
        <f t="shared" ca="1" si="523"/>
        <v>-0.682945808438366+1.13942624425502i</v>
      </c>
      <c r="BW322" s="223" t="str">
        <f t="shared" ca="1" si="524"/>
        <v>-1.3028975312717+0.259162432398568i</v>
      </c>
      <c r="BX322" s="223" t="str">
        <f t="shared" ca="1" si="525"/>
        <v>-1.06699920030919-0.791340539780551i</v>
      </c>
      <c r="BY322" s="223" t="str">
        <f t="shared" ca="1" si="526"/>
        <v>-0.13020820429176-1.32202608404515i</v>
      </c>
      <c r="BZ322" s="223" t="str">
        <f t="shared" ca="1" si="527"/>
        <v>0.892114229134978-0.984296370782463i</v>
      </c>
      <c r="CA322" s="223" t="str">
        <f t="shared" ca="1" si="528"/>
        <v>1.32842280293611+7.94189943256373E-14i</v>
      </c>
      <c r="CB322" s="223" t="str">
        <f t="shared" ca="1" si="529"/>
        <v>0.892114229134861+0.98429637078257i</v>
      </c>
      <c r="CC322" s="223" t="str">
        <f t="shared" ca="1" si="530"/>
        <v>-0.130208204291918+1.32202608404513i</v>
      </c>
      <c r="CD322" s="223" t="str">
        <f t="shared" ca="1" si="531"/>
        <v>-1.06699920030924+0.791340539780484i</v>
      </c>
      <c r="CE322" s="223" t="str">
        <f t="shared" ca="1" si="532"/>
        <v>-1.30289753127168-0.25916243239865i</v>
      </c>
      <c r="CF322" s="223" t="str">
        <f t="shared" ca="1" si="533"/>
        <v>-0.682945808438294-1.13942624425506i</v>
      </c>
      <c r="CG322" s="223" t="str">
        <f t="shared" ca="1" si="534"/>
        <v>0.385620784607602-1.27122136303605i</v>
      </c>
      <c r="CH322" s="223" t="str">
        <f t="shared" ca="1" si="535"/>
        <v>1.20087999059508-0.567973935624674i</v>
      </c>
      <c r="CI322" s="223" t="str">
        <f t="shared" ca="1" si="536"/>
        <v>1.22730263815373+0.508365397860161i</v>
      </c>
      <c r="CJ322" s="223" t="str">
        <f t="shared" ca="1" si="537"/>
        <v>0.447532163323754+1.25076860615838i</v>
      </c>
      <c r="CK322" s="223" t="str">
        <f t="shared" ca="1" si="538"/>
        <v>-0.626214174429346+1.17156431795459i</v>
      </c>
      <c r="CL322" s="223" t="str">
        <f t="shared" ca="1" si="539"/>
        <v>-1.28861163630426+0.322780411645255i</v>
      </c>
      <c r="CM322" s="223" t="str">
        <f t="shared" ca="1" si="540"/>
        <v>-1.10454319293143-0.738032166175335i</v>
      </c>
      <c r="CN322" s="223" t="str">
        <f t="shared" ca="1" si="541"/>
        <v>-0.194920108151572-1.31404463196605i</v>
      </c>
      <c r="CO322" s="223" t="str">
        <f t="shared" ca="1" si="542"/>
        <v>0.842742504712744-1.02688471315485i</v>
      </c>
      <c r="CP322" s="223" t="str">
        <f t="shared" ca="1" si="543"/>
        <v>1.32682265949193-0.0651826174635552i</v>
      </c>
      <c r="CQ322" s="223" t="str">
        <f t="shared" ca="1" si="544"/>
        <v>0.939336772239133+0.939336772238792i</v>
      </c>
      <c r="CR322" s="223" t="str">
        <f t="shared" ca="1" si="545"/>
        <v>-0.0651826174630747+1.32682265949195i</v>
      </c>
      <c r="CS322" s="223" t="str">
        <f t="shared" ca="1" si="546"/>
        <v>-1.02688471315541+0.842742504712066i</v>
      </c>
      <c r="CT322" s="223" t="str">
        <f t="shared" ca="1" si="547"/>
        <v>-1.31404463196593-0.194920108152441i</v>
      </c>
      <c r="CU322" s="223" t="str">
        <f t="shared" ca="1" si="548"/>
        <v>-0.738032166175734-1.10454319293117i</v>
      </c>
      <c r="CV322" s="223" t="str">
        <f t="shared" ca="1" si="549"/>
        <v>0.322780411644789-1.28861163630438i</v>
      </c>
      <c r="CW322" s="223" t="str">
        <f t="shared" ca="1" si="550"/>
        <v>1.17156431795436-0.626214174429769i</v>
      </c>
      <c r="CX322" s="223" t="str">
        <f t="shared" ca="1" si="551"/>
        <v>1.25076860615811+0.44753216332451i</v>
      </c>
      <c r="CY322" s="223" t="str">
        <f t="shared" ca="1" si="552"/>
        <v>0.50836539785942+1.22730263815404i</v>
      </c>
      <c r="CZ322" s="223" t="str">
        <f t="shared" ca="1" si="553"/>
        <v>-0.567973935624238+1.20087999059529i</v>
      </c>
      <c r="DA322" s="223" t="str">
        <f t="shared" ca="1" si="554"/>
        <v>-1.27122136303591+0.385620784608063i</v>
      </c>
      <c r="DB322" s="223" t="str">
        <f t="shared" ca="1" si="555"/>
        <v>-1.13942624425535-0.682945808437816i</v>
      </c>
      <c r="DC322" s="223" t="str">
        <f t="shared" ca="1" si="556"/>
        <v>-0.259162432397863-1.30289753127184i</v>
      </c>
      <c r="DD322" s="223" t="str">
        <f t="shared" ca="1" si="557"/>
        <v>0.791340539781128-1.06699920030876i</v>
      </c>
      <c r="DE322" s="223" t="str">
        <f t="shared" ca="1" si="558"/>
        <v>1.32202608404508-0.130208204292397i</v>
      </c>
      <c r="DF322" s="223" t="str">
        <f t="shared" ca="1" si="559"/>
        <v>0.984296370782893+0.892114229134504i</v>
      </c>
      <c r="DG322" s="223" t="str">
        <f t="shared" ca="1" si="560"/>
        <v>5.60480352815456E-13+1.32842280293611i</v>
      </c>
      <c r="DH322" s="223" t="str">
        <f t="shared" ca="1" si="561"/>
        <v>-0.984296370783053+0.892114229134328i</v>
      </c>
      <c r="DI322" s="223" t="str">
        <f t="shared" ca="1" si="562"/>
        <v>-1.32202608404506-0.130208204292634i</v>
      </c>
      <c r="DJ322" s="223" t="str">
        <f t="shared" ca="1" si="563"/>
        <v>-0.791340539780937-1.0669992003089i</v>
      </c>
      <c r="DK322" s="223" t="str">
        <f t="shared" ca="1" si="564"/>
        <v>0.259162432398096-1.30289753127179i</v>
      </c>
      <c r="DL322" s="223" t="str">
        <f t="shared" ca="1" si="565"/>
        <v>1.13942624425477-0.682945808438778i</v>
      </c>
      <c r="DM322" s="223" t="str">
        <f t="shared" ca="1" si="566"/>
        <v>1.27122136303584+0.38562078460829i</v>
      </c>
      <c r="DN322" s="223" t="str">
        <f t="shared" ca="1" si="567"/>
        <v>0.567973935624023+1.20087999059539i</v>
      </c>
      <c r="DO322" s="223" t="str">
        <f t="shared" ca="1" si="568"/>
        <v>-0.508365397859641+1.22730263815395i</v>
      </c>
      <c r="DP322" s="223" t="str">
        <f t="shared" ca="1" si="569"/>
        <v>-1.25076860615819+0.447532163324285i</v>
      </c>
      <c r="DQ322" s="223" t="str">
        <f t="shared" ca="1" si="570"/>
        <v>-1.17156431795485-0.626214174428847i</v>
      </c>
      <c r="DR322" s="223" t="str">
        <f t="shared" ca="1" si="571"/>
        <v>-0.322780411644631-1.28861163630442i</v>
      </c>
      <c r="DS322" s="223" t="str">
        <f t="shared" ca="1" si="572"/>
        <v>0.73803216617587-1.10454319293108i</v>
      </c>
      <c r="DT322" s="223" t="str">
        <f t="shared" ca="1" si="573"/>
        <v>1.31404463196595-0.19492010815228i</v>
      </c>
      <c r="DU322" s="223" t="str">
        <f t="shared" ca="1" si="574"/>
        <v>1.0268847131553+0.842742504712192i</v>
      </c>
      <c r="DV322" s="223" t="str">
        <f t="shared" ca="1" si="575"/>
        <v>0.0651826174629121+1.32682265949196i</v>
      </c>
      <c r="DW322" s="223" t="str">
        <f t="shared" ca="1" si="576"/>
        <v>-0.939336772239247+0.939336772238678i</v>
      </c>
      <c r="DX322" s="223" t="str">
        <f t="shared" ca="1" si="577"/>
        <v>-1.32682265949192-0.0651826174637177i</v>
      </c>
      <c r="DY322" s="223" t="str">
        <f t="shared" ca="1" si="578"/>
        <v>-0.842742504712618-1.02688471315495i</v>
      </c>
      <c r="DZ322" s="223" t="str">
        <f t="shared" ca="1" si="579"/>
        <v>0.194920108151734-1.31404463196603i</v>
      </c>
      <c r="EA322" s="223" t="str">
        <f t="shared" ca="1" si="580"/>
        <v>1.10454319293077-0.738032166176329i</v>
      </c>
      <c r="EB322" s="223" t="str">
        <f t="shared" ca="1" si="581"/>
        <v>1.28861163630422+0.322780411645414i</v>
      </c>
      <c r="EC322" s="223" t="str">
        <f t="shared" ca="1" si="582"/>
        <v>0.626214174429202+1.17156431795466i</v>
      </c>
      <c r="ED322" s="223" t="str">
        <f t="shared" ca="1" si="583"/>
        <v>-0.447532163323906+1.25076860615833i</v>
      </c>
      <c r="EE322" s="223" t="str">
        <f t="shared" ca="1" si="584"/>
        <v>-1.22730263815379+0.508365397860011i</v>
      </c>
      <c r="EF322" s="223" t="str">
        <f t="shared" ca="1" si="585"/>
        <v>-1.20087999059556-0.56797393562366i</v>
      </c>
      <c r="EG322" s="223" t="str">
        <f t="shared" ca="1" si="586"/>
        <v>-0.385620784607375-1.27122136303612i</v>
      </c>
      <c r="EH322" s="223" t="str">
        <f t="shared" ca="1" si="587"/>
        <v>0.682945808438434-1.13942624425498i</v>
      </c>
      <c r="EI322" s="223" t="str">
        <f t="shared" ca="1" si="588"/>
        <v>1.30289753127171-0.259162432398491i</v>
      </c>
      <c r="EJ322" s="223" t="str">
        <f t="shared" ca="1" si="589"/>
        <v>1.06699920030914+0.791340539780616i</v>
      </c>
      <c r="EK322" s="223" t="str">
        <f t="shared" ca="1" si="590"/>
        <v>0.130208204293034+1.32202608404502i</v>
      </c>
      <c r="EL322" s="223" t="str">
        <f t="shared" ca="1" si="591"/>
        <v>-0.892114229135038+0.98429637078241i</v>
      </c>
      <c r="EM322" s="223" t="str">
        <f t="shared" ca="1" si="592"/>
        <v>-1.32842280293611-1.58837988651274E-13i</v>
      </c>
      <c r="EN322" s="223"/>
      <c r="EO322" s="223"/>
      <c r="EP322" s="223"/>
    </row>
    <row r="323" spans="1:146">
      <c r="A323" s="249">
        <f t="shared" si="461"/>
        <v>4.355468749999993E-3</v>
      </c>
      <c r="B323" s="248">
        <v>223</v>
      </c>
      <c r="C323" s="247">
        <f t="shared" si="462"/>
        <v>44600</v>
      </c>
      <c r="N323" s="246">
        <f t="shared" ca="1" si="463"/>
        <v>1.3384484460694384</v>
      </c>
      <c r="O323" s="223">
        <f t="shared" ca="1" si="464"/>
        <v>-1.3285515539305615</v>
      </c>
      <c r="P323" s="223" t="str">
        <f t="shared" ca="1" si="465"/>
        <v>-0.916090162208559-0.962199587484845i</v>
      </c>
      <c r="Q323" s="223" t="str">
        <f t="shared" ca="1" si="466"/>
        <v>0.0651889349754975-1.32695125540016i</v>
      </c>
      <c r="R323" s="223" t="str">
        <f t="shared" ca="1" si="467"/>
        <v>1.00599098967616-0.867773795491479i</v>
      </c>
      <c r="S323" s="223" t="str">
        <f t="shared" ca="1" si="468"/>
        <v>1.32215421506831+0.130220824096631i</v>
      </c>
      <c r="T323" s="223" t="str">
        <f t="shared" ca="1" si="469"/>
        <v>0.817366885693022+1.04735887145897i</v>
      </c>
      <c r="U323" s="223" t="str">
        <f t="shared" ca="1" si="470"/>
        <v>-0.19493899984665+1.31417198942532i</v>
      </c>
      <c r="V323" s="223" t="str">
        <f t="shared" ca="1" si="471"/>
        <v>-1.08620357398254+0.764990867474155i</v>
      </c>
      <c r="W323" s="223" t="str">
        <f t="shared" ca="1" si="472"/>
        <v>-1.30302380835192-0.259187550471398i</v>
      </c>
      <c r="X323" s="223" t="str">
        <f t="shared" ca="1" si="473"/>
        <v>-0.710771919250145-1.12243151695628i</v>
      </c>
      <c r="Y323" s="223" t="str">
        <f t="shared" ca="1" si="474"/>
        <v>0.322811695584782-1.28873652879283i</v>
      </c>
      <c r="Z323" s="223" t="str">
        <f t="shared" ca="1" si="475"/>
        <v>1.15595542409227-0.654840659216394i</v>
      </c>
      <c r="AA323" s="223" t="str">
        <f t="shared" ca="1" si="476"/>
        <v>1.27134457005585+0.385658159048667i</v>
      </c>
      <c r="AB323" s="223" t="str">
        <f t="shared" ca="1" si="477"/>
        <v>0.597331830677437+1.18669453336183i</v>
      </c>
      <c r="AC323" s="223" t="str">
        <f t="shared" ca="1" si="478"/>
        <v>-0.447575538227729+1.25088983089298i</v>
      </c>
      <c r="AD323" s="223" t="str">
        <f t="shared" ca="1" si="479"/>
        <v>-1.21457479155842+0.538383977438164i</v>
      </c>
      <c r="AE323" s="223" t="str">
        <f t="shared" ca="1" si="480"/>
        <v>-1.22742158856252-0.508414668732107i</v>
      </c>
      <c r="AF323" s="223" t="str">
        <f t="shared" ca="1" si="481"/>
        <v>-0.478139110040513-1.23952903269789i</v>
      </c>
      <c r="AG323" s="223" t="str">
        <f t="shared" ca="1" si="482"/>
        <v>0.568028983767747-1.20099638011573i</v>
      </c>
      <c r="AH323" s="223" t="str">
        <f t="shared" ca="1" si="483"/>
        <v>1.2614971398279-0.416742363646094i</v>
      </c>
      <c r="AI323" s="223" t="str">
        <f t="shared" ca="1" si="484"/>
        <v>1.17167786619419+0.626274867228394i</v>
      </c>
      <c r="AJ323" s="223" t="str">
        <f t="shared" ca="1" si="485"/>
        <v>0.354341648395969+1.28042618985373i</v>
      </c>
      <c r="AK323" s="223" t="str">
        <f t="shared" ca="1" si="486"/>
        <v>-0.683011999678198+1.13953667766637i</v>
      </c>
      <c r="AL323" s="223" t="str">
        <f t="shared" ca="1" si="487"/>
        <v>-1.29627058103612+0.291087293078177i</v>
      </c>
      <c r="AM323" s="223" t="str">
        <f t="shared" ca="1" si="488"/>
        <v>-1.10465024547042-0.738103696396011i</v>
      </c>
      <c r="AN323" s="223" t="str">
        <f t="shared" ca="1" si="489"/>
        <v>-0.227131682975128-1.30899214284892i</v>
      </c>
      <c r="AO323" s="223" t="str">
        <f t="shared" ca="1" si="490"/>
        <v>0.791417236658948-1.06710261407722i</v>
      </c>
      <c r="AP323" s="223" t="str">
        <f t="shared" ca="1" si="491"/>
        <v>1.31856022793542-0.162628892753426i</v>
      </c>
      <c r="AQ323" s="223" t="str">
        <f t="shared" ca="1" si="492"/>
        <v>1.02698423901956+0.842824183478814i</v>
      </c>
      <c r="AR323" s="223" t="str">
        <f t="shared" ca="1" si="493"/>
        <v>1.02698423901956+0.842824183478814i</v>
      </c>
      <c r="AS323" s="223" t="str">
        <f t="shared" ca="1" si="494"/>
        <v>-0.892200693018036+0.984391768976888i</v>
      </c>
      <c r="AT323" s="223" t="str">
        <f t="shared" ca="1" si="495"/>
        <v>-1.32815141904139+0.0326042872894843i</v>
      </c>
      <c r="AU323" s="223" t="str">
        <f t="shared" ca="1" si="496"/>
        <v>-0.939427812940248-0.939427812940202i</v>
      </c>
      <c r="AV323" s="223" t="str">
        <f t="shared" ca="1" si="497"/>
        <v>0.0326042872894198-1.32815141904139i</v>
      </c>
      <c r="AW323" s="223" t="str">
        <f t="shared" ca="1" si="498"/>
        <v>0.984391768976844-0.892200693018084i</v>
      </c>
      <c r="AX323" s="223" t="str">
        <f t="shared" ca="1" si="499"/>
        <v>1.3249517859406+0.0977343152844078i</v>
      </c>
      <c r="AY323" s="223" t="str">
        <f t="shared" ca="1" si="500"/>
        <v>0.842824183478894+1.02698423901949i</v>
      </c>
      <c r="AZ323" s="223" t="str">
        <f t="shared" ca="1" si="501"/>
        <v>-0.162628892753362+1.31856022793543i</v>
      </c>
      <c r="BA323" s="223" t="str">
        <f t="shared" ca="1" si="502"/>
        <v>-1.06710261407718+0.791417236659i</v>
      </c>
      <c r="BB323" s="223" t="str">
        <f t="shared" ca="1" si="503"/>
        <v>-1.30899214284893-0.227131682975064i</v>
      </c>
      <c r="BC323" s="223" t="str">
        <f t="shared" ca="1" si="504"/>
        <v>-0.738103696396065-1.10465024547038i</v>
      </c>
      <c r="BD323" s="223" t="str">
        <f t="shared" ca="1" si="505"/>
        <v>0.291087293078096-1.29627058103614i</v>
      </c>
      <c r="BE323" s="223" t="str">
        <f t="shared" ca="1" si="506"/>
        <v>1.13953667766632-0.68301199967827i</v>
      </c>
      <c r="BF323" s="223" t="str">
        <f t="shared" ca="1" si="507"/>
        <v>1.28042618985375+0.354341648395906i</v>
      </c>
      <c r="BG323" s="223" t="str">
        <f t="shared" ca="1" si="508"/>
        <v>0.626274867228468+1.17167786619415i</v>
      </c>
      <c r="BH323" s="223" t="str">
        <f t="shared" ca="1" si="509"/>
        <v>-0.416742363646033+1.26149713982792i</v>
      </c>
      <c r="BI323" s="223" t="str">
        <f t="shared" ca="1" si="510"/>
        <v>-1.20099638011548+0.568028983768284i</v>
      </c>
      <c r="BJ323" s="223" t="str">
        <f t="shared" ca="1" si="511"/>
        <v>-1.23952903269767-0.478139110041088i</v>
      </c>
      <c r="BK323" s="223" t="str">
        <f t="shared" ca="1" si="512"/>
        <v>-0.508414668731555-1.22742158856274i</v>
      </c>
      <c r="BL323" s="223" t="str">
        <f t="shared" ca="1" si="513"/>
        <v>0.538383977438692-1.21457479155818i</v>
      </c>
      <c r="BM323" s="223" t="str">
        <f t="shared" ca="1" si="514"/>
        <v>1.25088983089319-0.447575538227149i</v>
      </c>
      <c r="BN323" s="223" t="str">
        <f t="shared" ca="1" si="515"/>
        <v>1.18669453336162+0.597331830677851i</v>
      </c>
      <c r="BO323" s="223" t="str">
        <f t="shared" ca="1" si="516"/>
        <v>0.385658159048242+1.27134457005598i</v>
      </c>
      <c r="BP323" s="223" t="str">
        <f t="shared" ca="1" si="517"/>
        <v>-0.654840659216821+1.15595542409203i</v>
      </c>
      <c r="BQ323" s="223" t="str">
        <f t="shared" ca="1" si="518"/>
        <v>-1.28873652879291+0.322811695584451i</v>
      </c>
      <c r="BR323" s="223" t="str">
        <f t="shared" ca="1" si="519"/>
        <v>-1.12243151695611-0.71077191925041i</v>
      </c>
      <c r="BS323" s="223" t="str">
        <f t="shared" ca="1" si="520"/>
        <v>-0.259187550471109-1.30302380835198i</v>
      </c>
      <c r="BT323" s="223" t="str">
        <f t="shared" ca="1" si="521"/>
        <v>0.764990867474326-1.08620357398242i</v>
      </c>
      <c r="BU323" s="223" t="str">
        <f t="shared" ca="1" si="522"/>
        <v>1.31417198942535-0.194938999846462i</v>
      </c>
      <c r="BV323" s="223" t="str">
        <f t="shared" ca="1" si="523"/>
        <v>1.04735887145886+0.817366885693153i</v>
      </c>
      <c r="BW323" s="223" t="str">
        <f t="shared" ca="1" si="524"/>
        <v>0.130220824096545+1.32215421506832i</v>
      </c>
      <c r="BX323" s="223" t="str">
        <f t="shared" ca="1" si="525"/>
        <v>-0.867773795491527+1.00599098967612i</v>
      </c>
      <c r="BY323" s="223" t="str">
        <f t="shared" ca="1" si="526"/>
        <v>-1.32695125540017+0.065188934975458i</v>
      </c>
      <c r="BZ323" s="223" t="str">
        <f t="shared" ca="1" si="527"/>
        <v>-0.962199587484846-0.916090162208558i</v>
      </c>
      <c r="CA323" s="223" t="str">
        <f t="shared" ca="1" si="528"/>
        <v>-6.44508047244696E-14-1.32855155393056i</v>
      </c>
      <c r="CB323" s="223" t="str">
        <f t="shared" ca="1" si="529"/>
        <v>0.962199587484757-0.91609016220865i</v>
      </c>
      <c r="CC323" s="223" t="str">
        <f t="shared" ca="1" si="530"/>
        <v>1.32695125540017+0.0651889349753293i</v>
      </c>
      <c r="CD323" s="223" t="str">
        <f t="shared" ca="1" si="531"/>
        <v>0.867773795491624+1.00599098967604i</v>
      </c>
      <c r="CE323" s="223" t="str">
        <f t="shared" ca="1" si="532"/>
        <v>-0.130220824096416+1.32215421506833i</v>
      </c>
      <c r="CF323" s="223" t="str">
        <f t="shared" ca="1" si="533"/>
        <v>-1.04735887145874+0.817366885693314i</v>
      </c>
      <c r="CG323" s="223" t="str">
        <f t="shared" ca="1" si="534"/>
        <v>-1.31417198942536-0.194938999846334i</v>
      </c>
      <c r="CH323" s="223" t="str">
        <f t="shared" ca="1" si="535"/>
        <v>-0.764990867474431-1.08620357398235i</v>
      </c>
      <c r="CI323" s="223" t="str">
        <f t="shared" ca="1" si="536"/>
        <v>0.259187550470909-1.30302380835202i</v>
      </c>
      <c r="CJ323" s="223" t="str">
        <f t="shared" ca="1" si="537"/>
        <v>1.12243151695604-0.710771919250519i</v>
      </c>
      <c r="CK323" s="223" t="str">
        <f t="shared" ca="1" si="538"/>
        <v>1.28873652879294+0.322811695584326i</v>
      </c>
      <c r="CL323" s="223" t="str">
        <f t="shared" ca="1" si="539"/>
        <v>0.654840659216934+1.15595542409197i</v>
      </c>
      <c r="CM323" s="223" t="str">
        <f t="shared" ca="1" si="540"/>
        <v>-0.385658159048118+1.27134457005602i</v>
      </c>
      <c r="CN323" s="223" t="str">
        <f t="shared" ca="1" si="541"/>
        <v>-1.18669453336156+0.597331830677967i</v>
      </c>
      <c r="CO323" s="223" t="str">
        <f t="shared" ca="1" si="542"/>
        <v>-1.25088983089277-0.447575538228308i</v>
      </c>
      <c r="CP323" s="223" t="str">
        <f t="shared" ca="1" si="543"/>
        <v>-0.538383977437635-1.21457479155865i</v>
      </c>
      <c r="CQ323" s="223" t="str">
        <f t="shared" ca="1" si="544"/>
        <v>0.508414668732622-1.2274215885623i</v>
      </c>
      <c r="CR323" s="223" t="str">
        <f t="shared" ca="1" si="545"/>
        <v>1.23952903269811-0.478139110039939i</v>
      </c>
      <c r="CS323" s="223" t="str">
        <f t="shared" ca="1" si="546"/>
        <v>1.20099638011553+0.568028983768167i</v>
      </c>
      <c r="CT323" s="223" t="str">
        <f t="shared" ca="1" si="547"/>
        <v>0.416742363646191+1.26149713982787i</v>
      </c>
      <c r="CU323" s="223" t="str">
        <f t="shared" ca="1" si="548"/>
        <v>-0.626274867228354+1.17167786619421i</v>
      </c>
      <c r="CV323" s="223" t="str">
        <f t="shared" ca="1" si="549"/>
        <v>-1.28042618985371+0.35434164839603i</v>
      </c>
      <c r="CW323" s="223" t="str">
        <f t="shared" ca="1" si="550"/>
        <v>-1.13953667766641-0.683011999678126i</v>
      </c>
      <c r="CX323" s="223" t="str">
        <f t="shared" ca="1" si="551"/>
        <v>-0.291087293078223-1.29627058103611i</v>
      </c>
      <c r="CY323" s="223" t="str">
        <f t="shared" ca="1" si="552"/>
        <v>0.738103696395958-1.10465024547045i</v>
      </c>
      <c r="CZ323" s="223" t="str">
        <f t="shared" ca="1" si="553"/>
        <v>1.3089921428489-0.227131682975229i</v>
      </c>
      <c r="DA323" s="223" t="str">
        <f t="shared" ca="1" si="554"/>
        <v>1.06710261407723+0.791417236658925i</v>
      </c>
      <c r="DB323" s="223" t="str">
        <f t="shared" ca="1" si="555"/>
        <v>0.162628892753489+1.31856022793541i</v>
      </c>
      <c r="DC323" s="223" t="str">
        <f t="shared" ca="1" si="556"/>
        <v>-0.842824183478765+1.0269842390196i</v>
      </c>
      <c r="DD323" s="223" t="str">
        <f t="shared" ca="1" si="557"/>
        <v>-1.32495178594059+0.097734315284574i</v>
      </c>
      <c r="DE323" s="223" t="str">
        <f t="shared" ca="1" si="558"/>
        <v>-0.98439176897693-0.892200693017988i</v>
      </c>
      <c r="DF323" s="223" t="str">
        <f t="shared" ca="1" si="559"/>
        <v>-0.0326042872895487-1.32815141904139i</v>
      </c>
      <c r="DG323" s="223" t="str">
        <f t="shared" ca="1" si="560"/>
        <v>0.93942781294013-0.93942781294032i</v>
      </c>
      <c r="DH323" s="223" t="str">
        <f t="shared" ca="1" si="561"/>
        <v>1.32815141904139+0.0326042872892798i</v>
      </c>
      <c r="DI323" s="223" t="str">
        <f t="shared" ca="1" si="562"/>
        <v>0.892200693018187+0.984391768976751i</v>
      </c>
      <c r="DJ323" s="223" t="str">
        <f t="shared" ca="1" si="563"/>
        <v>-0.0977343152843812+1.32495178594061i</v>
      </c>
      <c r="DK323" s="223" t="str">
        <f t="shared" ca="1" si="564"/>
        <v>-1.02698423901948+0.842824183478914i</v>
      </c>
      <c r="DL323" s="223" t="str">
        <f t="shared" ca="1" si="565"/>
        <v>-1.31856022793544-0.162628892753297i</v>
      </c>
      <c r="DM323" s="223" t="str">
        <f t="shared" ca="1" si="566"/>
        <v>-0.791417236659081-1.06710261407712i</v>
      </c>
      <c r="DN323" s="223" t="str">
        <f t="shared" ca="1" si="567"/>
        <v>0.227131682974963-1.30899214284894i</v>
      </c>
      <c r="DO323" s="223" t="str">
        <f t="shared" ca="1" si="568"/>
        <v>1.1046502454703-0.738103696396182i</v>
      </c>
      <c r="DP323" s="223" t="str">
        <f t="shared" ca="1" si="569"/>
        <v>1.29627058103614+0.291087293078107i</v>
      </c>
      <c r="DQ323" s="223" t="str">
        <f t="shared" ca="1" si="570"/>
        <v>0.683011999678292+1.13953667766631i</v>
      </c>
      <c r="DR323" s="223" t="str">
        <f t="shared" ca="1" si="571"/>
        <v>-0.354341648395844+1.28042618985376i</v>
      </c>
      <c r="DS323" s="223" t="str">
        <f t="shared" ca="1" si="572"/>
        <v>-1.17167786619476+0.626274867227326i</v>
      </c>
      <c r="DT323" s="223" t="str">
        <f t="shared" ca="1" si="573"/>
        <v>-1.26149713982753-0.416742363647226i</v>
      </c>
      <c r="DU323" s="223" t="str">
        <f t="shared" ca="1" si="574"/>
        <v>-0.568028983767182-1.200996380116i</v>
      </c>
      <c r="DV323" s="223" t="str">
        <f t="shared" ca="1" si="575"/>
        <v>0.478139110040957-1.23952903269772i</v>
      </c>
      <c r="DW323" s="223" t="str">
        <f t="shared" ca="1" si="576"/>
        <v>1.22742158856269-0.508414668731684i</v>
      </c>
      <c r="DX323" s="223" t="str">
        <f t="shared" ca="1" si="577"/>
        <v>1.21457479155818+0.538383977438702i</v>
      </c>
      <c r="DY323" s="223" t="str">
        <f t="shared" ca="1" si="578"/>
        <v>0.447575538227211+1.25088983089317i</v>
      </c>
      <c r="DZ323" s="223" t="str">
        <f t="shared" ca="1" si="579"/>
        <v>-0.597331830677794+1.18669453336165i</v>
      </c>
      <c r="EA323" s="223" t="str">
        <f t="shared" ca="1" si="580"/>
        <v>-1.27134457005596+0.385658159048303i</v>
      </c>
      <c r="EB323" s="223" t="str">
        <f t="shared" ca="1" si="581"/>
        <v>-1.1559554240921-0.654840659216701i</v>
      </c>
      <c r="EC323" s="223" t="str">
        <f t="shared" ca="1" si="582"/>
        <v>-0.322811695584587-1.28873652879288i</v>
      </c>
      <c r="ED323" s="223" t="str">
        <f t="shared" ca="1" si="583"/>
        <v>0.710771919250419-1.12243151695611i</v>
      </c>
      <c r="EE323" s="223" t="str">
        <f t="shared" ca="1" si="584"/>
        <v>1.30302380835198-0.259187550471099i</v>
      </c>
      <c r="EF323" s="223" t="str">
        <f t="shared" ca="1" si="585"/>
        <v>1.08620357398246+0.764990867474273i</v>
      </c>
      <c r="EG323" s="223" t="str">
        <f t="shared" ca="1" si="586"/>
        <v>0.194938999846525+1.31417198942534i</v>
      </c>
      <c r="EH323" s="223" t="str">
        <f t="shared" ca="1" si="587"/>
        <v>-0.817366885693102+1.0473588714589i</v>
      </c>
      <c r="EI323" s="223" t="str">
        <f t="shared" ca="1" si="588"/>
        <v>-1.32215421506831+0.130220824096684i</v>
      </c>
      <c r="EJ323" s="223" t="str">
        <f t="shared" ca="1" si="589"/>
        <v>-1.00599098967621-0.867773795491421i</v>
      </c>
      <c r="EK323" s="223" t="str">
        <f t="shared" ca="1" si="590"/>
        <v>-0.065188934975447-1.32695125540017i</v>
      </c>
      <c r="EL323" s="223" t="str">
        <f t="shared" ca="1" si="591"/>
        <v>0.916090162208511-0.962199587484892i</v>
      </c>
      <c r="EM323" s="223" t="str">
        <f t="shared" ca="1" si="592"/>
        <v>1.32855155393056-1.28901609448939E-13i</v>
      </c>
      <c r="EN323" s="223"/>
      <c r="EO323" s="223"/>
      <c r="EP323" s="223"/>
    </row>
    <row r="324" spans="1:146">
      <c r="A324" s="249">
        <f t="shared" si="461"/>
        <v>4.3749999999999926E-3</v>
      </c>
      <c r="B324" s="248">
        <v>224</v>
      </c>
      <c r="C324" s="247">
        <f t="shared" si="462"/>
        <v>44800</v>
      </c>
      <c r="N324" s="246">
        <f t="shared" ca="1" si="463"/>
        <v>1.3383289874258231</v>
      </c>
      <c r="O324" s="223">
        <f t="shared" ca="1" si="464"/>
        <v>-1.3286710125741767</v>
      </c>
      <c r="P324" s="223" t="str">
        <f t="shared" ca="1" si="465"/>
        <v>-0.939512282957199-0.939512282957195i</v>
      </c>
      <c r="Q324" s="223" t="str">
        <f t="shared" ca="1" si="466"/>
        <v>-3.2472977033638E-14-1.32867101257418i</v>
      </c>
      <c r="R324" s="223" t="str">
        <f t="shared" ca="1" si="467"/>
        <v>0.93951228295721-0.939512282957184i</v>
      </c>
      <c r="S324" s="223" t="str">
        <f t="shared" ca="1" si="468"/>
        <v>1.32867101257418-6.49459540672759E-14i</v>
      </c>
      <c r="T324" s="223" t="str">
        <f t="shared" ca="1" si="469"/>
        <v>0.939512282957206+0.939512282957188i</v>
      </c>
      <c r="U324" s="223" t="str">
        <f t="shared" ca="1" si="470"/>
        <v>-3.71121178075289E-14+1.32867101257418i</v>
      </c>
      <c r="V324" s="223" t="str">
        <f t="shared" ca="1" si="471"/>
        <v>-0.939512282957167+0.939512282957227i</v>
      </c>
      <c r="W324" s="223" t="str">
        <f t="shared" ca="1" si="472"/>
        <v>-1.32867101257418-1.1719722295388E-14i</v>
      </c>
      <c r="X324" s="223" t="str">
        <f t="shared" ca="1" si="473"/>
        <v>-0.939512282957158-0.939512282957236i</v>
      </c>
      <c r="Y324" s="223" t="str">
        <f t="shared" ca="1" si="474"/>
        <v>-2.3113448578749E-14-1.32867101257418i</v>
      </c>
      <c r="Z324" s="223" t="str">
        <f t="shared" ca="1" si="475"/>
        <v>0.939512282957219-0.939512282957175i</v>
      </c>
      <c r="AA324" s="223" t="str">
        <f t="shared" ca="1" si="476"/>
        <v>1.32867101257418-5.79466194528859E-14i</v>
      </c>
      <c r="AB324" s="223" t="str">
        <f t="shared" ca="1" si="477"/>
        <v>0.939512282957207+0.939512282957187i</v>
      </c>
      <c r="AC324" s="223" t="str">
        <f t="shared" ca="1" si="478"/>
        <v>-4.88318401029169E-14+1.32867101257418i</v>
      </c>
      <c r="AD324" s="223" t="str">
        <f t="shared" ca="1" si="479"/>
        <v>-0.93951228295717+0.939512282957224i</v>
      </c>
      <c r="AE324" s="223" t="str">
        <f t="shared" ca="1" si="480"/>
        <v>-1.32867101257418-2.34394445907759E-14i</v>
      </c>
      <c r="AF324" s="223" t="str">
        <f t="shared" ca="1" si="481"/>
        <v>-0.939512282957243-0.939512282957151i</v>
      </c>
      <c r="AG324" s="223" t="str">
        <f t="shared" ca="1" si="482"/>
        <v>-2.0834501645357E-14-1.32867101257418i</v>
      </c>
      <c r="AH324" s="223" t="str">
        <f t="shared" ca="1" si="483"/>
        <v>0.939512282956839-0.939512282957555i</v>
      </c>
      <c r="AI324" s="223" t="str">
        <f t="shared" ca="1" si="484"/>
        <v>1.32867101257418-3.10568607293385E-13i</v>
      </c>
      <c r="AJ324" s="223" t="str">
        <f t="shared" ca="1" si="485"/>
        <v>0.939512282957292+0.939512282957102i</v>
      </c>
      <c r="AK324" s="223" t="str">
        <f t="shared" ca="1" si="486"/>
        <v>-6.05515623983047E-14+1.32867101257418i</v>
      </c>
      <c r="AL324" s="223" t="str">
        <f t="shared" ca="1" si="487"/>
        <v>-0.939512282957364+0.93951228295703i</v>
      </c>
      <c r="AM324" s="223" t="str">
        <f t="shared" ca="1" si="488"/>
        <v>-1.32867101257418-4.12790181366003E-13i</v>
      </c>
      <c r="AN324" s="223" t="str">
        <f t="shared" ca="1" si="489"/>
        <v>-0.93951228295678-0.939512282957613i</v>
      </c>
      <c r="AO324" s="223" t="str">
        <f t="shared" ca="1" si="490"/>
        <v>-5.56679750345736E-13-1.32867101257418i</v>
      </c>
      <c r="AP324" s="223" t="str">
        <f t="shared" ca="1" si="491"/>
        <v>0.939512282956954-0.939512282957439i</v>
      </c>
      <c r="AQ324" s="223" t="str">
        <f t="shared" ca="1" si="492"/>
        <v>1.32867101257418-1.66678029930053E-13i</v>
      </c>
      <c r="AR324" s="223" t="str">
        <f t="shared" ca="1" si="493"/>
        <v>1.32867101257418-1.66678029930053E-13i</v>
      </c>
      <c r="AS324" s="223" t="str">
        <f t="shared" ca="1" si="494"/>
        <v>-1.85560589037644E-13+1.32867101257418i</v>
      </c>
      <c r="AT324" s="223" t="str">
        <f t="shared" ca="1" si="495"/>
        <v>-0.939512282957453+0.939512282956941i</v>
      </c>
      <c r="AU324" s="223" t="str">
        <f t="shared" ca="1" si="496"/>
        <v>-1.32867101257418-5.75562309453326E-13i</v>
      </c>
      <c r="AV324" s="223" t="str">
        <f t="shared" ca="1" si="497"/>
        <v>-0.9395122829576-0.939512282956794i</v>
      </c>
      <c r="AW324" s="223" t="str">
        <f t="shared" ca="1" si="498"/>
        <v>-3.93907622258413E-13-1.32867101257418i</v>
      </c>
      <c r="AX324" s="223" t="str">
        <f t="shared" ca="1" si="499"/>
        <v>0.939512282957043-0.93951228295735i</v>
      </c>
      <c r="AY324" s="223" t="str">
        <f t="shared" ca="1" si="500"/>
        <v>1.32867101257418-4.1669003290714E-14i</v>
      </c>
      <c r="AZ324" s="223" t="str">
        <f t="shared" ca="1" si="501"/>
        <v>0.939512282957102+0.939512282957292i</v>
      </c>
      <c r="BA324" s="223" t="str">
        <f t="shared" ca="1" si="502"/>
        <v>-3.48332717124968E-13+1.32867101257418i</v>
      </c>
      <c r="BB324" s="223" t="str">
        <f t="shared" ca="1" si="503"/>
        <v>-0.939512282957568+0.939512282956826i</v>
      </c>
      <c r="BC324" s="223" t="str">
        <f t="shared" ca="1" si="504"/>
        <v>-1.32867101257418+6.21137214586771E-13i</v>
      </c>
      <c r="BD324" s="223" t="str">
        <f t="shared" ca="1" si="505"/>
        <v>-0.939512282957511-0.939512282956883i</v>
      </c>
      <c r="BE324" s="223" t="str">
        <f t="shared" ca="1" si="506"/>
        <v>-2.68898595619072E-13-1.32867101257418i</v>
      </c>
      <c r="BF324" s="223" t="str">
        <f t="shared" ca="1" si="507"/>
        <v>0.939512282957131-0.939512282957263i</v>
      </c>
      <c r="BG324" s="223" t="str">
        <f t="shared" ca="1" si="508"/>
        <v>1.32867101257418+1.2110312479661E-13i</v>
      </c>
      <c r="BH324" s="223" t="str">
        <f t="shared" ca="1" si="509"/>
        <v>0.939512282956986+0.939512282957408i</v>
      </c>
      <c r="BI324" s="223" t="str">
        <f t="shared" ca="1" si="510"/>
        <v>-4.73341743764308E-13+1.32867101257418i</v>
      </c>
      <c r="BJ324" s="223" t="str">
        <f t="shared" ca="1" si="511"/>
        <v>-0.939512282957682+0.939512282956711i</v>
      </c>
      <c r="BK324" s="223" t="str">
        <f t="shared" ca="1" si="512"/>
        <v>-1.32867101257418+4.58365086499448E-13i</v>
      </c>
      <c r="BL324" s="223" t="str">
        <f t="shared" ca="1" si="513"/>
        <v>-0.939512282957423-0.93951228295697i</v>
      </c>
      <c r="BM324" s="223" t="str">
        <f t="shared" ca="1" si="514"/>
        <v>-1.06126467531749E-13-1.32867101257418i</v>
      </c>
      <c r="BN324" s="223" t="str">
        <f t="shared" ca="1" si="515"/>
        <v>0.93951228295722-0.939512282957174i</v>
      </c>
      <c r="BO324" s="223" t="str">
        <f t="shared" ca="1" si="516"/>
        <v>1.32867101257418+2.46112151435949E-13i</v>
      </c>
      <c r="BP324" s="223" t="str">
        <f t="shared" ca="1" si="517"/>
        <v>0.939512282956872+0.939512282957522i</v>
      </c>
      <c r="BQ324" s="223" t="str">
        <f t="shared" ca="1" si="518"/>
        <v>-5.98350770403647E-13+1.32867101257418i</v>
      </c>
      <c r="BR324" s="223" t="str">
        <f t="shared" ca="1" si="519"/>
        <v>-0.93951228295681+0.939512282957584i</v>
      </c>
      <c r="BS324" s="223" t="str">
        <f t="shared" ca="1" si="520"/>
        <v>-1.32867101257418+3.33356059860108E-13i</v>
      </c>
      <c r="BT324" s="223" t="str">
        <f t="shared" ca="1" si="521"/>
        <v>-0.939512282957334-0.939512282957059i</v>
      </c>
      <c r="BU324" s="223" t="str">
        <f t="shared" ca="1" si="522"/>
        <v>1.88825591075907E-14-1.32867101257418i</v>
      </c>
      <c r="BV324" s="223" t="str">
        <f t="shared" ca="1" si="523"/>
        <v>0.939512282957361-0.939512282957033i</v>
      </c>
      <c r="BW324" s="223" t="str">
        <f t="shared" ca="1" si="524"/>
        <v>1.32867101257418+3.71121178075289E-13i</v>
      </c>
      <c r="BX324" s="223" t="str">
        <f t="shared" ca="1" si="525"/>
        <v>0.939512282956783+0.939512282957611i</v>
      </c>
      <c r="BY324" s="223" t="str">
        <f t="shared" ca="1" si="526"/>
        <v>5.60585652188466E-13+1.32867101257418i</v>
      </c>
      <c r="BZ324" s="223" t="str">
        <f t="shared" ca="1" si="527"/>
        <v>-0.939512282956899+0.939512282957495i</v>
      </c>
      <c r="CA324" s="223" t="str">
        <f t="shared" ca="1" si="528"/>
        <v>-1.32867101257418+2.08347033220768E-13i</v>
      </c>
      <c r="CB324" s="223" t="str">
        <f t="shared" ca="1" si="529"/>
        <v>-0.939512282957194-0.9395122829572i</v>
      </c>
      <c r="CC324" s="223" t="str">
        <f t="shared" ca="1" si="530"/>
        <v>1.43891585746931E-13-1.32867101257418i</v>
      </c>
      <c r="CD324" s="223" t="str">
        <f t="shared" ca="1" si="531"/>
        <v>0.93951228295745-0.939512282956944i</v>
      </c>
      <c r="CE324" s="223" t="str">
        <f t="shared" ca="1" si="532"/>
        <v>1.32867101257418+4.96130204714629E-13i</v>
      </c>
      <c r="CF324" s="223" t="str">
        <f t="shared" ca="1" si="533"/>
        <v>0.939512282957656+0.939512282956738i</v>
      </c>
      <c r="CG324" s="223" t="str">
        <f t="shared" ca="1" si="534"/>
        <v>4.35576625549127E-13+1.32867101257418i</v>
      </c>
      <c r="CH324" s="223" t="str">
        <f t="shared" ca="1" si="535"/>
        <v>-0.939512282957041+0.939512282957353i</v>
      </c>
      <c r="CI324" s="223" t="str">
        <f t="shared" ca="1" si="536"/>
        <v>-1.32867101257418+8.3338006581428E-14i</v>
      </c>
      <c r="CJ324" s="223" t="str">
        <f t="shared" ca="1" si="537"/>
        <v>-0.939512282957105-0.939512282957289i</v>
      </c>
      <c r="CK324" s="223" t="str">
        <f t="shared" ca="1" si="538"/>
        <v>2.6890061238627E-13-1.32867101257418i</v>
      </c>
      <c r="CL324" s="223" t="str">
        <f t="shared" ca="1" si="539"/>
        <v>0.939512282957538-0.939512282956856i</v>
      </c>
      <c r="CM324" s="223" t="str">
        <f t="shared" ca="1" si="540"/>
        <v>1.32867101257418+6.96665434249936E-13i</v>
      </c>
      <c r="CN324" s="223" t="str">
        <f t="shared" ca="1" si="541"/>
        <v>0.939512282957514+0.93951228295688i</v>
      </c>
      <c r="CO324" s="223" t="str">
        <f t="shared" ca="1" si="542"/>
        <v>3.10567598909787E-13+1.32867101257418i</v>
      </c>
      <c r="CP324" s="223" t="str">
        <f t="shared" ca="1" si="543"/>
        <v>-0.939512282957128+0.939512282957265i</v>
      </c>
      <c r="CQ324" s="223" t="str">
        <f t="shared" ca="1" si="544"/>
        <v>-1.32867101257418-4.16710200579117E-14i</v>
      </c>
      <c r="CR324" s="223" t="str">
        <f t="shared" ca="1" si="545"/>
        <v>-0.939512282957017-0.939512282957378i</v>
      </c>
      <c r="CS324" s="223" t="str">
        <f t="shared" ca="1" si="546"/>
        <v>4.69435841921578E-13-1.32867101257418i</v>
      </c>
      <c r="CT324" s="223" t="str">
        <f t="shared" ca="1" si="547"/>
        <v>0.939512282957627-0.939512282956767i</v>
      </c>
      <c r="CU324" s="223" t="str">
        <f t="shared" ca="1" si="548"/>
        <v>1.32867101257418-5.37797191238145E-13i</v>
      </c>
      <c r="CV324" s="223" t="str">
        <f t="shared" ca="1" si="549"/>
        <v>0.939512282957426+0.939512282956968i</v>
      </c>
      <c r="CW324" s="223" t="str">
        <f t="shared" ca="1" si="550"/>
        <v>1.85558572270447E-13+1.32867101257418i</v>
      </c>
      <c r="CX324" s="223" t="str">
        <f t="shared" ca="1" si="551"/>
        <v>-0.939512282957217+0.939512282957176i</v>
      </c>
      <c r="CY324" s="223" t="str">
        <f t="shared" ca="1" si="552"/>
        <v>-1.32867101257418-2.4220624959322E-13i</v>
      </c>
      <c r="CZ324" s="223" t="str">
        <f t="shared" ca="1" si="553"/>
        <v>-0.939512282956928-0.939512282957466i</v>
      </c>
      <c r="DA324" s="223" t="str">
        <f t="shared" ca="1" si="554"/>
        <v>5.94444868560917E-13-1.32867101257418i</v>
      </c>
      <c r="DB324" s="223" t="str">
        <f t="shared" ca="1" si="555"/>
        <v>0.939512282956807-0.939512282957587i</v>
      </c>
      <c r="DC324" s="223" t="str">
        <f t="shared" ca="1" si="556"/>
        <v>1.32867101257418-4.12788164598806E-13i</v>
      </c>
      <c r="DD324" s="223" t="str">
        <f t="shared" ca="1" si="557"/>
        <v>0.939512282957337+0.939512282957057i</v>
      </c>
      <c r="DE324" s="223" t="str">
        <f t="shared" ca="1" si="558"/>
        <v>-1.49766572648607E-14+1.32867101257418i</v>
      </c>
      <c r="DF324" s="223" t="str">
        <f t="shared" ca="1" si="559"/>
        <v>-0.939512282957305+0.939512282957089i</v>
      </c>
      <c r="DG324" s="223" t="str">
        <f t="shared" ca="1" si="560"/>
        <v>-1.32867101257418-2.91689073336591E-13i</v>
      </c>
      <c r="DH324" s="223" t="str">
        <f t="shared" ca="1" si="561"/>
        <v>-0.939512282956786-0.939512282957608i</v>
      </c>
      <c r="DI324" s="223" t="str">
        <f t="shared" ca="1" si="562"/>
        <v>7.19453895200257E-13-1.32867101257418i</v>
      </c>
      <c r="DJ324" s="223" t="str">
        <f t="shared" ca="1" si="563"/>
        <v>0.939512282956843-0.939512282957551i</v>
      </c>
      <c r="DK324" s="223" t="str">
        <f t="shared" ca="1" si="564"/>
        <v>1.32867101257418-2.12252935063498E-13i</v>
      </c>
      <c r="DL324" s="223" t="str">
        <f t="shared" ca="1" si="565"/>
        <v>0.939512282957249+0.939512282957145i</v>
      </c>
      <c r="DM324" s="223" t="str">
        <f t="shared" ca="1" si="566"/>
        <v>-6.44594810082326E-14+1.32867101257418i</v>
      </c>
      <c r="DN324" s="223" t="str">
        <f t="shared" ca="1" si="567"/>
        <v>-0.939512282957447+0.939512282956946i</v>
      </c>
      <c r="DO324" s="223" t="str">
        <f t="shared" ca="1" si="568"/>
        <v>-1.32867101257418-4.92224302871899E-13i</v>
      </c>
      <c r="DP324" s="223" t="str">
        <f t="shared" ca="1" si="569"/>
        <v>-0.939512282956751-0.939512282957643i</v>
      </c>
      <c r="DQ324" s="223" t="str">
        <f t="shared" ca="1" si="570"/>
        <v>-4.39482527391856E-13-1.32867101257418i</v>
      </c>
      <c r="DR324" s="223" t="str">
        <f t="shared" ca="1" si="571"/>
        <v>0.939512282956984-0.93951228295741i</v>
      </c>
      <c r="DS324" s="223" t="str">
        <f t="shared" ca="1" si="572"/>
        <v>1.32867101257418-1.62770111320126E-13i</v>
      </c>
      <c r="DT324" s="223" t="str">
        <f t="shared" ca="1" si="573"/>
        <v>0.939512282957107+0.939512282957287i</v>
      </c>
      <c r="DU324" s="223" t="str">
        <f t="shared" ca="1" si="574"/>
        <v>-2.6499471054354E-13+1.32867101257418i</v>
      </c>
      <c r="DV324" s="223" t="str">
        <f t="shared" ca="1" si="575"/>
        <v>-0.939512282957482+0.939512282956912i</v>
      </c>
      <c r="DW324" s="223" t="str">
        <f t="shared" ca="1" si="576"/>
        <v>-1.32867101257418-6.92759532407206E-13i</v>
      </c>
      <c r="DX324" s="223" t="str">
        <f t="shared" ca="1" si="577"/>
        <v>-0.939512282957571-0.939512282956823i</v>
      </c>
      <c r="DY324" s="223" t="str">
        <f t="shared" ca="1" si="578"/>
        <v>-3.89999703648485E-13-1.32867101257418i</v>
      </c>
      <c r="DZ324" s="223" t="str">
        <f t="shared" ca="1" si="579"/>
        <v>0.939512282957126-0.939512282957268i</v>
      </c>
      <c r="EA324" s="223" t="str">
        <f t="shared" ca="1" si="580"/>
        <v>1.32867101257418+3.77651182151816E-14i</v>
      </c>
      <c r="EB324" s="223" t="str">
        <f t="shared" ca="1" si="581"/>
        <v>0.939512282957073+0.939512282957321i</v>
      </c>
      <c r="EC324" s="223" t="str">
        <f t="shared" ca="1" si="582"/>
        <v>-4.65529940078848E-13+1.32867101257418i</v>
      </c>
      <c r="ED324" s="223" t="str">
        <f t="shared" ca="1" si="583"/>
        <v>-0.939512282957624+0.93951228295677i</v>
      </c>
      <c r="EE324" s="223" t="str">
        <f t="shared" ca="1" si="584"/>
        <v>-1.32867101257418-7.42242356150578E-13i</v>
      </c>
      <c r="EF324" s="223" t="str">
        <f t="shared" ca="1" si="585"/>
        <v>-0.939512282957429-0.939512282956965i</v>
      </c>
      <c r="EG324" s="223" t="str">
        <f t="shared" ca="1" si="586"/>
        <v>-1.89464474113177E-13-1.32867101257418i</v>
      </c>
      <c r="EH324" s="223" t="str">
        <f t="shared" ca="1" si="587"/>
        <v>0.93951228295716-0.939512282957233i</v>
      </c>
      <c r="EI324" s="223" t="str">
        <f t="shared" ca="1" si="588"/>
        <v>1.32867101257418+2.3830034775049E-13i</v>
      </c>
      <c r="EJ324" s="223" t="str">
        <f t="shared" ca="1" si="589"/>
        <v>0.93951228295693+0.939512282957463i</v>
      </c>
      <c r="EK324" s="223" t="str">
        <f t="shared" ca="1" si="590"/>
        <v>-5.1501276382222E-13+1.32867101257418i</v>
      </c>
      <c r="EL324" s="223" t="str">
        <f t="shared" ca="1" si="591"/>
        <v>-0.939512282956804+0.939512282957589i</v>
      </c>
      <c r="EM324" s="223" t="str">
        <f t="shared" ca="1" si="592"/>
        <v>-1.32867101257418+4.16694066441535E-13i</v>
      </c>
      <c r="EN324" s="223"/>
      <c r="EO324" s="223"/>
      <c r="EP324" s="223"/>
    </row>
    <row r="325" spans="1:146">
      <c r="A325" s="249">
        <f t="shared" si="461"/>
        <v>4.3945312499999922E-3</v>
      </c>
      <c r="B325" s="248">
        <v>225</v>
      </c>
      <c r="C325" s="247">
        <f t="shared" si="462"/>
        <v>45000</v>
      </c>
      <c r="N325" s="246">
        <f t="shared" ca="1" si="463"/>
        <v>1.3382180065497782</v>
      </c>
      <c r="O325" s="223">
        <f t="shared" ca="1" si="464"/>
        <v>-1.3287819934502216</v>
      </c>
      <c r="P325" s="223" t="str">
        <f t="shared" ca="1" si="465"/>
        <v>-0.96236648263476-0.91624905960047i</v>
      </c>
      <c r="Q325" s="223" t="str">
        <f t="shared" ca="1" si="466"/>
        <v>-0.0652002421067308-1.32718141734533i</v>
      </c>
      <c r="R325" s="223" t="str">
        <f t="shared" ca="1" si="467"/>
        <v>0.867924312327692-1.00616548051901i</v>
      </c>
      <c r="S325" s="223" t="str">
        <f t="shared" ca="1" si="468"/>
        <v>1.3223835449587-0.13024341111936i</v>
      </c>
      <c r="T325" s="223" t="str">
        <f t="shared" ca="1" si="469"/>
        <v>1.04754053763101+0.81750865936532i</v>
      </c>
      <c r="U325" s="223" t="str">
        <f t="shared" ca="1" si="470"/>
        <v>0.194972812346761+1.31439993478512i</v>
      </c>
      <c r="V325" s="223" t="str">
        <f t="shared" ca="1" si="471"/>
        <v>-0.765123556437126+1.08639197783422i</v>
      </c>
      <c r="W325" s="223" t="str">
        <f t="shared" ca="1" si="472"/>
        <v>-1.30324982004083+0.25923250699148i</v>
      </c>
      <c r="X325" s="223" t="str">
        <f t="shared" ca="1" si="473"/>
        <v>-1.12262620460605-0.710895203844674i</v>
      </c>
      <c r="Y325" s="223" t="str">
        <f t="shared" ca="1" si="474"/>
        <v>-0.322867687820771-1.28896006232886i</v>
      </c>
      <c r="Z325" s="223" t="str">
        <f t="shared" ca="1" si="475"/>
        <v>0.654954242439096-1.15615592652054i</v>
      </c>
      <c r="AA325" s="223" t="str">
        <f t="shared" ca="1" si="476"/>
        <v>1.27156508692717-0.385725052110244i</v>
      </c>
      <c r="AB325" s="223" t="str">
        <f t="shared" ca="1" si="477"/>
        <v>1.18690036754075+0.597435438896268i</v>
      </c>
      <c r="AC325" s="223" t="str">
        <f t="shared" ca="1" si="478"/>
        <v>0.447653170963648+1.25110679985513i</v>
      </c>
      <c r="AD325" s="223" t="str">
        <f t="shared" ca="1" si="479"/>
        <v>-0.538477361051975+1.21478546161536i</v>
      </c>
      <c r="AE325" s="223" t="str">
        <f t="shared" ca="1" si="480"/>
        <v>-1.22763448691822+0.508502854118416i</v>
      </c>
      <c r="AF325" s="223" t="str">
        <f t="shared" ca="1" si="481"/>
        <v>-1.23974403111035-0.478222044079739i</v>
      </c>
      <c r="AG325" s="223" t="str">
        <f t="shared" ca="1" si="482"/>
        <v>-0.568127509358025-1.20120469497425i</v>
      </c>
      <c r="AH325" s="223" t="str">
        <f t="shared" ca="1" si="483"/>
        <v>0.416814648315991-1.26171594864564i</v>
      </c>
      <c r="AI325" s="223" t="str">
        <f t="shared" ca="1" si="484"/>
        <v>1.17188109570705-0.62638349566538i</v>
      </c>
      <c r="AJ325" s="223" t="str">
        <f t="shared" ca="1" si="485"/>
        <v>1.28064828194711+0.354403109556702i</v>
      </c>
      <c r="AK325" s="223" t="str">
        <f t="shared" ca="1" si="486"/>
        <v>0.683130469267538+1.13973433223531i</v>
      </c>
      <c r="AL325" s="223" t="str">
        <f t="shared" ca="1" si="487"/>
        <v>-0.291137782663178+1.2964954213662i</v>
      </c>
      <c r="AM325" s="223" t="str">
        <f t="shared" ca="1" si="488"/>
        <v>-1.10484184892895+0.738231721732959i</v>
      </c>
      <c r="AN325" s="223" t="str">
        <f t="shared" ca="1" si="489"/>
        <v>-1.30921918975558-0.227171079350549i</v>
      </c>
      <c r="AO325" s="223" t="str">
        <f t="shared" ca="1" si="490"/>
        <v>-0.791554509320339-1.0672877048351i</v>
      </c>
      <c r="AP325" s="223" t="str">
        <f t="shared" ca="1" si="491"/>
        <v>0.162657101011251-1.31878893444257i</v>
      </c>
      <c r="AQ325" s="223" t="str">
        <f t="shared" ca="1" si="492"/>
        <v>1.02716237117689-0.84297037276278i</v>
      </c>
      <c r="AR325" s="223" t="str">
        <f t="shared" ca="1" si="493"/>
        <v>1.02716237117689-0.84297037276278i</v>
      </c>
      <c r="AS325" s="223" t="str">
        <f t="shared" ca="1" si="494"/>
        <v>0.892355446740712+0.984562513398581i</v>
      </c>
      <c r="AT325" s="223" t="str">
        <f t="shared" ca="1" si="495"/>
        <v>-0.0326099425577987+1.32838178915699i</v>
      </c>
      <c r="AU325" s="223" t="str">
        <f t="shared" ca="1" si="496"/>
        <v>-0.939590758287106+0.939590758287355i</v>
      </c>
      <c r="AV325" s="223" t="str">
        <f t="shared" ca="1" si="497"/>
        <v>-1.32838178915698+0.0326099425581509i</v>
      </c>
      <c r="AW325" s="223" t="str">
        <f t="shared" ca="1" si="498"/>
        <v>-0.984562513398817-0.89235544674045i</v>
      </c>
      <c r="AX325" s="223" t="str">
        <f t="shared" ca="1" si="499"/>
        <v>-0.097751267467542-1.32518160107437i</v>
      </c>
      <c r="AY325" s="223" t="str">
        <f t="shared" ca="1" si="500"/>
        <v>0.842970372762507-1.02716237117711i</v>
      </c>
      <c r="AZ325" s="223" t="str">
        <f t="shared" ca="1" si="501"/>
        <v>1.31878893444269-0.16265710101025i</v>
      </c>
      <c r="BA325" s="223" t="str">
        <f t="shared" ca="1" si="502"/>
        <v>1.06728770483531+0.791554509320056i</v>
      </c>
      <c r="BB325" s="223" t="str">
        <f t="shared" ca="1" si="503"/>
        <v>0.227171079350896+1.30921918975552i</v>
      </c>
      <c r="BC325" s="223" t="str">
        <f t="shared" ca="1" si="504"/>
        <v>-0.738231721733766+1.10484184892841i</v>
      </c>
      <c r="BD325" s="223" t="str">
        <f t="shared" ca="1" si="505"/>
        <v>-1.29649542136612+0.291137782663504i</v>
      </c>
      <c r="BE325" s="223" t="str">
        <f t="shared" ca="1" si="506"/>
        <v>-1.13973433223549-0.683130469267236i</v>
      </c>
      <c r="BF325" s="223" t="str">
        <f t="shared" ca="1" si="507"/>
        <v>-0.354403109555768-1.28064828194737i</v>
      </c>
      <c r="BG325" s="223" t="str">
        <f t="shared" ca="1" si="508"/>
        <v>0.626383495665086-1.17188109570721i</v>
      </c>
      <c r="BH325" s="223" t="str">
        <f t="shared" ca="1" si="509"/>
        <v>1.26171594864552-0.416814648316343i</v>
      </c>
      <c r="BI325" s="223" t="str">
        <f t="shared" ca="1" si="510"/>
        <v>1.20120469497412+0.568127509358302i</v>
      </c>
      <c r="BJ325" s="223" t="str">
        <f t="shared" ca="1" si="511"/>
        <v>0.478222044079152+1.23974403111058i</v>
      </c>
      <c r="BK325" s="223" t="str">
        <f t="shared" ca="1" si="512"/>
        <v>-0.50850285411823+1.2276344869183i</v>
      </c>
      <c r="BL325" s="223" t="str">
        <f t="shared" ca="1" si="513"/>
        <v>-1.21478546161545+0.53847736105178i</v>
      </c>
      <c r="BM325" s="223" t="str">
        <f t="shared" ca="1" si="514"/>
        <v>-1.25110679985492-0.447653170964224i</v>
      </c>
      <c r="BN325" s="223" t="str">
        <f t="shared" ca="1" si="515"/>
        <v>-0.597435438896566-1.1869003675406i</v>
      </c>
      <c r="BO325" s="223" t="str">
        <f t="shared" ca="1" si="516"/>
        <v>0.385725052110303-1.27156508692715i</v>
      </c>
      <c r="BP325" s="223" t="str">
        <f t="shared" ca="1" si="517"/>
        <v>1.15615592652078-0.65495424243868i</v>
      </c>
      <c r="BQ325" s="223" t="str">
        <f t="shared" ca="1" si="518"/>
        <v>1.28896006232897+0.32286768782031i</v>
      </c>
      <c r="BR325" s="223" t="str">
        <f t="shared" ca="1" si="519"/>
        <v>0.710895203844733+1.12262620460601i</v>
      </c>
      <c r="BS325" s="223" t="str">
        <f t="shared" ca="1" si="520"/>
        <v>-0.25923250699181+1.30324982004076i</v>
      </c>
      <c r="BT325" s="223" t="str">
        <f t="shared" ca="1" si="521"/>
        <v>-1.08639197783387+0.765123556437629i</v>
      </c>
      <c r="BU325" s="223" t="str">
        <f t="shared" ca="1" si="522"/>
        <v>-1.31439993478516-0.194972812346552i</v>
      </c>
      <c r="BV325" s="223" t="str">
        <f t="shared" ca="1" si="523"/>
        <v>-0.817508659365058-1.04754053763121i</v>
      </c>
      <c r="BW325" s="223" t="str">
        <f t="shared" ca="1" si="524"/>
        <v>0.130243411120094-1.32238354495863i</v>
      </c>
      <c r="BX325" s="223" t="str">
        <f t="shared" ca="1" si="525"/>
        <v>1.00616548051887-0.867924312327856i</v>
      </c>
      <c r="BY325" s="223" t="str">
        <f t="shared" ca="1" si="526"/>
        <v>1.32718141734532+0.0652002421069235i</v>
      </c>
      <c r="BZ325" s="223" t="str">
        <f t="shared" ca="1" si="527"/>
        <v>0.916249059600045+0.962366482635165i</v>
      </c>
      <c r="CA325" s="223" t="str">
        <f t="shared" ca="1" si="528"/>
        <v>3.52266888125948E-13+1.32878199345022i</v>
      </c>
      <c r="CB325" s="223" t="str">
        <f t="shared" ca="1" si="529"/>
        <v>-0.916249059600519+0.962366482634713i</v>
      </c>
      <c r="CC325" s="223" t="str">
        <f t="shared" ca="1" si="530"/>
        <v>-1.32718141734536+0.0652002421062692i</v>
      </c>
      <c r="CD325" s="223" t="str">
        <f t="shared" ca="1" si="531"/>
        <v>-1.00616548051933-0.867924312327321i</v>
      </c>
      <c r="CE325" s="223" t="str">
        <f t="shared" ca="1" si="532"/>
        <v>-0.130243411119443-1.32238354495869i</v>
      </c>
      <c r="CF325" s="223" t="str">
        <f t="shared" ca="1" si="533"/>
        <v>0.817508659365575-1.04754053763081i</v>
      </c>
      <c r="CG325" s="223" t="str">
        <f t="shared" ca="1" si="534"/>
        <v>1.31439993478505-0.194972812347248i</v>
      </c>
      <c r="CH325" s="223" t="str">
        <f t="shared" ca="1" si="535"/>
        <v>1.08639197783427+0.765123556437054i</v>
      </c>
      <c r="CI325" s="223" t="str">
        <f t="shared" ca="1" si="536"/>
        <v>0.259232506991168+1.30324982004089i</v>
      </c>
      <c r="CJ325" s="223" t="str">
        <f t="shared" ca="1" si="537"/>
        <v>-0.710895203844137+1.12262620460639i</v>
      </c>
      <c r="CK325" s="223" t="str">
        <f t="shared" ca="1" si="538"/>
        <v>-1.2889600623288+0.322867687820994i</v>
      </c>
      <c r="CL325" s="223" t="str">
        <f t="shared" ca="1" si="539"/>
        <v>-1.15615592652046-0.65495424243925i</v>
      </c>
      <c r="CM325" s="223" t="str">
        <f t="shared" ca="1" si="540"/>
        <v>-0.385725052109678-1.27156508692734i</v>
      </c>
      <c r="CN325" s="223" t="str">
        <f t="shared" ca="1" si="541"/>
        <v>0.597435438895937-1.18690036754092i</v>
      </c>
      <c r="CO325" s="223" t="str">
        <f t="shared" ca="1" si="542"/>
        <v>1.25110679985514-0.447653170963607i</v>
      </c>
      <c r="CP325" s="223" t="str">
        <f t="shared" ca="1" si="543"/>
        <v>1.21478546161518+0.538477361052379i</v>
      </c>
      <c r="CQ325" s="223" t="str">
        <f t="shared" ca="1" si="544"/>
        <v>0.508502854118881+1.22763448691803i</v>
      </c>
      <c r="CR325" s="223" t="str">
        <f t="shared" ca="1" si="545"/>
        <v>-0.478222044079763+1.23974403111034i</v>
      </c>
      <c r="CS325" s="223" t="str">
        <f t="shared" ca="1" si="546"/>
        <v>-1.20120469497439+0.568127509357746i</v>
      </c>
      <c r="CT325" s="223" t="str">
        <f t="shared" ca="1" si="547"/>
        <v>-1.26171594864575-0.416814648315638i</v>
      </c>
      <c r="CU325" s="223" t="str">
        <f t="shared" ca="1" si="548"/>
        <v>-0.626383495665708-1.17188109570688i</v>
      </c>
      <c r="CV325" s="223" t="str">
        <f t="shared" ca="1" si="549"/>
        <v>0.354403109556364-1.2806482819472i</v>
      </c>
      <c r="CW325" s="223" t="str">
        <f t="shared" ca="1" si="550"/>
        <v>1.13973433223511-0.683130469267873i</v>
      </c>
      <c r="CX325" s="223" t="str">
        <f t="shared" ca="1" si="551"/>
        <v>1.29649542136628+0.291137782662816i</v>
      </c>
      <c r="CY325" s="223" t="str">
        <f t="shared" ca="1" si="552"/>
        <v>0.738231721733253+1.10484184892875i</v>
      </c>
      <c r="CZ325" s="223" t="str">
        <f t="shared" ca="1" si="553"/>
        <v>-0.227171079351505+1.30921918975541i</v>
      </c>
      <c r="DA325" s="223" t="str">
        <f t="shared" ca="1" si="554"/>
        <v>-1.06728770483487+0.791554509320653i</v>
      </c>
      <c r="DB325" s="223" t="str">
        <f t="shared" ca="1" si="555"/>
        <v>-1.31878893444261-0.162657101010864i</v>
      </c>
      <c r="DC325" s="223" t="str">
        <f t="shared" ca="1" si="556"/>
        <v>-0.84297037276203-1.0271623711775i</v>
      </c>
      <c r="DD325" s="223" t="str">
        <f t="shared" ca="1" si="557"/>
        <v>0.0977512674668018-1.32518160107443i</v>
      </c>
      <c r="DE325" s="223" t="str">
        <f t="shared" ca="1" si="558"/>
        <v>0.98456251339837-0.892355446740944i</v>
      </c>
      <c r="DF325" s="223" t="str">
        <f t="shared" ca="1" si="559"/>
        <v>1.32838178915696+0.032609942558768i</v>
      </c>
      <c r="DG325" s="223" t="str">
        <f t="shared" ca="1" si="560"/>
        <v>0.939590758287578+0.939590758286883i</v>
      </c>
      <c r="DH325" s="223" t="str">
        <f t="shared" ca="1" si="561"/>
        <v>0.0326099425585407+1.32838178915697i</v>
      </c>
      <c r="DI325" s="223" t="str">
        <f t="shared" ca="1" si="562"/>
        <v>-0.892355446741224+0.984562513398115i</v>
      </c>
      <c r="DJ325" s="223" t="str">
        <f t="shared" ca="1" si="563"/>
        <v>-1.32518160107434+0.0977512674679311i</v>
      </c>
      <c r="DK325" s="223" t="str">
        <f t="shared" ca="1" si="564"/>
        <v>-1.02716237117731-0.842970372762264i</v>
      </c>
      <c r="DL325" s="223" t="str">
        <f t="shared" ca="1" si="565"/>
        <v>-0.162657101010638-1.31878893444264i</v>
      </c>
      <c r="DM325" s="223" t="str">
        <f t="shared" ca="1" si="566"/>
        <v>0.791554509320896-1.06728770483469i</v>
      </c>
      <c r="DN325" s="223" t="str">
        <f t="shared" ca="1" si="567"/>
        <v>1.30921918975545-0.227171079351281i</v>
      </c>
      <c r="DO325" s="223" t="str">
        <f t="shared" ca="1" si="568"/>
        <v>1.10484184892858+0.738231721733504i</v>
      </c>
      <c r="DP325" s="223" t="str">
        <f t="shared" ca="1" si="569"/>
        <v>0.291137782662595+1.29649542136633i</v>
      </c>
      <c r="DQ325" s="223" t="str">
        <f t="shared" ca="1" si="570"/>
        <v>-0.683130469266967+1.13973433223565i</v>
      </c>
      <c r="DR325" s="223" t="str">
        <f t="shared" ca="1" si="571"/>
        <v>-1.28064828194726+0.354403109556144i</v>
      </c>
      <c r="DS325" s="223" t="str">
        <f t="shared" ca="1" si="572"/>
        <v>-1.17188109570674-0.626383495665975i</v>
      </c>
      <c r="DT325" s="223" t="str">
        <f t="shared" ca="1" si="573"/>
        <v>-0.416814648316713-1.2617159486454i</v>
      </c>
      <c r="DU325" s="223" t="str">
        <f t="shared" ca="1" si="574"/>
        <v>0.568127509358019-1.20120469497426i</v>
      </c>
      <c r="DV325" s="223" t="str">
        <f t="shared" ca="1" si="575"/>
        <v>1.23974403111042-0.478222044079552i</v>
      </c>
      <c r="DW325" s="223" t="str">
        <f t="shared" ca="1" si="576"/>
        <v>1.22763448691844+0.508502854117905i</v>
      </c>
      <c r="DX325" s="223" t="str">
        <f t="shared" ca="1" si="577"/>
        <v>0.53847736105217+1.21478546161527i</v>
      </c>
      <c r="DY325" s="223" t="str">
        <f t="shared" ca="1" si="578"/>
        <v>-0.447653170963892+1.25110679985504i</v>
      </c>
      <c r="DZ325" s="223" t="str">
        <f t="shared" ca="1" si="579"/>
        <v>-1.18690036754102+0.597435438895734i</v>
      </c>
      <c r="EA325" s="223" t="str">
        <f t="shared" ca="1" si="580"/>
        <v>-1.27156508692725-0.385725052109967i</v>
      </c>
      <c r="EB325" s="223" t="str">
        <f t="shared" ca="1" si="581"/>
        <v>-0.654954242439052-1.15615592652057i</v>
      </c>
      <c r="EC325" s="223" t="str">
        <f t="shared" ca="1" si="582"/>
        <v>0.322867687821288-1.28896006232873i</v>
      </c>
      <c r="ED325" s="223" t="str">
        <f t="shared" ca="1" si="583"/>
        <v>1.12262620460578-0.710895203845094i</v>
      </c>
      <c r="EE325" s="223" t="str">
        <f t="shared" ca="1" si="584"/>
        <v>1.30324982004083+0.259232506991464i</v>
      </c>
      <c r="EF325" s="223" t="str">
        <f t="shared" ca="1" si="585"/>
        <v>0.765123556436868+1.0863919778344i</v>
      </c>
      <c r="EG325" s="223" t="str">
        <f t="shared" ca="1" si="586"/>
        <v>-0.194972812346204+1.31439993478521i</v>
      </c>
      <c r="EH325" s="223" t="str">
        <f t="shared" ca="1" si="587"/>
        <v>-1.04754053763095+0.817508659365396i</v>
      </c>
      <c r="EI325" s="223" t="str">
        <f t="shared" ca="1" si="588"/>
        <v>-1.32238354495866-0.130243411119744i</v>
      </c>
      <c r="EJ325" s="223" t="str">
        <f t="shared" ca="1" si="589"/>
        <v>-0.86792431232715-1.00616548051948i</v>
      </c>
      <c r="EK325" s="223" t="str">
        <f t="shared" ca="1" si="590"/>
        <v>0.0652002421065716-1.32718141734534i</v>
      </c>
      <c r="EL325" s="223" t="str">
        <f t="shared" ca="1" si="591"/>
        <v>0.96236648263487-0.916249059600355i</v>
      </c>
      <c r="EM325" s="223" t="str">
        <f t="shared" ca="1" si="592"/>
        <v>1.32878199345022+6.5505142945913E-13i</v>
      </c>
      <c r="EN325" s="223"/>
      <c r="EO325" s="223"/>
      <c r="EP325" s="223"/>
    </row>
    <row r="326" spans="1:146">
      <c r="A326" s="249">
        <f t="shared" si="461"/>
        <v>4.4140624999999918E-3</v>
      </c>
      <c r="B326" s="248">
        <v>226</v>
      </c>
      <c r="C326" s="247">
        <f t="shared" si="462"/>
        <v>45200</v>
      </c>
      <c r="N326" s="246">
        <f t="shared" ca="1" si="463"/>
        <v>1.3381147862316183</v>
      </c>
      <c r="O326" s="223">
        <f t="shared" ca="1" si="464"/>
        <v>-1.3288852137683815</v>
      </c>
      <c r="P326" s="223" t="str">
        <f t="shared" ca="1" si="465"/>
        <v>-0.984638994609249-0.892424765269949i</v>
      </c>
      <c r="Q326" s="223" t="str">
        <f t="shared" ca="1" si="466"/>
        <v>-0.130253528479869-1.32248626824281i</v>
      </c>
      <c r="R326" s="223" t="str">
        <f t="shared" ca="1" si="467"/>
        <v>0.791615997592144-1.067370612172i</v>
      </c>
      <c r="S326" s="223" t="str">
        <f t="shared" ca="1" si="468"/>
        <v>1.30335105700953-0.259252644276525i</v>
      </c>
      <c r="T326" s="223" t="str">
        <f t="shared" ca="1" si="469"/>
        <v>1.13982286725547+0.683183535116115i</v>
      </c>
      <c r="U326" s="223" t="str">
        <f t="shared" ca="1" si="470"/>
        <v>0.385755015387013+1.27166386261307i</v>
      </c>
      <c r="V326" s="223" t="str">
        <f t="shared" ca="1" si="471"/>
        <v>-0.568171641730924+1.20129800503665i</v>
      </c>
      <c r="W326" s="223" t="str">
        <f t="shared" ca="1" si="472"/>
        <v>-1.22772985005751+0.508542354824062i</v>
      </c>
      <c r="X326" s="223" t="str">
        <f t="shared" ca="1" si="473"/>
        <v>-1.25120398633308-0.447687944841531i</v>
      </c>
      <c r="Y326" s="223" t="str">
        <f t="shared" ca="1" si="474"/>
        <v>-0.626432153386747-1.17197212790044i</v>
      </c>
      <c r="Z326" s="223" t="str">
        <f t="shared" ca="1" si="475"/>
        <v>0.322892768312185-1.28906018926345i</v>
      </c>
      <c r="AA326" s="223" t="str">
        <f t="shared" ca="1" si="476"/>
        <v>1.10492767348662-0.738289067869548i</v>
      </c>
      <c r="AB326" s="223" t="str">
        <f t="shared" ca="1" si="477"/>
        <v>1.31450203789921+0.194987957912978i</v>
      </c>
      <c r="AC326" s="223" t="str">
        <f t="shared" ca="1" si="478"/>
        <v>0.843035855039024+1.02724216156214i</v>
      </c>
      <c r="AD326" s="223" t="str">
        <f t="shared" ca="1" si="479"/>
        <v>-0.0652053068876792+1.3272845133301i</v>
      </c>
      <c r="AE326" s="223" t="str">
        <f t="shared" ca="1" si="480"/>
        <v>-0.939663746074124+0.939663746074191i</v>
      </c>
      <c r="AF326" s="223" t="str">
        <f t="shared" ca="1" si="481"/>
        <v>-1.3272845133301+0.065205306887663i</v>
      </c>
      <c r="AG326" s="223" t="str">
        <f t="shared" ca="1" si="482"/>
        <v>-1.02724216156212-0.843035855039051i</v>
      </c>
      <c r="AH326" s="223" t="str">
        <f t="shared" ca="1" si="483"/>
        <v>-0.194987957912832-1.31450203789923i</v>
      </c>
      <c r="AI326" s="223" t="str">
        <f t="shared" ca="1" si="484"/>
        <v>0.738289067869137-1.10492767348689i</v>
      </c>
      <c r="AJ326" s="223" t="str">
        <f t="shared" ca="1" si="485"/>
        <v>1.28906018926346-0.322892768312169i</v>
      </c>
      <c r="AK326" s="223" t="str">
        <f t="shared" ca="1" si="486"/>
        <v>1.17197212790074+0.626432153386188i</v>
      </c>
      <c r="AL326" s="223" t="str">
        <f t="shared" ca="1" si="487"/>
        <v>0.447687944841498+1.2512039863331i</v>
      </c>
      <c r="AM326" s="223" t="str">
        <f t="shared" ca="1" si="488"/>
        <v>-0.508542354824713+1.22772985005724i</v>
      </c>
      <c r="AN326" s="223" t="str">
        <f t="shared" ca="1" si="489"/>
        <v>-1.20129800503666+0.568171641730893i</v>
      </c>
      <c r="AO326" s="223" t="str">
        <f t="shared" ca="1" si="490"/>
        <v>-1.27166386261291-0.385755015387543i</v>
      </c>
      <c r="AP326" s="223" t="str">
        <f t="shared" ca="1" si="491"/>
        <v>-0.683183535116217-1.13982286725541i</v>
      </c>
      <c r="AQ326" s="223" t="str">
        <f t="shared" ca="1" si="492"/>
        <v>0.259252644277083-1.30335105700942i</v>
      </c>
      <c r="AR326" s="223" t="str">
        <f t="shared" ca="1" si="493"/>
        <v>0.259252644277083-1.30335105700942i</v>
      </c>
      <c r="AS326" s="223" t="str">
        <f t="shared" ca="1" si="494"/>
        <v>1.32248626824276+0.130253528480282i</v>
      </c>
      <c r="AT326" s="223" t="str">
        <f t="shared" ca="1" si="495"/>
        <v>0.89242476527012+0.984638994609095i</v>
      </c>
      <c r="AU326" s="223" t="str">
        <f t="shared" ca="1" si="496"/>
        <v>-4.3174146796286E-13+1.32888521376838i</v>
      </c>
      <c r="AV326" s="223" t="str">
        <f t="shared" ca="1" si="497"/>
        <v>-0.892424765269752+0.984638994609427i</v>
      </c>
      <c r="AW326" s="223" t="str">
        <f t="shared" ca="1" si="498"/>
        <v>-1.32248626824285+0.130253528479461i</v>
      </c>
      <c r="AX326" s="223" t="str">
        <f t="shared" ca="1" si="499"/>
        <v>-1.06737061217224-0.791615997591827i</v>
      </c>
      <c r="AY326" s="223" t="str">
        <f t="shared" ca="1" si="500"/>
        <v>-0.259252644276235-1.30335105700959i</v>
      </c>
      <c r="AZ326" s="223" t="str">
        <f t="shared" ca="1" si="501"/>
        <v>0.683183535115792-1.13982286725566i</v>
      </c>
      <c r="BA326" s="223" t="str">
        <f t="shared" ca="1" si="502"/>
        <v>1.27166386261315-0.385755015386753i</v>
      </c>
      <c r="BB326" s="223" t="str">
        <f t="shared" ca="1" si="503"/>
        <v>1.20129800503686+0.568171641730478i</v>
      </c>
      <c r="BC326" s="223" t="str">
        <f t="shared" ca="1" si="504"/>
        <v>0.508542354823916+1.22772985005757i</v>
      </c>
      <c r="BD326" s="223" t="str">
        <f t="shared" ca="1" si="505"/>
        <v>-0.447687944841049+1.25120398633326i</v>
      </c>
      <c r="BE326" s="223" t="str">
        <f t="shared" ca="1" si="506"/>
        <v>-1.1719721279005+0.626432153386625i</v>
      </c>
      <c r="BF326" s="223" t="str">
        <f t="shared" ca="1" si="507"/>
        <v>-1.28906018926357-0.322892768311707i</v>
      </c>
      <c r="BG326" s="223" t="str">
        <f t="shared" ca="1" si="508"/>
        <v>-0.738289067869534-1.10492767348663i</v>
      </c>
      <c r="BH326" s="223" t="str">
        <f t="shared" ca="1" si="509"/>
        <v>0.194987957912341-1.3145020378993i</v>
      </c>
      <c r="BI326" s="223" t="str">
        <f t="shared" ca="1" si="510"/>
        <v>1.02724216156216-0.843035855038998i</v>
      </c>
      <c r="BJ326" s="223" t="str">
        <f t="shared" ca="1" si="511"/>
        <v>1.32728451333007+0.0652053068883369i</v>
      </c>
      <c r="BK326" s="223" t="str">
        <f t="shared" ca="1" si="512"/>
        <v>0.939663746074181+0.939663746074134i</v>
      </c>
      <c r="BL326" s="223" t="str">
        <f t="shared" ca="1" si="513"/>
        <v>0.0652053068871186+1.32728451333013i</v>
      </c>
      <c r="BM326" s="223" t="str">
        <f t="shared" ca="1" si="514"/>
        <v>-0.843035855038976+1.02724216156218i</v>
      </c>
      <c r="BN326" s="223" t="str">
        <f t="shared" ca="1" si="515"/>
        <v>-1.31450203789929+0.194987957912404i</v>
      </c>
      <c r="BO326" s="223" t="str">
        <f t="shared" ca="1" si="516"/>
        <v>-1.10492767348664-0.738289067869512i</v>
      </c>
      <c r="BP326" s="223" t="str">
        <f t="shared" ca="1" si="517"/>
        <v>-0.322892768311732-1.28906018926357i</v>
      </c>
      <c r="BQ326" s="223" t="str">
        <f t="shared" ca="1" si="518"/>
        <v>0.626432153386534-1.17197212790055i</v>
      </c>
      <c r="BR326" s="223" t="str">
        <f t="shared" ca="1" si="519"/>
        <v>1.25120398633325-0.447687944841074i</v>
      </c>
      <c r="BS326" s="223" t="str">
        <f t="shared" ca="1" si="520"/>
        <v>1.2277298500576+0.508542354823856i</v>
      </c>
      <c r="BT326" s="223" t="str">
        <f t="shared" ca="1" si="521"/>
        <v>0.568171641730536+1.20129800503683i</v>
      </c>
      <c r="BU326" s="223" t="str">
        <f t="shared" ca="1" si="522"/>
        <v>-0.385755015386692+1.27166386261317i</v>
      </c>
      <c r="BV326" s="223" t="str">
        <f t="shared" ca="1" si="523"/>
        <v>-1.13982286725563+0.683183535115848i</v>
      </c>
      <c r="BW326" s="223" t="str">
        <f t="shared" ca="1" si="524"/>
        <v>-1.3033510570096-0.25925264427621i</v>
      </c>
      <c r="BX326" s="223" t="str">
        <f t="shared" ca="1" si="525"/>
        <v>-0.791615997591879-1.0673706121722i</v>
      </c>
      <c r="BY326" s="223" t="str">
        <f t="shared" ca="1" si="526"/>
        <v>0.130253528479359-1.32248626824286i</v>
      </c>
      <c r="BZ326" s="223" t="str">
        <f t="shared" ca="1" si="527"/>
        <v>0.98463899460941-0.892424765269772i</v>
      </c>
      <c r="CA326" s="223" t="str">
        <f t="shared" ca="1" si="528"/>
        <v>1.32888521376838-4.9620788290935E-13i</v>
      </c>
      <c r="CB326" s="223" t="str">
        <f t="shared" ca="1" si="529"/>
        <v>0.984638994609163+0.892424765270045i</v>
      </c>
      <c r="CC326" s="223" t="str">
        <f t="shared" ca="1" si="530"/>
        <v>0.130253528480346+1.32248626824276i</v>
      </c>
      <c r="CD326" s="223" t="str">
        <f t="shared" ca="1" si="531"/>
        <v>-0.791615997592173+1.06737061217198i</v>
      </c>
      <c r="CE326" s="223" t="str">
        <f t="shared" ca="1" si="532"/>
        <v>-1.30335105700942+0.259252644277108i</v>
      </c>
      <c r="CF326" s="223" t="str">
        <f t="shared" ca="1" si="533"/>
        <v>-1.13982286725544-0.683183535116163i</v>
      </c>
      <c r="CG326" s="223" t="str">
        <f t="shared" ca="1" si="534"/>
        <v>-0.385755015386339-1.27166386261328i</v>
      </c>
      <c r="CH326" s="223" t="str">
        <f t="shared" ca="1" si="535"/>
        <v>0.568171641730869-1.20129800503667i</v>
      </c>
      <c r="CI326" s="223" t="str">
        <f t="shared" ca="1" si="536"/>
        <v>1.22772985005774-0.508542354823517i</v>
      </c>
      <c r="CJ326" s="223" t="str">
        <f t="shared" ca="1" si="537"/>
        <v>1.25120398633313+0.447687944841419i</v>
      </c>
      <c r="CK326" s="223" t="str">
        <f t="shared" ca="1" si="538"/>
        <v>0.626432153386212+1.17197212790072i</v>
      </c>
      <c r="CL326" s="223" t="str">
        <f t="shared" ca="1" si="539"/>
        <v>-0.322892768312088+1.28906018926348i</v>
      </c>
      <c r="CM326" s="223" t="str">
        <f t="shared" ca="1" si="540"/>
        <v>-1.10492767348685+0.738289067869206i</v>
      </c>
      <c r="CN326" s="223" t="str">
        <f t="shared" ca="1" si="541"/>
        <v>-1.31450203789924-0.194987957912768i</v>
      </c>
      <c r="CO326" s="223" t="str">
        <f t="shared" ca="1" si="542"/>
        <v>-0.843035855038692-1.02724216156241i</v>
      </c>
      <c r="CP326" s="223" t="str">
        <f t="shared" ca="1" si="543"/>
        <v>0.0652053068874855-1.32728451333011i</v>
      </c>
      <c r="CQ326" s="223" t="str">
        <f t="shared" ca="1" si="544"/>
        <v>0.93966374607444-0.939663746073875i</v>
      </c>
      <c r="CR326" s="223" t="str">
        <f t="shared" ca="1" si="545"/>
        <v>1.32728451333008-0.0652053068880455i</v>
      </c>
      <c r="CS326" s="223" t="str">
        <f t="shared" ca="1" si="546"/>
        <v>1.02724216156191+0.84303585503931i</v>
      </c>
      <c r="CT326" s="223" t="str">
        <f t="shared" ca="1" si="547"/>
        <v>0.194987957913322+1.31450203789915i</v>
      </c>
      <c r="CU326" s="223" t="str">
        <f t="shared" ca="1" si="548"/>
        <v>-0.738289067869808+1.10492767348645i</v>
      </c>
      <c r="CV326" s="223" t="str">
        <f t="shared" ca="1" si="549"/>
        <v>-1.28906018926334+0.322892768312631i</v>
      </c>
      <c r="CW326" s="223" t="str">
        <f t="shared" ca="1" si="550"/>
        <v>-1.17197212790035-0.626432153386916i</v>
      </c>
      <c r="CX326" s="223" t="str">
        <f t="shared" ca="1" si="551"/>
        <v>-0.447687944841947-1.25120398633294i</v>
      </c>
      <c r="CY326" s="223" t="str">
        <f t="shared" ca="1" si="552"/>
        <v>0.508542354824255-1.22772985005743i</v>
      </c>
      <c r="CZ326" s="223" t="str">
        <f t="shared" ca="1" si="553"/>
        <v>1.20129800503646-0.568171641731307i</v>
      </c>
      <c r="DA326" s="223" t="str">
        <f t="shared" ca="1" si="554"/>
        <v>1.27166386261305+0.385755015387105i</v>
      </c>
      <c r="DB326" s="223" t="str">
        <f t="shared" ca="1" si="555"/>
        <v>0.683183535116644+1.13982286725516i</v>
      </c>
      <c r="DC326" s="223" t="str">
        <f t="shared" ca="1" si="556"/>
        <v>-0.259252644276632+1.30335105700951i</v>
      </c>
      <c r="DD326" s="223" t="str">
        <f t="shared" ca="1" si="557"/>
        <v>-1.06737061217245+0.791615997591532i</v>
      </c>
      <c r="DE326" s="223" t="str">
        <f t="shared" ca="1" si="558"/>
        <v>-1.32248626824281-0.130253528479864i</v>
      </c>
      <c r="DF326" s="223" t="str">
        <f t="shared" ca="1" si="559"/>
        <v>-0.892424765269508-0.984638994609649i</v>
      </c>
      <c r="DG326" s="223" t="str">
        <f t="shared" ca="1" si="560"/>
        <v>-6.44664149464907E-14-1.32888521376838i</v>
      </c>
      <c r="DH326" s="223" t="str">
        <f t="shared" ca="1" si="561"/>
        <v>0.892424765270421-0.984638994608822i</v>
      </c>
      <c r="DI326" s="223" t="str">
        <f t="shared" ca="1" si="562"/>
        <v>1.32248626824279-0.130253528479992i</v>
      </c>
      <c r="DJ326" s="223" t="str">
        <f t="shared" ca="1" si="563"/>
        <v>1.06737061217172+0.79161599759252i</v>
      </c>
      <c r="DK326" s="223" t="str">
        <f t="shared" ca="1" si="564"/>
        <v>0.259252644276685+1.3033510570095i</v>
      </c>
      <c r="DL326" s="223" t="str">
        <f t="shared" ca="1" si="565"/>
        <v>-0.683183535116468+1.13982286725526i</v>
      </c>
      <c r="DM326" s="223" t="str">
        <f t="shared" ca="1" si="566"/>
        <v>-1.27166386261301+0.385755015387229i</v>
      </c>
      <c r="DN326" s="223" t="str">
        <f t="shared" ca="1" si="567"/>
        <v>-1.20129800503649-0.568171641731259i</v>
      </c>
      <c r="DO326" s="223" t="str">
        <f t="shared" ca="1" si="568"/>
        <v>-0.508542354824304-1.22772985005741i</v>
      </c>
      <c r="DP326" s="223" t="str">
        <f t="shared" ca="1" si="569"/>
        <v>0.447687944841826-1.25120398633298i</v>
      </c>
      <c r="DQ326" s="223" t="str">
        <f t="shared" ca="1" si="570"/>
        <v>1.17197212790029-0.626432153387029i</v>
      </c>
      <c r="DR326" s="223" t="str">
        <f t="shared" ca="1" si="571"/>
        <v>1.28906018926335+0.32289276831258i</v>
      </c>
      <c r="DS326" s="223" t="str">
        <f t="shared" ca="1" si="572"/>
        <v>0.738289067869978+1.10492767348633i</v>
      </c>
      <c r="DT326" s="223" t="str">
        <f t="shared" ca="1" si="573"/>
        <v>-0.194987957913194+1.31450203789917i</v>
      </c>
      <c r="DU326" s="223" t="str">
        <f t="shared" ca="1" si="574"/>
        <v>-1.02724216156187+0.843035855039351i</v>
      </c>
      <c r="DV326" s="223" t="str">
        <f t="shared" ca="1" si="575"/>
        <v>-1.32728451333009-0.0652053068878412i</v>
      </c>
      <c r="DW326" s="223" t="str">
        <f t="shared" ca="1" si="576"/>
        <v>-0.939663746074532-0.939663746073783i</v>
      </c>
      <c r="DX326" s="223" t="str">
        <f t="shared" ca="1" si="577"/>
        <v>-0.0652053068875388-1.32728451333011i</v>
      </c>
      <c r="DY326" s="223" t="str">
        <f t="shared" ca="1" si="578"/>
        <v>0.843035855039585-1.02724216156168i</v>
      </c>
      <c r="DZ326" s="223" t="str">
        <f t="shared" ca="1" si="579"/>
        <v>1.31450203789922-0.194987957912895i</v>
      </c>
      <c r="EA326" s="223" t="str">
        <f t="shared" ca="1" si="580"/>
        <v>1.10492767348692+0.7382890678691i</v>
      </c>
      <c r="EB326" s="223" t="str">
        <f t="shared" ca="1" si="581"/>
        <v>0.322892768312286+1.28906018926343i</v>
      </c>
      <c r="EC326" s="223" t="str">
        <f t="shared" ca="1" si="582"/>
        <v>-0.626432153387296+1.17197212790014i</v>
      </c>
      <c r="ED326" s="223" t="str">
        <f t="shared" ca="1" si="583"/>
        <v>-1.25120398633308+0.447687944841542i</v>
      </c>
      <c r="EE326" s="223" t="str">
        <f t="shared" ca="1" si="584"/>
        <v>-1.22772985005729-0.508542354824584i</v>
      </c>
      <c r="EF326" s="223" t="str">
        <f t="shared" ca="1" si="585"/>
        <v>-0.568171641730986-1.20129800503662i</v>
      </c>
      <c r="EG326" s="223" t="str">
        <f t="shared" ca="1" si="586"/>
        <v>0.385755015387518-1.27166386261292i</v>
      </c>
      <c r="EH326" s="223" t="str">
        <f t="shared" ca="1" si="587"/>
        <v>1.13982286725542-0.683183535116208i</v>
      </c>
      <c r="EI326" s="223" t="str">
        <f t="shared" ca="1" si="588"/>
        <v>1.30335105700944+0.259252644276982i</v>
      </c>
      <c r="EJ326" s="223" t="str">
        <f t="shared" ca="1" si="589"/>
        <v>0.791615997592277+1.0673706121719i</v>
      </c>
      <c r="EK326" s="223" t="str">
        <f t="shared" ca="1" si="590"/>
        <v>-0.130253528480293+1.32248626824276i</v>
      </c>
      <c r="EL326" s="223" t="str">
        <f t="shared" ca="1" si="591"/>
        <v>-0.984638994609026+0.892424765270196i</v>
      </c>
      <c r="EM326" s="223" t="str">
        <f t="shared" ca="1" si="592"/>
        <v>-1.32888521376838-3.67275053016369E-13i</v>
      </c>
      <c r="EN326" s="223"/>
      <c r="EO326" s="223"/>
      <c r="EP326" s="223"/>
    </row>
    <row r="327" spans="1:146">
      <c r="A327" s="249">
        <f t="shared" si="461"/>
        <v>4.4335937499999914E-3</v>
      </c>
      <c r="B327" s="248">
        <v>227</v>
      </c>
      <c r="C327" s="247">
        <f t="shared" si="462"/>
        <v>45400</v>
      </c>
      <c r="N327" s="246">
        <f t="shared" ca="1" si="463"/>
        <v>1.3380186928022939</v>
      </c>
      <c r="O327" s="223">
        <f t="shared" ca="1" si="464"/>
        <v>-1.3289813071977059</v>
      </c>
      <c r="P327" s="223" t="str">
        <f t="shared" ca="1" si="465"/>
        <v>-1.00631640265186-0.868054498654751i</v>
      </c>
      <c r="Q327" s="223" t="str">
        <f t="shared" ca="1" si="466"/>
        <v>-0.195002057747429-1.31459709126226i</v>
      </c>
      <c r="R327" s="223" t="str">
        <f t="shared" ca="1" si="467"/>
        <v>0.711001836225269-1.12279459553616i</v>
      </c>
      <c r="S327" s="223" t="str">
        <f t="shared" ca="1" si="468"/>
        <v>1.2717558182916-0.385782909837106i</v>
      </c>
      <c r="T327" s="223" t="str">
        <f t="shared" ca="1" si="469"/>
        <v>1.21496767618775+0.538558131216922i</v>
      </c>
      <c r="U327" s="223" t="str">
        <f t="shared" ca="1" si="470"/>
        <v>0.568212726966019+1.20138487246792i</v>
      </c>
      <c r="V327" s="223" t="str">
        <f t="shared" ca="1" si="471"/>
        <v>-0.354456269075349+1.28084037576667i</v>
      </c>
      <c r="W327" s="223" t="str">
        <f t="shared" ca="1" si="472"/>
        <v>-1.105007572253+0.738342454518537i</v>
      </c>
      <c r="X327" s="223" t="str">
        <f t="shared" ca="1" si="473"/>
        <v>-1.31898674925796-0.162681499141265i</v>
      </c>
      <c r="Y327" s="223" t="str">
        <f t="shared" ca="1" si="474"/>
        <v>-0.892489297672924-0.984710195143837i</v>
      </c>
      <c r="Z327" s="223" t="str">
        <f t="shared" ca="1" si="475"/>
        <v>-0.0326148339625683-1.32858104287488i</v>
      </c>
      <c r="AA327" s="223" t="str">
        <f t="shared" ca="1" si="476"/>
        <v>0.843096816065239-1.02731644278751i</v>
      </c>
      <c r="AB327" s="223" t="str">
        <f t="shared" ca="1" si="477"/>
        <v>1.30941556913474-0.227205154405614i</v>
      </c>
      <c r="AC327" s="223" t="str">
        <f t="shared" ca="1" si="478"/>
        <v>1.13990528933904+0.683232937011819i</v>
      </c>
      <c r="AD327" s="223" t="str">
        <f t="shared" ca="1" si="479"/>
        <v>0.41687716939932+1.26190520266561i</v>
      </c>
      <c r="AE327" s="223" t="str">
        <f t="shared" ca="1" si="480"/>
        <v>-0.508579128187436+1.22781862881007i</v>
      </c>
      <c r="AF327" s="223" t="str">
        <f t="shared" ca="1" si="481"/>
        <v>-1.18707839942359+0.597525052615238i</v>
      </c>
      <c r="AG327" s="223" t="str">
        <f t="shared" ca="1" si="482"/>
        <v>-1.28915340289322-0.322916117110554i</v>
      </c>
      <c r="AH327" s="223" t="str">
        <f t="shared" ca="1" si="483"/>
        <v>-0.765238322925282-1.08655493372743i</v>
      </c>
      <c r="AI327" s="223" t="str">
        <f t="shared" ca="1" si="484"/>
        <v>0.130262947282935-1.32258189895601i</v>
      </c>
      <c r="AJ327" s="223" t="str">
        <f t="shared" ca="1" si="485"/>
        <v>0.96251083503462-0.916386494510848i</v>
      </c>
      <c r="AK327" s="223" t="str">
        <f t="shared" ca="1" si="486"/>
        <v>1.3273804910107-0.0652100219684407i</v>
      </c>
      <c r="AL327" s="223" t="str">
        <f t="shared" ca="1" si="487"/>
        <v>1.04769766591191+0.817631283479091i</v>
      </c>
      <c r="AM327" s="223" t="str">
        <f t="shared" ca="1" si="488"/>
        <v>0.259271391175156+1.30344530403045i</v>
      </c>
      <c r="AN327" s="223" t="str">
        <f t="shared" ca="1" si="489"/>
        <v>-0.655052483825197+1.15632934681922i</v>
      </c>
      <c r="AO327" s="223" t="str">
        <f t="shared" ca="1" si="490"/>
        <v>-1.25129446253111+0.447720317743007i</v>
      </c>
      <c r="AP327" s="223" t="str">
        <f t="shared" ca="1" si="491"/>
        <v>-1.23992998940167-0.478293776107638i</v>
      </c>
      <c r="AQ327" s="223" t="str">
        <f t="shared" ca="1" si="492"/>
        <v>-0.626477451515548-1.17205687473924i</v>
      </c>
      <c r="AR327" s="223" t="str">
        <f t="shared" ca="1" si="493"/>
        <v>-0.626477451515548-1.17205687473924i</v>
      </c>
      <c r="AS327" s="223" t="str">
        <f t="shared" ca="1" si="494"/>
        <v>1.06744779513857-0.79167324038061i</v>
      </c>
      <c r="AT327" s="223" t="str">
        <f t="shared" ca="1" si="495"/>
        <v>1.32538037477263+0.0977659298962516i</v>
      </c>
      <c r="AU327" s="223" t="str">
        <f t="shared" ca="1" si="496"/>
        <v>0.939731694389887+0.939731694389434i</v>
      </c>
      <c r="AV327" s="223" t="str">
        <f t="shared" ca="1" si="497"/>
        <v>0.0977659298955717+1.32538037477268i</v>
      </c>
      <c r="AW327" s="223" t="str">
        <f t="shared" ca="1" si="498"/>
        <v>-0.791673240381188+1.06744779513814i</v>
      </c>
      <c r="AX327" s="223" t="str">
        <f t="shared" ca="1" si="499"/>
        <v>-1.29668989221411+0.291181452552677i</v>
      </c>
      <c r="AY327" s="223" t="str">
        <f t="shared" ca="1" si="500"/>
        <v>-1.1720568747389-0.626477451516184i</v>
      </c>
      <c r="AZ327" s="223" t="str">
        <f t="shared" ca="1" si="501"/>
        <v>-0.478293776108236-1.23992998940144i</v>
      </c>
      <c r="BA327" s="223" t="str">
        <f t="shared" ca="1" si="502"/>
        <v>0.447720317742405-1.25129446253133i</v>
      </c>
      <c r="BB327" s="223" t="str">
        <f t="shared" ca="1" si="503"/>
        <v>1.15632934681957-0.655052483824571i</v>
      </c>
      <c r="BC327" s="223" t="str">
        <f t="shared" ca="1" si="504"/>
        <v>1.30344530403056+0.259271391174566i</v>
      </c>
      <c r="BD327" s="223" t="str">
        <f t="shared" ca="1" si="505"/>
        <v>0.817631283479565+1.04769766591154i</v>
      </c>
      <c r="BE327" s="223" t="str">
        <f t="shared" ca="1" si="506"/>
        <v>-0.0652100219691595+1.32738049101066i</v>
      </c>
      <c r="BF327" s="223" t="str">
        <f t="shared" ca="1" si="507"/>
        <v>-0.916386494510385+0.962510835035062i</v>
      </c>
      <c r="BG327" s="223" t="str">
        <f t="shared" ca="1" si="508"/>
        <v>-1.32258189895595+0.130262947283553i</v>
      </c>
      <c r="BH327" s="223" t="str">
        <f t="shared" ca="1" si="509"/>
        <v>-1.08655493372703-0.765238322925855i</v>
      </c>
      <c r="BI327" s="223" t="str">
        <f t="shared" ca="1" si="510"/>
        <v>-0.322916117111157-1.28915340289307i</v>
      </c>
      <c r="BJ327" s="223" t="str">
        <f t="shared" ca="1" si="511"/>
        <v>0.5975250526147-1.18707839942386i</v>
      </c>
      <c r="BK327" s="223" t="str">
        <f t="shared" ca="1" si="512"/>
        <v>1.22781862881012-0.508579128187295i</v>
      </c>
      <c r="BL327" s="223" t="str">
        <f t="shared" ca="1" si="513"/>
        <v>1.26190520266568+0.416877169399108i</v>
      </c>
      <c r="BM327" s="223" t="str">
        <f t="shared" ca="1" si="514"/>
        <v>0.683232937011299+1.13990528933935i</v>
      </c>
      <c r="BN327" s="223" t="str">
        <f t="shared" ca="1" si="515"/>
        <v>-0.227205154405745+1.30941556913471i</v>
      </c>
      <c r="BO327" s="223" t="str">
        <f t="shared" ca="1" si="516"/>
        <v>-1.02731644278727+0.843096816065528i</v>
      </c>
      <c r="BP327" s="223" t="str">
        <f t="shared" ca="1" si="517"/>
        <v>-1.32858104287487-0.0326148339631556i</v>
      </c>
      <c r="BQ327" s="223" t="str">
        <f t="shared" ca="1" si="518"/>
        <v>-0.98471019514379-0.892489297672975i</v>
      </c>
      <c r="BR327" s="223" t="str">
        <f t="shared" ca="1" si="519"/>
        <v>-0.162681499141581-1.31898674925792i</v>
      </c>
      <c r="BS327" s="223" t="str">
        <f t="shared" ca="1" si="520"/>
        <v>0.738342454518899-1.10500757225276i</v>
      </c>
      <c r="BT327" s="223" t="str">
        <f t="shared" ca="1" si="521"/>
        <v>1.28084037576668-0.354456269075303i</v>
      </c>
      <c r="BU327" s="223" t="str">
        <f t="shared" ca="1" si="522"/>
        <v>1.20138487246812+0.568212726965594i</v>
      </c>
      <c r="BV327" s="223" t="str">
        <f t="shared" ca="1" si="523"/>
        <v>0.538558131216537+1.21496767618792i</v>
      </c>
      <c r="BW327" s="223" t="str">
        <f t="shared" ca="1" si="524"/>
        <v>-0.385782909837009+1.27175581829163i</v>
      </c>
      <c r="BX327" s="223" t="str">
        <f t="shared" ca="1" si="525"/>
        <v>-1.1227945955359+0.711001836225682i</v>
      </c>
      <c r="BY327" s="223" t="str">
        <f t="shared" ca="1" si="526"/>
        <v>-1.31459709126222-0.195002057747698i</v>
      </c>
      <c r="BZ327" s="223" t="str">
        <f t="shared" ca="1" si="527"/>
        <v>-0.868054498654891-1.00631640265174i</v>
      </c>
      <c r="CA327" s="223" t="str">
        <f t="shared" ca="1" si="528"/>
        <v>-6.40167801484165E-13-1.32898130719771i</v>
      </c>
      <c r="CB327" s="223" t="str">
        <f t="shared" ca="1" si="529"/>
        <v>0.86805449865495-1.00631640265168i</v>
      </c>
      <c r="CC327" s="223" t="str">
        <f t="shared" ca="1" si="530"/>
        <v>1.31459709126223-0.195002057747619i</v>
      </c>
      <c r="CD327" s="223" t="str">
        <f t="shared" ca="1" si="531"/>
        <v>1.12279459553586+0.71100183622575i</v>
      </c>
      <c r="CE327" s="223" t="str">
        <f t="shared" ca="1" si="532"/>
        <v>0.385782909836933+1.27175581829165i</v>
      </c>
      <c r="CF327" s="223" t="str">
        <f t="shared" ca="1" si="533"/>
        <v>-0.538558131216608+1.21496767618789i</v>
      </c>
      <c r="CG327" s="223" t="str">
        <f t="shared" ca="1" si="534"/>
        <v>-1.20138487246816+0.568212726965522i</v>
      </c>
      <c r="CH327" s="223" t="str">
        <f t="shared" ca="1" si="535"/>
        <v>-1.28084037576666-0.354456269075378i</v>
      </c>
      <c r="CI327" s="223" t="str">
        <f t="shared" ca="1" si="536"/>
        <v>-0.738342454518833-1.1050075722528i</v>
      </c>
      <c r="CJ327" s="223" t="str">
        <f t="shared" ca="1" si="537"/>
        <v>0.162681499141735-1.3189867492579i</v>
      </c>
      <c r="CK327" s="223" t="str">
        <f t="shared" ca="1" si="538"/>
        <v>0.984710195143843-0.892489297672917i</v>
      </c>
      <c r="CL327" s="223" t="str">
        <f t="shared" ca="1" si="539"/>
        <v>1.32858104287487-0.0326148339630761i</v>
      </c>
      <c r="CM327" s="223" t="str">
        <f t="shared" ca="1" si="540"/>
        <v>1.02731644278722+0.843096816065591i</v>
      </c>
      <c r="CN327" s="223" t="str">
        <f t="shared" ca="1" si="541"/>
        <v>0.227205154405667+1.30941556913473i</v>
      </c>
      <c r="CO327" s="223" t="str">
        <f t="shared" ca="1" si="542"/>
        <v>-0.683232937011432+1.13990528933927i</v>
      </c>
      <c r="CP327" s="223" t="str">
        <f t="shared" ca="1" si="543"/>
        <v>-1.26190520266571+0.416877169399032i</v>
      </c>
      <c r="CQ327" s="223" t="str">
        <f t="shared" ca="1" si="544"/>
        <v>-1.22781862881009-0.508579128187368i</v>
      </c>
      <c r="CR327" s="223" t="str">
        <f t="shared" ca="1" si="545"/>
        <v>-0.597525052615777-1.18707839942332i</v>
      </c>
      <c r="CS327" s="223" t="str">
        <f t="shared" ca="1" si="546"/>
        <v>0.322916117111234-1.28915340289305i</v>
      </c>
      <c r="CT327" s="223" t="str">
        <f t="shared" ca="1" si="547"/>
        <v>1.08655493372708-0.76523832292579i</v>
      </c>
      <c r="CU327" s="223" t="str">
        <f t="shared" ca="1" si="548"/>
        <v>1.32258189895607+0.130262947282317i</v>
      </c>
      <c r="CV327" s="223" t="str">
        <f t="shared" ca="1" si="549"/>
        <v>0.916386494510355+0.96251083503509i</v>
      </c>
      <c r="CW327" s="223" t="str">
        <f t="shared" ca="1" si="550"/>
        <v>0.0652100219690801+1.32738049101067i</v>
      </c>
      <c r="CX327" s="223" t="str">
        <f t="shared" ca="1" si="551"/>
        <v>-0.817631283479659+1.04769766591146i</v>
      </c>
      <c r="CY327" s="223" t="str">
        <f t="shared" ca="1" si="552"/>
        <v>-1.30344530403059+0.25927139117445i</v>
      </c>
      <c r="CZ327" s="223" t="str">
        <f t="shared" ca="1" si="553"/>
        <v>-1.15632934681952-0.655052483824673i</v>
      </c>
      <c r="DA327" s="223" t="str">
        <f t="shared" ca="1" si="554"/>
        <v>-0.44772031774233-1.25129446253135i</v>
      </c>
      <c r="DB327" s="223" t="str">
        <f t="shared" ca="1" si="555"/>
        <v>0.478293776108309-1.23992998940141i</v>
      </c>
      <c r="DC327" s="223" t="str">
        <f t="shared" ca="1" si="556"/>
        <v>1.17205687473895-0.62647745151608i</v>
      </c>
      <c r="DD327" s="223" t="str">
        <f t="shared" ca="1" si="557"/>
        <v>1.29668989221407+0.291181452552827i</v>
      </c>
      <c r="DE327" s="223" t="str">
        <f t="shared" ca="1" si="558"/>
        <v>0.791673240381063+1.06744779513823i</v>
      </c>
      <c r="DF327" s="223" t="str">
        <f t="shared" ca="1" si="559"/>
        <v>-0.0977659298955756+1.32538037477268i</v>
      </c>
      <c r="DG327" s="223" t="str">
        <f t="shared" ca="1" si="560"/>
        <v>-0.939731694389916+0.939731694389404i</v>
      </c>
      <c r="DH327" s="223" t="str">
        <f t="shared" ca="1" si="561"/>
        <v>-1.32538037477264+0.0977659298962102i</v>
      </c>
      <c r="DI327" s="223" t="str">
        <f t="shared" ca="1" si="562"/>
        <v>-1.06744779513852-0.791673240380674i</v>
      </c>
      <c r="DJ327" s="223" t="str">
        <f t="shared" ca="1" si="563"/>
        <v>-0.291181452551974-1.29668989221427i</v>
      </c>
      <c r="DK327" s="223" t="str">
        <f t="shared" ca="1" si="564"/>
        <v>0.626477451515652-1.17205687473918i</v>
      </c>
      <c r="DL327" s="223" t="str">
        <f t="shared" ca="1" si="565"/>
        <v>1.23992998940123-0.478293776108762i</v>
      </c>
      <c r="DM327" s="223" t="str">
        <f t="shared" ca="1" si="566"/>
        <v>1.25129446253111+0.447720317743011i</v>
      </c>
      <c r="DN327" s="223" t="str">
        <f t="shared" ca="1" si="567"/>
        <v>0.655052483825161+1.15632934681924i</v>
      </c>
      <c r="DO327" s="223" t="str">
        <f t="shared" ca="1" si="568"/>
        <v>-0.259271391175234+1.30344530403043i</v>
      </c>
      <c r="DP327" s="223" t="str">
        <f t="shared" ca="1" si="569"/>
        <v>-1.04769766591196+0.817631283479029i</v>
      </c>
      <c r="DQ327" s="223" t="str">
        <f t="shared" ca="1" si="570"/>
        <v>-1.32738049101069-0.0652100219685201i</v>
      </c>
      <c r="DR327" s="223" t="str">
        <f t="shared" ca="1" si="571"/>
        <v>-0.962510835034539-0.916386494510933i</v>
      </c>
      <c r="DS327" s="223" t="str">
        <f t="shared" ca="1" si="572"/>
        <v>-0.1302629472828-1.32258189895602i</v>
      </c>
      <c r="DT327" s="223" t="str">
        <f t="shared" ca="1" si="573"/>
        <v>0.765238322925393-1.08655493372735i</v>
      </c>
      <c r="DU327" s="223" t="str">
        <f t="shared" ca="1" si="574"/>
        <v>1.28915340289322-0.322916117110531i</v>
      </c>
      <c r="DV327" s="223" t="str">
        <f t="shared" ca="1" si="575"/>
        <v>1.18707839942357+0.597525052615276i</v>
      </c>
      <c r="DW327" s="223" t="str">
        <f t="shared" ca="1" si="576"/>
        <v>0.508579128187886+1.22781862880988i</v>
      </c>
      <c r="DX327" s="223" t="str">
        <f t="shared" ca="1" si="577"/>
        <v>-0.416877169399791+1.26190520266545i</v>
      </c>
      <c r="DY327" s="223" t="str">
        <f t="shared" ca="1" si="578"/>
        <v>-1.13990528933903+0.683232937011848i</v>
      </c>
      <c r="DZ327" s="223" t="str">
        <f t="shared" ca="1" si="579"/>
        <v>-1.30941556913481-0.22720515440519i</v>
      </c>
      <c r="EA327" s="223" t="str">
        <f t="shared" ca="1" si="580"/>
        <v>-0.843096816064914-1.02731644278778i</v>
      </c>
      <c r="EB327" s="223" t="str">
        <f t="shared" ca="1" si="581"/>
        <v>0.032614833962591-1.32858104287488i</v>
      </c>
      <c r="EC327" s="223" t="str">
        <f t="shared" ca="1" si="582"/>
        <v>0.892489297673453-0.984710195143358i</v>
      </c>
      <c r="ED327" s="223" t="str">
        <f t="shared" ca="1" si="583"/>
        <v>1.318986749258-0.162681499140942i</v>
      </c>
      <c r="EE327" s="223" t="str">
        <f t="shared" ca="1" si="584"/>
        <v>1.10500757225311+0.738342454518367i</v>
      </c>
      <c r="EF327" s="223" t="str">
        <f t="shared" ca="1" si="585"/>
        <v>0.354456269075919+1.28084037576651i</v>
      </c>
      <c r="EG327" s="223" t="str">
        <f t="shared" ca="1" si="586"/>
        <v>-0.568212726966245+1.20138487246781i</v>
      </c>
      <c r="EH327" s="223" t="str">
        <f t="shared" ca="1" si="587"/>
        <v>-1.21496767618769+0.538558131217052i</v>
      </c>
      <c r="EI327" s="223" t="str">
        <f t="shared" ca="1" si="588"/>
        <v>-1.27175581829144-0.385782909837625i</v>
      </c>
      <c r="EJ327" s="223" t="str">
        <f t="shared" ca="1" si="589"/>
        <v>-0.711001836225138-1.12279459553625i</v>
      </c>
      <c r="EK327" s="223" t="str">
        <f t="shared" ca="1" si="590"/>
        <v>0.195002057747065-1.31459709126231i</v>
      </c>
      <c r="EL327" s="223" t="str">
        <f t="shared" ca="1" si="591"/>
        <v>1.00631640265221-0.868054498654346i</v>
      </c>
      <c r="EM327" s="223" t="str">
        <f t="shared" ca="1" si="592"/>
        <v>1.32898130719771+7.94535368896897E-14i</v>
      </c>
      <c r="EN327" s="223"/>
      <c r="EO327" s="223"/>
      <c r="EP327" s="223"/>
    </row>
    <row r="328" spans="1:146">
      <c r="A328" s="249">
        <f t="shared" si="461"/>
        <v>4.4531249999999909E-3</v>
      </c>
      <c r="B328" s="248">
        <v>228</v>
      </c>
      <c r="C328" s="247">
        <f t="shared" si="462"/>
        <v>45600</v>
      </c>
      <c r="N328" s="246">
        <f t="shared" ca="1" si="463"/>
        <v>1.3379291646104281</v>
      </c>
      <c r="O328" s="223">
        <f t="shared" ca="1" si="464"/>
        <v>-1.3290708353895717</v>
      </c>
      <c r="P328" s="223" t="str">
        <f t="shared" ca="1" si="465"/>
        <v>-1.02738564901569-0.84315361214891i</v>
      </c>
      <c r="Q328" s="223" t="str">
        <f t="shared" ca="1" si="466"/>
        <v>-0.259288857258347-1.30353311196333i</v>
      </c>
      <c r="R328" s="223" t="str">
        <f t="shared" ca="1" si="467"/>
        <v>0.626519654813198-1.17213583155532i</v>
      </c>
      <c r="S328" s="223" t="str">
        <f t="shared" ca="1" si="468"/>
        <v>1.22790134207409-0.508613389143247i</v>
      </c>
      <c r="T328" s="223" t="str">
        <f t="shared" ca="1" si="469"/>
        <v>1.27184149142959+0.385808898499376i</v>
      </c>
      <c r="U328" s="223" t="str">
        <f t="shared" ca="1" si="470"/>
        <v>0.738392193716924+1.105082012224i</v>
      </c>
      <c r="V328" s="223" t="str">
        <f t="shared" ca="1" si="471"/>
        <v>-0.130271722580347+1.32267099604516i</v>
      </c>
      <c r="W328" s="223" t="str">
        <f t="shared" ca="1" si="472"/>
        <v>-0.939795000381287+0.939795000381185i</v>
      </c>
      <c r="X328" s="223" t="str">
        <f t="shared" ca="1" si="473"/>
        <v>-1.32267099604516+0.130271722580345i</v>
      </c>
      <c r="Y328" s="223" t="str">
        <f t="shared" ca="1" si="474"/>
        <v>-1.10508201222399-0.738392193716935i</v>
      </c>
      <c r="Z328" s="223" t="str">
        <f t="shared" ca="1" si="475"/>
        <v>-0.385808898499369-1.27184149142959i</v>
      </c>
      <c r="AA328" s="223" t="str">
        <f t="shared" ca="1" si="476"/>
        <v>0.508613389143257-1.22790134207409i</v>
      </c>
      <c r="AB328" s="223" t="str">
        <f t="shared" ca="1" si="477"/>
        <v>1.17213583155527-0.6265196548133i</v>
      </c>
      <c r="AC328" s="223" t="str">
        <f t="shared" ca="1" si="478"/>
        <v>1.30353311196333+0.259288857258348i</v>
      </c>
      <c r="AD328" s="223" t="str">
        <f t="shared" ca="1" si="479"/>
        <v>0.843153612148924+1.02738564901567i</v>
      </c>
      <c r="AE328" s="223" t="str">
        <f t="shared" ca="1" si="480"/>
        <v>-1.17233930847337E-14+1.32907083538957i</v>
      </c>
      <c r="AF328" s="223" t="str">
        <f t="shared" ca="1" si="481"/>
        <v>-0.843153612148943+1.02738564901566i</v>
      </c>
      <c r="AG328" s="223" t="str">
        <f t="shared" ca="1" si="482"/>
        <v>-1.30353311196325+0.259288857258733i</v>
      </c>
      <c r="AH328" s="223" t="str">
        <f t="shared" ca="1" si="483"/>
        <v>-1.17213583155557-0.626519654812737i</v>
      </c>
      <c r="AI328" s="223" t="str">
        <f t="shared" ca="1" si="484"/>
        <v>-0.508613389142747-1.2279013420743i</v>
      </c>
      <c r="AJ328" s="223" t="str">
        <f t="shared" ca="1" si="485"/>
        <v>0.385808898499645-1.2718414914295i</v>
      </c>
      <c r="AK328" s="223" t="str">
        <f t="shared" ca="1" si="486"/>
        <v>1.105082012224-0.738392193716923i</v>
      </c>
      <c r="AL328" s="223" t="str">
        <f t="shared" ca="1" si="487"/>
        <v>1.32267099604518+0.130271722580115i</v>
      </c>
      <c r="AM328" s="223" t="str">
        <f t="shared" ca="1" si="488"/>
        <v>0.93979500038155+0.939795000380921i</v>
      </c>
      <c r="AN328" s="223" t="str">
        <f t="shared" ca="1" si="489"/>
        <v>0.130271722579685+1.32267099604522i</v>
      </c>
      <c r="AO328" s="223" t="str">
        <f t="shared" ca="1" si="490"/>
        <v>-0.738392193717282+1.10508201222376i</v>
      </c>
      <c r="AP328" s="223" t="str">
        <f t="shared" ca="1" si="491"/>
        <v>-1.27184149142963+0.385808898499231i</v>
      </c>
      <c r="AQ328" s="223" t="str">
        <f t="shared" ca="1" si="492"/>
        <v>-1.22790134207414-0.508613389143128i</v>
      </c>
      <c r="AR328" s="223" t="str">
        <f t="shared" ca="1" si="493"/>
        <v>-1.22790134207414-0.508613389143128i</v>
      </c>
      <c r="AS328" s="223" t="str">
        <f t="shared" ca="1" si="494"/>
        <v>0.259288857257842-1.30353311196343i</v>
      </c>
      <c r="AT328" s="223" t="str">
        <f t="shared" ca="1" si="495"/>
        <v>1.02738564901603-0.843153612148492i</v>
      </c>
      <c r="AU328" s="223" t="str">
        <f t="shared" ca="1" si="496"/>
        <v>1.32907083538957+2.87868041840535E-13i</v>
      </c>
      <c r="AV328" s="223" t="str">
        <f t="shared" ca="1" si="497"/>
        <v>1.02738564901566+0.843153612148938i</v>
      </c>
      <c r="AW328" s="223" t="str">
        <f t="shared" ca="1" si="498"/>
        <v>0.259288857258573+1.30353311196328i</v>
      </c>
      <c r="AX328" s="223" t="str">
        <f t="shared" ca="1" si="499"/>
        <v>-0.626519654812864+1.1721358315555i</v>
      </c>
      <c r="AY328" s="223" t="str">
        <f t="shared" ca="1" si="500"/>
        <v>-1.22790134207435+0.508613389142631i</v>
      </c>
      <c r="AZ328" s="223" t="str">
        <f t="shared" ca="1" si="501"/>
        <v>-1.27184149142946-0.385808898499783i</v>
      </c>
      <c r="BA328" s="223" t="str">
        <f t="shared" ca="1" si="502"/>
        <v>-0.738392193716803-1.10508201222408i</v>
      </c>
      <c r="BB328" s="223" t="str">
        <f t="shared" ca="1" si="503"/>
        <v>0.130271722580221-1.32267099604517i</v>
      </c>
      <c r="BC328" s="223" t="str">
        <f t="shared" ca="1" si="504"/>
        <v>0.939795000381022-0.939795000381449i</v>
      </c>
      <c r="BD328" s="223" t="str">
        <f t="shared" ca="1" si="505"/>
        <v>1.3226709960451-0.130271722580858i</v>
      </c>
      <c r="BE328" s="223" t="str">
        <f t="shared" ca="1" si="506"/>
        <v>1.10508201222368+0.738392193717401i</v>
      </c>
      <c r="BF328" s="223" t="str">
        <f t="shared" ca="1" si="507"/>
        <v>0.385808898499094+1.27184149142967i</v>
      </c>
      <c r="BG328" s="223" t="str">
        <f t="shared" ca="1" si="508"/>
        <v>-0.508613389143261+1.22790134207408i</v>
      </c>
      <c r="BH328" s="223" t="str">
        <f t="shared" ca="1" si="509"/>
        <v>-1.17213583155522+0.626519654813396i</v>
      </c>
      <c r="BI328" s="223" t="str">
        <f t="shared" ca="1" si="510"/>
        <v>-1.30353311196339-0.25928885725802i</v>
      </c>
      <c r="BJ328" s="223" t="str">
        <f t="shared" ca="1" si="511"/>
        <v>-0.843153612149403-1.02738564901528i</v>
      </c>
      <c r="BK328" s="223" t="str">
        <f t="shared" ca="1" si="512"/>
        <v>3.94027597664935E-13-1.32907083538957i</v>
      </c>
      <c r="BL328" s="223" t="str">
        <f t="shared" ca="1" si="513"/>
        <v>0.843153612149077-1.02738564901555i</v>
      </c>
      <c r="BM328" s="223" t="str">
        <f t="shared" ca="1" si="514"/>
        <v>1.30353311196331-0.259288857258432i</v>
      </c>
      <c r="BN328" s="223" t="str">
        <f t="shared" ca="1" si="515"/>
        <v>1.17213583155543+0.626519654812991i</v>
      </c>
      <c r="BO328" s="223" t="str">
        <f t="shared" ca="1" si="516"/>
        <v>0.50861338914372+1.2279013420739i</v>
      </c>
      <c r="BP328" s="223" t="str">
        <f t="shared" ca="1" si="517"/>
        <v>-0.385808898499921+1.27184149142942i</v>
      </c>
      <c r="BQ328" s="223" t="str">
        <f t="shared" ca="1" si="518"/>
        <v>-1.10508201222416+0.738392193716684i</v>
      </c>
      <c r="BR328" s="223" t="str">
        <f t="shared" ca="1" si="519"/>
        <v>-1.32267099604515-0.130271722580364i</v>
      </c>
      <c r="BS328" s="223" t="str">
        <f t="shared" ca="1" si="520"/>
        <v>-0.939795000381373-0.939795000381098i</v>
      </c>
      <c r="BT328" s="223" t="str">
        <f t="shared" ca="1" si="521"/>
        <v>-0.130271722580677-1.32267099604512i</v>
      </c>
      <c r="BU328" s="223" t="str">
        <f t="shared" ca="1" si="522"/>
        <v>0.738392193716422-1.10508201222433i</v>
      </c>
      <c r="BV328" s="223" t="str">
        <f t="shared" ca="1" si="523"/>
        <v>1.2718414914297-0.385808898498992i</v>
      </c>
      <c r="BW328" s="223" t="str">
        <f t="shared" ca="1" si="524"/>
        <v>1.22790134207402+0.508613389143429i</v>
      </c>
      <c r="BX328" s="223" t="str">
        <f t="shared" ca="1" si="525"/>
        <v>0.626519654813269+1.17213583155528i</v>
      </c>
      <c r="BY328" s="223" t="str">
        <f t="shared" ca="1" si="526"/>
        <v>-0.259288857258123+1.30353311196337i</v>
      </c>
      <c r="BZ328" s="223" t="str">
        <f t="shared" ca="1" si="527"/>
        <v>-1.02738564901535+0.84315361214932i</v>
      </c>
      <c r="CA328" s="223" t="str">
        <f t="shared" ca="1" si="528"/>
        <v>-1.32907083538957-5.75736083681068E-13i</v>
      </c>
      <c r="CB328" s="223" t="str">
        <f t="shared" ca="1" si="529"/>
        <v>-1.02738564901548-0.84315361214916i</v>
      </c>
      <c r="CC328" s="223" t="str">
        <f t="shared" ca="1" si="530"/>
        <v>-0.259288857258328-1.30353311196333i</v>
      </c>
      <c r="CD328" s="223" t="str">
        <f t="shared" ca="1" si="531"/>
        <v>0.626519654813085-1.17213583155538i</v>
      </c>
      <c r="CE328" s="223" t="str">
        <f t="shared" ca="1" si="532"/>
        <v>1.22790134207397-0.508613389143552i</v>
      </c>
      <c r="CF328" s="223" t="str">
        <f t="shared" ca="1" si="533"/>
        <v>1.27184149142976+0.385808898498793i</v>
      </c>
      <c r="CG328" s="223" t="str">
        <f t="shared" ca="1" si="534"/>
        <v>0.738392193716532+1.10508201222426i</v>
      </c>
      <c r="CH328" s="223" t="str">
        <f t="shared" ca="1" si="535"/>
        <v>-0.130271722580545+1.32267099604514i</v>
      </c>
      <c r="CI328" s="223" t="str">
        <f t="shared" ca="1" si="536"/>
        <v>-0.939795000381226+0.939795000381246i</v>
      </c>
      <c r="CJ328" s="223" t="str">
        <f t="shared" ca="1" si="537"/>
        <v>-1.32267099604513+0.130271722580571i</v>
      </c>
      <c r="CK328" s="223" t="str">
        <f t="shared" ca="1" si="538"/>
        <v>-1.10508201222428-0.738392193716509i</v>
      </c>
      <c r="CL328" s="223" t="str">
        <f t="shared" ca="1" si="539"/>
        <v>-0.385808898498819-1.27184149142975i</v>
      </c>
      <c r="CM328" s="223" t="str">
        <f t="shared" ca="1" si="540"/>
        <v>0.508613389143527-1.22790134207397i</v>
      </c>
      <c r="CN328" s="223" t="str">
        <f t="shared" ca="1" si="541"/>
        <v>1.17213583155533-0.626519654813176i</v>
      </c>
      <c r="CO328" s="223" t="str">
        <f t="shared" ca="1" si="542"/>
        <v>1.30353311196335+0.259288857258227i</v>
      </c>
      <c r="CP328" s="223" t="str">
        <f t="shared" ca="1" si="543"/>
        <v>0.843153612149181+1.02738564901546i</v>
      </c>
      <c r="CQ328" s="223" t="str">
        <f t="shared" ca="1" si="544"/>
        <v>6.02436173754E-13+1.32907083538957i</v>
      </c>
      <c r="CR328" s="223" t="str">
        <f t="shared" ca="1" si="545"/>
        <v>-0.8431536121493+1.02738564901536i</v>
      </c>
      <c r="CS328" s="223" t="str">
        <f t="shared" ca="1" si="546"/>
        <v>-1.30353311196337+0.25928885725815i</v>
      </c>
      <c r="CT328" s="223" t="str">
        <f t="shared" ca="1" si="547"/>
        <v>-1.1721358315553-0.626519654813245i</v>
      </c>
      <c r="CU328" s="223" t="str">
        <f t="shared" ca="1" si="548"/>
        <v>-0.508613389143454-1.227901342074i</v>
      </c>
      <c r="CV328" s="223" t="str">
        <f t="shared" ca="1" si="549"/>
        <v>0.385808898498895-1.27184149142973i</v>
      </c>
      <c r="CW328" s="223" t="str">
        <f t="shared" ca="1" si="550"/>
        <v>1.10508201222432-0.738392193716443i</v>
      </c>
      <c r="CX328" s="223" t="str">
        <f t="shared" ca="1" si="551"/>
        <v>1.32267099604512+0.13027172258065i</v>
      </c>
      <c r="CY328" s="223" t="str">
        <f t="shared" ca="1" si="552"/>
        <v>0.93979500038117+0.939795000381301i</v>
      </c>
      <c r="CZ328" s="223" t="str">
        <f t="shared" ca="1" si="553"/>
        <v>0.13027172258039+1.32267099604515i</v>
      </c>
      <c r="DA328" s="223" t="str">
        <f t="shared" ca="1" si="554"/>
        <v>-0.738392193716661+1.10508201222417i</v>
      </c>
      <c r="DB328" s="223" t="str">
        <f t="shared" ca="1" si="555"/>
        <v>-1.27184149142941+0.385808898499946i</v>
      </c>
      <c r="DC328" s="223" t="str">
        <f t="shared" ca="1" si="556"/>
        <v>-1.22790134207393-0.508613389143626i</v>
      </c>
      <c r="DD328" s="223" t="str">
        <f t="shared" ca="1" si="557"/>
        <v>-0.626519654813081-1.17213583155538i</v>
      </c>
      <c r="DE328" s="223" t="str">
        <f t="shared" ca="1" si="558"/>
        <v>0.259288857258332-1.30353311196333i</v>
      </c>
      <c r="DF328" s="223" t="str">
        <f t="shared" ca="1" si="559"/>
        <v>1.02738564901558-0.84315361214904i</v>
      </c>
      <c r="DG328" s="223" t="str">
        <f t="shared" ca="1" si="560"/>
        <v>1.32907083538957-4.20727687737865E-13i</v>
      </c>
      <c r="DH328" s="223" t="str">
        <f t="shared" ca="1" si="561"/>
        <v>1.02738564901525+0.843153612149441i</v>
      </c>
      <c r="DI328" s="223" t="str">
        <f t="shared" ca="1" si="562"/>
        <v>0.259288857257972+1.3035331119634i</v>
      </c>
      <c r="DJ328" s="223" t="str">
        <f t="shared" ca="1" si="563"/>
        <v>-0.626519654813405+1.17213583155521i</v>
      </c>
      <c r="DK328" s="223" t="str">
        <f t="shared" ca="1" si="564"/>
        <v>-1.22790134207408+0.508613389143287i</v>
      </c>
      <c r="DL328" s="223" t="str">
        <f t="shared" ca="1" si="565"/>
        <v>-1.27184149142968-0.385808898499069i</v>
      </c>
      <c r="DM328" s="223" t="str">
        <f t="shared" ca="1" si="566"/>
        <v>-0.738392193717424-1.10508201222367i</v>
      </c>
      <c r="DN328" s="223" t="str">
        <f t="shared" ca="1" si="567"/>
        <v>0.130271722580831-1.32267099604511i</v>
      </c>
      <c r="DO328" s="223" t="str">
        <f t="shared" ca="1" si="568"/>
        <v>0.93979500038143-0.939795000381041i</v>
      </c>
      <c r="DP328" s="223" t="str">
        <f t="shared" ca="1" si="569"/>
        <v>1.32267099604516-0.130271722580285i</v>
      </c>
      <c r="DQ328" s="223" t="str">
        <f t="shared" ca="1" si="570"/>
        <v>1.10508201222412+0.738392193716749i</v>
      </c>
      <c r="DR328" s="223" t="str">
        <f t="shared" ca="1" si="571"/>
        <v>0.385808898499844+1.27184149142944i</v>
      </c>
      <c r="DS328" s="223" t="str">
        <f t="shared" ca="1" si="572"/>
        <v>-0.508613389143793+1.22790134207387i</v>
      </c>
      <c r="DT328" s="223" t="str">
        <f t="shared" ca="1" si="573"/>
        <v>-1.17213583155547+0.626519654812922i</v>
      </c>
      <c r="DU328" s="223" t="str">
        <f t="shared" ca="1" si="574"/>
        <v>-1.30353311196329-0.25928885725851i</v>
      </c>
      <c r="DV328" s="223" t="str">
        <f t="shared" ca="1" si="575"/>
        <v>-0.843153612149016-1.0273856490156i</v>
      </c>
      <c r="DW328" s="223" t="str">
        <f t="shared" ca="1" si="576"/>
        <v>-3.90117062105198E-13-1.32907083538957i</v>
      </c>
      <c r="DX328" s="223" t="str">
        <f t="shared" ca="1" si="577"/>
        <v>0.843153612149464-1.02738564901523i</v>
      </c>
      <c r="DY328" s="223" t="str">
        <f t="shared" ca="1" si="578"/>
        <v>1.30353311196341-0.259288857257941i</v>
      </c>
      <c r="DZ328" s="223" t="str">
        <f t="shared" ca="1" si="579"/>
        <v>1.1721358315552+0.626519654813432i</v>
      </c>
      <c r="EA328" s="223" t="str">
        <f t="shared" ca="1" si="580"/>
        <v>0.508613389143118+1.22790134207414i</v>
      </c>
      <c r="EB328" s="223" t="str">
        <f t="shared" ca="1" si="581"/>
        <v>-0.385808898499242+1.27184149142963i</v>
      </c>
      <c r="EC328" s="223" t="str">
        <f t="shared" ca="1" si="582"/>
        <v>-1.10508201222377+0.738392193717272i</v>
      </c>
      <c r="ED328" s="223" t="str">
        <f t="shared" ca="1" si="583"/>
        <v>-1.32267099604509-0.130271722581012i</v>
      </c>
      <c r="EE328" s="223" t="str">
        <f t="shared" ca="1" si="584"/>
        <v>-0.939795000380913-0.939795000381558i</v>
      </c>
      <c r="EF328" s="223" t="str">
        <f t="shared" ca="1" si="585"/>
        <v>-0.130271722580104-1.32267099604518i</v>
      </c>
      <c r="EG328" s="223" t="str">
        <f t="shared" ca="1" si="586"/>
        <v>0.7383921937169-1.10508201222401i</v>
      </c>
      <c r="EH328" s="223" t="str">
        <f t="shared" ca="1" si="587"/>
        <v>1.2718414914295-0.38580889849967i</v>
      </c>
      <c r="EI328" s="223" t="str">
        <f t="shared" ca="1" si="588"/>
        <v>1.22790134207432+0.508613389142704i</v>
      </c>
      <c r="EJ328" s="223" t="str">
        <f t="shared" ca="1" si="589"/>
        <v>0.626519654812761+1.17213583155555i</v>
      </c>
      <c r="EK328" s="223" t="str">
        <f t="shared" ca="1" si="590"/>
        <v>-0.259288857258688+1.30353311196326i</v>
      </c>
      <c r="EL328" s="223" t="str">
        <f t="shared" ca="1" si="591"/>
        <v>-1.02738564901571+0.843153612148876i</v>
      </c>
      <c r="EM328" s="223" t="str">
        <f t="shared" ca="1" si="592"/>
        <v>-1.32907083538957+2.08408576089065E-13i</v>
      </c>
      <c r="EN328" s="223"/>
      <c r="EO328" s="223"/>
      <c r="EP328" s="223"/>
    </row>
    <row r="329" spans="1:146">
      <c r="A329" s="249">
        <f t="shared" si="461"/>
        <v>4.4726562499999905E-3</v>
      </c>
      <c r="B329" s="248">
        <v>229</v>
      </c>
      <c r="C329" s="247">
        <f t="shared" si="462"/>
        <v>45800</v>
      </c>
      <c r="N329" s="246">
        <f t="shared" ca="1" si="463"/>
        <v>1.3378457023724848</v>
      </c>
      <c r="O329" s="223">
        <f t="shared" ca="1" si="464"/>
        <v>-1.329154297627515</v>
      </c>
      <c r="P329" s="223" t="str">
        <f t="shared" ca="1" si="465"/>
        <v>-1.0478340422992-0.817737712656452i</v>
      </c>
      <c r="Q329" s="223" t="str">
        <f t="shared" ca="1" si="466"/>
        <v>-0.322958150356758-1.28932120901653i</v>
      </c>
      <c r="R329" s="223" t="str">
        <f t="shared" ca="1" si="467"/>
        <v>0.538628234085915-1.21512582572637i</v>
      </c>
      <c r="S329" s="223" t="str">
        <f t="shared" ca="1" si="468"/>
        <v>1.17220943867768-0.626558998639912i</v>
      </c>
      <c r="T329" s="223" t="str">
        <f t="shared" ca="1" si="469"/>
        <v>1.30958601273756+0.227234729176334i</v>
      </c>
      <c r="U329" s="223" t="str">
        <f t="shared" ca="1" si="470"/>
        <v>0.892605470945122+0.984838372597519i</v>
      </c>
      <c r="V329" s="223" t="str">
        <f t="shared" ca="1" si="471"/>
        <v>0.0977786558615542+1.32555289647739i</v>
      </c>
      <c r="W329" s="223" t="str">
        <f t="shared" ca="1" si="472"/>
        <v>-0.738438562851937+1.1051514085386i</v>
      </c>
      <c r="X329" s="223" t="str">
        <f t="shared" ca="1" si="473"/>
        <v>-1.26206946195367+0.41693143333846i</v>
      </c>
      <c r="Y329" s="223" t="str">
        <f t="shared" ca="1" si="474"/>
        <v>-1.25145734064369-0.447778596463367i</v>
      </c>
      <c r="Z329" s="223" t="str">
        <f t="shared" ca="1" si="475"/>
        <v>-0.711094385693441-1.12294074711757i</v>
      </c>
      <c r="AA329" s="223" t="str">
        <f t="shared" ca="1" si="476"/>
        <v>0.130279903310158-1.32275405638962i</v>
      </c>
      <c r="AB329" s="223" t="str">
        <f t="shared" ca="1" si="477"/>
        <v>0.916505778425656-0.962636122849167i</v>
      </c>
      <c r="AC329" s="223" t="str">
        <f t="shared" ca="1" si="478"/>
        <v>1.31476820933187-0.195027440715327i</v>
      </c>
      <c r="AD329" s="223" t="str">
        <f t="shared" ca="1" si="479"/>
        <v>1.15647986354191+0.655137750495105i</v>
      </c>
      <c r="AE329" s="223" t="str">
        <f t="shared" ca="1" si="480"/>
        <v>0.508645328758877+1.22797845112749i</v>
      </c>
      <c r="AF329" s="223" t="str">
        <f t="shared" ca="1" si="481"/>
        <v>-0.354502407829867+1.28100709980254i</v>
      </c>
      <c r="AG329" s="223" t="str">
        <f t="shared" ca="1" si="482"/>
        <v>-1.06758674235414+0.791776290660044i</v>
      </c>
      <c r="AH329" s="223" t="str">
        <f t="shared" ca="1" si="483"/>
        <v>-1.32875398120322-0.0326190793600229i</v>
      </c>
      <c r="AI329" s="223" t="str">
        <f t="shared" ca="1" si="484"/>
        <v>-1.02745016619825-0.843206560031929i</v>
      </c>
      <c r="AJ329" s="223" t="str">
        <f t="shared" ca="1" si="485"/>
        <v>-0.291219354970301-1.29685867934497i</v>
      </c>
      <c r="AK329" s="223" t="str">
        <f t="shared" ca="1" si="486"/>
        <v>0.568286689905107-1.20154125396442i</v>
      </c>
      <c r="AL329" s="223" t="str">
        <f t="shared" ca="1" si="487"/>
        <v>1.18723291867921-0.597602831072735i</v>
      </c>
      <c r="AM329" s="223" t="str">
        <f t="shared" ca="1" si="488"/>
        <v>1.30361497049783+0.25930513993294i</v>
      </c>
      <c r="AN329" s="223" t="str">
        <f t="shared" ca="1" si="489"/>
        <v>0.868167491305859+1.00644739253544i</v>
      </c>
      <c r="AO329" s="223" t="str">
        <f t="shared" ca="1" si="490"/>
        <v>0.065218510207235+1.32755327306592i</v>
      </c>
      <c r="AP329" s="223" t="str">
        <f t="shared" ca="1" si="491"/>
        <v>-0.765337932231852+1.08669636807563i</v>
      </c>
      <c r="AQ329" s="223" t="str">
        <f t="shared" ca="1" si="492"/>
        <v>-1.27192135981147+0.385833126308551i</v>
      </c>
      <c r="AR329" s="223" t="str">
        <f t="shared" ca="1" si="493"/>
        <v>-1.27192135981147+0.385833126308551i</v>
      </c>
      <c r="AS329" s="223" t="str">
        <f t="shared" ca="1" si="494"/>
        <v>-0.683321871866867-1.14005366817973i</v>
      </c>
      <c r="AT329" s="223" t="str">
        <f t="shared" ca="1" si="495"/>
        <v>0.162702675016112-1.31915843871928i</v>
      </c>
      <c r="AU329" s="223" t="str">
        <f t="shared" ca="1" si="496"/>
        <v>0.939854017095331-0.939854017095986i</v>
      </c>
      <c r="AV329" s="223" t="str">
        <f t="shared" ca="1" si="497"/>
        <v>1.31915843871917-0.162702675016996i</v>
      </c>
      <c r="AW329" s="223" t="str">
        <f t="shared" ca="1" si="498"/>
        <v>1.14005366818019+0.683321871866103i</v>
      </c>
      <c r="AX329" s="223" t="str">
        <f t="shared" ca="1" si="499"/>
        <v>0.478356034505755+1.24009138822654i</v>
      </c>
      <c r="AY329" s="223" t="str">
        <f t="shared" ca="1" si="500"/>
        <v>-0.385833126307699+1.27192135981173i</v>
      </c>
      <c r="AZ329" s="223" t="str">
        <f t="shared" ca="1" si="501"/>
        <v>-1.08669636807512+0.76533793223258i</v>
      </c>
      <c r="BA329" s="223" t="str">
        <f t="shared" ca="1" si="502"/>
        <v>-1.32755327306597-0.0652185102063458i</v>
      </c>
      <c r="BB329" s="223" t="str">
        <f t="shared" ca="1" si="503"/>
        <v>-1.00644739253602-0.868167491305185i</v>
      </c>
      <c r="BC329" s="223" t="str">
        <f t="shared" ca="1" si="504"/>
        <v>-0.259305139933813-1.30361497049765i</v>
      </c>
      <c r="BD329" s="223" t="str">
        <f t="shared" ca="1" si="505"/>
        <v>0.597602831071939-1.18723291867961i</v>
      </c>
      <c r="BE329" s="223" t="str">
        <f t="shared" ca="1" si="506"/>
        <v>1.20154125396404-0.568286689905911i</v>
      </c>
      <c r="BF329" s="223" t="str">
        <f t="shared" ca="1" si="507"/>
        <v>1.29685867934516+0.291219354969452i</v>
      </c>
      <c r="BG329" s="223" t="str">
        <f t="shared" ca="1" si="508"/>
        <v>0.843206560032633+1.02745016619767i</v>
      </c>
      <c r="BH329" s="223" t="str">
        <f t="shared" ca="1" si="509"/>
        <v>0.0326190793609319+1.32875398120319i</v>
      </c>
      <c r="BI329" s="223" t="str">
        <f t="shared" ca="1" si="510"/>
        <v>-0.791776290660405+1.06758674235387i</v>
      </c>
      <c r="BJ329" s="223" t="str">
        <f t="shared" ca="1" si="511"/>
        <v>-1.28100709980238+0.354502407830452i</v>
      </c>
      <c r="BK329" s="223" t="str">
        <f t="shared" ca="1" si="512"/>
        <v>-1.22797845112721-0.508645328759538i</v>
      </c>
      <c r="BL329" s="223" t="str">
        <f t="shared" ca="1" si="513"/>
        <v>-0.655137750494499-1.15647986354225i</v>
      </c>
      <c r="BM329" s="223" t="str">
        <f t="shared" ca="1" si="514"/>
        <v>0.195027440715923-1.31476820933178i</v>
      </c>
      <c r="BN329" s="223" t="str">
        <f t="shared" ca="1" si="515"/>
        <v>0.962636122849555-0.916505778425246i</v>
      </c>
      <c r="BO329" s="223" t="str">
        <f t="shared" ca="1" si="516"/>
        <v>1.32275405638967-0.130279903309634i</v>
      </c>
      <c r="BP329" s="223" t="str">
        <f t="shared" ca="1" si="517"/>
        <v>1.12294074711726+0.711094385693925i</v>
      </c>
      <c r="BQ329" s="223" t="str">
        <f t="shared" ca="1" si="518"/>
        <v>0.447778596462864+1.25145734064388i</v>
      </c>
      <c r="BR329" s="223" t="str">
        <f t="shared" ca="1" si="519"/>
        <v>-0.416931433339004+1.26206946195349i</v>
      </c>
      <c r="BS329" s="223" t="str">
        <f t="shared" ca="1" si="520"/>
        <v>-1.1051514085389+0.738438562851492i</v>
      </c>
      <c r="BT329" s="223" t="str">
        <f t="shared" ca="1" si="521"/>
        <v>-1.32555289647735-0.0977786558621354i</v>
      </c>
      <c r="BU329" s="223" t="str">
        <f t="shared" ca="1" si="522"/>
        <v>-0.984838372597154-0.892605470945526i</v>
      </c>
      <c r="BV329" s="223" t="str">
        <f t="shared" ca="1" si="523"/>
        <v>-0.227234729175756-1.30958601273766i</v>
      </c>
      <c r="BW329" s="223" t="str">
        <f t="shared" ca="1" si="524"/>
        <v>0.626558998640281-1.17220943867748i</v>
      </c>
      <c r="BX329" s="223" t="str">
        <f t="shared" ca="1" si="525"/>
        <v>1.21512582572655-0.538628234085494i</v>
      </c>
      <c r="BY329" s="223" t="str">
        <f t="shared" ca="1" si="526"/>
        <v>1.28932120901642+0.32295815035717i</v>
      </c>
      <c r="BZ329" s="223" t="str">
        <f t="shared" ca="1" si="527"/>
        <v>0.817737712656073+1.0478340422995i</v>
      </c>
      <c r="CA329" s="223" t="str">
        <f t="shared" ca="1" si="528"/>
        <v>-4.31829467036695E-13+1.32915429762752i</v>
      </c>
      <c r="CB329" s="223" t="str">
        <f t="shared" ca="1" si="529"/>
        <v>-0.817737712656754+1.04783404229897i</v>
      </c>
      <c r="CC329" s="223" t="str">
        <f t="shared" ca="1" si="530"/>
        <v>-1.28932120901663+0.322958150356333i</v>
      </c>
      <c r="CD329" s="223" t="str">
        <f t="shared" ca="1" si="531"/>
        <v>-1.2151258257262-0.538628234086283i</v>
      </c>
      <c r="CE329" s="223" t="str">
        <f t="shared" ca="1" si="532"/>
        <v>-0.626558998639519-1.17220943867789i</v>
      </c>
      <c r="CF329" s="223" t="str">
        <f t="shared" ca="1" si="533"/>
        <v>0.227234729176606-1.30958601273751i</v>
      </c>
      <c r="CG329" s="223" t="str">
        <f t="shared" ca="1" si="534"/>
        <v>0.984838372597733-0.892605470944885i</v>
      </c>
      <c r="CH329" s="223" t="str">
        <f t="shared" ca="1" si="535"/>
        <v>1.32555289647741-0.0977786558612741i</v>
      </c>
      <c r="CI329" s="223" t="str">
        <f t="shared" ca="1" si="536"/>
        <v>1.10515140853842+0.738438562852211i</v>
      </c>
      <c r="CJ329" s="223" t="str">
        <f t="shared" ca="1" si="537"/>
        <v>0.416931433338184+1.26206946195376i</v>
      </c>
      <c r="CK329" s="223" t="str">
        <f t="shared" ca="1" si="538"/>
        <v>-0.447778596463676+1.25145734064358i</v>
      </c>
      <c r="CL329" s="223" t="str">
        <f t="shared" ca="1" si="539"/>
        <v>-1.12294074711772+0.711094385693195i</v>
      </c>
      <c r="CM329" s="223" t="str">
        <f t="shared" ca="1" si="540"/>
        <v>-1.32275405638959-0.130279903310494i</v>
      </c>
      <c r="CN329" s="223" t="str">
        <f t="shared" ca="1" si="541"/>
        <v>-0.96263612284896-0.916505778425873i</v>
      </c>
      <c r="CO329" s="223" t="str">
        <f t="shared" ca="1" si="542"/>
        <v>-0.195027440715068-1.3147682093319i</v>
      </c>
      <c r="CP329" s="223" t="str">
        <f t="shared" ca="1" si="543"/>
        <v>0.65513775049525-1.15647986354182i</v>
      </c>
      <c r="CQ329" s="223" t="str">
        <f t="shared" ca="1" si="544"/>
        <v>1.22797845112755-0.50864532875874i</v>
      </c>
      <c r="CR329" s="223" t="str">
        <f t="shared" ca="1" si="545"/>
        <v>1.28100709980249+0.354502407830047i</v>
      </c>
      <c r="CS329" s="223" t="str">
        <f t="shared" ca="1" si="546"/>
        <v>0.791776290659711+1.06758674235438i</v>
      </c>
      <c r="CT329" s="223" t="str">
        <f t="shared" ca="1" si="547"/>
        <v>-0.0326190793604735+1.32875398120321i</v>
      </c>
      <c r="CU329" s="223" t="str">
        <f t="shared" ca="1" si="548"/>
        <v>-0.843206560032248+1.02745016619799i</v>
      </c>
      <c r="CV329" s="223" t="str">
        <f t="shared" ca="1" si="549"/>
        <v>-1.29685867934507+0.291219354969863i</v>
      </c>
      <c r="CW329" s="223" t="str">
        <f t="shared" ca="1" si="550"/>
        <v>-1.20154125396423-0.568286689905497i</v>
      </c>
      <c r="CX329" s="223" t="str">
        <f t="shared" ca="1" si="551"/>
        <v>-0.597602831072315-1.18723291867942i</v>
      </c>
      <c r="CY329" s="223" t="str">
        <f t="shared" ca="1" si="552"/>
        <v>0.259305139933364-1.30361497049774i</v>
      </c>
      <c r="CZ329" s="223" t="str">
        <f t="shared" ca="1" si="553"/>
        <v>1.00644739253575-0.868167491305503i</v>
      </c>
      <c r="DA329" s="223" t="str">
        <f t="shared" ca="1" si="554"/>
        <v>1.32755327306594-0.0652185102068037i</v>
      </c>
      <c r="DB329" s="223" t="str">
        <f t="shared" ca="1" si="555"/>
        <v>1.0866963680754+0.765337932232174i</v>
      </c>
      <c r="DC329" s="223" t="str">
        <f t="shared" ca="1" si="556"/>
        <v>0.385833126308138+1.2719213598116i</v>
      </c>
      <c r="DD329" s="223" t="str">
        <f t="shared" ca="1" si="557"/>
        <v>-0.478356034505292+1.24009138822672i</v>
      </c>
      <c r="DE329" s="223" t="str">
        <f t="shared" ca="1" si="558"/>
        <v>-1.14005366817991+0.683321871866561i</v>
      </c>
      <c r="DF329" s="223" t="str">
        <f t="shared" ca="1" si="559"/>
        <v>-1.31915843871922-0.162702675016578i</v>
      </c>
      <c r="DG329" s="223" t="str">
        <f t="shared" ca="1" si="560"/>
        <v>-0.939854017095655-0.939854017095662i</v>
      </c>
      <c r="DH329" s="223" t="str">
        <f t="shared" ca="1" si="561"/>
        <v>-0.162702675016566-1.31915843871923i</v>
      </c>
      <c r="DI329" s="223" t="str">
        <f t="shared" ca="1" si="562"/>
        <v>0.68332187186644-1.14005366817998i</v>
      </c>
      <c r="DJ329" s="223" t="str">
        <f t="shared" ca="1" si="563"/>
        <v>1.24009138822672-0.478356034505282i</v>
      </c>
      <c r="DK329" s="223" t="str">
        <f t="shared" ca="1" si="564"/>
        <v>1.27192135981159+0.385833126308148i</v>
      </c>
      <c r="DL329" s="223" t="str">
        <f t="shared" ca="1" si="565"/>
        <v>0.765337932232227+1.08669636807537i</v>
      </c>
      <c r="DM329" s="223" t="str">
        <f t="shared" ca="1" si="566"/>
        <v>-0.0652185102067393+1.32755327306595i</v>
      </c>
      <c r="DN329" s="223" t="str">
        <f t="shared" ca="1" si="567"/>
        <v>-0.868167491305455+1.00644739253579i</v>
      </c>
      <c r="DO329" s="223" t="str">
        <f t="shared" ca="1" si="568"/>
        <v>-1.30361497049774+0.259305139933353i</v>
      </c>
      <c r="DP329" s="223" t="str">
        <f t="shared" ca="1" si="569"/>
        <v>-1.18723291867941-0.597602831072325i</v>
      </c>
      <c r="DQ329" s="223" t="str">
        <f t="shared" ca="1" si="570"/>
        <v>-0.568286689905555-1.20154125396421i</v>
      </c>
      <c r="DR329" s="223" t="str">
        <f t="shared" ca="1" si="571"/>
        <v>0.291219354969799-1.29685867934508i</v>
      </c>
      <c r="DS329" s="223" t="str">
        <f t="shared" ca="1" si="572"/>
        <v>1.027450166198-0.84320656003224i</v>
      </c>
      <c r="DT329" s="223" t="str">
        <f t="shared" ca="1" si="573"/>
        <v>1.32875398120321-0.0326190793604625i</v>
      </c>
      <c r="DU329" s="223" t="str">
        <f t="shared" ca="1" si="574"/>
        <v>1.06758674235442+0.79177629065966i</v>
      </c>
      <c r="DV329" s="223" t="str">
        <f t="shared" ca="1" si="575"/>
        <v>0.354502407830109+1.28100709980247i</v>
      </c>
      <c r="DW329" s="223" t="str">
        <f t="shared" ca="1" si="576"/>
        <v>-0.508645328758751+1.22797845112754i</v>
      </c>
      <c r="DX329" s="223" t="str">
        <f t="shared" ca="1" si="577"/>
        <v>-1.15647986354183+0.65513775049524i</v>
      </c>
      <c r="DY329" s="223" t="str">
        <f t="shared" ca="1" si="578"/>
        <v>-1.31476820933191-0.195027440715004i</v>
      </c>
      <c r="DZ329" s="223" t="str">
        <f t="shared" ca="1" si="579"/>
        <v>-0.916505778425919-0.962636122848916i</v>
      </c>
      <c r="EA329" s="223" t="str">
        <f t="shared" ca="1" si="580"/>
        <v>-0.130279903310558-1.32275405638958i</v>
      </c>
      <c r="EB329" s="223" t="str">
        <f t="shared" ca="1" si="581"/>
        <v>0.711094385693205-1.12294074711772i</v>
      </c>
      <c r="EC329" s="223" t="str">
        <f t="shared" ca="1" si="582"/>
        <v>1.25145734064359-0.447778596463665i</v>
      </c>
      <c r="ED329" s="223" t="str">
        <f t="shared" ca="1" si="583"/>
        <v>1.26206946195378+0.416931433338123i</v>
      </c>
      <c r="EE329" s="223" t="str">
        <f t="shared" ca="1" si="584"/>
        <v>0.738438562852264+1.10515140853838i</v>
      </c>
      <c r="EF329" s="223" t="str">
        <f t="shared" ca="1" si="585"/>
        <v>-0.0977786558612851+1.32555289647741i</v>
      </c>
      <c r="EG329" s="223" t="str">
        <f t="shared" ca="1" si="586"/>
        <v>-0.892605470944893+0.984838372597725i</v>
      </c>
      <c r="EH329" s="223" t="str">
        <f t="shared" ca="1" si="587"/>
        <v>-1.3095860127375+0.22723472917667i</v>
      </c>
      <c r="EI329" s="223" t="str">
        <f t="shared" ca="1" si="588"/>
        <v>-1.17220943867792-0.626558998639462i</v>
      </c>
      <c r="EJ329" s="223" t="str">
        <f t="shared" ca="1" si="589"/>
        <v>-0.538628234086274-1.21512582572621i</v>
      </c>
      <c r="EK329" s="223" t="str">
        <f t="shared" ca="1" si="590"/>
        <v>0.322958150356343-1.28932120901663i</v>
      </c>
      <c r="EL329" s="223" t="str">
        <f t="shared" ca="1" si="591"/>
        <v>1.04783404229893-0.817737712656805i</v>
      </c>
      <c r="EM329" s="223" t="str">
        <f t="shared" ca="1" si="592"/>
        <v>1.32915429762752-4.96307206398922E-13i</v>
      </c>
      <c r="EN329" s="223"/>
      <c r="EO329" s="223"/>
      <c r="EP329" s="223"/>
    </row>
    <row r="330" spans="1:146">
      <c r="A330" s="249">
        <f t="shared" si="461"/>
        <v>4.4921874999999901E-3</v>
      </c>
      <c r="B330" s="248">
        <v>230</v>
      </c>
      <c r="C330" s="247">
        <f t="shared" si="462"/>
        <v>46000</v>
      </c>
      <c r="N330" s="246">
        <f t="shared" ca="1" si="463"/>
        <v>1.3377678610519206</v>
      </c>
      <c r="O330" s="223">
        <f t="shared" ca="1" si="464"/>
        <v>-1.3292321389480792</v>
      </c>
      <c r="P330" s="223" t="str">
        <f t="shared" ca="1" si="465"/>
        <v>-1.06764926508922-0.79182266068036i</v>
      </c>
      <c r="Q330" s="223" t="str">
        <f t="shared" ca="1" si="466"/>
        <v>-0.385855722450777-1.27199584931102i</v>
      </c>
      <c r="R330" s="223" t="str">
        <f t="shared" ca="1" si="467"/>
        <v>0.447804820414419-1.25153063167711i</v>
      </c>
      <c r="S330" s="223" t="str">
        <f t="shared" ca="1" si="468"/>
        <v>1.10521613123127-0.738481809172486i</v>
      </c>
      <c r="T330" s="223" t="str">
        <f t="shared" ca="1" si="469"/>
        <v>1.32763102062322+0.0652223296994405i</v>
      </c>
      <c r="U330" s="223" t="str">
        <f t="shared" ca="1" si="470"/>
        <v>1.02751033835261+0.843255942043095i</v>
      </c>
      <c r="V330" s="223" t="str">
        <f t="shared" ca="1" si="471"/>
        <v>0.322977064254783+1.28939671753027i</v>
      </c>
      <c r="W330" s="223" t="str">
        <f t="shared" ca="1" si="472"/>
        <v>-0.508675117342613+1.22805036713034i</v>
      </c>
      <c r="X330" s="223" t="str">
        <f t="shared" ca="1" si="473"/>
        <v>-1.14012043490765+0.68336189030299i</v>
      </c>
      <c r="Y330" s="223" t="str">
        <f t="shared" ca="1" si="474"/>
        <v>-1.32283152288294-0.130287533093834i</v>
      </c>
      <c r="Z330" s="223" t="str">
        <f t="shared" ca="1" si="475"/>
        <v>-0.984896049211507-0.892657745981097i</v>
      </c>
      <c r="AA330" s="223" t="str">
        <f t="shared" ca="1" si="476"/>
        <v>-0.259320326021551-1.30369131611918i</v>
      </c>
      <c r="AB330" s="223" t="str">
        <f t="shared" ca="1" si="477"/>
        <v>0.568319971358448-1.20161162168465i</v>
      </c>
      <c r="AC330" s="223" t="str">
        <f t="shared" ca="1" si="478"/>
        <v>1.17227808859358-0.626595692784326i</v>
      </c>
      <c r="AD330" s="223" t="str">
        <f t="shared" ca="1" si="479"/>
        <v>1.31484520813768+0.195038862409159i</v>
      </c>
      <c r="AE330" s="223" t="str">
        <f t="shared" ca="1" si="480"/>
        <v>0.939909059221329+0.939909059221243i</v>
      </c>
      <c r="AF330" s="223" t="str">
        <f t="shared" ca="1" si="481"/>
        <v>0.195038862409147+1.31484520813768i</v>
      </c>
      <c r="AG330" s="223" t="str">
        <f t="shared" ca="1" si="482"/>
        <v>-0.62659569278422+1.17227808859364i</v>
      </c>
      <c r="AH330" s="223" t="str">
        <f t="shared" ca="1" si="483"/>
        <v>-1.20161162168466+0.568319971358437i</v>
      </c>
      <c r="AI330" s="223" t="str">
        <f t="shared" ca="1" si="484"/>
        <v>-1.30369131611913-0.259320326021823i</v>
      </c>
      <c r="AJ330" s="223" t="str">
        <f t="shared" ca="1" si="485"/>
        <v>-0.892657745980689-0.984896049211876i</v>
      </c>
      <c r="AK330" s="223" t="str">
        <f t="shared" ca="1" si="486"/>
        <v>-0.130287533093155-1.32283152288301i</v>
      </c>
      <c r="AL330" s="223" t="str">
        <f t="shared" ca="1" si="487"/>
        <v>0.683361890302668-1.14012043490784i</v>
      </c>
      <c r="AM330" s="223" t="str">
        <f t="shared" ca="1" si="488"/>
        <v>1.22805036713024-0.508675117342855i</v>
      </c>
      <c r="AN330" s="223" t="str">
        <f t="shared" ca="1" si="489"/>
        <v>1.28939671753027+0.322977064254803i</v>
      </c>
      <c r="AO330" s="223" t="str">
        <f t="shared" ca="1" si="490"/>
        <v>0.843255942042991+1.0275103383527i</v>
      </c>
      <c r="AP330" s="223" t="str">
        <f t="shared" ca="1" si="491"/>
        <v>0.0652223296990185+1.32763102062324i</v>
      </c>
      <c r="AQ330" s="223" t="str">
        <f t="shared" ca="1" si="492"/>
        <v>-0.738481809173041+1.1052161312309i</v>
      </c>
      <c r="AR330" s="223" t="str">
        <f t="shared" ca="1" si="493"/>
        <v>-0.738481809173041+1.1052161312309i</v>
      </c>
      <c r="AS330" s="223" t="str">
        <f t="shared" ca="1" si="494"/>
        <v>-1.2719958493111-0.385855722450533i</v>
      </c>
      <c r="AT330" s="223" t="str">
        <f t="shared" ca="1" si="495"/>
        <v>-0.7918226606804-1.0676492650892i</v>
      </c>
      <c r="AU330" s="223" t="str">
        <f t="shared" ca="1" si="496"/>
        <v>1.43951777798921E-13-1.32923213894808i</v>
      </c>
      <c r="AV330" s="223" t="str">
        <f t="shared" ca="1" si="497"/>
        <v>0.791822660680662-1.067649265089i</v>
      </c>
      <c r="AW330" s="223" t="str">
        <f t="shared" ca="1" si="498"/>
        <v>1.27199584931118-0.385855722450258i</v>
      </c>
      <c r="AX330" s="223" t="str">
        <f t="shared" ca="1" si="499"/>
        <v>1.25153063167729+0.447804820413918i</v>
      </c>
      <c r="AY330" s="223" t="str">
        <f t="shared" ca="1" si="500"/>
        <v>0.738481809172802+1.10521613123106i</v>
      </c>
      <c r="AZ330" s="223" t="str">
        <f t="shared" ca="1" si="501"/>
        <v>-0.065222329699306+1.32763102062323i</v>
      </c>
      <c r="BA330" s="223" t="str">
        <f t="shared" ca="1" si="502"/>
        <v>-0.843255942043213+1.02751033835251i</v>
      </c>
      <c r="BB330" s="223" t="str">
        <f t="shared" ca="1" si="503"/>
        <v>-1.28939671753034+0.322977064254524i</v>
      </c>
      <c r="BC330" s="223" t="str">
        <f t="shared" ca="1" si="504"/>
        <v>-1.22805036713013-0.508675117343121i</v>
      </c>
      <c r="BD330" s="223" t="str">
        <f t="shared" ca="1" si="505"/>
        <v>-0.683361890303556-1.14012043490731i</v>
      </c>
      <c r="BE330" s="223" t="str">
        <f t="shared" ca="1" si="506"/>
        <v>0.13028753309346-1.32283152288298i</v>
      </c>
      <c r="BF330" s="223" t="str">
        <f t="shared" ca="1" si="507"/>
        <v>0.892657745980903-0.984896049211682i</v>
      </c>
      <c r="BG330" s="223" t="str">
        <f t="shared" ca="1" si="508"/>
        <v>1.30369131611919-0.259320326021522i</v>
      </c>
      <c r="BH330" s="223" t="str">
        <f t="shared" ca="1" si="509"/>
        <v>1.20161162168453+0.568319971358696i</v>
      </c>
      <c r="BI330" s="223" t="str">
        <f t="shared" ca="1" si="510"/>
        <v>0.626595692783983+1.17227808859376i</v>
      </c>
      <c r="BJ330" s="223" t="str">
        <f t="shared" ca="1" si="511"/>
        <v>-0.195038862408555+1.31484520813777i</v>
      </c>
      <c r="BK330" s="223" t="str">
        <f t="shared" ca="1" si="512"/>
        <v>-0.939909059220958+0.939909059221614i</v>
      </c>
      <c r="BL330" s="223" t="str">
        <f t="shared" ca="1" si="513"/>
        <v>-1.31484520813765+0.195038862409397i</v>
      </c>
      <c r="BM330" s="223" t="str">
        <f t="shared" ca="1" si="514"/>
        <v>-1.17227808859356-0.626595692784363i</v>
      </c>
      <c r="BN330" s="223" t="str">
        <f t="shared" ca="1" si="515"/>
        <v>-0.568319971358272-1.20161162168473i</v>
      </c>
      <c r="BO330" s="223" t="str">
        <f t="shared" ca="1" si="516"/>
        <v>0.259320326021945-1.3036913161191i</v>
      </c>
      <c r="BP330" s="223" t="str">
        <f t="shared" ca="1" si="517"/>
        <v>0.984896049211972-0.892657745980582i</v>
      </c>
      <c r="BQ330" s="223" t="str">
        <f t="shared" ca="1" si="518"/>
        <v>1.32283152288289-0.130287533094346i</v>
      </c>
      <c r="BR330" s="223" t="str">
        <f t="shared" ca="1" si="519"/>
        <v>1.14012043490777+0.683361890302792i</v>
      </c>
      <c r="BS330" s="223" t="str">
        <f t="shared" ca="1" si="520"/>
        <v>0.508675117342688+1.22805036713031i</v>
      </c>
      <c r="BT330" s="223" t="str">
        <f t="shared" ca="1" si="521"/>
        <v>-0.322977064254907+1.28939671753024i</v>
      </c>
      <c r="BU330" s="223" t="str">
        <f t="shared" ca="1" si="522"/>
        <v>-1.02751033835279+0.843255942042879i</v>
      </c>
      <c r="BV330" s="223" t="str">
        <f t="shared" ca="1" si="523"/>
        <v>-1.32763102062325+0.0652223296988747i</v>
      </c>
      <c r="BW330" s="223" t="str">
        <f t="shared" ca="1" si="524"/>
        <v>-1.10521613123155-0.738481809172062i</v>
      </c>
      <c r="BX330" s="223" t="str">
        <f t="shared" ca="1" si="525"/>
        <v>-0.447804820414756-1.25153063167698i</v>
      </c>
      <c r="BY330" s="223" t="str">
        <f t="shared" ca="1" si="526"/>
        <v>0.385855722450707-1.27199584931105i</v>
      </c>
      <c r="BZ330" s="223" t="str">
        <f t="shared" ca="1" si="527"/>
        <v>1.06764926508926-0.791822660680315i</v>
      </c>
      <c r="CA330" s="223" t="str">
        <f t="shared" ca="1" si="528"/>
        <v>1.32923213894808+2.87903555597841E-13i</v>
      </c>
      <c r="CB330" s="223" t="str">
        <f t="shared" ca="1" si="529"/>
        <v>1.06764926508891+0.791822660680777i</v>
      </c>
      <c r="CC330" s="223" t="str">
        <f t="shared" ca="1" si="530"/>
        <v>0.385855722451385+1.27199584931084i</v>
      </c>
      <c r="CD330" s="223" t="str">
        <f t="shared" ca="1" si="531"/>
        <v>-0.447804820414089+1.25153063167722i</v>
      </c>
      <c r="CE330" s="223" t="str">
        <f t="shared" ca="1" si="532"/>
        <v>-1.10521613123116+0.738481809172651i</v>
      </c>
      <c r="CF330" s="223" t="str">
        <f t="shared" ca="1" si="533"/>
        <v>-1.32763102062322-0.0652223296994497i</v>
      </c>
      <c r="CG330" s="223" t="str">
        <f t="shared" ca="1" si="534"/>
        <v>-1.02751033835242-0.843255942043325i</v>
      </c>
      <c r="CH330" s="223" t="str">
        <f t="shared" ca="1" si="535"/>
        <v>-0.322977064254349-1.28939671753038i</v>
      </c>
      <c r="CI330" s="223" t="str">
        <f t="shared" ca="1" si="536"/>
        <v>0.508675117343289-1.22805036713006i</v>
      </c>
      <c r="CJ330" s="223" t="str">
        <f t="shared" ca="1" si="537"/>
        <v>1.14012043490741-0.683361890303399i</v>
      </c>
      <c r="CK330" s="223" t="str">
        <f t="shared" ca="1" si="538"/>
        <v>1.32283152288297+0.130287533093566i</v>
      </c>
      <c r="CL330" s="223" t="str">
        <f t="shared" ca="1" si="539"/>
        <v>0.984896049211586+0.892657745981009i</v>
      </c>
      <c r="CM330" s="223" t="str">
        <f t="shared" ca="1" si="540"/>
        <v>0.25932032602138+1.30369131611921i</v>
      </c>
      <c r="CN330" s="223" t="str">
        <f t="shared" ca="1" si="541"/>
        <v>-0.568319971358861+1.20161162168446i</v>
      </c>
      <c r="CO330" s="223" t="str">
        <f t="shared" ca="1" si="542"/>
        <v>-1.17227808859383+0.626595692783856i</v>
      </c>
      <c r="CP330" s="223" t="str">
        <f t="shared" ca="1" si="543"/>
        <v>-1.31484520813775-0.195038862408697i</v>
      </c>
      <c r="CQ330" s="223" t="str">
        <f t="shared" ca="1" si="544"/>
        <v>-0.939909059221513-0.939909059221059i</v>
      </c>
      <c r="CR330" s="223" t="str">
        <f t="shared" ca="1" si="545"/>
        <v>-0.195038862409255-1.31484520813767i</v>
      </c>
      <c r="CS330" s="223" t="str">
        <f t="shared" ca="1" si="546"/>
        <v>0.626595692784491-1.17227808859349i</v>
      </c>
      <c r="CT330" s="223" t="str">
        <f t="shared" ca="1" si="547"/>
        <v>1.2016116216848-0.568319971358142i</v>
      </c>
      <c r="CU330" s="223" t="str">
        <f t="shared" ca="1" si="548"/>
        <v>1.30369131611907+0.259320326022087i</v>
      </c>
      <c r="CV330" s="223" t="str">
        <f t="shared" ca="1" si="549"/>
        <v>0.892657745981484+0.984896049211156i</v>
      </c>
      <c r="CW330" s="223" t="str">
        <f t="shared" ca="1" si="550"/>
        <v>0.130287533094203+1.32283152288291i</v>
      </c>
      <c r="CX330" s="223" t="str">
        <f t="shared" ca="1" si="551"/>
        <v>-0.683361890302915+1.14012043490769i</v>
      </c>
      <c r="CY330" s="223" t="str">
        <f t="shared" ca="1" si="552"/>
        <v>-1.22805036713037+0.508675117342555i</v>
      </c>
      <c r="CZ330" s="223" t="str">
        <f t="shared" ca="1" si="553"/>
        <v>-1.28939671753021-0.322977064255047i</v>
      </c>
      <c r="DA330" s="223" t="str">
        <f t="shared" ca="1" si="554"/>
        <v>-0.843255942042768-1.02751033835288i</v>
      </c>
      <c r="DB330" s="223" t="str">
        <f t="shared" ca="1" si="555"/>
        <v>-0.0652223296987308-1.32763102062326i</v>
      </c>
      <c r="DC330" s="223" t="str">
        <f t="shared" ca="1" si="556"/>
        <v>0.738481809172244-1.10521613123143i</v>
      </c>
      <c r="DD330" s="223" t="str">
        <f t="shared" ca="1" si="557"/>
        <v>1.25153063167703-0.447804820414621i</v>
      </c>
      <c r="DE330" s="223" t="str">
        <f t="shared" ca="1" si="558"/>
        <v>1.27199584931103+0.385855722450772i</v>
      </c>
      <c r="DF330" s="223" t="str">
        <f t="shared" ca="1" si="559"/>
        <v>0.791822660680138+1.06764926508939i</v>
      </c>
      <c r="DG330" s="223" t="str">
        <f t="shared" ca="1" si="560"/>
        <v>-4.31855333396762E-13+1.32923213894808i</v>
      </c>
      <c r="DH330" s="223" t="str">
        <f t="shared" ca="1" si="561"/>
        <v>-0.791822660679861+1.06764926508959i</v>
      </c>
      <c r="DI330" s="223" t="str">
        <f t="shared" ca="1" si="562"/>
        <v>-1.27199584931088+0.385855722451248i</v>
      </c>
      <c r="DJ330" s="223" t="str">
        <f t="shared" ca="1" si="563"/>
        <v>-1.2515306316772-0.447804820414153i</v>
      </c>
      <c r="DK330" s="223" t="str">
        <f t="shared" ca="1" si="564"/>
        <v>-0.738481809172531-1.10521613123124i</v>
      </c>
      <c r="DL330" s="223" t="str">
        <f t="shared" ca="1" si="565"/>
        <v>0.0652223296995935-1.32763102062322i</v>
      </c>
      <c r="DM330" s="223" t="str">
        <f t="shared" ca="1" si="566"/>
        <v>0.843255942043493-1.02751033835228i</v>
      </c>
      <c r="DN330" s="223" t="str">
        <f t="shared" ca="1" si="567"/>
        <v>1.28939671753042-0.322977064254208i</v>
      </c>
      <c r="DO330" s="223" t="str">
        <f t="shared" ca="1" si="568"/>
        <v>1.22805036713056+0.508675117342096i</v>
      </c>
      <c r="DP330" s="223" t="str">
        <f t="shared" ca="1" si="569"/>
        <v>0.683361890303277+1.14012043490748i</v>
      </c>
      <c r="DQ330" s="223" t="str">
        <f t="shared" ca="1" si="570"/>
        <v>-0.130287533093709+1.32283152288296i</v>
      </c>
      <c r="DR330" s="223" t="str">
        <f t="shared" ca="1" si="571"/>
        <v>-0.892657745981171+0.984896049211439i</v>
      </c>
      <c r="DS330" s="223" t="str">
        <f t="shared" ca="1" si="572"/>
        <v>-1.30369131611924+0.259320326021239i</v>
      </c>
      <c r="DT330" s="223" t="str">
        <f t="shared" ca="1" si="573"/>
        <v>-1.20161162168443-0.568319971358924i</v>
      </c>
      <c r="DU330" s="223" t="str">
        <f t="shared" ca="1" si="574"/>
        <v>-0.626595692784862-1.17227808859329i</v>
      </c>
      <c r="DV330" s="223" t="str">
        <f t="shared" ca="1" si="575"/>
        <v>0.195038862408765-1.31484520813774i</v>
      </c>
      <c r="DW330" s="223" t="str">
        <f t="shared" ca="1" si="576"/>
        <v>0.939909059221215-0.939909059221357i</v>
      </c>
      <c r="DX330" s="223" t="str">
        <f t="shared" ca="1" si="577"/>
        <v>1.31484520813769-0.195038862409113i</v>
      </c>
      <c r="DY330" s="223" t="str">
        <f t="shared" ca="1" si="578"/>
        <v>1.17227808859346+0.626595692784551i</v>
      </c>
      <c r="DZ330" s="223" t="str">
        <f t="shared" ca="1" si="579"/>
        <v>0.568319971358012+1.20161162168486i</v>
      </c>
      <c r="EA330" s="223" t="str">
        <f t="shared" ca="1" si="580"/>
        <v>-0.259320326022228+1.30369131611905i</v>
      </c>
      <c r="EB330" s="223" t="str">
        <f t="shared" ca="1" si="581"/>
        <v>-0.984896049211303+0.89265774598132i</v>
      </c>
      <c r="EC330" s="223" t="str">
        <f t="shared" ca="1" si="582"/>
        <v>-1.32283152288292+0.13028753309406i</v>
      </c>
      <c r="ED330" s="223" t="str">
        <f t="shared" ca="1" si="583"/>
        <v>-1.14012043490758-0.683361890303104i</v>
      </c>
      <c r="EE330" s="223" t="str">
        <f t="shared" ca="1" si="584"/>
        <v>-0.508675117342422-1.22805036713042i</v>
      </c>
      <c r="EF330" s="223" t="str">
        <f t="shared" ca="1" si="585"/>
        <v>0.322977064255186-1.28939671753017i</v>
      </c>
      <c r="EG330" s="223" t="str">
        <f t="shared" ca="1" si="586"/>
        <v>1.02751033835216-0.843255942043649i</v>
      </c>
      <c r="EH330" s="223" t="str">
        <f t="shared" ca="1" si="587"/>
        <v>1.3276310206232-0.0652223296999455i</v>
      </c>
      <c r="EI330" s="223" t="str">
        <f t="shared" ca="1" si="588"/>
        <v>1.10521613123135+0.738481809172364i</v>
      </c>
      <c r="EJ330" s="223" t="str">
        <f t="shared" ca="1" si="589"/>
        <v>0.447804820414485+1.25153063167708i</v>
      </c>
      <c r="EK330" s="223" t="str">
        <f t="shared" ca="1" si="590"/>
        <v>-0.38585572245091+1.27199584931098i</v>
      </c>
      <c r="EL330" s="223" t="str">
        <f t="shared" ca="1" si="591"/>
        <v>-1.06764926508947+0.791822660680022i</v>
      </c>
      <c r="EM330" s="223" t="str">
        <f t="shared" ca="1" si="592"/>
        <v>-1.32923213894808-5.75807111195681E-13i</v>
      </c>
      <c r="EN330" s="223"/>
      <c r="EO330" s="223"/>
      <c r="EP330" s="223"/>
    </row>
    <row r="331" spans="1:146">
      <c r="A331" s="249">
        <f t="shared" si="461"/>
        <v>4.5117187499999897E-3</v>
      </c>
      <c r="B331" s="248">
        <v>231</v>
      </c>
      <c r="C331" s="247">
        <f t="shared" si="462"/>
        <v>46200</v>
      </c>
      <c r="N331" s="246">
        <f t="shared" ca="1" si="463"/>
        <v>1.3376952429930207</v>
      </c>
      <c r="O331" s="223">
        <f t="shared" ca="1" si="464"/>
        <v>-1.3293047570069791</v>
      </c>
      <c r="P331" s="223" t="str">
        <f t="shared" ca="1" si="465"/>
        <v>-1.08681938137906-0.765424567975327i</v>
      </c>
      <c r="Q331" s="223" t="str">
        <f t="shared" ca="1" si="466"/>
        <v>-0.447829284701711-1.25159900477946i</v>
      </c>
      <c r="R331" s="223" t="str">
        <f t="shared" ca="1" si="467"/>
        <v>0.354542537265816-1.28115210895135i</v>
      </c>
      <c r="S331" s="223" t="str">
        <f t="shared" ca="1" si="468"/>
        <v>1.02756647287123-0.843302010451992i</v>
      </c>
      <c r="T331" s="223" t="str">
        <f t="shared" ca="1" si="469"/>
        <v>1.32570294818065-0.0977897243401139i</v>
      </c>
      <c r="U331" s="223" t="str">
        <f t="shared" ca="1" si="470"/>
        <v>1.14018272149436+0.683399223446364i</v>
      </c>
      <c r="V331" s="223" t="str">
        <f t="shared" ca="1" si="471"/>
        <v>0.538689206442576+1.2152633771589i</v>
      </c>
      <c r="W331" s="223" t="str">
        <f t="shared" ca="1" si="472"/>
        <v>-0.259334493102117+1.30376253884243i</v>
      </c>
      <c r="X331" s="223" t="str">
        <f t="shared" ca="1" si="473"/>
        <v>-0.962745092615787+0.916609526268193i</v>
      </c>
      <c r="Y331" s="223" t="str">
        <f t="shared" ca="1" si="474"/>
        <v>-1.31491704021574+0.195049517691402i</v>
      </c>
      <c r="Z331" s="223" t="str">
        <f t="shared" ca="1" si="475"/>
        <v>-1.18736731265342-0.597670479314138i</v>
      </c>
      <c r="AA331" s="223" t="str">
        <f t="shared" ca="1" si="476"/>
        <v>-0.626629924700421-1.17234213200385i</v>
      </c>
      <c r="AB331" s="223" t="str">
        <f t="shared" ca="1" si="477"/>
        <v>0.162721092850749-1.31930776657414i</v>
      </c>
      <c r="AC331" s="223" t="str">
        <f t="shared" ca="1" si="478"/>
        <v>0.892706513288801-0.984949855643999i</v>
      </c>
      <c r="AD331" s="223" t="str">
        <f t="shared" ca="1" si="479"/>
        <v>1.29700548288207-0.291252320806584i</v>
      </c>
      <c r="AE331" s="223" t="str">
        <f t="shared" ca="1" si="480"/>
        <v>1.22811745746865+0.508702907070653i</v>
      </c>
      <c r="AF331" s="223" t="str">
        <f t="shared" ca="1" si="481"/>
        <v>0.711174881103315+1.12306786326075i</v>
      </c>
      <c r="AG331" s="223" t="str">
        <f t="shared" ca="1" si="482"/>
        <v>-0.0652258928986309+1.32770355121049i</v>
      </c>
      <c r="AH331" s="223" t="str">
        <f t="shared" ca="1" si="483"/>
        <v>-0.817830280020082+1.04795265641328i</v>
      </c>
      <c r="AI331" s="223" t="str">
        <f t="shared" ca="1" si="484"/>
        <v>-1.27206534046053+0.385876802361096i</v>
      </c>
      <c r="AJ331" s="223" t="str">
        <f t="shared" ca="1" si="485"/>
        <v>-1.26221232737453-0.416978629698389i</v>
      </c>
      <c r="AK331" s="223" t="str">
        <f t="shared" ca="1" si="486"/>
        <v>-0.791865919207264-1.06770759246126i</v>
      </c>
      <c r="AL331" s="223" t="str">
        <f t="shared" ca="1" si="487"/>
        <v>-0.0326227718188635-1.32890439526711i</v>
      </c>
      <c r="AM331" s="223" t="str">
        <f t="shared" ca="1" si="488"/>
        <v>0.738522153604329-1.10527651094059i</v>
      </c>
      <c r="AN331" s="223" t="str">
        <f t="shared" ca="1" si="489"/>
        <v>1.2402317657444-0.478410184088836i</v>
      </c>
      <c r="AO331" s="223" t="str">
        <f t="shared" ca="1" si="490"/>
        <v>1.28946715931709+0.322994709003261i</v>
      </c>
      <c r="AP331" s="223" t="str">
        <f t="shared" ca="1" si="491"/>
        <v>0.868265767286307+1.00656132170877i</v>
      </c>
      <c r="AQ331" s="223" t="str">
        <f t="shared" ca="1" si="492"/>
        <v>0.130294650907975+1.32290379126607i</v>
      </c>
      <c r="AR331" s="223" t="str">
        <f t="shared" ca="1" si="493"/>
        <v>0.130294650907975+1.32290379126607i</v>
      </c>
      <c r="AS331" s="223" t="str">
        <f t="shared" ca="1" si="494"/>
        <v>-1.20167726763232+0.568351019579545i</v>
      </c>
      <c r="AT331" s="223" t="str">
        <f t="shared" ca="1" si="495"/>
        <v>-1.30973425700019-0.227260451996279i</v>
      </c>
      <c r="AU331" s="223" t="str">
        <f t="shared" ca="1" si="496"/>
        <v>-0.939960407943574-0.939960407942767i</v>
      </c>
      <c r="AV331" s="223" t="str">
        <f t="shared" ca="1" si="497"/>
        <v>-0.227260451996099-1.30973425700022i</v>
      </c>
      <c r="AW331" s="223" t="str">
        <f t="shared" ca="1" si="498"/>
        <v>0.56835101957971-1.20167726763224i</v>
      </c>
      <c r="AX331" s="223" t="str">
        <f t="shared" ca="1" si="499"/>
        <v>1.15661077629041-0.655211911651703i</v>
      </c>
      <c r="AY331" s="223" t="str">
        <f t="shared" ca="1" si="500"/>
        <v>1.32290379126606+0.130294650908156i</v>
      </c>
      <c r="AZ331" s="223" t="str">
        <f t="shared" ca="1" si="501"/>
        <v>1.00656132170865+0.868265767286444i</v>
      </c>
      <c r="BA331" s="223" t="str">
        <f t="shared" ca="1" si="502"/>
        <v>0.322994709004404+1.2894671593168i</v>
      </c>
      <c r="BB331" s="223" t="str">
        <f t="shared" ca="1" si="503"/>
        <v>-0.478410184089006+1.24023176574433i</v>
      </c>
      <c r="BC331" s="223" t="str">
        <f t="shared" ca="1" si="504"/>
        <v>-1.10527651094067+0.738522153604209i</v>
      </c>
      <c r="BD331" s="223" t="str">
        <f t="shared" ca="1" si="505"/>
        <v>-1.32890439526714-0.0326227718176855i</v>
      </c>
      <c r="BE331" s="223" t="str">
        <f t="shared" ca="1" si="506"/>
        <v>-1.06770759246116-0.791865919207394i</v>
      </c>
      <c r="BF331" s="223" t="str">
        <f t="shared" ca="1" si="507"/>
        <v>-0.416978629698234-1.26221232737459i</v>
      </c>
      <c r="BG331" s="223" t="str">
        <f t="shared" ca="1" si="508"/>
        <v>0.385876802361253-1.27206534046048i</v>
      </c>
      <c r="BH331" s="223" t="str">
        <f t="shared" ca="1" si="509"/>
        <v>1.04795265641338-0.817830280019953i</v>
      </c>
      <c r="BI331" s="223" t="str">
        <f t="shared" ca="1" si="510"/>
        <v>1.3277035512105-0.0652258928984682i</v>
      </c>
      <c r="BJ331" s="223" t="str">
        <f t="shared" ca="1" si="511"/>
        <v>1.12306786326111+0.71117488110275i</v>
      </c>
      <c r="BK331" s="223" t="str">
        <f t="shared" ca="1" si="512"/>
        <v>0.508702907070904+1.22811745746854i</v>
      </c>
      <c r="BL331" s="223" t="str">
        <f t="shared" ca="1" si="513"/>
        <v>-0.29125232080691+1.297005482882i</v>
      </c>
      <c r="BM331" s="223" t="str">
        <f t="shared" ca="1" si="514"/>
        <v>-0.984949855644489+0.892706513288262i</v>
      </c>
      <c r="BN331" s="223" t="str">
        <f t="shared" ca="1" si="515"/>
        <v>-1.31930776657411+0.162721092850981i</v>
      </c>
      <c r="BO331" s="223" t="str">
        <f t="shared" ca="1" si="516"/>
        <v>-1.17234213200378-0.626629924700548i</v>
      </c>
      <c r="BP331" s="223" t="str">
        <f t="shared" ca="1" si="517"/>
        <v>-0.597670479313528-1.18736731265372i</v>
      </c>
      <c r="BQ331" s="223" t="str">
        <f t="shared" ca="1" si="518"/>
        <v>0.195049517691199-1.31491704021578i</v>
      </c>
      <c r="BR331" s="223" t="str">
        <f t="shared" ca="1" si="519"/>
        <v>0.916609526268333-0.962745092615655i</v>
      </c>
      <c r="BS331" s="223" t="str">
        <f t="shared" ca="1" si="520"/>
        <v>1.30376253884257-0.259334493101411i</v>
      </c>
      <c r="BT331" s="223" t="str">
        <f t="shared" ca="1" si="521"/>
        <v>1.215263377159+0.538689206442354i</v>
      </c>
      <c r="BU331" s="223" t="str">
        <f t="shared" ca="1" si="522"/>
        <v>0.683399223446242+1.14018272149444i</v>
      </c>
      <c r="BV331" s="223" t="str">
        <f t="shared" ca="1" si="523"/>
        <v>-0.0977897243407896+1.3257029481806i</v>
      </c>
      <c r="BW331" s="223" t="str">
        <f t="shared" ca="1" si="524"/>
        <v>-0.84330201045183+1.02756647287136i</v>
      </c>
      <c r="BX331" s="223" t="str">
        <f t="shared" ca="1" si="525"/>
        <v>-1.2811521089514+0.354542537265641i</v>
      </c>
      <c r="BY331" s="223" t="str">
        <f t="shared" ca="1" si="526"/>
        <v>-1.25159900477927-0.447829284702257i</v>
      </c>
      <c r="BZ331" s="223" t="str">
        <f t="shared" ca="1" si="527"/>
        <v>-0.765424567975566-1.08681938137889i</v>
      </c>
      <c r="CA331" s="223" t="str">
        <f t="shared" ca="1" si="528"/>
        <v>1.43960218606782E-13-1.32930475700698i</v>
      </c>
      <c r="CB331" s="223" t="str">
        <f t="shared" ca="1" si="529"/>
        <v>0.765424567975801-1.08681938137873i</v>
      </c>
      <c r="CC331" s="223" t="str">
        <f t="shared" ca="1" si="530"/>
        <v>1.25159900477939-0.447829284701916i</v>
      </c>
      <c r="CD331" s="223" t="str">
        <f t="shared" ca="1" si="531"/>
        <v>1.28115210895131+0.354542537265991i</v>
      </c>
      <c r="CE331" s="223" t="str">
        <f t="shared" ca="1" si="532"/>
        <v>0.84330201045155+1.02756647287159i</v>
      </c>
      <c r="CF331" s="223" t="str">
        <f t="shared" ca="1" si="533"/>
        <v>0.0977897243405024+1.32570294818062i</v>
      </c>
      <c r="CG331" s="223" t="str">
        <f t="shared" ca="1" si="534"/>
        <v>-0.683399223446488+1.14018272149429i</v>
      </c>
      <c r="CH331" s="223" t="str">
        <f t="shared" ca="1" si="535"/>
        <v>-1.21526337715911+0.538689206442091i</v>
      </c>
      <c r="CI331" s="223" t="str">
        <f t="shared" ca="1" si="536"/>
        <v>-1.3037625388425-0.259334493101767i</v>
      </c>
      <c r="CJ331" s="223" t="str">
        <f t="shared" ca="1" si="537"/>
        <v>-0.91660952626807-0.962745092615906i</v>
      </c>
      <c r="CK331" s="223" t="str">
        <f t="shared" ca="1" si="538"/>
        <v>-0.195049517690839-1.31491704021583i</v>
      </c>
      <c r="CL331" s="223" t="str">
        <f t="shared" ca="1" si="539"/>
        <v>0.597670479313786-1.18736731265359i</v>
      </c>
      <c r="CM331" s="223" t="str">
        <f t="shared" ca="1" si="540"/>
        <v>1.17234213200392-0.626629924700294i</v>
      </c>
      <c r="CN331" s="223" t="str">
        <f t="shared" ca="1" si="541"/>
        <v>1.31930776657407+0.162721092851267i</v>
      </c>
      <c r="CO331" s="223" t="str">
        <f t="shared" ca="1" si="542"/>
        <v>0.984949855644245+0.89270651328853i</v>
      </c>
      <c r="CP331" s="223" t="str">
        <f t="shared" ca="1" si="543"/>
        <v>0.291252320806555+1.29700548288208i</v>
      </c>
      <c r="CQ331" s="223" t="str">
        <f t="shared" ca="1" si="544"/>
        <v>-0.50870290707117+1.22811745746843i</v>
      </c>
      <c r="CR331" s="223" t="str">
        <f t="shared" ca="1" si="545"/>
        <v>-1.12306786326054+0.711174881103655i</v>
      </c>
      <c r="CS331" s="223" t="str">
        <f t="shared" ca="1" si="546"/>
        <v>-1.32770355121049-0.0652258928987558i</v>
      </c>
      <c r="CT331" s="223" t="str">
        <f t="shared" ca="1" si="547"/>
        <v>-1.04795265641321-0.817830280020181i</v>
      </c>
      <c r="CU331" s="223" t="str">
        <f t="shared" ca="1" si="548"/>
        <v>-0.38587680236094-1.27206534046057i</v>
      </c>
      <c r="CV331" s="223" t="str">
        <f t="shared" ca="1" si="549"/>
        <v>0.416978629698543-1.26221232737448i</v>
      </c>
      <c r="CW331" s="223" t="str">
        <f t="shared" ca="1" si="550"/>
        <v>1.06770759246136-0.791865919207133i</v>
      </c>
      <c r="CX331" s="223" t="str">
        <f t="shared" ca="1" si="551"/>
        <v>1.32890439526711-0.0326227718187195i</v>
      </c>
      <c r="CY331" s="223" t="str">
        <f t="shared" ca="1" si="552"/>
        <v>1.10527651094051+0.738522153604449i</v>
      </c>
      <c r="CZ331" s="223" t="str">
        <f t="shared" ca="1" si="553"/>
        <v>0.478410184088736+1.24023176574444i</v>
      </c>
      <c r="DA331" s="223" t="str">
        <f t="shared" ca="1" si="554"/>
        <v>-0.322994709003438+1.28946715931704i</v>
      </c>
      <c r="DB331" s="223" t="str">
        <f t="shared" ca="1" si="555"/>
        <v>-1.00656132170881+0.868265767286255i</v>
      </c>
      <c r="DC331" s="223" t="str">
        <f t="shared" ca="1" si="556"/>
        <v>-1.32290379126609+0.130294650907832i</v>
      </c>
      <c r="DD331" s="223" t="str">
        <f t="shared" ca="1" si="557"/>
        <v>-1.15661077629088-0.655211911650868i</v>
      </c>
      <c r="DE331" s="223" t="str">
        <f t="shared" ca="1" si="558"/>
        <v>-0.568351019579449-1.20167726763236i</v>
      </c>
      <c r="DF331" s="223" t="str">
        <f t="shared" ca="1" si="559"/>
        <v>0.227260451996458-1.30973425700016i</v>
      </c>
      <c r="DG331" s="223" t="str">
        <f t="shared" ca="1" si="560"/>
        <v>0.939960407942816-0.939960407943525i</v>
      </c>
      <c r="DH331" s="223" t="str">
        <f t="shared" ca="1" si="561"/>
        <v>1.30973425700024-0.227260451995957i</v>
      </c>
      <c r="DI331" s="223" t="str">
        <f t="shared" ca="1" si="562"/>
        <v>1.20167726763215+0.568351019579908i</v>
      </c>
      <c r="DJ331" s="223" t="str">
        <f t="shared" ca="1" si="563"/>
        <v>0.65521191165161+1.15661077629046i</v>
      </c>
      <c r="DK331" s="223" t="str">
        <f t="shared" ca="1" si="564"/>
        <v>-0.130294650908337+1.32290379126604i</v>
      </c>
      <c r="DL331" s="223" t="str">
        <f t="shared" ca="1" si="565"/>
        <v>-0.868265767286525+1.00656132170858i</v>
      </c>
      <c r="DM331" s="223" t="str">
        <f t="shared" ca="1" si="566"/>
        <v>-1.28946715931684+0.322994709004264i</v>
      </c>
      <c r="DN331" s="223" t="str">
        <f t="shared" ca="1" si="567"/>
        <v>-1.24023176574425-0.478410184089211i</v>
      </c>
      <c r="DO331" s="223" t="str">
        <f t="shared" ca="1" si="568"/>
        <v>-0.73852215360409-1.10527651094075i</v>
      </c>
      <c r="DP331" s="223" t="str">
        <f t="shared" ca="1" si="569"/>
        <v>0.0326227718178672-1.32890439526713i</v>
      </c>
      <c r="DQ331" s="223" t="str">
        <f t="shared" ca="1" si="570"/>
        <v>0.79186591920748-1.0677075924611i</v>
      </c>
      <c r="DR331" s="223" t="str">
        <f t="shared" ca="1" si="571"/>
        <v>1.26221232737464-0.416978629698061i</v>
      </c>
      <c r="DS331" s="223" t="str">
        <f t="shared" ca="1" si="572"/>
        <v>1.2720653404608+0.385876802360197i</v>
      </c>
      <c r="DT331" s="223" t="str">
        <f t="shared" ca="1" si="573"/>
        <v>0.81783028001984+1.04795265641347i</v>
      </c>
      <c r="DU331" s="223" t="str">
        <f t="shared" ca="1" si="574"/>
        <v>0.065225892898249+1.32770355121051i</v>
      </c>
      <c r="DV331" s="223" t="str">
        <f t="shared" ca="1" si="575"/>
        <v>-0.711174881102871+1.12306786326103i</v>
      </c>
      <c r="DW331" s="223" t="str">
        <f t="shared" ca="1" si="576"/>
        <v>-1.22811745746863+0.508702907070702i</v>
      </c>
      <c r="DX331" s="223" t="str">
        <f t="shared" ca="1" si="577"/>
        <v>-1.29700548288199-0.291252320806976i</v>
      </c>
      <c r="DY331" s="223" t="str">
        <f t="shared" ca="1" si="578"/>
        <v>-0.892706513289163-0.984949855643672i</v>
      </c>
      <c r="DZ331" s="223" t="str">
        <f t="shared" ca="1" si="579"/>
        <v>-0.162721092850763-1.31930776657414i</v>
      </c>
      <c r="EA331" s="223" t="str">
        <f t="shared" ca="1" si="580"/>
        <v>0.626629924700675-1.17234213200371i</v>
      </c>
      <c r="EB331" s="223" t="str">
        <f t="shared" ca="1" si="581"/>
        <v>1.18736731265321-0.597670479314546i</v>
      </c>
      <c r="EC331" s="223" t="str">
        <f t="shared" ca="1" si="582"/>
        <v>1.31491704021576+0.195049517691267i</v>
      </c>
      <c r="ED331" s="223" t="str">
        <f t="shared" ca="1" si="583"/>
        <v>0.962745092615557+0.916609526268437i</v>
      </c>
      <c r="EE331" s="223" t="str">
        <f t="shared" ca="1" si="584"/>
        <v>0.25933449310253+1.30376253884235i</v>
      </c>
      <c r="EF331" s="223" t="str">
        <f t="shared" ca="1" si="585"/>
        <v>-0.538689206442486+1.21526337715894i</v>
      </c>
      <c r="EG331" s="223" t="str">
        <f t="shared" ca="1" si="586"/>
        <v>-1.14018272149455+0.683399223446053i</v>
      </c>
      <c r="EH331" s="223" t="str">
        <f t="shared" ca="1" si="587"/>
        <v>-1.32570294818069-0.0977897243395767i</v>
      </c>
      <c r="EI331" s="223" t="str">
        <f t="shared" ca="1" si="588"/>
        <v>-1.02756647287127-0.843302010451942i</v>
      </c>
      <c r="EJ331" s="223" t="str">
        <f t="shared" ca="1" si="589"/>
        <v>-0.354542537265575-1.28115210895142i</v>
      </c>
      <c r="EK331" s="223" t="str">
        <f t="shared" ca="1" si="590"/>
        <v>0.447829284701113-1.25159900477968i</v>
      </c>
      <c r="EL331" s="223" t="str">
        <f t="shared" ca="1" si="591"/>
        <v>1.08681938137902-0.765424567975386i</v>
      </c>
      <c r="EM331" s="223" t="str">
        <f t="shared" ca="1" si="592"/>
        <v>1.32930475700698+2.87920437213564E-13i</v>
      </c>
      <c r="EN331" s="223"/>
      <c r="EO331" s="223"/>
      <c r="EP331" s="223"/>
    </row>
    <row r="332" spans="1:146">
      <c r="A332" s="249">
        <f t="shared" si="461"/>
        <v>4.5312499999999893E-3</v>
      </c>
      <c r="B332" s="248">
        <v>232</v>
      </c>
      <c r="C332" s="247">
        <f t="shared" si="462"/>
        <v>46400</v>
      </c>
      <c r="N332" s="246">
        <f t="shared" ca="1" si="463"/>
        <v>1.3376274920905389</v>
      </c>
      <c r="O332" s="223">
        <f t="shared" ca="1" si="464"/>
        <v>-1.3293725079094609</v>
      </c>
      <c r="P332" s="223" t="str">
        <f t="shared" ca="1" si="465"/>
        <v>-1.10533284375714-0.738559793989112i</v>
      </c>
      <c r="Q332" s="223" t="str">
        <f t="shared" ca="1" si="466"/>
        <v>-0.50872883421858-1.22818005114075i</v>
      </c>
      <c r="R332" s="223" t="str">
        <f t="shared" ca="1" si="467"/>
        <v>0.259347710647447-1.30382898793033i</v>
      </c>
      <c r="S332" s="223" t="str">
        <f t="shared" ca="1" si="468"/>
        <v>0.940008315065748-0.940008315065748i</v>
      </c>
      <c r="T332" s="223" t="str">
        <f t="shared" ca="1" si="469"/>
        <v>1.30382898793033-0.259347710647443i</v>
      </c>
      <c r="U332" s="223" t="str">
        <f t="shared" ca="1" si="470"/>
        <v>1.22818005114075+0.508728834218584i</v>
      </c>
      <c r="V332" s="223" t="str">
        <f t="shared" ca="1" si="471"/>
        <v>0.738559793989111+1.10533284375714i</v>
      </c>
      <c r="W332" s="223" t="str">
        <f t="shared" ca="1" si="472"/>
        <v>-1.44130856111793E-19+1.32937250790946i</v>
      </c>
      <c r="X332" s="223" t="str">
        <f t="shared" ca="1" si="473"/>
        <v>-0.738559793989119+1.10533284375714i</v>
      </c>
      <c r="Y332" s="223" t="str">
        <f t="shared" ca="1" si="474"/>
        <v>-1.22818005114075+0.508728834218576i</v>
      </c>
      <c r="Z332" s="223" t="str">
        <f t="shared" ca="1" si="475"/>
        <v>-1.30382898793033-0.259347710647447i</v>
      </c>
      <c r="AA332" s="223" t="str">
        <f t="shared" ca="1" si="476"/>
        <v>-0.94000831506574-0.940008315065754i</v>
      </c>
      <c r="AB332" s="223" t="str">
        <f t="shared" ca="1" si="477"/>
        <v>-0.259347710647438-1.30382898793033i</v>
      </c>
      <c r="AC332" s="223" t="str">
        <f t="shared" ca="1" si="478"/>
        <v>0.508728834218584-1.22818005114075i</v>
      </c>
      <c r="AD332" s="223" t="str">
        <f t="shared" ca="1" si="479"/>
        <v>1.10533284375714-0.738559793989111i</v>
      </c>
      <c r="AE332" s="223" t="str">
        <f t="shared" ca="1" si="480"/>
        <v>1.32937250790946+2.88261712223588E-19i</v>
      </c>
      <c r="AF332" s="223" t="str">
        <f t="shared" ca="1" si="481"/>
        <v>1.10533284375714+0.738559793989111i</v>
      </c>
      <c r="AG332" s="223" t="str">
        <f t="shared" ca="1" si="482"/>
        <v>0.508728834218567+1.22818005114076i</v>
      </c>
      <c r="AH332" s="223" t="str">
        <f t="shared" ca="1" si="483"/>
        <v>-0.259347710648105+1.3038289879302i</v>
      </c>
      <c r="AI332" s="223" t="str">
        <f t="shared" ca="1" si="484"/>
        <v>-0.940008315065754+0.94000831506574i</v>
      </c>
      <c r="AJ332" s="223" t="str">
        <f t="shared" ca="1" si="485"/>
        <v>-1.3038289879302+0.259347710648086i</v>
      </c>
      <c r="AK332" s="223" t="str">
        <f t="shared" ca="1" si="486"/>
        <v>-1.22818005114075-0.508728834218584i</v>
      </c>
      <c r="AL332" s="223" t="str">
        <f t="shared" ca="1" si="487"/>
        <v>-0.73855979398856-1.10533284375751i</v>
      </c>
      <c r="AM332" s="223" t="str">
        <f t="shared" ca="1" si="488"/>
        <v>1.88919519648533E-14-1.32937250790946i</v>
      </c>
      <c r="AN332" s="223" t="str">
        <f t="shared" ca="1" si="489"/>
        <v>0.73855979398966-1.10533284375678i</v>
      </c>
      <c r="AO332" s="223" t="str">
        <f t="shared" ca="1" si="490"/>
        <v>1.22818005114076-0.508728834218567i</v>
      </c>
      <c r="AP332" s="223" t="str">
        <f t="shared" ca="1" si="491"/>
        <v>1.30382898793019+0.259347710648124i</v>
      </c>
      <c r="AQ332" s="223" t="str">
        <f t="shared" ca="1" si="492"/>
        <v>0.94000831506574+0.940008315065754i</v>
      </c>
      <c r="AR332" s="223" t="str">
        <f t="shared" ca="1" si="493"/>
        <v>0.94000831506574+0.940008315065754i</v>
      </c>
      <c r="AS332" s="223" t="str">
        <f t="shared" ca="1" si="494"/>
        <v>-0.508728834218584+1.22818005114075i</v>
      </c>
      <c r="AT332" s="223" t="str">
        <f t="shared" ca="1" si="495"/>
        <v>-1.10533284375679+0.738559793989645i</v>
      </c>
      <c r="AU332" s="223" t="str">
        <f t="shared" ca="1" si="496"/>
        <v>-1.32937250790946-5.76523424447177E-19i</v>
      </c>
      <c r="AV332" s="223" t="str">
        <f t="shared" ca="1" si="497"/>
        <v>-1.1053328437575-0.738559793988576i</v>
      </c>
      <c r="AW332" s="223" t="str">
        <f t="shared" ca="1" si="498"/>
        <v>-0.508728834218584-1.22818005114075i</v>
      </c>
      <c r="AX332" s="223" t="str">
        <f t="shared" ca="1" si="499"/>
        <v>0.259347710648105-1.3038289879302i</v>
      </c>
      <c r="AY332" s="223" t="str">
        <f t="shared" ca="1" si="500"/>
        <v>0.940008315065768-0.940008315065726i</v>
      </c>
      <c r="AZ332" s="223" t="str">
        <f t="shared" ca="1" si="501"/>
        <v>1.3038289879302-0.259347710648086i</v>
      </c>
      <c r="BA332" s="223" t="str">
        <f t="shared" ca="1" si="502"/>
        <v>1.22818005114074+0.508728834218601i</v>
      </c>
      <c r="BB332" s="223" t="str">
        <f t="shared" ca="1" si="503"/>
        <v>0.73855979398856+1.10533284375751i</v>
      </c>
      <c r="BC332" s="223" t="str">
        <f t="shared" ca="1" si="504"/>
        <v>-1.88922402265656E-14+1.32937250790946i</v>
      </c>
      <c r="BD332" s="223" t="str">
        <f t="shared" ca="1" si="505"/>
        <v>-0.738559793989692+1.10533284375675i</v>
      </c>
      <c r="BE332" s="223" t="str">
        <f t="shared" ca="1" si="506"/>
        <v>-1.22818005114076+0.508728834218567i</v>
      </c>
      <c r="BF332" s="223" t="str">
        <f t="shared" ca="1" si="507"/>
        <v>-1.30382898793046-0.259347710646789i</v>
      </c>
      <c r="BG332" s="223" t="str">
        <f t="shared" ca="1" si="508"/>
        <v>-0.94000831506574-0.940008315065754i</v>
      </c>
      <c r="BH332" s="223" t="str">
        <f t="shared" ca="1" si="509"/>
        <v>-0.259347710648105-1.3038289879302i</v>
      </c>
      <c r="BI332" s="223" t="str">
        <f t="shared" ca="1" si="510"/>
        <v>0.508728834218619-1.22818005114073i</v>
      </c>
      <c r="BJ332" s="223" t="str">
        <f t="shared" ca="1" si="511"/>
        <v>1.10533284375677-0.738559793989676i</v>
      </c>
      <c r="BK332" s="223" t="str">
        <f t="shared" ca="1" si="512"/>
        <v>1.32937250790946+3.77839039297068E-14i</v>
      </c>
      <c r="BL332" s="223" t="str">
        <f t="shared" ca="1" si="513"/>
        <v>1.10533284375677+0.738559793989676i</v>
      </c>
      <c r="BM332" s="223" t="str">
        <f t="shared" ca="1" si="514"/>
        <v>0.50872883421855+1.22818005114076i</v>
      </c>
      <c r="BN332" s="223" t="str">
        <f t="shared" ca="1" si="515"/>
        <v>-0.259347710646845+1.30382898793045i</v>
      </c>
      <c r="BO332" s="223" t="str">
        <f t="shared" ca="1" si="516"/>
        <v>-0.940008315065768+0.940008315065726i</v>
      </c>
      <c r="BP332" s="223" t="str">
        <f t="shared" ca="1" si="517"/>
        <v>-1.30382898793021+0.259347710648049i</v>
      </c>
      <c r="BQ332" s="223" t="str">
        <f t="shared" ca="1" si="518"/>
        <v>-1.22818005114074-0.508728834218601i</v>
      </c>
      <c r="BR332" s="223" t="str">
        <f t="shared" ca="1" si="519"/>
        <v>-0.738559793989629-1.1053328437568i</v>
      </c>
      <c r="BS332" s="223" t="str">
        <f t="shared" ca="1" si="520"/>
        <v>1.88925284882778E-14-1.32937250790946i</v>
      </c>
      <c r="BT332" s="223" t="str">
        <f t="shared" ca="1" si="521"/>
        <v>0.73855979398966-1.10533284375678i</v>
      </c>
      <c r="BU332" s="223" t="str">
        <f t="shared" ca="1" si="522"/>
        <v>1.22818005114076-0.508728834218567i</v>
      </c>
      <c r="BV332" s="223" t="str">
        <f t="shared" ca="1" si="523"/>
        <v>1.3038289879302+0.259347710648086i</v>
      </c>
      <c r="BW332" s="223" t="str">
        <f t="shared" ca="1" si="524"/>
        <v>0.94000831506574+0.940008315065754i</v>
      </c>
      <c r="BX332" s="223" t="str">
        <f t="shared" ca="1" si="525"/>
        <v>0.259347710646808+1.30382898793045i</v>
      </c>
      <c r="BY332" s="223" t="str">
        <f t="shared" ca="1" si="526"/>
        <v>-0.508728834218584+1.22818005114075i</v>
      </c>
      <c r="BZ332" s="223" t="str">
        <f t="shared" ca="1" si="527"/>
        <v>-1.10533284375679+0.738559793989645i</v>
      </c>
      <c r="CA332" s="223" t="str">
        <f t="shared" ca="1" si="528"/>
        <v>-1.32937250790946-1.15304684889435E-18i</v>
      </c>
      <c r="CB332" s="223" t="str">
        <f t="shared" ca="1" si="529"/>
        <v>-1.10533284375674-0.738559793989708i</v>
      </c>
      <c r="CC332" s="223" t="str">
        <f t="shared" ca="1" si="530"/>
        <v>-0.508728834218584-1.22818005114075i</v>
      </c>
      <c r="CD332" s="223" t="str">
        <f t="shared" ca="1" si="531"/>
        <v>0.259347710648142-1.30382898793019i</v>
      </c>
      <c r="CE332" s="223" t="str">
        <f t="shared" ca="1" si="532"/>
        <v>0.94000831506574-0.940008315065754i</v>
      </c>
      <c r="CF332" s="223" t="str">
        <f t="shared" ca="1" si="533"/>
        <v>1.30382898793046-0.259347710646752i</v>
      </c>
      <c r="CG332" s="223" t="str">
        <f t="shared" ca="1" si="534"/>
        <v>1.22818005114076+0.508728834218567i</v>
      </c>
      <c r="CH332" s="223" t="str">
        <f t="shared" ca="1" si="535"/>
        <v>0.73855979398966+1.10533284375678i</v>
      </c>
      <c r="CI332" s="223" t="str">
        <f t="shared" ca="1" si="536"/>
        <v>-5.66758558945602E-14+1.32937250790946i</v>
      </c>
      <c r="CJ332" s="223" t="str">
        <f t="shared" ca="1" si="537"/>
        <v>-0.73855979398856+1.10533284375751i</v>
      </c>
      <c r="CK332" s="223" t="str">
        <f t="shared" ca="1" si="538"/>
        <v>-1.22818005114077+0.508728834218532i</v>
      </c>
      <c r="CL332" s="223" t="str">
        <f t="shared" ca="1" si="539"/>
        <v>-1.30382898793046-0.259347710646789i</v>
      </c>
      <c r="CM332" s="223" t="str">
        <f t="shared" ca="1" si="540"/>
        <v>-0.940008315065713-0.940008315065781i</v>
      </c>
      <c r="CN332" s="223" t="str">
        <f t="shared" ca="1" si="541"/>
        <v>-0.259347710648105-1.3038289879302i</v>
      </c>
      <c r="CO332" s="223" t="str">
        <f t="shared" ca="1" si="542"/>
        <v>0.508728834218619-1.22818005114073i</v>
      </c>
      <c r="CP332" s="223" t="str">
        <f t="shared" ca="1" si="543"/>
        <v>1.10533284375681-0.738559793989613i</v>
      </c>
      <c r="CQ332" s="223" t="str">
        <f t="shared" ca="1" si="544"/>
        <v>1.32937250790946+3.77844804531313E-14i</v>
      </c>
      <c r="CR332" s="223" t="str">
        <f t="shared" ca="1" si="545"/>
        <v>1.10533284375677+0.738559793989676i</v>
      </c>
      <c r="CS332" s="223" t="str">
        <f t="shared" ca="1" si="546"/>
        <v>0.50872883421855+1.22818005114076i</v>
      </c>
      <c r="CT332" s="223" t="str">
        <f t="shared" ca="1" si="547"/>
        <v>-0.259347710646845+1.30382898793045i</v>
      </c>
      <c r="CU332" s="223" t="str">
        <f t="shared" ca="1" si="548"/>
        <v>-0.940008315065768+0.940008315065726i</v>
      </c>
      <c r="CV332" s="223" t="str">
        <f t="shared" ca="1" si="549"/>
        <v>-1.30382898793021+0.259347710648049i</v>
      </c>
      <c r="CW332" s="223" t="str">
        <f t="shared" ca="1" si="550"/>
        <v>-1.22818005114074-0.508728834218601i</v>
      </c>
      <c r="CX332" s="223" t="str">
        <f t="shared" ca="1" si="551"/>
        <v>-0.73855979398856-1.10533284375751i</v>
      </c>
      <c r="CY332" s="223" t="str">
        <f t="shared" ca="1" si="552"/>
        <v>1.88931050117023E-14-1.32937250790946i</v>
      </c>
      <c r="CZ332" s="223" t="str">
        <f t="shared" ca="1" si="553"/>
        <v>0.738559793988592-1.10533284375749i</v>
      </c>
      <c r="DA332" s="223" t="str">
        <f t="shared" ca="1" si="554"/>
        <v>1.22818005114076-0.508728834218567i</v>
      </c>
      <c r="DB332" s="223" t="str">
        <f t="shared" ca="1" si="555"/>
        <v>1.30382898793045+0.259347710646826i</v>
      </c>
      <c r="DC332" s="223" t="str">
        <f t="shared" ca="1" si="556"/>
        <v>0.940008315065687+0.940008315065808i</v>
      </c>
      <c r="DD332" s="223" t="str">
        <f t="shared" ca="1" si="557"/>
        <v>0.259347710646808+1.30382898793045i</v>
      </c>
      <c r="DE332" s="223" t="str">
        <f t="shared" ca="1" si="558"/>
        <v>-0.508728834218584+1.22818005114075i</v>
      </c>
      <c r="DF332" s="223" t="str">
        <f t="shared" ca="1" si="559"/>
        <v>-1.10533284375679+0.738559793989645i</v>
      </c>
      <c r="DG332" s="223" t="str">
        <f t="shared" ca="1" si="560"/>
        <v>-1.32937250790946-7.55678078594136E-14i</v>
      </c>
      <c r="DH332" s="223" t="str">
        <f t="shared" ca="1" si="561"/>
        <v>-1.10533284375679-0.738559793989645i</v>
      </c>
      <c r="DI332" s="223" t="str">
        <f t="shared" ca="1" si="562"/>
        <v>-0.508728834218584-1.22818005114075i</v>
      </c>
      <c r="DJ332" s="223" t="str">
        <f t="shared" ca="1" si="563"/>
        <v>0.259347710646808-1.30382898793045i</v>
      </c>
      <c r="DK332" s="223" t="str">
        <f t="shared" ca="1" si="564"/>
        <v>0.940008315065794-0.9400083150657i</v>
      </c>
      <c r="DL332" s="223" t="str">
        <f t="shared" ca="1" si="565"/>
        <v>1.30382898793021-0.259347710648012i</v>
      </c>
      <c r="DM332" s="223" t="str">
        <f t="shared" ca="1" si="566"/>
        <v>1.22818005114076+0.508728834218567i</v>
      </c>
      <c r="DN332" s="223" t="str">
        <f t="shared" ca="1" si="567"/>
        <v>0.73855979398853+1.10533284375753i</v>
      </c>
      <c r="DO332" s="223" t="str">
        <f t="shared" ca="1" si="568"/>
        <v>-5.66764324179846E-14+1.32937250790946i</v>
      </c>
      <c r="DP332" s="223" t="str">
        <f t="shared" ca="1" si="569"/>
        <v>-0.738559793988623+1.10533284375747i</v>
      </c>
      <c r="DQ332" s="223" t="str">
        <f t="shared" ca="1" si="570"/>
        <v>-1.22818005114074+0.508728834218601i</v>
      </c>
      <c r="DR332" s="223" t="str">
        <f t="shared" ca="1" si="571"/>
        <v>-1.30382898793019-0.259347710648124i</v>
      </c>
      <c r="DS332" s="223" t="str">
        <f t="shared" ca="1" si="572"/>
        <v>-0.940008315065713-0.940008315065781i</v>
      </c>
      <c r="DT332" s="223" t="str">
        <f t="shared" ca="1" si="573"/>
        <v>-0.259347710646697-1.30382898793047i</v>
      </c>
      <c r="DU332" s="223" t="str">
        <f t="shared" ca="1" si="574"/>
        <v>0.50872883421855-1.22818005114076i</v>
      </c>
      <c r="DV332" s="223" t="str">
        <f t="shared" ca="1" si="575"/>
        <v>1.10533284375752-0.738559793988544i</v>
      </c>
      <c r="DW332" s="223" t="str">
        <f t="shared" ca="1" si="576"/>
        <v>1.32937250790946+3.77850569765557E-14i</v>
      </c>
      <c r="DX332" s="223" t="str">
        <f t="shared" ca="1" si="577"/>
        <v>1.10533284375748+0.738559793988608i</v>
      </c>
      <c r="DY332" s="223" t="str">
        <f t="shared" ca="1" si="578"/>
        <v>0.508728834218479+1.22818005114079i</v>
      </c>
      <c r="DZ332" s="223" t="str">
        <f t="shared" ca="1" si="579"/>
        <v>-0.25934771064677+1.30382898793046i</v>
      </c>
      <c r="EA332" s="223" t="str">
        <f t="shared" ca="1" si="580"/>
        <v>-0.940008315065768+0.940008315065726i</v>
      </c>
      <c r="EB332" s="223" t="str">
        <f t="shared" ca="1" si="581"/>
        <v>-1.30382898793021+0.259347710648049i</v>
      </c>
      <c r="EC332" s="223" t="str">
        <f t="shared" ca="1" si="582"/>
        <v>-1.22818005114071-0.508728834218672i</v>
      </c>
      <c r="ED332" s="223" t="str">
        <f t="shared" ca="1" si="583"/>
        <v>-0.73855979398856-1.10533284375751i</v>
      </c>
      <c r="EE332" s="223" t="str">
        <f t="shared" ca="1" si="584"/>
        <v>1.88936815351267E-14-1.32937250790946i</v>
      </c>
      <c r="EF332" s="223" t="str">
        <f t="shared" ca="1" si="585"/>
        <v>0.738559793988592-1.10533284375749i</v>
      </c>
      <c r="EG332" s="223" t="str">
        <f t="shared" ca="1" si="586"/>
        <v>1.22818005114078-0.508728834218496i</v>
      </c>
      <c r="EH332" s="223" t="str">
        <f t="shared" ca="1" si="587"/>
        <v>1.3038289879302+0.259347710648086i</v>
      </c>
      <c r="EI332" s="223" t="str">
        <f t="shared" ca="1" si="588"/>
        <v>0.94000831506574+0.940008315065754i</v>
      </c>
      <c r="EJ332" s="223" t="str">
        <f t="shared" ca="1" si="589"/>
        <v>0.259347710646733+1.30382898793047i</v>
      </c>
      <c r="EK332" s="223" t="str">
        <f t="shared" ca="1" si="590"/>
        <v>-0.508728834218655+1.22818005114072i</v>
      </c>
      <c r="EL332" s="223" t="str">
        <f t="shared" ca="1" si="591"/>
        <v>-1.10533284375683+0.738559793989581i</v>
      </c>
      <c r="EM332" s="223" t="str">
        <f t="shared" ca="1" si="592"/>
        <v>-1.32937250790946-2.30609369778871E-18i</v>
      </c>
      <c r="EN332" s="223"/>
      <c r="EO332" s="223"/>
      <c r="EP332" s="223"/>
    </row>
    <row r="333" spans="1:146">
      <c r="A333" s="249">
        <f t="shared" si="461"/>
        <v>4.5507812499999889E-3</v>
      </c>
      <c r="B333" s="248">
        <v>233</v>
      </c>
      <c r="C333" s="247">
        <f t="shared" si="462"/>
        <v>46600</v>
      </c>
      <c r="N333" s="246">
        <f t="shared" ca="1" si="463"/>
        <v>1.3375642888188508</v>
      </c>
      <c r="O333" s="223">
        <f t="shared" ca="1" si="464"/>
        <v>-1.329435711181149</v>
      </c>
      <c r="P333" s="223" t="str">
        <f t="shared" ca="1" si="465"/>
        <v>-1.12317850036167-0.711244941274825i</v>
      </c>
      <c r="Q333" s="223" t="str">
        <f t="shared" ca="1" si="466"/>
        <v>-0.56840700970356-1.20179564880373i</v>
      </c>
      <c r="R333" s="223" t="str">
        <f t="shared" ca="1" si="467"/>
        <v>0.16273712303965-1.31943773591197i</v>
      </c>
      <c r="S333" s="223" t="str">
        <f t="shared" ca="1" si="468"/>
        <v>0.843385086900623-1.02766770181677i</v>
      </c>
      <c r="T333" s="223" t="str">
        <f t="shared" ca="1" si="469"/>
        <v>1.26233667205323-0.4170197076318i</v>
      </c>
      <c r="U333" s="223" t="str">
        <f t="shared" ca="1" si="470"/>
        <v>1.28959418895862+0.32302652827265i</v>
      </c>
      <c r="V333" s="223" t="str">
        <f t="shared" ca="1" si="471"/>
        <v>0.916699824480769+0.962839935794448i</v>
      </c>
      <c r="W333" s="223" t="str">
        <f t="shared" ca="1" si="472"/>
        <v>0.259360040994116+1.30389097676886i</v>
      </c>
      <c r="X333" s="223" t="str">
        <f t="shared" ca="1" si="473"/>
        <v>-0.478457313846497+1.24035394504574i</v>
      </c>
      <c r="Y333" s="223" t="str">
        <f t="shared" ca="1" si="474"/>
        <v>-1.06781277584003+0.791943928518007i</v>
      </c>
      <c r="Z333" s="223" t="str">
        <f t="shared" ca="1" si="475"/>
        <v>-1.3258335475288+0.0977993579268901i</v>
      </c>
      <c r="AA333" s="223" t="str">
        <f t="shared" ca="1" si="476"/>
        <v>-1.1724576232747-0.626691656070798i</v>
      </c>
      <c r="AB333" s="223" t="str">
        <f t="shared" ca="1" si="477"/>
        <v>-0.655276458726888-1.15672471781409i</v>
      </c>
      <c r="AC333" s="223" t="str">
        <f t="shared" ca="1" si="478"/>
        <v>0.0652323185154516-1.32783434764462i</v>
      </c>
      <c r="AD333" s="223" t="str">
        <f t="shared" ca="1" si="479"/>
        <v>0.765499972461474-1.08692644752311i</v>
      </c>
      <c r="AE333" s="223" t="str">
        <f t="shared" ca="1" si="480"/>
        <v>1.22823844334986-0.508753021063489i</v>
      </c>
      <c r="AF333" s="223" t="str">
        <f t="shared" ca="1" si="481"/>
        <v>1.30986328322023+0.227282840168919i</v>
      </c>
      <c r="AG333" s="223" t="str">
        <f t="shared" ca="1" si="482"/>
        <v>0.985046886286685+0.892794456737178i</v>
      </c>
      <c r="AH333" s="223" t="str">
        <f t="shared" ca="1" si="483"/>
        <v>0.354577464415069+1.28127831945004i</v>
      </c>
      <c r="AI333" s="223" t="str">
        <f t="shared" ca="1" si="484"/>
        <v>-0.385914816351298+1.27219065579192i</v>
      </c>
      <c r="AJ333" s="223" t="str">
        <f t="shared" ca="1" si="485"/>
        <v>-1.00666048136807+0.868351302996388i</v>
      </c>
      <c r="AK333" s="223" t="str">
        <f t="shared" ca="1" si="486"/>
        <v>-1.31504657700867+0.195068732659843i</v>
      </c>
      <c r="AL333" s="223" t="str">
        <f t="shared" ca="1" si="487"/>
        <v>-1.21538309674224-0.538742274484724i</v>
      </c>
      <c r="AM333" s="223" t="str">
        <f t="shared" ca="1" si="488"/>
        <v>-0.738594907845388-1.10538539535702i</v>
      </c>
      <c r="AN333" s="223" t="str">
        <f t="shared" ca="1" si="489"/>
        <v>-0.0326259855949317-1.32903531000033i</v>
      </c>
      <c r="AO333" s="223" t="str">
        <f t="shared" ca="1" si="490"/>
        <v>0.683466547347183-1.14029504463584i</v>
      </c>
      <c r="AP333" s="223" t="str">
        <f t="shared" ca="1" si="491"/>
        <v>1.1874842841042-0.59772935779436i</v>
      </c>
      <c r="AQ333" s="223" t="str">
        <f t="shared" ca="1" si="492"/>
        <v>1.3230341148601+0.13030748666166i</v>
      </c>
      <c r="AR333" s="223" t="str">
        <f t="shared" ca="1" si="493"/>
        <v>1.3230341148601+0.13030748666166i</v>
      </c>
      <c r="AS333" s="223" t="str">
        <f t="shared" ca="1" si="494"/>
        <v>0.447873401834042+1.25172230390504i</v>
      </c>
      <c r="AT333" s="223" t="str">
        <f t="shared" ca="1" si="495"/>
        <v>-0.291281013028353+1.29713325514879i</v>
      </c>
      <c r="AU333" s="223" t="str">
        <f t="shared" ca="1" si="496"/>
        <v>-0.940053006528181+0.940053006527321i</v>
      </c>
      <c r="AV333" s="223" t="str">
        <f t="shared" ca="1" si="497"/>
        <v>-1.29713325514877+0.291281013028457i</v>
      </c>
      <c r="AW333" s="223" t="str">
        <f t="shared" ca="1" si="498"/>
        <v>-1.25172230390507-0.447873401833942i</v>
      </c>
      <c r="AX333" s="223" t="str">
        <f t="shared" ca="1" si="499"/>
        <v>-0.817910847164184-1.04805589366927i</v>
      </c>
      <c r="AY333" s="223" t="str">
        <f t="shared" ca="1" si="500"/>
        <v>-0.130307486661803-1.32303411486009i</v>
      </c>
      <c r="AZ333" s="223" t="str">
        <f t="shared" ca="1" si="501"/>
        <v>0.597729357794233-1.18748428410427i</v>
      </c>
      <c r="BA333" s="223" t="str">
        <f t="shared" ca="1" si="502"/>
        <v>1.14029504463646-0.683466547346139i</v>
      </c>
      <c r="BB333" s="223" t="str">
        <f t="shared" ca="1" si="503"/>
        <v>1.32903531000034+0.0326259855948256i</v>
      </c>
      <c r="BC333" s="223" t="str">
        <f t="shared" ca="1" si="504"/>
        <v>1.10538539535708+0.738594907845298i</v>
      </c>
      <c r="BD333" s="223" t="str">
        <f t="shared" ca="1" si="505"/>
        <v>0.538742274483613+1.21538309674273i</v>
      </c>
      <c r="BE333" s="223" t="str">
        <f t="shared" ca="1" si="506"/>
        <v>-0.195068732659719+1.31504657700868i</v>
      </c>
      <c r="BF333" s="223" t="str">
        <f t="shared" ca="1" si="507"/>
        <v>-0.868351302996293+1.00666048136816i</v>
      </c>
      <c r="BG333" s="223" t="str">
        <f t="shared" ca="1" si="508"/>
        <v>-1.27219065579227+0.385914816350152i</v>
      </c>
      <c r="BH333" s="223" t="str">
        <f t="shared" ca="1" si="509"/>
        <v>-1.28127831945007-0.354577464414931i</v>
      </c>
      <c r="BI333" s="223" t="str">
        <f t="shared" ca="1" si="510"/>
        <v>-0.892794456737285-0.98504688628659i</v>
      </c>
      <c r="BJ333" s="223" t="str">
        <f t="shared" ca="1" si="511"/>
        <v>-0.227282840169583-1.30986328322011i</v>
      </c>
      <c r="BK333" s="223" t="str">
        <f t="shared" ca="1" si="512"/>
        <v>0.508753021063758-1.22823844334975i</v>
      </c>
      <c r="BL333" s="223" t="str">
        <f t="shared" ca="1" si="513"/>
        <v>1.08692644752297-0.76549997246167i</v>
      </c>
      <c r="BM333" s="223" t="str">
        <f t="shared" ca="1" si="514"/>
        <v>1.32783434764459-0.0652323185161049i</v>
      </c>
      <c r="BN333" s="223" t="str">
        <f t="shared" ca="1" si="515"/>
        <v>1.15672471781393+0.655276458727158i</v>
      </c>
      <c r="BO333" s="223" t="str">
        <f t="shared" ca="1" si="516"/>
        <v>0.626691656070875+1.17245762327466i</v>
      </c>
      <c r="BP333" s="223" t="str">
        <f t="shared" ca="1" si="517"/>
        <v>-0.097799357926266+1.32583354752885i</v>
      </c>
      <c r="BQ333" s="223" t="str">
        <f t="shared" ca="1" si="518"/>
        <v>-0.791943928518218+1.06781277583987i</v>
      </c>
      <c r="BR333" s="223" t="str">
        <f t="shared" ca="1" si="519"/>
        <v>-1.24035394504568+0.478457313846632i</v>
      </c>
      <c r="BS333" s="223" t="str">
        <f t="shared" ca="1" si="520"/>
        <v>-1.30389097676899-0.259360040993456i</v>
      </c>
      <c r="BT333" s="223" t="str">
        <f t="shared" ca="1" si="521"/>
        <v>-0.962839935794254-0.916699824480972i</v>
      </c>
      <c r="BU333" s="223" t="str">
        <f t="shared" ca="1" si="522"/>
        <v>-0.323026528272762-1.28959418895859i</v>
      </c>
      <c r="BV333" s="223" t="str">
        <f t="shared" ca="1" si="523"/>
        <v>0.417019707631183-1.26233667205343i</v>
      </c>
      <c r="BW333" s="223" t="str">
        <f t="shared" ca="1" si="524"/>
        <v>1.02766770181696-0.843385086900383i</v>
      </c>
      <c r="BX333" s="223" t="str">
        <f t="shared" ca="1" si="525"/>
        <v>1.31943773591196-0.162737123039742i</v>
      </c>
      <c r="BY333" s="223" t="str">
        <f t="shared" ca="1" si="526"/>
        <v>1.20179564880394+0.568407009703114i</v>
      </c>
      <c r="BZ333" s="223" t="str">
        <f t="shared" ca="1" si="527"/>
        <v>0.711244941274575+1.12317850036183i</v>
      </c>
      <c r="CA333" s="223" t="str">
        <f t="shared" ca="1" si="528"/>
        <v>1.43972094397032E-13+1.32943571118115i</v>
      </c>
      <c r="CB333" s="223" t="str">
        <f t="shared" ca="1" si="529"/>
        <v>-0.711244941274332+1.12317850036199i</v>
      </c>
      <c r="CC333" s="223" t="str">
        <f t="shared" ca="1" si="530"/>
        <v>-1.20179564880385+0.568407009703306i</v>
      </c>
      <c r="CD333" s="223" t="str">
        <f t="shared" ca="1" si="531"/>
        <v>-1.31943773591199-0.162737123039531i</v>
      </c>
      <c r="CE333" s="223" t="str">
        <f t="shared" ca="1" si="532"/>
        <v>-1.0276677018171-0.84338508690022i</v>
      </c>
      <c r="CF333" s="223" t="str">
        <f t="shared" ca="1" si="533"/>
        <v>-0.417019707631385-1.26233667205336i</v>
      </c>
      <c r="CG333" s="223" t="str">
        <f t="shared" ca="1" si="534"/>
        <v>0.323026528272555-1.28959418895865i</v>
      </c>
      <c r="CH333" s="223" t="str">
        <f t="shared" ca="1" si="535"/>
        <v>0.962839935794108-0.916699824481125i</v>
      </c>
      <c r="CI333" s="223" t="str">
        <f t="shared" ca="1" si="536"/>
        <v>1.30389097676894-0.259360040993738i</v>
      </c>
      <c r="CJ333" s="223" t="str">
        <f t="shared" ca="1" si="537"/>
        <v>1.24035394504579+0.478457313846363i</v>
      </c>
      <c r="CK333" s="223" t="str">
        <f t="shared" ca="1" si="538"/>
        <v>0.79194392851845+1.0678127758397i</v>
      </c>
      <c r="CL333" s="223" t="str">
        <f t="shared" ca="1" si="539"/>
        <v>0.0977993579264778+1.32583354752883i</v>
      </c>
      <c r="CM333" s="223" t="str">
        <f t="shared" ca="1" si="540"/>
        <v>-0.626691656070688+1.17245762327476i</v>
      </c>
      <c r="CN333" s="223" t="str">
        <f t="shared" ca="1" si="541"/>
        <v>-1.15672471781383+0.655276458727343i</v>
      </c>
      <c r="CO333" s="223" t="str">
        <f t="shared" ca="1" si="542"/>
        <v>-1.3278343476446-0.0652323185158927i</v>
      </c>
      <c r="CP333" s="223" t="str">
        <f t="shared" ca="1" si="543"/>
        <v>-1.0869264475231-0.765499972461495i</v>
      </c>
      <c r="CQ333" s="223" t="str">
        <f t="shared" ca="1" si="544"/>
        <v>-0.508753021063955-1.22823844334967i</v>
      </c>
      <c r="CR333" s="223" t="str">
        <f t="shared" ca="1" si="545"/>
        <v>0.227282840169299-1.30986328322016i</v>
      </c>
      <c r="CS333" s="223" t="str">
        <f t="shared" ca="1" si="546"/>
        <v>0.892794456737071-0.985046886286782i</v>
      </c>
      <c r="CT333" s="223" t="str">
        <f t="shared" ca="1" si="547"/>
        <v>1.28127831945-0.354577464415209i</v>
      </c>
      <c r="CU333" s="223" t="str">
        <f t="shared" ca="1" si="548"/>
        <v>1.27219065579195+0.385914816351179i</v>
      </c>
      <c r="CV333" s="223" t="str">
        <f t="shared" ca="1" si="549"/>
        <v>0.868351302996482+1.00666048136799i</v>
      </c>
      <c r="CW333" s="223" t="str">
        <f t="shared" ca="1" si="550"/>
        <v>0.195068732659966+1.31504657700865i</v>
      </c>
      <c r="CX333" s="223" t="str">
        <f t="shared" ca="1" si="551"/>
        <v>-0.538742274484627+1.21538309674228i</v>
      </c>
      <c r="CY333" s="223" t="str">
        <f t="shared" ca="1" si="552"/>
        <v>-1.10538539535696+0.738594907845475i</v>
      </c>
      <c r="CZ333" s="223" t="str">
        <f t="shared" ca="1" si="553"/>
        <v>-1.32903531000033+0.0326259855950379i</v>
      </c>
      <c r="DA333" s="223" t="str">
        <f t="shared" ca="1" si="554"/>
        <v>-1.14029504463591-0.683466547347059i</v>
      </c>
      <c r="DB333" s="223" t="str">
        <f t="shared" ca="1" si="555"/>
        <v>-0.597729357794489-1.18748428410414i</v>
      </c>
      <c r="DC333" s="223" t="str">
        <f t="shared" ca="1" si="556"/>
        <v>0.130307486661517-1.32303411486011i</v>
      </c>
      <c r="DD333" s="223" t="str">
        <f t="shared" ca="1" si="557"/>
        <v>0.81791084716503-1.04805589366861i</v>
      </c>
      <c r="DE333" s="223" t="str">
        <f t="shared" ca="1" si="558"/>
        <v>1.25172230390499-0.447873401834178i</v>
      </c>
      <c r="DF333" s="223" t="str">
        <f t="shared" ca="1" si="559"/>
        <v>1.29713325514882+0.291281013028212i</v>
      </c>
      <c r="DG333" s="223" t="str">
        <f t="shared" ca="1" si="560"/>
        <v>0.940053006527397+0.940053006528105i</v>
      </c>
      <c r="DH333" s="223" t="str">
        <f t="shared" ca="1" si="561"/>
        <v>0.29128101302856+1.29713325514875i</v>
      </c>
      <c r="DI333" s="223" t="str">
        <f t="shared" ca="1" si="562"/>
        <v>-0.447873401833843+1.25172230390511i</v>
      </c>
      <c r="DJ333" s="223" t="str">
        <f t="shared" ca="1" si="563"/>
        <v>-1.04805589366923+0.817910847164239i</v>
      </c>
      <c r="DK333" s="223" t="str">
        <f t="shared" ca="1" si="564"/>
        <v>-1.32303411486008+0.130307486661871i</v>
      </c>
      <c r="DL333" s="223" t="str">
        <f t="shared" ca="1" si="565"/>
        <v>-1.1874842841043-0.597729357794171i</v>
      </c>
      <c r="DM333" s="223" t="str">
        <f t="shared" ca="1" si="566"/>
        <v>-0.683466547346198-1.14029504463643i</v>
      </c>
      <c r="DN333" s="223" t="str">
        <f t="shared" ca="1" si="567"/>
        <v>0.0326259855947571-1.32903531000034i</v>
      </c>
      <c r="DO333" s="223" t="str">
        <f t="shared" ca="1" si="568"/>
        <v>0.738594907845243-1.10538539535712i</v>
      </c>
      <c r="DP333" s="223" t="str">
        <f t="shared" ca="1" si="569"/>
        <v>1.21538309674266-0.538742274483779i</v>
      </c>
      <c r="DQ333" s="223" t="str">
        <f t="shared" ca="1" si="570"/>
        <v>1.31504657700871+0.19506873265954i</v>
      </c>
      <c r="DR333" s="223" t="str">
        <f t="shared" ca="1" si="571"/>
        <v>1.00666048136827+0.868351302996155i</v>
      </c>
      <c r="DS333" s="223" t="str">
        <f t="shared" ca="1" si="572"/>
        <v>0.385914816350291+1.27219065579222i</v>
      </c>
      <c r="DT333" s="223" t="str">
        <f t="shared" ca="1" si="573"/>
        <v>-0.354577464414791+1.28127831945011i</v>
      </c>
      <c r="DU333" s="223" t="str">
        <f t="shared" ca="1" si="574"/>
        <v>-0.985046886286493+0.892794456737391i</v>
      </c>
      <c r="DV333" s="223" t="str">
        <f t="shared" ca="1" si="575"/>
        <v>-1.30986328322032+0.227282840168385i</v>
      </c>
      <c r="DW333" s="223" t="str">
        <f t="shared" ca="1" si="576"/>
        <v>-1.22823844334981-0.508753021063625i</v>
      </c>
      <c r="DX333" s="223" t="str">
        <f t="shared" ca="1" si="577"/>
        <v>-0.765499972461786-1.08692644752289i</v>
      </c>
      <c r="DY333" s="223" t="str">
        <f t="shared" ca="1" si="578"/>
        <v>-0.0652323185148901-1.32783434764465i</v>
      </c>
      <c r="DZ333" s="223" t="str">
        <f t="shared" ca="1" si="579"/>
        <v>0.655276458727033-1.156724717814i</v>
      </c>
      <c r="EA333" s="223" t="str">
        <f t="shared" ca="1" si="580"/>
        <v>1.1724576232746-0.626691656071003i</v>
      </c>
      <c r="EB333" s="223" t="str">
        <f t="shared" ca="1" si="581"/>
        <v>1.32583354752876+0.097799357927479i</v>
      </c>
      <c r="EC333" s="223" t="str">
        <f t="shared" ca="1" si="582"/>
        <v>1.06781277583992+0.791943928518162i</v>
      </c>
      <c r="ED333" s="223" t="str">
        <f t="shared" ca="1" si="583"/>
        <v>0.478457313846695+1.24035394504566i</v>
      </c>
      <c r="EE333" s="223" t="str">
        <f t="shared" ca="1" si="584"/>
        <v>-0.259360040994723+1.30389097676874i</v>
      </c>
      <c r="EF333" s="223" t="str">
        <f t="shared" ca="1" si="585"/>
        <v>-0.916699824480922+0.962839935794301i</v>
      </c>
      <c r="EG333" s="223" t="str">
        <f t="shared" ca="1" si="586"/>
        <v>-1.28959418895858+0.323026528272828i</v>
      </c>
      <c r="EH333" s="223" t="str">
        <f t="shared" ca="1" si="587"/>
        <v>-1.26233667205307-0.417019707632267i</v>
      </c>
      <c r="EI333" s="223" t="str">
        <f t="shared" ca="1" si="588"/>
        <v>-0.843385086900437-1.02766770181692i</v>
      </c>
      <c r="EJ333" s="223" t="str">
        <f t="shared" ca="1" si="589"/>
        <v>-0.16273712303981-1.31943773591195i</v>
      </c>
      <c r="EK333" s="223" t="str">
        <f t="shared" ca="1" si="590"/>
        <v>0.568407009704145-1.20179564880346i</v>
      </c>
      <c r="EL333" s="223" t="str">
        <f t="shared" ca="1" si="591"/>
        <v>1.12317850036175-0.711244941274696i</v>
      </c>
      <c r="EM333" s="223" t="str">
        <f t="shared" ca="1" si="592"/>
        <v>1.32943571118115-2.87944188794065E-13i</v>
      </c>
      <c r="EN333" s="223"/>
      <c r="EO333" s="223"/>
      <c r="EP333" s="223"/>
    </row>
    <row r="334" spans="1:146">
      <c r="A334" s="249">
        <f t="shared" si="461"/>
        <v>4.5703124999999884E-3</v>
      </c>
      <c r="B334" s="248">
        <v>234</v>
      </c>
      <c r="C334" s="247">
        <f t="shared" si="462"/>
        <v>46800</v>
      </c>
      <c r="N334" s="246">
        <f t="shared" ca="1" si="463"/>
        <v>1.3375053459776551</v>
      </c>
      <c r="O334" s="223">
        <f t="shared" ca="1" si="464"/>
        <v>-1.3294946540223447</v>
      </c>
      <c r="P334" s="223" t="str">
        <f t="shared" ca="1" si="465"/>
        <v>-1.14034560159738-0.683496850023107i</v>
      </c>
      <c r="Q334" s="223" t="str">
        <f t="shared" ca="1" si="466"/>
        <v>-0.626719441533765-1.17250960621975i</v>
      </c>
      <c r="R334" s="223" t="str">
        <f t="shared" ca="1" si="467"/>
        <v>0.0652352107036407-1.32789321948658i</v>
      </c>
      <c r="S334" s="223" t="str">
        <f t="shared" ca="1" si="468"/>
        <v>0.738627654733467-1.10543440453829i</v>
      </c>
      <c r="T334" s="223" t="str">
        <f t="shared" ca="1" si="469"/>
        <v>1.20184893250106-0.568432211015579i</v>
      </c>
      <c r="U334" s="223" t="str">
        <f t="shared" ca="1" si="470"/>
        <v>1.32309277387537+0.130313264070766i</v>
      </c>
      <c r="V334" s="223" t="str">
        <f t="shared" ca="1" si="471"/>
        <v>1.06786011917401+0.791979040727505i</v>
      </c>
      <c r="W334" s="223" t="str">
        <f t="shared" ca="1" si="472"/>
        <v>0.508775577512281+1.22829289943443i</v>
      </c>
      <c r="X334" s="223" t="str">
        <f t="shared" ca="1" si="473"/>
        <v>-0.195077381370521+1.31510488188266i</v>
      </c>
      <c r="Y334" s="223" t="str">
        <f t="shared" ca="1" si="474"/>
        <v>-0.843422479843254+1.02771326524914i</v>
      </c>
      <c r="Z334" s="223" t="str">
        <f t="shared" ca="1" si="475"/>
        <v>-1.25177780118732+0.447893259079263i</v>
      </c>
      <c r="AA334" s="223" t="str">
        <f t="shared" ca="1" si="476"/>
        <v>-1.3039487870399-0.259371540171924i</v>
      </c>
      <c r="AB334" s="223" t="str">
        <f t="shared" ca="1" si="477"/>
        <v>-0.985090560051237-0.892834040329967i</v>
      </c>
      <c r="AC334" s="223" t="str">
        <f t="shared" ca="1" si="478"/>
        <v>-0.385931926554442-1.27224706057431i</v>
      </c>
      <c r="AD334" s="223" t="str">
        <f t="shared" ca="1" si="479"/>
        <v>0.323040850214789-1.28965136535674i</v>
      </c>
      <c r="AE334" s="223" t="str">
        <f t="shared" ca="1" si="480"/>
        <v>0.940094685410506-0.94009468541042i</v>
      </c>
      <c r="AF334" s="223" t="str">
        <f t="shared" ca="1" si="481"/>
        <v>1.28965136535674-0.323040850214782i</v>
      </c>
      <c r="AG334" s="223" t="str">
        <f t="shared" ca="1" si="482"/>
        <v>1.27224706057427+0.385931926554576i</v>
      </c>
      <c r="AH334" s="223" t="str">
        <f t="shared" ca="1" si="483"/>
        <v>0.892834040329975+0.985090560051229i</v>
      </c>
      <c r="AI334" s="223" t="str">
        <f t="shared" ca="1" si="484"/>
        <v>0.259371540172177+1.30394878703985i</v>
      </c>
      <c r="AJ334" s="223" t="str">
        <f t="shared" ca="1" si="485"/>
        <v>-0.447893259078897+1.25177780118745i</v>
      </c>
      <c r="AK334" s="223" t="str">
        <f t="shared" ca="1" si="486"/>
        <v>-1.02771326524957+0.84342247984273i</v>
      </c>
      <c r="AL334" s="223" t="str">
        <f t="shared" ca="1" si="487"/>
        <v>-1.31510488188272+0.195077381370141i</v>
      </c>
      <c r="AM334" s="223" t="str">
        <f t="shared" ca="1" si="488"/>
        <v>-1.22829289943433-0.508775577512523i</v>
      </c>
      <c r="AN334" s="223" t="str">
        <f t="shared" ca="1" si="489"/>
        <v>-0.791979040727492-1.06786011917402i</v>
      </c>
      <c r="AO334" s="223" t="str">
        <f t="shared" ca="1" si="490"/>
        <v>-0.13031326407091-1.32309277387535i</v>
      </c>
      <c r="AP334" s="223" t="str">
        <f t="shared" ca="1" si="491"/>
        <v>0.568432211015222-1.20184893250123i</v>
      </c>
      <c r="AQ334" s="223" t="str">
        <f t="shared" ca="1" si="492"/>
        <v>1.10543440453793-0.738627654734006i</v>
      </c>
      <c r="AR334" s="223" t="str">
        <f t="shared" ca="1" si="493"/>
        <v>1.10543440453793-0.738627654734006i</v>
      </c>
      <c r="AS334" s="223" t="str">
        <f t="shared" ca="1" si="494"/>
        <v>1.17250960621963+0.626719441533998i</v>
      </c>
      <c r="AT334" s="223" t="str">
        <f t="shared" ca="1" si="495"/>
        <v>0.683496850023026+1.14034560159743i</v>
      </c>
      <c r="AU334" s="223" t="str">
        <f t="shared" ca="1" si="496"/>
        <v>1.43979054226282E-13+1.32949465402234i</v>
      </c>
      <c r="AV334" s="223" t="str">
        <f t="shared" ca="1" si="497"/>
        <v>-0.683496850022812+1.14034560159755i</v>
      </c>
      <c r="AW334" s="223" t="str">
        <f t="shared" ca="1" si="498"/>
        <v>-1.17250960621951+0.626719441534218i</v>
      </c>
      <c r="AX334" s="223" t="str">
        <f t="shared" ca="1" si="499"/>
        <v>-1.32789321948656-0.0652352107041951i</v>
      </c>
      <c r="AY334" s="223" t="str">
        <f t="shared" ca="1" si="500"/>
        <v>-1.10543440453807-0.738627654733799i</v>
      </c>
      <c r="AZ334" s="223" t="str">
        <f t="shared" ca="1" si="501"/>
        <v>-0.568432211015448-1.20184893250112i</v>
      </c>
      <c r="BA334" s="223" t="str">
        <f t="shared" ca="1" si="502"/>
        <v>0.130313264070623-1.32309277387538i</v>
      </c>
      <c r="BB334" s="223" t="str">
        <f t="shared" ca="1" si="503"/>
        <v>0.791979040727291-1.06786011917417i</v>
      </c>
      <c r="BC334" s="223" t="str">
        <f t="shared" ca="1" si="504"/>
        <v>1.22829289943423-0.508775577512754i</v>
      </c>
      <c r="BD334" s="223" t="str">
        <f t="shared" ca="1" si="505"/>
        <v>1.31510488188256+0.195077381371201i</v>
      </c>
      <c r="BE334" s="223" t="str">
        <f t="shared" ca="1" si="506"/>
        <v>1.02771326524889+0.843422479843559i</v>
      </c>
      <c r="BF334" s="223" t="str">
        <f t="shared" ca="1" si="507"/>
        <v>0.447893259079133+1.25177780118736i</v>
      </c>
      <c r="BG334" s="223" t="str">
        <f t="shared" ca="1" si="508"/>
        <v>-0.259371540171951+1.3039487870399i</v>
      </c>
      <c r="BH334" s="223" t="str">
        <f t="shared" ca="1" si="509"/>
        <v>-0.892834040329804+0.985090560051385i</v>
      </c>
      <c r="BI334" s="223" t="str">
        <f t="shared" ca="1" si="510"/>
        <v>-1.2722470605742+0.385931926554816i</v>
      </c>
      <c r="BJ334" s="223" t="str">
        <f t="shared" ca="1" si="511"/>
        <v>-1.2896513653569-0.323040850214136i</v>
      </c>
      <c r="BK334" s="223" t="str">
        <f t="shared" ca="1" si="512"/>
        <v>-0.940094685410135-0.940094685410791i</v>
      </c>
      <c r="BL334" s="223" t="str">
        <f t="shared" ca="1" si="513"/>
        <v>-0.323040850214555-1.2896513653568i</v>
      </c>
      <c r="BM334" s="223" t="str">
        <f t="shared" ca="1" si="514"/>
        <v>0.385931926554474-1.2722470605743i</v>
      </c>
      <c r="BN334" s="223" t="str">
        <f t="shared" ca="1" si="515"/>
        <v>0.985090560051145-0.892834040330069i</v>
      </c>
      <c r="BO334" s="223" t="str">
        <f t="shared" ca="1" si="516"/>
        <v>1.30394878703982-0.259371540172336i</v>
      </c>
      <c r="BP334" s="223" t="str">
        <f t="shared" ca="1" si="517"/>
        <v>1.25177780118748+0.447893259078796i</v>
      </c>
      <c r="BQ334" s="223" t="str">
        <f t="shared" ca="1" si="518"/>
        <v>0.843422479842812+1.0277132652495i</v>
      </c>
      <c r="BR334" s="223" t="str">
        <f t="shared" ca="1" si="519"/>
        <v>0.195077381370246+1.3151048818827i</v>
      </c>
      <c r="BS334" s="223" t="str">
        <f t="shared" ca="1" si="520"/>
        <v>-0.50877557751239+1.22829289943438i</v>
      </c>
      <c r="BT334" s="223" t="str">
        <f t="shared" ca="1" si="521"/>
        <v>-1.06786011917396+0.791979040727577i</v>
      </c>
      <c r="BU334" s="223" t="str">
        <f t="shared" ca="1" si="522"/>
        <v>-1.32309277387534+0.130313264071015i</v>
      </c>
      <c r="BV334" s="223" t="str">
        <f t="shared" ca="1" si="523"/>
        <v>-1.20184893250129-0.568432211015092i</v>
      </c>
      <c r="BW334" s="223" t="str">
        <f t="shared" ca="1" si="524"/>
        <v>-0.738627654733027-1.10543440453859i</v>
      </c>
      <c r="BX334" s="223" t="str">
        <f t="shared" ca="1" si="525"/>
        <v>-0.0652352107032679-1.3278932194866i</v>
      </c>
      <c r="BY334" s="223" t="str">
        <f t="shared" ca="1" si="526"/>
        <v>0.626719441533905-1.17250960621968i</v>
      </c>
      <c r="BZ334" s="223" t="str">
        <f t="shared" ca="1" si="527"/>
        <v>1.14034560159735-0.68349685002315i</v>
      </c>
      <c r="CA334" s="223" t="str">
        <f t="shared" ca="1" si="528"/>
        <v>1.32949465402234-2.87958108452565E-13i</v>
      </c>
      <c r="CB334" s="223" t="str">
        <f t="shared" ca="1" si="529"/>
        <v>1.14034560159761+0.68349685002272i</v>
      </c>
      <c r="CC334" s="223" t="str">
        <f t="shared" ca="1" si="530"/>
        <v>0.626719441533146+1.17250960622008i</v>
      </c>
      <c r="CD334" s="223" t="str">
        <f t="shared" ca="1" si="531"/>
        <v>-0.0652352107040512+1.32789321948656i</v>
      </c>
      <c r="CE334" s="223" t="str">
        <f t="shared" ca="1" si="532"/>
        <v>-0.738627654733679+1.10543440453815i</v>
      </c>
      <c r="CF334" s="223" t="str">
        <f t="shared" ca="1" si="533"/>
        <v>-1.20184893250107+0.568432211015544i</v>
      </c>
      <c r="CG334" s="223" t="str">
        <f t="shared" ca="1" si="534"/>
        <v>-1.32309277387539-0.130313264070518i</v>
      </c>
      <c r="CH334" s="223" t="str">
        <f t="shared" ca="1" si="535"/>
        <v>-1.06786011917426-0.791979040727176i</v>
      </c>
      <c r="CI334" s="223" t="str">
        <f t="shared" ca="1" si="536"/>
        <v>-0.508775577512852-1.22829289943419i</v>
      </c>
      <c r="CJ334" s="223" t="str">
        <f t="shared" ca="1" si="537"/>
        <v>0.195077381371095-1.31510488188258i</v>
      </c>
      <c r="CK334" s="223" t="str">
        <f t="shared" ca="1" si="538"/>
        <v>0.843422479843477-1.02771326524896i</v>
      </c>
      <c r="CL334" s="223" t="str">
        <f t="shared" ca="1" si="539"/>
        <v>1.25177780118731-0.447893259079268i</v>
      </c>
      <c r="CM334" s="223" t="str">
        <f t="shared" ca="1" si="540"/>
        <v>1.30394878703994+0.259371540171771i</v>
      </c>
      <c r="CN334" s="223" t="str">
        <f t="shared" ca="1" si="541"/>
        <v>0.985090560051481+0.892834040329698i</v>
      </c>
      <c r="CO334" s="223" t="str">
        <f t="shared" ca="1" si="542"/>
        <v>0.385931926554953+1.27224706057415i</v>
      </c>
      <c r="CP334" s="223" t="str">
        <f t="shared" ca="1" si="543"/>
        <v>-0.323040850215317+1.28965136535661i</v>
      </c>
      <c r="CQ334" s="223" t="str">
        <f t="shared" ca="1" si="544"/>
        <v>-0.940094685410689+0.940094685410236i</v>
      </c>
      <c r="CR334" s="223" t="str">
        <f t="shared" ca="1" si="545"/>
        <v>-1.28965136535678+0.323040850214621i</v>
      </c>
      <c r="CS334" s="223" t="str">
        <f t="shared" ca="1" si="546"/>
        <v>-1.27224706057434-0.385931926554337i</v>
      </c>
      <c r="CT334" s="223" t="str">
        <f t="shared" ca="1" si="547"/>
        <v>-0.892834040330175-0.985090560051048i</v>
      </c>
      <c r="CU334" s="223" t="str">
        <f t="shared" ca="1" si="548"/>
        <v>-0.259371540172404-1.30394878703981i</v>
      </c>
      <c r="CV334" s="223" t="str">
        <f t="shared" ca="1" si="549"/>
        <v>0.447893259079942-1.25177780118707i</v>
      </c>
      <c r="CW334" s="223" t="str">
        <f t="shared" ca="1" si="550"/>
        <v>1.02771326524941-0.843422479842924i</v>
      </c>
      <c r="CX334" s="223" t="str">
        <f t="shared" ca="1" si="551"/>
        <v>1.31510488188268-0.195077381370388i</v>
      </c>
      <c r="CY334" s="223" t="str">
        <f t="shared" ca="1" si="552"/>
        <v>1.22829289943441+0.508775577512326i</v>
      </c>
      <c r="CZ334" s="223" t="str">
        <f t="shared" ca="1" si="553"/>
        <v>0.791979040727693+1.06786011917387i</v>
      </c>
      <c r="DA334" s="223" t="str">
        <f t="shared" ca="1" si="554"/>
        <v>0.130313264071084+1.32309277387534i</v>
      </c>
      <c r="DB334" s="223" t="str">
        <f t="shared" ca="1" si="555"/>
        <v>-0.568432211015031+1.20184893250132i</v>
      </c>
      <c r="DC334" s="223" t="str">
        <f t="shared" ca="1" si="556"/>
        <v>-1.10543440453855+0.738627654733084i</v>
      </c>
      <c r="DD334" s="223" t="str">
        <f t="shared" ca="1" si="557"/>
        <v>-1.3278932194866+0.0652352107033362i</v>
      </c>
      <c r="DE334" s="223" t="str">
        <f t="shared" ca="1" si="558"/>
        <v>-1.17250960621975-0.626719441533777i</v>
      </c>
      <c r="DF334" s="223" t="str">
        <f t="shared" ca="1" si="559"/>
        <v>-0.683496850023273-1.14034560159728i</v>
      </c>
      <c r="DG334" s="223" t="str">
        <f t="shared" ca="1" si="560"/>
        <v>-4.31937162678847E-13-1.32949465402234i</v>
      </c>
      <c r="DH334" s="223" t="str">
        <f t="shared" ca="1" si="561"/>
        <v>0.683496850023699-1.14034560159702i</v>
      </c>
      <c r="DI334" s="223" t="str">
        <f t="shared" ca="1" si="562"/>
        <v>1.17250960621998-0.62671944153334i</v>
      </c>
      <c r="DJ334" s="223" t="str">
        <f t="shared" ca="1" si="563"/>
        <v>1.32789321948657+0.065235210703983i</v>
      </c>
      <c r="DK334" s="223" t="str">
        <f t="shared" ca="1" si="564"/>
        <v>1.10543440453819+0.738627654733622i</v>
      </c>
      <c r="DL334" s="223" t="str">
        <f t="shared" ca="1" si="565"/>
        <v>0.568432211015674+1.20184893250101i</v>
      </c>
      <c r="DM334" s="223" t="str">
        <f t="shared" ca="1" si="566"/>
        <v>-0.130313264070374+1.32309277387541i</v>
      </c>
      <c r="DN334" s="223" t="str">
        <f t="shared" ca="1" si="567"/>
        <v>-0.79197904072706+1.06786011917434i</v>
      </c>
      <c r="DO334" s="223" t="str">
        <f t="shared" ca="1" si="568"/>
        <v>-1.22829289943463+0.508775577511798i</v>
      </c>
      <c r="DP334" s="223" t="str">
        <f t="shared" ca="1" si="569"/>
        <v>-1.31510488188261-0.195077381370878i</v>
      </c>
      <c r="DQ334" s="223" t="str">
        <f t="shared" ca="1" si="570"/>
        <v>-1.027713265249-0.843422479843424i</v>
      </c>
      <c r="DR334" s="223" t="str">
        <f t="shared" ca="1" si="571"/>
        <v>-0.447893259079332-1.25177780118729i</v>
      </c>
      <c r="DS334" s="223" t="str">
        <f t="shared" ca="1" si="572"/>
        <v>0.259371540171705-1.30394878703995i</v>
      </c>
      <c r="DT334" s="223" t="str">
        <f t="shared" ca="1" si="573"/>
        <v>0.892834040329591-0.985090560051579i</v>
      </c>
      <c r="DU334" s="223" t="str">
        <f t="shared" ca="1" si="574"/>
        <v>1.27224706057451-0.385931926553789i</v>
      </c>
      <c r="DV334" s="223" t="str">
        <f t="shared" ca="1" si="575"/>
        <v>1.28965136535664+0.323040850215177i</v>
      </c>
      <c r="DW334" s="223" t="str">
        <f t="shared" ca="1" si="576"/>
        <v>0.940094685410338+0.940094685410587i</v>
      </c>
      <c r="DX334" s="223" t="str">
        <f t="shared" ca="1" si="577"/>
        <v>0.323040850214834+1.28965136535673i</v>
      </c>
      <c r="DY334" s="223" t="str">
        <f t="shared" ca="1" si="578"/>
        <v>-0.385931926554271+1.27224706057436i</v>
      </c>
      <c r="DZ334" s="223" t="str">
        <f t="shared" ca="1" si="579"/>
        <v>-0.985090560051003+0.892834040330226i</v>
      </c>
      <c r="EA334" s="223" t="str">
        <f t="shared" ca="1" si="580"/>
        <v>-1.30394878703978+0.259371540172545i</v>
      </c>
      <c r="EB334" s="223" t="str">
        <f t="shared" ca="1" si="581"/>
        <v>-1.25177780118712-0.447893259079807i</v>
      </c>
      <c r="EC334" s="223" t="str">
        <f t="shared" ca="1" si="582"/>
        <v>-0.843422479843034-1.02771326524932i</v>
      </c>
      <c r="ED334" s="223" t="str">
        <f t="shared" ca="1" si="583"/>
        <v>-0.19507738137053-1.31510488188266i</v>
      </c>
      <c r="EE334" s="223" t="str">
        <f t="shared" ca="1" si="584"/>
        <v>0.508775577512124-1.22829289943449i</v>
      </c>
      <c r="EF334" s="223" t="str">
        <f t="shared" ca="1" si="585"/>
        <v>1.06786011917383-0.791979040727747i</v>
      </c>
      <c r="EG334" s="223" t="str">
        <f t="shared" ca="1" si="586"/>
        <v>1.32309277387532-0.130313264071227i</v>
      </c>
      <c r="EH334" s="223" t="str">
        <f t="shared" ca="1" si="587"/>
        <v>1.2018489325008+0.56843221101613i</v>
      </c>
      <c r="EI334" s="223" t="str">
        <f t="shared" ca="1" si="588"/>
        <v>0.738627654733203+1.10543440453847i</v>
      </c>
      <c r="EJ334" s="223" t="str">
        <f t="shared" ca="1" si="589"/>
        <v>0.0652352107034799+1.32789321948659i</v>
      </c>
      <c r="EK334" s="223" t="str">
        <f t="shared" ca="1" si="590"/>
        <v>-0.626719441533651+1.17250960621981i</v>
      </c>
      <c r="EL334" s="223" t="str">
        <f t="shared" ca="1" si="591"/>
        <v>-1.1403456015972+0.683496850023397i</v>
      </c>
      <c r="EM334" s="223" t="str">
        <f t="shared" ca="1" si="592"/>
        <v>-1.32949465402234+5.75916216905128E-13i</v>
      </c>
      <c r="EN334" s="223"/>
      <c r="EO334" s="223"/>
      <c r="EP334" s="223"/>
    </row>
    <row r="335" spans="1:146">
      <c r="A335" s="249">
        <f t="shared" si="461"/>
        <v>4.589843749999988E-3</v>
      </c>
      <c r="B335" s="248">
        <v>235</v>
      </c>
      <c r="C335" s="247">
        <f t="shared" si="462"/>
        <v>47000</v>
      </c>
      <c r="N335" s="246">
        <f t="shared" ca="1" si="463"/>
        <v>1.3374504050384906</v>
      </c>
      <c r="O335" s="223">
        <f t="shared" ca="1" si="464"/>
        <v>-1.3295495949615093</v>
      </c>
      <c r="P335" s="223" t="str">
        <f t="shared" ca="1" si="465"/>
        <v>-1.15682380660987-0.655332591836371i</v>
      </c>
      <c r="Q335" s="223" t="str">
        <f t="shared" ca="1" si="466"/>
        <v>-0.683525095310674-1.14039272601277i</v>
      </c>
      <c r="R335" s="223" t="str">
        <f t="shared" ca="1" si="467"/>
        <v>-0.0326287804424536-1.32914915948104i</v>
      </c>
      <c r="S335" s="223" t="str">
        <f t="shared" ca="1" si="468"/>
        <v>0.626745340513233-1.17255805980227i</v>
      </c>
      <c r="T335" s="223" t="str">
        <f t="shared" ca="1" si="469"/>
        <v>1.1232747154795-0.711305868826311i</v>
      </c>
      <c r="U335" s="223" t="str">
        <f t="shared" ca="1" si="470"/>
        <v>1.32794809424698-0.0652379065277695i</v>
      </c>
      <c r="V335" s="223" t="str">
        <f t="shared" ca="1" si="471"/>
        <v>1.18758600786429+0.597780561232359i</v>
      </c>
      <c r="W335" s="223" t="str">
        <f t="shared" ca="1" si="472"/>
        <v>0.738658178283896+1.10548008625964i</v>
      </c>
      <c r="X335" s="223" t="str">
        <f t="shared" ca="1" si="473"/>
        <v>0.0978077357374585+1.32594712273613i</v>
      </c>
      <c r="Y335" s="223" t="str">
        <f t="shared" ca="1" si="474"/>
        <v>-0.568455701293975+1.20189859852181i</v>
      </c>
      <c r="Z335" s="223" t="str">
        <f t="shared" ca="1" si="475"/>
        <v>-1.08701955717239+0.76556554767509i</v>
      </c>
      <c r="AA335" s="223" t="str">
        <f t="shared" ca="1" si="476"/>
        <v>-1.3231474502589+0.130318649224416i</v>
      </c>
      <c r="AB335" s="223" t="str">
        <f t="shared" ca="1" si="477"/>
        <v>-1.21548721040552-0.53878842489694i</v>
      </c>
      <c r="AC335" s="223" t="str">
        <f t="shared" ca="1" si="478"/>
        <v>-0.792011769006712-1.06790424815017i</v>
      </c>
      <c r="AD335" s="223" t="str">
        <f t="shared" ca="1" si="479"/>
        <v>-0.162751063630121-1.3195507632333i</v>
      </c>
      <c r="AE335" s="223" t="str">
        <f t="shared" ca="1" si="480"/>
        <v>0.508796602499455-1.22834365824362i</v>
      </c>
      <c r="AF335" s="223" t="str">
        <f t="shared" ca="1" si="481"/>
        <v>1.04814567354029-0.817980912064018i</v>
      </c>
      <c r="AG335" s="223" t="str">
        <f t="shared" ca="1" si="482"/>
        <v>1.31515922816915-0.195085442880376i</v>
      </c>
      <c r="AH335" s="223" t="str">
        <f t="shared" ca="1" si="483"/>
        <v>1.24046019779264+0.478498300054002i</v>
      </c>
      <c r="AI335" s="223" t="str">
        <f t="shared" ca="1" si="484"/>
        <v>0.843457334005848+1.02775573516963i</v>
      </c>
      <c r="AJ335" s="223" t="str">
        <f t="shared" ca="1" si="485"/>
        <v>0.227302309954816+1.3099754903629i</v>
      </c>
      <c r="AK335" s="223" t="str">
        <f t="shared" ca="1" si="486"/>
        <v>-0.447911768124575+1.25182953050239i</v>
      </c>
      <c r="AL335" s="223" t="str">
        <f t="shared" ca="1" si="487"/>
        <v>-1.00674671517419+0.868425688788799i</v>
      </c>
      <c r="AM335" s="223" t="str">
        <f t="shared" ca="1" si="488"/>
        <v>-1.30400267230439+0.259382258617121i</v>
      </c>
      <c r="AN335" s="223" t="str">
        <f t="shared" ca="1" si="489"/>
        <v>-1.26244480791189-0.417055430894531i</v>
      </c>
      <c r="AO335" s="223" t="str">
        <f t="shared" ca="1" si="490"/>
        <v>-0.89287093640934-0.985131268602222i</v>
      </c>
      <c r="AP335" s="223" t="str">
        <f t="shared" ca="1" si="491"/>
        <v>-0.291305965105745-1.29724437179589i</v>
      </c>
      <c r="AQ335" s="223" t="str">
        <f t="shared" ca="1" si="492"/>
        <v>0.385947875067587-1.27229963577497i</v>
      </c>
      <c r="AR335" s="223" t="str">
        <f t="shared" ca="1" si="493"/>
        <v>0.385947875067587-1.27229963577497i</v>
      </c>
      <c r="AS335" s="223" t="str">
        <f t="shared" ca="1" si="494"/>
        <v>1.28970465978492-0.323054199773621i</v>
      </c>
      <c r="AT335" s="223" t="str">
        <f t="shared" ca="1" si="495"/>
        <v>1.2813880779118+0.354607838672259i</v>
      </c>
      <c r="AU335" s="223" t="str">
        <f t="shared" ca="1" si="496"/>
        <v>0.940133534520783+0.940133534521439i</v>
      </c>
      <c r="AV335" s="223" t="str">
        <f t="shared" ca="1" si="497"/>
        <v>0.354607838671365+1.28138807791205i</v>
      </c>
      <c r="AW335" s="223" t="str">
        <f t="shared" ca="1" si="498"/>
        <v>-0.323054199774558+1.28970465978469i</v>
      </c>
      <c r="AX335" s="223" t="str">
        <f t="shared" ca="1" si="499"/>
        <v>-0.916778351965084+0.962922415789819i</v>
      </c>
      <c r="AY335" s="223" t="str">
        <f t="shared" ca="1" si="500"/>
        <v>-1.27229963577524+0.385947875066699i</v>
      </c>
      <c r="AZ335" s="223" t="str">
        <f t="shared" ca="1" si="501"/>
        <v>-1.29724437179569-0.291305965106651i</v>
      </c>
      <c r="BA335" s="223" t="str">
        <f t="shared" ca="1" si="502"/>
        <v>-0.985131268601599-0.892870936410027i</v>
      </c>
      <c r="BB335" s="223" t="str">
        <f t="shared" ca="1" si="503"/>
        <v>-0.417055430893614-1.26244480791219i</v>
      </c>
      <c r="BC335" s="223" t="str">
        <f t="shared" ca="1" si="504"/>
        <v>0.259382258618032-1.30400267230421i</v>
      </c>
      <c r="BD335" s="223" t="str">
        <f t="shared" ca="1" si="505"/>
        <v>0.868425688789502-1.00674671517358i</v>
      </c>
      <c r="BE335" s="223" t="str">
        <f t="shared" ca="1" si="506"/>
        <v>1.2518295305027-0.447911768123702i</v>
      </c>
      <c r="BF335" s="223" t="str">
        <f t="shared" ca="1" si="507"/>
        <v>1.30997549036274+0.22730230995575i</v>
      </c>
      <c r="BG335" s="223" t="str">
        <f t="shared" ca="1" si="508"/>
        <v>1.02775573516903+0.843457334006581i</v>
      </c>
      <c r="BH335" s="223" t="str">
        <f t="shared" ca="1" si="509"/>
        <v>0.478498300053101+1.24046019779298i</v>
      </c>
      <c r="BI335" s="223" t="str">
        <f t="shared" ca="1" si="510"/>
        <v>-0.195085442881293+1.31515922816902i</v>
      </c>
      <c r="BJ335" s="223" t="str">
        <f t="shared" ca="1" si="511"/>
        <v>-0.817980912063485+1.04814567354071i</v>
      </c>
      <c r="BK335" s="223" t="str">
        <f t="shared" ca="1" si="512"/>
        <v>-1.22834365824338+0.508796602500047i</v>
      </c>
      <c r="BL335" s="223" t="str">
        <f t="shared" ca="1" si="513"/>
        <v>-1.31955076323338-0.162751063629448i</v>
      </c>
      <c r="BM335" s="223" t="str">
        <f t="shared" ca="1" si="514"/>
        <v>-1.06790424815048-0.79201176900629i</v>
      </c>
      <c r="BN335" s="223" t="str">
        <f t="shared" ca="1" si="515"/>
        <v>-0.538788424897508-1.21548721040527i</v>
      </c>
      <c r="BO335" s="223" t="str">
        <f t="shared" ca="1" si="516"/>
        <v>0.130318649223873-1.32314745025896i</v>
      </c>
      <c r="BP335" s="223" t="str">
        <f t="shared" ca="1" si="517"/>
        <v>0.765565547674675-1.08701955717268i</v>
      </c>
      <c r="BQ335" s="223" t="str">
        <f t="shared" ca="1" si="518"/>
        <v>1.20189859852157-0.568455701294478i</v>
      </c>
      <c r="BR335" s="223" t="str">
        <f t="shared" ca="1" si="519"/>
        <v>1.32594712273617+0.0978077357369335i</v>
      </c>
      <c r="BS335" s="223" t="str">
        <f t="shared" ca="1" si="520"/>
        <v>1.10548008625992+0.738658178283483i</v>
      </c>
      <c r="BT335" s="223" t="str">
        <f t="shared" ca="1" si="521"/>
        <v>0.597780561232847+1.18758600786404i</v>
      </c>
      <c r="BU335" s="223" t="str">
        <f t="shared" ca="1" si="522"/>
        <v>-0.065237906527253+1.32794809424701i</v>
      </c>
      <c r="BV335" s="223" t="str">
        <f t="shared" ca="1" si="523"/>
        <v>-0.711305868825838+1.1232747154798i</v>
      </c>
      <c r="BW335" s="223" t="str">
        <f t="shared" ca="1" si="524"/>
        <v>-1.17255805980208+0.626745340513586i</v>
      </c>
      <c r="BX335" s="223" t="str">
        <f t="shared" ca="1" si="525"/>
        <v>-1.32914915948105-0.0326287804420831i</v>
      </c>
      <c r="BY335" s="223" t="str">
        <f t="shared" ca="1" si="526"/>
        <v>-1.14039272601299-0.683525095310317i</v>
      </c>
      <c r="BZ335" s="223" t="str">
        <f t="shared" ca="1" si="527"/>
        <v>-0.655332591836718-1.15682380660967i</v>
      </c>
      <c r="CA335" s="223" t="str">
        <f t="shared" ca="1" si="528"/>
        <v>-3.56379444420843E-13-1.32954959496151i</v>
      </c>
      <c r="CB335" s="223" t="str">
        <f t="shared" ca="1" si="529"/>
        <v>0.655332591836032-1.15682380661006i</v>
      </c>
      <c r="CC335" s="223" t="str">
        <f t="shared" ca="1" si="530"/>
        <v>1.14039272601258-0.683525095310994i</v>
      </c>
      <c r="CD335" s="223" t="str">
        <f t="shared" ca="1" si="531"/>
        <v>1.32914915948103-0.0326287804428712i</v>
      </c>
      <c r="CE335" s="223" t="str">
        <f t="shared" ca="1" si="532"/>
        <v>1.17255805980245+0.62674534051289i</v>
      </c>
      <c r="CF335" s="223" t="str">
        <f t="shared" ca="1" si="533"/>
        <v>0.711305868826505+1.12327471547938i</v>
      </c>
      <c r="CG335" s="223" t="str">
        <f t="shared" ca="1" si="534"/>
        <v>0.0652379065280404+1.32794809424697i</v>
      </c>
      <c r="CH335" s="223" t="str">
        <f t="shared" ca="1" si="535"/>
        <v>-0.597780561232142+1.1875860078644i</v>
      </c>
      <c r="CI335" s="223" t="str">
        <f t="shared" ca="1" si="536"/>
        <v>-1.10548008625948+0.738658178284138i</v>
      </c>
      <c r="CJ335" s="223" t="str">
        <f t="shared" ca="1" si="537"/>
        <v>-1.32594712273611+0.0978077357377198i</v>
      </c>
      <c r="CK335" s="223" t="str">
        <f t="shared" ca="1" si="538"/>
        <v>-1.20189859852191-0.568455701293765i</v>
      </c>
      <c r="CL335" s="223" t="str">
        <f t="shared" ca="1" si="539"/>
        <v>-0.76556554767532-1.08701955717222i</v>
      </c>
      <c r="CM335" s="223" t="str">
        <f t="shared" ca="1" si="540"/>
        <v>-0.130318649224658-1.32314745025888i</v>
      </c>
      <c r="CN335" s="223" t="str">
        <f t="shared" ca="1" si="541"/>
        <v>0.538788424896787-1.21548721040559i</v>
      </c>
      <c r="CO335" s="223" t="str">
        <f t="shared" ca="1" si="542"/>
        <v>1.06790424815001-0.792011769006923i</v>
      </c>
      <c r="CP335" s="223" t="str">
        <f t="shared" ca="1" si="543"/>
        <v>1.31955076323328-0.162751063630231i</v>
      </c>
      <c r="CQ335" s="223" t="str">
        <f t="shared" ca="1" si="544"/>
        <v>1.22834365824368+0.508796602499318i</v>
      </c>
      <c r="CR335" s="223" t="str">
        <f t="shared" ca="1" si="545"/>
        <v>0.817980912064105+1.04814567354022i</v>
      </c>
      <c r="CS335" s="223" t="str">
        <f t="shared" ca="1" si="546"/>
        <v>0.195085442880728+1.3151592281691i</v>
      </c>
      <c r="CT335" s="223" t="str">
        <f t="shared" ca="1" si="547"/>
        <v>-0.478498300053635+1.24046019779278i</v>
      </c>
      <c r="CU335" s="223" t="str">
        <f t="shared" ca="1" si="548"/>
        <v>-1.02775573516939+0.843457334006138i</v>
      </c>
      <c r="CV335" s="223" t="str">
        <f t="shared" ca="1" si="549"/>
        <v>-1.30997549036283+0.227302309955223i</v>
      </c>
      <c r="CW335" s="223" t="str">
        <f t="shared" ca="1" si="550"/>
        <v>-1.25182953050252-0.447911768124204i</v>
      </c>
      <c r="CX335" s="223" t="str">
        <f t="shared" ca="1" si="551"/>
        <v>-0.868425688789069-1.00674671517395i</v>
      </c>
      <c r="CY335" s="223" t="str">
        <f t="shared" ca="1" si="552"/>
        <v>-0.259382258617508-1.30400267230431i</v>
      </c>
      <c r="CZ335" s="223" t="str">
        <f t="shared" ca="1" si="553"/>
        <v>0.417055430894084-1.26244480791204i</v>
      </c>
      <c r="DA335" s="223" t="str">
        <f t="shared" ca="1" si="554"/>
        <v>0.985131268601983-0.892870936409603i</v>
      </c>
      <c r="DB335" s="223" t="str">
        <f t="shared" ca="1" si="555"/>
        <v>1.29724437179581-0.29130596510613i</v>
      </c>
      <c r="DC335" s="223" t="str">
        <f t="shared" ca="1" si="556"/>
        <v>1.2722996357751+0.385947875067173i</v>
      </c>
      <c r="DD335" s="223" t="str">
        <f t="shared" ca="1" si="557"/>
        <v>0.916778351964641+0.962922415790239i</v>
      </c>
      <c r="DE335" s="223" t="str">
        <f t="shared" ca="1" si="558"/>
        <v>0.323054199774003+1.28970465978483i</v>
      </c>
      <c r="DF335" s="223" t="str">
        <f t="shared" ca="1" si="559"/>
        <v>-0.354607838671843+1.28138807791192i</v>
      </c>
      <c r="DG335" s="223" t="str">
        <f t="shared" ca="1" si="560"/>
        <v>-0.940133534521214+0.940133534521008i</v>
      </c>
      <c r="DH335" s="223" t="str">
        <f t="shared" ca="1" si="561"/>
        <v>-1.28138807791195+0.354607838671709i</v>
      </c>
      <c r="DI335" s="223" t="str">
        <f t="shared" ca="1" si="562"/>
        <v>-1.28970465978479-0.323054199774139i</v>
      </c>
      <c r="DJ335" s="223" t="str">
        <f t="shared" ca="1" si="563"/>
        <v>-0.962922415790142-0.916778351964743i</v>
      </c>
      <c r="DK335" s="223" t="str">
        <f t="shared" ca="1" si="564"/>
        <v>-0.38594787506704-1.27229963577514i</v>
      </c>
      <c r="DL335" s="223" t="str">
        <f t="shared" ca="1" si="565"/>
        <v>0.291305965106266-1.29724437179578i</v>
      </c>
      <c r="DM335" s="223" t="str">
        <f t="shared" ca="1" si="566"/>
        <v>0.892870936409707-0.985131268601888i</v>
      </c>
      <c r="DN335" s="223" t="str">
        <f t="shared" ca="1" si="567"/>
        <v>1.26244480791208-0.417055430893951i</v>
      </c>
      <c r="DO335" s="223" t="str">
        <f t="shared" ca="1" si="568"/>
        <v>1.30400267230429+0.259382258617646i</v>
      </c>
      <c r="DP335" s="223" t="str">
        <f t="shared" ca="1" si="569"/>
        <v>1.00674671517386+0.868425688789175i</v>
      </c>
      <c r="DQ335" s="223" t="str">
        <f t="shared" ca="1" si="570"/>
        <v>0.447911768124001+1.25182953050259i</v>
      </c>
      <c r="DR335" s="223" t="str">
        <f t="shared" ca="1" si="571"/>
        <v>-0.227302309955361+1.3099754903628i</v>
      </c>
      <c r="DS335" s="223" t="str">
        <f t="shared" ca="1" si="572"/>
        <v>-0.843457334006247+1.0277557351693i</v>
      </c>
      <c r="DT335" s="223" t="str">
        <f t="shared" ca="1" si="573"/>
        <v>-1.24046019779285+0.478498300053433i</v>
      </c>
      <c r="DU335" s="223" t="str">
        <f t="shared" ca="1" si="574"/>
        <v>-1.31515922816907-0.195085442880941i</v>
      </c>
      <c r="DV335" s="223" t="str">
        <f t="shared" ca="1" si="575"/>
        <v>-1.04814567354014-0.817980912064216i</v>
      </c>
      <c r="DW335" s="223" t="str">
        <f t="shared" ca="1" si="576"/>
        <v>-0.508796602499258-1.2283436582437i</v>
      </c>
      <c r="DX335" s="223" t="str">
        <f t="shared" ca="1" si="577"/>
        <v>0.162751063630445-1.31955076323326i</v>
      </c>
      <c r="DY335" s="223" t="str">
        <f t="shared" ca="1" si="578"/>
        <v>0.792011769007036-1.06790424814993i</v>
      </c>
      <c r="DZ335" s="223" t="str">
        <f t="shared" ca="1" si="579"/>
        <v>1.21548721040561-0.538788424896728i</v>
      </c>
      <c r="EA335" s="223" t="str">
        <f t="shared" ca="1" si="580"/>
        <v>1.32314745025886+0.130318649224872i</v>
      </c>
      <c r="EB335" s="223" t="str">
        <f t="shared" ca="1" si="581"/>
        <v>1.08701955717215+0.765565547675434i</v>
      </c>
      <c r="EC335" s="223" t="str">
        <f t="shared" ca="1" si="582"/>
        <v>0.568455701293637+1.20189859852197i</v>
      </c>
      <c r="ED335" s="223" t="str">
        <f t="shared" ca="1" si="583"/>
        <v>-0.0978077357379348+1.3259471227361i</v>
      </c>
      <c r="EE335" s="223" t="str">
        <f t="shared" ca="1" si="584"/>
        <v>-0.738658178284255+1.1054800862594i</v>
      </c>
      <c r="EF335" s="223" t="str">
        <f t="shared" ca="1" si="585"/>
        <v>-1.18758600786446+0.597780561232017i</v>
      </c>
      <c r="EG335" s="223" t="str">
        <f t="shared" ca="1" si="586"/>
        <v>-1.32794809424696-0.0652379065281049i</v>
      </c>
      <c r="EH335" s="223" t="str">
        <f t="shared" ca="1" si="587"/>
        <v>-1.12327471547927-0.711305868826687i</v>
      </c>
      <c r="EI335" s="223" t="str">
        <f t="shared" ca="1" si="588"/>
        <v>-0.626745340512767-1.17255805980252i</v>
      </c>
      <c r="EJ335" s="223" t="str">
        <f t="shared" ca="1" si="589"/>
        <v>0.0326287804429357-1.32914915948103i</v>
      </c>
      <c r="EK335" s="223" t="str">
        <f t="shared" ca="1" si="590"/>
        <v>0.683525095311179-1.14039272601247i</v>
      </c>
      <c r="EL335" s="223" t="str">
        <f t="shared" ca="1" si="591"/>
        <v>1.15682380661013-0.655332591835909i</v>
      </c>
      <c r="EM335" s="223" t="str">
        <f t="shared" ca="1" si="592"/>
        <v>1.32954959496151+4.96459423520151E-13i</v>
      </c>
      <c r="EN335" s="223"/>
      <c r="EO335" s="223"/>
      <c r="EP335" s="223"/>
    </row>
    <row r="336" spans="1:146">
      <c r="A336" s="249">
        <f t="shared" si="461"/>
        <v>4.6093749999999876E-3</v>
      </c>
      <c r="B336" s="248">
        <v>236</v>
      </c>
      <c r="C336" s="247">
        <f t="shared" si="462"/>
        <v>47200</v>
      </c>
      <c r="N336" s="246">
        <f t="shared" ca="1" si="463"/>
        <v>1.3373992329968176</v>
      </c>
      <c r="O336" s="223">
        <f t="shared" ca="1" si="464"/>
        <v>-1.3296007670031822</v>
      </c>
      <c r="P336" s="223" t="str">
        <f t="shared" ca="1" si="465"/>
        <v>-1.17260318951399-0.626769462846645i</v>
      </c>
      <c r="Q336" s="223" t="str">
        <f t="shared" ca="1" si="466"/>
        <v>-0.738686607947041-1.10552263425728i</v>
      </c>
      <c r="R336" s="223" t="str">
        <f t="shared" ca="1" si="467"/>
        <v>-0.130323664961582-1.32319837589321i</v>
      </c>
      <c r="S336" s="223" t="str">
        <f t="shared" ca="1" si="468"/>
        <v>0.508816185192066-1.22839093504554i</v>
      </c>
      <c r="T336" s="223" t="str">
        <f t="shared" ca="1" si="469"/>
        <v>1.02779529169258-0.843489797205644i</v>
      </c>
      <c r="U336" s="223" t="str">
        <f t="shared" ca="1" si="470"/>
        <v>1.30405286108956-0.259392241787563i</v>
      </c>
      <c r="V336" s="223" t="str">
        <f t="shared" ca="1" si="471"/>
        <v>1.27234860436584+0.385962729526769i</v>
      </c>
      <c r="W336" s="223" t="str">
        <f t="shared" ca="1" si="472"/>
        <v>0.940169718618735+0.940169718618835i</v>
      </c>
      <c r="X336" s="223" t="str">
        <f t="shared" ca="1" si="473"/>
        <v>0.385962729526763+1.27234860436584i</v>
      </c>
      <c r="Y336" s="223" t="str">
        <f t="shared" ca="1" si="474"/>
        <v>-0.25939224178756+1.30405286108956i</v>
      </c>
      <c r="Z336" s="223" t="str">
        <f t="shared" ca="1" si="475"/>
        <v>-0.843489797205645+1.02779529169258i</v>
      </c>
      <c r="AA336" s="223" t="str">
        <f t="shared" ca="1" si="476"/>
        <v>-1.22839093504553+0.508816185192073i</v>
      </c>
      <c r="AB336" s="223" t="str">
        <f t="shared" ca="1" si="477"/>
        <v>-1.32319837589321-0.130323664961585i</v>
      </c>
      <c r="AC336" s="223" t="str">
        <f t="shared" ca="1" si="478"/>
        <v>-1.10552263425727-0.738686607947049i</v>
      </c>
      <c r="AD336" s="223" t="str">
        <f t="shared" ca="1" si="479"/>
        <v>-0.626769462846623-1.172603189514i</v>
      </c>
      <c r="AE336" s="223" t="str">
        <f t="shared" ca="1" si="480"/>
        <v>7.16727247588875E-15-1.32960076700318i</v>
      </c>
      <c r="AF336" s="223" t="str">
        <f t="shared" ca="1" si="481"/>
        <v>0.626769462846619-1.172603189514i</v>
      </c>
      <c r="AG336" s="223" t="str">
        <f t="shared" ca="1" si="482"/>
        <v>1.1055226342575-0.738686607946707i</v>
      </c>
      <c r="AH336" s="223" t="str">
        <f t="shared" ca="1" si="483"/>
        <v>1.32319837589326-0.130323664961063i</v>
      </c>
      <c r="AI336" s="223" t="str">
        <f t="shared" ca="1" si="484"/>
        <v>1.22839093504574+0.508816185191579i</v>
      </c>
      <c r="AJ336" s="223" t="str">
        <f t="shared" ca="1" si="485"/>
        <v>0.843489797205854+1.02779529169241i</v>
      </c>
      <c r="AK336" s="223" t="str">
        <f t="shared" ca="1" si="486"/>
        <v>0.259392241787555+1.30405286108956i</v>
      </c>
      <c r="AL336" s="223" t="str">
        <f t="shared" ca="1" si="487"/>
        <v>-0.385962729527029+1.27234860436576i</v>
      </c>
      <c r="AM336" s="223" t="str">
        <f t="shared" ca="1" si="488"/>
        <v>-0.940169718619126+0.940169718618444i</v>
      </c>
      <c r="AN336" s="223" t="str">
        <f t="shared" ca="1" si="489"/>
        <v>-1.27234860436565+0.385962729527406i</v>
      </c>
      <c r="AO336" s="223" t="str">
        <f t="shared" ca="1" si="490"/>
        <v>-1.30405286108964-0.259392241787169i</v>
      </c>
      <c r="AP336" s="223" t="str">
        <f t="shared" ca="1" si="491"/>
        <v>-1.02779529169266-0.843489797205549i</v>
      </c>
      <c r="AQ336" s="223" t="str">
        <f t="shared" ca="1" si="492"/>
        <v>-0.508816185191926-1.22839093504559i</v>
      </c>
      <c r="AR336" s="223" t="str">
        <f t="shared" ca="1" si="493"/>
        <v>-0.508816185191926-1.22839093504559i</v>
      </c>
      <c r="AS336" s="223" t="str">
        <f t="shared" ca="1" si="494"/>
        <v>0.738686607947478-1.10552263425698i</v>
      </c>
      <c r="AT336" s="223" t="str">
        <f t="shared" ca="1" si="495"/>
        <v>1.17260318951375-0.626769462847083i</v>
      </c>
      <c r="AU336" s="223" t="str">
        <f t="shared" ca="1" si="496"/>
        <v>1.32960076700318-2.5019214165567E-13i</v>
      </c>
      <c r="AV336" s="223" t="str">
        <f t="shared" ca="1" si="497"/>
        <v>1.17260318951401+0.626769462846608i</v>
      </c>
      <c r="AW336" s="223" t="str">
        <f t="shared" ca="1" si="498"/>
        <v>0.738686607946827+1.10552263425742i</v>
      </c>
      <c r="AX336" s="223" t="str">
        <f t="shared" ca="1" si="499"/>
        <v>0.130323664961187+1.32319837589325i</v>
      </c>
      <c r="AY336" s="223" t="str">
        <f t="shared" ca="1" si="500"/>
        <v>-0.508816185191464+1.22839093504578i</v>
      </c>
      <c r="AZ336" s="223" t="str">
        <f t="shared" ca="1" si="501"/>
        <v>-1.02779529169231+0.843489797205965i</v>
      </c>
      <c r="BA336" s="223" t="str">
        <f t="shared" ca="1" si="502"/>
        <v>-1.30405286108954+0.259392241787697i</v>
      </c>
      <c r="BB336" s="223" t="str">
        <f t="shared" ca="1" si="503"/>
        <v>-1.2723486043658-0.385962729526892i</v>
      </c>
      <c r="BC336" s="223" t="str">
        <f t="shared" ca="1" si="504"/>
        <v>-0.940169718618545-0.940169718619025i</v>
      </c>
      <c r="BD336" s="223" t="str">
        <f t="shared" ca="1" si="505"/>
        <v>-0.385962729526243-1.272348604366i</v>
      </c>
      <c r="BE336" s="223" t="str">
        <f t="shared" ca="1" si="506"/>
        <v>0.259392241787027-1.30405286108967i</v>
      </c>
      <c r="BF336" s="223" t="str">
        <f t="shared" ca="1" si="507"/>
        <v>0.843489797205437-1.02779529169275i</v>
      </c>
      <c r="BG336" s="223" t="str">
        <f t="shared" ca="1" si="508"/>
        <v>1.22839093504554-0.508816185192059i</v>
      </c>
      <c r="BH336" s="223" t="str">
        <f t="shared" ca="1" si="509"/>
        <v>1.32319837589318+0.130323664961862i</v>
      </c>
      <c r="BI336" s="223" t="str">
        <f t="shared" ca="1" si="510"/>
        <v>1.10552263425704+0.73868660794739i</v>
      </c>
      <c r="BJ336" s="223" t="str">
        <f t="shared" ca="1" si="511"/>
        <v>0.626769462847211+1.17260318951369i</v>
      </c>
      <c r="BK336" s="223" t="str">
        <f t="shared" ca="1" si="512"/>
        <v>3.94182975812608E-13+1.32960076700318i</v>
      </c>
      <c r="BL336" s="223" t="str">
        <f t="shared" ca="1" si="513"/>
        <v>-0.626769462846515+1.17260318951406i</v>
      </c>
      <c r="BM336" s="223" t="str">
        <f t="shared" ca="1" si="514"/>
        <v>-1.10552263425736+0.738686607946914i</v>
      </c>
      <c r="BN336" s="223" t="str">
        <f t="shared" ca="1" si="515"/>
        <v>-1.32319837589324+0.130323664961293i</v>
      </c>
      <c r="BO336" s="223" t="str">
        <f t="shared" ca="1" si="516"/>
        <v>-1.22839093504532-0.508816185192587i</v>
      </c>
      <c r="BP336" s="223" t="str">
        <f t="shared" ca="1" si="517"/>
        <v>-0.843489797206046-1.02779529169225i</v>
      </c>
      <c r="BQ336" s="223" t="str">
        <f t="shared" ca="1" si="518"/>
        <v>-0.259392241787801-1.30405286108952i</v>
      </c>
      <c r="BR336" s="223" t="str">
        <f t="shared" ca="1" si="519"/>
        <v>0.385962729526789-1.27234860436583i</v>
      </c>
      <c r="BS336" s="223" t="str">
        <f t="shared" ca="1" si="520"/>
        <v>0.940169718618949-0.940169718618621i</v>
      </c>
      <c r="BT336" s="223" t="str">
        <f t="shared" ca="1" si="521"/>
        <v>1.27234860436594-0.385962729526416i</v>
      </c>
      <c r="BU336" s="223" t="str">
        <f t="shared" ca="1" si="522"/>
        <v>1.30405286108969+0.259392241786923i</v>
      </c>
      <c r="BV336" s="223" t="str">
        <f t="shared" ca="1" si="523"/>
        <v>1.02779529169281+0.843489797205355i</v>
      </c>
      <c r="BW336" s="223" t="str">
        <f t="shared" ca="1" si="524"/>
        <v>0.508816185192158+1.2283909350455i</v>
      </c>
      <c r="BX336" s="223" t="str">
        <f t="shared" ca="1" si="525"/>
        <v>-0.130323664961757+1.32319837589319i</v>
      </c>
      <c r="BY336" s="223" t="str">
        <f t="shared" ca="1" si="526"/>
        <v>-0.738686607947239+1.10552263425714i</v>
      </c>
      <c r="BZ336" s="223" t="str">
        <f t="shared" ca="1" si="527"/>
        <v>-1.17260318951424+0.626769462846171i</v>
      </c>
      <c r="CA336" s="223" t="str">
        <f t="shared" ca="1" si="528"/>
        <v>-1.32960076700318+5.00384283311339E-13i</v>
      </c>
      <c r="CB336" s="223" t="str">
        <f t="shared" ca="1" si="529"/>
        <v>-1.17260318951411-0.626769462846422i</v>
      </c>
      <c r="CC336" s="223" t="str">
        <f t="shared" ca="1" si="530"/>
        <v>-0.738686607947066-1.10552263425726i</v>
      </c>
      <c r="CD336" s="223" t="str">
        <f t="shared" ca="1" si="531"/>
        <v>-0.130323664961474-1.32319837589322i</v>
      </c>
      <c r="CE336" s="223" t="str">
        <f t="shared" ca="1" si="532"/>
        <v>0.50881618519242-1.22839093504539i</v>
      </c>
      <c r="CF336" s="223" t="str">
        <f t="shared" ca="1" si="533"/>
        <v>1.02779529169218-0.843489797206129i</v>
      </c>
      <c r="CG336" s="223" t="str">
        <f t="shared" ca="1" si="534"/>
        <v>1.30405286108948-0.259392241787979i</v>
      </c>
      <c r="CH336" s="223" t="str">
        <f t="shared" ca="1" si="535"/>
        <v>1.27234860436588+0.385962729526615i</v>
      </c>
      <c r="CI336" s="223" t="str">
        <f t="shared" ca="1" si="536"/>
        <v>0.940169718618748+0.940169718618821i</v>
      </c>
      <c r="CJ336" s="223" t="str">
        <f t="shared" ca="1" si="537"/>
        <v>0.385962729526518+1.27234860436591i</v>
      </c>
      <c r="CK336" s="223" t="str">
        <f t="shared" ca="1" si="538"/>
        <v>-0.25939224178808+1.30405286108946i</v>
      </c>
      <c r="CL336" s="223" t="str">
        <f t="shared" ca="1" si="539"/>
        <v>-0.843489797205215+1.02779529169293i</v>
      </c>
      <c r="CM336" s="223" t="str">
        <f t="shared" ca="1" si="540"/>
        <v>-1.22839093504543+0.508816185192325i</v>
      </c>
      <c r="CN336" s="223" t="str">
        <f t="shared" ca="1" si="541"/>
        <v>-1.32319837589321-0.130323664961576i</v>
      </c>
      <c r="CO336" s="223" t="str">
        <f t="shared" ca="1" si="542"/>
        <v>-1.1055226342572-0.738686607947151i</v>
      </c>
      <c r="CP336" s="223" t="str">
        <f t="shared" ca="1" si="543"/>
        <v>-0.626769462846265-1.17260318951419i</v>
      </c>
      <c r="CQ336" s="223" t="str">
        <f t="shared" ca="1" si="544"/>
        <v>-6.82164644126485E-13-1.32960076700318i</v>
      </c>
      <c r="CR336" s="223" t="str">
        <f t="shared" ca="1" si="545"/>
        <v>0.626769462846261-1.17260318951419i</v>
      </c>
      <c r="CS336" s="223" t="str">
        <f t="shared" ca="1" si="546"/>
        <v>1.1055226342572-0.738686607947154i</v>
      </c>
      <c r="CT336" s="223" t="str">
        <f t="shared" ca="1" si="547"/>
        <v>1.32319837589321-0.130323664961579i</v>
      </c>
      <c r="CU336" s="223" t="str">
        <f t="shared" ca="1" si="548"/>
        <v>1.22839093504543+0.508816185192321i</v>
      </c>
      <c r="CV336" s="223" t="str">
        <f t="shared" ca="1" si="549"/>
        <v>0.843489797205218+1.02779529169293i</v>
      </c>
      <c r="CW336" s="223" t="str">
        <f t="shared" ca="1" si="550"/>
        <v>0.259392241788083+1.30405286108946i</v>
      </c>
      <c r="CX336" s="223" t="str">
        <f t="shared" ca="1" si="551"/>
        <v>-0.385962729526514+1.27234860436592i</v>
      </c>
      <c r="CY336" s="223" t="str">
        <f t="shared" ca="1" si="552"/>
        <v>-0.940169718618746+0.940169718618824i</v>
      </c>
      <c r="CZ336" s="223" t="str">
        <f t="shared" ca="1" si="553"/>
        <v>-1.27234860436586+0.385962729526692i</v>
      </c>
      <c r="DA336" s="223" t="str">
        <f t="shared" ca="1" si="554"/>
        <v>-1.30405286108948-0.259392241787975i</v>
      </c>
      <c r="DB336" s="223" t="str">
        <f t="shared" ca="1" si="555"/>
        <v>-1.02779529169218-0.843489797206126i</v>
      </c>
      <c r="DC336" s="223" t="str">
        <f t="shared" ca="1" si="556"/>
        <v>-0.508816185192424-1.22839093504539i</v>
      </c>
      <c r="DD336" s="223" t="str">
        <f t="shared" ca="1" si="557"/>
        <v>0.130323664961395-1.32319837589323i</v>
      </c>
      <c r="DE336" s="223" t="str">
        <f t="shared" ca="1" si="558"/>
        <v>0.738686607947062-1.10552263425726i</v>
      </c>
      <c r="DF336" s="223" t="str">
        <f t="shared" ca="1" si="559"/>
        <v>1.17260318951411-0.626769462846425i</v>
      </c>
      <c r="DG336" s="223" t="str">
        <f t="shared" ca="1" si="560"/>
        <v>1.32960076700318+5.72057008070227E-13i</v>
      </c>
      <c r="DH336" s="223" t="str">
        <f t="shared" ca="1" si="561"/>
        <v>1.17260318951428+0.6267694628461i</v>
      </c>
      <c r="DI336" s="223" t="str">
        <f t="shared" ca="1" si="562"/>
        <v>0.738686607947242+1.10552263425714i</v>
      </c>
      <c r="DJ336" s="223" t="str">
        <f t="shared" ca="1" si="563"/>
        <v>0.13032366496176+1.32319837589319i</v>
      </c>
      <c r="DK336" s="223" t="str">
        <f t="shared" ca="1" si="564"/>
        <v>-0.508816185192224+1.22839093504547i</v>
      </c>
      <c r="DL336" s="223" t="str">
        <f t="shared" ca="1" si="565"/>
        <v>-1.02779529169281+0.843489797205359i</v>
      </c>
      <c r="DM336" s="223" t="str">
        <f t="shared" ca="1" si="566"/>
        <v>-1.3040528610897+0.259392241786853i</v>
      </c>
      <c r="DN336" s="223" t="str">
        <f t="shared" ca="1" si="567"/>
        <v>-1.27234860436597-0.38596272952634i</v>
      </c>
      <c r="DO336" s="223" t="str">
        <f t="shared" ca="1" si="568"/>
        <v>-0.940169718618899-0.940169718618671i</v>
      </c>
      <c r="DP336" s="223" t="str">
        <f t="shared" ca="1" si="569"/>
        <v>-0.385962729526793-1.27234860436583i</v>
      </c>
      <c r="DQ336" s="223" t="str">
        <f t="shared" ca="1" si="570"/>
        <v>0.259392241787871-1.3040528610895i</v>
      </c>
      <c r="DR336" s="223" t="str">
        <f t="shared" ca="1" si="571"/>
        <v>0.843489797206044-1.02779529169225i</v>
      </c>
      <c r="DS336" s="223" t="str">
        <f t="shared" ca="1" si="572"/>
        <v>1.22839093504535-0.508816185192522i</v>
      </c>
      <c r="DT336" s="223" t="str">
        <f t="shared" ca="1" si="573"/>
        <v>1.32319837589324+0.130323664961289i</v>
      </c>
      <c r="DU336" s="223" t="str">
        <f t="shared" ca="1" si="574"/>
        <v>1.10552263425732+0.738686607946974i</v>
      </c>
      <c r="DV336" s="223" t="str">
        <f t="shared" ca="1" si="575"/>
        <v>0.626769462846519+1.17260318951406i</v>
      </c>
      <c r="DW336" s="223" t="str">
        <f t="shared" ca="1" si="576"/>
        <v>-4.65855700571496E-13+1.32960076700318i</v>
      </c>
      <c r="DX336" s="223" t="str">
        <f t="shared" ca="1" si="577"/>
        <v>-0.626769462847207+1.17260318951369i</v>
      </c>
      <c r="DY336" s="223" t="str">
        <f t="shared" ca="1" si="578"/>
        <v>-1.10552263425708+0.738686607947331i</v>
      </c>
      <c r="DZ336" s="223" t="str">
        <f t="shared" ca="1" si="579"/>
        <v>-1.32319837589318+0.130323664961866i</v>
      </c>
      <c r="EA336" s="223" t="str">
        <f t="shared" ca="1" si="580"/>
        <v>-1.22839093504551-0.508816185192126i</v>
      </c>
      <c r="EB336" s="223" t="str">
        <f t="shared" ca="1" si="581"/>
        <v>-0.84348979720544-1.02779529169275i</v>
      </c>
      <c r="EC336" s="223" t="str">
        <f t="shared" ca="1" si="582"/>
        <v>-0.259392241787106-1.30405286108965i</v>
      </c>
      <c r="ED336" s="223" t="str">
        <f t="shared" ca="1" si="583"/>
        <v>0.385962729526239-1.272348604366i</v>
      </c>
      <c r="EE336" s="223" t="str">
        <f t="shared" ca="1" si="584"/>
        <v>0.940169718618595-0.940169718618974i</v>
      </c>
      <c r="EF336" s="223" t="str">
        <f t="shared" ca="1" si="585"/>
        <v>1.2723486043658-0.385962729526894i</v>
      </c>
      <c r="EG336" s="223" t="str">
        <f t="shared" ca="1" si="586"/>
        <v>1.30405286108952+0.259392241787768i</v>
      </c>
      <c r="EH336" s="223" t="str">
        <f t="shared" ca="1" si="587"/>
        <v>1.02779529169232+0.843489797205961i</v>
      </c>
      <c r="EI336" s="223" t="str">
        <f t="shared" ca="1" si="588"/>
        <v>0.508816185191502+1.22839093504577i</v>
      </c>
      <c r="EJ336" s="223" t="str">
        <f t="shared" ca="1" si="589"/>
        <v>-0.130323664961183+1.32319837589325i</v>
      </c>
      <c r="EK336" s="223" t="str">
        <f t="shared" ca="1" si="590"/>
        <v>-0.738686607946885+1.10552263425738i</v>
      </c>
      <c r="EL336" s="223" t="str">
        <f t="shared" ca="1" si="591"/>
        <v>-1.17260318951401+0.626769462846612i</v>
      </c>
      <c r="EM336" s="223" t="str">
        <f t="shared" ca="1" si="592"/>
        <v>-1.32960076700318-2.08496286439936E-13i</v>
      </c>
      <c r="EN336" s="223"/>
      <c r="EO336" s="223"/>
      <c r="EP336" s="223"/>
    </row>
    <row r="337" spans="1:146">
      <c r="A337" s="249">
        <f t="shared" si="461"/>
        <v>4.6289062499999872E-3</v>
      </c>
      <c r="B337" s="248">
        <v>237</v>
      </c>
      <c r="C337" s="247">
        <f t="shared" si="462"/>
        <v>47400</v>
      </c>
      <c r="N337" s="246">
        <f t="shared" ca="1" si="463"/>
        <v>1.3373516196516642</v>
      </c>
      <c r="O337" s="223">
        <f t="shared" ca="1" si="464"/>
        <v>-1.3296483803483357</v>
      </c>
      <c r="P337" s="223" t="str">
        <f t="shared" ca="1" si="465"/>
        <v>-1.18767424537239-0.597824976261511i</v>
      </c>
      <c r="Q337" s="223" t="str">
        <f t="shared" ca="1" si="466"/>
        <v>-0.792070615392991-1.06798359331683i</v>
      </c>
      <c r="R337" s="223" t="str">
        <f t="shared" ca="1" si="467"/>
        <v>-0.227319198491485-1.31007282139587i</v>
      </c>
      <c r="S337" s="223" t="str">
        <f t="shared" ca="1" si="468"/>
        <v>0.385976550951341-1.27239416749632i</v>
      </c>
      <c r="T337" s="223" t="str">
        <f t="shared" ca="1" si="469"/>
        <v>0.91684646849411-0.962993960818462i</v>
      </c>
      <c r="U337" s="223" t="str">
        <f t="shared" ca="1" si="470"/>
        <v>1.2519225412972-0.447945047918739i</v>
      </c>
      <c r="V337" s="223" t="str">
        <f t="shared" ca="1" si="471"/>
        <v>1.31964880570805+0.162763156015933i</v>
      </c>
      <c r="W337" s="223" t="str">
        <f t="shared" ca="1" si="472"/>
        <v>1.10556222330693+0.738713060504273i</v>
      </c>
      <c r="X337" s="223" t="str">
        <f t="shared" ca="1" si="473"/>
        <v>0.655381282974992+1.15690975848983i</v>
      </c>
      <c r="Y337" s="223" t="str">
        <f t="shared" ca="1" si="474"/>
        <v>0.0652427536968889+1.32804676064249i</v>
      </c>
      <c r="Z337" s="223" t="str">
        <f t="shared" ca="1" si="475"/>
        <v>-0.538828456816925+1.21557752096986i</v>
      </c>
      <c r="AA337" s="223" t="str">
        <f t="shared" ca="1" si="476"/>
        <v>-1.02783209730611+0.843520002792029i</v>
      </c>
      <c r="AB337" s="223" t="str">
        <f t="shared" ca="1" si="477"/>
        <v>-1.29734075690814+0.291327609106938i</v>
      </c>
      <c r="AC337" s="223" t="str">
        <f t="shared" ca="1" si="478"/>
        <v>-1.28980048469738-0.32307820266515i</v>
      </c>
      <c r="AD337" s="223" t="str">
        <f t="shared" ca="1" si="479"/>
        <v>-1.0068215163428-0.868490212720986i</v>
      </c>
      <c r="AE337" s="223" t="str">
        <f t="shared" ca="1" si="480"/>
        <v>-0.508834406030357-1.22843492404062i</v>
      </c>
      <c r="AF337" s="223" t="str">
        <f t="shared" ca="1" si="481"/>
        <v>0.0978150028413005-1.32604564045967i</v>
      </c>
      <c r="AG337" s="223" t="str">
        <f t="shared" ca="1" si="482"/>
        <v>0.683575881149531-1.14047745706506i</v>
      </c>
      <c r="AH337" s="223" t="str">
        <f t="shared" ca="1" si="483"/>
        <v>1.12335817466556-0.711358718773455i</v>
      </c>
      <c r="AI337" s="223" t="str">
        <f t="shared" ca="1" si="484"/>
        <v>1.32324575996709-0.130328331885532i</v>
      </c>
      <c r="AJ337" s="223" t="str">
        <f t="shared" ca="1" si="485"/>
        <v>1.24055236384709+0.478533852424633i</v>
      </c>
      <c r="AK337" s="223" t="str">
        <f t="shared" ca="1" si="486"/>
        <v>0.892937276621022+0.98520446374526i</v>
      </c>
      <c r="AL337" s="223" t="str">
        <f t="shared" ca="1" si="487"/>
        <v>0.354634185994642+1.28148328490342i</v>
      </c>
      <c r="AM337" s="223" t="str">
        <f t="shared" ca="1" si="488"/>
        <v>-0.259401530690958+1.30409955955753i</v>
      </c>
      <c r="AN337" s="223" t="str">
        <f t="shared" ca="1" si="489"/>
        <v>-0.81804168795444+1.04822355064729i</v>
      </c>
      <c r="AO337" s="223" t="str">
        <f t="shared" ca="1" si="490"/>
        <v>-1.2019878994539+0.5684979374891i</v>
      </c>
      <c r="AP337" s="223" t="str">
        <f t="shared" ca="1" si="491"/>
        <v>-1.32924791511554-0.0326312047579119i</v>
      </c>
      <c r="AQ337" s="223" t="str">
        <f t="shared" ca="1" si="492"/>
        <v>-1.17264518073564-0.626791907621997i</v>
      </c>
      <c r="AR337" s="223" t="str">
        <f t="shared" ca="1" si="493"/>
        <v>-1.17264518073564-0.626791907621997i</v>
      </c>
      <c r="AS337" s="223" t="str">
        <f t="shared" ca="1" si="494"/>
        <v>-0.195099937707893-1.3152569443532i</v>
      </c>
      <c r="AT337" s="223" t="str">
        <f t="shared" ca="1" si="495"/>
        <v>0.417086418066108-1.26253860742067i</v>
      </c>
      <c r="AU337" s="223" t="str">
        <f t="shared" ca="1" si="496"/>
        <v>0.940203386338245-0.940203386337791i</v>
      </c>
      <c r="AV337" s="223" t="str">
        <f t="shared" ca="1" si="497"/>
        <v>1.26253860742047-0.417086418066719i</v>
      </c>
      <c r="AW337" s="223" t="str">
        <f t="shared" ca="1" si="498"/>
        <v>1.3152569443533+0.195099937707256i</v>
      </c>
      <c r="AX337" s="223" t="str">
        <f t="shared" ca="1" si="499"/>
        <v>1.08710032260417+0.765622429110365i</v>
      </c>
      <c r="AY337" s="223" t="str">
        <f t="shared" ca="1" si="500"/>
        <v>0.626791907622598+1.17264518073532i</v>
      </c>
      <c r="AZ337" s="223" t="str">
        <f t="shared" ca="1" si="501"/>
        <v>0.032631204757234+1.32924791511555i</v>
      </c>
      <c r="BA337" s="223" t="str">
        <f t="shared" ca="1" si="502"/>
        <v>-0.568497937489679+1.20198789945362i</v>
      </c>
      <c r="BB337" s="223" t="str">
        <f t="shared" ca="1" si="503"/>
        <v>-1.04822355064687+0.818041687954977i</v>
      </c>
      <c r="BC337" s="223" t="str">
        <f t="shared" ca="1" si="504"/>
        <v>-1.30409955955766+0.259401530690293i</v>
      </c>
      <c r="BD337" s="223" t="str">
        <f t="shared" ca="1" si="505"/>
        <v>-1.28148328490325-0.354634185995259i</v>
      </c>
      <c r="BE337" s="223" t="str">
        <f t="shared" ca="1" si="506"/>
        <v>-0.985204463745719-0.892937276620515i</v>
      </c>
      <c r="BF337" s="223" t="str">
        <f t="shared" ca="1" si="507"/>
        <v>-0.478533852424-1.24055236384733i</v>
      </c>
      <c r="BG337" s="223" t="str">
        <f t="shared" ca="1" si="508"/>
        <v>0.130328331886188-1.32324575996703i</v>
      </c>
      <c r="BH337" s="223" t="str">
        <f t="shared" ca="1" si="509"/>
        <v>0.711358718772878-1.12335817466593i</v>
      </c>
      <c r="BI337" s="223" t="str">
        <f t="shared" ca="1" si="510"/>
        <v>1.14047745706539-0.683575881148982i</v>
      </c>
      <c r="BJ337" s="223" t="str">
        <f t="shared" ca="1" si="511"/>
        <v>1.32604564045963-0.097815002841962i</v>
      </c>
      <c r="BK337" s="223" t="str">
        <f t="shared" ca="1" si="512"/>
        <v>1.22843492404068+0.508834406030216i</v>
      </c>
      <c r="BL337" s="223" t="str">
        <f t="shared" ca="1" si="513"/>
        <v>0.868490212720801+1.00682151634296i</v>
      </c>
      <c r="BM337" s="223" t="str">
        <f t="shared" ca="1" si="514"/>
        <v>0.323078202665666+1.28980048469726i</v>
      </c>
      <c r="BN337" s="223" t="str">
        <f t="shared" ca="1" si="515"/>
        <v>-0.291327609106789+1.29734075690817i</v>
      </c>
      <c r="BO337" s="223" t="str">
        <f t="shared" ca="1" si="516"/>
        <v>-0.843520002792319+1.02783209730588i</v>
      </c>
      <c r="BP337" s="223" t="str">
        <f t="shared" ca="1" si="517"/>
        <v>-1.21557752096965+0.53882845681741i</v>
      </c>
      <c r="BQ337" s="223" t="str">
        <f t="shared" ca="1" si="518"/>
        <v>-1.32804676064249-0.0652427536968774i</v>
      </c>
      <c r="BR337" s="223" t="str">
        <f t="shared" ca="1" si="519"/>
        <v>-1.15690975848965-0.655381282975319i</v>
      </c>
      <c r="BS337" s="223" t="str">
        <f t="shared" ca="1" si="520"/>
        <v>-0.738713060504604-1.10556222330671i</v>
      </c>
      <c r="BT337" s="223" t="str">
        <f t="shared" ca="1" si="521"/>
        <v>-0.162763156015944-1.31964880570805i</v>
      </c>
      <c r="BU337" s="223" t="str">
        <f t="shared" ca="1" si="522"/>
        <v>0.447945047919218-1.25192254129703i</v>
      </c>
      <c r="BV337" s="223" t="str">
        <f t="shared" ca="1" si="523"/>
        <v>0.962993960818191-0.916846468494396i</v>
      </c>
      <c r="BW337" s="223" t="str">
        <f t="shared" ca="1" si="524"/>
        <v>1.27239416749636-0.385976550951226i</v>
      </c>
      <c r="BX337" s="223" t="str">
        <f t="shared" ca="1" si="525"/>
        <v>1.31007282139578+0.227319198491985i</v>
      </c>
      <c r="BY337" s="223" t="str">
        <f t="shared" ca="1" si="526"/>
        <v>1.06798359331698+0.792070615392781i</v>
      </c>
      <c r="BZ337" s="223" t="str">
        <f t="shared" ca="1" si="527"/>
        <v>0.597824976261342+1.18767424537248i</v>
      </c>
      <c r="CA337" s="223" t="str">
        <f t="shared" ca="1" si="528"/>
        <v>-6.40491435941141E-13+1.32964838034834i</v>
      </c>
      <c r="CB337" s="223" t="str">
        <f t="shared" ca="1" si="529"/>
        <v>-0.597824976261338+1.18767424537248i</v>
      </c>
      <c r="CC337" s="223" t="str">
        <f t="shared" ca="1" si="530"/>
        <v>-1.06798359331698+0.792070615392784i</v>
      </c>
      <c r="CD337" s="223" t="str">
        <f t="shared" ca="1" si="531"/>
        <v>-1.31007282139578+0.227319198491989i</v>
      </c>
      <c r="CE337" s="223" t="str">
        <f t="shared" ca="1" si="532"/>
        <v>-1.27239416749636-0.385976550951223i</v>
      </c>
      <c r="CF337" s="223" t="str">
        <f t="shared" ca="1" si="533"/>
        <v>-0.962993960818193-0.916846468494392i</v>
      </c>
      <c r="CG337" s="223" t="str">
        <f t="shared" ca="1" si="534"/>
        <v>-0.447945047919222-1.25192254129702i</v>
      </c>
      <c r="CH337" s="223" t="str">
        <f t="shared" ca="1" si="535"/>
        <v>0.16276315601594-1.31964880570805i</v>
      </c>
      <c r="CI337" s="223" t="str">
        <f t="shared" ca="1" si="536"/>
        <v>0.738713060504602-1.10556222330671i</v>
      </c>
      <c r="CJ337" s="223" t="str">
        <f t="shared" ca="1" si="537"/>
        <v>1.15690975848965-0.655381282975323i</v>
      </c>
      <c r="CK337" s="223" t="str">
        <f t="shared" ca="1" si="538"/>
        <v>1.32804676064249-0.0652427536968814i</v>
      </c>
      <c r="CL337" s="223" t="str">
        <f t="shared" ca="1" si="539"/>
        <v>1.21557752096965+0.538828456817408i</v>
      </c>
      <c r="CM337" s="223" t="str">
        <f t="shared" ca="1" si="540"/>
        <v>0.843520002792323+1.02783209730587i</v>
      </c>
      <c r="CN337" s="223" t="str">
        <f t="shared" ca="1" si="541"/>
        <v>0.291327609106793+1.29734075690817i</v>
      </c>
      <c r="CO337" s="223" t="str">
        <f t="shared" ca="1" si="542"/>
        <v>-0.323078202665662+1.28980048469726i</v>
      </c>
      <c r="CP337" s="223" t="str">
        <f t="shared" ca="1" si="543"/>
        <v>-0.868490212720799+1.00682151634296i</v>
      </c>
      <c r="CQ337" s="223" t="str">
        <f t="shared" ca="1" si="544"/>
        <v>-1.22843492404068+0.50883440603022i</v>
      </c>
      <c r="CR337" s="223" t="str">
        <f t="shared" ca="1" si="545"/>
        <v>-1.32604564045963-0.0978150028419581i</v>
      </c>
      <c r="CS337" s="223" t="str">
        <f t="shared" ca="1" si="546"/>
        <v>-1.14047745706539-0.683575881148978i</v>
      </c>
      <c r="CT337" s="223" t="str">
        <f t="shared" ca="1" si="547"/>
        <v>-0.711358718772882-1.12335817466592i</v>
      </c>
      <c r="CU337" s="223" t="str">
        <f t="shared" ca="1" si="548"/>
        <v>-0.130328331886229-1.32324575996702i</v>
      </c>
      <c r="CV337" s="223" t="str">
        <f t="shared" ca="1" si="549"/>
        <v>0.478533852424032-1.24055236384732i</v>
      </c>
      <c r="CW337" s="223" t="str">
        <f t="shared" ca="1" si="550"/>
        <v>0.985204463745716-0.892937276620519i</v>
      </c>
      <c r="CX337" s="223" t="str">
        <f t="shared" ca="1" si="551"/>
        <v>1.28148328490324-0.354634185995299i</v>
      </c>
      <c r="CY337" s="223" t="str">
        <f t="shared" ca="1" si="552"/>
        <v>1.30409955955765+0.259401530690327i</v>
      </c>
      <c r="CZ337" s="223" t="str">
        <f t="shared" ca="1" si="553"/>
        <v>1.04822355064692+0.818041687954915i</v>
      </c>
      <c r="DA337" s="223" t="str">
        <f t="shared" ca="1" si="554"/>
        <v>0.568497937489716+1.20198789945361i</v>
      </c>
      <c r="DB337" s="223" t="str">
        <f t="shared" ca="1" si="555"/>
        <v>-0.0326312047572677+1.32924791511555i</v>
      </c>
      <c r="DC337" s="223" t="str">
        <f t="shared" ca="1" si="556"/>
        <v>-0.626791907622529+1.17264518073536i</v>
      </c>
      <c r="DD337" s="223" t="str">
        <f t="shared" ca="1" si="557"/>
        <v>-1.08710032260415+0.765622429110398i</v>
      </c>
      <c r="DE337" s="223" t="str">
        <f t="shared" ca="1" si="558"/>
        <v>-1.3152569443533+0.195099937707223i</v>
      </c>
      <c r="DF337" s="223" t="str">
        <f t="shared" ca="1" si="559"/>
        <v>-1.26253860742049-0.417086418066679i</v>
      </c>
      <c r="DG337" s="223" t="str">
        <f t="shared" ca="1" si="560"/>
        <v>-0.940203386338274-0.940203386337762i</v>
      </c>
      <c r="DH337" s="223" t="str">
        <f t="shared" ca="1" si="561"/>
        <v>-0.417086418066076-1.26253860742069i</v>
      </c>
      <c r="DI337" s="223" t="str">
        <f t="shared" ca="1" si="562"/>
        <v>0.195099937707852-1.31525694435321i</v>
      </c>
      <c r="DJ337" s="223" t="str">
        <f t="shared" ca="1" si="563"/>
        <v>0.765622429109807-1.08710032260457i</v>
      </c>
      <c r="DK337" s="223" t="str">
        <f t="shared" ca="1" si="564"/>
        <v>1.17264518073566-0.626791907621966i</v>
      </c>
      <c r="DL337" s="223" t="str">
        <f t="shared" ca="1" si="565"/>
        <v>1.32924791511557-0.0326312047566314i</v>
      </c>
      <c r="DM337" s="223" t="str">
        <f t="shared" ca="1" si="566"/>
        <v>1.20198789945391+0.568497937489062i</v>
      </c>
      <c r="DN337" s="223" t="str">
        <f t="shared" ca="1" si="567"/>
        <v>0.818041687954414+1.04822355064731i</v>
      </c>
      <c r="DO337" s="223" t="str">
        <f t="shared" ca="1" si="568"/>
        <v>0.259401530690888+1.30409955955754i</v>
      </c>
      <c r="DP337" s="223" t="str">
        <f t="shared" ca="1" si="569"/>
        <v>-0.354634185994601+1.28148328490343i</v>
      </c>
      <c r="DQ337" s="223" t="str">
        <f t="shared" ca="1" si="570"/>
        <v>-0.892937276621046+0.985204463745237i</v>
      </c>
      <c r="DR337" s="223" t="str">
        <f t="shared" ca="1" si="571"/>
        <v>-1.24055236384711+0.478533852424567i</v>
      </c>
      <c r="DS337" s="223" t="str">
        <f t="shared" ca="1" si="572"/>
        <v>-1.32324575996709-0.130328331885509i</v>
      </c>
      <c r="DT337" s="223" t="str">
        <f t="shared" ca="1" si="573"/>
        <v>-1.12335817466554-0.711358718773483i</v>
      </c>
      <c r="DU337" s="223" t="str">
        <f t="shared" ca="1" si="574"/>
        <v>-0.68357588114947-1.1404774570651i</v>
      </c>
      <c r="DV337" s="223" t="str">
        <f t="shared" ca="1" si="575"/>
        <v>-0.0978150028413232-1.32604564045967i</v>
      </c>
      <c r="DW337" s="223" t="str">
        <f t="shared" ca="1" si="576"/>
        <v>0.508834406030878-1.22843492404041i</v>
      </c>
      <c r="DX337" s="223" t="str">
        <f t="shared" ca="1" si="577"/>
        <v>1.00682151634259-0.868490212721232i</v>
      </c>
      <c r="DY337" s="223" t="str">
        <f t="shared" ca="1" si="578"/>
        <v>1.28980048469741-0.323078202665044i</v>
      </c>
      <c r="DZ337" s="223" t="str">
        <f t="shared" ca="1" si="579"/>
        <v>1.29734075690802+0.291327609107488i</v>
      </c>
      <c r="EA337" s="223" t="str">
        <f t="shared" ca="1" si="580"/>
        <v>1.02783209730624+0.843520002791881i</v>
      </c>
      <c r="EB337" s="223" t="str">
        <f t="shared" ca="1" si="581"/>
        <v>0.538828456816825+1.21557752096991i</v>
      </c>
      <c r="EC337" s="223" t="str">
        <f t="shared" ca="1" si="582"/>
        <v>-0.0652427536975927+1.32804676064245i</v>
      </c>
      <c r="ED337" s="223" t="str">
        <f t="shared" ca="1" si="583"/>
        <v>-0.655381282974825+1.15690975848993i</v>
      </c>
      <c r="EE337" s="223" t="str">
        <f t="shared" ca="1" si="584"/>
        <v>-1.10556222330706+0.738713060504072i</v>
      </c>
      <c r="EF337" s="223" t="str">
        <f t="shared" ca="1" si="585"/>
        <v>-1.31964880570797+0.162763156016583i</v>
      </c>
      <c r="EG337" s="223" t="str">
        <f t="shared" ca="1" si="586"/>
        <v>-1.25192254129722-0.447945047918682i</v>
      </c>
      <c r="EH337" s="223" t="str">
        <f t="shared" ca="1" si="587"/>
        <v>-0.916846468493932-0.962993960818632i</v>
      </c>
      <c r="EI337" s="223" t="str">
        <f t="shared" ca="1" si="588"/>
        <v>-0.385976550951843-1.27239416749617i</v>
      </c>
      <c r="EJ337" s="223" t="str">
        <f t="shared" ca="1" si="589"/>
        <v>0.227319198491425-1.31007282139588i</v>
      </c>
      <c r="EK337" s="223" t="str">
        <f t="shared" ca="1" si="590"/>
        <v>0.792070615393295-1.0679835933166i</v>
      </c>
      <c r="EL337" s="223" t="str">
        <f t="shared" ca="1" si="591"/>
        <v>1.18767424537219-0.597824976261917i</v>
      </c>
      <c r="EM337" s="223" t="str">
        <f t="shared" ca="1" si="592"/>
        <v>1.32964838034834+7.16747147345149E-14i</v>
      </c>
      <c r="EN337" s="223"/>
      <c r="EO337" s="223"/>
      <c r="EP337" s="223"/>
    </row>
    <row r="338" spans="1:146">
      <c r="A338" s="249">
        <f t="shared" si="461"/>
        <v>4.6484374999999868E-3</v>
      </c>
      <c r="B338" s="248">
        <v>238</v>
      </c>
      <c r="C338" s="247">
        <f t="shared" si="462"/>
        <v>47600</v>
      </c>
      <c r="N338" s="246">
        <f t="shared" ca="1" si="463"/>
        <v>1.3373073752486466</v>
      </c>
      <c r="O338" s="223">
        <f t="shared" ca="1" si="464"/>
        <v>-1.3296926247513532</v>
      </c>
      <c r="P338" s="223" t="str">
        <f t="shared" ca="1" si="465"/>
        <v>-1.20202789592043-0.568516854409123i</v>
      </c>
      <c r="Q338" s="223" t="str">
        <f t="shared" ca="1" si="466"/>
        <v>-0.843548071144144-1.02786629869217i</v>
      </c>
      <c r="R338" s="223" t="str">
        <f t="shared" ca="1" si="467"/>
        <v>-0.323088953178171-1.28984340315109i</v>
      </c>
      <c r="S338" s="223" t="str">
        <f t="shared" ca="1" si="468"/>
        <v>0.259410162345196-1.30414295381687i</v>
      </c>
      <c r="T338" s="223" t="str">
        <f t="shared" ca="1" si="469"/>
        <v>0.792096971753109-1.06801913075455i</v>
      </c>
      <c r="U338" s="223" t="str">
        <f t="shared" ca="1" si="470"/>
        <v>1.17268420081542-0.626812764289347i</v>
      </c>
      <c r="V338" s="223" t="str">
        <f t="shared" ca="1" si="471"/>
        <v>1.32809095175118-0.0652449246669351i</v>
      </c>
      <c r="W338" s="223" t="str">
        <f t="shared" ca="1" si="472"/>
        <v>1.228475800539+0.508851337630363i</v>
      </c>
      <c r="X338" s="223" t="str">
        <f t="shared" ca="1" si="473"/>
        <v>0.892966989345814+0.985237246685699i</v>
      </c>
      <c r="Y338" s="223" t="str">
        <f t="shared" ca="1" si="474"/>
        <v>0.385989394423561+1.27243650675021i</v>
      </c>
      <c r="Z338" s="223" t="str">
        <f t="shared" ca="1" si="475"/>
        <v>-0.195106429709611+1.31530070987744i</v>
      </c>
      <c r="AA338" s="223" t="str">
        <f t="shared" ca="1" si="476"/>
        <v>-0.738737641377516+1.10559901118359i</v>
      </c>
      <c r="AB338" s="223" t="str">
        <f t="shared" ca="1" si="477"/>
        <v>-1.14051540675558+0.683598627318171i</v>
      </c>
      <c r="AC338" s="223" t="str">
        <f t="shared" ca="1" si="478"/>
        <v>-1.32328979132121+0.130332668595435i</v>
      </c>
      <c r="AD338" s="223" t="str">
        <f t="shared" ca="1" si="479"/>
        <v>-1.25196419935226-0.447959953409231i</v>
      </c>
      <c r="AE338" s="223" t="str">
        <f t="shared" ca="1" si="480"/>
        <v>-0.940234671855374-0.940234671855468i</v>
      </c>
      <c r="AF338" s="223" t="str">
        <f t="shared" ca="1" si="481"/>
        <v>-0.447959953409229-1.25196419935226i</v>
      </c>
      <c r="AG338" s="223" t="str">
        <f t="shared" ca="1" si="482"/>
        <v>0.130332668595945-1.32328979132116i</v>
      </c>
      <c r="AH338" s="223" t="str">
        <f t="shared" ca="1" si="483"/>
        <v>0.683598627318061-1.14051540675565i</v>
      </c>
      <c r="AI338" s="223" t="str">
        <f t="shared" ca="1" si="484"/>
        <v>1.10559901118388-0.738737641377073i</v>
      </c>
      <c r="AJ338" s="223" t="str">
        <f t="shared" ca="1" si="485"/>
        <v>1.31530070987745-0.195106429709608i</v>
      </c>
      <c r="AK338" s="223" t="str">
        <f t="shared" ca="1" si="486"/>
        <v>1.27243650675002+0.385989394424187i</v>
      </c>
      <c r="AL338" s="223" t="str">
        <f t="shared" ca="1" si="487"/>
        <v>0.985237246685703+0.892966989345808i</v>
      </c>
      <c r="AM338" s="223" t="str">
        <f t="shared" ca="1" si="488"/>
        <v>0.508851337630972+1.22847580053875i</v>
      </c>
      <c r="AN338" s="223" t="str">
        <f t="shared" ca="1" si="489"/>
        <v>-0.0652449246669378+1.32809095175118i</v>
      </c>
      <c r="AO338" s="223" t="str">
        <f t="shared" ca="1" si="490"/>
        <v>-0.626812764288891+1.17268420081566i</v>
      </c>
      <c r="AP338" s="223" t="str">
        <f t="shared" ca="1" si="491"/>
        <v>-1.06801913075464+0.79209697175299i</v>
      </c>
      <c r="AQ338" s="223" t="str">
        <f t="shared" ca="1" si="492"/>
        <v>-1.30414295381676+0.259410162345732i</v>
      </c>
      <c r="AR338" s="223" t="str">
        <f t="shared" ca="1" si="493"/>
        <v>-1.30414295381676+0.259410162345732i</v>
      </c>
      <c r="AS338" s="223" t="str">
        <f t="shared" ca="1" si="494"/>
        <v>-1.02786629869242-0.843548071143832i</v>
      </c>
      <c r="AT338" s="223" t="str">
        <f t="shared" ca="1" si="495"/>
        <v>-0.56851685440891-1.20202789592053i</v>
      </c>
      <c r="AU338" s="223" t="str">
        <f t="shared" ca="1" si="496"/>
        <v>-3.94210496950322E-13-1.32969262475135i</v>
      </c>
      <c r="AV338" s="223" t="str">
        <f t="shared" ca="1" si="497"/>
        <v>0.568516854409394-1.2020278959203i</v>
      </c>
      <c r="AW338" s="223" t="str">
        <f t="shared" ca="1" si="498"/>
        <v>1.02786629869192-0.843548071144441i</v>
      </c>
      <c r="AX338" s="223" t="str">
        <f t="shared" ca="1" si="499"/>
        <v>1.28984340315119-0.323088953177769i</v>
      </c>
      <c r="AY338" s="223" t="str">
        <f t="shared" ca="1" si="500"/>
        <v>1.30414295381692+0.259410162344921i</v>
      </c>
      <c r="AZ338" s="223" t="str">
        <f t="shared" ca="1" si="501"/>
        <v>1.06801913075432+0.792096971753419i</v>
      </c>
      <c r="BA338" s="223" t="str">
        <f t="shared" ca="1" si="502"/>
        <v>0.626812764289586+1.17268420081529i</v>
      </c>
      <c r="BB338" s="223" t="str">
        <f t="shared" ca="1" si="503"/>
        <v>0.065244924666404+1.3280909517512i</v>
      </c>
      <c r="BC338" s="223" t="str">
        <f t="shared" ca="1" si="504"/>
        <v>-0.508851337630243+1.22847580053905i</v>
      </c>
      <c r="BD338" s="223" t="str">
        <f t="shared" ca="1" si="505"/>
        <v>-0.985237246686062+0.892966989345412i</v>
      </c>
      <c r="BE338" s="223" t="str">
        <f t="shared" ca="1" si="506"/>
        <v>-1.27243650675017+0.385989394423675i</v>
      </c>
      <c r="BF338" s="223" t="str">
        <f t="shared" ca="1" si="507"/>
        <v>-1.31530070987736-0.195106429710155i</v>
      </c>
      <c r="BG338" s="223" t="str">
        <f t="shared" ca="1" si="508"/>
        <v>-1.10559901118358-0.738737641377533i</v>
      </c>
      <c r="BH338" s="223" t="str">
        <f t="shared" ca="1" si="509"/>
        <v>-0.683598627317618-1.14051540675592i</v>
      </c>
      <c r="BI338" s="223" t="str">
        <f t="shared" ca="1" si="510"/>
        <v>-0.130332668595433-1.32328979132121i</v>
      </c>
      <c r="BJ338" s="223" t="str">
        <f t="shared" ca="1" si="511"/>
        <v>0.447959953408611-1.25196419935248i</v>
      </c>
      <c r="BK338" s="223" t="str">
        <f t="shared" ca="1" si="512"/>
        <v>0.940234671855444-0.940234671855398i</v>
      </c>
      <c r="BL338" s="223" t="str">
        <f t="shared" ca="1" si="513"/>
        <v>1.25196419935207-0.447959953409761i</v>
      </c>
      <c r="BM338" s="223" t="str">
        <f t="shared" ca="1" si="514"/>
        <v>1.3232897913212+0.130332668595572i</v>
      </c>
      <c r="BN338" s="223" t="str">
        <f t="shared" ca="1" si="515"/>
        <v>1.14051540675584+0.683598627317739i</v>
      </c>
      <c r="BO338" s="223" t="str">
        <f t="shared" ca="1" si="516"/>
        <v>0.738737641377417+1.10559901118365i</v>
      </c>
      <c r="BP338" s="223" t="str">
        <f t="shared" ca="1" si="517"/>
        <v>0.195106429710016+1.31530070987739i</v>
      </c>
      <c r="BQ338" s="223" t="str">
        <f t="shared" ca="1" si="518"/>
        <v>-0.385989394423846+1.27243650675012i</v>
      </c>
      <c r="BR338" s="223" t="str">
        <f t="shared" ca="1" si="519"/>
        <v>-0.892966989345488+0.985237246685994i</v>
      </c>
      <c r="BS338" s="223" t="str">
        <f t="shared" ca="1" si="520"/>
        <v>-1.2284758005391+0.508851337630114i</v>
      </c>
      <c r="BT338" s="223" t="str">
        <f t="shared" ca="1" si="521"/>
        <v>-1.3280909517512-0.0652449246665441i</v>
      </c>
      <c r="BU338" s="223" t="str">
        <f t="shared" ca="1" si="522"/>
        <v>-1.17268420081524-0.626812764289677i</v>
      </c>
      <c r="BV338" s="223" t="str">
        <f t="shared" ca="1" si="523"/>
        <v>-0.792096971753337-1.06801913075438i</v>
      </c>
      <c r="BW338" s="223" t="str">
        <f t="shared" ca="1" si="524"/>
        <v>-0.259410162344784-1.30414295381695i</v>
      </c>
      <c r="BX338" s="223" t="str">
        <f t="shared" ca="1" si="525"/>
        <v>0.323088953177942-1.28984340315114i</v>
      </c>
      <c r="BY338" s="223" t="str">
        <f t="shared" ca="1" si="526"/>
        <v>0.84354807114455-1.02786629869183i</v>
      </c>
      <c r="BZ338" s="223" t="str">
        <f t="shared" ca="1" si="527"/>
        <v>1.20202789592036-0.568516854409267i</v>
      </c>
      <c r="CA338" s="223" t="str">
        <f t="shared" ca="1" si="528"/>
        <v>1.32969262475135+4.9651167812212E-13i</v>
      </c>
      <c r="CB338" s="223" t="str">
        <f t="shared" ca="1" si="529"/>
        <v>1.20202789592049+0.568516854409003i</v>
      </c>
      <c r="CC338" s="223" t="str">
        <f t="shared" ca="1" si="530"/>
        <v>0.843548071143724+1.02786629869251i</v>
      </c>
      <c r="CD338" s="223" t="str">
        <f t="shared" ca="1" si="531"/>
        <v>0.323088953178152+1.28984340315109i</v>
      </c>
      <c r="CE338" s="223" t="str">
        <f t="shared" ca="1" si="532"/>
        <v>-0.259410162344571+1.30414295381699i</v>
      </c>
      <c r="CF338" s="223" t="str">
        <f t="shared" ca="1" si="533"/>
        <v>-0.792096971753103+1.06801913075455i</v>
      </c>
      <c r="CG338" s="223" t="str">
        <f t="shared" ca="1" si="534"/>
        <v>-1.17268420081574+0.626812764288734i</v>
      </c>
      <c r="CH338" s="223" t="str">
        <f t="shared" ca="1" si="535"/>
        <v>-1.32809095175118+0.0652449246668355i</v>
      </c>
      <c r="CI338" s="223" t="str">
        <f t="shared" ca="1" si="536"/>
        <v>-1.22847580053921-0.508851337629844i</v>
      </c>
      <c r="CJ338" s="223" t="str">
        <f t="shared" ca="1" si="537"/>
        <v>-0.892966989345704-0.985237246685797i</v>
      </c>
      <c r="CK338" s="223" t="str">
        <f t="shared" ca="1" si="538"/>
        <v>-0.385989394424053-1.27243650675006i</v>
      </c>
      <c r="CL338" s="223" t="str">
        <f t="shared" ca="1" si="539"/>
        <v>0.195106429709728-1.31530070987743i</v>
      </c>
      <c r="CM338" s="223" t="str">
        <f t="shared" ca="1" si="540"/>
        <v>0.738737641377174-1.10559901118382i</v>
      </c>
      <c r="CN338" s="223" t="str">
        <f t="shared" ca="1" si="541"/>
        <v>1.14051540675573-0.683598627317924i</v>
      </c>
      <c r="CO338" s="223" t="str">
        <f t="shared" ca="1" si="542"/>
        <v>1.32328979132117-0.130332668595863i</v>
      </c>
      <c r="CP338" s="223" t="str">
        <f t="shared" ca="1" si="543"/>
        <v>1.25196419935217+0.447959953409485i</v>
      </c>
      <c r="CQ338" s="223" t="str">
        <f t="shared" ca="1" si="544"/>
        <v>0.94023467185565+0.940234671855192i</v>
      </c>
      <c r="CR338" s="223" t="str">
        <f t="shared" ca="1" si="545"/>
        <v>0.447959953408886+1.25196419935238i</v>
      </c>
      <c r="CS338" s="223" t="str">
        <f t="shared" ca="1" si="546"/>
        <v>-0.130332668595142+1.32328979132124i</v>
      </c>
      <c r="CT338" s="223" t="str">
        <f t="shared" ca="1" si="547"/>
        <v>-0.683598627318535+1.14051540675537i</v>
      </c>
      <c r="CU338" s="223" t="str">
        <f t="shared" ca="1" si="548"/>
        <v>-1.10559901118346+0.738737641377714i</v>
      </c>
      <c r="CV338" s="223" t="str">
        <f t="shared" ca="1" si="549"/>
        <v>-1.31530070987752+0.195106429709099i</v>
      </c>
      <c r="CW338" s="223" t="str">
        <f t="shared" ca="1" si="550"/>
        <v>-1.27243650675025-0.385989394423433i</v>
      </c>
      <c r="CX338" s="223" t="str">
        <f t="shared" ca="1" si="551"/>
        <v>-0.985237246685371-0.892966989346176i</v>
      </c>
      <c r="CY338" s="223" t="str">
        <f t="shared" ca="1" si="552"/>
        <v>-0.508851337630443-1.22847580053897i</v>
      </c>
      <c r="CZ338" s="223" t="str">
        <f t="shared" ca="1" si="553"/>
        <v>0.0652449246673959-1.32809095175115i</v>
      </c>
      <c r="DA338" s="223" t="str">
        <f t="shared" ca="1" si="554"/>
        <v>0.626812764289295-1.17268420081544i</v>
      </c>
      <c r="DB338" s="223" t="str">
        <f t="shared" ca="1" si="555"/>
        <v>1.06801913075493-0.792096971752591i</v>
      </c>
      <c r="DC338" s="223" t="str">
        <f t="shared" ca="1" si="556"/>
        <v>1.30414295381686-0.259410162345207i</v>
      </c>
      <c r="DD338" s="223" t="str">
        <f t="shared" ca="1" si="557"/>
        <v>1.28984340315092+0.323088953178842i</v>
      </c>
      <c r="DE338" s="223" t="str">
        <f t="shared" ca="1" si="558"/>
        <v>1.02786629869206+0.843548071144275i</v>
      </c>
      <c r="DF338" s="223" t="str">
        <f t="shared" ca="1" si="559"/>
        <v>0.56851685440959+1.20202789592021i</v>
      </c>
      <c r="DG338" s="223" t="str">
        <f t="shared" ca="1" si="560"/>
        <v>-6.45090437593645E-14+1.32969262475135i</v>
      </c>
      <c r="DH338" s="223" t="str">
        <f t="shared" ca="1" si="561"/>
        <v>-0.568516854408612+1.20202789592067i</v>
      </c>
      <c r="DI338" s="223" t="str">
        <f t="shared" ca="1" si="562"/>
        <v>-1.02786629869224+0.843548071144058i</v>
      </c>
      <c r="DJ338" s="223" t="str">
        <f t="shared" ca="1" si="563"/>
        <v>-1.28984340315099+0.323088953178571i</v>
      </c>
      <c r="DK338" s="223" t="str">
        <f t="shared" ca="1" si="564"/>
        <v>-1.30414295381681-0.259410162345482i</v>
      </c>
      <c r="DL338" s="223" t="str">
        <f t="shared" ca="1" si="565"/>
        <v>-1.06801913075476-0.792096971752816i</v>
      </c>
      <c r="DM338" s="223" t="str">
        <f t="shared" ca="1" si="566"/>
        <v>-0.626812764289182-1.1726842008155i</v>
      </c>
      <c r="DN338" s="223" t="str">
        <f t="shared" ca="1" si="567"/>
        <v>-0.065244924667267-1.32809095175116i</v>
      </c>
      <c r="DO338" s="223" t="str">
        <f t="shared" ca="1" si="568"/>
        <v>0.508851337630702-1.22847580053886i</v>
      </c>
      <c r="DP338" s="223" t="str">
        <f t="shared" ca="1" si="569"/>
        <v>0.985237246685508-0.892966989346025i</v>
      </c>
      <c r="DQ338" s="223" t="str">
        <f t="shared" ca="1" si="570"/>
        <v>1.27243650675033-0.385989394423165i</v>
      </c>
      <c r="DR338" s="223" t="str">
        <f t="shared" ca="1" si="571"/>
        <v>1.31530070987748+0.195106429709376i</v>
      </c>
      <c r="DS338" s="223" t="str">
        <f t="shared" ca="1" si="572"/>
        <v>1.10559901118326+0.738737641378009i</v>
      </c>
      <c r="DT338" s="223" t="str">
        <f t="shared" ca="1" si="573"/>
        <v>0.68359862731836+1.14051540675547i</v>
      </c>
      <c r="DU338" s="223" t="str">
        <f t="shared" ca="1" si="574"/>
        <v>0.130332668594938+1.32328979132126i</v>
      </c>
      <c r="DV338" s="223" t="str">
        <f t="shared" ca="1" si="575"/>
        <v>-0.447959953409079+1.25196419935231i</v>
      </c>
      <c r="DW338" s="223" t="str">
        <f t="shared" ca="1" si="576"/>
        <v>-0.940234671855849+0.940234671854994i</v>
      </c>
      <c r="DX338" s="223" t="str">
        <f t="shared" ca="1" si="577"/>
        <v>-1.25196419935226+0.447959953409222i</v>
      </c>
      <c r="DY338" s="223" t="str">
        <f t="shared" ca="1" si="578"/>
        <v>-1.32328979132114-0.130332668596141i</v>
      </c>
      <c r="DZ338" s="223" t="str">
        <f t="shared" ca="1" si="579"/>
        <v>-1.14051540675555-0.683598627318229i</v>
      </c>
      <c r="EA338" s="223" t="str">
        <f t="shared" ca="1" si="580"/>
        <v>-0.738737641377004-1.10559901118393i</v>
      </c>
      <c r="EB338" s="223" t="str">
        <f t="shared" ca="1" si="581"/>
        <v>-0.195106429709526-1.31530070987746i</v>
      </c>
      <c r="EC338" s="223" t="str">
        <f t="shared" ca="1" si="582"/>
        <v>0.38598939442302-1.27243650675037i</v>
      </c>
      <c r="ED338" s="223" t="str">
        <f t="shared" ca="1" si="583"/>
        <v>0.892966989345912-0.98523724668561i</v>
      </c>
      <c r="EE338" s="223" t="str">
        <f t="shared" ca="1" si="584"/>
        <v>1.2284758005388-0.508851337630843i</v>
      </c>
      <c r="EF338" s="223" t="str">
        <f t="shared" ca="1" si="585"/>
        <v>1.32809095175117+0.0652449246671154i</v>
      </c>
      <c r="EG338" s="223" t="str">
        <f t="shared" ca="1" si="586"/>
        <v>1.17268420081558+0.626812764289048i</v>
      </c>
      <c r="EH338" s="223" t="str">
        <f t="shared" ca="1" si="587"/>
        <v>0.792096971752938+1.06801913075467i</v>
      </c>
      <c r="EI338" s="223" t="str">
        <f t="shared" ca="1" si="588"/>
        <v>0.259410162345631+1.30414295381678i</v>
      </c>
      <c r="EJ338" s="223" t="str">
        <f t="shared" ca="1" si="589"/>
        <v>-0.323088953178424+1.28984340315102i</v>
      </c>
      <c r="EK338" s="223" t="str">
        <f t="shared" ca="1" si="590"/>
        <v>-0.843548071143941+1.02786629869233i</v>
      </c>
      <c r="EL338" s="223" t="str">
        <f t="shared" ca="1" si="591"/>
        <v>-1.20202789592061+0.568516854408749i</v>
      </c>
      <c r="EM338" s="223" t="str">
        <f t="shared" ca="1" si="592"/>
        <v>-1.32969262475135+2.16325040953654E-13i</v>
      </c>
      <c r="EN338" s="223"/>
      <c r="EO338" s="223"/>
      <c r="EP338" s="223"/>
    </row>
    <row r="339" spans="1:146">
      <c r="A339" s="249">
        <f t="shared" si="461"/>
        <v>4.6679687499999864E-3</v>
      </c>
      <c r="B339" s="248">
        <v>239</v>
      </c>
      <c r="C339" s="247">
        <f t="shared" si="462"/>
        <v>47800</v>
      </c>
      <c r="N339" s="246">
        <f t="shared" ca="1" si="463"/>
        <v>1.3372663284326778</v>
      </c>
      <c r="O339" s="223">
        <f t="shared" ca="1" si="464"/>
        <v>-1.329733671567322</v>
      </c>
      <c r="P339" s="223" t="str">
        <f t="shared" ca="1" si="465"/>
        <v>-1.21565549503432-0.538863020342624i</v>
      </c>
      <c r="Q339" s="223" t="str">
        <f t="shared" ca="1" si="466"/>
        <v>-0.892994554702656-0.985267660370174i</v>
      </c>
      <c r="R339" s="223" t="str">
        <f t="shared" ca="1" si="467"/>
        <v>-0.417113172364275-1.26261959383661i</v>
      </c>
      <c r="S339" s="223" t="str">
        <f t="shared" ca="1" si="468"/>
        <v>0.130336691886912-1.32333064048555i</v>
      </c>
      <c r="T339" s="223" t="str">
        <f t="shared" ca="1" si="469"/>
        <v>0.655423322862561-1.15698396926998i</v>
      </c>
      <c r="U339" s="223" t="str">
        <f t="shared" ca="1" si="470"/>
        <v>1.06805209986624-0.792121423312875i</v>
      </c>
      <c r="V339" s="223" t="str">
        <f t="shared" ca="1" si="471"/>
        <v>1.2974239757322-0.291346296518688i</v>
      </c>
      <c r="W339" s="223" t="str">
        <f t="shared" ca="1" si="472"/>
        <v>1.30418321192976+0.259418170181801i</v>
      </c>
      <c r="X339" s="223" t="str">
        <f t="shared" ca="1" si="473"/>
        <v>1.08717005540972+0.765671540492621i</v>
      </c>
      <c r="Y339" s="223" t="str">
        <f t="shared" ca="1" si="474"/>
        <v>0.683619729598864+1.14055061378401i</v>
      </c>
      <c r="Z339" s="223" t="str">
        <f t="shared" ca="1" si="475"/>
        <v>0.162773596571676+1.31973345549737i</v>
      </c>
      <c r="AA339" s="223" t="str">
        <f t="shared" ca="1" si="476"/>
        <v>-0.386001309685316+1.27247578610405i</v>
      </c>
      <c r="AB339" s="223" t="str">
        <f t="shared" ca="1" si="477"/>
        <v>-0.868545922628989+1.00688609960833i</v>
      </c>
      <c r="AC339" s="223" t="str">
        <f t="shared" ca="1" si="478"/>
        <v>-1.20206500180258+0.568534404184368i</v>
      </c>
      <c r="AD339" s="223" t="str">
        <f t="shared" ca="1" si="479"/>
        <v>-1.32933318064642+0.0326332979085625i</v>
      </c>
      <c r="AE339" s="223" t="str">
        <f t="shared" ca="1" si="480"/>
        <v>-1.22851372285215-0.508867045566775i</v>
      </c>
      <c r="AF339" s="223" t="str">
        <f t="shared" ca="1" si="481"/>
        <v>-0.916905280247789-0.963055732734941i</v>
      </c>
      <c r="AG339" s="223" t="str">
        <f t="shared" ca="1" si="482"/>
        <v>-0.447973781664447-1.25200284673844i</v>
      </c>
      <c r="AH339" s="223" t="str">
        <f t="shared" ca="1" si="483"/>
        <v>0.097821277252831-1.32613070057839i</v>
      </c>
      <c r="AI339" s="223" t="str">
        <f t="shared" ca="1" si="484"/>
        <v>0.626832113624307-1.17272040087533i</v>
      </c>
      <c r="AJ339" s="223" t="str">
        <f t="shared" ca="1" si="485"/>
        <v>1.04829078967452-0.818094161807477i</v>
      </c>
      <c r="AK339" s="223" t="str">
        <f t="shared" ca="1" si="486"/>
        <v>1.2898832198455-0.323098926740575i</v>
      </c>
      <c r="AL339" s="223" t="str">
        <f t="shared" ca="1" si="487"/>
        <v>1.31015685692706+0.227333780039225i</v>
      </c>
      <c r="AM339" s="223" t="str">
        <f t="shared" ca="1" si="488"/>
        <v>1.10563314036401+0.738760445766236i</v>
      </c>
      <c r="AN339" s="223" t="str">
        <f t="shared" ca="1" si="489"/>
        <v>0.711404349371896+1.12343023325646i</v>
      </c>
      <c r="AO339" s="223" t="str">
        <f t="shared" ca="1" si="490"/>
        <v>0.195112452528349+1.31534131242362i</v>
      </c>
      <c r="AP339" s="223" t="str">
        <f t="shared" ca="1" si="491"/>
        <v>-0.354656934250529+1.28156548653899i</v>
      </c>
      <c r="AQ339" s="223" t="str">
        <f t="shared" ca="1" si="492"/>
        <v>-0.843574110968969+1.02789802830963i</v>
      </c>
      <c r="AR339" s="223" t="str">
        <f t="shared" ca="1" si="493"/>
        <v>-0.843574110968969+1.02789802830963i</v>
      </c>
      <c r="AS339" s="223" t="str">
        <f t="shared" ca="1" si="494"/>
        <v>-1.32813194912445+0.0652469387389669i</v>
      </c>
      <c r="AT339" s="223" t="str">
        <f t="shared" ca="1" si="495"/>
        <v>-1.24063193994017-0.478564548311085i</v>
      </c>
      <c r="AU339" s="223" t="str">
        <f t="shared" ca="1" si="496"/>
        <v>-0.940263696337214-0.940263696337463i</v>
      </c>
      <c r="AV339" s="223" t="str">
        <f t="shared" ca="1" si="497"/>
        <v>-0.478564548310721-1.24063193994031i</v>
      </c>
      <c r="AW339" s="223" t="str">
        <f t="shared" ca="1" si="498"/>
        <v>0.0652469387380355-1.32813194912449i</v>
      </c>
      <c r="AX339" s="223" t="str">
        <f t="shared" ca="1" si="499"/>
        <v>0.597863324160157-1.18775042956173i</v>
      </c>
      <c r="AY339" s="223" t="str">
        <f t="shared" ca="1" si="500"/>
        <v>1.02789802830988-0.843574110968667i</v>
      </c>
      <c r="AZ339" s="223" t="str">
        <f t="shared" ca="1" si="501"/>
        <v>1.28156548653873-0.354656934251463i</v>
      </c>
      <c r="BA339" s="223" t="str">
        <f t="shared" ca="1" si="502"/>
        <v>1.31534131242356+0.195112452528735i</v>
      </c>
      <c r="BB339" s="223" t="str">
        <f t="shared" ca="1" si="503"/>
        <v>1.12343023325625+0.711404349372225i</v>
      </c>
      <c r="BC339" s="223" t="str">
        <f t="shared" ca="1" si="504"/>
        <v>0.738760445767011+1.10563314036349i</v>
      </c>
      <c r="BD339" s="223" t="str">
        <f t="shared" ca="1" si="505"/>
        <v>0.22733378003884+1.31015685692713i</v>
      </c>
      <c r="BE339" s="223" t="str">
        <f t="shared" ca="1" si="506"/>
        <v>-0.323098926740954+1.28988321984541i</v>
      </c>
      <c r="BF339" s="223" t="str">
        <f t="shared" ca="1" si="507"/>
        <v>-0.818094161806727+1.04829078967511i</v>
      </c>
      <c r="BG339" s="223" t="str">
        <f t="shared" ca="1" si="508"/>
        <v>-1.17272040087551+0.626832113623978i</v>
      </c>
      <c r="BH339" s="223" t="str">
        <f t="shared" ca="1" si="509"/>
        <v>-1.32613070057842+0.0978212772524794i</v>
      </c>
      <c r="BI339" s="223" t="str">
        <f t="shared" ca="1" si="510"/>
        <v>-1.25200284673831-0.447973781664831i</v>
      </c>
      <c r="BJ339" s="223" t="str">
        <f t="shared" ca="1" si="511"/>
        <v>-0.963055732735403-0.916905280247305i</v>
      </c>
      <c r="BK339" s="223" t="str">
        <f t="shared" ca="1" si="512"/>
        <v>-0.50886704556652-1.22851372285226i</v>
      </c>
      <c r="BL339" s="223" t="str">
        <f t="shared" ca="1" si="513"/>
        <v>0.0326332979084427-1.32933318064642i</v>
      </c>
      <c r="BM339" s="223" t="str">
        <f t="shared" ca="1" si="514"/>
        <v>0.568534404183884-1.20206500180281i</v>
      </c>
      <c r="BN339" s="223" t="str">
        <f t="shared" ca="1" si="515"/>
        <v>1.00688609960859-0.868545922628679i</v>
      </c>
      <c r="BO339" s="223" t="str">
        <f t="shared" ca="1" si="516"/>
        <v>1.27247578610405-0.386001309685321i</v>
      </c>
      <c r="BP339" s="223" t="str">
        <f t="shared" ca="1" si="517"/>
        <v>1.31973345549742+0.162773596571258i</v>
      </c>
      <c r="BQ339" s="223" t="str">
        <f t="shared" ca="1" si="518"/>
        <v>1.14055061378374+0.68361972959932i</v>
      </c>
      <c r="BR339" s="223" t="str">
        <f t="shared" ca="1" si="519"/>
        <v>0.765671540492525+1.08717005540978i</v>
      </c>
      <c r="BS339" s="223" t="str">
        <f t="shared" ca="1" si="520"/>
        <v>0.259418170182095+1.30418321192971i</v>
      </c>
      <c r="BT339" s="223" t="str">
        <f t="shared" ca="1" si="521"/>
        <v>-0.291346296519328+1.29742397573206i</v>
      </c>
      <c r="BU339" s="223" t="str">
        <f t="shared" ca="1" si="522"/>
        <v>-0.79212142331296+1.06805209986618i</v>
      </c>
      <c r="BV339" s="223" t="str">
        <f t="shared" ca="1" si="523"/>
        <v>-1.15698396926983+0.655423322862826i</v>
      </c>
      <c r="BW339" s="223" t="str">
        <f t="shared" ca="1" si="524"/>
        <v>-1.32333064048561+0.130336691886275i</v>
      </c>
      <c r="BX339" s="223" t="str">
        <f t="shared" ca="1" si="525"/>
        <v>-1.26261959383654-0.417113172364494i</v>
      </c>
      <c r="BY339" s="223" t="str">
        <f t="shared" ca="1" si="526"/>
        <v>-0.985267660370247-0.892994554702575i</v>
      </c>
      <c r="BZ339" s="223" t="str">
        <f t="shared" ca="1" si="527"/>
        <v>-0.538863020343087-1.21565549503411i</v>
      </c>
      <c r="CA339" s="223" t="str">
        <f t="shared" ca="1" si="528"/>
        <v>3.52521489572058E-13-1.32973367156732i</v>
      </c>
      <c r="CB339" s="223" t="str">
        <f t="shared" ca="1" si="529"/>
        <v>0.538863020342625-1.21565549503432i</v>
      </c>
      <c r="CC339" s="223" t="str">
        <f t="shared" ca="1" si="530"/>
        <v>0.985267660369908-0.892994554702949i</v>
      </c>
      <c r="CD339" s="223" t="str">
        <f t="shared" ca="1" si="531"/>
        <v>1.26261959383678-0.417113172363753i</v>
      </c>
      <c r="CE339" s="223" t="str">
        <f t="shared" ca="1" si="532"/>
        <v>1.32333064048553+0.130336691887051i</v>
      </c>
      <c r="CF339" s="223" t="str">
        <f t="shared" ca="1" si="533"/>
        <v>1.15698396927011+0.655423322862322i</v>
      </c>
      <c r="CG339" s="223" t="str">
        <f t="shared" ca="1" si="534"/>
        <v>0.792121423312334+1.06805209986665i</v>
      </c>
      <c r="CH339" s="223" t="str">
        <f t="shared" ca="1" si="535"/>
        <v>0.291346296518566+1.29742397573223i</v>
      </c>
      <c r="CI339" s="223" t="str">
        <f t="shared" ca="1" si="536"/>
        <v>-0.259418170181526+1.30418321192982i</v>
      </c>
      <c r="CJ339" s="223" t="str">
        <f t="shared" ca="1" si="537"/>
        <v>-0.765671540492052+1.08717005541012i</v>
      </c>
      <c r="CK339" s="223" t="str">
        <f t="shared" ca="1" si="538"/>
        <v>-1.14055061378414+0.683619729598651i</v>
      </c>
      <c r="CL339" s="223" t="str">
        <f t="shared" ca="1" si="539"/>
        <v>-1.31973345549735+0.162773596571833i</v>
      </c>
      <c r="CM339" s="223" t="str">
        <f t="shared" ca="1" si="540"/>
        <v>-1.27247578610422-0.386001309684767i</v>
      </c>
      <c r="CN339" s="223" t="str">
        <f t="shared" ca="1" si="541"/>
        <v>-1.00688609960808-0.868545922629271i</v>
      </c>
      <c r="CO339" s="223" t="str">
        <f t="shared" ca="1" si="542"/>
        <v>-0.568534404184407-1.20206500180256i</v>
      </c>
      <c r="CP339" s="223" t="str">
        <f t="shared" ca="1" si="543"/>
        <v>-0.032633297908947-1.32933318064641i</v>
      </c>
      <c r="CQ339" s="223" t="str">
        <f t="shared" ca="1" si="544"/>
        <v>0.50886704556724-1.22851372285196i</v>
      </c>
      <c r="CR339" s="223" t="str">
        <f t="shared" ca="1" si="545"/>
        <v>0.963055732735054-0.91690528024767i</v>
      </c>
      <c r="CS339" s="223" t="str">
        <f t="shared" ca="1" si="546"/>
        <v>1.25200284673814-0.447973781665306i</v>
      </c>
      <c r="CT339" s="223" t="str">
        <f t="shared" ca="1" si="547"/>
        <v>1.32613070057837+0.0978212772531826i</v>
      </c>
      <c r="CU339" s="223" t="str">
        <f t="shared" ca="1" si="548"/>
        <v>1.17272040087514+0.626832113624667i</v>
      </c>
      <c r="CV339" s="223" t="str">
        <f t="shared" ca="1" si="549"/>
        <v>0.818094161807154+1.04829078967477i</v>
      </c>
      <c r="CW339" s="223" t="str">
        <f t="shared" ca="1" si="550"/>
        <v>0.32309892674016+1.28988321984561i</v>
      </c>
      <c r="CX339" s="223" t="str">
        <f t="shared" ca="1" si="551"/>
        <v>-0.227333780039609+1.31015685692699i</v>
      </c>
      <c r="CY339" s="223" t="str">
        <f t="shared" ca="1" si="552"/>
        <v>-0.738760445766498+1.10563314036384i</v>
      </c>
      <c r="CZ339" s="223" t="str">
        <f t="shared" ca="1" si="553"/>
        <v>-1.12343023325598+0.711404349372651i</v>
      </c>
      <c r="DA339" s="223" t="str">
        <f t="shared" ca="1" si="554"/>
        <v>-1.31534131242366+0.195112452528038i</v>
      </c>
      <c r="DB339" s="223" t="str">
        <f t="shared" ca="1" si="555"/>
        <v>-1.28156548653887-0.354656934250977i</v>
      </c>
      <c r="DC339" s="223" t="str">
        <f t="shared" ca="1" si="556"/>
        <v>-1.0278980283102-0.843574110968277i</v>
      </c>
      <c r="DD339" s="223" t="str">
        <f t="shared" ca="1" si="557"/>
        <v>-0.597863324159393-1.18775042956212i</v>
      </c>
      <c r="DE339" s="223" t="str">
        <f t="shared" ca="1" si="558"/>
        <v>-0.0652469387385394-1.32813194912447i</v>
      </c>
      <c r="DF339" s="223" t="str">
        <f t="shared" ca="1" si="559"/>
        <v>0.47856454831025-1.2406319399405i</v>
      </c>
      <c r="DG339" s="223" t="str">
        <f t="shared" ca="1" si="560"/>
        <v>0.940263696337793-0.940263696336885i</v>
      </c>
      <c r="DH339" s="223" t="str">
        <f t="shared" ca="1" si="561"/>
        <v>1.24063193994047-0.478564548310322i</v>
      </c>
      <c r="DI339" s="223" t="str">
        <f t="shared" ca="1" si="562"/>
        <v>1.32813194912447+0.0652469387384632i</v>
      </c>
      <c r="DJ339" s="223" t="str">
        <f t="shared" ca="1" si="563"/>
        <v>1.18775042956215+0.597863324159325i</v>
      </c>
      <c r="DK339" s="223" t="str">
        <f t="shared" ca="1" si="564"/>
        <v>0.843574110968336+1.02789802831015i</v>
      </c>
      <c r="DL339" s="223" t="str">
        <f t="shared" ca="1" si="565"/>
        <v>0.354656934251051+1.28156548653885i</v>
      </c>
      <c r="DM339" s="223" t="str">
        <f t="shared" ca="1" si="566"/>
        <v>-0.195112452527813+1.3153413124237i</v>
      </c>
      <c r="DN339" s="223" t="str">
        <f t="shared" ca="1" si="567"/>
        <v>-0.711404349372587+1.12343023325602i</v>
      </c>
      <c r="DO339" s="223" t="str">
        <f t="shared" ca="1" si="568"/>
        <v>-1.10563314036371+0.738760445766687i</v>
      </c>
      <c r="DP339" s="223" t="str">
        <f t="shared" ca="1" si="569"/>
        <v>-1.31015685692697+0.227333780039758i</v>
      </c>
      <c r="DQ339" s="223" t="str">
        <f t="shared" ca="1" si="570"/>
        <v>-1.28988321984531-0.323098926741333i</v>
      </c>
      <c r="DR339" s="223" t="str">
        <f t="shared" ca="1" si="571"/>
        <v>-1.04829078967487-0.818094161807034i</v>
      </c>
      <c r="DS339" s="223" t="str">
        <f t="shared" ca="1" si="572"/>
        <v>-0.626832113624802-1.17272040087507i</v>
      </c>
      <c r="DT339" s="223" t="str">
        <f t="shared" ca="1" si="573"/>
        <v>-0.0978212772520524-1.32613070057845i</v>
      </c>
      <c r="DU339" s="223" t="str">
        <f t="shared" ca="1" si="574"/>
        <v>0.447973781665164-1.25200284673819i</v>
      </c>
      <c r="DV339" s="223" t="str">
        <f t="shared" ca="1" si="575"/>
        <v>0.91690528024756-0.963055732735159i</v>
      </c>
      <c r="DW339" s="223" t="str">
        <f t="shared" ca="1" si="576"/>
        <v>1.22851372285239-0.508867045566194i</v>
      </c>
      <c r="DX339" s="223" t="str">
        <f t="shared" ca="1" si="577"/>
        <v>1.32933318064641+0.0326332979087951i</v>
      </c>
      <c r="DY339" s="223" t="str">
        <f t="shared" ca="1" si="578"/>
        <v>1.20206500180266+0.568534404184203i</v>
      </c>
      <c r="DZ339" s="223" t="str">
        <f t="shared" ca="1" si="579"/>
        <v>0.868545922629443+1.00688609960794i</v>
      </c>
      <c r="EA339" s="223" t="str">
        <f t="shared" ca="1" si="580"/>
        <v>0.386001309684985+1.27247578610415i</v>
      </c>
      <c r="EB339" s="223" t="str">
        <f t="shared" ca="1" si="581"/>
        <v>-0.162773596571607+1.31973345549738i</v>
      </c>
      <c r="EC339" s="223" t="str">
        <f t="shared" ca="1" si="582"/>
        <v>-0.683619729598455+1.14055061378426i</v>
      </c>
      <c r="ED339" s="223" t="str">
        <f t="shared" ca="1" si="583"/>
        <v>-1.08717005540999+0.765671540492238i</v>
      </c>
      <c r="EE339" s="223" t="str">
        <f t="shared" ca="1" si="584"/>
        <v>-1.30418321192978+0.259418170181749i</v>
      </c>
      <c r="EF339" s="223" t="str">
        <f t="shared" ca="1" si="585"/>
        <v>-1.29742397573228-0.291346296518344i</v>
      </c>
      <c r="EG339" s="223" t="str">
        <f t="shared" ca="1" si="586"/>
        <v>-1.06805209986597-0.792121423313243i</v>
      </c>
      <c r="EH339" s="223" t="str">
        <f t="shared" ca="1" si="587"/>
        <v>-0.65542332286252-1.15698396927i</v>
      </c>
      <c r="EI339" s="223" t="str">
        <f t="shared" ca="1" si="588"/>
        <v>-0.130336691887127-1.32333064048553i</v>
      </c>
      <c r="EJ339" s="223" t="str">
        <f t="shared" ca="1" si="589"/>
        <v>0.417113172364829-1.26261959383643i</v>
      </c>
      <c r="EK339" s="223" t="str">
        <f t="shared" ca="1" si="590"/>
        <v>0.892994554702781-0.985267660370061i</v>
      </c>
      <c r="EL339" s="223" t="str">
        <f t="shared" ca="1" si="591"/>
        <v>1.21565549503429-0.538863020342696i</v>
      </c>
      <c r="EM339" s="223" t="str">
        <f t="shared" ca="1" si="592"/>
        <v>1.32973367156732-5.04342749915427E-13i</v>
      </c>
      <c r="EN339" s="223"/>
      <c r="EO339" s="223"/>
      <c r="EP339" s="223"/>
    </row>
    <row r="340" spans="1:146">
      <c r="A340" s="249">
        <f t="shared" si="461"/>
        <v>4.6874999999999859E-3</v>
      </c>
      <c r="B340" s="248">
        <v>240</v>
      </c>
      <c r="C340" s="247">
        <f t="shared" si="462"/>
        <v>48000</v>
      </c>
      <c r="N340" s="246">
        <f t="shared" ca="1" si="463"/>
        <v>1.3372283244663719</v>
      </c>
      <c r="O340" s="223">
        <f t="shared" ca="1" si="464"/>
        <v>-1.329771675533628</v>
      </c>
      <c r="P340" s="223" t="str">
        <f t="shared" ca="1" si="465"/>
        <v>-1.22854883393876-0.508881589055088i</v>
      </c>
      <c r="Q340" s="223" t="str">
        <f t="shared" ca="1" si="466"/>
        <v>-0.940290569199603-0.940290569199649i</v>
      </c>
      <c r="R340" s="223" t="str">
        <f t="shared" ca="1" si="467"/>
        <v>-0.508881589055103-1.22854883393875i</v>
      </c>
      <c r="S340" s="223" t="str">
        <f t="shared" ca="1" si="468"/>
        <v>6.4999899073468E-14-1.32977167553363i</v>
      </c>
      <c r="T340" s="223" t="str">
        <f t="shared" ca="1" si="469"/>
        <v>0.5088815890551-1.22854883393875i</v>
      </c>
      <c r="U340" s="223" t="str">
        <f t="shared" ca="1" si="470"/>
        <v>0.9402905691996-0.940290569199652i</v>
      </c>
      <c r="V340" s="223" t="str">
        <f t="shared" ca="1" si="471"/>
        <v>1.22854883393878-0.508881589055043i</v>
      </c>
      <c r="W340" s="223" t="str">
        <f t="shared" ca="1" si="472"/>
        <v>1.32977167553363-2.28054645085787E-15i</v>
      </c>
      <c r="X340" s="223" t="str">
        <f t="shared" ca="1" si="473"/>
        <v>1.22854883393878+0.508881589055038i</v>
      </c>
      <c r="Y340" s="223" t="str">
        <f t="shared" ca="1" si="474"/>
        <v>0.940290569199603+0.940290569199649i</v>
      </c>
      <c r="Z340" s="223" t="str">
        <f t="shared" ca="1" si="475"/>
        <v>0.508881589055109+1.22854883393875i</v>
      </c>
      <c r="AA340" s="223" t="str">
        <f t="shared" ca="1" si="476"/>
        <v>-5.79950546012604E-14+1.32977167553363i</v>
      </c>
      <c r="AB340" s="223" t="str">
        <f t="shared" ca="1" si="477"/>
        <v>-0.508881589055094+1.22854883393875i</v>
      </c>
      <c r="AC340" s="223" t="str">
        <f t="shared" ca="1" si="478"/>
        <v>-0.940290569199599+0.940290569199653i</v>
      </c>
      <c r="AD340" s="223" t="str">
        <f t="shared" ca="1" si="479"/>
        <v>-1.22854883393878+0.508881589055044i</v>
      </c>
      <c r="AE340" s="223" t="str">
        <f t="shared" ca="1" si="480"/>
        <v>-1.32977167553363+4.56109290171575E-15i</v>
      </c>
      <c r="AF340" s="223" t="str">
        <f t="shared" ca="1" si="481"/>
        <v>-1.22854883393893-0.508881589054669i</v>
      </c>
      <c r="AG340" s="223" t="str">
        <f t="shared" ca="1" si="482"/>
        <v>-0.940290569200072-0.94029056919918i</v>
      </c>
      <c r="AH340" s="223" t="str">
        <f t="shared" ca="1" si="483"/>
        <v>-0.508881589054613-1.22854883393895i</v>
      </c>
      <c r="AI340" s="223" t="str">
        <f t="shared" ca="1" si="484"/>
        <v>3.2972379338869E-13-1.32977167553363i</v>
      </c>
      <c r="AJ340" s="223" t="str">
        <f t="shared" ca="1" si="485"/>
        <v>0.508881589055222-1.2285488339387i</v>
      </c>
      <c r="AK340" s="223" t="str">
        <f t="shared" ca="1" si="486"/>
        <v>0.940290569199589-0.940290569199662i</v>
      </c>
      <c r="AL340" s="223" t="str">
        <f t="shared" ca="1" si="487"/>
        <v>1.22854883393867-0.5088815890553i</v>
      </c>
      <c r="AM340" s="223" t="str">
        <f t="shared" ca="1" si="488"/>
        <v>1.32977167553363-4.13131269188655E-13i</v>
      </c>
      <c r="AN340" s="223" t="str">
        <f t="shared" ca="1" si="489"/>
        <v>1.22854883393899+0.508881589054536i</v>
      </c>
      <c r="AO340" s="223" t="str">
        <f t="shared" ca="1" si="490"/>
        <v>0.940290569199238+0.940290569200013i</v>
      </c>
      <c r="AP340" s="223" t="str">
        <f t="shared" ca="1" si="491"/>
        <v>0.508881589054746+1.2285488339389i</v>
      </c>
      <c r="AQ340" s="223" t="str">
        <f t="shared" ca="1" si="492"/>
        <v>-1.85714306297338E-13+1.32977167553363i</v>
      </c>
      <c r="AR340" s="223" t="str">
        <f t="shared" ca="1" si="493"/>
        <v>-1.85714306297338E-13+1.32977167553363i</v>
      </c>
      <c r="AS340" s="223" t="str">
        <f t="shared" ca="1" si="494"/>
        <v>-0.940290569199501+0.94029056919975i</v>
      </c>
      <c r="AT340" s="223" t="str">
        <f t="shared" ca="1" si="495"/>
        <v>-1.22854883393862+0.508881589055415i</v>
      </c>
      <c r="AU340" s="223" t="str">
        <f t="shared" ca="1" si="496"/>
        <v>-1.32977167553363+5.38243564194606E-13i</v>
      </c>
      <c r="AV340" s="223" t="str">
        <f t="shared" ca="1" si="497"/>
        <v>-1.22854883393853-0.508881589055643i</v>
      </c>
      <c r="AW340" s="223" t="str">
        <f t="shared" ca="1" si="498"/>
        <v>-0.940290569199327-0.940290569199924i</v>
      </c>
      <c r="AX340" s="223" t="str">
        <f t="shared" ca="1" si="499"/>
        <v>-0.508881589054862-1.22854883393885i</v>
      </c>
      <c r="AY340" s="223" t="str">
        <f t="shared" ca="1" si="500"/>
        <v>6.06020112913862E-14-1.32977167553363i</v>
      </c>
      <c r="AZ340" s="223" t="str">
        <f t="shared" ca="1" si="501"/>
        <v>0.508881589054974-1.2285488339388i</v>
      </c>
      <c r="BA340" s="223" t="str">
        <f t="shared" ca="1" si="502"/>
        <v>0.940290569199412-0.940290569199839i</v>
      </c>
      <c r="BB340" s="223" t="str">
        <f t="shared" ca="1" si="503"/>
        <v>1.22854883393857-0.508881589055531i</v>
      </c>
      <c r="BC340" s="223" t="str">
        <f t="shared" ca="1" si="504"/>
        <v>1.32977167553363+6.59447586777379E-13i</v>
      </c>
      <c r="BD340" s="223" t="str">
        <f t="shared" ca="1" si="505"/>
        <v>1.22854883393858+0.508881589055527i</v>
      </c>
      <c r="BE340" s="223" t="str">
        <f t="shared" ca="1" si="506"/>
        <v>0.940290569199415+0.940290569199836i</v>
      </c>
      <c r="BF340" s="223" t="str">
        <f t="shared" ca="1" si="507"/>
        <v>0.508881589054978+1.2285488339388i</v>
      </c>
      <c r="BG340" s="223" t="str">
        <f t="shared" ca="1" si="508"/>
        <v>1.02304667885364E-13+1.32977167553363i</v>
      </c>
      <c r="BH340" s="223" t="str">
        <f t="shared" ca="1" si="509"/>
        <v>-0.508881589054858+1.22854883393885i</v>
      </c>
      <c r="BI340" s="223" t="str">
        <f t="shared" ca="1" si="510"/>
        <v>-0.940290569199298+0.940290569199954i</v>
      </c>
      <c r="BJ340" s="223" t="str">
        <f t="shared" ca="1" si="511"/>
        <v>-1.22854883393853+0.508881589055647i</v>
      </c>
      <c r="BK340" s="223" t="str">
        <f t="shared" ca="1" si="512"/>
        <v>-1.32977167553363-5.34335291771428E-13i</v>
      </c>
      <c r="BL340" s="223" t="str">
        <f t="shared" ca="1" si="513"/>
        <v>-1.22854883393864-0.508881589055377i</v>
      </c>
      <c r="BM340" s="223" t="str">
        <f t="shared" ca="1" si="514"/>
        <v>-0.940290569199504-0.940290569199747i</v>
      </c>
      <c r="BN340" s="223" t="str">
        <f t="shared" ca="1" si="515"/>
        <v>-0.508881589055128-1.22854883393874i</v>
      </c>
      <c r="BO340" s="223" t="str">
        <f t="shared" ca="1" si="516"/>
        <v>-1.89622578720518E-13-1.32977167553363i</v>
      </c>
      <c r="BP340" s="223" t="str">
        <f t="shared" ca="1" si="517"/>
        <v>0.508881589054708-1.22854883393891i</v>
      </c>
      <c r="BQ340" s="223" t="str">
        <f t="shared" ca="1" si="518"/>
        <v>0.940290569199235-0.940290569200016i</v>
      </c>
      <c r="BR340" s="223" t="str">
        <f t="shared" ca="1" si="519"/>
        <v>1.22854883393899-0.50888158905454i</v>
      </c>
      <c r="BS340" s="223" t="str">
        <f t="shared" ca="1" si="520"/>
        <v>1.32977167553363+3.71428612594677E-13i</v>
      </c>
      <c r="BT340" s="223" t="str">
        <f t="shared" ca="1" si="521"/>
        <v>1.22854883393867+0.508881589055296i</v>
      </c>
      <c r="BU340" s="223" t="str">
        <f t="shared" ca="1" si="522"/>
        <v>0.940290569199618+0.940290569199633i</v>
      </c>
      <c r="BV340" s="223" t="str">
        <f t="shared" ca="1" si="523"/>
        <v>0.508881589055209+1.22854883393871i</v>
      </c>
      <c r="BW340" s="223" t="str">
        <f t="shared" ca="1" si="524"/>
        <v>3.52529257897268E-13+1.32977167553363i</v>
      </c>
      <c r="BX340" s="223" t="str">
        <f t="shared" ca="1" si="525"/>
        <v>-0.508881589054627+1.22854883393895i</v>
      </c>
      <c r="BY340" s="223" t="str">
        <f t="shared" ca="1" si="526"/>
        <v>-0.940290569200082+0.940290569199169i</v>
      </c>
      <c r="BZ340" s="223" t="str">
        <f t="shared" ca="1" si="527"/>
        <v>-1.22854883393892+0.508881589054691i</v>
      </c>
      <c r="CA340" s="223" t="str">
        <f t="shared" ca="1" si="528"/>
        <v>-1.32977167553363-2.84110701759522E-13i</v>
      </c>
      <c r="CB340" s="223" t="str">
        <f t="shared" ca="1" si="529"/>
        <v>-1.22854883393873-0.508881589055145i</v>
      </c>
      <c r="CC340" s="223" t="str">
        <f t="shared" ca="1" si="530"/>
        <v>-0.940290569199681-0.940290569199571i</v>
      </c>
      <c r="CD340" s="223" t="str">
        <f t="shared" ca="1" si="531"/>
        <v>-0.508881589055359-1.22854883393864i</v>
      </c>
      <c r="CE340" s="223" t="str">
        <f t="shared" ca="1" si="532"/>
        <v>-5.15435937074019E-13-1.32977167553363i</v>
      </c>
      <c r="CF340" s="223" t="str">
        <f t="shared" ca="1" si="533"/>
        <v>0.508881589055733-1.22854883393849i</v>
      </c>
      <c r="CG340" s="223" t="str">
        <f t="shared" ca="1" si="534"/>
        <v>0.940290569199967-0.940290569199285i</v>
      </c>
      <c r="CH340" s="223" t="str">
        <f t="shared" ca="1" si="535"/>
        <v>1.22854883393886-0.508881589054841i</v>
      </c>
      <c r="CI340" s="223" t="str">
        <f t="shared" ca="1" si="536"/>
        <v>1.32977167553363+1.21204022582773E-13i</v>
      </c>
      <c r="CJ340" s="223" t="str">
        <f t="shared" ca="1" si="537"/>
        <v>1.2285488339388+0.508881589054995i</v>
      </c>
      <c r="CK340" s="223" t="str">
        <f t="shared" ca="1" si="538"/>
        <v>0.940290569199797+0.940290569199455i</v>
      </c>
      <c r="CL340" s="223" t="str">
        <f t="shared" ca="1" si="539"/>
        <v>0.50888158905551+1.22854883393858i</v>
      </c>
      <c r="CM340" s="223" t="str">
        <f t="shared" ca="1" si="540"/>
        <v>-6.82255213897968E-13+1.32977167553363i</v>
      </c>
      <c r="CN340" s="223" t="str">
        <f t="shared" ca="1" si="541"/>
        <v>-0.508881589055583+1.22854883393855i</v>
      </c>
      <c r="CO340" s="223" t="str">
        <f t="shared" ca="1" si="542"/>
        <v>-0.940290569199852+0.940290569199399i</v>
      </c>
      <c r="CP340" s="223" t="str">
        <f t="shared" ca="1" si="543"/>
        <v>-1.22854883393883+0.508881589054922i</v>
      </c>
      <c r="CQ340" s="223" t="str">
        <f t="shared" ca="1" si="544"/>
        <v>-1.32977167553363+4.17026565939779E-14i</v>
      </c>
      <c r="CR340" s="223" t="str">
        <f t="shared" ca="1" si="545"/>
        <v>-1.22854883393883-0.508881589054914i</v>
      </c>
      <c r="CS340" s="223" t="str">
        <f t="shared" ca="1" si="546"/>
        <v>-0.940290569199911-0.94029056919934i</v>
      </c>
      <c r="CT340" s="223" t="str">
        <f t="shared" ca="1" si="547"/>
        <v>-0.508881589055591-1.22854883393855i</v>
      </c>
      <c r="CU340" s="223" t="str">
        <f t="shared" ca="1" si="548"/>
        <v>5.94937303062813E-13-1.32977167553363i</v>
      </c>
      <c r="CV340" s="223" t="str">
        <f t="shared" ca="1" si="549"/>
        <v>0.508881589055433-1.22854883393861i</v>
      </c>
      <c r="CW340" s="223" t="str">
        <f t="shared" ca="1" si="550"/>
        <v>0.94029056919979-0.940290569199462i</v>
      </c>
      <c r="CX340" s="223" t="str">
        <f t="shared" ca="1" si="551"/>
        <v>1.22854883393876-0.508881589055072i</v>
      </c>
      <c r="CY340" s="223" t="str">
        <f t="shared" ca="1" si="552"/>
        <v>1.32977167553363-2.04609335770728E-13i</v>
      </c>
      <c r="CZ340" s="223" t="str">
        <f t="shared" ca="1" si="553"/>
        <v>1.22854883393886+0.508881589054834i</v>
      </c>
      <c r="DA340" s="223" t="str">
        <f t="shared" ca="1" si="554"/>
        <v>0.940290569199973+0.940290569199278i</v>
      </c>
      <c r="DB340" s="223" t="str">
        <f t="shared" ca="1" si="555"/>
        <v>0.508881589054484+1.22854883393901i</v>
      </c>
      <c r="DC340" s="223" t="str">
        <f t="shared" ca="1" si="556"/>
        <v>-4.32030623886064E-13+1.32977167553363i</v>
      </c>
      <c r="DD340" s="223" t="str">
        <f t="shared" ca="1" si="557"/>
        <v>-0.508881589055282+1.22854883393868i</v>
      </c>
      <c r="DE340" s="223" t="str">
        <f t="shared" ca="1" si="558"/>
        <v>-0.940290569199729+0.940290569199523i</v>
      </c>
      <c r="DF340" s="223" t="str">
        <f t="shared" ca="1" si="559"/>
        <v>-1.22854883393873+0.508881589055153i</v>
      </c>
      <c r="DG340" s="223" t="str">
        <f t="shared" ca="1" si="560"/>
        <v>-1.32977167553363+2.91927246605882E-13i</v>
      </c>
      <c r="DH340" s="223" t="str">
        <f t="shared" ca="1" si="561"/>
        <v>-1.22854883393895-0.508881589054613i</v>
      </c>
      <c r="DI340" s="223" t="str">
        <f t="shared" ca="1" si="562"/>
        <v>-0.94029056919918-0.940290569200072i</v>
      </c>
      <c r="DJ340" s="223" t="str">
        <f t="shared" ca="1" si="563"/>
        <v>-0.508881589054564-1.22854883393897i</v>
      </c>
      <c r="DK340" s="223" t="str">
        <f t="shared" ca="1" si="564"/>
        <v>3.44712713050909E-13-1.32977167553363i</v>
      </c>
      <c r="DL340" s="223" t="str">
        <f t="shared" ca="1" si="565"/>
        <v>0.508881589055201-1.22854883393871i</v>
      </c>
      <c r="DM340" s="223" t="str">
        <f t="shared" ca="1" si="566"/>
        <v>0.94029056919956-0.940290569199691i</v>
      </c>
      <c r="DN340" s="223" t="str">
        <f t="shared" ca="1" si="567"/>
        <v>1.22854883393864-0.508881589055373i</v>
      </c>
      <c r="DO340" s="223" t="str">
        <f t="shared" ca="1" si="568"/>
        <v>1.32977167553363-3.79245157441036E-13i</v>
      </c>
      <c r="DP340" s="223" t="str">
        <f t="shared" ca="1" si="569"/>
        <v>1.22854883393899+0.508881589054532i</v>
      </c>
      <c r="DQ340" s="223" t="str">
        <f t="shared" ca="1" si="570"/>
        <v>0.940290569199241+0.940290569200011i</v>
      </c>
      <c r="DR340" s="223" t="str">
        <f t="shared" ca="1" si="571"/>
        <v>0.508881589054785+1.22854883393888i</v>
      </c>
      <c r="DS340" s="223" t="str">
        <f t="shared" ca="1" si="572"/>
        <v>-1.06217265532562E-13+1.32977167553363i</v>
      </c>
      <c r="DT340" s="223" t="str">
        <f t="shared" ca="1" si="573"/>
        <v>-0.508881589055121+1.22854883393874i</v>
      </c>
      <c r="DU340" s="223" t="str">
        <f t="shared" ca="1" si="574"/>
        <v>-0.940290569199499+0.940290569199753i</v>
      </c>
      <c r="DV340" s="223" t="str">
        <f t="shared" ca="1" si="575"/>
        <v>-1.22854883393861+0.508881589055454i</v>
      </c>
      <c r="DW340" s="223" t="str">
        <f t="shared" ca="1" si="576"/>
        <v>-1.32977167553363+6.17740604959383E-13i</v>
      </c>
      <c r="DX340" s="223" t="str">
        <f t="shared" ca="1" si="577"/>
        <v>-1.22854883393856-0.50888158905557i</v>
      </c>
      <c r="DY340" s="223" t="str">
        <f t="shared" ca="1" si="578"/>
        <v>-0.940290569199303-0.940290569199948i</v>
      </c>
      <c r="DZ340" s="223" t="str">
        <f t="shared" ca="1" si="579"/>
        <v>-0.508881589054866-1.22854883393885i</v>
      </c>
      <c r="EA340" s="223" t="str">
        <f t="shared" ca="1" si="580"/>
        <v>1.88993546974084E-14-1.32977167553363i</v>
      </c>
      <c r="EB340" s="223" t="str">
        <f t="shared" ca="1" si="581"/>
        <v>0.508881589054901-1.22854883393883i</v>
      </c>
      <c r="EC340" s="223" t="str">
        <f t="shared" ca="1" si="582"/>
        <v>0.940290569199436-0.940290569199815i</v>
      </c>
      <c r="ED340" s="223" t="str">
        <f t="shared" ca="1" si="583"/>
        <v>1.22854883393857-0.508881589055535i</v>
      </c>
      <c r="EE340" s="223" t="str">
        <f t="shared" ca="1" si="584"/>
        <v>1.32977167553363+6.55539314354201E-13i</v>
      </c>
      <c r="EF340" s="223" t="str">
        <f t="shared" ca="1" si="585"/>
        <v>1.22854883393859+0.508881589055488i</v>
      </c>
      <c r="EG340" s="223" t="str">
        <f t="shared" ca="1" si="586"/>
        <v>0.940290569199472+0.940290569199779i</v>
      </c>
      <c r="EH340" s="223" t="str">
        <f t="shared" ca="1" si="587"/>
        <v>0.508881589054946+1.22854883393882i</v>
      </c>
      <c r="EI340" s="223" t="str">
        <f t="shared" ca="1" si="588"/>
        <v>6.84185561377456E-14+1.32977167553363i</v>
      </c>
      <c r="EJ340" s="223" t="str">
        <f t="shared" ca="1" si="589"/>
        <v>-0.50888158905482+1.22854883393887i</v>
      </c>
      <c r="EK340" s="223" t="str">
        <f t="shared" ca="1" si="590"/>
        <v>-0.940290569199267+0.940290569199984i</v>
      </c>
      <c r="EL340" s="223" t="str">
        <f t="shared" ca="1" si="591"/>
        <v>-1.228548833939+0.508881589054498i</v>
      </c>
      <c r="EM340" s="223" t="str">
        <f t="shared" ca="1" si="592"/>
        <v>-1.32977167553363-5.68221403519046E-13i</v>
      </c>
      <c r="EN340" s="223"/>
      <c r="EO340" s="223"/>
      <c r="EP340" s="223"/>
    </row>
    <row r="341" spans="1:146">
      <c r="A341" s="249">
        <f t="shared" si="461"/>
        <v>4.7070312499999855E-3</v>
      </c>
      <c r="B341" s="248">
        <v>241</v>
      </c>
      <c r="C341" s="247">
        <f t="shared" si="462"/>
        <v>48200</v>
      </c>
      <c r="N341" s="246">
        <f t="shared" ca="1" si="463"/>
        <v>1.3371932236764756</v>
      </c>
      <c r="O341" s="223">
        <f t="shared" ca="1" si="464"/>
        <v>-1.3298067763235242</v>
      </c>
      <c r="P341" s="223" t="str">
        <f t="shared" ca="1" si="465"/>
        <v>-1.24070014615149-0.478590858349432i</v>
      </c>
      <c r="Q341" s="223" t="str">
        <f t="shared" ca="1" si="466"/>
        <v>-0.985321827421596-0.893043648856275i</v>
      </c>
      <c r="R341" s="223" t="str">
        <f t="shared" ca="1" si="467"/>
        <v>-0.59789619288653-1.18781572850664i</v>
      </c>
      <c r="S341" s="223" t="str">
        <f t="shared" ca="1" si="468"/>
        <v>-0.130343857406062-1.32340339322237i</v>
      </c>
      <c r="T341" s="223" t="str">
        <f t="shared" ca="1" si="469"/>
        <v>0.354676432222007-1.28163594315321i</v>
      </c>
      <c r="U341" s="223" t="str">
        <f t="shared" ca="1" si="470"/>
        <v>0.79216497176524-1.06811081815706i</v>
      </c>
      <c r="V341" s="223" t="str">
        <f t="shared" ca="1" si="471"/>
        <v>1.12349199607017-0.711443460242784i</v>
      </c>
      <c r="W341" s="223" t="str">
        <f t="shared" ca="1" si="472"/>
        <v>1.30425491199857-0.259432432212233i</v>
      </c>
      <c r="X341" s="223" t="str">
        <f t="shared" ca="1" si="473"/>
        <v>1.31022888540888+0.227346278166511i</v>
      </c>
      <c r="Y341" s="223" t="str">
        <f t="shared" ca="1" si="474"/>
        <v>1.1406133178249+0.683657312954696i</v>
      </c>
      <c r="Z341" s="223" t="str">
        <f t="shared" ca="1" si="475"/>
        <v>0.818139138162363+1.04834842154835i</v>
      </c>
      <c r="AA341" s="223" t="str">
        <f t="shared" ca="1" si="476"/>
        <v>0.386022530875891+1.27254574299399i</v>
      </c>
      <c r="AB341" s="223" t="str">
        <f t="shared" ca="1" si="477"/>
        <v>-0.0978266551721607+1.3262036072541i</v>
      </c>
      <c r="AC341" s="223" t="str">
        <f t="shared" ca="1" si="478"/>
        <v>-0.568565660495181+1.20213108771949i</v>
      </c>
      <c r="AD341" s="223" t="str">
        <f t="shared" ca="1" si="479"/>
        <v>-0.963108678641401+0.916955688941171i</v>
      </c>
      <c r="AE341" s="223" t="str">
        <f t="shared" ca="1" si="480"/>
        <v>-1.22858126284013+0.508895021545809i</v>
      </c>
      <c r="AF341" s="223" t="str">
        <f t="shared" ca="1" si="481"/>
        <v>-1.32940626338482+0.0326350919896568i</v>
      </c>
      <c r="AG341" s="223" t="str">
        <f t="shared" ca="1" si="482"/>
        <v>-1.25207167808776-0.447998409915103i</v>
      </c>
      <c r="AH341" s="223" t="str">
        <f t="shared" ca="1" si="483"/>
        <v>-1.00694145517677-0.868593672670055i</v>
      </c>
      <c r="AI341" s="223" t="str">
        <f t="shared" ca="1" si="484"/>
        <v>-0.626866574968412-1.17278487351404i</v>
      </c>
      <c r="AJ341" s="223" t="str">
        <f t="shared" ca="1" si="485"/>
        <v>-0.162782545374668-1.31980601047173i</v>
      </c>
      <c r="AK341" s="223" t="str">
        <f t="shared" ca="1" si="486"/>
        <v>0.32311668974729-1.2899541337438i</v>
      </c>
      <c r="AL341" s="223" t="str">
        <f t="shared" ca="1" si="487"/>
        <v>0.765713634809773-1.08722982474837i</v>
      </c>
      <c r="AM341" s="223" t="str">
        <f t="shared" ca="1" si="488"/>
        <v>1.10569392474685-0.738801060593361i</v>
      </c>
      <c r="AN341" s="223" t="str">
        <f t="shared" ca="1" si="489"/>
        <v>1.29749530419848-0.291362313861733i</v>
      </c>
      <c r="AO341" s="223" t="str">
        <f t="shared" ca="1" si="490"/>
        <v>1.31541362593125+0.195123179223687i</v>
      </c>
      <c r="AP341" s="223" t="str">
        <f t="shared" ca="1" si="491"/>
        <v>1.15704757676739+0.655459356064642i</v>
      </c>
      <c r="AQ341" s="223" t="str">
        <f t="shared" ca="1" si="492"/>
        <v>0.843620488135027+1.02795453905062i</v>
      </c>
      <c r="AR341" s="223" t="str">
        <f t="shared" ca="1" si="493"/>
        <v>0.843620488135027+1.02795453905062i</v>
      </c>
      <c r="AS341" s="223" t="str">
        <f t="shared" ca="1" si="494"/>
        <v>-0.0652505258190217+1.32820496582278i</v>
      </c>
      <c r="AT341" s="223" t="str">
        <f t="shared" ca="1" si="495"/>
        <v>-0.538892645410093+1.21572232811563i</v>
      </c>
      <c r="AU341" s="223" t="str">
        <f t="shared" ca="1" si="496"/>
        <v>-0.940315389206236+0.940315389206137i</v>
      </c>
      <c r="AV341" s="223" t="str">
        <f t="shared" ca="1" si="497"/>
        <v>-1.21572232811567+0.53889264541i</v>
      </c>
      <c r="AW341" s="223" t="str">
        <f t="shared" ca="1" si="498"/>
        <v>-1.32820496582279+0.0652505258188818i</v>
      </c>
      <c r="AX341" s="223" t="str">
        <f t="shared" ca="1" si="499"/>
        <v>-1.26268900886271-0.417136103991572i</v>
      </c>
      <c r="AY341" s="223" t="str">
        <f t="shared" ca="1" si="500"/>
        <v>-1.02795453905054-0.843620488135136i</v>
      </c>
      <c r="AZ341" s="223" t="str">
        <f t="shared" ca="1" si="501"/>
        <v>-0.655459356064553-1.15704757676744i</v>
      </c>
      <c r="BA341" s="223" t="str">
        <f t="shared" ca="1" si="502"/>
        <v>-0.195123179223586-1.31541362593127i</v>
      </c>
      <c r="BB341" s="223" t="str">
        <f t="shared" ca="1" si="503"/>
        <v>0.291362313861833-1.29749530419845i</v>
      </c>
      <c r="BC341" s="223" t="str">
        <f t="shared" ca="1" si="504"/>
        <v>0.738801060593447-1.10569392474679i</v>
      </c>
      <c r="BD341" s="223" t="str">
        <f t="shared" ca="1" si="505"/>
        <v>1.08722982474843-0.765713634809691i</v>
      </c>
      <c r="BE341" s="223" t="str">
        <f t="shared" ca="1" si="506"/>
        <v>1.28995413374382-0.323116689747191i</v>
      </c>
      <c r="BF341" s="223" t="str">
        <f t="shared" ca="1" si="507"/>
        <v>1.31980601047172+0.162782545374769i</v>
      </c>
      <c r="BG341" s="223" t="str">
        <f t="shared" ca="1" si="508"/>
        <v>1.17278487351398+0.626866574968518i</v>
      </c>
      <c r="BH341" s="223" t="str">
        <f t="shared" ca="1" si="509"/>
        <v>0.86859367266995+1.00694145517686i</v>
      </c>
      <c r="BI341" s="223" t="str">
        <f t="shared" ca="1" si="510"/>
        <v>0.447998409914953+1.25207167808781i</v>
      </c>
      <c r="BJ341" s="223" t="str">
        <f t="shared" ca="1" si="511"/>
        <v>-0.0326350919884744+1.32940626338485i</v>
      </c>
      <c r="BK341" s="223" t="str">
        <f t="shared" ca="1" si="512"/>
        <v>-0.508895021545275+1.22858126284035i</v>
      </c>
      <c r="BL341" s="223" t="str">
        <f t="shared" ca="1" si="513"/>
        <v>-0.916955688940766+0.963108678641787i</v>
      </c>
      <c r="BM341" s="223" t="str">
        <f t="shared" ca="1" si="514"/>
        <v>-1.20213108771926+0.568565660495671i</v>
      </c>
      <c r="BN341" s="223" t="str">
        <f t="shared" ca="1" si="515"/>
        <v>-1.32620360725407+0.0978266551725488i</v>
      </c>
      <c r="BO341" s="223" t="str">
        <f t="shared" ca="1" si="516"/>
        <v>-1.27254574299413-0.386022530875447i</v>
      </c>
      <c r="BP341" s="223" t="str">
        <f t="shared" ca="1" si="517"/>
        <v>-1.04834842154854-0.818139138162116i</v>
      </c>
      <c r="BQ341" s="223" t="str">
        <f t="shared" ca="1" si="518"/>
        <v>-0.683657312954941-1.14061331782475i</v>
      </c>
      <c r="BR341" s="223" t="str">
        <f t="shared" ca="1" si="519"/>
        <v>-0.227346278166773-1.31022888540884i</v>
      </c>
      <c r="BS341" s="223" t="str">
        <f t="shared" ca="1" si="520"/>
        <v>0.259432432211991-1.30425491199862i</v>
      </c>
      <c r="BT341" s="223" t="str">
        <f t="shared" ca="1" si="521"/>
        <v>0.711443460242639-1.12349199607026i</v>
      </c>
      <c r="BU341" s="223" t="str">
        <f t="shared" ca="1" si="522"/>
        <v>1.06811081815696-0.79216497176537i</v>
      </c>
      <c r="BV341" s="223" t="str">
        <f t="shared" ca="1" si="523"/>
        <v>1.28163594315318-0.35467643222214i</v>
      </c>
      <c r="BW341" s="223" t="str">
        <f t="shared" ca="1" si="524"/>
        <v>1.32340339322236+0.130343857406074i</v>
      </c>
      <c r="BX341" s="223" t="str">
        <f t="shared" ca="1" si="525"/>
        <v>1.18781572850666+0.597896192886486i</v>
      </c>
      <c r="BY341" s="223" t="str">
        <f t="shared" ca="1" si="526"/>
        <v>0.893043648856296+0.985321827421577i</v>
      </c>
      <c r="BZ341" s="223" t="str">
        <f t="shared" ca="1" si="527"/>
        <v>0.478590858349356+1.24070014615151i</v>
      </c>
      <c r="CA341" s="223" t="str">
        <f t="shared" ca="1" si="528"/>
        <v>-1.40104768616302E-13+1.32980677632352i</v>
      </c>
      <c r="CB341" s="223" t="str">
        <f t="shared" ca="1" si="529"/>
        <v>-0.478590858349546+1.24070014615144i</v>
      </c>
      <c r="CC341" s="223" t="str">
        <f t="shared" ca="1" si="530"/>
        <v>-0.893043648856448+0.98532182742144i</v>
      </c>
      <c r="CD341" s="223" t="str">
        <f t="shared" ca="1" si="531"/>
        <v>-1.18781572850675+0.597896192886304i</v>
      </c>
      <c r="CE341" s="223" t="str">
        <f t="shared" ca="1" si="532"/>
        <v>-1.32340339322239+0.130343857405795i</v>
      </c>
      <c r="CF341" s="223" t="str">
        <f t="shared" ca="1" si="533"/>
        <v>-1.28163594315312-0.354676432222337i</v>
      </c>
      <c r="CG341" s="223" t="str">
        <f t="shared" ca="1" si="534"/>
        <v>-1.06811081815684-0.792164971765535i</v>
      </c>
      <c r="CH341" s="223" t="str">
        <f t="shared" ca="1" si="535"/>
        <v>-0.711443460242466-1.12349199607037i</v>
      </c>
      <c r="CI341" s="223" t="str">
        <f t="shared" ca="1" si="536"/>
        <v>-0.259432432211716-1.30425491199868i</v>
      </c>
      <c r="CJ341" s="223" t="str">
        <f t="shared" ca="1" si="537"/>
        <v>0.227346278167049-1.31022888540879i</v>
      </c>
      <c r="CK341" s="223" t="str">
        <f t="shared" ca="1" si="538"/>
        <v>0.683657312955117-1.14061331782465i</v>
      </c>
      <c r="CL341" s="223" t="str">
        <f t="shared" ca="1" si="539"/>
        <v>1.04834842154867-0.818139138161955i</v>
      </c>
      <c r="CM341" s="223" t="str">
        <f t="shared" ca="1" si="540"/>
        <v>1.27254574299419-0.386022530875251i</v>
      </c>
      <c r="CN341" s="223" t="str">
        <f t="shared" ca="1" si="541"/>
        <v>1.32620360725405+0.0978266551728282i</v>
      </c>
      <c r="CO341" s="223" t="str">
        <f t="shared" ca="1" si="542"/>
        <v>1.20213108771972+0.568565660494693i</v>
      </c>
      <c r="CP341" s="223" t="str">
        <f t="shared" ca="1" si="543"/>
        <v>0.916955688941603+0.96310867864099i</v>
      </c>
      <c r="CQ341" s="223" t="str">
        <f t="shared" ca="1" si="544"/>
        <v>0.508895021546343+1.22858126283991i</v>
      </c>
      <c r="CR341" s="223" t="str">
        <f t="shared" ca="1" si="545"/>
        <v>0.0326350919895545+1.32940626338482i</v>
      </c>
      <c r="CS341" s="223" t="str">
        <f t="shared" ca="1" si="546"/>
        <v>-0.447998409915217+1.25207167808772i</v>
      </c>
      <c r="CT341" s="223" t="str">
        <f t="shared" ca="1" si="547"/>
        <v>-0.868593672670161+1.00694145517668i</v>
      </c>
      <c r="CU341" s="223" t="str">
        <f t="shared" ca="1" si="548"/>
        <v>-1.17278487351408+0.626866574968338i</v>
      </c>
      <c r="CV341" s="223" t="str">
        <f t="shared" ca="1" si="549"/>
        <v>-1.31980601047174+0.162782545374565i</v>
      </c>
      <c r="CW341" s="223" t="str">
        <f t="shared" ca="1" si="550"/>
        <v>-1.28995413374377-0.323116689747426i</v>
      </c>
      <c r="CX341" s="223" t="str">
        <f t="shared" ca="1" si="551"/>
        <v>-1.08722982474829-0.765713634809889i</v>
      </c>
      <c r="CY341" s="223" t="str">
        <f t="shared" ca="1" si="552"/>
        <v>-0.738801060593276-1.1056939247469i</v>
      </c>
      <c r="CZ341" s="223" t="str">
        <f t="shared" ca="1" si="553"/>
        <v>-0.291362313861559-1.29749530419852i</v>
      </c>
      <c r="DA341" s="223" t="str">
        <f t="shared" ca="1" si="554"/>
        <v>0.195123179223825-1.31541362593123i</v>
      </c>
      <c r="DB341" s="223" t="str">
        <f t="shared" ca="1" si="555"/>
        <v>0.655459356064698-1.15704757676736i</v>
      </c>
      <c r="DC341" s="223" t="str">
        <f t="shared" ca="1" si="556"/>
        <v>1.02795453905071-0.84362048813492i</v>
      </c>
      <c r="DD341" s="223" t="str">
        <f t="shared" ca="1" si="557"/>
        <v>1.26268900886278-0.417136103991378i</v>
      </c>
      <c r="DE341" s="223" t="str">
        <f t="shared" ca="1" si="558"/>
        <v>1.32820496582278+0.0652505258190484i</v>
      </c>
      <c r="DF341" s="223" t="str">
        <f t="shared" ca="1" si="559"/>
        <v>1.21572232811557+0.53889264541022i</v>
      </c>
      <c r="DG341" s="223" t="str">
        <f t="shared" ca="1" si="560"/>
        <v>0.940315389206091+0.940315389206281i</v>
      </c>
      <c r="DH341" s="223" t="str">
        <f t="shared" ca="1" si="561"/>
        <v>0.538892645409836+1.21572232811574i</v>
      </c>
      <c r="DI341" s="223" t="str">
        <f t="shared" ca="1" si="562"/>
        <v>0.0652505258187795+1.3282049658228i</v>
      </c>
      <c r="DJ341" s="223" t="str">
        <f t="shared" ca="1" si="563"/>
        <v>-0.417136103991633+1.26268900886269i</v>
      </c>
      <c r="DK341" s="223" t="str">
        <f t="shared" ca="1" si="564"/>
        <v>-0.843620488135244+1.02795453905045i</v>
      </c>
      <c r="DL341" s="223" t="str">
        <f t="shared" ca="1" si="565"/>
        <v>-1.15704757676749+0.655459356064464i</v>
      </c>
      <c r="DM341" s="223" t="str">
        <f t="shared" ca="1" si="566"/>
        <v>-1.31541362593129+0.195123179223409i</v>
      </c>
      <c r="DN341" s="223" t="str">
        <f t="shared" ca="1" si="567"/>
        <v>-1.29749530419842-0.29136231386197i</v>
      </c>
      <c r="DO341" s="223" t="str">
        <f t="shared" ca="1" si="568"/>
        <v>-1.10569392474676-0.7388010605935i</v>
      </c>
      <c r="DP341" s="223" t="str">
        <f t="shared" ca="1" si="569"/>
        <v>-0.765713634809544-1.08722982474853i</v>
      </c>
      <c r="DQ341" s="223" t="str">
        <f t="shared" ca="1" si="570"/>
        <v>-0.323116689747091-1.28995413374385i</v>
      </c>
      <c r="DR341" s="223" t="str">
        <f t="shared" ca="1" si="571"/>
        <v>0.162782545373633-1.31980601047186i</v>
      </c>
      <c r="DS341" s="223" t="str">
        <f t="shared" ca="1" si="572"/>
        <v>0.626866574968642-1.17278487351391i</v>
      </c>
      <c r="DT341" s="223" t="str">
        <f t="shared" ca="1" si="573"/>
        <v>1.0069414551769-0.8685936726699i</v>
      </c>
      <c r="DU341" s="223" t="str">
        <f t="shared" ca="1" si="574"/>
        <v>1.2520716780874-0.447998409916102i</v>
      </c>
      <c r="DV341" s="223" t="str">
        <f t="shared" ca="1" si="575"/>
        <v>1.32940626338485+0.0326350919885389i</v>
      </c>
      <c r="DW341" s="223" t="str">
        <f t="shared" ca="1" si="576"/>
        <v>1.22858126284027+0.508895021545475i</v>
      </c>
      <c r="DX341" s="223" t="str">
        <f t="shared" ca="1" si="577"/>
        <v>0.96310867864169+0.916955688940868i</v>
      </c>
      <c r="DY341" s="223" t="str">
        <f t="shared" ca="1" si="578"/>
        <v>0.568565660495612+1.20213108771929i</v>
      </c>
      <c r="DZ341" s="223" t="str">
        <f t="shared" ca="1" si="579"/>
        <v>0.097826655172409+1.32620360725408i</v>
      </c>
      <c r="EA341" s="223" t="str">
        <f t="shared" ca="1" si="580"/>
        <v>-0.386022530875581+1.27254574299409i</v>
      </c>
      <c r="EB341" s="223" t="str">
        <f t="shared" ca="1" si="581"/>
        <v>-0.818139138162166+1.0483484215485i</v>
      </c>
      <c r="EC341" s="223" t="str">
        <f t="shared" ca="1" si="582"/>
        <v>-1.14061331782483+0.68365731295482i</v>
      </c>
      <c r="ED341" s="223" t="str">
        <f t="shared" ca="1" si="583"/>
        <v>-1.31022888540885+0.22734627816671i</v>
      </c>
      <c r="EE341" s="223" t="str">
        <f t="shared" ca="1" si="584"/>
        <v>-1.30425491199859-0.259432432212128i</v>
      </c>
      <c r="EF341" s="223" t="str">
        <f t="shared" ca="1" si="585"/>
        <v>-1.12349199607019-0.711443460242757i</v>
      </c>
      <c r="EG341" s="223" t="str">
        <f t="shared" ca="1" si="586"/>
        <v>-0.792164971765318-1.068110818157i</v>
      </c>
      <c r="EH341" s="223" t="str">
        <f t="shared" ca="1" si="587"/>
        <v>-0.354676432222004-1.28163594315322i</v>
      </c>
      <c r="EI341" s="223" t="str">
        <f t="shared" ca="1" si="588"/>
        <v>0.130343857406139-1.32340339322236i</v>
      </c>
      <c r="EJ341" s="223" t="str">
        <f t="shared" ca="1" si="589"/>
        <v>0.597896192886679-1.18781572850656i</v>
      </c>
      <c r="EK341" s="223" t="str">
        <f t="shared" ca="1" si="590"/>
        <v>0.985321827421672-0.893043648856192i</v>
      </c>
      <c r="EL341" s="223" t="str">
        <f t="shared" ca="1" si="591"/>
        <v>1.24070014615154-0.478590858349296i</v>
      </c>
      <c r="EM341" s="223" t="str">
        <f t="shared" ca="1" si="592"/>
        <v>1.32980677632352+2.80209537232604E-13i</v>
      </c>
      <c r="EN341" s="223"/>
      <c r="EO341" s="223"/>
      <c r="EP341" s="223"/>
    </row>
    <row r="342" spans="1:146">
      <c r="A342" s="249">
        <f t="shared" si="461"/>
        <v>4.7265624999999851E-3</v>
      </c>
      <c r="B342" s="248">
        <v>242</v>
      </c>
      <c r="C342" s="247">
        <f t="shared" si="462"/>
        <v>48400</v>
      </c>
      <c r="N342" s="246">
        <f t="shared" ca="1" si="463"/>
        <v>1.3371609000977811</v>
      </c>
      <c r="O342" s="223">
        <f t="shared" ca="1" si="464"/>
        <v>-1.3298390999022187</v>
      </c>
      <c r="P342" s="223" t="str">
        <f t="shared" ca="1" si="465"/>
        <v>-1.25210211216126-0.448009299401303i</v>
      </c>
      <c r="Q342" s="223" t="str">
        <f t="shared" ca="1" si="466"/>
        <v>-1.0279795255149-0.843640993996201i</v>
      </c>
      <c r="R342" s="223" t="str">
        <f t="shared" ca="1" si="467"/>
        <v>-0.683673930595163-1.14064104268315i</v>
      </c>
      <c r="S342" s="223" t="str">
        <f t="shared" ca="1" si="468"/>
        <v>-0.259438738229548-1.30428661448878i</v>
      </c>
      <c r="T342" s="223" t="str">
        <f t="shared" ca="1" si="469"/>
        <v>0.195127922077963-1.31544559965598i</v>
      </c>
      <c r="U342" s="223" t="str">
        <f t="shared" ca="1" si="470"/>
        <v>0.626881812197551-1.17281338036563i</v>
      </c>
      <c r="V342" s="223" t="str">
        <f t="shared" ca="1" si="471"/>
        <v>0.985345777613593-0.893065356045013i</v>
      </c>
      <c r="W342" s="223" t="str">
        <f t="shared" ca="1" si="472"/>
        <v>1.2286111259329-0.508907391243856i</v>
      </c>
      <c r="X342" s="223" t="str">
        <f t="shared" ca="1" si="473"/>
        <v>1.32823725046631-0.0652521118618303i</v>
      </c>
      <c r="Y342" s="223" t="str">
        <f t="shared" ca="1" si="474"/>
        <v>1.27257667473024+0.386031913915518i</v>
      </c>
      <c r="Z342" s="223" t="str">
        <f t="shared" ca="1" si="475"/>
        <v>1.06813678069887+0.792184226898636i</v>
      </c>
      <c r="AA342" s="223" t="str">
        <f t="shared" ca="1" si="476"/>
        <v>0.738819018611211+1.10572080082049i</v>
      </c>
      <c r="AB342" s="223" t="str">
        <f t="shared" ca="1" si="477"/>
        <v>0.323124543736585+1.28998548862527i</v>
      </c>
      <c r="AC342" s="223" t="str">
        <f t="shared" ca="1" si="478"/>
        <v>-0.130347025670906+1.32343556115418i</v>
      </c>
      <c r="AD342" s="223" t="str">
        <f t="shared" ca="1" si="479"/>
        <v>-0.568579480605984+1.2021603078885i</v>
      </c>
      <c r="AE342" s="223" t="str">
        <f t="shared" ca="1" si="480"/>
        <v>-0.940338245427913+0.940338245427834i</v>
      </c>
      <c r="AF342" s="223" t="str">
        <f t="shared" ca="1" si="481"/>
        <v>-1.20216030788878+0.568579480605389i</v>
      </c>
      <c r="AG342" s="223" t="str">
        <f t="shared" ca="1" si="482"/>
        <v>-1.32343556115414+0.130347025671321i</v>
      </c>
      <c r="AH342" s="223" t="str">
        <f t="shared" ca="1" si="483"/>
        <v>-1.2899854886253-0.323124543736455i</v>
      </c>
      <c r="AI342" s="223" t="str">
        <f t="shared" ca="1" si="484"/>
        <v>-1.10572080082042-0.73881901861132i</v>
      </c>
      <c r="AJ342" s="223" t="str">
        <f t="shared" ca="1" si="485"/>
        <v>-0.792184226898318-1.06813678069911i</v>
      </c>
      <c r="AK342" s="223" t="str">
        <f t="shared" ca="1" si="486"/>
        <v>-0.386031913914877-1.27257667473043i</v>
      </c>
      <c r="AL342" s="223" t="str">
        <f t="shared" ca="1" si="487"/>
        <v>0.0652521118614415-1.32823725046633i</v>
      </c>
      <c r="AM342" s="223" t="str">
        <f t="shared" ca="1" si="488"/>
        <v>0.508907391243733-1.22861112593295i</v>
      </c>
      <c r="AN342" s="223" t="str">
        <f t="shared" ca="1" si="489"/>
        <v>0.89306535604511-0.985345777613506i</v>
      </c>
      <c r="AO342" s="223" t="str">
        <f t="shared" ca="1" si="490"/>
        <v>1.17281338036582-0.626881812197202i</v>
      </c>
      <c r="AP342" s="223" t="str">
        <f t="shared" ca="1" si="491"/>
        <v>1.31544559965608-0.195127922077315i</v>
      </c>
      <c r="AQ342" s="223" t="str">
        <f t="shared" ca="1" si="492"/>
        <v>1.30428661448886+0.259438738229148i</v>
      </c>
      <c r="AR342" s="223" t="str">
        <f t="shared" ca="1" si="493"/>
        <v>1.30428661448886+0.259438738229148i</v>
      </c>
      <c r="AS342" s="223" t="str">
        <f t="shared" ca="1" si="494"/>
        <v>0.84364099399611+1.02797952551498i</v>
      </c>
      <c r="AT342" s="223" t="str">
        <f t="shared" ca="1" si="495"/>
        <v>0.448009299400948+1.25210211216139i</v>
      </c>
      <c r="AU342" s="223" t="str">
        <f t="shared" ca="1" si="496"/>
        <v>-6.40582728797379E-13+1.32983909990222i</v>
      </c>
      <c r="AV342" s="223" t="str">
        <f t="shared" ca="1" si="497"/>
        <v>-0.448009299400908+1.2521021121614i</v>
      </c>
      <c r="AW342" s="223" t="str">
        <f t="shared" ca="1" si="498"/>
        <v>-0.843640993996078+1.027979525515i</v>
      </c>
      <c r="AX342" s="223" t="str">
        <f t="shared" ca="1" si="499"/>
        <v>-1.1406410426832+0.683673930595077i</v>
      </c>
      <c r="AY342" s="223" t="str">
        <f t="shared" ca="1" si="500"/>
        <v>-1.30428661448886+0.259438738229152i</v>
      </c>
      <c r="AZ342" s="223" t="str">
        <f t="shared" ca="1" si="501"/>
        <v>-1.31544559965608-0.195127922077274i</v>
      </c>
      <c r="BA342" s="223" t="str">
        <f t="shared" ca="1" si="502"/>
        <v>-1.17281338036582-0.626881812197199i</v>
      </c>
      <c r="BB342" s="223" t="str">
        <f t="shared" ca="1" si="503"/>
        <v>-0.893065356045113-0.985345777613503i</v>
      </c>
      <c r="BC342" s="223" t="str">
        <f t="shared" ca="1" si="504"/>
        <v>-0.508907391243737-1.22861112593295i</v>
      </c>
      <c r="BD342" s="223" t="str">
        <f t="shared" ca="1" si="505"/>
        <v>-0.0652521118614455-1.32823725046633i</v>
      </c>
      <c r="BE342" s="223" t="str">
        <f t="shared" ca="1" si="506"/>
        <v>0.386031913914875-1.27257667473043i</v>
      </c>
      <c r="BF342" s="223" t="str">
        <f t="shared" ca="1" si="507"/>
        <v>0.7921842268983-1.06813678069912i</v>
      </c>
      <c r="BG342" s="223" t="str">
        <f t="shared" ca="1" si="508"/>
        <v>1.10572080082041-0.738819018611339i</v>
      </c>
      <c r="BH342" s="223" t="str">
        <f t="shared" ca="1" si="509"/>
        <v>1.28998548862529-0.323124543736476i</v>
      </c>
      <c r="BI342" s="223" t="str">
        <f t="shared" ca="1" si="510"/>
        <v>1.32343556115415+0.13034702567128i</v>
      </c>
      <c r="BJ342" s="223" t="str">
        <f t="shared" ca="1" si="511"/>
        <v>1.20216030788878+0.568579480605402i</v>
      </c>
      <c r="BK342" s="223" t="str">
        <f t="shared" ca="1" si="512"/>
        <v>0.940338245428103+0.940338245427644i</v>
      </c>
      <c r="BL342" s="223" t="str">
        <f t="shared" ca="1" si="513"/>
        <v>0.568579480605988+1.2021603078885i</v>
      </c>
      <c r="BM342" s="223" t="str">
        <f t="shared" ca="1" si="514"/>
        <v>0.130347025670646+1.32343556115421i</v>
      </c>
      <c r="BN342" s="223" t="str">
        <f t="shared" ca="1" si="515"/>
        <v>-0.323124543737095+1.28998548862514i</v>
      </c>
      <c r="BO342" s="223" t="str">
        <f t="shared" ca="1" si="516"/>
        <v>-0.738819018610736+1.10572080082081i</v>
      </c>
      <c r="BP342" s="223" t="str">
        <f t="shared" ca="1" si="517"/>
        <v>-1.06813678069869+0.792184226898882i</v>
      </c>
      <c r="BQ342" s="223" t="str">
        <f t="shared" ca="1" si="518"/>
        <v>-1.27257667473022+0.386031913915568i</v>
      </c>
      <c r="BR342" s="223" t="str">
        <f t="shared" ca="1" si="519"/>
        <v>-1.3282372504663-0.0652521118620435i</v>
      </c>
      <c r="BS342" s="223" t="str">
        <f t="shared" ca="1" si="520"/>
        <v>-1.22861112593272-0.50890739124429i</v>
      </c>
      <c r="BT342" s="223" t="str">
        <f t="shared" ca="1" si="521"/>
        <v>-0.985345777613963-0.893065356044605i</v>
      </c>
      <c r="BU342" s="223" t="str">
        <f t="shared" ca="1" si="522"/>
        <v>-0.626881812197803-1.1728133803655i</v>
      </c>
      <c r="BV342" s="223" t="str">
        <f t="shared" ca="1" si="523"/>
        <v>-0.195127922077991-1.31544559965598i</v>
      </c>
      <c r="BW342" s="223" t="str">
        <f t="shared" ca="1" si="524"/>
        <v>0.259438738229776-1.30428661448873i</v>
      </c>
      <c r="BX342" s="223" t="str">
        <f t="shared" ca="1" si="525"/>
        <v>0.68367393059559-1.14064104268289i</v>
      </c>
      <c r="BY342" s="223" t="str">
        <f t="shared" ca="1" si="526"/>
        <v>1.02797952551457-0.843640993996609i</v>
      </c>
      <c r="BZ342" s="223" t="str">
        <f t="shared" ca="1" si="527"/>
        <v>1.25210211216117-0.448009299401554i</v>
      </c>
      <c r="CA342" s="223" t="str">
        <f t="shared" ca="1" si="528"/>
        <v>1.32983909990222-3.90875895001228E-15i</v>
      </c>
      <c r="CB342" s="223" t="str">
        <f t="shared" ca="1" si="529"/>
        <v>1.25210211216118+0.448009299401546i</v>
      </c>
      <c r="CC342" s="223" t="str">
        <f t="shared" ca="1" si="530"/>
        <v>1.02797952551457+0.843640993996602i</v>
      </c>
      <c r="CD342" s="223" t="str">
        <f t="shared" ca="1" si="531"/>
        <v>0.683673930595662+1.14064104268285i</v>
      </c>
      <c r="CE342" s="223" t="str">
        <f t="shared" ca="1" si="532"/>
        <v>0.259438738229858+1.30428661448872i</v>
      </c>
      <c r="CF342" s="223" t="str">
        <f t="shared" ca="1" si="533"/>
        <v>-0.195127922077908+1.31544559965599i</v>
      </c>
      <c r="CG342" s="223" t="str">
        <f t="shared" ca="1" si="534"/>
        <v>-0.62688181219773+1.17281338036554i</v>
      </c>
      <c r="CH342" s="223" t="str">
        <f t="shared" ca="1" si="535"/>
        <v>-0.985345777613958+0.89306535604461i</v>
      </c>
      <c r="CI342" s="223" t="str">
        <f t="shared" ca="1" si="536"/>
        <v>-1.22861112593269+0.508907391244367i</v>
      </c>
      <c r="CJ342" s="223" t="str">
        <f t="shared" ca="1" si="537"/>
        <v>-1.3282372504663+0.0652521118621269i</v>
      </c>
      <c r="CK342" s="223" t="str">
        <f t="shared" ca="1" si="538"/>
        <v>-1.27257667473025-0.386031913915488i</v>
      </c>
      <c r="CL342" s="223" t="str">
        <f t="shared" ca="1" si="539"/>
        <v>-1.06813678069874-0.792184226898814i</v>
      </c>
      <c r="CM342" s="223" t="str">
        <f t="shared" ca="1" si="540"/>
        <v>-0.738819018610805-1.10572080082076i</v>
      </c>
      <c r="CN342" s="223" t="str">
        <f t="shared" ca="1" si="541"/>
        <v>-0.323124543737103-1.28998548862514i</v>
      </c>
      <c r="CO342" s="223" t="str">
        <f t="shared" ca="1" si="542"/>
        <v>0.130347025670638-1.32343556115421i</v>
      </c>
      <c r="CP342" s="223" t="str">
        <f t="shared" ca="1" si="543"/>
        <v>0.568579480605982-1.2021603078885i</v>
      </c>
      <c r="CQ342" s="223" t="str">
        <f t="shared" ca="1" si="544"/>
        <v>0.940338245428098-0.940338245427649i</v>
      </c>
      <c r="CR342" s="223" t="str">
        <f t="shared" ca="1" si="545"/>
        <v>1.20216030788877-0.568579480605409i</v>
      </c>
      <c r="CS342" s="223" t="str">
        <f t="shared" ca="1" si="546"/>
        <v>1.32343556115414-0.130347025671363i</v>
      </c>
      <c r="CT342" s="223" t="str">
        <f t="shared" ca="1" si="547"/>
        <v>1.28998548862531+0.323124543736396i</v>
      </c>
      <c r="CU342" s="223" t="str">
        <f t="shared" ca="1" si="548"/>
        <v>1.10572080082045+0.738819018611269i</v>
      </c>
      <c r="CV342" s="223" t="str">
        <f t="shared" ca="1" si="549"/>
        <v>0.792184226898367+1.06813678069907i</v>
      </c>
      <c r="CW342" s="223" t="str">
        <f t="shared" ca="1" si="550"/>
        <v>0.386031913914881+1.27257667473043i</v>
      </c>
      <c r="CX342" s="223" t="str">
        <f t="shared" ca="1" si="551"/>
        <v>-0.0652521118614754+1.32823725046633i</v>
      </c>
      <c r="CY342" s="223" t="str">
        <f t="shared" ca="1" si="552"/>
        <v>-0.508907391243694+1.22861112593297i</v>
      </c>
      <c r="CZ342" s="223" t="str">
        <f t="shared" ca="1" si="553"/>
        <v>-0.893065356045136+0.985345777613483i</v>
      </c>
      <c r="DA342" s="223" t="str">
        <f t="shared" ca="1" si="554"/>
        <v>-1.1728133803658+0.626881812197238i</v>
      </c>
      <c r="DB342" s="223" t="str">
        <f t="shared" ca="1" si="555"/>
        <v>-1.31544559965608+0.195127922077282i</v>
      </c>
      <c r="DC342" s="223" t="str">
        <f t="shared" ca="1" si="556"/>
        <v>-1.30428661448887-0.25943873822907i</v>
      </c>
      <c r="DD342" s="223" t="str">
        <f t="shared" ca="1" si="557"/>
        <v>-1.14064104268323-0.683673930595037i</v>
      </c>
      <c r="DE342" s="223" t="str">
        <f t="shared" ca="1" si="558"/>
        <v>-0.843640993996171-1.02797952551493i</v>
      </c>
      <c r="DF342" s="223" t="str">
        <f t="shared" ca="1" si="559"/>
        <v>-0.448009299400951-1.25210211216139i</v>
      </c>
      <c r="DG342" s="223" t="str">
        <f t="shared" ca="1" si="560"/>
        <v>-6.48400246697403E-13-1.32983909990222i</v>
      </c>
      <c r="DH342" s="223" t="str">
        <f t="shared" ca="1" si="561"/>
        <v>0.448009299400869-1.25210211216142i</v>
      </c>
      <c r="DI342" s="223" t="str">
        <f t="shared" ca="1" si="562"/>
        <v>0.843640993996104-1.02797952551498i</v>
      </c>
      <c r="DJ342" s="223" t="str">
        <f t="shared" ca="1" si="563"/>
        <v>1.14064104268318-0.683673930595113i</v>
      </c>
      <c r="DK342" s="223" t="str">
        <f t="shared" ca="1" si="564"/>
        <v>1.30428661448886-0.259438738229156i</v>
      </c>
      <c r="DL342" s="223" t="str">
        <f t="shared" ca="1" si="565"/>
        <v>1.31544559965589+0.195127922078541i</v>
      </c>
      <c r="DM342" s="223" t="str">
        <f t="shared" ca="1" si="566"/>
        <v>1.17281338036584+0.626881812197161i</v>
      </c>
      <c r="DN342" s="223" t="str">
        <f t="shared" ca="1" si="567"/>
        <v>0.893065356045088+0.985345777613525i</v>
      </c>
      <c r="DO342" s="223" t="str">
        <f t="shared" ca="1" si="568"/>
        <v>0.508907391243775+1.22861112593294i</v>
      </c>
      <c r="DP342" s="223" t="str">
        <f t="shared" ca="1" si="569"/>
        <v>0.0652521118614116+1.32823725046633i</v>
      </c>
      <c r="DQ342" s="223" t="str">
        <f t="shared" ca="1" si="570"/>
        <v>-0.386031913916101+1.27257667473006i</v>
      </c>
      <c r="DR342" s="223" t="str">
        <f t="shared" ca="1" si="571"/>
        <v>-0.792184226898297+1.06813678069912i</v>
      </c>
      <c r="DS342" s="223" t="str">
        <f t="shared" ca="1" si="572"/>
        <v>-1.10572080082036+0.738819018611405i</v>
      </c>
      <c r="DT342" s="223" t="str">
        <f t="shared" ca="1" si="573"/>
        <v>-1.28998548862529+0.32312454373648i</v>
      </c>
      <c r="DU342" s="223" t="str">
        <f t="shared" ca="1" si="574"/>
        <v>-1.32343556115416-0.130347025671201i</v>
      </c>
      <c r="DV342" s="223" t="str">
        <f t="shared" ca="1" si="575"/>
        <v>-1.20216030788881-0.56857948060533i</v>
      </c>
      <c r="DW342" s="223" t="str">
        <f t="shared" ca="1" si="576"/>
        <v>-0.940338245428106-0.940338245427641i</v>
      </c>
      <c r="DX342" s="223" t="str">
        <f t="shared" ca="1" si="577"/>
        <v>-0.56857948060606-1.20216030788846i</v>
      </c>
      <c r="DY342" s="223" t="str">
        <f t="shared" ca="1" si="578"/>
        <v>-0.13034702567065-1.32343556115421i</v>
      </c>
      <c r="DZ342" s="223" t="str">
        <f t="shared" ca="1" si="579"/>
        <v>0.323124543737017-1.28998548862516i</v>
      </c>
      <c r="EA342" s="223" t="str">
        <f t="shared" ca="1" si="580"/>
        <v>0.738819018610734-1.10572080082081i</v>
      </c>
      <c r="EB342" s="223" t="str">
        <f t="shared" ca="1" si="581"/>
        <v>1.06813678069873-0.792184226898824i</v>
      </c>
      <c r="EC342" s="223" t="str">
        <f t="shared" ca="1" si="582"/>
        <v>1.27257667473022-0.38603191391557i</v>
      </c>
      <c r="ED342" s="223" t="str">
        <f t="shared" ca="1" si="583"/>
        <v>1.3282372504663+0.0652521118621152i</v>
      </c>
      <c r="EE342" s="223" t="str">
        <f t="shared" ca="1" si="584"/>
        <v>1.22861112593272+0.508907391244286i</v>
      </c>
      <c r="EF342" s="223" t="str">
        <f t="shared" ca="1" si="585"/>
        <v>0.985345777613966+0.893065356044602i</v>
      </c>
      <c r="EG342" s="223" t="str">
        <f t="shared" ca="1" si="586"/>
        <v>0.626881812197874+1.17281338036546i</v>
      </c>
      <c r="EH342" s="223" t="str">
        <f t="shared" ca="1" si="587"/>
        <v>0.195127922077995+1.31544559965597i</v>
      </c>
      <c r="EI342" s="223" t="str">
        <f t="shared" ca="1" si="588"/>
        <v>-0.259438738229699+1.30428661448875i</v>
      </c>
      <c r="EJ342" s="223" t="str">
        <f t="shared" ca="1" si="589"/>
        <v>-0.683673930595586+1.1406410426829i</v>
      </c>
      <c r="EK342" s="223" t="str">
        <f t="shared" ca="1" si="590"/>
        <v>-1.02797952551457+0.843640993996612i</v>
      </c>
      <c r="EL342" s="223" t="str">
        <f t="shared" ca="1" si="591"/>
        <v>-1.25210211216115+0.448009299401629i</v>
      </c>
      <c r="EM342" s="223" t="str">
        <f t="shared" ca="1" si="592"/>
        <v>-1.32983909990222+7.81751790002458E-15i</v>
      </c>
      <c r="EN342" s="223"/>
      <c r="EO342" s="223"/>
      <c r="EP342" s="223"/>
    </row>
    <row r="343" spans="1:146">
      <c r="A343" s="249">
        <f t="shared" si="461"/>
        <v>4.7460937499999847E-3</v>
      </c>
      <c r="B343" s="248">
        <v>243</v>
      </c>
      <c r="C343" s="247">
        <f t="shared" si="462"/>
        <v>48600</v>
      </c>
      <c r="N343" s="246">
        <f t="shared" ca="1" si="463"/>
        <v>1.3371312402882547</v>
      </c>
      <c r="O343" s="223">
        <f t="shared" ca="1" si="464"/>
        <v>-1.3298687597117451</v>
      </c>
      <c r="P343" s="223" t="str">
        <f t="shared" ca="1" si="465"/>
        <v>-1.26274786383661-0.417155547048499i</v>
      </c>
      <c r="Q343" s="223" t="str">
        <f t="shared" ca="1" si="466"/>
        <v>-1.06816060368126-0.792201895226552i</v>
      </c>
      <c r="R343" s="223" t="str">
        <f t="shared" ca="1" si="467"/>
        <v>-0.765749325352691-1.08728050142507i</v>
      </c>
      <c r="S343" s="223" t="str">
        <f t="shared" ca="1" si="468"/>
        <v>-0.386040523703725-1.27260505739833i</v>
      </c>
      <c r="T343" s="223" t="str">
        <f t="shared" ca="1" si="469"/>
        <v>0.0326366131375232-1.32946822810482i</v>
      </c>
      <c r="U343" s="223" t="str">
        <f t="shared" ca="1" si="470"/>
        <v>0.448019291490233-1.25213003817888i</v>
      </c>
      <c r="V343" s="223" t="str">
        <f t="shared" ca="1" si="471"/>
        <v>0.818177272300952-1.04839728593097i</v>
      </c>
      <c r="W343" s="223" t="str">
        <f t="shared" ca="1" si="472"/>
        <v>1.10574546205078-0.738835496718559i</v>
      </c>
      <c r="X343" s="223" t="str">
        <f t="shared" ca="1" si="473"/>
        <v>1.28169568125923-0.354692963982499i</v>
      </c>
      <c r="Y343" s="223" t="str">
        <f t="shared" ca="1" si="474"/>
        <v>1.3282668745493+0.0652535671997862i</v>
      </c>
      <c r="Z343" s="223" t="str">
        <f t="shared" ca="1" si="475"/>
        <v>1.24075797620634+0.47861316586321i</v>
      </c>
      <c r="AA343" s="223" t="str">
        <f t="shared" ca="1" si="476"/>
        <v>1.02800245285773+0.843659809980146i</v>
      </c>
      <c r="AB343" s="223" t="str">
        <f t="shared" ca="1" si="477"/>
        <v>0.711476621208047+1.12354436295664i</v>
      </c>
      <c r="AC343" s="223" t="str">
        <f t="shared" ca="1" si="478"/>
        <v>0.323131750482466+1.29001425956746i</v>
      </c>
      <c r="AD343" s="223" t="str">
        <f t="shared" ca="1" si="479"/>
        <v>-0.0978312149530287+1.32626542269565i</v>
      </c>
      <c r="AE343" s="223" t="str">
        <f t="shared" ca="1" si="480"/>
        <v>-0.508918741561561+1.22863852802387i</v>
      </c>
      <c r="AF343" s="223" t="str">
        <f t="shared" ca="1" si="481"/>
        <v>-0.868634158536676+1.00698838954605i</v>
      </c>
      <c r="AG343" s="223" t="str">
        <f t="shared" ca="1" si="482"/>
        <v>-1.14066648275014+0.683689178784972i</v>
      </c>
      <c r="AH343" s="223" t="str">
        <f t="shared" ca="1" si="483"/>
        <v>-1.29755578152247+0.291375894498598i</v>
      </c>
      <c r="AI343" s="223" t="str">
        <f t="shared" ca="1" si="484"/>
        <v>-1.32346507814357-0.130349932841177i</v>
      </c>
      <c r="AJ343" s="223" t="str">
        <f t="shared" ca="1" si="485"/>
        <v>-1.21577899393392-0.538917763639574i</v>
      </c>
      <c r="AK343" s="223" t="str">
        <f t="shared" ca="1" si="486"/>
        <v>-0.985367754082627-0.893085274355935i</v>
      </c>
      <c r="AL343" s="223" t="str">
        <f t="shared" ca="1" si="487"/>
        <v>-0.655489907565275-1.15710150770679i</v>
      </c>
      <c r="AM343" s="223" t="str">
        <f t="shared" ca="1" si="488"/>
        <v>-0.259444524571408-1.30431570439337i</v>
      </c>
      <c r="AN343" s="223" t="str">
        <f t="shared" ca="1" si="489"/>
        <v>0.162790132803108-1.31986752771602i</v>
      </c>
      <c r="AO343" s="223" t="str">
        <f t="shared" ca="1" si="490"/>
        <v>0.568592161808207-1.20218712003894i</v>
      </c>
      <c r="AP343" s="223" t="str">
        <f t="shared" ca="1" si="491"/>
        <v>0.916998429000523-0.963153569929442i</v>
      </c>
      <c r="AQ343" s="223" t="str">
        <f t="shared" ca="1" si="492"/>
        <v>1.17283953798263-0.626895793734443i</v>
      </c>
      <c r="AR343" s="223" t="str">
        <f t="shared" ca="1" si="493"/>
        <v>1.17283953798263-0.626895793734443i</v>
      </c>
      <c r="AS343" s="223" t="str">
        <f t="shared" ca="1" si="494"/>
        <v>1.31547493844282+0.195132274076135i</v>
      </c>
      <c r="AT343" s="223" t="str">
        <f t="shared" ca="1" si="495"/>
        <v>1.18787109357553+0.597924061319601i</v>
      </c>
      <c r="AU343" s="223" t="str">
        <f t="shared" ca="1" si="496"/>
        <v>0.940359218080371+0.940359218080266i</v>
      </c>
      <c r="AV343" s="223" t="str">
        <f t="shared" ca="1" si="497"/>
        <v>0.597924061319732+1.18787109357547i</v>
      </c>
      <c r="AW343" s="223" t="str">
        <f t="shared" ca="1" si="498"/>
        <v>0.195132274076282+1.31547493844279i</v>
      </c>
      <c r="AX343" s="223" t="str">
        <f t="shared" ca="1" si="499"/>
        <v>-0.227356874963727+1.31028995625548i</v>
      </c>
      <c r="AY343" s="223" t="str">
        <f t="shared" ca="1" si="500"/>
        <v>-0.626895793735447+1.1728395379821i</v>
      </c>
      <c r="AZ343" s="223" t="str">
        <f t="shared" ca="1" si="501"/>
        <v>-0.96315356992934+0.916998429000629i</v>
      </c>
      <c r="BA343" s="223" t="str">
        <f t="shared" ca="1" si="502"/>
        <v>-1.20218712003888+0.568592161808341i</v>
      </c>
      <c r="BB343" s="223" t="str">
        <f t="shared" ca="1" si="503"/>
        <v>-1.319867527716+0.162790132803254i</v>
      </c>
      <c r="BC343" s="223" t="str">
        <f t="shared" ca="1" si="504"/>
        <v>-1.3043157043934-0.259444524571263i</v>
      </c>
      <c r="BD343" s="223" t="str">
        <f t="shared" ca="1" si="505"/>
        <v>-1.15710150770688-0.655489907565113i</v>
      </c>
      <c r="BE343" s="223" t="str">
        <f t="shared" ca="1" si="506"/>
        <v>-0.893085274356044-0.985367754082527i</v>
      </c>
      <c r="BF343" s="223" t="str">
        <f t="shared" ca="1" si="507"/>
        <v>-0.538917763639743-1.21577899393385i</v>
      </c>
      <c r="BG343" s="223" t="str">
        <f t="shared" ca="1" si="508"/>
        <v>-0.130349932839989-1.32346507814368i</v>
      </c>
      <c r="BH343" s="223" t="str">
        <f t="shared" ca="1" si="509"/>
        <v>0.291375894498417-1.29755578152251i</v>
      </c>
      <c r="BI343" s="223" t="str">
        <f t="shared" ca="1" si="510"/>
        <v>0.683689178784845-1.14066648275022i</v>
      </c>
      <c r="BJ343" s="223" t="str">
        <f t="shared" ca="1" si="511"/>
        <v>1.00698838954596-0.868634158536774i</v>
      </c>
      <c r="BK343" s="223" t="str">
        <f t="shared" ca="1" si="512"/>
        <v>1.22863852802381-0.508918741561698i</v>
      </c>
      <c r="BL343" s="223" t="str">
        <f t="shared" ca="1" si="513"/>
        <v>1.32626542269568-0.0978312149526672i</v>
      </c>
      <c r="BM343" s="223" t="str">
        <f t="shared" ca="1" si="514"/>
        <v>1.29001425956757+0.323131750482048i</v>
      </c>
      <c r="BN343" s="223" t="str">
        <f t="shared" ca="1" si="515"/>
        <v>1.12354436295667+0.711476621208001i</v>
      </c>
      <c r="BO343" s="223" t="str">
        <f t="shared" ca="1" si="516"/>
        <v>0.843659809979735+1.02800245285807i</v>
      </c>
      <c r="BP343" s="223" t="str">
        <f t="shared" ca="1" si="517"/>
        <v>0.478613165863506+1.24075797620622i</v>
      </c>
      <c r="BQ343" s="223" t="str">
        <f t="shared" ca="1" si="518"/>
        <v>0.0652535671995282+1.32826687454931i</v>
      </c>
      <c r="BR343" s="223" t="str">
        <f t="shared" ca="1" si="519"/>
        <v>-0.354692963981792+1.28169568125943i</v>
      </c>
      <c r="BS343" s="223" t="str">
        <f t="shared" ca="1" si="520"/>
        <v>-0.738835496718436+1.10574546205086i</v>
      </c>
      <c r="BT343" s="223" t="str">
        <f t="shared" ca="1" si="521"/>
        <v>-1.04839728593119+0.818177272300674i</v>
      </c>
      <c r="BU343" s="223" t="str">
        <f t="shared" ca="1" si="522"/>
        <v>-1.25213003817874+0.44801929149063i</v>
      </c>
      <c r="BV343" s="223" t="str">
        <f t="shared" ca="1" si="523"/>
        <v>-1.32946822810482+0.032636613137572i</v>
      </c>
      <c r="BW343" s="223" t="str">
        <f t="shared" ca="1" si="524"/>
        <v>-1.27260505739818-0.386040523704234i</v>
      </c>
      <c r="BX343" s="223" t="str">
        <f t="shared" ca="1" si="525"/>
        <v>-1.08728050142526-0.765749325352428i</v>
      </c>
      <c r="BY343" s="223" t="str">
        <f t="shared" ca="1" si="526"/>
        <v>-0.792201895226343-1.06816060368141i</v>
      </c>
      <c r="BZ343" s="223" t="str">
        <f t="shared" ca="1" si="527"/>
        <v>-0.417155547049154-1.26274786383639i</v>
      </c>
      <c r="CA343" s="223" t="str">
        <f t="shared" ca="1" si="528"/>
        <v>-1.47928991271393E-13-1.32986875971175i</v>
      </c>
      <c r="CB343" s="223" t="str">
        <f t="shared" ca="1" si="529"/>
        <v>0.417155547048802-1.26274786383651i</v>
      </c>
      <c r="CC343" s="223" t="str">
        <f t="shared" ca="1" si="530"/>
        <v>0.792201895226106-1.06816060368159i</v>
      </c>
      <c r="CD343" s="223" t="str">
        <f t="shared" ca="1" si="531"/>
        <v>1.08728050142504-0.765749325352731i</v>
      </c>
      <c r="CE343" s="223" t="str">
        <f t="shared" ca="1" si="532"/>
        <v>1.27260505739849-0.386040523703216i</v>
      </c>
      <c r="CF343" s="223" t="str">
        <f t="shared" ca="1" si="533"/>
        <v>1.32946822810483+0.0326366131372006i</v>
      </c>
      <c r="CG343" s="223" t="str">
        <f t="shared" ca="1" si="534"/>
        <v>1.25213003817884+0.448019291490351i</v>
      </c>
      <c r="CH343" s="223" t="str">
        <f t="shared" ca="1" si="535"/>
        <v>1.04839728593142+0.818177272300382i</v>
      </c>
      <c r="CI343" s="223" t="str">
        <f t="shared" ca="1" si="536"/>
        <v>0.738835496718682+1.1057454620507i</v>
      </c>
      <c r="CJ343" s="223" t="str">
        <f t="shared" ca="1" si="537"/>
        <v>0.35469296398215+1.28169568125933i</v>
      </c>
      <c r="CK343" s="223" t="str">
        <f t="shared" ca="1" si="538"/>
        <v>-0.0652535671992327+1.32826687454932i</v>
      </c>
      <c r="CL343" s="223" t="str">
        <f t="shared" ca="1" si="539"/>
        <v>-0.478613165863159+1.24075797620636i</v>
      </c>
      <c r="CM343" s="223" t="str">
        <f t="shared" ca="1" si="540"/>
        <v>-0.843659809980558+1.0280024528574i</v>
      </c>
      <c r="CN343" s="223" t="str">
        <f t="shared" ca="1" si="541"/>
        <v>-1.12354436295647+0.711476621208315i</v>
      </c>
      <c r="CO343" s="223" t="str">
        <f t="shared" ca="1" si="542"/>
        <v>-1.2900142595675+0.323131750482335i</v>
      </c>
      <c r="CP343" s="223" t="str">
        <f t="shared" ca="1" si="543"/>
        <v>-1.3262654226956-0.0978312149536538i</v>
      </c>
      <c r="CQ343" s="223" t="str">
        <f t="shared" ca="1" si="544"/>
        <v>-1.22863852802392-0.508918741561424i</v>
      </c>
      <c r="CR343" s="223" t="str">
        <f t="shared" ca="1" si="545"/>
        <v>-1.00698838954615-0.868634158536549i</v>
      </c>
      <c r="CS343" s="223" t="str">
        <f t="shared" ca="1" si="546"/>
        <v>-0.683689178785098-1.14066648275007i</v>
      </c>
      <c r="CT343" s="223" t="str">
        <f t="shared" ca="1" si="547"/>
        <v>-0.291375894498779-1.29755578152243i</v>
      </c>
      <c r="CU343" s="223" t="str">
        <f t="shared" ca="1" si="548"/>
        <v>0.130349932841049-1.32346507814358i</v>
      </c>
      <c r="CV343" s="223" t="str">
        <f t="shared" ca="1" si="549"/>
        <v>0.538917763639404-1.215778993934i</v>
      </c>
      <c r="CW343" s="223" t="str">
        <f t="shared" ca="1" si="550"/>
        <v>0.893085274355769-0.985367754082777i</v>
      </c>
      <c r="CX343" s="223" t="str">
        <f t="shared" ca="1" si="551"/>
        <v>1.15710150770737-0.655489907564252i</v>
      </c>
      <c r="CY343" s="223" t="str">
        <f t="shared" ca="1" si="552"/>
        <v>1.30431570439334-0.259444524571553i</v>
      </c>
      <c r="CZ343" s="223" t="str">
        <f t="shared" ca="1" si="553"/>
        <v>1.31986752771603+0.162790132802999i</v>
      </c>
      <c r="DA343" s="223" t="str">
        <f t="shared" ca="1" si="554"/>
        <v>1.20218712003904+0.568592161808005i</v>
      </c>
      <c r="DB343" s="223" t="str">
        <f t="shared" ca="1" si="555"/>
        <v>0.96315356992957+0.916998429000387i</v>
      </c>
      <c r="DC343" s="223" t="str">
        <f t="shared" ca="1" si="556"/>
        <v>0.626895793734542+1.17283953798258i</v>
      </c>
      <c r="DD343" s="223" t="str">
        <f t="shared" ca="1" si="557"/>
        <v>0.227356874963982+1.31028995625543i</v>
      </c>
      <c r="DE343" s="223" t="str">
        <f t="shared" ca="1" si="558"/>
        <v>-0.195132274075915+1.31547493844285i</v>
      </c>
      <c r="DF343" s="223" t="str">
        <f t="shared" ca="1" si="559"/>
        <v>-0.59792406132065+1.187871093575i</v>
      </c>
      <c r="DG343" s="223" t="str">
        <f t="shared" ca="1" si="560"/>
        <v>-0.940359218080162+0.940359218080475i</v>
      </c>
      <c r="DH343" s="223" t="str">
        <f t="shared" ca="1" si="561"/>
        <v>-1.18787109357542+0.597924061319831i</v>
      </c>
      <c r="DI343" s="223" t="str">
        <f t="shared" ca="1" si="562"/>
        <v>-1.31547493844296+0.195132274075157i</v>
      </c>
      <c r="DJ343" s="223" t="str">
        <f t="shared" ca="1" si="563"/>
        <v>-1.31028995625551-0.227356874963544i</v>
      </c>
      <c r="DK343" s="223" t="str">
        <f t="shared" ca="1" si="564"/>
        <v>-1.17283953798215-0.62689579373535i</v>
      </c>
      <c r="DL343" s="223" t="str">
        <f t="shared" ca="1" si="565"/>
        <v>-0.916998429000709-0.963153569929264i</v>
      </c>
      <c r="DM343" s="223" t="str">
        <f t="shared" ca="1" si="566"/>
        <v>-0.568592161808542-1.20218712003878i</v>
      </c>
      <c r="DN343" s="223" t="str">
        <f t="shared" ca="1" si="567"/>
        <v>-0.162790132802088-1.31986752771615i</v>
      </c>
      <c r="DO343" s="223" t="str">
        <f t="shared" ca="1" si="568"/>
        <v>0.259444524571118-1.30431570439343i</v>
      </c>
      <c r="DP343" s="223" t="str">
        <f t="shared" ca="1" si="569"/>
        <v>0.65548990756505-1.15710150770692i</v>
      </c>
      <c r="DQ343" s="223" t="str">
        <f t="shared" ca="1" si="570"/>
        <v>0.985367754082377-0.89308527435621i</v>
      </c>
      <c r="DR343" s="223" t="str">
        <f t="shared" ca="1" si="571"/>
        <v>1.21577899393379-0.538917763639879i</v>
      </c>
      <c r="DS343" s="223" t="str">
        <f t="shared" ca="1" si="572"/>
        <v>1.32346507814367-0.130349932840136i</v>
      </c>
      <c r="DT343" s="223" t="str">
        <f t="shared" ca="1" si="573"/>
        <v>1.29755578152253+0.291375894498347i</v>
      </c>
      <c r="DU343" s="223" t="str">
        <f t="shared" ca="1" si="574"/>
        <v>1.14066648275034+0.683689178784653i</v>
      </c>
      <c r="DV343" s="223" t="str">
        <f t="shared" ca="1" si="575"/>
        <v>0.868634158535912+1.0069883895467i</v>
      </c>
      <c r="DW343" s="223" t="str">
        <f t="shared" ca="1" si="576"/>
        <v>0.508918741561835+1.22863852802375i</v>
      </c>
      <c r="DX343" s="223" t="str">
        <f t="shared" ca="1" si="577"/>
        <v>0.0978312149527394+1.32626542269567i</v>
      </c>
      <c r="DY343" s="223" t="str">
        <f t="shared" ca="1" si="578"/>
        <v>-0.323131750483151+1.29001425956729i</v>
      </c>
      <c r="DZ343" s="223" t="str">
        <f t="shared" ca="1" si="579"/>
        <v>-0.711476621207876+1.12354436295675i</v>
      </c>
      <c r="EA343" s="223" t="str">
        <f t="shared" ca="1" si="580"/>
        <v>-1.02800245285798+0.843659809979849i</v>
      </c>
      <c r="EB343" s="223" t="str">
        <f t="shared" ca="1" si="581"/>
        <v>-1.2407579762062+0.478613165863574i</v>
      </c>
      <c r="EC343" s="223" t="str">
        <f t="shared" ca="1" si="582"/>
        <v>-1.3282668745493+0.0652535671997513i</v>
      </c>
      <c r="ED343" s="223" t="str">
        <f t="shared" ca="1" si="583"/>
        <v>-1.2816956812591-0.354692963982961i</v>
      </c>
      <c r="EE343" s="223" t="str">
        <f t="shared" ca="1" si="584"/>
        <v>-1.10574546205095-0.738835496718313i</v>
      </c>
      <c r="EF343" s="223" t="str">
        <f t="shared" ca="1" si="585"/>
        <v>-0.818177272300731-1.04839728593114i</v>
      </c>
      <c r="EG343" s="223" t="str">
        <f t="shared" ca="1" si="586"/>
        <v>-0.44801929148956-1.25213003817912i</v>
      </c>
      <c r="EH343" s="223" t="str">
        <f t="shared" ca="1" si="587"/>
        <v>-0.0326366131377199-1.32946822810481i</v>
      </c>
      <c r="EI343" s="223" t="str">
        <f t="shared" ca="1" si="588"/>
        <v>0.386040523704093-1.27260505739822i</v>
      </c>
      <c r="EJ343" s="223" t="str">
        <f t="shared" ca="1" si="589"/>
        <v>0.765749325352368-1.0872805014253i</v>
      </c>
      <c r="EK343" s="223" t="str">
        <f t="shared" ca="1" si="590"/>
        <v>1.06816060368128-0.792201895226522i</v>
      </c>
      <c r="EL343" s="223" t="str">
        <f t="shared" ca="1" si="591"/>
        <v>1.26274786383677-0.417155547048003i</v>
      </c>
      <c r="EM343" s="223" t="str">
        <f t="shared" ca="1" si="592"/>
        <v>1.32986875971175-2.95857982542786E-13i</v>
      </c>
      <c r="EN343" s="223"/>
      <c r="EO343" s="223"/>
      <c r="EP343" s="223"/>
    </row>
    <row r="344" spans="1:146">
      <c r="A344" s="249">
        <f t="shared" si="461"/>
        <v>4.7656249999999843E-3</v>
      </c>
      <c r="B344" s="248">
        <v>244</v>
      </c>
      <c r="C344" s="247">
        <f t="shared" si="462"/>
        <v>48800</v>
      </c>
      <c r="N344" s="246">
        <f t="shared" ca="1" si="463"/>
        <v>1.3371041422932319</v>
      </c>
      <c r="O344" s="223">
        <f t="shared" ca="1" si="464"/>
        <v>-1.3298958577067679</v>
      </c>
      <c r="P344" s="223" t="str">
        <f t="shared" ca="1" si="465"/>
        <v>-1.27263098856279-0.38604838983646i</v>
      </c>
      <c r="Q344" s="223" t="str">
        <f t="shared" ca="1" si="466"/>
        <v>-1.10576799321022-0.738850551557938i</v>
      </c>
      <c r="R344" s="223" t="str">
        <f t="shared" ca="1" si="467"/>
        <v>-0.843677000766195-1.02802339989116i</v>
      </c>
      <c r="S344" s="223" t="str">
        <f t="shared" ca="1" si="468"/>
        <v>-0.508929111515376-1.22866356330681i</v>
      </c>
      <c r="T344" s="223" t="str">
        <f t="shared" ca="1" si="469"/>
        <v>-0.130352588908522-1.3234920456544i</v>
      </c>
      <c r="U344" s="223" t="str">
        <f t="shared" ca="1" si="470"/>
        <v>0.259449811127876-1.30434228170804i</v>
      </c>
      <c r="V344" s="223" t="str">
        <f t="shared" ca="1" si="471"/>
        <v>0.626908567641387-1.17286343628039i</v>
      </c>
      <c r="W344" s="223" t="str">
        <f t="shared" ca="1" si="472"/>
        <v>0.940378379256396-0.940378379256315i</v>
      </c>
      <c r="X344" s="223" t="str">
        <f t="shared" ca="1" si="473"/>
        <v>1.17286343628039-0.626908567641394i</v>
      </c>
      <c r="Y344" s="223" t="str">
        <f t="shared" ca="1" si="474"/>
        <v>1.30434228170804-0.259449811127883i</v>
      </c>
      <c r="Z344" s="223" t="str">
        <f t="shared" ca="1" si="475"/>
        <v>1.3234920456544+0.13035258890852i</v>
      </c>
      <c r="AA344" s="223" t="str">
        <f t="shared" ca="1" si="476"/>
        <v>1.22866356330682+0.508929111515365i</v>
      </c>
      <c r="AB344" s="223" t="str">
        <f t="shared" ca="1" si="477"/>
        <v>1.02802339989117+0.843677000766181i</v>
      </c>
      <c r="AC344" s="223" t="str">
        <f t="shared" ca="1" si="478"/>
        <v>0.73885055155794+1.10576799321021i</v>
      </c>
      <c r="AD344" s="223" t="str">
        <f t="shared" ca="1" si="479"/>
        <v>0.386048389836394+1.27263098856281i</v>
      </c>
      <c r="AE344" s="223" t="str">
        <f t="shared" ca="1" si="480"/>
        <v>1.6291900864208E-14+1.32989585770677i</v>
      </c>
      <c r="AF344" s="223" t="str">
        <f t="shared" ca="1" si="481"/>
        <v>-0.38604838983676+1.2726309885627i</v>
      </c>
      <c r="AG344" s="223" t="str">
        <f t="shared" ca="1" si="482"/>
        <v>-0.738850551557709+1.10576799321037i</v>
      </c>
      <c r="AH344" s="223" t="str">
        <f t="shared" ca="1" si="483"/>
        <v>-1.02802339989141+0.843677000765885i</v>
      </c>
      <c r="AI344" s="223" t="str">
        <f t="shared" ca="1" si="484"/>
        <v>-1.22866356330676+0.5089291115155i</v>
      </c>
      <c r="AJ344" s="223" t="str">
        <f t="shared" ca="1" si="485"/>
        <v>-1.32349204565445+0.130352588908007i</v>
      </c>
      <c r="AK344" s="223" t="str">
        <f t="shared" ca="1" si="486"/>
        <v>-1.30434228170804-0.259449811127879i</v>
      </c>
      <c r="AL344" s="223" t="str">
        <f t="shared" ca="1" si="487"/>
        <v>-1.17286343628008-0.626908567641965i</v>
      </c>
      <c r="AM344" s="223" t="str">
        <f t="shared" ca="1" si="488"/>
        <v>-0.940378379256319-0.940378379256392i</v>
      </c>
      <c r="AN344" s="223" t="str">
        <f t="shared" ca="1" si="489"/>
        <v>-0.626908567641876-1.17286343628013i</v>
      </c>
      <c r="AO344" s="223" t="str">
        <f t="shared" ca="1" si="490"/>
        <v>-0.259449811127778-1.30434228170806i</v>
      </c>
      <c r="AP344" s="223" t="str">
        <f t="shared" ca="1" si="491"/>
        <v>0.130352588908128-1.32349204565444i</v>
      </c>
      <c r="AQ344" s="223" t="str">
        <f t="shared" ca="1" si="492"/>
        <v>0.508929111515611-1.22866356330671i</v>
      </c>
      <c r="AR344" s="223" t="str">
        <f t="shared" ca="1" si="493"/>
        <v>0.508929111515611-1.22866356330671i</v>
      </c>
      <c r="AS344" s="223" t="str">
        <f t="shared" ca="1" si="494"/>
        <v>1.10576799321043-0.738850551557624i</v>
      </c>
      <c r="AT344" s="223" t="str">
        <f t="shared" ca="1" si="495"/>
        <v>1.27263098856273-0.386048389836662i</v>
      </c>
      <c r="AU344" s="223" t="str">
        <f t="shared" ca="1" si="496"/>
        <v>1.32989585770677+4.96586989237739E-13i</v>
      </c>
      <c r="AV344" s="223" t="str">
        <f t="shared" ca="1" si="497"/>
        <v>1.27263098856281+0.386048389836383i</v>
      </c>
      <c r="AW344" s="223" t="str">
        <f t="shared" ca="1" si="498"/>
        <v>1.10576799320985+0.738850551558482i</v>
      </c>
      <c r="AX344" s="223" t="str">
        <f t="shared" ca="1" si="499"/>
        <v>0.843677000766204+1.02802339989115i</v>
      </c>
      <c r="AY344" s="223" t="str">
        <f t="shared" ca="1" si="500"/>
        <v>0.508929111515881+1.2286635633066i</v>
      </c>
      <c r="AZ344" s="223" t="str">
        <f t="shared" ca="1" si="501"/>
        <v>0.130352588908419+1.32349204565441i</v>
      </c>
      <c r="BA344" s="223" t="str">
        <f t="shared" ca="1" si="502"/>
        <v>-0.259449811127455+1.30434228170812i</v>
      </c>
      <c r="BB344" s="223" t="str">
        <f t="shared" ca="1" si="503"/>
        <v>-0.626908567641618+1.17286343628027i</v>
      </c>
      <c r="BC344" s="223" t="str">
        <f t="shared" ca="1" si="504"/>
        <v>-0.940378379256113+0.940378379256598i</v>
      </c>
      <c r="BD344" s="223" t="str">
        <f t="shared" ca="1" si="505"/>
        <v>-1.17286343628057+0.626908567641056i</v>
      </c>
      <c r="BE344" s="223" t="str">
        <f t="shared" ca="1" si="506"/>
        <v>-1.30434228170798+0.259449811128165i</v>
      </c>
      <c r="BF344" s="223" t="str">
        <f t="shared" ca="1" si="507"/>
        <v>-1.32349204565435-0.130352588909052i</v>
      </c>
      <c r="BG344" s="223" t="str">
        <f t="shared" ca="1" si="508"/>
        <v>-1.22866356330686-0.508929111515247i</v>
      </c>
      <c r="BH344" s="223" t="str">
        <f t="shared" ca="1" si="509"/>
        <v>-1.02802339989077-0.843677000766668i</v>
      </c>
      <c r="BI344" s="223" t="str">
        <f t="shared" ca="1" si="510"/>
        <v>-0.738850551557985-1.10576799321019i</v>
      </c>
      <c r="BJ344" s="223" t="str">
        <f t="shared" ca="1" si="511"/>
        <v>-0.386048389837076-1.2726309885626i</v>
      </c>
      <c r="BK344" s="223" t="str">
        <f t="shared" ca="1" si="512"/>
        <v>1.02315951969135E-13-1.32989585770677i</v>
      </c>
      <c r="BL344" s="223" t="str">
        <f t="shared" ca="1" si="513"/>
        <v>0.38604838983597-1.27263098856294i</v>
      </c>
      <c r="BM344" s="223" t="str">
        <f t="shared" ca="1" si="514"/>
        <v>0.738850551558155-1.10576799321007i</v>
      </c>
      <c r="BN344" s="223" t="str">
        <f t="shared" ca="1" si="515"/>
        <v>1.0280233998909-0.84367700076651i</v>
      </c>
      <c r="BO344" s="223" t="str">
        <f t="shared" ca="1" si="516"/>
        <v>1.22866356330694-0.508929111515058i</v>
      </c>
      <c r="BP344" s="223" t="str">
        <f t="shared" ca="1" si="517"/>
        <v>1.32349204565437-0.130352588908849i</v>
      </c>
      <c r="BQ344" s="223" t="str">
        <f t="shared" ca="1" si="518"/>
        <v>1.30434228170794+0.259449811128366i</v>
      </c>
      <c r="BR344" s="223" t="str">
        <f t="shared" ca="1" si="519"/>
        <v>1.17286343628047+0.626908567641236i</v>
      </c>
      <c r="BS344" s="223" t="str">
        <f t="shared" ca="1" si="520"/>
        <v>0.940378379255941+0.94037837925677i</v>
      </c>
      <c r="BT344" s="223" t="str">
        <f t="shared" ca="1" si="521"/>
        <v>0.626908567641403+1.17286343628038i</v>
      </c>
      <c r="BU344" s="223" t="str">
        <f t="shared" ca="1" si="522"/>
        <v>0.259449811128552+1.3043422817079i</v>
      </c>
      <c r="BV344" s="223" t="str">
        <f t="shared" ca="1" si="523"/>
        <v>-0.13035258890866+1.32349204565438i</v>
      </c>
      <c r="BW344" s="223" t="str">
        <f t="shared" ca="1" si="524"/>
        <v>-0.508929111514882+1.22866356330701i</v>
      </c>
      <c r="BX344" s="223" t="str">
        <f t="shared" ca="1" si="525"/>
        <v>-0.843677000766362+1.02802339989102i</v>
      </c>
      <c r="BY344" s="223" t="str">
        <f t="shared" ca="1" si="526"/>
        <v>-1.10576799320997+0.738850551558311i</v>
      </c>
      <c r="BZ344" s="223" t="str">
        <f t="shared" ca="1" si="527"/>
        <v>-1.27263098856288+0.386048389836151i</v>
      </c>
      <c r="CA344" s="223" t="str">
        <f t="shared" ca="1" si="528"/>
        <v>-1.32989585770677+2.9195508529947E-13i</v>
      </c>
      <c r="CB344" s="223" t="str">
        <f t="shared" ca="1" si="529"/>
        <v>-1.27263098856266-0.386048389836894i</v>
      </c>
      <c r="CC344" s="223" t="str">
        <f t="shared" ca="1" si="530"/>
        <v>-1.10576799321029-0.738850551557826i</v>
      </c>
      <c r="CD344" s="223" t="str">
        <f t="shared" ca="1" si="531"/>
        <v>-0.843677000765821-1.02802339989147i</v>
      </c>
      <c r="CE344" s="223" t="str">
        <f t="shared" ca="1" si="532"/>
        <v>-0.508929111515422-1.22866356330679i</v>
      </c>
      <c r="CF344" s="223" t="str">
        <f t="shared" ca="1" si="533"/>
        <v>-0.130352588909241-1.32349204565433i</v>
      </c>
      <c r="CG344" s="223" t="str">
        <f t="shared" ca="1" si="534"/>
        <v>0.259449811127979-1.30434228170802i</v>
      </c>
      <c r="CH344" s="223" t="str">
        <f t="shared" ca="1" si="535"/>
        <v>0.626908567640889-1.17286343628066i</v>
      </c>
      <c r="CI344" s="223" t="str">
        <f t="shared" ca="1" si="536"/>
        <v>0.94037837925649-0.94037837925622i</v>
      </c>
      <c r="CJ344" s="223" t="str">
        <f t="shared" ca="1" si="537"/>
        <v>1.17286343628019-0.626908567641752i</v>
      </c>
      <c r="CK344" s="223" t="str">
        <f t="shared" ca="1" si="538"/>
        <v>1.30434228170808-0.259449811127678i</v>
      </c>
      <c r="CL344" s="223" t="str">
        <f t="shared" ca="1" si="539"/>
        <v>1.32349204565443+0.130352588908192i</v>
      </c>
      <c r="CM344" s="223" t="str">
        <f t="shared" ca="1" si="540"/>
        <v>1.22866356330667+0.508929111515706i</v>
      </c>
      <c r="CN344" s="223" t="str">
        <f t="shared" ca="1" si="541"/>
        <v>1.02802339989127+0.843677000766058i</v>
      </c>
      <c r="CO344" s="223" t="str">
        <f t="shared" ca="1" si="542"/>
        <v>0.738850551557508+1.1057679932105i</v>
      </c>
      <c r="CP344" s="223" t="str">
        <f t="shared" ca="1" si="543"/>
        <v>0.386048389836528+1.27263098856277i</v>
      </c>
      <c r="CQ344" s="223" t="str">
        <f t="shared" ca="1" si="544"/>
        <v>-5.98902941206874E-13+1.32989585770677i</v>
      </c>
      <c r="CR344" s="223" t="str">
        <f t="shared" ca="1" si="545"/>
        <v>-0.386048389836444+1.27263098856279i</v>
      </c>
      <c r="CS344" s="223" t="str">
        <f t="shared" ca="1" si="546"/>
        <v>-0.738850551557435+1.10576799321055i</v>
      </c>
      <c r="CT344" s="223" t="str">
        <f t="shared" ca="1" si="547"/>
        <v>-1.02802339989122+0.843677000766126i</v>
      </c>
      <c r="CU344" s="223" t="str">
        <f t="shared" ca="1" si="548"/>
        <v>-1.22866356330664+0.508929111515787i</v>
      </c>
      <c r="CV344" s="223" t="str">
        <f t="shared" ca="1" si="549"/>
        <v>-1.32349204565442+0.130352588908279i</v>
      </c>
      <c r="CW344" s="223" t="str">
        <f t="shared" ca="1" si="550"/>
        <v>-1.30434228170809-0.259449811127593i</v>
      </c>
      <c r="CX344" s="223" t="str">
        <f t="shared" ca="1" si="551"/>
        <v>-1.1728634362802-0.626908567641741i</v>
      </c>
      <c r="CY344" s="223" t="str">
        <f t="shared" ca="1" si="552"/>
        <v>-0.940378379256498-0.940378379256212i</v>
      </c>
      <c r="CZ344" s="223" t="str">
        <f t="shared" ca="1" si="553"/>
        <v>-0.626908567640899-1.17286343628065i</v>
      </c>
      <c r="DA344" s="223" t="str">
        <f t="shared" ca="1" si="554"/>
        <v>-0.259449811127991-1.30434228170801i</v>
      </c>
      <c r="DB344" s="223" t="str">
        <f t="shared" ca="1" si="555"/>
        <v>0.130352588909079-1.32349204565434i</v>
      </c>
      <c r="DC344" s="223" t="str">
        <f t="shared" ca="1" si="556"/>
        <v>0.508929111515272-1.22866356330685i</v>
      </c>
      <c r="DD344" s="223" t="str">
        <f t="shared" ca="1" si="557"/>
        <v>0.843677000766747-1.02802339989071i</v>
      </c>
      <c r="DE344" s="223" t="str">
        <f t="shared" ca="1" si="558"/>
        <v>1.10576799321024-0.738850551557899i</v>
      </c>
      <c r="DF344" s="223" t="str">
        <f t="shared" ca="1" si="559"/>
        <v>1.27263098856263-0.386048389836978i</v>
      </c>
      <c r="DG344" s="223" t="str">
        <f t="shared" ca="1" si="560"/>
        <v>1.32989585770677+2.0463190393827E-13i</v>
      </c>
      <c r="DH344" s="223" t="str">
        <f t="shared" ca="1" si="561"/>
        <v>1.27263098856291+0.386048389836067i</v>
      </c>
      <c r="DI344" s="223" t="str">
        <f t="shared" ca="1" si="562"/>
        <v>1.10576799321002+0.73885055155824i</v>
      </c>
      <c r="DJ344" s="223" t="str">
        <f t="shared" ca="1" si="563"/>
        <v>0.84367700076643+1.02802339989097i</v>
      </c>
      <c r="DK344" s="223" t="str">
        <f t="shared" ca="1" si="564"/>
        <v>0.508929111514893+1.22866356330701i</v>
      </c>
      <c r="DL344" s="223" t="str">
        <f t="shared" ca="1" si="565"/>
        <v>0.130352588908671+1.32349204565438i</v>
      </c>
      <c r="DM344" s="223" t="str">
        <f t="shared" ca="1" si="566"/>
        <v>-0.25944981112854+1.30434228170791i</v>
      </c>
      <c r="DN344" s="223" t="str">
        <f t="shared" ca="1" si="567"/>
        <v>-0.626908567641393+1.17286343628039i</v>
      </c>
      <c r="DO344" s="223" t="str">
        <f t="shared" ca="1" si="568"/>
        <v>-0.940378379255933+0.940378379256778i</v>
      </c>
      <c r="DP344" s="223" t="str">
        <f t="shared" ca="1" si="569"/>
        <v>-1.17286343628039+0.626908567641379i</v>
      </c>
      <c r="DQ344" s="223" t="str">
        <f t="shared" ca="1" si="570"/>
        <v>-1.30434228170791+0.259449811128525i</v>
      </c>
      <c r="DR344" s="223" t="str">
        <f t="shared" ca="1" si="571"/>
        <v>-1.32349204565438-0.130352588908686i</v>
      </c>
      <c r="DS344" s="223" t="str">
        <f t="shared" ca="1" si="572"/>
        <v>-1.22866356330701-0.508929111514908i</v>
      </c>
      <c r="DT344" s="223" t="str">
        <f t="shared" ca="1" si="573"/>
        <v>-1.02802339989096-0.843677000766442i</v>
      </c>
      <c r="DU344" s="223" t="str">
        <f t="shared" ca="1" si="574"/>
        <v>-0.738850551558226-1.10576799321002i</v>
      </c>
      <c r="DV344" s="223" t="str">
        <f t="shared" ca="1" si="575"/>
        <v>-0.386048389836053-1.27263098856291i</v>
      </c>
      <c r="DW344" s="223" t="str">
        <f t="shared" ca="1" si="576"/>
        <v>-1.89639133330335E-13-1.32989585770677i</v>
      </c>
      <c r="DX344" s="223" t="str">
        <f t="shared" ca="1" si="577"/>
        <v>0.386048389836992-1.27263098856263i</v>
      </c>
      <c r="DY344" s="223" t="str">
        <f t="shared" ca="1" si="578"/>
        <v>0.738850551557911-1.10576799321023i</v>
      </c>
      <c r="DZ344" s="223" t="str">
        <f t="shared" ca="1" si="579"/>
        <v>1.02802339989072-0.843677000766735i</v>
      </c>
      <c r="EA344" s="223" t="str">
        <f t="shared" ca="1" si="580"/>
        <v>1.22866356330686-0.508929111515257i</v>
      </c>
      <c r="EB344" s="223" t="str">
        <f t="shared" ca="1" si="581"/>
        <v>1.32349204565435-0.130352588909064i</v>
      </c>
      <c r="EC344" s="223" t="str">
        <f t="shared" ca="1" si="582"/>
        <v>1.30434228170798+0.259449811128154i</v>
      </c>
      <c r="ED344" s="223" t="str">
        <f t="shared" ca="1" si="583"/>
        <v>1.17286343628057+0.626908567641046i</v>
      </c>
      <c r="EE344" s="223" t="str">
        <f t="shared" ca="1" si="584"/>
        <v>0.940378379256202+0.940378379256509i</v>
      </c>
      <c r="EF344" s="223" t="str">
        <f t="shared" ca="1" si="585"/>
        <v>0.626908567641728+1.17286343628021i</v>
      </c>
      <c r="EG344" s="223" t="str">
        <f t="shared" ca="1" si="586"/>
        <v>0.259449811127577+1.3043422817081i</v>
      </c>
      <c r="EH344" s="223" t="str">
        <f t="shared" ca="1" si="587"/>
        <v>-0.130352588908294+1.32349204565442i</v>
      </c>
      <c r="EI344" s="223" t="str">
        <f t="shared" ca="1" si="588"/>
        <v>-0.5089291115158+1.22866356330664i</v>
      </c>
      <c r="EJ344" s="223" t="str">
        <f t="shared" ca="1" si="589"/>
        <v>-0.843677000766137+1.02802339989121i</v>
      </c>
      <c r="EK344" s="223" t="str">
        <f t="shared" ca="1" si="590"/>
        <v>-1.10576799321056+0.738850551557423i</v>
      </c>
      <c r="EL344" s="223" t="str">
        <f t="shared" ca="1" si="591"/>
        <v>-1.2726309885628+0.38604838983643i</v>
      </c>
      <c r="EM344" s="223" t="str">
        <f t="shared" ca="1" si="592"/>
        <v>-1.32989585770677+5.8391017059894E-13i</v>
      </c>
      <c r="EN344" s="223"/>
      <c r="EO344" s="223"/>
      <c r="EP344" s="223"/>
    </row>
    <row r="345" spans="1:146">
      <c r="A345" s="249">
        <f t="shared" si="461"/>
        <v>4.7851562499999839E-3</v>
      </c>
      <c r="B345" s="248">
        <v>245</v>
      </c>
      <c r="C345" s="247">
        <f t="shared" si="462"/>
        <v>49000</v>
      </c>
      <c r="N345" s="246">
        <f t="shared" ca="1" si="463"/>
        <v>1.3370795147402905</v>
      </c>
      <c r="O345" s="223">
        <f t="shared" ca="1" si="464"/>
        <v>-1.3299204852597093</v>
      </c>
      <c r="P345" s="223" t="str">
        <f t="shared" ca="1" si="465"/>
        <v>-1.28174553310436-0.354706759845977i</v>
      </c>
      <c r="Q345" s="223" t="str">
        <f t="shared" ca="1" si="466"/>
        <v>-1.14071084923268-0.683715771030829i</v>
      </c>
      <c r="R345" s="223" t="str">
        <f t="shared" ca="1" si="467"/>
        <v>-0.917034095862926-0.96319103200678i</v>
      </c>
      <c r="S345" s="223" t="str">
        <f t="shared" ca="1" si="468"/>
        <v>-0.626920176989528-1.17288515584299i</v>
      </c>
      <c r="T345" s="223" t="str">
        <f t="shared" ca="1" si="469"/>
        <v>-0.291387227630469-1.29760625024976i</v>
      </c>
      <c r="U345" s="223" t="str">
        <f t="shared" ca="1" si="470"/>
        <v>0.0652561052520585-1.32831853779158i</v>
      </c>
      <c r="V345" s="223" t="str">
        <f t="shared" ca="1" si="471"/>
        <v>0.417171772408397-1.26279697870206i</v>
      </c>
      <c r="W345" s="223" t="str">
        <f t="shared" ca="1" si="472"/>
        <v>0.738864233893289-1.1057884702721i</v>
      </c>
      <c r="X345" s="223" t="str">
        <f t="shared" ca="1" si="473"/>
        <v>1.00702755658887-0.868667944259527i</v>
      </c>
      <c r="Y345" s="223" t="str">
        <f t="shared" ca="1" si="474"/>
        <v>1.20223387938033-0.568614277330016i</v>
      </c>
      <c r="Z345" s="223" t="str">
        <f t="shared" ca="1" si="475"/>
        <v>1.31034092028145-0.227365718060948i</v>
      </c>
      <c r="AA345" s="223" t="str">
        <f t="shared" ca="1" si="476"/>
        <v>1.32351655461894+0.130355002830805i</v>
      </c>
      <c r="AB345" s="223" t="str">
        <f t="shared" ca="1" si="477"/>
        <v>1.24080623577012+0.478631781631149i</v>
      </c>
      <c r="AC345" s="223" t="str">
        <f t="shared" ca="1" si="478"/>
        <v>1.068202150031+0.792232708099436i</v>
      </c>
      <c r="AD345" s="223" t="str">
        <f t="shared" ca="1" si="479"/>
        <v>0.81820909549208+1.04843806358194i</v>
      </c>
      <c r="AE345" s="223" t="str">
        <f t="shared" ca="1" si="480"/>
        <v>0.50893853607181+1.22868631619893i</v>
      </c>
      <c r="AF345" s="223" t="str">
        <f t="shared" ca="1" si="481"/>
        <v>0.162796464561728+1.31991886426387i</v>
      </c>
      <c r="AG345" s="223" t="str">
        <f t="shared" ca="1" si="482"/>
        <v>-0.195139863789862+1.3155261041399i</v>
      </c>
      <c r="AH345" s="223" t="str">
        <f t="shared" ca="1" si="483"/>
        <v>-0.538938724968259+1.21582628193464i</v>
      </c>
      <c r="AI345" s="223" t="str">
        <f t="shared" ca="1" si="484"/>
        <v>-0.843692624320697+1.02804243724677i</v>
      </c>
      <c r="AJ345" s="223" t="str">
        <f t="shared" ca="1" si="485"/>
        <v>-1.08732279144751+0.765779109346955i</v>
      </c>
      <c r="AK345" s="223" t="str">
        <f t="shared" ca="1" si="486"/>
        <v>-1.25217874006147+0.448036717302822i</v>
      </c>
      <c r="AL345" s="223" t="str">
        <f t="shared" ca="1" si="487"/>
        <v>-1.32631700809104+0.0978350201198261i</v>
      </c>
      <c r="AM345" s="223" t="str">
        <f t="shared" ca="1" si="488"/>
        <v>-1.30436643604941-0.259454615725317i</v>
      </c>
      <c r="AN345" s="223" t="str">
        <f t="shared" ca="1" si="489"/>
        <v>-1.1879172960918-0.597947317712329i</v>
      </c>
      <c r="AO345" s="223" t="str">
        <f t="shared" ca="1" si="490"/>
        <v>-0.985406080186183-0.893120011110221i</v>
      </c>
      <c r="AP345" s="223" t="str">
        <f t="shared" ca="1" si="491"/>
        <v>-0.711504294252752-1.12358806347047i</v>
      </c>
      <c r="AQ345" s="223" t="str">
        <f t="shared" ca="1" si="492"/>
        <v>-0.386055538837741-1.27265455566156i</v>
      </c>
      <c r="AR345" s="223" t="str">
        <f t="shared" ca="1" si="493"/>
        <v>-0.386055538837741-1.27265455566156i</v>
      </c>
      <c r="AS345" s="223" t="str">
        <f t="shared" ca="1" si="494"/>
        <v>0.32314431876598-1.29006443496544i</v>
      </c>
      <c r="AT345" s="223" t="str">
        <f t="shared" ca="1" si="495"/>
        <v>0.655515402993998-1.15714651343338i</v>
      </c>
      <c r="AU345" s="223" t="str">
        <f t="shared" ca="1" si="496"/>
        <v>0.940395793565891-0.940395793566198i</v>
      </c>
      <c r="AV345" s="223" t="str">
        <f t="shared" ca="1" si="497"/>
        <v>1.15714651343317-0.655515402994378i</v>
      </c>
      <c r="AW345" s="223" t="str">
        <f t="shared" ca="1" si="498"/>
        <v>1.29006443496566-0.323144318765083i</v>
      </c>
      <c r="AX345" s="223" t="str">
        <f t="shared" ca="1" si="499"/>
        <v>1.32951993807402+0.0326378825460233i</v>
      </c>
      <c r="AY345" s="223" t="str">
        <f t="shared" ca="1" si="500"/>
        <v>1.27265455566169+0.386055538837324i</v>
      </c>
      <c r="AZ345" s="223" t="str">
        <f t="shared" ca="1" si="501"/>
        <v>1.12358806346999+0.711504294253502i</v>
      </c>
      <c r="BA345" s="223" t="str">
        <f t="shared" ca="1" si="502"/>
        <v>0.893120011110544+0.985406080185891i</v>
      </c>
      <c r="BB345" s="223" t="str">
        <f t="shared" ca="1" si="503"/>
        <v>0.597947317712719+1.1879172960916i</v>
      </c>
      <c r="BC345" s="223" t="str">
        <f t="shared" ca="1" si="504"/>
        <v>0.259454615725744+1.30436643604933i</v>
      </c>
      <c r="BD345" s="223" t="str">
        <f t="shared" ca="1" si="505"/>
        <v>-0.0978350201207484+1.32631700809097i</v>
      </c>
      <c r="BE345" s="223" t="str">
        <f t="shared" ca="1" si="506"/>
        <v>-0.448036717302411+1.25217874006162i</v>
      </c>
      <c r="BF345" s="223" t="str">
        <f t="shared" ca="1" si="507"/>
        <v>-0.765779109346568+1.08732279144778i</v>
      </c>
      <c r="BG345" s="223" t="str">
        <f t="shared" ca="1" si="508"/>
        <v>-1.02804243724732+0.843692624320027i</v>
      </c>
      <c r="BH345" s="223" t="str">
        <f t="shared" ca="1" si="509"/>
        <v>-1.21582628193447+0.53893872496864i</v>
      </c>
      <c r="BI345" s="223" t="str">
        <f t="shared" ca="1" si="510"/>
        <v>-1.31552610413983+0.195139863790292i</v>
      </c>
      <c r="BJ345" s="223" t="str">
        <f t="shared" ca="1" si="511"/>
        <v>-1.31991886426393-0.162796464561276i</v>
      </c>
      <c r="BK345" s="223" t="str">
        <f t="shared" ca="1" si="512"/>
        <v>-1.2286863161988-0.508938536072123i</v>
      </c>
      <c r="BL345" s="223" t="str">
        <f t="shared" ca="1" si="513"/>
        <v>-1.04843806358194-0.818209095492078i</v>
      </c>
      <c r="BM345" s="223" t="str">
        <f t="shared" ca="1" si="514"/>
        <v>-0.792232708099787-1.06820215003074i</v>
      </c>
      <c r="BN345" s="223" t="str">
        <f t="shared" ca="1" si="515"/>
        <v>-0.478631781630675-1.2408062357703i</v>
      </c>
      <c r="BO345" s="223" t="str">
        <f t="shared" ca="1" si="516"/>
        <v>-0.130355002830731-1.32351655461895i</v>
      </c>
      <c r="BP345" s="223" t="str">
        <f t="shared" ca="1" si="517"/>
        <v>0.227365718060816-1.31034092028148i</v>
      </c>
      <c r="BQ345" s="223" t="str">
        <f t="shared" ca="1" si="518"/>
        <v>0.568614277330673-1.20223387938002i</v>
      </c>
      <c r="BR345" s="223" t="str">
        <f t="shared" ca="1" si="519"/>
        <v>0.868667944259813-1.00702755658862i</v>
      </c>
      <c r="BS345" s="223" t="str">
        <f t="shared" ca="1" si="520"/>
        <v>1.10578847027207-0.738864233893329i</v>
      </c>
      <c r="BT345" s="223" t="str">
        <f t="shared" ca="1" si="521"/>
        <v>1.26279697870191-0.417171772408846i</v>
      </c>
      <c r="BU345" s="223" t="str">
        <f t="shared" ca="1" si="522"/>
        <v>1.3283185377916-0.0652561052515973i</v>
      </c>
      <c r="BV345" s="223" t="str">
        <f t="shared" ca="1" si="523"/>
        <v>1.29760625024974+0.291387227630583i</v>
      </c>
      <c r="BW345" s="223" t="str">
        <f t="shared" ca="1" si="524"/>
        <v>1.17288515584314+0.626920176989255i</v>
      </c>
      <c r="BX345" s="223" t="str">
        <f t="shared" ca="1" si="525"/>
        <v>0.963191032007195+0.917034095862491i</v>
      </c>
      <c r="BY345" s="223" t="str">
        <f t="shared" ca="1" si="526"/>
        <v>0.68371577103054+1.14071084923285i</v>
      </c>
      <c r="BZ345" s="223" t="str">
        <f t="shared" ca="1" si="527"/>
        <v>0.354706759846001+1.28174553310436i</v>
      </c>
      <c r="CA345" s="223" t="str">
        <f t="shared" ca="1" si="528"/>
        <v>4.35986238682046E-13+1.32992048525971i</v>
      </c>
      <c r="CB345" s="223" t="str">
        <f t="shared" ca="1" si="529"/>
        <v>-0.354706759846472+1.28174553310423i</v>
      </c>
      <c r="CC345" s="223" t="str">
        <f t="shared" ca="1" si="530"/>
        <v>-0.683715771030894+1.14071084923264i</v>
      </c>
      <c r="CD345" s="223" t="str">
        <f t="shared" ca="1" si="531"/>
        <v>-0.963191032006594+0.917034095863123i</v>
      </c>
      <c r="CE345" s="223" t="str">
        <f t="shared" ca="1" si="532"/>
        <v>-1.17288515584273+0.626920176990024i</v>
      </c>
      <c r="CF345" s="223" t="str">
        <f t="shared" ca="1" si="533"/>
        <v>-1.29760625024984+0.291387227630105i</v>
      </c>
      <c r="CG345" s="223" t="str">
        <f t="shared" ca="1" si="534"/>
        <v>-1.32831853779158-0.06525610525201i</v>
      </c>
      <c r="CH345" s="223" t="str">
        <f t="shared" ca="1" si="535"/>
        <v>-1.26279697870219-0.417171772408019i</v>
      </c>
      <c r="CI345" s="223" t="str">
        <f t="shared" ca="1" si="536"/>
        <v>-1.10578847027184-0.738864233893673i</v>
      </c>
      <c r="CJ345" s="223" t="str">
        <f t="shared" ca="1" si="537"/>
        <v>-0.868667944259442-1.00702755658894i</v>
      </c>
      <c r="CK345" s="223" t="str">
        <f t="shared" ca="1" si="538"/>
        <v>-0.568614277330299-1.2022338793802i</v>
      </c>
      <c r="CL345" s="223" t="str">
        <f t="shared" ca="1" si="539"/>
        <v>-0.227365718061676-1.31034092028133i</v>
      </c>
      <c r="CM345" s="223" t="str">
        <f t="shared" ca="1" si="540"/>
        <v>0.130355002831142-1.32351655461891i</v>
      </c>
      <c r="CN345" s="223" t="str">
        <f t="shared" ca="1" si="541"/>
        <v>0.478631781631131-1.24080623577013i</v>
      </c>
      <c r="CO345" s="223" t="str">
        <f t="shared" ca="1" si="542"/>
        <v>0.792232708099086-1.06820215003126i</v>
      </c>
      <c r="CP345" s="223" t="str">
        <f t="shared" ca="1" si="543"/>
        <v>1.04843806358224-0.818209095491693i</v>
      </c>
      <c r="CQ345" s="223" t="str">
        <f t="shared" ca="1" si="544"/>
        <v>1.22868631619896-0.508938536071741i</v>
      </c>
      <c r="CR345" s="223" t="str">
        <f t="shared" ca="1" si="545"/>
        <v>1.31991886426382-0.162796464562141i</v>
      </c>
      <c r="CS345" s="223" t="str">
        <f t="shared" ca="1" si="546"/>
        <v>1.31552610413976+0.195139863790777i</v>
      </c>
      <c r="CT345" s="223" t="str">
        <f t="shared" ca="1" si="547"/>
        <v>1.21582628193427+0.538938724969087i</v>
      </c>
      <c r="CU345" s="223" t="str">
        <f t="shared" ca="1" si="548"/>
        <v>1.02804243724706+0.843692624320346i</v>
      </c>
      <c r="CV345" s="223" t="str">
        <f t="shared" ca="1" si="549"/>
        <v>0.76577910934728+1.08732279144728i</v>
      </c>
      <c r="CW345" s="223" t="str">
        <f t="shared" ca="1" si="550"/>
        <v>0.448036717302023+1.25217874006176i</v>
      </c>
      <c r="CX345" s="223" t="str">
        <f t="shared" ca="1" si="551"/>
        <v>0.0978350201203363+1.326317008091i</v>
      </c>
      <c r="CY345" s="223" t="str">
        <f t="shared" ca="1" si="552"/>
        <v>-0.259454615724964+1.30436643604948i</v>
      </c>
      <c r="CZ345" s="223" t="str">
        <f t="shared" ca="1" si="553"/>
        <v>-0.597947317711974+1.18791729609198i</v>
      </c>
      <c r="DA345" s="223" t="str">
        <f t="shared" ca="1" si="554"/>
        <v>-0.893120011110906+0.985406080185562i</v>
      </c>
      <c r="DB345" s="223" t="str">
        <f t="shared" ca="1" si="555"/>
        <v>-1.12358806347025+0.711504294253088i</v>
      </c>
      <c r="DC345" s="223" t="str">
        <f t="shared" ca="1" si="556"/>
        <v>-1.27265455566143+0.386055538838159i</v>
      </c>
      <c r="DD345" s="223" t="str">
        <f t="shared" ca="1" si="557"/>
        <v>-1.32951993807403+0.0326378825455725i</v>
      </c>
      <c r="DE345" s="223" t="str">
        <f t="shared" ca="1" si="558"/>
        <v>-1.29006443496555-0.32314431876552i</v>
      </c>
      <c r="DF345" s="223" t="str">
        <f t="shared" ca="1" si="559"/>
        <v>-1.15714651343362-0.655515402993586i</v>
      </c>
      <c r="DG345" s="223" t="str">
        <f t="shared" ca="1" si="560"/>
        <v>-0.940395793565598-0.940395793566491i</v>
      </c>
      <c r="DH345" s="223" t="str">
        <f t="shared" ca="1" si="561"/>
        <v>-0.655515402993672-1.15714651343357i</v>
      </c>
      <c r="DI345" s="223" t="str">
        <f t="shared" ca="1" si="562"/>
        <v>-0.32314431876547-1.29006443496557i</v>
      </c>
      <c r="DJ345" s="223" t="str">
        <f t="shared" ca="1" si="563"/>
        <v>0.0326378825456253-1.32951993807402i</v>
      </c>
      <c r="DK345" s="223" t="str">
        <f t="shared" ca="1" si="564"/>
        <v>0.38605553883821-1.27265455566142i</v>
      </c>
      <c r="DL345" s="223" t="str">
        <f t="shared" ca="1" si="565"/>
        <v>0.711504294253133-1.12358806347023i</v>
      </c>
      <c r="DM345" s="223" t="str">
        <f t="shared" ca="1" si="566"/>
        <v>0.985406080185598-0.893120011110867i</v>
      </c>
      <c r="DN345" s="223" t="str">
        <f t="shared" ca="1" si="567"/>
        <v>1.187917296092-0.597947317711926i</v>
      </c>
      <c r="DO345" s="223" t="str">
        <f t="shared" ca="1" si="568"/>
        <v>1.30436643604949-0.259454615724912i</v>
      </c>
      <c r="DP345" s="223" t="str">
        <f t="shared" ca="1" si="569"/>
        <v>1.32631700809101+0.0978350201202381i</v>
      </c>
      <c r="DQ345" s="223" t="str">
        <f t="shared" ca="1" si="570"/>
        <v>1.25217874006174+0.448036717302072i</v>
      </c>
      <c r="DR345" s="223" t="str">
        <f t="shared" ca="1" si="571"/>
        <v>1.08732279144721+0.765779109347385i</v>
      </c>
      <c r="DS345" s="223" t="str">
        <f t="shared" ca="1" si="572"/>
        <v>0.843692624320305+1.02804243724709i</v>
      </c>
      <c r="DT345" s="223" t="str">
        <f t="shared" ca="1" si="573"/>
        <v>0.538938724969039+1.21582628193429i</v>
      </c>
      <c r="DU345" s="223" t="str">
        <f t="shared" ca="1" si="574"/>
        <v>0.195139863790723+1.31552610413977i</v>
      </c>
      <c r="DV345" s="223" t="str">
        <f t="shared" ca="1" si="575"/>
        <v>-0.162796464562193+1.31991886426381i</v>
      </c>
      <c r="DW345" s="223" t="str">
        <f t="shared" ca="1" si="576"/>
        <v>-0.50893853607172+1.22868631619897i</v>
      </c>
      <c r="DX345" s="223" t="str">
        <f t="shared" ca="1" si="577"/>
        <v>-0.818209095491675+1.04843806358226i</v>
      </c>
      <c r="DY345" s="223" t="str">
        <f t="shared" ca="1" si="578"/>
        <v>-1.06820215003125+0.792232708099105i</v>
      </c>
      <c r="DZ345" s="223" t="str">
        <f t="shared" ca="1" si="579"/>
        <v>-1.24080623577012+0.478631781631152i</v>
      </c>
      <c r="EA345" s="223" t="str">
        <f t="shared" ca="1" si="580"/>
        <v>-1.32351655461892+0.13035500283109i</v>
      </c>
      <c r="EB345" s="223" t="str">
        <f t="shared" ca="1" si="581"/>
        <v>-1.31034092028155-0.227365718060387i</v>
      </c>
      <c r="EC345" s="223" t="str">
        <f t="shared" ca="1" si="582"/>
        <v>-1.20223387938018-0.568614277330347i</v>
      </c>
      <c r="ED345" s="223" t="str">
        <f t="shared" ca="1" si="583"/>
        <v>-1.00702755658891-0.868667944259482i</v>
      </c>
      <c r="EE345" s="223" t="str">
        <f t="shared" ca="1" si="584"/>
        <v>-0.738864233893691-1.10578847027183i</v>
      </c>
      <c r="EF345" s="223" t="str">
        <f t="shared" ca="1" si="585"/>
        <v>-0.417171772407968-1.2627969787022i</v>
      </c>
      <c r="EG345" s="223" t="str">
        <f t="shared" ca="1" si="586"/>
        <v>-0.0652561052520327-1.32831853779158i</v>
      </c>
      <c r="EH345" s="223" t="str">
        <f t="shared" ca="1" si="587"/>
        <v>0.291387227630083-1.29760625024985i</v>
      </c>
      <c r="EI345" s="223" t="str">
        <f t="shared" ca="1" si="588"/>
        <v>0.626920176990004-1.17288515584274i</v>
      </c>
      <c r="EJ345" s="223" t="str">
        <f t="shared" ca="1" si="589"/>
        <v>0.917034095863105-0.96319103200661i</v>
      </c>
      <c r="EK345" s="223" t="str">
        <f t="shared" ca="1" si="590"/>
        <v>1.14071084923267-0.683715771030848i</v>
      </c>
      <c r="EL345" s="223" t="str">
        <f t="shared" ca="1" si="591"/>
        <v>1.28174553310424-0.354706759846421i</v>
      </c>
      <c r="EM345" s="223" t="str">
        <f t="shared" ca="1" si="592"/>
        <v>1.32992048525971+4.88777612149269E-13i</v>
      </c>
      <c r="EN345" s="223"/>
      <c r="EO345" s="223"/>
      <c r="EP345" s="223"/>
    </row>
    <row r="346" spans="1:146">
      <c r="A346" s="249">
        <f t="shared" si="461"/>
        <v>4.8046874999999835E-3</v>
      </c>
      <c r="B346" s="248">
        <v>246</v>
      </c>
      <c r="C346" s="247">
        <f t="shared" si="462"/>
        <v>49200</v>
      </c>
      <c r="N346" s="246">
        <f t="shared" ca="1" si="463"/>
        <v>1.3370572760490413</v>
      </c>
      <c r="O346" s="223">
        <f t="shared" ca="1" si="464"/>
        <v>-1.3299427239509585</v>
      </c>
      <c r="P346" s="223" t="str">
        <f t="shared" ca="1" si="465"/>
        <v>-1.29008600719111-0.323149722326646i</v>
      </c>
      <c r="Q346" s="223" t="str">
        <f t="shared" ca="1" si="466"/>
        <v>-1.17290476861774-0.626930660235924i</v>
      </c>
      <c r="R346" s="223" t="str">
        <f t="shared" ca="1" si="467"/>
        <v>-0.985422557969147-0.893134945702854i</v>
      </c>
      <c r="S346" s="223" t="str">
        <f t="shared" ca="1" si="468"/>
        <v>-0.738876589048118-1.10580696106812i</v>
      </c>
      <c r="T346" s="223" t="str">
        <f t="shared" ca="1" si="469"/>
        <v>-0.448044209291863-1.25219967876937i</v>
      </c>
      <c r="U346" s="223" t="str">
        <f t="shared" ca="1" si="470"/>
        <v>-0.130357182603779-1.32353868622481i</v>
      </c>
      <c r="V346" s="223" t="str">
        <f t="shared" ca="1" si="471"/>
        <v>0.195143126883767-1.31554810213086i</v>
      </c>
      <c r="W346" s="223" t="str">
        <f t="shared" ca="1" si="472"/>
        <v>0.508947046450498-1.22870686207061i</v>
      </c>
      <c r="X346" s="223" t="str">
        <f t="shared" ca="1" si="473"/>
        <v>0.792245955672313-1.06822001231533i</v>
      </c>
      <c r="Y346" s="223" t="str">
        <f t="shared" ca="1" si="474"/>
        <v>1.02805962798784-0.843706732396751i</v>
      </c>
      <c r="Z346" s="223" t="str">
        <f t="shared" ca="1" si="475"/>
        <v>1.20225398291911-0.568623785595748i</v>
      </c>
      <c r="AA346" s="223" t="str">
        <f t="shared" ca="1" si="476"/>
        <v>1.30438824743048-0.259458954278599i</v>
      </c>
      <c r="AB346" s="223" t="str">
        <f t="shared" ca="1" si="477"/>
        <v>1.32834074969535+0.0652571964529322i</v>
      </c>
      <c r="AC346" s="223" t="str">
        <f t="shared" ca="1" si="478"/>
        <v>1.27267583676225+0.386061994389i</v>
      </c>
      <c r="AD346" s="223" t="str">
        <f t="shared" ca="1" si="479"/>
        <v>1.14072992399439+0.68372720400306i</v>
      </c>
      <c r="AE346" s="223" t="str">
        <f t="shared" ca="1" si="480"/>
        <v>0.940411518695387+0.940411518695476i</v>
      </c>
      <c r="AF346" s="223" t="str">
        <f t="shared" ca="1" si="481"/>
        <v>0.683727204002969+1.14072992399445i</v>
      </c>
      <c r="AG346" s="223" t="str">
        <f t="shared" ca="1" si="482"/>
        <v>0.386061994389133+1.27267583676221i</v>
      </c>
      <c r="AH346" s="223" t="str">
        <f t="shared" ca="1" si="483"/>
        <v>0.0652571964532218+1.32834074969533i</v>
      </c>
      <c r="AI346" s="223" t="str">
        <f t="shared" ca="1" si="484"/>
        <v>-0.259458954278185+1.30438824743056i</v>
      </c>
      <c r="AJ346" s="223" t="str">
        <f t="shared" ca="1" si="485"/>
        <v>-0.568623785595247+1.20225398291934i</v>
      </c>
      <c r="AK346" s="223" t="str">
        <f t="shared" ca="1" si="486"/>
        <v>-0.843706732397251+1.02805962798743i</v>
      </c>
      <c r="AL346" s="223" t="str">
        <f t="shared" ca="1" si="487"/>
        <v>-1.06822001231555+0.792245955672015i</v>
      </c>
      <c r="AM346" s="223" t="str">
        <f t="shared" ca="1" si="488"/>
        <v>-1.22870686207071+0.508947046450251i</v>
      </c>
      <c r="AN346" s="223" t="str">
        <f t="shared" ca="1" si="489"/>
        <v>-1.31554810213088+0.195143126883644i</v>
      </c>
      <c r="AO346" s="223" t="str">
        <f t="shared" ca="1" si="490"/>
        <v>-1.32353868622481-0.130357182603754i</v>
      </c>
      <c r="AP346" s="223" t="str">
        <f t="shared" ca="1" si="491"/>
        <v>-1.25219967876943-0.44804420929171i</v>
      </c>
      <c r="AQ346" s="223" t="str">
        <f t="shared" ca="1" si="492"/>
        <v>-1.10580696106829-0.738876589047866i</v>
      </c>
      <c r="AR346" s="223" t="str">
        <f t="shared" ca="1" si="493"/>
        <v>-1.10580696106829-0.738876589047866i</v>
      </c>
      <c r="AS346" s="223" t="str">
        <f t="shared" ca="1" si="494"/>
        <v>-0.626930660235361-1.17290476861804i</v>
      </c>
      <c r="AT346" s="223" t="str">
        <f t="shared" ca="1" si="495"/>
        <v>-0.323149722326139-1.29008600719124i</v>
      </c>
      <c r="AU346" s="223" t="str">
        <f t="shared" ca="1" si="496"/>
        <v>3.9037557967704E-13-1.32994272395096i</v>
      </c>
      <c r="AV346" s="223" t="str">
        <f t="shared" ca="1" si="497"/>
        <v>0.32314972232686-1.29008600719106i</v>
      </c>
      <c r="AW346" s="223" t="str">
        <f t="shared" ca="1" si="498"/>
        <v>0.626930660236015-1.1729047686177i</v>
      </c>
      <c r="AX346" s="223" t="str">
        <f t="shared" ca="1" si="499"/>
        <v>0.893134945702827-0.98542255796917i</v>
      </c>
      <c r="AY346" s="223" t="str">
        <f t="shared" ca="1" si="500"/>
        <v>1.10580696106797-0.738876589048347i</v>
      </c>
      <c r="AZ346" s="223" t="str">
        <f t="shared" ca="1" si="501"/>
        <v>1.25219967876923-0.448044209292257i</v>
      </c>
      <c r="BA346" s="223" t="str">
        <f t="shared" ca="1" si="502"/>
        <v>1.32353868622476-0.130357182604331i</v>
      </c>
      <c r="BB346" s="223" t="str">
        <f t="shared" ca="1" si="503"/>
        <v>1.31554810213077+0.195143126884416i</v>
      </c>
      <c r="BC346" s="223" t="str">
        <f t="shared" ca="1" si="504"/>
        <v>1.22870686207042+0.508947046450972i</v>
      </c>
      <c r="BD346" s="223" t="str">
        <f t="shared" ca="1" si="505"/>
        <v>1.06822001231511+0.79224595567261i</v>
      </c>
      <c r="BE346" s="223" t="str">
        <f t="shared" ca="1" si="506"/>
        <v>0.843706732396677+1.0280596279879i</v>
      </c>
      <c r="BF346" s="223" t="str">
        <f t="shared" ca="1" si="507"/>
        <v>0.568623785595753+1.2022539829191i</v>
      </c>
      <c r="BG346" s="223" t="str">
        <f t="shared" ca="1" si="508"/>
        <v>0.259458954278773+1.30438824743044i</v>
      </c>
      <c r="BH346" s="223" t="str">
        <f t="shared" ca="1" si="509"/>
        <v>-0.0652571964526425+1.32834074969536i</v>
      </c>
      <c r="BI346" s="223" t="str">
        <f t="shared" ca="1" si="510"/>
        <v>-0.386061994388614+1.27267583676236i</v>
      </c>
      <c r="BJ346" s="223" t="str">
        <f t="shared" ca="1" si="511"/>
        <v>-0.683727204002455+1.14072992399476i</v>
      </c>
      <c r="BK346" s="223" t="str">
        <f t="shared" ca="1" si="512"/>
        <v>-0.940411518695859+0.940411518695004i</v>
      </c>
      <c r="BL346" s="223" t="str">
        <f t="shared" ca="1" si="513"/>
        <v>-1.14072992399464+0.683727204002651i</v>
      </c>
      <c r="BM346" s="223" t="str">
        <f t="shared" ca="1" si="514"/>
        <v>-1.27267583676232+0.386061994388759i</v>
      </c>
      <c r="BN346" s="223" t="str">
        <f t="shared" ca="1" si="515"/>
        <v>-1.32834074969535+0.0652571964528697i</v>
      </c>
      <c r="BO346" s="223" t="str">
        <f t="shared" ca="1" si="516"/>
        <v>-1.30438824743049-0.25945895427855i</v>
      </c>
      <c r="BP346" s="223" t="str">
        <f t="shared" ca="1" si="517"/>
        <v>-1.20225398291917-0.568623785595616i</v>
      </c>
      <c r="BQ346" s="223" t="str">
        <f t="shared" ca="1" si="518"/>
        <v>-1.02805962798804-0.843706732396501i</v>
      </c>
      <c r="BR346" s="223" t="str">
        <f t="shared" ca="1" si="519"/>
        <v>-0.792245955672763-1.06822001231499i</v>
      </c>
      <c r="BS346" s="223" t="str">
        <f t="shared" ca="1" si="520"/>
        <v>-0.508947046449925-1.22870686207085i</v>
      </c>
      <c r="BT346" s="223" t="str">
        <f t="shared" ca="1" si="521"/>
        <v>-0.195143126883257-1.31554810213094i</v>
      </c>
      <c r="BU346" s="223" t="str">
        <f t="shared" ca="1" si="522"/>
        <v>0.130357182604105-1.32353868622478i</v>
      </c>
      <c r="BV346" s="223" t="str">
        <f t="shared" ca="1" si="523"/>
        <v>0.448044209292077-1.2521996787693i</v>
      </c>
      <c r="BW346" s="223" t="str">
        <f t="shared" ca="1" si="524"/>
        <v>0.738876589048221-1.10580696106805i</v>
      </c>
      <c r="BX346" s="223" t="str">
        <f t="shared" ca="1" si="525"/>
        <v>0.985422557969017-0.893134945702996i</v>
      </c>
      <c r="BY346" s="223" t="str">
        <f t="shared" ca="1" si="526"/>
        <v>1.17290476861761-0.626930660236183i</v>
      </c>
      <c r="BZ346" s="223" t="str">
        <f t="shared" ca="1" si="527"/>
        <v>1.290086007191-0.323149722327081i</v>
      </c>
      <c r="CA346" s="223" t="str">
        <f t="shared" ca="1" si="528"/>
        <v>1.32994272395096-5.8002168437763E-13i</v>
      </c>
      <c r="CB346" s="223" t="str">
        <f t="shared" ca="1" si="529"/>
        <v>1.29008600719097+0.323149722327202i</v>
      </c>
      <c r="CC346" s="223" t="str">
        <f t="shared" ca="1" si="530"/>
        <v>1.17290476861751+0.62693066023636i</v>
      </c>
      <c r="CD346" s="223" t="str">
        <f t="shared" ca="1" si="531"/>
        <v>0.985422557968883+0.893134945703145i</v>
      </c>
      <c r="CE346" s="223" t="str">
        <f t="shared" ca="1" si="532"/>
        <v>0.738876589048055+1.10580696106816i</v>
      </c>
      <c r="CF346" s="223" t="str">
        <f t="shared" ca="1" si="533"/>
        <v>0.448044209291888+1.25219967876937i</v>
      </c>
      <c r="CG346" s="223" t="str">
        <f t="shared" ca="1" si="534"/>
        <v>0.13035718260398+1.32353868622479i</v>
      </c>
      <c r="CH346" s="223" t="str">
        <f t="shared" ca="1" si="535"/>
        <v>-0.195143126883456+1.31554810213091i</v>
      </c>
      <c r="CI346" s="223" t="str">
        <f t="shared" ca="1" si="536"/>
        <v>-0.50894704645011+1.22870686207077i</v>
      </c>
      <c r="CJ346" s="223" t="str">
        <f t="shared" ca="1" si="537"/>
        <v>-0.792245955671831+1.06822001231569i</v>
      </c>
      <c r="CK346" s="223" t="str">
        <f t="shared" ca="1" si="538"/>
        <v>-1.02805962798817+0.843706732396346i</v>
      </c>
      <c r="CL346" s="223" t="str">
        <f t="shared" ca="1" si="539"/>
        <v>-1.20225398291926+0.568623785595435i</v>
      </c>
      <c r="CM346" s="223" t="str">
        <f t="shared" ca="1" si="540"/>
        <v>-1.30438824743053+0.259458954278353i</v>
      </c>
      <c r="CN346" s="223" t="str">
        <f t="shared" ca="1" si="541"/>
        <v>-1.32834074969535-0.0652571964529947i</v>
      </c>
      <c r="CO346" s="223" t="str">
        <f t="shared" ca="1" si="542"/>
        <v>-1.27267583676226-0.386061994388952i</v>
      </c>
      <c r="CP346" s="223" t="str">
        <f t="shared" ca="1" si="543"/>
        <v>-1.14072992399453-0.683727204002822i</v>
      </c>
      <c r="CQ346" s="223" t="str">
        <f t="shared" ca="1" si="544"/>
        <v>-0.940411518695717-0.940411518695146i</v>
      </c>
      <c r="CR346" s="223" t="str">
        <f t="shared" ca="1" si="545"/>
        <v>-0.68372720400345-1.14072992399416i</v>
      </c>
      <c r="CS346" s="223" t="str">
        <f t="shared" ca="1" si="546"/>
        <v>-0.386061994388422-1.27267583676242i</v>
      </c>
      <c r="CT346" s="223" t="str">
        <f t="shared" ca="1" si="547"/>
        <v>-0.065257196452442-1.32834074969537i</v>
      </c>
      <c r="CU346" s="223" t="str">
        <f t="shared" ca="1" si="548"/>
        <v>0.259458954278895-1.30438824743042i</v>
      </c>
      <c r="CV346" s="223" t="str">
        <f t="shared" ca="1" si="549"/>
        <v>0.568623785595866-1.20225398291905i</v>
      </c>
      <c r="CW346" s="223" t="str">
        <f t="shared" ca="1" si="550"/>
        <v>0.843706732396831-1.02805962798777i</v>
      </c>
      <c r="CX346" s="223" t="str">
        <f t="shared" ca="1" si="551"/>
        <v>1.0682200123152-0.79224595567248i</v>
      </c>
      <c r="CY346" s="223" t="str">
        <f t="shared" ca="1" si="552"/>
        <v>1.22870686207046-0.508947046450856i</v>
      </c>
      <c r="CZ346" s="223" t="str">
        <f t="shared" ca="1" si="553"/>
        <v>1.3155481021308-0.19514312688418i</v>
      </c>
      <c r="DA346" s="223" t="str">
        <f t="shared" ca="1" si="554"/>
        <v>1.32353868622487+0.130357182603177i</v>
      </c>
      <c r="DB346" s="223" t="str">
        <f t="shared" ca="1" si="555"/>
        <v>1.25219967876918+0.448044209292409i</v>
      </c>
      <c r="DC346" s="223" t="str">
        <f t="shared" ca="1" si="556"/>
        <v>1.1058069610679+0.738876589048451i</v>
      </c>
      <c r="DD346" s="223" t="str">
        <f t="shared" ca="1" si="557"/>
        <v>0.893134945702678+0.985422557969304i</v>
      </c>
      <c r="DE346" s="223" t="str">
        <f t="shared" ca="1" si="558"/>
        <v>0.626930660235872+1.17290476861777i</v>
      </c>
      <c r="DF346" s="223" t="str">
        <f t="shared" ca="1" si="559"/>
        <v>0.323149722326739+1.29008600719109i</v>
      </c>
      <c r="DG346" s="223" t="str">
        <f t="shared" ca="1" si="560"/>
        <v>1.51846859041375E-13+1.32994272395096i</v>
      </c>
      <c r="DH346" s="223" t="str">
        <f t="shared" ca="1" si="561"/>
        <v>-0.323149722326298+1.2900860071912i</v>
      </c>
      <c r="DI346" s="223" t="str">
        <f t="shared" ca="1" si="562"/>
        <v>-0.626930660235471+1.17290476861799i</v>
      </c>
      <c r="DJ346" s="223" t="str">
        <f t="shared" ca="1" si="563"/>
        <v>-0.893134945702454+0.985422557969509i</v>
      </c>
      <c r="DK346" s="223" t="str">
        <f t="shared" ca="1" si="564"/>
        <v>-1.1058069610684+0.738876589047698i</v>
      </c>
      <c r="DL346" s="223" t="str">
        <f t="shared" ca="1" si="565"/>
        <v>-1.25219967876948+0.448044209291557i</v>
      </c>
      <c r="DM346" s="223" t="str">
        <f t="shared" ca="1" si="566"/>
        <v>-1.32353868622483+0.130357182603629i</v>
      </c>
      <c r="DN346" s="223" t="str">
        <f t="shared" ca="1" si="567"/>
        <v>-1.31554810213085-0.195143126883879i</v>
      </c>
      <c r="DO346" s="223" t="str">
        <f t="shared" ca="1" si="568"/>
        <v>-1.22870686207064-0.508947046450436i</v>
      </c>
      <c r="DP346" s="223" t="str">
        <f t="shared" ca="1" si="569"/>
        <v>-1.06822001231548-0.792245955672114i</v>
      </c>
      <c r="DQ346" s="223" t="str">
        <f t="shared" ca="1" si="570"/>
        <v>-0.843706732397066-1.02805962798758i</v>
      </c>
      <c r="DR346" s="223" t="str">
        <f t="shared" ca="1" si="571"/>
        <v>-0.568623785596277-1.20225398291886i</v>
      </c>
      <c r="DS346" s="223" t="str">
        <f t="shared" ca="1" si="572"/>
        <v>-0.259458954278007-1.30438824743059i</v>
      </c>
      <c r="DT346" s="223" t="str">
        <f t="shared" ca="1" si="573"/>
        <v>0.0652571964533468-1.32834074969533i</v>
      </c>
      <c r="DU346" s="223" t="str">
        <f t="shared" ca="1" si="574"/>
        <v>0.386061994389362-1.27267583676214i</v>
      </c>
      <c r="DV346" s="223" t="str">
        <f t="shared" ca="1" si="575"/>
        <v>0.683727204003125-1.14072992399435i</v>
      </c>
      <c r="DW346" s="223" t="str">
        <f t="shared" ca="1" si="576"/>
        <v>0.940411518695395-0.940411518695468i</v>
      </c>
      <c r="DX346" s="223" t="str">
        <f t="shared" ca="1" si="577"/>
        <v>1.14072992399438-0.683727204003083i</v>
      </c>
      <c r="DY346" s="223" t="str">
        <f t="shared" ca="1" si="578"/>
        <v>1.27267583676215-0.386061994389314i</v>
      </c>
      <c r="DZ346" s="223" t="str">
        <f t="shared" ca="1" si="579"/>
        <v>1.32834074969532-0.065257196453449i</v>
      </c>
      <c r="EA346" s="223" t="str">
        <f t="shared" ca="1" si="580"/>
        <v>1.30438824743035+0.259458954279241i</v>
      </c>
      <c r="EB346" s="223" t="str">
        <f t="shared" ca="1" si="581"/>
        <v>1.20225398291884+0.568623785596322i</v>
      </c>
      <c r="EC346" s="223" t="str">
        <f t="shared" ca="1" si="582"/>
        <v>1.02805962798755+0.843706732397104i</v>
      </c>
      <c r="ED346" s="223" t="str">
        <f t="shared" ca="1" si="583"/>
        <v>0.792245955672197+1.06822001231541i</v>
      </c>
      <c r="EE346" s="223" t="str">
        <f t="shared" ca="1" si="584"/>
        <v>0.50894704645039+1.22870686207066i</v>
      </c>
      <c r="EF346" s="223" t="str">
        <f t="shared" ca="1" si="585"/>
        <v>0.195143126883831+1.31554810213086i</v>
      </c>
      <c r="EG346" s="223" t="str">
        <f t="shared" ca="1" si="586"/>
        <v>-0.130357182603528+1.32353868622484i</v>
      </c>
      <c r="EH346" s="223" t="str">
        <f t="shared" ca="1" si="587"/>
        <v>-0.448044209291602+1.25219967876947i</v>
      </c>
      <c r="EI346" s="223" t="str">
        <f t="shared" ca="1" si="588"/>
        <v>-0.738876589047739+1.10580696106837i</v>
      </c>
      <c r="EJ346" s="223" t="str">
        <f t="shared" ca="1" si="589"/>
        <v>-0.985422557969542+0.893134945702418i</v>
      </c>
      <c r="EK346" s="223" t="str">
        <f t="shared" ca="1" si="590"/>
        <v>-1.17290476861794+0.626930660235561i</v>
      </c>
      <c r="EL346" s="223" t="str">
        <f t="shared" ca="1" si="591"/>
        <v>-1.29008600719121+0.32314972232625i</v>
      </c>
      <c r="EM346" s="223" t="str">
        <f t="shared" ca="1" si="592"/>
        <v>-1.32994272395096-2.00729474976451E-13i</v>
      </c>
      <c r="EN346" s="223"/>
      <c r="EO346" s="223"/>
      <c r="EP346" s="223"/>
    </row>
    <row r="347" spans="1:146">
      <c r="A347" s="249">
        <f t="shared" si="461"/>
        <v>4.824218749999983E-3</v>
      </c>
      <c r="B347" s="248">
        <v>247</v>
      </c>
      <c r="C347" s="247">
        <f t="shared" si="462"/>
        <v>49400</v>
      </c>
      <c r="N347" s="246">
        <f t="shared" ca="1" si="463"/>
        <v>1.3370373537425824</v>
      </c>
      <c r="O347" s="223">
        <f t="shared" ca="1" si="464"/>
        <v>-1.3299626462574174</v>
      </c>
      <c r="P347" s="223" t="str">
        <f t="shared" ca="1" si="465"/>
        <v>-1.29764738682504-0.291396465157318i</v>
      </c>
      <c r="Q347" s="223" t="str">
        <f t="shared" ca="1" si="466"/>
        <v>-1.20227199247082-0.568632303479385i</v>
      </c>
      <c r="R347" s="223" t="str">
        <f t="shared" ca="1" si="467"/>
        <v>-1.04847130105389-0.818235034269732i</v>
      </c>
      <c r="S347" s="223" t="str">
        <f t="shared" ca="1" si="468"/>
        <v>-0.843719370974199-1.02807502813897i</v>
      </c>
      <c r="T347" s="223" t="str">
        <f t="shared" ca="1" si="469"/>
        <v>-0.597966273774791-1.1879549553194i</v>
      </c>
      <c r="U347" s="223" t="str">
        <f t="shared" ca="1" si="470"/>
        <v>-0.323154563052214-1.29010533245102i</v>
      </c>
      <c r="V347" s="223" t="str">
        <f t="shared" ca="1" si="471"/>
        <v>-0.0326389172287676-1.32956208637362i</v>
      </c>
      <c r="W347" s="223" t="str">
        <f t="shared" ca="1" si="472"/>
        <v>0.259462840927823-1.30440778693539i</v>
      </c>
      <c r="X347" s="223" t="str">
        <f t="shared" ca="1" si="473"/>
        <v>0.53895581034689-1.21586482592982i</v>
      </c>
      <c r="Y347" s="223" t="str">
        <f t="shared" ca="1" si="474"/>
        <v>0.792257823376506-1.06823601406185i</v>
      </c>
      <c r="Z347" s="223" t="str">
        <f t="shared" ca="1" si="475"/>
        <v>1.00705948126929-0.86869548267829i</v>
      </c>
      <c r="AA347" s="223" t="str">
        <f t="shared" ca="1" si="476"/>
        <v>1.1729223385234-0.626940051546269i</v>
      </c>
      <c r="AB347" s="223" t="str">
        <f t="shared" ca="1" si="477"/>
        <v>1.28178616686487-0.354718004721929i</v>
      </c>
      <c r="AC347" s="223" t="str">
        <f t="shared" ca="1" si="478"/>
        <v>1.32836064800451-0.0652581739942444i</v>
      </c>
      <c r="AD347" s="223" t="str">
        <f t="shared" ca="1" si="479"/>
        <v>1.31038246056986+0.22737292598484i</v>
      </c>
      <c r="AE347" s="223" t="str">
        <f t="shared" ca="1" si="480"/>
        <v>1.2287252678818+0.508954670387101i</v>
      </c>
      <c r="AF347" s="223" t="str">
        <f t="shared" ca="1" si="481"/>
        <v>1.08735726163902+0.765803385994691i</v>
      </c>
      <c r="AG347" s="223" t="str">
        <f t="shared" ca="1" si="482"/>
        <v>0.893148324706238+0.985437319424463i</v>
      </c>
      <c r="AH347" s="223" t="str">
        <f t="shared" ca="1" si="483"/>
        <v>0.65553618407339+1.15718319716911i</v>
      </c>
      <c r="AI347" s="223" t="str">
        <f t="shared" ca="1" si="484"/>
        <v>0.386067777529216+1.2726949012209i</v>
      </c>
      <c r="AJ347" s="223" t="str">
        <f t="shared" ca="1" si="485"/>
        <v>0.0978381216756127+1.32635905485167i</v>
      </c>
      <c r="AK347" s="223" t="str">
        <f t="shared" ca="1" si="486"/>
        <v>-0.195146050093508+1.3155678088084i</v>
      </c>
      <c r="AL347" s="223" t="str">
        <f t="shared" ca="1" si="487"/>
        <v>-0.478646955165291+1.24084557167724i</v>
      </c>
      <c r="AM347" s="223" t="str">
        <f t="shared" ca="1" si="488"/>
        <v>-0.73888765728894+1.10582352586029i</v>
      </c>
      <c r="AN347" s="223" t="str">
        <f t="shared" ca="1" si="489"/>
        <v>-0.963221566986685+0.917063167579937i</v>
      </c>
      <c r="AO347" s="223" t="str">
        <f t="shared" ca="1" si="490"/>
        <v>-1.14074701192693+0.683737446114964i</v>
      </c>
      <c r="AP347" s="223" t="str">
        <f t="shared" ca="1" si="491"/>
        <v>-1.2628370117577+0.417184997542965i</v>
      </c>
      <c r="AQ347" s="223" t="str">
        <f t="shared" ca="1" si="492"/>
        <v>-1.32355851259986+0.130359135331922i</v>
      </c>
      <c r="AR347" s="223" t="str">
        <f t="shared" ca="1" si="493"/>
        <v>-1.32355851259986+0.130359135331922i</v>
      </c>
      <c r="AS347" s="223" t="str">
        <f t="shared" ca="1" si="494"/>
        <v>-1.25221843649894-0.448050920914337i</v>
      </c>
      <c r="AT347" s="223" t="str">
        <f t="shared" ca="1" si="495"/>
        <v>-1.12362368333975-0.711526850286091i</v>
      </c>
      <c r="AU347" s="223" t="str">
        <f t="shared" ca="1" si="496"/>
        <v>-0.940425605893681-0.940425605893169i</v>
      </c>
      <c r="AV347" s="223" t="str">
        <f t="shared" ca="1" si="497"/>
        <v>-0.711526850286703-1.12362368333936i</v>
      </c>
      <c r="AW347" s="223" t="str">
        <f t="shared" ca="1" si="498"/>
        <v>-0.448050920914983-1.25221843649871i</v>
      </c>
      <c r="AX347" s="223" t="str">
        <f t="shared" ca="1" si="499"/>
        <v>-0.162801625518233-1.31996070819121i</v>
      </c>
      <c r="AY347" s="223" t="str">
        <f t="shared" ca="1" si="500"/>
        <v>0.130359135331202-1.32355851259993i</v>
      </c>
      <c r="AZ347" s="223" t="str">
        <f t="shared" ca="1" si="501"/>
        <v>0.417184997543535-1.26283701175751i</v>
      </c>
      <c r="BA347" s="223" t="str">
        <f t="shared" ca="1" si="502"/>
        <v>0.683737446115479-1.14074701192662i</v>
      </c>
      <c r="BB347" s="223" t="str">
        <f t="shared" ca="1" si="503"/>
        <v>0.917063167580399-0.963221566986246i</v>
      </c>
      <c r="BC347" s="223" t="str">
        <f t="shared" ca="1" si="504"/>
        <v>1.10582352586065-0.738887657288411i</v>
      </c>
      <c r="BD347" s="223" t="str">
        <f t="shared" ca="1" si="505"/>
        <v>1.24084557167747-0.478646955164697i</v>
      </c>
      <c r="BE347" s="223" t="str">
        <f t="shared" ca="1" si="506"/>
        <v>1.31556780880849-0.195146050092917i</v>
      </c>
      <c r="BF347" s="223" t="str">
        <f t="shared" ca="1" si="507"/>
        <v>1.32635905485163+0.09783812167621i</v>
      </c>
      <c r="BG347" s="223" t="str">
        <f t="shared" ca="1" si="508"/>
        <v>1.27269490122072+0.386067777529807i</v>
      </c>
      <c r="BH347" s="223" t="str">
        <f t="shared" ca="1" si="509"/>
        <v>1.15718319716881+0.655536184073927i</v>
      </c>
      <c r="BI347" s="223" t="str">
        <f t="shared" ca="1" si="510"/>
        <v>0.985437319424049+0.893148324706696i</v>
      </c>
      <c r="BJ347" s="223" t="str">
        <f t="shared" ca="1" si="511"/>
        <v>0.765803385995283+1.0873572616386i</v>
      </c>
      <c r="BK347" s="223" t="str">
        <f t="shared" ca="1" si="512"/>
        <v>0.508954670387648+1.22872526788157i</v>
      </c>
      <c r="BL347" s="223" t="str">
        <f t="shared" ca="1" si="513"/>
        <v>0.227372925985274+1.31038246056979i</v>
      </c>
      <c r="BM347" s="223" t="str">
        <f t="shared" ca="1" si="514"/>
        <v>-0.0652581739938043+1.32836064800453i</v>
      </c>
      <c r="BN347" s="223" t="str">
        <f t="shared" ca="1" si="515"/>
        <v>-0.354718004721632+1.28178616686495i</v>
      </c>
      <c r="BO347" s="223" t="str">
        <f t="shared" ca="1" si="516"/>
        <v>-0.626940051546014+1.17292233852353i</v>
      </c>
      <c r="BP347" s="223" t="str">
        <f t="shared" ca="1" si="517"/>
        <v>-0.868695482678172+1.00705948126939i</v>
      </c>
      <c r="BQ347" s="223" t="str">
        <f t="shared" ca="1" si="518"/>
        <v>-1.06823601406184+0.792257823376518i</v>
      </c>
      <c r="BR347" s="223" t="str">
        <f t="shared" ca="1" si="519"/>
        <v>-1.21586482592982+0.538955810346904i</v>
      </c>
      <c r="BS347" s="223" t="str">
        <f t="shared" ca="1" si="520"/>
        <v>-1.30440778693541+0.259462840927773i</v>
      </c>
      <c r="BT347" s="223" t="str">
        <f t="shared" ca="1" si="521"/>
        <v>-1.32956208637362-0.032638917228828i</v>
      </c>
      <c r="BU347" s="223" t="str">
        <f t="shared" ca="1" si="522"/>
        <v>-1.29010533245097-0.323154563052409i</v>
      </c>
      <c r="BV347" s="223" t="str">
        <f t="shared" ca="1" si="523"/>
        <v>-1.18795495531931-0.597966273774975i</v>
      </c>
      <c r="BW347" s="223" t="str">
        <f t="shared" ca="1" si="524"/>
        <v>-1.02807502813875-0.843719370974465i</v>
      </c>
      <c r="BX347" s="223" t="str">
        <f t="shared" ca="1" si="525"/>
        <v>-0.818235034269454-1.04847130105411i</v>
      </c>
      <c r="BY347" s="223" t="str">
        <f t="shared" ca="1" si="526"/>
        <v>-0.568632303478942-1.20227199247103i</v>
      </c>
      <c r="BZ347" s="223" t="str">
        <f t="shared" ca="1" si="527"/>
        <v>-0.291396465156767-1.29764738682516i</v>
      </c>
      <c r="CA347" s="223" t="str">
        <f t="shared" ca="1" si="528"/>
        <v>6.36732542139827E-13-1.32996264625742i</v>
      </c>
      <c r="CB347" s="223" t="str">
        <f t="shared" ca="1" si="529"/>
        <v>0.29139646515801-1.29764738682488i</v>
      </c>
      <c r="CC347" s="223" t="str">
        <f t="shared" ca="1" si="530"/>
        <v>0.568632303478863-1.20227199247107i</v>
      </c>
      <c r="CD347" s="223" t="str">
        <f t="shared" ca="1" si="531"/>
        <v>0.818235034269385-1.04847130105416i</v>
      </c>
      <c r="CE347" s="223" t="str">
        <f t="shared" ca="1" si="532"/>
        <v>1.02807502813869-0.843719370974533i</v>
      </c>
      <c r="CF347" s="223" t="str">
        <f t="shared" ca="1" si="533"/>
        <v>1.18795495531927-0.597966273775052i</v>
      </c>
      <c r="CG347" s="223" t="str">
        <f t="shared" ca="1" si="534"/>
        <v>1.29010533245095-0.323154563052494i</v>
      </c>
      <c r="CH347" s="223" t="str">
        <f t="shared" ca="1" si="535"/>
        <v>1.32956208637361-0.0326389172289152i</v>
      </c>
      <c r="CI347" s="223" t="str">
        <f t="shared" ca="1" si="536"/>
        <v>1.30440778693544+0.259462840927612i</v>
      </c>
      <c r="CJ347" s="223" t="str">
        <f t="shared" ca="1" si="537"/>
        <v>1.21586482592985+0.538955810346824i</v>
      </c>
      <c r="CK347" s="223" t="str">
        <f t="shared" ca="1" si="538"/>
        <v>1.0682360140619+0.792257823376447i</v>
      </c>
      <c r="CL347" s="223" t="str">
        <f t="shared" ca="1" si="539"/>
        <v>0.868695482678238+1.00705948126933i</v>
      </c>
      <c r="CM347" s="223" t="str">
        <f t="shared" ca="1" si="540"/>
        <v>0.626940051546091+1.17292233852349i</v>
      </c>
      <c r="CN347" s="223" t="str">
        <f t="shared" ca="1" si="541"/>
        <v>0.354718004721717+1.28178616686492i</v>
      </c>
      <c r="CO347" s="223" t="str">
        <f t="shared" ca="1" si="542"/>
        <v>0.0652581739938915+1.32836064800453i</v>
      </c>
      <c r="CP347" s="223" t="str">
        <f t="shared" ca="1" si="543"/>
        <v>-0.227372925985189+1.3103824605698i</v>
      </c>
      <c r="CQ347" s="223" t="str">
        <f t="shared" ca="1" si="544"/>
        <v>-0.508954670387567+1.2287252678816i</v>
      </c>
      <c r="CR347" s="223" t="str">
        <f t="shared" ca="1" si="545"/>
        <v>-0.765803385995212+1.08735726163865i</v>
      </c>
      <c r="CS347" s="223" t="str">
        <f t="shared" ca="1" si="546"/>
        <v>-0.985437319424904+0.893148324705752i</v>
      </c>
      <c r="CT347" s="223" t="str">
        <f t="shared" ca="1" si="547"/>
        <v>-1.15718319716877+0.655536184074003i</v>
      </c>
      <c r="CU347" s="223" t="str">
        <f t="shared" ca="1" si="548"/>
        <v>-1.2726949012207+0.386067777529891i</v>
      </c>
      <c r="CV347" s="223" t="str">
        <f t="shared" ca="1" si="549"/>
        <v>-1.32635905485162+0.0978381216762971i</v>
      </c>
      <c r="CW347" s="223" t="str">
        <f t="shared" ca="1" si="550"/>
        <v>-1.31556780880851-0.195146050092754i</v>
      </c>
      <c r="CX347" s="223" t="str">
        <f t="shared" ca="1" si="551"/>
        <v>-1.24084557167749-0.478646955164651i</v>
      </c>
      <c r="CY347" s="223" t="str">
        <f t="shared" ca="1" si="552"/>
        <v>-1.10582352586072-0.738887657288307i</v>
      </c>
      <c r="CZ347" s="223" t="str">
        <f t="shared" ca="1" si="553"/>
        <v>-0.917063167580434-0.963221566986211i</v>
      </c>
      <c r="DA347" s="223" t="str">
        <f t="shared" ca="1" si="554"/>
        <v>-0.683737446115585-1.14074701192656i</v>
      </c>
      <c r="DB347" s="223" t="str">
        <f t="shared" ca="1" si="555"/>
        <v>-0.417184997543581-1.26283701175749i</v>
      </c>
      <c r="DC347" s="223" t="str">
        <f t="shared" ca="1" si="556"/>
        <v>-0.130359135331326-1.32355851259992i</v>
      </c>
      <c r="DD347" s="223" t="str">
        <f t="shared" ca="1" si="557"/>
        <v>0.162801625518221-1.31996070819122i</v>
      </c>
      <c r="DE347" s="223" t="str">
        <f t="shared" ca="1" si="558"/>
        <v>0.448050920914901-1.25221843649874i</v>
      </c>
      <c r="DF347" s="223" t="str">
        <f t="shared" ca="1" si="559"/>
        <v>0.711526850286566-1.12362368333945i</v>
      </c>
      <c r="DG347" s="223" t="str">
        <f t="shared" ca="1" si="560"/>
        <v>0.94042560589362-0.940425605893231i</v>
      </c>
      <c r="DH347" s="223" t="str">
        <f t="shared" ca="1" si="561"/>
        <v>1.12362368333966-0.711526850286229i</v>
      </c>
      <c r="DI347" s="223" t="str">
        <f t="shared" ca="1" si="562"/>
        <v>1.25221843649892-0.448050920914383i</v>
      </c>
      <c r="DJ347" s="223" t="str">
        <f t="shared" ca="1" si="563"/>
        <v>1.31996070819128-0.162801625517676i</v>
      </c>
      <c r="DK347" s="223" t="str">
        <f t="shared" ca="1" si="564"/>
        <v>1.32355851259986+0.130359135331873i</v>
      </c>
      <c r="DL347" s="223" t="str">
        <f t="shared" ca="1" si="565"/>
        <v>1.26283701175732+0.417184997544104i</v>
      </c>
      <c r="DM347" s="223" t="str">
        <f t="shared" ca="1" si="566"/>
        <v>1.14074701192697+0.68373744611489i</v>
      </c>
      <c r="DN347" s="223" t="str">
        <f t="shared" ca="1" si="567"/>
        <v>0.963221566985832+0.917063167580832i</v>
      </c>
      <c r="DO347" s="223" t="str">
        <f t="shared" ca="1" si="568"/>
        <v>0.738887657288982+1.10582352586027i</v>
      </c>
      <c r="DP347" s="223" t="str">
        <f t="shared" ca="1" si="569"/>
        <v>0.478646955165408+1.2408455716772i</v>
      </c>
      <c r="DQ347" s="223" t="str">
        <f t="shared" ca="1" si="570"/>
        <v>0.195146050093558+1.31556780880839i</v>
      </c>
      <c r="DR347" s="223" t="str">
        <f t="shared" ca="1" si="571"/>
        <v>-0.097838121675488+1.32635905485168i</v>
      </c>
      <c r="DS347" s="223" t="str">
        <f t="shared" ca="1" si="572"/>
        <v>-0.386067777529186+1.27269490122091i</v>
      </c>
      <c r="DT347" s="223" t="str">
        <f t="shared" ca="1" si="573"/>
        <v>-0.655536184073297+1.15718319716917i</v>
      </c>
      <c r="DU347" s="223" t="str">
        <f t="shared" ca="1" si="574"/>
        <v>-0.893148324706215+0.985437319424485i</v>
      </c>
      <c r="DV347" s="223" t="str">
        <f t="shared" ca="1" si="575"/>
        <v>-1.08735726163896+0.765803385994763i</v>
      </c>
      <c r="DW347" s="223" t="str">
        <f t="shared" ca="1" si="576"/>
        <v>-1.22872526788178+0.508954670387129i</v>
      </c>
      <c r="DX347" s="223" t="str">
        <f t="shared" ca="1" si="577"/>
        <v>-1.31038246056989+0.227372925984647i</v>
      </c>
      <c r="DY347" s="223" t="str">
        <f t="shared" ca="1" si="578"/>
        <v>-1.32836064800451-0.0652581739943647i</v>
      </c>
      <c r="DZ347" s="223" t="str">
        <f t="shared" ca="1" si="579"/>
        <v>-1.28178616686478-0.354718004722246i</v>
      </c>
      <c r="EA347" s="223" t="str">
        <f t="shared" ca="1" si="580"/>
        <v>-1.17292233852327-0.626940051546508i</v>
      </c>
      <c r="EB347" s="223" t="str">
        <f t="shared" ca="1" si="581"/>
        <v>-1.00705948126897-0.868695482678653i</v>
      </c>
      <c r="EC347" s="223" t="str">
        <f t="shared" ca="1" si="582"/>
        <v>-0.792257823376067-1.06823601406218i</v>
      </c>
      <c r="ED347" s="223" t="str">
        <f t="shared" ca="1" si="583"/>
        <v>-0.538955810346322-1.21586482593008i</v>
      </c>
      <c r="EE347" s="223" t="str">
        <f t="shared" ca="1" si="584"/>
        <v>-0.259462840927148-1.30440778693553i</v>
      </c>
      <c r="EF347" s="223" t="str">
        <f t="shared" ca="1" si="585"/>
        <v>0.0326389172281796-1.32956208637363i</v>
      </c>
      <c r="EG347" s="223" t="str">
        <f t="shared" ca="1" si="586"/>
        <v>0.323154563051707-1.29010533245115i</v>
      </c>
      <c r="EH347" s="223" t="str">
        <f t="shared" ca="1" si="587"/>
        <v>0.597966273774395-1.1879549553196i</v>
      </c>
      <c r="EI347" s="223" t="str">
        <f t="shared" ca="1" si="588"/>
        <v>0.843719370973905-1.02807502813921i</v>
      </c>
      <c r="EJ347" s="223" t="str">
        <f t="shared" ca="1" si="589"/>
        <v>1.04847130105371-0.818235034269965i</v>
      </c>
      <c r="EK347" s="223" t="str">
        <f t="shared" ca="1" si="590"/>
        <v>1.20227199247072-0.568632303479596i</v>
      </c>
      <c r="EL347" s="223" t="str">
        <f t="shared" ca="1" si="591"/>
        <v>1.29764738682502-0.291396465157401i</v>
      </c>
      <c r="EM347" s="223" t="str">
        <f t="shared" ca="1" si="592"/>
        <v>1.32996264625742-8.7328143588249E-14i</v>
      </c>
      <c r="EN347" s="223"/>
      <c r="EO347" s="223"/>
      <c r="EP347" s="223"/>
    </row>
    <row r="348" spans="1:146">
      <c r="A348" s="249">
        <f t="shared" si="461"/>
        <v>4.8437499999999826E-3</v>
      </c>
      <c r="B348" s="248">
        <v>248</v>
      </c>
      <c r="C348" s="247">
        <f t="shared" si="462"/>
        <v>49600</v>
      </c>
      <c r="N348" s="246">
        <f t="shared" ca="1" si="463"/>
        <v>1.3370196838494148</v>
      </c>
      <c r="O348" s="223">
        <f t="shared" ca="1" si="464"/>
        <v>-1.329980316150585</v>
      </c>
      <c r="P348" s="223" t="str">
        <f t="shared" ca="1" si="465"/>
        <v>-1.30442511730653-0.259466288152935i</v>
      </c>
      <c r="Q348" s="223" t="str">
        <f t="shared" ca="1" si="466"/>
        <v>-1.22874159273439-0.508961432362573i</v>
      </c>
      <c r="R348" s="223" t="str">
        <f t="shared" ca="1" si="467"/>
        <v>-1.10583821783976-0.738897474155236i</v>
      </c>
      <c r="S348" s="223" t="str">
        <f t="shared" ca="1" si="468"/>
        <v>-0.940438100394709-0.940438100394705i</v>
      </c>
      <c r="T348" s="223" t="str">
        <f t="shared" ca="1" si="469"/>
        <v>-0.738897474155239-1.10583821783976i</v>
      </c>
      <c r="U348" s="223" t="str">
        <f t="shared" ca="1" si="470"/>
        <v>-0.508961432362455-1.22874159273444i</v>
      </c>
      <c r="V348" s="223" t="str">
        <f t="shared" ca="1" si="471"/>
        <v>-0.259466288152971-1.30442511730652i</v>
      </c>
      <c r="W348" s="223" t="str">
        <f t="shared" ca="1" si="472"/>
        <v>-4.56195273202971E-15-1.32998031615058i</v>
      </c>
      <c r="X348" s="223" t="str">
        <f t="shared" ca="1" si="473"/>
        <v>0.259466288152952-1.30442511730652i</v>
      </c>
      <c r="Y348" s="223" t="str">
        <f t="shared" ca="1" si="474"/>
        <v>0.508961432362569-1.22874159273439i</v>
      </c>
      <c r="Z348" s="223" t="str">
        <f t="shared" ca="1" si="475"/>
        <v>0.738897474155229-1.10583821783977i</v>
      </c>
      <c r="AA348" s="223" t="str">
        <f t="shared" ca="1" si="476"/>
        <v>0.940438100394702-0.940438100394712i</v>
      </c>
      <c r="AB348" s="223" t="str">
        <f t="shared" ca="1" si="477"/>
        <v>1.10583821783976-0.738897474155239i</v>
      </c>
      <c r="AC348" s="223" t="str">
        <f t="shared" ca="1" si="478"/>
        <v>1.22874159273443-0.508961432362468i</v>
      </c>
      <c r="AD348" s="223" t="str">
        <f t="shared" ca="1" si="479"/>
        <v>1.30442511730652-0.259466288152975i</v>
      </c>
      <c r="AE348" s="223" t="str">
        <f t="shared" ca="1" si="480"/>
        <v>1.32998031615058-9.12390546405942E-15i</v>
      </c>
      <c r="AF348" s="223" t="str">
        <f t="shared" ca="1" si="481"/>
        <v>1.30442511730658+0.259466288152679i</v>
      </c>
      <c r="AG348" s="223" t="str">
        <f t="shared" ca="1" si="482"/>
        <v>1.2287415927344+0.508961432362556i</v>
      </c>
      <c r="AH348" s="223" t="str">
        <f t="shared" ca="1" si="483"/>
        <v>1.10583821783955+0.738897474155554i</v>
      </c>
      <c r="AI348" s="223" t="str">
        <f t="shared" ca="1" si="484"/>
        <v>0.940438100394247+0.940438100395166i</v>
      </c>
      <c r="AJ348" s="223" t="str">
        <f t="shared" ca="1" si="485"/>
        <v>0.738897474155589+1.10583821783953i</v>
      </c>
      <c r="AK348" s="223" t="str">
        <f t="shared" ca="1" si="486"/>
        <v>0.508961432362595+1.22874159273438i</v>
      </c>
      <c r="AL348" s="223" t="str">
        <f t="shared" ca="1" si="487"/>
        <v>0.259466288152702+1.30442511730657i</v>
      </c>
      <c r="AM348" s="223" t="str">
        <f t="shared" ca="1" si="488"/>
        <v>-5.15518539116954E-13+1.32998031615058i</v>
      </c>
      <c r="AN348" s="223" t="str">
        <f t="shared" ca="1" si="489"/>
        <v>-0.259466288152415+1.30442511730663i</v>
      </c>
      <c r="AO348" s="223" t="str">
        <f t="shared" ca="1" si="490"/>
        <v>-0.508961432362325+1.22874159273449i</v>
      </c>
      <c r="AP348" s="223" t="str">
        <f t="shared" ca="1" si="491"/>
        <v>-0.738897474155331+1.1058382178397i</v>
      </c>
      <c r="AQ348" s="223" t="str">
        <f t="shared" ca="1" si="492"/>
        <v>-0.940438100394963+0.940438100394451i</v>
      </c>
      <c r="AR348" s="223" t="str">
        <f t="shared" ca="1" si="493"/>
        <v>-0.940438100394963+0.940438100394451i</v>
      </c>
      <c r="AS348" s="223" t="str">
        <f t="shared" ca="1" si="494"/>
        <v>-1.22874159273428+0.508961432362843i</v>
      </c>
      <c r="AT348" s="223" t="str">
        <f t="shared" ca="1" si="495"/>
        <v>-1.30442511730651+0.259466288153002i</v>
      </c>
      <c r="AU348" s="223" t="str">
        <f t="shared" ca="1" si="496"/>
        <v>-1.32998031615058-2.46354387728402E-13i</v>
      </c>
      <c r="AV348" s="223" t="str">
        <f t="shared" ca="1" si="497"/>
        <v>-1.30442511730643-0.259466288153449i</v>
      </c>
      <c r="AW348" s="223" t="str">
        <f t="shared" ca="1" si="498"/>
        <v>-1.22874159273461-0.508961432362041i</v>
      </c>
      <c r="AX348" s="223" t="str">
        <f t="shared" ca="1" si="499"/>
        <v>-1.10583821783985-0.738897474155106i</v>
      </c>
      <c r="AY348" s="223" t="str">
        <f t="shared" ca="1" si="500"/>
        <v>-0.940438100394641-0.940438100394773i</v>
      </c>
      <c r="AZ348" s="223" t="str">
        <f t="shared" ca="1" si="501"/>
        <v>-0.738897474154921-1.10583821783997i</v>
      </c>
      <c r="BA348" s="223" t="str">
        <f t="shared" ca="1" si="502"/>
        <v>-0.508961432363092-1.22874159273418i</v>
      </c>
      <c r="BB348" s="223" t="str">
        <f t="shared" ca="1" si="503"/>
        <v>-0.259466288153267-1.30442511730646i</v>
      </c>
      <c r="BC348" s="223" t="str">
        <f t="shared" ca="1" si="504"/>
        <v>-2.28097636601486E-14-1.32998031615058i</v>
      </c>
      <c r="BD348" s="223" t="str">
        <f t="shared" ca="1" si="505"/>
        <v>0.259466288153185-1.30442511730648i</v>
      </c>
      <c r="BE348" s="223" t="str">
        <f t="shared" ca="1" si="506"/>
        <v>0.508961432363049-1.22874159273419i</v>
      </c>
      <c r="BF348" s="223" t="str">
        <f t="shared" ca="1" si="507"/>
        <v>0.738897474154883-1.10583821784i</v>
      </c>
      <c r="BG348" s="223" t="str">
        <f t="shared" ca="1" si="508"/>
        <v>0.940438100394583-0.940438100394831i</v>
      </c>
      <c r="BH348" s="223" t="str">
        <f t="shared" ca="1" si="509"/>
        <v>1.1058382178398-0.738897474155177i</v>
      </c>
      <c r="BI348" s="223" t="str">
        <f t="shared" ca="1" si="510"/>
        <v>1.22874159273459-0.508961432362084i</v>
      </c>
      <c r="BJ348" s="223" t="str">
        <f t="shared" ca="1" si="511"/>
        <v>1.30442511730641-0.259466288153531i</v>
      </c>
      <c r="BK348" s="223" t="str">
        <f t="shared" ca="1" si="512"/>
        <v>1.32998031615058-3.29774229142488E-13i</v>
      </c>
      <c r="BL348" s="223" t="str">
        <f t="shared" ca="1" si="513"/>
        <v>1.30442511730652+0.259466288152957i</v>
      </c>
      <c r="BM348" s="223" t="str">
        <f t="shared" ca="1" si="514"/>
        <v>1.2287415927343+0.508961432362801i</v>
      </c>
      <c r="BN348" s="223" t="str">
        <f t="shared" ca="1" si="515"/>
        <v>1.10583821783941+0.738897474155759i</v>
      </c>
      <c r="BO348" s="223" t="str">
        <f t="shared" ca="1" si="516"/>
        <v>0.940438100394995+0.940438100394419i</v>
      </c>
      <c r="BP348" s="223" t="str">
        <f t="shared" ca="1" si="517"/>
        <v>0.738897474155368+1.10583821783967i</v>
      </c>
      <c r="BQ348" s="223" t="str">
        <f t="shared" ca="1" si="518"/>
        <v>0.508961432362367+1.22874159273448i</v>
      </c>
      <c r="BR348" s="223" t="str">
        <f t="shared" ca="1" si="519"/>
        <v>0.259466288152497+1.30442511730661i</v>
      </c>
      <c r="BS348" s="223" t="str">
        <f t="shared" ca="1" si="520"/>
        <v>5.61138066437251E-13+1.32998031615058i</v>
      </c>
      <c r="BT348" s="223" t="str">
        <f t="shared" ca="1" si="521"/>
        <v>-0.259466288152657+1.30442511730658i</v>
      </c>
      <c r="BU348" s="223" t="str">
        <f t="shared" ca="1" si="522"/>
        <v>-0.508961432362517+1.22874159273441i</v>
      </c>
      <c r="BV348" s="223" t="str">
        <f t="shared" ca="1" si="523"/>
        <v>-0.738897474155504+1.10583821783958i</v>
      </c>
      <c r="BW348" s="223" t="str">
        <f t="shared" ca="1" si="524"/>
        <v>-0.940438100395164+0.94043810039425i</v>
      </c>
      <c r="BX348" s="223" t="str">
        <f t="shared" ca="1" si="525"/>
        <v>-1.1058382178395+0.738897474155623i</v>
      </c>
      <c r="BY348" s="223" t="str">
        <f t="shared" ca="1" si="526"/>
        <v>-1.22874159273436+0.50896143236265i</v>
      </c>
      <c r="BZ348" s="223" t="str">
        <f t="shared" ca="1" si="527"/>
        <v>-1.30442511730657+0.259466288152725i</v>
      </c>
      <c r="CA348" s="223" t="str">
        <f t="shared" ca="1" si="528"/>
        <v>-1.32998031615058-4.92708775456805E-13i</v>
      </c>
      <c r="CB348" s="223" t="str">
        <f t="shared" ca="1" si="529"/>
        <v>-1.30442511730664-0.259466288152356i</v>
      </c>
      <c r="CC348" s="223" t="str">
        <f t="shared" ca="1" si="530"/>
        <v>-1.2287415927345-0.508961432362303i</v>
      </c>
      <c r="CD348" s="223" t="str">
        <f t="shared" ca="1" si="531"/>
        <v>-1.10583821783971-0.738897474155311i</v>
      </c>
      <c r="CE348" s="223" t="str">
        <f t="shared" ca="1" si="532"/>
        <v>-0.940438100394467-0.940438100394947i</v>
      </c>
      <c r="CF348" s="223" t="str">
        <f t="shared" ca="1" si="533"/>
        <v>-0.738897474154747-1.10583821784009i</v>
      </c>
      <c r="CG348" s="223" t="str">
        <f t="shared" ca="1" si="534"/>
        <v>-0.508961432362865-1.22874159273427i</v>
      </c>
      <c r="CH348" s="223" t="str">
        <f t="shared" ca="1" si="535"/>
        <v>-0.259466288153025-1.30442511730651i</v>
      </c>
      <c r="CI348" s="223" t="str">
        <f t="shared" ca="1" si="536"/>
        <v>1.85744309974466E-13-1.32998031615058i</v>
      </c>
      <c r="CJ348" s="223" t="str">
        <f t="shared" ca="1" si="537"/>
        <v>0.259466288153464-1.30442511730642i</v>
      </c>
      <c r="CK348" s="223" t="str">
        <f t="shared" ca="1" si="538"/>
        <v>0.50896143236202-1.22874159273462i</v>
      </c>
      <c r="CL348" s="223" t="str">
        <f t="shared" ca="1" si="539"/>
        <v>0.738897474155057-1.10583821783988i</v>
      </c>
      <c r="CM348" s="223" t="str">
        <f t="shared" ca="1" si="540"/>
        <v>0.940438100394783-0.94043810039463i</v>
      </c>
      <c r="CN348" s="223" t="str">
        <f t="shared" ca="1" si="541"/>
        <v>1.10583821783996-0.73889747415494i</v>
      </c>
      <c r="CO348" s="223" t="str">
        <f t="shared" ca="1" si="542"/>
        <v>1.22874159273467-0.508961432361891i</v>
      </c>
      <c r="CP348" s="223" t="str">
        <f t="shared" ca="1" si="543"/>
        <v>1.30442511730646-0.259466288153253i</v>
      </c>
      <c r="CQ348" s="223" t="str">
        <f t="shared" ca="1" si="544"/>
        <v>1.32998031615058-4.56195273202971E-14i</v>
      </c>
      <c r="CR348" s="223" t="str">
        <f t="shared" ca="1" si="545"/>
        <v>1.30442511730648+0.259466288153162i</v>
      </c>
      <c r="CS348" s="223" t="str">
        <f t="shared" ca="1" si="546"/>
        <v>1.22874159273422+0.508961432362994i</v>
      </c>
      <c r="CT348" s="223" t="str">
        <f t="shared" ca="1" si="547"/>
        <v>1.10583821784001+0.738897474154864i</v>
      </c>
      <c r="CU348" s="223" t="str">
        <f t="shared" ca="1" si="548"/>
        <v>0.940438100394847+0.940438100394567i</v>
      </c>
      <c r="CV348" s="223" t="str">
        <f t="shared" ca="1" si="549"/>
        <v>0.738897474155195+1.10583821783979i</v>
      </c>
      <c r="CW348" s="223" t="str">
        <f t="shared" ca="1" si="550"/>
        <v>0.508961432362104+1.22874159273459i</v>
      </c>
      <c r="CX348" s="223" t="str">
        <f t="shared" ca="1" si="551"/>
        <v>0.259466288152292+1.30442511730666i</v>
      </c>
      <c r="CY348" s="223" t="str">
        <f t="shared" ca="1" si="552"/>
        <v>3.52583992802637E-13+1.32998031615058i</v>
      </c>
      <c r="CZ348" s="223" t="str">
        <f t="shared" ca="1" si="553"/>
        <v>-0.259466288152936+1.30442511730653i</v>
      </c>
      <c r="DA348" s="223" t="str">
        <f t="shared" ca="1" si="554"/>
        <v>-0.50896143236271+1.22874159273433i</v>
      </c>
      <c r="DB348" s="223" t="str">
        <f t="shared" ca="1" si="555"/>
        <v>-0.738897474155741+1.10583821783943i</v>
      </c>
      <c r="DC348" s="223" t="str">
        <f t="shared" ca="1" si="556"/>
        <v>-0.940438100394403+0.940438100395011i</v>
      </c>
      <c r="DD348" s="223" t="str">
        <f t="shared" ca="1" si="557"/>
        <v>-1.10583821783962+0.738897474155451i</v>
      </c>
      <c r="DE348" s="223" t="str">
        <f t="shared" ca="1" si="558"/>
        <v>-1.22874159273447+0.508961432362388i</v>
      </c>
      <c r="DF348" s="223" t="str">
        <f t="shared" ca="1" si="559"/>
        <v>-1.30442511730663+0.259466288152445i</v>
      </c>
      <c r="DG348" s="223" t="str">
        <f t="shared" ca="1" si="560"/>
        <v>-1.32998031615058-7.01262849091419E-13i</v>
      </c>
      <c r="DH348" s="223" t="str">
        <f t="shared" ca="1" si="561"/>
        <v>-1.30442511730659-0.259466288152634i</v>
      </c>
      <c r="DI348" s="223" t="str">
        <f t="shared" ca="1" si="562"/>
        <v>-1.22874159273439-0.508961432362567i</v>
      </c>
      <c r="DJ348" s="223" t="str">
        <f t="shared" ca="1" si="563"/>
        <v>-1.1058382178396-0.738897474155485i</v>
      </c>
      <c r="DK348" s="223" t="str">
        <f t="shared" ca="1" si="564"/>
        <v>-0.940438100394266-0.940438100395148i</v>
      </c>
      <c r="DL348" s="223" t="str">
        <f t="shared" ca="1" si="565"/>
        <v>-0.73889747415558-1.10583821783953i</v>
      </c>
      <c r="DM348" s="223" t="str">
        <f t="shared" ca="1" si="566"/>
        <v>-0.508961432362672-1.22874159273435i</v>
      </c>
      <c r="DN348" s="223" t="str">
        <f t="shared" ca="1" si="567"/>
        <v>-0.259466288152746-1.30442511730657i</v>
      </c>
      <c r="DO348" s="223" t="str">
        <f t="shared" ca="1" si="568"/>
        <v>3.94298383609079E-13-1.32998031615058i</v>
      </c>
      <c r="DP348" s="223" t="str">
        <f t="shared" ca="1" si="569"/>
        <v>0.259466288152334-1.30442511730665i</v>
      </c>
      <c r="DQ348" s="223" t="str">
        <f t="shared" ca="1" si="570"/>
        <v>0.508961432362282-1.22874159273451i</v>
      </c>
      <c r="DR348" s="223" t="str">
        <f t="shared" ca="1" si="571"/>
        <v>0.73889747415523-1.10583821783977i</v>
      </c>
      <c r="DS348" s="223" t="str">
        <f t="shared" ca="1" si="572"/>
        <v>0.940438100394931-0.940438100394483i</v>
      </c>
      <c r="DT348" s="223" t="str">
        <f t="shared" ca="1" si="573"/>
        <v>1.10583821784012-0.738897474154703i</v>
      </c>
      <c r="DU348" s="223" t="str">
        <f t="shared" ca="1" si="574"/>
        <v>1.22874159273423-0.508961432362955i</v>
      </c>
      <c r="DV348" s="223" t="str">
        <f t="shared" ca="1" si="575"/>
        <v>1.30442511730651-0.259466288153048i</v>
      </c>
      <c r="DW348" s="223" t="str">
        <f t="shared" ca="1" si="576"/>
        <v>1.32998031615058+2.38535174501895E-13i</v>
      </c>
      <c r="DX348" s="223" t="str">
        <f t="shared" ca="1" si="577"/>
        <v>1.30442511730644+0.259466288153367i</v>
      </c>
      <c r="DY348" s="223" t="str">
        <f t="shared" ca="1" si="578"/>
        <v>1.22874159273463+0.508961432361999i</v>
      </c>
      <c r="DZ348" s="223" t="str">
        <f t="shared" ca="1" si="579"/>
        <v>1.10583821783985+0.7388974741551i</v>
      </c>
      <c r="EA348" s="223" t="str">
        <f t="shared" ca="1" si="580"/>
        <v>0.9404381003947+0.940438100394714i</v>
      </c>
      <c r="EB348" s="223" t="str">
        <f t="shared" ca="1" si="581"/>
        <v>0.738897474154959+1.10583821783995i</v>
      </c>
      <c r="EC348" s="223" t="str">
        <f t="shared" ca="1" si="582"/>
        <v>0.508961432361981+1.22874159273464i</v>
      </c>
      <c r="ED348" s="223" t="str">
        <f t="shared" ca="1" si="583"/>
        <v>0.259466288153348+1.30442511730645i</v>
      </c>
      <c r="EE348" s="223" t="str">
        <f t="shared" ca="1" si="584"/>
        <v>6.84292909804457E-14+1.32998031615058i</v>
      </c>
      <c r="EF348" s="223" t="str">
        <f t="shared" ca="1" si="585"/>
        <v>-0.259466288153066+1.3044251173065i</v>
      </c>
      <c r="EG348" s="223" t="str">
        <f t="shared" ca="1" si="586"/>
        <v>-0.508961432362972+1.22874159273423i</v>
      </c>
      <c r="EH348" s="223" t="str">
        <f t="shared" ca="1" si="587"/>
        <v>-0.738897474154846+1.10583821784002i</v>
      </c>
      <c r="EI348" s="223" t="str">
        <f t="shared" ca="1" si="588"/>
        <v>-0.940438100394496+0.940438100394918i</v>
      </c>
      <c r="EJ348" s="223" t="str">
        <f t="shared" ca="1" si="589"/>
        <v>-1.10583821783978+0.738897474155214i</v>
      </c>
      <c r="EK348" s="223" t="str">
        <f t="shared" ca="1" si="590"/>
        <v>-1.22874159273458+0.508961432362125i</v>
      </c>
      <c r="EL348" s="223" t="str">
        <f t="shared" ca="1" si="591"/>
        <v>-1.30442511730665+0.259466288152315i</v>
      </c>
      <c r="EM348" s="223" t="str">
        <f t="shared" ca="1" si="592"/>
        <v>-1.32998031615058+3.75393756462785E-13i</v>
      </c>
      <c r="EN348" s="223"/>
      <c r="EO348" s="223"/>
      <c r="EP348" s="223"/>
    </row>
    <row r="349" spans="1:146">
      <c r="A349" s="249">
        <f t="shared" si="461"/>
        <v>4.8632812499999822E-3</v>
      </c>
      <c r="B349" s="248">
        <v>249</v>
      </c>
      <c r="C349" s="247">
        <f t="shared" si="462"/>
        <v>49800</v>
      </c>
      <c r="N349" s="246">
        <f t="shared" ca="1" si="463"/>
        <v>1.3370042103862294</v>
      </c>
      <c r="O349" s="223">
        <f t="shared" ca="1" si="464"/>
        <v>-1.3299957896137704</v>
      </c>
      <c r="P349" s="223" t="str">
        <f t="shared" ca="1" si="465"/>
        <v>-1.31041511597787-0.227378592235625i</v>
      </c>
      <c r="Q349" s="223" t="str">
        <f t="shared" ca="1" si="466"/>
        <v>-1.25224964242926-0.448062086575238i</v>
      </c>
      <c r="R349" s="223" t="str">
        <f t="shared" ca="1" si="467"/>
        <v>-1.15721203477231-0.655552520373833i</v>
      </c>
      <c r="S349" s="223" t="str">
        <f t="shared" ca="1" si="468"/>
        <v>-1.02810064829989-0.843740396896877i</v>
      </c>
      <c r="T349" s="223" t="str">
        <f t="shared" ca="1" si="469"/>
        <v>-0.868717131018605-1.0070845777119i</v>
      </c>
      <c r="U349" s="223" t="str">
        <f t="shared" ca="1" si="470"/>
        <v>-0.683754485205906-1.14077543993161i</v>
      </c>
      <c r="V349" s="223" t="str">
        <f t="shared" ca="1" si="471"/>
        <v>-0.478658883294472-1.24087649419015i</v>
      </c>
      <c r="W349" s="223" t="str">
        <f t="shared" ca="1" si="472"/>
        <v>-0.259469306875905-1.30444029345145i</v>
      </c>
      <c r="X349" s="223" t="str">
        <f t="shared" ca="1" si="473"/>
        <v>-0.0326397306074871-1.32959521974781i</v>
      </c>
      <c r="Y349" s="223" t="str">
        <f t="shared" ca="1" si="474"/>
        <v>0.195150913233725-1.31560059343799i</v>
      </c>
      <c r="Z349" s="223" t="str">
        <f t="shared" ca="1" si="475"/>
        <v>0.417195394009293-1.26286848230835i</v>
      </c>
      <c r="AA349" s="223" t="str">
        <f t="shared" ca="1" si="476"/>
        <v>0.626955675216288-1.17295156835414i</v>
      </c>
      <c r="AB349" s="223" t="str">
        <f t="shared" ca="1" si="477"/>
        <v>0.81825542510965-1.04849742950042i</v>
      </c>
      <c r="AC349" s="223" t="str">
        <f t="shared" ca="1" si="478"/>
        <v>0.985461877031707-0.89317058242393i</v>
      </c>
      <c r="AD349" s="223" t="str">
        <f t="shared" ca="1" si="479"/>
        <v>1.12365168462231-0.711544581903198i</v>
      </c>
      <c r="AE349" s="223" t="str">
        <f t="shared" ca="1" si="480"/>
        <v>1.22875588835035-0.508967353800505i</v>
      </c>
      <c r="AF349" s="223" t="str">
        <f t="shared" ca="1" si="481"/>
        <v>1.29767972486834-0.291403726908172i</v>
      </c>
      <c r="AG349" s="223" t="str">
        <f t="shared" ca="1" si="482"/>
        <v>1.32839375143825-0.06525980026147i</v>
      </c>
      <c r="AH349" s="223" t="str">
        <f t="shared" ca="1" si="483"/>
        <v>1.31999360229404+0.162805682619393i</v>
      </c>
      <c r="AI349" s="223" t="str">
        <f t="shared" ca="1" si="484"/>
        <v>1.27272661743547+0.386077398537696i</v>
      </c>
      <c r="AJ349" s="223" t="str">
        <f t="shared" ca="1" si="485"/>
        <v>1.18798455977057+0.597981175403606i</v>
      </c>
      <c r="AK349" s="223" t="str">
        <f t="shared" ca="1" si="486"/>
        <v>1.06826263505558+0.792277566850444i</v>
      </c>
      <c r="AL349" s="223" t="str">
        <f t="shared" ca="1" si="487"/>
        <v>0.917086021268214+0.963245570965573i</v>
      </c>
      <c r="AM349" s="223" t="str">
        <f t="shared" ca="1" si="488"/>
        <v>0.738906070750295+1.10585108355452i</v>
      </c>
      <c r="AN349" s="223" t="str">
        <f t="shared" ca="1" si="489"/>
        <v>0.538969241404349+1.21589512590946i</v>
      </c>
      <c r="AO349" s="223" t="str">
        <f t="shared" ca="1" si="490"/>
        <v>0.323162616230598+1.2901374825426i</v>
      </c>
      <c r="AP349" s="223" t="str">
        <f t="shared" ca="1" si="491"/>
        <v>0.0978405598527791+1.32639210840462i</v>
      </c>
      <c r="AQ349" s="223" t="str">
        <f t="shared" ca="1" si="492"/>
        <v>-0.130362383948374+1.32359149636195i</v>
      </c>
      <c r="AR349" s="223" t="str">
        <f t="shared" ca="1" si="493"/>
        <v>-0.130362383948374+1.32359149636195i</v>
      </c>
      <c r="AS349" s="223" t="str">
        <f t="shared" ca="1" si="494"/>
        <v>-0.56864647409002+1.20230195371019i</v>
      </c>
      <c r="AT349" s="223" t="str">
        <f t="shared" ca="1" si="495"/>
        <v>-0.765822470211124+1.08738435914358i</v>
      </c>
      <c r="AU349" s="223" t="str">
        <f t="shared" ca="1" si="496"/>
        <v>-0.940449041785095+0.940449041785812i</v>
      </c>
      <c r="AV349" s="223" t="str">
        <f t="shared" ca="1" si="497"/>
        <v>-1.08738435914378+0.765822470210839i</v>
      </c>
      <c r="AW349" s="223" t="str">
        <f t="shared" ca="1" si="498"/>
        <v>-1.20230195371034+0.568646474089705i</v>
      </c>
      <c r="AX349" s="223" t="str">
        <f t="shared" ca="1" si="499"/>
        <v>-1.28181810963839+0.354726844478138i</v>
      </c>
      <c r="AY349" s="223" t="str">
        <f t="shared" ca="1" si="500"/>
        <v>-1.32359149636198+0.130362383948027i</v>
      </c>
      <c r="AZ349" s="223" t="str">
        <f t="shared" ca="1" si="501"/>
        <v>-1.32639210840469-0.0978405598518074i</v>
      </c>
      <c r="BA349" s="223" t="str">
        <f t="shared" ca="1" si="502"/>
        <v>-1.29013748254251-0.323162616230936i</v>
      </c>
      <c r="BB349" s="223" t="str">
        <f t="shared" ca="1" si="503"/>
        <v>-1.21589512590932-0.538969241404667i</v>
      </c>
      <c r="BC349" s="223" t="str">
        <f t="shared" ca="1" si="504"/>
        <v>-1.10585108355433-0.738906070750585i</v>
      </c>
      <c r="BD349" s="223" t="str">
        <f t="shared" ca="1" si="505"/>
        <v>-0.963245570965332-0.917086021268467i</v>
      </c>
      <c r="BE349" s="223" t="str">
        <f t="shared" ca="1" si="506"/>
        <v>-0.792277566851226-1.068262635055i</v>
      </c>
      <c r="BF349" s="223" t="str">
        <f t="shared" ca="1" si="507"/>
        <v>-0.597981175403328-1.18798455977071i</v>
      </c>
      <c r="BG349" s="223" t="str">
        <f t="shared" ca="1" si="508"/>
        <v>-0.386077398537345-1.27272661743557i</v>
      </c>
      <c r="BH349" s="223" t="str">
        <f t="shared" ca="1" si="509"/>
        <v>-0.162805682619027-1.31999360229408i</v>
      </c>
      <c r="BI349" s="223" t="str">
        <f t="shared" ca="1" si="510"/>
        <v>0.0652598002617993-1.32839375143823i</v>
      </c>
      <c r="BJ349" s="223" t="str">
        <f t="shared" ca="1" si="511"/>
        <v>0.291403726907204-1.29767972486856i</v>
      </c>
      <c r="BK349" s="223" t="str">
        <f t="shared" ca="1" si="512"/>
        <v>0.508967353800477-1.22875588835037i</v>
      </c>
      <c r="BL349" s="223" t="str">
        <f t="shared" ca="1" si="513"/>
        <v>0.711544581903605-1.12365168462205i</v>
      </c>
      <c r="BM349" s="223" t="str">
        <f t="shared" ca="1" si="514"/>
        <v>0.893170582423699-0.985461877031917i</v>
      </c>
      <c r="BN349" s="223" t="str">
        <f t="shared" ca="1" si="515"/>
        <v>1.04849742950053-0.818255425109509i</v>
      </c>
      <c r="BO349" s="223" t="str">
        <f t="shared" ca="1" si="516"/>
        <v>1.17295156835385-0.62695567521683i</v>
      </c>
      <c r="BP349" s="223" t="str">
        <f t="shared" ca="1" si="517"/>
        <v>1.26286848230833-0.417195394009339i</v>
      </c>
      <c r="BQ349" s="223" t="str">
        <f t="shared" ca="1" si="518"/>
        <v>1.31560059343806-0.195150913233278i</v>
      </c>
      <c r="BR349" s="223" t="str">
        <f t="shared" ca="1" si="519"/>
        <v>1.32959521974782+0.0326397306070138i</v>
      </c>
      <c r="BS349" s="223" t="str">
        <f t="shared" ca="1" si="520"/>
        <v>1.30444029345143+0.259469306875997i</v>
      </c>
      <c r="BT349" s="223" t="str">
        <f t="shared" ca="1" si="521"/>
        <v>1.24087649418994+0.478658883295027i</v>
      </c>
      <c r="BU349" s="223" t="str">
        <f t="shared" ca="1" si="522"/>
        <v>1.14077543993171+0.683754485205736i</v>
      </c>
      <c r="BV349" s="223" t="str">
        <f t="shared" ca="1" si="523"/>
        <v>1.00708457771166+0.868717131018887i</v>
      </c>
      <c r="BW349" s="223" t="str">
        <f t="shared" ca="1" si="524"/>
        <v>0.843740396897203+1.02810064829962i</v>
      </c>
      <c r="BX349" s="223" t="str">
        <f t="shared" ca="1" si="525"/>
        <v>0.655552520373768+1.15721203477235i</v>
      </c>
      <c r="BY349" s="223" t="str">
        <f t="shared" ca="1" si="526"/>
        <v>0.448062086574632+1.25224964242947i</v>
      </c>
      <c r="BZ349" s="223" t="str">
        <f t="shared" ca="1" si="527"/>
        <v>0.22737859223583+1.31041511597784i</v>
      </c>
      <c r="CA349" s="223" t="str">
        <f t="shared" ca="1" si="528"/>
        <v>-3.48680605767469E-13+1.32999578961377i</v>
      </c>
      <c r="CB349" s="223" t="str">
        <f t="shared" ca="1" si="529"/>
        <v>-0.227378592235177+1.31041511597795i</v>
      </c>
      <c r="CC349" s="223" t="str">
        <f t="shared" ca="1" si="530"/>
        <v>-0.448062086575289+1.25224964242924i</v>
      </c>
      <c r="CD349" s="223" t="str">
        <f t="shared" ca="1" si="531"/>
        <v>-0.655552520374374+1.157212034772i</v>
      </c>
      <c r="CE349" s="223" t="str">
        <f t="shared" ca="1" si="532"/>
        <v>-0.843740396896749+1.0281006483i</v>
      </c>
      <c r="CF349" s="223" t="str">
        <f t="shared" ca="1" si="533"/>
        <v>-1.00708457771211+0.868717131018359i</v>
      </c>
      <c r="CG349" s="223" t="str">
        <f t="shared" ca="1" si="534"/>
        <v>-1.14077543993137+0.683754485206305i</v>
      </c>
      <c r="CH349" s="223" t="str">
        <f t="shared" ca="1" si="535"/>
        <v>-1.24087649419019+0.478658883294376i</v>
      </c>
      <c r="CI349" s="223" t="str">
        <f t="shared" ca="1" si="536"/>
        <v>-1.30444029345156+0.259469306875312i</v>
      </c>
      <c r="CJ349" s="223" t="str">
        <f t="shared" ca="1" si="537"/>
        <v>-1.3295952197478+0.032639730607677i</v>
      </c>
      <c r="CK349" s="223" t="str">
        <f t="shared" ca="1" si="538"/>
        <v>-1.31560059343796-0.195150913233967i</v>
      </c>
      <c r="CL349" s="223" t="str">
        <f t="shared" ca="1" si="539"/>
        <v>-1.26286848230854-0.417195394008709i</v>
      </c>
      <c r="CM349" s="223" t="str">
        <f t="shared" ca="1" si="540"/>
        <v>-1.17295156835417-0.626955675216245i</v>
      </c>
      <c r="CN349" s="223" t="str">
        <f t="shared" ca="1" si="541"/>
        <v>-1.04849742950015-0.81825542511i</v>
      </c>
      <c r="CO349" s="223" t="str">
        <f t="shared" ca="1" si="542"/>
        <v>-0.893170582424189-0.98546187703147i</v>
      </c>
      <c r="CP349" s="223" t="str">
        <f t="shared" ca="1" si="543"/>
        <v>-0.711544581903016-1.12365168462243i</v>
      </c>
      <c r="CQ349" s="223" t="str">
        <f t="shared" ca="1" si="544"/>
        <v>-0.508967353801021-1.22875588835014i</v>
      </c>
      <c r="CR349" s="223" t="str">
        <f t="shared" ca="1" si="545"/>
        <v>-0.29140372690785-1.29767972486842i</v>
      </c>
      <c r="CS349" s="223" t="str">
        <f t="shared" ca="1" si="546"/>
        <v>-0.0652598002611028-1.32839375143827i</v>
      </c>
      <c r="CT349" s="223" t="str">
        <f t="shared" ca="1" si="547"/>
        <v>0.162805682618445-1.31999360229415i</v>
      </c>
      <c r="CU349" s="223" t="str">
        <f t="shared" ca="1" si="548"/>
        <v>0.386077398538085-1.27272661743535i</v>
      </c>
      <c r="CV349" s="223" t="str">
        <f t="shared" ca="1" si="549"/>
        <v>0.597981175403884-1.18798455977043i</v>
      </c>
      <c r="CW349" s="223" t="str">
        <f t="shared" ca="1" si="550"/>
        <v>0.792277566850693-1.0682626350554i</v>
      </c>
      <c r="CX349" s="223" t="str">
        <f t="shared" ca="1" si="551"/>
        <v>0.963245570965814-0.917086021267962i</v>
      </c>
      <c r="CY349" s="223" t="str">
        <f t="shared" ca="1" si="552"/>
        <v>1.10585108355398-0.738906070751105i</v>
      </c>
      <c r="CZ349" s="223" t="str">
        <f t="shared" ca="1" si="553"/>
        <v>1.21589512590961-0.538969241403996i</v>
      </c>
      <c r="DA349" s="223" t="str">
        <f t="shared" ca="1" si="554"/>
        <v>1.29013748254237-0.323162616231507i</v>
      </c>
      <c r="DB349" s="223" t="str">
        <f t="shared" ca="1" si="555"/>
        <v>1.32639210840464-0.0978405598525068i</v>
      </c>
      <c r="DC349" s="223" t="str">
        <f t="shared" ca="1" si="556"/>
        <v>1.32359149636191+0.130362383948684i</v>
      </c>
      <c r="DD349" s="223" t="str">
        <f t="shared" ca="1" si="557"/>
        <v>1.28181810963857+0.354726844477498i</v>
      </c>
      <c r="DE349" s="223" t="str">
        <f t="shared" ca="1" si="558"/>
        <v>1.20230195371004+0.568646474090336i</v>
      </c>
      <c r="DF349" s="223" t="str">
        <f t="shared" ca="1" si="559"/>
        <v>1.08738435914414+0.765822470210327i</v>
      </c>
      <c r="DG349" s="223" t="str">
        <f t="shared" ca="1" si="560"/>
        <v>0.940449041785512+0.940449041785396i</v>
      </c>
      <c r="DH349" s="223" t="str">
        <f t="shared" ca="1" si="561"/>
        <v>0.765822470210584+1.08738435914396i</v>
      </c>
      <c r="DI349" s="223" t="str">
        <f t="shared" ca="1" si="562"/>
        <v>0.56864647409062+1.20230195370991i</v>
      </c>
      <c r="DJ349" s="223" t="str">
        <f t="shared" ca="1" si="563"/>
        <v>0.354726844477801+1.28181810963848i</v>
      </c>
      <c r="DK349" s="223" t="str">
        <f t="shared" ca="1" si="564"/>
        <v>0.130362383947643+1.32359149636202i</v>
      </c>
      <c r="DL349" s="223" t="str">
        <f t="shared" ca="1" si="565"/>
        <v>-0.0978405598521928+1.32639210840466i</v>
      </c>
      <c r="DM349" s="223" t="str">
        <f t="shared" ca="1" si="566"/>
        <v>-0.323162616231201+1.29013748254245i</v>
      </c>
      <c r="DN349" s="223" t="str">
        <f t="shared" ca="1" si="567"/>
        <v>-0.538969241403708+1.21589512590974i</v>
      </c>
      <c r="DO349" s="223" t="str">
        <f t="shared" ca="1" si="568"/>
        <v>-0.738906070750844+1.10585108355416i</v>
      </c>
      <c r="DP349" s="223" t="str">
        <f t="shared" ca="1" si="569"/>
        <v>-0.91708602126872+0.963245570965093i</v>
      </c>
      <c r="DQ349" s="223" t="str">
        <f t="shared" ca="1" si="570"/>
        <v>-1.06826263505521+0.792277566850947i</v>
      </c>
      <c r="DR349" s="223" t="str">
        <f t="shared" ca="1" si="571"/>
        <v>-1.1879845597709+0.597981175402949i</v>
      </c>
      <c r="DS349" s="223" t="str">
        <f t="shared" ca="1" si="572"/>
        <v>-1.2727266174353+0.38607739853824i</v>
      </c>
      <c r="DT349" s="223" t="str">
        <f t="shared" ca="1" si="573"/>
        <v>-1.31999360229412+0.162805682618756i</v>
      </c>
      <c r="DU349" s="223" t="str">
        <f t="shared" ca="1" si="574"/>
        <v>-1.32839375143822-0.0652598002621476i</v>
      </c>
      <c r="DV349" s="223" t="str">
        <f t="shared" ca="1" si="575"/>
        <v>-1.29767972486849-0.291403726907544i</v>
      </c>
      <c r="DW349" s="223" t="str">
        <f t="shared" ca="1" si="576"/>
        <v>-1.22875588835023-0.5089673538008i</v>
      </c>
      <c r="DX349" s="223" t="str">
        <f t="shared" ca="1" si="577"/>
        <v>-1.12365168462256-0.711544581902814i</v>
      </c>
      <c r="DY349" s="223" t="str">
        <f t="shared" ca="1" si="578"/>
        <v>-0.985461877031734-0.893170582423901i</v>
      </c>
      <c r="DZ349" s="223" t="str">
        <f t="shared" ca="1" si="579"/>
        <v>-0.818255425109234-1.04849742950074i</v>
      </c>
      <c r="EA349" s="223" t="str">
        <f t="shared" ca="1" si="580"/>
        <v>-0.626955675216523-1.17295156835402i</v>
      </c>
      <c r="EB349" s="223" t="str">
        <f t="shared" ca="1" si="581"/>
        <v>-0.417195394009008-1.26286848230844i</v>
      </c>
      <c r="EC349" s="223" t="str">
        <f t="shared" ca="1" si="582"/>
        <v>-0.195150913234204-1.31560059343792i</v>
      </c>
      <c r="ED349" s="223" t="str">
        <f t="shared" ca="1" si="583"/>
        <v>0.0326397306074379-1.32959521974781i</v>
      </c>
      <c r="EE349" s="223" t="str">
        <f t="shared" ca="1" si="584"/>
        <v>0.259469306876264-1.30444029345137i</v>
      </c>
      <c r="EF349" s="223" t="str">
        <f t="shared" ca="1" si="585"/>
        <v>0.478658883294082-1.2408764941903i</v>
      </c>
      <c r="EG349" s="223" t="str">
        <f t="shared" ca="1" si="586"/>
        <v>0.683754485206035-1.14077543993154i</v>
      </c>
      <c r="EH349" s="223" t="str">
        <f t="shared" ca="1" si="587"/>
        <v>0.868717131018121-1.00708457771232i</v>
      </c>
      <c r="EI349" s="223" t="str">
        <f t="shared" ca="1" si="588"/>
        <v>1.02810064829985-0.843740396896933i</v>
      </c>
      <c r="EJ349" s="223" t="str">
        <f t="shared" ca="1" si="589"/>
        <v>1.15721203477248-0.655552520373531i</v>
      </c>
      <c r="EK349" s="223" t="str">
        <f t="shared" ca="1" si="590"/>
        <v>1.25224964242911-0.448062086575657i</v>
      </c>
      <c r="EL349" s="223" t="str">
        <f t="shared" ca="1" si="591"/>
        <v>1.3104151159779-0.227378592235486i</v>
      </c>
      <c r="EM349" s="223" t="str">
        <f t="shared" ca="1" si="592"/>
        <v>1.32999578961377+6.97361211534939E-13i</v>
      </c>
      <c r="EN349" s="223"/>
      <c r="EO349" s="223"/>
      <c r="EP349" s="223"/>
    </row>
    <row r="350" spans="1:146">
      <c r="A350" s="249">
        <f t="shared" si="461"/>
        <v>4.8828124999999818E-3</v>
      </c>
      <c r="B350" s="248">
        <v>250</v>
      </c>
      <c r="C350" s="247">
        <f t="shared" si="462"/>
        <v>50000</v>
      </c>
      <c r="N350" s="246">
        <f t="shared" ca="1" si="463"/>
        <v>1.336990884913658</v>
      </c>
      <c r="O350" s="223">
        <f t="shared" ca="1" si="464"/>
        <v>-1.3300091150863418</v>
      </c>
      <c r="P350" s="223" t="str">
        <f t="shared" ca="1" si="465"/>
        <v>-1.31561377468245-0.195152868486582i</v>
      </c>
      <c r="Q350" s="223" t="str">
        <f t="shared" ca="1" si="466"/>
        <v>-1.27273936911761-0.38608126671837i</v>
      </c>
      <c r="R350" s="223" t="str">
        <f t="shared" ca="1" si="467"/>
        <v>-1.20231399979464-0.568652171463861i</v>
      </c>
      <c r="S350" s="223" t="str">
        <f t="shared" ca="1" si="468"/>
        <v>-1.10586216327972-0.73891347398667i</v>
      </c>
      <c r="T350" s="223" t="str">
        <f t="shared" ca="1" si="469"/>
        <v>-0.985471750555555-0.893179531264416i</v>
      </c>
      <c r="U350" s="223" t="str">
        <f t="shared" ca="1" si="470"/>
        <v>-0.843748850487221-1.02811094902946i</v>
      </c>
      <c r="V350" s="223" t="str">
        <f t="shared" ca="1" si="471"/>
        <v>-0.683761335867939-1.14078686957067i</v>
      </c>
      <c r="W350" s="223" t="str">
        <f t="shared" ca="1" si="472"/>
        <v>-0.508972453238073-1.22876819948173i</v>
      </c>
      <c r="X350" s="223" t="str">
        <f t="shared" ca="1" si="473"/>
        <v>-0.323165854056679-1.29015040866737i</v>
      </c>
      <c r="Y350" s="223" t="str">
        <f t="shared" ca="1" si="474"/>
        <v>-0.130363690072946-1.32360475766874i</v>
      </c>
      <c r="Z350" s="223" t="str">
        <f t="shared" ca="1" si="475"/>
        <v>0.0652604541115668-1.3284070608597i</v>
      </c>
      <c r="AA350" s="223" t="str">
        <f t="shared" ca="1" si="476"/>
        <v>0.259471906546548-1.30445336287882i</v>
      </c>
      <c r="AB350" s="223" t="str">
        <f t="shared" ca="1" si="477"/>
        <v>0.448066575791806-1.25226218894885i</v>
      </c>
      <c r="AC350" s="223" t="str">
        <f t="shared" ca="1" si="478"/>
        <v>0.626961956800543-1.17296332037178i</v>
      </c>
      <c r="AD350" s="223" t="str">
        <f t="shared" ca="1" si="479"/>
        <v>0.792285504825502-1.06827333817528i</v>
      </c>
      <c r="AE350" s="223" t="str">
        <f t="shared" ca="1" si="480"/>
        <v>0.940458464317508-0.940458464317435i</v>
      </c>
      <c r="AF350" s="223" t="str">
        <f t="shared" ca="1" si="481"/>
        <v>1.06827333817495-0.79228550482595i</v>
      </c>
      <c r="AG350" s="223" t="str">
        <f t="shared" ca="1" si="482"/>
        <v>1.17296332037189-0.626961956800335i</v>
      </c>
      <c r="AH350" s="223" t="str">
        <f t="shared" ca="1" si="483"/>
        <v>1.25226218894875-0.448066575792082i</v>
      </c>
      <c r="AI350" s="223" t="str">
        <f t="shared" ca="1" si="484"/>
        <v>1.30445336287889-0.259471906546189i</v>
      </c>
      <c r="AJ350" s="223" t="str">
        <f t="shared" ca="1" si="485"/>
        <v>1.32840706085969-0.0652604541117288i</v>
      </c>
      <c r="AK350" s="223" t="str">
        <f t="shared" ca="1" si="486"/>
        <v>1.32360475766868+0.130363690073565i</v>
      </c>
      <c r="AL350" s="223" t="str">
        <f t="shared" ca="1" si="487"/>
        <v>1.29015040866737+0.323165854056659i</v>
      </c>
      <c r="AM350" s="223" t="str">
        <f t="shared" ca="1" si="488"/>
        <v>1.22876819948195+0.508972453237548i</v>
      </c>
      <c r="AN350" s="223" t="str">
        <f t="shared" ca="1" si="489"/>
        <v>1.14078686957061+0.683761335868035i</v>
      </c>
      <c r="AO350" s="223" t="str">
        <f t="shared" ca="1" si="490"/>
        <v>1.02811094902973+0.843748850486883i</v>
      </c>
      <c r="AP350" s="223" t="str">
        <f t="shared" ca="1" si="491"/>
        <v>0.893179531264134+0.985471750555812i</v>
      </c>
      <c r="AQ350" s="223" t="str">
        <f t="shared" ca="1" si="492"/>
        <v>0.738913473986918+1.10586216327956i</v>
      </c>
      <c r="AR350" s="223" t="str">
        <f t="shared" ca="1" si="493"/>
        <v>0.738913473986918+1.10586216327956i</v>
      </c>
      <c r="AS350" s="223" t="str">
        <f t="shared" ca="1" si="494"/>
        <v>0.3860812667184+1.2727393691176i</v>
      </c>
      <c r="AT350" s="223" t="str">
        <f t="shared" ca="1" si="495"/>
        <v>0.195152868487232+1.31561377468236i</v>
      </c>
      <c r="AU350" s="223" t="str">
        <f t="shared" ca="1" si="496"/>
        <v>-1.02324377061149E-13+1.33000911508634i</v>
      </c>
      <c r="AV350" s="223" t="str">
        <f t="shared" ca="1" si="497"/>
        <v>-0.19515286848609+1.31561377468253i</v>
      </c>
      <c r="AW350" s="223" t="str">
        <f t="shared" ca="1" si="498"/>
        <v>-0.386081266718596+1.27273936911754i</v>
      </c>
      <c r="AX350" s="223" t="str">
        <f t="shared" ca="1" si="499"/>
        <v>-0.568652171463582+1.20231399979477i</v>
      </c>
      <c r="AY350" s="223" t="str">
        <f t="shared" ca="1" si="500"/>
        <v>-0.738913473987089+1.10586216327944i</v>
      </c>
      <c r="AZ350" s="223" t="str">
        <f t="shared" ca="1" si="501"/>
        <v>-0.893179531264286+0.985471750555674i</v>
      </c>
      <c r="BA350" s="223" t="str">
        <f t="shared" ca="1" si="502"/>
        <v>-1.02811094902986+0.843748850486725i</v>
      </c>
      <c r="BB350" s="223" t="str">
        <f t="shared" ca="1" si="503"/>
        <v>-1.14078686957072+0.683761335867859i</v>
      </c>
      <c r="BC350" s="223" t="str">
        <f t="shared" ca="1" si="504"/>
        <v>-1.22876819948152+0.508972453238581i</v>
      </c>
      <c r="BD350" s="223" t="str">
        <f t="shared" ca="1" si="505"/>
        <v>-1.29015040866742+0.323165854056461i</v>
      </c>
      <c r="BE350" s="223" t="str">
        <f t="shared" ca="1" si="506"/>
        <v>-1.3236047576687+0.130363690073361i</v>
      </c>
      <c r="BF350" s="223" t="str">
        <f t="shared" ca="1" si="507"/>
        <v>-1.32840706085968-0.065260454111971i</v>
      </c>
      <c r="BG350" s="223" t="str">
        <f t="shared" ca="1" si="508"/>
        <v>-1.30445336287884-0.259471906546408i</v>
      </c>
      <c r="BH350" s="223" t="str">
        <f t="shared" ca="1" si="509"/>
        <v>-1.25226218894867-0.448066575792311i</v>
      </c>
      <c r="BI350" s="223" t="str">
        <f t="shared" ca="1" si="510"/>
        <v>-1.17296332037178-0.626961956800532i</v>
      </c>
      <c r="BJ350" s="223" t="str">
        <f t="shared" ca="1" si="511"/>
        <v>-1.06827333817561-0.792285504825053i</v>
      </c>
      <c r="BK350" s="223" t="str">
        <f t="shared" ca="1" si="512"/>
        <v>-0.94045846431735-0.940458464317593i</v>
      </c>
      <c r="BL350" s="223" t="str">
        <f t="shared" ca="1" si="513"/>
        <v>-0.792285504825869-1.06827333817501i</v>
      </c>
      <c r="BM350" s="223" t="str">
        <f t="shared" ca="1" si="514"/>
        <v>-0.626961956800229-1.17296332037195i</v>
      </c>
      <c r="BN350" s="223" t="str">
        <f t="shared" ca="1" si="515"/>
        <v>-0.448066575791987-1.25226218894878i</v>
      </c>
      <c r="BO350" s="223" t="str">
        <f t="shared" ca="1" si="516"/>
        <v>-0.259471906546069-1.30445336287891i</v>
      </c>
      <c r="BP350" s="223" t="str">
        <f t="shared" ca="1" si="517"/>
        <v>-0.0652604541116266-1.3284070608597i</v>
      </c>
      <c r="BQ350" s="223" t="str">
        <f t="shared" ca="1" si="518"/>
        <v>0.130363690073704-1.32360475766866i</v>
      </c>
      <c r="BR350" s="223" t="str">
        <f t="shared" ca="1" si="519"/>
        <v>0.323165854056759-1.29015040866735i</v>
      </c>
      <c r="BS350" s="223" t="str">
        <f t="shared" ca="1" si="520"/>
        <v>0.508972453237642-1.22876819948191i</v>
      </c>
      <c r="BT350" s="223" t="str">
        <f t="shared" ca="1" si="521"/>
        <v>0.683761335868122-1.14078686957056i</v>
      </c>
      <c r="BU350" s="223" t="str">
        <f t="shared" ca="1" si="522"/>
        <v>0.843748850486963-1.02811094902967i</v>
      </c>
      <c r="BV350" s="223" t="str">
        <f t="shared" ca="1" si="523"/>
        <v>0.98547175055588-0.893179531264058i</v>
      </c>
      <c r="BW350" s="223" t="str">
        <f t="shared" ca="1" si="524"/>
        <v>1.10586216327961-0.738913473986833i</v>
      </c>
      <c r="BX350" s="223" t="str">
        <f t="shared" ca="1" si="525"/>
        <v>1.20231399979491-0.568652171463304i</v>
      </c>
      <c r="BY350" s="223" t="str">
        <f t="shared" ca="1" si="526"/>
        <v>1.27273936911763-0.386081266718302i</v>
      </c>
      <c r="BZ350" s="223" t="str">
        <f t="shared" ca="1" si="527"/>
        <v>1.31561377468237-0.195152868487131i</v>
      </c>
      <c r="CA350" s="223" t="str">
        <f t="shared" ca="1" si="528"/>
        <v>1.33000911508634+2.04648754122297E-13i</v>
      </c>
      <c r="CB350" s="223" t="str">
        <f t="shared" ca="1" si="529"/>
        <v>1.31561377468251+0.195152868486191i</v>
      </c>
      <c r="CC350" s="223" t="str">
        <f t="shared" ca="1" si="530"/>
        <v>1.27273936911751+0.386081266718694i</v>
      </c>
      <c r="CD350" s="223" t="str">
        <f t="shared" ca="1" si="531"/>
        <v>1.20231399979473+0.568652171463673i</v>
      </c>
      <c r="CE350" s="223" t="str">
        <f t="shared" ca="1" si="532"/>
        <v>1.10586216327938+0.738913473987174i</v>
      </c>
      <c r="CF350" s="223" t="str">
        <f t="shared" ca="1" si="533"/>
        <v>0.985471750555606+0.893179531264362i</v>
      </c>
      <c r="CG350" s="223" t="str">
        <f t="shared" ca="1" si="534"/>
        <v>0.843748850487698+1.02811094902906i</v>
      </c>
      <c r="CH350" s="223" t="str">
        <f t="shared" ca="1" si="535"/>
        <v>0.683761335867773+1.14078686957077i</v>
      </c>
      <c r="CI350" s="223" t="str">
        <f t="shared" ca="1" si="536"/>
        <v>0.508972453238522+1.22876819948154i</v>
      </c>
      <c r="CJ350" s="223" t="str">
        <f t="shared" ca="1" si="537"/>
        <v>0.323165854056361+1.29015040866745i</v>
      </c>
      <c r="CK350" s="223" t="str">
        <f t="shared" ca="1" si="538"/>
        <v>0.130363690073297+1.3236047576687i</v>
      </c>
      <c r="CL350" s="223" t="str">
        <f t="shared" ca="1" si="539"/>
        <v>-0.0652604541120355+1.32840706085968i</v>
      </c>
      <c r="CM350" s="223" t="str">
        <f t="shared" ca="1" si="540"/>
        <v>-0.259471906546471+1.30445336287883i</v>
      </c>
      <c r="CN350" s="223" t="str">
        <f t="shared" ca="1" si="541"/>
        <v>-0.448066575792372+1.25226218894865i</v>
      </c>
      <c r="CO350" s="223" t="str">
        <f t="shared" ca="1" si="542"/>
        <v>-0.626961956800589+1.17296332037175i</v>
      </c>
      <c r="CP350" s="223" t="str">
        <f t="shared" ca="1" si="543"/>
        <v>-0.792285504825104+1.06827333817557i</v>
      </c>
      <c r="CQ350" s="223" t="str">
        <f t="shared" ca="1" si="544"/>
        <v>-0.940458464317638+0.940458464317305i</v>
      </c>
      <c r="CR350" s="223" t="str">
        <f t="shared" ca="1" si="545"/>
        <v>-1.06827333817504+0.792285504825817i</v>
      </c>
      <c r="CS350" s="223" t="str">
        <f t="shared" ca="1" si="546"/>
        <v>-1.17296332037198+0.626961956800172i</v>
      </c>
      <c r="CT350" s="223" t="str">
        <f t="shared" ca="1" si="547"/>
        <v>-1.25226218894881+0.448066575791925i</v>
      </c>
      <c r="CU350" s="223" t="str">
        <f t="shared" ca="1" si="548"/>
        <v>-1.30445336287894+0.259471906545932i</v>
      </c>
      <c r="CV350" s="223" t="str">
        <f t="shared" ca="1" si="549"/>
        <v>-1.3284070608597+0.0652604541114867i</v>
      </c>
      <c r="CW350" s="223" t="str">
        <f t="shared" ca="1" si="550"/>
        <v>-1.32360475766878-0.130363690072489i</v>
      </c>
      <c r="CX350" s="223" t="str">
        <f t="shared" ca="1" si="551"/>
        <v>-1.29015040866731-0.323165854056894i</v>
      </c>
      <c r="CY350" s="223" t="str">
        <f t="shared" ca="1" si="552"/>
        <v>-1.22876819948185-0.508972453237771i</v>
      </c>
      <c r="CZ350" s="223" t="str">
        <f t="shared" ca="1" si="553"/>
        <v>-1.14078686957049-0.683761335868244i</v>
      </c>
      <c r="DA350" s="223" t="str">
        <f t="shared" ca="1" si="554"/>
        <v>-1.02811094902958-0.843748850487071i</v>
      </c>
      <c r="DB350" s="223" t="str">
        <f t="shared" ca="1" si="555"/>
        <v>-0.893179531263955-0.985471750555974i</v>
      </c>
      <c r="DC350" s="223" t="str">
        <f t="shared" ca="1" si="556"/>
        <v>-0.738913473986716-1.10586216327969i</v>
      </c>
      <c r="DD350" s="223" t="str">
        <f t="shared" ca="1" si="557"/>
        <v>-0.568652171463177-1.20231399979497i</v>
      </c>
      <c r="DE350" s="223" t="str">
        <f t="shared" ca="1" si="558"/>
        <v>-0.386081266718169-1.27273936911767i</v>
      </c>
      <c r="DF350" s="223" t="str">
        <f t="shared" ca="1" si="559"/>
        <v>-0.195152868486993-1.31561377468239i</v>
      </c>
      <c r="DG350" s="223" t="str">
        <f t="shared" ca="1" si="560"/>
        <v>3.44774263792219E-13-1.33000911508634i</v>
      </c>
      <c r="DH350" s="223" t="str">
        <f t="shared" ca="1" si="561"/>
        <v>0.195152868486329-1.31561377468249i</v>
      </c>
      <c r="DI350" s="223" t="str">
        <f t="shared" ca="1" si="562"/>
        <v>0.386081266718829-1.27273936911747i</v>
      </c>
      <c r="DJ350" s="223" t="str">
        <f t="shared" ca="1" si="563"/>
        <v>0.568652171463801-1.20231399979467i</v>
      </c>
      <c r="DK350" s="223" t="str">
        <f t="shared" ca="1" si="564"/>
        <v>0.738913473986159-1.10586216328006i</v>
      </c>
      <c r="DL350" s="223" t="str">
        <f t="shared" ca="1" si="565"/>
        <v>0.893179531264465-0.985471750555512i</v>
      </c>
      <c r="DM350" s="223" t="str">
        <f t="shared" ca="1" si="566"/>
        <v>1.02811094902915-0.843748850487589i</v>
      </c>
      <c r="DN350" s="223" t="str">
        <f t="shared" ca="1" si="567"/>
        <v>1.14078686957084-0.683761335867652i</v>
      </c>
      <c r="DO350" s="223" t="str">
        <f t="shared" ca="1" si="568"/>
        <v>1.2287681994816-0.508972453238393i</v>
      </c>
      <c r="DP350" s="223" t="str">
        <f t="shared" ca="1" si="569"/>
        <v>1.29015040866748-0.323165854056225i</v>
      </c>
      <c r="DQ350" s="223" t="str">
        <f t="shared" ca="1" si="570"/>
        <v>1.32360475766872-0.130363690073157i</v>
      </c>
      <c r="DR350" s="223" t="str">
        <f t="shared" ca="1" si="571"/>
        <v>1.32840706085967+0.0652604541121754i</v>
      </c>
      <c r="DS350" s="223" t="str">
        <f t="shared" ca="1" si="572"/>
        <v>1.3044533628788+0.259471906546608i</v>
      </c>
      <c r="DT350" s="223" t="str">
        <f t="shared" ca="1" si="573"/>
        <v>1.25226218894906+0.448066575791222i</v>
      </c>
      <c r="DU350" s="223" t="str">
        <f t="shared" ca="1" si="574"/>
        <v>1.17296332037169+0.626961956800713i</v>
      </c>
      <c r="DV350" s="223" t="str">
        <f t="shared" ca="1" si="575"/>
        <v>1.06827333817549+0.792285504825218i</v>
      </c>
      <c r="DW350" s="223" t="str">
        <f t="shared" ca="1" si="576"/>
        <v>0.940458464317205+0.940458464317738i</v>
      </c>
      <c r="DX350" s="223" t="str">
        <f t="shared" ca="1" si="577"/>
        <v>0.792285504825704+1.06827333817513i</v>
      </c>
      <c r="DY350" s="223" t="str">
        <f t="shared" ca="1" si="578"/>
        <v>0.626961956800048+1.17296332037204i</v>
      </c>
      <c r="DZ350" s="223" t="str">
        <f t="shared" ca="1" si="579"/>
        <v>0.448066575791794+1.25226218894885i</v>
      </c>
      <c r="EA350" s="223" t="str">
        <f t="shared" ca="1" si="580"/>
        <v>0.259471906547204+1.30445336287869i</v>
      </c>
      <c r="EB350" s="223" t="str">
        <f t="shared" ca="1" si="581"/>
        <v>0.0652604541114222+1.32840706085971i</v>
      </c>
      <c r="EC350" s="223" t="str">
        <f t="shared" ca="1" si="582"/>
        <v>-0.130363690072554+1.32360475766878i</v>
      </c>
      <c r="ED350" s="223" t="str">
        <f t="shared" ca="1" si="583"/>
        <v>-0.323165854056957+1.2901504086673i</v>
      </c>
      <c r="EE350" s="223" t="str">
        <f t="shared" ca="1" si="584"/>
        <v>-0.508972453237831+1.22876819948183i</v>
      </c>
      <c r="EF350" s="223" t="str">
        <f t="shared" ca="1" si="585"/>
        <v>-0.683761335868298+1.14078686957045i</v>
      </c>
      <c r="EG350" s="223" t="str">
        <f t="shared" ca="1" si="586"/>
        <v>-0.843748850487121+1.02811094902954i</v>
      </c>
      <c r="EH350" s="223" t="str">
        <f t="shared" ca="1" si="587"/>
        <v>-0.985471750556018+0.893179531263907i</v>
      </c>
      <c r="EI350" s="223" t="str">
        <f t="shared" ca="1" si="588"/>
        <v>-1.10586216327973+0.738913473986663i</v>
      </c>
      <c r="EJ350" s="223" t="str">
        <f t="shared" ca="1" si="589"/>
        <v>-1.20231399979441+0.568652171464349i</v>
      </c>
      <c r="EK350" s="223" t="str">
        <f t="shared" ca="1" si="590"/>
        <v>-1.27273936911769+0.386081266718107i</v>
      </c>
      <c r="EL350" s="223" t="str">
        <f t="shared" ca="1" si="591"/>
        <v>-1.3156137746824+0.195152868486929i</v>
      </c>
      <c r="EM350" s="223" t="str">
        <f t="shared" ca="1" si="592"/>
        <v>-1.33000911508634-4.09297508244595E-13i</v>
      </c>
      <c r="EN350" s="223"/>
      <c r="EO350" s="223"/>
      <c r="EP350" s="223"/>
    </row>
    <row r="351" spans="1:146">
      <c r="A351" s="249">
        <f t="shared" si="461"/>
        <v>4.9023437499999814E-3</v>
      </c>
      <c r="B351" s="248">
        <v>251</v>
      </c>
      <c r="C351" s="247">
        <f t="shared" si="462"/>
        <v>50200</v>
      </c>
      <c r="N351" s="246">
        <f t="shared" ca="1" si="463"/>
        <v>1.3369796661582922</v>
      </c>
      <c r="O351" s="223">
        <f t="shared" ca="1" si="464"/>
        <v>-1.3300203338417076</v>
      </c>
      <c r="P351" s="223" t="str">
        <f t="shared" ca="1" si="465"/>
        <v>-1.32001796193804-0.162808687094245i</v>
      </c>
      <c r="Q351" s="223" t="str">
        <f t="shared" ca="1" si="466"/>
        <v>-1.29016129121071-0.32316857999182i</v>
      </c>
      <c r="R351" s="223" t="str">
        <f t="shared" ca="1" si="467"/>
        <v>-1.24089939377809-0.478667716640244i</v>
      </c>
      <c r="S351" s="223" t="str">
        <f t="shared" ca="1" si="468"/>
        <v>-1.17297321443067-0.626967245285255i</v>
      </c>
      <c r="T351" s="223" t="str">
        <f t="shared" ca="1" si="469"/>
        <v>-1.0874044261318-0.765836602978327i</v>
      </c>
      <c r="U351" s="223" t="str">
        <f t="shared" ca="1" si="470"/>
        <v>-0.985480063104985-0.893187065320027i</v>
      </c>
      <c r="V351" s="223" t="str">
        <f t="shared" ca="1" si="471"/>
        <v>-0.868733162641669-1.00710316281849i</v>
      </c>
      <c r="W351" s="223" t="str">
        <f t="shared" ca="1" si="472"/>
        <v>-0.738919706793264-1.10587149133386i</v>
      </c>
      <c r="X351" s="223" t="str">
        <f t="shared" ca="1" si="473"/>
        <v>-0.597992210766212-1.1880064832716i</v>
      </c>
      <c r="Y351" s="223" t="str">
        <f t="shared" ca="1" si="474"/>
        <v>-0.448070355276538-1.25227275190142i</v>
      </c>
      <c r="Z351" s="223" t="str">
        <f t="shared" ca="1" si="475"/>
        <v>-0.291409104578596-1.2977036727239i</v>
      </c>
      <c r="AA351" s="223" t="str">
        <f t="shared" ca="1" si="476"/>
        <v>-0.130364789703311-1.32361592240273i</v>
      </c>
      <c r="AB351" s="223" t="str">
        <f t="shared" ca="1" si="477"/>
        <v>0.0326403329528638-1.32961975658349i</v>
      </c>
      <c r="AC351" s="223" t="str">
        <f t="shared" ca="1" si="478"/>
        <v>0.195154514619871-1.31562487201173i</v>
      </c>
      <c r="AD351" s="223" t="str">
        <f t="shared" ca="1" si="479"/>
        <v>0.35473339073665-1.28184176477789i</v>
      </c>
      <c r="AE351" s="223" t="str">
        <f t="shared" ca="1" si="480"/>
        <v>0.508976746469869-1.2287785642602i</v>
      </c>
      <c r="AF351" s="223" t="str">
        <f t="shared" ca="1" si="481"/>
        <v>0.655564618180011-1.15723339038541i</v>
      </c>
      <c r="AG351" s="223" t="str">
        <f t="shared" ca="1" si="482"/>
        <v>0.792292187830551-1.06828234916387i</v>
      </c>
      <c r="AH351" s="223" t="str">
        <f t="shared" ca="1" si="483"/>
        <v>0.91710294550856-0.963263347051018i</v>
      </c>
      <c r="AI351" s="223" t="str">
        <f t="shared" ca="1" si="484"/>
        <v>1.02811962124439-0.843755967590569i</v>
      </c>
      <c r="AJ351" s="223" t="str">
        <f t="shared" ca="1" si="485"/>
        <v>1.12367242090108-0.711557713006278i</v>
      </c>
      <c r="AK351" s="223" t="str">
        <f t="shared" ca="1" si="486"/>
        <v>1.20232414142946-0.568656968099672i</v>
      </c>
      <c r="AL351" s="223" t="str">
        <f t="shared" ca="1" si="487"/>
        <v>1.26289178774442-0.417203093085511i</v>
      </c>
      <c r="AM351" s="223" t="str">
        <f t="shared" ca="1" si="488"/>
        <v>1.30446436606884-0.259474095217656i</v>
      </c>
      <c r="AN351" s="223" t="str">
        <f t="shared" ca="1" si="489"/>
        <v>1.32641658612898-0.0978423654372285i</v>
      </c>
      <c r="AO351" s="223" t="str">
        <f t="shared" ca="1" si="490"/>
        <v>1.32841826610158+0.0652610045899596i</v>
      </c>
      <c r="AP351" s="223" t="str">
        <f t="shared" ca="1" si="491"/>
        <v>1.31043929885695+0.22738278836297i</v>
      </c>
      <c r="AQ351" s="223" t="str">
        <f t="shared" ca="1" si="492"/>
        <v>1.27275010479731+0.386084523350568i</v>
      </c>
      <c r="AR351" s="223" t="str">
        <f t="shared" ca="1" si="493"/>
        <v>1.27275010479731+0.386084523350568i</v>
      </c>
      <c r="AS351" s="223" t="str">
        <f t="shared" ca="1" si="494"/>
        <v>1.1407964922181+0.683767103460884i</v>
      </c>
      <c r="AT351" s="223" t="str">
        <f t="shared" ca="1" si="495"/>
        <v>1.04851677885502+0.818270525493804i</v>
      </c>
      <c r="AU351" s="223" t="str">
        <f t="shared" ca="1" si="496"/>
        <v>0.9404663971759+0.940466397175034i</v>
      </c>
      <c r="AV351" s="223" t="str">
        <f t="shared" ca="1" si="497"/>
        <v>0.818270525493727+1.04851677885508i</v>
      </c>
      <c r="AW351" s="223" t="str">
        <f t="shared" ca="1" si="498"/>
        <v>0.683767103460799+1.14079649221815i</v>
      </c>
      <c r="AX351" s="223" t="str">
        <f t="shared" ca="1" si="499"/>
        <v>0.538979187739682+1.21591756448202i</v>
      </c>
      <c r="AY351" s="223" t="str">
        <f t="shared" ca="1" si="500"/>
        <v>0.386084523350509+1.27275010479733i</v>
      </c>
      <c r="AZ351" s="223" t="str">
        <f t="shared" ca="1" si="501"/>
        <v>0.22738278836291+1.31043929885696i</v>
      </c>
      <c r="BA351" s="223" t="str">
        <f t="shared" ca="1" si="502"/>
        <v>0.0652610045898613+1.32841826610158i</v>
      </c>
      <c r="BB351" s="223" t="str">
        <f t="shared" ca="1" si="503"/>
        <v>-0.0978423654373266+1.32641658612897i</v>
      </c>
      <c r="BC351" s="223" t="str">
        <f t="shared" ca="1" si="504"/>
        <v>-0.259474095217715+1.30446436606883i</v>
      </c>
      <c r="BD351" s="223" t="str">
        <f t="shared" ca="1" si="505"/>
        <v>-0.417203093085568+1.2628917877444i</v>
      </c>
      <c r="BE351" s="223" t="str">
        <f t="shared" ca="1" si="506"/>
        <v>-0.568656968099727+1.20232414142944i</v>
      </c>
      <c r="BF351" s="223" t="str">
        <f t="shared" ca="1" si="507"/>
        <v>-0.711557713006297+1.12367242090106i</v>
      </c>
      <c r="BG351" s="223" t="str">
        <f t="shared" ca="1" si="508"/>
        <v>-0.843755967590601+1.02811962124436i</v>
      </c>
      <c r="BH351" s="223" t="str">
        <f t="shared" ca="1" si="509"/>
        <v>-0.963263347051073+0.917102945508503i</v>
      </c>
      <c r="BI351" s="223" t="str">
        <f t="shared" ca="1" si="510"/>
        <v>-1.0682823491639+0.792292187830518i</v>
      </c>
      <c r="BJ351" s="223" t="str">
        <f t="shared" ca="1" si="511"/>
        <v>-1.15723339038545+0.655564618179942i</v>
      </c>
      <c r="BK351" s="223" t="str">
        <f t="shared" ca="1" si="512"/>
        <v>-1.22877856426033+0.508976746469551i</v>
      </c>
      <c r="BL351" s="223" t="str">
        <f t="shared" ca="1" si="513"/>
        <v>-1.2818417647779+0.35473339073661i</v>
      </c>
      <c r="BM351" s="223" t="str">
        <f t="shared" ca="1" si="514"/>
        <v>-1.31562487201169+0.195154514620185i</v>
      </c>
      <c r="BN351" s="223" t="str">
        <f t="shared" ca="1" si="515"/>
        <v>-1.3296197565835+0.0326403329522741i</v>
      </c>
      <c r="BO351" s="223" t="str">
        <f t="shared" ca="1" si="516"/>
        <v>-1.32361592240269-0.130364789703672i</v>
      </c>
      <c r="BP351" s="223" t="str">
        <f t="shared" ca="1" si="517"/>
        <v>-1.29770367272392-0.291409104578527i</v>
      </c>
      <c r="BQ351" s="223" t="str">
        <f t="shared" ca="1" si="518"/>
        <v>-1.25227275190155-0.448070355276195i</v>
      </c>
      <c r="BR351" s="223" t="str">
        <f t="shared" ca="1" si="519"/>
        <v>-1.18800648327131-0.597992210766781i</v>
      </c>
      <c r="BS351" s="223" t="str">
        <f t="shared" ca="1" si="520"/>
        <v>-1.10587149133374-0.738919706793432i</v>
      </c>
      <c r="BT351" s="223" t="str">
        <f t="shared" ca="1" si="521"/>
        <v>-1.00710316281851-0.868733162641651i</v>
      </c>
      <c r="BU351" s="223" t="str">
        <f t="shared" ca="1" si="522"/>
        <v>-0.893187065320374-0.98548006310467i</v>
      </c>
      <c r="BV351" s="223" t="str">
        <f t="shared" ca="1" si="523"/>
        <v>-0.765836602977949-1.08740442613206i</v>
      </c>
      <c r="BW351" s="223" t="str">
        <f t="shared" ca="1" si="524"/>
        <v>-0.626967245285047-1.17297321443079i</v>
      </c>
      <c r="BX351" s="223" t="str">
        <f t="shared" ca="1" si="525"/>
        <v>-0.478667716640434-1.24089939377801i</v>
      </c>
      <c r="BY351" s="223" t="str">
        <f t="shared" ca="1" si="526"/>
        <v>-0.323168579992364-1.29016129121057i</v>
      </c>
      <c r="BZ351" s="223" t="str">
        <f t="shared" ca="1" si="527"/>
        <v>-0.162808687093805-1.32001796193809i</v>
      </c>
      <c r="CA351" s="223" t="str">
        <f t="shared" ca="1" si="528"/>
        <v>6.06139202619294E-14-1.33002033384171i</v>
      </c>
      <c r="CB351" s="223" t="str">
        <f t="shared" ca="1" si="529"/>
        <v>0.162808687094-1.32001796193807i</v>
      </c>
      <c r="CC351" s="223" t="str">
        <f t="shared" ca="1" si="530"/>
        <v>0.323168579992556-1.29016129121052i</v>
      </c>
      <c r="CD351" s="223" t="str">
        <f t="shared" ca="1" si="531"/>
        <v>0.478667716640547-1.24089939377797i</v>
      </c>
      <c r="CE351" s="223" t="str">
        <f t="shared" ca="1" si="532"/>
        <v>0.62696724528522-1.17297321443069i</v>
      </c>
      <c r="CF351" s="223" t="str">
        <f t="shared" ca="1" si="533"/>
        <v>0.765836602978049-1.08740442613199i</v>
      </c>
      <c r="CG351" s="223" t="str">
        <f t="shared" ca="1" si="534"/>
        <v>0.893187065320465-0.985480063104589i</v>
      </c>
      <c r="CH351" s="223" t="str">
        <f t="shared" ca="1" si="535"/>
        <v>1.00710316281864-0.868733162641502i</v>
      </c>
      <c r="CI351" s="223" t="str">
        <f t="shared" ca="1" si="536"/>
        <v>1.10587149133381-0.738919706793332i</v>
      </c>
      <c r="CJ351" s="223" t="str">
        <f t="shared" ca="1" si="537"/>
        <v>1.1880064832714-0.597992210766604i</v>
      </c>
      <c r="CK351" s="223" t="str">
        <f t="shared" ca="1" si="538"/>
        <v>1.25227275190159-0.44807035527608i</v>
      </c>
      <c r="CL351" s="223" t="str">
        <f t="shared" ca="1" si="539"/>
        <v>1.29770367272395-0.291409104578409i</v>
      </c>
      <c r="CM351" s="223" t="str">
        <f t="shared" ca="1" si="540"/>
        <v>1.32361592240271-0.130364789703476i</v>
      </c>
      <c r="CN351" s="223" t="str">
        <f t="shared" ca="1" si="541"/>
        <v>1.3296197565835+0.0326403329523953i</v>
      </c>
      <c r="CO351" s="223" t="str">
        <f t="shared" ca="1" si="542"/>
        <v>1.31562487201167+0.195154514620305i</v>
      </c>
      <c r="CP351" s="223" t="str">
        <f t="shared" ca="1" si="543"/>
        <v>1.28184176477787+0.354733390736727i</v>
      </c>
      <c r="CQ351" s="223" t="str">
        <f t="shared" ca="1" si="544"/>
        <v>1.22877856426028+0.508976746469663i</v>
      </c>
      <c r="CR351" s="223" t="str">
        <f t="shared" ca="1" si="545"/>
        <v>1.15723339038602+0.655564618178929i</v>
      </c>
      <c r="CS351" s="223" t="str">
        <f t="shared" ca="1" si="546"/>
        <v>1.06828234916383+0.792292187830615i</v>
      </c>
      <c r="CT351" s="223" t="str">
        <f t="shared" ca="1" si="547"/>
        <v>0.963263347050989+0.917102945508591i</v>
      </c>
      <c r="CU351" s="223" t="str">
        <f t="shared" ca="1" si="548"/>
        <v>0.843755967590507+1.02811962124444i</v>
      </c>
      <c r="CV351" s="223" t="str">
        <f t="shared" ca="1" si="549"/>
        <v>0.711557713006195+1.12367242090113i</v>
      </c>
      <c r="CW351" s="223" t="str">
        <f t="shared" ca="1" si="550"/>
        <v>0.568656968099617+1.20232414142949i</v>
      </c>
      <c r="CX351" s="223" t="str">
        <f t="shared" ca="1" si="551"/>
        <v>0.41720309308549+1.26289178774442i</v>
      </c>
      <c r="CY351" s="223" t="str">
        <f t="shared" ca="1" si="552"/>
        <v>0.259474095217521+1.30446436606887i</v>
      </c>
      <c r="CZ351" s="223" t="str">
        <f t="shared" ca="1" si="553"/>
        <v>0.0978423654371303+1.32641658612899i</v>
      </c>
      <c r="DA351" s="223" t="str">
        <f t="shared" ca="1" si="554"/>
        <v>-0.0652610045900201+1.32841826610157i</v>
      </c>
      <c r="DB351" s="223" t="str">
        <f t="shared" ca="1" si="555"/>
        <v>-0.22738278836303+1.31043929885694i</v>
      </c>
      <c r="DC351" s="223" t="str">
        <f t="shared" ca="1" si="556"/>
        <v>-0.386084523350589+1.27275010479731i</v>
      </c>
      <c r="DD351" s="223" t="str">
        <f t="shared" ca="1" si="557"/>
        <v>-0.538979187739759+1.21591756448198i</v>
      </c>
      <c r="DE351" s="223" t="str">
        <f t="shared" ca="1" si="558"/>
        <v>-0.683767103460968+1.14079649221805i</v>
      </c>
      <c r="DF351" s="223" t="str">
        <f t="shared" ca="1" si="559"/>
        <v>-0.818270525493852+1.04851677885498i</v>
      </c>
      <c r="DG351" s="223" t="str">
        <f t="shared" ca="1" si="560"/>
        <v>-0.94046639717505+0.940466397175884i</v>
      </c>
      <c r="DH351" s="223" t="str">
        <f t="shared" ca="1" si="561"/>
        <v>-1.04851677885509+0.818270525493708i</v>
      </c>
      <c r="DI351" s="223" t="str">
        <f t="shared" ca="1" si="562"/>
        <v>-1.14079649221814+0.683767103460812i</v>
      </c>
      <c r="DJ351" s="223" t="str">
        <f t="shared" ca="1" si="563"/>
        <v>-1.21591756448206+0.538979187739593i</v>
      </c>
      <c r="DK351" s="223" t="str">
        <f t="shared" ca="1" si="564"/>
        <v>-1.27275010479696+0.386084523351718i</v>
      </c>
      <c r="DL351" s="223" t="str">
        <f t="shared" ca="1" si="565"/>
        <v>-1.31043929885697+0.227382788362851i</v>
      </c>
      <c r="DM351" s="223" t="str">
        <f t="shared" ca="1" si="566"/>
        <v>-1.32841826610158+0.0652610045898386i</v>
      </c>
      <c r="DN351" s="223" t="str">
        <f t="shared" ca="1" si="567"/>
        <v>-1.32641658612897-0.0978423654373116i</v>
      </c>
      <c r="DO351" s="223" t="str">
        <f t="shared" ca="1" si="568"/>
        <v>-1.30446436606907-0.259474095216513i</v>
      </c>
      <c r="DP351" s="223" t="str">
        <f t="shared" ca="1" si="569"/>
        <v>-1.26289178774437-0.417203093085662i</v>
      </c>
      <c r="DQ351" s="223" t="str">
        <f t="shared" ca="1" si="570"/>
        <v>-1.20232414142941-0.568656968099782i</v>
      </c>
      <c r="DR351" s="223" t="str">
        <f t="shared" ca="1" si="571"/>
        <v>-1.12367242090103-0.711557713006349i</v>
      </c>
      <c r="DS351" s="223" t="str">
        <f t="shared" ca="1" si="572"/>
        <v>-1.02811962124433-0.843755967590648i</v>
      </c>
      <c r="DT351" s="223" t="str">
        <f t="shared" ca="1" si="573"/>
        <v>-0.917102945508405-0.963263347051167i</v>
      </c>
      <c r="DU351" s="223" t="str">
        <f t="shared" ca="1" si="574"/>
        <v>-0.792292187830409-1.06828234916398i</v>
      </c>
      <c r="DV351" s="223" t="str">
        <f t="shared" ca="1" si="575"/>
        <v>-0.655564618179889-1.15723339038548i</v>
      </c>
      <c r="DW351" s="223" t="str">
        <f t="shared" ca="1" si="576"/>
        <v>-0.508976746469495-1.22877856426035i</v>
      </c>
      <c r="DX351" s="223" t="str">
        <f t="shared" ca="1" si="577"/>
        <v>-0.354733390736552-1.28184176477791i</v>
      </c>
      <c r="DY351" s="223" t="str">
        <f t="shared" ca="1" si="578"/>
        <v>-0.195154514620051-1.31562487201171i</v>
      </c>
      <c r="DZ351" s="223" t="str">
        <f t="shared" ca="1" si="579"/>
        <v>-0.0326403329534984-1.32961975658347i</v>
      </c>
      <c r="EA351" s="223" t="str">
        <f t="shared" ca="1" si="580"/>
        <v>0.130364789703733-1.32361592240268i</v>
      </c>
      <c r="EB351" s="223" t="str">
        <f t="shared" ca="1" si="581"/>
        <v>0.291409104578586-1.29770367272391i</v>
      </c>
      <c r="EC351" s="223" t="str">
        <f t="shared" ca="1" si="582"/>
        <v>0.448070355276252-1.25227275190153i</v>
      </c>
      <c r="ED351" s="223" t="str">
        <f t="shared" ca="1" si="583"/>
        <v>0.597992210766768-1.18800648327132i</v>
      </c>
      <c r="EE351" s="223" t="str">
        <f t="shared" ca="1" si="584"/>
        <v>0.738919706793546-1.10587149133367i</v>
      </c>
      <c r="EF351" s="223" t="str">
        <f t="shared" ca="1" si="585"/>
        <v>0.868733162641697-1.00710316281847i</v>
      </c>
      <c r="EG351" s="223" t="str">
        <f t="shared" ca="1" si="586"/>
        <v>0.985480063104711-0.893187065320329i</v>
      </c>
      <c r="EH351" s="223" t="str">
        <f t="shared" ca="1" si="587"/>
        <v>1.0874044261321-0.7658366029779i</v>
      </c>
      <c r="EI351" s="223" t="str">
        <f t="shared" ca="1" si="588"/>
        <v>1.17297321443078-0.626967245285059i</v>
      </c>
      <c r="EJ351" s="223" t="str">
        <f t="shared" ca="1" si="589"/>
        <v>1.24089939377806-0.478667716640306i</v>
      </c>
      <c r="EK351" s="223" t="str">
        <f t="shared" ca="1" si="590"/>
        <v>1.29016129121059-0.323168579992306i</v>
      </c>
      <c r="EL351" s="223" t="str">
        <f t="shared" ca="1" si="591"/>
        <v>1.3200179619381-0.162808687093745i</v>
      </c>
      <c r="EM351" s="223" t="str">
        <f t="shared" ca="1" si="592"/>
        <v>1.33002033384171+1.21227840523859E-13i</v>
      </c>
      <c r="EN351" s="223"/>
      <c r="EO351" s="223"/>
      <c r="EP351" s="223"/>
    </row>
    <row r="352" spans="1:146">
      <c r="A352" s="249">
        <f t="shared" si="461"/>
        <v>4.921874999999981E-3</v>
      </c>
      <c r="B352" s="248">
        <v>252</v>
      </c>
      <c r="C352" s="247">
        <f t="shared" si="462"/>
        <v>50400</v>
      </c>
      <c r="N352" s="246">
        <f t="shared" ca="1" si="463"/>
        <v>1.3369705196951456</v>
      </c>
      <c r="O352" s="223">
        <f t="shared" ca="1" si="464"/>
        <v>-1.3300294803048542</v>
      </c>
      <c r="P352" s="223" t="str">
        <f t="shared" ca="1" si="465"/>
        <v>-1.32362502482315-0.130365686213487i</v>
      </c>
      <c r="Q352" s="223" t="str">
        <f t="shared" ca="1" si="466"/>
        <v>-1.30447333678536-0.259475879603632i</v>
      </c>
      <c r="R352" s="223" t="str">
        <f t="shared" ca="1" si="467"/>
        <v>-1.27275885741666-0.386087178429237i</v>
      </c>
      <c r="S352" s="223" t="str">
        <f t="shared" ca="1" si="468"/>
        <v>-1.22878701449027-0.508980246669844i</v>
      </c>
      <c r="T352" s="223" t="str">
        <f t="shared" ca="1" si="469"/>
        <v>-1.17298128089103-0.626971556898118i</v>
      </c>
      <c r="U352" s="223" t="str">
        <f t="shared" ca="1" si="470"/>
        <v>-1.10587909634001-0.738924788295947i</v>
      </c>
      <c r="V352" s="223" t="str">
        <f t="shared" ca="1" si="471"/>
        <v>-1.02812669155623-0.843761770045102i</v>
      </c>
      <c r="W352" s="223" t="str">
        <f t="shared" ca="1" si="472"/>
        <v>-0.940472864701543-0.940472864701621i</v>
      </c>
      <c r="X352" s="223" t="str">
        <f t="shared" ca="1" si="473"/>
        <v>-0.843761770045009-1.0281266915563i</v>
      </c>
      <c r="Y352" s="223" t="str">
        <f t="shared" ca="1" si="474"/>
        <v>-0.738924788295956-1.10587909634i</v>
      </c>
      <c r="Z352" s="223" t="str">
        <f t="shared" ca="1" si="475"/>
        <v>-0.626971556898141-1.17298128089101i</v>
      </c>
      <c r="AA352" s="223" t="str">
        <f t="shared" ca="1" si="476"/>
        <v>-0.508980246669854-1.22878701449026i</v>
      </c>
      <c r="AB352" s="223" t="str">
        <f t="shared" ca="1" si="477"/>
        <v>-0.386087178429248-1.27275885741665i</v>
      </c>
      <c r="AC352" s="223" t="str">
        <f t="shared" ca="1" si="478"/>
        <v>-0.259475879603647-1.30447333678535i</v>
      </c>
      <c r="AD352" s="223" t="str">
        <f t="shared" ca="1" si="479"/>
        <v>-0.130365686213519-1.32362502482315i</v>
      </c>
      <c r="AE352" s="223" t="str">
        <f t="shared" ca="1" si="480"/>
        <v>-2.08558033806264E-14-1.33002948030485i</v>
      </c>
      <c r="AF352" s="223" t="str">
        <f t="shared" ca="1" si="481"/>
        <v>0.130365686214004-1.3236250248231i</v>
      </c>
      <c r="AG352" s="223" t="str">
        <f t="shared" ca="1" si="482"/>
        <v>0.259475879604014-1.30447333678528i</v>
      </c>
      <c r="AH352" s="223" t="str">
        <f t="shared" ca="1" si="483"/>
        <v>0.386087178429479-1.27275885741658i</v>
      </c>
      <c r="AI352" s="223" t="str">
        <f t="shared" ca="1" si="484"/>
        <v>0.508980246669955-1.22878701449022i</v>
      </c>
      <c r="AJ352" s="223" t="str">
        <f t="shared" ca="1" si="485"/>
        <v>0.626971556898105-1.17298128089103i</v>
      </c>
      <c r="AK352" s="223" t="str">
        <f t="shared" ca="1" si="486"/>
        <v>0.738924788295804-1.1058790963401i</v>
      </c>
      <c r="AL352" s="223" t="str">
        <f t="shared" ca="1" si="487"/>
        <v>0.843761770044882-1.02812669155641i</v>
      </c>
      <c r="AM352" s="223" t="str">
        <f t="shared" ca="1" si="488"/>
        <v>0.940472864701339-0.940472864701825i</v>
      </c>
      <c r="AN352" s="223" t="str">
        <f t="shared" ca="1" si="489"/>
        <v>1.02812669155595-0.843761770045442i</v>
      </c>
      <c r="AO352" s="223" t="str">
        <f t="shared" ca="1" si="490"/>
        <v>1.1058790963397-0.738924788296405i</v>
      </c>
      <c r="AP352" s="223" t="str">
        <f t="shared" ca="1" si="491"/>
        <v>1.17298128089132-0.626971556897576i</v>
      </c>
      <c r="AQ352" s="223" t="str">
        <f t="shared" ca="1" si="492"/>
        <v>1.22878701449046-0.508980246669385i</v>
      </c>
      <c r="AR352" s="223" t="str">
        <f t="shared" ca="1" si="493"/>
        <v>1.22878701449046-0.508980246669385i</v>
      </c>
      <c r="AS352" s="223" t="str">
        <f t="shared" ca="1" si="494"/>
        <v>1.3044733367854-0.259475879603409i</v>
      </c>
      <c r="AT352" s="223" t="str">
        <f t="shared" ca="1" si="495"/>
        <v>1.32362502482316-0.130365686213389i</v>
      </c>
      <c r="AU352" s="223" t="str">
        <f t="shared" ca="1" si="496"/>
        <v>1.33002948030485-4.17116067612528E-14i</v>
      </c>
      <c r="AV352" s="223" t="str">
        <f t="shared" ca="1" si="497"/>
        <v>1.32362502482317+0.130365686213344i</v>
      </c>
      <c r="AW352" s="223" t="str">
        <f t="shared" ca="1" si="498"/>
        <v>1.30447333678542+0.259475879603326i</v>
      </c>
      <c r="AX352" s="223" t="str">
        <f t="shared" ca="1" si="499"/>
        <v>1.27275885741678+0.386087178428826i</v>
      </c>
      <c r="AY352" s="223" t="str">
        <f t="shared" ca="1" si="500"/>
        <v>1.22878701449049+0.508980246669308i</v>
      </c>
      <c r="AZ352" s="223" t="str">
        <f t="shared" ca="1" si="501"/>
        <v>1.17298128089073+0.626971556898669i</v>
      </c>
      <c r="BA352" s="223" t="str">
        <f t="shared" ca="1" si="502"/>
        <v>1.10587909633973+0.738924788296368i</v>
      </c>
      <c r="BB352" s="223" t="str">
        <f t="shared" ca="1" si="503"/>
        <v>1.028126691556+0.843761770045378i</v>
      </c>
      <c r="BC352" s="223" t="str">
        <f t="shared" ca="1" si="504"/>
        <v>0.940472864701371+0.940472864701793i</v>
      </c>
      <c r="BD352" s="223" t="str">
        <f t="shared" ca="1" si="505"/>
        <v>0.843761770044947+1.02812669155636i</v>
      </c>
      <c r="BE352" s="223" t="str">
        <f t="shared" ca="1" si="506"/>
        <v>0.738924788295873+1.10587909634006i</v>
      </c>
      <c r="BF352" s="223" t="str">
        <f t="shared" ca="1" si="507"/>
        <v>0.626971556898145+1.17298128089101i</v>
      </c>
      <c r="BG352" s="223" t="str">
        <f t="shared" ca="1" si="508"/>
        <v>0.50898024667005+1.22878701449018i</v>
      </c>
      <c r="BH352" s="223" t="str">
        <f t="shared" ca="1" si="509"/>
        <v>0.386087178429559+1.27275885741656i</v>
      </c>
      <c r="BI352" s="223" t="str">
        <f t="shared" ca="1" si="510"/>
        <v>0.259475879604078+1.30447333678527i</v>
      </c>
      <c r="BJ352" s="223" t="str">
        <f t="shared" ca="1" si="511"/>
        <v>0.130365686214068+1.32362502482309i</v>
      </c>
      <c r="BK352" s="223" t="str">
        <f t="shared" ca="1" si="512"/>
        <v>-5.98962539762297E-13+1.33002948030485i</v>
      </c>
      <c r="BL352" s="223" t="str">
        <f t="shared" ca="1" si="513"/>
        <v>-0.130365686213981+1.3236250248231i</v>
      </c>
      <c r="BM352" s="223" t="str">
        <f t="shared" ca="1" si="514"/>
        <v>-0.259475879603991+1.30447333678528i</v>
      </c>
      <c r="BN352" s="223" t="str">
        <f t="shared" ca="1" si="515"/>
        <v>-0.386087178429475+1.27275885741658i</v>
      </c>
      <c r="BO352" s="223" t="str">
        <f t="shared" ca="1" si="516"/>
        <v>-0.5089802466699+1.22878701449024i</v>
      </c>
      <c r="BP352" s="223" t="str">
        <f t="shared" ca="1" si="517"/>
        <v>-0.626971556898068+1.17298128089105i</v>
      </c>
      <c r="BQ352" s="223" t="str">
        <f t="shared" ca="1" si="518"/>
        <v>-0.7389247882958+1.1058790963401i</v>
      </c>
      <c r="BR352" s="223" t="str">
        <f t="shared" ca="1" si="519"/>
        <v>-0.843761770044879+1.02812669155641i</v>
      </c>
      <c r="BS352" s="223" t="str">
        <f t="shared" ca="1" si="520"/>
        <v>-0.940472864701283+0.940472864701881i</v>
      </c>
      <c r="BT352" s="223" t="str">
        <f t="shared" ca="1" si="521"/>
        <v>-1.02812669155592+0.843761770045473i</v>
      </c>
      <c r="BU352" s="223" t="str">
        <f t="shared" ca="1" si="522"/>
        <v>-1.10587909633968+0.738924788296441i</v>
      </c>
      <c r="BV352" s="223" t="str">
        <f t="shared" ca="1" si="523"/>
        <v>-1.1729812808913+0.626971556897613i</v>
      </c>
      <c r="BW352" s="223" t="str">
        <f t="shared" ca="1" si="524"/>
        <v>-1.22878701449044+0.508980246669424i</v>
      </c>
      <c r="BX352" s="223" t="str">
        <f t="shared" ca="1" si="525"/>
        <v>-1.27275885741675+0.38608717842891i</v>
      </c>
      <c r="BY352" s="223" t="str">
        <f t="shared" ca="1" si="526"/>
        <v>-1.3044733367854+0.259475879603413i</v>
      </c>
      <c r="BZ352" s="223" t="str">
        <f t="shared" ca="1" si="527"/>
        <v>-1.32362502482315+0.130365686213468i</v>
      </c>
      <c r="CA352" s="223" t="str">
        <f t="shared" ca="1" si="528"/>
        <v>-1.33002948030485+8.34232135225055E-14i</v>
      </c>
      <c r="CB352" s="223" t="str">
        <f t="shared" ca="1" si="529"/>
        <v>-1.32362502482317-0.130365686213302i</v>
      </c>
      <c r="CC352" s="223" t="str">
        <f t="shared" ca="1" si="530"/>
        <v>-1.30447333678542-0.259475879603322i</v>
      </c>
      <c r="CD352" s="223" t="str">
        <f t="shared" ca="1" si="531"/>
        <v>-1.27275885741678-0.386087178428823i</v>
      </c>
      <c r="CE352" s="223" t="str">
        <f t="shared" ca="1" si="532"/>
        <v>-1.22878701449051-0.508980246669269i</v>
      </c>
      <c r="CF352" s="223" t="str">
        <f t="shared" ca="1" si="533"/>
        <v>-1.17298128089073-0.626971556898666i</v>
      </c>
      <c r="CG352" s="223" t="str">
        <f t="shared" ca="1" si="534"/>
        <v>-1.10587909633977-0.738924788296302i</v>
      </c>
      <c r="CH352" s="223" t="str">
        <f t="shared" ca="1" si="535"/>
        <v>-1.02812669155603-0.843761770045344i</v>
      </c>
      <c r="CI352" s="223" t="str">
        <f t="shared" ca="1" si="536"/>
        <v>-0.940472864701402-0.940472864701764i</v>
      </c>
      <c r="CJ352" s="223" t="str">
        <f t="shared" ca="1" si="537"/>
        <v>-0.843761770044949-1.02812669155635i</v>
      </c>
      <c r="CK352" s="223" t="str">
        <f t="shared" ca="1" si="538"/>
        <v>-0.738924788295876-1.10587909634005i</v>
      </c>
      <c r="CL352" s="223" t="str">
        <f t="shared" ca="1" si="539"/>
        <v>-0.626971556898215-1.17298128089097i</v>
      </c>
      <c r="CM352" s="223" t="str">
        <f t="shared" ca="1" si="540"/>
        <v>-0.508980246670054-1.22878701449018i</v>
      </c>
      <c r="CN352" s="223" t="str">
        <f t="shared" ca="1" si="541"/>
        <v>-0.386087178429563-1.27275885741656i</v>
      </c>
      <c r="CO352" s="223" t="str">
        <f t="shared" ca="1" si="542"/>
        <v>-0.259475879604082-1.30447333678527i</v>
      </c>
      <c r="CP352" s="223" t="str">
        <f t="shared" ca="1" si="543"/>
        <v>-0.130365686214147-1.32362502482309i</v>
      </c>
      <c r="CQ352" s="223" t="str">
        <f t="shared" ca="1" si="544"/>
        <v>5.9505264442414E-13-1.33002948030485i</v>
      </c>
      <c r="CR352" s="223" t="str">
        <f t="shared" ca="1" si="545"/>
        <v>0.130365686213977-1.3236250248231i</v>
      </c>
      <c r="CS352" s="223" t="str">
        <f t="shared" ca="1" si="546"/>
        <v>0.259475879603914-1.3044733367853i</v>
      </c>
      <c r="CT352" s="223" t="str">
        <f t="shared" ca="1" si="547"/>
        <v>0.386087178429472-1.27275885741658i</v>
      </c>
      <c r="CU352" s="223" t="str">
        <f t="shared" ca="1" si="548"/>
        <v>0.508980246669896-1.22878701449025i</v>
      </c>
      <c r="CV352" s="223" t="str">
        <f t="shared" ca="1" si="549"/>
        <v>0.626971556897997-1.17298128089109i</v>
      </c>
      <c r="CW352" s="223" t="str">
        <f t="shared" ca="1" si="550"/>
        <v>0.738924788295798-1.10587909634011i</v>
      </c>
      <c r="CX352" s="223" t="str">
        <f t="shared" ca="1" si="551"/>
        <v>0.843761770044818-1.02812669155646i</v>
      </c>
      <c r="CY352" s="223" t="str">
        <f t="shared" ca="1" si="552"/>
        <v>0.940472864701228-0.940472864701937i</v>
      </c>
      <c r="CZ352" s="223" t="str">
        <f t="shared" ca="1" si="553"/>
        <v>1.02812669155592-0.843761770045477i</v>
      </c>
      <c r="DA352" s="223" t="str">
        <f t="shared" ca="1" si="554"/>
        <v>1.10587909634039-0.738924788295375i</v>
      </c>
      <c r="DB352" s="223" t="str">
        <f t="shared" ca="1" si="555"/>
        <v>1.17298128089126-0.626971556897683i</v>
      </c>
      <c r="DC352" s="223" t="str">
        <f t="shared" ca="1" si="556"/>
        <v>1.22878701449044-0.508980246669428i</v>
      </c>
      <c r="DD352" s="223" t="str">
        <f t="shared" ca="1" si="557"/>
        <v>1.27275885741673-0.386087178428986i</v>
      </c>
      <c r="DE352" s="223" t="str">
        <f t="shared" ca="1" si="558"/>
        <v>1.3044733367854-0.259475879603415i</v>
      </c>
      <c r="DF352" s="223" t="str">
        <f t="shared" ca="1" si="559"/>
        <v>1.32362502482315-0.130365686213472i</v>
      </c>
      <c r="DG352" s="223" t="str">
        <f t="shared" ca="1" si="560"/>
        <v>1.33002948030485-1.62936531706855E-13i</v>
      </c>
      <c r="DH352" s="223" t="str">
        <f t="shared" ca="1" si="561"/>
        <v>1.32362502482317+0.130365686213298i</v>
      </c>
      <c r="DI352" s="223" t="str">
        <f t="shared" ca="1" si="562"/>
        <v>1.30447333678543+0.259475879603245i</v>
      </c>
      <c r="DJ352" s="223" t="str">
        <f t="shared" ca="1" si="563"/>
        <v>1.27275885741678+0.386087178428819i</v>
      </c>
      <c r="DK352" s="223" t="str">
        <f t="shared" ca="1" si="564"/>
        <v>1.22878701449051+0.508980246669265i</v>
      </c>
      <c r="DL352" s="223" t="str">
        <f t="shared" ca="1" si="565"/>
        <v>1.17298128089077+0.626971556898596i</v>
      </c>
      <c r="DM352" s="223" t="str">
        <f t="shared" ca="1" si="566"/>
        <v>1.10587909633973+0.738924788296362i</v>
      </c>
      <c r="DN352" s="223" t="str">
        <f t="shared" ca="1" si="567"/>
        <v>1.02812669155603+0.843761770045342i</v>
      </c>
      <c r="DO352" s="223" t="str">
        <f t="shared" ca="1" si="568"/>
        <v>0.940472864701458+0.940472864701706i</v>
      </c>
      <c r="DP352" s="223" t="str">
        <f t="shared" ca="1" si="569"/>
        <v>0.843761770044952+1.02812669155635i</v>
      </c>
      <c r="DQ352" s="223" t="str">
        <f t="shared" ca="1" si="570"/>
        <v>0.738924788295943+1.10587909634001i</v>
      </c>
      <c r="DR352" s="223" t="str">
        <f t="shared" ca="1" si="571"/>
        <v>0.626971556898284+1.17298128089094i</v>
      </c>
      <c r="DS352" s="223" t="str">
        <f t="shared" ca="1" si="572"/>
        <v>0.508980246670058+1.22878701449018i</v>
      </c>
      <c r="DT352" s="223" t="str">
        <f t="shared" ca="1" si="573"/>
        <v>0.386087178429639+1.27275885741653i</v>
      </c>
      <c r="DU352" s="223" t="str">
        <f t="shared" ca="1" si="574"/>
        <v>0.259475879604086+1.30447333678527i</v>
      </c>
      <c r="DV352" s="223" t="str">
        <f t="shared" ca="1" si="575"/>
        <v>0.130365686214151+1.32362502482309i</v>
      </c>
      <c r="DW352" s="223" t="str">
        <f t="shared" ca="1" si="576"/>
        <v>-5.15539326239792E-13+1.33002948030485i</v>
      </c>
      <c r="DX352" s="223" t="str">
        <f t="shared" ca="1" si="577"/>
        <v>-0.130365686213973+1.3236250248231i</v>
      </c>
      <c r="DY352" s="223" t="str">
        <f t="shared" ca="1" si="578"/>
        <v>-0.25947587960391+1.3044733367853i</v>
      </c>
      <c r="DZ352" s="223" t="str">
        <f t="shared" ca="1" si="579"/>
        <v>-0.386087178429323+1.27275885741663i</v>
      </c>
      <c r="EA352" s="223" t="str">
        <f t="shared" ca="1" si="580"/>
        <v>-0.508980246669893+1.22878701449025i</v>
      </c>
      <c r="EB352" s="223" t="str">
        <f t="shared" ca="1" si="581"/>
        <v>-0.626971556897994+1.17298128089109i</v>
      </c>
      <c r="EC352" s="223" t="str">
        <f t="shared" ca="1" si="582"/>
        <v>-0.738924788295794+1.10587909634011i</v>
      </c>
      <c r="ED352" s="223" t="str">
        <f t="shared" ca="1" si="583"/>
        <v>-0.843761770044815+1.02812669155646i</v>
      </c>
      <c r="EE352" s="223" t="str">
        <f t="shared" ca="1" si="584"/>
        <v>-0.940472864701224+0.940472864701941i</v>
      </c>
      <c r="EF352" s="223" t="str">
        <f t="shared" ca="1" si="585"/>
        <v>-1.02812669155592+0.84376177004548i</v>
      </c>
      <c r="EG352" s="223" t="str">
        <f t="shared" ca="1" si="586"/>
        <v>-1.10587909634039+0.738924788295379i</v>
      </c>
      <c r="EH352" s="223" t="str">
        <f t="shared" ca="1" si="587"/>
        <v>-1.17298128089126+0.626971556897686i</v>
      </c>
      <c r="EI352" s="223" t="str">
        <f t="shared" ca="1" si="588"/>
        <v>-1.22878701449044+0.50898024666943i</v>
      </c>
      <c r="EJ352" s="223" t="str">
        <f t="shared" ca="1" si="589"/>
        <v>-1.27275885741673+0.38608717842899i</v>
      </c>
      <c r="EK352" s="223" t="str">
        <f t="shared" ca="1" si="590"/>
        <v>-1.30447333678537+0.259475879603568i</v>
      </c>
      <c r="EL352" s="223" t="str">
        <f t="shared" ca="1" si="591"/>
        <v>-1.32362502482315+0.130365686213476i</v>
      </c>
      <c r="EM352" s="223" t="str">
        <f t="shared" ca="1" si="592"/>
        <v>-1.33002948030485+1.66846427045011E-13i</v>
      </c>
      <c r="EN352" s="223"/>
      <c r="EO352" s="223"/>
      <c r="EP352" s="223"/>
    </row>
    <row r="353" spans="1:262">
      <c r="A353" s="249">
        <f t="shared" si="461"/>
        <v>4.9414062499999805E-3</v>
      </c>
      <c r="B353" s="248">
        <v>253</v>
      </c>
      <c r="C353" s="247">
        <f t="shared" si="462"/>
        <v>50600</v>
      </c>
      <c r="N353" s="246">
        <f t="shared" ca="1" si="463"/>
        <v>1.3369634176863945</v>
      </c>
      <c r="O353" s="223">
        <f t="shared" ca="1" si="464"/>
        <v>-1.3300365823136053</v>
      </c>
      <c r="P353" s="223" t="str">
        <f t="shared" ca="1" si="465"/>
        <v>-1.3264327905749-0.0978435607494876i</v>
      </c>
      <c r="Q353" s="223" t="str">
        <f t="shared" ca="1" si="466"/>
        <v>-1.31564094461847-0.1951568987658i</v>
      </c>
      <c r="R353" s="223" t="str">
        <f t="shared" ca="1" si="467"/>
        <v>-1.29771952639254-0.291412664638952i</v>
      </c>
      <c r="S353" s="223" t="str">
        <f t="shared" ca="1" si="468"/>
        <v>-1.2727656536153-0.386089240033538i</v>
      </c>
      <c r="T353" s="223" t="str">
        <f t="shared" ca="1" si="469"/>
        <v>-1.24091455348537-0.4786735643846i</v>
      </c>
      <c r="U353" s="223" t="str">
        <f t="shared" ca="1" si="470"/>
        <v>-1.20233882987402-0.568663915216733i</v>
      </c>
      <c r="V353" s="223" t="str">
        <f t="shared" ca="1" si="471"/>
        <v>-1.15724752796974-0.655572627021888i</v>
      </c>
      <c r="W353" s="223" t="str">
        <f t="shared" ca="1" si="472"/>
        <v>-1.10588500144449-0.738928733960573i</v>
      </c>
      <c r="X353" s="223" t="str">
        <f t="shared" ca="1" si="473"/>
        <v>-1.04852958827965-0.818280522067199i</v>
      </c>
      <c r="Y353" s="223" t="str">
        <f t="shared" ca="1" si="474"/>
        <v>-0.985492102428567-0.893197977126785i</v>
      </c>
      <c r="Z353" s="223" t="str">
        <f t="shared" ca="1" si="475"/>
        <v>-0.917114149488713-0.963275114959402i</v>
      </c>
      <c r="AA353" s="223" t="str">
        <f t="shared" ca="1" si="476"/>
        <v>-0.843766275511708-1.02813218148327i</v>
      </c>
      <c r="AB353" s="223" t="str">
        <f t="shared" ca="1" si="477"/>
        <v>-0.765845958981587-1.08741771063563i</v>
      </c>
      <c r="AC353" s="223" t="str">
        <f t="shared" ca="1" si="478"/>
        <v>-0.683775456844849-1.14081042899733i</v>
      </c>
      <c r="AD353" s="223" t="str">
        <f t="shared" ca="1" si="479"/>
        <v>-0.597999516263239-1.18802099680157i</v>
      </c>
      <c r="AE353" s="223" t="str">
        <f t="shared" ca="1" si="480"/>
        <v>-0.508982964490887-1.22879357589081i</v>
      </c>
      <c r="AF353" s="223" t="str">
        <f t="shared" ca="1" si="481"/>
        <v>-0.417208189933965-1.26290721612654i</v>
      </c>
      <c r="AG353" s="223" t="str">
        <f t="shared" ca="1" si="482"/>
        <v>-0.323172528048022-1.29017705273637i</v>
      </c>
      <c r="AH353" s="223" t="str">
        <f t="shared" ca="1" si="483"/>
        <v>-0.22738556623205-1.31045530811309i</v>
      </c>
      <c r="AI353" s="223" t="str">
        <f t="shared" ca="1" si="484"/>
        <v>-0.130366382332717-1.32363209263373i</v>
      </c>
      <c r="AJ353" s="223" t="str">
        <f t="shared" ca="1" si="485"/>
        <v>-0.0326407317109526-1.32963600016163i</v>
      </c>
      <c r="AK353" s="223" t="str">
        <f t="shared" ca="1" si="486"/>
        <v>0.0652618018640887-1.32843449500151i</v>
      </c>
      <c r="AL353" s="223" t="str">
        <f t="shared" ca="1" si="487"/>
        <v>0.162810676080336-1.32003408821391i</v>
      </c>
      <c r="AM353" s="223" t="str">
        <f t="shared" ca="1" si="488"/>
        <v>0.25947726513656-1.30448030233105i</v>
      </c>
      <c r="AN353" s="223" t="str">
        <f t="shared" ca="1" si="489"/>
        <v>0.354737724411215-1.28185742466626i</v>
      </c>
      <c r="AO353" s="223" t="str">
        <f t="shared" ca="1" si="490"/>
        <v>0.448075829221877-1.2522880505537i</v>
      </c>
      <c r="AP353" s="223" t="str">
        <f t="shared" ca="1" si="491"/>
        <v>0.538985772291518-1.21593241899366i</v>
      </c>
      <c r="AQ353" s="223" t="str">
        <f t="shared" ca="1" si="492"/>
        <v>0.626974904761965-1.17298754430351i</v>
      </c>
      <c r="AR353" s="223" t="str">
        <f t="shared" ca="1" si="493"/>
        <v>0.626974904761965-1.17298754430351i</v>
      </c>
      <c r="AS353" s="223" t="str">
        <f t="shared" ca="1" si="494"/>
        <v>0.792301867034009-1.06829540005884i</v>
      </c>
      <c r="AT353" s="223" t="str">
        <f t="shared" ca="1" si="495"/>
        <v>0.868743775702659-1.0071154663048i</v>
      </c>
      <c r="AU353" s="223" t="str">
        <f t="shared" ca="1" si="496"/>
        <v>0.940477886580531-0.940477886579729i</v>
      </c>
      <c r="AV353" s="223" t="str">
        <f t="shared" ca="1" si="497"/>
        <v>1.00711546630554-0.868743775701801i</v>
      </c>
      <c r="AW353" s="223" t="str">
        <f t="shared" ca="1" si="498"/>
        <v>1.06829540005873-0.792301867034162i</v>
      </c>
      <c r="AX353" s="223" t="str">
        <f t="shared" ca="1" si="499"/>
        <v>1.12368614847993-0.711566405900944i</v>
      </c>
      <c r="AY353" s="223" t="str">
        <f t="shared" ca="1" si="500"/>
        <v>1.1729875443034-0.626974904762165i</v>
      </c>
      <c r="AZ353" s="223" t="str">
        <f t="shared" ca="1" si="501"/>
        <v>1.21593241899357-0.538985772291726i</v>
      </c>
      <c r="BA353" s="223" t="str">
        <f t="shared" ca="1" si="502"/>
        <v>1.25228805055362-0.448075829222091i</v>
      </c>
      <c r="BB353" s="223" t="str">
        <f t="shared" ca="1" si="503"/>
        <v>1.28185742466621-0.354737724411399i</v>
      </c>
      <c r="BC353" s="223" t="str">
        <f t="shared" ca="1" si="504"/>
        <v>1.30448030233101-0.259477265136746i</v>
      </c>
      <c r="BD353" s="223" t="str">
        <f t="shared" ca="1" si="505"/>
        <v>1.32003408821388-0.162810676080525i</v>
      </c>
      <c r="BE353" s="223" t="str">
        <f t="shared" ca="1" si="506"/>
        <v>1.3284344950015-0.0652618018642781i</v>
      </c>
      <c r="BF353" s="223" t="str">
        <f t="shared" ca="1" si="507"/>
        <v>1.32963600016164+0.0326407317107252i</v>
      </c>
      <c r="BG353" s="223" t="str">
        <f t="shared" ca="1" si="508"/>
        <v>1.32363209263375+0.130366382332509i</v>
      </c>
      <c r="BH353" s="223" t="str">
        <f t="shared" ca="1" si="509"/>
        <v>1.3104553081129+0.227385566233147i</v>
      </c>
      <c r="BI353" s="223" t="str">
        <f t="shared" ca="1" si="510"/>
        <v>1.2901770527361+0.323172528049085i</v>
      </c>
      <c r="BJ353" s="223" t="str">
        <f t="shared" ca="1" si="511"/>
        <v>1.2629072161266+0.417208189933786i</v>
      </c>
      <c r="BK353" s="223" t="str">
        <f t="shared" ca="1" si="512"/>
        <v>1.22879357589098+0.508982964490466i</v>
      </c>
      <c r="BL353" s="223" t="str">
        <f t="shared" ca="1" si="513"/>
        <v>1.18802099680171+0.597999516262951i</v>
      </c>
      <c r="BM353" s="223" t="str">
        <f t="shared" ca="1" si="514"/>
        <v>1.14081042899751+0.683775456844557i</v>
      </c>
      <c r="BN353" s="223" t="str">
        <f t="shared" ca="1" si="515"/>
        <v>1.08741771063575+0.765845958981417i</v>
      </c>
      <c r="BO353" s="223" t="str">
        <f t="shared" ca="1" si="516"/>
        <v>1.02813218148332+0.843766275511649i</v>
      </c>
      <c r="BP353" s="223" t="str">
        <f t="shared" ca="1" si="517"/>
        <v>0.963275114959363+0.917114149488754i</v>
      </c>
      <c r="BQ353" s="223" t="str">
        <f t="shared" ca="1" si="518"/>
        <v>0.89319797712675+0.985492102428597i</v>
      </c>
      <c r="BR353" s="223" t="str">
        <f t="shared" ca="1" si="519"/>
        <v>0.818280522067065+1.04852958827975i</v>
      </c>
      <c r="BS353" s="223" t="str">
        <f t="shared" ca="1" si="520"/>
        <v>0.738928733960321+1.10588500144466i</v>
      </c>
      <c r="BT353" s="223" t="str">
        <f t="shared" ca="1" si="521"/>
        <v>0.655572627021519+1.15724752796995i</v>
      </c>
      <c r="BU353" s="223" t="str">
        <f t="shared" ca="1" si="522"/>
        <v>0.568663915216349+1.2023388298742i</v>
      </c>
      <c r="BV353" s="223" t="str">
        <f t="shared" ca="1" si="523"/>
        <v>0.478673564384015+1.2409145534856i</v>
      </c>
      <c r="BW353" s="223" t="str">
        <f t="shared" ca="1" si="524"/>
        <v>0.386089240032814+1.27276565361552i</v>
      </c>
      <c r="BX353" s="223" t="str">
        <f t="shared" ca="1" si="525"/>
        <v>0.291412664639417+1.29771952639244i</v>
      </c>
      <c r="BY353" s="223" t="str">
        <f t="shared" ca="1" si="526"/>
        <v>0.195156898766277+1.3156409446184i</v>
      </c>
      <c r="BZ353" s="223" t="str">
        <f t="shared" ca="1" si="527"/>
        <v>0.0978435607498158+1.32643279057488i</v>
      </c>
      <c r="CA353" s="223" t="str">
        <f t="shared" ca="1" si="528"/>
        <v>2.2746197872577E-13+1.33003658231361i</v>
      </c>
      <c r="CB353" s="223" t="str">
        <f t="shared" ca="1" si="529"/>
        <v>-0.0978435607493621+1.32643279057491i</v>
      </c>
      <c r="CC353" s="223" t="str">
        <f t="shared" ca="1" si="530"/>
        <v>-0.195156898765828+1.31564094461846i</v>
      </c>
      <c r="CD353" s="223" t="str">
        <f t="shared" ca="1" si="531"/>
        <v>-0.291412664638973+1.29771952639254i</v>
      </c>
      <c r="CE353" s="223" t="str">
        <f t="shared" ca="1" si="532"/>
        <v>-0.386089240033753+1.27276565361523i</v>
      </c>
      <c r="CF353" s="223" t="str">
        <f t="shared" ca="1" si="533"/>
        <v>-0.47867356438493+1.24091455348524i</v>
      </c>
      <c r="CG353" s="223" t="str">
        <f t="shared" ca="1" si="534"/>
        <v>-0.568663915217168+1.20233882987382i</v>
      </c>
      <c r="CH353" s="223" t="str">
        <f t="shared" ca="1" si="535"/>
        <v>-0.655572627022307+1.1572475279695i</v>
      </c>
      <c r="CI353" s="223" t="str">
        <f t="shared" ca="1" si="536"/>
        <v>-0.738928733961076+1.10588500144415i</v>
      </c>
      <c r="CJ353" s="223" t="str">
        <f t="shared" ca="1" si="537"/>
        <v>-0.818280522066707+1.04852958828003i</v>
      </c>
      <c r="CK353" s="223" t="str">
        <f t="shared" ca="1" si="538"/>
        <v>-0.893197977126414+0.985492102428903i</v>
      </c>
      <c r="CL353" s="223" t="str">
        <f t="shared" ca="1" si="539"/>
        <v>-0.963275114959049+0.917114149489084i</v>
      </c>
      <c r="CM353" s="223" t="str">
        <f t="shared" ca="1" si="540"/>
        <v>-1.02813218148303+0.843766275512i</v>
      </c>
      <c r="CN353" s="223" t="str">
        <f t="shared" ca="1" si="541"/>
        <v>-1.08741771063553+0.765845958981727i</v>
      </c>
      <c r="CO353" s="223" t="str">
        <f t="shared" ca="1" si="542"/>
        <v>-1.14081042899731+0.683775456844883i</v>
      </c>
      <c r="CP353" s="223" t="str">
        <f t="shared" ca="1" si="543"/>
        <v>-1.18802099680154+0.597999516263291i</v>
      </c>
      <c r="CQ353" s="223" t="str">
        <f t="shared" ca="1" si="544"/>
        <v>-1.22879357589084+0.508982964490818i</v>
      </c>
      <c r="CR353" s="223" t="str">
        <f t="shared" ca="1" si="545"/>
        <v>-1.26290721612648+0.417208189934145i</v>
      </c>
      <c r="CS353" s="223" t="str">
        <f t="shared" ca="1" si="546"/>
        <v>-1.29017705273632+0.323172528048206i</v>
      </c>
      <c r="CT353" s="223" t="str">
        <f t="shared" ca="1" si="547"/>
        <v>-1.31045530811305+0.227385566232329i</v>
      </c>
      <c r="CU353" s="223" t="str">
        <f t="shared" ca="1" si="548"/>
        <v>-1.32363209263383+0.130366382331608i</v>
      </c>
      <c r="CV353" s="223" t="str">
        <f t="shared" ca="1" si="549"/>
        <v>-1.32963600016166+0.032640731709744i</v>
      </c>
      <c r="CW353" s="223" t="str">
        <f t="shared" ca="1" si="550"/>
        <v>-1.32843449500145-0.0652618018651831i</v>
      </c>
      <c r="CX353" s="223" t="str">
        <f t="shared" ca="1" si="551"/>
        <v>-1.32003408821393-0.162810676080149i</v>
      </c>
      <c r="CY353" s="223" t="str">
        <f t="shared" ca="1" si="552"/>
        <v>-1.3044803023311-0.259477265136299i</v>
      </c>
      <c r="CZ353" s="223" t="str">
        <f t="shared" ca="1" si="553"/>
        <v>-1.28185742466631-0.354737724411033i</v>
      </c>
      <c r="DA353" s="223" t="str">
        <f t="shared" ca="1" si="554"/>
        <v>-1.25228805055379-0.448075829221627i</v>
      </c>
      <c r="DB353" s="223" t="str">
        <f t="shared" ca="1" si="555"/>
        <v>-1.21593241899374-0.538985772291344i</v>
      </c>
      <c r="DC353" s="223" t="str">
        <f t="shared" ca="1" si="556"/>
        <v>-1.17298754430364-0.626974904761731i</v>
      </c>
      <c r="DD353" s="223" t="str">
        <f t="shared" ca="1" si="557"/>
        <v>-1.12368614848016-0.711566405900592i</v>
      </c>
      <c r="DE353" s="223" t="str">
        <f t="shared" ca="1" si="558"/>
        <v>-1.06829540005893-0.792301867033887i</v>
      </c>
      <c r="DF353" s="223" t="str">
        <f t="shared" ca="1" si="559"/>
        <v>-1.00711546630495-0.868743775702486i</v>
      </c>
      <c r="DG353" s="223" t="str">
        <f t="shared" ca="1" si="560"/>
        <v>-0.940477886579837-0.940477886580423i</v>
      </c>
      <c r="DH353" s="223" t="str">
        <f t="shared" ca="1" si="561"/>
        <v>-0.868743775701973-1.0071154663054i</v>
      </c>
      <c r="DI353" s="223" t="str">
        <f t="shared" ca="1" si="562"/>
        <v>-0.79230186703322-1.06829540005942i</v>
      </c>
      <c r="DJ353" s="223" t="str">
        <f t="shared" ca="1" si="563"/>
        <v>-0.711566405900019-1.12368614848052i</v>
      </c>
      <c r="DK353" s="223" t="str">
        <f t="shared" ca="1" si="564"/>
        <v>-0.626974904762333-1.17298754430331i</v>
      </c>
      <c r="DL353" s="223" t="str">
        <f t="shared" ca="1" si="565"/>
        <v>-0.538985772291968-1.21593241899346i</v>
      </c>
      <c r="DM353" s="223" t="str">
        <f t="shared" ca="1" si="566"/>
        <v>-0.44807582922227-1.25228805055356i</v>
      </c>
      <c r="DN353" s="223" t="str">
        <f t="shared" ca="1" si="567"/>
        <v>-0.354737724411545-1.28185742466617i</v>
      </c>
      <c r="DO353" s="223" t="str">
        <f t="shared" ca="1" si="568"/>
        <v>-0.259477265136969-1.30448030233097i</v>
      </c>
      <c r="DP353" s="223" t="str">
        <f t="shared" ca="1" si="569"/>
        <v>-0.162810676080675-1.32003408821386i</v>
      </c>
      <c r="DQ353" s="223" t="str">
        <f t="shared" ca="1" si="570"/>
        <v>-0.0652618018645054-1.32843449500149i</v>
      </c>
      <c r="DR353" s="223" t="str">
        <f t="shared" ca="1" si="571"/>
        <v>0.0326407317105734-1.32963600016164i</v>
      </c>
      <c r="DS353" s="223" t="str">
        <f t="shared" ca="1" si="572"/>
        <v>0.130366382332283-1.32363209263377i</v>
      </c>
      <c r="DT353" s="223" t="str">
        <f t="shared" ca="1" si="573"/>
        <v>0.227385566232998-1.31045530811293i</v>
      </c>
      <c r="DU353" s="223" t="str">
        <f t="shared" ca="1" si="574"/>
        <v>0.323172528048864-1.29017705273616i</v>
      </c>
      <c r="DV353" s="223" t="str">
        <f t="shared" ca="1" si="575"/>
        <v>0.417208189934862-1.26290721612624i</v>
      </c>
      <c r="DW353" s="223" t="str">
        <f t="shared" ca="1" si="576"/>
        <v>0.508982964491444-1.22879357589058i</v>
      </c>
      <c r="DX353" s="223" t="str">
        <f t="shared" ca="1" si="577"/>
        <v>0.597999516262748-1.18802099680181i</v>
      </c>
      <c r="DY353" s="223" t="str">
        <f t="shared" ca="1" si="578"/>
        <v>0.683775456844426-1.14081042899758i</v>
      </c>
      <c r="DZ353" s="223" t="str">
        <f t="shared" ca="1" si="579"/>
        <v>0.765845958981231-1.08741771063588i</v>
      </c>
      <c r="EA353" s="223" t="str">
        <f t="shared" ca="1" si="580"/>
        <v>0.843766275511532-1.02813218148342i</v>
      </c>
      <c r="EB353" s="223" t="str">
        <f t="shared" ca="1" si="581"/>
        <v>0.917114149488589-0.96327511495952i</v>
      </c>
      <c r="EC353" s="223" t="str">
        <f t="shared" ca="1" si="582"/>
        <v>0.985492102428495-0.893197977126863i</v>
      </c>
      <c r="ED353" s="223" t="str">
        <f t="shared" ca="1" si="583"/>
        <v>1.04852958827961-0.818280522067244i</v>
      </c>
      <c r="EE353" s="223" t="str">
        <f t="shared" ca="1" si="584"/>
        <v>1.10588500144457-0.738928733960448i</v>
      </c>
      <c r="EF353" s="223" t="str">
        <f t="shared" ca="1" si="585"/>
        <v>1.15724752796984-0.655572627021717i</v>
      </c>
      <c r="EG353" s="223" t="str">
        <f t="shared" ca="1" si="586"/>
        <v>1.20233882987414-0.568663915216487i</v>
      </c>
      <c r="EH353" s="223" t="str">
        <f t="shared" ca="1" si="587"/>
        <v>1.24091455348549-0.478673564384297i</v>
      </c>
      <c r="EI353" s="223" t="str">
        <f t="shared" ca="1" si="588"/>
        <v>1.27276565361545-0.386089240033033i</v>
      </c>
      <c r="EJ353" s="223" t="str">
        <f t="shared" ca="1" si="589"/>
        <v>1.29771952639267-0.291412664638385i</v>
      </c>
      <c r="EK353" s="223" t="str">
        <f t="shared" ca="1" si="590"/>
        <v>1.31564094461836-0.195156898766502i</v>
      </c>
      <c r="EL353" s="223" t="str">
        <f t="shared" ca="1" si="591"/>
        <v>1.32643279057486-0.0978435607499672i</v>
      </c>
      <c r="EM353" s="223" t="str">
        <f t="shared" ca="1" si="592"/>
        <v>1.33003658231361-4.54923957451541E-13i</v>
      </c>
      <c r="EN353" s="223"/>
      <c r="EO353" s="223"/>
      <c r="EP353" s="223"/>
    </row>
    <row r="354" spans="1:262">
      <c r="A354" s="249">
        <f t="shared" si="461"/>
        <v>4.9609374999999801E-3</v>
      </c>
      <c r="B354" s="248">
        <v>254</v>
      </c>
      <c r="C354" s="247">
        <f t="shared" si="462"/>
        <v>50800</v>
      </c>
      <c r="N354" s="246">
        <f t="shared" ca="1" si="463"/>
        <v>1.3369583386721284</v>
      </c>
      <c r="O354" s="223">
        <f t="shared" ca="1" si="464"/>
        <v>-1.3300416613278714</v>
      </c>
      <c r="P354" s="223" t="str">
        <f t="shared" ca="1" si="465"/>
        <v>-1.32843956789786-0.0652620510799283i</v>
      </c>
      <c r="Q354" s="223" t="str">
        <f t="shared" ca="1" si="466"/>
        <v>-1.32363714719121-0.130366880162524i</v>
      </c>
      <c r="R354" s="223" t="str">
        <f t="shared" ca="1" si="467"/>
        <v>-1.31564596866006-0.195157644012086i</v>
      </c>
      <c r="S354" s="223" t="str">
        <f t="shared" ca="1" si="468"/>
        <v>-1.30448528375344-0.259478256003298i</v>
      </c>
      <c r="T354" s="223" t="str">
        <f t="shared" ca="1" si="469"/>
        <v>-1.29018197953882-0.323173762148322i</v>
      </c>
      <c r="U354" s="223" t="str">
        <f t="shared" ca="1" si="470"/>
        <v>-1.27277051392893-0.386090714393519i</v>
      </c>
      <c r="V354" s="223" t="str">
        <f t="shared" ca="1" si="471"/>
        <v>-1.25229283266941-0.448077540290321i</v>
      </c>
      <c r="W354" s="223" t="str">
        <f t="shared" ca="1" si="472"/>
        <v>-1.22879826828815-0.508984908145474i</v>
      </c>
      <c r="X354" s="223" t="str">
        <f t="shared" ca="1" si="473"/>
        <v>-1.20234342124851-0.568666086775222i</v>
      </c>
      <c r="Y354" s="223" t="str">
        <f t="shared" ca="1" si="474"/>
        <v>-1.17299202359429-0.626977298992543i</v>
      </c>
      <c r="Z354" s="223" t="str">
        <f t="shared" ca="1" si="475"/>
        <v>-1.1408147854132-0.683778067979981i</v>
      </c>
      <c r="AA354" s="223" t="str">
        <f t="shared" ca="1" si="476"/>
        <v>-1.10588922449048-0.73893155570976i</v>
      </c>
      <c r="AB354" s="223" t="str">
        <f t="shared" ca="1" si="477"/>
        <v>-1.06829947956158-0.792304892598965i</v>
      </c>
      <c r="AC354" s="223" t="str">
        <f t="shared" ca="1" si="478"/>
        <v>-1.02813610761435-0.843769497604308i</v>
      </c>
      <c r="AD354" s="223" t="str">
        <f t="shared" ca="1" si="479"/>
        <v>-0.985495865729876-0.893201387984326i</v>
      </c>
      <c r="AE354" s="223" t="str">
        <f t="shared" ca="1" si="480"/>
        <v>-0.940481477985532-0.940481477985587i</v>
      </c>
      <c r="AF354" s="223" t="str">
        <f t="shared" ca="1" si="481"/>
        <v>-0.893201387984156-0.98549586573003i</v>
      </c>
      <c r="AG354" s="223" t="str">
        <f t="shared" ca="1" si="482"/>
        <v>-0.843769497603824-1.02813610761474i</v>
      </c>
      <c r="AH354" s="223" t="str">
        <f t="shared" ca="1" si="483"/>
        <v>-0.792304892599327-1.06829947956131i</v>
      </c>
      <c r="AI354" s="223" t="str">
        <f t="shared" ca="1" si="484"/>
        <v>-0.738931555709789-1.10588922449046i</v>
      </c>
      <c r="AJ354" s="223" t="str">
        <f t="shared" ca="1" si="485"/>
        <v>-0.683778067979784-1.14081478541332i</v>
      </c>
      <c r="AK354" s="223" t="str">
        <f t="shared" ca="1" si="486"/>
        <v>-0.626977298992098-1.17299202359453i</v>
      </c>
      <c r="AL354" s="223" t="str">
        <f t="shared" ca="1" si="487"/>
        <v>-0.568666086775628-1.20234342124831i</v>
      </c>
      <c r="AM354" s="223" t="str">
        <f t="shared" ca="1" si="488"/>
        <v>-0.508984908145636-1.22879826828808i</v>
      </c>
      <c r="AN354" s="223" t="str">
        <f t="shared" ca="1" si="489"/>
        <v>-0.448077540290096-1.25229283266949i</v>
      </c>
      <c r="AO354" s="223" t="str">
        <f t="shared" ca="1" si="490"/>
        <v>-0.386090714393064-1.27277051392907i</v>
      </c>
      <c r="AP354" s="223" t="str">
        <f t="shared" ca="1" si="491"/>
        <v>-0.323173762148745-1.29018197953871i</v>
      </c>
      <c r="AQ354" s="223" t="str">
        <f t="shared" ca="1" si="492"/>
        <v>-0.259478256003457-1.30448528375341i</v>
      </c>
      <c r="AR354" s="223" t="str">
        <f t="shared" ca="1" si="493"/>
        <v>-0.259478256003457-1.30448528375341i</v>
      </c>
      <c r="AS354" s="223" t="str">
        <f t="shared" ca="1" si="494"/>
        <v>-0.130366880162039-1.32363714719126i</v>
      </c>
      <c r="AT354" s="223" t="str">
        <f t="shared" ca="1" si="495"/>
        <v>-0.0652620510804193-1.32843956789783i</v>
      </c>
      <c r="AU354" s="223" t="str">
        <f t="shared" ca="1" si="496"/>
        <v>-1.85750858560065E-13-1.33004166132787i</v>
      </c>
      <c r="AV354" s="223" t="str">
        <f t="shared" ca="1" si="497"/>
        <v>0.065262051080086-1.32843956789785i</v>
      </c>
      <c r="AW354" s="223" t="str">
        <f t="shared" ca="1" si="498"/>
        <v>0.130366880163024-1.32363714719116i</v>
      </c>
      <c r="AX354" s="223" t="str">
        <f t="shared" ca="1" si="499"/>
        <v>0.19515764401151-1.31564596866014i</v>
      </c>
      <c r="AY354" s="223" t="str">
        <f t="shared" ca="1" si="500"/>
        <v>0.25947825600313-1.30448528375347i</v>
      </c>
      <c r="AZ354" s="223" t="str">
        <f t="shared" ca="1" si="501"/>
        <v>0.323173762148421-1.29018197953879i</v>
      </c>
      <c r="BA354" s="223" t="str">
        <f t="shared" ca="1" si="502"/>
        <v>0.386090714393974-1.27277051392879i</v>
      </c>
      <c r="BB354" s="223" t="str">
        <f t="shared" ca="1" si="503"/>
        <v>0.448077540289782-1.25229283266961i</v>
      </c>
      <c r="BC354" s="223" t="str">
        <f t="shared" ca="1" si="504"/>
        <v>0.508984908145328-1.22879826828821i</v>
      </c>
      <c r="BD354" s="223" t="str">
        <f t="shared" ca="1" si="505"/>
        <v>0.568666086775293-1.20234342124847i</v>
      </c>
      <c r="BE354" s="223" t="str">
        <f t="shared" ca="1" si="506"/>
        <v>0.626977298992971-1.17299202359406i</v>
      </c>
      <c r="BF354" s="223" t="str">
        <f t="shared" ca="1" si="507"/>
        <v>0.683778067979498-1.14081478541349i</v>
      </c>
      <c r="BG354" s="223" t="str">
        <f t="shared" ca="1" si="508"/>
        <v>0.738931555709497-1.10588922449066i</v>
      </c>
      <c r="BH354" s="223" t="str">
        <f t="shared" ca="1" si="509"/>
        <v>0.792304892599074-1.0682994795615i</v>
      </c>
      <c r="BI354" s="223" t="str">
        <f t="shared" ca="1" si="510"/>
        <v>0.843769497604589-1.02813610761412i</v>
      </c>
      <c r="BJ354" s="223" t="str">
        <f t="shared" ca="1" si="511"/>
        <v>0.893201387983922-0.985495865730242i</v>
      </c>
      <c r="BK354" s="223" t="str">
        <f t="shared" ca="1" si="512"/>
        <v>0.940481477985375-0.940481477985744i</v>
      </c>
      <c r="BL354" s="223" t="str">
        <f t="shared" ca="1" si="513"/>
        <v>0.985495865729893-0.893201387984308i</v>
      </c>
      <c r="BM354" s="223" t="str">
        <f t="shared" ca="1" si="514"/>
        <v>1.02813610761465-0.843769497603938i</v>
      </c>
      <c r="BN354" s="223" t="str">
        <f t="shared" ca="1" si="515"/>
        <v>1.06829947956119-0.792304892599492i</v>
      </c>
      <c r="BO354" s="223" t="str">
        <f t="shared" ca="1" si="516"/>
        <v>1.10588922449037-0.738931555709928i</v>
      </c>
      <c r="BP354" s="223" t="str">
        <f t="shared" ca="1" si="517"/>
        <v>1.14081478541322-0.683778067979943i</v>
      </c>
      <c r="BQ354" s="223" t="str">
        <f t="shared" ca="1" si="518"/>
        <v>1.17299202359445-0.626977298992229i</v>
      </c>
      <c r="BR354" s="223" t="str">
        <f t="shared" ca="1" si="519"/>
        <v>1.20234342124823-0.568666086775796i</v>
      </c>
      <c r="BS354" s="223" t="str">
        <f t="shared" ca="1" si="520"/>
        <v>1.22879826828802-0.508984908145773i</v>
      </c>
      <c r="BT354" s="223" t="str">
        <f t="shared" ca="1" si="521"/>
        <v>1.25229283266943-0.44807754029027i</v>
      </c>
      <c r="BU354" s="223" t="str">
        <f t="shared" ca="1" si="522"/>
        <v>1.27277051392901-0.386090714393241i</v>
      </c>
      <c r="BV354" s="223" t="str">
        <f t="shared" ca="1" si="523"/>
        <v>1.290181979539-0.323173762147605i</v>
      </c>
      <c r="BW354" s="223" t="str">
        <f t="shared" ca="1" si="524"/>
        <v>1.30448528375338-0.259478256003602i</v>
      </c>
      <c r="BX354" s="223" t="str">
        <f t="shared" ca="1" si="525"/>
        <v>1.31564596866006-0.195157644012023i</v>
      </c>
      <c r="BY354" s="223" t="str">
        <f t="shared" ca="1" si="526"/>
        <v>1.32363714719124-0.130366880162224i</v>
      </c>
      <c r="BZ354" s="223" t="str">
        <f t="shared" ca="1" si="527"/>
        <v>1.32843956789789-0.0652620510792456i</v>
      </c>
      <c r="CA354" s="223" t="str">
        <f t="shared" ca="1" si="528"/>
        <v>1.33004166132787-3.71501717120131E-13i</v>
      </c>
      <c r="CB354" s="223" t="str">
        <f t="shared" ca="1" si="529"/>
        <v>1.32843956789786+0.0652620510799382i</v>
      </c>
      <c r="CC354" s="223" t="str">
        <f t="shared" ca="1" si="530"/>
        <v>1.32363714719118+0.130366880162839i</v>
      </c>
      <c r="CD354" s="223" t="str">
        <f t="shared" ca="1" si="531"/>
        <v>1.31564596865997+0.195157644012634i</v>
      </c>
      <c r="CE354" s="223" t="str">
        <f t="shared" ca="1" si="532"/>
        <v>1.30448528375351+0.259478256002948i</v>
      </c>
      <c r="CF354" s="223" t="str">
        <f t="shared" ca="1" si="533"/>
        <v>1.29018197953883+0.323173762148277i</v>
      </c>
      <c r="CG354" s="223" t="str">
        <f t="shared" ca="1" si="534"/>
        <v>1.27277051392883+0.386090714393833i</v>
      </c>
      <c r="CH354" s="223" t="str">
        <f t="shared" ca="1" si="535"/>
        <v>1.25229283266922+0.448077540290853i</v>
      </c>
      <c r="CI354" s="223" t="str">
        <f t="shared" ca="1" si="536"/>
        <v>1.22879826828828+0.508984908145156i</v>
      </c>
      <c r="CJ354" s="223" t="str">
        <f t="shared" ca="1" si="537"/>
        <v>1.20234342124855+0.568666086775124i</v>
      </c>
      <c r="CK354" s="223" t="str">
        <f t="shared" ca="1" si="538"/>
        <v>1.17299202359413+0.626977298992839i</v>
      </c>
      <c r="CL354" s="223" t="str">
        <f t="shared" ca="1" si="539"/>
        <v>1.14081478541291+0.683778067980473i</v>
      </c>
      <c r="CM354" s="223" t="str">
        <f t="shared" ca="1" si="540"/>
        <v>1.10588922449074+0.738931555709373i</v>
      </c>
      <c r="CN354" s="223" t="str">
        <f t="shared" ca="1" si="541"/>
        <v>1.06829947956163+0.792304892598895i</v>
      </c>
      <c r="CO354" s="223" t="str">
        <f t="shared" ca="1" si="542"/>
        <v>1.02813610761421+0.843769497604474i</v>
      </c>
      <c r="CP354" s="223" t="str">
        <f t="shared" ca="1" si="543"/>
        <v>0.985495865729479+0.893201387984765i</v>
      </c>
      <c r="CQ354" s="223" t="str">
        <f t="shared" ca="1" si="544"/>
        <v>0.940481477985847+0.940481477985271i</v>
      </c>
      <c r="CR354" s="223" t="str">
        <f t="shared" ca="1" si="545"/>
        <v>0.893201387984417+0.985495865729794i</v>
      </c>
      <c r="CS354" s="223" t="str">
        <f t="shared" ca="1" si="546"/>
        <v>0.843769497604111+1.02813610761451i</v>
      </c>
      <c r="CT354" s="223" t="str">
        <f t="shared" ca="1" si="547"/>
        <v>0.792304892598578+1.06829947956187i</v>
      </c>
      <c r="CU354" s="223" t="str">
        <f t="shared" ca="1" si="548"/>
        <v>0.738931555710114+1.10588922449025i</v>
      </c>
      <c r="CV354" s="223" t="str">
        <f t="shared" ca="1" si="549"/>
        <v>0.68377806798007+1.14081478541315i</v>
      </c>
      <c r="CW354" s="223" t="str">
        <f t="shared" ca="1" si="550"/>
        <v>0.626977298992359+1.17299202359439i</v>
      </c>
      <c r="CX354" s="223" t="str">
        <f t="shared" ca="1" si="551"/>
        <v>0.568666086774768+1.20234342124872i</v>
      </c>
      <c r="CY354" s="223" t="str">
        <f t="shared" ca="1" si="552"/>
        <v>0.508984908145979+1.22879826828794i</v>
      </c>
      <c r="CZ354" s="223" t="str">
        <f t="shared" ca="1" si="553"/>
        <v>0.44807754029041+1.25229283266938i</v>
      </c>
      <c r="DA354" s="223" t="str">
        <f t="shared" ca="1" si="554"/>
        <v>0.38609071439331+1.27277051392899i</v>
      </c>
      <c r="DB354" s="223" t="str">
        <f t="shared" ca="1" si="555"/>
        <v>0.323173762147822+1.29018197953894i</v>
      </c>
      <c r="DC354" s="223" t="str">
        <f t="shared" ca="1" si="556"/>
        <v>0.259478256003822+1.30448528375334i</v>
      </c>
      <c r="DD354" s="223" t="str">
        <f t="shared" ca="1" si="557"/>
        <v>0.195157644012169+1.31564596866004i</v>
      </c>
      <c r="DE354" s="223" t="str">
        <f t="shared" ca="1" si="558"/>
        <v>0.130366880162446+1.32363714719122i</v>
      </c>
      <c r="DF354" s="223" t="str">
        <f t="shared" ca="1" si="559"/>
        <v>0.0652620510794689+1.32843956789788i</v>
      </c>
      <c r="DG354" s="223" t="str">
        <f t="shared" ca="1" si="560"/>
        <v>5.19450518051603E-13+1.33004166132787i</v>
      </c>
      <c r="DH354" s="223" t="str">
        <f t="shared" ca="1" si="561"/>
        <v>-0.0652620510797905+1.32843956789786i</v>
      </c>
      <c r="DI354" s="223" t="str">
        <f t="shared" ca="1" si="562"/>
        <v>-0.130366880162616+1.3236371471912i</v>
      </c>
      <c r="DJ354" s="223" t="str">
        <f t="shared" ca="1" si="563"/>
        <v>-0.195157644012487+1.31564596866i</v>
      </c>
      <c r="DK354" s="223" t="str">
        <f t="shared" ca="1" si="564"/>
        <v>-0.259478256002803+1.30448528375354i</v>
      </c>
      <c r="DL354" s="223" t="str">
        <f t="shared" ca="1" si="565"/>
        <v>-0.323173762148133+1.29018197953887i</v>
      </c>
      <c r="DM354" s="223" t="str">
        <f t="shared" ca="1" si="566"/>
        <v>-0.386090714393619+1.2727705139289i</v>
      </c>
      <c r="DN354" s="223" t="str">
        <f t="shared" ca="1" si="567"/>
        <v>-0.448077540290713+1.25229283266927i</v>
      </c>
      <c r="DO354" s="223" t="str">
        <f t="shared" ca="1" si="568"/>
        <v>-0.508984908145019+1.22879826828833i</v>
      </c>
      <c r="DP354" s="223" t="str">
        <f t="shared" ca="1" si="569"/>
        <v>-0.568666086775059+1.20234342124858i</v>
      </c>
      <c r="DQ354" s="223" t="str">
        <f t="shared" ca="1" si="570"/>
        <v>-0.626977298992642+1.17299202359423i</v>
      </c>
      <c r="DR354" s="223" t="str">
        <f t="shared" ca="1" si="571"/>
        <v>-0.683778067980347+1.14081478541298i</v>
      </c>
      <c r="DS354" s="223" t="str">
        <f t="shared" ca="1" si="572"/>
        <v>-0.738931555709251+1.10588922449082i</v>
      </c>
      <c r="DT354" s="223" t="str">
        <f t="shared" ca="1" si="573"/>
        <v>-0.792304892598715+1.06829947956177i</v>
      </c>
      <c r="DU354" s="223" t="str">
        <f t="shared" ca="1" si="574"/>
        <v>-0.843769497604301+1.02813610761435i</v>
      </c>
      <c r="DV354" s="223" t="str">
        <f t="shared" ca="1" si="575"/>
        <v>-0.893201387984656+0.985495865729577i</v>
      </c>
      <c r="DW354" s="223" t="str">
        <f t="shared" ca="1" si="576"/>
        <v>-0.940481477985166+0.940481477985952i</v>
      </c>
      <c r="DX354" s="223" t="str">
        <f t="shared" ca="1" si="577"/>
        <v>-0.985495865729643+0.893201387984583i</v>
      </c>
      <c r="DY354" s="223" t="str">
        <f t="shared" ca="1" si="578"/>
        <v>-1.02813610761441+0.843769497604225i</v>
      </c>
      <c r="DZ354" s="223" t="str">
        <f t="shared" ca="1" si="579"/>
        <v>-1.06829947956183+0.792304892598635i</v>
      </c>
      <c r="EA354" s="223" t="str">
        <f t="shared" ca="1" si="580"/>
        <v>-1.1058892244902+0.738931555710174i</v>
      </c>
      <c r="EB354" s="223" t="str">
        <f t="shared" ca="1" si="581"/>
        <v>-1.14081478541303+0.683778067980262i</v>
      </c>
      <c r="EC354" s="223" t="str">
        <f t="shared" ca="1" si="582"/>
        <v>-1.17299202359428+0.626977298992556i</v>
      </c>
      <c r="ED354" s="223" t="str">
        <f t="shared" ca="1" si="583"/>
        <v>-1.20234342124869+0.568666086774833i</v>
      </c>
      <c r="EE354" s="223" t="str">
        <f t="shared" ca="1" si="584"/>
        <v>-1.22879826828837+0.508984908144929i</v>
      </c>
      <c r="EF354" s="223" t="str">
        <f t="shared" ca="1" si="585"/>
        <v>-1.2522928326693+0.44807754029062i</v>
      </c>
      <c r="EG354" s="223" t="str">
        <f t="shared" ca="1" si="586"/>
        <v>-1.27277051392893+0.386090714393524i</v>
      </c>
      <c r="EH354" s="223" t="str">
        <f t="shared" ca="1" si="587"/>
        <v>-1.29018197953893+0.323173762147891i</v>
      </c>
      <c r="EI354" s="223" t="str">
        <f t="shared" ca="1" si="588"/>
        <v>-1.30448528375356+0.259478256002706i</v>
      </c>
      <c r="EJ354" s="223" t="str">
        <f t="shared" ca="1" si="589"/>
        <v>-1.31564596866001+0.19515764401239i</v>
      </c>
      <c r="EK354" s="223" t="str">
        <f t="shared" ca="1" si="590"/>
        <v>-1.32363714719121+0.130366880162518i</v>
      </c>
      <c r="EL354" s="223" t="str">
        <f t="shared" ca="1" si="591"/>
        <v>-1.32843956789787+0.0652620510796922i</v>
      </c>
      <c r="EM354" s="223" t="str">
        <f t="shared" ca="1" si="592"/>
        <v>-1.33004166132787-6.17870640389071E-13i</v>
      </c>
      <c r="EN354" s="223"/>
      <c r="EO354" s="223"/>
      <c r="EP354" s="223"/>
    </row>
    <row r="355" spans="1:262">
      <c r="A355" s="249">
        <f t="shared" si="461"/>
        <v>4.9804687499999797E-3</v>
      </c>
      <c r="B355" s="248">
        <v>255</v>
      </c>
      <c r="C355" s="247">
        <f t="shared" si="462"/>
        <v>51000</v>
      </c>
      <c r="N355" s="246">
        <f t="shared" ca="1" si="463"/>
        <v>1.3369552674105931</v>
      </c>
      <c r="O355" s="223">
        <f t="shared" ca="1" si="464"/>
        <v>-1.3300447325894067</v>
      </c>
      <c r="P355" s="223" t="str">
        <f t="shared" ca="1" si="465"/>
        <v>-1.32964414798274-0.0326409317281679i</v>
      </c>
      <c r="Q355" s="223" t="str">
        <f t="shared" ca="1" si="466"/>
        <v>-1.32844263545992-0.0652622017796377i</v>
      </c>
      <c r="R355" s="223" t="str">
        <f t="shared" ca="1" si="467"/>
        <v>-1.32644091876717-0.0978441603210391i</v>
      </c>
      <c r="S355" s="223" t="str">
        <f t="shared" ca="1" si="468"/>
        <v>-1.32364020366379-0.130367181198763i</v>
      </c>
      <c r="T355" s="223" t="str">
        <f t="shared" ca="1" si="469"/>
        <v>-1.3200421771958-0.162811673761406i</v>
      </c>
      <c r="U355" s="223" t="str">
        <f t="shared" ca="1" si="470"/>
        <v>-1.31564900667983-0.195158094659692i</v>
      </c>
      <c r="V355" s="223" t="str">
        <f t="shared" ca="1" si="471"/>
        <v>-1.31046333839752-0.227386959619192i</v>
      </c>
      <c r="W355" s="223" t="str">
        <f t="shared" ca="1" si="472"/>
        <v>-1.30448829600153-0.259478855176761i</v>
      </c>
      <c r="X355" s="223" t="str">
        <f t="shared" ca="1" si="473"/>
        <v>-1.297727478634-0.291414450374511i</v>
      </c>
      <c r="Y355" s="223" t="str">
        <f t="shared" ca="1" si="474"/>
        <v>-1.29018495875852-0.323174508403916i</v>
      </c>
      <c r="Z355" s="223" t="str">
        <f t="shared" ca="1" si="475"/>
        <v>-1.28186527970697-0.35473989819386i</v>
      </c>
      <c r="AA355" s="223" t="str">
        <f t="shared" ca="1" si="476"/>
        <v>-1.27277345294297-0.386091605933703i</v>
      </c>
      <c r="AB355" s="223" t="str">
        <f t="shared" ca="1" si="477"/>
        <v>-1.26291495504297-0.417210746527043i</v>
      </c>
      <c r="AC355" s="223" t="str">
        <f t="shared" ca="1" si="478"/>
        <v>-1.25229572439748-0.448078574967172i</v>
      </c>
      <c r="AD355" s="223" t="str">
        <f t="shared" ca="1" si="479"/>
        <v>-1.24092215763397-0.478676497628494i</v>
      </c>
      <c r="AE355" s="223" t="str">
        <f t="shared" ca="1" si="480"/>
        <v>-1.22880110576397-0.508986083466006i</v>
      </c>
      <c r="AF355" s="223" t="str">
        <f t="shared" ca="1" si="481"/>
        <v>-1.21593987005529-0.53898907512003i</v>
      </c>
      <c r="AG355" s="223" t="str">
        <f t="shared" ca="1" si="482"/>
        <v>-1.20234619763578-0.568667399909309i</v>
      </c>
      <c r="AH355" s="223" t="str">
        <f t="shared" ca="1" si="483"/>
        <v>-1.18802827682601-0.598003180719515i</v>
      </c>
      <c r="AI355" s="223" t="str">
        <f t="shared" ca="1" si="484"/>
        <v>-1.17299473220491-0.626978746775636i</v>
      </c>
      <c r="AJ355" s="223" t="str">
        <f t="shared" ca="1" si="485"/>
        <v>-1.15725461941887-0.65557664427778i</v>
      </c>
      <c r="AK355" s="223" t="str">
        <f t="shared" ca="1" si="486"/>
        <v>-1.14081741972198-0.683779646924138i</v>
      </c>
      <c r="AL355" s="223" t="str">
        <f t="shared" ca="1" si="487"/>
        <v>-1.12369303427006-0.711570766278225i</v>
      </c>
      <c r="AM355" s="223" t="str">
        <f t="shared" ca="1" si="488"/>
        <v>-1.10589177815117-0.738933262011172i</v>
      </c>
      <c r="AN355" s="223" t="str">
        <f t="shared" ca="1" si="489"/>
        <v>-1.08742437417704-0.765850651977594i</v>
      </c>
      <c r="AO355" s="223" t="str">
        <f t="shared" ca="1" si="490"/>
        <v>-1.0683019464221-0.792306722147154i</v>
      </c>
      <c r="AP355" s="223" t="str">
        <f t="shared" ca="1" si="491"/>
        <v>-1.04853601352025-0.818285536374617i</v>
      </c>
      <c r="AQ355" s="223" t="str">
        <f t="shared" ca="1" si="492"/>
        <v>-1.02813848173195-0.843771445991594i</v>
      </c>
      <c r="AR355" s="223" t="str">
        <f t="shared" ca="1" si="493"/>
        <v>-1.02813848173195-0.843771445991594i</v>
      </c>
      <c r="AS355" s="223" t="str">
        <f t="shared" ca="1" si="494"/>
        <v>-0.985498141384112-0.893203450518014i</v>
      </c>
      <c r="AT355" s="223" t="str">
        <f t="shared" ca="1" si="495"/>
        <v>-0.963281017772924-0.91711976943428i</v>
      </c>
      <c r="AU355" s="223" t="str">
        <f t="shared" ca="1" si="496"/>
        <v>-0.940483649695119-0.940483649695716i</v>
      </c>
      <c r="AV355" s="223" t="str">
        <f t="shared" ca="1" si="497"/>
        <v>-0.917119769434625-0.963281017772594i</v>
      </c>
      <c r="AW355" s="223" t="str">
        <f t="shared" ca="1" si="498"/>
        <v>-0.893203450517388-0.98549814138468i</v>
      </c>
      <c r="AX355" s="223" t="str">
        <f t="shared" ca="1" si="499"/>
        <v>-0.868749099241542-1.00712163776569i</v>
      </c>
      <c r="AY355" s="223" t="str">
        <f t="shared" ca="1" si="500"/>
        <v>-0.843771445991964-1.02813848173165i</v>
      </c>
      <c r="AZ355" s="223" t="str">
        <f t="shared" ca="1" si="501"/>
        <v>-0.81828553637395-1.04853601352077i</v>
      </c>
      <c r="BA355" s="223" t="str">
        <f t="shared" ca="1" si="502"/>
        <v>-0.792306722147539-1.06830194642182i</v>
      </c>
      <c r="BB355" s="223" t="str">
        <f t="shared" ca="1" si="503"/>
        <v>-0.765850651976872-1.08742437417755i</v>
      </c>
      <c r="BC355" s="223" t="str">
        <f t="shared" ca="1" si="504"/>
        <v>-0.738933262011569-1.1058917781509i</v>
      </c>
      <c r="BD355" s="223" t="str">
        <f t="shared" ca="1" si="505"/>
        <v>-0.71157076627866-1.12369303426978i</v>
      </c>
      <c r="BE355" s="223" t="str">
        <f t="shared" ca="1" si="506"/>
        <v>-0.683779646923413-1.14081741972242i</v>
      </c>
      <c r="BF355" s="223" t="str">
        <f t="shared" ca="1" si="507"/>
        <v>-0.655576644278195-1.15725461941863i</v>
      </c>
      <c r="BG355" s="223" t="str">
        <f t="shared" ca="1" si="508"/>
        <v>-0.626978746774874-1.17299473220532i</v>
      </c>
      <c r="BH355" s="223" t="str">
        <f t="shared" ca="1" si="509"/>
        <v>-0.598003180719942-1.18802827682579i</v>
      </c>
      <c r="BI355" s="223" t="str">
        <f t="shared" ca="1" si="510"/>
        <v>-0.568667399908511-1.20234619763615i</v>
      </c>
      <c r="BJ355" s="223" t="str">
        <f t="shared" ca="1" si="511"/>
        <v>-0.538989075120451-1.21593987005511i</v>
      </c>
      <c r="BK355" s="223" t="str">
        <f t="shared" ca="1" si="512"/>
        <v>-0.508986083466465-1.22880110576378i</v>
      </c>
      <c r="BL355" s="223" t="str">
        <f t="shared" ca="1" si="513"/>
        <v>-0.478676497627935-1.24092215763418i</v>
      </c>
      <c r="BM355" s="223" t="str">
        <f t="shared" ca="1" si="514"/>
        <v>-0.448078574967372-1.25229572439741i</v>
      </c>
      <c r="BN355" s="223" t="str">
        <f t="shared" ca="1" si="515"/>
        <v>-0.417210746526706-1.26291495504308i</v>
      </c>
      <c r="BO355" s="223" t="str">
        <f t="shared" ca="1" si="516"/>
        <v>-0.386091605934141-1.27277345294283i</v>
      </c>
      <c r="BP355" s="223" t="str">
        <f t="shared" ca="1" si="517"/>
        <v>-0.354739898193829-1.28186527970698i</v>
      </c>
      <c r="BQ355" s="223" t="str">
        <f t="shared" ca="1" si="518"/>
        <v>-0.323174508403344-1.29018495875866i</v>
      </c>
      <c r="BR355" s="223" t="str">
        <f t="shared" ca="1" si="519"/>
        <v>-0.291414450374591-1.29772747863398i</v>
      </c>
      <c r="BS355" s="223" t="str">
        <f t="shared" ca="1" si="520"/>
        <v>-0.259478855176294-1.30448829600163i</v>
      </c>
      <c r="BT355" s="223" t="str">
        <f t="shared" ca="1" si="521"/>
        <v>-0.227386959619514-1.31046333839746i</v>
      </c>
      <c r="BU355" s="223" t="str">
        <f t="shared" ca="1" si="522"/>
        <v>-0.195158094659539-1.31564900667985i</v>
      </c>
      <c r="BV355" s="223" t="str">
        <f t="shared" ca="1" si="523"/>
        <v>-0.162811673762044-1.32004217719572i</v>
      </c>
      <c r="BW355" s="223" t="str">
        <f t="shared" ca="1" si="524"/>
        <v>-0.130367181198848-1.32364020366378i</v>
      </c>
      <c r="BX355" s="223" t="str">
        <f t="shared" ca="1" si="525"/>
        <v>-0.0978441603204364-1.32644091876722i</v>
      </c>
      <c r="BY355" s="223" t="str">
        <f t="shared" ca="1" si="526"/>
        <v>-0.0652622017798341-1.32844263545991i</v>
      </c>
      <c r="BZ355" s="223" t="str">
        <f t="shared" ca="1" si="527"/>
        <v>-0.0326409317279073-1.32964414798274i</v>
      </c>
      <c r="CA355" s="223" t="str">
        <f t="shared" ca="1" si="528"/>
        <v>-5.15541777363754E-13-1.33004473258941i</v>
      </c>
      <c r="CB355" s="223" t="str">
        <f t="shared" ca="1" si="529"/>
        <v>0.0326409317282371-1.32964414798274i</v>
      </c>
      <c r="CC355" s="223" t="str">
        <f t="shared" ca="1" si="530"/>
        <v>0.0652622017802389-1.32844263545989i</v>
      </c>
      <c r="CD355" s="223" t="str">
        <f t="shared" ca="1" si="531"/>
        <v>0.0978441603208408-1.32644091876719i</v>
      </c>
      <c r="CE355" s="223" t="str">
        <f t="shared" ca="1" si="532"/>
        <v>0.130367181199176-1.32364020366375i</v>
      </c>
      <c r="CF355" s="223" t="str">
        <f t="shared" ca="1" si="533"/>
        <v>0.162811673761096-1.32004217719584i</v>
      </c>
      <c r="CG355" s="223" t="str">
        <f t="shared" ca="1" si="534"/>
        <v>0.195158094659865-1.3156490066798i</v>
      </c>
      <c r="CH355" s="223" t="str">
        <f t="shared" ca="1" si="535"/>
        <v>0.227386959618572-1.31046333839763i</v>
      </c>
      <c r="CI355" s="223" t="str">
        <f t="shared" ca="1" si="536"/>
        <v>0.259478855176692-1.30448829600155i</v>
      </c>
      <c r="CJ355" s="223" t="str">
        <f t="shared" ca="1" si="537"/>
        <v>0.291414450374913-1.29772747863391i</v>
      </c>
      <c r="CK355" s="223" t="str">
        <f t="shared" ca="1" si="538"/>
        <v>0.323174508403738-1.29018495875856i</v>
      </c>
      <c r="CL355" s="223" t="str">
        <f t="shared" ca="1" si="539"/>
        <v>0.354739898194147-1.28186527970689i</v>
      </c>
      <c r="CM355" s="223" t="str">
        <f t="shared" ca="1" si="540"/>
        <v>0.386091605933228-1.27277345294311i</v>
      </c>
      <c r="CN355" s="223" t="str">
        <f t="shared" ca="1" si="541"/>
        <v>0.417210746527092-1.26291495504295i</v>
      </c>
      <c r="CO355" s="223" t="str">
        <f t="shared" ca="1" si="542"/>
        <v>0.448078574967754-1.25229572439727i</v>
      </c>
      <c r="CP355" s="223" t="str">
        <f t="shared" ca="1" si="543"/>
        <v>0.478676497628313-1.24092215763404i</v>
      </c>
      <c r="CQ355" s="223" t="str">
        <f t="shared" ca="1" si="544"/>
        <v>0.50898608346677-1.22880110576366i</v>
      </c>
      <c r="CR355" s="223" t="str">
        <f t="shared" ca="1" si="545"/>
        <v>0.538989075119577-1.21593987005549i</v>
      </c>
      <c r="CS355" s="223" t="str">
        <f t="shared" ca="1" si="546"/>
        <v>0.568667399908809-1.20234619763601i</v>
      </c>
      <c r="CT355" s="223" t="str">
        <f t="shared" ca="1" si="547"/>
        <v>0.598003180719156-1.18802827682619i</v>
      </c>
      <c r="CU355" s="223" t="str">
        <f t="shared" ca="1" si="548"/>
        <v>0.626978746775164-1.17299473220517i</v>
      </c>
      <c r="CV355" s="223" t="str">
        <f t="shared" ca="1" si="549"/>
        <v>0.655576644278483-1.15725461941847i</v>
      </c>
      <c r="CW355" s="223" t="str">
        <f t="shared" ca="1" si="550"/>
        <v>0.683779646923696-1.14081741972225i</v>
      </c>
      <c r="CX355" s="223" t="str">
        <f t="shared" ca="1" si="551"/>
        <v>0.71157076627894-1.1236930342696i</v>
      </c>
      <c r="CY355" s="223" t="str">
        <f t="shared" ca="1" si="552"/>
        <v>0.738933262010775-1.10589177815144i</v>
      </c>
      <c r="CZ355" s="223" t="str">
        <f t="shared" ca="1" si="553"/>
        <v>0.765850651977203-1.08742437417731i</v>
      </c>
      <c r="DA355" s="223" t="str">
        <f t="shared" ca="1" si="554"/>
        <v>0.792306722147864-1.06830194642158i</v>
      </c>
      <c r="DB355" s="223" t="str">
        <f t="shared" ca="1" si="555"/>
        <v>0.81828553637427-1.04853601352052i</v>
      </c>
      <c r="DC355" s="223" t="str">
        <f t="shared" ca="1" si="556"/>
        <v>0.843771445992306-1.02813848173137i</v>
      </c>
      <c r="DD355" s="223" t="str">
        <f t="shared" ca="1" si="557"/>
        <v>0.868749099240876-1.00712163776626i</v>
      </c>
      <c r="DE355" s="223" t="str">
        <f t="shared" ca="1" si="558"/>
        <v>0.893203450517603-0.985498141384485i</v>
      </c>
      <c r="DF355" s="223" t="str">
        <f t="shared" ca="1" si="559"/>
        <v>0.917119769433878-0.963281017773306i</v>
      </c>
      <c r="DG355" s="223" t="str">
        <f t="shared" ca="1" si="560"/>
        <v>0.940483649695352-0.940483649695483i</v>
      </c>
      <c r="DH355" s="223" t="str">
        <f t="shared" ca="1" si="561"/>
        <v>0.963281017773178-0.917119769434012i</v>
      </c>
      <c r="DI355" s="223" t="str">
        <f t="shared" ca="1" si="562"/>
        <v>0.98549814138436-0.893203450517742i</v>
      </c>
      <c r="DJ355" s="223" t="str">
        <f t="shared" ca="1" si="563"/>
        <v>1.00712163776624-0.868749099240901i</v>
      </c>
      <c r="DK355" s="223" t="str">
        <f t="shared" ca="1" si="564"/>
        <v>1.02813848173135-0.843771445992332i</v>
      </c>
      <c r="DL355" s="223" t="str">
        <f t="shared" ca="1" si="565"/>
        <v>1.0485360135205-0.818285536374297i</v>
      </c>
      <c r="DM355" s="223" t="str">
        <f t="shared" ca="1" si="566"/>
        <v>1.06830194642237-0.792306722146799i</v>
      </c>
      <c r="DN355" s="223" t="str">
        <f t="shared" ca="1" si="567"/>
        <v>1.08742437417729-0.765850651977231i</v>
      </c>
      <c r="DO355" s="223" t="str">
        <f t="shared" ca="1" si="568"/>
        <v>1.10589177815133-0.738933262010929i</v>
      </c>
      <c r="DP355" s="223" t="str">
        <f t="shared" ca="1" si="569"/>
        <v>1.1236930342695-0.711570766279097i</v>
      </c>
      <c r="DQ355" s="223" t="str">
        <f t="shared" ca="1" si="570"/>
        <v>1.14081741972215-0.683779646923856i</v>
      </c>
      <c r="DR355" s="223" t="str">
        <f t="shared" ca="1" si="571"/>
        <v>1.15725461941905-0.65557664427746i</v>
      </c>
      <c r="DS355" s="223" t="str">
        <f t="shared" ca="1" si="572"/>
        <v>1.17299473220508-0.626978746775328i</v>
      </c>
      <c r="DT355" s="223" t="str">
        <f t="shared" ca="1" si="573"/>
        <v>1.18802827682617-0.598003180719186i</v>
      </c>
      <c r="DU355" s="223" t="str">
        <f t="shared" ca="1" si="574"/>
        <v>1.20234619763593-0.568667399908976i</v>
      </c>
      <c r="DV355" s="223" t="str">
        <f t="shared" ca="1" si="575"/>
        <v>1.21593987005545-0.538989075119678i</v>
      </c>
      <c r="DW355" s="223" t="str">
        <f t="shared" ca="1" si="576"/>
        <v>1.22880110576361-0.508986083466872i</v>
      </c>
      <c r="DX355" s="223" t="str">
        <f t="shared" ca="1" si="577"/>
        <v>1.24092215763403-0.478676497628345i</v>
      </c>
      <c r="DY355" s="223" t="str">
        <f t="shared" ca="1" si="578"/>
        <v>1.25229572439767-0.448078574966648i</v>
      </c>
      <c r="DZ355" s="223" t="str">
        <f t="shared" ca="1" si="579"/>
        <v>1.26291495504294-0.417210746527125i</v>
      </c>
      <c r="EA355" s="223" t="str">
        <f t="shared" ca="1" si="580"/>
        <v>1.27277345294306-0.386091605933405i</v>
      </c>
      <c r="EB355" s="223" t="str">
        <f t="shared" ca="1" si="581"/>
        <v>1.28186527970684-0.354739898194326i</v>
      </c>
      <c r="EC355" s="223" t="str">
        <f t="shared" ca="1" si="582"/>
        <v>1.29018495875853-0.323174508403844i</v>
      </c>
      <c r="ED355" s="223" t="str">
        <f t="shared" ca="1" si="583"/>
        <v>1.29772747863416-0.291414450373767i</v>
      </c>
      <c r="EE355" s="223" t="str">
        <f t="shared" ca="1" si="584"/>
        <v>1.30448829600153-0.259478855176799i</v>
      </c>
      <c r="EF355" s="223" t="str">
        <f t="shared" ca="1" si="585"/>
        <v>1.31046333839761-0.22738695961868i</v>
      </c>
      <c r="EG355" s="223" t="str">
        <f t="shared" ca="1" si="586"/>
        <v>1.31564900667979-0.195158094659974i</v>
      </c>
      <c r="EH355" s="223" t="str">
        <f t="shared" ca="1" si="587"/>
        <v>1.32004217719584-0.162811673761131i</v>
      </c>
      <c r="EI355" s="223" t="str">
        <f t="shared" ca="1" si="588"/>
        <v>1.32364020366374-0.130367181199286i</v>
      </c>
      <c r="EJ355" s="223" t="str">
        <f t="shared" ca="1" si="589"/>
        <v>1.32644091876718-0.0978441603208752i</v>
      </c>
      <c r="EK355" s="223" t="str">
        <f t="shared" ca="1" si="590"/>
        <v>1.32844263545995-0.0652622017790653i</v>
      </c>
      <c r="EL355" s="223" t="str">
        <f t="shared" ca="1" si="591"/>
        <v>1.32964414798273-0.0326409317284227i</v>
      </c>
      <c r="EM355" s="223" t="str">
        <f t="shared" ca="1" si="592"/>
        <v>1.33004473258941+3.2979366235993E-13i</v>
      </c>
      <c r="EN355" s="223"/>
      <c r="EO355" s="223"/>
      <c r="EP355" s="223"/>
    </row>
    <row r="356" spans="1:262" s="243" customFormat="1">
      <c r="A356" s="245">
        <f t="shared" si="461"/>
        <v>4.9999999999999793E-3</v>
      </c>
      <c r="B356" s="244">
        <v>256</v>
      </c>
    </row>
    <row r="358" spans="1:262" ht="15.75" thickBot="1"/>
    <row r="359" spans="1:262" ht="15.75" thickBot="1">
      <c r="G359" s="242">
        <v>1</v>
      </c>
      <c r="H359" s="242">
        <v>2</v>
      </c>
      <c r="I359" s="242">
        <v>3</v>
      </c>
      <c r="J359" s="242">
        <v>4</v>
      </c>
      <c r="K359" s="242">
        <v>5</v>
      </c>
      <c r="L359" s="242">
        <v>6</v>
      </c>
      <c r="M359" s="242">
        <v>7</v>
      </c>
      <c r="N359" s="242">
        <v>8</v>
      </c>
      <c r="O359" s="242">
        <v>9</v>
      </c>
      <c r="P359" s="242">
        <v>10</v>
      </c>
      <c r="Q359" s="242">
        <v>11</v>
      </c>
      <c r="R359" s="242">
        <v>12</v>
      </c>
      <c r="S359" s="242">
        <v>13</v>
      </c>
      <c r="T359" s="242">
        <v>14</v>
      </c>
      <c r="U359" s="242">
        <v>15</v>
      </c>
      <c r="V359" s="242">
        <v>16</v>
      </c>
      <c r="W359" s="242">
        <v>17</v>
      </c>
      <c r="X359" s="242">
        <v>18</v>
      </c>
      <c r="Y359" s="242">
        <v>19</v>
      </c>
      <c r="Z359" s="242">
        <v>20</v>
      </c>
      <c r="AA359" s="242">
        <v>21</v>
      </c>
      <c r="AB359" s="242">
        <v>22</v>
      </c>
      <c r="AC359" s="242">
        <v>23</v>
      </c>
      <c r="AD359" s="242">
        <v>24</v>
      </c>
      <c r="AE359" s="242">
        <v>25</v>
      </c>
      <c r="AF359" s="242">
        <v>26</v>
      </c>
      <c r="AG359" s="242">
        <v>27</v>
      </c>
      <c r="AH359" s="242">
        <v>28</v>
      </c>
      <c r="AI359" s="242">
        <v>29</v>
      </c>
      <c r="AJ359" s="242">
        <v>30</v>
      </c>
      <c r="AK359" s="242">
        <v>31</v>
      </c>
      <c r="AL359" s="242">
        <v>32</v>
      </c>
      <c r="AM359" s="242">
        <v>33</v>
      </c>
      <c r="AN359" s="242">
        <v>34</v>
      </c>
      <c r="AO359" s="242">
        <v>35</v>
      </c>
      <c r="AP359" s="242">
        <v>36</v>
      </c>
      <c r="AQ359" s="242">
        <v>37</v>
      </c>
      <c r="AR359" s="242">
        <v>38</v>
      </c>
      <c r="AS359" s="242">
        <v>39</v>
      </c>
      <c r="AT359" s="242">
        <v>40</v>
      </c>
      <c r="AU359" s="242">
        <v>41</v>
      </c>
      <c r="AV359" s="242">
        <v>42</v>
      </c>
      <c r="AW359" s="242">
        <v>43</v>
      </c>
      <c r="AX359" s="242">
        <v>44</v>
      </c>
      <c r="AY359" s="242">
        <v>45</v>
      </c>
      <c r="AZ359" s="242">
        <v>46</v>
      </c>
      <c r="BA359" s="242">
        <v>47</v>
      </c>
      <c r="BB359" s="242">
        <v>48</v>
      </c>
      <c r="BC359" s="242">
        <v>49</v>
      </c>
      <c r="BD359" s="242">
        <v>50</v>
      </c>
      <c r="BE359" s="242">
        <v>51</v>
      </c>
      <c r="BF359" s="242">
        <v>52</v>
      </c>
      <c r="BG359" s="242">
        <v>53</v>
      </c>
      <c r="BH359" s="242">
        <v>54</v>
      </c>
      <c r="BI359" s="242">
        <v>55</v>
      </c>
      <c r="BJ359" s="242">
        <v>56</v>
      </c>
      <c r="BK359" s="241">
        <v>57</v>
      </c>
      <c r="BL359" s="241">
        <v>58</v>
      </c>
      <c r="BM359" s="241">
        <v>59</v>
      </c>
      <c r="BN359" s="241">
        <v>60</v>
      </c>
      <c r="BO359" s="241">
        <v>61</v>
      </c>
      <c r="BP359" s="241">
        <v>62</v>
      </c>
      <c r="BQ359" s="241">
        <v>63</v>
      </c>
      <c r="BR359" s="241">
        <v>64</v>
      </c>
      <c r="BS359" s="240">
        <v>65</v>
      </c>
      <c r="BT359" s="239">
        <v>66</v>
      </c>
      <c r="BU359" s="239">
        <v>67</v>
      </c>
      <c r="BV359" s="239">
        <v>68</v>
      </c>
      <c r="BW359" s="239">
        <v>69</v>
      </c>
      <c r="BX359" s="239">
        <v>70</v>
      </c>
      <c r="BY359" s="239">
        <v>71</v>
      </c>
      <c r="BZ359" s="239">
        <v>72</v>
      </c>
      <c r="CA359" s="239">
        <v>73</v>
      </c>
      <c r="CB359" s="239">
        <v>74</v>
      </c>
      <c r="CC359" s="239">
        <v>75</v>
      </c>
      <c r="CD359" s="239">
        <v>76</v>
      </c>
      <c r="CE359" s="239">
        <v>77</v>
      </c>
      <c r="CF359" s="239">
        <v>78</v>
      </c>
      <c r="CG359" s="239">
        <v>79</v>
      </c>
      <c r="CH359" s="239">
        <v>80</v>
      </c>
      <c r="CI359" s="239">
        <v>81</v>
      </c>
      <c r="CJ359" s="239">
        <v>82</v>
      </c>
      <c r="CK359" s="239">
        <v>83</v>
      </c>
      <c r="CL359" s="239">
        <v>84</v>
      </c>
      <c r="CM359" s="239">
        <v>85</v>
      </c>
      <c r="CN359" s="239">
        <v>86</v>
      </c>
      <c r="CO359" s="239">
        <v>87</v>
      </c>
      <c r="CP359" s="239">
        <v>88</v>
      </c>
      <c r="CQ359" s="239">
        <v>89</v>
      </c>
      <c r="CR359" s="239">
        <v>90</v>
      </c>
      <c r="CS359" s="239">
        <v>91</v>
      </c>
      <c r="CT359" s="239">
        <v>92</v>
      </c>
      <c r="CU359" s="239">
        <v>93</v>
      </c>
      <c r="CV359" s="239">
        <v>94</v>
      </c>
      <c r="CW359" s="239">
        <v>95</v>
      </c>
      <c r="CX359" s="239">
        <v>96</v>
      </c>
      <c r="CY359" s="239">
        <v>97</v>
      </c>
      <c r="CZ359" s="239">
        <v>98</v>
      </c>
      <c r="DA359" s="239">
        <v>99</v>
      </c>
      <c r="DB359" s="239">
        <v>100</v>
      </c>
      <c r="DC359" s="239">
        <v>101</v>
      </c>
      <c r="DD359" s="239">
        <v>102</v>
      </c>
      <c r="DE359" s="239">
        <v>103</v>
      </c>
      <c r="DF359" s="239">
        <v>104</v>
      </c>
      <c r="DG359" s="239">
        <v>105</v>
      </c>
      <c r="DH359" s="239">
        <v>106</v>
      </c>
      <c r="DI359" s="239">
        <v>107</v>
      </c>
      <c r="DJ359" s="239">
        <v>108</v>
      </c>
      <c r="DK359" s="239">
        <v>109</v>
      </c>
      <c r="DL359" s="239">
        <v>110</v>
      </c>
      <c r="DM359" s="239">
        <v>111</v>
      </c>
      <c r="DN359" s="239">
        <v>112</v>
      </c>
      <c r="DO359" s="239">
        <v>113</v>
      </c>
      <c r="DP359" s="239">
        <v>114</v>
      </c>
      <c r="DQ359" s="239">
        <v>115</v>
      </c>
      <c r="DR359" s="239">
        <v>116</v>
      </c>
      <c r="DS359" s="239">
        <v>117</v>
      </c>
      <c r="DT359" s="239">
        <v>118</v>
      </c>
      <c r="DU359" s="239">
        <v>119</v>
      </c>
      <c r="DV359" s="239">
        <v>120</v>
      </c>
      <c r="DW359" s="239">
        <v>121</v>
      </c>
      <c r="DX359" s="239">
        <v>122</v>
      </c>
      <c r="DY359" s="239">
        <v>123</v>
      </c>
      <c r="DZ359" s="239">
        <v>124</v>
      </c>
      <c r="EA359" s="239">
        <v>125</v>
      </c>
      <c r="EB359" s="239">
        <v>126</v>
      </c>
      <c r="EC359" s="239">
        <v>127</v>
      </c>
      <c r="ED359" s="239">
        <v>128</v>
      </c>
      <c r="EE359" s="238">
        <v>129</v>
      </c>
      <c r="EF359" s="238">
        <v>130</v>
      </c>
      <c r="EG359" s="238">
        <v>131</v>
      </c>
      <c r="EH359" s="238">
        <v>132</v>
      </c>
      <c r="EI359" s="238">
        <v>133</v>
      </c>
      <c r="EJ359" s="238">
        <v>134</v>
      </c>
      <c r="EK359" s="238">
        <v>135</v>
      </c>
      <c r="EL359" s="238">
        <v>136</v>
      </c>
      <c r="EM359" s="238">
        <v>137</v>
      </c>
      <c r="EN359" s="238">
        <v>138</v>
      </c>
      <c r="EO359" s="238">
        <v>139</v>
      </c>
      <c r="EP359" s="238">
        <v>140</v>
      </c>
      <c r="EQ359" s="238">
        <v>141</v>
      </c>
      <c r="ER359" s="238">
        <v>142</v>
      </c>
      <c r="ES359" s="238">
        <v>143</v>
      </c>
      <c r="ET359" s="238">
        <v>144</v>
      </c>
      <c r="EU359" s="238">
        <v>145</v>
      </c>
      <c r="EV359" s="238">
        <v>146</v>
      </c>
      <c r="EW359" s="238">
        <v>147</v>
      </c>
      <c r="EX359" s="238">
        <v>148</v>
      </c>
      <c r="EY359" s="238">
        <v>149</v>
      </c>
      <c r="EZ359" s="238">
        <v>150</v>
      </c>
      <c r="FA359" s="238">
        <v>151</v>
      </c>
      <c r="FB359" s="238">
        <v>152</v>
      </c>
      <c r="FC359" s="238">
        <v>153</v>
      </c>
      <c r="FD359" s="238">
        <v>154</v>
      </c>
      <c r="FE359" s="238">
        <v>155</v>
      </c>
      <c r="FF359" s="238">
        <v>156</v>
      </c>
      <c r="FG359" s="238">
        <v>157</v>
      </c>
      <c r="FH359" s="238">
        <v>158</v>
      </c>
      <c r="FI359" s="238">
        <v>159</v>
      </c>
      <c r="FJ359" s="238">
        <v>160</v>
      </c>
      <c r="FK359" s="238">
        <v>161</v>
      </c>
      <c r="FL359" s="238">
        <v>162</v>
      </c>
      <c r="FM359" s="238">
        <v>163</v>
      </c>
      <c r="FN359" s="238">
        <v>164</v>
      </c>
      <c r="FO359" s="238">
        <v>165</v>
      </c>
      <c r="FP359" s="238">
        <v>166</v>
      </c>
      <c r="FQ359" s="238">
        <v>167</v>
      </c>
      <c r="FR359" s="238">
        <v>168</v>
      </c>
      <c r="FS359" s="238">
        <v>169</v>
      </c>
      <c r="FT359" s="238">
        <v>170</v>
      </c>
      <c r="FU359" s="238">
        <v>171</v>
      </c>
      <c r="FV359" s="238">
        <v>172</v>
      </c>
      <c r="FW359" s="238">
        <v>173</v>
      </c>
      <c r="FX359" s="238">
        <v>174</v>
      </c>
      <c r="FY359" s="238">
        <v>175</v>
      </c>
      <c r="FZ359" s="238">
        <v>176</v>
      </c>
      <c r="GA359" s="238">
        <v>177</v>
      </c>
      <c r="GB359" s="238">
        <v>178</v>
      </c>
      <c r="GC359" s="238">
        <v>179</v>
      </c>
      <c r="GD359" s="238">
        <v>180</v>
      </c>
      <c r="GE359" s="238">
        <v>181</v>
      </c>
      <c r="GF359" s="238">
        <v>182</v>
      </c>
      <c r="GG359" s="238">
        <v>183</v>
      </c>
      <c r="GH359" s="238">
        <v>184</v>
      </c>
      <c r="GI359" s="238">
        <v>185</v>
      </c>
      <c r="GJ359" s="238">
        <v>186</v>
      </c>
      <c r="GK359" s="238">
        <v>187</v>
      </c>
      <c r="GL359" s="238">
        <v>188</v>
      </c>
      <c r="GM359" s="238">
        <v>189</v>
      </c>
      <c r="GN359" s="238">
        <v>190</v>
      </c>
      <c r="GO359" s="238">
        <v>191</v>
      </c>
      <c r="GP359" s="238">
        <v>192</v>
      </c>
      <c r="GQ359" s="238">
        <v>193</v>
      </c>
      <c r="GR359" s="238">
        <v>194</v>
      </c>
      <c r="GS359" s="238">
        <v>195</v>
      </c>
      <c r="GT359" s="238">
        <v>196</v>
      </c>
      <c r="GU359" s="238">
        <v>197</v>
      </c>
      <c r="GV359" s="238">
        <v>198</v>
      </c>
      <c r="GW359" s="238">
        <v>199</v>
      </c>
      <c r="GX359" s="238">
        <v>200</v>
      </c>
      <c r="GY359" s="238">
        <v>201</v>
      </c>
      <c r="GZ359" s="238">
        <v>202</v>
      </c>
      <c r="HA359" s="238">
        <v>203</v>
      </c>
      <c r="HB359" s="238">
        <v>204</v>
      </c>
      <c r="HC359" s="238">
        <v>205</v>
      </c>
      <c r="HD359" s="238">
        <v>206</v>
      </c>
      <c r="HE359" s="238">
        <v>207</v>
      </c>
      <c r="HF359" s="238">
        <v>208</v>
      </c>
      <c r="HG359" s="238">
        <v>209</v>
      </c>
      <c r="HH359" s="238">
        <v>210</v>
      </c>
      <c r="HI359" s="238">
        <v>211</v>
      </c>
      <c r="HJ359" s="238">
        <v>212</v>
      </c>
      <c r="HK359" s="238">
        <v>213</v>
      </c>
      <c r="HL359" s="238">
        <v>214</v>
      </c>
      <c r="HM359" s="238">
        <v>215</v>
      </c>
      <c r="HN359" s="238">
        <v>216</v>
      </c>
      <c r="HO359" s="238">
        <v>217</v>
      </c>
      <c r="HP359" s="238">
        <v>218</v>
      </c>
      <c r="HQ359" s="238">
        <v>219</v>
      </c>
      <c r="HR359" s="238">
        <v>220</v>
      </c>
      <c r="HS359" s="238">
        <v>221</v>
      </c>
      <c r="HT359" s="238">
        <v>222</v>
      </c>
      <c r="HU359" s="238">
        <v>223</v>
      </c>
      <c r="HV359" s="238">
        <v>224</v>
      </c>
      <c r="HW359" s="238">
        <v>225</v>
      </c>
      <c r="HX359" s="238">
        <v>226</v>
      </c>
      <c r="HY359" s="238">
        <v>227</v>
      </c>
      <c r="HZ359" s="238">
        <v>228</v>
      </c>
      <c r="IA359" s="238">
        <v>229</v>
      </c>
      <c r="IB359" s="238">
        <v>230</v>
      </c>
      <c r="IC359" s="238">
        <v>231</v>
      </c>
      <c r="ID359" s="238">
        <v>232</v>
      </c>
      <c r="IE359" s="238">
        <v>233</v>
      </c>
      <c r="IF359" s="238">
        <v>234</v>
      </c>
      <c r="IG359" s="238">
        <v>235</v>
      </c>
      <c r="IH359" s="238">
        <v>236</v>
      </c>
      <c r="II359" s="238">
        <v>237</v>
      </c>
      <c r="IJ359" s="238">
        <v>238</v>
      </c>
      <c r="IK359" s="238">
        <v>239</v>
      </c>
      <c r="IL359" s="238">
        <v>240</v>
      </c>
      <c r="IM359" s="238">
        <v>241</v>
      </c>
      <c r="IN359" s="238">
        <v>242</v>
      </c>
      <c r="IO359" s="238">
        <v>243</v>
      </c>
      <c r="IP359" s="238">
        <v>244</v>
      </c>
      <c r="IQ359" s="238">
        <v>245</v>
      </c>
      <c r="IR359" s="238">
        <v>246</v>
      </c>
      <c r="IS359" s="238">
        <v>247</v>
      </c>
      <c r="IT359" s="238">
        <v>248</v>
      </c>
      <c r="IU359" s="238">
        <v>249</v>
      </c>
      <c r="IV359" s="238">
        <v>250</v>
      </c>
      <c r="IW359" s="238">
        <v>251</v>
      </c>
      <c r="IX359" s="238">
        <v>252</v>
      </c>
      <c r="IY359" s="238">
        <v>253</v>
      </c>
      <c r="IZ359" s="238">
        <v>254</v>
      </c>
      <c r="JA359" s="238">
        <v>255</v>
      </c>
      <c r="JB359" s="238">
        <v>256</v>
      </c>
    </row>
    <row r="361" spans="1:262">
      <c r="A361" s="237"/>
      <c r="B361" s="236" t="s">
        <v>565</v>
      </c>
      <c r="C361" s="235" t="s">
        <v>884</v>
      </c>
      <c r="D361" s="234" t="s">
        <v>885</v>
      </c>
      <c r="E361" s="233" t="s">
        <v>886</v>
      </c>
      <c r="F361" s="232" t="s">
        <v>887</v>
      </c>
      <c r="G361" s="231">
        <f ca="1">SUM(G362:G498)</f>
        <v>0.72200260291472573</v>
      </c>
      <c r="H361" s="231">
        <f t="shared" ref="H361:BS361" ca="1" si="593">SUM(H362:H498)</f>
        <v>0.51312941727986583</v>
      </c>
      <c r="I361" s="231">
        <f t="shared" ca="1" si="593"/>
        <v>0.65877066426340847</v>
      </c>
      <c r="J361" s="231">
        <f t="shared" ca="1" si="593"/>
        <v>0.56180994827491759</v>
      </c>
      <c r="K361" s="231">
        <f t="shared" ca="1" si="593"/>
        <v>0.63350719749867279</v>
      </c>
      <c r="L361" s="231">
        <f t="shared" ca="1" si="593"/>
        <v>0.56218108276577738</v>
      </c>
      <c r="M361" s="231">
        <f t="shared" ca="1" si="593"/>
        <v>0.590624143415027</v>
      </c>
      <c r="N361" s="231">
        <f t="shared" ca="1" si="593"/>
        <v>0.54801080182282935</v>
      </c>
      <c r="O361" s="231">
        <f t="shared" ca="1" si="593"/>
        <v>0.56380960865602503</v>
      </c>
      <c r="P361" s="231">
        <f t="shared" ca="1" si="593"/>
        <v>0.55763809636898798</v>
      </c>
      <c r="Q361" s="231">
        <f t="shared" ca="1" si="593"/>
        <v>0.56976797186865646</v>
      </c>
      <c r="R361" s="231">
        <f t="shared" ca="1" si="593"/>
        <v>0.5809617075451815</v>
      </c>
      <c r="S361" s="231">
        <f t="shared" ca="1" si="593"/>
        <v>0.5753991725440476</v>
      </c>
      <c r="T361" s="231">
        <f t="shared" ca="1" si="593"/>
        <v>0.57846784228172943</v>
      </c>
      <c r="U361" s="231">
        <f t="shared" ca="1" si="593"/>
        <v>0.55347388112785556</v>
      </c>
      <c r="V361" s="231">
        <f t="shared" ca="1" si="593"/>
        <v>0.54922765280882069</v>
      </c>
      <c r="W361" s="231">
        <f t="shared" ca="1" si="593"/>
        <v>0.52859286273886874</v>
      </c>
      <c r="X361" s="231">
        <f t="shared" ca="1" si="593"/>
        <v>0.53315741332111422</v>
      </c>
      <c r="Y361" s="231">
        <f t="shared" ca="1" si="593"/>
        <v>0.53439302613468731</v>
      </c>
      <c r="Z361" s="231">
        <f t="shared" ca="1" si="593"/>
        <v>0.54394805737656526</v>
      </c>
      <c r="AA361" s="231">
        <f t="shared" ca="1" si="593"/>
        <v>0.55495397577983907</v>
      </c>
      <c r="AB361" s="231">
        <f t="shared" ca="1" si="593"/>
        <v>0.54708245212135853</v>
      </c>
      <c r="AC361" s="231">
        <f t="shared" ca="1" si="593"/>
        <v>0.55051391731140742</v>
      </c>
      <c r="AD361" s="231">
        <f t="shared" ca="1" si="593"/>
        <v>0.52028614079046331</v>
      </c>
      <c r="AE361" s="231">
        <f t="shared" ca="1" si="593"/>
        <v>0.52381198287302888</v>
      </c>
      <c r="AF361" s="231">
        <f t="shared" ca="1" si="593"/>
        <v>0.49302941992874877</v>
      </c>
      <c r="AG361" s="231">
        <f t="shared" ca="1" si="593"/>
        <v>0.51406688665880707</v>
      </c>
      <c r="AH361" s="231">
        <f t="shared" ca="1" si="593"/>
        <v>0.49745021819172808</v>
      </c>
      <c r="AI361" s="231">
        <f t="shared" ca="1" si="593"/>
        <v>0.52906858469533902</v>
      </c>
      <c r="AJ361" s="231">
        <f t="shared" ca="1" si="593"/>
        <v>0.51427583012940914</v>
      </c>
      <c r="AK361" s="231">
        <f t="shared" ca="1" si="593"/>
        <v>0.53141027451412826</v>
      </c>
      <c r="AL361" s="231">
        <f t="shared" ca="1" si="593"/>
        <v>0.50593184213990172</v>
      </c>
      <c r="AM361" s="231">
        <f t="shared" ca="1" si="593"/>
        <v>0.50240972854869004</v>
      </c>
      <c r="AN361" s="231">
        <f t="shared" ca="1" si="593"/>
        <v>0.48032991975758466</v>
      </c>
      <c r="AO361" s="231">
        <f t="shared" ca="1" si="593"/>
        <v>0.47459544793262581</v>
      </c>
      <c r="AP361" s="231">
        <f t="shared" ca="1" si="593"/>
        <v>0.47656266417277082</v>
      </c>
      <c r="AQ361" s="231">
        <f t="shared" ca="1" si="593"/>
        <v>0.47719342172460821</v>
      </c>
      <c r="AR361" s="231">
        <f t="shared" ca="1" si="593"/>
        <v>0.49707735412559456</v>
      </c>
      <c r="AS361" s="231">
        <f t="shared" ca="1" si="593"/>
        <v>0.48745605613027143</v>
      </c>
      <c r="AT361" s="231">
        <f t="shared" ca="1" si="593"/>
        <v>0.50228246570575164</v>
      </c>
      <c r="AU361" s="231">
        <f t="shared" ca="1" si="593"/>
        <v>0.47067588811716859</v>
      </c>
      <c r="AV361" s="231">
        <f t="shared" ca="1" si="593"/>
        <v>0.47700705850006758</v>
      </c>
      <c r="AW361" s="231">
        <f t="shared" ca="1" si="593"/>
        <v>0.44039068051994651</v>
      </c>
      <c r="AX361" s="231">
        <f t="shared" ca="1" si="593"/>
        <v>0.45558661900725606</v>
      </c>
      <c r="AY361" s="231">
        <f t="shared" ca="1" si="593"/>
        <v>0.43587172435277427</v>
      </c>
      <c r="AZ361" s="231">
        <f t="shared" ca="1" si="593"/>
        <v>0.46289621524484387</v>
      </c>
      <c r="BA361" s="231">
        <f t="shared" ca="1" si="593"/>
        <v>0.45521522437667794</v>
      </c>
      <c r="BB361" s="231">
        <f t="shared" ca="1" si="593"/>
        <v>0.47201176103472681</v>
      </c>
      <c r="BC361" s="231">
        <f t="shared" ca="1" si="593"/>
        <v>0.4582031217486689</v>
      </c>
      <c r="BD361" s="231">
        <f t="shared" ca="1" si="593"/>
        <v>0.45071709260662918</v>
      </c>
      <c r="BE361" s="231">
        <f t="shared" ca="1" si="593"/>
        <v>0.43411364921431439</v>
      </c>
      <c r="BF361" s="231">
        <f t="shared" ca="1" si="593"/>
        <v>0.41737563553059515</v>
      </c>
      <c r="BG361" s="231">
        <f t="shared" ca="1" si="593"/>
        <v>0.41888012865241503</v>
      </c>
      <c r="BH361" s="231">
        <f t="shared" ca="1" si="593"/>
        <v>0.41064133988835821</v>
      </c>
      <c r="BI361" s="231">
        <f t="shared" ca="1" si="593"/>
        <v>0.43245087757363898</v>
      </c>
      <c r="BJ361" s="231">
        <f t="shared" ca="1" si="593"/>
        <v>0.42447595476489514</v>
      </c>
      <c r="BK361" s="231">
        <f t="shared" ca="1" si="593"/>
        <v>0.44331116827859923</v>
      </c>
      <c r="BL361" s="231">
        <f t="shared" ca="1" si="593"/>
        <v>0.41909833126852641</v>
      </c>
      <c r="BM361" s="231">
        <f t="shared" ca="1" si="593"/>
        <v>0.42043159582645784</v>
      </c>
      <c r="BN361" s="231">
        <f t="shared" ca="1" si="593"/>
        <v>0.38873556774992019</v>
      </c>
      <c r="BO361" s="231">
        <f t="shared" ca="1" si="593"/>
        <v>0.38172986718188584</v>
      </c>
      <c r="BP361" s="231">
        <f t="shared" ca="1" si="593"/>
        <v>0.36878416340755538</v>
      </c>
      <c r="BQ361" s="231">
        <f t="shared" ca="1" si="593"/>
        <v>0.32279857511164506</v>
      </c>
      <c r="BR361" s="231">
        <f t="shared" ca="1" si="593"/>
        <v>-0.19033041399989678</v>
      </c>
      <c r="BS361" s="231">
        <f t="shared" ca="1" si="593"/>
        <v>-0.49659354586245397</v>
      </c>
      <c r="BT361" s="231">
        <f t="shared" ref="BT361:EE361" ca="1" si="594">SUM(BT362:BT498)</f>
        <v>-0.47961327819706784</v>
      </c>
      <c r="BU361" s="231">
        <f t="shared" ca="1" si="594"/>
        <v>-0.51423258236147074</v>
      </c>
      <c r="BV361" s="231">
        <f t="shared" ca="1" si="594"/>
        <v>-0.52294246365867347</v>
      </c>
      <c r="BW361" s="231">
        <f t="shared" ca="1" si="594"/>
        <v>-0.56031137280129806</v>
      </c>
      <c r="BX361" s="231">
        <f t="shared" ca="1" si="594"/>
        <v>-0.55898404447421113</v>
      </c>
      <c r="BY361" s="231">
        <f t="shared" ca="1" si="594"/>
        <v>-0.58655624732661349</v>
      </c>
      <c r="BZ361" s="231">
        <f t="shared" ca="1" si="594"/>
        <v>-0.56306840479145126</v>
      </c>
      <c r="CA361" s="231">
        <f t="shared" ca="1" si="594"/>
        <v>-0.58130833123017367</v>
      </c>
      <c r="CB361" s="231">
        <f t="shared" ca="1" si="594"/>
        <v>-0.55295964824048294</v>
      </c>
      <c r="CC361" s="231">
        <f t="shared" ca="1" si="594"/>
        <v>-0.58073481871032395</v>
      </c>
      <c r="CD361" s="231">
        <f t="shared" ca="1" si="594"/>
        <v>-0.56780572178661037</v>
      </c>
      <c r="CE361" s="231">
        <f t="shared" ca="1" si="594"/>
        <v>-0.60755168900033196</v>
      </c>
      <c r="CF361" s="231">
        <f t="shared" ca="1" si="594"/>
        <v>-0.60313889485038075</v>
      </c>
      <c r="CG361" s="231">
        <f t="shared" ca="1" si="594"/>
        <v>-0.63280328710638201</v>
      </c>
      <c r="CH361" s="231">
        <f t="shared" ca="1" si="594"/>
        <v>-0.61891150752674373</v>
      </c>
      <c r="CI361" s="231">
        <f t="shared" ca="1" si="594"/>
        <v>-0.62595317545742624</v>
      </c>
      <c r="CJ361" s="231">
        <f t="shared" ca="1" si="594"/>
        <v>-0.6076904384485099</v>
      </c>
      <c r="CK361" s="231">
        <f t="shared" ca="1" si="594"/>
        <v>-0.60780854299234344</v>
      </c>
      <c r="CL361" s="231">
        <f t="shared" ca="1" si="594"/>
        <v>-0.60691462134603325</v>
      </c>
      <c r="CM361" s="231">
        <f t="shared" ca="1" si="594"/>
        <v>-0.61589055463602838</v>
      </c>
      <c r="CN361" s="231">
        <f t="shared" ca="1" si="594"/>
        <v>-0.63447077537258489</v>
      </c>
      <c r="CO361" s="231">
        <f t="shared" ca="1" si="594"/>
        <v>-0.64125151984177275</v>
      </c>
      <c r="CP361" s="231">
        <f t="shared" ca="1" si="594"/>
        <v>-0.65766200516825712</v>
      </c>
      <c r="CQ361" s="231">
        <f t="shared" ca="1" si="594"/>
        <v>-0.64447273575737152</v>
      </c>
      <c r="CR361" s="231">
        <f t="shared" ca="1" si="594"/>
        <v>-0.64862193169070537</v>
      </c>
      <c r="CS361" s="231">
        <f t="shared" ca="1" si="594"/>
        <v>-0.62347764888163093</v>
      </c>
      <c r="CT361" s="231">
        <f t="shared" ca="1" si="594"/>
        <v>-0.6316643991931421</v>
      </c>
      <c r="CU361" s="231">
        <f t="shared" ca="1" si="594"/>
        <v>-0.61740578510325594</v>
      </c>
      <c r="CV361" s="231">
        <f t="shared" ca="1" si="594"/>
        <v>-0.64178000352360776</v>
      </c>
      <c r="CW361" s="231">
        <f t="shared" ca="1" si="594"/>
        <v>-0.63994430348683884</v>
      </c>
      <c r="CX361" s="231">
        <f t="shared" ca="1" si="594"/>
        <v>-0.66508601509752097</v>
      </c>
      <c r="CY361" s="231">
        <f t="shared" ca="1" si="594"/>
        <v>-0.6559272998853537</v>
      </c>
      <c r="CZ361" s="231">
        <f t="shared" ca="1" si="594"/>
        <v>-0.66280791791650306</v>
      </c>
      <c r="DA361" s="231">
        <f t="shared" ca="1" si="594"/>
        <v>-0.64119298119420376</v>
      </c>
      <c r="DB361" s="231">
        <f t="shared" ca="1" si="594"/>
        <v>-0.63780899899270516</v>
      </c>
      <c r="DC361" s="231">
        <f t="shared" ca="1" si="594"/>
        <v>-0.6236101726180141</v>
      </c>
      <c r="DD361" s="231">
        <f t="shared" ca="1" si="594"/>
        <v>-0.63007671666258602</v>
      </c>
      <c r="DE361" s="231">
        <f t="shared" ca="1" si="594"/>
        <v>-0.63531219667151273</v>
      </c>
      <c r="DF361" s="231">
        <f t="shared" ca="1" si="594"/>
        <v>-0.64882617399308717</v>
      </c>
      <c r="DG361" s="231">
        <f t="shared" ca="1" si="594"/>
        <v>-0.65768651754223606</v>
      </c>
      <c r="DH361" s="231">
        <f t="shared" ca="1" si="594"/>
        <v>-0.65706649786982785</v>
      </c>
      <c r="DI361" s="231">
        <f t="shared" ca="1" si="594"/>
        <v>-0.6530097978703856</v>
      </c>
      <c r="DJ361" s="231">
        <f t="shared" ca="1" si="594"/>
        <v>-0.63496671180996778</v>
      </c>
      <c r="DK361" s="231">
        <f t="shared" ca="1" si="594"/>
        <v>-0.62873512155975908</v>
      </c>
      <c r="DL361" s="231">
        <f t="shared" ca="1" si="594"/>
        <v>-0.61389930080658861</v>
      </c>
      <c r="DM361" s="231">
        <f t="shared" ca="1" si="594"/>
        <v>-0.62470380833393713</v>
      </c>
      <c r="DN361" s="231">
        <f t="shared" ca="1" si="594"/>
        <v>-0.62308672806044552</v>
      </c>
      <c r="DO361" s="231">
        <f t="shared" ca="1" si="594"/>
        <v>-0.64508400643763053</v>
      </c>
      <c r="DP361" s="231">
        <f t="shared" ca="1" si="594"/>
        <v>-0.63991996814715535</v>
      </c>
      <c r="DQ361" s="231">
        <f t="shared" ca="1" si="594"/>
        <v>-0.65117151554394592</v>
      </c>
      <c r="DR361" s="231">
        <f t="shared" ca="1" si="594"/>
        <v>-0.62874018416466504</v>
      </c>
      <c r="DS361" s="231">
        <f t="shared" ca="1" si="594"/>
        <v>-0.62733916677132251</v>
      </c>
      <c r="DT361" s="231">
        <f t="shared" ca="1" si="594"/>
        <v>-0.60189212143639426</v>
      </c>
      <c r="DU361" s="231">
        <f t="shared" ca="1" si="594"/>
        <v>-0.60760771086839271</v>
      </c>
      <c r="DV361" s="231">
        <f t="shared" ca="1" si="594"/>
        <v>-0.59883328208123821</v>
      </c>
      <c r="DW361" s="231">
        <f t="shared" ca="1" si="594"/>
        <v>-0.61752711257738524</v>
      </c>
      <c r="DX361" s="231">
        <f t="shared" ca="1" si="594"/>
        <v>-0.61891207790806513</v>
      </c>
      <c r="DY361" s="231">
        <f t="shared" ca="1" si="594"/>
        <v>-0.63059085593037734</v>
      </c>
      <c r="DZ361" s="231">
        <f t="shared" ca="1" si="594"/>
        <v>-0.62249131225035614</v>
      </c>
      <c r="EA361" s="231">
        <f t="shared" ca="1" si="594"/>
        <v>-0.61360160077698866</v>
      </c>
      <c r="EB361" s="231">
        <f t="shared" ca="1" si="594"/>
        <v>-0.5984683124453678</v>
      </c>
      <c r="EC361" s="231">
        <f t="shared" ca="1" si="594"/>
        <v>-0.58359289996030306</v>
      </c>
      <c r="ED361" s="231">
        <f t="shared" ca="1" si="594"/>
        <v>-0.58295443074783904</v>
      </c>
      <c r="EE361" s="231">
        <f t="shared" ca="1" si="594"/>
        <v>-0.57916654349270535</v>
      </c>
      <c r="EF361" s="231">
        <f t="shared" ref="EF361:GQ361" ca="1" si="595">SUM(EF362:EF498)</f>
        <v>-0.59725258092457745</v>
      </c>
      <c r="EG361" s="231">
        <f t="shared" ca="1" si="595"/>
        <v>-0.59512878069702424</v>
      </c>
      <c r="EH361" s="231">
        <f t="shared" ca="1" si="595"/>
        <v>-0.61102221817465963</v>
      </c>
      <c r="EI361" s="231">
        <f t="shared" ca="1" si="595"/>
        <v>-0.5919122020240235</v>
      </c>
      <c r="EJ361" s="231">
        <f t="shared" ca="1" si="595"/>
        <v>-0.59356317485814458</v>
      </c>
      <c r="EK361" s="231">
        <f t="shared" ca="1" si="595"/>
        <v>-0.56362459944163834</v>
      </c>
      <c r="EL361" s="231">
        <f t="shared" ca="1" si="595"/>
        <v>-0.56578633529056732</v>
      </c>
      <c r="EM361" s="231">
        <f t="shared" ca="1" si="595"/>
        <v>-0.54850914560058406</v>
      </c>
      <c r="EN361" s="231">
        <f t="shared" ca="1" si="595"/>
        <v>-0.56426682658777727</v>
      </c>
      <c r="EO361" s="231">
        <f t="shared" ca="1" si="595"/>
        <v>-0.56388610658327287</v>
      </c>
      <c r="EP361" s="231">
        <f t="shared" ca="1" si="595"/>
        <v>-0.57879307076425446</v>
      </c>
      <c r="EQ361" s="231">
        <f t="shared" ca="1" si="595"/>
        <v>-0.57654644814836975</v>
      </c>
      <c r="ER361" s="231">
        <f t="shared" ca="1" si="595"/>
        <v>-0.57002327003188147</v>
      </c>
      <c r="ES361" s="231">
        <f t="shared" ca="1" si="595"/>
        <v>-0.55910571908389795</v>
      </c>
      <c r="ET361" s="231">
        <f t="shared" ca="1" si="595"/>
        <v>-0.53711195762390895</v>
      </c>
      <c r="EU361" s="231">
        <f t="shared" ca="1" si="595"/>
        <v>-0.53617704864061355</v>
      </c>
      <c r="EV361" s="231">
        <f t="shared" ca="1" si="595"/>
        <v>-0.51984780709225509</v>
      </c>
      <c r="EW361" s="231">
        <f t="shared" ca="1" si="595"/>
        <v>-0.54164013710263381</v>
      </c>
      <c r="EX361" s="231">
        <f t="shared" ca="1" si="595"/>
        <v>-0.53156272135085136</v>
      </c>
      <c r="EY361" s="231">
        <f t="shared" ca="1" si="595"/>
        <v>-0.56003580450562507</v>
      </c>
      <c r="EZ361" s="231">
        <f t="shared" ca="1" si="595"/>
        <v>-0.53718671414773078</v>
      </c>
      <c r="FA361" s="231">
        <f t="shared" ca="1" si="595"/>
        <v>-0.55222400460414922</v>
      </c>
      <c r="FB361" s="231">
        <f t="shared" ca="1" si="595"/>
        <v>-0.51377215757663264</v>
      </c>
      <c r="FC361" s="231">
        <f t="shared" ca="1" si="595"/>
        <v>-0.52164138432838092</v>
      </c>
      <c r="FD361" s="231">
        <f t="shared" ca="1" si="595"/>
        <v>-0.49008764914955533</v>
      </c>
      <c r="FE361" s="231">
        <f t="shared" ca="1" si="595"/>
        <v>-0.50818522383532438</v>
      </c>
      <c r="FF361" s="231">
        <f t="shared" ca="1" si="595"/>
        <v>-0.49763456527506744</v>
      </c>
      <c r="FG361" s="231">
        <f t="shared" ca="1" si="595"/>
        <v>-0.52021617258682296</v>
      </c>
      <c r="FH361" s="231">
        <f t="shared" ca="1" si="595"/>
        <v>-0.51664956060826761</v>
      </c>
      <c r="FI361" s="231">
        <f t="shared" ca="1" si="595"/>
        <v>-0.52072060573638401</v>
      </c>
      <c r="FJ361" s="231">
        <f t="shared" ca="1" si="595"/>
        <v>-0.50926953757258586</v>
      </c>
      <c r="FK361" s="231">
        <f t="shared" ca="1" si="595"/>
        <v>-0.49119138723022798</v>
      </c>
      <c r="FL361" s="231">
        <f t="shared" ca="1" si="595"/>
        <v>-0.48334327360828072</v>
      </c>
      <c r="FM361" s="231">
        <f t="shared" ca="1" si="595"/>
        <v>-0.46410747964726079</v>
      </c>
      <c r="FN361" s="231">
        <f t="shared" ca="1" si="595"/>
        <v>-0.47811561908394973</v>
      </c>
      <c r="FO361" s="231">
        <f t="shared" ca="1" si="595"/>
        <v>-0.46844778700026324</v>
      </c>
      <c r="FP361" s="231">
        <f t="shared" ca="1" si="595"/>
        <v>-0.49635911154036177</v>
      </c>
      <c r="FQ361" s="231">
        <f t="shared" ca="1" si="595"/>
        <v>-0.48107529400928273</v>
      </c>
      <c r="FR361" s="231">
        <f t="shared" ca="1" si="595"/>
        <v>-0.49891462089163818</v>
      </c>
      <c r="FS361" s="231">
        <f t="shared" ca="1" si="595"/>
        <v>-0.46682450441752099</v>
      </c>
      <c r="FT361" s="231">
        <f t="shared" ca="1" si="595"/>
        <v>-0.47107221494473461</v>
      </c>
      <c r="FU361" s="231">
        <f t="shared" ca="1" si="595"/>
        <v>-0.43878663813233354</v>
      </c>
      <c r="FV361" s="231">
        <f t="shared" ca="1" si="595"/>
        <v>-0.44757852028058331</v>
      </c>
      <c r="FW361" s="231">
        <f t="shared" ca="1" si="595"/>
        <v>-0.43587168662485704</v>
      </c>
      <c r="FX361" s="231">
        <f t="shared" ca="1" si="595"/>
        <v>-0.45360369639975157</v>
      </c>
      <c r="FY361" s="231">
        <f t="shared" ca="1" si="595"/>
        <v>-0.45595588067688936</v>
      </c>
      <c r="FZ361" s="231">
        <f t="shared" ca="1" si="595"/>
        <v>-0.46235875666142934</v>
      </c>
      <c r="GA361" s="231">
        <f t="shared" ca="1" si="595"/>
        <v>-0.45877275961017777</v>
      </c>
      <c r="GB361" s="231">
        <f t="shared" ca="1" si="595"/>
        <v>-0.44158700806985923</v>
      </c>
      <c r="GC361" s="231">
        <f t="shared" ca="1" si="595"/>
        <v>-0.43372439827273096</v>
      </c>
      <c r="GD361" s="231">
        <f t="shared" ca="1" si="595"/>
        <v>-0.4094496204226114</v>
      </c>
      <c r="GE361" s="231">
        <f t="shared" ca="1" si="595"/>
        <v>-0.41701264710434682</v>
      </c>
      <c r="GF361" s="231">
        <f t="shared" ca="1" si="595"/>
        <v>-0.40427601093929394</v>
      </c>
      <c r="GG361" s="231">
        <f t="shared" ca="1" si="595"/>
        <v>-0.42894986664545115</v>
      </c>
      <c r="GH361" s="231">
        <f t="shared" ca="1" si="595"/>
        <v>-0.41963667033927465</v>
      </c>
      <c r="GI361" s="231">
        <f t="shared" ca="1" si="595"/>
        <v>-0.43842264173726847</v>
      </c>
      <c r="GJ361" s="231">
        <f t="shared" ca="1" si="595"/>
        <v>-0.41534689650082335</v>
      </c>
      <c r="GK361" s="231">
        <f t="shared" ca="1" si="595"/>
        <v>-0.41479767050165284</v>
      </c>
      <c r="GL361" s="231">
        <f t="shared" ca="1" si="595"/>
        <v>-0.38522707058635364</v>
      </c>
      <c r="GM361" s="231">
        <f t="shared" ca="1" si="595"/>
        <v>-0.37644978138722285</v>
      </c>
      <c r="GN361" s="231">
        <f t="shared" ca="1" si="595"/>
        <v>-0.36394412962192585</v>
      </c>
      <c r="GO361" s="231">
        <f t="shared" ca="1" si="595"/>
        <v>-0.32085795513528559</v>
      </c>
      <c r="GP361" s="231">
        <f t="shared" ca="1" si="595"/>
        <v>0.16761010724260214</v>
      </c>
      <c r="GQ361" s="231">
        <f t="shared" ca="1" si="595"/>
        <v>0.50724691704333136</v>
      </c>
      <c r="GR361" s="231">
        <f t="shared" ref="GR361:JB361" ca="1" si="596">SUM(GR362:GR498)</f>
        <v>0.48142501066136573</v>
      </c>
      <c r="GS361" s="231">
        <f t="shared" ca="1" si="596"/>
        <v>0.51919871402557738</v>
      </c>
      <c r="GT361" s="231">
        <f t="shared" ca="1" si="596"/>
        <v>0.52815856780546855</v>
      </c>
      <c r="GU361" s="231">
        <f t="shared" ca="1" si="596"/>
        <v>0.56257809068057341</v>
      </c>
      <c r="GV361" s="231">
        <f t="shared" ca="1" si="596"/>
        <v>0.56658199398363585</v>
      </c>
      <c r="GW361" s="231">
        <f t="shared" ca="1" si="596"/>
        <v>0.58676855553344553</v>
      </c>
      <c r="GX361" s="231">
        <f t="shared" ca="1" si="596"/>
        <v>0.57239965766070222</v>
      </c>
      <c r="GY361" s="231">
        <f t="shared" ca="1" si="596"/>
        <v>0.58018282945489186</v>
      </c>
      <c r="GZ361" s="231">
        <f t="shared" ca="1" si="596"/>
        <v>0.56319194269534545</v>
      </c>
      <c r="HA361" s="231">
        <f t="shared" ca="1" si="596"/>
        <v>0.57918913884285539</v>
      </c>
      <c r="HB361" s="231">
        <f t="shared" ca="1" si="596"/>
        <v>0.57794103583265177</v>
      </c>
      <c r="HC361" s="231">
        <f t="shared" ca="1" si="596"/>
        <v>0.60661203845577738</v>
      </c>
      <c r="HD361" s="231">
        <f t="shared" ca="1" si="596"/>
        <v>0.6121457034329244</v>
      </c>
      <c r="HE361" s="231">
        <f t="shared" ca="1" si="596"/>
        <v>0.6334482768148666</v>
      </c>
      <c r="HF361" s="231">
        <f t="shared" ca="1" si="596"/>
        <v>0.62589165299695582</v>
      </c>
      <c r="HG361" s="231">
        <f t="shared" ca="1" si="596"/>
        <v>0.62894570564714436</v>
      </c>
      <c r="HH361" s="231">
        <f t="shared" ca="1" si="596"/>
        <v>0.61203914211968391</v>
      </c>
      <c r="HI361" s="231">
        <f t="shared" ca="1" si="596"/>
        <v>0.61355161813722603</v>
      </c>
      <c r="HJ361" s="231">
        <f t="shared" ca="1" si="596"/>
        <v>0.60844149625248112</v>
      </c>
      <c r="HK361" s="231">
        <f t="shared" ca="1" si="596"/>
        <v>0.62433532462070074</v>
      </c>
      <c r="HL361" s="231">
        <f t="shared" ca="1" si="596"/>
        <v>0.6334577559130673</v>
      </c>
      <c r="HM361" s="231">
        <f t="shared" ca="1" si="596"/>
        <v>0.6518766986055734</v>
      </c>
      <c r="HN361" s="231">
        <f t="shared" ca="1" si="596"/>
        <v>0.6548445631514147</v>
      </c>
      <c r="HO361" s="231">
        <f t="shared" ca="1" si="596"/>
        <v>0.65634297234865702</v>
      </c>
      <c r="HP361" s="231">
        <f t="shared" ca="1" si="596"/>
        <v>0.6450923607416108</v>
      </c>
      <c r="HQ361" s="231">
        <f t="shared" ca="1" si="596"/>
        <v>0.63537559928145082</v>
      </c>
      <c r="HR361" s="231">
        <f t="shared" ca="1" si="596"/>
        <v>0.62870874099267116</v>
      </c>
      <c r="HS361" s="231">
        <f t="shared" ca="1" si="596"/>
        <v>0.62802036275804063</v>
      </c>
      <c r="HT361" s="231">
        <f t="shared" ca="1" si="596"/>
        <v>0.64067146945572817</v>
      </c>
      <c r="HU361" s="231">
        <f t="shared" ca="1" si="596"/>
        <v>0.64808774485516729</v>
      </c>
      <c r="HV361" s="231">
        <f t="shared" ca="1" si="596"/>
        <v>0.6668657656471848</v>
      </c>
      <c r="HW361" s="231">
        <f t="shared" ca="1" si="596"/>
        <v>0.66074783765544975</v>
      </c>
      <c r="HX361" s="231">
        <f t="shared" ca="1" si="596"/>
        <v>0.66808749101031573</v>
      </c>
      <c r="HY361" s="231">
        <f t="shared" ca="1" si="596"/>
        <v>0.64234906454481233</v>
      </c>
      <c r="HZ361" s="231">
        <f t="shared" ca="1" si="596"/>
        <v>0.64662689501225823</v>
      </c>
      <c r="IA361" s="231">
        <f t="shared" ca="1" si="596"/>
        <v>0.6213765547186233</v>
      </c>
      <c r="IB361" s="231">
        <f t="shared" ca="1" si="596"/>
        <v>0.64183481097839601</v>
      </c>
      <c r="IC361" s="231">
        <f t="shared" ca="1" si="596"/>
        <v>0.63059726501731184</v>
      </c>
      <c r="ID361" s="231">
        <f t="shared" ca="1" si="596"/>
        <v>0.6623206808570713</v>
      </c>
      <c r="IE361" s="231">
        <f t="shared" ca="1" si="596"/>
        <v>0.67407230536246177</v>
      </c>
      <c r="IF361" s="231">
        <f t="shared" ca="1" si="596"/>
        <v>0.6706147559799216</v>
      </c>
      <c r="IG361" s="231">
        <f t="shared" ca="1" si="596"/>
        <v>0.64810267408523425</v>
      </c>
      <c r="IH361" s="231">
        <f t="shared" ca="1" si="596"/>
        <v>0.64661714755969546</v>
      </c>
      <c r="II361" s="231">
        <f t="shared" ca="1" si="596"/>
        <v>0.62664066251933159</v>
      </c>
      <c r="IJ361" s="231">
        <f t="shared" ca="1" si="596"/>
        <v>0.62169977088812856</v>
      </c>
      <c r="IK361" s="231">
        <f t="shared" ca="1" si="596"/>
        <v>0.6272628223095974</v>
      </c>
      <c r="IL361" s="231">
        <f t="shared" ca="1" si="596"/>
        <v>0.62537819965648189</v>
      </c>
      <c r="IM361" s="231">
        <f t="shared" ca="1" si="596"/>
        <v>0.65369920807025483</v>
      </c>
      <c r="IN361" s="231">
        <f t="shared" ca="1" si="596"/>
        <v>0.63562015122991378</v>
      </c>
      <c r="IO361" s="231">
        <f t="shared" ca="1" si="596"/>
        <v>0.66654077807719481</v>
      </c>
      <c r="IP361" s="231">
        <f t="shared" ca="1" si="596"/>
        <v>0.61758748440876654</v>
      </c>
      <c r="IQ361" s="231">
        <f t="shared" ca="1" si="596"/>
        <v>0.64923756896249163</v>
      </c>
      <c r="IR361" s="231">
        <f t="shared" ca="1" si="596"/>
        <v>0.58463841489773971</v>
      </c>
      <c r="IS361" s="231">
        <f t="shared" ca="1" si="596"/>
        <v>0.63471267706708612</v>
      </c>
      <c r="IT361" s="231">
        <f t="shared" ca="1" si="596"/>
        <v>0.57741873002658128</v>
      </c>
      <c r="IU361" s="231">
        <f t="shared" ca="1" si="596"/>
        <v>0.64720654618428386</v>
      </c>
      <c r="IV361" s="231">
        <f t="shared" ca="1" si="596"/>
        <v>0.59678907458507624</v>
      </c>
      <c r="IW361" s="231">
        <f t="shared" ca="1" si="596"/>
        <v>0.65830840702896043</v>
      </c>
      <c r="IX361" s="231">
        <f t="shared" ca="1" si="596"/>
        <v>0.60585760359738061</v>
      </c>
      <c r="IY361" s="231">
        <f t="shared" ca="1" si="596"/>
        <v>0.63006344750913923</v>
      </c>
      <c r="IZ361" s="231">
        <f t="shared" ca="1" si="596"/>
        <v>0.60401418625750525</v>
      </c>
      <c r="JA361" s="231">
        <f t="shared" ca="1" si="596"/>
        <v>0.54559549637411897</v>
      </c>
      <c r="JB361" s="231">
        <f t="shared" ca="1" si="596"/>
        <v>7.3205267155643114E-2</v>
      </c>
    </row>
    <row r="362" spans="1:262">
      <c r="B362" s="230">
        <v>1</v>
      </c>
      <c r="C362" s="229">
        <f>0+Div_Nt_load2</f>
        <v>1.953125E-5</v>
      </c>
      <c r="D362" s="226">
        <f t="shared" ref="D362:D425" ca="1" si="597">Vo_set2+E362</f>
        <v>24.722002602914724</v>
      </c>
      <c r="E362" s="225">
        <f ca="1">G361</f>
        <v>0.72200260291472573</v>
      </c>
      <c r="F362" s="224">
        <v>1</v>
      </c>
      <c r="G362" s="223">
        <f ca="1">2*IMREAL(K101)*COS(2*PI()*B101*1/Nt_load2)-2*IMAGINARY(K101)*SIN(2*PI()*B101*1/Nt_load2)</f>
        <v>0.72898167533522806</v>
      </c>
      <c r="H362" s="223">
        <f t="shared" ref="H362:H425" ca="1" si="598">2*IMREAL(K101)*COS(2*PI()*B101*2/Nt_load2)-2*IMAGINARY(K101)*SIN(2*PI()*B101*2/Nt_load2)</f>
        <v>0.72608478339640481</v>
      </c>
      <c r="I362" s="223">
        <f t="shared" ref="I362:I425" ca="1" si="599">2*IMREAL(K101)*COS(2*PI()*B101*3/Nt_load2)-2*IMAGINARY(K101)*SIN(2*PI()*B101*3/Nt_load2)</f>
        <v>0.72275052513412219</v>
      </c>
      <c r="J362" s="223">
        <f t="shared" ref="J362:J425" ca="1" si="600">2*IMREAL(K101)*COS(2*PI()*B101*4/Nt_load2)-2*IMAGINARY(K101)*SIN(2*PI()*B101*4/Nt_load2)</f>
        <v>0.71898090898088185</v>
      </c>
      <c r="K362" s="223">
        <f t="shared" ref="K362:K425" ca="1" si="601">2*IMREAL(K101)*COS(2*PI()*B101*5/Nt_load2)-2*IMAGINARY(K101)*SIN(2*PI()*B101*5/Nt_load2)</f>
        <v>0.71477820561249905</v>
      </c>
      <c r="L362" s="223">
        <f t="shared" ref="L362:L425" ca="1" si="602">2*IMREAL(K101)*COS(2*PI()*B101*6/Nt_load2)-2*IMAGINARY(K101)*SIN(2*PI()*B101*6/Nt_load2)</f>
        <v>0.710144946580334</v>
      </c>
      <c r="M362" s="223">
        <f t="shared" ref="M362:M425" ca="1" si="603">2*IMREAL(K101)*COS(2*PI()*B101*7/Nt_load2)-2*IMAGINARY(K101)*SIN(2*PI()*B101*7/Nt_load2)</f>
        <v>0.70508392278637877</v>
      </c>
      <c r="N362" s="223">
        <f t="shared" ref="N362:N425" ca="1" si="604">2*IMREAL(K101)*COS(2*PI()*B101*8/Nt_load2)-2*IMAGINARY(K101)*SIN(2*PI()*B101*8/Nt_load2)</f>
        <v>0.69959818280212305</v>
      </c>
      <c r="O362" s="223">
        <f t="shared" ref="O362:O425" ca="1" si="605">2*IMREAL(K101)*COS(2*PI()*B101*9/Nt_load2)-2*IMAGINARY(K101)*SIN(2*PI()*B101*9/Nt_load2)</f>
        <v>0.69369103103220842</v>
      </c>
      <c r="P362" s="223">
        <f t="shared" ref="P362:P425" ca="1" si="606">2*IMREAL(K101)*COS(2*PI()*B101*10/Nt_load2)-2*IMAGINARY(K101)*SIN(2*PI()*B101*10/Nt_load2)</f>
        <v>0.6873660257239782</v>
      </c>
      <c r="Q362" s="223">
        <f t="shared" ref="Q362:Q425" ca="1" si="607">2*IMREAL(K101)*COS(2*PI()*B101*11/Nt_load2)-2*IMAGINARY(K101)*SIN(2*PI()*B101*11/Nt_load2)</f>
        <v>0.6806269768241231</v>
      </c>
      <c r="R362" s="223">
        <f t="shared" ref="R362:R425" ca="1" si="608">2*IMREAL(K101)*COS(2*PI()*B101*12/Nt_load2)-2*IMAGINARY(K101)*SIN(2*PI()*B101*12/Nt_load2)</f>
        <v>0.67347794368371106</v>
      </c>
      <c r="S362" s="223">
        <f t="shared" ref="S362:S425" ca="1" si="609">2*IMREAL(K101)*COS(2*PI()*B101*13/Nt_load2)-2*IMAGINARY(K101)*SIN(2*PI()*B101*13/Nt_load2)</f>
        <v>0.66592323261298647</v>
      </c>
      <c r="T362" s="223">
        <f t="shared" ref="T362:T425" ca="1" si="610">2*IMREAL(K101)*COS(2*PI()*B101*14/Nt_load2)-2*IMAGINARY(K101)*SIN(2*PI()*B101*14/Nt_load2)</f>
        <v>0.65796739428740914</v>
      </c>
      <c r="U362" s="223">
        <f t="shared" ref="U362:U425" ca="1" si="611">2*IMREAL(K101)*COS(2*PI()*B101*15/Nt_load2)-2*IMAGINARY(K101)*SIN(2*PI()*B101*15/Nt_load2)</f>
        <v>0.64961522100649871</v>
      </c>
      <c r="V362" s="223">
        <f t="shared" ref="V362:V425" ca="1" si="612">2*IMREAL(K101)*COS(2*PI()*B101*16/Nt_load2)-2*IMAGINARY(K101)*SIN(2*PI()*B101*16/Nt_load2)</f>
        <v>0.64087174380713152</v>
      </c>
      <c r="W362" s="223">
        <f t="shared" ref="W362:W425" ca="1" si="613">2*IMREAL(K101)*COS(2*PI()*B101*17/Nt_load2)-2*IMAGINARY(K101)*SIN(2*PI()*B101*17/Nt_load2)</f>
        <v>0.63174222943303304</v>
      </c>
      <c r="X362" s="223">
        <f t="shared" ref="X362:X425" ca="1" si="614">2*IMREAL(K101)*COS(2*PI()*B101*18/Nt_load2)-2*IMAGINARY(K101)*SIN(2*PI()*B101*18/Nt_load2)</f>
        <v>0.6222321771622874</v>
      </c>
      <c r="Y362" s="223">
        <f t="shared" ref="Y362:Y425" ca="1" si="615">2*IMREAL(K101)*COS(2*PI()*B101*19/Nt_load2)-2*IMAGINARY(K101)*SIN(2*PI()*B101*19/Nt_load2)</f>
        <v>0.61234731549477905</v>
      </c>
      <c r="Z362" s="223">
        <f t="shared" ref="Z362:Z425" ca="1" si="616">2*IMREAL(K101)*COS(2*PI()*B101*20/Nt_load2)-2*IMAGINARY(K101)*SIN(2*PI()*B101*20/Nt_load2)</f>
        <v>0.60209359870155754</v>
      </c>
      <c r="AA362" s="223">
        <f t="shared" ref="AA362:AA425" ca="1" si="617">2*IMREAL(K101)*COS(2*PI()*B101*21/Nt_load2)-2*IMAGINARY(K101)*SIN(2*PI()*B101*21/Nt_load2)</f>
        <v>0.59147720323820807</v>
      </c>
      <c r="AB362" s="223">
        <f t="shared" ref="AB362:AB425" ca="1" si="618">2*IMREAL(K101)*COS(2*PI()*B101*22/Nt_load2)-2*IMAGINARY(K101)*SIN(2*PI()*B101*22/Nt_load2)</f>
        <v>0.5805045240243849</v>
      </c>
      <c r="AC362" s="223">
        <f t="shared" ref="AC362:AC425" ca="1" si="619">2*IMREAL(K101)*COS(2*PI()*B101*23/Nt_load2)-2*IMAGINARY(K101)*SIN(2*PI()*B101*23/Nt_load2)</f>
        <v>0.5691821705917518</v>
      </c>
      <c r="AD362" s="223">
        <f t="shared" ref="AD362:AD425" ca="1" si="620">2*IMREAL(K101)*COS(2*PI()*B101*24/Nt_load2)-2*IMAGINARY(K101)*SIN(2*PI()*B101*24/Nt_load2)</f>
        <v>0.55751696310264642</v>
      </c>
      <c r="AE362" s="223">
        <f t="shared" ref="AE362:AE425" ca="1" si="621">2*IMREAL(K101)*COS(2*PI()*B101*25/Nt_load2)-2*IMAGINARY(K101)*SIN(2*PI()*B101*25/Nt_load2)</f>
        <v>0.54551592824187001</v>
      </c>
      <c r="AF362" s="223">
        <f t="shared" ref="AF362:AF425" ca="1" si="622">2*IMREAL(K101)*COS(2*PI()*B101*26/Nt_load2)-2*IMAGINARY(K101)*SIN(2*PI()*B101*26/Nt_load2)</f>
        <v>0.5331862949840751</v>
      </c>
      <c r="AG362" s="223">
        <f t="shared" ref="AG362:AG425" ca="1" si="623">2*IMREAL(K101)*COS(2*PI()*B101*27/Nt_load2)-2*IMAGINARY(K101)*SIN(2*PI()*B101*27/Nt_load2)</f>
        <v>0.52053549023930146</v>
      </c>
      <c r="AH362" s="223">
        <f t="shared" ref="AH362:AH425" ca="1" si="624">2*IMREAL(K101)*COS(2*PI()*B101*28/Nt_load2)-2*IMAGINARY(K101)*SIN(2*PI()*B101*28/Nt_load2)</f>
        <v>0.50757113437928336</v>
      </c>
      <c r="AI362" s="223">
        <f t="shared" ref="AI362:AI425" ca="1" si="625">2*IMREAL(K101)*COS(2*PI()*B101*29/Nt_load2)-2*IMAGINARY(K101)*SIN(2*PI()*B101*29/Nt_load2)</f>
        <v>0.49430103664722225</v>
      </c>
      <c r="AJ362" s="223">
        <f t="shared" ref="AJ362:AJ425" ca="1" si="626">2*IMREAL(K101)*COS(2*PI()*B101*30/Nt_load2)-2*IMAGINARY(K101)*SIN(2*PI()*B101*30/Nt_load2)</f>
        <v>0.4807331904537912</v>
      </c>
      <c r="AK362" s="223">
        <f t="shared" ref="AK362:AK425" ca="1" si="627">2*IMREAL(K101)*COS(2*PI()*B101*31/Nt_load2)-2*IMAGINARY(K101)*SIN(2*PI()*B101*31/Nt_load2)</f>
        <v>0.46687576856220275</v>
      </c>
      <c r="AL362" s="223">
        <f t="shared" ref="AL362:AL425" ca="1" si="628">2*IMREAL(K101)*COS(2*PI()*B101*32/Nt_load2)-2*IMAGINARY(K101)*SIN(2*PI()*B101*32/Nt_load2)</f>
        <v>0.45273711816524159</v>
      </c>
      <c r="AM362" s="223">
        <f t="shared" ref="AM362:AM425" ca="1" si="629">2*IMREAL(K101)*COS(2*PI()*B101*33/Nt_load2)-2*IMAGINARY(K101)*SIN(2*PI()*B101*33/Nt_load2)</f>
        <v>0.43832575585722899</v>
      </c>
      <c r="AN362" s="223">
        <f t="shared" ref="AN362:AN425" ca="1" si="630">2*IMREAL(K101)*COS(2*PI()*B101*34/Nt_load2)-2*IMAGINARY(K101)*SIN(2*PI()*B101*34/Nt_load2)</f>
        <v>0.42365036250394367</v>
      </c>
      <c r="AO362" s="223">
        <f t="shared" ref="AO362:AO425" ca="1" si="631">2*IMREAL(K101)*COS(2*PI()*B101*35/Nt_load2)-2*IMAGINARY(K101)*SIN(2*PI()*B101*35/Nt_load2)</f>
        <v>0.40871977801359355</v>
      </c>
      <c r="AP362" s="223">
        <f t="shared" ref="AP362:AP425" ca="1" si="632">2*IMREAL(K101)*COS(2*PI()*B101*36/Nt_load2)-2*IMAGINARY(K101)*SIN(2*PI()*B101*36/Nt_load2)</f>
        <v>0.39354299601198472</v>
      </c>
      <c r="AQ362" s="223">
        <f t="shared" ref="AQ362:AQ425" ca="1" si="633">2*IMREAL(K101)*COS(2*PI()*B101*37/Nt_load2)-2*IMAGINARY(K101)*SIN(2*PI()*B101*37/Nt_load2)</f>
        <v>0.37812915842509881</v>
      </c>
      <c r="AR362" s="223">
        <f t="shared" ref="AR362:AR425" ca="1" si="634">2*IMREAL(K101)*COS(2*PI()*B101*38/Nt_load2)-2*IMAGINARY(K101)*SIN(2*PI()*B101*38/Nt_load2)</f>
        <v>0.36248754997233767</v>
      </c>
      <c r="AS362" s="223">
        <f t="shared" ref="AS362:AS425" ca="1" si="635">2*IMREAL(K101)*COS(2*PI()*B101*39/Nt_load2)-2*IMAGINARY(K101)*SIN(2*PI()*B101*39/Nt_load2)</f>
        <v>0.34662759257375553</v>
      </c>
      <c r="AT362" s="223">
        <f t="shared" ref="AT362:AT425" ca="1" si="636">2*IMREAL(K101)*COS(2*PI()*B101*40/Nt_load2)-2*IMAGINARY(K101)*SIN(2*PI()*B101*40/Nt_load2)</f>
        <v>0.3305588396746475</v>
      </c>
      <c r="AU362" s="223">
        <f t="shared" ref="AU362:AU425" ca="1" si="637">2*IMREAL(K101)*COS(2*PI()*B101*41/Nt_load2)-2*IMAGINARY(K101)*SIN(2*PI()*B101*41/Nt_load2)</f>
        <v>0.31429097049091065</v>
      </c>
      <c r="AV362" s="223">
        <f t="shared" ref="AV362:AV425" ca="1" si="638">2*IMREAL(K101)*COS(2*PI()*B101*42/Nt_load2)-2*IMAGINARY(K101)*SIN(2*PI()*B101*42/Nt_load2)</f>
        <v>0.29783378417864625</v>
      </c>
      <c r="AW362" s="223">
        <f t="shared" ref="AW362:AW425" ca="1" si="639">2*IMREAL(K101)*COS(2*PI()*B101*43/Nt_load2)-2*IMAGINARY(K101)*SIN(2*PI()*B101*43/Nt_load2)</f>
        <v>0.28119719393151543</v>
      </c>
      <c r="AX362" s="223">
        <f t="shared" ref="AX362:AX425" ca="1" si="640">2*IMREAL(K101)*COS(2*PI()*B101*44/Nt_load2)-2*IMAGINARY(K101)*SIN(2*PI()*B101*44/Nt_load2)</f>
        <v>0.26439122100940055</v>
      </c>
      <c r="AY362" s="223">
        <f t="shared" ref="AY362:AY425" ca="1" si="641">2*IMREAL(K101)*COS(2*PI()*B101*45/Nt_load2)-2*IMAGINARY(K101)*SIN(2*PI()*B101*45/Nt_load2)</f>
        <v>0.24742598870197391</v>
      </c>
      <c r="AZ362" s="223">
        <f t="shared" ref="AZ362:AZ425" ca="1" si="642">2*IMREAL(K101)*COS(2*PI()*B101*46/Nt_load2)-2*IMAGINARY(K101)*SIN(2*PI()*B101*46/Nt_load2)</f>
        <v>0.23031171623080704</v>
      </c>
      <c r="BA362" s="223">
        <f t="shared" ref="BA362:BA425" ca="1" si="643">2*IMREAL(K101)*COS(2*PI()*B101*47/Nt_load2)-2*IMAGINARY(K101)*SIN(2*PI()*B101*47/Nt_load2)</f>
        <v>0.21305871259369233</v>
      </c>
      <c r="BB362" s="223">
        <f t="shared" ref="BB362:BB425" ca="1" si="644">2*IMREAL(K101)*COS(2*PI()*B101*48/Nt_load2)-2*IMAGINARY(K101)*SIN(2*PI()*B101*48/Nt_load2)</f>
        <v>0.19567737035488975</v>
      </c>
      <c r="BC362" s="223">
        <f t="shared" ref="BC362:BC425" ca="1" si="645">2*IMREAL(K101)*COS(2*PI()*B101*49/Nt_load2)-2*IMAGINARY(K101)*SIN(2*PI()*B101*49/Nt_load2)</f>
        <v>0.17817815938503345</v>
      </c>
      <c r="BD362" s="223">
        <f t="shared" ref="BD362:BD425" ca="1" si="646">2*IMREAL(K101)*COS(2*PI()*B101*50/Nt_load2)-2*IMAGINARY(K101)*SIN(2*PI()*B101*50/Nt_load2)</f>
        <v>0.16057162055447402</v>
      </c>
      <c r="BE362" s="223">
        <f t="shared" ref="BE362:BE425" ca="1" si="647">2*IMREAL(K101)*COS(2*PI()*B101*51/Nt_load2)-2*IMAGINARY(K101)*SIN(2*PI()*B101*51/Nt_load2)</f>
        <v>0.14286835938385239</v>
      </c>
      <c r="BF362" s="223">
        <f t="shared" ref="BF362:BF425" ca="1" si="648">2*IMREAL(K101)*COS(2*PI()*B101*52/Nt_load2)-2*IMAGINARY(K101)*SIN(2*PI()*B101*52/Nt_load2)</f>
        <v>0.12507903965572975</v>
      </c>
      <c r="BG362" s="223">
        <f t="shared" ref="BG362:BG425" ca="1" si="649">2*IMREAL(K101)*COS(2*PI()*B101*53/Nt_load2)-2*IMAGINARY(K101)*SIN(2*PI()*B101*53/Nt_load2)</f>
        <v>0.10721437699112522</v>
      </c>
      <c r="BH362" s="223">
        <f t="shared" ref="BH362:BH425" ca="1" si="650">2*IMREAL(K101)*COS(2*PI()*B101*54/Nt_load2)-2*IMAGINARY(K101)*SIN(2*PI()*B101*54/Nt_load2)</f>
        <v>8.9285132394824995E-2</v>
      </c>
      <c r="BI362" s="223">
        <f t="shared" ref="BI362:BI425" ca="1" si="651">2*IMREAL(K101)*COS(2*PI()*B101*55/Nt_load2)-2*IMAGINARY(K101)*SIN(2*PI()*B101*55/Nt_load2)</f>
        <v>7.1302105773356134E-2</v>
      </c>
      <c r="BJ362" s="223">
        <f t="shared" ref="BJ362:BJ425" ca="1" si="652">2*IMREAL(K101)*COS(2*PI()*B101*56/Nt_load2)-2*IMAGINARY(K101)*SIN(2*PI()*B101*56/Nt_load2)</f>
        <v>5.327612942952703E-2</v>
      </c>
      <c r="BK362" s="223">
        <f t="shared" ref="BK362:BK425" ca="1" si="653">2*IMREAL(K101)*COS(2*PI()*B101*57/Nt_load2)-2*IMAGINARY(K101)*SIN(2*PI()*B101*57/Nt_load2)</f>
        <v>3.5218061537452341E-2</v>
      </c>
      <c r="BL362" s="223">
        <f t="shared" ref="BL362:BL425" ca="1" si="654">2*IMREAL(K101)*COS(2*PI()*B101*58/Nt_load2)-2*IMAGINARY(K101)*SIN(2*PI()*B101*58/Nt_load2)</f>
        <v>1.7138779601995502E-2</v>
      </c>
      <c r="BM362" s="223">
        <f t="shared" ref="BM362:BM425" ca="1" si="655">2*IMREAL(K101)*COS(2*PI()*B101*59/Nt_load2)-2*IMAGINARY(K101)*SIN(2*PI()*B101*59/Nt_load2)</f>
        <v>-9.508260934331797E-4</v>
      </c>
      <c r="BN362" s="223">
        <f t="shared" ref="BN362:BN425" ca="1" si="656">2*IMREAL(K101)*COS(2*PI()*B101*60/Nt_load2)-2*IMAGINARY(K101)*SIN(2*PI()*B101*60/Nt_load2)</f>
        <v>-1.9039859046776852E-2</v>
      </c>
      <c r="BO362" s="223">
        <f t="shared" ref="BO362:BO425" ca="1" si="657">2*IMREAL(K101)*COS(2*PI()*B101*61/Nt_load2)-2*IMAGINARY(K101)*SIN(2*PI()*B101*61/Nt_load2)</f>
        <v>-3.7117423100977105E-2</v>
      </c>
      <c r="BP362" s="223">
        <f t="shared" ref="BP362:BP425" ca="1" si="658">2*IMREAL(K101)*COS(2*PI()*B101*62/Nt_load2)-2*IMAGINARY(K101)*SIN(2*PI()*B101*62/Nt_load2)</f>
        <v>-5.5172629007411017E-2</v>
      </c>
      <c r="BQ362" s="223">
        <f t="shared" ref="BQ362:BQ425" ca="1" si="659">2*IMREAL(K101)*COS(2*PI()*B101*63/Nt_load2)-2*IMAGINARY(K101)*SIN(2*PI()*B101*63/Nt_load2)</f>
        <v>-7.3194600985168501E-2</v>
      </c>
      <c r="BR362" s="223">
        <f t="shared" ref="BR362:BR425" ca="1" si="660">2*IMREAL(K101)*COS(2*PI()*B101*64/Nt_load2)-2*IMAGINARY(K101)*SIN(2*PI()*B101*64/Nt_load2)</f>
        <v>-9.1172483272214763E-2</v>
      </c>
      <c r="BS362" s="223">
        <f t="shared" ref="BS362:BS425" ca="1" si="661">2*IMREAL(K101)*COS(2*PI()*B101*65/Nt_load2)-2*IMAGINARY(K101)*SIN(2*PI()*B101*65/Nt_load2)</f>
        <v>-0.10909544666449658</v>
      </c>
      <c r="BT362" s="223">
        <f t="shared" ref="BT362:BT425" ca="1" si="662">2*IMREAL(K101)*COS(2*PI()*B101*66/Nt_load2)-2*IMAGINARY(K101)*SIN(2*PI()*B101*66/Nt_load2)</f>
        <v>-0.12695269503904938</v>
      </c>
      <c r="BU362" s="223">
        <f t="shared" ref="BU362:BU425" ca="1" si="663">2*IMREAL(K101)*COS(2*PI()*B101*67/Nt_load2)-2*IMAGINARY(K101)*SIN(2*PI()*B101*67/Nt_load2)</f>
        <v>-0.1447334718571775</v>
      </c>
      <c r="BV362" s="223">
        <f t="shared" ref="BV362:BV425" ca="1" si="664">2*IMREAL(K101)*COS(2*PI()*B101*68/Nt_load2)-2*IMAGINARY(K101)*SIN(2*PI()*B101*68/Nt_load2)</f>
        <v>-0.16242706664379214</v>
      </c>
      <c r="BW362" s="223">
        <f t="shared" ref="BW362:BW425" ca="1" si="665">2*IMREAL(K101)*COS(2*PI()*B101*69/Nt_load2)-2*IMAGINARY(K101)*SIN(2*PI()*B101*69/Nt_load2)</f>
        <v>-0.18002282143899956</v>
      </c>
      <c r="BX362" s="223">
        <f t="shared" ref="BX362:BX425" ca="1" si="666">2*IMREAL(K101)*COS(2*PI()*B101*70/Nt_load2)-2*IMAGINARY(K101)*SIN(2*PI()*B101*70/Nt_load2)</f>
        <v>-0.19751013721805905</v>
      </c>
      <c r="BY362" s="223">
        <f t="shared" ref="BY362:BY425" ca="1" si="667">2*IMREAL(K101)*COS(2*PI()*B101*71/Nt_load2)-2*IMAGINARY(K101)*SIN(2*PI()*B101*71/Nt_load2)</f>
        <v>-0.21487848027583822</v>
      </c>
      <c r="BZ362" s="223">
        <f t="shared" ref="BZ362:BZ425" ca="1" si="668">2*IMREAL(K101)*COS(2*PI()*B101*72/Nt_load2)-2*IMAGINARY(K101)*SIN(2*PI()*B101*72/Nt_load2)</f>
        <v>-0.23211738857192302</v>
      </c>
      <c r="CA362" s="223">
        <f t="shared" ref="CA362:CA425" ca="1" si="669">2*IMREAL(K101)*COS(2*PI()*B101*73/Nt_load2)-2*IMAGINARY(K101)*SIN(2*PI()*B101*73/Nt_load2)</f>
        <v>-0.24921647803256028</v>
      </c>
      <c r="CB362" s="223">
        <f t="shared" ref="CB362:CB425" ca="1" si="670">2*IMREAL(K101)*COS(2*PI()*B101*74/Nt_load2)-2*IMAGINARY(K101)*SIN(2*PI()*B101*74/Nt_load2)</f>
        <v>-0.2661654488056352</v>
      </c>
      <c r="CC362" s="223">
        <f t="shared" ref="CC362:CC425" ca="1" si="671">2*IMREAL(K101)*COS(2*PI()*B101*75/Nt_load2)-2*IMAGINARY(K101)*SIN(2*PI()*B101*75/Nt_load2)</f>
        <v>-0.28295409146491662</v>
      </c>
      <c r="CD362" s="223">
        <f t="shared" ref="CD362:CD425" ca="1" si="672">2*IMREAL(K101)*COS(2*PI()*B101*76/Nt_load2)-2*IMAGINARY(K101)*SIN(2*PI()*B101*76/Nt_load2)</f>
        <v>-0.29957229315983452</v>
      </c>
      <c r="CE362" s="223">
        <f t="shared" ref="CE362:CE425" ca="1" si="673">2*IMREAL(K101)*COS(2*PI()*B101*77/Nt_load2)-2*IMAGINARY(K101)*SIN(2*PI()*B101*77/Nt_load2)</f>
        <v>-0.31601004370708263</v>
      </c>
      <c r="CF362" s="223">
        <f t="shared" ref="CF362:CF425" ca="1" si="674">2*IMREAL(K101)*COS(2*PI()*B101*78/Nt_load2)-2*IMAGINARY(K101)*SIN(2*PI()*B101*78/Nt_load2)</f>
        <v>-0.33225744162037812</v>
      </c>
      <c r="CG362" s="223">
        <f t="shared" ref="CG362:CG425" ca="1" si="675">2*IMREAL(K101)*COS(2*PI()*B101*79/Nt_load2)-2*IMAGINARY(K101)*SIN(2*PI()*B101*79/Nt_load2)</f>
        <v>-0.34830470007474756</v>
      </c>
      <c r="CH362" s="223">
        <f t="shared" ref="CH362:CH425" ca="1" si="676">2*IMREAL(K101)*COS(2*PI()*B101*80/Nt_load2)-2*IMAGINARY(K101)*SIN(2*PI()*B101*80/Nt_load2)</f>
        <v>-0.36414215280174345</v>
      </c>
      <c r="CI362" s="223">
        <f t="shared" ref="CI362:CI425" ca="1" si="677">2*IMREAL(K101)*COS(2*PI()*B101*81/Nt_load2)-2*IMAGINARY(K101)*SIN(2*PI()*B101*81/Nt_load2)</f>
        <v>-0.37976025991204365</v>
      </c>
      <c r="CJ362" s="223">
        <f t="shared" ref="CJ362:CJ425" ca="1" si="678">2*IMREAL(K101)*COS(2*PI()*B101*82/Nt_load2)-2*IMAGINARY(K101)*SIN(2*PI()*B101*82/Nt_load2)</f>
        <v>-0.39514961364192364</v>
      </c>
      <c r="CK362" s="223">
        <f t="shared" ref="CK362:CK425" ca="1" si="679">2*IMREAL(K101)*COS(2*PI()*B101*83/Nt_load2)-2*IMAGINARY(K101)*SIN(2*PI()*B101*83/Nt_load2)</f>
        <v>-0.41030094402014172</v>
      </c>
      <c r="CL362" s="223">
        <f t="shared" ref="CL362:CL425" ca="1" si="680">2*IMREAL(K101)*COS(2*PI()*B101*84/Nt_load2)-2*IMAGINARY(K101)*SIN(2*PI()*B101*84/Nt_load2)</f>
        <v>-0.42520512445182235</v>
      </c>
      <c r="CM362" s="223">
        <f t="shared" ref="CM362:CM425" ca="1" si="681">2*IMREAL(K101)*COS(2*PI()*B101*85/Nt_load2)-2*IMAGINARY(K101)*SIN(2*PI()*B101*85/Nt_load2)</f>
        <v>-0.43985317721597678</v>
      </c>
      <c r="CN362" s="223">
        <f t="shared" ref="CN362:CN425" ca="1" si="682">2*IMREAL(K101)*COS(2*PI()*B101*86/Nt_load2)-2*IMAGINARY(K101)*SIN(2*PI()*B101*86/Nt_load2)</f>
        <v>-0.45423627887334606</v>
      </c>
      <c r="CO362" s="223">
        <f t="shared" ref="CO362:CO425" ca="1" si="683">2*IMREAL(K101)*COS(2*PI()*B101*87/Nt_load2)-2*IMAGINARY(K101)*SIN(2*PI()*B101*87/Nt_load2)</f>
        <v>-0.46834576558131036</v>
      </c>
      <c r="CP362" s="223">
        <f t="shared" ref="CP362:CP425" ca="1" si="684">2*IMREAL(K101)*COS(2*PI()*B101*88/Nt_load2)-2*IMAGINARY(K101)*SIN(2*PI()*B101*88/Nt_load2)</f>
        <v>-0.48217313831266473</v>
      </c>
      <c r="CQ362" s="223">
        <f t="shared" ref="CQ362:CQ425" ca="1" si="685">2*IMREAL(K101)*COS(2*PI()*B101*89/Nt_load2)-2*IMAGINARY(K101)*SIN(2*PI()*B101*89/Nt_load2)</f>
        <v>-0.49571006797511474</v>
      </c>
      <c r="CR362" s="223">
        <f t="shared" ref="CR362:CR425" ca="1" si="686">2*IMREAL(K101)*COS(2*PI()*B101*90/Nt_load2)-2*IMAGINARY(K101)*SIN(2*PI()*B101*90/Nt_load2)</f>
        <v>-0.50894840042840961</v>
      </c>
      <c r="CS362" s="223">
        <f t="shared" ref="CS362:CS425" ca="1" si="687">2*IMREAL(K101)*COS(2*PI()*B101*91/Nt_load2)-2*IMAGINARY(K101)*SIN(2*PI()*B101*91/Nt_load2)</f>
        <v>-0.52188016139609283</v>
      </c>
      <c r="CT362" s="223">
        <f t="shared" ref="CT362:CT425" ca="1" si="688">2*IMREAL(K101)*COS(2*PI()*B101*92/Nt_load2)-2*IMAGINARY(K101)*SIN(2*PI()*B101*92/Nt_load2)</f>
        <v>-0.53449756126890735</v>
      </c>
      <c r="CU362" s="223">
        <f t="shared" ref="CU362:CU425" ca="1" si="689">2*IMREAL(K101)*COS(2*PI()*B101*93/Nt_load2)-2*IMAGINARY(K101)*SIN(2*PI()*B101*93/Nt_load2)</f>
        <v>-0.54679299979696439</v>
      </c>
      <c r="CV362" s="223">
        <f t="shared" ref="CV362:CV425" ca="1" si="690">2*IMREAL(K101)*COS(2*PI()*B101*94/Nt_load2)-2*IMAGINARY(K101)*SIN(2*PI()*B101*94/Nt_load2)</f>
        <v>-0.55875907066785124</v>
      </c>
      <c r="CW362" s="223">
        <f t="shared" ref="CW362:CW425" ca="1" si="691">2*IMREAL(K101)*COS(2*PI()*B101*95/Nt_load2)-2*IMAGINARY(K101)*SIN(2*PI()*B101*95/Nt_load2)</f>
        <v>-0.57038856596791498</v>
      </c>
      <c r="CX362" s="223">
        <f t="shared" ref="CX362:CX425" ca="1" si="692">2*IMREAL(K101)*COS(2*PI()*B101*96/Nt_load2)-2*IMAGINARY(K101)*SIN(2*PI()*B101*96/Nt_load2)</f>
        <v>-0.58167448052404191</v>
      </c>
      <c r="CY362" s="223">
        <f t="shared" ref="CY362:CY425" ca="1" si="693">2*IMREAL(K101)*COS(2*PI()*B101*97/Nt_load2)-2*IMAGINARY(K101)*SIN(2*PI()*B101*97/Nt_load2)</f>
        <v>-0.59261001612331077</v>
      </c>
      <c r="CZ362" s="223">
        <f t="shared" ref="CZ362:CZ425" ca="1" si="694">2*IMREAL(K101)*COS(2*PI()*B101*98/Nt_load2)-2*IMAGINARY(K101)*SIN(2*PI()*B101*98/Nt_load2)</f>
        <v>-0.60318858560798283</v>
      </c>
      <c r="DA362" s="223">
        <f t="shared" ref="DA362:DA425" ca="1" si="695">2*IMREAL(K101)*COS(2*PI()*B101*99/Nt_load2)-2*IMAGINARY(K101)*SIN(2*PI()*B101*99/Nt_load2)</f>
        <v>-0.61340381684335865</v>
      </c>
      <c r="DB362" s="223">
        <f t="shared" ref="DB362:DB425" ca="1" si="696">2*IMREAL(K101)*COS(2*PI()*B101*100/Nt_load2)-2*IMAGINARY(K101)*SIN(2*PI()*B101*100/Nt_load2)</f>
        <v>-0.62324955655611414</v>
      </c>
      <c r="DC362" s="223">
        <f t="shared" ref="DC362:DC425" ca="1" si="697">2*IMREAL(K101)*COS(2*PI()*B101*101/Nt_load2)-2*IMAGINARY(K101)*SIN(2*PI()*B101*101/Nt_load2)</f>
        <v>-0.63271987404080199</v>
      </c>
      <c r="DD362" s="223">
        <f t="shared" ref="DD362:DD425" ca="1" si="698">2*IMREAL(K101)*COS(2*PI()*B101*102/Nt_load2)-2*IMAGINARY(K101)*SIN(2*PI()*B101*102/Nt_load2)</f>
        <v>-0.64180906473228772</v>
      </c>
      <c r="DE362" s="223">
        <f t="shared" ref="DE362:DE425" ca="1" si="699">2*IMREAL(K101)*COS(2*PI()*B101*103/Nt_load2)-2*IMAGINARY(K101)*SIN(2*PI()*B101*103/Nt_load2)</f>
        <v>-0.65051165364196539</v>
      </c>
      <c r="DF362" s="223">
        <f t="shared" ref="DF362:DF425" ca="1" si="700">2*IMREAL(K101)*COS(2*PI()*B101*104/Nt_load2)-2*IMAGINARY(K101)*SIN(2*PI()*B101*104/Nt_load2)</f>
        <v>-0.65882239865568681</v>
      </c>
      <c r="DG362" s="223">
        <f t="shared" ref="DG362:DG425" ca="1" si="701">2*IMREAL(K101)*COS(2*PI()*B101*105/Nt_load2)-2*IMAGINARY(K101)*SIN(2*PI()*B101*105/Nt_load2)</f>
        <v>-0.66673629369141396</v>
      </c>
      <c r="DH362" s="223">
        <f t="shared" ref="DH362:DH425" ca="1" si="702">2*IMREAL(K101)*COS(2*PI()*B101*106/Nt_load2)-2*IMAGINARY(K101)*SIN(2*PI()*B101*106/Nt_load2)</f>
        <v>-0.67424857171469732</v>
      </c>
      <c r="DI362" s="223">
        <f t="shared" ref="DI362:DI425" ca="1" si="703">2*IMREAL(K101)*COS(2*PI()*B101*107/Nt_load2)-2*IMAGINARY(K101)*SIN(2*PI()*B101*107/Nt_load2)</f>
        <v>-0.68135470761015771</v>
      </c>
      <c r="DJ362" s="223">
        <f t="shared" ref="DJ362:DJ425" ca="1" si="704">2*IMREAL(K101)*COS(2*PI()*B101*108/Nt_load2)-2*IMAGINARY(K101)*SIN(2*PI()*B101*108/Nt_load2)</f>
        <v>-0.68805042090724733</v>
      </c>
      <c r="DK362" s="223">
        <f t="shared" ref="DK362:DK425" ca="1" si="705">2*IMREAL(K101)*COS(2*PI()*B101*109/Nt_load2)-2*IMAGINARY(K101)*SIN(2*PI()*B101*109/Nt_load2)</f>
        <v>-0.69433167835864473</v>
      </c>
      <c r="DL362" s="223">
        <f t="shared" ref="DL362:DL425" ca="1" si="706">2*IMREAL(K101)*COS(2*PI()*B101*110/Nt_load2)-2*IMAGINARY(K101)*SIN(2*PI()*B101*110/Nt_load2)</f>
        <v>-0.70019469636973275</v>
      </c>
      <c r="DM362" s="223">
        <f t="shared" ref="DM362:DM425" ca="1" si="707">2*IMREAL(K101)*COS(2*PI()*B101*111/Nt_load2)-2*IMAGINARY(K101)*SIN(2*PI()*B101*111/Nt_load2)</f>
        <v>-0.70563594327769352</v>
      </c>
      <c r="DN362" s="223">
        <f t="shared" ref="DN362:DN425" ca="1" si="708">2*IMREAL(K101)*COS(2*PI()*B101*112/Nt_load2)-2*IMAGINARY(K101)*SIN(2*PI()*B101*112/Nt_load2)</f>
        <v>-0.71065214147885125</v>
      </c>
      <c r="DO362" s="223">
        <f t="shared" ref="DO362:DO425" ca="1" si="709">2*IMREAL(K101)*COS(2*PI()*B101*113/Nt_load2)-2*IMAGINARY(K101)*SIN(2*PI()*B101*113/Nt_load2)</f>
        <v>-0.71524026940297725</v>
      </c>
      <c r="DP362" s="223">
        <f t="shared" ref="DP362:DP425" ca="1" si="710">2*IMREAL(K101)*COS(2*PI()*B101*114/Nt_load2)-2*IMAGINARY(K101)*SIN(2*PI()*B101*114/Nt_load2)</f>
        <v>-0.71939756333337124</v>
      </c>
      <c r="DQ362" s="223">
        <f t="shared" ref="DQ362:DQ425" ca="1" si="711">2*IMREAL(K101)*COS(2*PI()*B101*115/Nt_load2)-2*IMAGINARY(K101)*SIN(2*PI()*B101*115/Nt_load2)</f>
        <v>-0.7231215190716207</v>
      </c>
      <c r="DR362" s="223">
        <f t="shared" ref="DR362:DR425" ca="1" si="712">2*IMREAL(K101)*COS(2*PI()*B101*116/Nt_load2)-2*IMAGINARY(K101)*SIN(2*PI()*B101*116/Nt_load2)</f>
        <v>-0.72640989344603657</v>
      </c>
      <c r="DS362" s="223">
        <f t="shared" ref="DS362:DS425" ca="1" si="713">2*IMREAL(K101)*COS(2*PI()*B101*117/Nt_load2)-2*IMAGINARY(K101)*SIN(2*PI()*B101*117/Nt_load2)</f>
        <v>-0.72926070566285595</v>
      </c>
      <c r="DT362" s="223">
        <f t="shared" ref="DT362:DT425" ca="1" si="714">2*IMREAL(K101)*COS(2*PI()*B101*118/Nt_load2)-2*IMAGINARY(K101)*SIN(2*PI()*B101*118/Nt_load2)</f>
        <v>-0.73167223849939833</v>
      </c>
      <c r="DU362" s="223">
        <f t="shared" ref="DU362:DU425" ca="1" si="715">2*IMREAL(K101)*COS(2*PI()*B101*119/Nt_load2)-2*IMAGINARY(K101)*SIN(2*PI()*B101*119/Nt_load2)</f>
        <v>-0.73364303933845576</v>
      </c>
      <c r="DV362" s="223">
        <f t="shared" ref="DV362:DV425" ca="1" si="716">2*IMREAL(K101)*COS(2*PI()*B101*120/Nt_load2)-2*IMAGINARY(K101)*SIN(2*PI()*B101*120/Nt_load2)</f>
        <v>-0.73517192104329598</v>
      </c>
      <c r="DW362" s="223">
        <f t="shared" ref="DW362:DW425" ca="1" si="717">2*IMREAL(K101)*COS(2*PI()*B101*121/Nt_load2)-2*IMAGINARY(K101)*SIN(2*PI()*B101*121/Nt_load2)</f>
        <v>-0.73625796267274835</v>
      </c>
      <c r="DX362" s="223">
        <f t="shared" ref="DX362:DX425" ca="1" si="718">2*IMREAL(K101)*COS(2*PI()*B101*122/Nt_load2)-2*IMAGINARY(K101)*SIN(2*PI()*B101*122/Nt_load2)</f>
        <v>-0.73690051003594514</v>
      </c>
      <c r="DY362" s="223">
        <f t="shared" ref="DY362:DY425" ca="1" si="719">2*IMREAL(K101)*COS(2*PI()*B101*123/Nt_load2)-2*IMAGINARY(K101)*SIN(2*PI()*B101*123/Nt_load2)</f>
        <v>-0.73709917608638109</v>
      </c>
      <c r="DZ362" s="223">
        <f t="shared" ref="DZ362:DZ425" ca="1" si="720">2*IMREAL(K101)*COS(2*PI()*B101*124/Nt_load2)-2*IMAGINARY(K101)*SIN(2*PI()*B101*124/Nt_load2)</f>
        <v>-0.73685384115505614</v>
      </c>
      <c r="EA362" s="223">
        <f t="shared" ref="EA362:EA425" ca="1" si="721">2*IMREAL(K101)*COS(2*PI()*B101*125/Nt_load2)-2*IMAGINARY(K101)*SIN(2*PI()*B101*125/Nt_load2)</f>
        <v>-0.73616465302255918</v>
      </c>
      <c r="EB362" s="223">
        <f t="shared" ref="EB362:EB425" ca="1" si="722">2*IMREAL(K101)*COS(2*PI()*B101*126/Nt_load2)-2*IMAGINARY(K101)*SIN(2*PI()*B101*126/Nt_load2)</f>
        <v>-0.73503202683005076</v>
      </c>
      <c r="EC362" s="223">
        <f t="shared" ref="EC362:EC425" ca="1" si="723">2*IMREAL(K101)*COS(2*PI()*B101*127/Nt_load2)-2*IMAGINARY(K101)*SIN(2*PI()*B101*127/Nt_load2)</f>
        <v>-0.7334566448291977</v>
      </c>
      <c r="ED362" s="223">
        <f t="shared" ref="ED362:ED425" ca="1" si="724">2*IMREAL(K101)*COS(2*PI()*B101*128/Nt_load2)-2*IMAGINARY(K101)*SIN(2*PI()*B101*128/Nt_load2)</f>
        <v>-0.73143945597120996</v>
      </c>
      <c r="EE362" s="223">
        <f t="shared" ref="EE362:EE425" ca="1" si="725">2*IMREAL(K101)*COS(2*PI()*B101*129/Nt_load2)-2*IMAGINARY(K101)*SIN(2*PI()*B101*129/Nt_load2)</f>
        <v>-0.72898167533522806</v>
      </c>
      <c r="EF362" s="223">
        <f t="shared" ref="EF362:EF425" ca="1" si="726">2*IMREAL(K101)*COS(2*PI()*B101*130/Nt_load2)-2*IMAGINARY(K101)*SIN(2*PI()*B101*130/Nt_load2)</f>
        <v>-0.72608478339640481</v>
      </c>
      <c r="EG362" s="223">
        <f t="shared" ref="EG362:EG425" ca="1" si="727">2*IMREAL(K101)*COS(2*PI()*B101*131/Nt_load2)-2*IMAGINARY(K101)*SIN(2*PI()*B101*131/Nt_load2)</f>
        <v>-0.72275052513412219</v>
      </c>
      <c r="EH362" s="223">
        <f t="shared" ref="EH362:EH425" ca="1" si="728">2*IMREAL(K101)*COS(2*PI()*B101*132/Nt_load2)-2*IMAGINARY(K101)*SIN(2*PI()*B101*132/Nt_load2)</f>
        <v>-0.71898090898088185</v>
      </c>
      <c r="EI362" s="223">
        <f t="shared" ref="EI362:EI425" ca="1" si="729">2*IMREAL(K101)*COS(2*PI()*B101*133/Nt_load2)-2*IMAGINARY(K101)*SIN(2*PI()*B101*133/Nt_load2)</f>
        <v>-0.71477820561249905</v>
      </c>
      <c r="EJ362" s="223">
        <f t="shared" ref="EJ362:EJ425" ca="1" si="730">2*IMREAL(K101)*COS(2*PI()*B101*134/Nt_load2)-2*IMAGINARY(K101)*SIN(2*PI()*B101*134/Nt_load2)</f>
        <v>-0.710144946580334</v>
      </c>
      <c r="EK362" s="223">
        <f t="shared" ref="EK362:EK425" ca="1" si="731">2*IMREAL(K101)*COS(2*PI()*B101*135/Nt_load2)-2*IMAGINARY(K101)*SIN(2*PI()*B101*135/Nt_load2)</f>
        <v>-0.70508392278637877</v>
      </c>
      <c r="EL362" s="223">
        <f t="shared" ref="EL362:EL425" ca="1" si="732">2*IMREAL(K101)*COS(2*PI()*B101*136/Nt_load2)-2*IMAGINARY(K101)*SIN(2*PI()*B101*136/Nt_load2)</f>
        <v>-0.69959818280212305</v>
      </c>
      <c r="EM362" s="223">
        <f t="shared" ref="EM362:EM425" ca="1" si="733">2*IMREAL(K101)*COS(2*PI()*B101*137/Nt_load2)-2*IMAGINARY(K101)*SIN(2*PI()*B101*137/Nt_load2)</f>
        <v>-0.69369103103220842</v>
      </c>
      <c r="EN362" s="223">
        <f t="shared" ref="EN362:EN425" ca="1" si="734">2*IMREAL(K101)*COS(2*PI()*B101*138/Nt_load2)-2*IMAGINARY(K101)*SIN(2*PI()*B101*138/Nt_load2)</f>
        <v>-0.6873660257239782</v>
      </c>
      <c r="EO362" s="223">
        <f t="shared" ref="EO362:EO425" ca="1" si="735">2*IMREAL(K101)*COS(2*PI()*B101*139/Nt_load2)-2*IMAGINARY(K101)*SIN(2*PI()*B101*139/Nt_load2)</f>
        <v>-0.68062697682412321</v>
      </c>
      <c r="EP362" s="223">
        <f t="shared" ref="EP362:EP425" ca="1" si="736">2*IMREAL(K101)*COS(2*PI()*B101*140/Nt_load2)-2*IMAGINARY(K101)*SIN(2*PI()*B101*140/Nt_load2)</f>
        <v>-0.67347794368371117</v>
      </c>
      <c r="EQ362" s="223">
        <f t="shared" ref="EQ362:EQ425" ca="1" si="737">2*IMREAL(K101)*COS(2*PI()*B101*141/Nt_load2)-2*IMAGINARY(K101)*SIN(2*PI()*B101*141/Nt_load2)</f>
        <v>-0.66592323261298647</v>
      </c>
      <c r="ER362" s="223">
        <f t="shared" ref="ER362:ER425" ca="1" si="738">2*IMREAL(K101)*COS(2*PI()*B101*142/Nt_load2)-2*IMAGINARY(K101)*SIN(2*PI()*B101*142/Nt_load2)</f>
        <v>-0.65796739428740914</v>
      </c>
      <c r="ES362" s="223">
        <f t="shared" ref="ES362:ES425" ca="1" si="739">2*IMREAL(K101)*COS(2*PI()*B101*143/Nt_load2)-2*IMAGINARY(K101)*SIN(2*PI()*B101*143/Nt_load2)</f>
        <v>-0.64961522100649871</v>
      </c>
      <c r="ET362" s="223">
        <f t="shared" ref="ET362:ET425" ca="1" si="740">2*IMREAL(K101)*COS(2*PI()*B101*144/Nt_load2)-2*IMAGINARY(K101)*SIN(2*PI()*B101*144/Nt_load2)</f>
        <v>-0.64087174380713152</v>
      </c>
      <c r="EU362" s="223">
        <f t="shared" ref="EU362:EU425" ca="1" si="741">2*IMREAL(K101)*COS(2*PI()*B101*145/Nt_load2)-2*IMAGINARY(K101)*SIN(2*PI()*B101*145/Nt_load2)</f>
        <v>-0.63174222943303304</v>
      </c>
      <c r="EV362" s="223">
        <f t="shared" ref="EV362:EV425" ca="1" si="742">2*IMREAL(K101)*COS(2*PI()*B101*146/Nt_load2)-2*IMAGINARY(K101)*SIN(2*PI()*B101*146/Nt_load2)</f>
        <v>-0.62223217716228751</v>
      </c>
      <c r="EW362" s="223">
        <f t="shared" ref="EW362:EW425" ca="1" si="743">2*IMREAL(K101)*COS(2*PI()*B101*147/Nt_load2)-2*IMAGINARY(K101)*SIN(2*PI()*B101*147/Nt_load2)</f>
        <v>-0.61234731549477905</v>
      </c>
      <c r="EX362" s="223">
        <f t="shared" ref="EX362:EX425" ca="1" si="744">2*IMREAL(K101)*COS(2*PI()*B101*148/Nt_load2)-2*IMAGINARY(K101)*SIN(2*PI()*B101*148/Nt_load2)</f>
        <v>-0.60209359870155754</v>
      </c>
      <c r="EY362" s="223">
        <f t="shared" ref="EY362:EY425" ca="1" si="745">2*IMREAL(K101)*COS(2*PI()*B101*149/Nt_load2)-2*IMAGINARY(K101)*SIN(2*PI()*B101*149/Nt_load2)</f>
        <v>-0.59147720323820807</v>
      </c>
      <c r="EZ362" s="223">
        <f t="shared" ref="EZ362:EZ425" ca="1" si="746">2*IMREAL(K101)*COS(2*PI()*B101*150/Nt_load2)-2*IMAGINARY(K101)*SIN(2*PI()*B101*150/Nt_load2)</f>
        <v>-0.5805045240243849</v>
      </c>
      <c r="FA362" s="223">
        <f t="shared" ref="FA362:FA425" ca="1" si="747">2*IMREAL(K101)*COS(2*PI()*B101*151/Nt_load2)-2*IMAGINARY(K101)*SIN(2*PI()*B101*151/Nt_load2)</f>
        <v>-0.56918217059175191</v>
      </c>
      <c r="FB362" s="223">
        <f t="shared" ref="FB362:FB425" ca="1" si="748">2*IMREAL(K101)*COS(2*PI()*B101*152/Nt_load2)-2*IMAGINARY(K101)*SIN(2*PI()*B101*152/Nt_load2)</f>
        <v>-0.55751696310264653</v>
      </c>
      <c r="FC362" s="223">
        <f t="shared" ref="FC362:FC425" ca="1" si="749">2*IMREAL(K101)*COS(2*PI()*B101*153/Nt_load2)-2*IMAGINARY(K101)*SIN(2*PI()*B101*153/Nt_load2)</f>
        <v>-0.54551592824187001</v>
      </c>
      <c r="FD362" s="223">
        <f t="shared" ref="FD362:FD425" ca="1" si="750">2*IMREAL(K101)*COS(2*PI()*B101*154/Nt_load2)-2*IMAGINARY(K101)*SIN(2*PI()*B101*154/Nt_load2)</f>
        <v>-0.5331862949840751</v>
      </c>
      <c r="FE362" s="223">
        <f t="shared" ref="FE362:FE425" ca="1" si="751">2*IMREAL(K101)*COS(2*PI()*B101*155/Nt_load2)-2*IMAGINARY(K101)*SIN(2*PI()*B101*155/Nt_load2)</f>
        <v>-0.52053549023930146</v>
      </c>
      <c r="FF362" s="223">
        <f t="shared" ref="FF362:FF425" ca="1" si="752">2*IMREAL(K101)*COS(2*PI()*B101*156/Nt_load2)-2*IMAGINARY(K101)*SIN(2*PI()*B101*156/Nt_load2)</f>
        <v>-0.50757113437928336</v>
      </c>
      <c r="FG362" s="223">
        <f t="shared" ref="FG362:FG425" ca="1" si="753">2*IMREAL(K101)*COS(2*PI()*B101*157/Nt_load2)-2*IMAGINARY(K101)*SIN(2*PI()*B101*157/Nt_load2)</f>
        <v>-0.49430103664722247</v>
      </c>
      <c r="FH362" s="223">
        <f t="shared" ref="FH362:FH425" ca="1" si="754">2*IMREAL(K101)*COS(2*PI()*B101*158/Nt_load2)-2*IMAGINARY(K101)*SIN(2*PI()*B101*158/Nt_load2)</f>
        <v>-0.4807331904537912</v>
      </c>
      <c r="FI362" s="223">
        <f t="shared" ref="FI362:FI425" ca="1" si="755">2*IMREAL(K101)*COS(2*PI()*B101*159/Nt_load2)-2*IMAGINARY(K101)*SIN(2*PI()*B101*159/Nt_load2)</f>
        <v>-0.46687576856220275</v>
      </c>
      <c r="FJ362" s="223">
        <f t="shared" ref="FJ362:FJ425" ca="1" si="756">2*IMREAL(K101)*COS(2*PI()*B101*160/Nt_load2)-2*IMAGINARY(K101)*SIN(2*PI()*B101*160/Nt_load2)</f>
        <v>-0.4527371181652417</v>
      </c>
      <c r="FK362" s="223">
        <f t="shared" ref="FK362:FK425" ca="1" si="757">2*IMREAL(K101)*COS(2*PI()*B101*161/Nt_load2)-2*IMAGINARY(K101)*SIN(2*PI()*B101*161/Nt_load2)</f>
        <v>-0.4383257558572291</v>
      </c>
      <c r="FL362" s="223">
        <f t="shared" ref="FL362:FL425" ca="1" si="758">2*IMREAL(K101)*COS(2*PI()*B101*162/Nt_load2)-2*IMAGINARY(K101)*SIN(2*PI()*B101*162/Nt_load2)</f>
        <v>-0.423650362503944</v>
      </c>
      <c r="FM362" s="223">
        <f t="shared" ref="FM362:FM425" ca="1" si="759">2*IMREAL(K101)*COS(2*PI()*B101*163/Nt_load2)-2*IMAGINARY(K101)*SIN(2*PI()*B101*163/Nt_load2)</f>
        <v>-0.40871977801359377</v>
      </c>
      <c r="FN362" s="223">
        <f t="shared" ref="FN362:FN425" ca="1" si="760">2*IMREAL(K101)*COS(2*PI()*B101*164/Nt_load2)-2*IMAGINARY(K101)*SIN(2*PI()*B101*164/Nt_load2)</f>
        <v>-0.39354299601198506</v>
      </c>
      <c r="FO362" s="223">
        <f t="shared" ref="FO362:FO425" ca="1" si="761">2*IMREAL(K101)*COS(2*PI()*B101*165/Nt_load2)-2*IMAGINARY(K101)*SIN(2*PI()*B101*165/Nt_load2)</f>
        <v>-0.37812915842509914</v>
      </c>
      <c r="FP362" s="223">
        <f t="shared" ref="FP362:FP425" ca="1" si="762">2*IMREAL(K101)*COS(2*PI()*B101*166/Nt_load2)-2*IMAGINARY(K101)*SIN(2*PI()*B101*166/Nt_load2)</f>
        <v>-0.36248754997233734</v>
      </c>
      <c r="FQ362" s="223">
        <f t="shared" ref="FQ362:FQ425" ca="1" si="763">2*IMREAL(K101)*COS(2*PI()*B101*167/Nt_load2)-2*IMAGINARY(K101)*SIN(2*PI()*B101*167/Nt_load2)</f>
        <v>-0.34662759257375536</v>
      </c>
      <c r="FR362" s="223">
        <f t="shared" ref="FR362:FR425" ca="1" si="764">2*IMREAL(K101)*COS(2*PI()*B101*168/Nt_load2)-2*IMAGINARY(K101)*SIN(2*PI()*B101*168/Nt_load2)</f>
        <v>-0.33055883967464744</v>
      </c>
      <c r="FS362" s="223">
        <f t="shared" ref="FS362:FS425" ca="1" si="765">2*IMREAL(K101)*COS(2*PI()*B101*169/Nt_load2)-2*IMAGINARY(K101)*SIN(2*PI()*B101*169/Nt_load2)</f>
        <v>-0.31429097049091065</v>
      </c>
      <c r="FT362" s="223">
        <f t="shared" ref="FT362:FT425" ca="1" si="766">2*IMREAL(K101)*COS(2*PI()*B101*170/Nt_load2)-2*IMAGINARY(K101)*SIN(2*PI()*B101*170/Nt_load2)</f>
        <v>-0.29783378417864642</v>
      </c>
      <c r="FU362" s="223">
        <f t="shared" ref="FU362:FU425" ca="1" si="767">2*IMREAL(K101)*COS(2*PI()*B101*171/Nt_load2)-2*IMAGINARY(K101)*SIN(2*PI()*B101*171/Nt_load2)</f>
        <v>-0.28119719393151554</v>
      </c>
      <c r="FV362" s="223">
        <f t="shared" ref="FV362:FV425" ca="1" si="768">2*IMREAL(K101)*COS(2*PI()*B101*172/Nt_load2)-2*IMAGINARY(K101)*SIN(2*PI()*B101*172/Nt_load2)</f>
        <v>-0.2643912210094006</v>
      </c>
      <c r="FW362" s="223">
        <f t="shared" ref="FW362:FW425" ca="1" si="769">2*IMREAL(K101)*COS(2*PI()*B101*173/Nt_load2)-2*IMAGINARY(K101)*SIN(2*PI()*B101*173/Nt_load2)</f>
        <v>-0.24742598870197413</v>
      </c>
      <c r="FX362" s="223">
        <f t="shared" ref="FX362:FX425" ca="1" si="770">2*IMREAL(K101)*COS(2*PI()*B101*174/Nt_load2)-2*IMAGINARY(K101)*SIN(2*PI()*B101*174/Nt_load2)</f>
        <v>-0.23031171623080723</v>
      </c>
      <c r="FY362" s="223">
        <f t="shared" ref="FY362:FY425" ca="1" si="771">2*IMREAL(K101)*COS(2*PI()*B101*175/Nt_load2)-2*IMAGINARY(K101)*SIN(2*PI()*B101*175/Nt_load2)</f>
        <v>-0.21305871259369269</v>
      </c>
      <c r="FZ362" s="223">
        <f t="shared" ref="FZ362:FZ425" ca="1" si="772">2*IMREAL(K101)*COS(2*PI()*B101*176/Nt_load2)-2*IMAGINARY(K101)*SIN(2*PI()*B101*176/Nt_load2)</f>
        <v>-0.19567737035489008</v>
      </c>
      <c r="GA362" s="223">
        <f t="shared" ref="GA362:GA425" ca="1" si="773">2*IMREAL(K101)*COS(2*PI()*B101*177/Nt_load2)-2*IMAGINARY(K101)*SIN(2*PI()*B101*177/Nt_load2)</f>
        <v>-0.17817815938503323</v>
      </c>
      <c r="GB362" s="223">
        <f t="shared" ref="GB362:GB425" ca="1" si="774">2*IMREAL(K101)*COS(2*PI()*B101*178/Nt_load2)-2*IMAGINARY(K101)*SIN(2*PI()*B101*178/Nt_load2)</f>
        <v>-0.16057162055447394</v>
      </c>
      <c r="GC362" s="223">
        <f t="shared" ref="GC362:GC425" ca="1" si="775">2*IMREAL(K101)*COS(2*PI()*B101*179/Nt_load2)-2*IMAGINARY(K101)*SIN(2*PI()*B101*179/Nt_load2)</f>
        <v>-0.14286835938385228</v>
      </c>
      <c r="GD362" s="223">
        <f t="shared" ref="GD362:GD425" ca="1" si="776">2*IMREAL(K101)*COS(2*PI()*B101*180/Nt_load2)-2*IMAGINARY(K101)*SIN(2*PI()*B101*180/Nt_load2)</f>
        <v>-0.12507903965572986</v>
      </c>
      <c r="GE362" s="223">
        <f t="shared" ref="GE362:GE425" ca="1" si="777">2*IMREAL(K101)*COS(2*PI()*B101*181/Nt_load2)-2*IMAGINARY(K101)*SIN(2*PI()*B101*181/Nt_load2)</f>
        <v>-0.10721437699112531</v>
      </c>
      <c r="GF362" s="223">
        <f t="shared" ref="GF362:GF425" ca="1" si="778">2*IMREAL(K101)*COS(2*PI()*B101*182/Nt_load2)-2*IMAGINARY(K101)*SIN(2*PI()*B101*182/Nt_load2)</f>
        <v>-8.9285132394825106E-2</v>
      </c>
      <c r="GG362" s="223">
        <f t="shared" ref="GG362:GG425" ca="1" si="779">2*IMREAL(K101)*COS(2*PI()*B101*183/Nt_load2)-2*IMAGINARY(K101)*SIN(2*PI()*B101*183/Nt_load2)</f>
        <v>-7.1302105773356397E-2</v>
      </c>
      <c r="GH362" s="223">
        <f t="shared" ref="GH362:GH425" ca="1" si="780">2*IMREAL(K101)*COS(2*PI()*B101*184/Nt_load2)-2*IMAGINARY(K101)*SIN(2*PI()*B101*184/Nt_load2)</f>
        <v>-5.3276129429527294E-2</v>
      </c>
      <c r="GI362" s="223">
        <f t="shared" ref="GI362:GI425" ca="1" si="781">2*IMREAL(K101)*COS(2*PI()*B101*185/Nt_load2)-2*IMAGINARY(K101)*SIN(2*PI()*B101*185/Nt_load2)</f>
        <v>-3.5218061537452605E-2</v>
      </c>
      <c r="GJ362" s="223">
        <f t="shared" ref="GJ362:GJ425" ca="1" si="782">2*IMREAL(K101)*COS(2*PI()*B101*186/Nt_load2)-2*IMAGINARY(K101)*SIN(2*PI()*B101*186/Nt_load2)</f>
        <v>-1.7138779601995904E-2</v>
      </c>
      <c r="GK362" s="223">
        <f t="shared" ref="GK362:GK425" ca="1" si="783">2*IMREAL(K101)*COS(2*PI()*B101*187/Nt_load2)-2*IMAGINARY(K101)*SIN(2*PI()*B101*187/Nt_load2)</f>
        <v>9.508260934334295E-4</v>
      </c>
      <c r="GL362" s="223">
        <f t="shared" ref="GL362:GL425" ca="1" si="784">2*IMREAL(K101)*COS(2*PI()*B101*188/Nt_load2)-2*IMAGINARY(K101)*SIN(2*PI()*B101*188/Nt_load2)</f>
        <v>1.9039859046777102E-2</v>
      </c>
      <c r="GM362" s="223">
        <f t="shared" ref="GM362:GM425" ca="1" si="785">2*IMREAL(K101)*COS(2*PI()*B101*189/Nt_load2)-2*IMAGINARY(K101)*SIN(2*PI()*B101*189/Nt_load2)</f>
        <v>3.7117423100977175E-2</v>
      </c>
      <c r="GN362" s="223">
        <f t="shared" ref="GN362:GN425" ca="1" si="786">2*IMREAL(K101)*COS(2*PI()*B101*190/Nt_load2)-2*IMAGINARY(K101)*SIN(2*PI()*B101*190/Nt_load2)</f>
        <v>5.5172629007411093E-2</v>
      </c>
      <c r="GO362" s="223">
        <f t="shared" ref="GO362:GO425" ca="1" si="787">2*IMREAL(K101)*COS(2*PI()*B101*191/Nt_load2)-2*IMAGINARY(K101)*SIN(2*PI()*B101*191/Nt_load2)</f>
        <v>7.3194600985168404E-2</v>
      </c>
      <c r="GP362" s="223">
        <f t="shared" ref="GP362:GP425" ca="1" si="788">2*IMREAL(K101)*COS(2*PI()*B101*192/Nt_load2)-2*IMAGINARY(K101)*SIN(2*PI()*B101*192/Nt_load2)</f>
        <v>9.1172483272214666E-2</v>
      </c>
      <c r="GQ362" s="223">
        <f t="shared" ref="GQ362:GQ425" ca="1" si="789">2*IMREAL(K101)*COS(2*PI()*B101*193/Nt_load2)-2*IMAGINARY(K101)*SIN(2*PI()*B101*193/Nt_load2)</f>
        <v>0.1090954466644965</v>
      </c>
      <c r="GR362" s="223">
        <f t="shared" ref="GR362:GR425" ca="1" si="790">2*IMREAL(K101)*COS(2*PI()*B101*194/Nt_load2)-2*IMAGINARY(K101)*SIN(2*PI()*B101*194/Nt_load2)</f>
        <v>0.12695269503904913</v>
      </c>
      <c r="GS362" s="223">
        <f t="shared" ref="GS362:GS425" ca="1" si="791">2*IMREAL(K101)*COS(2*PI()*B101*195/Nt_load2)-2*IMAGINARY(K101)*SIN(2*PI()*B101*195/Nt_load2)</f>
        <v>0.14473347185717722</v>
      </c>
      <c r="GT362" s="223">
        <f t="shared" ref="GT362:GT425" ca="1" si="792">2*IMREAL(K101)*COS(2*PI()*B101*196/Nt_load2)-2*IMAGINARY(K101)*SIN(2*PI()*B101*196/Nt_load2)</f>
        <v>0.1624270666437917</v>
      </c>
      <c r="GU362" s="223">
        <f t="shared" ref="GU362:GU425" ca="1" si="793">2*IMREAL(K101)*COS(2*PI()*B101*197/Nt_load2)-2*IMAGINARY(K101)*SIN(2*PI()*B101*197/Nt_load2)</f>
        <v>0.18002282143899917</v>
      </c>
      <c r="GV362" s="223">
        <f t="shared" ref="GV362:GV425" ca="1" si="794">2*IMREAL(K101)*COS(2*PI()*B101*198/Nt_load2)-2*IMAGINARY(K101)*SIN(2*PI()*B101*198/Nt_load2)</f>
        <v>0.19751013721805927</v>
      </c>
      <c r="GW362" s="223">
        <f t="shared" ref="GW362:GW425" ca="1" si="795">2*IMREAL(K101)*COS(2*PI()*B101*199/Nt_load2)-2*IMAGINARY(K101)*SIN(2*PI()*B101*199/Nt_load2)</f>
        <v>0.21487848027583833</v>
      </c>
      <c r="GX362" s="223">
        <f t="shared" ref="GX362:GX425" ca="1" si="796">2*IMREAL(K101)*COS(2*PI()*B101*200/Nt_load2)-2*IMAGINARY(K101)*SIN(2*PI()*B101*200/Nt_load2)</f>
        <v>0.2321173885719231</v>
      </c>
      <c r="GY362" s="223">
        <f t="shared" ref="GY362:GY425" ca="1" si="797">2*IMREAL(K101)*COS(2*PI()*B101*201/Nt_load2)-2*IMAGINARY(K101)*SIN(2*PI()*B101*201/Nt_load2)</f>
        <v>0.24921647803256033</v>
      </c>
      <c r="GZ362" s="223">
        <f t="shared" ref="GZ362:GZ425" ca="1" si="798">2*IMREAL(K101)*COS(2*PI()*B101*202/Nt_load2)-2*IMAGINARY(K101)*SIN(2*PI()*B101*202/Nt_load2)</f>
        <v>0.26616544880563509</v>
      </c>
      <c r="HA362" s="223">
        <f t="shared" ref="HA362:HA425" ca="1" si="799">2*IMREAL(K101)*COS(2*PI()*B101*203/Nt_load2)-2*IMAGINARY(K101)*SIN(2*PI()*B101*203/Nt_load2)</f>
        <v>0.28295409146491657</v>
      </c>
      <c r="HB362" s="223">
        <f t="shared" ref="HB362:HB425" ca="1" si="800">2*IMREAL(K101)*COS(2*PI()*B101*204/Nt_load2)-2*IMAGINARY(K101)*SIN(2*PI()*B101*204/Nt_load2)</f>
        <v>0.29957229315983447</v>
      </c>
      <c r="HC362" s="223">
        <f t="shared" ref="HC362:HC425" ca="1" si="801">2*IMREAL(K101)*COS(2*PI()*B101*205/Nt_load2)-2*IMAGINARY(K101)*SIN(2*PI()*B101*205/Nt_load2)</f>
        <v>0.31601004370708241</v>
      </c>
      <c r="HD362" s="223">
        <f t="shared" ref="HD362:HD425" ca="1" si="802">2*IMREAL(K101)*COS(2*PI()*B101*206/Nt_load2)-2*IMAGINARY(K101)*SIN(2*PI()*B101*206/Nt_load2)</f>
        <v>0.33225744162037785</v>
      </c>
      <c r="HE362" s="223">
        <f t="shared" ref="HE362:HE425" ca="1" si="803">2*IMREAL(K101)*COS(2*PI()*B101*207/Nt_load2)-2*IMAGINARY(K101)*SIN(2*PI()*B101*207/Nt_load2)</f>
        <v>0.34830470007474718</v>
      </c>
      <c r="HF362" s="223">
        <f t="shared" ref="HF362:HF425" ca="1" si="804">2*IMREAL(K101)*COS(2*PI()*B101*208/Nt_load2)-2*IMAGINARY(K101)*SIN(2*PI()*B101*208/Nt_load2)</f>
        <v>0.36414215280174367</v>
      </c>
      <c r="HG362" s="223">
        <f t="shared" ref="HG362:HG425" ca="1" si="805">2*IMREAL(K101)*COS(2*PI()*B101*209/Nt_load2)-2*IMAGINARY(K101)*SIN(2*PI()*B101*209/Nt_load2)</f>
        <v>0.37976025991204387</v>
      </c>
      <c r="HH362" s="223">
        <f t="shared" ref="HH362:HH425" ca="1" si="806">2*IMREAL(K101)*COS(2*PI()*B101*210/Nt_load2)-2*IMAGINARY(K101)*SIN(2*PI()*B101*210/Nt_load2)</f>
        <v>0.39514961364192386</v>
      </c>
      <c r="HI362" s="223">
        <f t="shared" ref="HI362:HI425" ca="1" si="807">2*IMREAL(K101)*COS(2*PI()*B101*211/Nt_load2)-2*IMAGINARY(K101)*SIN(2*PI()*B101*211/Nt_load2)</f>
        <v>0.41030094402014167</v>
      </c>
      <c r="HJ362" s="223">
        <f t="shared" ref="HJ362:HJ425" ca="1" si="808">2*IMREAL(K101)*COS(2*PI()*B101*212/Nt_load2)-2*IMAGINARY(K101)*SIN(2*PI()*B101*212/Nt_load2)</f>
        <v>0.42520512445182224</v>
      </c>
      <c r="HK362" s="223">
        <f t="shared" ref="HK362:HK425" ca="1" si="809">2*IMREAL(K101)*COS(2*PI()*B101*213/Nt_load2)-2*IMAGINARY(K101)*SIN(2*PI()*B101*213/Nt_load2)</f>
        <v>0.43985317721597667</v>
      </c>
      <c r="HL362" s="223">
        <f t="shared" ref="HL362:HL425" ca="1" si="810">2*IMREAL(K101)*COS(2*PI()*B101*214/Nt_load2)-2*IMAGINARY(K101)*SIN(2*PI()*B101*214/Nt_load2)</f>
        <v>0.45423627887334594</v>
      </c>
      <c r="HM362" s="223">
        <f t="shared" ref="HM362:HM425" ca="1" si="811">2*IMREAL(K101)*COS(2*PI()*B101*215/Nt_load2)-2*IMAGINARY(K101)*SIN(2*PI()*B101*215/Nt_load2)</f>
        <v>0.46834576558131036</v>
      </c>
      <c r="HN362" s="223">
        <f t="shared" ref="HN362:HN425" ca="1" si="812">2*IMREAL(K101)*COS(2*PI()*B101*216/Nt_load2)-2*IMAGINARY(K101)*SIN(2*PI()*B101*216/Nt_load2)</f>
        <v>0.48217313831266473</v>
      </c>
      <c r="HO362" s="223">
        <f t="shared" ref="HO362:HO425" ca="1" si="813">2*IMREAL(K101)*COS(2*PI()*B101*217/Nt_load2)-2*IMAGINARY(K101)*SIN(2*PI()*B101*217/Nt_load2)</f>
        <v>0.49571006797511447</v>
      </c>
      <c r="HP362" s="223">
        <f t="shared" ref="HP362:HP425" ca="1" si="814">2*IMREAL(K101)*COS(2*PI()*B101*218/Nt_load2)-2*IMAGINARY(K101)*SIN(2*PI()*B101*218/Nt_load2)</f>
        <v>0.50894840042840928</v>
      </c>
      <c r="HQ362" s="223">
        <f t="shared" ref="HQ362:HQ425" ca="1" si="815">2*IMREAL(K101)*COS(2*PI()*B101*219/Nt_load2)-2*IMAGINARY(K101)*SIN(2*PI()*B101*219/Nt_load2)</f>
        <v>0.52188016139609306</v>
      </c>
      <c r="HR362" s="223">
        <f t="shared" ref="HR362:HR425" ca="1" si="816">2*IMREAL(K101)*COS(2*PI()*B101*220/Nt_load2)-2*IMAGINARY(K101)*SIN(2*PI()*B101*220/Nt_load2)</f>
        <v>0.53449756126890746</v>
      </c>
      <c r="HS362" s="223">
        <f t="shared" ref="HS362:HS425" ca="1" si="817">2*IMREAL(K101)*COS(2*PI()*B101*221/Nt_load2)-2*IMAGINARY(K101)*SIN(2*PI()*B101*221/Nt_load2)</f>
        <v>0.54679299979696461</v>
      </c>
      <c r="HT362" s="223">
        <f t="shared" ref="HT362:HT425" ca="1" si="818">2*IMREAL(K101)*COS(2*PI()*B101*222/Nt_load2)-2*IMAGINARY(K101)*SIN(2*PI()*B101*222/Nt_load2)</f>
        <v>0.55875907066785113</v>
      </c>
      <c r="HU362" s="223">
        <f t="shared" ref="HU362:HU425" ca="1" si="819">2*IMREAL(K101)*COS(2*PI()*B101*223/Nt_load2)-2*IMAGINARY(K101)*SIN(2*PI()*B101*223/Nt_load2)</f>
        <v>0.57038856596791487</v>
      </c>
      <c r="HV362" s="223">
        <f t="shared" ref="HV362:HV425" ca="1" si="820">2*IMREAL(K101)*COS(2*PI()*B101*224/Nt_load2)-2*IMAGINARY(K101)*SIN(2*PI()*B101*224/Nt_load2)</f>
        <v>0.5816744805240418</v>
      </c>
      <c r="HW362" s="223">
        <f t="shared" ref="HW362:HW425" ca="1" si="821">2*IMREAL(K101)*COS(2*PI()*B101*225/Nt_load2)-2*IMAGINARY(K101)*SIN(2*PI()*B101*225/Nt_load2)</f>
        <v>0.59261001612331066</v>
      </c>
      <c r="HX362" s="223">
        <f t="shared" ref="HX362:HX425" ca="1" si="822">2*IMREAL(K101)*COS(2*PI()*B101*226/Nt_load2)-2*IMAGINARY(K101)*SIN(2*PI()*B101*226/Nt_load2)</f>
        <v>0.60318858560798283</v>
      </c>
      <c r="HY362" s="223">
        <f t="shared" ref="HY362:HY425" ca="1" si="823">2*IMREAL(K101)*COS(2*PI()*B101*227/Nt_load2)-2*IMAGINARY(K101)*SIN(2*PI()*B101*227/Nt_load2)</f>
        <v>0.61340381684335843</v>
      </c>
      <c r="HZ362" s="223">
        <f t="shared" ref="HZ362:HZ425" ca="1" si="824">2*IMREAL(K101)*COS(2*PI()*B101*228/Nt_load2)-2*IMAGINARY(K101)*SIN(2*PI()*B101*228/Nt_load2)</f>
        <v>0.62324955655611392</v>
      </c>
      <c r="IA362" s="223">
        <f t="shared" ref="IA362:IA425" ca="1" si="825">2*IMREAL(K101)*COS(2*PI()*B101*229/Nt_load2)-2*IMAGINARY(K101)*SIN(2*PI()*B101*229/Nt_load2)</f>
        <v>0.63271987404080177</v>
      </c>
      <c r="IB362" s="223">
        <f t="shared" ref="IB362:IB425" ca="1" si="826">2*IMREAL(K101)*COS(2*PI()*B101*230/Nt_load2)-2*IMAGINARY(K101)*SIN(2*PI()*B101*230/Nt_load2)</f>
        <v>0.64180906473228783</v>
      </c>
      <c r="IC362" s="223">
        <f t="shared" ref="IC362:IC425" ca="1" si="827">2*IMREAL(K101)*COS(2*PI()*B101*231/Nt_load2)-2*IMAGINARY(K101)*SIN(2*PI()*B101*231/Nt_load2)</f>
        <v>0.6505116536419655</v>
      </c>
      <c r="ID362" s="223">
        <f t="shared" ref="ID362:ID425" ca="1" si="828">2*IMREAL(K101)*COS(2*PI()*B101*232/Nt_load2)-2*IMAGINARY(K101)*SIN(2*PI()*B101*232/Nt_load2)</f>
        <v>0.6588223986556867</v>
      </c>
      <c r="IE362" s="223">
        <f t="shared" ref="IE362:IE425" ca="1" si="829">2*IMREAL(K101)*COS(2*PI()*B101*233/Nt_load2)-2*IMAGINARY(K101)*SIN(2*PI()*B101*223/Nt_load2)</f>
        <v>0.68399063719692588</v>
      </c>
      <c r="IF362" s="223">
        <f t="shared" ref="IF362:IF425" ca="1" si="830">2*IMREAL(K101)*COS(2*PI()*B101*234/Nt_load2)-2*IMAGINARY(K101)*SIN(2*PI()*B101*234/Nt_load2)</f>
        <v>0.67424857171469732</v>
      </c>
      <c r="IG362" s="223">
        <f t="shared" ref="IG362:IG425" ca="1" si="831">2*IMREAL(K101)*COS(2*PI()*B101*235/Nt_load2)-2*IMAGINARY(K101)*SIN(2*PI()*B101*235/Nt_load2)</f>
        <v>0.68135470761015771</v>
      </c>
      <c r="IH362" s="223">
        <f t="shared" ref="IH362:IH425" ca="1" si="832">2*IMREAL(K101)*COS(2*PI()*B101*236/Nt_load2)-2*IMAGINARY(K101)*SIN(2*PI()*B101*236/Nt_load2)</f>
        <v>0.68805042090724722</v>
      </c>
      <c r="II362" s="223">
        <f t="shared" ref="II362:II425" ca="1" si="833">2*IMREAL(K101)*COS(2*PI()*B101*237/Nt_load2)-2*IMAGINARY(K101)*SIN(2*PI()*B101*237/Nt_load2)</f>
        <v>0.69433167835864473</v>
      </c>
      <c r="IJ362" s="223">
        <f t="shared" ref="IJ362:IJ425" ca="1" si="834">2*IMREAL(K101)*COS(2*PI()*B101*238/Nt_load2)-2*IMAGINARY(K101)*SIN(2*PI()*B101*238/Nt_load2)</f>
        <v>0.70019469636973253</v>
      </c>
      <c r="IK362" s="223">
        <f t="shared" ref="IK362:IK425" ca="1" si="835">2*IMREAL(K101)*COS(2*PI()*B101*239/Nt_load2)-2*IMAGINARY(K101)*SIN(2*PI()*B101*239/Nt_load2)</f>
        <v>0.70563594327769341</v>
      </c>
      <c r="IL362" s="223">
        <f t="shared" ref="IL362:IL425" ca="1" si="836">2*IMREAL(K101)*COS(2*PI()*B101*240/Nt_load2)-2*IMAGINARY(K101)*SIN(2*PI()*B101*240/Nt_load2)</f>
        <v>0.71065214147885114</v>
      </c>
      <c r="IM362" s="223">
        <f t="shared" ref="IM362:IM425" ca="1" si="837">2*IMREAL(K101)*COS(2*PI()*B101*241/Nt_load2)-2*IMAGINARY(K101)*SIN(2*PI()*B101*241/Nt_load2)</f>
        <v>0.71524026940297736</v>
      </c>
      <c r="IN362" s="223">
        <f t="shared" ref="IN362:IN425" ca="1" si="838">2*IMREAL(K101)*COS(2*PI()*B101*242/Nt_load2)-2*IMAGINARY(K101)*SIN(2*PI()*B101*242/Nt_load2)</f>
        <v>0.71939756333337135</v>
      </c>
      <c r="IO362" s="223">
        <f t="shared" ref="IO362:IO425" ca="1" si="839">2*IMREAL(K101)*COS(2*PI()*B101*243/Nt_load2)-2*IMAGINARY(K101)*SIN(2*PI()*B101*243/Nt_load2)</f>
        <v>0.7231215190716207</v>
      </c>
      <c r="IP362" s="223">
        <f t="shared" ref="IP362:IP425" ca="1" si="840">2*IMREAL(K101)*COS(2*PI()*B101*244/Nt_load2)-2*IMAGINARY(K101)*SIN(2*PI()*B101*244/Nt_load2)</f>
        <v>0.72640989344603657</v>
      </c>
      <c r="IQ362" s="223">
        <f t="shared" ref="IQ362:IQ425" ca="1" si="841">2*IMREAL(K101)*COS(2*PI()*B101*245/Nt_load2)-2*IMAGINARY(K101)*SIN(2*PI()*B101*245/Nt_load2)</f>
        <v>0.72926070566285595</v>
      </c>
      <c r="IR362" s="223">
        <f t="shared" ref="IR362:IR425" ca="1" si="842">2*IMREAL(K101)*COS(2*PI()*B101*246/Nt_load2)-2*IMAGINARY(K101)*SIN(2*PI()*B101*246/Nt_load2)</f>
        <v>0.73167223849939833</v>
      </c>
      <c r="IS362" s="223">
        <f t="shared" ref="IS362:IS425" ca="1" si="843">2*IMREAL(K101)*COS(2*PI()*B101*247/Nt_load2)-2*IMAGINARY(K101)*SIN(2*PI()*B101*247/Nt_load2)</f>
        <v>0.73364303933845576</v>
      </c>
      <c r="IT362" s="223">
        <f t="shared" ref="IT362:IT425" ca="1" si="844">2*IMREAL(K101)*COS(2*PI()*B101*248/Nt_load2)-2*IMAGINARY(K101)*SIN(2*PI()*B101*248/Nt_load2)</f>
        <v>0.73517192104329587</v>
      </c>
      <c r="IU362" s="223">
        <f t="shared" ref="IU362:IU425" ca="1" si="845">2*IMREAL(K101)*COS(2*PI()*B101*249/Nt_load2)-2*IMAGINARY(K101)*SIN(2*PI()*B101*249/Nt_load2)</f>
        <v>0.73625796267274835</v>
      </c>
      <c r="IV362" s="223">
        <f t="shared" ref="IV362:IV425" ca="1" si="846">2*IMREAL(K101)*COS(2*PI()*B101*250/Nt_load2)-2*IMAGINARY(K101)*SIN(2*PI()*B101*250/Nt_load2)</f>
        <v>0.73690051003594514</v>
      </c>
      <c r="IW362" s="223">
        <f t="shared" ref="IW362:IW425" ca="1" si="847">2*IMREAL(K101)*COS(2*PI()*B101*251/Nt_load2)-2*IMAGINARY(K101)*SIN(2*PI()*B101*251/Nt_load2)</f>
        <v>0.73709917608638109</v>
      </c>
      <c r="IX362" s="223">
        <f t="shared" ref="IX362:IX425" ca="1" si="848">2*IMREAL(K101)*COS(2*PI()*B101*252/Nt_load2)-2*IMAGINARY(K101)*SIN(2*PI()*B101*252/Nt_load2)</f>
        <v>0.73685384115505626</v>
      </c>
      <c r="IY362" s="223">
        <f t="shared" ref="IY362:IY425" ca="1" si="849">2*IMREAL(K101)*COS(2*PI()*B101*253/Nt_load2)-2*IMAGINARY(K101)*SIN(2*PI()*B101*253/Nt_load2)</f>
        <v>0.73616465302255918</v>
      </c>
      <c r="IZ362" s="223">
        <f t="shared" ref="IZ362:IZ425" ca="1" si="850">2*IMREAL(K101)*COS(2*PI()*B101*254/Nt_load2)-2*IMAGINARY(K101)*SIN(2*PI()*B101*254/Nt_load2)</f>
        <v>0.73503202683005076</v>
      </c>
      <c r="JA362" s="223">
        <f t="shared" ref="JA362:JA425" ca="1" si="851">2*IMREAL(K101)*COS(2*PI()*B101*255/Nt_load2)-2*IMAGINARY(K101)*SIN(2*PI()*B101*255/Nt_load2)</f>
        <v>0.7334566448291977</v>
      </c>
      <c r="JB362" s="223">
        <f t="shared" ref="JB362:JB425" ca="1" si="852">2*IMREAL(K101)*COS(2*PI()*B101*256/Nt_load2)-2*IMAGINARY(K101)*SIN(2*PI()*B101*256/Nt_load2)</f>
        <v>0.73143945597120996</v>
      </c>
    </row>
    <row r="363" spans="1:262">
      <c r="B363" s="230">
        <v>2</v>
      </c>
      <c r="C363" s="229">
        <f t="shared" ref="C363:C426" si="853">C362+Div_Nt_load2</f>
        <v>3.9062500000000001E-5</v>
      </c>
      <c r="D363" s="226">
        <f t="shared" ca="1" si="597"/>
        <v>24.513129417279867</v>
      </c>
      <c r="E363" s="225">
        <f ca="1">H361</f>
        <v>0.51312941727986583</v>
      </c>
      <c r="F363" s="224">
        <v>2</v>
      </c>
      <c r="G363" s="223">
        <f t="shared" ref="G363:G425" ca="1" si="854">2*IMREAL(K102)*COS(2*PI()*B102*1/Nt_load2)-2*IMAGINARY(K102)*SIN(2*PI()*B102*1/Nt_load2)</f>
        <v>-3.8532738748554242E-3</v>
      </c>
      <c r="H363" s="223">
        <f t="shared" ca="1" si="598"/>
        <v>-3.8458090588366117E-3</v>
      </c>
      <c r="I363" s="223">
        <f t="shared" ca="1" si="599"/>
        <v>-3.8290793519419725E-3</v>
      </c>
      <c r="J363" s="223">
        <f t="shared" ca="1" si="600"/>
        <v>-3.8031250575007646E-3</v>
      </c>
      <c r="K363" s="223">
        <f t="shared" ca="1" si="601"/>
        <v>-3.7680087016816245E-3</v>
      </c>
      <c r="L363" s="223">
        <f t="shared" ca="1" si="602"/>
        <v>-3.723814882861551E-3</v>
      </c>
      <c r="M363" s="223">
        <f t="shared" ca="1" si="603"/>
        <v>-3.6706500678210024E-3</v>
      </c>
      <c r="N363" s="223">
        <f t="shared" ca="1" si="604"/>
        <v>-3.6086423352560985E-3</v>
      </c>
      <c r="O363" s="223">
        <f t="shared" ca="1" si="605"/>
        <v>-3.5379410672258253E-3</v>
      </c>
      <c r="P363" s="223">
        <f t="shared" ca="1" si="606"/>
        <v>-3.4587165892775665E-3</v>
      </c>
      <c r="Q363" s="223">
        <f t="shared" ca="1" si="607"/>
        <v>-3.371159760117945E-3</v>
      </c>
      <c r="R363" s="223">
        <f t="shared" ca="1" si="608"/>
        <v>-3.2754815118174775E-3</v>
      </c>
      <c r="S363" s="223">
        <f t="shared" ca="1" si="609"/>
        <v>-3.1719123416567457E-3</v>
      </c>
      <c r="T363" s="223">
        <f t="shared" ca="1" si="610"/>
        <v>-3.0607017568382551E-3</v>
      </c>
      <c r="U363" s="223">
        <f t="shared" ca="1" si="611"/>
        <v>-2.9421176734017286E-3</v>
      </c>
      <c r="V363" s="223">
        <f t="shared" ca="1" si="612"/>
        <v>-2.8164457707909049E-3</v>
      </c>
      <c r="W363" s="223">
        <f t="shared" ca="1" si="613"/>
        <v>-2.683988803626732E-3</v>
      </c>
      <c r="X363" s="223">
        <f t="shared" ca="1" si="614"/>
        <v>-2.5450658723449688E-3</v>
      </c>
      <c r="Y363" s="223">
        <f t="shared" ca="1" si="615"/>
        <v>-2.4000116544552847E-3</v>
      </c>
      <c r="Z363" s="223">
        <f t="shared" ca="1" si="616"/>
        <v>-2.2491755982738237E-3</v>
      </c>
      <c r="AA363" s="223">
        <f t="shared" ca="1" si="617"/>
        <v>-2.0929210810716053E-3</v>
      </c>
      <c r="AB363" s="223">
        <f t="shared" ca="1" si="618"/>
        <v>-1.9316245336668512E-3</v>
      </c>
      <c r="AC363" s="223">
        <f t="shared" ca="1" si="619"/>
        <v>-1.7656745335701658E-3</v>
      </c>
      <c r="AD363" s="223">
        <f t="shared" ca="1" si="620"/>
        <v>-1.5954708688672859E-3</v>
      </c>
      <c r="AE363" s="223">
        <f t="shared" ca="1" si="621"/>
        <v>-1.4214235750945616E-3</v>
      </c>
      <c r="AF363" s="223">
        <f t="shared" ca="1" si="622"/>
        <v>-1.2439519474274337E-3</v>
      </c>
      <c r="AG363" s="223">
        <f t="shared" ca="1" si="623"/>
        <v>-1.0634835305616314E-3</v>
      </c>
      <c r="AH363" s="223">
        <f t="shared" ca="1" si="624"/>
        <v>-8.804530887205498E-4</v>
      </c>
      <c r="AI363" s="223">
        <f t="shared" ca="1" si="625"/>
        <v>-6.9530155827015802E-4</v>
      </c>
      <c r="AJ363" s="223">
        <f t="shared" ca="1" si="626"/>
        <v>-5.0847498546467034E-4</v>
      </c>
      <c r="AK363" s="223">
        <f t="shared" ca="1" si="627"/>
        <v>-3.2042345188204883E-4</v>
      </c>
      <c r="AL363" s="223">
        <f t="shared" ca="1" si="628"/>
        <v>-1.3159999013806384E-4</v>
      </c>
      <c r="AM363" s="223">
        <f t="shared" ca="1" si="629"/>
        <v>5.7540507508961581E-5</v>
      </c>
      <c r="AN363" s="223">
        <f t="shared" ca="1" si="630"/>
        <v>2.4654238503344467E-4</v>
      </c>
      <c r="AO363" s="223">
        <f t="shared" ca="1" si="631"/>
        <v>4.3495032035781886E-4</v>
      </c>
      <c r="AP363" s="223">
        <f t="shared" ca="1" si="632"/>
        <v>6.2231042226330315E-4</v>
      </c>
      <c r="AQ363" s="223">
        <f t="shared" ca="1" si="633"/>
        <v>8.0817132385360008E-4</v>
      </c>
      <c r="AR363" s="223">
        <f t="shared" ca="1" si="634"/>
        <v>9.9208526993728495E-4</v>
      </c>
      <c r="AS363" s="223">
        <f t="shared" ca="1" si="635"/>
        <v>1.1736091957092855E-3</v>
      </c>
      <c r="AT363" s="223">
        <f t="shared" ca="1" si="636"/>
        <v>1.3523057941327973E-3</v>
      </c>
      <c r="AU363" s="223">
        <f t="shared" ca="1" si="637"/>
        <v>1.5277445694502438E-3</v>
      </c>
      <c r="AV363" s="223">
        <f t="shared" ca="1" si="638"/>
        <v>1.6995028742852667E-3</v>
      </c>
      <c r="AW363" s="223">
        <f t="shared" ca="1" si="639"/>
        <v>1.8671669278372636E-3</v>
      </c>
      <c r="AX363" s="223">
        <f t="shared" ca="1" si="640"/>
        <v>2.0303328127155933E-3</v>
      </c>
      <c r="AY363" s="223">
        <f t="shared" ca="1" si="641"/>
        <v>2.1886074480119417E-3</v>
      </c>
      <c r="AZ363" s="223">
        <f t="shared" ca="1" si="642"/>
        <v>2.3416095362666562E-3</v>
      </c>
      <c r="BA363" s="223">
        <f t="shared" ca="1" si="643"/>
        <v>2.488970482047733E-3</v>
      </c>
      <c r="BB363" s="223">
        <f t="shared" ca="1" si="644"/>
        <v>2.6303352799294894E-3</v>
      </c>
      <c r="BC363" s="223">
        <f t="shared" ca="1" si="645"/>
        <v>2.765363369731736E-3</v>
      </c>
      <c r="BD363" s="223">
        <f t="shared" ca="1" si="646"/>
        <v>2.8937294569590759E-3</v>
      </c>
      <c r="BE363" s="223">
        <f t="shared" ca="1" si="647"/>
        <v>3.0151242964638345E-3</v>
      </c>
      <c r="BF363" s="223">
        <f t="shared" ca="1" si="648"/>
        <v>3.1292554374447155E-3</v>
      </c>
      <c r="BG363" s="223">
        <f t="shared" ca="1" si="649"/>
        <v>3.2358479279863857E-3</v>
      </c>
      <c r="BH363" s="223">
        <f t="shared" ca="1" si="650"/>
        <v>3.3346449774427325E-3</v>
      </c>
      <c r="BI363" s="223">
        <f t="shared" ca="1" si="651"/>
        <v>3.4254085750680175E-3</v>
      </c>
      <c r="BJ363" s="223">
        <f t="shared" ca="1" si="652"/>
        <v>3.5079200634056066E-3</v>
      </c>
      <c r="BK363" s="223">
        <f t="shared" ca="1" si="653"/>
        <v>3.5819806650529422E-3</v>
      </c>
      <c r="BL363" s="223">
        <f t="shared" ca="1" si="654"/>
        <v>3.6474119615337143E-3</v>
      </c>
      <c r="BM363" s="223">
        <f t="shared" ca="1" si="655"/>
        <v>3.7040563231235959E-3</v>
      </c>
      <c r="BN363" s="223">
        <f t="shared" ca="1" si="656"/>
        <v>3.7517772885940562E-3</v>
      </c>
      <c r="BO363" s="223">
        <f t="shared" ca="1" si="657"/>
        <v>3.7904598939594142E-3</v>
      </c>
      <c r="BP363" s="223">
        <f t="shared" ca="1" si="658"/>
        <v>3.8200109494351485E-3</v>
      </c>
      <c r="BQ363" s="223">
        <f t="shared" ca="1" si="659"/>
        <v>3.8403592639402523E-3</v>
      </c>
      <c r="BR363" s="223">
        <f t="shared" ca="1" si="660"/>
        <v>3.8514558166027799E-3</v>
      </c>
      <c r="BS363" s="223">
        <f t="shared" ca="1" si="661"/>
        <v>3.8532738748554242E-3</v>
      </c>
      <c r="BT363" s="223">
        <f t="shared" ca="1" si="662"/>
        <v>3.8458090588366117E-3</v>
      </c>
      <c r="BU363" s="223">
        <f t="shared" ca="1" si="663"/>
        <v>3.8290793519419725E-3</v>
      </c>
      <c r="BV363" s="223">
        <f t="shared" ca="1" si="664"/>
        <v>3.8031250575007646E-3</v>
      </c>
      <c r="BW363" s="223">
        <f t="shared" ca="1" si="665"/>
        <v>3.7680087016816245E-3</v>
      </c>
      <c r="BX363" s="223">
        <f t="shared" ca="1" si="666"/>
        <v>3.7238148828615514E-3</v>
      </c>
      <c r="BY363" s="223">
        <f t="shared" ca="1" si="667"/>
        <v>3.6706500678210024E-3</v>
      </c>
      <c r="BZ363" s="223">
        <f t="shared" ca="1" si="668"/>
        <v>3.6086423352560989E-3</v>
      </c>
      <c r="CA363" s="223">
        <f t="shared" ca="1" si="669"/>
        <v>3.5379410672258258E-3</v>
      </c>
      <c r="CB363" s="223">
        <f t="shared" ca="1" si="670"/>
        <v>3.4587165892775665E-3</v>
      </c>
      <c r="CC363" s="223">
        <f t="shared" ca="1" si="671"/>
        <v>3.371159760117945E-3</v>
      </c>
      <c r="CD363" s="223">
        <f t="shared" ca="1" si="672"/>
        <v>3.2754815118174784E-3</v>
      </c>
      <c r="CE363" s="223">
        <f t="shared" ca="1" si="673"/>
        <v>3.1719123416567457E-3</v>
      </c>
      <c r="CF363" s="223">
        <f t="shared" ca="1" si="674"/>
        <v>3.0607017568382556E-3</v>
      </c>
      <c r="CG363" s="223">
        <f t="shared" ca="1" si="675"/>
        <v>2.9421176734017291E-3</v>
      </c>
      <c r="CH363" s="223">
        <f t="shared" ca="1" si="676"/>
        <v>2.8164457707909058E-3</v>
      </c>
      <c r="CI363" s="223">
        <f t="shared" ca="1" si="677"/>
        <v>2.6839888036267333E-3</v>
      </c>
      <c r="CJ363" s="223">
        <f t="shared" ca="1" si="678"/>
        <v>2.5450658723449706E-3</v>
      </c>
      <c r="CK363" s="223">
        <f t="shared" ca="1" si="679"/>
        <v>2.4000116544552834E-3</v>
      </c>
      <c r="CL363" s="223">
        <f t="shared" ca="1" si="680"/>
        <v>2.2491755982738232E-3</v>
      </c>
      <c r="CM363" s="223">
        <f t="shared" ca="1" si="681"/>
        <v>2.0929210810716058E-3</v>
      </c>
      <c r="CN363" s="223">
        <f t="shared" ca="1" si="682"/>
        <v>1.9316245336668514E-3</v>
      </c>
      <c r="CO363" s="223">
        <f t="shared" ca="1" si="683"/>
        <v>1.7656745335701666E-3</v>
      </c>
      <c r="CP363" s="223">
        <f t="shared" ca="1" si="684"/>
        <v>1.5954708688672879E-3</v>
      </c>
      <c r="CQ363" s="223">
        <f t="shared" ca="1" si="685"/>
        <v>1.4214235750945612E-3</v>
      </c>
      <c r="CR363" s="223">
        <f t="shared" ca="1" si="686"/>
        <v>1.2439519474274339E-3</v>
      </c>
      <c r="CS363" s="223">
        <f t="shared" ca="1" si="687"/>
        <v>1.063483530561632E-3</v>
      </c>
      <c r="CT363" s="223">
        <f t="shared" ca="1" si="688"/>
        <v>8.804530887205511E-4</v>
      </c>
      <c r="CU363" s="223">
        <f t="shared" ca="1" si="689"/>
        <v>6.9530155827016008E-4</v>
      </c>
      <c r="CV363" s="223">
        <f t="shared" ca="1" si="690"/>
        <v>5.0847498546466915E-4</v>
      </c>
      <c r="CW363" s="223">
        <f t="shared" ca="1" si="691"/>
        <v>3.2042345188204851E-4</v>
      </c>
      <c r="CX363" s="223">
        <f t="shared" ca="1" si="692"/>
        <v>1.315999901380643E-4</v>
      </c>
      <c r="CY363" s="223">
        <f t="shared" ca="1" si="693"/>
        <v>-5.7540507508960226E-5</v>
      </c>
      <c r="CZ363" s="223">
        <f t="shared" ca="1" si="694"/>
        <v>-2.4654238503344251E-4</v>
      </c>
      <c r="DA363" s="223">
        <f t="shared" ca="1" si="695"/>
        <v>-4.3495032035782005E-4</v>
      </c>
      <c r="DB363" s="223">
        <f t="shared" ca="1" si="696"/>
        <v>-6.2231042226330358E-4</v>
      </c>
      <c r="DC363" s="223">
        <f t="shared" ca="1" si="697"/>
        <v>-8.0817132385359964E-4</v>
      </c>
      <c r="DD363" s="223">
        <f t="shared" ca="1" si="698"/>
        <v>-9.9208526993728452E-4</v>
      </c>
      <c r="DE363" s="223">
        <f t="shared" ca="1" si="699"/>
        <v>-1.1736091957092842E-3</v>
      </c>
      <c r="DF363" s="223">
        <f t="shared" ca="1" si="700"/>
        <v>-1.3523057941327984E-3</v>
      </c>
      <c r="DG363" s="223">
        <f t="shared" ca="1" si="701"/>
        <v>-1.5277445694502449E-3</v>
      </c>
      <c r="DH363" s="223">
        <f t="shared" ca="1" si="702"/>
        <v>-1.6995028742852662E-3</v>
      </c>
      <c r="DI363" s="223">
        <f t="shared" ca="1" si="703"/>
        <v>-1.8671669278372631E-3</v>
      </c>
      <c r="DJ363" s="223">
        <f t="shared" ca="1" si="704"/>
        <v>-2.0303328127155929E-3</v>
      </c>
      <c r="DK363" s="223">
        <f t="shared" ca="1" si="705"/>
        <v>-2.18860744801194E-3</v>
      </c>
      <c r="DL363" s="223">
        <f t="shared" ca="1" si="706"/>
        <v>-2.3416095362666571E-3</v>
      </c>
      <c r="DM363" s="223">
        <f t="shared" ca="1" si="707"/>
        <v>-2.4889704820477325E-3</v>
      </c>
      <c r="DN363" s="223">
        <f t="shared" ca="1" si="708"/>
        <v>-2.630335279929489E-3</v>
      </c>
      <c r="DO363" s="223">
        <f t="shared" ca="1" si="709"/>
        <v>-2.765363369731736E-3</v>
      </c>
      <c r="DP363" s="223">
        <f t="shared" ca="1" si="710"/>
        <v>-2.8937294569590746E-3</v>
      </c>
      <c r="DQ363" s="223">
        <f t="shared" ca="1" si="711"/>
        <v>-3.0151242964638354E-3</v>
      </c>
      <c r="DR363" s="223">
        <f t="shared" ca="1" si="712"/>
        <v>-3.1292554374447151E-3</v>
      </c>
      <c r="DS363" s="223">
        <f t="shared" ca="1" si="713"/>
        <v>-3.2358479279863857E-3</v>
      </c>
      <c r="DT363" s="223">
        <f t="shared" ca="1" si="714"/>
        <v>-3.3346449774427321E-3</v>
      </c>
      <c r="DU363" s="223">
        <f t="shared" ca="1" si="715"/>
        <v>-3.4254085750680167E-3</v>
      </c>
      <c r="DV363" s="223">
        <f t="shared" ca="1" si="716"/>
        <v>-3.5079200634056053E-3</v>
      </c>
      <c r="DW363" s="223">
        <f t="shared" ca="1" si="717"/>
        <v>-3.5819806650529426E-3</v>
      </c>
      <c r="DX363" s="223">
        <f t="shared" ca="1" si="718"/>
        <v>-3.6474119615337143E-3</v>
      </c>
      <c r="DY363" s="223">
        <f t="shared" ca="1" si="719"/>
        <v>-3.7040563231235959E-3</v>
      </c>
      <c r="DZ363" s="223">
        <f t="shared" ca="1" si="720"/>
        <v>-3.7517772885940557E-3</v>
      </c>
      <c r="EA363" s="223">
        <f t="shared" ca="1" si="721"/>
        <v>-3.7904598939594138E-3</v>
      </c>
      <c r="EB363" s="223">
        <f t="shared" ca="1" si="722"/>
        <v>-3.8200109494351494E-3</v>
      </c>
      <c r="EC363" s="223">
        <f t="shared" ca="1" si="723"/>
        <v>-3.8403592639402523E-3</v>
      </c>
      <c r="ED363" s="223">
        <f t="shared" ca="1" si="724"/>
        <v>-3.8514558166027799E-3</v>
      </c>
      <c r="EE363" s="223">
        <f t="shared" ca="1" si="725"/>
        <v>-3.8532738748554242E-3</v>
      </c>
      <c r="EF363" s="223">
        <f t="shared" ca="1" si="726"/>
        <v>-3.8458090588366117E-3</v>
      </c>
      <c r="EG363" s="223">
        <f t="shared" ca="1" si="727"/>
        <v>-3.8290793519419721E-3</v>
      </c>
      <c r="EH363" s="223">
        <f t="shared" ca="1" si="728"/>
        <v>-3.8031250575007646E-3</v>
      </c>
      <c r="EI363" s="223">
        <f t="shared" ca="1" si="729"/>
        <v>-3.7680087016816249E-3</v>
      </c>
      <c r="EJ363" s="223">
        <f t="shared" ca="1" si="730"/>
        <v>-3.7238148828615514E-3</v>
      </c>
      <c r="EK363" s="223">
        <f t="shared" ca="1" si="731"/>
        <v>-3.6706500678210028E-3</v>
      </c>
      <c r="EL363" s="223">
        <f t="shared" ca="1" si="732"/>
        <v>-3.6086423352560985E-3</v>
      </c>
      <c r="EM363" s="223">
        <f t="shared" ca="1" si="733"/>
        <v>-3.5379410672258253E-3</v>
      </c>
      <c r="EN363" s="223">
        <f t="shared" ca="1" si="734"/>
        <v>-3.4587165892775665E-3</v>
      </c>
      <c r="EO363" s="223">
        <f t="shared" ca="1" si="735"/>
        <v>-3.3711597601179455E-3</v>
      </c>
      <c r="EP363" s="223">
        <f t="shared" ca="1" si="736"/>
        <v>-3.2754815118174784E-3</v>
      </c>
      <c r="EQ363" s="223">
        <f t="shared" ca="1" si="737"/>
        <v>-3.171912341656747E-3</v>
      </c>
      <c r="ER363" s="223">
        <f t="shared" ca="1" si="738"/>
        <v>-3.0607017568382547E-3</v>
      </c>
      <c r="ES363" s="223">
        <f t="shared" ca="1" si="739"/>
        <v>-2.9421176734017295E-3</v>
      </c>
      <c r="ET363" s="223">
        <f t="shared" ca="1" si="740"/>
        <v>-2.8164457707909054E-3</v>
      </c>
      <c r="EU363" s="223">
        <f t="shared" ca="1" si="741"/>
        <v>-2.6839888036267337E-3</v>
      </c>
      <c r="EV363" s="223">
        <f t="shared" ca="1" si="742"/>
        <v>-2.5450658723449706E-3</v>
      </c>
      <c r="EW363" s="223">
        <f t="shared" ca="1" si="743"/>
        <v>-2.4000116544552839E-3</v>
      </c>
      <c r="EX363" s="223">
        <f t="shared" ca="1" si="744"/>
        <v>-2.2491755982738237E-3</v>
      </c>
      <c r="EY363" s="223">
        <f t="shared" ca="1" si="745"/>
        <v>-2.0929210810716062E-3</v>
      </c>
      <c r="EZ363" s="223">
        <f t="shared" ca="1" si="746"/>
        <v>-1.9316245336668519E-3</v>
      </c>
      <c r="FA363" s="223">
        <f t="shared" ca="1" si="747"/>
        <v>-1.7656745335701671E-3</v>
      </c>
      <c r="FB363" s="223">
        <f t="shared" ca="1" si="748"/>
        <v>-1.5954708688672883E-3</v>
      </c>
      <c r="FC363" s="223">
        <f t="shared" ca="1" si="749"/>
        <v>-1.4214235750945616E-3</v>
      </c>
      <c r="FD363" s="223">
        <f t="shared" ca="1" si="750"/>
        <v>-1.2439519474274343E-3</v>
      </c>
      <c r="FE363" s="223">
        <f t="shared" ca="1" si="751"/>
        <v>-1.0634835305616324E-3</v>
      </c>
      <c r="FF363" s="223">
        <f t="shared" ca="1" si="752"/>
        <v>-8.8045308872055153E-4</v>
      </c>
      <c r="FG363" s="223">
        <f t="shared" ca="1" si="753"/>
        <v>-6.9530155827016063E-4</v>
      </c>
      <c r="FH363" s="223">
        <f t="shared" ca="1" si="754"/>
        <v>-5.0847498546466958E-4</v>
      </c>
      <c r="FI363" s="223">
        <f t="shared" ca="1" si="755"/>
        <v>-3.2042345188204894E-4</v>
      </c>
      <c r="FJ363" s="223">
        <f t="shared" ca="1" si="756"/>
        <v>-1.3159999013806478E-4</v>
      </c>
      <c r="FK363" s="223">
        <f t="shared" ca="1" si="757"/>
        <v>5.7540507508959792E-5</v>
      </c>
      <c r="FL363" s="223">
        <f t="shared" ca="1" si="758"/>
        <v>2.4654238503344202E-4</v>
      </c>
      <c r="FM363" s="223">
        <f t="shared" ca="1" si="759"/>
        <v>4.3495032035781615E-4</v>
      </c>
      <c r="FN363" s="223">
        <f t="shared" ca="1" si="760"/>
        <v>6.2231042226329979E-4</v>
      </c>
      <c r="FO363" s="223">
        <f t="shared" ca="1" si="761"/>
        <v>8.0817132385359585E-4</v>
      </c>
      <c r="FP363" s="223">
        <f t="shared" ca="1" si="762"/>
        <v>9.9208526993728756E-4</v>
      </c>
      <c r="FQ363" s="223">
        <f t="shared" ca="1" si="763"/>
        <v>1.1736091957092868E-3</v>
      </c>
      <c r="FR363" s="223">
        <f t="shared" ca="1" si="764"/>
        <v>1.352305794132798E-3</v>
      </c>
      <c r="FS363" s="223">
        <f t="shared" ca="1" si="765"/>
        <v>1.5277445694502445E-3</v>
      </c>
      <c r="FT363" s="223">
        <f t="shared" ca="1" si="766"/>
        <v>1.6995028742852658E-3</v>
      </c>
      <c r="FU363" s="223">
        <f t="shared" ca="1" si="767"/>
        <v>1.8671669278372627E-3</v>
      </c>
      <c r="FV363" s="223">
        <f t="shared" ca="1" si="768"/>
        <v>2.0303328127155925E-3</v>
      </c>
      <c r="FW363" s="223">
        <f t="shared" ca="1" si="769"/>
        <v>2.1886074480119396E-3</v>
      </c>
      <c r="FX363" s="223">
        <f t="shared" ca="1" si="770"/>
        <v>2.3416095362666536E-3</v>
      </c>
      <c r="FY363" s="223">
        <f t="shared" ca="1" si="771"/>
        <v>2.4889704820477299E-3</v>
      </c>
      <c r="FZ363" s="223">
        <f t="shared" ca="1" si="772"/>
        <v>2.6303352799294864E-3</v>
      </c>
      <c r="GA363" s="223">
        <f t="shared" ca="1" si="773"/>
        <v>2.7653633697317381E-3</v>
      </c>
      <c r="GB363" s="223">
        <f t="shared" ca="1" si="774"/>
        <v>2.8937294569590763E-3</v>
      </c>
      <c r="GC363" s="223">
        <f t="shared" ca="1" si="775"/>
        <v>3.0151242964638349E-3</v>
      </c>
      <c r="GD363" s="223">
        <f t="shared" ca="1" si="776"/>
        <v>3.1292554374447146E-3</v>
      </c>
      <c r="GE363" s="223">
        <f t="shared" ca="1" si="777"/>
        <v>3.2358479279863852E-3</v>
      </c>
      <c r="GF363" s="223">
        <f t="shared" ca="1" si="778"/>
        <v>3.3346449774427321E-3</v>
      </c>
      <c r="GG363" s="223">
        <f t="shared" ca="1" si="779"/>
        <v>3.4254085750680167E-3</v>
      </c>
      <c r="GH363" s="223">
        <f t="shared" ca="1" si="780"/>
        <v>3.5079200634056049E-3</v>
      </c>
      <c r="GI363" s="223">
        <f t="shared" ca="1" si="781"/>
        <v>3.5819806650529413E-3</v>
      </c>
      <c r="GJ363" s="223">
        <f t="shared" ca="1" si="782"/>
        <v>3.647411961533713E-3</v>
      </c>
      <c r="GK363" s="223">
        <f t="shared" ca="1" si="783"/>
        <v>3.7040563231235963E-3</v>
      </c>
      <c r="GL363" s="223">
        <f t="shared" ca="1" si="784"/>
        <v>3.7517772885940566E-3</v>
      </c>
      <c r="GM363" s="223">
        <f t="shared" ca="1" si="785"/>
        <v>3.7904598939594142E-3</v>
      </c>
      <c r="GN363" s="223">
        <f t="shared" ca="1" si="786"/>
        <v>3.8200109494351494E-3</v>
      </c>
      <c r="GO363" s="223">
        <f t="shared" ca="1" si="787"/>
        <v>3.8403592639402523E-3</v>
      </c>
      <c r="GP363" s="223">
        <f t="shared" ca="1" si="788"/>
        <v>3.8514558166027799E-3</v>
      </c>
      <c r="GQ363" s="223">
        <f t="shared" ca="1" si="789"/>
        <v>3.8532738748554242E-3</v>
      </c>
      <c r="GR363" s="223">
        <f t="shared" ca="1" si="790"/>
        <v>3.8458090588366117E-3</v>
      </c>
      <c r="GS363" s="223">
        <f t="shared" ca="1" si="791"/>
        <v>3.8290793519419725E-3</v>
      </c>
      <c r="GT363" s="223">
        <f t="shared" ca="1" si="792"/>
        <v>3.8031250575007651E-3</v>
      </c>
      <c r="GU363" s="223">
        <f t="shared" ca="1" si="793"/>
        <v>3.7680087016816258E-3</v>
      </c>
      <c r="GV363" s="223">
        <f t="shared" ca="1" si="794"/>
        <v>3.7238148828615506E-3</v>
      </c>
      <c r="GW363" s="223">
        <f t="shared" ca="1" si="795"/>
        <v>3.670650067821002E-3</v>
      </c>
      <c r="GX363" s="223">
        <f t="shared" ca="1" si="796"/>
        <v>3.6086423352560985E-3</v>
      </c>
      <c r="GY363" s="223">
        <f t="shared" ca="1" si="797"/>
        <v>3.5379410672258253E-3</v>
      </c>
      <c r="GZ363" s="223">
        <f t="shared" ca="1" si="798"/>
        <v>3.458716589277567E-3</v>
      </c>
      <c r="HA363" s="223">
        <f t="shared" ca="1" si="799"/>
        <v>3.3711597601179459E-3</v>
      </c>
      <c r="HB363" s="223">
        <f t="shared" ca="1" si="800"/>
        <v>3.2754815118174788E-3</v>
      </c>
      <c r="HC363" s="223">
        <f t="shared" ca="1" si="801"/>
        <v>3.1719123416567474E-3</v>
      </c>
      <c r="HD363" s="223">
        <f t="shared" ca="1" si="802"/>
        <v>3.0607017568382573E-3</v>
      </c>
      <c r="HE363" s="223">
        <f t="shared" ca="1" si="803"/>
        <v>2.9421176734017312E-3</v>
      </c>
      <c r="HF363" s="223">
        <f t="shared" ca="1" si="804"/>
        <v>2.8164457707909036E-3</v>
      </c>
      <c r="HG363" s="223">
        <f t="shared" ca="1" si="805"/>
        <v>2.6839888036267311E-3</v>
      </c>
      <c r="HH363" s="223">
        <f t="shared" ca="1" si="806"/>
        <v>2.5450658723449684E-3</v>
      </c>
      <c r="HI363" s="223">
        <f t="shared" ca="1" si="807"/>
        <v>2.4000116544552843E-3</v>
      </c>
      <c r="HJ363" s="223">
        <f t="shared" ca="1" si="808"/>
        <v>2.2491755982738241E-3</v>
      </c>
      <c r="HK363" s="223">
        <f t="shared" ca="1" si="809"/>
        <v>2.0929210810716067E-3</v>
      </c>
      <c r="HL363" s="223">
        <f t="shared" ca="1" si="810"/>
        <v>1.9316245336668523E-3</v>
      </c>
      <c r="HM363" s="223">
        <f t="shared" ca="1" si="811"/>
        <v>1.7656745335701675E-3</v>
      </c>
      <c r="HN363" s="223">
        <f t="shared" ca="1" si="812"/>
        <v>1.5954708688672885E-3</v>
      </c>
      <c r="HO363" s="223">
        <f t="shared" ca="1" si="813"/>
        <v>1.4214235750945651E-3</v>
      </c>
      <c r="HP363" s="223">
        <f t="shared" ca="1" si="814"/>
        <v>1.243951947427438E-3</v>
      </c>
      <c r="HQ363" s="223">
        <f t="shared" ca="1" si="815"/>
        <v>1.0634835305616294E-3</v>
      </c>
      <c r="HR363" s="223">
        <f t="shared" ca="1" si="816"/>
        <v>8.8045308872054871E-4</v>
      </c>
      <c r="HS363" s="223">
        <f t="shared" ca="1" si="817"/>
        <v>6.953015582701577E-4</v>
      </c>
      <c r="HT363" s="223">
        <f t="shared" ca="1" si="818"/>
        <v>5.0847498546467002E-4</v>
      </c>
      <c r="HU363" s="223">
        <f t="shared" ca="1" si="819"/>
        <v>3.2042345188204938E-4</v>
      </c>
      <c r="HV363" s="223">
        <f t="shared" ca="1" si="820"/>
        <v>1.3159999013806525E-4</v>
      </c>
      <c r="HW363" s="223">
        <f t="shared" ca="1" si="821"/>
        <v>-5.7540507508959304E-5</v>
      </c>
      <c r="HX363" s="223">
        <f t="shared" ca="1" si="822"/>
        <v>-2.4654238503344153E-4</v>
      </c>
      <c r="HY363" s="223">
        <f t="shared" ca="1" si="823"/>
        <v>-4.3495032035781572E-4</v>
      </c>
      <c r="HZ363" s="223">
        <f t="shared" ca="1" si="824"/>
        <v>-6.2231042226329936E-4</v>
      </c>
      <c r="IA363" s="223">
        <f t="shared" ca="1" si="825"/>
        <v>-8.0817132385359531E-4</v>
      </c>
      <c r="IB363" s="223">
        <f t="shared" ca="1" si="826"/>
        <v>-9.9208526993728712E-4</v>
      </c>
      <c r="IC363" s="223">
        <f t="shared" ca="1" si="827"/>
        <v>-1.1736091957092866E-3</v>
      </c>
      <c r="ID363" s="223">
        <f t="shared" ca="1" si="828"/>
        <v>-1.3523057941327975E-3</v>
      </c>
      <c r="IE363" s="223">
        <f t="shared" ca="1" si="829"/>
        <v>-1.5152680793236609E-3</v>
      </c>
      <c r="IF363" s="223">
        <f t="shared" ca="1" si="830"/>
        <v>-1.6995028742852654E-3</v>
      </c>
      <c r="IG363" s="223">
        <f t="shared" ca="1" si="831"/>
        <v>-1.8671669278372623E-3</v>
      </c>
      <c r="IH363" s="223">
        <f t="shared" ca="1" si="832"/>
        <v>-2.030332812715592E-3</v>
      </c>
      <c r="II363" s="223">
        <f t="shared" ca="1" si="833"/>
        <v>-2.1886074480119391E-3</v>
      </c>
      <c r="IJ363" s="223">
        <f t="shared" ca="1" si="834"/>
        <v>-2.3416095362666532E-3</v>
      </c>
      <c r="IK363" s="223">
        <f t="shared" ca="1" si="835"/>
        <v>-2.4889704820477295E-3</v>
      </c>
      <c r="IL363" s="223">
        <f t="shared" ca="1" si="836"/>
        <v>-2.630335279929486E-3</v>
      </c>
      <c r="IM363" s="223">
        <f t="shared" ca="1" si="837"/>
        <v>-2.7653633697317377E-3</v>
      </c>
      <c r="IN363" s="223">
        <f t="shared" ca="1" si="838"/>
        <v>-2.8937294569590759E-3</v>
      </c>
      <c r="IO363" s="223">
        <f t="shared" ca="1" si="839"/>
        <v>-3.0151242964638345E-3</v>
      </c>
      <c r="IP363" s="223">
        <f t="shared" ca="1" si="840"/>
        <v>-3.1292554374447146E-3</v>
      </c>
      <c r="IQ363" s="223">
        <f t="shared" ca="1" si="841"/>
        <v>-3.2358479279863852E-3</v>
      </c>
      <c r="IR363" s="223">
        <f t="shared" ca="1" si="842"/>
        <v>-3.3346449774427317E-3</v>
      </c>
      <c r="IS363" s="223">
        <f t="shared" ca="1" si="843"/>
        <v>-3.4254085750680162E-3</v>
      </c>
      <c r="IT363" s="223">
        <f t="shared" ca="1" si="844"/>
        <v>-3.5079200634056049E-3</v>
      </c>
      <c r="IU363" s="223">
        <f t="shared" ca="1" si="845"/>
        <v>-3.5819806650529409E-3</v>
      </c>
      <c r="IV363" s="223">
        <f t="shared" ca="1" si="846"/>
        <v>-3.647411961533713E-3</v>
      </c>
      <c r="IW363" s="223">
        <f t="shared" ca="1" si="847"/>
        <v>-3.7040563231235963E-3</v>
      </c>
      <c r="IX363" s="223">
        <f t="shared" ca="1" si="848"/>
        <v>-3.7517772885940562E-3</v>
      </c>
      <c r="IY363" s="223">
        <f t="shared" ca="1" si="849"/>
        <v>-3.7904598939594142E-3</v>
      </c>
      <c r="IZ363" s="223">
        <f t="shared" ca="1" si="850"/>
        <v>-3.8200109494351485E-3</v>
      </c>
      <c r="JA363" s="223">
        <f t="shared" ca="1" si="851"/>
        <v>-3.8403592639402523E-3</v>
      </c>
      <c r="JB363" s="223">
        <f t="shared" ca="1" si="852"/>
        <v>-3.8514558166027799E-3</v>
      </c>
    </row>
    <row r="364" spans="1:262">
      <c r="B364" s="230">
        <v>3</v>
      </c>
      <c r="C364" s="229">
        <f t="shared" si="853"/>
        <v>5.8593749999999998E-5</v>
      </c>
      <c r="D364" s="226">
        <f t="shared" ca="1" si="597"/>
        <v>24.658770664263407</v>
      </c>
      <c r="E364" s="225">
        <f ca="1">I361</f>
        <v>0.65877066426340847</v>
      </c>
      <c r="F364" s="224">
        <v>3</v>
      </c>
      <c r="G364" s="223">
        <f t="shared" ca="1" si="854"/>
        <v>-0.21002804160328267</v>
      </c>
      <c r="H364" s="223">
        <f t="shared" ca="1" si="598"/>
        <v>-0.20905190250969549</v>
      </c>
      <c r="I364" s="223">
        <f t="shared" ca="1" si="599"/>
        <v>-0.20694289304360375</v>
      </c>
      <c r="J364" s="223">
        <f t="shared" ca="1" si="600"/>
        <v>-0.20371244211003436</v>
      </c>
      <c r="K364" s="223">
        <f t="shared" ca="1" si="601"/>
        <v>-0.19937805580249116</v>
      </c>
      <c r="L364" s="223">
        <f t="shared" ca="1" si="602"/>
        <v>-0.19396322253591711</v>
      </c>
      <c r="M364" s="223">
        <f t="shared" ca="1" si="603"/>
        <v>-0.1874972857609393</v>
      </c>
      <c r="N364" s="223">
        <f t="shared" ca="1" si="604"/>
        <v>-0.18001528494916694</v>
      </c>
      <c r="O364" s="223">
        <f t="shared" ca="1" si="605"/>
        <v>-0.17155776571125919</v>
      </c>
      <c r="P364" s="223">
        <f t="shared" ca="1" si="606"/>
        <v>-0.16217056007674788</v>
      </c>
      <c r="Q364" s="223">
        <f t="shared" ca="1" si="607"/>
        <v>-0.15190453812629856</v>
      </c>
      <c r="R364" s="223">
        <f t="shared" ca="1" si="608"/>
        <v>-0.1408153323223357</v>
      </c>
      <c r="S364" s="223">
        <f t="shared" ca="1" si="609"/>
        <v>-0.12896303603190884</v>
      </c>
      <c r="T364" s="223">
        <f t="shared" ca="1" si="610"/>
        <v>-0.11641187787552978</v>
      </c>
      <c r="U364" s="223">
        <f t="shared" ca="1" si="611"/>
        <v>-0.10322987366671321</v>
      </c>
      <c r="V364" s="223">
        <f t="shared" ca="1" si="612"/>
        <v>-8.9488457828390058E-2</v>
      </c>
      <c r="W364" s="223">
        <f t="shared" ca="1" si="613"/>
        <v>-7.5262096283580437E-2</v>
      </c>
      <c r="X364" s="223">
        <f t="shared" ca="1" si="614"/>
        <v>-6.0627882918104913E-2</v>
      </c>
      <c r="Y364" s="223">
        <f t="shared" ca="1" si="615"/>
        <v>-4.5665121802137588E-2</v>
      </c>
      <c r="Z364" s="223">
        <f t="shared" ca="1" si="616"/>
        <v>-3.0454897434578701E-2</v>
      </c>
      <c r="AA364" s="223">
        <f t="shared" ca="1" si="617"/>
        <v>-1.5079635339129701E-2</v>
      </c>
      <c r="AB364" s="223">
        <f t="shared" ca="1" si="618"/>
        <v>3.7734460676110831E-4</v>
      </c>
      <c r="AC364" s="223">
        <f t="shared" ca="1" si="619"/>
        <v>1.5832279689533754E-2</v>
      </c>
      <c r="AD364" s="223">
        <f t="shared" ca="1" si="620"/>
        <v>3.1201418276918629E-2</v>
      </c>
      <c r="AE364" s="223">
        <f t="shared" ca="1" si="621"/>
        <v>4.6401473675288275E-2</v>
      </c>
      <c r="AF364" s="223">
        <f t="shared" ca="1" si="622"/>
        <v>6.1350075467466306E-2</v>
      </c>
      <c r="AG364" s="223">
        <f t="shared" ca="1" si="623"/>
        <v>7.5966215885154884E-2</v>
      </c>
      <c r="AH364" s="223">
        <f t="shared" ca="1" si="624"/>
        <v>9.0170688797049897E-2</v>
      </c>
      <c r="AI364" s="223">
        <f t="shared" ca="1" si="625"/>
        <v>0.10388651893372892</v>
      </c>
      <c r="AJ364" s="223">
        <f t="shared" ca="1" si="626"/>
        <v>0.11703937902330604</v>
      </c>
      <c r="AK364" s="223">
        <f t="shared" ca="1" si="627"/>
        <v>0.12955799257735737</v>
      </c>
      <c r="AL364" s="223">
        <f t="shared" ca="1" si="628"/>
        <v>0.14137452014438823</v>
      </c>
      <c r="AM364" s="223">
        <f t="shared" ca="1" si="629"/>
        <v>0.15242492693769785</v>
      </c>
      <c r="AN364" s="223">
        <f t="shared" ca="1" si="630"/>
        <v>0.16264932984543709</v>
      </c>
      <c r="AO364" s="223">
        <f t="shared" ca="1" si="631"/>
        <v>0.17199232194237998</v>
      </c>
      <c r="AP364" s="223">
        <f t="shared" ca="1" si="632"/>
        <v>0.18040327274485171</v>
      </c>
      <c r="AQ364" s="223">
        <f t="shared" ca="1" si="633"/>
        <v>0.18783660258170701</v>
      </c>
      <c r="AR364" s="223">
        <f t="shared" ca="1" si="634"/>
        <v>0.19425202959451668</v>
      </c>
      <c r="AS364" s="223">
        <f t="shared" ca="1" si="635"/>
        <v>0.19961478802844904</v>
      </c>
      <c r="AT364" s="223">
        <f t="shared" ca="1" si="636"/>
        <v>0.20389581663090706</v>
      </c>
      <c r="AU364" s="223">
        <f t="shared" ca="1" si="637"/>
        <v>0.20707191613697451</v>
      </c>
      <c r="AV364" s="223">
        <f t="shared" ca="1" si="638"/>
        <v>0.20912587498824248</v>
      </c>
      <c r="AW364" s="223">
        <f t="shared" ca="1" si="639"/>
        <v>0.21004656260373553</v>
      </c>
      <c r="AX364" s="223">
        <f t="shared" ca="1" si="640"/>
        <v>0.20982898969749447</v>
      </c>
      <c r="AY364" s="223">
        <f t="shared" ca="1" si="641"/>
        <v>0.20847433531594942</v>
      </c>
      <c r="AZ364" s="223">
        <f t="shared" ca="1" si="642"/>
        <v>0.2059899404485647</v>
      </c>
      <c r="BA364" s="223">
        <f t="shared" ca="1" si="643"/>
        <v>0.20238926824638118</v>
      </c>
      <c r="BB364" s="223">
        <f t="shared" ca="1" si="644"/>
        <v>0.1976918310640341</v>
      </c>
      <c r="BC364" s="223">
        <f t="shared" ca="1" si="645"/>
        <v>0.1919230847206129</v>
      </c>
      <c r="BD364" s="223">
        <f t="shared" ca="1" si="646"/>
        <v>0.18511429055237194</v>
      </c>
      <c r="BE364" s="223">
        <f t="shared" ca="1" si="647"/>
        <v>0.17730234600484057</v>
      </c>
      <c r="BF364" s="223">
        <f t="shared" ca="1" si="648"/>
        <v>0.16852958468236931</v>
      </c>
      <c r="BG364" s="223">
        <f t="shared" ca="1" si="649"/>
        <v>0.15884354693865954</v>
      </c>
      <c r="BH364" s="223">
        <f t="shared" ca="1" si="650"/>
        <v>0.14829672225146823</v>
      </c>
      <c r="BI364" s="223">
        <f t="shared" ca="1" si="651"/>
        <v>0.13694626477757973</v>
      </c>
      <c r="BJ364" s="223">
        <f t="shared" ca="1" si="652"/>
        <v>0.12485368362947828</v>
      </c>
      <c r="BK364" s="223">
        <f t="shared" ca="1" si="653"/>
        <v>0.11208450955213861</v>
      </c>
      <c r="BL364" s="223">
        <f t="shared" ca="1" si="654"/>
        <v>9.8707939806240375E-2</v>
      </c>
      <c r="BM364" s="223">
        <f t="shared" ca="1" si="655"/>
        <v>8.479646318221748E-2</v>
      </c>
      <c r="BN364" s="223">
        <f t="shared" ca="1" si="656"/>
        <v>7.0425467177222631E-2</v>
      </c>
      <c r="BO364" s="223">
        <f t="shared" ca="1" si="657"/>
        <v>5.5672829463747436E-2</v>
      </c>
      <c r="BP364" s="223">
        <f t="shared" ca="1" si="658"/>
        <v>4.0618495863768422E-2</v>
      </c>
      <c r="BQ364" s="223">
        <f t="shared" ca="1" si="659"/>
        <v>2.5344047115410585E-2</v>
      </c>
      <c r="BR364" s="223">
        <f t="shared" ca="1" si="660"/>
        <v>9.9322567798598785E-3</v>
      </c>
      <c r="BS364" s="223">
        <f t="shared" ca="1" si="661"/>
        <v>-5.5333573157376279E-3</v>
      </c>
      <c r="BT364" s="223">
        <f t="shared" ca="1" si="662"/>
        <v>-2.0968985668616769E-2</v>
      </c>
      <c r="BU364" s="223">
        <f t="shared" ca="1" si="663"/>
        <v>-3.6290981271349637E-2</v>
      </c>
      <c r="BV364" s="223">
        <f t="shared" ca="1" si="664"/>
        <v>-5.1416312902227382E-2</v>
      </c>
      <c r="BW364" s="223">
        <f t="shared" ca="1" si="665"/>
        <v>-6.6263015078643919E-2</v>
      </c>
      <c r="BX364" s="223">
        <f t="shared" ca="1" si="666"/>
        <v>-8.0750632235148265E-2</v>
      </c>
      <c r="BY364" s="223">
        <f t="shared" ca="1" si="667"/>
        <v>-9.4800654719123842E-2</v>
      </c>
      <c r="BZ364" s="223">
        <f t="shared" ca="1" si="668"/>
        <v>-0.10833694424139945</v>
      </c>
      <c r="CA364" s="223">
        <f t="shared" ca="1" si="669"/>
        <v>-0.12128614647623442</v>
      </c>
      <c r="CB364" s="223">
        <f t="shared" ca="1" si="670"/>
        <v>-0.13357808857476505</v>
      </c>
      <c r="CC364" s="223">
        <f t="shared" ca="1" si="671"/>
        <v>-0.14514615943775352</v>
      </c>
      <c r="CD364" s="223">
        <f t="shared" ca="1" si="672"/>
        <v>-0.15592767068690538</v>
      </c>
      <c r="CE364" s="223">
        <f t="shared" ca="1" si="673"/>
        <v>-0.1658641963786231</v>
      </c>
      <c r="CF364" s="223">
        <f t="shared" ca="1" si="674"/>
        <v>-0.17490188961925654</v>
      </c>
      <c r="CG364" s="223">
        <f t="shared" ca="1" si="675"/>
        <v>-0.18299177436608532</v>
      </c>
      <c r="CH364" s="223">
        <f t="shared" ca="1" si="676"/>
        <v>-0.19009001083273763</v>
      </c>
      <c r="CI364" s="223">
        <f t="shared" ca="1" si="677"/>
        <v>-0.19615813306079088</v>
      </c>
      <c r="CJ364" s="223">
        <f t="shared" ca="1" si="678"/>
        <v>-0.20116325737013316</v>
      </c>
      <c r="CK364" s="223">
        <f t="shared" ca="1" si="679"/>
        <v>-0.20507826055847508</v>
      </c>
      <c r="CL364" s="223">
        <f t="shared" ca="1" si="680"/>
        <v>-0.20788192688433299</v>
      </c>
      <c r="CM364" s="223">
        <f t="shared" ca="1" si="681"/>
        <v>-0.20955906303696994</v>
      </c>
      <c r="CN364" s="223">
        <f t="shared" ca="1" si="682"/>
        <v>-0.21010058047026337</v>
      </c>
      <c r="CO364" s="223">
        <f t="shared" ca="1" si="683"/>
        <v>-0.2095035446543238</v>
      </c>
      <c r="CP364" s="223">
        <f t="shared" ca="1" si="684"/>
        <v>-0.20777119097796654</v>
      </c>
      <c r="CQ364" s="223">
        <f t="shared" ca="1" si="685"/>
        <v>-0.20491290721585942</v>
      </c>
      <c r="CR364" s="223">
        <f t="shared" ca="1" si="686"/>
        <v>-0.20094418265535846</v>
      </c>
      <c r="CS364" s="223">
        <f t="shared" ca="1" si="687"/>
        <v>-0.19588652415871771</v>
      </c>
      <c r="CT364" s="223">
        <f t="shared" ca="1" si="688"/>
        <v>-0.18976733961553935</v>
      </c>
      <c r="CU364" s="223">
        <f t="shared" ca="1" si="689"/>
        <v>-0.18261978941704499</v>
      </c>
      <c r="CV364" s="223">
        <f t="shared" ca="1" si="690"/>
        <v>-0.17448260675704272</v>
      </c>
      <c r="CW364" s="223">
        <f t="shared" ca="1" si="691"/>
        <v>-0.16539988773339379</v>
      </c>
      <c r="CX364" s="223">
        <f t="shared" ca="1" si="692"/>
        <v>-0.15542085238743816</v>
      </c>
      <c r="CY364" s="223">
        <f t="shared" ca="1" si="693"/>
        <v>-0.14459957797632528</v>
      </c>
      <c r="CZ364" s="223">
        <f t="shared" ca="1" si="694"/>
        <v>-0.13299470592367224</v>
      </c>
      <c r="DA364" s="223">
        <f t="shared" ca="1" si="695"/>
        <v>-0.12066912403660932</v>
      </c>
      <c r="DB364" s="223">
        <f t="shared" ca="1" si="696"/>
        <v>-0.10768962571130297</v>
      </c>
      <c r="DC364" s="223">
        <f t="shared" ca="1" si="697"/>
        <v>-9.4126547973755817E-2</v>
      </c>
      <c r="DD364" s="223">
        <f t="shared" ca="1" si="698"/>
        <v>-8.0053390317368023E-2</v>
      </c>
      <c r="DE364" s="223">
        <f t="shared" ca="1" si="699"/>
        <v>-6.5546416402815139E-2</v>
      </c>
      <c r="DF364" s="223">
        <f t="shared" ca="1" si="700"/>
        <v>-5.0684240778662189E-2</v>
      </c>
      <c r="DG364" s="223">
        <f t="shared" ca="1" si="701"/>
        <v>-3.5547402862314087E-2</v>
      </c>
      <c r="DH364" s="223">
        <f t="shared" ca="1" si="702"/>
        <v>-2.0217930489935192E-2</v>
      </c>
      <c r="DI364" s="223">
        <f t="shared" ca="1" si="703"/>
        <v>-4.7788954004968718E-3</v>
      </c>
      <c r="DJ364" s="223">
        <f t="shared" ca="1" si="704"/>
        <v>1.0686036937172757E-2</v>
      </c>
      <c r="DK364" s="223">
        <f t="shared" ca="1" si="705"/>
        <v>2.6093060714813793E-2</v>
      </c>
      <c r="DL364" s="223">
        <f t="shared" ca="1" si="706"/>
        <v>4.1358683935669764E-2</v>
      </c>
      <c r="DM364" s="223">
        <f t="shared" ca="1" si="707"/>
        <v>5.6400180864853974E-2</v>
      </c>
      <c r="DN364" s="223">
        <f t="shared" ca="1" si="708"/>
        <v>7.1136040327272138E-2</v>
      </c>
      <c r="DO364" s="223">
        <f t="shared" ca="1" si="709"/>
        <v>8.5486407423743568E-2</v>
      </c>
      <c r="DP364" s="223">
        <f t="shared" ca="1" si="710"/>
        <v>9.9373516271619819E-2</v>
      </c>
      <c r="DQ364" s="223">
        <f t="shared" ca="1" si="711"/>
        <v>0.11272211142483837</v>
      </c>
      <c r="DR364" s="223">
        <f t="shared" ca="1" si="712"/>
        <v>0.12545985568970641</v>
      </c>
      <c r="DS364" s="223">
        <f t="shared" ca="1" si="713"/>
        <v>0.13751772212642166</v>
      </c>
      <c r="DT364" s="223">
        <f t="shared" ca="1" si="714"/>
        <v>0.14883036811203815</v>
      </c>
      <c r="DU364" s="223">
        <f t="shared" ca="1" si="715"/>
        <v>0.15933648943780229</v>
      </c>
      <c r="DV364" s="223">
        <f t="shared" ca="1" si="716"/>
        <v>0.16897915252197238</v>
      </c>
      <c r="DW364" s="223">
        <f t="shared" ca="1" si="717"/>
        <v>0.17770610293782949</v>
      </c>
      <c r="DX364" s="223">
        <f t="shared" ca="1" si="718"/>
        <v>0.18547004858494404</v>
      </c>
      <c r="DY364" s="223">
        <f t="shared" ca="1" si="719"/>
        <v>0.19222891596916603</v>
      </c>
      <c r="DZ364" s="223">
        <f t="shared" ca="1" si="720"/>
        <v>0.19794607820253418</v>
      </c>
      <c r="EA364" s="223">
        <f t="shared" ca="1" si="721"/>
        <v>0.2025905534875562</v>
      </c>
      <c r="EB364" s="223">
        <f t="shared" ca="1" si="722"/>
        <v>0.20613717301025283</v>
      </c>
      <c r="EC364" s="223">
        <f t="shared" ca="1" si="723"/>
        <v>0.20856671733214219</v>
      </c>
      <c r="ED364" s="223">
        <f t="shared" ca="1" si="724"/>
        <v>0.20986602054204201</v>
      </c>
      <c r="EE364" s="223">
        <f t="shared" ca="1" si="725"/>
        <v>0.2100280416032827</v>
      </c>
      <c r="EF364" s="223">
        <f t="shared" ca="1" si="726"/>
        <v>0.20905190250969549</v>
      </c>
      <c r="EG364" s="223">
        <f t="shared" ca="1" si="727"/>
        <v>0.20694289304360375</v>
      </c>
      <c r="EH364" s="223">
        <f t="shared" ca="1" si="728"/>
        <v>0.20371244211003436</v>
      </c>
      <c r="EI364" s="223">
        <f t="shared" ca="1" si="729"/>
        <v>0.19937805580249116</v>
      </c>
      <c r="EJ364" s="223">
        <f t="shared" ca="1" si="730"/>
        <v>0.19396322253591711</v>
      </c>
      <c r="EK364" s="223">
        <f t="shared" ca="1" si="731"/>
        <v>0.18749728576093941</v>
      </c>
      <c r="EL364" s="223">
        <f t="shared" ca="1" si="732"/>
        <v>0.18001528494916696</v>
      </c>
      <c r="EM364" s="223">
        <f t="shared" ca="1" si="733"/>
        <v>0.17155776571125916</v>
      </c>
      <c r="EN364" s="223">
        <f t="shared" ca="1" si="734"/>
        <v>0.16217056007674804</v>
      </c>
      <c r="EO364" s="223">
        <f t="shared" ca="1" si="735"/>
        <v>0.15190453812629862</v>
      </c>
      <c r="EP364" s="223">
        <f t="shared" ca="1" si="736"/>
        <v>0.14081533232233567</v>
      </c>
      <c r="EQ364" s="223">
        <f t="shared" ca="1" si="737"/>
        <v>0.12896303603190901</v>
      </c>
      <c r="ER364" s="223">
        <f t="shared" ca="1" si="738"/>
        <v>0.11641187787552985</v>
      </c>
      <c r="ES364" s="223">
        <f t="shared" ca="1" si="739"/>
        <v>0.10322987366671317</v>
      </c>
      <c r="ET364" s="223">
        <f t="shared" ca="1" si="740"/>
        <v>8.9488457828390211E-2</v>
      </c>
      <c r="EU364" s="223">
        <f t="shared" ca="1" si="741"/>
        <v>7.5262096283580465E-2</v>
      </c>
      <c r="EV364" s="223">
        <f t="shared" ca="1" si="742"/>
        <v>6.0627882918104808E-2</v>
      </c>
      <c r="EW364" s="223">
        <f t="shared" ca="1" si="743"/>
        <v>4.5665121802137706E-2</v>
      </c>
      <c r="EX364" s="223">
        <f t="shared" ca="1" si="744"/>
        <v>3.0454897434578687E-2</v>
      </c>
      <c r="EY364" s="223">
        <f t="shared" ca="1" si="745"/>
        <v>1.5079635339129965E-2</v>
      </c>
      <c r="EZ364" s="223">
        <f t="shared" ca="1" si="746"/>
        <v>-3.7734460676098515E-4</v>
      </c>
      <c r="FA364" s="223">
        <f t="shared" ca="1" si="747"/>
        <v>-1.5832279689533772E-2</v>
      </c>
      <c r="FB364" s="223">
        <f t="shared" ca="1" si="748"/>
        <v>-3.1201418276918413E-2</v>
      </c>
      <c r="FC364" s="223">
        <f t="shared" ca="1" si="749"/>
        <v>-4.6401473675288192E-2</v>
      </c>
      <c r="FD364" s="223">
        <f t="shared" ca="1" si="750"/>
        <v>-6.1350075467466361E-2</v>
      </c>
      <c r="FE364" s="223">
        <f t="shared" ca="1" si="751"/>
        <v>-7.5966215885154703E-2</v>
      </c>
      <c r="FF364" s="223">
        <f t="shared" ca="1" si="752"/>
        <v>-9.0170688797049828E-2</v>
      </c>
      <c r="FG364" s="223">
        <f t="shared" ca="1" si="753"/>
        <v>-0.10388651893372902</v>
      </c>
      <c r="FH364" s="223">
        <f t="shared" ca="1" si="754"/>
        <v>-0.1170393790233059</v>
      </c>
      <c r="FI364" s="223">
        <f t="shared" ca="1" si="755"/>
        <v>-0.12955799257735739</v>
      </c>
      <c r="FJ364" s="223">
        <f t="shared" ca="1" si="756"/>
        <v>-0.14137452014438803</v>
      </c>
      <c r="FK364" s="223">
        <f t="shared" ca="1" si="757"/>
        <v>-0.15242492693769774</v>
      </c>
      <c r="FL364" s="223">
        <f t="shared" ca="1" si="758"/>
        <v>-0.16264932984543709</v>
      </c>
      <c r="FM364" s="223">
        <f t="shared" ca="1" si="759"/>
        <v>-0.17199232194237982</v>
      </c>
      <c r="FN364" s="223">
        <f t="shared" ca="1" si="760"/>
        <v>-0.18040327274485166</v>
      </c>
      <c r="FO364" s="223">
        <f t="shared" ca="1" si="761"/>
        <v>-0.18783660258170701</v>
      </c>
      <c r="FP364" s="223">
        <f t="shared" ca="1" si="762"/>
        <v>-0.19425202959451662</v>
      </c>
      <c r="FQ364" s="223">
        <f t="shared" ca="1" si="763"/>
        <v>-0.19961478802844901</v>
      </c>
      <c r="FR364" s="223">
        <f t="shared" ca="1" si="764"/>
        <v>-0.20389581663090706</v>
      </c>
      <c r="FS364" s="223">
        <f t="shared" ca="1" si="765"/>
        <v>-0.20707191613697448</v>
      </c>
      <c r="FT364" s="223">
        <f t="shared" ca="1" si="766"/>
        <v>-0.20912587498824248</v>
      </c>
      <c r="FU364" s="223">
        <f t="shared" ca="1" si="767"/>
        <v>-0.21004656260373553</v>
      </c>
      <c r="FV364" s="223">
        <f t="shared" ca="1" si="768"/>
        <v>-0.20982898969749447</v>
      </c>
      <c r="FW364" s="223">
        <f t="shared" ca="1" si="769"/>
        <v>-0.20847433531594942</v>
      </c>
      <c r="FX364" s="223">
        <f t="shared" ca="1" si="770"/>
        <v>-0.20598994044856472</v>
      </c>
      <c r="FY364" s="223">
        <f t="shared" ca="1" si="771"/>
        <v>-0.20238926824638115</v>
      </c>
      <c r="FZ364" s="223">
        <f t="shared" ca="1" si="772"/>
        <v>-0.19769183106403407</v>
      </c>
      <c r="GA364" s="223">
        <f t="shared" ca="1" si="773"/>
        <v>-0.19192308472061301</v>
      </c>
      <c r="GB364" s="223">
        <f t="shared" ca="1" si="774"/>
        <v>-0.18511429055237194</v>
      </c>
      <c r="GC364" s="223">
        <f t="shared" ca="1" si="775"/>
        <v>-0.17730234600484057</v>
      </c>
      <c r="GD364" s="223">
        <f t="shared" ca="1" si="776"/>
        <v>-0.16852958468236942</v>
      </c>
      <c r="GE364" s="223">
        <f t="shared" ca="1" si="777"/>
        <v>-0.1588435469386596</v>
      </c>
      <c r="GF364" s="223">
        <f t="shared" ca="1" si="778"/>
        <v>-0.14829672225146814</v>
      </c>
      <c r="GG364" s="223">
        <f t="shared" ca="1" si="779"/>
        <v>-0.13694626477757982</v>
      </c>
      <c r="GH364" s="223">
        <f t="shared" ca="1" si="780"/>
        <v>-0.12485368362947835</v>
      </c>
      <c r="GI364" s="223">
        <f t="shared" ca="1" si="781"/>
        <v>-0.11208450955213851</v>
      </c>
      <c r="GJ364" s="223">
        <f t="shared" ca="1" si="782"/>
        <v>-9.8707939806240444E-2</v>
      </c>
      <c r="GK364" s="223">
        <f t="shared" ca="1" si="783"/>
        <v>-8.4796463182217563E-2</v>
      </c>
      <c r="GL364" s="223">
        <f t="shared" ca="1" si="784"/>
        <v>-7.0425467177222867E-2</v>
      </c>
      <c r="GM364" s="223">
        <f t="shared" ca="1" si="785"/>
        <v>-5.567282946374752E-2</v>
      </c>
      <c r="GN364" s="223">
        <f t="shared" ca="1" si="786"/>
        <v>-4.0618495863768318E-2</v>
      </c>
      <c r="GO364" s="223">
        <f t="shared" ca="1" si="787"/>
        <v>-2.5344047115410842E-2</v>
      </c>
      <c r="GP364" s="223">
        <f t="shared" ca="1" si="788"/>
        <v>-9.9322567798599565E-3</v>
      </c>
      <c r="GQ364" s="223">
        <f t="shared" ca="1" si="789"/>
        <v>5.5333573157377389E-3</v>
      </c>
      <c r="GR364" s="223">
        <f t="shared" ca="1" si="790"/>
        <v>2.0968985668616505E-2</v>
      </c>
      <c r="GS364" s="223">
        <f t="shared" ca="1" si="791"/>
        <v>3.6290981271349561E-2</v>
      </c>
      <c r="GT364" s="223">
        <f t="shared" ca="1" si="792"/>
        <v>5.1416312902227493E-2</v>
      </c>
      <c r="GU364" s="223">
        <f t="shared" ca="1" si="793"/>
        <v>6.626301507864385E-2</v>
      </c>
      <c r="GV364" s="223">
        <f t="shared" ca="1" si="794"/>
        <v>8.0750632235148195E-2</v>
      </c>
      <c r="GW364" s="223">
        <f t="shared" ca="1" si="795"/>
        <v>9.480065471912362E-2</v>
      </c>
      <c r="GX364" s="223">
        <f t="shared" ca="1" si="796"/>
        <v>0.10833694424139936</v>
      </c>
      <c r="GY364" s="223">
        <f t="shared" ca="1" si="797"/>
        <v>0.12128614647623434</v>
      </c>
      <c r="GZ364" s="223">
        <f t="shared" ca="1" si="798"/>
        <v>0.13357808857476483</v>
      </c>
      <c r="HA364" s="223">
        <f t="shared" ca="1" si="799"/>
        <v>0.14514615943775347</v>
      </c>
      <c r="HB364" s="223">
        <f t="shared" ca="1" si="800"/>
        <v>0.15592767068690544</v>
      </c>
      <c r="HC364" s="223">
        <f t="shared" ca="1" si="801"/>
        <v>0.16586419637862296</v>
      </c>
      <c r="HD364" s="223">
        <f t="shared" ca="1" si="802"/>
        <v>0.17490188961925648</v>
      </c>
      <c r="HE364" s="223">
        <f t="shared" ca="1" si="803"/>
        <v>0.18299177436608535</v>
      </c>
      <c r="HF364" s="223">
        <f t="shared" ca="1" si="804"/>
        <v>0.1900900108327376</v>
      </c>
      <c r="HG364" s="223">
        <f t="shared" ca="1" si="805"/>
        <v>0.19615813306079086</v>
      </c>
      <c r="HH364" s="223">
        <f t="shared" ca="1" si="806"/>
        <v>0.20116325737013321</v>
      </c>
      <c r="HI364" s="223">
        <f t="shared" ca="1" si="807"/>
        <v>0.20507826055847506</v>
      </c>
      <c r="HJ364" s="223">
        <f t="shared" ca="1" si="808"/>
        <v>0.20788192688433299</v>
      </c>
      <c r="HK364" s="223">
        <f t="shared" ca="1" si="809"/>
        <v>0.20955906303696992</v>
      </c>
      <c r="HL364" s="223">
        <f t="shared" ca="1" si="810"/>
        <v>0.21010058047026337</v>
      </c>
      <c r="HM364" s="223">
        <f t="shared" ca="1" si="811"/>
        <v>0.2095035446543238</v>
      </c>
      <c r="HN364" s="223">
        <f t="shared" ca="1" si="812"/>
        <v>0.20777119097796654</v>
      </c>
      <c r="HO364" s="223">
        <f t="shared" ca="1" si="813"/>
        <v>0.20491290721585942</v>
      </c>
      <c r="HP364" s="223">
        <f t="shared" ca="1" si="814"/>
        <v>0.20094418265535846</v>
      </c>
      <c r="HQ364" s="223">
        <f t="shared" ca="1" si="815"/>
        <v>0.19588652415871768</v>
      </c>
      <c r="HR364" s="223">
        <f t="shared" ca="1" si="816"/>
        <v>0.18976733961553957</v>
      </c>
      <c r="HS364" s="223">
        <f t="shared" ca="1" si="817"/>
        <v>0.18261978941704513</v>
      </c>
      <c r="HT364" s="223">
        <f t="shared" ca="1" si="818"/>
        <v>0.17448260675704275</v>
      </c>
      <c r="HU364" s="223">
        <f t="shared" ca="1" si="819"/>
        <v>0.16539988773339384</v>
      </c>
      <c r="HV364" s="223">
        <f t="shared" ca="1" si="820"/>
        <v>0.15542085238743811</v>
      </c>
      <c r="HW364" s="223">
        <f t="shared" ca="1" si="821"/>
        <v>0.14459957797632503</v>
      </c>
      <c r="HX364" s="223">
        <f t="shared" ca="1" si="822"/>
        <v>0.1329947059236726</v>
      </c>
      <c r="HY364" s="223">
        <f t="shared" ca="1" si="823"/>
        <v>0.12066912403660954</v>
      </c>
      <c r="HZ364" s="223">
        <f t="shared" ca="1" si="824"/>
        <v>0.10768962571130304</v>
      </c>
      <c r="IA364" s="223">
        <f t="shared" ca="1" si="825"/>
        <v>9.412654797375572E-2</v>
      </c>
      <c r="IB364" s="223">
        <f t="shared" ca="1" si="826"/>
        <v>8.0053390317367926E-2</v>
      </c>
      <c r="IC364" s="223">
        <f t="shared" ca="1" si="827"/>
        <v>6.5546416402815569E-2</v>
      </c>
      <c r="ID364" s="223">
        <f t="shared" ca="1" si="828"/>
        <v>5.0684240778662445E-2</v>
      </c>
      <c r="IE364" s="223">
        <f t="shared" ca="1" si="829"/>
        <v>3.2177321673772151E-2</v>
      </c>
      <c r="IF364" s="223">
        <f t="shared" ca="1" si="830"/>
        <v>2.0217930489935268E-2</v>
      </c>
      <c r="IG364" s="223">
        <f t="shared" ca="1" si="831"/>
        <v>4.7788954004967625E-3</v>
      </c>
      <c r="IH364" s="223">
        <f t="shared" ca="1" si="832"/>
        <v>-1.0686036937173052E-2</v>
      </c>
      <c r="II364" s="223">
        <f t="shared" ca="1" si="833"/>
        <v>-2.6093060714813349E-2</v>
      </c>
      <c r="IJ364" s="223">
        <f t="shared" ca="1" si="834"/>
        <v>-4.1358683935669688E-2</v>
      </c>
      <c r="IK364" s="223">
        <f t="shared" ca="1" si="835"/>
        <v>-5.6400180864853905E-2</v>
      </c>
      <c r="IL364" s="223">
        <f t="shared" ca="1" si="836"/>
        <v>-7.1136040327272068E-2</v>
      </c>
      <c r="IM364" s="223">
        <f t="shared" ca="1" si="837"/>
        <v>-8.5486407423743846E-2</v>
      </c>
      <c r="IN364" s="223">
        <f t="shared" ca="1" si="838"/>
        <v>-9.9373516271620083E-2</v>
      </c>
      <c r="IO364" s="223">
        <f t="shared" ca="1" si="839"/>
        <v>-0.11272211142483798</v>
      </c>
      <c r="IP364" s="223">
        <f t="shared" ca="1" si="840"/>
        <v>-0.12545985568970633</v>
      </c>
      <c r="IQ364" s="223">
        <f t="shared" ca="1" si="841"/>
        <v>-0.1375177221264216</v>
      </c>
      <c r="IR364" s="223">
        <f t="shared" ca="1" si="842"/>
        <v>-0.14883036811203812</v>
      </c>
      <c r="IS364" s="223">
        <f t="shared" ca="1" si="843"/>
        <v>-0.15933648943780249</v>
      </c>
      <c r="IT364" s="223">
        <f t="shared" ca="1" si="844"/>
        <v>-0.16897915252197215</v>
      </c>
      <c r="IU364" s="223">
        <f t="shared" ca="1" si="845"/>
        <v>-0.17770610293782924</v>
      </c>
      <c r="IV364" s="223">
        <f t="shared" ca="1" si="846"/>
        <v>-0.18547004858494398</v>
      </c>
      <c r="IW364" s="223">
        <f t="shared" ca="1" si="847"/>
        <v>-0.192228915969166</v>
      </c>
      <c r="IX364" s="223">
        <f t="shared" ca="1" si="848"/>
        <v>-0.19794607820253426</v>
      </c>
      <c r="IY364" s="223">
        <f t="shared" ca="1" si="849"/>
        <v>-0.20259055348755625</v>
      </c>
      <c r="IZ364" s="223">
        <f t="shared" ca="1" si="850"/>
        <v>-0.20613717301025275</v>
      </c>
      <c r="JA364" s="223">
        <f t="shared" ca="1" si="851"/>
        <v>-0.20856671733214219</v>
      </c>
      <c r="JB364" s="223">
        <f t="shared" ca="1" si="852"/>
        <v>-0.20986602054204201</v>
      </c>
    </row>
    <row r="365" spans="1:262">
      <c r="B365" s="230">
        <v>4</v>
      </c>
      <c r="C365" s="229">
        <f t="shared" si="853"/>
        <v>7.8125000000000002E-5</v>
      </c>
      <c r="D365" s="226">
        <f t="shared" ca="1" si="597"/>
        <v>24.561809948274917</v>
      </c>
      <c r="E365" s="225">
        <f ca="1">J361</f>
        <v>0.56180994827491759</v>
      </c>
      <c r="F365" s="224">
        <v>4</v>
      </c>
      <c r="G365" s="223">
        <f t="shared" ca="1" si="854"/>
        <v>-3.9160534910922095E-3</v>
      </c>
      <c r="H365" s="223">
        <f t="shared" ca="1" si="598"/>
        <v>-3.8745971690998444E-3</v>
      </c>
      <c r="I365" s="223">
        <f t="shared" ca="1" si="599"/>
        <v>-3.7958263582987847E-3</v>
      </c>
      <c r="J365" s="223">
        <f t="shared" ca="1" si="600"/>
        <v>-3.6804996646575485E-3</v>
      </c>
      <c r="K365" s="223">
        <f t="shared" ca="1" si="601"/>
        <v>-3.5297277472798845E-3</v>
      </c>
      <c r="L365" s="223">
        <f t="shared" ca="1" si="602"/>
        <v>-3.3449626221504539E-3</v>
      </c>
      <c r="M365" s="223">
        <f t="shared" ca="1" si="603"/>
        <v>-3.1279836784271447E-3</v>
      </c>
      <c r="N365" s="223">
        <f t="shared" ca="1" si="604"/>
        <v>-2.8808805419507674E-3</v>
      </c>
      <c r="O365" s="223">
        <f t="shared" ca="1" si="605"/>
        <v>-2.606032951005905E-3</v>
      </c>
      <c r="P365" s="223">
        <f t="shared" ca="1" si="606"/>
        <v>-2.3060878381403337E-3</v>
      </c>
      <c r="Q365" s="223">
        <f t="shared" ca="1" si="607"/>
        <v>-1.9839338387576265E-3</v>
      </c>
      <c r="R365" s="223">
        <f t="shared" ca="1" si="608"/>
        <v>-1.6426734719791264E-3</v>
      </c>
      <c r="S365" s="223">
        <f t="shared" ca="1" si="609"/>
        <v>-1.285593261688805E-3</v>
      </c>
      <c r="T365" s="223">
        <f t="shared" ca="1" si="610"/>
        <v>-9.1613208551165738E-4</v>
      </c>
      <c r="U365" s="223">
        <f t="shared" ca="1" si="611"/>
        <v>-5.3784805654229185E-4</v>
      </c>
      <c r="V365" s="223">
        <f t="shared" ca="1" si="612"/>
        <v>-1.5438425677076785E-4</v>
      </c>
      <c r="W365" s="223">
        <f t="shared" ca="1" si="613"/>
        <v>2.3056634778847814E-4</v>
      </c>
      <c r="X365" s="223">
        <f t="shared" ca="1" si="614"/>
        <v>6.1329647237813351E-4</v>
      </c>
      <c r="Y365" s="223">
        <f t="shared" ca="1" si="615"/>
        <v>9.9012021667683266E-4</v>
      </c>
      <c r="Z365" s="223">
        <f t="shared" ca="1" si="616"/>
        <v>1.3574085620341677E-3</v>
      </c>
      <c r="AA365" s="223">
        <f t="shared" ca="1" si="617"/>
        <v>1.7116243209041131E-3</v>
      </c>
      <c r="AB365" s="223">
        <f t="shared" ca="1" si="618"/>
        <v>2.0493562018947193E-3</v>
      </c>
      <c r="AC365" s="223">
        <f t="shared" ca="1" si="619"/>
        <v>2.3673516623690244E-3</v>
      </c>
      <c r="AD365" s="223">
        <f t="shared" ca="1" si="620"/>
        <v>2.6625482322086575E-3</v>
      </c>
      <c r="AE365" s="223">
        <f t="shared" ca="1" si="621"/>
        <v>2.932103007075203E-3</v>
      </c>
      <c r="AF365" s="223">
        <f t="shared" ca="1" si="622"/>
        <v>3.1734200271330672E-3</v>
      </c>
      <c r="AG365" s="223">
        <f t="shared" ca="1" si="623"/>
        <v>3.3841752775617905E-3</v>
      </c>
      <c r="AH365" s="223">
        <f t="shared" ca="1" si="624"/>
        <v>3.5623390700892069E-3</v>
      </c>
      <c r="AI365" s="223">
        <f t="shared" ca="1" si="625"/>
        <v>3.7061955899990403E-3</v>
      </c>
      <c r="AJ365" s="223">
        <f t="shared" ca="1" si="626"/>
        <v>3.814359420364585E-3</v>
      </c>
      <c r="AK365" s="223">
        <f t="shared" ca="1" si="627"/>
        <v>3.8857888843710584E-3</v>
      </c>
      <c r="AL365" s="223">
        <f t="shared" ca="1" si="628"/>
        <v>3.9197960772327598E-3</v>
      </c>
      <c r="AM365" s="223">
        <f t="shared" ca="1" si="629"/>
        <v>3.9160534910922095E-3</v>
      </c>
      <c r="AN365" s="223">
        <f t="shared" ca="1" si="630"/>
        <v>3.8745971690998444E-3</v>
      </c>
      <c r="AO365" s="223">
        <f t="shared" ca="1" si="631"/>
        <v>3.7958263582987851E-3</v>
      </c>
      <c r="AP365" s="223">
        <f t="shared" ca="1" si="632"/>
        <v>3.6804996646575489E-3</v>
      </c>
      <c r="AQ365" s="223">
        <f t="shared" ca="1" si="633"/>
        <v>3.5297277472798845E-3</v>
      </c>
      <c r="AR365" s="223">
        <f t="shared" ca="1" si="634"/>
        <v>3.3449626221504548E-3</v>
      </c>
      <c r="AS365" s="223">
        <f t="shared" ca="1" si="635"/>
        <v>3.1279836784271452E-3</v>
      </c>
      <c r="AT365" s="223">
        <f t="shared" ca="1" si="636"/>
        <v>2.8808805419507678E-3</v>
      </c>
      <c r="AU365" s="223">
        <f t="shared" ca="1" si="637"/>
        <v>2.6060329510059067E-3</v>
      </c>
      <c r="AV365" s="223">
        <f t="shared" ca="1" si="638"/>
        <v>2.3060878381403332E-3</v>
      </c>
      <c r="AW365" s="223">
        <f t="shared" ca="1" si="639"/>
        <v>1.9839338387576265E-3</v>
      </c>
      <c r="AX365" s="223">
        <f t="shared" ca="1" si="640"/>
        <v>1.6426734719791284E-3</v>
      </c>
      <c r="AY365" s="223">
        <f t="shared" ca="1" si="641"/>
        <v>1.2855932616888054E-3</v>
      </c>
      <c r="AZ365" s="223">
        <f t="shared" ca="1" si="642"/>
        <v>9.1613208551165858E-4</v>
      </c>
      <c r="BA365" s="223">
        <f t="shared" ca="1" si="643"/>
        <v>5.3784805654229066E-4</v>
      </c>
      <c r="BB365" s="223">
        <f t="shared" ca="1" si="644"/>
        <v>1.5438425677076833E-4</v>
      </c>
      <c r="BC365" s="223">
        <f t="shared" ca="1" si="645"/>
        <v>-2.3056634778847597E-4</v>
      </c>
      <c r="BD365" s="223">
        <f t="shared" ca="1" si="646"/>
        <v>-6.1329647237813394E-4</v>
      </c>
      <c r="BE365" s="223">
        <f t="shared" ca="1" si="647"/>
        <v>-9.9012021667683222E-4</v>
      </c>
      <c r="BF365" s="223">
        <f t="shared" ca="1" si="648"/>
        <v>-1.3574085620341688E-3</v>
      </c>
      <c r="BG365" s="223">
        <f t="shared" ca="1" si="649"/>
        <v>-1.7116243209041127E-3</v>
      </c>
      <c r="BH365" s="223">
        <f t="shared" ca="1" si="650"/>
        <v>-2.0493562018947184E-3</v>
      </c>
      <c r="BI365" s="223">
        <f t="shared" ca="1" si="651"/>
        <v>-2.3673516623690253E-3</v>
      </c>
      <c r="BJ365" s="223">
        <f t="shared" ca="1" si="652"/>
        <v>-2.6625482322086566E-3</v>
      </c>
      <c r="BK365" s="223">
        <f t="shared" ca="1" si="653"/>
        <v>-2.9321030070752017E-3</v>
      </c>
      <c r="BL365" s="223">
        <f t="shared" ca="1" si="654"/>
        <v>-3.1734200271330668E-3</v>
      </c>
      <c r="BM365" s="223">
        <f t="shared" ca="1" si="655"/>
        <v>-3.3841752775617901E-3</v>
      </c>
      <c r="BN365" s="223">
        <f t="shared" ca="1" si="656"/>
        <v>-3.562339070089206E-3</v>
      </c>
      <c r="BO365" s="223">
        <f t="shared" ca="1" si="657"/>
        <v>-3.7061955899990403E-3</v>
      </c>
      <c r="BP365" s="223">
        <f t="shared" ca="1" si="658"/>
        <v>-3.8143594203645845E-3</v>
      </c>
      <c r="BQ365" s="223">
        <f t="shared" ca="1" si="659"/>
        <v>-3.8857888843710589E-3</v>
      </c>
      <c r="BR365" s="223">
        <f t="shared" ca="1" si="660"/>
        <v>-3.9197960772327598E-3</v>
      </c>
      <c r="BS365" s="223">
        <f t="shared" ca="1" si="661"/>
        <v>-3.9160534910922095E-3</v>
      </c>
      <c r="BT365" s="223">
        <f t="shared" ca="1" si="662"/>
        <v>-3.8745971690998444E-3</v>
      </c>
      <c r="BU365" s="223">
        <f t="shared" ca="1" si="663"/>
        <v>-3.7958263582987851E-3</v>
      </c>
      <c r="BV365" s="223">
        <f t="shared" ca="1" si="664"/>
        <v>-3.6804996646575485E-3</v>
      </c>
      <c r="BW365" s="223">
        <f t="shared" ca="1" si="665"/>
        <v>-3.5297277472798845E-3</v>
      </c>
      <c r="BX365" s="223">
        <f t="shared" ca="1" si="666"/>
        <v>-3.3449626221504548E-3</v>
      </c>
      <c r="BY365" s="223">
        <f t="shared" ca="1" si="667"/>
        <v>-3.1279836784271443E-3</v>
      </c>
      <c r="BZ365" s="223">
        <f t="shared" ca="1" si="668"/>
        <v>-2.8808805419507678E-3</v>
      </c>
      <c r="CA365" s="223">
        <f t="shared" ca="1" si="669"/>
        <v>-2.6060329510059067E-3</v>
      </c>
      <c r="CB365" s="223">
        <f t="shared" ca="1" si="670"/>
        <v>-2.3060878381403337E-3</v>
      </c>
      <c r="CC365" s="223">
        <f t="shared" ca="1" si="671"/>
        <v>-1.9839338387576269E-3</v>
      </c>
      <c r="CD365" s="223">
        <f t="shared" ca="1" si="672"/>
        <v>-1.6426734719791288E-3</v>
      </c>
      <c r="CE365" s="223">
        <f t="shared" ca="1" si="673"/>
        <v>-1.2855932616888058E-3</v>
      </c>
      <c r="CF365" s="223">
        <f t="shared" ca="1" si="674"/>
        <v>-9.1613208551165901E-4</v>
      </c>
      <c r="CG365" s="223">
        <f t="shared" ca="1" si="675"/>
        <v>-5.3784805654229109E-4</v>
      </c>
      <c r="CH365" s="223">
        <f t="shared" ca="1" si="676"/>
        <v>-1.543842567707688E-4</v>
      </c>
      <c r="CI365" s="223">
        <f t="shared" ca="1" si="677"/>
        <v>2.3056634778847548E-4</v>
      </c>
      <c r="CJ365" s="223">
        <f t="shared" ca="1" si="678"/>
        <v>6.1329647237813004E-4</v>
      </c>
      <c r="CK365" s="223">
        <f t="shared" ca="1" si="679"/>
        <v>9.9012021667683526E-4</v>
      </c>
      <c r="CL365" s="223">
        <f t="shared" ca="1" si="680"/>
        <v>1.3574085620341684E-3</v>
      </c>
      <c r="CM365" s="223">
        <f t="shared" ca="1" si="681"/>
        <v>1.7116243209041122E-3</v>
      </c>
      <c r="CN365" s="223">
        <f t="shared" ca="1" si="682"/>
        <v>2.0493562018947184E-3</v>
      </c>
      <c r="CO365" s="223">
        <f t="shared" ca="1" si="683"/>
        <v>2.3673516623690218E-3</v>
      </c>
      <c r="CP365" s="223">
        <f t="shared" ca="1" si="684"/>
        <v>2.662548232208654E-3</v>
      </c>
      <c r="CQ365" s="223">
        <f t="shared" ca="1" si="685"/>
        <v>2.9321030070752034E-3</v>
      </c>
      <c r="CR365" s="223">
        <f t="shared" ca="1" si="686"/>
        <v>3.1734200271330663E-3</v>
      </c>
      <c r="CS365" s="223">
        <f t="shared" ca="1" si="687"/>
        <v>3.3841752775617901E-3</v>
      </c>
      <c r="CT365" s="223">
        <f t="shared" ca="1" si="688"/>
        <v>3.5623390700892056E-3</v>
      </c>
      <c r="CU365" s="223">
        <f t="shared" ca="1" si="689"/>
        <v>3.7061955899990386E-3</v>
      </c>
      <c r="CV365" s="223">
        <f t="shared" ca="1" si="690"/>
        <v>3.8143594203645858E-3</v>
      </c>
      <c r="CW365" s="223">
        <f t="shared" ca="1" si="691"/>
        <v>3.8857888843710589E-3</v>
      </c>
      <c r="CX365" s="223">
        <f t="shared" ca="1" si="692"/>
        <v>3.9197960772327598E-3</v>
      </c>
      <c r="CY365" s="223">
        <f t="shared" ca="1" si="693"/>
        <v>3.9160534910922095E-3</v>
      </c>
      <c r="CZ365" s="223">
        <f t="shared" ca="1" si="694"/>
        <v>3.8745971690998453E-3</v>
      </c>
      <c r="DA365" s="223">
        <f t="shared" ca="1" si="695"/>
        <v>3.7958263582987843E-3</v>
      </c>
      <c r="DB365" s="223">
        <f t="shared" ca="1" si="696"/>
        <v>3.6804996646575485E-3</v>
      </c>
      <c r="DC365" s="223">
        <f t="shared" ca="1" si="697"/>
        <v>3.529727747279885E-3</v>
      </c>
      <c r="DD365" s="223">
        <f t="shared" ca="1" si="698"/>
        <v>3.3449626221504552E-3</v>
      </c>
      <c r="DE365" s="223">
        <f t="shared" ca="1" si="699"/>
        <v>3.1279836784271469E-3</v>
      </c>
      <c r="DF365" s="223">
        <f t="shared" ca="1" si="700"/>
        <v>2.8808805419507661E-3</v>
      </c>
      <c r="DG365" s="223">
        <f t="shared" ca="1" si="701"/>
        <v>2.6060329510059045E-3</v>
      </c>
      <c r="DH365" s="223">
        <f t="shared" ca="1" si="702"/>
        <v>2.3060878381403345E-3</v>
      </c>
      <c r="DI365" s="223">
        <f t="shared" ca="1" si="703"/>
        <v>1.9839338387576274E-3</v>
      </c>
      <c r="DJ365" s="223">
        <f t="shared" ca="1" si="704"/>
        <v>1.6426734719791293E-3</v>
      </c>
      <c r="DK365" s="223">
        <f t="shared" ca="1" si="705"/>
        <v>1.2855932616888095E-3</v>
      </c>
      <c r="DL365" s="223">
        <f t="shared" ca="1" si="706"/>
        <v>9.1613208551165619E-4</v>
      </c>
      <c r="DM365" s="223">
        <f t="shared" ca="1" si="707"/>
        <v>5.3784805654229152E-4</v>
      </c>
      <c r="DN365" s="223">
        <f t="shared" ca="1" si="708"/>
        <v>1.5438425677076928E-4</v>
      </c>
      <c r="DO365" s="223">
        <f t="shared" ca="1" si="709"/>
        <v>-2.30566347788475E-4</v>
      </c>
      <c r="DP365" s="223">
        <f t="shared" ca="1" si="710"/>
        <v>-6.132964723781296E-4</v>
      </c>
      <c r="DQ365" s="223">
        <f t="shared" ca="1" si="711"/>
        <v>-9.9012021667683461E-4</v>
      </c>
      <c r="DR365" s="223">
        <f t="shared" ca="1" si="712"/>
        <v>-1.357408562034168E-3</v>
      </c>
      <c r="DS365" s="223">
        <f t="shared" ca="1" si="713"/>
        <v>-1.7116243209041118E-3</v>
      </c>
      <c r="DT365" s="223">
        <f t="shared" ca="1" si="714"/>
        <v>-2.0493562018947175E-3</v>
      </c>
      <c r="DU365" s="223">
        <f t="shared" ca="1" si="715"/>
        <v>-2.3673516623690214E-3</v>
      </c>
      <c r="DV365" s="223">
        <f t="shared" ca="1" si="716"/>
        <v>-2.6625482322086536E-3</v>
      </c>
      <c r="DW365" s="223">
        <f t="shared" ca="1" si="717"/>
        <v>-2.932103007075203E-3</v>
      </c>
      <c r="DX365" s="223">
        <f t="shared" ca="1" si="718"/>
        <v>-3.1734200271330663E-3</v>
      </c>
      <c r="DY365" s="223">
        <f t="shared" ca="1" si="719"/>
        <v>-3.3841752775617896E-3</v>
      </c>
      <c r="DZ365" s="223">
        <f t="shared" ca="1" si="720"/>
        <v>-3.5623390700892056E-3</v>
      </c>
      <c r="EA365" s="223">
        <f t="shared" ca="1" si="721"/>
        <v>-3.7061955899990386E-3</v>
      </c>
      <c r="EB365" s="223">
        <f t="shared" ca="1" si="722"/>
        <v>-3.8143594203645854E-3</v>
      </c>
      <c r="EC365" s="223">
        <f t="shared" ca="1" si="723"/>
        <v>-3.8857888843710584E-3</v>
      </c>
      <c r="ED365" s="223">
        <f t="shared" ca="1" si="724"/>
        <v>-3.9197960772327598E-3</v>
      </c>
      <c r="EE365" s="223">
        <f t="shared" ca="1" si="725"/>
        <v>-3.9160534910922095E-3</v>
      </c>
      <c r="EF365" s="223">
        <f t="shared" ca="1" si="726"/>
        <v>-3.8745971690998453E-3</v>
      </c>
      <c r="EG365" s="223">
        <f t="shared" ca="1" si="727"/>
        <v>-3.7958263582987847E-3</v>
      </c>
      <c r="EH365" s="223">
        <f t="shared" ca="1" si="728"/>
        <v>-3.6804996646575485E-3</v>
      </c>
      <c r="EI365" s="223">
        <f t="shared" ca="1" si="729"/>
        <v>-3.5297277472798854E-3</v>
      </c>
      <c r="EJ365" s="223">
        <f t="shared" ca="1" si="730"/>
        <v>-3.3449626221504557E-3</v>
      </c>
      <c r="EK365" s="223">
        <f t="shared" ca="1" si="731"/>
        <v>-3.1279836784271469E-3</v>
      </c>
      <c r="EL365" s="223">
        <f t="shared" ca="1" si="732"/>
        <v>-2.8808805419507665E-3</v>
      </c>
      <c r="EM365" s="223">
        <f t="shared" ca="1" si="733"/>
        <v>-2.606032951005905E-3</v>
      </c>
      <c r="EN365" s="223">
        <f t="shared" ca="1" si="734"/>
        <v>-2.306087838140335E-3</v>
      </c>
      <c r="EO365" s="223">
        <f t="shared" ca="1" si="735"/>
        <v>-1.9839338387576278E-3</v>
      </c>
      <c r="EP365" s="223">
        <f t="shared" ca="1" si="736"/>
        <v>-1.6426734719791297E-3</v>
      </c>
      <c r="EQ365" s="223">
        <f t="shared" ca="1" si="737"/>
        <v>-1.28559326168881E-3</v>
      </c>
      <c r="ER365" s="223">
        <f t="shared" ca="1" si="738"/>
        <v>-9.1613208551165662E-4</v>
      </c>
      <c r="ES365" s="223">
        <f t="shared" ca="1" si="739"/>
        <v>-5.3784805654229196E-4</v>
      </c>
      <c r="ET365" s="223">
        <f t="shared" ca="1" si="740"/>
        <v>-1.5438425677076977E-4</v>
      </c>
      <c r="EU365" s="223">
        <f t="shared" ca="1" si="741"/>
        <v>2.3056634778847451E-4</v>
      </c>
      <c r="EV365" s="223">
        <f t="shared" ca="1" si="742"/>
        <v>6.1329647237812906E-4</v>
      </c>
      <c r="EW365" s="223">
        <f t="shared" ca="1" si="743"/>
        <v>9.9012021667683418E-4</v>
      </c>
      <c r="EX365" s="223">
        <f t="shared" ca="1" si="744"/>
        <v>1.3574085620341675E-3</v>
      </c>
      <c r="EY365" s="223">
        <f t="shared" ca="1" si="745"/>
        <v>1.7116243209041111E-3</v>
      </c>
      <c r="EZ365" s="223">
        <f t="shared" ca="1" si="746"/>
        <v>2.0493562018947171E-3</v>
      </c>
      <c r="FA365" s="223">
        <f t="shared" ca="1" si="747"/>
        <v>2.3673516623690209E-3</v>
      </c>
      <c r="FB365" s="223">
        <f t="shared" ca="1" si="748"/>
        <v>2.6625482322086532E-3</v>
      </c>
      <c r="FC365" s="223">
        <f t="shared" ca="1" si="749"/>
        <v>2.932103007075203E-3</v>
      </c>
      <c r="FD365" s="223">
        <f t="shared" ca="1" si="750"/>
        <v>3.1734200271330659E-3</v>
      </c>
      <c r="FE365" s="223">
        <f t="shared" ca="1" si="751"/>
        <v>3.3841752775617896E-3</v>
      </c>
      <c r="FF365" s="223">
        <f t="shared" ca="1" si="752"/>
        <v>3.5623390700892056E-3</v>
      </c>
      <c r="FG365" s="223">
        <f t="shared" ca="1" si="753"/>
        <v>3.7061955899990386E-3</v>
      </c>
      <c r="FH365" s="223">
        <f t="shared" ca="1" si="754"/>
        <v>3.8143594203645854E-3</v>
      </c>
      <c r="FI365" s="223">
        <f t="shared" ca="1" si="755"/>
        <v>3.8857888843710584E-3</v>
      </c>
      <c r="FJ365" s="223">
        <f t="shared" ca="1" si="756"/>
        <v>3.9197960772327598E-3</v>
      </c>
      <c r="FK365" s="223">
        <f t="shared" ca="1" si="757"/>
        <v>3.9160534910922086E-3</v>
      </c>
      <c r="FL365" s="223">
        <f t="shared" ca="1" si="758"/>
        <v>3.8745971690998453E-3</v>
      </c>
      <c r="FM365" s="223">
        <f t="shared" ca="1" si="759"/>
        <v>3.7958263582987869E-3</v>
      </c>
      <c r="FN365" s="223">
        <f t="shared" ca="1" si="760"/>
        <v>3.6804996646575511E-3</v>
      </c>
      <c r="FO365" s="223">
        <f t="shared" ca="1" si="761"/>
        <v>3.5297277472798884E-3</v>
      </c>
      <c r="FP365" s="223">
        <f t="shared" ca="1" si="762"/>
        <v>3.3449626221504518E-3</v>
      </c>
      <c r="FQ365" s="223">
        <f t="shared" ca="1" si="763"/>
        <v>3.127983678427143E-3</v>
      </c>
      <c r="FR365" s="223">
        <f t="shared" ca="1" si="764"/>
        <v>2.880880541950767E-3</v>
      </c>
      <c r="FS365" s="223">
        <f t="shared" ca="1" si="765"/>
        <v>2.6060329510059054E-3</v>
      </c>
      <c r="FT365" s="223">
        <f t="shared" ca="1" si="766"/>
        <v>2.3060878381403354E-3</v>
      </c>
      <c r="FU365" s="223">
        <f t="shared" ca="1" si="767"/>
        <v>1.9839338387576282E-3</v>
      </c>
      <c r="FV365" s="223">
        <f t="shared" ca="1" si="768"/>
        <v>1.6426734719791301E-3</v>
      </c>
      <c r="FW365" s="223">
        <f t="shared" ca="1" si="769"/>
        <v>1.2855932616888104E-3</v>
      </c>
      <c r="FX365" s="223">
        <f t="shared" ca="1" si="770"/>
        <v>9.1613208551166389E-4</v>
      </c>
      <c r="FY365" s="223">
        <f t="shared" ca="1" si="771"/>
        <v>5.3784805654229933E-4</v>
      </c>
      <c r="FZ365" s="223">
        <f t="shared" ca="1" si="772"/>
        <v>1.543842567707772E-4</v>
      </c>
      <c r="GA365" s="223">
        <f t="shared" ca="1" si="773"/>
        <v>-2.3056634778848099E-4</v>
      </c>
      <c r="GB365" s="223">
        <f t="shared" ca="1" si="774"/>
        <v>-6.1329647237813546E-4</v>
      </c>
      <c r="GC365" s="223">
        <f t="shared" ca="1" si="775"/>
        <v>-9.9012021667683374E-4</v>
      </c>
      <c r="GD365" s="223">
        <f t="shared" ca="1" si="776"/>
        <v>-1.3574085620341671E-3</v>
      </c>
      <c r="GE365" s="223">
        <f t="shared" ca="1" si="777"/>
        <v>-1.7116243209041107E-3</v>
      </c>
      <c r="GF365" s="223">
        <f t="shared" ca="1" si="778"/>
        <v>-2.0493562018947171E-3</v>
      </c>
      <c r="GG365" s="223">
        <f t="shared" ca="1" si="779"/>
        <v>-2.3673516623690205E-3</v>
      </c>
      <c r="GH365" s="223">
        <f t="shared" ca="1" si="780"/>
        <v>-2.6625482322086527E-3</v>
      </c>
      <c r="GI365" s="223">
        <f t="shared" ca="1" si="781"/>
        <v>-2.9321030070751982E-3</v>
      </c>
      <c r="GJ365" s="223">
        <f t="shared" ca="1" si="782"/>
        <v>-3.173420027133062E-3</v>
      </c>
      <c r="GK365" s="223">
        <f t="shared" ca="1" si="783"/>
        <v>-3.3841752775617927E-3</v>
      </c>
      <c r="GL365" s="223">
        <f t="shared" ca="1" si="784"/>
        <v>-3.5623390700892077E-3</v>
      </c>
      <c r="GM365" s="223">
        <f t="shared" ca="1" si="785"/>
        <v>-3.7061955899990407E-3</v>
      </c>
      <c r="GN365" s="223">
        <f t="shared" ca="1" si="786"/>
        <v>-3.8143594203645854E-3</v>
      </c>
      <c r="GO365" s="223">
        <f t="shared" ca="1" si="787"/>
        <v>-3.8857888843710584E-3</v>
      </c>
      <c r="GP365" s="223">
        <f t="shared" ca="1" si="788"/>
        <v>-3.9197960772327598E-3</v>
      </c>
      <c r="GQ365" s="223">
        <f t="shared" ca="1" si="789"/>
        <v>-3.9160534910922095E-3</v>
      </c>
      <c r="GR365" s="223">
        <f t="shared" ca="1" si="790"/>
        <v>-3.8745971690998457E-3</v>
      </c>
      <c r="GS365" s="223">
        <f t="shared" ca="1" si="791"/>
        <v>-3.7958263582987869E-3</v>
      </c>
      <c r="GT365" s="223">
        <f t="shared" ca="1" si="792"/>
        <v>-3.6804996646575511E-3</v>
      </c>
      <c r="GU365" s="223">
        <f t="shared" ca="1" si="793"/>
        <v>-3.5297277472798884E-3</v>
      </c>
      <c r="GV365" s="223">
        <f t="shared" ca="1" si="794"/>
        <v>-3.3449626221504522E-3</v>
      </c>
      <c r="GW365" s="223">
        <f t="shared" ca="1" si="795"/>
        <v>-3.1279836784271434E-3</v>
      </c>
      <c r="GX365" s="223">
        <f t="shared" ca="1" si="796"/>
        <v>-2.880880541950767E-3</v>
      </c>
      <c r="GY365" s="223">
        <f t="shared" ca="1" si="797"/>
        <v>-2.6060329510059058E-3</v>
      </c>
      <c r="GZ365" s="223">
        <f t="shared" ca="1" si="798"/>
        <v>-2.3060878381403358E-3</v>
      </c>
      <c r="HA365" s="223">
        <f t="shared" ca="1" si="799"/>
        <v>-1.9839338387576287E-3</v>
      </c>
      <c r="HB365" s="223">
        <f t="shared" ca="1" si="800"/>
        <v>-1.6426734719791306E-3</v>
      </c>
      <c r="HC365" s="223">
        <f t="shared" ca="1" si="801"/>
        <v>-1.2855932616888111E-3</v>
      </c>
      <c r="HD365" s="223">
        <f t="shared" ca="1" si="802"/>
        <v>-9.1613208551166443E-4</v>
      </c>
      <c r="HE365" s="223">
        <f t="shared" ca="1" si="803"/>
        <v>-5.3784805654229987E-4</v>
      </c>
      <c r="HF365" s="223">
        <f t="shared" ca="1" si="804"/>
        <v>-1.5438425677076375E-4</v>
      </c>
      <c r="HG365" s="223">
        <f t="shared" ca="1" si="805"/>
        <v>2.305663477884805E-4</v>
      </c>
      <c r="HH365" s="223">
        <f t="shared" ca="1" si="806"/>
        <v>6.1329647237813503E-4</v>
      </c>
      <c r="HI365" s="223">
        <f t="shared" ca="1" si="807"/>
        <v>9.9012021667683331E-4</v>
      </c>
      <c r="HJ365" s="223">
        <f t="shared" ca="1" si="808"/>
        <v>1.3574085620341667E-3</v>
      </c>
      <c r="HK365" s="223">
        <f t="shared" ca="1" si="809"/>
        <v>1.7116243209041103E-3</v>
      </c>
      <c r="HL365" s="223">
        <f t="shared" ca="1" si="810"/>
        <v>2.0493562018947167E-3</v>
      </c>
      <c r="HM365" s="223">
        <f t="shared" ca="1" si="811"/>
        <v>2.3673516623690201E-3</v>
      </c>
      <c r="HN365" s="223">
        <f t="shared" ca="1" si="812"/>
        <v>2.6625482322086527E-3</v>
      </c>
      <c r="HO365" s="223">
        <f t="shared" ca="1" si="813"/>
        <v>2.9321030070751978E-3</v>
      </c>
      <c r="HP365" s="223">
        <f t="shared" ca="1" si="814"/>
        <v>3.1734200271330616E-3</v>
      </c>
      <c r="HQ365" s="223">
        <f t="shared" ca="1" si="815"/>
        <v>3.3841752775617922E-3</v>
      </c>
      <c r="HR365" s="223">
        <f t="shared" ca="1" si="816"/>
        <v>3.5623390700892077E-3</v>
      </c>
      <c r="HS365" s="223">
        <f t="shared" ca="1" si="817"/>
        <v>3.7061955899990407E-3</v>
      </c>
      <c r="HT365" s="223">
        <f t="shared" ca="1" si="818"/>
        <v>3.8143594203645854E-3</v>
      </c>
      <c r="HU365" s="223">
        <f t="shared" ca="1" si="819"/>
        <v>3.8857888843710584E-3</v>
      </c>
      <c r="HV365" s="223">
        <f t="shared" ca="1" si="820"/>
        <v>3.9197960772327598E-3</v>
      </c>
      <c r="HW365" s="223">
        <f t="shared" ca="1" si="821"/>
        <v>3.9160534910922095E-3</v>
      </c>
      <c r="HX365" s="223">
        <f t="shared" ca="1" si="822"/>
        <v>3.8745971690998457E-3</v>
      </c>
      <c r="HY365" s="223">
        <f t="shared" ca="1" si="823"/>
        <v>3.7958263582987869E-3</v>
      </c>
      <c r="HZ365" s="223">
        <f t="shared" ca="1" si="824"/>
        <v>3.6804996646575515E-3</v>
      </c>
      <c r="IA365" s="223">
        <f t="shared" ca="1" si="825"/>
        <v>3.5297277472798889E-3</v>
      </c>
      <c r="IB365" s="223">
        <f t="shared" ca="1" si="826"/>
        <v>3.3449626221504526E-3</v>
      </c>
      <c r="IC365" s="223">
        <f t="shared" ca="1" si="827"/>
        <v>3.1279836784271439E-3</v>
      </c>
      <c r="ID365" s="223">
        <f t="shared" ca="1" si="828"/>
        <v>2.8808805419507674E-3</v>
      </c>
      <c r="IE365" s="223">
        <f t="shared" ca="1" si="829"/>
        <v>2.4715600033268902E-3</v>
      </c>
      <c r="IF365" s="223">
        <f t="shared" ca="1" si="830"/>
        <v>2.3060878381403358E-3</v>
      </c>
      <c r="IG365" s="223">
        <f t="shared" ca="1" si="831"/>
        <v>1.9839338387576291E-3</v>
      </c>
      <c r="IH365" s="223">
        <f t="shared" ca="1" si="832"/>
        <v>1.642673471979131E-3</v>
      </c>
      <c r="II365" s="223">
        <f t="shared" ca="1" si="833"/>
        <v>1.2855932616888115E-3</v>
      </c>
      <c r="IJ365" s="223">
        <f t="shared" ca="1" si="834"/>
        <v>9.1613208551166486E-4</v>
      </c>
      <c r="IK365" s="223">
        <f t="shared" ca="1" si="835"/>
        <v>5.3784805654230041E-4</v>
      </c>
      <c r="IL365" s="223">
        <f t="shared" ca="1" si="836"/>
        <v>1.5438425677077817E-4</v>
      </c>
      <c r="IM365" s="223">
        <f t="shared" ca="1" si="837"/>
        <v>-2.3056634778848001E-4</v>
      </c>
      <c r="IN365" s="223">
        <f t="shared" ca="1" si="838"/>
        <v>-6.1329647237813448E-4</v>
      </c>
      <c r="IO365" s="223">
        <f t="shared" ca="1" si="839"/>
        <v>-9.9012021667683288E-4</v>
      </c>
      <c r="IP365" s="223">
        <f t="shared" ca="1" si="840"/>
        <v>-1.357408562034166E-3</v>
      </c>
      <c r="IQ365" s="223">
        <f t="shared" ca="1" si="841"/>
        <v>-1.7116243209041098E-3</v>
      </c>
      <c r="IR365" s="223">
        <f t="shared" ca="1" si="842"/>
        <v>-2.0493562018947162E-3</v>
      </c>
      <c r="IS365" s="223">
        <f t="shared" ca="1" si="843"/>
        <v>-2.3673516623690201E-3</v>
      </c>
      <c r="IT365" s="223">
        <f t="shared" ca="1" si="844"/>
        <v>-2.6625482322086523E-3</v>
      </c>
      <c r="IU365" s="223">
        <f t="shared" ca="1" si="845"/>
        <v>-2.9321030070751973E-3</v>
      </c>
      <c r="IV365" s="223">
        <f t="shared" ca="1" si="846"/>
        <v>-3.1734200271330611E-3</v>
      </c>
      <c r="IW365" s="223">
        <f t="shared" ca="1" si="847"/>
        <v>-3.3841752775617922E-3</v>
      </c>
      <c r="IX365" s="223">
        <f t="shared" ca="1" si="848"/>
        <v>-3.5623390700892073E-3</v>
      </c>
      <c r="IY365" s="223">
        <f t="shared" ca="1" si="849"/>
        <v>-3.7061955899990403E-3</v>
      </c>
      <c r="IZ365" s="223">
        <f t="shared" ca="1" si="850"/>
        <v>-3.814359420364585E-3</v>
      </c>
      <c r="JA365" s="223">
        <f t="shared" ca="1" si="851"/>
        <v>-3.885788884371058E-3</v>
      </c>
      <c r="JB365" s="223">
        <f t="shared" ca="1" si="852"/>
        <v>-3.9197960772327598E-3</v>
      </c>
    </row>
    <row r="366" spans="1:262">
      <c r="B366" s="230">
        <v>5</v>
      </c>
      <c r="C366" s="229">
        <f t="shared" si="853"/>
        <v>9.7656250000000005E-5</v>
      </c>
      <c r="D366" s="226">
        <f t="shared" ca="1" si="597"/>
        <v>24.633507197498673</v>
      </c>
      <c r="E366" s="225">
        <f ca="1">K361</f>
        <v>0.63350719749867279</v>
      </c>
      <c r="F366" s="224">
        <v>5</v>
      </c>
      <c r="G366" s="223">
        <f t="shared" ca="1" si="854"/>
        <v>0.11305523286003197</v>
      </c>
      <c r="H366" s="223">
        <f t="shared" ca="1" si="598"/>
        <v>0.11086386970443005</v>
      </c>
      <c r="I366" s="223">
        <f t="shared" ca="1" si="599"/>
        <v>0.10700501075609756</v>
      </c>
      <c r="J366" s="223">
        <f t="shared" ca="1" si="600"/>
        <v>0.10153669684545326</v>
      </c>
      <c r="K366" s="223">
        <f t="shared" ca="1" si="601"/>
        <v>9.4541176503633972E-2</v>
      </c>
      <c r="L366" s="223">
        <f t="shared" ca="1" si="602"/>
        <v>8.6123668868028996E-2</v>
      </c>
      <c r="M366" s="223">
        <f t="shared" ca="1" si="603"/>
        <v>7.6410781088515692E-2</v>
      </c>
      <c r="N366" s="223">
        <f t="shared" ca="1" si="604"/>
        <v>6.5548604038078953E-2</v>
      </c>
      <c r="O366" s="223">
        <f t="shared" ca="1" si="605"/>
        <v>5.3700514970099734E-2</v>
      </c>
      <c r="P366" s="223">
        <f t="shared" ca="1" si="606"/>
        <v>4.1044720172392343E-2</v>
      </c>
      <c r="Q366" s="223">
        <f t="shared" ca="1" si="607"/>
        <v>2.7771574578760727E-2</v>
      </c>
      <c r="R366" s="223">
        <f t="shared" ca="1" si="608"/>
        <v>1.408071865361131E-2</v>
      </c>
      <c r="S366" s="223">
        <f t="shared" ca="1" si="609"/>
        <v>1.780756135423044E-4</v>
      </c>
      <c r="T366" s="223">
        <f t="shared" ca="1" si="610"/>
        <v>-1.372724584950762E-2</v>
      </c>
      <c r="U366" s="223">
        <f t="shared" ca="1" si="611"/>
        <v>-2.7426096757625095E-2</v>
      </c>
      <c r="V366" s="223">
        <f t="shared" ca="1" si="612"/>
        <v>-4.0712433642226271E-2</v>
      </c>
      <c r="W366" s="223">
        <f t="shared" ca="1" si="613"/>
        <v>-5.3386417629610085E-2</v>
      </c>
      <c r="X366" s="223">
        <f t="shared" ca="1" si="614"/>
        <v>-6.5257420203629291E-2</v>
      </c>
      <c r="Y366" s="223">
        <f t="shared" ca="1" si="615"/>
        <v>-7.6146890436010833E-2</v>
      </c>
      <c r="Z366" s="223">
        <f t="shared" ca="1" si="616"/>
        <v>-8.5891040558512696E-2</v>
      </c>
      <c r="AA366" s="223">
        <f t="shared" ca="1" si="617"/>
        <v>-9.4343309483412366E-2</v>
      </c>
      <c r="AB366" s="223">
        <f t="shared" ca="1" si="618"/>
        <v>-0.10137656721868564</v>
      </c>
      <c r="AC366" s="223">
        <f t="shared" ca="1" si="619"/>
        <v>-0.10688502702141957</v>
      </c>
      <c r="AD366" s="223">
        <f t="shared" ca="1" si="620"/>
        <v>-0.11078583652889243</v>
      </c>
      <c r="AE366" s="223">
        <f t="shared" ca="1" si="621"/>
        <v>-0.11302032393522829</v>
      </c>
      <c r="AF366" s="223">
        <f t="shared" ca="1" si="622"/>
        <v>-0.1135548804699692</v>
      </c>
      <c r="AG366" s="223">
        <f t="shared" ca="1" si="623"/>
        <v>-0.11238146590526606</v>
      </c>
      <c r="AH366" s="223">
        <f t="shared" ca="1" si="624"/>
        <v>-0.1095177294883893</v>
      </c>
      <c r="AI366" s="223">
        <f t="shared" ca="1" si="625"/>
        <v>-0.10500674448062201</v>
      </c>
      <c r="AJ366" s="223">
        <f t="shared" ca="1" si="626"/>
        <v>-9.8916360295317474E-2</v>
      </c>
      <c r="AK366" s="223">
        <f t="shared" ca="1" si="627"/>
        <v>-9.1338181979568014E-2</v>
      </c>
      <c r="AL366" s="223">
        <f t="shared" ca="1" si="628"/>
        <v>-8.2386192389030402E-2</v>
      </c>
      <c r="AM366" s="223">
        <f t="shared" ca="1" si="629"/>
        <v>-7.2195037779681379E-2</v>
      </c>
      <c r="AN366" s="223">
        <f t="shared" ca="1" si="630"/>
        <v>-6.0918002602798428E-2</v>
      </c>
      <c r="AO366" s="223">
        <f t="shared" ca="1" si="631"/>
        <v>-4.8724703964135502E-2</v>
      </c>
      <c r="AP366" s="223">
        <f t="shared" ca="1" si="632"/>
        <v>-3.5798540424771721E-2</v>
      </c>
      <c r="AQ366" s="223">
        <f t="shared" ca="1" si="633"/>
        <v>-2.2333933516045675E-2</v>
      </c>
      <c r="AR366" s="223">
        <f t="shared" ca="1" si="634"/>
        <v>-8.5334034587552718E-3</v>
      </c>
      <c r="AS366" s="223">
        <f t="shared" ca="1" si="635"/>
        <v>5.3954769294686702E-3</v>
      </c>
      <c r="AT366" s="223">
        <f t="shared" ca="1" si="636"/>
        <v>1.9243204322549657E-2</v>
      </c>
      <c r="AU366" s="223">
        <f t="shared" ca="1" si="637"/>
        <v>3.2801496010995169E-2</v>
      </c>
      <c r="AV366" s="223">
        <f t="shared" ca="1" si="638"/>
        <v>4.586642266771828E-2</v>
      </c>
      <c r="AW366" s="223">
        <f t="shared" ca="1" si="639"/>
        <v>5.824147563493428E-2</v>
      </c>
      <c r="AX366" s="223">
        <f t="shared" ca="1" si="640"/>
        <v>6.9740522597285165E-2</v>
      </c>
      <c r="AY366" s="223">
        <f t="shared" ca="1" si="641"/>
        <v>8.0190607185114421E-2</v>
      </c>
      <c r="AZ366" s="223">
        <f t="shared" ca="1" si="642"/>
        <v>8.9434550399255602E-2</v>
      </c>
      <c r="BA366" s="223">
        <f t="shared" ca="1" si="643"/>
        <v>9.7333314729481646E-2</v>
      </c>
      <c r="BB366" s="223">
        <f t="shared" ca="1" si="644"/>
        <v>0.10376809540807581</v>
      </c>
      <c r="BC366" s="223">
        <f t="shared" ca="1" si="645"/>
        <v>0.10864210734412165</v>
      </c>
      <c r="BD366" s="223">
        <f t="shared" ca="1" si="646"/>
        <v>0.11188204086135803</v>
      </c>
      <c r="BE366" s="223">
        <f t="shared" ca="1" si="647"/>
        <v>0.11343916434394734</v>
      </c>
      <c r="BF366" s="223">
        <f t="shared" ca="1" si="648"/>
        <v>0.11329005720533682</v>
      </c>
      <c r="BG366" s="223">
        <f t="shared" ca="1" si="649"/>
        <v>0.11143696215568048</v>
      </c>
      <c r="BH366" s="223">
        <f t="shared" ca="1" si="650"/>
        <v>0.10790775146939086</v>
      </c>
      <c r="BI366" s="223">
        <f t="shared" ca="1" si="651"/>
        <v>0.10275550776018809</v>
      </c>
      <c r="BJ366" s="223">
        <f t="shared" ca="1" si="652"/>
        <v>9.6057725569180394E-2</v>
      </c>
      <c r="BK366" s="223">
        <f t="shared" ca="1" si="653"/>
        <v>8.7915145774833406E-2</v>
      </c>
      <c r="BL366" s="223">
        <f t="shared" ca="1" si="654"/>
        <v>7.8450240356388451E-2</v>
      </c>
      <c r="BM366" s="223">
        <f t="shared" ca="1" si="655"/>
        <v>6.7805370301297213E-2</v>
      </c>
      <c r="BN366" s="223">
        <f t="shared" ca="1" si="656"/>
        <v>5.6140644363460959E-2</v>
      </c>
      <c r="BO366" s="223">
        <f t="shared" ca="1" si="657"/>
        <v>4.3631510878541536E-2</v>
      </c>
      <c r="BP366" s="223">
        <f t="shared" ca="1" si="658"/>
        <v>3.0466118857686037E-2</v>
      </c>
      <c r="BQ366" s="223">
        <f t="shared" ca="1" si="659"/>
        <v>1.6842488051268815E-2</v>
      </c>
      <c r="BR366" s="223">
        <f t="shared" ca="1" si="660"/>
        <v>2.9655305475292746E-3</v>
      </c>
      <c r="BS366" s="223">
        <f t="shared" ca="1" si="661"/>
        <v>-1.0956031295968588E-2</v>
      </c>
      <c r="BT366" s="223">
        <f t="shared" ca="1" si="662"/>
        <v>-2.4712804230872892E-2</v>
      </c>
      <c r="BU366" s="223">
        <f t="shared" ca="1" si="663"/>
        <v>-3.8097873587403026E-2</v>
      </c>
      <c r="BV366" s="223">
        <f t="shared" ca="1" si="664"/>
        <v>-5.0909915463579584E-2</v>
      </c>
      <c r="BW366" s="223">
        <f t="shared" ca="1" si="665"/>
        <v>-6.2956224824103249E-2</v>
      </c>
      <c r="BX366" s="223">
        <f t="shared" ca="1" si="666"/>
        <v>-7.4055613963455738E-2</v>
      </c>
      <c r="BY366" s="223">
        <f t="shared" ca="1" si="667"/>
        <v>-8.404113773764145E-2</v>
      </c>
      <c r="BZ366" s="223">
        <f t="shared" ca="1" si="668"/>
        <v>-9.2762604574545215E-2</v>
      </c>
      <c r="CA366" s="223">
        <f t="shared" ca="1" si="669"/>
        <v>-0.10008883549497614</v>
      </c>
      <c r="CB366" s="223">
        <f t="shared" ca="1" si="670"/>
        <v>-0.10590963716661625</v>
      </c>
      <c r="CC366" s="223">
        <f t="shared" ca="1" si="671"/>
        <v>-0.11013745931430699</v>
      </c>
      <c r="CD366" s="223">
        <f t="shared" ca="1" si="672"/>
        <v>-0.11270871155767927</v>
      </c>
      <c r="CE366" s="223">
        <f t="shared" ca="1" si="673"/>
        <v>-0.11358471986966452</v>
      </c>
      <c r="CF366" s="223">
        <f t="shared" ca="1" si="674"/>
        <v>-0.11275230826985973</v>
      </c>
      <c r="CG366" s="223">
        <f t="shared" ca="1" si="675"/>
        <v>-0.1102239970035368</v>
      </c>
      <c r="CH366" s="223">
        <f t="shared" ca="1" si="676"/>
        <v>-0.10603781422549986</v>
      </c>
      <c r="CI366" s="223">
        <f t="shared" ca="1" si="677"/>
        <v>-0.10025672402124045</v>
      </c>
      <c r="CJ366" s="223">
        <f t="shared" ca="1" si="678"/>
        <v>-9.2967679368484102E-2</v>
      </c>
      <c r="CK366" s="223">
        <f t="shared" ca="1" si="679"/>
        <v>-8.4280314283469937E-2</v>
      </c>
      <c r="CL366" s="223">
        <f t="shared" ca="1" si="680"/>
        <v>-7.4325294823298388E-2</v>
      </c>
      <c r="CM366" s="223">
        <f t="shared" ca="1" si="681"/>
        <v>-6.3252353746808404E-2</v>
      </c>
      <c r="CN366" s="223">
        <f t="shared" ca="1" si="682"/>
        <v>-5.1228038394512225E-2</v>
      </c>
      <c r="CO366" s="223">
        <f t="shared" ca="1" si="683"/>
        <v>-3.8433205661572253E-2</v>
      </c>
      <c r="CP366" s="223">
        <f t="shared" ca="1" si="684"/>
        <v>-2.5060301741755248E-2</v>
      </c>
      <c r="CQ366" s="223">
        <f t="shared" ca="1" si="685"/>
        <v>-1.1310467557548923E-2</v>
      </c>
      <c r="CR366" s="223">
        <f t="shared" ca="1" si="686"/>
        <v>2.6094865865355179E-3</v>
      </c>
      <c r="CS366" s="223">
        <f t="shared" ca="1" si="687"/>
        <v>1.6490191623441619E-2</v>
      </c>
      <c r="CT366" s="223">
        <f t="shared" ca="1" si="688"/>
        <v>3.0122868829218247E-2</v>
      </c>
      <c r="CU366" s="223">
        <f t="shared" ca="1" si="689"/>
        <v>4.3302470049359221E-2</v>
      </c>
      <c r="CV366" s="223">
        <f t="shared" ca="1" si="690"/>
        <v>5.5830761813907177E-2</v>
      </c>
      <c r="CW366" s="223">
        <f t="shared" ca="1" si="691"/>
        <v>6.7519306953356825E-2</v>
      </c>
      <c r="CX366" s="223">
        <f t="shared" ca="1" si="692"/>
        <v>7.8192298869082716E-2</v>
      </c>
      <c r="CY366" s="223">
        <f t="shared" ca="1" si="693"/>
        <v>8.7689205828224231E-2</v>
      </c>
      <c r="CZ366" s="223">
        <f t="shared" ca="1" si="694"/>
        <v>9.5867185510370226E-2</v>
      </c>
      <c r="DA366" s="223">
        <f t="shared" ca="1" si="695"/>
        <v>0.10260323348901663</v>
      </c>
      <c r="DB366" s="223">
        <f t="shared" ca="1" si="696"/>
        <v>0.10779603333263371</v>
      </c>
      <c r="DC366" s="223">
        <f t="shared" ca="1" si="697"/>
        <v>0.11136748049810209</v>
      </c>
      <c r="DD366" s="223">
        <f t="shared" ca="1" si="698"/>
        <v>0.11326385709574086</v>
      </c>
      <c r="DE366" s="223">
        <f t="shared" ca="1" si="699"/>
        <v>0.11345663985636922</v>
      </c>
      <c r="DF366" s="223">
        <f t="shared" ca="1" si="700"/>
        <v>0.11194292914782475</v>
      </c>
      <c r="DG366" s="223">
        <f t="shared" ca="1" si="701"/>
        <v>0.1087454925881297</v>
      </c>
      <c r="DH366" s="223">
        <f t="shared" ca="1" si="702"/>
        <v>0.10391242259932409</v>
      </c>
      <c r="DI366" s="223">
        <f t="shared" ca="1" si="703"/>
        <v>9.7516413052673598E-2</v>
      </c>
      <c r="DJ366" s="223">
        <f t="shared" ca="1" si="704"/>
        <v>8.9653665885182143E-2</v>
      </c>
      <c r="DK366" s="223">
        <f t="shared" ca="1" si="705"/>
        <v>8.0442444132913932E-2</v>
      </c>
      <c r="DL366" s="223">
        <f t="shared" ca="1" si="706"/>
        <v>7.0021293144852129E-2</v>
      </c>
      <c r="DM366" s="223">
        <f t="shared" ca="1" si="707"/>
        <v>5.8546956731891427E-2</v>
      </c>
      <c r="DN366" s="223">
        <f t="shared" ca="1" si="708"/>
        <v>4.6192019594024886E-2</v>
      </c>
      <c r="DO366" s="223">
        <f t="shared" ca="1" si="709"/>
        <v>3.3142311485813016E-2</v>
      </c>
      <c r="DP366" s="223">
        <f t="shared" ca="1" si="710"/>
        <v>1.9594112163905476E-2</v>
      </c>
      <c r="DQ366" s="223">
        <f t="shared" ca="1" si="711"/>
        <v>5.7511991568028435E-3</v>
      </c>
      <c r="DR366" s="223">
        <f t="shared" ca="1" si="712"/>
        <v>-8.1782172388493168E-3</v>
      </c>
      <c r="DS366" s="223">
        <f t="shared" ca="1" si="713"/>
        <v>-2.1984625634923476E-2</v>
      </c>
      <c r="DT366" s="223">
        <f t="shared" ca="1" si="714"/>
        <v>-3.5460364798102127E-2</v>
      </c>
      <c r="DU366" s="223">
        <f t="shared" ca="1" si="715"/>
        <v>-4.8402747068118084E-2</v>
      </c>
      <c r="DV366" s="223">
        <f t="shared" ca="1" si="716"/>
        <v>-6.0617106968827876E-2</v>
      </c>
      <c r="DW366" s="223">
        <f t="shared" ca="1" si="717"/>
        <v>-7.1919729158166967E-2</v>
      </c>
      <c r="DX366" s="223">
        <f t="shared" ca="1" si="718"/>
        <v>-8.2140611677897726E-2</v>
      </c>
      <c r="DY366" s="223">
        <f t="shared" ca="1" si="719"/>
        <v>-9.1126022941299512E-2</v>
      </c>
      <c r="DZ366" s="223">
        <f t="shared" ca="1" si="720"/>
        <v>-9.8740813999327035E-2</v>
      </c>
      <c r="EA366" s="223">
        <f t="shared" ca="1" si="721"/>
        <v>-0.10487045130660023</v>
      </c>
      <c r="EB366" s="223">
        <f t="shared" ca="1" si="722"/>
        <v>-0.10942273941253551</v>
      </c>
      <c r="EC366" s="223">
        <f t="shared" ca="1" si="723"/>
        <v>-0.11232920766673804</v>
      </c>
      <c r="ED366" s="223">
        <f t="shared" ca="1" si="724"/>
        <v>-0.1135461400813166</v>
      </c>
      <c r="EE366" s="223">
        <f t="shared" ca="1" si="725"/>
        <v>-0.11305523286003197</v>
      </c>
      <c r="EF366" s="223">
        <f t="shared" ca="1" si="726"/>
        <v>-0.11086386970443009</v>
      </c>
      <c r="EG366" s="223">
        <f t="shared" ca="1" si="727"/>
        <v>-0.1070050107560976</v>
      </c>
      <c r="EH366" s="223">
        <f t="shared" ca="1" si="728"/>
        <v>-0.1015366968454534</v>
      </c>
      <c r="EI366" s="223">
        <f t="shared" ca="1" si="729"/>
        <v>-9.4541176503633972E-2</v>
      </c>
      <c r="EJ366" s="223">
        <f t="shared" ca="1" si="730"/>
        <v>-8.6123668868029107E-2</v>
      </c>
      <c r="EK366" s="223">
        <f t="shared" ca="1" si="731"/>
        <v>-7.6410781088515622E-2</v>
      </c>
      <c r="EL366" s="223">
        <f t="shared" ca="1" si="732"/>
        <v>-6.5548604038078995E-2</v>
      </c>
      <c r="EM366" s="223">
        <f t="shared" ca="1" si="733"/>
        <v>-5.3700514970099908E-2</v>
      </c>
      <c r="EN366" s="223">
        <f t="shared" ca="1" si="734"/>
        <v>-4.1044720172392281E-2</v>
      </c>
      <c r="EO366" s="223">
        <f t="shared" ca="1" si="735"/>
        <v>-2.7771574578760817E-2</v>
      </c>
      <c r="EP366" s="223">
        <f t="shared" ca="1" si="736"/>
        <v>-1.4080718653611528E-2</v>
      </c>
      <c r="EQ366" s="223">
        <f t="shared" ca="1" si="737"/>
        <v>-1.7807561354227317E-4</v>
      </c>
      <c r="ER366" s="223">
        <f t="shared" ca="1" si="738"/>
        <v>1.3727245849507498E-2</v>
      </c>
      <c r="ES366" s="223">
        <f t="shared" ca="1" si="739"/>
        <v>2.7426096757625223E-2</v>
      </c>
      <c r="ET366" s="223">
        <f t="shared" ca="1" si="740"/>
        <v>4.0712433642226251E-2</v>
      </c>
      <c r="EU366" s="223">
        <f t="shared" ca="1" si="741"/>
        <v>5.3386417629609939E-2</v>
      </c>
      <c r="EV366" s="223">
        <f t="shared" ca="1" si="742"/>
        <v>6.5257420203629374E-2</v>
      </c>
      <c r="EW366" s="223">
        <f t="shared" ca="1" si="743"/>
        <v>7.6146890436010778E-2</v>
      </c>
      <c r="EX366" s="223">
        <f t="shared" ca="1" si="744"/>
        <v>8.5891040558512557E-2</v>
      </c>
      <c r="EY366" s="223">
        <f t="shared" ca="1" si="745"/>
        <v>9.4343309483412394E-2</v>
      </c>
      <c r="EZ366" s="223">
        <f t="shared" ca="1" si="746"/>
        <v>0.1013765672186856</v>
      </c>
      <c r="FA366" s="223">
        <f t="shared" ca="1" si="747"/>
        <v>0.10688502702141948</v>
      </c>
      <c r="FB366" s="223">
        <f t="shared" ca="1" si="748"/>
        <v>0.11078583652889243</v>
      </c>
      <c r="FC366" s="223">
        <f t="shared" ca="1" si="749"/>
        <v>0.11302032393522826</v>
      </c>
      <c r="FD366" s="223">
        <f t="shared" ca="1" si="750"/>
        <v>0.1135548804699692</v>
      </c>
      <c r="FE366" s="223">
        <f t="shared" ca="1" si="751"/>
        <v>0.11238146590526606</v>
      </c>
      <c r="FF366" s="223">
        <f t="shared" ca="1" si="752"/>
        <v>0.10951772948838935</v>
      </c>
      <c r="FG366" s="223">
        <f t="shared" ca="1" si="753"/>
        <v>0.10500674448062199</v>
      </c>
      <c r="FH366" s="223">
        <f t="shared" ca="1" si="754"/>
        <v>9.8916360295317515E-2</v>
      </c>
      <c r="FI366" s="223">
        <f t="shared" ca="1" si="755"/>
        <v>9.1338181979568139E-2</v>
      </c>
      <c r="FJ366" s="223">
        <f t="shared" ca="1" si="756"/>
        <v>8.2386192389030388E-2</v>
      </c>
      <c r="FK366" s="223">
        <f t="shared" ca="1" si="757"/>
        <v>7.2195037779681434E-2</v>
      </c>
      <c r="FL366" s="223">
        <f t="shared" ca="1" si="758"/>
        <v>6.0918002602798671E-2</v>
      </c>
      <c r="FM366" s="223">
        <f t="shared" ca="1" si="759"/>
        <v>4.8724703964135474E-2</v>
      </c>
      <c r="FN366" s="223">
        <f t="shared" ca="1" si="760"/>
        <v>3.5798540424771888E-2</v>
      </c>
      <c r="FO366" s="223">
        <f t="shared" ca="1" si="761"/>
        <v>2.2333933516045547E-2</v>
      </c>
      <c r="FP366" s="223">
        <f t="shared" ca="1" si="762"/>
        <v>8.5334034587553412E-3</v>
      </c>
      <c r="FQ366" s="223">
        <f t="shared" ca="1" si="763"/>
        <v>-5.3954769294684993E-3</v>
      </c>
      <c r="FR366" s="223">
        <f t="shared" ca="1" si="764"/>
        <v>-1.9243204322549688E-2</v>
      </c>
      <c r="FS366" s="223">
        <f t="shared" ca="1" si="765"/>
        <v>-3.28014960109951E-2</v>
      </c>
      <c r="FT366" s="223">
        <f t="shared" ca="1" si="766"/>
        <v>-4.5866422667718044E-2</v>
      </c>
      <c r="FU366" s="223">
        <f t="shared" ca="1" si="767"/>
        <v>-5.8241475634934307E-2</v>
      </c>
      <c r="FV366" s="223">
        <f t="shared" ca="1" si="768"/>
        <v>-6.9740522597285026E-2</v>
      </c>
      <c r="FW366" s="223">
        <f t="shared" ca="1" si="769"/>
        <v>-8.0190607185114546E-2</v>
      </c>
      <c r="FX366" s="223">
        <f t="shared" ca="1" si="770"/>
        <v>-8.9434550399255547E-2</v>
      </c>
      <c r="FY366" s="223">
        <f t="shared" ca="1" si="771"/>
        <v>-9.7333314729481549E-2</v>
      </c>
      <c r="FZ366" s="223">
        <f t="shared" ca="1" si="772"/>
        <v>-0.10376809540807587</v>
      </c>
      <c r="GA366" s="223">
        <f t="shared" ca="1" si="773"/>
        <v>-0.10864210734412162</v>
      </c>
      <c r="GB366" s="223">
        <f t="shared" ca="1" si="774"/>
        <v>-0.111882040861358</v>
      </c>
      <c r="GC366" s="223">
        <f t="shared" ca="1" si="775"/>
        <v>-0.11343916434394734</v>
      </c>
      <c r="GD366" s="223">
        <f t="shared" ca="1" si="776"/>
        <v>-0.11329005720533683</v>
      </c>
      <c r="GE366" s="223">
        <f t="shared" ca="1" si="777"/>
        <v>-0.11143696215568054</v>
      </c>
      <c r="GF366" s="223">
        <f t="shared" ca="1" si="778"/>
        <v>-0.10790775146939086</v>
      </c>
      <c r="GG366" s="223">
        <f t="shared" ca="1" si="779"/>
        <v>-0.10275550776018816</v>
      </c>
      <c r="GH366" s="223">
        <f t="shared" ca="1" si="780"/>
        <v>-9.6057725569180338E-2</v>
      </c>
      <c r="GI366" s="223">
        <f t="shared" ca="1" si="781"/>
        <v>-8.7915145774833434E-2</v>
      </c>
      <c r="GJ366" s="223">
        <f t="shared" ca="1" si="782"/>
        <v>-7.8450240356388576E-2</v>
      </c>
      <c r="GK366" s="223">
        <f t="shared" ca="1" si="783"/>
        <v>-6.7805370301297199E-2</v>
      </c>
      <c r="GL366" s="223">
        <f t="shared" ca="1" si="784"/>
        <v>-5.6140644363461022E-2</v>
      </c>
      <c r="GM366" s="223">
        <f t="shared" ca="1" si="785"/>
        <v>-4.3631510878541786E-2</v>
      </c>
      <c r="GN366" s="223">
        <f t="shared" ca="1" si="786"/>
        <v>-3.0466118857686006E-2</v>
      </c>
      <c r="GO366" s="223">
        <f t="shared" ca="1" si="787"/>
        <v>-1.6842488051268985E-2</v>
      </c>
      <c r="GP366" s="223">
        <f t="shared" ca="1" si="788"/>
        <v>-2.9655305475295461E-3</v>
      </c>
      <c r="GQ366" s="223">
        <f t="shared" ca="1" si="789"/>
        <v>1.0956031295968623E-2</v>
      </c>
      <c r="GR366" s="223">
        <f t="shared" ca="1" si="790"/>
        <v>2.4712804230872822E-2</v>
      </c>
      <c r="GS366" s="223">
        <f t="shared" ca="1" si="791"/>
        <v>3.8097873587403151E-2</v>
      </c>
      <c r="GT366" s="223">
        <f t="shared" ca="1" si="792"/>
        <v>5.0909915463579522E-2</v>
      </c>
      <c r="GU366" s="223">
        <f t="shared" ca="1" si="793"/>
        <v>6.2956224824103013E-2</v>
      </c>
      <c r="GV366" s="223">
        <f t="shared" ca="1" si="794"/>
        <v>7.4055613963455835E-2</v>
      </c>
      <c r="GW366" s="223">
        <f t="shared" ca="1" si="795"/>
        <v>8.4041137737641408E-2</v>
      </c>
      <c r="GX366" s="223">
        <f t="shared" ca="1" si="796"/>
        <v>9.2762604574545077E-2</v>
      </c>
      <c r="GY366" s="223">
        <f t="shared" ca="1" si="797"/>
        <v>0.10008883549497613</v>
      </c>
      <c r="GZ366" s="223">
        <f t="shared" ca="1" si="798"/>
        <v>0.10590963716661622</v>
      </c>
      <c r="HA366" s="223">
        <f t="shared" ca="1" si="799"/>
        <v>0.11013745931430702</v>
      </c>
      <c r="HB366" s="223">
        <f t="shared" ca="1" si="800"/>
        <v>0.11270871155767925</v>
      </c>
      <c r="HC366" s="223">
        <f t="shared" ca="1" si="801"/>
        <v>0.11358471986966452</v>
      </c>
      <c r="HD366" s="223">
        <f t="shared" ca="1" si="802"/>
        <v>0.1127523082698597</v>
      </c>
      <c r="HE366" s="223">
        <f t="shared" ca="1" si="803"/>
        <v>0.11022399700353681</v>
      </c>
      <c r="HF366" s="223">
        <f t="shared" ca="1" si="804"/>
        <v>0.10603781422549996</v>
      </c>
      <c r="HG366" s="223">
        <f t="shared" ca="1" si="805"/>
        <v>0.10025672402124038</v>
      </c>
      <c r="HH366" s="223">
        <f t="shared" ca="1" si="806"/>
        <v>9.2967679368484143E-2</v>
      </c>
      <c r="HI366" s="223">
        <f t="shared" ca="1" si="807"/>
        <v>8.4280314283470117E-2</v>
      </c>
      <c r="HJ366" s="223">
        <f t="shared" ca="1" si="808"/>
        <v>7.4325294823298443E-2</v>
      </c>
      <c r="HK366" s="223">
        <f t="shared" ca="1" si="809"/>
        <v>6.3252353746808473E-2</v>
      </c>
      <c r="HL366" s="223">
        <f t="shared" ca="1" si="810"/>
        <v>5.12280383945121E-2</v>
      </c>
      <c r="HM366" s="223">
        <f t="shared" ca="1" si="811"/>
        <v>3.8433205661572323E-2</v>
      </c>
      <c r="HN366" s="223">
        <f t="shared" ca="1" si="812"/>
        <v>2.5060301741755511E-2</v>
      </c>
      <c r="HO366" s="223">
        <f t="shared" ca="1" si="813"/>
        <v>1.1310467557548791E-2</v>
      </c>
      <c r="HP366" s="223">
        <f t="shared" ca="1" si="814"/>
        <v>-2.6094865865354485E-3</v>
      </c>
      <c r="HQ366" s="223">
        <f t="shared" ca="1" si="815"/>
        <v>-1.6490191623441348E-2</v>
      </c>
      <c r="HR366" s="223">
        <f t="shared" ca="1" si="816"/>
        <v>-3.0122868829218184E-2</v>
      </c>
      <c r="HS366" s="223">
        <f t="shared" ca="1" si="817"/>
        <v>-4.3302470049359158E-2</v>
      </c>
      <c r="HT366" s="223">
        <f t="shared" ca="1" si="818"/>
        <v>-5.5830761813907295E-2</v>
      </c>
      <c r="HU366" s="223">
        <f t="shared" ca="1" si="819"/>
        <v>-6.751930695335677E-2</v>
      </c>
      <c r="HV366" s="223">
        <f t="shared" ca="1" si="820"/>
        <v>-7.8192298869082674E-2</v>
      </c>
      <c r="HW366" s="223">
        <f t="shared" ca="1" si="821"/>
        <v>-8.7689205828224315E-2</v>
      </c>
      <c r="HX366" s="223">
        <f t="shared" ca="1" si="822"/>
        <v>-9.5867185510370184E-2</v>
      </c>
      <c r="HY366" s="223">
        <f t="shared" ca="1" si="823"/>
        <v>-0.10260323348901652</v>
      </c>
      <c r="HZ366" s="223">
        <f t="shared" ca="1" si="824"/>
        <v>-0.10779603333263374</v>
      </c>
      <c r="IA366" s="223">
        <f t="shared" ca="1" si="825"/>
        <v>-0.11136748049810208</v>
      </c>
      <c r="IB366" s="223">
        <f t="shared" ca="1" si="826"/>
        <v>-0.11326385709574083</v>
      </c>
      <c r="IC366" s="223">
        <f t="shared" ca="1" si="827"/>
        <v>-0.11345663985636922</v>
      </c>
      <c r="ID366" s="223">
        <f t="shared" ca="1" si="828"/>
        <v>-0.11194292914782475</v>
      </c>
      <c r="IE366" s="223">
        <f t="shared" ca="1" si="829"/>
        <v>-0.10547739439161237</v>
      </c>
      <c r="IF366" s="223">
        <f t="shared" ca="1" si="830"/>
        <v>-0.10391242259932412</v>
      </c>
      <c r="IG366" s="223">
        <f t="shared" ca="1" si="831"/>
        <v>-9.7516413052673737E-2</v>
      </c>
      <c r="IH366" s="223">
        <f t="shared" ca="1" si="832"/>
        <v>-8.965366588518206E-2</v>
      </c>
      <c r="II366" s="223">
        <f t="shared" ca="1" si="833"/>
        <v>-8.0442444132913973E-2</v>
      </c>
      <c r="IJ366" s="223">
        <f t="shared" ca="1" si="834"/>
        <v>-7.0021293144852337E-2</v>
      </c>
      <c r="IK366" s="223">
        <f t="shared" ca="1" si="835"/>
        <v>-5.8546956731891482E-2</v>
      </c>
      <c r="IL366" s="223">
        <f t="shared" ca="1" si="836"/>
        <v>-4.6192019594024948E-2</v>
      </c>
      <c r="IM366" s="223">
        <f t="shared" ca="1" si="837"/>
        <v>-3.3142311485813279E-2</v>
      </c>
      <c r="IN366" s="223">
        <f t="shared" ca="1" si="838"/>
        <v>-1.9594112163905546E-2</v>
      </c>
      <c r="IO366" s="223">
        <f t="shared" ca="1" si="839"/>
        <v>-5.7511991568029129E-3</v>
      </c>
      <c r="IP366" s="223">
        <f t="shared" ca="1" si="840"/>
        <v>8.1782172388494487E-3</v>
      </c>
      <c r="IQ366" s="223">
        <f t="shared" ca="1" si="841"/>
        <v>2.198462563492341E-2</v>
      </c>
      <c r="IR366" s="223">
        <f t="shared" ca="1" si="842"/>
        <v>3.5460364798101864E-2</v>
      </c>
      <c r="IS366" s="223">
        <f t="shared" ca="1" si="843"/>
        <v>4.8402747068118208E-2</v>
      </c>
      <c r="IT366" s="223">
        <f t="shared" ca="1" si="844"/>
        <v>6.0617106968827834E-2</v>
      </c>
      <c r="IU366" s="223">
        <f t="shared" ca="1" si="845"/>
        <v>7.1919729158166745E-2</v>
      </c>
      <c r="IV366" s="223">
        <f t="shared" ca="1" si="846"/>
        <v>8.2140611677897685E-2</v>
      </c>
      <c r="IW366" s="223">
        <f t="shared" ca="1" si="847"/>
        <v>9.1126022941299484E-2</v>
      </c>
      <c r="IX366" s="223">
        <f t="shared" ca="1" si="848"/>
        <v>9.874081399932709E-2</v>
      </c>
      <c r="IY366" s="223">
        <f t="shared" ca="1" si="849"/>
        <v>0.10487045130660019</v>
      </c>
      <c r="IZ366" s="223">
        <f t="shared" ca="1" si="850"/>
        <v>0.10942273941253543</v>
      </c>
      <c r="JA366" s="223">
        <f t="shared" ca="1" si="851"/>
        <v>0.11232920766673807</v>
      </c>
      <c r="JB366" s="223">
        <f t="shared" ca="1" si="852"/>
        <v>0.1135461400813166</v>
      </c>
    </row>
    <row r="367" spans="1:262">
      <c r="B367" s="230">
        <v>6</v>
      </c>
      <c r="C367" s="229">
        <f t="shared" si="853"/>
        <v>1.1718750000000001E-4</v>
      </c>
      <c r="D367" s="226">
        <f t="shared" ca="1" si="597"/>
        <v>24.562181082765779</v>
      </c>
      <c r="E367" s="225">
        <f ca="1">L361</f>
        <v>0.56218108276577738</v>
      </c>
      <c r="F367" s="224">
        <v>6</v>
      </c>
      <c r="G367" s="223">
        <f t="shared" ca="1" si="854"/>
        <v>-3.3986346430318823E-3</v>
      </c>
      <c r="H367" s="223">
        <f t="shared" ca="1" si="598"/>
        <v>-3.2955533598711131E-3</v>
      </c>
      <c r="I367" s="223">
        <f t="shared" ca="1" si="599"/>
        <v>-3.1211332988081487E-3</v>
      </c>
      <c r="J367" s="223">
        <f t="shared" ca="1" si="600"/>
        <v>-2.8791501274287039E-3</v>
      </c>
      <c r="K367" s="223">
        <f t="shared" ca="1" si="601"/>
        <v>-2.5748420506210108E-3</v>
      </c>
      <c r="L367" s="223">
        <f t="shared" ca="1" si="602"/>
        <v>-2.214796419258998E-3</v>
      </c>
      <c r="M367" s="223">
        <f t="shared" ca="1" si="603"/>
        <v>-1.8068071339492088E-3</v>
      </c>
      <c r="N367" s="223">
        <f t="shared" ca="1" si="604"/>
        <v>-1.3597059306196962E-3</v>
      </c>
      <c r="O367" s="223">
        <f t="shared" ca="1" si="605"/>
        <v>-8.8317120010840237E-4</v>
      </c>
      <c r="P367" s="223">
        <f t="shared" ca="1" si="606"/>
        <v>-3.8751848022957724E-4</v>
      </c>
      <c r="Q367" s="223">
        <f t="shared" ca="1" si="607"/>
        <v>1.165228444677049E-4</v>
      </c>
      <c r="R367" s="223">
        <f t="shared" ca="1" si="608"/>
        <v>6.1804180147304304E-4</v>
      </c>
      <c r="S367" s="223">
        <f t="shared" ca="1" si="609"/>
        <v>1.1061820199191968E-3</v>
      </c>
      <c r="T367" s="223">
        <f t="shared" ca="1" si="610"/>
        <v>1.5703767382258833E-3</v>
      </c>
      <c r="U367" s="223">
        <f t="shared" ca="1" si="611"/>
        <v>2.0005775425771142E-3</v>
      </c>
      <c r="V367" s="223">
        <f t="shared" ca="1" si="612"/>
        <v>2.3874718847348114E-3</v>
      </c>
      <c r="W367" s="223">
        <f t="shared" ca="1" si="613"/>
        <v>2.7226846705849243E-3</v>
      </c>
      <c r="X367" s="223">
        <f t="shared" ca="1" si="614"/>
        <v>2.9989595556327978E-3</v>
      </c>
      <c r="Y367" s="223">
        <f t="shared" ca="1" si="615"/>
        <v>3.210316022947838E-3</v>
      </c>
      <c r="Z367" s="223">
        <f t="shared" ca="1" si="616"/>
        <v>3.3521788432943189E-3</v>
      </c>
      <c r="AA367" s="223">
        <f t="shared" ca="1" si="617"/>
        <v>3.4214771150274637E-3</v>
      </c>
      <c r="AB367" s="223">
        <f t="shared" ca="1" si="618"/>
        <v>3.4167107398401482E-3</v>
      </c>
      <c r="AC367" s="223">
        <f t="shared" ca="1" si="619"/>
        <v>3.337982895361062E-3</v>
      </c>
      <c r="AD367" s="223">
        <f t="shared" ca="1" si="620"/>
        <v>3.1869978016706318E-3</v>
      </c>
      <c r="AE367" s="223">
        <f t="shared" ca="1" si="621"/>
        <v>2.9670238300829074E-3</v>
      </c>
      <c r="AF367" s="223">
        <f t="shared" ca="1" si="622"/>
        <v>2.6828227527768639E-3</v>
      </c>
      <c r="AG367" s="223">
        <f t="shared" ca="1" si="623"/>
        <v>2.3405466648089425E-3</v>
      </c>
      <c r="AH367" s="223">
        <f t="shared" ca="1" si="624"/>
        <v>1.9476048098339693E-3</v>
      </c>
      <c r="AI367" s="223">
        <f t="shared" ca="1" si="625"/>
        <v>1.5125031923554338E-3</v>
      </c>
      <c r="AJ367" s="223">
        <f t="shared" ca="1" si="626"/>
        <v>1.0446604484155037E-3</v>
      </c>
      <c r="AK367" s="223">
        <f t="shared" ca="1" si="627"/>
        <v>5.5420396056835106E-4</v>
      </c>
      <c r="AL367" s="223">
        <f t="shared" ca="1" si="628"/>
        <v>5.1750630631814629E-5</v>
      </c>
      <c r="AM367" s="223">
        <f t="shared" ca="1" si="629"/>
        <v>-4.518229441746413E-4</v>
      </c>
      <c r="AN367" s="223">
        <f t="shared" ca="1" si="630"/>
        <v>-9.4561591671317924E-4</v>
      </c>
      <c r="AO367" s="223">
        <f t="shared" ca="1" si="631"/>
        <v>-1.4189391603483406E-3</v>
      </c>
      <c r="AP367" s="223">
        <f t="shared" ca="1" si="632"/>
        <v>-1.8615466562582749E-3</v>
      </c>
      <c r="AQ367" s="223">
        <f t="shared" ca="1" si="633"/>
        <v>-2.263857288799998E-3</v>
      </c>
      <c r="AR367" s="223">
        <f t="shared" ca="1" si="634"/>
        <v>-2.6171622477287504E-3</v>
      </c>
      <c r="AS367" s="223">
        <f t="shared" ca="1" si="635"/>
        <v>-2.9138135476398166E-3</v>
      </c>
      <c r="AT367" s="223">
        <f t="shared" ca="1" si="636"/>
        <v>-3.1473895837561502E-3</v>
      </c>
      <c r="AU367" s="223">
        <f t="shared" ca="1" si="637"/>
        <v>-3.3128341402790112E-3</v>
      </c>
      <c r="AV367" s="223">
        <f t="shared" ca="1" si="638"/>
        <v>-3.4065658421905849E-3</v>
      </c>
      <c r="AW367" s="223">
        <f t="shared" ca="1" si="639"/>
        <v>-3.4265556812076241E-3</v>
      </c>
      <c r="AX367" s="223">
        <f t="shared" ca="1" si="640"/>
        <v>-3.3723709376833151E-3</v>
      </c>
      <c r="AY367" s="223">
        <f t="shared" ca="1" si="641"/>
        <v>-3.2451845476808524E-3</v>
      </c>
      <c r="AZ367" s="223">
        <f t="shared" ca="1" si="642"/>
        <v>-3.0477497124498472E-3</v>
      </c>
      <c r="BA367" s="223">
        <f t="shared" ca="1" si="643"/>
        <v>-2.7843402999337586E-3</v>
      </c>
      <c r="BB367" s="223">
        <f t="shared" ca="1" si="644"/>
        <v>-2.4606583284356841E-3</v>
      </c>
      <c r="BC367" s="223">
        <f t="shared" ca="1" si="645"/>
        <v>-2.0837105351418053E-3</v>
      </c>
      <c r="BD367" s="223">
        <f t="shared" ca="1" si="646"/>
        <v>-1.6616567014211524E-3</v>
      </c>
      <c r="BE367" s="223">
        <f t="shared" ca="1" si="647"/>
        <v>-1.2036330182009234E-3</v>
      </c>
      <c r="BF367" s="223">
        <f t="shared" ca="1" si="648"/>
        <v>-7.1955431502358043E-4</v>
      </c>
      <c r="BG367" s="223">
        <f t="shared" ca="1" si="649"/>
        <v>-2.1989943392932147E-4</v>
      </c>
      <c r="BH367" s="223">
        <f t="shared" ca="1" si="650"/>
        <v>2.8451560582870317E-4</v>
      </c>
      <c r="BI367" s="223">
        <f t="shared" ca="1" si="651"/>
        <v>7.827717419376253E-4</v>
      </c>
      <c r="BJ367" s="223">
        <f t="shared" ca="1" si="652"/>
        <v>1.2640832337491273E-3</v>
      </c>
      <c r="BK367" s="223">
        <f t="shared" ca="1" si="653"/>
        <v>1.7180311409922817E-3</v>
      </c>
      <c r="BL367" s="223">
        <f t="shared" ca="1" si="654"/>
        <v>2.1347888623659836E-3</v>
      </c>
      <c r="BM367" s="223">
        <f t="shared" ca="1" si="655"/>
        <v>2.5053348517814615E-3</v>
      </c>
      <c r="BN367" s="223">
        <f t="shared" ca="1" si="656"/>
        <v>2.8216479075906468E-3</v>
      </c>
      <c r="BO367" s="223">
        <f t="shared" ca="1" si="657"/>
        <v>3.0768808073784256E-3</v>
      </c>
      <c r="BP367" s="223">
        <f t="shared" ca="1" si="658"/>
        <v>3.2655085296497697E-3</v>
      </c>
      <c r="BQ367" s="223">
        <f t="shared" ca="1" si="659"/>
        <v>3.3834478538599414E-3</v>
      </c>
      <c r="BR367" s="223">
        <f t="shared" ca="1" si="660"/>
        <v>3.4281457498082399E-3</v>
      </c>
      <c r="BS367" s="223">
        <f t="shared" ca="1" si="661"/>
        <v>3.3986346430318823E-3</v>
      </c>
      <c r="BT367" s="223">
        <f t="shared" ca="1" si="662"/>
        <v>3.2955533598711126E-3</v>
      </c>
      <c r="BU367" s="223">
        <f t="shared" ca="1" si="663"/>
        <v>3.1211332988081487E-3</v>
      </c>
      <c r="BV367" s="223">
        <f t="shared" ca="1" si="664"/>
        <v>2.8791501274287048E-3</v>
      </c>
      <c r="BW367" s="223">
        <f t="shared" ca="1" si="665"/>
        <v>2.574842050621013E-3</v>
      </c>
      <c r="BX367" s="223">
        <f t="shared" ca="1" si="666"/>
        <v>2.214796419258998E-3</v>
      </c>
      <c r="BY367" s="223">
        <f t="shared" ca="1" si="667"/>
        <v>1.8068071339492099E-3</v>
      </c>
      <c r="BZ367" s="223">
        <f t="shared" ca="1" si="668"/>
        <v>1.3597059306196988E-3</v>
      </c>
      <c r="CA367" s="223">
        <f t="shared" ca="1" si="669"/>
        <v>8.8317120010840064E-4</v>
      </c>
      <c r="CB367" s="223">
        <f t="shared" ca="1" si="670"/>
        <v>3.8751848022957692E-4</v>
      </c>
      <c r="CC367" s="223">
        <f t="shared" ca="1" si="671"/>
        <v>-1.1652284446770287E-4</v>
      </c>
      <c r="CD367" s="223">
        <f t="shared" ca="1" si="672"/>
        <v>-6.1804180147303957E-4</v>
      </c>
      <c r="CE367" s="223">
        <f t="shared" ca="1" si="673"/>
        <v>-1.1061820199191976E-3</v>
      </c>
      <c r="CF367" s="223">
        <f t="shared" ca="1" si="674"/>
        <v>-1.570376738225882E-3</v>
      </c>
      <c r="CG367" s="223">
        <f t="shared" ca="1" si="675"/>
        <v>-2.0005775425771116E-3</v>
      </c>
      <c r="CH367" s="223">
        <f t="shared" ca="1" si="676"/>
        <v>-2.3874718847348084E-3</v>
      </c>
      <c r="CI367" s="223">
        <f t="shared" ca="1" si="677"/>
        <v>-2.7226846705849243E-3</v>
      </c>
      <c r="CJ367" s="223">
        <f t="shared" ca="1" si="678"/>
        <v>-2.9989595556327965E-3</v>
      </c>
      <c r="CK367" s="223">
        <f t="shared" ca="1" si="679"/>
        <v>-3.2103160229478367E-3</v>
      </c>
      <c r="CL367" s="223">
        <f t="shared" ca="1" si="680"/>
        <v>-3.3521788432943189E-3</v>
      </c>
      <c r="CM367" s="223">
        <f t="shared" ca="1" si="681"/>
        <v>-3.4214771150274637E-3</v>
      </c>
      <c r="CN367" s="223">
        <f t="shared" ca="1" si="682"/>
        <v>-3.4167107398401482E-3</v>
      </c>
      <c r="CO367" s="223">
        <f t="shared" ca="1" si="683"/>
        <v>-3.3379828953610628E-3</v>
      </c>
      <c r="CP367" s="223">
        <f t="shared" ca="1" si="684"/>
        <v>-3.1869978016706314E-3</v>
      </c>
      <c r="CQ367" s="223">
        <f t="shared" ca="1" si="685"/>
        <v>-2.9670238300829083E-3</v>
      </c>
      <c r="CR367" s="223">
        <f t="shared" ca="1" si="686"/>
        <v>-2.6828227527768657E-3</v>
      </c>
      <c r="CS367" s="223">
        <f t="shared" ca="1" si="687"/>
        <v>-2.3405466648089407E-3</v>
      </c>
      <c r="CT367" s="223">
        <f t="shared" ca="1" si="688"/>
        <v>-1.9476048098339704E-3</v>
      </c>
      <c r="CU367" s="223">
        <f t="shared" ca="1" si="689"/>
        <v>-1.5125031923554349E-3</v>
      </c>
      <c r="CV367" s="223">
        <f t="shared" ca="1" si="690"/>
        <v>-1.0446604484155076E-3</v>
      </c>
      <c r="CW367" s="223">
        <f t="shared" ca="1" si="691"/>
        <v>-5.5420396056834933E-4</v>
      </c>
      <c r="CX367" s="223">
        <f t="shared" ca="1" si="692"/>
        <v>-5.175063063181589E-5</v>
      </c>
      <c r="CY367" s="223">
        <f t="shared" ca="1" si="693"/>
        <v>4.5182294417463696E-4</v>
      </c>
      <c r="CZ367" s="223">
        <f t="shared" ca="1" si="694"/>
        <v>9.4561591671318075E-4</v>
      </c>
      <c r="DA367" s="223">
        <f t="shared" ca="1" si="695"/>
        <v>1.4189391603483396E-3</v>
      </c>
      <c r="DB367" s="223">
        <f t="shared" ca="1" si="696"/>
        <v>1.8615466562582736E-3</v>
      </c>
      <c r="DC367" s="223">
        <f t="shared" ca="1" si="697"/>
        <v>2.263857288799995E-3</v>
      </c>
      <c r="DD367" s="223">
        <f t="shared" ca="1" si="698"/>
        <v>2.6171622477287513E-3</v>
      </c>
      <c r="DE367" s="223">
        <f t="shared" ca="1" si="699"/>
        <v>2.9138135476398153E-3</v>
      </c>
      <c r="DF367" s="223">
        <f t="shared" ca="1" si="700"/>
        <v>3.1473895837561498E-3</v>
      </c>
      <c r="DG367" s="223">
        <f t="shared" ca="1" si="701"/>
        <v>3.3128341402790117E-3</v>
      </c>
      <c r="DH367" s="223">
        <f t="shared" ca="1" si="702"/>
        <v>3.4065658421905849E-3</v>
      </c>
      <c r="DI367" s="223">
        <f t="shared" ca="1" si="703"/>
        <v>3.4265556812076241E-3</v>
      </c>
      <c r="DJ367" s="223">
        <f t="shared" ca="1" si="704"/>
        <v>3.3723709376833159E-3</v>
      </c>
      <c r="DK367" s="223">
        <f t="shared" ca="1" si="705"/>
        <v>3.245184547680852E-3</v>
      </c>
      <c r="DL367" s="223">
        <f t="shared" ca="1" si="706"/>
        <v>3.0477497124498506E-3</v>
      </c>
      <c r="DM367" s="223">
        <f t="shared" ca="1" si="707"/>
        <v>2.784340299933759E-3</v>
      </c>
      <c r="DN367" s="223">
        <f t="shared" ca="1" si="708"/>
        <v>2.4606583284356837E-3</v>
      </c>
      <c r="DO367" s="223">
        <f t="shared" ca="1" si="709"/>
        <v>2.0837105351418114E-3</v>
      </c>
      <c r="DP367" s="223">
        <f t="shared" ca="1" si="710"/>
        <v>1.6616567014211534E-3</v>
      </c>
      <c r="DQ367" s="223">
        <f t="shared" ca="1" si="711"/>
        <v>1.2036330182009216E-3</v>
      </c>
      <c r="DR367" s="223">
        <f t="shared" ca="1" si="712"/>
        <v>7.1955431502358465E-4</v>
      </c>
      <c r="DS367" s="223">
        <f t="shared" ca="1" si="713"/>
        <v>2.1989943392932272E-4</v>
      </c>
      <c r="DT367" s="223">
        <f t="shared" ca="1" si="714"/>
        <v>-2.8451560582870794E-4</v>
      </c>
      <c r="DU367" s="223">
        <f t="shared" ca="1" si="715"/>
        <v>-7.8277174193762411E-4</v>
      </c>
      <c r="DV367" s="223">
        <f t="shared" ca="1" si="716"/>
        <v>-1.2640832337491262E-3</v>
      </c>
      <c r="DW367" s="223">
        <f t="shared" ca="1" si="717"/>
        <v>-1.7180311409922858E-3</v>
      </c>
      <c r="DX367" s="223">
        <f t="shared" ca="1" si="718"/>
        <v>-2.1347888623659823E-3</v>
      </c>
      <c r="DY367" s="223">
        <f t="shared" ca="1" si="719"/>
        <v>-2.5053348517814602E-3</v>
      </c>
      <c r="DZ367" s="223">
        <f t="shared" ca="1" si="720"/>
        <v>-2.8216479075906429E-3</v>
      </c>
      <c r="EA367" s="223">
        <f t="shared" ca="1" si="721"/>
        <v>-3.0768808073784247E-3</v>
      </c>
      <c r="EB367" s="223">
        <f t="shared" ca="1" si="722"/>
        <v>-3.265508529649771E-3</v>
      </c>
      <c r="EC367" s="223">
        <f t="shared" ca="1" si="723"/>
        <v>-3.3834478538599406E-3</v>
      </c>
      <c r="ED367" s="223">
        <f t="shared" ca="1" si="724"/>
        <v>-3.4281457498082399E-3</v>
      </c>
      <c r="EE367" s="223">
        <f t="shared" ca="1" si="725"/>
        <v>-3.3986346430318823E-3</v>
      </c>
      <c r="EF367" s="223">
        <f t="shared" ca="1" si="726"/>
        <v>-3.2955533598711148E-3</v>
      </c>
      <c r="EG367" s="223">
        <f t="shared" ca="1" si="727"/>
        <v>-3.1211332988081491E-3</v>
      </c>
      <c r="EH367" s="223">
        <f t="shared" ca="1" si="728"/>
        <v>-2.8791501274287022E-3</v>
      </c>
      <c r="EI367" s="223">
        <f t="shared" ca="1" si="729"/>
        <v>-2.5748420506210138E-3</v>
      </c>
      <c r="EJ367" s="223">
        <f t="shared" ca="1" si="730"/>
        <v>-2.2147964192589988E-3</v>
      </c>
      <c r="EK367" s="223">
        <f t="shared" ca="1" si="731"/>
        <v>-1.8068071339492164E-3</v>
      </c>
      <c r="EL367" s="223">
        <f t="shared" ca="1" si="732"/>
        <v>-1.3597059306196999E-3</v>
      </c>
      <c r="EM367" s="223">
        <f t="shared" ca="1" si="733"/>
        <v>-8.8317120010840194E-4</v>
      </c>
      <c r="EN367" s="223">
        <f t="shared" ca="1" si="734"/>
        <v>-3.8751848022958429E-4</v>
      </c>
      <c r="EO367" s="223">
        <f t="shared" ca="1" si="735"/>
        <v>1.1652284446770162E-4</v>
      </c>
      <c r="EP367" s="223">
        <f t="shared" ca="1" si="736"/>
        <v>6.1804180147304435E-4</v>
      </c>
      <c r="EQ367" s="223">
        <f t="shared" ca="1" si="737"/>
        <v>1.1061820199191907E-3</v>
      </c>
      <c r="ER367" s="223">
        <f t="shared" ca="1" si="738"/>
        <v>1.5703767382258809E-3</v>
      </c>
      <c r="ES367" s="223">
        <f t="shared" ca="1" si="739"/>
        <v>2.0005775425771155E-3</v>
      </c>
      <c r="ET367" s="223">
        <f t="shared" ca="1" si="740"/>
        <v>2.3874718847348079E-3</v>
      </c>
      <c r="EU367" s="223">
        <f t="shared" ca="1" si="741"/>
        <v>2.7226846705849235E-3</v>
      </c>
      <c r="EV367" s="223">
        <f t="shared" ca="1" si="742"/>
        <v>2.9989595556327991E-3</v>
      </c>
      <c r="EW367" s="223">
        <f t="shared" ca="1" si="743"/>
        <v>3.2103160229478363E-3</v>
      </c>
      <c r="EX367" s="223">
        <f t="shared" ca="1" si="744"/>
        <v>3.3521788432943189E-3</v>
      </c>
      <c r="EY367" s="223">
        <f t="shared" ca="1" si="745"/>
        <v>3.4214771150274628E-3</v>
      </c>
      <c r="EZ367" s="223">
        <f t="shared" ca="1" si="746"/>
        <v>3.4167107398401487E-3</v>
      </c>
      <c r="FA367" s="223">
        <f t="shared" ca="1" si="747"/>
        <v>3.337982895361062E-3</v>
      </c>
      <c r="FB367" s="223">
        <f t="shared" ca="1" si="748"/>
        <v>3.1869978016706344E-3</v>
      </c>
      <c r="FC367" s="223">
        <f t="shared" ca="1" si="749"/>
        <v>2.9670238300829087E-3</v>
      </c>
      <c r="FD367" s="223">
        <f t="shared" ca="1" si="750"/>
        <v>2.6828227527768626E-3</v>
      </c>
      <c r="FE367" s="223">
        <f t="shared" ca="1" si="751"/>
        <v>2.3405466648089459E-3</v>
      </c>
      <c r="FF367" s="223">
        <f t="shared" ca="1" si="752"/>
        <v>1.9476048098339713E-3</v>
      </c>
      <c r="FG367" s="223">
        <f t="shared" ca="1" si="753"/>
        <v>1.5125031923554305E-3</v>
      </c>
      <c r="FH367" s="223">
        <f t="shared" ca="1" si="754"/>
        <v>1.0446604484155089E-3</v>
      </c>
      <c r="FI367" s="223">
        <f t="shared" ca="1" si="755"/>
        <v>5.5420396056835063E-4</v>
      </c>
      <c r="FJ367" s="223">
        <f t="shared" ca="1" si="756"/>
        <v>5.1750630631823242E-5</v>
      </c>
      <c r="FK367" s="223">
        <f t="shared" ca="1" si="757"/>
        <v>-4.5182294417463577E-4</v>
      </c>
      <c r="FL367" s="223">
        <f t="shared" ca="1" si="758"/>
        <v>-9.4561591671317967E-4</v>
      </c>
      <c r="FM367" s="223">
        <f t="shared" ca="1" si="759"/>
        <v>-1.4189391603483331E-3</v>
      </c>
      <c r="FN367" s="223">
        <f t="shared" ca="1" si="760"/>
        <v>-1.8615466562582729E-3</v>
      </c>
      <c r="FO367" s="223">
        <f t="shared" ca="1" si="761"/>
        <v>-2.2638572887999984E-3</v>
      </c>
      <c r="FP367" s="223">
        <f t="shared" ca="1" si="762"/>
        <v>-2.6171622477287465E-3</v>
      </c>
      <c r="FQ367" s="223">
        <f t="shared" ca="1" si="763"/>
        <v>-2.9138135476398149E-3</v>
      </c>
      <c r="FR367" s="223">
        <f t="shared" ca="1" si="764"/>
        <v>-3.1473895837561511E-3</v>
      </c>
      <c r="FS367" s="223">
        <f t="shared" ca="1" si="765"/>
        <v>-3.3128341402790091E-3</v>
      </c>
      <c r="FT367" s="223">
        <f t="shared" ca="1" si="766"/>
        <v>-3.4065658421905849E-3</v>
      </c>
      <c r="FU367" s="223">
        <f t="shared" ca="1" si="767"/>
        <v>-3.4265556812076241E-3</v>
      </c>
      <c r="FV367" s="223">
        <f t="shared" ca="1" si="768"/>
        <v>-3.3723709376833164E-3</v>
      </c>
      <c r="FW367" s="223">
        <f t="shared" ca="1" si="769"/>
        <v>-3.2451845476808524E-3</v>
      </c>
      <c r="FX367" s="223">
        <f t="shared" ca="1" si="770"/>
        <v>-3.0477497124498511E-3</v>
      </c>
      <c r="FY367" s="223">
        <f t="shared" ca="1" si="771"/>
        <v>-2.7843402999337599E-3</v>
      </c>
      <c r="FZ367" s="223">
        <f t="shared" ca="1" si="772"/>
        <v>-2.4606583284356841E-3</v>
      </c>
      <c r="GA367" s="223">
        <f t="shared" ca="1" si="773"/>
        <v>-2.0837105351418123E-3</v>
      </c>
      <c r="GB367" s="223">
        <f t="shared" ca="1" si="774"/>
        <v>-1.6616567014211547E-3</v>
      </c>
      <c r="GC367" s="223">
        <f t="shared" ca="1" si="775"/>
        <v>-1.2036330182009229E-3</v>
      </c>
      <c r="GD367" s="223">
        <f t="shared" ca="1" si="776"/>
        <v>-7.1955431502358585E-4</v>
      </c>
      <c r="GE367" s="223">
        <f t="shared" ca="1" si="777"/>
        <v>-2.1989943392932397E-4</v>
      </c>
      <c r="GF367" s="223">
        <f t="shared" ca="1" si="778"/>
        <v>2.845156058287067E-4</v>
      </c>
      <c r="GG367" s="223">
        <f t="shared" ca="1" si="779"/>
        <v>7.8277174193762292E-4</v>
      </c>
      <c r="GH367" s="223">
        <f t="shared" ca="1" si="780"/>
        <v>1.2640832337491251E-3</v>
      </c>
      <c r="GI367" s="223">
        <f t="shared" ca="1" si="781"/>
        <v>1.7180311409922848E-3</v>
      </c>
      <c r="GJ367" s="223">
        <f t="shared" ca="1" si="782"/>
        <v>2.1347888623659819E-3</v>
      </c>
      <c r="GK367" s="223">
        <f t="shared" ca="1" si="783"/>
        <v>2.5053348517814593E-3</v>
      </c>
      <c r="GL367" s="223">
        <f t="shared" ca="1" si="784"/>
        <v>2.821647907590642E-3</v>
      </c>
      <c r="GM367" s="223">
        <f t="shared" ca="1" si="785"/>
        <v>3.0768808073784243E-3</v>
      </c>
      <c r="GN367" s="223">
        <f t="shared" ca="1" si="786"/>
        <v>3.265508529649771E-3</v>
      </c>
      <c r="GO367" s="223">
        <f t="shared" ca="1" si="787"/>
        <v>3.3834478538599401E-3</v>
      </c>
      <c r="GP367" s="223">
        <f t="shared" ca="1" si="788"/>
        <v>3.4281457498082399E-3</v>
      </c>
      <c r="GQ367" s="223">
        <f t="shared" ca="1" si="789"/>
        <v>3.3986346430318823E-3</v>
      </c>
      <c r="GR367" s="223">
        <f t="shared" ca="1" si="790"/>
        <v>3.2955533598711152E-3</v>
      </c>
      <c r="GS367" s="223">
        <f t="shared" ca="1" si="791"/>
        <v>3.1211332988081496E-3</v>
      </c>
      <c r="GT367" s="223">
        <f t="shared" ca="1" si="792"/>
        <v>2.879150127428703E-3</v>
      </c>
      <c r="GU367" s="223">
        <f t="shared" ca="1" si="793"/>
        <v>2.5748420506210147E-3</v>
      </c>
      <c r="GV367" s="223">
        <f t="shared" ca="1" si="794"/>
        <v>2.2147964192589997E-3</v>
      </c>
      <c r="GW367" s="223">
        <f t="shared" ca="1" si="795"/>
        <v>1.8068071339492175E-3</v>
      </c>
      <c r="GX367" s="223">
        <f t="shared" ca="1" si="796"/>
        <v>1.359705930619701E-3</v>
      </c>
      <c r="GY367" s="223">
        <f t="shared" ca="1" si="797"/>
        <v>8.8317120010840313E-4</v>
      </c>
      <c r="GZ367" s="223">
        <f t="shared" ca="1" si="798"/>
        <v>3.8751848022958548E-4</v>
      </c>
      <c r="HA367" s="223">
        <f t="shared" ca="1" si="799"/>
        <v>-1.1652284446770035E-4</v>
      </c>
      <c r="HB367" s="223">
        <f t="shared" ca="1" si="800"/>
        <v>-6.1804180147304315E-4</v>
      </c>
      <c r="HC367" s="223">
        <f t="shared" ca="1" si="801"/>
        <v>-1.1061820199191896E-3</v>
      </c>
      <c r="HD367" s="223">
        <f t="shared" ca="1" si="802"/>
        <v>-1.5703767382258798E-3</v>
      </c>
      <c r="HE367" s="223">
        <f t="shared" ca="1" si="803"/>
        <v>-2.0005775425771147E-3</v>
      </c>
      <c r="HF367" s="223">
        <f t="shared" ca="1" si="804"/>
        <v>-2.3874718847348066E-3</v>
      </c>
      <c r="HG367" s="223">
        <f t="shared" ca="1" si="805"/>
        <v>-2.722684670584923E-3</v>
      </c>
      <c r="HH367" s="223">
        <f t="shared" ca="1" si="806"/>
        <v>-2.9989595556327987E-3</v>
      </c>
      <c r="HI367" s="223">
        <f t="shared" ca="1" si="807"/>
        <v>-3.2103160229478363E-3</v>
      </c>
      <c r="HJ367" s="223">
        <f t="shared" ca="1" si="808"/>
        <v>-3.3521788432943184E-3</v>
      </c>
      <c r="HK367" s="223">
        <f t="shared" ca="1" si="809"/>
        <v>-3.4214771150274628E-3</v>
      </c>
      <c r="HL367" s="223">
        <f t="shared" ca="1" si="810"/>
        <v>-3.4167107398401487E-3</v>
      </c>
      <c r="HM367" s="223">
        <f t="shared" ca="1" si="811"/>
        <v>-3.3379828953610624E-3</v>
      </c>
      <c r="HN367" s="223">
        <f t="shared" ca="1" si="812"/>
        <v>-3.1869978016706348E-3</v>
      </c>
      <c r="HO367" s="223">
        <f t="shared" ca="1" si="813"/>
        <v>-2.9670238300829096E-3</v>
      </c>
      <c r="HP367" s="223">
        <f t="shared" ca="1" si="814"/>
        <v>-2.6828227527768635E-3</v>
      </c>
      <c r="HQ367" s="223">
        <f t="shared" ca="1" si="815"/>
        <v>-2.3405466648089381E-3</v>
      </c>
      <c r="HR367" s="223">
        <f t="shared" ca="1" si="816"/>
        <v>-1.9476048098339823E-3</v>
      </c>
      <c r="HS367" s="223">
        <f t="shared" ca="1" si="817"/>
        <v>-1.5125031923554427E-3</v>
      </c>
      <c r="HT367" s="223">
        <f t="shared" ca="1" si="818"/>
        <v>-1.0446604484155102E-3</v>
      </c>
      <c r="HU367" s="223">
        <f t="shared" ca="1" si="819"/>
        <v>-5.5420396056835182E-4</v>
      </c>
      <c r="HV367" s="223">
        <f t="shared" ca="1" si="820"/>
        <v>-5.1750630631812318E-5</v>
      </c>
      <c r="HW367" s="223">
        <f t="shared" ca="1" si="821"/>
        <v>4.5182294417464667E-4</v>
      </c>
      <c r="HX367" s="223">
        <f t="shared" ca="1" si="822"/>
        <v>9.4561591671316677E-4</v>
      </c>
      <c r="HY367" s="223">
        <f t="shared" ca="1" si="823"/>
        <v>1.418939160348332E-3</v>
      </c>
      <c r="HZ367" s="223">
        <f t="shared" ca="1" si="824"/>
        <v>1.8615466562582718E-3</v>
      </c>
      <c r="IA367" s="223">
        <f t="shared" ca="1" si="825"/>
        <v>2.2638572887999976E-3</v>
      </c>
      <c r="IB367" s="223">
        <f t="shared" ca="1" si="826"/>
        <v>2.6171622477287534E-3</v>
      </c>
      <c r="IC367" s="223">
        <f t="shared" ca="1" si="827"/>
        <v>2.913813547639808E-3</v>
      </c>
      <c r="ID367" s="223">
        <f t="shared" ca="1" si="828"/>
        <v>3.1473895837561459E-3</v>
      </c>
      <c r="IE367" s="223">
        <f t="shared" ca="1" si="829"/>
        <v>3.27421800962318E-3</v>
      </c>
      <c r="IF367" s="223">
        <f t="shared" ca="1" si="830"/>
        <v>3.4065658421905849E-3</v>
      </c>
      <c r="IG367" s="223">
        <f t="shared" ca="1" si="831"/>
        <v>3.4265556812076241E-3</v>
      </c>
      <c r="IH367" s="223">
        <f t="shared" ca="1" si="832"/>
        <v>3.3723709376833146E-3</v>
      </c>
      <c r="II367" s="223">
        <f t="shared" ca="1" si="833"/>
        <v>3.2451845476808563E-3</v>
      </c>
      <c r="IJ367" s="223">
        <f t="shared" ca="1" si="834"/>
        <v>3.0477497124498519E-3</v>
      </c>
      <c r="IK367" s="223">
        <f t="shared" ca="1" si="835"/>
        <v>2.7843402999337607E-3</v>
      </c>
      <c r="IL367" s="223">
        <f t="shared" ca="1" si="836"/>
        <v>2.460658328435685E-3</v>
      </c>
      <c r="IM367" s="223">
        <f t="shared" ca="1" si="837"/>
        <v>2.083710535141804E-3</v>
      </c>
      <c r="IN367" s="223">
        <f t="shared" ca="1" si="838"/>
        <v>1.6616567014211454E-3</v>
      </c>
      <c r="IO367" s="223">
        <f t="shared" ca="1" si="839"/>
        <v>1.2036330182009355E-3</v>
      </c>
      <c r="IP367" s="223">
        <f t="shared" ca="1" si="840"/>
        <v>7.1955431502358715E-4</v>
      </c>
      <c r="IQ367" s="223">
        <f t="shared" ca="1" si="841"/>
        <v>2.1989943392932521E-4</v>
      </c>
      <c r="IR367" s="223">
        <f t="shared" ca="1" si="842"/>
        <v>-2.8451560582870545E-4</v>
      </c>
      <c r="IS367" s="223">
        <f t="shared" ca="1" si="843"/>
        <v>-7.8277174193763343E-4</v>
      </c>
      <c r="IT367" s="223">
        <f t="shared" ca="1" si="844"/>
        <v>-1.2640832337491123E-3</v>
      </c>
      <c r="IU367" s="223">
        <f t="shared" ca="1" si="845"/>
        <v>-1.7180311409922726E-3</v>
      </c>
      <c r="IV367" s="223">
        <f t="shared" ca="1" si="846"/>
        <v>-2.1347888623659806E-3</v>
      </c>
      <c r="IW367" s="223">
        <f t="shared" ca="1" si="847"/>
        <v>-2.5053348517814584E-3</v>
      </c>
      <c r="IX367" s="223">
        <f t="shared" ca="1" si="848"/>
        <v>-2.8216479075906481E-3</v>
      </c>
      <c r="IY367" s="223">
        <f t="shared" ca="1" si="849"/>
        <v>-3.076880807378429E-3</v>
      </c>
      <c r="IZ367" s="223">
        <f t="shared" ca="1" si="850"/>
        <v>-3.2655085296497671E-3</v>
      </c>
      <c r="JA367" s="223">
        <f t="shared" ca="1" si="851"/>
        <v>-3.3834478538599401E-3</v>
      </c>
      <c r="JB367" s="223">
        <f t="shared" ca="1" si="852"/>
        <v>-3.4281457498082399E-3</v>
      </c>
    </row>
    <row r="368" spans="1:262">
      <c r="B368" s="230">
        <v>7</v>
      </c>
      <c r="C368" s="229">
        <f t="shared" si="853"/>
        <v>1.3671875000000001E-4</v>
      </c>
      <c r="D368" s="226">
        <f t="shared" ca="1" si="597"/>
        <v>24.590624143415027</v>
      </c>
      <c r="E368" s="225">
        <f ca="1">M361</f>
        <v>0.590624143415027</v>
      </c>
      <c r="F368" s="224">
        <v>7</v>
      </c>
      <c r="G368" s="223">
        <f t="shared" ca="1" si="854"/>
        <v>-8.4234149357918509E-2</v>
      </c>
      <c r="H368" s="223">
        <f t="shared" ca="1" si="598"/>
        <v>-8.0558135861771796E-2</v>
      </c>
      <c r="I368" s="223">
        <f t="shared" ca="1" si="599"/>
        <v>-7.4510110996350576E-2</v>
      </c>
      <c r="J368" s="223">
        <f t="shared" ca="1" si="600"/>
        <v>-6.6268157131473437E-2</v>
      </c>
      <c r="K368" s="223">
        <f t="shared" ca="1" si="601"/>
        <v>-5.6074956251565514E-2</v>
      </c>
      <c r="L368" s="223">
        <f t="shared" ca="1" si="602"/>
        <v>-4.4230644253737551E-2</v>
      </c>
      <c r="M368" s="223">
        <f t="shared" ca="1" si="603"/>
        <v>-3.108397353176752E-2</v>
      </c>
      <c r="N368" s="223">
        <f t="shared" ca="1" si="604"/>
        <v>-1.7022044061182733E-2</v>
      </c>
      <c r="O368" s="223">
        <f t="shared" ca="1" si="605"/>
        <v>-2.458905350718083E-3</v>
      </c>
      <c r="P368" s="223">
        <f t="shared" ca="1" si="606"/>
        <v>1.2176635127556582E-2</v>
      </c>
      <c r="Q368" s="223">
        <f t="shared" ca="1" si="607"/>
        <v>2.6453638052136731E-2</v>
      </c>
      <c r="R368" s="223">
        <f t="shared" ca="1" si="608"/>
        <v>3.9951721137682743E-2</v>
      </c>
      <c r="S368" s="223">
        <f t="shared" ca="1" si="609"/>
        <v>5.2273437171696212E-2</v>
      </c>
      <c r="T368" s="223">
        <f t="shared" ca="1" si="610"/>
        <v>6.3055976734507843E-2</v>
      </c>
      <c r="U368" s="223">
        <f t="shared" ca="1" si="611"/>
        <v>7.1981851019319448E-2</v>
      </c>
      <c r="V368" s="223">
        <f t="shared" ca="1" si="612"/>
        <v>7.8788240199706275E-2</v>
      </c>
      <c r="W368" s="223">
        <f t="shared" ca="1" si="613"/>
        <v>8.3274732084560973E-2</v>
      </c>
      <c r="X368" s="223">
        <f t="shared" ca="1" si="614"/>
        <v>8.530922319798763E-2</v>
      </c>
      <c r="Y368" s="223">
        <f t="shared" ca="1" si="615"/>
        <v>8.4831808528529479E-2</v>
      </c>
      <c r="Z368" s="223">
        <f t="shared" ca="1" si="616"/>
        <v>8.1856545415171608E-2</v>
      </c>
      <c r="AA368" s="223">
        <f t="shared" ca="1" si="617"/>
        <v>7.6471039632997645E-2</v>
      </c>
      <c r="AB368" s="223">
        <f t="shared" ca="1" si="618"/>
        <v>6.8833865866090818E-2</v>
      </c>
      <c r="AC368" s="223">
        <f t="shared" ca="1" si="619"/>
        <v>5.9169898521119521E-2</v>
      </c>
      <c r="AD368" s="223">
        <f t="shared" ca="1" si="620"/>
        <v>4.7763690364472242E-2</v>
      </c>
      <c r="AE368" s="223">
        <f t="shared" ca="1" si="621"/>
        <v>3.4951093947085746E-2</v>
      </c>
      <c r="AF368" s="223">
        <f t="shared" ca="1" si="622"/>
        <v>2.1109372521725765E-2</v>
      </c>
      <c r="AG368" s="223">
        <f t="shared" ca="1" si="623"/>
        <v>6.6460916339459693E-3</v>
      </c>
      <c r="AH368" s="223">
        <f t="shared" ca="1" si="624"/>
        <v>-8.0128815293353858E-3</v>
      </c>
      <c r="AI368" s="223">
        <f t="shared" ca="1" si="625"/>
        <v>-2.2435917677876973E-2</v>
      </c>
      <c r="AJ368" s="223">
        <f t="shared" ca="1" si="626"/>
        <v>-3.619833461964659E-2</v>
      </c>
      <c r="AK368" s="223">
        <f t="shared" ca="1" si="627"/>
        <v>-4.889490190702573E-2</v>
      </c>
      <c r="AL368" s="223">
        <f t="shared" ca="1" si="628"/>
        <v>-6.0151772731939196E-2</v>
      </c>
      <c r="AM368" s="223">
        <f t="shared" ca="1" si="629"/>
        <v>-6.9637491738655175E-2</v>
      </c>
      <c r="AN368" s="223">
        <f t="shared" ca="1" si="630"/>
        <v>-7.7072754632343851E-2</v>
      </c>
      <c r="AO368" s="223">
        <f t="shared" ca="1" si="631"/>
        <v>-8.2238632214499049E-2</v>
      </c>
      <c r="AP368" s="223">
        <f t="shared" ca="1" si="632"/>
        <v>-8.4983016690841878E-2</v>
      </c>
      <c r="AQ368" s="223">
        <f t="shared" ca="1" si="633"/>
        <v>-8.5225100442006374E-2</v>
      </c>
      <c r="AR368" s="223">
        <f t="shared" ca="1" si="634"/>
        <v>-8.2957755380879655E-2</v>
      </c>
      <c r="AS368" s="223">
        <f t="shared" ca="1" si="635"/>
        <v>-7.8247742837096818E-2</v>
      </c>
      <c r="AT368" s="223">
        <f t="shared" ca="1" si="636"/>
        <v>-7.1233747788702229E-2</v>
      </c>
      <c r="AU368" s="223">
        <f t="shared" ca="1" si="637"/>
        <v>-6.2122295322465125E-2</v>
      </c>
      <c r="AV368" s="223">
        <f t="shared" ca="1" si="638"/>
        <v>-5.1181669561513744E-2</v>
      </c>
      <c r="AW368" s="223">
        <f t="shared" ca="1" si="639"/>
        <v>-3.8734014115731137E-2</v>
      </c>
      <c r="AX368" s="223">
        <f t="shared" ca="1" si="640"/>
        <v>-2.5145846654901272E-2</v>
      </c>
      <c r="AY368" s="223">
        <f t="shared" ca="1" si="641"/>
        <v>-1.0817266900298803E-2</v>
      </c>
      <c r="AZ368" s="223">
        <f t="shared" ca="1" si="642"/>
        <v>3.8298241976645261E-3</v>
      </c>
      <c r="BA368" s="223">
        <f t="shared" ca="1" si="643"/>
        <v>1.8364147212776922E-2</v>
      </c>
      <c r="BB368" s="223">
        <f t="shared" ca="1" si="644"/>
        <v>3.2357743142912058E-2</v>
      </c>
      <c r="BC368" s="223">
        <f t="shared" ca="1" si="645"/>
        <v>4.5398574540973728E-2</v>
      </c>
      <c r="BD368" s="223">
        <f t="shared" ca="1" si="646"/>
        <v>5.710265784018622E-2</v>
      </c>
      <c r="BE368" s="223">
        <f t="shared" ca="1" si="647"/>
        <v>6.7125369640868543E-2</v>
      </c>
      <c r="BF368" s="223">
        <f t="shared" ca="1" si="648"/>
        <v>7.5171594048296111E-2</v>
      </c>
      <c r="BG368" s="223">
        <f t="shared" ca="1" si="649"/>
        <v>8.1004412276178966E-2</v>
      </c>
      <c r="BH368" s="223">
        <f t="shared" ca="1" si="650"/>
        <v>8.4452078652854728E-2</v>
      </c>
      <c r="BI368" s="223">
        <f t="shared" ca="1" si="651"/>
        <v>8.5413077623681319E-2</v>
      </c>
      <c r="BJ368" s="223">
        <f t="shared" ca="1" si="652"/>
        <v>8.385911284763399E-2</v>
      </c>
      <c r="BK368" s="223">
        <f t="shared" ca="1" si="653"/>
        <v>7.9835940375008657E-2</v>
      </c>
      <c r="BL368" s="223">
        <f t="shared" ca="1" si="654"/>
        <v>7.3462021373551248E-2</v>
      </c>
      <c r="BM368" s="223">
        <f t="shared" ca="1" si="655"/>
        <v>6.4925034073108498E-2</v>
      </c>
      <c r="BN368" s="223">
        <f t="shared" ca="1" si="656"/>
        <v>5.4476347633596774E-2</v>
      </c>
      <c r="BO368" s="223">
        <f t="shared" ca="1" si="657"/>
        <v>4.2423620651672718E-2</v>
      </c>
      <c r="BP368" s="223">
        <f t="shared" ca="1" si="658"/>
        <v>2.9121742240969157E-2</v>
      </c>
      <c r="BQ368" s="223">
        <f t="shared" ca="1" si="659"/>
        <v>1.4962382423208217E-2</v>
      </c>
      <c r="BR368" s="223">
        <f t="shared" ca="1" si="660"/>
        <v>3.6245951595148865E-4</v>
      </c>
      <c r="BS368" s="223">
        <f t="shared" ca="1" si="661"/>
        <v>-1.4248135908531977E-2</v>
      </c>
      <c r="BT368" s="223">
        <f t="shared" ca="1" si="662"/>
        <v>-2.8439199028742691E-2</v>
      </c>
      <c r="BU368" s="223">
        <f t="shared" ca="1" si="663"/>
        <v>-4.1792878032406819E-2</v>
      </c>
      <c r="BV368" s="223">
        <f t="shared" ca="1" si="664"/>
        <v>-5.3915977644094178E-2</v>
      </c>
      <c r="BW368" s="223">
        <f t="shared" ca="1" si="665"/>
        <v>-6.4451536648129124E-2</v>
      </c>
      <c r="BX368" s="223">
        <f t="shared" ca="1" si="666"/>
        <v>-7.3089338509932031E-2</v>
      </c>
      <c r="BY368" s="223">
        <f t="shared" ca="1" si="667"/>
        <v>-7.9575045613537038E-2</v>
      </c>
      <c r="BZ368" s="223">
        <f t="shared" ca="1" si="668"/>
        <v>-8.3717688160264411E-2</v>
      </c>
      <c r="CA368" s="223">
        <f t="shared" ca="1" si="669"/>
        <v>-8.5395287220058763E-2</v>
      </c>
      <c r="CB368" s="223">
        <f t="shared" ca="1" si="670"/>
        <v>-8.4558446366347587E-2</v>
      </c>
      <c r="CC368" s="223">
        <f t="shared" ca="1" si="671"/>
        <v>-8.1231806139754587E-2</v>
      </c>
      <c r="CD368" s="223">
        <f t="shared" ca="1" si="672"/>
        <v>-7.5513318514398242E-2</v>
      </c>
      <c r="CE368" s="223">
        <f t="shared" ca="1" si="673"/>
        <v>-6.757136272990838E-2</v>
      </c>
      <c r="CF368" s="223">
        <f t="shared" ca="1" si="674"/>
        <v>-5.7639787412665955E-2</v>
      </c>
      <c r="CG368" s="223">
        <f t="shared" ca="1" si="675"/>
        <v>-4.6011024969594312E-2</v>
      </c>
      <c r="CH368" s="223">
        <f t="shared" ca="1" si="676"/>
        <v>-3.3027480999215118E-2</v>
      </c>
      <c r="CI368" s="223">
        <f t="shared" ca="1" si="677"/>
        <v>-1.9071452256310129E-2</v>
      </c>
      <c r="CJ368" s="223">
        <f t="shared" ca="1" si="678"/>
        <v>-4.5538700328458716E-3</v>
      </c>
      <c r="CK368" s="223">
        <f t="shared" ca="1" si="679"/>
        <v>1.0097799596894065E-2</v>
      </c>
      <c r="CL368" s="223">
        <f t="shared" ca="1" si="680"/>
        <v>2.4452142393133439E-2</v>
      </c>
      <c r="CM368" s="223">
        <f t="shared" ca="1" si="681"/>
        <v>3.8086498820036202E-2</v>
      </c>
      <c r="CN368" s="223">
        <f t="shared" ca="1" si="682"/>
        <v>5.0599409135375618E-2</v>
      </c>
      <c r="CO368" s="223">
        <f t="shared" ca="1" si="683"/>
        <v>6.1622434258316483E-2</v>
      </c>
      <c r="CP368" s="223">
        <f t="shared" ca="1" si="684"/>
        <v>7.0831004353227561E-2</v>
      </c>
      <c r="CQ368" s="223">
        <f t="shared" ca="1" si="685"/>
        <v>7.7953975696061273E-2</v>
      </c>
      <c r="CR368" s="223">
        <f t="shared" ca="1" si="686"/>
        <v>8.2781614424092598E-2</v>
      </c>
      <c r="CS368" s="223">
        <f t="shared" ca="1" si="687"/>
        <v>8.517177208977933E-2</v>
      </c>
      <c r="CT368" s="223">
        <f t="shared" ca="1" si="688"/>
        <v>8.5054071181319468E-2</v>
      </c>
      <c r="CU368" s="223">
        <f t="shared" ca="1" si="689"/>
        <v>8.2431977368443932E-2</v>
      </c>
      <c r="CV368" s="223">
        <f t="shared" ca="1" si="690"/>
        <v>7.7382697456758506E-2</v>
      </c>
      <c r="CW368" s="223">
        <f t="shared" ca="1" si="691"/>
        <v>7.0054906055339553E-2</v>
      </c>
      <c r="CX368" s="223">
        <f t="shared" ca="1" si="692"/>
        <v>6.0664367895208932E-2</v>
      </c>
      <c r="CY368" s="223">
        <f t="shared" ca="1" si="693"/>
        <v>4.9487584698274099E-2</v>
      </c>
      <c r="CZ368" s="223">
        <f t="shared" ca="1" si="694"/>
        <v>3.6853653662868149E-2</v>
      </c>
      <c r="DA368" s="223">
        <f t="shared" ca="1" si="695"/>
        <v>2.3134577290464801E-2</v>
      </c>
      <c r="DB368" s="223">
        <f t="shared" ca="1" si="696"/>
        <v>8.7343098779593727E-3</v>
      </c>
      <c r="DC368" s="223">
        <f t="shared" ca="1" si="697"/>
        <v>-5.9231368015642983E-3</v>
      </c>
      <c r="DD368" s="223">
        <f t="shared" ca="1" si="698"/>
        <v>-2.0406178404744266E-2</v>
      </c>
      <c r="DE368" s="223">
        <f t="shared" ca="1" si="699"/>
        <v>-3.4288365896024811E-2</v>
      </c>
      <c r="DF368" s="223">
        <f t="shared" ca="1" si="700"/>
        <v>-4.7160942218065147E-2</v>
      </c>
      <c r="DG368" s="223">
        <f t="shared" ca="1" si="701"/>
        <v>-5.8644878026887795E-2</v>
      </c>
      <c r="DH368" s="223">
        <f t="shared" ca="1" si="702"/>
        <v>-6.8402032102972909E-2</v>
      </c>
      <c r="DI368" s="223">
        <f t="shared" ca="1" si="703"/>
        <v>-7.6145107823171854E-2</v>
      </c>
      <c r="DJ368" s="223">
        <f t="shared" ca="1" si="704"/>
        <v>-8.1646112527960044E-2</v>
      </c>
      <c r="DK368" s="223">
        <f t="shared" ca="1" si="705"/>
        <v>-8.4743070700369502E-2</v>
      </c>
      <c r="DL368" s="223">
        <f t="shared" ca="1" si="706"/>
        <v>-8.534479328895879E-2</v>
      </c>
      <c r="DM368" s="223">
        <f t="shared" ca="1" si="707"/>
        <v>-8.3433562743464251E-2</v>
      </c>
      <c r="DN368" s="223">
        <f t="shared" ca="1" si="708"/>
        <v>-7.9065654703021723E-2</v>
      </c>
      <c r="DO368" s="223">
        <f t="shared" ca="1" si="709"/>
        <v>-7.2369680975998427E-2</v>
      </c>
      <c r="DP368" s="223">
        <f t="shared" ca="1" si="710"/>
        <v>-6.3542802601921369E-2</v>
      </c>
      <c r="DQ368" s="223">
        <f t="shared" ca="1" si="711"/>
        <v>-5.2844924500815495E-2</v>
      </c>
      <c r="DR368" s="223">
        <f t="shared" ca="1" si="712"/>
        <v>-4.0591042646848804E-2</v>
      </c>
      <c r="DS368" s="223">
        <f t="shared" ca="1" si="713"/>
        <v>-2.7141969101576811E-2</v>
      </c>
      <c r="DT368" s="223">
        <f t="shared" ca="1" si="714"/>
        <v>-1.2893708005541382E-2</v>
      </c>
      <c r="DU368" s="223">
        <f t="shared" ca="1" si="715"/>
        <v>1.7342046508743566E-3</v>
      </c>
      <c r="DV368" s="223">
        <f t="shared" ca="1" si="716"/>
        <v>1.6311054145208226E-2</v>
      </c>
      <c r="DW368" s="223">
        <f t="shared" ca="1" si="717"/>
        <v>3.0407629295263899E-2</v>
      </c>
      <c r="DX368" s="223">
        <f t="shared" ca="1" si="718"/>
        <v>4.3608860460140814E-2</v>
      </c>
      <c r="DY368" s="223">
        <f t="shared" ca="1" si="719"/>
        <v>5.5526041147607563E-2</v>
      </c>
      <c r="DZ368" s="223">
        <f t="shared" ca="1" si="720"/>
        <v>6.5808273366071701E-2</v>
      </c>
      <c r="EA368" s="223">
        <f t="shared" ca="1" si="721"/>
        <v>7.4152799716012588E-2</v>
      </c>
      <c r="EB368" s="223">
        <f t="shared" ca="1" si="722"/>
        <v>8.0313917995392767E-2</v>
      </c>
      <c r="EC368" s="223">
        <f t="shared" ca="1" si="723"/>
        <v>8.4110215831026083E-2</v>
      </c>
      <c r="ED368" s="223">
        <f t="shared" ca="1" si="724"/>
        <v>8.5429912314244003E-2</v>
      </c>
      <c r="EE368" s="223">
        <f t="shared" ca="1" si="725"/>
        <v>8.4234149357918522E-2</v>
      </c>
      <c r="EF368" s="223">
        <f t="shared" ca="1" si="726"/>
        <v>8.055813586177181E-2</v>
      </c>
      <c r="EG368" s="223">
        <f t="shared" ca="1" si="727"/>
        <v>7.4510110996350576E-2</v>
      </c>
      <c r="EH368" s="223">
        <f t="shared" ca="1" si="728"/>
        <v>6.6268157131473424E-2</v>
      </c>
      <c r="EI368" s="223">
        <f t="shared" ca="1" si="729"/>
        <v>5.6074956251565479E-2</v>
      </c>
      <c r="EJ368" s="223">
        <f t="shared" ca="1" si="730"/>
        <v>4.4230644253737746E-2</v>
      </c>
      <c r="EK368" s="223">
        <f t="shared" ca="1" si="731"/>
        <v>3.1083973531767697E-2</v>
      </c>
      <c r="EL368" s="223">
        <f t="shared" ca="1" si="732"/>
        <v>1.7022044061182896E-2</v>
      </c>
      <c r="EM368" s="223">
        <f t="shared" ca="1" si="733"/>
        <v>2.4589053507182322E-3</v>
      </c>
      <c r="EN368" s="223">
        <f t="shared" ca="1" si="734"/>
        <v>-1.217663512755647E-2</v>
      </c>
      <c r="EO368" s="223">
        <f t="shared" ca="1" si="735"/>
        <v>-2.6453638052136644E-2</v>
      </c>
      <c r="EP368" s="223">
        <f t="shared" ca="1" si="736"/>
        <v>-3.9951721137682673E-2</v>
      </c>
      <c r="EQ368" s="223">
        <f t="shared" ca="1" si="737"/>
        <v>-5.2273437171696184E-2</v>
      </c>
      <c r="ER368" s="223">
        <f t="shared" ca="1" si="738"/>
        <v>-6.3055976734507843E-2</v>
      </c>
      <c r="ES368" s="223">
        <f t="shared" ca="1" si="739"/>
        <v>-7.1981851019319448E-2</v>
      </c>
      <c r="ET368" s="223">
        <f t="shared" ca="1" si="740"/>
        <v>-7.8788240199706275E-2</v>
      </c>
      <c r="EU368" s="223">
        <f t="shared" ca="1" si="741"/>
        <v>-8.3274732084560987E-2</v>
      </c>
      <c r="EV368" s="223">
        <f t="shared" ca="1" si="742"/>
        <v>-8.530922319798763E-2</v>
      </c>
      <c r="EW368" s="223">
        <f t="shared" ca="1" si="743"/>
        <v>-8.4831808528529506E-2</v>
      </c>
      <c r="EX368" s="223">
        <f t="shared" ca="1" si="744"/>
        <v>-8.1856545415171636E-2</v>
      </c>
      <c r="EY368" s="223">
        <f t="shared" ca="1" si="745"/>
        <v>-7.6471039632997714E-2</v>
      </c>
      <c r="EZ368" s="223">
        <f t="shared" ca="1" si="746"/>
        <v>-6.8833865866090888E-2</v>
      </c>
      <c r="FA368" s="223">
        <f t="shared" ca="1" si="747"/>
        <v>-5.9169898521119584E-2</v>
      </c>
      <c r="FB368" s="223">
        <f t="shared" ca="1" si="748"/>
        <v>-4.7763690364472297E-2</v>
      </c>
      <c r="FC368" s="223">
        <f t="shared" ca="1" si="749"/>
        <v>-3.4951093947085739E-2</v>
      </c>
      <c r="FD368" s="223">
        <f t="shared" ca="1" si="750"/>
        <v>-2.1109372521725761E-2</v>
      </c>
      <c r="FE368" s="223">
        <f t="shared" ca="1" si="751"/>
        <v>-6.6460916339459667E-3</v>
      </c>
      <c r="FF368" s="223">
        <f t="shared" ca="1" si="752"/>
        <v>8.0128815293354621E-3</v>
      </c>
      <c r="FG368" s="223">
        <f t="shared" ca="1" si="753"/>
        <v>2.2435917677877042E-2</v>
      </c>
      <c r="FH368" s="223">
        <f t="shared" ca="1" si="754"/>
        <v>3.6198334619646388E-2</v>
      </c>
      <c r="FI368" s="223">
        <f t="shared" ca="1" si="755"/>
        <v>4.8894901907025605E-2</v>
      </c>
      <c r="FJ368" s="223">
        <f t="shared" ca="1" si="756"/>
        <v>6.0151772731939092E-2</v>
      </c>
      <c r="FK368" s="223">
        <f t="shared" ca="1" si="757"/>
        <v>6.9637491738655091E-2</v>
      </c>
      <c r="FL368" s="223">
        <f t="shared" ca="1" si="758"/>
        <v>7.7072754632343823E-2</v>
      </c>
      <c r="FM368" s="223">
        <f t="shared" ca="1" si="759"/>
        <v>8.2238632214499036E-2</v>
      </c>
      <c r="FN368" s="223">
        <f t="shared" ca="1" si="760"/>
        <v>8.4983016690841864E-2</v>
      </c>
      <c r="FO368" s="223">
        <f t="shared" ca="1" si="761"/>
        <v>8.5225100442006374E-2</v>
      </c>
      <c r="FP368" s="223">
        <f t="shared" ca="1" si="762"/>
        <v>8.2957755380879655E-2</v>
      </c>
      <c r="FQ368" s="223">
        <f t="shared" ca="1" si="763"/>
        <v>7.8247742837096818E-2</v>
      </c>
      <c r="FR368" s="223">
        <f t="shared" ca="1" si="764"/>
        <v>7.1233747788702201E-2</v>
      </c>
      <c r="FS368" s="223">
        <f t="shared" ca="1" si="765"/>
        <v>6.2122295322465285E-2</v>
      </c>
      <c r="FT368" s="223">
        <f t="shared" ca="1" si="766"/>
        <v>5.1181669561513925E-2</v>
      </c>
      <c r="FU368" s="223">
        <f t="shared" ca="1" si="767"/>
        <v>3.8734014115731269E-2</v>
      </c>
      <c r="FV368" s="223">
        <f t="shared" ca="1" si="768"/>
        <v>2.5145846654901414E-2</v>
      </c>
      <c r="FW368" s="223">
        <f t="shared" ca="1" si="769"/>
        <v>1.0817266900298951E-2</v>
      </c>
      <c r="FX368" s="223">
        <f t="shared" ca="1" si="770"/>
        <v>-3.8298241976644524E-3</v>
      </c>
      <c r="FY368" s="223">
        <f t="shared" ca="1" si="771"/>
        <v>-1.8364147212776852E-2</v>
      </c>
      <c r="FZ368" s="223">
        <f t="shared" ca="1" si="772"/>
        <v>-3.2357743142911996E-2</v>
      </c>
      <c r="GA368" s="223">
        <f t="shared" ca="1" si="773"/>
        <v>-4.5398574540973659E-2</v>
      </c>
      <c r="GB368" s="223">
        <f t="shared" ca="1" si="774"/>
        <v>-5.7102657840186283E-2</v>
      </c>
      <c r="GC368" s="223">
        <f t="shared" ca="1" si="775"/>
        <v>-6.7125369640868598E-2</v>
      </c>
      <c r="GD368" s="223">
        <f t="shared" ca="1" si="776"/>
        <v>-7.5171594048296153E-2</v>
      </c>
      <c r="GE368" s="223">
        <f t="shared" ca="1" si="777"/>
        <v>-8.1004412276178897E-2</v>
      </c>
      <c r="GF368" s="223">
        <f t="shared" ca="1" si="778"/>
        <v>-8.4452078652854687E-2</v>
      </c>
      <c r="GG368" s="223">
        <f t="shared" ca="1" si="779"/>
        <v>-8.5413077623681319E-2</v>
      </c>
      <c r="GH368" s="223">
        <f t="shared" ca="1" si="780"/>
        <v>-8.3859112847634004E-2</v>
      </c>
      <c r="GI368" s="223">
        <f t="shared" ca="1" si="781"/>
        <v>-7.9835940375008685E-2</v>
      </c>
      <c r="GJ368" s="223">
        <f t="shared" ca="1" si="782"/>
        <v>-7.3462021373551289E-2</v>
      </c>
      <c r="GK368" s="223">
        <f t="shared" ca="1" si="783"/>
        <v>-6.4925034073108734E-2</v>
      </c>
      <c r="GL368" s="223">
        <f t="shared" ca="1" si="784"/>
        <v>-5.4476347633596829E-2</v>
      </c>
      <c r="GM368" s="223">
        <f t="shared" ca="1" si="785"/>
        <v>-4.2423620651673044E-2</v>
      </c>
      <c r="GN368" s="223">
        <f t="shared" ca="1" si="786"/>
        <v>-2.9121742240969084E-2</v>
      </c>
      <c r="GO368" s="223">
        <f t="shared" ca="1" si="787"/>
        <v>-1.4962382423208439E-2</v>
      </c>
      <c r="GP368" s="223">
        <f t="shared" ca="1" si="788"/>
        <v>-3.6245951595141016E-4</v>
      </c>
      <c r="GQ368" s="223">
        <f t="shared" ca="1" si="789"/>
        <v>1.4248135908531754E-2</v>
      </c>
      <c r="GR368" s="223">
        <f t="shared" ca="1" si="790"/>
        <v>2.8439199028742763E-2</v>
      </c>
      <c r="GS368" s="223">
        <f t="shared" ca="1" si="791"/>
        <v>4.1792878032406756E-2</v>
      </c>
      <c r="GT368" s="223">
        <f t="shared" ca="1" si="792"/>
        <v>5.3915977644094358E-2</v>
      </c>
      <c r="GU368" s="223">
        <f t="shared" ca="1" si="793"/>
        <v>6.4451536648129082E-2</v>
      </c>
      <c r="GV368" s="223">
        <f t="shared" ca="1" si="794"/>
        <v>7.3089338509931823E-2</v>
      </c>
      <c r="GW368" s="223">
        <f t="shared" ca="1" si="795"/>
        <v>7.957504561353701E-2</v>
      </c>
      <c r="GX368" s="223">
        <f t="shared" ca="1" si="796"/>
        <v>8.3717688160264356E-2</v>
      </c>
      <c r="GY368" s="223">
        <f t="shared" ca="1" si="797"/>
        <v>8.5395287220058777E-2</v>
      </c>
      <c r="GZ368" s="223">
        <f t="shared" ca="1" si="798"/>
        <v>8.4558446366347614E-2</v>
      </c>
      <c r="HA368" s="223">
        <f t="shared" ca="1" si="799"/>
        <v>8.1231806139754559E-2</v>
      </c>
      <c r="HB368" s="223">
        <f t="shared" ca="1" si="800"/>
        <v>7.5513318514398339E-2</v>
      </c>
      <c r="HC368" s="223">
        <f t="shared" ca="1" si="801"/>
        <v>6.7571362729908324E-2</v>
      </c>
      <c r="HD368" s="223">
        <f t="shared" ca="1" si="802"/>
        <v>5.7639787412666128E-2</v>
      </c>
      <c r="HE368" s="223">
        <f t="shared" ca="1" si="803"/>
        <v>4.6011024969594125E-2</v>
      </c>
      <c r="HF368" s="223">
        <f t="shared" ca="1" si="804"/>
        <v>3.3027480999215181E-2</v>
      </c>
      <c r="HG368" s="223">
        <f t="shared" ca="1" si="805"/>
        <v>1.9071452256309903E-2</v>
      </c>
      <c r="HH368" s="223">
        <f t="shared" ca="1" si="806"/>
        <v>4.5538700328459445E-3</v>
      </c>
      <c r="HI368" s="223">
        <f t="shared" ca="1" si="807"/>
        <v>-1.0097799596893692E-2</v>
      </c>
      <c r="HJ368" s="223">
        <f t="shared" ca="1" si="808"/>
        <v>-2.4452142393133373E-2</v>
      </c>
      <c r="HK368" s="223">
        <f t="shared" ca="1" si="809"/>
        <v>-3.8086498820035994E-2</v>
      </c>
      <c r="HL368" s="223">
        <f t="shared" ca="1" si="810"/>
        <v>-5.0599409135375688E-2</v>
      </c>
      <c r="HM368" s="223">
        <f t="shared" ca="1" si="811"/>
        <v>-6.162243425831633E-2</v>
      </c>
      <c r="HN368" s="223">
        <f t="shared" ca="1" si="812"/>
        <v>-7.0831004353227603E-2</v>
      </c>
      <c r="HO368" s="223">
        <f t="shared" ca="1" si="813"/>
        <v>-7.7953975696061176E-2</v>
      </c>
      <c r="HP368" s="223">
        <f t="shared" ca="1" si="814"/>
        <v>-8.2781614424092612E-2</v>
      </c>
      <c r="HQ368" s="223">
        <f t="shared" ca="1" si="815"/>
        <v>-8.517177208977933E-2</v>
      </c>
      <c r="HR368" s="223">
        <f t="shared" ca="1" si="816"/>
        <v>-8.5054071181319441E-2</v>
      </c>
      <c r="HS368" s="223">
        <f t="shared" ca="1" si="817"/>
        <v>-8.2431977368443959E-2</v>
      </c>
      <c r="HT368" s="223">
        <f t="shared" ca="1" si="818"/>
        <v>-7.7382697456758673E-2</v>
      </c>
      <c r="HU368" s="223">
        <f t="shared" ca="1" si="819"/>
        <v>-7.0054906055339594E-2</v>
      </c>
      <c r="HV368" s="223">
        <f t="shared" ca="1" si="820"/>
        <v>-6.0664367895209188E-2</v>
      </c>
      <c r="HW368" s="223">
        <f t="shared" ca="1" si="821"/>
        <v>-4.9487584698274148E-2</v>
      </c>
      <c r="HX368" s="223">
        <f t="shared" ca="1" si="822"/>
        <v>-3.6853653662868496E-2</v>
      </c>
      <c r="HY368" s="223">
        <f t="shared" ca="1" si="823"/>
        <v>-2.3134577290464579E-2</v>
      </c>
      <c r="HZ368" s="223">
        <f t="shared" ca="1" si="824"/>
        <v>-8.7343098779594473E-3</v>
      </c>
      <c r="IA368" s="223">
        <f t="shared" ca="1" si="825"/>
        <v>5.923136801564529E-3</v>
      </c>
      <c r="IB368" s="223">
        <f t="shared" ca="1" si="826"/>
        <v>2.0406178404744194E-2</v>
      </c>
      <c r="IC368" s="223">
        <f t="shared" ca="1" si="827"/>
        <v>3.4288365896025026E-2</v>
      </c>
      <c r="ID368" s="223">
        <f t="shared" ca="1" si="828"/>
        <v>4.7160942218065077E-2</v>
      </c>
      <c r="IE368" s="223">
        <f t="shared" ca="1" si="829"/>
        <v>5.8698681115661164E-2</v>
      </c>
      <c r="IF368" s="223">
        <f t="shared" ca="1" si="830"/>
        <v>6.8402032102972868E-2</v>
      </c>
      <c r="IG368" s="223">
        <f t="shared" ca="1" si="831"/>
        <v>7.6145107823171687E-2</v>
      </c>
      <c r="IH368" s="223">
        <f t="shared" ca="1" si="832"/>
        <v>8.164611252796003E-2</v>
      </c>
      <c r="II368" s="223">
        <f t="shared" ca="1" si="833"/>
        <v>8.4743070700369461E-2</v>
      </c>
      <c r="IJ368" s="223">
        <f t="shared" ca="1" si="834"/>
        <v>8.534479328895879E-2</v>
      </c>
      <c r="IK368" s="223">
        <f t="shared" ca="1" si="835"/>
        <v>8.3433562743464265E-2</v>
      </c>
      <c r="IL368" s="223">
        <f t="shared" ca="1" si="836"/>
        <v>7.906565470302164E-2</v>
      </c>
      <c r="IM368" s="223">
        <f t="shared" ca="1" si="837"/>
        <v>7.2369680975998468E-2</v>
      </c>
      <c r="IN368" s="223">
        <f t="shared" ca="1" si="838"/>
        <v>6.3542802601921217E-2</v>
      </c>
      <c r="IO368" s="223">
        <f t="shared" ca="1" si="839"/>
        <v>5.284492450081555E-2</v>
      </c>
      <c r="IP368" s="223">
        <f t="shared" ca="1" si="840"/>
        <v>4.0591042646848596E-2</v>
      </c>
      <c r="IQ368" s="223">
        <f t="shared" ca="1" si="841"/>
        <v>2.7141969101576881E-2</v>
      </c>
      <c r="IR368" s="223">
        <f t="shared" ca="1" si="842"/>
        <v>1.2893708005541753E-2</v>
      </c>
      <c r="IS368" s="223">
        <f t="shared" ca="1" si="843"/>
        <v>-1.7342046508742833E-3</v>
      </c>
      <c r="IT368" s="223">
        <f t="shared" ca="1" si="844"/>
        <v>-1.6311054145207858E-2</v>
      </c>
      <c r="IU368" s="223">
        <f t="shared" ca="1" si="845"/>
        <v>-3.0407629295263826E-2</v>
      </c>
      <c r="IV368" s="223">
        <f t="shared" ca="1" si="846"/>
        <v>-4.3608860460140474E-2</v>
      </c>
      <c r="IW368" s="223">
        <f t="shared" ca="1" si="847"/>
        <v>-5.5526041147607737E-2</v>
      </c>
      <c r="IX368" s="223">
        <f t="shared" ca="1" si="848"/>
        <v>-6.5808273366071646E-2</v>
      </c>
      <c r="IY368" s="223">
        <f t="shared" ca="1" si="849"/>
        <v>-7.4152799716012699E-2</v>
      </c>
      <c r="IZ368" s="223">
        <f t="shared" ca="1" si="850"/>
        <v>-8.0313917995392753E-2</v>
      </c>
      <c r="JA368" s="223">
        <f t="shared" ca="1" si="851"/>
        <v>-8.4110215831026125E-2</v>
      </c>
      <c r="JB368" s="223">
        <f t="shared" ca="1" si="852"/>
        <v>-8.5429912314244003E-2</v>
      </c>
    </row>
    <row r="369" spans="2:262">
      <c r="B369" s="230">
        <v>8</v>
      </c>
      <c r="C369" s="229">
        <f t="shared" si="853"/>
        <v>1.5625E-4</v>
      </c>
      <c r="D369" s="226">
        <f t="shared" ca="1" si="597"/>
        <v>24.54801080182283</v>
      </c>
      <c r="E369" s="225">
        <f ca="1">N361</f>
        <v>0.54801080182282935</v>
      </c>
      <c r="F369" s="224">
        <v>8</v>
      </c>
      <c r="G369" s="223">
        <f t="shared" ca="1" si="854"/>
        <v>-3.7148254448964887E-3</v>
      </c>
      <c r="H369" s="223">
        <f t="shared" ca="1" si="598"/>
        <v>-3.4966988847454157E-3</v>
      </c>
      <c r="I369" s="223">
        <f t="shared" ca="1" si="599"/>
        <v>-3.1441961474249032E-3</v>
      </c>
      <c r="J369" s="223">
        <f t="shared" ca="1" si="600"/>
        <v>-2.6708637154443655E-3</v>
      </c>
      <c r="K369" s="223">
        <f t="shared" ca="1" si="601"/>
        <v>-2.0948914887169282E-3</v>
      </c>
      <c r="L369" s="223">
        <f t="shared" ca="1" si="602"/>
        <v>-1.4384137569067813E-3</v>
      </c>
      <c r="M369" s="223">
        <f t="shared" ca="1" si="603"/>
        <v>-7.266585910904352E-4</v>
      </c>
      <c r="N369" s="223">
        <f t="shared" ca="1" si="604"/>
        <v>1.3021656866683707E-5</v>
      </c>
      <c r="O369" s="223">
        <f t="shared" ca="1" si="605"/>
        <v>7.5220148985304515E-4</v>
      </c>
      <c r="P369" s="223">
        <f t="shared" ca="1" si="606"/>
        <v>1.4624746414238097E-3</v>
      </c>
      <c r="Q369" s="223">
        <f t="shared" ca="1" si="607"/>
        <v>2.1165457126898837E-3</v>
      </c>
      <c r="R369" s="223">
        <f t="shared" ca="1" si="608"/>
        <v>2.6892791191897979E-3</v>
      </c>
      <c r="S369" s="223">
        <f t="shared" ca="1" si="609"/>
        <v>3.1586650373043534E-3</v>
      </c>
      <c r="T369" s="223">
        <f t="shared" ca="1" si="610"/>
        <v>3.5066652294350616E-3</v>
      </c>
      <c r="U369" s="223">
        <f t="shared" ca="1" si="611"/>
        <v>3.7199062433590983E-3</v>
      </c>
      <c r="V369" s="223">
        <f t="shared" ca="1" si="612"/>
        <v>3.7901933464983E-3</v>
      </c>
      <c r="W369" s="223">
        <f t="shared" ca="1" si="613"/>
        <v>3.7148254448964887E-3</v>
      </c>
      <c r="X369" s="223">
        <f t="shared" ca="1" si="614"/>
        <v>3.4966988847454162E-3</v>
      </c>
      <c r="Y369" s="223">
        <f t="shared" ca="1" si="615"/>
        <v>3.144196147424904E-3</v>
      </c>
      <c r="Z369" s="223">
        <f t="shared" ca="1" si="616"/>
        <v>2.670863715444366E-3</v>
      </c>
      <c r="AA369" s="223">
        <f t="shared" ca="1" si="617"/>
        <v>2.0948914887169278E-3</v>
      </c>
      <c r="AB369" s="223">
        <f t="shared" ca="1" si="618"/>
        <v>1.4384137569067831E-3</v>
      </c>
      <c r="AC369" s="223">
        <f t="shared" ca="1" si="619"/>
        <v>7.266585910904364E-4</v>
      </c>
      <c r="AD369" s="223">
        <f t="shared" ca="1" si="620"/>
        <v>-1.3021656866683243E-5</v>
      </c>
      <c r="AE369" s="223">
        <f t="shared" ca="1" si="621"/>
        <v>-7.5220148985304558E-4</v>
      </c>
      <c r="AF369" s="223">
        <f t="shared" ca="1" si="622"/>
        <v>-1.4624746414238108E-3</v>
      </c>
      <c r="AG369" s="223">
        <f t="shared" ca="1" si="623"/>
        <v>-2.1165457126898833E-3</v>
      </c>
      <c r="AH369" s="223">
        <f t="shared" ca="1" si="624"/>
        <v>-2.6892791191897975E-3</v>
      </c>
      <c r="AI369" s="223">
        <f t="shared" ca="1" si="625"/>
        <v>-3.1586650373043529E-3</v>
      </c>
      <c r="AJ369" s="223">
        <f t="shared" ca="1" si="626"/>
        <v>-3.5066652294350607E-3</v>
      </c>
      <c r="AK369" s="223">
        <f t="shared" ca="1" si="627"/>
        <v>-3.7199062433590979E-3</v>
      </c>
      <c r="AL369" s="223">
        <f t="shared" ca="1" si="628"/>
        <v>-3.7901933464983E-3</v>
      </c>
      <c r="AM369" s="223">
        <f t="shared" ca="1" si="629"/>
        <v>-3.7148254448964887E-3</v>
      </c>
      <c r="AN369" s="223">
        <f t="shared" ca="1" si="630"/>
        <v>-3.4966988847454157E-3</v>
      </c>
      <c r="AO369" s="223">
        <f t="shared" ca="1" si="631"/>
        <v>-3.144196147424904E-3</v>
      </c>
      <c r="AP369" s="223">
        <f t="shared" ca="1" si="632"/>
        <v>-2.670863715444366E-3</v>
      </c>
      <c r="AQ369" s="223">
        <f t="shared" ca="1" si="633"/>
        <v>-2.0948914887169282E-3</v>
      </c>
      <c r="AR369" s="223">
        <f t="shared" ca="1" si="634"/>
        <v>-1.4384137569067835E-3</v>
      </c>
      <c r="AS369" s="223">
        <f t="shared" ca="1" si="635"/>
        <v>-7.2665859109043683E-4</v>
      </c>
      <c r="AT369" s="223">
        <f t="shared" ca="1" si="636"/>
        <v>1.3021656866682779E-5</v>
      </c>
      <c r="AU369" s="223">
        <f t="shared" ca="1" si="637"/>
        <v>7.5220148985304179E-4</v>
      </c>
      <c r="AV369" s="223">
        <f t="shared" ca="1" si="638"/>
        <v>1.4624746414238104E-3</v>
      </c>
      <c r="AW369" s="223">
        <f t="shared" ca="1" si="639"/>
        <v>2.1165457126898829E-3</v>
      </c>
      <c r="AX369" s="223">
        <f t="shared" ca="1" si="640"/>
        <v>2.6892791191897949E-3</v>
      </c>
      <c r="AY369" s="223">
        <f t="shared" ca="1" si="641"/>
        <v>3.1586650373043525E-3</v>
      </c>
      <c r="AZ369" s="223">
        <f t="shared" ca="1" si="642"/>
        <v>3.5066652294350603E-3</v>
      </c>
      <c r="BA369" s="223">
        <f t="shared" ca="1" si="643"/>
        <v>3.7199062433590988E-3</v>
      </c>
      <c r="BB369" s="223">
        <f t="shared" ca="1" si="644"/>
        <v>3.7901933464983E-3</v>
      </c>
      <c r="BC369" s="223">
        <f t="shared" ca="1" si="645"/>
        <v>3.7148254448964896E-3</v>
      </c>
      <c r="BD369" s="223">
        <f t="shared" ca="1" si="646"/>
        <v>3.4966988847454157E-3</v>
      </c>
      <c r="BE369" s="223">
        <f t="shared" ca="1" si="647"/>
        <v>3.1441961474249045E-3</v>
      </c>
      <c r="BF369" s="223">
        <f t="shared" ca="1" si="648"/>
        <v>2.6708637154443638E-3</v>
      </c>
      <c r="BG369" s="223">
        <f t="shared" ca="1" si="649"/>
        <v>2.0948914887169287E-3</v>
      </c>
      <c r="BH369" s="223">
        <f t="shared" ca="1" si="650"/>
        <v>1.4384137569067839E-3</v>
      </c>
      <c r="BI369" s="223">
        <f t="shared" ca="1" si="651"/>
        <v>7.2665859109043401E-4</v>
      </c>
      <c r="BJ369" s="223">
        <f t="shared" ca="1" si="652"/>
        <v>-1.3021656866682315E-5</v>
      </c>
      <c r="BK369" s="223">
        <f t="shared" ca="1" si="653"/>
        <v>-7.5220148985304135E-4</v>
      </c>
      <c r="BL369" s="223">
        <f t="shared" ca="1" si="654"/>
        <v>-1.46247464142381E-3</v>
      </c>
      <c r="BM369" s="223">
        <f t="shared" ca="1" si="655"/>
        <v>-2.1165457126898824E-3</v>
      </c>
      <c r="BN369" s="223">
        <f t="shared" ca="1" si="656"/>
        <v>-2.6892791191897945E-3</v>
      </c>
      <c r="BO369" s="223">
        <f t="shared" ca="1" si="657"/>
        <v>-3.1586650373043525E-3</v>
      </c>
      <c r="BP369" s="223">
        <f t="shared" ca="1" si="658"/>
        <v>-3.5066652294350603E-3</v>
      </c>
      <c r="BQ369" s="223">
        <f t="shared" ca="1" si="659"/>
        <v>-3.7199062433590983E-3</v>
      </c>
      <c r="BR369" s="223">
        <f t="shared" ca="1" si="660"/>
        <v>-3.7901933464983E-3</v>
      </c>
      <c r="BS369" s="223">
        <f t="shared" ca="1" si="661"/>
        <v>-3.7148254448964896E-3</v>
      </c>
      <c r="BT369" s="223">
        <f t="shared" ca="1" si="662"/>
        <v>-3.4966988847454157E-3</v>
      </c>
      <c r="BU369" s="223">
        <f t="shared" ca="1" si="663"/>
        <v>-3.1441961474249049E-3</v>
      </c>
      <c r="BV369" s="223">
        <f t="shared" ca="1" si="664"/>
        <v>-2.6708637154443642E-3</v>
      </c>
      <c r="BW369" s="223">
        <f t="shared" ca="1" si="665"/>
        <v>-2.0948914887169291E-3</v>
      </c>
      <c r="BX369" s="223">
        <f t="shared" ca="1" si="666"/>
        <v>-1.4384137569067844E-3</v>
      </c>
      <c r="BY369" s="223">
        <f t="shared" ca="1" si="667"/>
        <v>-7.2665859109043445E-4</v>
      </c>
      <c r="BZ369" s="223">
        <f t="shared" ca="1" si="668"/>
        <v>1.3021656866681851E-5</v>
      </c>
      <c r="CA369" s="223">
        <f t="shared" ca="1" si="669"/>
        <v>7.5220148985304081E-4</v>
      </c>
      <c r="CB369" s="223">
        <f t="shared" ca="1" si="670"/>
        <v>1.4624746414238095E-3</v>
      </c>
      <c r="CC369" s="223">
        <f t="shared" ca="1" si="671"/>
        <v>2.116545712689882E-3</v>
      </c>
      <c r="CD369" s="223">
        <f t="shared" ca="1" si="672"/>
        <v>2.689279119189794E-3</v>
      </c>
      <c r="CE369" s="223">
        <f t="shared" ca="1" si="673"/>
        <v>3.1586650373043521E-3</v>
      </c>
      <c r="CF369" s="223">
        <f t="shared" ca="1" si="674"/>
        <v>3.5066652294350603E-3</v>
      </c>
      <c r="CG369" s="223">
        <f t="shared" ca="1" si="675"/>
        <v>3.7199062433590983E-3</v>
      </c>
      <c r="CH369" s="223">
        <f t="shared" ca="1" si="676"/>
        <v>3.7901933464983E-3</v>
      </c>
      <c r="CI369" s="223">
        <f t="shared" ca="1" si="677"/>
        <v>3.7148254448964896E-3</v>
      </c>
      <c r="CJ369" s="223">
        <f t="shared" ca="1" si="678"/>
        <v>3.4966988847454188E-3</v>
      </c>
      <c r="CK369" s="223">
        <f t="shared" ca="1" si="679"/>
        <v>3.144196147424901E-3</v>
      </c>
      <c r="CL369" s="223">
        <f t="shared" ca="1" si="680"/>
        <v>2.6708637154443647E-3</v>
      </c>
      <c r="CM369" s="223">
        <f t="shared" ca="1" si="681"/>
        <v>2.0948914887169295E-3</v>
      </c>
      <c r="CN369" s="223">
        <f t="shared" ca="1" si="682"/>
        <v>1.4384137569067848E-3</v>
      </c>
      <c r="CO369" s="223">
        <f t="shared" ca="1" si="683"/>
        <v>7.2665859109044149E-4</v>
      </c>
      <c r="CP369" s="223">
        <f t="shared" ca="1" si="684"/>
        <v>-1.3021656866674653E-5</v>
      </c>
      <c r="CQ369" s="223">
        <f t="shared" ca="1" si="685"/>
        <v>-7.5220148985304699E-4</v>
      </c>
      <c r="CR369" s="223">
        <f t="shared" ca="1" si="686"/>
        <v>-1.4624746414238091E-3</v>
      </c>
      <c r="CS369" s="223">
        <f t="shared" ca="1" si="687"/>
        <v>-2.116545712689882E-3</v>
      </c>
      <c r="CT369" s="223">
        <f t="shared" ca="1" si="688"/>
        <v>-2.6892791191897936E-3</v>
      </c>
      <c r="CU369" s="223">
        <f t="shared" ca="1" si="689"/>
        <v>-3.1586650373043481E-3</v>
      </c>
      <c r="CV369" s="223">
        <f t="shared" ca="1" si="690"/>
        <v>-3.5066652294350625E-3</v>
      </c>
      <c r="CW369" s="223">
        <f t="shared" ca="1" si="691"/>
        <v>-3.7199062433590983E-3</v>
      </c>
      <c r="CX369" s="223">
        <f t="shared" ca="1" si="692"/>
        <v>-3.7901933464983E-3</v>
      </c>
      <c r="CY369" s="223">
        <f t="shared" ca="1" si="693"/>
        <v>-3.71482544489649E-3</v>
      </c>
      <c r="CZ369" s="223">
        <f t="shared" ca="1" si="694"/>
        <v>-3.4966988847454188E-3</v>
      </c>
      <c r="DA369" s="223">
        <f t="shared" ca="1" si="695"/>
        <v>-3.1441961474249014E-3</v>
      </c>
      <c r="DB369" s="223">
        <f t="shared" ca="1" si="696"/>
        <v>-2.6708637154443651E-3</v>
      </c>
      <c r="DC369" s="223">
        <f t="shared" ca="1" si="697"/>
        <v>-2.09489148871693E-3</v>
      </c>
      <c r="DD369" s="223">
        <f t="shared" ca="1" si="698"/>
        <v>-1.4384137569067852E-3</v>
      </c>
      <c r="DE369" s="223">
        <f t="shared" ca="1" si="699"/>
        <v>-7.2665859109044204E-4</v>
      </c>
      <c r="DF369" s="223">
        <f t="shared" ca="1" si="700"/>
        <v>1.3021656866687655E-5</v>
      </c>
      <c r="DG369" s="223">
        <f t="shared" ca="1" si="701"/>
        <v>7.5220148985304656E-4</v>
      </c>
      <c r="DH369" s="223">
        <f t="shared" ca="1" si="702"/>
        <v>1.4624746414238087E-3</v>
      </c>
      <c r="DI369" s="223">
        <f t="shared" ca="1" si="703"/>
        <v>2.1165457126898816E-3</v>
      </c>
      <c r="DJ369" s="223">
        <f t="shared" ca="1" si="704"/>
        <v>2.6892791191897936E-3</v>
      </c>
      <c r="DK369" s="223">
        <f t="shared" ca="1" si="705"/>
        <v>3.1586650373043477E-3</v>
      </c>
      <c r="DL369" s="223">
        <f t="shared" ca="1" si="706"/>
        <v>3.5066652294350625E-3</v>
      </c>
      <c r="DM369" s="223">
        <f t="shared" ca="1" si="707"/>
        <v>3.7199062433590983E-3</v>
      </c>
      <c r="DN369" s="223">
        <f t="shared" ca="1" si="708"/>
        <v>3.7901933464983E-3</v>
      </c>
      <c r="DO369" s="223">
        <f t="shared" ca="1" si="709"/>
        <v>3.71482544489649E-3</v>
      </c>
      <c r="DP369" s="223">
        <f t="shared" ca="1" si="710"/>
        <v>3.4966988847454192E-3</v>
      </c>
      <c r="DQ369" s="223">
        <f t="shared" ca="1" si="711"/>
        <v>3.1441961474249019E-3</v>
      </c>
      <c r="DR369" s="223">
        <f t="shared" ca="1" si="712"/>
        <v>2.6708637154443655E-3</v>
      </c>
      <c r="DS369" s="223">
        <f t="shared" ca="1" si="713"/>
        <v>2.09489148871693E-3</v>
      </c>
      <c r="DT369" s="223">
        <f t="shared" ca="1" si="714"/>
        <v>1.4384137569067857E-3</v>
      </c>
      <c r="DU369" s="223">
        <f t="shared" ca="1" si="715"/>
        <v>7.2665859109044247E-4</v>
      </c>
      <c r="DV369" s="223">
        <f t="shared" ca="1" si="716"/>
        <v>-1.3021656866673724E-5</v>
      </c>
      <c r="DW369" s="223">
        <f t="shared" ca="1" si="717"/>
        <v>-7.5220148985304612E-4</v>
      </c>
      <c r="DX369" s="223">
        <f t="shared" ca="1" si="718"/>
        <v>-1.4624746414238082E-3</v>
      </c>
      <c r="DY369" s="223">
        <f t="shared" ca="1" si="719"/>
        <v>-2.1165457126898811E-3</v>
      </c>
      <c r="DZ369" s="223">
        <f t="shared" ca="1" si="720"/>
        <v>-2.6892791191897932E-3</v>
      </c>
      <c r="EA369" s="223">
        <f t="shared" ca="1" si="721"/>
        <v>-3.1586650373043473E-3</v>
      </c>
      <c r="EB369" s="223">
        <f t="shared" ca="1" si="722"/>
        <v>-3.5066652294350621E-3</v>
      </c>
      <c r="EC369" s="223">
        <f t="shared" ca="1" si="723"/>
        <v>-3.7199062433590983E-3</v>
      </c>
      <c r="ED369" s="223">
        <f t="shared" ca="1" si="724"/>
        <v>-3.7901933464983E-3</v>
      </c>
      <c r="EE369" s="223">
        <f t="shared" ca="1" si="725"/>
        <v>-3.71482544489649E-3</v>
      </c>
      <c r="EF369" s="223">
        <f t="shared" ca="1" si="726"/>
        <v>-3.4966988847454192E-3</v>
      </c>
      <c r="EG369" s="223">
        <f t="shared" ca="1" si="727"/>
        <v>-3.1441961474249019E-3</v>
      </c>
      <c r="EH369" s="223">
        <f t="shared" ca="1" si="728"/>
        <v>-2.6708637154443655E-3</v>
      </c>
      <c r="EI369" s="223">
        <f t="shared" ca="1" si="729"/>
        <v>-2.0948914887169304E-3</v>
      </c>
      <c r="EJ369" s="223">
        <f t="shared" ca="1" si="730"/>
        <v>-1.4384137569067861E-3</v>
      </c>
      <c r="EK369" s="223">
        <f t="shared" ca="1" si="731"/>
        <v>-7.2665859109044279E-4</v>
      </c>
      <c r="EL369" s="223">
        <f t="shared" ca="1" si="732"/>
        <v>1.3021656866686725E-5</v>
      </c>
      <c r="EM369" s="223">
        <f t="shared" ca="1" si="733"/>
        <v>7.5220148985304569E-4</v>
      </c>
      <c r="EN369" s="223">
        <f t="shared" ca="1" si="734"/>
        <v>1.4624746414238078E-3</v>
      </c>
      <c r="EO369" s="223">
        <f t="shared" ca="1" si="735"/>
        <v>2.1165457126898807E-3</v>
      </c>
      <c r="EP369" s="223">
        <f t="shared" ca="1" si="736"/>
        <v>2.6892791191897927E-3</v>
      </c>
      <c r="EQ369" s="223">
        <f t="shared" ca="1" si="737"/>
        <v>3.1586650373043473E-3</v>
      </c>
      <c r="ER369" s="223">
        <f t="shared" ca="1" si="738"/>
        <v>3.5066652294350621E-3</v>
      </c>
      <c r="ES369" s="223">
        <f t="shared" ca="1" si="739"/>
        <v>3.7199062433590979E-3</v>
      </c>
      <c r="ET369" s="223">
        <f t="shared" ca="1" si="740"/>
        <v>3.7901933464983E-3</v>
      </c>
      <c r="EU369" s="223">
        <f t="shared" ca="1" si="741"/>
        <v>3.71482544489649E-3</v>
      </c>
      <c r="EV369" s="223">
        <f t="shared" ca="1" si="742"/>
        <v>3.4966988847454196E-3</v>
      </c>
      <c r="EW369" s="223">
        <f t="shared" ca="1" si="743"/>
        <v>3.1441961474249023E-3</v>
      </c>
      <c r="EX369" s="223">
        <f t="shared" ca="1" si="744"/>
        <v>2.670863715444366E-3</v>
      </c>
      <c r="EY369" s="223">
        <f t="shared" ca="1" si="745"/>
        <v>2.0948914887169308E-3</v>
      </c>
      <c r="EZ369" s="223">
        <f t="shared" ca="1" si="746"/>
        <v>1.4384137569067865E-3</v>
      </c>
      <c r="FA369" s="223">
        <f t="shared" ca="1" si="747"/>
        <v>7.2665859109044334E-4</v>
      </c>
      <c r="FB369" s="223">
        <f t="shared" ca="1" si="748"/>
        <v>-1.3021656866672796E-5</v>
      </c>
      <c r="FC369" s="223">
        <f t="shared" ca="1" si="749"/>
        <v>-7.5220148985304526E-4</v>
      </c>
      <c r="FD369" s="223">
        <f t="shared" ca="1" si="750"/>
        <v>-1.4624746414238074E-3</v>
      </c>
      <c r="FE369" s="223">
        <f t="shared" ca="1" si="751"/>
        <v>-2.1165457126898807E-3</v>
      </c>
      <c r="FF369" s="223">
        <f t="shared" ca="1" si="752"/>
        <v>-2.6892791191897923E-3</v>
      </c>
      <c r="FG369" s="223">
        <f t="shared" ca="1" si="753"/>
        <v>-3.1586650373043468E-3</v>
      </c>
      <c r="FH369" s="223">
        <f t="shared" ca="1" si="754"/>
        <v>-3.5066652294350621E-3</v>
      </c>
      <c r="FI369" s="223">
        <f t="shared" ca="1" si="755"/>
        <v>-3.7199062433590979E-3</v>
      </c>
      <c r="FJ369" s="223">
        <f t="shared" ca="1" si="756"/>
        <v>-3.7901933464983E-3</v>
      </c>
      <c r="FK369" s="223">
        <f t="shared" ca="1" si="757"/>
        <v>-3.7148254448964905E-3</v>
      </c>
      <c r="FL369" s="223">
        <f t="shared" ca="1" si="758"/>
        <v>-3.4966988847454196E-3</v>
      </c>
      <c r="FM369" s="223">
        <f t="shared" ca="1" si="759"/>
        <v>-3.1441961474249097E-3</v>
      </c>
      <c r="FN369" s="223">
        <f t="shared" ca="1" si="760"/>
        <v>-2.6708637154443759E-3</v>
      </c>
      <c r="FO369" s="223">
        <f t="shared" ca="1" si="761"/>
        <v>-2.0948914887169425E-3</v>
      </c>
      <c r="FP369" s="223">
        <f t="shared" ca="1" si="762"/>
        <v>-1.4384137569067746E-3</v>
      </c>
      <c r="FQ369" s="223">
        <f t="shared" ca="1" si="763"/>
        <v>-7.2665859109043065E-4</v>
      </c>
      <c r="FR369" s="223">
        <f t="shared" ca="1" si="764"/>
        <v>1.3021656866685796E-5</v>
      </c>
      <c r="FS369" s="223">
        <f t="shared" ca="1" si="765"/>
        <v>7.5220148985304471E-4</v>
      </c>
      <c r="FT369" s="223">
        <f t="shared" ca="1" si="766"/>
        <v>1.4624746414238069E-3</v>
      </c>
      <c r="FU369" s="223">
        <f t="shared" ca="1" si="767"/>
        <v>2.1165457126898803E-3</v>
      </c>
      <c r="FV369" s="223">
        <f t="shared" ca="1" si="768"/>
        <v>2.6892791191897923E-3</v>
      </c>
      <c r="FW369" s="223">
        <f t="shared" ca="1" si="769"/>
        <v>3.1586650373043468E-3</v>
      </c>
      <c r="FX369" s="223">
        <f t="shared" ca="1" si="770"/>
        <v>3.5066652294350568E-3</v>
      </c>
      <c r="FY369" s="223">
        <f t="shared" ca="1" si="771"/>
        <v>3.7199062433590953E-3</v>
      </c>
      <c r="FZ369" s="223">
        <f t="shared" ca="1" si="772"/>
        <v>3.7901933464983E-3</v>
      </c>
      <c r="GA369" s="223">
        <f t="shared" ca="1" si="773"/>
        <v>3.7148254448964874E-3</v>
      </c>
      <c r="GB369" s="223">
        <f t="shared" ca="1" si="774"/>
        <v>3.4966988847454144E-3</v>
      </c>
      <c r="GC369" s="223">
        <f t="shared" ca="1" si="775"/>
        <v>3.1441961474249027E-3</v>
      </c>
      <c r="GD369" s="223">
        <f t="shared" ca="1" si="776"/>
        <v>2.6708637154443668E-3</v>
      </c>
      <c r="GE369" s="223">
        <f t="shared" ca="1" si="777"/>
        <v>2.0948914887169317E-3</v>
      </c>
      <c r="GF369" s="223">
        <f t="shared" ca="1" si="778"/>
        <v>1.4384137569067874E-3</v>
      </c>
      <c r="GG369" s="223">
        <f t="shared" ca="1" si="779"/>
        <v>7.266585910904442E-4</v>
      </c>
      <c r="GH369" s="223">
        <f t="shared" ca="1" si="780"/>
        <v>-1.3021656866671866E-5</v>
      </c>
      <c r="GI369" s="223">
        <f t="shared" ca="1" si="781"/>
        <v>-7.5220148985303105E-4</v>
      </c>
      <c r="GJ369" s="223">
        <f t="shared" ca="1" si="782"/>
        <v>-1.4624746414237939E-3</v>
      </c>
      <c r="GK369" s="223">
        <f t="shared" ca="1" si="783"/>
        <v>-2.1165457126898911E-3</v>
      </c>
      <c r="GL369" s="223">
        <f t="shared" ca="1" si="784"/>
        <v>-2.6892791191898014E-3</v>
      </c>
      <c r="GM369" s="223">
        <f t="shared" ca="1" si="785"/>
        <v>-3.1586650373043542E-3</v>
      </c>
      <c r="GN369" s="223">
        <f t="shared" ca="1" si="786"/>
        <v>-3.5066652294350616E-3</v>
      </c>
      <c r="GO369" s="223">
        <f t="shared" ca="1" si="787"/>
        <v>-3.7199062433590979E-3</v>
      </c>
      <c r="GP369" s="223">
        <f t="shared" ca="1" si="788"/>
        <v>-3.7901933464983E-3</v>
      </c>
      <c r="GQ369" s="223">
        <f t="shared" ca="1" si="789"/>
        <v>-3.7148254448964905E-3</v>
      </c>
      <c r="GR369" s="223">
        <f t="shared" ca="1" si="790"/>
        <v>-3.4966988847454201E-3</v>
      </c>
      <c r="GS369" s="223">
        <f t="shared" ca="1" si="791"/>
        <v>-3.1441961474249101E-3</v>
      </c>
      <c r="GT369" s="223">
        <f t="shared" ca="1" si="792"/>
        <v>-2.6708637154443764E-3</v>
      </c>
      <c r="GU369" s="223">
        <f t="shared" ca="1" si="793"/>
        <v>-2.0948914887169434E-3</v>
      </c>
      <c r="GV369" s="223">
        <f t="shared" ca="1" si="794"/>
        <v>-1.4384137569067755E-3</v>
      </c>
      <c r="GW369" s="223">
        <f t="shared" ca="1" si="795"/>
        <v>-7.2665859109043152E-4</v>
      </c>
      <c r="GX369" s="223">
        <f t="shared" ca="1" si="796"/>
        <v>1.3021656866684868E-5</v>
      </c>
      <c r="GY369" s="223">
        <f t="shared" ca="1" si="797"/>
        <v>7.5220148985304385E-4</v>
      </c>
      <c r="GZ369" s="223">
        <f t="shared" ca="1" si="798"/>
        <v>1.4624746414238058E-3</v>
      </c>
      <c r="HA369" s="223">
        <f t="shared" ca="1" si="799"/>
        <v>2.1165457126898794E-3</v>
      </c>
      <c r="HB369" s="223">
        <f t="shared" ca="1" si="800"/>
        <v>2.6892791191897914E-3</v>
      </c>
      <c r="HC369" s="223">
        <f t="shared" ca="1" si="801"/>
        <v>3.158665037304346E-3</v>
      </c>
      <c r="HD369" s="223">
        <f t="shared" ca="1" si="802"/>
        <v>3.5066652294350564E-3</v>
      </c>
      <c r="HE369" s="223">
        <f t="shared" ca="1" si="803"/>
        <v>3.7199062433590948E-3</v>
      </c>
      <c r="HF369" s="223">
        <f t="shared" ca="1" si="804"/>
        <v>3.7901933464983E-3</v>
      </c>
      <c r="HG369" s="223">
        <f t="shared" ca="1" si="805"/>
        <v>3.7148254448964879E-3</v>
      </c>
      <c r="HH369" s="223">
        <f t="shared" ca="1" si="806"/>
        <v>3.4966988847454149E-3</v>
      </c>
      <c r="HI369" s="223">
        <f t="shared" ca="1" si="807"/>
        <v>3.1441961474249032E-3</v>
      </c>
      <c r="HJ369" s="223">
        <f t="shared" ca="1" si="808"/>
        <v>2.6708637154443673E-3</v>
      </c>
      <c r="HK369" s="223">
        <f t="shared" ca="1" si="809"/>
        <v>2.0948914887169326E-3</v>
      </c>
      <c r="HL369" s="223">
        <f t="shared" ca="1" si="810"/>
        <v>1.4384137569067883E-3</v>
      </c>
      <c r="HM369" s="223">
        <f t="shared" ca="1" si="811"/>
        <v>7.2665859109044518E-4</v>
      </c>
      <c r="HN369" s="223">
        <f t="shared" ca="1" si="812"/>
        <v>-1.3021656866670938E-5</v>
      </c>
      <c r="HO369" s="223">
        <f t="shared" ca="1" si="813"/>
        <v>-7.5220148985303019E-4</v>
      </c>
      <c r="HP369" s="223">
        <f t="shared" ca="1" si="814"/>
        <v>-1.4624746414237931E-3</v>
      </c>
      <c r="HQ369" s="223">
        <f t="shared" ca="1" si="815"/>
        <v>-2.1165457126898902E-3</v>
      </c>
      <c r="HR369" s="223">
        <f t="shared" ca="1" si="816"/>
        <v>-2.689279119189801E-3</v>
      </c>
      <c r="HS369" s="223">
        <f t="shared" ca="1" si="817"/>
        <v>-3.1586650373043538E-3</v>
      </c>
      <c r="HT369" s="223">
        <f t="shared" ca="1" si="818"/>
        <v>-3.5066652294350612E-3</v>
      </c>
      <c r="HU369" s="223">
        <f t="shared" ca="1" si="819"/>
        <v>-3.7199062433590975E-3</v>
      </c>
      <c r="HV369" s="223">
        <f t="shared" ca="1" si="820"/>
        <v>-3.7901933464983E-3</v>
      </c>
      <c r="HW369" s="223">
        <f t="shared" ca="1" si="821"/>
        <v>-3.7148254448964905E-3</v>
      </c>
      <c r="HX369" s="223">
        <f t="shared" ca="1" si="822"/>
        <v>-3.4966988847454205E-3</v>
      </c>
      <c r="HY369" s="223">
        <f t="shared" ca="1" si="823"/>
        <v>-3.144196147424911E-3</v>
      </c>
      <c r="HZ369" s="223">
        <f t="shared" ca="1" si="824"/>
        <v>-2.6708637154443772E-3</v>
      </c>
      <c r="IA369" s="223">
        <f t="shared" ca="1" si="825"/>
        <v>-2.0948914887169443E-3</v>
      </c>
      <c r="IB369" s="223">
        <f t="shared" ca="1" si="826"/>
        <v>-1.4384137569067761E-3</v>
      </c>
      <c r="IC369" s="223">
        <f t="shared" ca="1" si="827"/>
        <v>-7.2665859109043239E-4</v>
      </c>
      <c r="ID369" s="223">
        <f t="shared" ca="1" si="828"/>
        <v>1.302165686668394E-5</v>
      </c>
      <c r="IE369" s="223">
        <f t="shared" ca="1" si="829"/>
        <v>7.3688964124043273E-4</v>
      </c>
      <c r="IF369" s="223">
        <f t="shared" ca="1" si="830"/>
        <v>1.462474641423805E-3</v>
      </c>
      <c r="IG369" s="223">
        <f t="shared" ca="1" si="831"/>
        <v>2.1165457126898785E-3</v>
      </c>
      <c r="IH369" s="223">
        <f t="shared" ca="1" si="832"/>
        <v>2.6892791191897906E-3</v>
      </c>
      <c r="II369" s="223">
        <f t="shared" ca="1" si="833"/>
        <v>3.1586650373043455E-3</v>
      </c>
      <c r="IJ369" s="223">
        <f t="shared" ca="1" si="834"/>
        <v>3.506665229435056E-3</v>
      </c>
      <c r="IK369" s="223">
        <f t="shared" ca="1" si="835"/>
        <v>3.7199062433590948E-3</v>
      </c>
      <c r="IL369" s="223">
        <f t="shared" ca="1" si="836"/>
        <v>3.7901933464983E-3</v>
      </c>
      <c r="IM369" s="223">
        <f t="shared" ca="1" si="837"/>
        <v>3.7148254448964879E-3</v>
      </c>
      <c r="IN369" s="223">
        <f t="shared" ca="1" si="838"/>
        <v>3.4966988847454153E-3</v>
      </c>
      <c r="IO369" s="223">
        <f t="shared" ca="1" si="839"/>
        <v>3.144196147424904E-3</v>
      </c>
      <c r="IP369" s="223">
        <f t="shared" ca="1" si="840"/>
        <v>2.6708637154443681E-3</v>
      </c>
      <c r="IQ369" s="223">
        <f t="shared" ca="1" si="841"/>
        <v>2.0948914887169334E-3</v>
      </c>
      <c r="IR369" s="223">
        <f t="shared" ca="1" si="842"/>
        <v>1.4384137569067893E-3</v>
      </c>
      <c r="IS369" s="223">
        <f t="shared" ca="1" si="843"/>
        <v>7.2665859109044616E-4</v>
      </c>
      <c r="IT369" s="223">
        <f t="shared" ca="1" si="844"/>
        <v>-1.3021656866670009E-5</v>
      </c>
      <c r="IU369" s="223">
        <f t="shared" ca="1" si="845"/>
        <v>-7.5220148985302921E-4</v>
      </c>
      <c r="IV369" s="223">
        <f t="shared" ca="1" si="846"/>
        <v>-1.4624746414237922E-3</v>
      </c>
      <c r="IW369" s="223">
        <f t="shared" ca="1" si="847"/>
        <v>-2.1165457126898894E-3</v>
      </c>
      <c r="IX369" s="223">
        <f t="shared" ca="1" si="848"/>
        <v>-2.6892791191898001E-3</v>
      </c>
      <c r="IY369" s="223">
        <f t="shared" ca="1" si="849"/>
        <v>-3.1586650373043529E-3</v>
      </c>
      <c r="IZ369" s="223">
        <f t="shared" ca="1" si="850"/>
        <v>-3.5066652294350607E-3</v>
      </c>
      <c r="JA369" s="223">
        <f t="shared" ca="1" si="851"/>
        <v>-3.7199062433590975E-3</v>
      </c>
      <c r="JB369" s="223">
        <f t="shared" ca="1" si="852"/>
        <v>-3.7901933464983E-3</v>
      </c>
    </row>
    <row r="370" spans="2:262">
      <c r="B370" s="230">
        <v>9</v>
      </c>
      <c r="C370" s="229">
        <f t="shared" si="853"/>
        <v>1.7578124999999999E-4</v>
      </c>
      <c r="D370" s="226">
        <f t="shared" ca="1" si="597"/>
        <v>24.563809608656026</v>
      </c>
      <c r="E370" s="225">
        <f ca="1">O361</f>
        <v>0.56380960865602503</v>
      </c>
      <c r="F370" s="224">
        <v>9</v>
      </c>
      <c r="G370" s="223">
        <f t="shared" ca="1" si="854"/>
        <v>5.7502697457325939E-2</v>
      </c>
      <c r="H370" s="223">
        <f t="shared" ca="1" si="598"/>
        <v>5.308759820287659E-2</v>
      </c>
      <c r="I370" s="223">
        <f t="shared" ca="1" si="599"/>
        <v>4.6092667833026568E-2</v>
      </c>
      <c r="J370" s="223">
        <f t="shared" ca="1" si="600"/>
        <v>3.6857830164808189E-2</v>
      </c>
      <c r="K370" s="223">
        <f t="shared" ca="1" si="601"/>
        <v>2.5831858967776782E-2</v>
      </c>
      <c r="L370" s="223">
        <f t="shared" ca="1" si="602"/>
        <v>1.3550569470621167E-2</v>
      </c>
      <c r="M370" s="223">
        <f t="shared" ca="1" si="603"/>
        <v>6.1078002366346269E-4</v>
      </c>
      <c r="N370" s="223">
        <f t="shared" ca="1" si="604"/>
        <v>-1.2358690730474308E-2</v>
      </c>
      <c r="O370" s="223">
        <f t="shared" ca="1" si="605"/>
        <v>-2.4727581764085869E-2</v>
      </c>
      <c r="P370" s="223">
        <f t="shared" ca="1" si="606"/>
        <v>-3.5894817665366618E-2</v>
      </c>
      <c r="Q370" s="223">
        <f t="shared" ca="1" si="607"/>
        <v>-4.531771834279974E-2</v>
      </c>
      <c r="R370" s="223">
        <f t="shared" ca="1" si="608"/>
        <v>-5.2538370965744985E-2</v>
      </c>
      <c r="S370" s="223">
        <f t="shared" ca="1" si="609"/>
        <v>-5.7205882577263799E-2</v>
      </c>
      <c r="T370" s="223">
        <f t="shared" ca="1" si="610"/>
        <v>-5.9093431996995495E-2</v>
      </c>
      <c r="U370" s="223">
        <f t="shared" ca="1" si="611"/>
        <v>-5.8109292364247077E-2</v>
      </c>
      <c r="V370" s="223">
        <f t="shared" ca="1" si="612"/>
        <v>-5.4301288672659466E-2</v>
      </c>
      <c r="W370" s="223">
        <f t="shared" ca="1" si="613"/>
        <v>-4.7854473679254633E-2</v>
      </c>
      <c r="X370" s="223">
        <f t="shared" ca="1" si="614"/>
        <v>-3.9082135128783439E-2</v>
      </c>
      <c r="Y370" s="223">
        <f t="shared" ca="1" si="615"/>
        <v>-2.8410571303960571E-2</v>
      </c>
      <c r="Z370" s="223">
        <f t="shared" ca="1" si="616"/>
        <v>-1.6358374744988202E-2</v>
      </c>
      <c r="AA370" s="223">
        <f t="shared" ca="1" si="617"/>
        <v>-3.5112308613463468E-3</v>
      </c>
      <c r="AB370" s="223">
        <f t="shared" ca="1" si="618"/>
        <v>9.5065438840429058E-3</v>
      </c>
      <c r="AC370" s="223">
        <f t="shared" ca="1" si="619"/>
        <v>2.2062341095277115E-2</v>
      </c>
      <c r="AD370" s="223">
        <f t="shared" ca="1" si="620"/>
        <v>3.3546002516554034E-2</v>
      </c>
      <c r="AE370" s="223">
        <f t="shared" ca="1" si="621"/>
        <v>4.3399471124082101E-2</v>
      </c>
      <c r="AF370" s="223">
        <f t="shared" ca="1" si="622"/>
        <v>5.1143910320071005E-2</v>
      </c>
      <c r="AG370" s="223">
        <f t="shared" ca="1" si="623"/>
        <v>5.6402973351503419E-2</v>
      </c>
      <c r="AH370" s="223">
        <f t="shared" ca="1" si="624"/>
        <v>5.8921092159065491E-2</v>
      </c>
      <c r="AI370" s="223">
        <f t="shared" ca="1" si="625"/>
        <v>5.8575896896089857E-2</v>
      </c>
      <c r="AJ370" s="223">
        <f t="shared" ca="1" si="626"/>
        <v>5.5384162581798735E-2</v>
      </c>
      <c r="AK370" s="223">
        <f t="shared" ca="1" si="627"/>
        <v>4.9500993906832533E-2</v>
      </c>
      <c r="AL370" s="223">
        <f t="shared" ca="1" si="628"/>
        <v>4.1212287806042698E-2</v>
      </c>
      <c r="AM370" s="223">
        <f t="shared" ca="1" si="629"/>
        <v>3.0920840085400959E-2</v>
      </c>
      <c r="AN370" s="223">
        <f t="shared" ca="1" si="630"/>
        <v>1.9126771261770155E-2</v>
      </c>
      <c r="AO370" s="223">
        <f t="shared" ca="1" si="631"/>
        <v>6.4032228363367465E-3</v>
      </c>
      <c r="AP370" s="223">
        <f t="shared" ca="1" si="632"/>
        <v>-6.6314949407198769E-3</v>
      </c>
      <c r="AQ370" s="223">
        <f t="shared" ca="1" si="633"/>
        <v>-1.9343950314337013E-2</v>
      </c>
      <c r="AR370" s="223">
        <f t="shared" ca="1" si="634"/>
        <v>-3.1116372109396308E-2</v>
      </c>
      <c r="AS370" s="223">
        <f t="shared" ca="1" si="635"/>
        <v>-4.1376670778081853E-2</v>
      </c>
      <c r="AT370" s="223">
        <f t="shared" ca="1" si="636"/>
        <v>-4.9626239514758495E-2</v>
      </c>
      <c r="AU370" s="223">
        <f t="shared" ca="1" si="637"/>
        <v>-5.546418442262227E-2</v>
      </c>
      <c r="AV370" s="223">
        <f t="shared" ca="1" si="638"/>
        <v>-5.8606806249246149E-2</v>
      </c>
      <c r="AW370" s="223">
        <f t="shared" ca="1" si="639"/>
        <v>-5.8901386961667343E-2</v>
      </c>
      <c r="AX370" s="223">
        <f t="shared" ca="1" si="640"/>
        <v>-5.6333611192198728E-2</v>
      </c>
      <c r="AY370" s="223">
        <f t="shared" ca="1" si="641"/>
        <v>-5.1028261904313893E-2</v>
      </c>
      <c r="AZ370" s="223">
        <f t="shared" ca="1" si="642"/>
        <v>-4.3243156472207174E-2</v>
      </c>
      <c r="BA370" s="223">
        <f t="shared" ca="1" si="643"/>
        <v>-3.3356617854729931E-2</v>
      </c>
      <c r="BB370" s="223">
        <f t="shared" ca="1" si="644"/>
        <v>-2.1849089711275249E-2</v>
      </c>
      <c r="BC370" s="223">
        <f t="shared" ca="1" si="645"/>
        <v>-9.2797888866583828E-3</v>
      </c>
      <c r="BD370" s="223">
        <f t="shared" ca="1" si="646"/>
        <v>3.7404701452343498E-3</v>
      </c>
      <c r="BE370" s="223">
        <f t="shared" ca="1" si="647"/>
        <v>1.6578958262759742E-2</v>
      </c>
      <c r="BF370" s="223">
        <f t="shared" ca="1" si="648"/>
        <v>2.8611779636354737E-2</v>
      </c>
      <c r="BG370" s="223">
        <f t="shared" ca="1" si="649"/>
        <v>3.9254190408008878E-2</v>
      </c>
      <c r="BH370" s="223">
        <f t="shared" ca="1" si="650"/>
        <v>4.798901475170974E-2</v>
      </c>
      <c r="BI370" s="223">
        <f t="shared" ca="1" si="651"/>
        <v>5.4391777415378241E-2</v>
      </c>
      <c r="BJ370" s="223">
        <f t="shared" ca="1" si="652"/>
        <v>5.8151331409822413E-2</v>
      </c>
      <c r="BK370" s="223">
        <f t="shared" ca="1" si="653"/>
        <v>5.9084978426901996E-2</v>
      </c>
      <c r="BL370" s="223">
        <f t="shared" ca="1" si="654"/>
        <v>5.7147347198995183E-2</v>
      </c>
      <c r="BM370" s="223">
        <f t="shared" ca="1" si="655"/>
        <v>5.2432598349319876E-2</v>
      </c>
      <c r="BN370" s="223">
        <f t="shared" ca="1" si="656"/>
        <v>4.5169848586776883E-2</v>
      </c>
      <c r="BO370" s="223">
        <f t="shared" ca="1" si="657"/>
        <v>3.5712036609952161E-2</v>
      </c>
      <c r="BP370" s="223">
        <f t="shared" ca="1" si="658"/>
        <v>2.45187717899116E-2</v>
      </c>
      <c r="BQ370" s="223">
        <f t="shared" ca="1" si="659"/>
        <v>1.2133999112738499E-2</v>
      </c>
      <c r="BR370" s="223">
        <f t="shared" ca="1" si="660"/>
        <v>-8.4043422954246342E-4</v>
      </c>
      <c r="BS370" s="223">
        <f t="shared" ca="1" si="661"/>
        <v>-1.3774026048582241E-2</v>
      </c>
      <c r="BT370" s="223">
        <f t="shared" ca="1" si="662"/>
        <v>-2.6038258880073273E-2</v>
      </c>
      <c r="BU370" s="223">
        <f t="shared" ca="1" si="663"/>
        <v>-3.7037143254982009E-2</v>
      </c>
      <c r="BV370" s="223">
        <f t="shared" ca="1" si="664"/>
        <v>-4.623618024878285E-2</v>
      </c>
      <c r="BW370" s="223">
        <f t="shared" ca="1" si="665"/>
        <v>-5.3188335852183528E-2</v>
      </c>
      <c r="BX370" s="223">
        <f t="shared" ca="1" si="666"/>
        <v>-5.7555764919577361E-2</v>
      </c>
      <c r="BY370" s="223">
        <f t="shared" ca="1" si="667"/>
        <v>-5.9126229003873355E-2</v>
      </c>
      <c r="BZ370" s="223">
        <f t="shared" ca="1" si="668"/>
        <v>-5.7823410240872786E-2</v>
      </c>
      <c r="CA370" s="223">
        <f t="shared" ca="1" si="669"/>
        <v>-5.3710620072349072E-2</v>
      </c>
      <c r="CB370" s="223">
        <f t="shared" ca="1" si="670"/>
        <v>-4.6987722579689584E-2</v>
      </c>
      <c r="CC370" s="223">
        <f t="shared" ca="1" si="671"/>
        <v>-3.7981421940975972E-2</v>
      </c>
      <c r="CD370" s="223">
        <f t="shared" ca="1" si="672"/>
        <v>-2.7129385999715282E-2</v>
      </c>
      <c r="CE370" s="223">
        <f t="shared" ca="1" si="673"/>
        <v>-1.4958977472143328E-2</v>
      </c>
      <c r="CF370" s="223">
        <f t="shared" ca="1" si="674"/>
        <v>-2.0616263658217353E-3</v>
      </c>
      <c r="CG370" s="223">
        <f t="shared" ca="1" si="675"/>
        <v>1.0935910999191409E-2</v>
      </c>
      <c r="CH370" s="223">
        <f t="shared" ca="1" si="676"/>
        <v>2.3402009677467601E-2</v>
      </c>
      <c r="CI370" s="223">
        <f t="shared" ca="1" si="677"/>
        <v>3.4730870379783188E-2</v>
      </c>
      <c r="CJ370" s="223">
        <f t="shared" ca="1" si="678"/>
        <v>4.4371958737825561E-2</v>
      </c>
      <c r="CK370" s="223">
        <f t="shared" ca="1" si="679"/>
        <v>5.185675892917286E-2</v>
      </c>
      <c r="CL370" s="223">
        <f t="shared" ca="1" si="680"/>
        <v>5.6821541550351434E-2</v>
      </c>
      <c r="CM370" s="223">
        <f t="shared" ca="1" si="681"/>
        <v>5.9025039316328375E-2</v>
      </c>
      <c r="CN370" s="223">
        <f t="shared" ca="1" si="682"/>
        <v>5.8360171622747543E-2</v>
      </c>
      <c r="CO370" s="223">
        <f t="shared" ca="1" si="683"/>
        <v>5.4859248207129396E-2</v>
      </c>
      <c r="CP370" s="223">
        <f t="shared" ca="1" si="684"/>
        <v>4.8692399033269336E-2</v>
      </c>
      <c r="CQ370" s="223">
        <f t="shared" ca="1" si="685"/>
        <v>4.0159306699764467E-2</v>
      </c>
      <c r="CR370" s="223">
        <f t="shared" ca="1" si="686"/>
        <v>2.9674643142392185E-2</v>
      </c>
      <c r="CS370" s="223">
        <f t="shared" ca="1" si="687"/>
        <v>1.7747918344565884E-2</v>
      </c>
      <c r="CT370" s="223">
        <f t="shared" ca="1" si="688"/>
        <v>4.9587203226936312E-3</v>
      </c>
      <c r="CU370" s="223">
        <f t="shared" ca="1" si="689"/>
        <v>-8.0714503823310583E-3</v>
      </c>
      <c r="CV370" s="223">
        <f t="shared" ca="1" si="690"/>
        <v>-2.0709382983774845E-2</v>
      </c>
      <c r="CW370" s="223">
        <f t="shared" ca="1" si="691"/>
        <v>-3.2340927795774681E-2</v>
      </c>
      <c r="CX370" s="223">
        <f t="shared" ca="1" si="692"/>
        <v>-4.2400841291744207E-2</v>
      </c>
      <c r="CY370" s="223">
        <f t="shared" ca="1" si="693"/>
        <v>-5.0400254531786294E-2</v>
      </c>
      <c r="CZ370" s="223">
        <f t="shared" ca="1" si="694"/>
        <v>-5.5950430110551438E-2</v>
      </c>
      <c r="DA370" s="223">
        <f t="shared" ca="1" si="695"/>
        <v>-5.8781653139087522E-2</v>
      </c>
      <c r="DB370" s="223">
        <f t="shared" ca="1" si="696"/>
        <v>-5.8756338239435824E-2</v>
      </c>
      <c r="DC370" s="223">
        <f t="shared" ca="1" si="697"/>
        <v>-5.587571560787602E-2</v>
      </c>
      <c r="DD370" s="223">
        <f t="shared" ca="1" si="698"/>
        <v>-5.0279771232627612E-2</v>
      </c>
      <c r="DE370" s="223">
        <f t="shared" ca="1" si="699"/>
        <v>-4.2240444171173404E-2</v>
      </c>
      <c r="DF370" s="223">
        <f t="shared" ca="1" si="700"/>
        <v>-3.214841147054711E-2</v>
      </c>
      <c r="DG370" s="223">
        <f t="shared" ca="1" si="701"/>
        <v>-2.0494102927162534E-2</v>
      </c>
      <c r="DH370" s="223">
        <f t="shared" ca="1" si="702"/>
        <v>-7.8438682879753453E-3</v>
      </c>
      <c r="DI370" s="223">
        <f t="shared" ca="1" si="703"/>
        <v>5.1875449345239084E-3</v>
      </c>
      <c r="DJ370" s="223">
        <f t="shared" ca="1" si="704"/>
        <v>1.7966865572546661E-2</v>
      </c>
      <c r="DK370" s="223">
        <f t="shared" ca="1" si="705"/>
        <v>2.9873073083975268E-2</v>
      </c>
      <c r="DL370" s="223">
        <f t="shared" ca="1" si="706"/>
        <v>4.0327576505116119E-2</v>
      </c>
      <c r="DM370" s="223">
        <f t="shared" ca="1" si="707"/>
        <v>4.8822331506691609E-2</v>
      </c>
      <c r="DN370" s="223">
        <f t="shared" ca="1" si="708"/>
        <v>5.4944529183936323E-2</v>
      </c>
      <c r="DO370" s="223">
        <f t="shared" ca="1" si="709"/>
        <v>5.8396656810769845E-2</v>
      </c>
      <c r="DP370" s="223">
        <f t="shared" ca="1" si="710"/>
        <v>5.9010955690857882E-2</v>
      </c>
      <c r="DQ370" s="223">
        <f t="shared" ca="1" si="711"/>
        <v>5.6757573515588675E-2</v>
      </c>
      <c r="DR370" s="223">
        <f t="shared" ca="1" si="712"/>
        <v>5.1746015059098656E-2</v>
      </c>
      <c r="DS370" s="223">
        <f t="shared" ca="1" si="713"/>
        <v>4.4219820712747888E-2</v>
      </c>
      <c r="DT370" s="223">
        <f t="shared" ca="1" si="714"/>
        <v>3.4544731459601394E-2</v>
      </c>
      <c r="DU370" s="223">
        <f t="shared" ca="1" si="715"/>
        <v>2.3190915420736039E-2</v>
      </c>
      <c r="DV370" s="223">
        <f t="shared" ca="1" si="716"/>
        <v>1.0710119687509817E-2</v>
      </c>
      <c r="DW370" s="223">
        <f t="shared" ca="1" si="717"/>
        <v>-2.2911422365944258E-3</v>
      </c>
      <c r="DX370" s="223">
        <f t="shared" ca="1" si="718"/>
        <v>-1.5181064408442451E-2</v>
      </c>
      <c r="DY370" s="223">
        <f t="shared" ca="1" si="719"/>
        <v>-2.7333251522544559E-2</v>
      </c>
      <c r="DZ370" s="223">
        <f t="shared" ca="1" si="720"/>
        <v>-3.8157159054408529E-2</v>
      </c>
      <c r="EA370" s="223">
        <f t="shared" ca="1" si="721"/>
        <v>-4.7126791208666245E-2</v>
      </c>
      <c r="EB370" s="223">
        <f t="shared" ca="1" si="722"/>
        <v>-5.3806262073944663E-2</v>
      </c>
      <c r="EC370" s="223">
        <f t="shared" ca="1" si="723"/>
        <v>-5.7870977821252029E-2</v>
      </c>
      <c r="ED370" s="223">
        <f t="shared" ca="1" si="724"/>
        <v>-5.91234105812714E-2</v>
      </c>
      <c r="EE370" s="223">
        <f t="shared" ca="1" si="725"/>
        <v>-5.7502697457325974E-2</v>
      </c>
      <c r="EF370" s="223">
        <f t="shared" ca="1" si="726"/>
        <v>-5.3087598202876611E-2</v>
      </c>
      <c r="EG370" s="223">
        <f t="shared" ca="1" si="727"/>
        <v>-4.6092667833026658E-2</v>
      </c>
      <c r="EH370" s="223">
        <f t="shared" ca="1" si="728"/>
        <v>-3.685783016480821E-2</v>
      </c>
      <c r="EI370" s="223">
        <f t="shared" ca="1" si="729"/>
        <v>-2.5831858967776903E-2</v>
      </c>
      <c r="EJ370" s="223">
        <f t="shared" ca="1" si="730"/>
        <v>-1.3550569470621181E-2</v>
      </c>
      <c r="EK370" s="223">
        <f t="shared" ca="1" si="731"/>
        <v>-6.1078002366358032E-4</v>
      </c>
      <c r="EL370" s="223">
        <f t="shared" ca="1" si="732"/>
        <v>1.235869073047431E-2</v>
      </c>
      <c r="EM370" s="223">
        <f t="shared" ca="1" si="733"/>
        <v>2.4727581764085783E-2</v>
      </c>
      <c r="EN370" s="223">
        <f t="shared" ca="1" si="734"/>
        <v>3.5894817665366625E-2</v>
      </c>
      <c r="EO370" s="223">
        <f t="shared" ca="1" si="735"/>
        <v>4.5317718342799684E-2</v>
      </c>
      <c r="EP370" s="223">
        <f t="shared" ca="1" si="736"/>
        <v>5.2538370965745006E-2</v>
      </c>
      <c r="EQ370" s="223">
        <f t="shared" ca="1" si="737"/>
        <v>5.7205882577263785E-2</v>
      </c>
      <c r="ER370" s="223">
        <f t="shared" ca="1" si="738"/>
        <v>5.9093431996995488E-2</v>
      </c>
      <c r="ES370" s="223">
        <f t="shared" ca="1" si="739"/>
        <v>5.8109292364247084E-2</v>
      </c>
      <c r="ET370" s="223">
        <f t="shared" ca="1" si="740"/>
        <v>5.4301288672659515E-2</v>
      </c>
      <c r="EU370" s="223">
        <f t="shared" ca="1" si="741"/>
        <v>4.7854473679254654E-2</v>
      </c>
      <c r="EV370" s="223">
        <f t="shared" ca="1" si="742"/>
        <v>3.908213512878337E-2</v>
      </c>
      <c r="EW370" s="223">
        <f t="shared" ca="1" si="743"/>
        <v>2.8410571303960765E-2</v>
      </c>
      <c r="EX370" s="223">
        <f t="shared" ca="1" si="744"/>
        <v>1.6358374744988316E-2</v>
      </c>
      <c r="EY370" s="223">
        <f t="shared" ca="1" si="745"/>
        <v>3.511230861346359E-3</v>
      </c>
      <c r="EZ370" s="223">
        <f t="shared" ca="1" si="746"/>
        <v>-9.5065438840429978E-3</v>
      </c>
      <c r="FA370" s="223">
        <f t="shared" ca="1" si="747"/>
        <v>-2.2062341095276959E-2</v>
      </c>
      <c r="FB370" s="223">
        <f t="shared" ca="1" si="748"/>
        <v>-3.3546002516553985E-2</v>
      </c>
      <c r="FC370" s="223">
        <f t="shared" ca="1" si="749"/>
        <v>-4.3399471124082128E-2</v>
      </c>
      <c r="FD370" s="223">
        <f t="shared" ca="1" si="750"/>
        <v>-5.1143910320070859E-2</v>
      </c>
      <c r="FE370" s="223">
        <f t="shared" ca="1" si="751"/>
        <v>-5.6402973351503363E-2</v>
      </c>
      <c r="FF370" s="223">
        <f t="shared" ca="1" si="752"/>
        <v>-5.8921092159065484E-2</v>
      </c>
      <c r="FG370" s="223">
        <f t="shared" ca="1" si="753"/>
        <v>-5.8575896896089844E-2</v>
      </c>
      <c r="FH370" s="223">
        <f t="shared" ca="1" si="754"/>
        <v>-5.5384162581798811E-2</v>
      </c>
      <c r="FI370" s="223">
        <f t="shared" ca="1" si="755"/>
        <v>-4.9500993906832595E-2</v>
      </c>
      <c r="FJ370" s="223">
        <f t="shared" ca="1" si="756"/>
        <v>-4.1212287806042712E-2</v>
      </c>
      <c r="FK370" s="223">
        <f t="shared" ca="1" si="757"/>
        <v>-3.0920840085400882E-2</v>
      </c>
      <c r="FL370" s="223">
        <f t="shared" ca="1" si="758"/>
        <v>-1.9126771261770363E-2</v>
      </c>
      <c r="FM370" s="223">
        <f t="shared" ca="1" si="759"/>
        <v>-6.4032228363368636E-3</v>
      </c>
      <c r="FN370" s="223">
        <f t="shared" ca="1" si="760"/>
        <v>6.631494940719916E-3</v>
      </c>
      <c r="FO370" s="223">
        <f t="shared" ca="1" si="761"/>
        <v>1.9343950314337152E-2</v>
      </c>
      <c r="FP370" s="223">
        <f t="shared" ca="1" si="762"/>
        <v>3.1116372109396159E-2</v>
      </c>
      <c r="FQ370" s="223">
        <f t="shared" ca="1" si="763"/>
        <v>4.1376670778081805E-2</v>
      </c>
      <c r="FR370" s="223">
        <f t="shared" ca="1" si="764"/>
        <v>4.9626239514758523E-2</v>
      </c>
      <c r="FS370" s="223">
        <f t="shared" ca="1" si="765"/>
        <v>5.546418442262218E-2</v>
      </c>
      <c r="FT370" s="223">
        <f t="shared" ca="1" si="766"/>
        <v>5.8606806249246121E-2</v>
      </c>
      <c r="FU370" s="223">
        <f t="shared" ca="1" si="767"/>
        <v>5.8901386961667357E-2</v>
      </c>
      <c r="FV370" s="223">
        <f t="shared" ca="1" si="768"/>
        <v>5.6333611192198721E-2</v>
      </c>
      <c r="FW370" s="223">
        <f t="shared" ca="1" si="769"/>
        <v>5.1028261904313983E-2</v>
      </c>
      <c r="FX370" s="223">
        <f t="shared" ca="1" si="770"/>
        <v>4.3243156472207209E-2</v>
      </c>
      <c r="FY370" s="223">
        <f t="shared" ca="1" si="771"/>
        <v>3.3356617854729903E-2</v>
      </c>
      <c r="FZ370" s="223">
        <f t="shared" ca="1" si="772"/>
        <v>2.1849089711275114E-2</v>
      </c>
      <c r="GA370" s="223">
        <f t="shared" ca="1" si="773"/>
        <v>9.2797888866585493E-3</v>
      </c>
      <c r="GB370" s="223">
        <f t="shared" ca="1" si="774"/>
        <v>-3.7404701452342847E-3</v>
      </c>
      <c r="GC370" s="223">
        <f t="shared" ca="1" si="775"/>
        <v>-1.657895826275978E-2</v>
      </c>
      <c r="GD370" s="223">
        <f t="shared" ca="1" si="776"/>
        <v>-2.8611779636354494E-2</v>
      </c>
      <c r="GE370" s="223">
        <f t="shared" ca="1" si="777"/>
        <v>-3.9254190408008746E-2</v>
      </c>
      <c r="GF370" s="223">
        <f t="shared" ca="1" si="778"/>
        <v>-4.7989014751709698E-2</v>
      </c>
      <c r="GG370" s="223">
        <f t="shared" ca="1" si="779"/>
        <v>-5.4391777415378255E-2</v>
      </c>
      <c r="GH370" s="223">
        <f t="shared" ca="1" si="780"/>
        <v>-5.8151331409822364E-2</v>
      </c>
      <c r="GI370" s="223">
        <f t="shared" ca="1" si="781"/>
        <v>-5.9084978426902003E-2</v>
      </c>
      <c r="GJ370" s="223">
        <f t="shared" ca="1" si="782"/>
        <v>-5.7147347198995176E-2</v>
      </c>
      <c r="GK370" s="223">
        <f t="shared" ca="1" si="783"/>
        <v>-5.2432598349319799E-2</v>
      </c>
      <c r="GL370" s="223">
        <f t="shared" ca="1" si="784"/>
        <v>-4.5169848586776987E-2</v>
      </c>
      <c r="GM370" s="223">
        <f t="shared" ca="1" si="785"/>
        <v>-3.5712036609952223E-2</v>
      </c>
      <c r="GN370" s="223">
        <f t="shared" ca="1" si="786"/>
        <v>-2.4518771789911561E-2</v>
      </c>
      <c r="GO370" s="223">
        <f t="shared" ca="1" si="787"/>
        <v>-1.2133999112738356E-2</v>
      </c>
      <c r="GP370" s="223">
        <f t="shared" ca="1" si="788"/>
        <v>8.404342295422932E-4</v>
      </c>
      <c r="GQ370" s="223">
        <f t="shared" ca="1" si="789"/>
        <v>1.3774026048582178E-2</v>
      </c>
      <c r="GR370" s="223">
        <f t="shared" ca="1" si="790"/>
        <v>2.6038258880073308E-2</v>
      </c>
      <c r="GS370" s="223">
        <f t="shared" ca="1" si="791"/>
        <v>3.7037143254981794E-2</v>
      </c>
      <c r="GT370" s="223">
        <f t="shared" ca="1" si="792"/>
        <v>4.6236180248782746E-2</v>
      </c>
      <c r="GU370" s="223">
        <f t="shared" ca="1" si="793"/>
        <v>5.3188335852183508E-2</v>
      </c>
      <c r="GV370" s="223">
        <f t="shared" ca="1" si="794"/>
        <v>5.7555764919577361E-2</v>
      </c>
      <c r="GW370" s="223">
        <f t="shared" ca="1" si="795"/>
        <v>5.9126229003873355E-2</v>
      </c>
      <c r="GX370" s="223">
        <f t="shared" ca="1" si="796"/>
        <v>5.78234102408728E-2</v>
      </c>
      <c r="GY370" s="223">
        <f t="shared" ca="1" si="797"/>
        <v>5.37106200723491E-2</v>
      </c>
      <c r="GZ370" s="223">
        <f t="shared" ca="1" si="798"/>
        <v>4.6987722579689487E-2</v>
      </c>
      <c r="HA370" s="223">
        <f t="shared" ca="1" si="799"/>
        <v>3.798142194097618E-2</v>
      </c>
      <c r="HB370" s="223">
        <f t="shared" ca="1" si="800"/>
        <v>2.7129385999715344E-2</v>
      </c>
      <c r="HC370" s="223">
        <f t="shared" ca="1" si="801"/>
        <v>1.4958977472143193E-2</v>
      </c>
      <c r="HD370" s="223">
        <f t="shared" ca="1" si="802"/>
        <v>2.0616263658220103E-3</v>
      </c>
      <c r="HE370" s="223">
        <f t="shared" ca="1" si="803"/>
        <v>-1.0935910999191346E-2</v>
      </c>
      <c r="HF370" s="223">
        <f t="shared" ca="1" si="804"/>
        <v>-2.3402009677467538E-2</v>
      </c>
      <c r="HG370" s="223">
        <f t="shared" ca="1" si="805"/>
        <v>-3.4730870379783306E-2</v>
      </c>
      <c r="HH370" s="223">
        <f t="shared" ca="1" si="806"/>
        <v>-4.437195873782538E-2</v>
      </c>
      <c r="HI370" s="223">
        <f t="shared" ca="1" si="807"/>
        <v>-5.1856758929172832E-2</v>
      </c>
      <c r="HJ370" s="223">
        <f t="shared" ca="1" si="808"/>
        <v>-5.682154155035142E-2</v>
      </c>
      <c r="HK370" s="223">
        <f t="shared" ca="1" si="809"/>
        <v>-5.9025039316328382E-2</v>
      </c>
      <c r="HL370" s="223">
        <f t="shared" ca="1" si="810"/>
        <v>-5.8360171622747592E-2</v>
      </c>
      <c r="HM370" s="223">
        <f t="shared" ca="1" si="811"/>
        <v>-5.4859248207129417E-2</v>
      </c>
      <c r="HN370" s="223">
        <f t="shared" ca="1" si="812"/>
        <v>-4.8692399033269371E-2</v>
      </c>
      <c r="HO370" s="223">
        <f t="shared" ca="1" si="813"/>
        <v>-4.0159306699764356E-2</v>
      </c>
      <c r="HP370" s="223">
        <f t="shared" ca="1" si="814"/>
        <v>-2.9674643142392237E-2</v>
      </c>
      <c r="HQ370" s="223">
        <f t="shared" ca="1" si="815"/>
        <v>-1.7747918344565947E-2</v>
      </c>
      <c r="HR370" s="223">
        <f t="shared" ca="1" si="816"/>
        <v>-4.9587203226934872E-3</v>
      </c>
      <c r="HS370" s="223">
        <f t="shared" ca="1" si="817"/>
        <v>8.0714503823307859E-3</v>
      </c>
      <c r="HT370" s="223">
        <f t="shared" ca="1" si="818"/>
        <v>2.0709382983774786E-2</v>
      </c>
      <c r="HU370" s="223">
        <f t="shared" ca="1" si="819"/>
        <v>3.2340927795774625E-2</v>
      </c>
      <c r="HV370" s="223">
        <f t="shared" ca="1" si="820"/>
        <v>4.2400841291744304E-2</v>
      </c>
      <c r="HW370" s="223">
        <f t="shared" ca="1" si="821"/>
        <v>5.0400254531786141E-2</v>
      </c>
      <c r="HX370" s="223">
        <f t="shared" ca="1" si="822"/>
        <v>5.5950430110551432E-2</v>
      </c>
      <c r="HY370" s="223">
        <f t="shared" ca="1" si="823"/>
        <v>5.8781653139087515E-2</v>
      </c>
      <c r="HZ370" s="223">
        <f t="shared" ca="1" si="824"/>
        <v>5.8756338239435817E-2</v>
      </c>
      <c r="IA370" s="223">
        <f t="shared" ca="1" si="825"/>
        <v>5.587571560787611E-2</v>
      </c>
      <c r="IB370" s="223">
        <f t="shared" ca="1" si="826"/>
        <v>5.0279771232627647E-2</v>
      </c>
      <c r="IC370" s="223">
        <f t="shared" ca="1" si="827"/>
        <v>4.22404441711733E-2</v>
      </c>
      <c r="ID370" s="223">
        <f t="shared" ca="1" si="828"/>
        <v>3.2148411470547346E-2</v>
      </c>
      <c r="IE370" s="223">
        <f t="shared" ca="1" si="829"/>
        <v>2.1988265866406835E-2</v>
      </c>
      <c r="IF370" s="223">
        <f t="shared" ca="1" si="830"/>
        <v>7.8438682879754095E-3</v>
      </c>
      <c r="IG370" s="223">
        <f t="shared" ca="1" si="831"/>
        <v>-5.1875449345240516E-3</v>
      </c>
      <c r="IH370" s="223">
        <f t="shared" ca="1" si="832"/>
        <v>-1.7966865572546401E-2</v>
      </c>
      <c r="II370" s="223">
        <f t="shared" ca="1" si="833"/>
        <v>-2.9873073083975209E-2</v>
      </c>
      <c r="IJ370" s="223">
        <f t="shared" ca="1" si="834"/>
        <v>-4.0327576505116071E-2</v>
      </c>
      <c r="IK370" s="223">
        <f t="shared" ca="1" si="835"/>
        <v>-4.8822331506691692E-2</v>
      </c>
      <c r="IL370" s="223">
        <f t="shared" ca="1" si="836"/>
        <v>-5.4944529183936219E-2</v>
      </c>
      <c r="IM370" s="223">
        <f t="shared" ca="1" si="837"/>
        <v>-5.8396656810769838E-2</v>
      </c>
      <c r="IN370" s="223">
        <f t="shared" ca="1" si="838"/>
        <v>-5.9010955690857882E-2</v>
      </c>
      <c r="IO370" s="223">
        <f t="shared" ca="1" si="839"/>
        <v>-5.675757351558864E-2</v>
      </c>
      <c r="IP370" s="223">
        <f t="shared" ca="1" si="840"/>
        <v>-5.1746015059098691E-2</v>
      </c>
      <c r="IQ370" s="223">
        <f t="shared" ca="1" si="841"/>
        <v>-4.4219820712747937E-2</v>
      </c>
      <c r="IR370" s="223">
        <f t="shared" ca="1" si="842"/>
        <v>-3.4544731459601283E-2</v>
      </c>
      <c r="IS370" s="223">
        <f t="shared" ca="1" si="843"/>
        <v>-2.3190915420736296E-2</v>
      </c>
      <c r="IT370" s="223">
        <f t="shared" ca="1" si="844"/>
        <v>-1.0710119687509881E-2</v>
      </c>
      <c r="IU370" s="223">
        <f t="shared" ca="1" si="845"/>
        <v>2.2911422365943608E-3</v>
      </c>
      <c r="IV370" s="223">
        <f t="shared" ca="1" si="846"/>
        <v>1.5181064408442592E-2</v>
      </c>
      <c r="IW370" s="223">
        <f t="shared" ca="1" si="847"/>
        <v>2.7333251522544316E-2</v>
      </c>
      <c r="IX370" s="223">
        <f t="shared" ca="1" si="848"/>
        <v>3.8157159054408481E-2</v>
      </c>
      <c r="IY370" s="223">
        <f t="shared" ca="1" si="849"/>
        <v>4.7126791208666211E-2</v>
      </c>
      <c r="IZ370" s="223">
        <f t="shared" ca="1" si="850"/>
        <v>5.3806262073944719E-2</v>
      </c>
      <c r="JA370" s="223">
        <f t="shared" ca="1" si="851"/>
        <v>5.787097782125198E-2</v>
      </c>
      <c r="JB370" s="223">
        <f t="shared" ca="1" si="852"/>
        <v>5.91234105812714E-2</v>
      </c>
    </row>
    <row r="371" spans="2:262">
      <c r="B371" s="230">
        <v>10</v>
      </c>
      <c r="C371" s="229">
        <f t="shared" si="853"/>
        <v>1.9531249999999998E-4</v>
      </c>
      <c r="D371" s="226">
        <f t="shared" ca="1" si="597"/>
        <v>24.557638096368986</v>
      </c>
      <c r="E371" s="225">
        <f ca="1">P361</f>
        <v>0.55763809636898798</v>
      </c>
      <c r="F371" s="224">
        <v>10</v>
      </c>
      <c r="G371" s="223">
        <f t="shared" ca="1" si="854"/>
        <v>-3.2635368995373578E-3</v>
      </c>
      <c r="H371" s="223">
        <f t="shared" ca="1" si="598"/>
        <v>-2.94920228727808E-3</v>
      </c>
      <c r="I371" s="223">
        <f t="shared" ca="1" si="599"/>
        <v>-2.4580998817677847E-3</v>
      </c>
      <c r="J371" s="223">
        <f t="shared" ca="1" si="600"/>
        <v>-1.8196651302990496E-3</v>
      </c>
      <c r="K371" s="223">
        <f t="shared" ca="1" si="601"/>
        <v>-1.0721642117090154E-3</v>
      </c>
      <c r="L371" s="223">
        <f t="shared" ca="1" si="602"/>
        <v>-2.604004575298244E-4</v>
      </c>
      <c r="M371" s="223">
        <f t="shared" ca="1" si="603"/>
        <v>5.6697104740883976E-4</v>
      </c>
      <c r="N371" s="223">
        <f t="shared" ca="1" si="604"/>
        <v>1.3603597288158644E-3</v>
      </c>
      <c r="O371" s="223">
        <f t="shared" ca="1" si="605"/>
        <v>2.0722118576684467E-3</v>
      </c>
      <c r="P371" s="223">
        <f t="shared" ca="1" si="606"/>
        <v>2.6598608015415697E-3</v>
      </c>
      <c r="Q371" s="223">
        <f t="shared" ca="1" si="607"/>
        <v>3.0880843556163793E-3</v>
      </c>
      <c r="R371" s="223">
        <f t="shared" ca="1" si="608"/>
        <v>3.331215873356475E-3</v>
      </c>
      <c r="S371" s="223">
        <f t="shared" ca="1" si="609"/>
        <v>3.3746826609706987E-3</v>
      </c>
      <c r="T371" s="223">
        <f t="shared" ca="1" si="610"/>
        <v>3.2158794281541355E-3</v>
      </c>
      <c r="U371" s="223">
        <f t="shared" ca="1" si="611"/>
        <v>2.86432444265912E-3</v>
      </c>
      <c r="V371" s="223">
        <f t="shared" ca="1" si="612"/>
        <v>2.3410890291826448E-3</v>
      </c>
      <c r="W371" s="223">
        <f t="shared" ca="1" si="613"/>
        <v>1.6775346069769583E-3</v>
      </c>
      <c r="X371" s="223">
        <f t="shared" ca="1" si="614"/>
        <v>9.1343296498350678E-4</v>
      </c>
      <c r="Y371" s="223">
        <f t="shared" ca="1" si="615"/>
        <v>9.4582440487359746E-5</v>
      </c>
      <c r="Z371" s="223">
        <f t="shared" ca="1" si="616"/>
        <v>-7.2993711843120283E-4</v>
      </c>
      <c r="AA371" s="223">
        <f t="shared" ca="1" si="617"/>
        <v>-1.5107060759774276E-3</v>
      </c>
      <c r="AB371" s="223">
        <f t="shared" ca="1" si="618"/>
        <v>-2.2009270977467895E-3</v>
      </c>
      <c r="AC371" s="223">
        <f t="shared" ca="1" si="619"/>
        <v>-2.7592300656568702E-3</v>
      </c>
      <c r="AD371" s="223">
        <f t="shared" ca="1" si="620"/>
        <v>-3.1521516991356042E-3</v>
      </c>
      <c r="AE371" s="223">
        <f t="shared" ca="1" si="621"/>
        <v>-3.3561412602867748E-3</v>
      </c>
      <c r="AF371" s="223">
        <f t="shared" ca="1" si="622"/>
        <v>-3.3589721260921875E-3</v>
      </c>
      <c r="AG371" s="223">
        <f t="shared" ca="1" si="623"/>
        <v>-3.1604746215507188E-3</v>
      </c>
      <c r="AH371" s="223">
        <f t="shared" ca="1" si="624"/>
        <v>-2.7725461895726044E-3</v>
      </c>
      <c r="AI371" s="223">
        <f t="shared" ca="1" si="625"/>
        <v>-2.2184382880710233E-3</v>
      </c>
      <c r="AJ371" s="223">
        <f t="shared" ca="1" si="626"/>
        <v>-1.5313627558519827E-3</v>
      </c>
      <c r="AK371" s="223">
        <f t="shared" ca="1" si="627"/>
        <v>-7.5250117823807516E-4</v>
      </c>
      <c r="AL371" s="223">
        <f t="shared" ca="1" si="628"/>
        <v>7.1463433938680768E-5</v>
      </c>
      <c r="AM371" s="223">
        <f t="shared" ca="1" si="629"/>
        <v>8.9114470700032034E-4</v>
      </c>
      <c r="AN371" s="223">
        <f t="shared" ca="1" si="630"/>
        <v>1.6574129998797359E-3</v>
      </c>
      <c r="AO371" s="223">
        <f t="shared" ca="1" si="631"/>
        <v>2.3243401116682123E-3</v>
      </c>
      <c r="AP371" s="223">
        <f t="shared" ca="1" si="632"/>
        <v>2.8519521028639921E-3</v>
      </c>
      <c r="AQ371" s="223">
        <f t="shared" ca="1" si="633"/>
        <v>3.2086252331157317E-3</v>
      </c>
      <c r="AR371" s="223">
        <f t="shared" ca="1" si="634"/>
        <v>3.3729814089577879E-3</v>
      </c>
      <c r="AS371" s="223">
        <f t="shared" ca="1" si="635"/>
        <v>3.3351695331507113E-3</v>
      </c>
      <c r="AT371" s="223">
        <f t="shared" ca="1" si="636"/>
        <v>3.0974559547591041E-3</v>
      </c>
      <c r="AU371" s="223">
        <f t="shared" ca="1" si="637"/>
        <v>2.6740886298690439E-3</v>
      </c>
      <c r="AV371" s="223">
        <f t="shared" ca="1" si="638"/>
        <v>2.0904431348111921E-3</v>
      </c>
      <c r="AW371" s="223">
        <f t="shared" ca="1" si="639"/>
        <v>1.381501717716624E-3</v>
      </c>
      <c r="AX371" s="223">
        <f t="shared" ca="1" si="640"/>
        <v>5.8975655024294646E-4</v>
      </c>
      <c r="AY371" s="223">
        <f t="shared" ca="1" si="641"/>
        <v>-2.3733714669290544E-4</v>
      </c>
      <c r="AZ371" s="223">
        <f t="shared" ca="1" si="642"/>
        <v>-1.0502054499152251E-3</v>
      </c>
      <c r="BA371" s="223">
        <f t="shared" ca="1" si="643"/>
        <v>-1.8001270706931004E-3</v>
      </c>
      <c r="BB371" s="223">
        <f t="shared" ca="1" si="644"/>
        <v>-2.4421535866724791E-3</v>
      </c>
      <c r="BC371" s="223">
        <f t="shared" ca="1" si="645"/>
        <v>-2.9378035376538139E-3</v>
      </c>
      <c r="BD371" s="223">
        <f t="shared" ca="1" si="646"/>
        <v>-3.2573689078669054E-3</v>
      </c>
      <c r="BE371" s="223">
        <f t="shared" ca="1" si="647"/>
        <v>-3.3816957499763428E-3</v>
      </c>
      <c r="BF371" s="223">
        <f t="shared" ca="1" si="648"/>
        <v>-3.3033322246775244E-3</v>
      </c>
      <c r="BG371" s="223">
        <f t="shared" ca="1" si="649"/>
        <v>-3.0269752452673762E-3</v>
      </c>
      <c r="BH371" s="223">
        <f t="shared" ca="1" si="650"/>
        <v>-2.5691889564336276E-3</v>
      </c>
      <c r="BI371" s="223">
        <f t="shared" ca="1" si="651"/>
        <v>-1.9574119209384089E-3</v>
      </c>
      <c r="BJ371" s="223">
        <f t="shared" ca="1" si="652"/>
        <v>-1.2283125209380267E-3</v>
      </c>
      <c r="BK371" s="223">
        <f t="shared" ca="1" si="653"/>
        <v>-4.2559114706171243E-4</v>
      </c>
      <c r="BL371" s="223">
        <f t="shared" ca="1" si="654"/>
        <v>4.0263909347246815E-4</v>
      </c>
      <c r="BM371" s="223">
        <f t="shared" ca="1" si="655"/>
        <v>1.206736155914145E-3</v>
      </c>
      <c r="BN371" s="223">
        <f t="shared" ca="1" si="656"/>
        <v>1.9385044777206558E-3</v>
      </c>
      <c r="BO371" s="223">
        <f t="shared" ca="1" si="657"/>
        <v>2.5540836997790654E-3</v>
      </c>
      <c r="BP371" s="223">
        <f t="shared" ca="1" si="658"/>
        <v>3.0165775464002283E-3</v>
      </c>
      <c r="BQ371" s="223">
        <f t="shared" ca="1" si="659"/>
        <v>3.29826529560721E-3</v>
      </c>
      <c r="BR371" s="223">
        <f t="shared" ca="1" si="660"/>
        <v>3.3822632897316401E-3</v>
      </c>
      <c r="BS371" s="223">
        <f t="shared" ca="1" si="661"/>
        <v>3.2635368995373591E-3</v>
      </c>
      <c r="BT371" s="223">
        <f t="shared" ca="1" si="662"/>
        <v>2.9492022872780839E-3</v>
      </c>
      <c r="BU371" s="223">
        <f t="shared" ca="1" si="663"/>
        <v>2.4580998817677877E-3</v>
      </c>
      <c r="BV371" s="223">
        <f t="shared" ca="1" si="664"/>
        <v>1.8196651302990507E-3</v>
      </c>
      <c r="BW371" s="223">
        <f t="shared" ca="1" si="665"/>
        <v>1.0721642117090136E-3</v>
      </c>
      <c r="BX371" s="223">
        <f t="shared" ca="1" si="666"/>
        <v>2.604004575298309E-4</v>
      </c>
      <c r="BY371" s="223">
        <f t="shared" ca="1" si="667"/>
        <v>-5.6697104740883618E-4</v>
      </c>
      <c r="BZ371" s="223">
        <f t="shared" ca="1" si="668"/>
        <v>-1.3603597288158638E-3</v>
      </c>
      <c r="CA371" s="223">
        <f t="shared" ca="1" si="669"/>
        <v>-2.0722118576684484E-3</v>
      </c>
      <c r="CB371" s="223">
        <f t="shared" ca="1" si="670"/>
        <v>-2.6598608015415653E-3</v>
      </c>
      <c r="CC371" s="223">
        <f t="shared" ca="1" si="671"/>
        <v>-3.0880843556163775E-3</v>
      </c>
      <c r="CD371" s="223">
        <f t="shared" ca="1" si="672"/>
        <v>-3.3312158733564746E-3</v>
      </c>
      <c r="CE371" s="223">
        <f t="shared" ca="1" si="673"/>
        <v>-3.3746826609706987E-3</v>
      </c>
      <c r="CF371" s="223">
        <f t="shared" ca="1" si="674"/>
        <v>-3.2158794281541368E-3</v>
      </c>
      <c r="CG371" s="223">
        <f t="shared" ca="1" si="675"/>
        <v>-2.8643244426591209E-3</v>
      </c>
      <c r="CH371" s="223">
        <f t="shared" ca="1" si="676"/>
        <v>-2.3410890291826439E-3</v>
      </c>
      <c r="CI371" s="223">
        <f t="shared" ca="1" si="677"/>
        <v>-1.6775346069769655E-3</v>
      </c>
      <c r="CJ371" s="223">
        <f t="shared" ca="1" si="678"/>
        <v>-9.1343296498351187E-4</v>
      </c>
      <c r="CK371" s="223">
        <f t="shared" ca="1" si="679"/>
        <v>-9.4582440487361833E-5</v>
      </c>
      <c r="CL371" s="223">
        <f t="shared" ca="1" si="680"/>
        <v>7.2993711843120381E-4</v>
      </c>
      <c r="CM371" s="223">
        <f t="shared" ca="1" si="681"/>
        <v>1.5107060759774207E-3</v>
      </c>
      <c r="CN371" s="223">
        <f t="shared" ca="1" si="682"/>
        <v>2.2009270977467856E-3</v>
      </c>
      <c r="CO371" s="223">
        <f t="shared" ca="1" si="683"/>
        <v>2.7592300656568685E-3</v>
      </c>
      <c r="CP371" s="223">
        <f t="shared" ca="1" si="684"/>
        <v>3.1521516991356055E-3</v>
      </c>
      <c r="CQ371" s="223">
        <f t="shared" ca="1" si="685"/>
        <v>3.3561412602867739E-3</v>
      </c>
      <c r="CR371" s="223">
        <f t="shared" ca="1" si="686"/>
        <v>3.3589721260921883E-3</v>
      </c>
      <c r="CS371" s="223">
        <f t="shared" ca="1" si="687"/>
        <v>3.1604746215507188E-3</v>
      </c>
      <c r="CT371" s="223">
        <f t="shared" ca="1" si="688"/>
        <v>2.7725461895726023E-3</v>
      </c>
      <c r="CU371" s="223">
        <f t="shared" ca="1" si="689"/>
        <v>2.2184382880710276E-3</v>
      </c>
      <c r="CV371" s="223">
        <f t="shared" ca="1" si="690"/>
        <v>1.5313627558519846E-3</v>
      </c>
      <c r="CW371" s="223">
        <f t="shared" ca="1" si="691"/>
        <v>7.5250117823807429E-4</v>
      </c>
      <c r="CX371" s="223">
        <f t="shared" ca="1" si="692"/>
        <v>-7.1463433938672677E-5</v>
      </c>
      <c r="CY371" s="223">
        <f t="shared" ca="1" si="693"/>
        <v>-8.9114470700031828E-4</v>
      </c>
      <c r="CZ371" s="223">
        <f t="shared" ca="1" si="694"/>
        <v>-1.6574129998797339E-3</v>
      </c>
      <c r="DA371" s="223">
        <f t="shared" ca="1" si="695"/>
        <v>-2.3243401116682149E-3</v>
      </c>
      <c r="DB371" s="223">
        <f t="shared" ca="1" si="696"/>
        <v>-2.8519521028639878E-3</v>
      </c>
      <c r="DC371" s="223">
        <f t="shared" ca="1" si="697"/>
        <v>-3.2086252331157308E-3</v>
      </c>
      <c r="DD371" s="223">
        <f t="shared" ca="1" si="698"/>
        <v>-3.3729814089577875E-3</v>
      </c>
      <c r="DE371" s="223">
        <f t="shared" ca="1" si="699"/>
        <v>-3.33516953315071E-3</v>
      </c>
      <c r="DF371" s="223">
        <f t="shared" ca="1" si="700"/>
        <v>-3.0974559547591071E-3</v>
      </c>
      <c r="DG371" s="223">
        <f t="shared" ca="1" si="701"/>
        <v>-2.6740886298690452E-3</v>
      </c>
      <c r="DH371" s="223">
        <f t="shared" ca="1" si="702"/>
        <v>-2.0904431348111934E-3</v>
      </c>
      <c r="DI371" s="223">
        <f t="shared" ca="1" si="703"/>
        <v>-1.3815017177166203E-3</v>
      </c>
      <c r="DJ371" s="223">
        <f t="shared" ca="1" si="704"/>
        <v>-5.8975655024295437E-4</v>
      </c>
      <c r="DK371" s="223">
        <f t="shared" ca="1" si="705"/>
        <v>2.3733714669290338E-4</v>
      </c>
      <c r="DL371" s="223">
        <f t="shared" ca="1" si="706"/>
        <v>1.0502054499152232E-3</v>
      </c>
      <c r="DM371" s="223">
        <f t="shared" ca="1" si="707"/>
        <v>1.8001270706931038E-3</v>
      </c>
      <c r="DN371" s="223">
        <f t="shared" ca="1" si="708"/>
        <v>2.4421535866724774E-3</v>
      </c>
      <c r="DO371" s="223">
        <f t="shared" ca="1" si="709"/>
        <v>2.9378035376538126E-3</v>
      </c>
      <c r="DP371" s="223">
        <f t="shared" ca="1" si="710"/>
        <v>3.2573689078669067E-3</v>
      </c>
      <c r="DQ371" s="223">
        <f t="shared" ca="1" si="711"/>
        <v>3.3816957499763428E-3</v>
      </c>
      <c r="DR371" s="223">
        <f t="shared" ca="1" si="712"/>
        <v>3.3033322246775248E-3</v>
      </c>
      <c r="DS371" s="223">
        <f t="shared" ca="1" si="713"/>
        <v>3.0269752452673766E-3</v>
      </c>
      <c r="DT371" s="223">
        <f t="shared" ca="1" si="714"/>
        <v>2.569188956433625E-3</v>
      </c>
      <c r="DU371" s="223">
        <f t="shared" ca="1" si="715"/>
        <v>1.9574119209384159E-3</v>
      </c>
      <c r="DV371" s="223">
        <f t="shared" ca="1" si="716"/>
        <v>1.2283125209380285E-3</v>
      </c>
      <c r="DW371" s="223">
        <f t="shared" ca="1" si="717"/>
        <v>4.2559114706171449E-4</v>
      </c>
      <c r="DX371" s="223">
        <f t="shared" ca="1" si="718"/>
        <v>-4.0263909347247205E-4</v>
      </c>
      <c r="DY371" s="223">
        <f t="shared" ca="1" si="719"/>
        <v>-1.2067361559141374E-3</v>
      </c>
      <c r="DZ371" s="223">
        <f t="shared" ca="1" si="720"/>
        <v>-1.9385044777206542E-3</v>
      </c>
      <c r="EA371" s="223">
        <f t="shared" ca="1" si="721"/>
        <v>-2.5540836997790636E-3</v>
      </c>
      <c r="EB371" s="223">
        <f t="shared" ca="1" si="722"/>
        <v>-3.0165775464002305E-3</v>
      </c>
      <c r="EC371" s="223">
        <f t="shared" ca="1" si="723"/>
        <v>-3.2982652956072079E-3</v>
      </c>
      <c r="ED371" s="223">
        <f t="shared" ca="1" si="724"/>
        <v>-3.3822632897316401E-3</v>
      </c>
      <c r="EE371" s="223">
        <f t="shared" ca="1" si="725"/>
        <v>-3.2635368995373583E-3</v>
      </c>
      <c r="EF371" s="223">
        <f t="shared" ca="1" si="726"/>
        <v>-2.9492022872780843E-3</v>
      </c>
      <c r="EG371" s="223">
        <f t="shared" ca="1" si="727"/>
        <v>-2.458099881767789E-3</v>
      </c>
      <c r="EH371" s="223">
        <f t="shared" ca="1" si="728"/>
        <v>-1.8196651302990626E-3</v>
      </c>
      <c r="EI371" s="223">
        <f t="shared" ca="1" si="729"/>
        <v>-1.0721642117090158E-3</v>
      </c>
      <c r="EJ371" s="223">
        <f t="shared" ca="1" si="730"/>
        <v>-2.6040045752983302E-4</v>
      </c>
      <c r="EK371" s="223">
        <f t="shared" ca="1" si="731"/>
        <v>5.6697104740884604E-4</v>
      </c>
      <c r="EL371" s="223">
        <f t="shared" ca="1" si="732"/>
        <v>1.360359728815862E-3</v>
      </c>
      <c r="EM371" s="223">
        <f t="shared" ca="1" si="733"/>
        <v>2.0722118576684372E-3</v>
      </c>
      <c r="EN371" s="223">
        <f t="shared" ca="1" si="734"/>
        <v>2.6598608015415714E-3</v>
      </c>
      <c r="EO371" s="223">
        <f t="shared" ca="1" si="735"/>
        <v>3.0880843556163771E-3</v>
      </c>
      <c r="EP371" s="223">
        <f t="shared" ca="1" si="736"/>
        <v>3.3312158733564724E-3</v>
      </c>
      <c r="EQ371" s="223">
        <f t="shared" ca="1" si="737"/>
        <v>3.3746826609706987E-3</v>
      </c>
      <c r="ER371" s="223">
        <f t="shared" ca="1" si="738"/>
        <v>3.2158794281541376E-3</v>
      </c>
      <c r="ES371" s="223">
        <f t="shared" ca="1" si="739"/>
        <v>2.8643244426591161E-3</v>
      </c>
      <c r="ET371" s="223">
        <f t="shared" ca="1" si="740"/>
        <v>2.3410890291826456E-3</v>
      </c>
      <c r="EU371" s="223">
        <f t="shared" ca="1" si="741"/>
        <v>1.6775346069769674E-3</v>
      </c>
      <c r="EV371" s="223">
        <f t="shared" ca="1" si="742"/>
        <v>9.1343296498350201E-4</v>
      </c>
      <c r="EW371" s="223">
        <f t="shared" ca="1" si="743"/>
        <v>9.4582440487363893E-5</v>
      </c>
      <c r="EX371" s="223">
        <f t="shared" ca="1" si="744"/>
        <v>-7.2993711843119004E-4</v>
      </c>
      <c r="EY371" s="223">
        <f t="shared" ca="1" si="745"/>
        <v>-1.5107060759774293E-3</v>
      </c>
      <c r="EZ371" s="223">
        <f t="shared" ca="1" si="746"/>
        <v>-2.2009270977467843E-3</v>
      </c>
      <c r="FA371" s="223">
        <f t="shared" ca="1" si="747"/>
        <v>-2.7592300656568607E-3</v>
      </c>
      <c r="FB371" s="223">
        <f t="shared" ca="1" si="748"/>
        <v>-3.152151699135605E-3</v>
      </c>
      <c r="FC371" s="223">
        <f t="shared" ca="1" si="749"/>
        <v>-3.3561412602867735E-3</v>
      </c>
      <c r="FD371" s="223">
        <f t="shared" ca="1" si="750"/>
        <v>-3.358972126092187E-3</v>
      </c>
      <c r="FE371" s="223">
        <f t="shared" ca="1" si="751"/>
        <v>-3.1604746215507192E-3</v>
      </c>
      <c r="FF371" s="223">
        <f t="shared" ca="1" si="752"/>
        <v>-2.7725461895726105E-3</v>
      </c>
      <c r="FG371" s="223">
        <f t="shared" ca="1" si="753"/>
        <v>-2.2184382880710198E-3</v>
      </c>
      <c r="FH371" s="223">
        <f t="shared" ca="1" si="754"/>
        <v>-1.5313627558519866E-3</v>
      </c>
      <c r="FI371" s="223">
        <f t="shared" ca="1" si="755"/>
        <v>-7.5250117823808806E-4</v>
      </c>
      <c r="FJ371" s="223">
        <f t="shared" ca="1" si="756"/>
        <v>7.1463433938682625E-5</v>
      </c>
      <c r="FK371" s="223">
        <f t="shared" ca="1" si="757"/>
        <v>8.9114470700031633E-4</v>
      </c>
      <c r="FL371" s="223">
        <f t="shared" ca="1" si="758"/>
        <v>1.6574129998797216E-3</v>
      </c>
      <c r="FM371" s="223">
        <f t="shared" ca="1" si="759"/>
        <v>2.3243401116682131E-3</v>
      </c>
      <c r="FN371" s="223">
        <f t="shared" ca="1" si="760"/>
        <v>2.8519521028639865E-3</v>
      </c>
      <c r="FO371" s="223">
        <f t="shared" ca="1" si="761"/>
        <v>3.2086252331157343E-3</v>
      </c>
      <c r="FP371" s="223">
        <f t="shared" ca="1" si="762"/>
        <v>3.3729814089577875E-3</v>
      </c>
      <c r="FQ371" s="223">
        <f t="shared" ca="1" si="763"/>
        <v>3.3351695331507126E-3</v>
      </c>
      <c r="FR371" s="223">
        <f t="shared" ca="1" si="764"/>
        <v>3.0974559547591032E-3</v>
      </c>
      <c r="FS371" s="223">
        <f t="shared" ca="1" si="765"/>
        <v>2.6740886298690461E-3</v>
      </c>
      <c r="FT371" s="223">
        <f t="shared" ca="1" si="766"/>
        <v>2.0904431348112047E-3</v>
      </c>
      <c r="FU371" s="223">
        <f t="shared" ca="1" si="767"/>
        <v>1.3815017177166223E-3</v>
      </c>
      <c r="FV371" s="223">
        <f t="shared" ca="1" si="768"/>
        <v>5.8975655024295643E-4</v>
      </c>
      <c r="FW371" s="223">
        <f t="shared" ca="1" si="769"/>
        <v>-2.373371466929133E-4</v>
      </c>
      <c r="FX371" s="223">
        <f t="shared" ca="1" si="770"/>
        <v>-1.050205449915221E-3</v>
      </c>
      <c r="FY371" s="223">
        <f t="shared" ca="1" si="771"/>
        <v>-1.8001270706930917E-3</v>
      </c>
      <c r="FZ371" s="223">
        <f t="shared" ca="1" si="772"/>
        <v>-2.4421535866724848E-3</v>
      </c>
      <c r="GA371" s="223">
        <f t="shared" ca="1" si="773"/>
        <v>-2.9378035376538118E-3</v>
      </c>
      <c r="GB371" s="223">
        <f t="shared" ca="1" si="774"/>
        <v>-3.2573689078669028E-3</v>
      </c>
      <c r="GC371" s="223">
        <f t="shared" ca="1" si="775"/>
        <v>-3.3816957499763428E-3</v>
      </c>
      <c r="GD371" s="223">
        <f t="shared" ca="1" si="776"/>
        <v>-3.3033322246775253E-3</v>
      </c>
      <c r="GE371" s="223">
        <f t="shared" ca="1" si="777"/>
        <v>-3.0269752452673827E-3</v>
      </c>
      <c r="GF371" s="223">
        <f t="shared" ca="1" si="778"/>
        <v>-2.5691889564336263E-3</v>
      </c>
      <c r="GG371" s="223">
        <f t="shared" ca="1" si="779"/>
        <v>-1.9574119209384176E-3</v>
      </c>
      <c r="GH371" s="223">
        <f t="shared" ca="1" si="780"/>
        <v>-1.2283125209380191E-3</v>
      </c>
      <c r="GI371" s="223">
        <f t="shared" ca="1" si="781"/>
        <v>-4.2559114706171655E-4</v>
      </c>
      <c r="GJ371" s="223">
        <f t="shared" ca="1" si="782"/>
        <v>4.0263909347245801E-4</v>
      </c>
      <c r="GK371" s="223">
        <f t="shared" ca="1" si="783"/>
        <v>1.2067361559141467E-3</v>
      </c>
      <c r="GL371" s="223">
        <f t="shared" ca="1" si="784"/>
        <v>1.9385044777206523E-3</v>
      </c>
      <c r="GM371" s="223">
        <f t="shared" ca="1" si="785"/>
        <v>2.5540836997790545E-3</v>
      </c>
      <c r="GN371" s="223">
        <f t="shared" ca="1" si="786"/>
        <v>3.0165775464002292E-3</v>
      </c>
      <c r="GO371" s="223">
        <f t="shared" ca="1" si="787"/>
        <v>3.2982652956072079E-3</v>
      </c>
      <c r="GP371" s="223">
        <f t="shared" ca="1" si="788"/>
        <v>3.3822632897316405E-3</v>
      </c>
      <c r="GQ371" s="223">
        <f t="shared" ca="1" si="789"/>
        <v>3.2635368995373587E-3</v>
      </c>
      <c r="GR371" s="223">
        <f t="shared" ca="1" si="790"/>
        <v>2.9492022872780856E-3</v>
      </c>
      <c r="GS371" s="223">
        <f t="shared" ca="1" si="791"/>
        <v>2.4580998817677825E-3</v>
      </c>
      <c r="GT371" s="223">
        <f t="shared" ca="1" si="792"/>
        <v>1.8196651302990541E-3</v>
      </c>
      <c r="GU371" s="223">
        <f t="shared" ca="1" si="793"/>
        <v>1.0721642117090292E-3</v>
      </c>
      <c r="GV371" s="223">
        <f t="shared" ca="1" si="794"/>
        <v>2.604004575298231E-4</v>
      </c>
      <c r="GW371" s="223">
        <f t="shared" ca="1" si="795"/>
        <v>-5.6697104740883206E-4</v>
      </c>
      <c r="GX371" s="223">
        <f t="shared" ca="1" si="796"/>
        <v>-1.360359728815849E-3</v>
      </c>
      <c r="GY371" s="223">
        <f t="shared" ca="1" si="797"/>
        <v>-2.072211857668445E-3</v>
      </c>
      <c r="GZ371" s="223">
        <f t="shared" ca="1" si="798"/>
        <v>-2.6598608015415627E-3</v>
      </c>
      <c r="HA371" s="223">
        <f t="shared" ca="1" si="799"/>
        <v>-3.088084355616381E-3</v>
      </c>
      <c r="HB371" s="223">
        <f t="shared" ca="1" si="800"/>
        <v>-3.3312158733564746E-3</v>
      </c>
      <c r="HC371" s="223">
        <f t="shared" ca="1" si="801"/>
        <v>-3.3746826609706996E-3</v>
      </c>
      <c r="HD371" s="223">
        <f t="shared" ca="1" si="802"/>
        <v>-3.2158794281541346E-3</v>
      </c>
      <c r="HE371" s="223">
        <f t="shared" ca="1" si="803"/>
        <v>-2.8643244426591235E-3</v>
      </c>
      <c r="HF371" s="223">
        <f t="shared" ca="1" si="804"/>
        <v>-2.3410890291826556E-3</v>
      </c>
      <c r="HG371" s="223">
        <f t="shared" ca="1" si="805"/>
        <v>-1.6775346069769588E-3</v>
      </c>
      <c r="HH371" s="223">
        <f t="shared" ca="1" si="806"/>
        <v>-9.1343296498351577E-4</v>
      </c>
      <c r="HI371" s="223">
        <f t="shared" ca="1" si="807"/>
        <v>-9.4582440487377974E-5</v>
      </c>
      <c r="HJ371" s="223">
        <f t="shared" ca="1" si="808"/>
        <v>7.2993711843119969E-4</v>
      </c>
      <c r="HK371" s="223">
        <f t="shared" ca="1" si="809"/>
        <v>1.510706075977417E-3</v>
      </c>
      <c r="HL371" s="223">
        <f t="shared" ca="1" si="810"/>
        <v>2.2009270977467917E-3</v>
      </c>
      <c r="HM371" s="223">
        <f t="shared" ca="1" si="811"/>
        <v>2.7592300656568663E-3</v>
      </c>
      <c r="HN371" s="223">
        <f t="shared" ca="1" si="812"/>
        <v>3.1521516991355998E-3</v>
      </c>
      <c r="HO371" s="223">
        <f t="shared" ca="1" si="813"/>
        <v>3.3561412602867752E-3</v>
      </c>
      <c r="HP371" s="223">
        <f t="shared" ca="1" si="814"/>
        <v>3.3589721260921888E-3</v>
      </c>
      <c r="HQ371" s="223">
        <f t="shared" ca="1" si="815"/>
        <v>3.1604746215507249E-3</v>
      </c>
      <c r="HR371" s="223">
        <f t="shared" ca="1" si="816"/>
        <v>2.7725461895726044E-3</v>
      </c>
      <c r="HS371" s="223">
        <f t="shared" ca="1" si="817"/>
        <v>2.2184382880710307E-3</v>
      </c>
      <c r="HT371" s="223">
        <f t="shared" ca="1" si="818"/>
        <v>1.5313627558519774E-3</v>
      </c>
      <c r="HU371" s="223">
        <f t="shared" ca="1" si="819"/>
        <v>7.5250117823807831E-4</v>
      </c>
      <c r="HV371" s="223">
        <f t="shared" ca="1" si="820"/>
        <v>-7.1463433938668544E-5</v>
      </c>
      <c r="HW371" s="223">
        <f t="shared" ca="1" si="821"/>
        <v>-8.9114470700032587E-4</v>
      </c>
      <c r="HX371" s="223">
        <f t="shared" ca="1" si="822"/>
        <v>-1.6574129998797305E-3</v>
      </c>
      <c r="HY371" s="223">
        <f t="shared" ca="1" si="823"/>
        <v>-2.3243401116682027E-3</v>
      </c>
      <c r="HZ371" s="223">
        <f t="shared" ca="1" si="824"/>
        <v>-2.8519521028639921E-3</v>
      </c>
      <c r="IA371" s="223">
        <f t="shared" ca="1" si="825"/>
        <v>-3.2086252331157295E-3</v>
      </c>
      <c r="IB371" s="223">
        <f t="shared" ca="1" si="826"/>
        <v>-3.3729814089577862E-3</v>
      </c>
      <c r="IC371" s="223">
        <f t="shared" ca="1" si="827"/>
        <v>-3.3351695331507113E-3</v>
      </c>
      <c r="ID371" s="223">
        <f t="shared" ca="1" si="828"/>
        <v>-3.0974559547591084E-3</v>
      </c>
      <c r="IE371" s="223">
        <f t="shared" ca="1" si="829"/>
        <v>-2.7859811121440791E-3</v>
      </c>
      <c r="IF371" s="223">
        <f t="shared" ca="1" si="830"/>
        <v>-2.0904431348111969E-3</v>
      </c>
      <c r="IG371" s="223">
        <f t="shared" ca="1" si="831"/>
        <v>-1.3815017177166351E-3</v>
      </c>
      <c r="IH371" s="223">
        <f t="shared" ca="1" si="832"/>
        <v>-5.8975655024294667E-4</v>
      </c>
      <c r="II371" s="223">
        <f t="shared" ca="1" si="833"/>
        <v>2.3733714669289926E-4</v>
      </c>
      <c r="IJ371" s="223">
        <f t="shared" ca="1" si="834"/>
        <v>1.0502054499152078E-3</v>
      </c>
      <c r="IK371" s="223">
        <f t="shared" ca="1" si="835"/>
        <v>1.8001270706930999E-3</v>
      </c>
      <c r="IL371" s="223">
        <f t="shared" ca="1" si="836"/>
        <v>2.4421535866724743E-3</v>
      </c>
      <c r="IM371" s="223">
        <f t="shared" ca="1" si="837"/>
        <v>2.9378035376538048E-3</v>
      </c>
      <c r="IN371" s="223">
        <f t="shared" ca="1" si="838"/>
        <v>3.2573689078669054E-3</v>
      </c>
      <c r="IO371" s="223">
        <f t="shared" ca="1" si="839"/>
        <v>3.3816957499763424E-3</v>
      </c>
      <c r="IP371" s="223">
        <f t="shared" ca="1" si="840"/>
        <v>3.3033322246775231E-3</v>
      </c>
      <c r="IQ371" s="223">
        <f t="shared" ca="1" si="841"/>
        <v>3.0269752452673788E-3</v>
      </c>
      <c r="IR371" s="223">
        <f t="shared" ca="1" si="842"/>
        <v>2.5691889564336354E-3</v>
      </c>
      <c r="IS371" s="223">
        <f t="shared" ca="1" si="843"/>
        <v>1.9574119209384089E-3</v>
      </c>
      <c r="IT371" s="223">
        <f t="shared" ca="1" si="844"/>
        <v>1.2283125209380326E-3</v>
      </c>
      <c r="IU371" s="223">
        <f t="shared" ca="1" si="845"/>
        <v>4.2559114706173059E-4</v>
      </c>
      <c r="IV371" s="223">
        <f t="shared" ca="1" si="846"/>
        <v>-4.0263909347246793E-4</v>
      </c>
      <c r="IW371" s="223">
        <f t="shared" ca="1" si="847"/>
        <v>-1.2067361559141333E-3</v>
      </c>
      <c r="IX371" s="223">
        <f t="shared" ca="1" si="848"/>
        <v>-1.9385044777206603E-3</v>
      </c>
      <c r="IY371" s="223">
        <f t="shared" ca="1" si="849"/>
        <v>-2.554083699779061E-3</v>
      </c>
      <c r="IZ371" s="223">
        <f t="shared" ca="1" si="850"/>
        <v>-3.0165775464002227E-3</v>
      </c>
      <c r="JA371" s="223">
        <f t="shared" ca="1" si="851"/>
        <v>-3.29826529560721E-3</v>
      </c>
      <c r="JB371" s="223">
        <f t="shared" ca="1" si="852"/>
        <v>-3.3822632897316401E-3</v>
      </c>
    </row>
    <row r="372" spans="2:262">
      <c r="B372" s="230">
        <v>11</v>
      </c>
      <c r="C372" s="229">
        <f t="shared" si="853"/>
        <v>2.1484374999999997E-4</v>
      </c>
      <c r="D372" s="226">
        <f t="shared" ca="1" si="597"/>
        <v>24.569767971868657</v>
      </c>
      <c r="E372" s="225">
        <f ca="1">Q361</f>
        <v>0.56976797186865646</v>
      </c>
      <c r="F372" s="224">
        <v>11</v>
      </c>
      <c r="G372" s="223">
        <f t="shared" ca="1" si="854"/>
        <v>-5.1875810106587726E-2</v>
      </c>
      <c r="H372" s="223">
        <f t="shared" ca="1" si="598"/>
        <v>-4.5718804911287277E-2</v>
      </c>
      <c r="I372" s="223">
        <f t="shared" ca="1" si="599"/>
        <v>-3.624956975395166E-2</v>
      </c>
      <c r="J372" s="223">
        <f t="shared" ca="1" si="600"/>
        <v>-2.4154130537194507E-2</v>
      </c>
      <c r="K372" s="223">
        <f t="shared" ca="1" si="601"/>
        <v>-1.0308776049741983E-2</v>
      </c>
      <c r="L372" s="223">
        <f t="shared" ca="1" si="602"/>
        <v>4.28342728842134E-3</v>
      </c>
      <c r="M372" s="223">
        <f t="shared" ca="1" si="603"/>
        <v>1.8565305450053079E-2</v>
      </c>
      <c r="N372" s="223">
        <f t="shared" ca="1" si="604"/>
        <v>3.1502166805464249E-2</v>
      </c>
      <c r="O372" s="223">
        <f t="shared" ca="1" si="605"/>
        <v>4.2156763325550989E-2</v>
      </c>
      <c r="P372" s="223">
        <f t="shared" ca="1" si="606"/>
        <v>4.9757192203673778E-2</v>
      </c>
      <c r="Q372" s="223">
        <f t="shared" ca="1" si="607"/>
        <v>5.3752818568617515E-2</v>
      </c>
      <c r="R372" s="223">
        <f t="shared" ca="1" si="608"/>
        <v>5.3854167807282735E-2</v>
      </c>
      <c r="S372" s="223">
        <f t="shared" ca="1" si="609"/>
        <v>5.0053897383363251E-2</v>
      </c>
      <c r="T372" s="223">
        <f t="shared" ca="1" si="610"/>
        <v>4.2627328788450262E-2</v>
      </c>
      <c r="U372" s="223">
        <f t="shared" ca="1" si="611"/>
        <v>3.2112501086839322E-2</v>
      </c>
      <c r="V372" s="223">
        <f t="shared" ca="1" si="612"/>
        <v>1.9271191132201312E-2</v>
      </c>
      <c r="W372" s="223">
        <f t="shared" ca="1" si="613"/>
        <v>5.0337244583305834E-3</v>
      </c>
      <c r="X372" s="223">
        <f t="shared" ca="1" si="614"/>
        <v>-9.5684248227050524E-3</v>
      </c>
      <c r="Y372" s="223">
        <f t="shared" ca="1" si="615"/>
        <v>-2.3477362121302792E-2</v>
      </c>
      <c r="Z372" s="223">
        <f t="shared" ca="1" si="616"/>
        <v>-3.5685414578343129E-2</v>
      </c>
      <c r="AA372" s="223">
        <f t="shared" ca="1" si="617"/>
        <v>-4.5308134815886754E-2</v>
      </c>
      <c r="AB372" s="223">
        <f t="shared" ca="1" si="618"/>
        <v>-5.1648377264426337E-2</v>
      </c>
      <c r="AC372" s="223">
        <f t="shared" ca="1" si="619"/>
        <v>-5.4246804873368165E-2</v>
      </c>
      <c r="AD372" s="223">
        <f t="shared" ca="1" si="620"/>
        <v>-5.291516710122899E-2</v>
      </c>
      <c r="AE372" s="223">
        <f t="shared" ca="1" si="621"/>
        <v>-4.7749938266093375E-2</v>
      </c>
      <c r="AF372" s="223">
        <f t="shared" ca="1" si="622"/>
        <v>-3.9125328186912209E-2</v>
      </c>
      <c r="AG372" s="223">
        <f t="shared" ca="1" si="623"/>
        <v>-2.7666171479781978E-2</v>
      </c>
      <c r="AH372" s="223">
        <f t="shared" ca="1" si="624"/>
        <v>-1.4202659621900352E-2</v>
      </c>
      <c r="AI372" s="223">
        <f t="shared" ca="1" si="625"/>
        <v>2.898046513282349E-4</v>
      </c>
      <c r="AJ372" s="223">
        <f t="shared" ca="1" si="626"/>
        <v>1.4761273195313045E-2</v>
      </c>
      <c r="AK372" s="223">
        <f t="shared" ca="1" si="627"/>
        <v>2.816331896129274E-2</v>
      </c>
      <c r="AL372" s="223">
        <f t="shared" ca="1" si="628"/>
        <v>3.9524992301200615E-2</v>
      </c>
      <c r="AM372" s="223">
        <f t="shared" ca="1" si="629"/>
        <v>4.8023164199999621E-2</v>
      </c>
      <c r="AN372" s="223">
        <f t="shared" ca="1" si="630"/>
        <v>5.3042160218247481E-2</v>
      </c>
      <c r="AO372" s="223">
        <f t="shared" ca="1" si="631"/>
        <v>5.4218364792868276E-2</v>
      </c>
      <c r="AP372" s="223">
        <f t="shared" ca="1" si="632"/>
        <v>5.1466564409617666E-2</v>
      </c>
      <c r="AQ372" s="223">
        <f t="shared" ca="1" si="633"/>
        <v>4.4986121140549562E-2</v>
      </c>
      <c r="AR372" s="223">
        <f t="shared" ca="1" si="634"/>
        <v>3.5246529286854185E-2</v>
      </c>
      <c r="AS372" s="223">
        <f t="shared" ca="1" si="635"/>
        <v>2.2953401517506598E-2</v>
      </c>
      <c r="AT372" s="223">
        <f t="shared" ca="1" si="636"/>
        <v>8.9973487354769871E-3</v>
      </c>
      <c r="AU372" s="223">
        <f t="shared" ca="1" si="637"/>
        <v>-5.610542783771425E-3</v>
      </c>
      <c r="AV372" s="223">
        <f t="shared" ca="1" si="638"/>
        <v>-1.9811962437717427E-2</v>
      </c>
      <c r="AW372" s="223">
        <f t="shared" ca="1" si="639"/>
        <v>-3.2578047644049243E-2</v>
      </c>
      <c r="AX372" s="223">
        <f t="shared" ca="1" si="640"/>
        <v>-4.2983922741638925E-2</v>
      </c>
      <c r="AY372" s="223">
        <f t="shared" ca="1" si="641"/>
        <v>-5.0275704260734563E-2</v>
      </c>
      <c r="AZ372" s="223">
        <f t="shared" ca="1" si="642"/>
        <v>-5.3925118173372664E-2</v>
      </c>
      <c r="BA372" s="223">
        <f t="shared" ca="1" si="643"/>
        <v>-5.3667772220639995E-2</v>
      </c>
      <c r="BB372" s="223">
        <f t="shared" ca="1" si="644"/>
        <v>-4.9522310568255762E-2</v>
      </c>
      <c r="BC372" s="223">
        <f t="shared" ca="1" si="645"/>
        <v>-4.1789063076506955E-2</v>
      </c>
      <c r="BD372" s="223">
        <f t="shared" ca="1" si="646"/>
        <v>-3.1028287042050941E-2</v>
      </c>
      <c r="BE372" s="223">
        <f t="shared" ca="1" si="647"/>
        <v>-1.8019577751012008E-2</v>
      </c>
      <c r="BF372" s="223">
        <f t="shared" ca="1" si="648"/>
        <v>-3.7053884622798515E-3</v>
      </c>
      <c r="BG372" s="223">
        <f t="shared" ca="1" si="649"/>
        <v>1.0877248322172229E-2</v>
      </c>
      <c r="BH372" s="223">
        <f t="shared" ca="1" si="650"/>
        <v>2.4671851651526255E-2</v>
      </c>
      <c r="BI372" s="223">
        <f t="shared" ca="1" si="651"/>
        <v>3.6679031919021166E-2</v>
      </c>
      <c r="BJ372" s="223">
        <f t="shared" ca="1" si="652"/>
        <v>4.602889450867291E-2</v>
      </c>
      <c r="BK372" s="223">
        <f t="shared" ca="1" si="653"/>
        <v>5.2044061805943044E-2</v>
      </c>
      <c r="BL372" s="223">
        <f t="shared" ca="1" si="654"/>
        <v>5.4288747762020105E-2</v>
      </c>
      <c r="BM372" s="223">
        <f t="shared" ca="1" si="655"/>
        <v>5.2600329664138391E-2</v>
      </c>
      <c r="BN372" s="223">
        <f t="shared" ca="1" si="656"/>
        <v>4.7101129804472855E-2</v>
      </c>
      <c r="BO372" s="223">
        <f t="shared" ca="1" si="657"/>
        <v>3.8189553490811962E-2</v>
      </c>
      <c r="BP372" s="223">
        <f t="shared" ca="1" si="658"/>
        <v>2.6511225431245674E-2</v>
      </c>
      <c r="BQ372" s="223">
        <f t="shared" ca="1" si="659"/>
        <v>1.2912215600271977E-2</v>
      </c>
      <c r="BR372" s="223">
        <f t="shared" ca="1" si="660"/>
        <v>-1.6222567273804151E-3</v>
      </c>
      <c r="BS372" s="223">
        <f t="shared" ca="1" si="661"/>
        <v>-1.603920001312174E-2</v>
      </c>
      <c r="BT372" s="223">
        <f t="shared" ca="1" si="662"/>
        <v>-2.9294137446924863E-2</v>
      </c>
      <c r="BU372" s="223">
        <f t="shared" ca="1" si="663"/>
        <v>-4.042677706581449E-2</v>
      </c>
      <c r="BV372" s="223">
        <f t="shared" ca="1" si="664"/>
        <v>-4.8630582859635153E-2</v>
      </c>
      <c r="BW372" s="223">
        <f t="shared" ca="1" si="665"/>
        <v>-5.3311206585782152E-2</v>
      </c>
      <c r="BX372" s="223">
        <f t="shared" ca="1" si="666"/>
        <v>-5.4129547032470963E-2</v>
      </c>
      <c r="BY372" s="223">
        <f t="shared" ca="1" si="667"/>
        <v>-5.1026317178706058E-2</v>
      </c>
      <c r="BZ372" s="223">
        <f t="shared" ca="1" si="668"/>
        <v>-4.4226339412576206E-2</v>
      </c>
      <c r="CA372" s="223">
        <f t="shared" ca="1" si="669"/>
        <v>-3.4222257628466951E-2</v>
      </c>
      <c r="CB372" s="223">
        <f t="shared" ca="1" si="670"/>
        <v>-2.1738846227027511E-2</v>
      </c>
      <c r="CC372" s="223">
        <f t="shared" ca="1" si="671"/>
        <v>-7.68050175476628E-3</v>
      </c>
      <c r="CD372" s="223">
        <f t="shared" ca="1" si="672"/>
        <v>6.9342786979402736E-3</v>
      </c>
      <c r="CE372" s="223">
        <f t="shared" ca="1" si="673"/>
        <v>2.1046685440026285E-2</v>
      </c>
      <c r="CF372" s="223">
        <f t="shared" ca="1" si="674"/>
        <v>3.3634304684905129E-2</v>
      </c>
      <c r="CG372" s="223">
        <f t="shared" ca="1" si="675"/>
        <v>4.3785190249939702E-2</v>
      </c>
      <c r="CH372" s="223">
        <f t="shared" ca="1" si="676"/>
        <v>5.0763932113478356E-2</v>
      </c>
      <c r="CI372" s="223">
        <f t="shared" ca="1" si="677"/>
        <v>5.4064935303330217E-2</v>
      </c>
      <c r="CJ372" s="223">
        <f t="shared" ca="1" si="678"/>
        <v>5.3449049174778808E-2</v>
      </c>
      <c r="CK372" s="223">
        <f t="shared" ca="1" si="679"/>
        <v>4.8960893365020415E-2</v>
      </c>
      <c r="CL372" s="223">
        <f t="shared" ca="1" si="680"/>
        <v>4.0925625195560075E-2</v>
      </c>
      <c r="CM372" s="223">
        <f t="shared" ca="1" si="681"/>
        <v>2.9925382717370812E-2</v>
      </c>
      <c r="CN372" s="223">
        <f t="shared" ca="1" si="682"/>
        <v>1.675711004998091E-2</v>
      </c>
      <c r="CO372" s="223">
        <f t="shared" ca="1" si="683"/>
        <v>2.3748204787728423E-3</v>
      </c>
      <c r="CP372" s="223">
        <f t="shared" ca="1" si="684"/>
        <v>-1.2179519773976643E-2</v>
      </c>
      <c r="CQ372" s="223">
        <f t="shared" ca="1" si="685"/>
        <v>-2.5851479780854787E-2</v>
      </c>
      <c r="CR372" s="223">
        <f t="shared" ca="1" si="686"/>
        <v>-3.7650555182388544E-2</v>
      </c>
      <c r="CS372" s="223">
        <f t="shared" ca="1" si="687"/>
        <v>-4.6721928116538282E-2</v>
      </c>
      <c r="CT372" s="223">
        <f t="shared" ca="1" si="688"/>
        <v>-5.2408396950680683E-2</v>
      </c>
      <c r="CU372" s="223">
        <f t="shared" ca="1" si="689"/>
        <v>-5.4297989139007227E-2</v>
      </c>
      <c r="CV372" s="223">
        <f t="shared" ca="1" si="690"/>
        <v>-5.2253807755311139E-2</v>
      </c>
      <c r="CW372" s="223">
        <f t="shared" ca="1" si="691"/>
        <v>-4.6423949383482807E-2</v>
      </c>
      <c r="CX372" s="223">
        <f t="shared" ca="1" si="692"/>
        <v>-3.7230774835688242E-2</v>
      </c>
      <c r="CY372" s="223">
        <f t="shared" ca="1" si="693"/>
        <v>-2.5340310011828161E-2</v>
      </c>
      <c r="CZ372" s="223">
        <f t="shared" ca="1" si="694"/>
        <v>-1.1613993742784838E-2</v>
      </c>
      <c r="DA372" s="223">
        <f t="shared" ca="1" si="695"/>
        <v>2.9537316166401073E-3</v>
      </c>
      <c r="DB372" s="223">
        <f t="shared" ca="1" si="696"/>
        <v>1.7307465416586853E-2</v>
      </c>
      <c r="DC372" s="223">
        <f t="shared" ca="1" si="697"/>
        <v>3.0407310239537313E-2</v>
      </c>
      <c r="DD372" s="223">
        <f t="shared" ca="1" si="698"/>
        <v>4.1304210251578481E-2</v>
      </c>
      <c r="DE372" s="223">
        <f t="shared" ca="1" si="699"/>
        <v>4.9208708274570655E-2</v>
      </c>
      <c r="DF372" s="223">
        <f t="shared" ca="1" si="700"/>
        <v>5.3548140275903947E-2</v>
      </c>
      <c r="DG372" s="223">
        <f t="shared" ca="1" si="701"/>
        <v>5.4008123656975437E-2</v>
      </c>
      <c r="DH372" s="223">
        <f t="shared" ca="1" si="702"/>
        <v>5.055533360232288E-2</v>
      </c>
      <c r="DI372" s="223">
        <f t="shared" ca="1" si="703"/>
        <v>4.3439917391470059E-2</v>
      </c>
      <c r="DJ372" s="223">
        <f t="shared" ca="1" si="704"/>
        <v>3.3177371761736955E-2</v>
      </c>
      <c r="DK372" s="223">
        <f t="shared" ca="1" si="705"/>
        <v>2.0511196268449078E-2</v>
      </c>
      <c r="DL372" s="223">
        <f t="shared" ca="1" si="706"/>
        <v>6.3590283269909604E-3</v>
      </c>
      <c r="DM372" s="223">
        <f t="shared" ca="1" si="707"/>
        <v>-8.2538376619108646E-3</v>
      </c>
      <c r="DN372" s="223">
        <f t="shared" ca="1" si="708"/>
        <v>-2.2268730706012332E-2</v>
      </c>
      <c r="DO372" s="223">
        <f t="shared" ca="1" si="709"/>
        <v>-3.4670301678286483E-2</v>
      </c>
      <c r="DP372" s="223">
        <f t="shared" ca="1" si="710"/>
        <v>-4.4560083196867634E-2</v>
      </c>
      <c r="DQ372" s="223">
        <f t="shared" ca="1" si="711"/>
        <v>-5.1221581671702668E-2</v>
      </c>
      <c r="DR372" s="223">
        <f t="shared" ca="1" si="712"/>
        <v>-5.4172185737879179E-2</v>
      </c>
      <c r="DS372" s="223">
        <f t="shared" ca="1" si="713"/>
        <v>-5.3198130420283408E-2</v>
      </c>
      <c r="DT372" s="223">
        <f t="shared" ca="1" si="714"/>
        <v>-4.8369983950387718E-2</v>
      </c>
      <c r="DU372" s="223">
        <f t="shared" ca="1" si="715"/>
        <v>-4.0037535248303086E-2</v>
      </c>
      <c r="DV372" s="223">
        <f t="shared" ca="1" si="716"/>
        <v>-2.8804452461123873E-2</v>
      </c>
      <c r="DW372" s="223">
        <f t="shared" ca="1" si="717"/>
        <v>-1.5484548492444402E-2</v>
      </c>
      <c r="DX372" s="223">
        <f t="shared" ca="1" si="718"/>
        <v>-1.0428219922096768E-3</v>
      </c>
      <c r="DY372" s="223">
        <f t="shared" ca="1" si="719"/>
        <v>1.347445473849079E-2</v>
      </c>
      <c r="DZ372" s="223">
        <f t="shared" ca="1" si="720"/>
        <v>2.7015535945412433E-2</v>
      </c>
      <c r="EA372" s="223">
        <f t="shared" ca="1" si="721"/>
        <v>3.8599399159158977E-2</v>
      </c>
      <c r="EB372" s="223">
        <f t="shared" ca="1" si="722"/>
        <v>4.7386818181951659E-2</v>
      </c>
      <c r="EC372" s="223">
        <f t="shared" ca="1" si="723"/>
        <v>5.2741163236771409E-2</v>
      </c>
      <c r="ED372" s="223">
        <f t="shared" ca="1" si="724"/>
        <v>5.4274523437669607E-2</v>
      </c>
      <c r="EE372" s="223">
        <f t="shared" ca="1" si="725"/>
        <v>5.1875810106587809E-2</v>
      </c>
      <c r="EF372" s="223">
        <f t="shared" ca="1" si="726"/>
        <v>4.5718804911287422E-2</v>
      </c>
      <c r="EG372" s="223">
        <f t="shared" ca="1" si="727"/>
        <v>3.6249569753951848E-2</v>
      </c>
      <c r="EH372" s="223">
        <f t="shared" ca="1" si="728"/>
        <v>2.4154130537194746E-2</v>
      </c>
      <c r="EI372" s="223">
        <f t="shared" ca="1" si="729"/>
        <v>1.0308776049742244E-2</v>
      </c>
      <c r="EJ372" s="223">
        <f t="shared" ca="1" si="730"/>
        <v>-4.2834272884210746E-3</v>
      </c>
      <c r="EK372" s="223">
        <f t="shared" ca="1" si="731"/>
        <v>-1.8565305450052829E-2</v>
      </c>
      <c r="EL372" s="223">
        <f t="shared" ca="1" si="732"/>
        <v>-3.1502166805464034E-2</v>
      </c>
      <c r="EM372" s="223">
        <f t="shared" ca="1" si="733"/>
        <v>-4.2156763325550822E-2</v>
      </c>
      <c r="EN372" s="223">
        <f t="shared" ca="1" si="734"/>
        <v>-4.9757192203673681E-2</v>
      </c>
      <c r="EO372" s="223">
        <f t="shared" ca="1" si="735"/>
        <v>-5.375281856861748E-2</v>
      </c>
      <c r="EP372" s="223">
        <f t="shared" ca="1" si="736"/>
        <v>-5.3854167807282763E-2</v>
      </c>
      <c r="EQ372" s="223">
        <f t="shared" ca="1" si="737"/>
        <v>-5.0053897383363355E-2</v>
      </c>
      <c r="ER372" s="223">
        <f t="shared" ca="1" si="738"/>
        <v>-4.2627328788450422E-2</v>
      </c>
      <c r="ES372" s="223">
        <f t="shared" ca="1" si="739"/>
        <v>-3.211250108683953E-2</v>
      </c>
      <c r="ET372" s="223">
        <f t="shared" ca="1" si="740"/>
        <v>-1.9271191132201562E-2</v>
      </c>
      <c r="EU372" s="223">
        <f t="shared" ca="1" si="741"/>
        <v>-5.0337244583308479E-3</v>
      </c>
      <c r="EV372" s="223">
        <f t="shared" ca="1" si="742"/>
        <v>9.5684248227047904E-3</v>
      </c>
      <c r="EW372" s="223">
        <f t="shared" ca="1" si="743"/>
        <v>2.3477362121302553E-2</v>
      </c>
      <c r="EX372" s="223">
        <f t="shared" ca="1" si="744"/>
        <v>3.5685414578342921E-2</v>
      </c>
      <c r="EY372" s="223">
        <f t="shared" ca="1" si="745"/>
        <v>4.5308134815886601E-2</v>
      </c>
      <c r="EZ372" s="223">
        <f t="shared" ca="1" si="746"/>
        <v>5.1648377264426254E-2</v>
      </c>
      <c r="FA372" s="223">
        <f t="shared" ca="1" si="747"/>
        <v>5.4246804873368151E-2</v>
      </c>
      <c r="FB372" s="223">
        <f t="shared" ca="1" si="748"/>
        <v>5.2915167101229052E-2</v>
      </c>
      <c r="FC372" s="223">
        <f t="shared" ca="1" si="749"/>
        <v>4.77499382660935E-2</v>
      </c>
      <c r="FD372" s="223">
        <f t="shared" ca="1" si="750"/>
        <v>3.9125328186912396E-2</v>
      </c>
      <c r="FE372" s="223">
        <f t="shared" ca="1" si="751"/>
        <v>2.766617147978221E-2</v>
      </c>
      <c r="FF372" s="223">
        <f t="shared" ca="1" si="752"/>
        <v>1.4202659621900612E-2</v>
      </c>
      <c r="FG372" s="223">
        <f t="shared" ca="1" si="753"/>
        <v>-2.8980465132796883E-4</v>
      </c>
      <c r="FH372" s="223">
        <f t="shared" ca="1" si="754"/>
        <v>-1.4761273195312787E-2</v>
      </c>
      <c r="FI372" s="223">
        <f t="shared" ca="1" si="755"/>
        <v>-2.8163318961292514E-2</v>
      </c>
      <c r="FJ372" s="223">
        <f t="shared" ca="1" si="756"/>
        <v>-3.9524992301200434E-2</v>
      </c>
      <c r="FK372" s="223">
        <f t="shared" ca="1" si="757"/>
        <v>-4.8023164199999496E-2</v>
      </c>
      <c r="FL372" s="223">
        <f t="shared" ca="1" si="758"/>
        <v>-5.3042160218247425E-2</v>
      </c>
      <c r="FM372" s="223">
        <f t="shared" ca="1" si="759"/>
        <v>-5.421836479286829E-2</v>
      </c>
      <c r="FN372" s="223">
        <f t="shared" ca="1" si="760"/>
        <v>-5.1466564409617756E-2</v>
      </c>
      <c r="FO372" s="223">
        <f t="shared" ca="1" si="761"/>
        <v>-4.4986121140549715E-2</v>
      </c>
      <c r="FP372" s="223">
        <f t="shared" ca="1" si="762"/>
        <v>-3.5246529286854393E-2</v>
      </c>
      <c r="FQ372" s="223">
        <f t="shared" ca="1" si="763"/>
        <v>-2.2953401517506841E-2</v>
      </c>
      <c r="FR372" s="223">
        <f t="shared" ca="1" si="764"/>
        <v>-8.997348735477249E-3</v>
      </c>
      <c r="FS372" s="223">
        <f t="shared" ca="1" si="765"/>
        <v>5.6105427837711604E-3</v>
      </c>
      <c r="FT372" s="223">
        <f t="shared" ca="1" si="766"/>
        <v>1.9811962437717181E-2</v>
      </c>
      <c r="FU372" s="223">
        <f t="shared" ca="1" si="767"/>
        <v>3.2578047644049028E-2</v>
      </c>
      <c r="FV372" s="223">
        <f t="shared" ca="1" si="768"/>
        <v>4.2983922741638765E-2</v>
      </c>
      <c r="FW372" s="223">
        <f t="shared" ca="1" si="769"/>
        <v>5.0275704260734466E-2</v>
      </c>
      <c r="FX372" s="223">
        <f t="shared" ca="1" si="770"/>
        <v>5.392511817337263E-2</v>
      </c>
      <c r="FY372" s="223">
        <f t="shared" ca="1" si="771"/>
        <v>5.3667772220640036E-2</v>
      </c>
      <c r="FZ372" s="223">
        <f t="shared" ca="1" si="772"/>
        <v>4.9522310568255866E-2</v>
      </c>
      <c r="GA372" s="223">
        <f t="shared" ca="1" si="773"/>
        <v>4.1789063076507121E-2</v>
      </c>
      <c r="GB372" s="223">
        <f t="shared" ca="1" si="774"/>
        <v>3.1028287042051156E-2</v>
      </c>
      <c r="GC372" s="223">
        <f t="shared" ca="1" si="775"/>
        <v>1.8019577751012261E-2</v>
      </c>
      <c r="GD372" s="223">
        <f t="shared" ca="1" si="776"/>
        <v>3.705388462280117E-3</v>
      </c>
      <c r="GE372" s="223">
        <f t="shared" ca="1" si="777"/>
        <v>-1.0877248322171969E-2</v>
      </c>
      <c r="GF372" s="223">
        <f t="shared" ca="1" si="778"/>
        <v>-2.4671851651526019E-2</v>
      </c>
      <c r="GG372" s="223">
        <f t="shared" ca="1" si="779"/>
        <v>-3.6679031919020971E-2</v>
      </c>
      <c r="GH372" s="223">
        <f t="shared" ca="1" si="780"/>
        <v>-4.6028894508672778E-2</v>
      </c>
      <c r="GI372" s="223">
        <f t="shared" ca="1" si="781"/>
        <v>-5.2044061805942968E-2</v>
      </c>
      <c r="GJ372" s="223">
        <f t="shared" ca="1" si="782"/>
        <v>-5.4288747762020098E-2</v>
      </c>
      <c r="GK372" s="223">
        <f t="shared" ca="1" si="783"/>
        <v>-5.2600329664138461E-2</v>
      </c>
      <c r="GL372" s="223">
        <f t="shared" ca="1" si="784"/>
        <v>-4.710112980447298E-2</v>
      </c>
      <c r="GM372" s="223">
        <f t="shared" ca="1" si="785"/>
        <v>-3.8189553490812156E-2</v>
      </c>
      <c r="GN372" s="223">
        <f t="shared" ca="1" si="786"/>
        <v>-2.651122543124591E-2</v>
      </c>
      <c r="GO372" s="223">
        <f t="shared" ca="1" si="787"/>
        <v>-1.2912215600272234E-2</v>
      </c>
      <c r="GP372" s="223">
        <f t="shared" ca="1" si="788"/>
        <v>1.622256727380149E-3</v>
      </c>
      <c r="GQ372" s="223">
        <f t="shared" ca="1" si="789"/>
        <v>1.6039200013121487E-2</v>
      </c>
      <c r="GR372" s="223">
        <f t="shared" ca="1" si="790"/>
        <v>2.9294137446924638E-2</v>
      </c>
      <c r="GS372" s="223">
        <f t="shared" ca="1" si="791"/>
        <v>4.0426777065814316E-2</v>
      </c>
      <c r="GT372" s="223">
        <f t="shared" ca="1" si="792"/>
        <v>4.8630582859635035E-2</v>
      </c>
      <c r="GU372" s="223">
        <f t="shared" ca="1" si="793"/>
        <v>5.3311206585782096E-2</v>
      </c>
      <c r="GV372" s="223">
        <f t="shared" ca="1" si="794"/>
        <v>5.4129547032470991E-2</v>
      </c>
      <c r="GW372" s="223">
        <f t="shared" ca="1" si="795"/>
        <v>5.1026317178706142E-2</v>
      </c>
      <c r="GX372" s="223">
        <f t="shared" ca="1" si="796"/>
        <v>4.4226339412576358E-2</v>
      </c>
      <c r="GY372" s="223">
        <f t="shared" ca="1" si="797"/>
        <v>3.4222257628467159E-2</v>
      </c>
      <c r="GZ372" s="223">
        <f t="shared" ca="1" si="798"/>
        <v>2.1738846227027753E-2</v>
      </c>
      <c r="HA372" s="223">
        <f t="shared" ca="1" si="799"/>
        <v>7.6805017547665428E-3</v>
      </c>
      <c r="HB372" s="223">
        <f t="shared" ca="1" si="800"/>
        <v>-6.9342786979400099E-3</v>
      </c>
      <c r="HC372" s="223">
        <f t="shared" ca="1" si="801"/>
        <v>-2.1046685440026042E-2</v>
      </c>
      <c r="HD372" s="223">
        <f t="shared" ca="1" si="802"/>
        <v>-3.3634304684904914E-2</v>
      </c>
      <c r="HE372" s="223">
        <f t="shared" ca="1" si="803"/>
        <v>-4.3785190249939543E-2</v>
      </c>
      <c r="HF372" s="223">
        <f t="shared" ca="1" si="804"/>
        <v>-5.0763932113478259E-2</v>
      </c>
      <c r="HG372" s="223">
        <f t="shared" ca="1" si="805"/>
        <v>-5.4064935303330182E-2</v>
      </c>
      <c r="HH372" s="223">
        <f t="shared" ca="1" si="806"/>
        <v>-5.344904917477885E-2</v>
      </c>
      <c r="HI372" s="223">
        <f t="shared" ca="1" si="807"/>
        <v>-4.8960893365020533E-2</v>
      </c>
      <c r="HJ372" s="223">
        <f t="shared" ca="1" si="808"/>
        <v>-4.0925625195560249E-2</v>
      </c>
      <c r="HK372" s="223">
        <f t="shared" ca="1" si="809"/>
        <v>-2.9925382717371031E-2</v>
      </c>
      <c r="HL372" s="223">
        <f t="shared" ca="1" si="810"/>
        <v>-1.675711004998116E-2</v>
      </c>
      <c r="HM372" s="223">
        <f t="shared" ca="1" si="811"/>
        <v>-2.3748204787731072E-3</v>
      </c>
      <c r="HN372" s="223">
        <f t="shared" ca="1" si="812"/>
        <v>1.2179519773976383E-2</v>
      </c>
      <c r="HO372" s="223">
        <f t="shared" ca="1" si="813"/>
        <v>2.5851479780854555E-2</v>
      </c>
      <c r="HP372" s="223">
        <f t="shared" ca="1" si="814"/>
        <v>3.7650555182388343E-2</v>
      </c>
      <c r="HQ372" s="223">
        <f t="shared" ca="1" si="815"/>
        <v>4.6721928116538136E-2</v>
      </c>
      <c r="HR372" s="223">
        <f t="shared" ca="1" si="816"/>
        <v>5.2408396950680607E-2</v>
      </c>
      <c r="HS372" s="223">
        <f t="shared" ca="1" si="817"/>
        <v>5.4297989139007227E-2</v>
      </c>
      <c r="HT372" s="223">
        <f t="shared" ca="1" si="818"/>
        <v>5.2253807755311209E-2</v>
      </c>
      <c r="HU372" s="223">
        <f t="shared" ca="1" si="819"/>
        <v>4.6423949383482946E-2</v>
      </c>
      <c r="HV372" s="223">
        <f t="shared" ca="1" si="820"/>
        <v>3.7230774835688436E-2</v>
      </c>
      <c r="HW372" s="223">
        <f t="shared" ca="1" si="821"/>
        <v>2.5340310011828397E-2</v>
      </c>
      <c r="HX372" s="223">
        <f t="shared" ca="1" si="822"/>
        <v>1.1613993742785099E-2</v>
      </c>
      <c r="HY372" s="223">
        <f t="shared" ca="1" si="823"/>
        <v>-2.9537316166398419E-3</v>
      </c>
      <c r="HZ372" s="223">
        <f t="shared" ca="1" si="824"/>
        <v>-1.73074654165866E-2</v>
      </c>
      <c r="IA372" s="223">
        <f t="shared" ca="1" si="825"/>
        <v>-3.0407310239537091E-2</v>
      </c>
      <c r="IB372" s="223">
        <f t="shared" ca="1" si="826"/>
        <v>-4.1304210251578315E-2</v>
      </c>
      <c r="IC372" s="223">
        <f t="shared" ca="1" si="827"/>
        <v>-4.9208708274570544E-2</v>
      </c>
      <c r="ID372" s="223">
        <f t="shared" ca="1" si="828"/>
        <v>-5.3548140275903905E-2</v>
      </c>
      <c r="IE372" s="223">
        <f t="shared" ca="1" si="829"/>
        <v>-5.4927071673430292E-2</v>
      </c>
      <c r="IF372" s="223">
        <f t="shared" ca="1" si="830"/>
        <v>-5.0555333602322977E-2</v>
      </c>
      <c r="IG372" s="223">
        <f t="shared" ca="1" si="831"/>
        <v>-4.3439917391470219E-2</v>
      </c>
      <c r="IH372" s="223">
        <f t="shared" ca="1" si="832"/>
        <v>-3.3177371761737171E-2</v>
      </c>
      <c r="II372" s="223">
        <f t="shared" ca="1" si="833"/>
        <v>-2.0511196268449328E-2</v>
      </c>
      <c r="IJ372" s="223">
        <f t="shared" ca="1" si="834"/>
        <v>-6.359028326991225E-3</v>
      </c>
      <c r="IK372" s="223">
        <f t="shared" ca="1" si="835"/>
        <v>8.2538376619106027E-3</v>
      </c>
      <c r="IL372" s="223">
        <f t="shared" ca="1" si="836"/>
        <v>2.226873070601209E-2</v>
      </c>
      <c r="IM372" s="223">
        <f t="shared" ca="1" si="837"/>
        <v>3.4670301678286282E-2</v>
      </c>
      <c r="IN372" s="223">
        <f t="shared" ca="1" si="838"/>
        <v>4.4560083196867481E-2</v>
      </c>
      <c r="IO372" s="223">
        <f t="shared" ca="1" si="839"/>
        <v>5.1221581671702578E-2</v>
      </c>
      <c r="IP372" s="223">
        <f t="shared" ca="1" si="840"/>
        <v>5.4172185737879158E-2</v>
      </c>
      <c r="IQ372" s="223">
        <f t="shared" ca="1" si="841"/>
        <v>5.3198130420283457E-2</v>
      </c>
      <c r="IR372" s="223">
        <f t="shared" ca="1" si="842"/>
        <v>4.8369983950387836E-2</v>
      </c>
      <c r="IS372" s="223">
        <f t="shared" ca="1" si="843"/>
        <v>4.0037535248303266E-2</v>
      </c>
      <c r="IT372" s="223">
        <f t="shared" ca="1" si="844"/>
        <v>2.8804452461124102E-2</v>
      </c>
      <c r="IU372" s="223">
        <f t="shared" ca="1" si="845"/>
        <v>1.5484548492444655E-2</v>
      </c>
      <c r="IV372" s="223">
        <f t="shared" ca="1" si="846"/>
        <v>1.0428219922099431E-3</v>
      </c>
      <c r="IW372" s="223">
        <f t="shared" ca="1" si="847"/>
        <v>-1.3474454738490533E-2</v>
      </c>
      <c r="IX372" s="223">
        <f t="shared" ca="1" si="848"/>
        <v>-2.7015535945412204E-2</v>
      </c>
      <c r="IY372" s="223">
        <f t="shared" ca="1" si="849"/>
        <v>-3.859939915915879E-2</v>
      </c>
      <c r="IZ372" s="223">
        <f t="shared" ca="1" si="850"/>
        <v>-4.7386818181951534E-2</v>
      </c>
      <c r="JA372" s="223">
        <f t="shared" ca="1" si="851"/>
        <v>-5.2741163236771339E-2</v>
      </c>
      <c r="JB372" s="223">
        <f t="shared" ca="1" si="852"/>
        <v>-5.4274523437669614E-2</v>
      </c>
    </row>
    <row r="373" spans="2:262">
      <c r="B373" s="230">
        <v>12</v>
      </c>
      <c r="C373" s="229">
        <f t="shared" si="853"/>
        <v>2.3437499999999996E-4</v>
      </c>
      <c r="D373" s="226">
        <f t="shared" ca="1" si="597"/>
        <v>24.580961707545182</v>
      </c>
      <c r="E373" s="225">
        <f ca="1">R361</f>
        <v>0.5809617075451815</v>
      </c>
      <c r="F373" s="224">
        <v>12</v>
      </c>
      <c r="G373" s="223">
        <f t="shared" ca="1" si="854"/>
        <v>-3.5657550457383405E-3</v>
      </c>
      <c r="H373" s="223">
        <f t="shared" ca="1" si="598"/>
        <v>-3.0585412410175511E-3</v>
      </c>
      <c r="I373" s="223">
        <f t="shared" ca="1" si="599"/>
        <v>-2.2879279183219436E-3</v>
      </c>
      <c r="J373" s="223">
        <f t="shared" ca="1" si="600"/>
        <v>-1.3202797795626381E-3</v>
      </c>
      <c r="K373" s="223">
        <f t="shared" ca="1" si="601"/>
        <v>-2.3893003270829152E-4</v>
      </c>
      <c r="L373" s="223">
        <f t="shared" ca="1" si="602"/>
        <v>8.6299620812987834E-4</v>
      </c>
      <c r="M373" s="223">
        <f t="shared" ca="1" si="603"/>
        <v>1.8906017949951496E-3</v>
      </c>
      <c r="N373" s="223">
        <f t="shared" ca="1" si="604"/>
        <v>2.7553900247472714E-3</v>
      </c>
      <c r="O373" s="223">
        <f t="shared" ca="1" si="605"/>
        <v>3.3828859157145163E-3</v>
      </c>
      <c r="P373" s="223">
        <f t="shared" ca="1" si="606"/>
        <v>3.7190499431079501E-3</v>
      </c>
      <c r="Q373" s="223">
        <f t="shared" ca="1" si="607"/>
        <v>3.7349318866106312E-3</v>
      </c>
      <c r="R373" s="223">
        <f t="shared" ca="1" si="608"/>
        <v>3.4291640039122691E-3</v>
      </c>
      <c r="S373" s="223">
        <f t="shared" ca="1" si="609"/>
        <v>2.8280788197585938E-3</v>
      </c>
      <c r="T373" s="223">
        <f t="shared" ca="1" si="610"/>
        <v>1.9834413866016056E-3</v>
      </c>
      <c r="U373" s="223">
        <f t="shared" ca="1" si="611"/>
        <v>9.6799131304080386E-4</v>
      </c>
      <c r="V373" s="223">
        <f t="shared" ca="1" si="612"/>
        <v>-1.3082152242734849E-4</v>
      </c>
      <c r="W373" s="223">
        <f t="shared" ca="1" si="613"/>
        <v>-1.2183680962260547E-3</v>
      </c>
      <c r="X373" s="223">
        <f t="shared" ca="1" si="614"/>
        <v>-2.2009896276685976E-3</v>
      </c>
      <c r="Y373" s="223">
        <f t="shared" ca="1" si="615"/>
        <v>-2.99406341026254E-3</v>
      </c>
      <c r="Z373" s="223">
        <f t="shared" ca="1" si="616"/>
        <v>-3.5292904623717169E-3</v>
      </c>
      <c r="AA373" s="223">
        <f t="shared" ca="1" si="617"/>
        <v>-3.7605773896544075E-3</v>
      </c>
      <c r="AB373" s="223">
        <f t="shared" ca="1" si="618"/>
        <v>-3.6680059172339665E-3</v>
      </c>
      <c r="AC373" s="223">
        <f t="shared" ca="1" si="619"/>
        <v>-3.2595482381567939E-3</v>
      </c>
      <c r="AD373" s="223">
        <f t="shared" ca="1" si="620"/>
        <v>-2.5703804534802188E-3</v>
      </c>
      <c r="AE373" s="223">
        <f t="shared" ca="1" si="621"/>
        <v>-1.6598532300689417E-3</v>
      </c>
      <c r="AF373" s="223">
        <f t="shared" ca="1" si="622"/>
        <v>-6.0638056101651027E-4</v>
      </c>
      <c r="AG373" s="223">
        <f t="shared" ca="1" si="623"/>
        <v>4.9931319478769285E-4</v>
      </c>
      <c r="AH373" s="223">
        <f t="shared" ca="1" si="624"/>
        <v>1.5620064335278266E-3</v>
      </c>
      <c r="AI373" s="223">
        <f t="shared" ca="1" si="625"/>
        <v>2.4901807270442783E-3</v>
      </c>
      <c r="AJ373" s="223">
        <f t="shared" ca="1" si="626"/>
        <v>3.203902328415434E-3</v>
      </c>
      <c r="AK373" s="223">
        <f t="shared" ca="1" si="627"/>
        <v>3.6417060125698603E-3</v>
      </c>
      <c r="AL373" s="223">
        <f t="shared" ca="1" si="628"/>
        <v>3.76588842019778E-3</v>
      </c>
      <c r="AM373" s="223">
        <f t="shared" ca="1" si="629"/>
        <v>3.5657550457383401E-3</v>
      </c>
      <c r="AN373" s="223">
        <f t="shared" ca="1" si="630"/>
        <v>3.0585412410175524E-3</v>
      </c>
      <c r="AO373" s="223">
        <f t="shared" ca="1" si="631"/>
        <v>2.2879279183219432E-3</v>
      </c>
      <c r="AP373" s="223">
        <f t="shared" ca="1" si="632"/>
        <v>1.3202797795626407E-3</v>
      </c>
      <c r="AQ373" s="223">
        <f t="shared" ca="1" si="633"/>
        <v>2.389300327082912E-4</v>
      </c>
      <c r="AR373" s="223">
        <f t="shared" ca="1" si="634"/>
        <v>-8.6299620812987465E-4</v>
      </c>
      <c r="AS373" s="223">
        <f t="shared" ca="1" si="635"/>
        <v>-1.8906017949951483E-3</v>
      </c>
      <c r="AT373" s="223">
        <f t="shared" ca="1" si="636"/>
        <v>-2.755390024747268E-3</v>
      </c>
      <c r="AU373" s="223">
        <f t="shared" ca="1" si="637"/>
        <v>-3.3828859157145159E-3</v>
      </c>
      <c r="AV373" s="223">
        <f t="shared" ca="1" si="638"/>
        <v>-3.7190499431079501E-3</v>
      </c>
      <c r="AW373" s="223">
        <f t="shared" ca="1" si="639"/>
        <v>-3.7349318866106312E-3</v>
      </c>
      <c r="AX373" s="223">
        <f t="shared" ca="1" si="640"/>
        <v>-3.4291640039122687E-3</v>
      </c>
      <c r="AY373" s="223">
        <f t="shared" ca="1" si="641"/>
        <v>-2.828078819758596E-3</v>
      </c>
      <c r="AZ373" s="223">
        <f t="shared" ca="1" si="642"/>
        <v>-1.9834413866016069E-3</v>
      </c>
      <c r="BA373" s="223">
        <f t="shared" ca="1" si="643"/>
        <v>-9.679913130408082E-4</v>
      </c>
      <c r="BB373" s="223">
        <f t="shared" ca="1" si="644"/>
        <v>1.3082152242734711E-4</v>
      </c>
      <c r="BC373" s="223">
        <f t="shared" ca="1" si="645"/>
        <v>1.2183680962260567E-3</v>
      </c>
      <c r="BD373" s="223">
        <f t="shared" ca="1" si="646"/>
        <v>2.2009896276685963E-3</v>
      </c>
      <c r="BE373" s="223">
        <f t="shared" ca="1" si="647"/>
        <v>2.9940634102625413E-3</v>
      </c>
      <c r="BF373" s="223">
        <f t="shared" ca="1" si="648"/>
        <v>3.5292904623717165E-3</v>
      </c>
      <c r="BG373" s="223">
        <f t="shared" ca="1" si="649"/>
        <v>3.760577389654407E-3</v>
      </c>
      <c r="BH373" s="223">
        <f t="shared" ca="1" si="650"/>
        <v>3.6680059172339674E-3</v>
      </c>
      <c r="BI373" s="223">
        <f t="shared" ca="1" si="651"/>
        <v>3.2595482381567982E-3</v>
      </c>
      <c r="BJ373" s="223">
        <f t="shared" ca="1" si="652"/>
        <v>2.5703804534802175E-3</v>
      </c>
      <c r="BK373" s="223">
        <f t="shared" ca="1" si="653"/>
        <v>1.659853230068943E-3</v>
      </c>
      <c r="BL373" s="223">
        <f t="shared" ca="1" si="654"/>
        <v>6.0638056101651482E-4</v>
      </c>
      <c r="BM373" s="223">
        <f t="shared" ca="1" si="655"/>
        <v>-4.9931319478769816E-4</v>
      </c>
      <c r="BN373" s="223">
        <f t="shared" ca="1" si="656"/>
        <v>-1.5620064335278253E-3</v>
      </c>
      <c r="BO373" s="223">
        <f t="shared" ca="1" si="657"/>
        <v>-2.490180727044277E-3</v>
      </c>
      <c r="BP373" s="223">
        <f t="shared" ca="1" si="658"/>
        <v>-3.2039023284154296E-3</v>
      </c>
      <c r="BQ373" s="223">
        <f t="shared" ca="1" si="659"/>
        <v>-3.641706012569862E-3</v>
      </c>
      <c r="BR373" s="223">
        <f t="shared" ca="1" si="660"/>
        <v>-3.76588842019778E-3</v>
      </c>
      <c r="BS373" s="223">
        <f t="shared" ca="1" si="661"/>
        <v>-3.5657550457383431E-3</v>
      </c>
      <c r="BT373" s="223">
        <f t="shared" ca="1" si="662"/>
        <v>-3.0585412410175494E-3</v>
      </c>
      <c r="BU373" s="223">
        <f t="shared" ca="1" si="663"/>
        <v>-2.2879279183219445E-3</v>
      </c>
      <c r="BV373" s="223">
        <f t="shared" ca="1" si="664"/>
        <v>-1.320279779562642E-3</v>
      </c>
      <c r="BW373" s="223">
        <f t="shared" ca="1" si="665"/>
        <v>-2.389300327082993E-4</v>
      </c>
      <c r="BX373" s="223">
        <f t="shared" ca="1" si="666"/>
        <v>8.6299620812987986E-4</v>
      </c>
      <c r="BY373" s="223">
        <f t="shared" ca="1" si="667"/>
        <v>1.8906017949951472E-3</v>
      </c>
      <c r="BZ373" s="223">
        <f t="shared" ca="1" si="668"/>
        <v>2.7553900247472671E-3</v>
      </c>
      <c r="CA373" s="223">
        <f t="shared" ca="1" si="669"/>
        <v>3.3828859157145181E-3</v>
      </c>
      <c r="CB373" s="223">
        <f t="shared" ca="1" si="670"/>
        <v>3.7190499431079501E-3</v>
      </c>
      <c r="CC373" s="223">
        <f t="shared" ca="1" si="671"/>
        <v>3.7349318866106316E-3</v>
      </c>
      <c r="CD373" s="223">
        <f t="shared" ca="1" si="672"/>
        <v>3.4291640039122726E-3</v>
      </c>
      <c r="CE373" s="223">
        <f t="shared" ca="1" si="673"/>
        <v>2.8280788197585925E-3</v>
      </c>
      <c r="CF373" s="223">
        <f t="shared" ca="1" si="674"/>
        <v>1.9834413866016078E-3</v>
      </c>
      <c r="CG373" s="223">
        <f t="shared" ca="1" si="675"/>
        <v>9.6799131304080971E-4</v>
      </c>
      <c r="CH373" s="223">
        <f t="shared" ca="1" si="676"/>
        <v>-1.3082152242733906E-4</v>
      </c>
      <c r="CI373" s="223">
        <f t="shared" ca="1" si="677"/>
        <v>-1.2183680962260554E-3</v>
      </c>
      <c r="CJ373" s="223">
        <f t="shared" ca="1" si="678"/>
        <v>-2.2009896276685955E-3</v>
      </c>
      <c r="CK373" s="223">
        <f t="shared" ca="1" si="679"/>
        <v>-2.9940634102625361E-3</v>
      </c>
      <c r="CL373" s="223">
        <f t="shared" ca="1" si="680"/>
        <v>-3.5292904623717182E-3</v>
      </c>
      <c r="CM373" s="223">
        <f t="shared" ca="1" si="681"/>
        <v>-3.760577389654407E-3</v>
      </c>
      <c r="CN373" s="223">
        <f t="shared" ca="1" si="682"/>
        <v>-3.6680059172339678E-3</v>
      </c>
      <c r="CO373" s="223">
        <f t="shared" ca="1" si="683"/>
        <v>-3.2595482381567991E-3</v>
      </c>
      <c r="CP373" s="223">
        <f t="shared" ca="1" si="684"/>
        <v>-2.5703804534802184E-3</v>
      </c>
      <c r="CQ373" s="223">
        <f t="shared" ca="1" si="685"/>
        <v>-1.6598532300689441E-3</v>
      </c>
      <c r="CR373" s="223">
        <f t="shared" ca="1" si="686"/>
        <v>-6.0638056101651623E-4</v>
      </c>
      <c r="CS373" s="223">
        <f t="shared" ca="1" si="687"/>
        <v>4.9931319478769675E-4</v>
      </c>
      <c r="CT373" s="223">
        <f t="shared" ca="1" si="688"/>
        <v>1.562006433527824E-3</v>
      </c>
      <c r="CU373" s="223">
        <f t="shared" ca="1" si="689"/>
        <v>2.4901807270442762E-3</v>
      </c>
      <c r="CV373" s="223">
        <f t="shared" ca="1" si="690"/>
        <v>3.2039023284154288E-3</v>
      </c>
      <c r="CW373" s="223">
        <f t="shared" ca="1" si="691"/>
        <v>3.6417060125698616E-3</v>
      </c>
      <c r="CX373" s="223">
        <f t="shared" ca="1" si="692"/>
        <v>3.76588842019778E-3</v>
      </c>
      <c r="CY373" s="223">
        <f t="shared" ca="1" si="693"/>
        <v>3.5657550457383435E-3</v>
      </c>
      <c r="CZ373" s="223">
        <f t="shared" ca="1" si="694"/>
        <v>3.0585412410175502E-3</v>
      </c>
      <c r="DA373" s="223">
        <f t="shared" ca="1" si="695"/>
        <v>2.2879279183219453E-3</v>
      </c>
      <c r="DB373" s="223">
        <f t="shared" ca="1" si="696"/>
        <v>1.3202797795626433E-3</v>
      </c>
      <c r="DC373" s="223">
        <f t="shared" ca="1" si="697"/>
        <v>2.3893003270830071E-4</v>
      </c>
      <c r="DD373" s="223">
        <f t="shared" ca="1" si="698"/>
        <v>-8.6299620812987855E-4</v>
      </c>
      <c r="DE373" s="223">
        <f t="shared" ca="1" si="699"/>
        <v>-1.8906017949951459E-3</v>
      </c>
      <c r="DF373" s="223">
        <f t="shared" ca="1" si="700"/>
        <v>-2.7553900247472658E-3</v>
      </c>
      <c r="DG373" s="223">
        <f t="shared" ca="1" si="701"/>
        <v>-3.3828859157145176E-3</v>
      </c>
      <c r="DH373" s="223">
        <f t="shared" ca="1" si="702"/>
        <v>-3.7190499431079497E-3</v>
      </c>
      <c r="DI373" s="223">
        <f t="shared" ca="1" si="703"/>
        <v>-3.7349318866106316E-3</v>
      </c>
      <c r="DJ373" s="223">
        <f t="shared" ca="1" si="704"/>
        <v>-3.4291640039122726E-3</v>
      </c>
      <c r="DK373" s="223">
        <f t="shared" ca="1" si="705"/>
        <v>-2.8280788197585934E-3</v>
      </c>
      <c r="DL373" s="223">
        <f t="shared" ca="1" si="706"/>
        <v>-1.9834413866016204E-3</v>
      </c>
      <c r="DM373" s="223">
        <f t="shared" ca="1" si="707"/>
        <v>-9.6799131304081102E-4</v>
      </c>
      <c r="DN373" s="223">
        <f t="shared" ca="1" si="708"/>
        <v>1.3082152242735104E-4</v>
      </c>
      <c r="DO373" s="223">
        <f t="shared" ca="1" si="709"/>
        <v>1.2183680962260413E-3</v>
      </c>
      <c r="DP373" s="223">
        <f t="shared" ca="1" si="710"/>
        <v>2.2009896276685946E-3</v>
      </c>
      <c r="DQ373" s="223">
        <f t="shared" ca="1" si="711"/>
        <v>2.9940634102625435E-3</v>
      </c>
      <c r="DR373" s="223">
        <f t="shared" ca="1" si="712"/>
        <v>3.529290462371713E-3</v>
      </c>
      <c r="DS373" s="223">
        <f t="shared" ca="1" si="713"/>
        <v>3.7605773896544075E-3</v>
      </c>
      <c r="DT373" s="223">
        <f t="shared" ca="1" si="714"/>
        <v>3.6680059172339652E-3</v>
      </c>
      <c r="DU373" s="223">
        <f t="shared" ca="1" si="715"/>
        <v>3.2595482381568E-3</v>
      </c>
      <c r="DV373" s="223">
        <f t="shared" ca="1" si="716"/>
        <v>2.5703804534802197E-3</v>
      </c>
      <c r="DW373" s="223">
        <f t="shared" ca="1" si="717"/>
        <v>1.6598532300689335E-3</v>
      </c>
      <c r="DX373" s="223">
        <f t="shared" ca="1" si="718"/>
        <v>6.0638056101651753E-4</v>
      </c>
      <c r="DY373" s="223">
        <f t="shared" ca="1" si="719"/>
        <v>-4.9931319478769545E-4</v>
      </c>
      <c r="DZ373" s="223">
        <f t="shared" ca="1" si="720"/>
        <v>-1.5620064335278103E-3</v>
      </c>
      <c r="EA373" s="223">
        <f t="shared" ca="1" si="721"/>
        <v>-2.4901807270442749E-3</v>
      </c>
      <c r="EB373" s="223">
        <f t="shared" ca="1" si="722"/>
        <v>-3.2039023284154357E-3</v>
      </c>
      <c r="EC373" s="223">
        <f t="shared" ca="1" si="723"/>
        <v>-3.6417060125698577E-3</v>
      </c>
      <c r="ED373" s="223">
        <f t="shared" ca="1" si="724"/>
        <v>-3.76588842019778E-3</v>
      </c>
      <c r="EE373" s="223">
        <f t="shared" ca="1" si="725"/>
        <v>-3.5657550457383396E-3</v>
      </c>
      <c r="EF373" s="223">
        <f t="shared" ca="1" si="726"/>
        <v>-3.0585412410175585E-3</v>
      </c>
      <c r="EG373" s="223">
        <f t="shared" ca="1" si="727"/>
        <v>-2.2879279183219466E-3</v>
      </c>
      <c r="EH373" s="223">
        <f t="shared" ca="1" si="728"/>
        <v>-1.3202797795626321E-3</v>
      </c>
      <c r="EI373" s="223">
        <f t="shared" ca="1" si="729"/>
        <v>-2.3893003270830207E-4</v>
      </c>
      <c r="EJ373" s="223">
        <f t="shared" ca="1" si="730"/>
        <v>8.6299620812987715E-4</v>
      </c>
      <c r="EK373" s="223">
        <f t="shared" ca="1" si="731"/>
        <v>1.8906017949951333E-3</v>
      </c>
      <c r="EL373" s="223">
        <f t="shared" ca="1" si="732"/>
        <v>2.7553900247472649E-3</v>
      </c>
      <c r="EM373" s="223">
        <f t="shared" ca="1" si="733"/>
        <v>3.3828859157145168E-3</v>
      </c>
      <c r="EN373" s="223">
        <f t="shared" ca="1" si="734"/>
        <v>3.7190499431079471E-3</v>
      </c>
      <c r="EO373" s="223">
        <f t="shared" ca="1" si="735"/>
        <v>3.7349318866106316E-3</v>
      </c>
      <c r="EP373" s="223">
        <f t="shared" ca="1" si="736"/>
        <v>3.4291640039122678E-3</v>
      </c>
      <c r="EQ373" s="223">
        <f t="shared" ca="1" si="737"/>
        <v>2.8280788197586029E-3</v>
      </c>
      <c r="ER373" s="223">
        <f t="shared" ca="1" si="738"/>
        <v>1.98344138660161E-3</v>
      </c>
      <c r="ES373" s="223">
        <f t="shared" ca="1" si="739"/>
        <v>9.6799131304079941E-4</v>
      </c>
      <c r="ET373" s="223">
        <f t="shared" ca="1" si="740"/>
        <v>-1.3082152242733627E-4</v>
      </c>
      <c r="EU373" s="223">
        <f t="shared" ca="1" si="741"/>
        <v>-1.2183680962260526E-3</v>
      </c>
      <c r="EV373" s="223">
        <f t="shared" ca="1" si="742"/>
        <v>-2.2009896276686041E-3</v>
      </c>
      <c r="EW373" s="223">
        <f t="shared" ca="1" si="743"/>
        <v>-2.9940634102625348E-3</v>
      </c>
      <c r="EX373" s="223">
        <f t="shared" ca="1" si="744"/>
        <v>-3.5292904623717173E-3</v>
      </c>
      <c r="EY373" s="223">
        <f t="shared" ca="1" si="745"/>
        <v>-3.7605773896544062E-3</v>
      </c>
      <c r="EZ373" s="223">
        <f t="shared" ca="1" si="746"/>
        <v>-3.6680059172339683E-3</v>
      </c>
      <c r="FA373" s="223">
        <f t="shared" ca="1" si="747"/>
        <v>-3.2595482381567935E-3</v>
      </c>
      <c r="FB373" s="223">
        <f t="shared" ca="1" si="748"/>
        <v>-2.5703804534802305E-3</v>
      </c>
      <c r="FC373" s="223">
        <f t="shared" ca="1" si="749"/>
        <v>-1.6598532300689467E-3</v>
      </c>
      <c r="FD373" s="223">
        <f t="shared" ca="1" si="750"/>
        <v>-6.0638056101650572E-4</v>
      </c>
      <c r="FE373" s="223">
        <f t="shared" ca="1" si="751"/>
        <v>4.993131947876807E-4</v>
      </c>
      <c r="FF373" s="223">
        <f t="shared" ca="1" si="752"/>
        <v>1.5620064335278214E-3</v>
      </c>
      <c r="FG373" s="223">
        <f t="shared" ca="1" si="753"/>
        <v>2.4901807270442844E-3</v>
      </c>
      <c r="FH373" s="223">
        <f t="shared" ca="1" si="754"/>
        <v>3.2039023284154279E-3</v>
      </c>
      <c r="FI373" s="223">
        <f t="shared" ca="1" si="755"/>
        <v>3.6417060125698607E-3</v>
      </c>
      <c r="FJ373" s="223">
        <f t="shared" ca="1" si="756"/>
        <v>3.7658884201977809E-3</v>
      </c>
      <c r="FK373" s="223">
        <f t="shared" ca="1" si="757"/>
        <v>3.5657550457383444E-3</v>
      </c>
      <c r="FL373" s="223">
        <f t="shared" ca="1" si="758"/>
        <v>3.058541241017552E-3</v>
      </c>
      <c r="FM373" s="223">
        <f t="shared" ca="1" si="759"/>
        <v>2.2879279183219583E-3</v>
      </c>
      <c r="FN373" s="223">
        <f t="shared" ca="1" si="760"/>
        <v>1.3202797795626459E-3</v>
      </c>
      <c r="FO373" s="223">
        <f t="shared" ca="1" si="761"/>
        <v>2.3893003270829011E-4</v>
      </c>
      <c r="FP373" s="223">
        <f t="shared" ca="1" si="762"/>
        <v>-8.6299620812986273E-4</v>
      </c>
      <c r="FQ373" s="223">
        <f t="shared" ca="1" si="763"/>
        <v>-1.8906017949951435E-3</v>
      </c>
      <c r="FR373" s="223">
        <f t="shared" ca="1" si="764"/>
        <v>-2.7553900247472732E-3</v>
      </c>
      <c r="FS373" s="223">
        <f t="shared" ca="1" si="765"/>
        <v>-3.3828859157145107E-3</v>
      </c>
      <c r="FT373" s="223">
        <f t="shared" ca="1" si="766"/>
        <v>-3.7190499431079493E-3</v>
      </c>
      <c r="FU373" s="223">
        <f t="shared" ca="1" si="767"/>
        <v>-3.7349318866106303E-3</v>
      </c>
      <c r="FV373" s="223">
        <f t="shared" ca="1" si="768"/>
        <v>-3.4291640039122739E-3</v>
      </c>
      <c r="FW373" s="223">
        <f t="shared" ca="1" si="769"/>
        <v>-2.8280788197585951E-3</v>
      </c>
      <c r="FX373" s="223">
        <f t="shared" ca="1" si="770"/>
        <v>-1.9834413866016225E-3</v>
      </c>
      <c r="FY373" s="223">
        <f t="shared" ca="1" si="771"/>
        <v>-9.6799131304081373E-4</v>
      </c>
      <c r="FZ373" s="223">
        <f t="shared" ca="1" si="772"/>
        <v>1.3082152242734828E-4</v>
      </c>
      <c r="GA373" s="223">
        <f t="shared" ca="1" si="773"/>
        <v>1.2183680962260389E-3</v>
      </c>
      <c r="GB373" s="223">
        <f t="shared" ca="1" si="774"/>
        <v>2.200989627668592E-3</v>
      </c>
      <c r="GC373" s="223">
        <f t="shared" ca="1" si="775"/>
        <v>2.9940634102625418E-3</v>
      </c>
      <c r="GD373" s="223">
        <f t="shared" ca="1" si="776"/>
        <v>3.5292904623717117E-3</v>
      </c>
      <c r="GE373" s="223">
        <f t="shared" ca="1" si="777"/>
        <v>3.760577389654407E-3</v>
      </c>
      <c r="GF373" s="223">
        <f t="shared" ca="1" si="778"/>
        <v>3.6680059172339661E-3</v>
      </c>
      <c r="GG373" s="223">
        <f t="shared" ca="1" si="779"/>
        <v>3.2595482381568013E-3</v>
      </c>
      <c r="GH373" s="223">
        <f t="shared" ca="1" si="780"/>
        <v>2.5703804534802214E-3</v>
      </c>
      <c r="GI373" s="223">
        <f t="shared" ca="1" si="781"/>
        <v>1.6598532300689359E-3</v>
      </c>
      <c r="GJ373" s="223">
        <f t="shared" ca="1" si="782"/>
        <v>6.0638056101652025E-4</v>
      </c>
      <c r="GK373" s="223">
        <f t="shared" ca="1" si="783"/>
        <v>-4.9931319478769263E-4</v>
      </c>
      <c r="GL373" s="223">
        <f t="shared" ca="1" si="784"/>
        <v>-1.5620064335278082E-3</v>
      </c>
      <c r="GM373" s="223">
        <f t="shared" ca="1" si="785"/>
        <v>-2.4901807270442736E-3</v>
      </c>
      <c r="GN373" s="223">
        <f t="shared" ca="1" si="786"/>
        <v>-3.203902328415434E-3</v>
      </c>
      <c r="GO373" s="223">
        <f t="shared" ca="1" si="787"/>
        <v>-3.6417060125698572E-3</v>
      </c>
      <c r="GP373" s="223">
        <f t="shared" ca="1" si="788"/>
        <v>-3.7658884201977804E-3</v>
      </c>
      <c r="GQ373" s="223">
        <f t="shared" ca="1" si="789"/>
        <v>-3.5657550457383401E-3</v>
      </c>
      <c r="GR373" s="223">
        <f t="shared" ca="1" si="790"/>
        <v>-3.0585412410175602E-3</v>
      </c>
      <c r="GS373" s="223">
        <f t="shared" ca="1" si="791"/>
        <v>-2.2879279183219484E-3</v>
      </c>
      <c r="GT373" s="223">
        <f t="shared" ca="1" si="792"/>
        <v>-1.3202797795626347E-3</v>
      </c>
      <c r="GU373" s="223">
        <f t="shared" ca="1" si="793"/>
        <v>-2.3893003270830486E-4</v>
      </c>
      <c r="GV373" s="223">
        <f t="shared" ca="1" si="794"/>
        <v>8.6299620812987443E-4</v>
      </c>
      <c r="GW373" s="223">
        <f t="shared" ca="1" si="795"/>
        <v>1.8906017949951307E-3</v>
      </c>
      <c r="GX373" s="223">
        <f t="shared" ca="1" si="796"/>
        <v>2.7553900247472628E-3</v>
      </c>
      <c r="GY373" s="223">
        <f t="shared" ca="1" si="797"/>
        <v>3.3828859157145159E-3</v>
      </c>
      <c r="GZ373" s="223">
        <f t="shared" ca="1" si="798"/>
        <v>3.7190499431079467E-3</v>
      </c>
      <c r="HA373" s="223">
        <f t="shared" ca="1" si="799"/>
        <v>3.7349318866106325E-3</v>
      </c>
      <c r="HB373" s="223">
        <f t="shared" ca="1" si="800"/>
        <v>3.4291640039122691E-3</v>
      </c>
      <c r="HC373" s="223">
        <f t="shared" ca="1" si="801"/>
        <v>2.8280788197586047E-3</v>
      </c>
      <c r="HD373" s="223">
        <f t="shared" ca="1" si="802"/>
        <v>1.9834413866016121E-3</v>
      </c>
      <c r="HE373" s="223">
        <f t="shared" ca="1" si="803"/>
        <v>9.6799131304080212E-4</v>
      </c>
      <c r="HF373" s="223">
        <f t="shared" ca="1" si="804"/>
        <v>-1.308215224273335E-4</v>
      </c>
      <c r="HG373" s="223">
        <f t="shared" ca="1" si="805"/>
        <v>-1.2183680962260502E-3</v>
      </c>
      <c r="HH373" s="223">
        <f t="shared" ca="1" si="806"/>
        <v>-2.2009896276686015E-3</v>
      </c>
      <c r="HI373" s="223">
        <f t="shared" ca="1" si="807"/>
        <v>-2.9940634102625331E-3</v>
      </c>
      <c r="HJ373" s="223">
        <f t="shared" ca="1" si="808"/>
        <v>-3.529290462371716E-3</v>
      </c>
      <c r="HK373" s="223">
        <f t="shared" ca="1" si="809"/>
        <v>-3.7605773896544062E-3</v>
      </c>
      <c r="HL373" s="223">
        <f t="shared" ca="1" si="810"/>
        <v>-3.6680059172339691E-3</v>
      </c>
      <c r="HM373" s="223">
        <f t="shared" ca="1" si="811"/>
        <v>-3.2595482381567948E-3</v>
      </c>
      <c r="HN373" s="223">
        <f t="shared" ca="1" si="812"/>
        <v>-2.5703804534802318E-3</v>
      </c>
      <c r="HO373" s="223">
        <f t="shared" ca="1" si="813"/>
        <v>-1.6598532300689493E-3</v>
      </c>
      <c r="HP373" s="223">
        <f t="shared" ca="1" si="814"/>
        <v>-6.0638056101650854E-4</v>
      </c>
      <c r="HQ373" s="223">
        <f t="shared" ca="1" si="815"/>
        <v>4.9931319478770456E-4</v>
      </c>
      <c r="HR373" s="223">
        <f t="shared" ca="1" si="816"/>
        <v>1.5620064335277945E-3</v>
      </c>
      <c r="HS373" s="223">
        <f t="shared" ca="1" si="817"/>
        <v>2.4901807270442623E-3</v>
      </c>
      <c r="HT373" s="223">
        <f t="shared" ca="1" si="818"/>
        <v>3.2039023284154262E-3</v>
      </c>
      <c r="HU373" s="223">
        <f t="shared" ca="1" si="819"/>
        <v>3.6417060125698598E-3</v>
      </c>
      <c r="HV373" s="223">
        <f t="shared" ca="1" si="820"/>
        <v>3.76588842019778E-3</v>
      </c>
      <c r="HW373" s="223">
        <f t="shared" ca="1" si="821"/>
        <v>3.5657550457383362E-3</v>
      </c>
      <c r="HX373" s="223">
        <f t="shared" ca="1" si="822"/>
        <v>3.0585412410175689E-3</v>
      </c>
      <c r="HY373" s="223">
        <f t="shared" ca="1" si="823"/>
        <v>2.2879279183219605E-3</v>
      </c>
      <c r="HZ373" s="223">
        <f t="shared" ca="1" si="824"/>
        <v>1.3202797795626485E-3</v>
      </c>
      <c r="IA373" s="223">
        <f t="shared" ca="1" si="825"/>
        <v>2.3893003270829283E-4</v>
      </c>
      <c r="IB373" s="223">
        <f t="shared" ca="1" si="826"/>
        <v>-8.6299620812988604E-4</v>
      </c>
      <c r="IC373" s="223">
        <f t="shared" ca="1" si="827"/>
        <v>-1.8906017949951181E-3</v>
      </c>
      <c r="ID373" s="223">
        <f t="shared" ca="1" si="828"/>
        <v>-2.7553900247472528E-3</v>
      </c>
      <c r="IE373" s="223">
        <f t="shared" ca="1" si="829"/>
        <v>-3.2832415935198866E-3</v>
      </c>
      <c r="IF373" s="223">
        <f t="shared" ca="1" si="830"/>
        <v>-3.7190499431079488E-3</v>
      </c>
      <c r="IG373" s="223">
        <f t="shared" ca="1" si="831"/>
        <v>-3.7349318866106308E-3</v>
      </c>
      <c r="IH373" s="223">
        <f t="shared" ca="1" si="832"/>
        <v>-3.4291640039122639E-3</v>
      </c>
      <c r="II373" s="223">
        <f t="shared" ca="1" si="833"/>
        <v>-2.8280788197586147E-3</v>
      </c>
      <c r="IJ373" s="223">
        <f t="shared" ca="1" si="834"/>
        <v>-1.9834413866016251E-3</v>
      </c>
      <c r="IK373" s="223">
        <f t="shared" ca="1" si="835"/>
        <v>-9.6799131304081633E-4</v>
      </c>
      <c r="IL373" s="223">
        <f t="shared" ca="1" si="836"/>
        <v>1.3082152242734551E-4</v>
      </c>
      <c r="IM373" s="223">
        <f t="shared" ca="1" si="837"/>
        <v>1.2183680962260617E-3</v>
      </c>
      <c r="IN373" s="223">
        <f t="shared" ca="1" si="838"/>
        <v>2.2009896276686119E-3</v>
      </c>
      <c r="IO373" s="223">
        <f t="shared" ca="1" si="839"/>
        <v>2.9940634102625235E-3</v>
      </c>
      <c r="IP373" s="223">
        <f t="shared" ca="1" si="840"/>
        <v>3.5292904623717108E-3</v>
      </c>
      <c r="IQ373" s="223">
        <f t="shared" ca="1" si="841"/>
        <v>3.7605773896544066E-3</v>
      </c>
      <c r="IR373" s="223">
        <f t="shared" ca="1" si="842"/>
        <v>3.6680059172339665E-3</v>
      </c>
      <c r="IS373" s="223">
        <f t="shared" ca="1" si="843"/>
        <v>3.2595482381567891E-3</v>
      </c>
      <c r="IT373" s="223">
        <f t="shared" ca="1" si="844"/>
        <v>2.5703804534802431E-3</v>
      </c>
      <c r="IU373" s="223">
        <f t="shared" ca="1" si="845"/>
        <v>1.6598532300689626E-3</v>
      </c>
      <c r="IV373" s="223">
        <f t="shared" ca="1" si="846"/>
        <v>6.0638056101652296E-4</v>
      </c>
      <c r="IW373" s="223">
        <f t="shared" ca="1" si="847"/>
        <v>-4.9931319478768992E-4</v>
      </c>
      <c r="IX373" s="223">
        <f t="shared" ca="1" si="848"/>
        <v>-1.5620064335278299E-3</v>
      </c>
      <c r="IY373" s="223">
        <f t="shared" ca="1" si="849"/>
        <v>-2.4901807270442909E-3</v>
      </c>
      <c r="IZ373" s="223">
        <f t="shared" ca="1" si="850"/>
        <v>-3.2039023284154183E-3</v>
      </c>
      <c r="JA373" s="223">
        <f t="shared" ca="1" si="851"/>
        <v>-3.6417060125698564E-3</v>
      </c>
      <c r="JB373" s="223">
        <f t="shared" ca="1" si="852"/>
        <v>-3.7658884201977804E-3</v>
      </c>
    </row>
    <row r="374" spans="2:262">
      <c r="B374" s="230">
        <v>13</v>
      </c>
      <c r="C374" s="229">
        <f t="shared" si="853"/>
        <v>2.5390624999999995E-4</v>
      </c>
      <c r="D374" s="226">
        <f t="shared" ca="1" si="597"/>
        <v>24.575399172544049</v>
      </c>
      <c r="E374" s="225">
        <f ca="1">S361</f>
        <v>0.5753991725440476</v>
      </c>
      <c r="F374" s="224">
        <v>13</v>
      </c>
      <c r="G374" s="223">
        <f t="shared" ca="1" si="854"/>
        <v>3.6370668732899264E-2</v>
      </c>
      <c r="H374" s="223">
        <f t="shared" ca="1" si="598"/>
        <v>3.0192978936501764E-2</v>
      </c>
      <c r="I374" s="223">
        <f t="shared" ca="1" si="599"/>
        <v>2.096749997962153E-2</v>
      </c>
      <c r="J374" s="223">
        <f t="shared" ca="1" si="600"/>
        <v>9.6254852779673744E-3</v>
      </c>
      <c r="K374" s="223">
        <f t="shared" ca="1" si="601"/>
        <v>-2.6881609329946947E-3</v>
      </c>
      <c r="L374" s="223">
        <f t="shared" ca="1" si="602"/>
        <v>-1.4730454397662837E-2</v>
      </c>
      <c r="M374" s="223">
        <f t="shared" ca="1" si="603"/>
        <v>-2.5285802194048294E-2</v>
      </c>
      <c r="N374" s="223">
        <f t="shared" ca="1" si="604"/>
        <v>-3.3288709106637331E-2</v>
      </c>
      <c r="O374" s="223">
        <f t="shared" ca="1" si="605"/>
        <v>-3.7931332590584101E-2</v>
      </c>
      <c r="P374" s="223">
        <f t="shared" ca="1" si="606"/>
        <v>-3.874502933777603E-2</v>
      </c>
      <c r="Q374" s="223">
        <f t="shared" ca="1" si="607"/>
        <v>-3.5647661837660487E-2</v>
      </c>
      <c r="R374" s="223">
        <f t="shared" ca="1" si="608"/>
        <v>-2.8951889636443167E-2</v>
      </c>
      <c r="S374" s="223">
        <f t="shared" ca="1" si="609"/>
        <v>-1.9333608344784058E-2</v>
      </c>
      <c r="T374" s="223">
        <f t="shared" ca="1" si="610"/>
        <v>-7.7637222753991191E-3</v>
      </c>
      <c r="U374" s="223">
        <f t="shared" ca="1" si="611"/>
        <v>4.5898621712053139E-3</v>
      </c>
      <c r="V374" s="223">
        <f t="shared" ca="1" si="612"/>
        <v>1.6480129228593893E-2</v>
      </c>
      <c r="W374" s="223">
        <f t="shared" ca="1" si="613"/>
        <v>2.6706832073524457E-2</v>
      </c>
      <c r="X374" s="223">
        <f t="shared" ca="1" si="614"/>
        <v>3.4237650107760982E-2</v>
      </c>
      <c r="Y374" s="223">
        <f t="shared" ca="1" si="615"/>
        <v>3.8312395155682098E-2</v>
      </c>
      <c r="Z374" s="223">
        <f t="shared" ca="1" si="616"/>
        <v>3.8519747624911581E-2</v>
      </c>
      <c r="AA374" s="223">
        <f t="shared" ca="1" si="617"/>
        <v>3.4838776602688394E-2</v>
      </c>
      <c r="AB374" s="223">
        <f t="shared" ca="1" si="618"/>
        <v>2.7641052698364334E-2</v>
      </c>
      <c r="AC374" s="223">
        <f t="shared" ca="1" si="619"/>
        <v>1.7653140354019891E-2</v>
      </c>
      <c r="AD374" s="223">
        <f t="shared" ca="1" si="620"/>
        <v>5.8832557858477076E-3</v>
      </c>
      <c r="AE374" s="223">
        <f t="shared" ca="1" si="621"/>
        <v>-6.4805060294210286E-3</v>
      </c>
      <c r="AF374" s="223">
        <f t="shared" ca="1" si="622"/>
        <v>-1.8190101984724413E-2</v>
      </c>
      <c r="AG374" s="223">
        <f t="shared" ca="1" si="623"/>
        <v>-2.8063522855293288E-2</v>
      </c>
      <c r="AH374" s="223">
        <f t="shared" ca="1" si="624"/>
        <v>-3.5104109610911094E-2</v>
      </c>
      <c r="AI374" s="223">
        <f t="shared" ca="1" si="625"/>
        <v>-3.8601159805080561E-2</v>
      </c>
      <c r="AJ374" s="223">
        <f t="shared" ca="1" si="626"/>
        <v>-3.8201668466087309E-2</v>
      </c>
      <c r="AK374" s="223">
        <f t="shared" ca="1" si="627"/>
        <v>-3.3945961703363982E-2</v>
      </c>
      <c r="AL374" s="223">
        <f t="shared" ca="1" si="628"/>
        <v>-2.626362604326489E-2</v>
      </c>
      <c r="AM374" s="223">
        <f t="shared" ca="1" si="629"/>
        <v>-1.5930144401910436E-2</v>
      </c>
      <c r="AN374" s="223">
        <f t="shared" ca="1" si="630"/>
        <v>-3.9886160177958416E-3</v>
      </c>
      <c r="AO374" s="223">
        <f t="shared" ca="1" si="631"/>
        <v>8.3555377809865789E-3</v>
      </c>
      <c r="AP374" s="223">
        <f t="shared" ca="1" si="632"/>
        <v>1.9856253191908976E-2</v>
      </c>
      <c r="AQ374" s="223">
        <f t="shared" ca="1" si="633"/>
        <v>2.9352606152429482E-2</v>
      </c>
      <c r="AR374" s="223">
        <f t="shared" ca="1" si="634"/>
        <v>3.5886000239251648E-2</v>
      </c>
      <c r="AS374" s="223">
        <f t="shared" ca="1" si="635"/>
        <v>3.8796930879446308E-2</v>
      </c>
      <c r="AT374" s="223">
        <f t="shared" ca="1" si="636"/>
        <v>3.7791558141857279E-2</v>
      </c>
      <c r="AU374" s="223">
        <f t="shared" ca="1" si="637"/>
        <v>3.2971368008981095E-2</v>
      </c>
      <c r="AV374" s="223">
        <f t="shared" ca="1" si="638"/>
        <v>2.4822928012605276E-2</v>
      </c>
      <c r="AW374" s="223">
        <f t="shared" ca="1" si="639"/>
        <v>1.4168771336620929E-2</v>
      </c>
      <c r="AX374" s="223">
        <f t="shared" ca="1" si="640"/>
        <v>2.0843673243955353E-3</v>
      </c>
      <c r="AY374" s="223">
        <f t="shared" ca="1" si="641"/>
        <v>-1.0210440310179128E-2</v>
      </c>
      <c r="AZ374" s="223">
        <f t="shared" ca="1" si="642"/>
        <v>-2.147456894595191E-2</v>
      </c>
      <c r="BA374" s="223">
        <f t="shared" ca="1" si="643"/>
        <v>-3.0570976450359763E-2</v>
      </c>
      <c r="BB374" s="223">
        <f t="shared" ca="1" si="644"/>
        <v>-3.6581438349773447E-2</v>
      </c>
      <c r="BC374" s="223">
        <f t="shared" ca="1" si="645"/>
        <v>-3.8899236749113678E-2</v>
      </c>
      <c r="BD374" s="223">
        <f t="shared" ca="1" si="646"/>
        <v>-3.7290404643913956E-2</v>
      </c>
      <c r="BE374" s="223">
        <f t="shared" ca="1" si="647"/>
        <v>-3.1917343401113775E-2</v>
      </c>
      <c r="BF374" s="223">
        <f t="shared" ca="1" si="648"/>
        <v>-2.3322429374131589E-2</v>
      </c>
      <c r="BG374" s="223">
        <f t="shared" ca="1" si="649"/>
        <v>-1.237326446014364E-2</v>
      </c>
      <c r="BH374" s="223">
        <f t="shared" ca="1" si="650"/>
        <v>-1.7509720754188291E-4</v>
      </c>
      <c r="BI374" s="223">
        <f t="shared" ca="1" si="651"/>
        <v>1.2040744994335441E-2</v>
      </c>
      <c r="BJ374" s="223">
        <f t="shared" ca="1" si="652"/>
        <v>2.3041150582453956E-2</v>
      </c>
      <c r="BK374" s="223">
        <f t="shared" ca="1" si="653"/>
        <v>3.1715698588319852E-2</v>
      </c>
      <c r="BL374" s="223">
        <f t="shared" ca="1" si="654"/>
        <v>3.7188748571155089E-2</v>
      </c>
      <c r="BM374" s="223">
        <f t="shared" ca="1" si="655"/>
        <v>3.8907830950281691E-2</v>
      </c>
      <c r="BN374" s="223">
        <f t="shared" ca="1" si="656"/>
        <v>3.6699415294929746E-2</v>
      </c>
      <c r="BO374" s="223">
        <f t="shared" ca="1" si="657"/>
        <v>3.0786427117364162E-2</v>
      </c>
      <c r="BP374" s="223">
        <f t="shared" ca="1" si="658"/>
        <v>2.1765744960492012E-2</v>
      </c>
      <c r="BQ374" s="223">
        <f t="shared" ca="1" si="659"/>
        <v>1.0547949305812028E-2</v>
      </c>
      <c r="BR374" s="223">
        <f t="shared" ca="1" si="660"/>
        <v>-1.7345947338215802E-3</v>
      </c>
      <c r="BS374" s="223">
        <f t="shared" ca="1" si="661"/>
        <v>-1.3842042469155762E-2</v>
      </c>
      <c r="BT374" s="223">
        <f t="shared" ca="1" si="662"/>
        <v>-2.455222406903633E-2</v>
      </c>
      <c r="BU374" s="223">
        <f t="shared" ca="1" si="663"/>
        <v>-3.2784014830413599E-2</v>
      </c>
      <c r="BV374" s="223">
        <f t="shared" ca="1" si="664"/>
        <v>-3.7706467839879125E-2</v>
      </c>
      <c r="BW374" s="223">
        <f t="shared" ca="1" si="665"/>
        <v>-3.882269277876698E-2</v>
      </c>
      <c r="BX374" s="223">
        <f t="shared" ca="1" si="666"/>
        <v>-3.602001384001096E-2</v>
      </c>
      <c r="BY374" s="223">
        <f t="shared" ca="1" si="667"/>
        <v>-2.9581343634116186E-2</v>
      </c>
      <c r="BZ374" s="223">
        <f t="shared" ca="1" si="668"/>
        <v>-2.0156624960788631E-2</v>
      </c>
      <c r="CA374" s="223">
        <f t="shared" ca="1" si="669"/>
        <v>-8.6972232177113407E-3</v>
      </c>
      <c r="CB374" s="223">
        <f t="shared" ca="1" si="670"/>
        <v>3.6401078845387123E-3</v>
      </c>
      <c r="CC374" s="223">
        <f t="shared" ca="1" si="671"/>
        <v>1.5609993251248032E-2</v>
      </c>
      <c r="CD374" s="223">
        <f t="shared" ca="1" si="672"/>
        <v>2.6004149097315653E-2</v>
      </c>
      <c r="CE374" s="223">
        <f t="shared" ca="1" si="673"/>
        <v>3.3773351509240261E-2</v>
      </c>
      <c r="CF374" s="223">
        <f t="shared" ca="1" si="674"/>
        <v>3.8133348924880399E-2</v>
      </c>
      <c r="CG374" s="223">
        <f t="shared" ca="1" si="675"/>
        <v>3.8644027339881953E-2</v>
      </c>
      <c r="CH374" s="223">
        <f t="shared" ca="1" si="676"/>
        <v>3.5253837016770942E-2</v>
      </c>
      <c r="CI374" s="223">
        <f t="shared" ca="1" si="677"/>
        <v>2.8304996103033934E-2</v>
      </c>
      <c r="CJ374" s="223">
        <f t="shared" ca="1" si="678"/>
        <v>1.8498945886042759E-2</v>
      </c>
      <c r="CK374" s="223">
        <f t="shared" ca="1" si="679"/>
        <v>6.8255447570923994E-3</v>
      </c>
      <c r="CL374" s="223">
        <f t="shared" ca="1" si="680"/>
        <v>-5.5368516965260579E-3</v>
      </c>
      <c r="CM374" s="223">
        <f t="shared" ca="1" si="681"/>
        <v>-1.7340338192324244E-2</v>
      </c>
      <c r="CN374" s="223">
        <f t="shared" ca="1" si="682"/>
        <v>-2.7393427852724996E-2</v>
      </c>
      <c r="CO374" s="223">
        <f t="shared" ca="1" si="683"/>
        <v>-3.4681325226085018E-2</v>
      </c>
      <c r="CP374" s="223">
        <f t="shared" ca="1" si="684"/>
        <v>-3.8468363432234746E-2</v>
      </c>
      <c r="CQ374" s="223">
        <f t="shared" ca="1" si="685"/>
        <v>-3.8372265054318101E-2</v>
      </c>
      <c r="CR374" s="223">
        <f t="shared" ca="1" si="686"/>
        <v>-3.4402730612286089E-2</v>
      </c>
      <c r="CS374" s="223">
        <f t="shared" ca="1" si="687"/>
        <v>-2.6960459357114722E-2</v>
      </c>
      <c r="CT374" s="223">
        <f t="shared" ca="1" si="688"/>
        <v>-1.6796701230341118E-2</v>
      </c>
      <c r="CU374" s="223">
        <f t="shared" ca="1" si="689"/>
        <v>-4.9374229613066483E-3</v>
      </c>
      <c r="CV374" s="223">
        <f t="shared" ca="1" si="690"/>
        <v>7.4202567478056786E-3</v>
      </c>
      <c r="CW374" s="223">
        <f t="shared" ca="1" si="691"/>
        <v>1.9028908739860781E-2</v>
      </c>
      <c r="CX374" s="223">
        <f t="shared" ca="1" si="692"/>
        <v>2.8716713441056318E-2</v>
      </c>
      <c r="CY374" s="223">
        <f t="shared" ca="1" si="693"/>
        <v>3.5505748592734802E-2</v>
      </c>
      <c r="CZ374" s="223">
        <f t="shared" ca="1" si="694"/>
        <v>3.8710704282650138E-2</v>
      </c>
      <c r="DA374" s="223">
        <f t="shared" ca="1" si="695"/>
        <v>3.8008060621224929E-2</v>
      </c>
      <c r="DB374" s="223">
        <f t="shared" ca="1" si="696"/>
        <v>3.3468745016432988E-2</v>
      </c>
      <c r="DC374" s="223">
        <f t="shared" ca="1" si="697"/>
        <v>2.5550972503146883E-2</v>
      </c>
      <c r="DD374" s="223">
        <f t="shared" ca="1" si="698"/>
        <v>1.5053991850158314E-2</v>
      </c>
      <c r="DE374" s="223">
        <f t="shared" ca="1" si="699"/>
        <v>3.0374064811397984E-3</v>
      </c>
      <c r="DF374" s="223">
        <f t="shared" ca="1" si="700"/>
        <v>-9.28578575064197E-3</v>
      </c>
      <c r="DG374" s="223">
        <f t="shared" ca="1" si="701"/>
        <v>-2.0671636979507673E-2</v>
      </c>
      <c r="DH374" s="223">
        <f t="shared" ca="1" si="702"/>
        <v>-2.9970817951421102E-2</v>
      </c>
      <c r="DI374" s="223">
        <f t="shared" ca="1" si="703"/>
        <v>-3.6244635501088363E-2</v>
      </c>
      <c r="DJ374" s="223">
        <f t="shared" ca="1" si="704"/>
        <v>-3.8859787655791393E-2</v>
      </c>
      <c r="DK374" s="223">
        <f t="shared" ca="1" si="705"/>
        <v>-3.7552291440982294E-2</v>
      </c>
      <c r="DL374" s="223">
        <f t="shared" ca="1" si="706"/>
        <v>-3.2454130282319409E-2</v>
      </c>
      <c r="DM374" s="223">
        <f t="shared" ca="1" si="707"/>
        <v>-2.4079931118417986E-2</v>
      </c>
      <c r="DN374" s="223">
        <f t="shared" ca="1" si="708"/>
        <v>-1.3275016085034518E-2</v>
      </c>
      <c r="DO374" s="223">
        <f t="shared" ca="1" si="709"/>
        <v>-1.1300726227144952E-3</v>
      </c>
      <c r="DP374" s="223">
        <f t="shared" ca="1" si="710"/>
        <v>1.1128944482266328E-2</v>
      </c>
      <c r="DQ374" s="223">
        <f t="shared" ca="1" si="711"/>
        <v>2.2264565435049028E-2</v>
      </c>
      <c r="DR374" s="223">
        <f t="shared" ca="1" si="712"/>
        <v>3.1152720136207301E-2</v>
      </c>
      <c r="DS374" s="223">
        <f t="shared" ca="1" si="713"/>
        <v>3.6896205907864729E-2</v>
      </c>
      <c r="DT374" s="223">
        <f t="shared" ca="1" si="714"/>
        <v>3.8915254396754445E-2</v>
      </c>
      <c r="DU374" s="223">
        <f t="shared" ca="1" si="715"/>
        <v>3.7006055501466156E-2</v>
      </c>
      <c r="DV374" s="223">
        <f t="shared" ca="1" si="716"/>
        <v>3.1361330705709622E-2</v>
      </c>
      <c r="DW374" s="223">
        <f t="shared" ca="1" si="717"/>
        <v>2.2550879070471957E-2</v>
      </c>
      <c r="DX374" s="223">
        <f t="shared" ca="1" si="718"/>
        <v>1.1464059643408056E-2</v>
      </c>
      <c r="DY374" s="223">
        <f t="shared" ca="1" si="719"/>
        <v>-7.799836796415989E-4</v>
      </c>
      <c r="DZ374" s="223">
        <f t="shared" ca="1" si="720"/>
        <v>-1.2945292611852495E-2</v>
      </c>
      <c r="EA374" s="223">
        <f t="shared" ca="1" si="721"/>
        <v>-2.3803856602311973E-2</v>
      </c>
      <c r="EB374" s="223">
        <f t="shared" ca="1" si="722"/>
        <v>-3.2259572689529191E-2</v>
      </c>
      <c r="EC374" s="223">
        <f t="shared" ca="1" si="723"/>
        <v>-3.7458890122883087E-2</v>
      </c>
      <c r="ED374" s="223">
        <f t="shared" ca="1" si="724"/>
        <v>-3.8876970881302E-2</v>
      </c>
      <c r="EE374" s="223">
        <f t="shared" ca="1" si="725"/>
        <v>-3.6370668732899264E-2</v>
      </c>
      <c r="EF374" s="223">
        <f t="shared" ca="1" si="726"/>
        <v>-3.0192978936501635E-2</v>
      </c>
      <c r="EG374" s="223">
        <f t="shared" ca="1" si="727"/>
        <v>-2.0967499979621433E-2</v>
      </c>
      <c r="EH374" s="223">
        <f t="shared" ca="1" si="728"/>
        <v>-9.625485277967331E-3</v>
      </c>
      <c r="EI374" s="223">
        <f t="shared" ca="1" si="729"/>
        <v>2.6881609329946583E-3</v>
      </c>
      <c r="EJ374" s="223">
        <f t="shared" ca="1" si="730"/>
        <v>1.4730454397662986E-2</v>
      </c>
      <c r="EK374" s="223">
        <f t="shared" ca="1" si="731"/>
        <v>2.5285802194048346E-2</v>
      </c>
      <c r="EL374" s="223">
        <f t="shared" ca="1" si="732"/>
        <v>3.3288709106637331E-2</v>
      </c>
      <c r="EM374" s="223">
        <f t="shared" ca="1" si="733"/>
        <v>3.7931332590584142E-2</v>
      </c>
      <c r="EN374" s="223">
        <f t="shared" ca="1" si="734"/>
        <v>3.8745029337776009E-2</v>
      </c>
      <c r="EO374" s="223">
        <f t="shared" ca="1" si="735"/>
        <v>3.5647661837660473E-2</v>
      </c>
      <c r="EP374" s="223">
        <f t="shared" ca="1" si="736"/>
        <v>2.8951889636443184E-2</v>
      </c>
      <c r="EQ374" s="223">
        <f t="shared" ca="1" si="737"/>
        <v>1.9333608344783901E-2</v>
      </c>
      <c r="ER374" s="223">
        <f t="shared" ca="1" si="738"/>
        <v>7.7637222753990445E-3</v>
      </c>
      <c r="ES374" s="223">
        <f t="shared" ca="1" si="739"/>
        <v>-4.5898621712053209E-3</v>
      </c>
      <c r="ET374" s="223">
        <f t="shared" ca="1" si="740"/>
        <v>-1.6480129228593834E-2</v>
      </c>
      <c r="EU374" s="223">
        <f t="shared" ca="1" si="741"/>
        <v>-2.6706832073524561E-2</v>
      </c>
      <c r="EV374" s="223">
        <f t="shared" ca="1" si="742"/>
        <v>-3.4237650107761017E-2</v>
      </c>
      <c r="EW374" s="223">
        <f t="shared" ca="1" si="743"/>
        <v>-3.8312395155682084E-2</v>
      </c>
      <c r="EX374" s="223">
        <f t="shared" ca="1" si="744"/>
        <v>-3.8519747624911553E-2</v>
      </c>
      <c r="EY374" s="223">
        <f t="shared" ca="1" si="745"/>
        <v>-3.4838776602688352E-2</v>
      </c>
      <c r="EZ374" s="223">
        <f t="shared" ca="1" si="746"/>
        <v>-2.7641052698364327E-2</v>
      </c>
      <c r="FA374" s="223">
        <f t="shared" ca="1" si="747"/>
        <v>-1.7653140354019943E-2</v>
      </c>
      <c r="FB374" s="223">
        <f t="shared" ca="1" si="748"/>
        <v>-5.8832557858475637E-3</v>
      </c>
      <c r="FC374" s="223">
        <f t="shared" ca="1" si="749"/>
        <v>6.4805060294211032E-3</v>
      </c>
      <c r="FD374" s="223">
        <f t="shared" ca="1" si="750"/>
        <v>1.819010198472442E-2</v>
      </c>
      <c r="FE374" s="223">
        <f t="shared" ca="1" si="751"/>
        <v>2.8063522855293441E-2</v>
      </c>
      <c r="FF374" s="223">
        <f t="shared" ca="1" si="752"/>
        <v>3.5104109610911136E-2</v>
      </c>
      <c r="FG374" s="223">
        <f t="shared" ca="1" si="753"/>
        <v>3.8601159805080561E-2</v>
      </c>
      <c r="FH374" s="223">
        <f t="shared" ca="1" si="754"/>
        <v>3.820166846608733E-2</v>
      </c>
      <c r="FI374" s="223">
        <f t="shared" ca="1" si="755"/>
        <v>3.3945961703363912E-2</v>
      </c>
      <c r="FJ374" s="223">
        <f t="shared" ca="1" si="756"/>
        <v>2.6263626043264834E-2</v>
      </c>
      <c r="FK374" s="223">
        <f t="shared" ca="1" si="757"/>
        <v>1.5930144401910432E-2</v>
      </c>
      <c r="FL374" s="223">
        <f t="shared" ca="1" si="758"/>
        <v>3.9886160177956282E-3</v>
      </c>
      <c r="FM374" s="223">
        <f t="shared" ca="1" si="759"/>
        <v>-8.3555377809867212E-3</v>
      </c>
      <c r="FN374" s="223">
        <f t="shared" ca="1" si="760"/>
        <v>-1.9856253191909042E-2</v>
      </c>
      <c r="FO374" s="223">
        <f t="shared" ca="1" si="761"/>
        <v>-2.9352606152429437E-2</v>
      </c>
      <c r="FP374" s="223">
        <f t="shared" ca="1" si="762"/>
        <v>-3.5886000239251703E-2</v>
      </c>
      <c r="FQ374" s="223">
        <f t="shared" ca="1" si="763"/>
        <v>-3.8796930879446315E-2</v>
      </c>
      <c r="FR374" s="223">
        <f t="shared" ca="1" si="764"/>
        <v>-3.7791558141857279E-2</v>
      </c>
      <c r="FS374" s="223">
        <f t="shared" ca="1" si="765"/>
        <v>-3.2971368008980984E-2</v>
      </c>
      <c r="FT374" s="223">
        <f t="shared" ca="1" si="766"/>
        <v>-2.4822928012605164E-2</v>
      </c>
      <c r="FU374" s="223">
        <f t="shared" ca="1" si="767"/>
        <v>-1.4168771336620858E-2</v>
      </c>
      <c r="FV374" s="223">
        <f t="shared" ca="1" si="768"/>
        <v>-2.0843673243955974E-3</v>
      </c>
      <c r="FW374" s="223">
        <f t="shared" ca="1" si="769"/>
        <v>1.0210440310179267E-2</v>
      </c>
      <c r="FX374" s="223">
        <f t="shared" ca="1" si="770"/>
        <v>2.1474568945951979E-2</v>
      </c>
      <c r="FY374" s="223">
        <f t="shared" ca="1" si="771"/>
        <v>3.0570976450359767E-2</v>
      </c>
      <c r="FZ374" s="223">
        <f t="shared" ca="1" si="772"/>
        <v>3.6581438349773523E-2</v>
      </c>
      <c r="GA374" s="223">
        <f t="shared" ca="1" si="773"/>
        <v>3.8899236749113685E-2</v>
      </c>
      <c r="GB374" s="223">
        <f t="shared" ca="1" si="774"/>
        <v>3.7290404643913935E-2</v>
      </c>
      <c r="GC374" s="223">
        <f t="shared" ca="1" si="775"/>
        <v>3.1917343401113817E-2</v>
      </c>
      <c r="GD374" s="223">
        <f t="shared" ca="1" si="776"/>
        <v>2.3322429374131416E-2</v>
      </c>
      <c r="GE374" s="223">
        <f t="shared" ca="1" si="777"/>
        <v>1.2373264460143567E-2</v>
      </c>
      <c r="GF374" s="223">
        <f t="shared" ca="1" si="778"/>
        <v>1.7509720754180658E-4</v>
      </c>
      <c r="GG374" s="223">
        <f t="shared" ca="1" si="779"/>
        <v>-1.204074499433538E-2</v>
      </c>
      <c r="GH374" s="223">
        <f t="shared" ca="1" si="780"/>
        <v>-2.3041150582454022E-2</v>
      </c>
      <c r="GI374" s="223">
        <f t="shared" ca="1" si="781"/>
        <v>-3.1715698588319893E-2</v>
      </c>
      <c r="GJ374" s="223">
        <f t="shared" ca="1" si="782"/>
        <v>-3.7188748571155075E-2</v>
      </c>
      <c r="GK374" s="223">
        <f t="shared" ca="1" si="783"/>
        <v>-3.8907830950281691E-2</v>
      </c>
      <c r="GL374" s="223">
        <f t="shared" ca="1" si="784"/>
        <v>-3.6699415294929719E-2</v>
      </c>
      <c r="GM374" s="223">
        <f t="shared" ca="1" si="785"/>
        <v>-3.0786427117364117E-2</v>
      </c>
      <c r="GN374" s="223">
        <f t="shared" ca="1" si="786"/>
        <v>-2.1765744960492064E-2</v>
      </c>
      <c r="GO374" s="223">
        <f t="shared" ca="1" si="787"/>
        <v>-1.0547949305811821E-2</v>
      </c>
      <c r="GP374" s="223">
        <f t="shared" ca="1" si="788"/>
        <v>1.7345947338216563E-3</v>
      </c>
      <c r="GQ374" s="223">
        <f t="shared" ca="1" si="789"/>
        <v>1.3842042469155704E-2</v>
      </c>
      <c r="GR374" s="223">
        <f t="shared" ca="1" si="790"/>
        <v>2.4552224069036496E-2</v>
      </c>
      <c r="GS374" s="223">
        <f t="shared" ca="1" si="791"/>
        <v>3.2784014830413641E-2</v>
      </c>
      <c r="GT374" s="223">
        <f t="shared" ca="1" si="792"/>
        <v>3.7706467839879139E-2</v>
      </c>
      <c r="GU374" s="223">
        <f t="shared" ca="1" si="793"/>
        <v>3.8822692778766987E-2</v>
      </c>
      <c r="GV374" s="223">
        <f t="shared" ca="1" si="794"/>
        <v>3.6020013840010877E-2</v>
      </c>
      <c r="GW374" s="223">
        <f t="shared" ca="1" si="795"/>
        <v>2.9581343634116134E-2</v>
      </c>
      <c r="GX374" s="223">
        <f t="shared" ca="1" si="796"/>
        <v>2.0156624960788565E-2</v>
      </c>
      <c r="GY374" s="223">
        <f t="shared" ca="1" si="797"/>
        <v>8.6972232177111291E-3</v>
      </c>
      <c r="GZ374" s="223">
        <f t="shared" ca="1" si="798"/>
        <v>-3.6401078845385128E-3</v>
      </c>
      <c r="HA374" s="223">
        <f t="shared" ca="1" si="799"/>
        <v>-1.5609993251248101E-2</v>
      </c>
      <c r="HB374" s="223">
        <f t="shared" ca="1" si="800"/>
        <v>-2.6004149097315819E-2</v>
      </c>
      <c r="HC374" s="223">
        <f t="shared" ca="1" si="801"/>
        <v>-3.3773351509240233E-2</v>
      </c>
      <c r="HD374" s="223">
        <f t="shared" ca="1" si="802"/>
        <v>-3.8133348924880413E-2</v>
      </c>
      <c r="HE374" s="223">
        <f t="shared" ca="1" si="803"/>
        <v>-3.8644027339881912E-2</v>
      </c>
      <c r="HF374" s="223">
        <f t="shared" ca="1" si="804"/>
        <v>-3.525383701677097E-2</v>
      </c>
      <c r="HG374" s="223">
        <f t="shared" ca="1" si="805"/>
        <v>-2.8304996103033882E-2</v>
      </c>
      <c r="HH374" s="223">
        <f t="shared" ca="1" si="806"/>
        <v>-1.849894588604245E-2</v>
      </c>
      <c r="HI374" s="223">
        <f t="shared" ca="1" si="807"/>
        <v>-6.825544757092461E-3</v>
      </c>
      <c r="HJ374" s="223">
        <f t="shared" ca="1" si="808"/>
        <v>5.5368516965262704E-3</v>
      </c>
      <c r="HK374" s="223">
        <f t="shared" ca="1" si="809"/>
        <v>1.7340338192324067E-2</v>
      </c>
      <c r="HL374" s="223">
        <f t="shared" ca="1" si="810"/>
        <v>2.7393427852725052E-2</v>
      </c>
      <c r="HM374" s="223">
        <f t="shared" ca="1" si="811"/>
        <v>3.4681325226085115E-2</v>
      </c>
      <c r="HN374" s="223">
        <f t="shared" ca="1" si="812"/>
        <v>3.8468363432234726E-2</v>
      </c>
      <c r="HO374" s="223">
        <f t="shared" ca="1" si="813"/>
        <v>3.8372265054318094E-2</v>
      </c>
      <c r="HP374" s="223">
        <f t="shared" ca="1" si="814"/>
        <v>3.4402730612285992E-2</v>
      </c>
      <c r="HQ374" s="223">
        <f t="shared" ca="1" si="815"/>
        <v>2.6960459357114764E-2</v>
      </c>
      <c r="HR374" s="223">
        <f t="shared" ca="1" si="816"/>
        <v>1.6796701230341049E-2</v>
      </c>
      <c r="HS374" s="223">
        <f t="shared" ca="1" si="817"/>
        <v>4.9374229613062979E-3</v>
      </c>
      <c r="HT374" s="223">
        <f t="shared" ca="1" si="818"/>
        <v>-7.4202567478056179E-3</v>
      </c>
      <c r="HU374" s="223">
        <f t="shared" ca="1" si="819"/>
        <v>-1.9028908739860965E-2</v>
      </c>
      <c r="HV374" s="223">
        <f t="shared" ca="1" si="820"/>
        <v>-2.8716713441056557E-2</v>
      </c>
      <c r="HW374" s="223">
        <f t="shared" ca="1" si="821"/>
        <v>-3.5505748592734789E-2</v>
      </c>
      <c r="HX374" s="223">
        <f t="shared" ca="1" si="822"/>
        <v>-3.8710704282650159E-2</v>
      </c>
      <c r="HY374" s="223">
        <f t="shared" ca="1" si="823"/>
        <v>-3.8008060621224971E-2</v>
      </c>
      <c r="HZ374" s="223">
        <f t="shared" ca="1" si="824"/>
        <v>-3.3468745016432953E-2</v>
      </c>
      <c r="IA374" s="223">
        <f t="shared" ca="1" si="825"/>
        <v>-2.5550972503146613E-2</v>
      </c>
      <c r="IB374" s="223">
        <f t="shared" ca="1" si="826"/>
        <v>-1.50539918501585E-2</v>
      </c>
      <c r="IC374" s="223">
        <f t="shared" ca="1" si="827"/>
        <v>-3.0374064811397213E-3</v>
      </c>
      <c r="ID374" s="223">
        <f t="shared" ca="1" si="828"/>
        <v>9.2857857506423135E-3</v>
      </c>
      <c r="IE374" s="223">
        <f t="shared" ca="1" si="829"/>
        <v>1.761300649778854E-2</v>
      </c>
      <c r="IF374" s="223">
        <f t="shared" ca="1" si="830"/>
        <v>2.9970817951421154E-2</v>
      </c>
      <c r="IG374" s="223">
        <f t="shared" ca="1" si="831"/>
        <v>3.6244635501088494E-2</v>
      </c>
      <c r="IH374" s="223">
        <f t="shared" ca="1" si="832"/>
        <v>3.8859787655791386E-2</v>
      </c>
      <c r="II374" s="223">
        <f t="shared" ca="1" si="833"/>
        <v>3.7552291440982273E-2</v>
      </c>
      <c r="IJ374" s="223">
        <f t="shared" ca="1" si="834"/>
        <v>3.245413028231952E-2</v>
      </c>
      <c r="IK374" s="223">
        <f t="shared" ca="1" si="835"/>
        <v>2.4079931118417931E-2</v>
      </c>
      <c r="IL374" s="223">
        <f t="shared" ca="1" si="836"/>
        <v>1.3275016085034449E-2</v>
      </c>
      <c r="IM374" s="223">
        <f t="shared" ca="1" si="837"/>
        <v>1.1300726227146953E-3</v>
      </c>
      <c r="IN374" s="223">
        <f t="shared" ca="1" si="838"/>
        <v>-1.11289444822664E-2</v>
      </c>
      <c r="IO374" s="223">
        <f t="shared" ca="1" si="839"/>
        <v>-2.2264565435049316E-2</v>
      </c>
      <c r="IP374" s="223">
        <f t="shared" ca="1" si="840"/>
        <v>-3.1152720136207183E-2</v>
      </c>
      <c r="IQ374" s="223">
        <f t="shared" ca="1" si="841"/>
        <v>-3.6896205907864757E-2</v>
      </c>
      <c r="IR374" s="223">
        <f t="shared" ca="1" si="842"/>
        <v>-3.8915254396754445E-2</v>
      </c>
      <c r="IS374" s="223">
        <f t="shared" ca="1" si="843"/>
        <v>-3.7006055501466129E-2</v>
      </c>
      <c r="IT374" s="223">
        <f t="shared" ca="1" si="844"/>
        <v>-3.1361330705709581E-2</v>
      </c>
      <c r="IU374" s="223">
        <f t="shared" ca="1" si="845"/>
        <v>-2.2550879070471666E-2</v>
      </c>
      <c r="IV374" s="223">
        <f t="shared" ca="1" si="846"/>
        <v>-1.1464059643407985E-2</v>
      </c>
      <c r="IW374" s="223">
        <f t="shared" ca="1" si="847"/>
        <v>7.7998367964167501E-4</v>
      </c>
      <c r="IX374" s="223">
        <f t="shared" ca="1" si="848"/>
        <v>1.2945292611852304E-2</v>
      </c>
      <c r="IY374" s="223">
        <f t="shared" ca="1" si="849"/>
        <v>2.3803856602312032E-2</v>
      </c>
      <c r="IZ374" s="223">
        <f t="shared" ca="1" si="850"/>
        <v>3.2259572689529392E-2</v>
      </c>
      <c r="JA374" s="223">
        <f t="shared" ca="1" si="851"/>
        <v>3.7458890122883039E-2</v>
      </c>
      <c r="JB374" s="223">
        <f t="shared" ca="1" si="852"/>
        <v>3.8876970881301993E-2</v>
      </c>
    </row>
    <row r="375" spans="2:262">
      <c r="B375" s="230">
        <v>14</v>
      </c>
      <c r="C375" s="229">
        <f t="shared" si="853"/>
        <v>2.7343749999999997E-4</v>
      </c>
      <c r="D375" s="226">
        <f t="shared" ca="1" si="597"/>
        <v>24.578467842281729</v>
      </c>
      <c r="E375" s="225">
        <f ca="1">T361</f>
        <v>0.57846784228172943</v>
      </c>
      <c r="F375" s="224">
        <v>14</v>
      </c>
      <c r="G375" s="223">
        <f t="shared" ca="1" si="854"/>
        <v>-3.1178514836155114E-3</v>
      </c>
      <c r="H375" s="223">
        <f t="shared" ca="1" si="598"/>
        <v>-2.5003392447826818E-3</v>
      </c>
      <c r="I375" s="223">
        <f t="shared" ca="1" si="599"/>
        <v>-1.5905076701231489E-3</v>
      </c>
      <c r="J375" s="223">
        <f t="shared" ca="1" si="600"/>
        <v>-4.9472687008236837E-4</v>
      </c>
      <c r="K375" s="223">
        <f t="shared" ca="1" si="601"/>
        <v>6.5889337329789869E-4</v>
      </c>
      <c r="L375" s="223">
        <f t="shared" ca="1" si="602"/>
        <v>1.7354811605164832E-3</v>
      </c>
      <c r="M375" s="223">
        <f t="shared" ca="1" si="603"/>
        <v>2.6091706005445725E-3</v>
      </c>
      <c r="N375" s="223">
        <f t="shared" ca="1" si="604"/>
        <v>3.1778170274690395E-3</v>
      </c>
      <c r="O375" s="223">
        <f t="shared" ca="1" si="605"/>
        <v>3.3749389243574713E-3</v>
      </c>
      <c r="P375" s="223">
        <f t="shared" ca="1" si="606"/>
        <v>3.1774904016988515E-3</v>
      </c>
      <c r="Q375" s="223">
        <f t="shared" ca="1" si="607"/>
        <v>2.6085555354336608E-3</v>
      </c>
      <c r="R375" s="223">
        <f t="shared" ca="1" si="608"/>
        <v>1.7346495644769088E-3</v>
      </c>
      <c r="S375" s="223">
        <f t="shared" ca="1" si="609"/>
        <v>6.5794246977743105E-4</v>
      </c>
      <c r="T375" s="223">
        <f t="shared" ca="1" si="610"/>
        <v>-4.9568590917531017E-4</v>
      </c>
      <c r="U375" s="223">
        <f t="shared" ca="1" si="611"/>
        <v>-1.5913627217351602E-3</v>
      </c>
      <c r="V375" s="223">
        <f t="shared" ca="1" si="612"/>
        <v>-2.5009903432311651E-3</v>
      </c>
      <c r="W375" s="223">
        <f t="shared" ca="1" si="613"/>
        <v>-3.1182225077635395E-3</v>
      </c>
      <c r="X375" s="223">
        <f t="shared" ca="1" si="614"/>
        <v>-3.370897448978589E-3</v>
      </c>
      <c r="Y375" s="223">
        <f t="shared" ca="1" si="615"/>
        <v>-3.2294744670892102E-3</v>
      </c>
      <c r="Z375" s="223">
        <f t="shared" ca="1" si="616"/>
        <v>-2.7104875873173004E-3</v>
      </c>
      <c r="AA375" s="223">
        <f t="shared" ca="1" si="617"/>
        <v>-1.8746125360924863E-3</v>
      </c>
      <c r="AB375" s="223">
        <f t="shared" ca="1" si="618"/>
        <v>-8.195730284338451E-4</v>
      </c>
      <c r="AC375" s="223">
        <f t="shared" ca="1" si="619"/>
        <v>3.3128429428056194E-4</v>
      </c>
      <c r="AD375" s="223">
        <f t="shared" ca="1" si="620"/>
        <v>1.4434105507702649E-3</v>
      </c>
      <c r="AE375" s="223">
        <f t="shared" ca="1" si="621"/>
        <v>2.3867849811200297E-3</v>
      </c>
      <c r="AF375" s="223">
        <f t="shared" ca="1" si="622"/>
        <v>3.051115916912804E-3</v>
      </c>
      <c r="AG375" s="223">
        <f t="shared" ca="1" si="623"/>
        <v>3.3587351863893721E-3</v>
      </c>
      <c r="AH375" s="223">
        <f t="shared" ca="1" si="624"/>
        <v>3.2736784456197962E-3</v>
      </c>
      <c r="AI375" s="223">
        <f t="shared" ca="1" si="625"/>
        <v>2.8058898371924189E-3</v>
      </c>
      <c r="AJ375" s="223">
        <f t="shared" ca="1" si="626"/>
        <v>2.010059401911951E-3</v>
      </c>
      <c r="AK375" s="223">
        <f t="shared" ca="1" si="627"/>
        <v>9.7922916387864598E-4</v>
      </c>
      <c r="AL375" s="223">
        <f t="shared" ca="1" si="628"/>
        <v>-1.6608458650381477E-4</v>
      </c>
      <c r="AM375" s="223">
        <f t="shared" ca="1" si="629"/>
        <v>-1.2919810773607315E-3</v>
      </c>
      <c r="AN375" s="223">
        <f t="shared" ca="1" si="630"/>
        <v>-2.2668296449317041E-3</v>
      </c>
      <c r="AO375" s="223">
        <f t="shared" ca="1" si="631"/>
        <v>-2.976658920572034E-3</v>
      </c>
      <c r="AP375" s="223">
        <f t="shared" ca="1" si="632"/>
        <v>-3.3384814365456854E-3</v>
      </c>
      <c r="AQ375" s="223">
        <f t="shared" ca="1" si="633"/>
        <v>-3.3099958460345172E-3</v>
      </c>
      <c r="AR375" s="223">
        <f t="shared" ca="1" si="634"/>
        <v>-2.8945324526828175E-3</v>
      </c>
      <c r="AS375" s="223">
        <f t="shared" ca="1" si="635"/>
        <v>-2.1406638585718001E-3</v>
      </c>
      <c r="AT375" s="223">
        <f t="shared" ca="1" si="636"/>
        <v>-1.1365262504973153E-3</v>
      </c>
      <c r="AU375" s="223">
        <f t="shared" ca="1" si="637"/>
        <v>4.8476641088820798E-7</v>
      </c>
      <c r="AV375" s="223">
        <f t="shared" ca="1" si="638"/>
        <v>1.1374391083716589E-3</v>
      </c>
      <c r="AW375" s="223">
        <f t="shared" ca="1" si="639"/>
        <v>2.1414133175779119E-3</v>
      </c>
      <c r="AX375" s="223">
        <f t="shared" ca="1" si="640"/>
        <v>2.8950308921670775E-3</v>
      </c>
      <c r="AY375" s="223">
        <f t="shared" ca="1" si="641"/>
        <v>3.3101849925049232E-3</v>
      </c>
      <c r="AZ375" s="223">
        <f t="shared" ca="1" si="642"/>
        <v>3.3383391765347461E-3</v>
      </c>
      <c r="BA375" s="223">
        <f t="shared" ca="1" si="643"/>
        <v>2.9762018859636028E-3</v>
      </c>
      <c r="BB375" s="223">
        <f t="shared" ca="1" si="644"/>
        <v>2.2661112684963405E-3</v>
      </c>
      <c r="BC375" s="223">
        <f t="shared" ca="1" si="645"/>
        <v>1.2910853458305888E-3</v>
      </c>
      <c r="BD375" s="223">
        <f t="shared" ca="1" si="646"/>
        <v>1.6511622152678865E-4</v>
      </c>
      <c r="BE375" s="223">
        <f t="shared" ca="1" si="647"/>
        <v>-9.8015694894261441E-4</v>
      </c>
      <c r="BF375" s="223">
        <f t="shared" ca="1" si="648"/>
        <v>-2.0108381379764198E-3</v>
      </c>
      <c r="BG375" s="223">
        <f t="shared" ca="1" si="649"/>
        <v>-2.8064284807681333E-3</v>
      </c>
      <c r="BH375" s="223">
        <f t="shared" ca="1" si="650"/>
        <v>-3.2739140228792538E-3</v>
      </c>
      <c r="BI375" s="223">
        <f t="shared" ca="1" si="651"/>
        <v>-3.3586401555547249E-3</v>
      </c>
      <c r="BJ375" s="223">
        <f t="shared" ca="1" si="652"/>
        <v>-3.050701388216608E-3</v>
      </c>
      <c r="BK375" s="223">
        <f t="shared" ca="1" si="653"/>
        <v>-2.3860994178871728E-3</v>
      </c>
      <c r="BL375" s="223">
        <f t="shared" ca="1" si="654"/>
        <v>-1.4425341034800471E-3</v>
      </c>
      <c r="BM375" s="223">
        <f t="shared" ca="1" si="655"/>
        <v>-3.3031943002432272E-4</v>
      </c>
      <c r="BN375" s="223">
        <f t="shared" ca="1" si="656"/>
        <v>8.205135055719692E-4</v>
      </c>
      <c r="BO375" s="223">
        <f t="shared" ca="1" si="657"/>
        <v>1.8754186731719284E-3</v>
      </c>
      <c r="BP375" s="223">
        <f t="shared" ca="1" si="658"/>
        <v>2.7110651373449114E-3</v>
      </c>
      <c r="BQ375" s="223">
        <f t="shared" ca="1" si="659"/>
        <v>3.229755907611466E-3</v>
      </c>
      <c r="BR375" s="223">
        <f t="shared" ca="1" si="660"/>
        <v>3.3708498762578401E-3</v>
      </c>
      <c r="BS375" s="223">
        <f t="shared" ca="1" si="661"/>
        <v>3.1178514836155118E-3</v>
      </c>
      <c r="BT375" s="223">
        <f t="shared" ca="1" si="662"/>
        <v>2.500339244782681E-3</v>
      </c>
      <c r="BU375" s="223">
        <f t="shared" ca="1" si="663"/>
        <v>1.5905076701231572E-3</v>
      </c>
      <c r="BV375" s="223">
        <f t="shared" ca="1" si="664"/>
        <v>4.9472687008237498E-4</v>
      </c>
      <c r="BW375" s="223">
        <f t="shared" ca="1" si="665"/>
        <v>-6.5889337329789425E-4</v>
      </c>
      <c r="BX375" s="223">
        <f t="shared" ca="1" si="666"/>
        <v>-1.7354811605164808E-3</v>
      </c>
      <c r="BY375" s="223">
        <f t="shared" ca="1" si="667"/>
        <v>-2.6091706005445725E-3</v>
      </c>
      <c r="BZ375" s="223">
        <f t="shared" ca="1" si="668"/>
        <v>-3.1778170274690395E-3</v>
      </c>
      <c r="CA375" s="223">
        <f t="shared" ca="1" si="669"/>
        <v>-3.3749389243574713E-3</v>
      </c>
      <c r="CB375" s="223">
        <f t="shared" ca="1" si="670"/>
        <v>-3.1774904016988537E-3</v>
      </c>
      <c r="CC375" s="223">
        <f t="shared" ca="1" si="671"/>
        <v>-2.6085555354336634E-3</v>
      </c>
      <c r="CD375" s="223">
        <f t="shared" ca="1" si="672"/>
        <v>-1.734649564476911E-3</v>
      </c>
      <c r="CE375" s="223">
        <f t="shared" ca="1" si="673"/>
        <v>-6.5794246977743105E-4</v>
      </c>
      <c r="CF375" s="223">
        <f t="shared" ca="1" si="674"/>
        <v>4.9568590917531321E-4</v>
      </c>
      <c r="CG375" s="223">
        <f t="shared" ca="1" si="675"/>
        <v>1.5913627217351524E-3</v>
      </c>
      <c r="CH375" s="223">
        <f t="shared" ca="1" si="676"/>
        <v>2.5009903432311608E-3</v>
      </c>
      <c r="CI375" s="223">
        <f t="shared" ca="1" si="677"/>
        <v>3.1182225077635386E-3</v>
      </c>
      <c r="CJ375" s="223">
        <f t="shared" ca="1" si="678"/>
        <v>3.370897448978589E-3</v>
      </c>
      <c r="CK375" s="223">
        <f t="shared" ca="1" si="679"/>
        <v>3.2294744670892102E-3</v>
      </c>
      <c r="CL375" s="223">
        <f t="shared" ca="1" si="680"/>
        <v>2.7104875873172987E-3</v>
      </c>
      <c r="CM375" s="223">
        <f t="shared" ca="1" si="681"/>
        <v>1.8746125360924934E-3</v>
      </c>
      <c r="CN375" s="223">
        <f t="shared" ca="1" si="682"/>
        <v>8.1957302843385085E-4</v>
      </c>
      <c r="CO375" s="223">
        <f t="shared" ca="1" si="683"/>
        <v>-3.3128429428055906E-4</v>
      </c>
      <c r="CP375" s="223">
        <f t="shared" ca="1" si="684"/>
        <v>-1.4434105507702623E-3</v>
      </c>
      <c r="CQ375" s="223">
        <f t="shared" ca="1" si="685"/>
        <v>-2.3867849811200319E-3</v>
      </c>
      <c r="CR375" s="223">
        <f t="shared" ca="1" si="686"/>
        <v>-3.0511159169128053E-3</v>
      </c>
      <c r="CS375" s="223">
        <f t="shared" ca="1" si="687"/>
        <v>-3.3587351863893708E-3</v>
      </c>
      <c r="CT375" s="223">
        <f t="shared" ca="1" si="688"/>
        <v>-3.2736784456197971E-3</v>
      </c>
      <c r="CU375" s="223">
        <f t="shared" ca="1" si="689"/>
        <v>-2.8058898371924202E-3</v>
      </c>
      <c r="CV375" s="223">
        <f t="shared" ca="1" si="690"/>
        <v>-2.0100594019119536E-3</v>
      </c>
      <c r="CW375" s="223">
        <f t="shared" ca="1" si="691"/>
        <v>-9.7922916387864316E-4</v>
      </c>
      <c r="CX375" s="223">
        <f t="shared" ca="1" si="692"/>
        <v>1.6608458650381786E-4</v>
      </c>
      <c r="CY375" s="223">
        <f t="shared" ca="1" si="693"/>
        <v>1.2919810773607343E-3</v>
      </c>
      <c r="CZ375" s="223">
        <f t="shared" ca="1" si="694"/>
        <v>2.2668296449317115E-3</v>
      </c>
      <c r="DA375" s="223">
        <f t="shared" ca="1" si="695"/>
        <v>2.9766589205720271E-3</v>
      </c>
      <c r="DB375" s="223">
        <f t="shared" ca="1" si="696"/>
        <v>3.3384814365456836E-3</v>
      </c>
      <c r="DC375" s="223">
        <f t="shared" ca="1" si="697"/>
        <v>3.309995846034519E-3</v>
      </c>
      <c r="DD375" s="223">
        <f t="shared" ca="1" si="698"/>
        <v>2.8945324526828218E-3</v>
      </c>
      <c r="DE375" s="223">
        <f t="shared" ca="1" si="699"/>
        <v>2.1406638585718075E-3</v>
      </c>
      <c r="DF375" s="223">
        <f t="shared" ca="1" si="700"/>
        <v>1.1365262504973181E-3</v>
      </c>
      <c r="DG375" s="223">
        <f t="shared" ca="1" si="701"/>
        <v>-4.8476641088533484E-7</v>
      </c>
      <c r="DH375" s="223">
        <f t="shared" ca="1" si="702"/>
        <v>-1.1374391083716566E-3</v>
      </c>
      <c r="DI375" s="223">
        <f t="shared" ca="1" si="703"/>
        <v>-2.1414133175779145E-3</v>
      </c>
      <c r="DJ375" s="223">
        <f t="shared" ca="1" si="704"/>
        <v>-2.8950308921670796E-3</v>
      </c>
      <c r="DK375" s="223">
        <f t="shared" ca="1" si="705"/>
        <v>-3.3101849925049232E-3</v>
      </c>
      <c r="DL375" s="223">
        <f t="shared" ca="1" si="706"/>
        <v>-3.3383391765347448E-3</v>
      </c>
      <c r="DM375" s="223">
        <f t="shared" ca="1" si="707"/>
        <v>-2.9762018859636097E-3</v>
      </c>
      <c r="DN375" s="223">
        <f t="shared" ca="1" si="708"/>
        <v>-2.2661112684963514E-3</v>
      </c>
      <c r="DO375" s="223">
        <f t="shared" ca="1" si="709"/>
        <v>-1.2910853458306026E-3</v>
      </c>
      <c r="DP375" s="223">
        <f t="shared" ca="1" si="710"/>
        <v>-1.6511622152679155E-4</v>
      </c>
      <c r="DQ375" s="223">
        <f t="shared" ca="1" si="711"/>
        <v>9.8015694894261159E-4</v>
      </c>
      <c r="DR375" s="223">
        <f t="shared" ca="1" si="712"/>
        <v>2.0108381379764172E-3</v>
      </c>
      <c r="DS375" s="223">
        <f t="shared" ca="1" si="713"/>
        <v>2.8064284807681316E-3</v>
      </c>
      <c r="DT375" s="223">
        <f t="shared" ca="1" si="714"/>
        <v>3.2739140228792529E-3</v>
      </c>
      <c r="DU375" s="223">
        <f t="shared" ca="1" si="715"/>
        <v>3.3586401555547253E-3</v>
      </c>
      <c r="DV375" s="223">
        <f t="shared" ca="1" si="716"/>
        <v>3.0507013882166041E-3</v>
      </c>
      <c r="DW375" s="223">
        <f t="shared" ca="1" si="717"/>
        <v>2.3860994178871667E-3</v>
      </c>
      <c r="DX375" s="223">
        <f t="shared" ca="1" si="718"/>
        <v>1.4425341034800389E-3</v>
      </c>
      <c r="DY375" s="223">
        <f t="shared" ca="1" si="719"/>
        <v>3.3031943002433746E-4</v>
      </c>
      <c r="DZ375" s="223">
        <f t="shared" ca="1" si="720"/>
        <v>-8.2051350557195467E-4</v>
      </c>
      <c r="EA375" s="223">
        <f t="shared" ca="1" si="721"/>
        <v>-1.8754186731719158E-3</v>
      </c>
      <c r="EB375" s="223">
        <f t="shared" ca="1" si="722"/>
        <v>-2.7110651373449101E-3</v>
      </c>
      <c r="EC375" s="223">
        <f t="shared" ca="1" si="723"/>
        <v>-3.2297559076114651E-3</v>
      </c>
      <c r="ED375" s="223">
        <f t="shared" ca="1" si="724"/>
        <v>-3.3708498762578406E-3</v>
      </c>
      <c r="EE375" s="223">
        <f t="shared" ca="1" si="725"/>
        <v>-3.1178514836155127E-3</v>
      </c>
      <c r="EF375" s="223">
        <f t="shared" ca="1" si="726"/>
        <v>-2.5003392447826827E-3</v>
      </c>
      <c r="EG375" s="223">
        <f t="shared" ca="1" si="727"/>
        <v>-1.5905076701231489E-3</v>
      </c>
      <c r="EH375" s="223">
        <f t="shared" ca="1" si="728"/>
        <v>-4.9472687008236598E-4</v>
      </c>
      <c r="EI375" s="223">
        <f t="shared" ca="1" si="729"/>
        <v>6.5889337329790314E-4</v>
      </c>
      <c r="EJ375" s="223">
        <f t="shared" ca="1" si="730"/>
        <v>1.735481160516468E-3</v>
      </c>
      <c r="EK375" s="223">
        <f t="shared" ca="1" si="731"/>
        <v>2.6091706005445634E-3</v>
      </c>
      <c r="EL375" s="223">
        <f t="shared" ca="1" si="732"/>
        <v>3.1778170274690347E-3</v>
      </c>
      <c r="EM375" s="223">
        <f t="shared" ca="1" si="733"/>
        <v>3.3749389243574713E-3</v>
      </c>
      <c r="EN375" s="223">
        <f t="shared" ca="1" si="734"/>
        <v>3.1774904016988546E-3</v>
      </c>
      <c r="EO375" s="223">
        <f t="shared" ca="1" si="735"/>
        <v>2.6085555354336651E-3</v>
      </c>
      <c r="EP375" s="223">
        <f t="shared" ca="1" si="736"/>
        <v>1.734649564476914E-3</v>
      </c>
      <c r="EQ375" s="223">
        <f t="shared" ca="1" si="737"/>
        <v>6.5794246977743387E-4</v>
      </c>
      <c r="ER375" s="223">
        <f t="shared" ca="1" si="738"/>
        <v>-4.9568590917531039E-4</v>
      </c>
      <c r="ES375" s="223">
        <f t="shared" ca="1" si="739"/>
        <v>-1.5913627217351602E-3</v>
      </c>
      <c r="ET375" s="223">
        <f t="shared" ca="1" si="740"/>
        <v>-2.5009903432311673E-3</v>
      </c>
      <c r="EU375" s="223">
        <f t="shared" ca="1" si="741"/>
        <v>-3.1182225077635421E-3</v>
      </c>
      <c r="EV375" s="223">
        <f t="shared" ca="1" si="742"/>
        <v>-3.3708974489785881E-3</v>
      </c>
      <c r="EW375" s="223">
        <f t="shared" ca="1" si="743"/>
        <v>-3.2294744670892141E-3</v>
      </c>
      <c r="EX375" s="223">
        <f t="shared" ca="1" si="744"/>
        <v>-2.7104875873173073E-3</v>
      </c>
      <c r="EY375" s="223">
        <f t="shared" ca="1" si="745"/>
        <v>-1.8746125360924958E-3</v>
      </c>
      <c r="EZ375" s="223">
        <f t="shared" ca="1" si="746"/>
        <v>-8.1957302843385367E-4</v>
      </c>
      <c r="FA375" s="223">
        <f t="shared" ca="1" si="747"/>
        <v>3.3128429428055619E-4</v>
      </c>
      <c r="FB375" s="223">
        <f t="shared" ca="1" si="748"/>
        <v>1.4434105507702595E-3</v>
      </c>
      <c r="FC375" s="223">
        <f t="shared" ca="1" si="749"/>
        <v>2.3867849811200297E-3</v>
      </c>
      <c r="FD375" s="223">
        <f t="shared" ca="1" si="750"/>
        <v>3.0511159169128036E-3</v>
      </c>
      <c r="FE375" s="223">
        <f t="shared" ca="1" si="751"/>
        <v>3.3587351863893721E-3</v>
      </c>
      <c r="FF375" s="223">
        <f t="shared" ca="1" si="752"/>
        <v>3.2736784456197949E-3</v>
      </c>
      <c r="FG375" s="223">
        <f t="shared" ca="1" si="753"/>
        <v>2.8058898371924154E-3</v>
      </c>
      <c r="FH375" s="223">
        <f t="shared" ca="1" si="754"/>
        <v>2.0100594019119653E-3</v>
      </c>
      <c r="FI375" s="223">
        <f t="shared" ca="1" si="755"/>
        <v>9.7922916387865747E-4</v>
      </c>
      <c r="FJ375" s="223">
        <f t="shared" ca="1" si="756"/>
        <v>-1.6608458650380298E-4</v>
      </c>
      <c r="FK375" s="223">
        <f t="shared" ca="1" si="757"/>
        <v>-1.2919810773607207E-3</v>
      </c>
      <c r="FL375" s="223">
        <f t="shared" ca="1" si="758"/>
        <v>-2.2668296449317002E-3</v>
      </c>
      <c r="FM375" s="223">
        <f t="shared" ca="1" si="759"/>
        <v>-2.9766589205720314E-3</v>
      </c>
      <c r="FN375" s="223">
        <f t="shared" ca="1" si="760"/>
        <v>-3.3384814365456845E-3</v>
      </c>
      <c r="FO375" s="223">
        <f t="shared" ca="1" si="761"/>
        <v>-3.3099958460345172E-3</v>
      </c>
      <c r="FP375" s="223">
        <f t="shared" ca="1" si="762"/>
        <v>-2.894532452682817E-3</v>
      </c>
      <c r="FQ375" s="223">
        <f t="shared" ca="1" si="763"/>
        <v>-2.1406638585718001E-3</v>
      </c>
      <c r="FR375" s="223">
        <f t="shared" ca="1" si="764"/>
        <v>-1.1365262504973096E-3</v>
      </c>
      <c r="FS375" s="223">
        <f t="shared" ca="1" si="765"/>
        <v>4.8476641087042706E-7</v>
      </c>
      <c r="FT375" s="223">
        <f t="shared" ca="1" si="766"/>
        <v>1.1374391083716427E-3</v>
      </c>
      <c r="FU375" s="223">
        <f t="shared" ca="1" si="767"/>
        <v>2.1414133175779028E-3</v>
      </c>
      <c r="FV375" s="223">
        <f t="shared" ca="1" si="768"/>
        <v>2.8950308921670718E-3</v>
      </c>
      <c r="FW375" s="223">
        <f t="shared" ca="1" si="769"/>
        <v>3.3101849925049206E-3</v>
      </c>
      <c r="FX375" s="223">
        <f t="shared" ca="1" si="770"/>
        <v>3.3383391765347474E-3</v>
      </c>
      <c r="FY375" s="223">
        <f t="shared" ca="1" si="771"/>
        <v>2.9762018859636054E-3</v>
      </c>
      <c r="FZ375" s="223">
        <f t="shared" ca="1" si="772"/>
        <v>2.2661112684963449E-3</v>
      </c>
      <c r="GA375" s="223">
        <f t="shared" ca="1" si="773"/>
        <v>1.2910853458305942E-3</v>
      </c>
      <c r="GB375" s="223">
        <f t="shared" ca="1" si="774"/>
        <v>1.6511622152678247E-4</v>
      </c>
      <c r="GC375" s="223">
        <f t="shared" ca="1" si="775"/>
        <v>-9.8015694894262027E-4</v>
      </c>
      <c r="GD375" s="223">
        <f t="shared" ca="1" si="776"/>
        <v>-2.0108381379764246E-3</v>
      </c>
      <c r="GE375" s="223">
        <f t="shared" ca="1" si="777"/>
        <v>-2.8064284807681234E-3</v>
      </c>
      <c r="GF375" s="223">
        <f t="shared" ca="1" si="778"/>
        <v>-3.2739140228792494E-3</v>
      </c>
      <c r="GG375" s="223">
        <f t="shared" ca="1" si="779"/>
        <v>-3.3586401555547266E-3</v>
      </c>
      <c r="GH375" s="223">
        <f t="shared" ca="1" si="780"/>
        <v>-3.0507013882166106E-3</v>
      </c>
      <c r="GI375" s="223">
        <f t="shared" ca="1" si="781"/>
        <v>-2.3860994178871767E-3</v>
      </c>
      <c r="GJ375" s="223">
        <f t="shared" ca="1" si="782"/>
        <v>-1.4425341034800523E-3</v>
      </c>
      <c r="GK375" s="223">
        <f t="shared" ca="1" si="783"/>
        <v>-3.3031943002435226E-4</v>
      </c>
      <c r="GL375" s="223">
        <f t="shared" ca="1" si="784"/>
        <v>8.2051350557196345E-4</v>
      </c>
      <c r="GM375" s="223">
        <f t="shared" ca="1" si="785"/>
        <v>1.8754186731719034E-3</v>
      </c>
      <c r="GN375" s="223">
        <f t="shared" ca="1" si="786"/>
        <v>2.7110651373449153E-3</v>
      </c>
      <c r="GO375" s="223">
        <f t="shared" ca="1" si="787"/>
        <v>3.2297559076114608E-3</v>
      </c>
      <c r="GP375" s="223">
        <f t="shared" ca="1" si="788"/>
        <v>3.3708498762578401E-3</v>
      </c>
      <c r="GQ375" s="223">
        <f t="shared" ca="1" si="789"/>
        <v>3.1178514836155188E-3</v>
      </c>
      <c r="GR375" s="223">
        <f t="shared" ca="1" si="790"/>
        <v>2.5003392447826771E-3</v>
      </c>
      <c r="GS375" s="223">
        <f t="shared" ca="1" si="791"/>
        <v>1.5905076701231622E-3</v>
      </c>
      <c r="GT375" s="223">
        <f t="shared" ca="1" si="792"/>
        <v>4.9472687008235699E-4</v>
      </c>
      <c r="GU375" s="223">
        <f t="shared" ca="1" si="793"/>
        <v>-6.5889337329788861E-4</v>
      </c>
      <c r="GV375" s="223">
        <f t="shared" ca="1" si="794"/>
        <v>-1.7354811605164553E-3</v>
      </c>
      <c r="GW375" s="223">
        <f t="shared" ca="1" si="795"/>
        <v>-2.6091706005445694E-3</v>
      </c>
      <c r="GX375" s="223">
        <f t="shared" ca="1" si="796"/>
        <v>-3.17781702746903E-3</v>
      </c>
      <c r="GY375" s="223">
        <f t="shared" ca="1" si="797"/>
        <v>-3.3749389243574717E-3</v>
      </c>
      <c r="GZ375" s="223">
        <f t="shared" ca="1" si="798"/>
        <v>-3.1774904016988593E-3</v>
      </c>
      <c r="HA375" s="223">
        <f t="shared" ca="1" si="799"/>
        <v>-2.608555535433659E-3</v>
      </c>
      <c r="HB375" s="223">
        <f t="shared" ca="1" si="800"/>
        <v>-1.7346495644769266E-3</v>
      </c>
      <c r="HC375" s="223">
        <f t="shared" ca="1" si="801"/>
        <v>-6.5794246977742476E-4</v>
      </c>
      <c r="HD375" s="223">
        <f t="shared" ca="1" si="802"/>
        <v>4.9568590917529565E-4</v>
      </c>
      <c r="HE375" s="223">
        <f t="shared" ca="1" si="803"/>
        <v>1.5913627217351684E-3</v>
      </c>
      <c r="HF375" s="223">
        <f t="shared" ca="1" si="804"/>
        <v>2.5009903432311573E-3</v>
      </c>
      <c r="HG375" s="223">
        <f t="shared" ca="1" si="805"/>
        <v>3.1182225077635451E-3</v>
      </c>
      <c r="HH375" s="223">
        <f t="shared" ca="1" si="806"/>
        <v>3.3708974489785881E-3</v>
      </c>
      <c r="HI375" s="223">
        <f t="shared" ca="1" si="807"/>
        <v>3.2294744670892184E-3</v>
      </c>
      <c r="HJ375" s="223">
        <f t="shared" ca="1" si="808"/>
        <v>2.7104875873173017E-3</v>
      </c>
      <c r="HK375" s="223">
        <f t="shared" ca="1" si="809"/>
        <v>1.8746125360925084E-3</v>
      </c>
      <c r="HL375" s="223">
        <f t="shared" ca="1" si="810"/>
        <v>8.1957302843384489E-4</v>
      </c>
      <c r="HM375" s="223">
        <f t="shared" ca="1" si="811"/>
        <v>-3.3128429428054139E-4</v>
      </c>
      <c r="HN375" s="223">
        <f t="shared" ca="1" si="812"/>
        <v>-1.4434105507702679E-3</v>
      </c>
      <c r="HO375" s="223">
        <f t="shared" ca="1" si="813"/>
        <v>-2.3867849811200193E-3</v>
      </c>
      <c r="HP375" s="223">
        <f t="shared" ca="1" si="814"/>
        <v>-3.0511159169128083E-3</v>
      </c>
      <c r="HQ375" s="223">
        <f t="shared" ca="1" si="815"/>
        <v>-3.3587351863893699E-3</v>
      </c>
      <c r="HR375" s="223">
        <f t="shared" ca="1" si="816"/>
        <v>-3.2736784456197927E-3</v>
      </c>
      <c r="HS375" s="223">
        <f t="shared" ca="1" si="817"/>
        <v>-2.8058898371924237E-3</v>
      </c>
      <c r="HT375" s="223">
        <f t="shared" ca="1" si="818"/>
        <v>-2.010059401911977E-3</v>
      </c>
      <c r="HU375" s="223">
        <f t="shared" ca="1" si="819"/>
        <v>-9.7922916387864858E-4</v>
      </c>
      <c r="HV375" s="223">
        <f t="shared" ca="1" si="820"/>
        <v>1.6608458650378813E-4</v>
      </c>
      <c r="HW375" s="223">
        <f t="shared" ca="1" si="821"/>
        <v>1.2919810773607291E-3</v>
      </c>
      <c r="HX375" s="223">
        <f t="shared" ca="1" si="822"/>
        <v>2.2668296449316889E-3</v>
      </c>
      <c r="HY375" s="223">
        <f t="shared" ca="1" si="823"/>
        <v>2.9766589205720358E-3</v>
      </c>
      <c r="HZ375" s="223">
        <f t="shared" ca="1" si="824"/>
        <v>3.3384814365456823E-3</v>
      </c>
      <c r="IA375" s="223">
        <f t="shared" ca="1" si="825"/>
        <v>3.3099958460345155E-3</v>
      </c>
      <c r="IB375" s="223">
        <f t="shared" ca="1" si="826"/>
        <v>2.8945324526828244E-3</v>
      </c>
      <c r="IC375" s="223">
        <f t="shared" ca="1" si="827"/>
        <v>2.1406638585717932E-3</v>
      </c>
      <c r="ID375" s="223">
        <f t="shared" ca="1" si="828"/>
        <v>1.1365262504973235E-3</v>
      </c>
      <c r="IE375" s="223">
        <f t="shared" ca="1" si="829"/>
        <v>3.2177572067591494E-4</v>
      </c>
      <c r="IF375" s="223">
        <f t="shared" ca="1" si="830"/>
        <v>-1.1374391083716509E-3</v>
      </c>
      <c r="IG375" s="223">
        <f t="shared" ca="1" si="831"/>
        <v>-2.1414133175778911E-3</v>
      </c>
      <c r="IH375" s="223">
        <f t="shared" ca="1" si="832"/>
        <v>-2.8950308921670762E-3</v>
      </c>
      <c r="II375" s="223">
        <f t="shared" ca="1" si="833"/>
        <v>-3.3101849925049175E-3</v>
      </c>
      <c r="IJ375" s="223">
        <f t="shared" ca="1" si="834"/>
        <v>-3.3383391765347461E-3</v>
      </c>
      <c r="IK375" s="223">
        <f t="shared" ca="1" si="835"/>
        <v>-2.9762018859636127E-3</v>
      </c>
      <c r="IL375" s="223">
        <f t="shared" ca="1" si="836"/>
        <v>-2.2661112684963384E-3</v>
      </c>
      <c r="IM375" s="223">
        <f t="shared" ca="1" si="837"/>
        <v>-1.2910853458306078E-3</v>
      </c>
      <c r="IN375" s="223">
        <f t="shared" ca="1" si="838"/>
        <v>-1.6511622152677336E-4</v>
      </c>
      <c r="IO375" s="223">
        <f t="shared" ca="1" si="839"/>
        <v>9.8015694894260617E-4</v>
      </c>
      <c r="IP375" s="223">
        <f t="shared" ca="1" si="840"/>
        <v>2.010838137976432E-3</v>
      </c>
      <c r="IQ375" s="223">
        <f t="shared" ca="1" si="841"/>
        <v>2.8064284807681281E-3</v>
      </c>
      <c r="IR375" s="223">
        <f t="shared" ca="1" si="842"/>
        <v>3.2739140228792455E-3</v>
      </c>
      <c r="IS375" s="223">
        <f t="shared" ca="1" si="843"/>
        <v>3.3586401555547258E-3</v>
      </c>
      <c r="IT375" s="223">
        <f t="shared" ca="1" si="844"/>
        <v>3.0507013882166167E-3</v>
      </c>
      <c r="IU375" s="223">
        <f t="shared" ca="1" si="845"/>
        <v>2.3860994178871702E-3</v>
      </c>
      <c r="IV375" s="223">
        <f t="shared" ca="1" si="846"/>
        <v>1.442534103480066E-3</v>
      </c>
      <c r="IW375" s="223">
        <f t="shared" ca="1" si="847"/>
        <v>3.3031943002431941E-4</v>
      </c>
      <c r="IX375" s="223">
        <f t="shared" ca="1" si="848"/>
        <v>-8.2051350557194903E-4</v>
      </c>
      <c r="IY375" s="223">
        <f t="shared" ca="1" si="849"/>
        <v>-1.875418673171931E-3</v>
      </c>
      <c r="IZ375" s="223">
        <f t="shared" ca="1" si="850"/>
        <v>-2.7110651373449062E-3</v>
      </c>
      <c r="JA375" s="223">
        <f t="shared" ca="1" si="851"/>
        <v>-3.2297559076114703E-3</v>
      </c>
      <c r="JB375" s="223">
        <f t="shared" ca="1" si="852"/>
        <v>-3.3708498762578406E-3</v>
      </c>
    </row>
    <row r="376" spans="2:262">
      <c r="B376" s="230">
        <v>15</v>
      </c>
      <c r="C376" s="229">
        <f t="shared" si="853"/>
        <v>2.9296874999999999E-4</v>
      </c>
      <c r="D376" s="226">
        <f t="shared" ca="1" si="597"/>
        <v>24.553473881127857</v>
      </c>
      <c r="E376" s="225">
        <f ca="1">U361</f>
        <v>0.55347388112785556</v>
      </c>
      <c r="F376" s="224">
        <v>15</v>
      </c>
      <c r="G376" s="223">
        <f t="shared" ca="1" si="854"/>
        <v>-3.6471075168970038E-2</v>
      </c>
      <c r="H376" s="223">
        <f t="shared" ca="1" si="598"/>
        <v>-2.8076126762693408E-2</v>
      </c>
      <c r="I376" s="223">
        <f t="shared" ca="1" si="599"/>
        <v>-1.5918573008558447E-2</v>
      </c>
      <c r="J376" s="223">
        <f t="shared" ca="1" si="600"/>
        <v>-1.6277012067267365E-3</v>
      </c>
      <c r="K376" s="223">
        <f t="shared" ca="1" si="601"/>
        <v>1.2881305999497128E-2</v>
      </c>
      <c r="L376" s="223">
        <f t="shared" ca="1" si="602"/>
        <v>2.5664032680961797E-2</v>
      </c>
      <c r="M376" s="223">
        <f t="shared" ca="1" si="603"/>
        <v>3.5007409361296406E-2</v>
      </c>
      <c r="N376" s="223">
        <f t="shared" ca="1" si="604"/>
        <v>3.9659288998936941E-2</v>
      </c>
      <c r="O376" s="223">
        <f t="shared" ca="1" si="605"/>
        <v>3.8996252724531486E-2</v>
      </c>
      <c r="P376" s="223">
        <f t="shared" ca="1" si="606"/>
        <v>3.3107156948117937E-2</v>
      </c>
      <c r="Q376" s="223">
        <f t="shared" ca="1" si="607"/>
        <v>2.2781225320439587E-2</v>
      </c>
      <c r="R376" s="223">
        <f t="shared" ca="1" si="608"/>
        <v>9.4022813970855695E-3</v>
      </c>
      <c r="S376" s="223">
        <f t="shared" ca="1" si="609"/>
        <v>-5.2367036482422902E-3</v>
      </c>
      <c r="T376" s="223">
        <f t="shared" ca="1" si="610"/>
        <v>-1.9173894983968862E-2</v>
      </c>
      <c r="U376" s="223">
        <f t="shared" ca="1" si="611"/>
        <v>-3.0541508243070677E-2</v>
      </c>
      <c r="V376" s="223">
        <f t="shared" ca="1" si="612"/>
        <v>-3.7816119528704631E-2</v>
      </c>
      <c r="W376" s="223">
        <f t="shared" ca="1" si="613"/>
        <v>-4.0022826157239656E-2</v>
      </c>
      <c r="X376" s="223">
        <f t="shared" ca="1" si="614"/>
        <v>-3.6865897658733812E-2</v>
      </c>
      <c r="Y376" s="223">
        <f t="shared" ca="1" si="615"/>
        <v>-2.8768407919114572E-2</v>
      </c>
      <c r="Z376" s="223">
        <f t="shared" ca="1" si="616"/>
        <v>-1.6815537186214504E-2</v>
      </c>
      <c r="AA376" s="223">
        <f t="shared" ca="1" si="617"/>
        <v>-2.6091422874372594E-3</v>
      </c>
      <c r="AB376" s="223">
        <f t="shared" ca="1" si="618"/>
        <v>1.1946915255586183E-2</v>
      </c>
      <c r="AC376" s="223">
        <f t="shared" ca="1" si="619"/>
        <v>2.4901914090938844E-2</v>
      </c>
      <c r="AD376" s="223">
        <f t="shared" ca="1" si="620"/>
        <v>3.4519697792508339E-2</v>
      </c>
      <c r="AE376" s="223">
        <f t="shared" ca="1" si="621"/>
        <v>3.9511344825784604E-2</v>
      </c>
      <c r="AF376" s="223">
        <f t="shared" ca="1" si="622"/>
        <v>3.9207902596958145E-2</v>
      </c>
      <c r="AG376" s="223">
        <f t="shared" ca="1" si="623"/>
        <v>3.3650036734967019E-2</v>
      </c>
      <c r="AH376" s="223">
        <f t="shared" ca="1" si="624"/>
        <v>2.3582581311539175E-2</v>
      </c>
      <c r="AI376" s="223">
        <f t="shared" ca="1" si="625"/>
        <v>1.0354720348234481E-2</v>
      </c>
      <c r="AJ376" s="223">
        <f t="shared" ca="1" si="626"/>
        <v>-4.2608222738386254E-3</v>
      </c>
      <c r="AK376" s="223">
        <f t="shared" ca="1" si="627"/>
        <v>-1.8305353345446602E-2</v>
      </c>
      <c r="AL376" s="223">
        <f t="shared" ca="1" si="628"/>
        <v>-2.9896703429015539E-2</v>
      </c>
      <c r="AM376" s="223">
        <f t="shared" ca="1" si="629"/>
        <v>-3.7481464670892084E-2</v>
      </c>
      <c r="AN376" s="223">
        <f t="shared" ca="1" si="630"/>
        <v>-4.0043169826426452E-2</v>
      </c>
      <c r="AO376" s="223">
        <f t="shared" ca="1" si="631"/>
        <v>-3.7238513510252674E-2</v>
      </c>
      <c r="AP376" s="223">
        <f t="shared" ca="1" si="632"/>
        <v>-2.9443360062325306E-2</v>
      </c>
      <c r="AQ376" s="223">
        <f t="shared" ca="1" si="633"/>
        <v>-1.7702372313043058E-2</v>
      </c>
      <c r="AR376" s="223">
        <f t="shared" ca="1" si="634"/>
        <v>-3.5890117183959608E-3</v>
      </c>
      <c r="AS376" s="223">
        <f t="shared" ca="1" si="635"/>
        <v>1.1005328136649208E-2</v>
      </c>
      <c r="AT376" s="223">
        <f t="shared" ca="1" si="636"/>
        <v>2.4124795519010114E-2</v>
      </c>
      <c r="AU376" s="223">
        <f t="shared" ca="1" si="637"/>
        <v>3.4011192848544758E-2</v>
      </c>
      <c r="AV376" s="223">
        <f t="shared" ca="1" si="638"/>
        <v>3.9339600495933547E-2</v>
      </c>
      <c r="AW376" s="223">
        <f t="shared" ca="1" si="639"/>
        <v>3.9395935094938307E-2</v>
      </c>
      <c r="AX376" s="223">
        <f t="shared" ca="1" si="640"/>
        <v>3.4172646997942868E-2</v>
      </c>
      <c r="AY376" s="223">
        <f t="shared" ca="1" si="641"/>
        <v>2.4369732037466209E-2</v>
      </c>
      <c r="AZ376" s="223">
        <f t="shared" ca="1" si="642"/>
        <v>1.1300922003033549E-2</v>
      </c>
      <c r="BA376" s="223">
        <f t="shared" ca="1" si="643"/>
        <v>-3.2823743394195001E-3</v>
      </c>
      <c r="BB376" s="223">
        <f t="shared" ca="1" si="644"/>
        <v>-1.7425785246550203E-2</v>
      </c>
      <c r="BC376" s="223">
        <f t="shared" ca="1" si="645"/>
        <v>-2.923388995872455E-2</v>
      </c>
      <c r="BD376" s="223">
        <f t="shared" ca="1" si="646"/>
        <v>-3.7124232380284054E-2</v>
      </c>
      <c r="BE376" s="223">
        <f t="shared" ca="1" si="647"/>
        <v>-4.0039392987420375E-2</v>
      </c>
      <c r="BF376" s="223">
        <f t="shared" ca="1" si="648"/>
        <v>-3.7588698273670666E-2</v>
      </c>
      <c r="BG376" s="223">
        <f t="shared" ca="1" si="649"/>
        <v>-3.010057662639266E-2</v>
      </c>
      <c r="BH376" s="223">
        <f t="shared" ca="1" si="650"/>
        <v>-1.8578544192724561E-2</v>
      </c>
      <c r="BI376" s="223">
        <f t="shared" ca="1" si="651"/>
        <v>-4.5667192628972928E-3</v>
      </c>
      <c r="BJ376" s="223">
        <f t="shared" ca="1" si="652"/>
        <v>1.0057111819558439E-2</v>
      </c>
      <c r="BK376" s="223">
        <f t="shared" ca="1" si="653"/>
        <v>2.3333145072344817E-2</v>
      </c>
      <c r="BL376" s="223">
        <f t="shared" ca="1" si="654"/>
        <v>3.3482200833769543E-2</v>
      </c>
      <c r="BM376" s="223">
        <f t="shared" ca="1" si="655"/>
        <v>3.9144159461746174E-2</v>
      </c>
      <c r="BN376" s="223">
        <f t="shared" ca="1" si="656"/>
        <v>3.9560236954726165E-2</v>
      </c>
      <c r="BO376" s="223">
        <f t="shared" ca="1" si="657"/>
        <v>3.4674672936164691E-2</v>
      </c>
      <c r="BP376" s="223">
        <f t="shared" ca="1" si="658"/>
        <v>2.5142203348056794E-2</v>
      </c>
      <c r="BQ376" s="223">
        <f t="shared" ca="1" si="659"/>
        <v>1.2240316404986613E-2</v>
      </c>
      <c r="BR376" s="223">
        <f t="shared" ca="1" si="660"/>
        <v>-2.3019492254343324E-3</v>
      </c>
      <c r="BS376" s="223">
        <f t="shared" ca="1" si="661"/>
        <v>-1.6535720506213485E-2</v>
      </c>
      <c r="BT376" s="223">
        <f t="shared" ca="1" si="662"/>
        <v>-2.8553467086247886E-2</v>
      </c>
      <c r="BU376" s="223">
        <f t="shared" ca="1" si="663"/>
        <v>-3.6744637840254543E-2</v>
      </c>
      <c r="BV376" s="223">
        <f t="shared" ca="1" si="664"/>
        <v>-4.0011497915248002E-2</v>
      </c>
      <c r="BW376" s="223">
        <f t="shared" ca="1" si="665"/>
        <v>-3.7916241010780581E-2</v>
      </c>
      <c r="BX376" s="223">
        <f t="shared" ca="1" si="666"/>
        <v>-3.0739661728633284E-2</v>
      </c>
      <c r="BY376" s="223">
        <f t="shared" ca="1" si="667"/>
        <v>-1.9443525052080822E-2</v>
      </c>
      <c r="BZ376" s="223">
        <f t="shared" ca="1" si="668"/>
        <v>-5.5416759864752169E-3</v>
      </c>
      <c r="CA376" s="223">
        <f t="shared" ca="1" si="669"/>
        <v>9.1028374743672702E-3</v>
      </c>
      <c r="CB376" s="223">
        <f t="shared" ca="1" si="670"/>
        <v>2.2527439611570547E-2</v>
      </c>
      <c r="CC376" s="223">
        <f t="shared" ca="1" si="671"/>
        <v>3.2933040393192274E-2</v>
      </c>
      <c r="CD376" s="223">
        <f t="shared" ca="1" si="672"/>
        <v>3.8925139449593402E-2</v>
      </c>
      <c r="CE376" s="223">
        <f t="shared" ca="1" si="673"/>
        <v>3.9700709207025044E-2</v>
      </c>
      <c r="CF376" s="223">
        <f t="shared" ca="1" si="674"/>
        <v>3.5155812147979373E-2</v>
      </c>
      <c r="CG376" s="223">
        <f t="shared" ca="1" si="675"/>
        <v>2.5899529935478147E-2</v>
      </c>
      <c r="CH376" s="223">
        <f t="shared" ca="1" si="676"/>
        <v>1.3172337698032222E-2</v>
      </c>
      <c r="CI376" s="223">
        <f t="shared" ca="1" si="677"/>
        <v>-1.3201375033111882E-3</v>
      </c>
      <c r="CJ376" s="223">
        <f t="shared" ca="1" si="678"/>
        <v>-1.5635695266154243E-2</v>
      </c>
      <c r="CK376" s="223">
        <f t="shared" ca="1" si="679"/>
        <v>-2.7855844672881463E-2</v>
      </c>
      <c r="CL376" s="223">
        <f t="shared" ca="1" si="680"/>
        <v>-3.6342909704360625E-2</v>
      </c>
      <c r="CM376" s="223">
        <f t="shared" ca="1" si="681"/>
        <v>-3.9959501412857763E-2</v>
      </c>
      <c r="CN376" s="223">
        <f t="shared" ca="1" si="682"/>
        <v>-3.822094442208513E-2</v>
      </c>
      <c r="CO376" s="223">
        <f t="shared" ca="1" si="683"/>
        <v>-3.1360230408078567E-2</v>
      </c>
      <c r="CP376" s="223">
        <f t="shared" ca="1" si="684"/>
        <v>-2.029679385898606E-2</v>
      </c>
      <c r="CQ376" s="223">
        <f t="shared" ca="1" si="685"/>
        <v>-6.5132946116554999E-3</v>
      </c>
      <c r="CR376" s="223">
        <f t="shared" ca="1" si="686"/>
        <v>8.1430799202584191E-3</v>
      </c>
      <c r="CS376" s="223">
        <f t="shared" ca="1" si="687"/>
        <v>2.1708164463529495E-2</v>
      </c>
      <c r="CT376" s="223">
        <f t="shared" ca="1" si="688"/>
        <v>3.236404232052776E-2</v>
      </c>
      <c r="CU376" s="223">
        <f t="shared" ca="1" si="689"/>
        <v>3.8682672388940936E-2</v>
      </c>
      <c r="CV376" s="223">
        <f t="shared" ca="1" si="690"/>
        <v>3.9817267236602748E-2</v>
      </c>
      <c r="CW376" s="223">
        <f t="shared" ca="1" si="691"/>
        <v>3.5615774813116528E-2</v>
      </c>
      <c r="CX376" s="223">
        <f t="shared" ca="1" si="692"/>
        <v>2.6641255614512173E-2</v>
      </c>
      <c r="CY376" s="223">
        <f t="shared" ca="1" si="693"/>
        <v>1.4096424467394102E-2</v>
      </c>
      <c r="CZ376" s="223">
        <f t="shared" ca="1" si="694"/>
        <v>-3.3753057971917105E-4</v>
      </c>
      <c r="DA376" s="223">
        <f t="shared" ca="1" si="695"/>
        <v>-1.472625166792284E-2</v>
      </c>
      <c r="DB376" s="223">
        <f t="shared" ca="1" si="696"/>
        <v>-2.7141442940281219E-2</v>
      </c>
      <c r="DC376" s="223">
        <f t="shared" ca="1" si="697"/>
        <v>-3.5919289958609657E-2</v>
      </c>
      <c r="DD376" s="223">
        <f t="shared" ca="1" si="698"/>
        <v>-3.9883434800998416E-2</v>
      </c>
      <c r="DE376" s="223">
        <f t="shared" ca="1" si="699"/>
        <v>-3.8502624965643016E-2</v>
      </c>
      <c r="DF376" s="223">
        <f t="shared" ca="1" si="700"/>
        <v>-3.1961908857360652E-2</v>
      </c>
      <c r="DG376" s="223">
        <f t="shared" ca="1" si="701"/>
        <v>-2.1137836636216649E-2</v>
      </c>
      <c r="DH376" s="223">
        <f t="shared" ca="1" si="702"/>
        <v>-7.4809898717096337E-3</v>
      </c>
      <c r="DI376" s="223">
        <f t="shared" ca="1" si="703"/>
        <v>7.1784172792952548E-3</v>
      </c>
      <c r="DJ376" s="223">
        <f t="shared" ca="1" si="704"/>
        <v>2.0875813128936039E-2</v>
      </c>
      <c r="DK376" s="223">
        <f t="shared" ca="1" si="705"/>
        <v>3.1775549358939018E-2</v>
      </c>
      <c r="DL376" s="223">
        <f t="shared" ca="1" si="706"/>
        <v>3.8416904332879628E-2</v>
      </c>
      <c r="DM376" s="223">
        <f t="shared" ca="1" si="707"/>
        <v>3.9909840833260608E-2</v>
      </c>
      <c r="DN376" s="223">
        <f t="shared" ca="1" si="708"/>
        <v>3.6054283867265932E-2</v>
      </c>
      <c r="DO376" s="223">
        <f t="shared" ca="1" si="709"/>
        <v>2.7366933597344514E-2</v>
      </c>
      <c r="DP376" s="223">
        <f t="shared" ca="1" si="710"/>
        <v>1.5012020077756084E-2</v>
      </c>
      <c r="DQ376" s="223">
        <f t="shared" ca="1" si="711"/>
        <v>6.4527965967313113E-4</v>
      </c>
      <c r="DR376" s="223">
        <f t="shared" ca="1" si="712"/>
        <v>-1.3807937526336696E-2</v>
      </c>
      <c r="DS376" s="223">
        <f t="shared" ca="1" si="713"/>
        <v>-2.6410692217337571E-2</v>
      </c>
      <c r="DT376" s="223">
        <f t="shared" ca="1" si="714"/>
        <v>-3.5474033775696516E-2</v>
      </c>
      <c r="DU376" s="223">
        <f t="shared" ca="1" si="715"/>
        <v>-3.9783343899352619E-2</v>
      </c>
      <c r="DV376" s="223">
        <f t="shared" ca="1" si="716"/>
        <v>-3.8761112967627395E-2</v>
      </c>
      <c r="DW376" s="223">
        <f t="shared" ca="1" si="717"/>
        <v>-3.2544334647879813E-2</v>
      </c>
      <c r="DX376" s="223">
        <f t="shared" ca="1" si="718"/>
        <v>-2.1966146771051964E-2</v>
      </c>
      <c r="DY376" s="223">
        <f t="shared" ca="1" si="719"/>
        <v>-8.4441788631972794E-3</v>
      </c>
      <c r="DZ376" s="223">
        <f t="shared" ca="1" si="720"/>
        <v>6.2094306281810733E-3</v>
      </c>
      <c r="EA376" s="223">
        <f t="shared" ca="1" si="721"/>
        <v>2.0030886985110637E-2</v>
      </c>
      <c r="EB376" s="223">
        <f t="shared" ca="1" si="722"/>
        <v>3.1167915994580603E-2</v>
      </c>
      <c r="EC376" s="223">
        <f t="shared" ca="1" si="723"/>
        <v>3.8127995370148764E-2</v>
      </c>
      <c r="ED376" s="223">
        <f t="shared" ca="1" si="724"/>
        <v>3.9978374234125612E-2</v>
      </c>
      <c r="EE376" s="223">
        <f t="shared" ca="1" si="725"/>
        <v>3.647107516897008E-2</v>
      </c>
      <c r="EF376" s="223">
        <f t="shared" ca="1" si="726"/>
        <v>2.8076126762693582E-2</v>
      </c>
      <c r="EG376" s="223">
        <f t="shared" ca="1" si="727"/>
        <v>1.5918573008558548E-2</v>
      </c>
      <c r="EH376" s="223">
        <f t="shared" ca="1" si="728"/>
        <v>1.6277012067270058E-3</v>
      </c>
      <c r="EI376" s="223">
        <f t="shared" ca="1" si="729"/>
        <v>-1.2881305999496991E-2</v>
      </c>
      <c r="EJ376" s="223">
        <f t="shared" ca="1" si="730"/>
        <v>-2.5664032680961582E-2</v>
      </c>
      <c r="EK376" s="223">
        <f t="shared" ca="1" si="731"/>
        <v>-3.5007409361296322E-2</v>
      </c>
      <c r="EL376" s="223">
        <f t="shared" ca="1" si="732"/>
        <v>-3.9659288998936892E-2</v>
      </c>
      <c r="EM376" s="223">
        <f t="shared" ca="1" si="733"/>
        <v>-3.8996252724531527E-2</v>
      </c>
      <c r="EN376" s="223">
        <f t="shared" ca="1" si="734"/>
        <v>-3.3107156948118138E-2</v>
      </c>
      <c r="EO376" s="223">
        <f t="shared" ca="1" si="735"/>
        <v>-2.2781225320439767E-2</v>
      </c>
      <c r="EP376" s="223">
        <f t="shared" ca="1" si="736"/>
        <v>-9.4022813970856423E-3</v>
      </c>
      <c r="EQ376" s="223">
        <f t="shared" ca="1" si="737"/>
        <v>5.2367036482420413E-3</v>
      </c>
      <c r="ER376" s="223">
        <f t="shared" ca="1" si="738"/>
        <v>1.9173894983968764E-2</v>
      </c>
      <c r="ES376" s="223">
        <f t="shared" ca="1" si="739"/>
        <v>3.0541508243070489E-2</v>
      </c>
      <c r="ET376" s="223">
        <f t="shared" ca="1" si="740"/>
        <v>3.7816119528704582E-2</v>
      </c>
      <c r="EU376" s="223">
        <f t="shared" ca="1" si="741"/>
        <v>4.0022826157239663E-2</v>
      </c>
      <c r="EV376" s="223">
        <f t="shared" ca="1" si="742"/>
        <v>3.6865897658733889E-2</v>
      </c>
      <c r="EW376" s="223">
        <f t="shared" ca="1" si="743"/>
        <v>2.8768407919114801E-2</v>
      </c>
      <c r="EX376" s="223">
        <f t="shared" ca="1" si="744"/>
        <v>1.6815537186214702E-2</v>
      </c>
      <c r="EY376" s="223">
        <f t="shared" ca="1" si="745"/>
        <v>2.6091422874376163E-3</v>
      </c>
      <c r="EZ376" s="223">
        <f t="shared" ca="1" si="746"/>
        <v>-1.1946915255585977E-2</v>
      </c>
      <c r="FA376" s="223">
        <f t="shared" ca="1" si="747"/>
        <v>-2.4901914090938792E-2</v>
      </c>
      <c r="FB376" s="223">
        <f t="shared" ca="1" si="748"/>
        <v>-3.4519697792508235E-2</v>
      </c>
      <c r="FC376" s="223">
        <f t="shared" ca="1" si="749"/>
        <v>-3.9511344825784583E-2</v>
      </c>
      <c r="FD376" s="223">
        <f t="shared" ca="1" si="750"/>
        <v>-3.9207902596958194E-2</v>
      </c>
      <c r="FE376" s="223">
        <f t="shared" ca="1" si="751"/>
        <v>-3.3650036734967095E-2</v>
      </c>
      <c r="FF376" s="223">
        <f t="shared" ca="1" si="752"/>
        <v>-2.3582581311539407E-2</v>
      </c>
      <c r="FG376" s="223">
        <f t="shared" ca="1" si="753"/>
        <v>-1.035472034823462E-2</v>
      </c>
      <c r="FH376" s="223">
        <f t="shared" ca="1" si="754"/>
        <v>4.2608222738382689E-3</v>
      </c>
      <c r="FI376" s="223">
        <f t="shared" ca="1" si="755"/>
        <v>1.8305353345446411E-2</v>
      </c>
      <c r="FJ376" s="223">
        <f t="shared" ca="1" si="756"/>
        <v>2.9896703429015486E-2</v>
      </c>
      <c r="FK376" s="223">
        <f t="shared" ca="1" si="757"/>
        <v>3.7481464670892008E-2</v>
      </c>
      <c r="FL376" s="223">
        <f t="shared" ca="1" si="758"/>
        <v>4.0043169826426459E-2</v>
      </c>
      <c r="FM376" s="223">
        <f t="shared" ca="1" si="759"/>
        <v>3.7238513510252771E-2</v>
      </c>
      <c r="FN376" s="223">
        <f t="shared" ca="1" si="760"/>
        <v>2.94433600623254E-2</v>
      </c>
      <c r="FO376" s="223">
        <f t="shared" ca="1" si="761"/>
        <v>1.7702372313043314E-2</v>
      </c>
      <c r="FP376" s="223">
        <f t="shared" ca="1" si="762"/>
        <v>3.5890117183961052E-3</v>
      </c>
      <c r="FQ376" s="223">
        <f t="shared" ca="1" si="763"/>
        <v>-1.1005328136648932E-2</v>
      </c>
      <c r="FR376" s="223">
        <f t="shared" ca="1" si="764"/>
        <v>-2.412479551900994E-2</v>
      </c>
      <c r="FS376" s="223">
        <f t="shared" ca="1" si="765"/>
        <v>-3.4011192848544564E-2</v>
      </c>
      <c r="FT376" s="223">
        <f t="shared" ca="1" si="766"/>
        <v>-3.9339600495933505E-2</v>
      </c>
      <c r="FU376" s="223">
        <f t="shared" ca="1" si="767"/>
        <v>-3.9395935094938314E-2</v>
      </c>
      <c r="FV376" s="223">
        <f t="shared" ca="1" si="768"/>
        <v>-3.4172646997942979E-2</v>
      </c>
      <c r="FW376" s="223">
        <f t="shared" ca="1" si="769"/>
        <v>-2.4369732037466271E-2</v>
      </c>
      <c r="FX376" s="223">
        <f t="shared" ca="1" si="770"/>
        <v>-1.1300922003033485E-2</v>
      </c>
      <c r="FY376" s="223">
        <f t="shared" ca="1" si="771"/>
        <v>3.2823743394194268E-3</v>
      </c>
      <c r="FZ376" s="223">
        <f t="shared" ca="1" si="772"/>
        <v>1.7425785246550009E-2</v>
      </c>
      <c r="GA376" s="223">
        <f t="shared" ca="1" si="773"/>
        <v>2.9233889958724207E-2</v>
      </c>
      <c r="GB376" s="223">
        <f t="shared" ca="1" si="774"/>
        <v>3.7124232380284027E-2</v>
      </c>
      <c r="GC376" s="223">
        <f t="shared" ca="1" si="775"/>
        <v>4.0039392987420375E-2</v>
      </c>
      <c r="GD376" s="223">
        <f t="shared" ca="1" si="776"/>
        <v>3.7588698273670791E-2</v>
      </c>
      <c r="GE376" s="223">
        <f t="shared" ca="1" si="777"/>
        <v>3.0100576626392987E-2</v>
      </c>
      <c r="GF376" s="223">
        <f t="shared" ca="1" si="778"/>
        <v>1.8578544192724627E-2</v>
      </c>
      <c r="GG376" s="223">
        <f t="shared" ca="1" si="779"/>
        <v>4.5667192628975079E-3</v>
      </c>
      <c r="GH376" s="223">
        <f t="shared" ca="1" si="780"/>
        <v>-1.0057111819558092E-2</v>
      </c>
      <c r="GI376" s="223">
        <f t="shared" ca="1" si="781"/>
        <v>-2.3333145072344876E-2</v>
      </c>
      <c r="GJ376" s="223">
        <f t="shared" ca="1" si="782"/>
        <v>-3.3482200833769502E-2</v>
      </c>
      <c r="GK376" s="223">
        <f t="shared" ca="1" si="783"/>
        <v>-3.9144159461746091E-2</v>
      </c>
      <c r="GL376" s="223">
        <f t="shared" ca="1" si="784"/>
        <v>-3.9560236954726241E-2</v>
      </c>
      <c r="GM376" s="223">
        <f t="shared" ca="1" si="785"/>
        <v>-3.4674672936164733E-2</v>
      </c>
      <c r="GN376" s="223">
        <f t="shared" ca="1" si="786"/>
        <v>-2.514220334805696E-2</v>
      </c>
      <c r="GO376" s="223">
        <f t="shared" ca="1" si="787"/>
        <v>-1.2240316404986953E-2</v>
      </c>
      <c r="GP376" s="223">
        <f t="shared" ca="1" si="788"/>
        <v>2.3019492254338328E-3</v>
      </c>
      <c r="GQ376" s="223">
        <f t="shared" ca="1" si="789"/>
        <v>1.6535720506213419E-2</v>
      </c>
      <c r="GR376" s="223">
        <f t="shared" ca="1" si="790"/>
        <v>2.8553467086247734E-2</v>
      </c>
      <c r="GS376" s="223">
        <f t="shared" ca="1" si="791"/>
        <v>3.6744637840254397E-2</v>
      </c>
      <c r="GT376" s="223">
        <f t="shared" ca="1" si="792"/>
        <v>4.0011497915248009E-2</v>
      </c>
      <c r="GU376" s="223">
        <f t="shared" ca="1" si="793"/>
        <v>3.7916241010780609E-2</v>
      </c>
      <c r="GV376" s="223">
        <f t="shared" ca="1" si="794"/>
        <v>3.0739661728633509E-2</v>
      </c>
      <c r="GW376" s="223">
        <f t="shared" ca="1" si="795"/>
        <v>1.9443525052081259E-2</v>
      </c>
      <c r="GX376" s="223">
        <f t="shared" ca="1" si="796"/>
        <v>5.5416759864752897E-3</v>
      </c>
      <c r="GY376" s="223">
        <f t="shared" ca="1" si="797"/>
        <v>-9.1028374743670603E-3</v>
      </c>
      <c r="GZ376" s="223">
        <f t="shared" ca="1" si="798"/>
        <v>-2.2527439611570249E-2</v>
      </c>
      <c r="HA376" s="223">
        <f t="shared" ca="1" si="799"/>
        <v>-3.2933040393192316E-2</v>
      </c>
      <c r="HB376" s="223">
        <f t="shared" ca="1" si="800"/>
        <v>-3.8925139449593381E-2</v>
      </c>
      <c r="HC376" s="223">
        <f t="shared" ca="1" si="801"/>
        <v>-3.9700709207025071E-2</v>
      </c>
      <c r="HD376" s="223">
        <f t="shared" ca="1" si="802"/>
        <v>-3.5155812147979547E-2</v>
      </c>
      <c r="HE376" s="223">
        <f t="shared" ca="1" si="803"/>
        <v>-2.5899529935478099E-2</v>
      </c>
      <c r="HF376" s="223">
        <f t="shared" ca="1" si="804"/>
        <v>-1.3172337698032426E-2</v>
      </c>
      <c r="HG376" s="223">
        <f t="shared" ca="1" si="805"/>
        <v>1.3201375033108304E-3</v>
      </c>
      <c r="HH376" s="223">
        <f t="shared" ca="1" si="806"/>
        <v>1.5635695266153781E-2</v>
      </c>
      <c r="HI376" s="223">
        <f t="shared" ca="1" si="807"/>
        <v>2.7855844672881411E-2</v>
      </c>
      <c r="HJ376" s="223">
        <f t="shared" ca="1" si="808"/>
        <v>3.6342909704360535E-2</v>
      </c>
      <c r="HK376" s="223">
        <f t="shared" ca="1" si="809"/>
        <v>3.9959501412857742E-2</v>
      </c>
      <c r="HL376" s="223">
        <f t="shared" ca="1" si="810"/>
        <v>3.822094442208511E-2</v>
      </c>
      <c r="HM376" s="223">
        <f t="shared" ca="1" si="811"/>
        <v>3.1360230408078699E-2</v>
      </c>
      <c r="HN376" s="223">
        <f t="shared" ca="1" si="812"/>
        <v>2.0296793858986244E-2</v>
      </c>
      <c r="HO376" s="223">
        <f t="shared" ca="1" si="813"/>
        <v>6.5132946116559943E-3</v>
      </c>
      <c r="HP376" s="223">
        <f t="shared" ca="1" si="814"/>
        <v>-8.1430799202584867E-3</v>
      </c>
      <c r="HQ376" s="223">
        <f t="shared" ca="1" si="815"/>
        <v>-2.1708164463529311E-2</v>
      </c>
      <c r="HR376" s="223">
        <f t="shared" ca="1" si="816"/>
        <v>-3.2364042320527635E-2</v>
      </c>
      <c r="HS376" s="223">
        <f t="shared" ca="1" si="817"/>
        <v>-3.8682672388940804E-2</v>
      </c>
      <c r="HT376" s="223">
        <f t="shared" ca="1" si="818"/>
        <v>-3.9817267236602734E-2</v>
      </c>
      <c r="HU376" s="223">
        <f t="shared" ca="1" si="819"/>
        <v>-3.5615774813116632E-2</v>
      </c>
      <c r="HV376" s="223">
        <f t="shared" ca="1" si="820"/>
        <v>-2.6641255614512332E-2</v>
      </c>
      <c r="HW376" s="223">
        <f t="shared" ca="1" si="821"/>
        <v>-1.4096424467394038E-2</v>
      </c>
      <c r="HX376" s="223">
        <f t="shared" ca="1" si="822"/>
        <v>3.3753057971895465E-4</v>
      </c>
      <c r="HY376" s="223">
        <f t="shared" ca="1" si="823"/>
        <v>1.472625166792264E-2</v>
      </c>
      <c r="HZ376" s="223">
        <f t="shared" ca="1" si="824"/>
        <v>2.7141442940280855E-2</v>
      </c>
      <c r="IA376" s="223">
        <f t="shared" ca="1" si="825"/>
        <v>3.5919289958609692E-2</v>
      </c>
      <c r="IB376" s="223">
        <f t="shared" ca="1" si="826"/>
        <v>3.9883434800998402E-2</v>
      </c>
      <c r="IC376" s="223">
        <f t="shared" ca="1" si="827"/>
        <v>3.8502624965643072E-2</v>
      </c>
      <c r="ID376" s="223">
        <f t="shared" ca="1" si="828"/>
        <v>3.1961908857360957E-2</v>
      </c>
      <c r="IE376" s="223">
        <f t="shared" ca="1" si="829"/>
        <v>2.3952720292465635E-2</v>
      </c>
      <c r="IF376" s="223">
        <f t="shared" ca="1" si="830"/>
        <v>7.4809898717098471E-3</v>
      </c>
      <c r="IG376" s="223">
        <f t="shared" ca="1" si="831"/>
        <v>-7.1784172792947621E-3</v>
      </c>
      <c r="IH376" s="223">
        <f t="shared" ca="1" si="832"/>
        <v>-2.0875813128936094E-2</v>
      </c>
      <c r="II376" s="223">
        <f t="shared" ca="1" si="833"/>
        <v>-3.1775549358938886E-2</v>
      </c>
      <c r="IJ376" s="223">
        <f t="shared" ca="1" si="834"/>
        <v>-3.8416904332879573E-2</v>
      </c>
      <c r="IK376" s="223">
        <f t="shared" ca="1" si="835"/>
        <v>-3.990984083326065E-2</v>
      </c>
      <c r="IL376" s="223">
        <f t="shared" ca="1" si="836"/>
        <v>-3.6054283867265904E-2</v>
      </c>
      <c r="IM376" s="223">
        <f t="shared" ca="1" si="837"/>
        <v>-2.736693359734467E-2</v>
      </c>
      <c r="IN376" s="223">
        <f t="shared" ca="1" si="838"/>
        <v>-1.5012020077756283E-2</v>
      </c>
      <c r="IO376" s="223">
        <f t="shared" ca="1" si="839"/>
        <v>-6.4527965967363116E-4</v>
      </c>
      <c r="IP376" s="223">
        <f t="shared" ca="1" si="840"/>
        <v>1.3807937526336758E-2</v>
      </c>
      <c r="IQ376" s="223">
        <f t="shared" ca="1" si="841"/>
        <v>2.6410692217337411E-2</v>
      </c>
      <c r="IR376" s="223">
        <f t="shared" ca="1" si="842"/>
        <v>3.5474033775696287E-2</v>
      </c>
      <c r="IS376" s="223">
        <f t="shared" ca="1" si="843"/>
        <v>3.9783343899352633E-2</v>
      </c>
      <c r="IT376" s="223">
        <f t="shared" ca="1" si="844"/>
        <v>3.8761112967627458E-2</v>
      </c>
      <c r="IU376" s="223">
        <f t="shared" ca="1" si="845"/>
        <v>3.2544334647879938E-2</v>
      </c>
      <c r="IV376" s="223">
        <f t="shared" ca="1" si="846"/>
        <v>2.1966146771052381E-2</v>
      </c>
      <c r="IW376" s="223">
        <f t="shared" ca="1" si="847"/>
        <v>8.4441788631972117E-3</v>
      </c>
      <c r="IX376" s="223">
        <f t="shared" ca="1" si="848"/>
        <v>-6.2094306281808599E-3</v>
      </c>
      <c r="IY376" s="223">
        <f t="shared" ca="1" si="849"/>
        <v>-2.0030886985110453E-2</v>
      </c>
      <c r="IZ376" s="223">
        <f t="shared" ca="1" si="850"/>
        <v>-3.1167915994580287E-2</v>
      </c>
      <c r="JA376" s="223">
        <f t="shared" ca="1" si="851"/>
        <v>-3.8127995370148784E-2</v>
      </c>
      <c r="JB376" s="223">
        <f t="shared" ca="1" si="852"/>
        <v>-3.9978374234125626E-2</v>
      </c>
    </row>
    <row r="377" spans="2:262">
      <c r="B377" s="230">
        <v>16</v>
      </c>
      <c r="C377" s="229">
        <f t="shared" si="853"/>
        <v>3.1250000000000001E-4</v>
      </c>
      <c r="D377" s="226">
        <f t="shared" ca="1" si="597"/>
        <v>24.54922765280882</v>
      </c>
      <c r="E377" s="225">
        <f ca="1">V361</f>
        <v>0.54922765280882069</v>
      </c>
      <c r="F377" s="224">
        <v>16</v>
      </c>
      <c r="G377" s="223">
        <f t="shared" ca="1" si="854"/>
        <v>-3.3855320924744839E-3</v>
      </c>
      <c r="H377" s="223">
        <f t="shared" ca="1" si="598"/>
        <v>-2.4963539502429496E-3</v>
      </c>
      <c r="I377" s="223">
        <f t="shared" ca="1" si="599"/>
        <v>-1.227128548591837E-3</v>
      </c>
      <c r="J377" s="223">
        <f t="shared" ca="1" si="600"/>
        <v>2.2891605063438979E-4</v>
      </c>
      <c r="K377" s="223">
        <f t="shared" ca="1" si="601"/>
        <v>1.650110256280697E-3</v>
      </c>
      <c r="L377" s="223">
        <f t="shared" ca="1" si="602"/>
        <v>2.8200901336949899E-3</v>
      </c>
      <c r="M377" s="223">
        <f t="shared" ca="1" si="603"/>
        <v>3.5607368524349422E-3</v>
      </c>
      <c r="N377" s="223">
        <f t="shared" ca="1" si="604"/>
        <v>3.7592936635516198E-3</v>
      </c>
      <c r="O377" s="223">
        <f t="shared" ca="1" si="605"/>
        <v>3.3855320924744844E-3</v>
      </c>
      <c r="P377" s="223">
        <f t="shared" ca="1" si="606"/>
        <v>2.4963539502429501E-3</v>
      </c>
      <c r="Q377" s="223">
        <f t="shared" ca="1" si="607"/>
        <v>1.2271285485918387E-3</v>
      </c>
      <c r="R377" s="223">
        <f t="shared" ca="1" si="608"/>
        <v>-2.2891605063438933E-4</v>
      </c>
      <c r="S377" s="223">
        <f t="shared" ca="1" si="609"/>
        <v>-1.650110256280698E-3</v>
      </c>
      <c r="T377" s="223">
        <f t="shared" ca="1" si="610"/>
        <v>-2.8200901336949895E-3</v>
      </c>
      <c r="U377" s="223">
        <f t="shared" ca="1" si="611"/>
        <v>-3.5607368524349413E-3</v>
      </c>
      <c r="V377" s="223">
        <f t="shared" ca="1" si="612"/>
        <v>-3.7592936635516198E-3</v>
      </c>
      <c r="W377" s="223">
        <f t="shared" ca="1" si="613"/>
        <v>-3.3855320924744839E-3</v>
      </c>
      <c r="X377" s="223">
        <f t="shared" ca="1" si="614"/>
        <v>-2.4963539502429501E-3</v>
      </c>
      <c r="Y377" s="223">
        <f t="shared" ca="1" si="615"/>
        <v>-1.2271285485918391E-3</v>
      </c>
      <c r="Z377" s="223">
        <f t="shared" ca="1" si="616"/>
        <v>2.2891605063438887E-4</v>
      </c>
      <c r="AA377" s="223">
        <f t="shared" ca="1" si="617"/>
        <v>1.6501102562806976E-3</v>
      </c>
      <c r="AB377" s="223">
        <f t="shared" ca="1" si="618"/>
        <v>2.8200901336949869E-3</v>
      </c>
      <c r="AC377" s="223">
        <f t="shared" ca="1" si="619"/>
        <v>3.5607368524349409E-3</v>
      </c>
      <c r="AD377" s="223">
        <f t="shared" ca="1" si="620"/>
        <v>3.7592936635516198E-3</v>
      </c>
      <c r="AE377" s="223">
        <f t="shared" ca="1" si="621"/>
        <v>3.3855320924744839E-3</v>
      </c>
      <c r="AF377" s="223">
        <f t="shared" ca="1" si="622"/>
        <v>2.4963539502429479E-3</v>
      </c>
      <c r="AG377" s="223">
        <f t="shared" ca="1" si="623"/>
        <v>1.2271285485918396E-3</v>
      </c>
      <c r="AH377" s="223">
        <f t="shared" ca="1" si="624"/>
        <v>-2.2891605063438841E-4</v>
      </c>
      <c r="AI377" s="223">
        <f t="shared" ca="1" si="625"/>
        <v>-1.6501102562806972E-3</v>
      </c>
      <c r="AJ377" s="223">
        <f t="shared" ca="1" si="626"/>
        <v>-2.8200901336949864E-3</v>
      </c>
      <c r="AK377" s="223">
        <f t="shared" ca="1" si="627"/>
        <v>-3.5607368524349409E-3</v>
      </c>
      <c r="AL377" s="223">
        <f t="shared" ca="1" si="628"/>
        <v>-3.7592936635516198E-3</v>
      </c>
      <c r="AM377" s="223">
        <f t="shared" ca="1" si="629"/>
        <v>-3.3855320924744839E-3</v>
      </c>
      <c r="AN377" s="223">
        <f t="shared" ca="1" si="630"/>
        <v>-2.4963539502429483E-3</v>
      </c>
      <c r="AO377" s="223">
        <f t="shared" ca="1" si="631"/>
        <v>-1.22712854859184E-3</v>
      </c>
      <c r="AP377" s="223">
        <f t="shared" ca="1" si="632"/>
        <v>2.2891605063438795E-4</v>
      </c>
      <c r="AQ377" s="223">
        <f t="shared" ca="1" si="633"/>
        <v>1.6501102562806967E-3</v>
      </c>
      <c r="AR377" s="223">
        <f t="shared" ca="1" si="634"/>
        <v>2.820090133694986E-3</v>
      </c>
      <c r="AS377" s="223">
        <f t="shared" ca="1" si="635"/>
        <v>3.5607368524349409E-3</v>
      </c>
      <c r="AT377" s="223">
        <f t="shared" ca="1" si="636"/>
        <v>3.7592936635516198E-3</v>
      </c>
      <c r="AU377" s="223">
        <f t="shared" ca="1" si="637"/>
        <v>3.3855320924744874E-3</v>
      </c>
      <c r="AV377" s="223">
        <f t="shared" ca="1" si="638"/>
        <v>2.4963539502429488E-3</v>
      </c>
      <c r="AW377" s="223">
        <f t="shared" ca="1" si="639"/>
        <v>1.2271285485918404E-3</v>
      </c>
      <c r="AX377" s="223">
        <f t="shared" ca="1" si="640"/>
        <v>-2.2891605063438079E-4</v>
      </c>
      <c r="AY377" s="223">
        <f t="shared" ca="1" si="641"/>
        <v>-1.6501102562806963E-3</v>
      </c>
      <c r="AZ377" s="223">
        <f t="shared" ca="1" si="642"/>
        <v>-2.820090133694986E-3</v>
      </c>
      <c r="BA377" s="223">
        <f t="shared" ca="1" si="643"/>
        <v>-3.5607368524349431E-3</v>
      </c>
      <c r="BB377" s="223">
        <f t="shared" ca="1" si="644"/>
        <v>-3.7592936635516198E-3</v>
      </c>
      <c r="BC377" s="223">
        <f t="shared" ca="1" si="645"/>
        <v>-3.3855320924744874E-3</v>
      </c>
      <c r="BD377" s="223">
        <f t="shared" ca="1" si="646"/>
        <v>-2.4963539502429492E-3</v>
      </c>
      <c r="BE377" s="223">
        <f t="shared" ca="1" si="647"/>
        <v>-1.2271285485918409E-3</v>
      </c>
      <c r="BF377" s="223">
        <f t="shared" ca="1" si="648"/>
        <v>2.2891605063439369E-4</v>
      </c>
      <c r="BG377" s="223">
        <f t="shared" ca="1" si="649"/>
        <v>1.6501102562806959E-3</v>
      </c>
      <c r="BH377" s="223">
        <f t="shared" ca="1" si="650"/>
        <v>2.820090133694986E-3</v>
      </c>
      <c r="BI377" s="223">
        <f t="shared" ca="1" si="651"/>
        <v>3.5607368524349431E-3</v>
      </c>
      <c r="BJ377" s="223">
        <f t="shared" ca="1" si="652"/>
        <v>3.7592936635516198E-3</v>
      </c>
      <c r="BK377" s="223">
        <f t="shared" ca="1" si="653"/>
        <v>3.3855320924744878E-3</v>
      </c>
      <c r="BL377" s="223">
        <f t="shared" ca="1" si="654"/>
        <v>2.4963539502429496E-3</v>
      </c>
      <c r="BM377" s="223">
        <f t="shared" ca="1" si="655"/>
        <v>1.2271285485918413E-3</v>
      </c>
      <c r="BN377" s="223">
        <f t="shared" ca="1" si="656"/>
        <v>-2.2891605063437987E-4</v>
      </c>
      <c r="BO377" s="223">
        <f t="shared" ca="1" si="657"/>
        <v>-1.6501102562806957E-3</v>
      </c>
      <c r="BP377" s="223">
        <f t="shared" ca="1" si="658"/>
        <v>-2.8200901336949856E-3</v>
      </c>
      <c r="BQ377" s="223">
        <f t="shared" ca="1" si="659"/>
        <v>-3.5607368524349426E-3</v>
      </c>
      <c r="BR377" s="223">
        <f t="shared" ca="1" si="660"/>
        <v>-3.7592936635516203E-3</v>
      </c>
      <c r="BS377" s="223">
        <f t="shared" ca="1" si="661"/>
        <v>-3.3855320924744878E-3</v>
      </c>
      <c r="BT377" s="223">
        <f t="shared" ca="1" si="662"/>
        <v>-2.4963539502429496E-3</v>
      </c>
      <c r="BU377" s="223">
        <f t="shared" ca="1" si="663"/>
        <v>-1.2271285485918417E-3</v>
      </c>
      <c r="BV377" s="223">
        <f t="shared" ca="1" si="664"/>
        <v>2.2891605063439277E-4</v>
      </c>
      <c r="BW377" s="223">
        <f t="shared" ca="1" si="665"/>
        <v>1.6501102562806952E-3</v>
      </c>
      <c r="BX377" s="223">
        <f t="shared" ca="1" si="666"/>
        <v>2.8200901336949856E-3</v>
      </c>
      <c r="BY377" s="223">
        <f t="shared" ca="1" si="667"/>
        <v>3.5607368524349426E-3</v>
      </c>
      <c r="BZ377" s="223">
        <f t="shared" ca="1" si="668"/>
        <v>3.7592936635516203E-3</v>
      </c>
      <c r="CA377" s="223">
        <f t="shared" ca="1" si="669"/>
        <v>3.3855320924744878E-3</v>
      </c>
      <c r="CB377" s="223">
        <f t="shared" ca="1" si="670"/>
        <v>2.4963539502429501E-3</v>
      </c>
      <c r="CC377" s="223">
        <f t="shared" ca="1" si="671"/>
        <v>1.2271285485918422E-3</v>
      </c>
      <c r="CD377" s="223">
        <f t="shared" ca="1" si="672"/>
        <v>-2.2891605063437895E-4</v>
      </c>
      <c r="CE377" s="223">
        <f t="shared" ca="1" si="673"/>
        <v>-1.6501102562806948E-3</v>
      </c>
      <c r="CF377" s="223">
        <f t="shared" ca="1" si="674"/>
        <v>-2.8200901336949851E-3</v>
      </c>
      <c r="CG377" s="223">
        <f t="shared" ca="1" si="675"/>
        <v>-3.5607368524349426E-3</v>
      </c>
      <c r="CH377" s="223">
        <f t="shared" ca="1" si="676"/>
        <v>-3.7592936635516203E-3</v>
      </c>
      <c r="CI377" s="223">
        <f t="shared" ca="1" si="677"/>
        <v>-3.3855320924744878E-3</v>
      </c>
      <c r="CJ377" s="223">
        <f t="shared" ca="1" si="678"/>
        <v>-2.4963539502429609E-3</v>
      </c>
      <c r="CK377" s="223">
        <f t="shared" ca="1" si="679"/>
        <v>-1.22712854859183E-3</v>
      </c>
      <c r="CL377" s="223">
        <f t="shared" ca="1" si="680"/>
        <v>2.2891605063439185E-4</v>
      </c>
      <c r="CM377" s="223">
        <f t="shared" ca="1" si="681"/>
        <v>1.6501102562806944E-3</v>
      </c>
      <c r="CN377" s="223">
        <f t="shared" ca="1" si="682"/>
        <v>2.8200901336949851E-3</v>
      </c>
      <c r="CO377" s="223">
        <f t="shared" ca="1" si="683"/>
        <v>3.5607368524349379E-3</v>
      </c>
      <c r="CP377" s="223">
        <f t="shared" ca="1" si="684"/>
        <v>3.7592936635516211E-3</v>
      </c>
      <c r="CQ377" s="223">
        <f t="shared" ca="1" si="685"/>
        <v>3.3855320924744826E-3</v>
      </c>
      <c r="CR377" s="223">
        <f t="shared" ca="1" si="686"/>
        <v>2.4963539502429509E-3</v>
      </c>
      <c r="CS377" s="223">
        <f t="shared" ca="1" si="687"/>
        <v>1.227128548591843E-3</v>
      </c>
      <c r="CT377" s="223">
        <f t="shared" ca="1" si="688"/>
        <v>-2.2891605063437803E-4</v>
      </c>
      <c r="CU377" s="223">
        <f t="shared" ca="1" si="689"/>
        <v>-1.6501102562806818E-3</v>
      </c>
      <c r="CV377" s="223">
        <f t="shared" ca="1" si="690"/>
        <v>-2.8200901336949929E-3</v>
      </c>
      <c r="CW377" s="223">
        <f t="shared" ca="1" si="691"/>
        <v>-3.5607368524349422E-3</v>
      </c>
      <c r="CX377" s="223">
        <f t="shared" ca="1" si="692"/>
        <v>-3.7592936635516203E-3</v>
      </c>
      <c r="CY377" s="223">
        <f t="shared" ca="1" si="693"/>
        <v>-3.3855320924744887E-3</v>
      </c>
      <c r="CZ377" s="223">
        <f t="shared" ca="1" si="694"/>
        <v>-2.4963539502429613E-3</v>
      </c>
      <c r="DA377" s="223">
        <f t="shared" ca="1" si="695"/>
        <v>-1.2271285485918309E-3</v>
      </c>
      <c r="DB377" s="223">
        <f t="shared" ca="1" si="696"/>
        <v>2.2891605063439093E-4</v>
      </c>
      <c r="DC377" s="223">
        <f t="shared" ca="1" si="697"/>
        <v>1.6501102562806933E-3</v>
      </c>
      <c r="DD377" s="223">
        <f t="shared" ca="1" si="698"/>
        <v>2.8200901336949843E-3</v>
      </c>
      <c r="DE377" s="223">
        <f t="shared" ca="1" si="699"/>
        <v>3.5607368524349374E-3</v>
      </c>
      <c r="DF377" s="223">
        <f t="shared" ca="1" si="700"/>
        <v>3.7592936635516194E-3</v>
      </c>
      <c r="DG377" s="223">
        <f t="shared" ca="1" si="701"/>
        <v>3.3855320924744831E-3</v>
      </c>
      <c r="DH377" s="223">
        <f t="shared" ca="1" si="702"/>
        <v>2.4963539502429518E-3</v>
      </c>
      <c r="DI377" s="223">
        <f t="shared" ca="1" si="703"/>
        <v>1.2271285485918439E-3</v>
      </c>
      <c r="DJ377" s="223">
        <f t="shared" ca="1" si="704"/>
        <v>-2.289160506343771E-4</v>
      </c>
      <c r="DK377" s="223">
        <f t="shared" ca="1" si="705"/>
        <v>-1.6501102562806809E-3</v>
      </c>
      <c r="DL377" s="223">
        <f t="shared" ca="1" si="706"/>
        <v>-2.8200901336949925E-3</v>
      </c>
      <c r="DM377" s="223">
        <f t="shared" ca="1" si="707"/>
        <v>-3.5607368524349418E-3</v>
      </c>
      <c r="DN377" s="223">
        <f t="shared" ca="1" si="708"/>
        <v>-3.7592936635516203E-3</v>
      </c>
      <c r="DO377" s="223">
        <f t="shared" ca="1" si="709"/>
        <v>-3.3855320924744891E-3</v>
      </c>
      <c r="DP377" s="223">
        <f t="shared" ca="1" si="710"/>
        <v>-2.4963539502429622E-3</v>
      </c>
      <c r="DQ377" s="223">
        <f t="shared" ca="1" si="711"/>
        <v>-1.2271285485918318E-3</v>
      </c>
      <c r="DR377" s="223">
        <f t="shared" ca="1" si="712"/>
        <v>2.2891605063439001E-4</v>
      </c>
      <c r="DS377" s="223">
        <f t="shared" ca="1" si="713"/>
        <v>1.6501102562806926E-3</v>
      </c>
      <c r="DT377" s="223">
        <f t="shared" ca="1" si="714"/>
        <v>2.8200901336949834E-3</v>
      </c>
      <c r="DU377" s="223">
        <f t="shared" ca="1" si="715"/>
        <v>3.560736852434937E-3</v>
      </c>
      <c r="DV377" s="223">
        <f t="shared" ca="1" si="716"/>
        <v>3.7592936635516211E-3</v>
      </c>
      <c r="DW377" s="223">
        <f t="shared" ca="1" si="717"/>
        <v>3.3855320924744835E-3</v>
      </c>
      <c r="DX377" s="223">
        <f t="shared" ca="1" si="718"/>
        <v>2.4963539502429527E-3</v>
      </c>
      <c r="DY377" s="223">
        <f t="shared" ca="1" si="719"/>
        <v>1.227128548591845E-3</v>
      </c>
      <c r="DZ377" s="223">
        <f t="shared" ca="1" si="720"/>
        <v>-2.2891605063437618E-4</v>
      </c>
      <c r="EA377" s="223">
        <f t="shared" ca="1" si="721"/>
        <v>-1.65011025628068E-3</v>
      </c>
      <c r="EB377" s="223">
        <f t="shared" ca="1" si="722"/>
        <v>-2.8200901336949916E-3</v>
      </c>
      <c r="EC377" s="223">
        <f t="shared" ca="1" si="723"/>
        <v>-3.5607368524349413E-3</v>
      </c>
      <c r="ED377" s="223">
        <f t="shared" ca="1" si="724"/>
        <v>-3.7592936635516203E-3</v>
      </c>
      <c r="EE377" s="223">
        <f t="shared" ca="1" si="725"/>
        <v>-3.3855320924744896E-3</v>
      </c>
      <c r="EF377" s="223">
        <f t="shared" ca="1" si="726"/>
        <v>-2.4963539502429626E-3</v>
      </c>
      <c r="EG377" s="223">
        <f t="shared" ca="1" si="727"/>
        <v>-1.2271285485918324E-3</v>
      </c>
      <c r="EH377" s="223">
        <f t="shared" ca="1" si="728"/>
        <v>2.2891605063438909E-4</v>
      </c>
      <c r="EI377" s="223">
        <f t="shared" ca="1" si="729"/>
        <v>1.6501102562806918E-3</v>
      </c>
      <c r="EJ377" s="223">
        <f t="shared" ca="1" si="730"/>
        <v>2.820090133694983E-3</v>
      </c>
      <c r="EK377" s="223">
        <f t="shared" ca="1" si="731"/>
        <v>3.5607368524349365E-3</v>
      </c>
      <c r="EL377" s="223">
        <f t="shared" ca="1" si="732"/>
        <v>3.7592936635516194E-3</v>
      </c>
      <c r="EM377" s="223">
        <f t="shared" ca="1" si="733"/>
        <v>3.3855320924744839E-3</v>
      </c>
      <c r="EN377" s="223">
        <f t="shared" ca="1" si="734"/>
        <v>2.4963539502429531E-3</v>
      </c>
      <c r="EO377" s="223">
        <f t="shared" ca="1" si="735"/>
        <v>1.2271285485918459E-3</v>
      </c>
      <c r="EP377" s="223">
        <f t="shared" ca="1" si="736"/>
        <v>-2.2891605063437526E-4</v>
      </c>
      <c r="EQ377" s="223">
        <f t="shared" ca="1" si="737"/>
        <v>-1.6501102562806792E-3</v>
      </c>
      <c r="ER377" s="223">
        <f t="shared" ca="1" si="738"/>
        <v>-2.8200901336949916E-3</v>
      </c>
      <c r="ES377" s="223">
        <f t="shared" ca="1" si="739"/>
        <v>-3.5607368524349409E-3</v>
      </c>
      <c r="ET377" s="223">
        <f t="shared" ca="1" si="740"/>
        <v>-3.7592936635516203E-3</v>
      </c>
      <c r="EU377" s="223">
        <f t="shared" ca="1" si="741"/>
        <v>-3.3855320924744896E-3</v>
      </c>
      <c r="EV377" s="223">
        <f t="shared" ca="1" si="742"/>
        <v>-2.4963539502429635E-3</v>
      </c>
      <c r="EW377" s="223">
        <f t="shared" ca="1" si="743"/>
        <v>-1.2271285485918335E-3</v>
      </c>
      <c r="EX377" s="223">
        <f t="shared" ca="1" si="744"/>
        <v>2.2891605063438816E-4</v>
      </c>
      <c r="EY377" s="223">
        <f t="shared" ca="1" si="745"/>
        <v>1.6501102562806909E-3</v>
      </c>
      <c r="EZ377" s="223">
        <f t="shared" ca="1" si="746"/>
        <v>2.8200901336949821E-3</v>
      </c>
      <c r="FA377" s="223">
        <f t="shared" ca="1" si="747"/>
        <v>3.5607368524349365E-3</v>
      </c>
      <c r="FB377" s="223">
        <f t="shared" ca="1" si="748"/>
        <v>3.7592936635516211E-3</v>
      </c>
      <c r="FC377" s="223">
        <f t="shared" ca="1" si="749"/>
        <v>3.3855320924744844E-3</v>
      </c>
      <c r="FD377" s="223">
        <f t="shared" ca="1" si="750"/>
        <v>2.496353950242954E-3</v>
      </c>
      <c r="FE377" s="223">
        <f t="shared" ca="1" si="751"/>
        <v>1.2271285485918467E-3</v>
      </c>
      <c r="FF377" s="223">
        <f t="shared" ca="1" si="752"/>
        <v>-2.2891605063437434E-4</v>
      </c>
      <c r="FG377" s="223">
        <f t="shared" ca="1" si="753"/>
        <v>-1.6501102562806783E-3</v>
      </c>
      <c r="FH377" s="223">
        <f t="shared" ca="1" si="754"/>
        <v>-2.8200901336949908E-3</v>
      </c>
      <c r="FI377" s="223">
        <f t="shared" ca="1" si="755"/>
        <v>-3.5607368524349405E-3</v>
      </c>
      <c r="FJ377" s="223">
        <f t="shared" ca="1" si="756"/>
        <v>-3.7592936635516203E-3</v>
      </c>
      <c r="FK377" s="223">
        <f t="shared" ca="1" si="757"/>
        <v>-3.38553209247449E-3</v>
      </c>
      <c r="FL377" s="223">
        <f t="shared" ca="1" si="758"/>
        <v>-2.4963539502429639E-3</v>
      </c>
      <c r="FM377" s="223">
        <f t="shared" ca="1" si="759"/>
        <v>-1.2271285485918597E-3</v>
      </c>
      <c r="FN377" s="223">
        <f t="shared" ca="1" si="760"/>
        <v>2.2891605063436054E-4</v>
      </c>
      <c r="FO377" s="223">
        <f t="shared" ca="1" si="761"/>
        <v>1.6501102562806659E-3</v>
      </c>
      <c r="FP377" s="223">
        <f t="shared" ca="1" si="762"/>
        <v>2.820090133694999E-3</v>
      </c>
      <c r="FQ377" s="223">
        <f t="shared" ca="1" si="763"/>
        <v>3.5607368524349452E-3</v>
      </c>
      <c r="FR377" s="223">
        <f t="shared" ca="1" si="764"/>
        <v>3.7592936635516194E-3</v>
      </c>
      <c r="FS377" s="223">
        <f t="shared" ca="1" si="765"/>
        <v>3.3855320924744844E-3</v>
      </c>
      <c r="FT377" s="223">
        <f t="shared" ca="1" si="766"/>
        <v>2.4963539502429544E-3</v>
      </c>
      <c r="FU377" s="223">
        <f t="shared" ca="1" si="767"/>
        <v>1.2271285485918476E-3</v>
      </c>
      <c r="FV377" s="223">
        <f t="shared" ca="1" si="768"/>
        <v>-2.2891605063437342E-4</v>
      </c>
      <c r="FW377" s="223">
        <f t="shared" ca="1" si="769"/>
        <v>-1.6501102562806777E-3</v>
      </c>
      <c r="FX377" s="223">
        <f t="shared" ca="1" si="770"/>
        <v>-2.8200901336949721E-3</v>
      </c>
      <c r="FY377" s="223">
        <f t="shared" ca="1" si="771"/>
        <v>-3.5607368524349318E-3</v>
      </c>
      <c r="FZ377" s="223">
        <f t="shared" ca="1" si="772"/>
        <v>-3.759293663551622E-3</v>
      </c>
      <c r="GA377" s="223">
        <f t="shared" ca="1" si="773"/>
        <v>-3.3855320924744792E-3</v>
      </c>
      <c r="GB377" s="223">
        <f t="shared" ca="1" si="774"/>
        <v>-2.4963539502429453E-3</v>
      </c>
      <c r="GC377" s="223">
        <f t="shared" ca="1" si="775"/>
        <v>-1.2271285485918354E-3</v>
      </c>
      <c r="GD377" s="223">
        <f t="shared" ca="1" si="776"/>
        <v>2.2891605063438632E-4</v>
      </c>
      <c r="GE377" s="223">
        <f t="shared" ca="1" si="777"/>
        <v>1.6501102562806891E-3</v>
      </c>
      <c r="GF377" s="223">
        <f t="shared" ca="1" si="778"/>
        <v>2.8200901336949808E-3</v>
      </c>
      <c r="GG377" s="223">
        <f t="shared" ca="1" si="779"/>
        <v>3.5607368524349357E-3</v>
      </c>
      <c r="GH377" s="223">
        <f t="shared" ca="1" si="780"/>
        <v>3.7592936635516211E-3</v>
      </c>
      <c r="GI377" s="223">
        <f t="shared" ca="1" si="781"/>
        <v>3.3855320924744969E-3</v>
      </c>
      <c r="GJ377" s="223">
        <f t="shared" ca="1" si="782"/>
        <v>2.4963539502429752E-3</v>
      </c>
      <c r="GK377" s="223">
        <f t="shared" ca="1" si="783"/>
        <v>1.2271285485918231E-3</v>
      </c>
      <c r="GL377" s="223">
        <f t="shared" ca="1" si="784"/>
        <v>-2.2891605063439922E-4</v>
      </c>
      <c r="GM377" s="223">
        <f t="shared" ca="1" si="785"/>
        <v>-1.6501102562807009E-3</v>
      </c>
      <c r="GN377" s="223">
        <f t="shared" ca="1" si="786"/>
        <v>-2.8200901336949895E-3</v>
      </c>
      <c r="GO377" s="223">
        <f t="shared" ca="1" si="787"/>
        <v>-3.5607368524349405E-3</v>
      </c>
      <c r="GP377" s="223">
        <f t="shared" ca="1" si="788"/>
        <v>-3.7592936635516207E-3</v>
      </c>
      <c r="GQ377" s="223">
        <f t="shared" ca="1" si="789"/>
        <v>-3.3855320924744909E-3</v>
      </c>
      <c r="GR377" s="223">
        <f t="shared" ca="1" si="790"/>
        <v>-2.4963539502429652E-3</v>
      </c>
      <c r="GS377" s="223">
        <f t="shared" ca="1" si="791"/>
        <v>-1.2271285485918612E-3</v>
      </c>
      <c r="GT377" s="223">
        <f t="shared" ca="1" si="792"/>
        <v>2.289160506343587E-4</v>
      </c>
      <c r="GU377" s="223">
        <f t="shared" ca="1" si="793"/>
        <v>1.6501102562806644E-3</v>
      </c>
      <c r="GV377" s="223">
        <f t="shared" ca="1" si="794"/>
        <v>2.8200901336949981E-3</v>
      </c>
      <c r="GW377" s="223">
        <f t="shared" ca="1" si="795"/>
        <v>3.5607368524349444E-3</v>
      </c>
      <c r="GX377" s="223">
        <f t="shared" ca="1" si="796"/>
        <v>3.7592936635516198E-3</v>
      </c>
      <c r="GY377" s="223">
        <f t="shared" ca="1" si="797"/>
        <v>3.3855320924744857E-3</v>
      </c>
      <c r="GZ377" s="223">
        <f t="shared" ca="1" si="798"/>
        <v>2.4963539502429561E-3</v>
      </c>
      <c r="HA377" s="223">
        <f t="shared" ca="1" si="799"/>
        <v>1.2271285485918491E-3</v>
      </c>
      <c r="HB377" s="223">
        <f t="shared" ca="1" si="800"/>
        <v>-2.2891605063437158E-4</v>
      </c>
      <c r="HC377" s="223">
        <f t="shared" ca="1" si="801"/>
        <v>-1.6501102562806761E-3</v>
      </c>
      <c r="HD377" s="223">
        <f t="shared" ca="1" si="802"/>
        <v>-2.8200901336949712E-3</v>
      </c>
      <c r="HE377" s="223">
        <f t="shared" ca="1" si="803"/>
        <v>-3.5607368524349309E-3</v>
      </c>
      <c r="HF377" s="223">
        <f t="shared" ca="1" si="804"/>
        <v>-3.759293663551619E-3</v>
      </c>
      <c r="HG377" s="223">
        <f t="shared" ca="1" si="805"/>
        <v>-3.3855320924744796E-3</v>
      </c>
      <c r="HH377" s="223">
        <f t="shared" ca="1" si="806"/>
        <v>-2.4963539502429462E-3</v>
      </c>
      <c r="HI377" s="223">
        <f t="shared" ca="1" si="807"/>
        <v>-1.2271285485918372E-3</v>
      </c>
      <c r="HJ377" s="223">
        <f t="shared" ca="1" si="808"/>
        <v>2.2891605063438448E-4</v>
      </c>
      <c r="HK377" s="223">
        <f t="shared" ca="1" si="809"/>
        <v>1.6501102562806874E-3</v>
      </c>
      <c r="HL377" s="223">
        <f t="shared" ca="1" si="810"/>
        <v>2.8200901336949795E-3</v>
      </c>
      <c r="HM377" s="223">
        <f t="shared" ca="1" si="811"/>
        <v>3.5607368524349357E-3</v>
      </c>
      <c r="HN377" s="223">
        <f t="shared" ca="1" si="812"/>
        <v>3.7592936635516216E-3</v>
      </c>
      <c r="HO377" s="223">
        <f t="shared" ca="1" si="813"/>
        <v>3.3855320924744974E-3</v>
      </c>
      <c r="HP377" s="223">
        <f t="shared" ca="1" si="814"/>
        <v>2.4963539502429765E-3</v>
      </c>
      <c r="HQ377" s="223">
        <f t="shared" ca="1" si="815"/>
        <v>1.2271285485918248E-3</v>
      </c>
      <c r="HR377" s="223">
        <f t="shared" ca="1" si="816"/>
        <v>-2.2891605063439738E-4</v>
      </c>
      <c r="HS377" s="223">
        <f t="shared" ca="1" si="817"/>
        <v>-1.6501102562806991E-3</v>
      </c>
      <c r="HT377" s="223">
        <f t="shared" ca="1" si="818"/>
        <v>-2.8200901336949882E-3</v>
      </c>
      <c r="HU377" s="223">
        <f t="shared" ca="1" si="819"/>
        <v>-3.5607368524349396E-3</v>
      </c>
      <c r="HV377" s="223">
        <f t="shared" ca="1" si="820"/>
        <v>-3.7592936635516207E-3</v>
      </c>
      <c r="HW377" s="223">
        <f t="shared" ca="1" si="821"/>
        <v>-3.3855320924744922E-3</v>
      </c>
      <c r="HX377" s="223">
        <f t="shared" ca="1" si="822"/>
        <v>-2.4963539502429674E-3</v>
      </c>
      <c r="HY377" s="223">
        <f t="shared" ca="1" si="823"/>
        <v>-1.2271285485918632E-3</v>
      </c>
      <c r="HZ377" s="223">
        <f t="shared" ca="1" si="824"/>
        <v>2.2891605063435686E-4</v>
      </c>
      <c r="IA377" s="223">
        <f t="shared" ca="1" si="825"/>
        <v>1.6501102562806627E-3</v>
      </c>
      <c r="IB377" s="223">
        <f t="shared" ca="1" si="826"/>
        <v>2.8200901336949968E-3</v>
      </c>
      <c r="IC377" s="223">
        <f t="shared" ca="1" si="827"/>
        <v>3.5607368524349439E-3</v>
      </c>
      <c r="ID377" s="223">
        <f t="shared" ca="1" si="828"/>
        <v>3.7592936635516198E-3</v>
      </c>
      <c r="IE377" s="223">
        <f t="shared" ca="1" si="829"/>
        <v>3.3855320924744857E-3</v>
      </c>
      <c r="IF377" s="223">
        <f t="shared" ca="1" si="830"/>
        <v>2.496353950242957E-3</v>
      </c>
      <c r="IG377" s="223">
        <f t="shared" ca="1" si="831"/>
        <v>1.2271285485918508E-3</v>
      </c>
      <c r="IH377" s="223">
        <f t="shared" ca="1" si="832"/>
        <v>-2.2891605063436973E-4</v>
      </c>
      <c r="II377" s="223">
        <f t="shared" ca="1" si="833"/>
        <v>-1.6501102562806744E-3</v>
      </c>
      <c r="IJ377" s="223">
        <f t="shared" ca="1" si="834"/>
        <v>-2.8200901336949699E-3</v>
      </c>
      <c r="IK377" s="223">
        <f t="shared" ca="1" si="835"/>
        <v>-3.5607368524349305E-3</v>
      </c>
      <c r="IL377" s="223">
        <f t="shared" ca="1" si="836"/>
        <v>-3.7592936635516224E-3</v>
      </c>
      <c r="IM377" s="223">
        <f t="shared" ca="1" si="837"/>
        <v>-3.3855320924744805E-3</v>
      </c>
      <c r="IN377" s="223">
        <f t="shared" ca="1" si="838"/>
        <v>-2.4963539502429475E-3</v>
      </c>
      <c r="IO377" s="223">
        <f t="shared" ca="1" si="839"/>
        <v>-1.2271285485918387E-3</v>
      </c>
      <c r="IP377" s="223">
        <f t="shared" ca="1" si="840"/>
        <v>2.2891605063438263E-4</v>
      </c>
      <c r="IQ377" s="223">
        <f t="shared" ca="1" si="841"/>
        <v>1.6501102562806861E-3</v>
      </c>
      <c r="IR377" s="223">
        <f t="shared" ca="1" si="842"/>
        <v>2.8200901336949786E-3</v>
      </c>
      <c r="IS377" s="223">
        <f t="shared" ca="1" si="843"/>
        <v>3.5607368524349348E-3</v>
      </c>
      <c r="IT377" s="223">
        <f t="shared" ca="1" si="844"/>
        <v>3.7592936635516216E-3</v>
      </c>
      <c r="IU377" s="223">
        <f t="shared" ca="1" si="845"/>
        <v>3.3855320924744982E-3</v>
      </c>
      <c r="IV377" s="223">
        <f t="shared" ca="1" si="846"/>
        <v>2.4963539502429783E-3</v>
      </c>
      <c r="IW377" s="223">
        <f t="shared" ca="1" si="847"/>
        <v>1.2271285485918266E-3</v>
      </c>
      <c r="IX377" s="223">
        <f t="shared" ca="1" si="848"/>
        <v>-2.2891605063439554E-4</v>
      </c>
      <c r="IY377" s="223">
        <f t="shared" ca="1" si="849"/>
        <v>-1.6501102562806976E-3</v>
      </c>
      <c r="IZ377" s="223">
        <f t="shared" ca="1" si="850"/>
        <v>-2.8200901336949869E-3</v>
      </c>
      <c r="JA377" s="223">
        <f t="shared" ca="1" si="851"/>
        <v>-3.5607368524349387E-3</v>
      </c>
      <c r="JB377" s="223">
        <f t="shared" ca="1" si="852"/>
        <v>-3.7592936635516207E-3</v>
      </c>
    </row>
    <row r="378" spans="2:262">
      <c r="B378" s="230">
        <v>17</v>
      </c>
      <c r="C378" s="229">
        <f t="shared" si="853"/>
        <v>3.3203125000000002E-4</v>
      </c>
      <c r="D378" s="226">
        <f t="shared" ca="1" si="597"/>
        <v>24.528592862738869</v>
      </c>
      <c r="E378" s="225">
        <f ca="1">W361</f>
        <v>0.52859286273886874</v>
      </c>
      <c r="F378" s="224">
        <v>17</v>
      </c>
      <c r="G378" s="223">
        <f t="shared" ca="1" si="854"/>
        <v>2.5011613463742199E-2</v>
      </c>
      <c r="H378" s="223">
        <f t="shared" ca="1" si="598"/>
        <v>1.7484471456674786E-2</v>
      </c>
      <c r="I378" s="223">
        <f t="shared" ca="1" si="599"/>
        <v>6.9573352942818197E-3</v>
      </c>
      <c r="J378" s="223">
        <f t="shared" ca="1" si="600"/>
        <v>-4.7635438572089135E-3</v>
      </c>
      <c r="K378" s="223">
        <f t="shared" ca="1" si="601"/>
        <v>-1.5667091826245847E-2</v>
      </c>
      <c r="L378" s="223">
        <f t="shared" ca="1" si="602"/>
        <v>-2.3882472524905093E-2</v>
      </c>
      <c r="M378" s="223">
        <f t="shared" ca="1" si="603"/>
        <v>-2.800008691893368E-2</v>
      </c>
      <c r="N378" s="223">
        <f t="shared" ca="1" si="604"/>
        <v>-2.7313432718766878E-2</v>
      </c>
      <c r="O378" s="223">
        <f t="shared" ca="1" si="605"/>
        <v>-2.1940326387563696E-2</v>
      </c>
      <c r="P378" s="223">
        <f t="shared" ca="1" si="606"/>
        <v>-1.2802688134893794E-2</v>
      </c>
      <c r="Q378" s="223">
        <f t="shared" ca="1" si="607"/>
        <v>-1.4683583967357835E-3</v>
      </c>
      <c r="R378" s="223">
        <f t="shared" ca="1" si="608"/>
        <v>1.0117912992563698E-2</v>
      </c>
      <c r="S378" s="223">
        <f t="shared" ca="1" si="609"/>
        <v>1.9968147927058234E-2</v>
      </c>
      <c r="T378" s="223">
        <f t="shared" ca="1" si="610"/>
        <v>2.6392238283932064E-2</v>
      </c>
      <c r="U378" s="223">
        <f t="shared" ca="1" si="611"/>
        <v>2.8287935500987561E-2</v>
      </c>
      <c r="V378" s="223">
        <f t="shared" ca="1" si="612"/>
        <v>2.5329974923498078E-2</v>
      </c>
      <c r="W378" s="223">
        <f t="shared" ca="1" si="613"/>
        <v>1.80258848725879E-2</v>
      </c>
      <c r="X378" s="223">
        <f t="shared" ca="1" si="614"/>
        <v>7.6289046879190504E-3</v>
      </c>
      <c r="Y378" s="223">
        <f t="shared" ca="1" si="615"/>
        <v>-4.0770466905319328E-3</v>
      </c>
      <c r="Z378" s="223">
        <f t="shared" ca="1" si="616"/>
        <v>-1.5083456405805202E-2</v>
      </c>
      <c r="AA378" s="223">
        <f t="shared" ca="1" si="617"/>
        <v>-2.3501839301300158E-2</v>
      </c>
      <c r="AB378" s="223">
        <f t="shared" ca="1" si="618"/>
        <v>-2.7887765126645269E-2</v>
      </c>
      <c r="AC378" s="223">
        <f t="shared" ca="1" si="619"/>
        <v>-2.7488694585795486E-2</v>
      </c>
      <c r="AD378" s="223">
        <f t="shared" ca="1" si="620"/>
        <v>-2.237310039713282E-2</v>
      </c>
      <c r="AE378" s="223">
        <f t="shared" ca="1" si="621"/>
        <v>-1.341871871099126E-2</v>
      </c>
      <c r="AF378" s="223">
        <f t="shared" ca="1" si="622"/>
        <v>-2.161946712126616E-3</v>
      </c>
      <c r="AG378" s="223">
        <f t="shared" ca="1" si="623"/>
        <v>9.465773159916608E-3</v>
      </c>
      <c r="AH378" s="223">
        <f t="shared" ca="1" si="624"/>
        <v>1.9469351048271459E-2</v>
      </c>
      <c r="AI378" s="223">
        <f t="shared" ca="1" si="625"/>
        <v>2.6132368171176409E-2</v>
      </c>
      <c r="AJ378" s="223">
        <f t="shared" ca="1" si="626"/>
        <v>2.8311580795180362E-2</v>
      </c>
      <c r="AK378" s="223">
        <f t="shared" ca="1" si="627"/>
        <v>2.5633078553508801E-2</v>
      </c>
      <c r="AL378" s="223">
        <f t="shared" ca="1" si="628"/>
        <v>1.8556440169485031E-2</v>
      </c>
      <c r="AM378" s="223">
        <f t="shared" ca="1" si="629"/>
        <v>8.2958787146354008E-3</v>
      </c>
      <c r="AN378" s="223">
        <f t="shared" ca="1" si="630"/>
        <v>-3.3880936633791836E-3</v>
      </c>
      <c r="AO378" s="223">
        <f t="shared" ca="1" si="631"/>
        <v>-1.449073527523248E-2</v>
      </c>
      <c r="AP378" s="223">
        <f t="shared" ca="1" si="632"/>
        <v>-2.3107049448490465E-2</v>
      </c>
      <c r="AQ378" s="223">
        <f t="shared" ca="1" si="633"/>
        <v>-2.7758644787435276E-2</v>
      </c>
      <c r="AR378" s="223">
        <f t="shared" ca="1" si="634"/>
        <v>-2.7647398291074099E-2</v>
      </c>
      <c r="AS378" s="223">
        <f t="shared" ca="1" si="635"/>
        <v>-2.2792397687606828E-2</v>
      </c>
      <c r="AT378" s="223">
        <f t="shared" ca="1" si="636"/>
        <v>-1.4026666352695482E-2</v>
      </c>
      <c r="AU378" s="223">
        <f t="shared" ca="1" si="637"/>
        <v>-2.8542327516584347E-3</v>
      </c>
      <c r="AV378" s="223">
        <f t="shared" ca="1" si="638"/>
        <v>8.8079314994661383E-3</v>
      </c>
      <c r="AW378" s="223">
        <f t="shared" ca="1" si="639"/>
        <v>1.8958826560419091E-2</v>
      </c>
      <c r="AX378" s="223">
        <f t="shared" ca="1" si="640"/>
        <v>2.5856756896986632E-2</v>
      </c>
      <c r="AY378" s="223">
        <f t="shared" ca="1" si="641"/>
        <v>2.8318172251740343E-2</v>
      </c>
      <c r="AZ378" s="223">
        <f t="shared" ca="1" si="642"/>
        <v>2.5920741775481457E-2</v>
      </c>
      <c r="BA378" s="223">
        <f t="shared" ca="1" si="643"/>
        <v>1.9075817760694041E-2</v>
      </c>
      <c r="BB378" s="223">
        <f t="shared" ca="1" si="644"/>
        <v>8.9578556142168655E-3</v>
      </c>
      <c r="BC378" s="223">
        <f t="shared" ca="1" si="645"/>
        <v>-2.6970997752925473E-3</v>
      </c>
      <c r="BD378" s="223">
        <f t="shared" ca="1" si="646"/>
        <v>-1.3889285467573452E-2</v>
      </c>
      <c r="BE378" s="223">
        <f t="shared" ca="1" si="647"/>
        <v>-2.2698340773121228E-2</v>
      </c>
      <c r="BF378" s="223">
        <f t="shared" ca="1" si="648"/>
        <v>-2.7612803678567905E-2</v>
      </c>
      <c r="BG378" s="223">
        <f t="shared" ca="1" si="649"/>
        <v>-2.778944823742498E-2</v>
      </c>
      <c r="BH378" s="223">
        <f t="shared" ca="1" si="650"/>
        <v>-2.3197965689976528E-2</v>
      </c>
      <c r="BI378" s="223">
        <f t="shared" ca="1" si="651"/>
        <v>-1.4626164855079629E-2</v>
      </c>
      <c r="BJ378" s="223">
        <f t="shared" ca="1" si="652"/>
        <v>-3.5447995081072906E-3</v>
      </c>
      <c r="BK378" s="223">
        <f t="shared" ca="1" si="653"/>
        <v>8.1447842704300173E-3</v>
      </c>
      <c r="BL378" s="223">
        <f t="shared" ca="1" si="654"/>
        <v>1.8436881984362951E-2</v>
      </c>
      <c r="BM378" s="223">
        <f t="shared" ca="1" si="655"/>
        <v>2.5565570479288525E-2</v>
      </c>
      <c r="BN378" s="223">
        <f t="shared" ca="1" si="656"/>
        <v>2.8307705900220533E-2</v>
      </c>
      <c r="BO378" s="223">
        <f t="shared" ca="1" si="657"/>
        <v>2.6192791311847503E-2</v>
      </c>
      <c r="BP378" s="223">
        <f t="shared" ca="1" si="658"/>
        <v>1.9583704792574777E-2</v>
      </c>
      <c r="BQ378" s="223">
        <f t="shared" ca="1" si="659"/>
        <v>9.6144366365322666E-3</v>
      </c>
      <c r="BR378" s="223">
        <f t="shared" ca="1" si="660"/>
        <v>-2.0044812551523808E-3</v>
      </c>
      <c r="BS378" s="223">
        <f t="shared" ca="1" si="661"/>
        <v>-1.3279469273702594E-2</v>
      </c>
      <c r="BT378" s="223">
        <f t="shared" ca="1" si="662"/>
        <v>-2.2275959466015925E-2</v>
      </c>
      <c r="BU378" s="223">
        <f t="shared" ca="1" si="663"/>
        <v>-2.7450329649273811E-2</v>
      </c>
      <c r="BV378" s="223">
        <f t="shared" ca="1" si="664"/>
        <v>-2.791475885927204E-2</v>
      </c>
      <c r="BW378" s="223">
        <f t="shared" ca="1" si="665"/>
        <v>-2.3589560105242331E-2</v>
      </c>
      <c r="BX378" s="223">
        <f t="shared" ca="1" si="666"/>
        <v>-1.5216853102662612E-2</v>
      </c>
      <c r="BY378" s="223">
        <f t="shared" ca="1" si="667"/>
        <v>-4.2332310098810531E-3</v>
      </c>
      <c r="BZ378" s="223">
        <f t="shared" ca="1" si="668"/>
        <v>7.4767309279025855E-3</v>
      </c>
      <c r="CA378" s="223">
        <f t="shared" ca="1" si="669"/>
        <v>1.7903831719998851E-2</v>
      </c>
      <c r="CB378" s="223">
        <f t="shared" ca="1" si="670"/>
        <v>2.5258984317891951E-2</v>
      </c>
      <c r="CC378" s="223">
        <f t="shared" ca="1" si="671"/>
        <v>2.8280188045159731E-2</v>
      </c>
      <c r="CD378" s="223">
        <f t="shared" ca="1" si="672"/>
        <v>2.6449063290138849E-2</v>
      </c>
      <c r="CE378" s="223">
        <f t="shared" ca="1" si="673"/>
        <v>2.007979533297035E-2</v>
      </c>
      <c r="CF378" s="223">
        <f t="shared" ca="1" si="674"/>
        <v>1.0265226281724573E-2</v>
      </c>
      <c r="CG378" s="223">
        <f t="shared" ca="1" si="675"/>
        <v>-1.3106553104563919E-3</v>
      </c>
      <c r="CH378" s="223">
        <f t="shared" ca="1" si="676"/>
        <v>-1.2661654024092507E-2</v>
      </c>
      <c r="CI378" s="223">
        <f t="shared" ca="1" si="677"/>
        <v>-2.184015995388007E-2</v>
      </c>
      <c r="CJ378" s="223">
        <f t="shared" ca="1" si="678"/>
        <v>-2.7271320567832932E-2</v>
      </c>
      <c r="CK378" s="223">
        <f t="shared" ca="1" si="679"/>
        <v>-2.8023254674182332E-2</v>
      </c>
      <c r="CL378" s="223">
        <f t="shared" ca="1" si="680"/>
        <v>-2.3966945051571157E-2</v>
      </c>
      <c r="CM378" s="223">
        <f t="shared" ca="1" si="681"/>
        <v>-1.5798375286931423E-2</v>
      </c>
      <c r="CN378" s="223">
        <f t="shared" ca="1" si="682"/>
        <v>-4.9191125715852659E-3</v>
      </c>
      <c r="CO378" s="223">
        <f t="shared" ca="1" si="683"/>
        <v>6.8041738822371611E-3</v>
      </c>
      <c r="CP378" s="223">
        <f t="shared" ca="1" si="684"/>
        <v>1.7359996856874019E-2</v>
      </c>
      <c r="CQ378" s="223">
        <f t="shared" ca="1" si="685"/>
        <v>2.4937183088836534E-2</v>
      </c>
      <c r="CR378" s="223">
        <f t="shared" ca="1" si="686"/>
        <v>2.823563526228488E-2</v>
      </c>
      <c r="CS378" s="223">
        <f t="shared" ca="1" si="687"/>
        <v>2.6689403341698423E-2</v>
      </c>
      <c r="CT378" s="223">
        <f t="shared" ca="1" si="688"/>
        <v>2.0563790555489323E-2</v>
      </c>
      <c r="CU378" s="223">
        <f t="shared" ca="1" si="689"/>
        <v>1.090983253844649E-2</v>
      </c>
      <c r="CV378" s="223">
        <f t="shared" ca="1" si="690"/>
        <v>-6.1603987601014385E-4</v>
      </c>
      <c r="CW378" s="223">
        <f t="shared" ca="1" si="691"/>
        <v>-1.2036211867548224E-2</v>
      </c>
      <c r="CX378" s="223">
        <f t="shared" ca="1" si="692"/>
        <v>-2.1391204746044237E-2</v>
      </c>
      <c r="CY378" s="223">
        <f t="shared" ca="1" si="693"/>
        <v>-2.7075884262622314E-2</v>
      </c>
      <c r="CZ378" s="223">
        <f t="shared" ca="1" si="694"/>
        <v>-2.8114870328333902E-2</v>
      </c>
      <c r="DA378" s="223">
        <f t="shared" ca="1" si="695"/>
        <v>-2.4329893206382815E-2</v>
      </c>
      <c r="DB378" s="223">
        <f t="shared" ca="1" si="696"/>
        <v>-1.6370381120666518E-2</v>
      </c>
      <c r="DC378" s="223">
        <f t="shared" ca="1" si="697"/>
        <v>-5.6020310438136241E-3</v>
      </c>
      <c r="DD378" s="223">
        <f t="shared" ca="1" si="698"/>
        <v>6.1275182566494293E-3</v>
      </c>
      <c r="DE378" s="223">
        <f t="shared" ca="1" si="699"/>
        <v>1.6805704980774612E-2</v>
      </c>
      <c r="DF378" s="223">
        <f t="shared" ca="1" si="700"/>
        <v>2.4600360633149691E-2</v>
      </c>
      <c r="DG378" s="223">
        <f t="shared" ca="1" si="701"/>
        <v>2.8174074388526423E-2</v>
      </c>
      <c r="DH378" s="223">
        <f t="shared" ca="1" si="702"/>
        <v>2.6913666694665963E-2</v>
      </c>
      <c r="DI378" s="223">
        <f t="shared" ca="1" si="703"/>
        <v>2.1035398919507189E-2</v>
      </c>
      <c r="DJ378" s="223">
        <f t="shared" ca="1" si="704"/>
        <v>1.154786711999216E-2</v>
      </c>
      <c r="DK378" s="223">
        <f t="shared" ca="1" si="705"/>
        <v>7.8946637822398507E-5</v>
      </c>
      <c r="DL378" s="223">
        <f t="shared" ca="1" si="706"/>
        <v>-1.1403519547037699E-2</v>
      </c>
      <c r="DM378" s="223">
        <f t="shared" ca="1" si="707"/>
        <v>-2.0929364276337931E-2</v>
      </c>
      <c r="DN378" s="223">
        <f t="shared" ca="1" si="708"/>
        <v>-2.6864138457164486E-2</v>
      </c>
      <c r="DO378" s="223">
        <f t="shared" ca="1" si="709"/>
        <v>-2.8189550635882372E-2</v>
      </c>
      <c r="DP378" s="223">
        <f t="shared" ca="1" si="710"/>
        <v>-2.4678185943280247E-2</v>
      </c>
      <c r="DQ378" s="223">
        <f t="shared" ca="1" si="711"/>
        <v>-1.6932526048942666E-2</v>
      </c>
      <c r="DR378" s="223">
        <f t="shared" ca="1" si="712"/>
        <v>-6.2815750620148197E-3</v>
      </c>
      <c r="DS378" s="223">
        <f t="shared" ca="1" si="713"/>
        <v>5.4471716431867536E-3</v>
      </c>
      <c r="DT378" s="223">
        <f t="shared" ca="1" si="714"/>
        <v>1.6241289976400737E-2</v>
      </c>
      <c r="DU378" s="223">
        <f t="shared" ca="1" si="715"/>
        <v>2.4248719840084271E-2</v>
      </c>
      <c r="DV378" s="223">
        <f t="shared" ca="1" si="716"/>
        <v>2.8095542505852809E-2</v>
      </c>
      <c r="DW378" s="223">
        <f t="shared" ca="1" si="717"/>
        <v>2.7121718261183515E-2</v>
      </c>
      <c r="DX378" s="223">
        <f t="shared" ca="1" si="718"/>
        <v>2.1494336345780306E-2</v>
      </c>
      <c r="DY378" s="223">
        <f t="shared" ca="1" si="719"/>
        <v>1.2178945698187128E-2</v>
      </c>
      <c r="DZ378" s="223">
        <f t="shared" ca="1" si="720"/>
        <v>7.7388559715212135E-4</v>
      </c>
      <c r="EA378" s="223">
        <f t="shared" ca="1" si="721"/>
        <v>-1.0763958172757285E-2</v>
      </c>
      <c r="EB378" s="223">
        <f t="shared" ca="1" si="722"/>
        <v>-2.0454916740190891E-2</v>
      </c>
      <c r="EC378" s="223">
        <f t="shared" ca="1" si="723"/>
        <v>-2.6636210699214829E-2</v>
      </c>
      <c r="ED378" s="223">
        <f t="shared" ca="1" si="724"/>
        <v>-2.8247250612202998E-2</v>
      </c>
      <c r="EE378" s="223">
        <f t="shared" ca="1" si="725"/>
        <v>-2.5011613463742161E-2</v>
      </c>
      <c r="EF378" s="223">
        <f t="shared" ca="1" si="726"/>
        <v>-1.7484471456674696E-2</v>
      </c>
      <c r="EG378" s="223">
        <f t="shared" ca="1" si="727"/>
        <v>-6.957335294281876E-3</v>
      </c>
      <c r="EH378" s="223">
        <f t="shared" ca="1" si="728"/>
        <v>4.7635438572088918E-3</v>
      </c>
      <c r="EI378" s="223">
        <f t="shared" ca="1" si="729"/>
        <v>1.5667091826245861E-2</v>
      </c>
      <c r="EJ378" s="223">
        <f t="shared" ca="1" si="730"/>
        <v>2.3882472524905114E-2</v>
      </c>
      <c r="EK378" s="223">
        <f t="shared" ca="1" si="731"/>
        <v>2.8000086918933693E-2</v>
      </c>
      <c r="EL378" s="223">
        <f t="shared" ca="1" si="732"/>
        <v>2.7313432718766847E-2</v>
      </c>
      <c r="EM378" s="223">
        <f t="shared" ca="1" si="733"/>
        <v>2.1940326387563724E-2</v>
      </c>
      <c r="EN378" s="223">
        <f t="shared" ca="1" si="734"/>
        <v>1.2802688134893802E-2</v>
      </c>
      <c r="EO378" s="223">
        <f t="shared" ca="1" si="735"/>
        <v>1.468358396735767E-3</v>
      </c>
      <c r="EP378" s="223">
        <f t="shared" ca="1" si="736"/>
        <v>-1.0117912992563736E-2</v>
      </c>
      <c r="EQ378" s="223">
        <f t="shared" ca="1" si="737"/>
        <v>-1.99681479270583E-2</v>
      </c>
      <c r="ER378" s="223">
        <f t="shared" ca="1" si="738"/>
        <v>-2.6392238283932105E-2</v>
      </c>
      <c r="ES378" s="223">
        <f t="shared" ca="1" si="739"/>
        <v>-2.8287935500987561E-2</v>
      </c>
      <c r="ET378" s="223">
        <f t="shared" ca="1" si="740"/>
        <v>-2.5329974923498085E-2</v>
      </c>
      <c r="EU378" s="223">
        <f t="shared" ca="1" si="741"/>
        <v>-1.802588487258789E-2</v>
      </c>
      <c r="EV378" s="223">
        <f t="shared" ca="1" si="742"/>
        <v>-7.6289046879189863E-3</v>
      </c>
      <c r="EW378" s="223">
        <f t="shared" ca="1" si="743"/>
        <v>4.0770466905320239E-3</v>
      </c>
      <c r="EX378" s="223">
        <f t="shared" ca="1" si="744"/>
        <v>1.5083456405805322E-2</v>
      </c>
      <c r="EY378" s="223">
        <f t="shared" ca="1" si="745"/>
        <v>2.350183930130012E-2</v>
      </c>
      <c r="EZ378" s="223">
        <f t="shared" ca="1" si="746"/>
        <v>2.7887765126645269E-2</v>
      </c>
      <c r="FA378" s="223">
        <f t="shared" ca="1" si="747"/>
        <v>2.7488694585795476E-2</v>
      </c>
      <c r="FB378" s="223">
        <f t="shared" ca="1" si="748"/>
        <v>2.2373100397132795E-2</v>
      </c>
      <c r="FC378" s="223">
        <f t="shared" ca="1" si="749"/>
        <v>1.3418718710991179E-2</v>
      </c>
      <c r="FD378" s="223">
        <f t="shared" ca="1" si="750"/>
        <v>2.1619467121264751E-3</v>
      </c>
      <c r="FE378" s="223">
        <f t="shared" ca="1" si="751"/>
        <v>-9.4657731599167901E-3</v>
      </c>
      <c r="FF378" s="223">
        <f t="shared" ca="1" si="752"/>
        <v>-1.9469351048271598E-2</v>
      </c>
      <c r="FG378" s="223">
        <f t="shared" ca="1" si="753"/>
        <v>-2.6132368171176503E-2</v>
      </c>
      <c r="FH378" s="223">
        <f t="shared" ca="1" si="754"/>
        <v>-2.8311580795180362E-2</v>
      </c>
      <c r="FI378" s="223">
        <f t="shared" ca="1" si="755"/>
        <v>-2.563307855350885E-2</v>
      </c>
      <c r="FJ378" s="223">
        <f t="shared" ca="1" si="756"/>
        <v>-1.8556440169485076E-2</v>
      </c>
      <c r="FK378" s="223">
        <f t="shared" ca="1" si="757"/>
        <v>-8.2958787146354095E-3</v>
      </c>
      <c r="FL378" s="223">
        <f t="shared" ca="1" si="758"/>
        <v>3.388093663379175E-3</v>
      </c>
      <c r="FM378" s="223">
        <f t="shared" ca="1" si="759"/>
        <v>1.4490735275232517E-2</v>
      </c>
      <c r="FN378" s="223">
        <f t="shared" ca="1" si="760"/>
        <v>2.3107049448490513E-2</v>
      </c>
      <c r="FO378" s="223">
        <f t="shared" ca="1" si="761"/>
        <v>2.7758644787435297E-2</v>
      </c>
      <c r="FP378" s="223">
        <f t="shared" ca="1" si="762"/>
        <v>2.7647398291074068E-2</v>
      </c>
      <c r="FQ378" s="223">
        <f t="shared" ca="1" si="763"/>
        <v>2.2792397687606745E-2</v>
      </c>
      <c r="FR378" s="223">
        <f t="shared" ca="1" si="764"/>
        <v>1.4026666352695269E-2</v>
      </c>
      <c r="FS378" s="223">
        <f t="shared" ca="1" si="765"/>
        <v>2.8542327516585934E-3</v>
      </c>
      <c r="FT378" s="223">
        <f t="shared" ca="1" si="766"/>
        <v>-8.8079314994659857E-3</v>
      </c>
      <c r="FU378" s="223">
        <f t="shared" ca="1" si="767"/>
        <v>-1.8958826560419043E-2</v>
      </c>
      <c r="FV378" s="223">
        <f t="shared" ca="1" si="768"/>
        <v>-2.5856756896986608E-2</v>
      </c>
      <c r="FW378" s="223">
        <f t="shared" ca="1" si="769"/>
        <v>-2.8318172251740339E-2</v>
      </c>
      <c r="FX378" s="223">
        <f t="shared" ca="1" si="770"/>
        <v>-2.592074177548144E-2</v>
      </c>
      <c r="FY378" s="223">
        <f t="shared" ca="1" si="771"/>
        <v>-1.907581776069401E-2</v>
      </c>
      <c r="FZ378" s="223">
        <f t="shared" ca="1" si="772"/>
        <v>-8.9578556142168274E-3</v>
      </c>
      <c r="GA378" s="223">
        <f t="shared" ca="1" si="773"/>
        <v>2.6970997752926887E-3</v>
      </c>
      <c r="GB378" s="223">
        <f t="shared" ca="1" si="774"/>
        <v>1.3889285467573577E-2</v>
      </c>
      <c r="GC378" s="223">
        <f t="shared" ca="1" si="775"/>
        <v>2.2698340773121373E-2</v>
      </c>
      <c r="GD378" s="223">
        <f t="shared" ca="1" si="776"/>
        <v>2.7612803678567961E-2</v>
      </c>
      <c r="GE378" s="223">
        <f t="shared" ca="1" si="777"/>
        <v>2.7789448237425012E-2</v>
      </c>
      <c r="GF378" s="223">
        <f t="shared" ca="1" si="778"/>
        <v>2.3197965689976563E-2</v>
      </c>
      <c r="GG378" s="223">
        <f t="shared" ca="1" si="779"/>
        <v>1.4626164855079685E-2</v>
      </c>
      <c r="GH378" s="223">
        <f t="shared" ca="1" si="780"/>
        <v>3.5447995081073487E-3</v>
      </c>
      <c r="GI378" s="223">
        <f t="shared" ca="1" si="781"/>
        <v>-8.1447842704300555E-3</v>
      </c>
      <c r="GJ378" s="223">
        <f t="shared" ca="1" si="782"/>
        <v>-1.8436881984362982E-2</v>
      </c>
      <c r="GK378" s="223">
        <f t="shared" ca="1" si="783"/>
        <v>-2.5565570479288542E-2</v>
      </c>
      <c r="GL378" s="223">
        <f t="shared" ca="1" si="784"/>
        <v>-2.8307705900220533E-2</v>
      </c>
      <c r="GM378" s="223">
        <f t="shared" ca="1" si="785"/>
        <v>-2.6192791311847451E-2</v>
      </c>
      <c r="GN378" s="223">
        <f t="shared" ca="1" si="786"/>
        <v>-1.9583704792574673E-2</v>
      </c>
      <c r="GO378" s="223">
        <f t="shared" ca="1" si="787"/>
        <v>-9.6144366365320377E-3</v>
      </c>
      <c r="GP378" s="223">
        <f t="shared" ca="1" si="788"/>
        <v>2.0044812551526228E-3</v>
      </c>
      <c r="GQ378" s="223">
        <f t="shared" ca="1" si="789"/>
        <v>1.3279469273702453E-2</v>
      </c>
      <c r="GR378" s="223">
        <f t="shared" ca="1" si="790"/>
        <v>2.2275959466015887E-2</v>
      </c>
      <c r="GS378" s="223">
        <f t="shared" ca="1" si="791"/>
        <v>2.7450329649273797E-2</v>
      </c>
      <c r="GT378" s="223">
        <f t="shared" ca="1" si="792"/>
        <v>2.7914758859272047E-2</v>
      </c>
      <c r="GU378" s="223">
        <f t="shared" ca="1" si="793"/>
        <v>2.358956010524231E-2</v>
      </c>
      <c r="GV378" s="223">
        <f t="shared" ca="1" si="794"/>
        <v>1.5216853102662579E-2</v>
      </c>
      <c r="GW378" s="223">
        <f t="shared" ca="1" si="795"/>
        <v>4.2332310098810114E-3</v>
      </c>
      <c r="GX378" s="223">
        <f t="shared" ca="1" si="796"/>
        <v>-7.4767309279027225E-3</v>
      </c>
      <c r="GY378" s="223">
        <f t="shared" ca="1" si="797"/>
        <v>-1.7903831719998965E-2</v>
      </c>
      <c r="GZ378" s="223">
        <f t="shared" ca="1" si="798"/>
        <v>-2.5258984317892013E-2</v>
      </c>
      <c r="HA378" s="223">
        <f t="shared" ca="1" si="799"/>
        <v>-2.8280188045159745E-2</v>
      </c>
      <c r="HB378" s="223">
        <f t="shared" ca="1" si="800"/>
        <v>-2.6449063290138904E-2</v>
      </c>
      <c r="HC378" s="223">
        <f t="shared" ca="1" si="801"/>
        <v>-2.0079795332970465E-2</v>
      </c>
      <c r="HD378" s="223">
        <f t="shared" ca="1" si="802"/>
        <v>-1.0265226281724722E-2</v>
      </c>
      <c r="HE378" s="223">
        <f t="shared" ca="1" si="803"/>
        <v>1.3106553104564335E-3</v>
      </c>
      <c r="HF378" s="223">
        <f t="shared" ca="1" si="804"/>
        <v>1.2661654024092542E-2</v>
      </c>
      <c r="HG378" s="223">
        <f t="shared" ca="1" si="805"/>
        <v>2.1840159953880094E-2</v>
      </c>
      <c r="HH378" s="223">
        <f t="shared" ca="1" si="806"/>
        <v>2.7271320567832942E-2</v>
      </c>
      <c r="HI378" s="223">
        <f t="shared" ca="1" si="807"/>
        <v>2.8023254674182325E-2</v>
      </c>
      <c r="HJ378" s="223">
        <f t="shared" ca="1" si="808"/>
        <v>2.3966945051571129E-2</v>
      </c>
      <c r="HK378" s="223">
        <f t="shared" ca="1" si="809"/>
        <v>1.5798375286931218E-2</v>
      </c>
      <c r="HL378" s="223">
        <f t="shared" ca="1" si="810"/>
        <v>4.9191125715850274E-3</v>
      </c>
      <c r="HM378" s="223">
        <f t="shared" ca="1" si="811"/>
        <v>-6.804173882237397E-3</v>
      </c>
      <c r="HN378" s="223">
        <f t="shared" ca="1" si="812"/>
        <v>-1.735999685687389E-2</v>
      </c>
      <c r="HO378" s="223">
        <f t="shared" ca="1" si="813"/>
        <v>-2.4937183088836457E-2</v>
      </c>
      <c r="HP378" s="223">
        <f t="shared" ca="1" si="814"/>
        <v>-2.8235635262284873E-2</v>
      </c>
      <c r="HQ378" s="223">
        <f t="shared" ca="1" si="815"/>
        <v>-2.6689403341698406E-2</v>
      </c>
      <c r="HR378" s="223">
        <f t="shared" ca="1" si="816"/>
        <v>-2.0563790555489299E-2</v>
      </c>
      <c r="HS378" s="223">
        <f t="shared" ca="1" si="817"/>
        <v>-1.0909832538446454E-2</v>
      </c>
      <c r="HT378" s="223">
        <f t="shared" ca="1" si="818"/>
        <v>6.1603987601018548E-4</v>
      </c>
      <c r="HU378" s="223">
        <f t="shared" ca="1" si="819"/>
        <v>1.203621186754826E-2</v>
      </c>
      <c r="HV378" s="223">
        <f t="shared" ca="1" si="820"/>
        <v>2.1391204746044268E-2</v>
      </c>
      <c r="HW378" s="223">
        <f t="shared" ca="1" si="821"/>
        <v>2.7075884262622387E-2</v>
      </c>
      <c r="HX378" s="223">
        <f t="shared" ca="1" si="822"/>
        <v>2.8114870328333874E-2</v>
      </c>
      <c r="HY378" s="223">
        <f t="shared" ca="1" si="823"/>
        <v>2.4329893206382899E-2</v>
      </c>
      <c r="HZ378" s="223">
        <f t="shared" ca="1" si="824"/>
        <v>1.6370381120666647E-2</v>
      </c>
      <c r="IA378" s="223">
        <f t="shared" ca="1" si="825"/>
        <v>5.6020310438137811E-3</v>
      </c>
      <c r="IB378" s="223">
        <f t="shared" ca="1" si="826"/>
        <v>-6.1275182566494701E-3</v>
      </c>
      <c r="IC378" s="223">
        <f t="shared" ca="1" si="827"/>
        <v>-1.6805704980774647E-2</v>
      </c>
      <c r="ID378" s="223">
        <f t="shared" ca="1" si="828"/>
        <v>-2.4600360633149711E-2</v>
      </c>
      <c r="IE378" s="223">
        <f t="shared" ca="1" si="829"/>
        <v>-2.5961217910704597E-2</v>
      </c>
      <c r="IF378" s="223">
        <f t="shared" ca="1" si="830"/>
        <v>-2.6913666694665949E-2</v>
      </c>
      <c r="IG378" s="223">
        <f t="shared" ca="1" si="831"/>
        <v>-2.1035398919507162E-2</v>
      </c>
      <c r="IH378" s="223">
        <f t="shared" ca="1" si="832"/>
        <v>-1.154786711999194E-2</v>
      </c>
      <c r="II378" s="223">
        <f t="shared" ca="1" si="833"/>
        <v>-7.8946637822156513E-5</v>
      </c>
      <c r="IJ378" s="223">
        <f t="shared" ca="1" si="834"/>
        <v>1.1403519547037923E-2</v>
      </c>
      <c r="IK378" s="223">
        <f t="shared" ca="1" si="835"/>
        <v>2.0929364276337823E-2</v>
      </c>
      <c r="IL378" s="223">
        <f t="shared" ca="1" si="836"/>
        <v>2.6864138457164434E-2</v>
      </c>
      <c r="IM378" s="223">
        <f t="shared" ca="1" si="837"/>
        <v>2.8189550635882389E-2</v>
      </c>
      <c r="IN378" s="223">
        <f t="shared" ca="1" si="838"/>
        <v>2.4678185943280227E-2</v>
      </c>
      <c r="IO378" s="223">
        <f t="shared" ca="1" si="839"/>
        <v>1.6932526048942628E-2</v>
      </c>
      <c r="IP378" s="223">
        <f t="shared" ca="1" si="840"/>
        <v>6.281575062014778E-3</v>
      </c>
      <c r="IQ378" s="223">
        <f t="shared" ca="1" si="841"/>
        <v>-5.4471716431867944E-3</v>
      </c>
      <c r="IR378" s="223">
        <f t="shared" ca="1" si="842"/>
        <v>-1.6241289976400772E-2</v>
      </c>
      <c r="IS378" s="223">
        <f t="shared" ca="1" si="843"/>
        <v>-2.4248719840084289E-2</v>
      </c>
      <c r="IT378" s="223">
        <f t="shared" ca="1" si="844"/>
        <v>-2.8095542505852836E-2</v>
      </c>
      <c r="IU378" s="223">
        <f t="shared" ca="1" si="845"/>
        <v>-2.7121718261183446E-2</v>
      </c>
      <c r="IV378" s="223">
        <f t="shared" ca="1" si="846"/>
        <v>-2.1494336345780147E-2</v>
      </c>
      <c r="IW378" s="223">
        <f t="shared" ca="1" si="847"/>
        <v>-1.2178945698187272E-2</v>
      </c>
      <c r="IX378" s="223">
        <f t="shared" ca="1" si="848"/>
        <v>-7.7388559715228138E-4</v>
      </c>
      <c r="IY378" s="223">
        <f t="shared" ca="1" si="849"/>
        <v>1.0763958172757136E-2</v>
      </c>
      <c r="IZ378" s="223">
        <f t="shared" ca="1" si="850"/>
        <v>2.0454916740190919E-2</v>
      </c>
      <c r="JA378" s="223">
        <f t="shared" ca="1" si="851"/>
        <v>2.6636210699214843E-2</v>
      </c>
      <c r="JB378" s="223">
        <f t="shared" ca="1" si="852"/>
        <v>2.8247250612202995E-2</v>
      </c>
    </row>
    <row r="379" spans="2:262">
      <c r="B379" s="230">
        <v>18</v>
      </c>
      <c r="C379" s="229">
        <f t="shared" si="853"/>
        <v>3.5156250000000004E-4</v>
      </c>
      <c r="D379" s="226">
        <f t="shared" ca="1" si="597"/>
        <v>24.533157413321113</v>
      </c>
      <c r="E379" s="225">
        <f ca="1">X361</f>
        <v>0.53315741332111422</v>
      </c>
      <c r="F379" s="224">
        <v>18</v>
      </c>
      <c r="G379" s="223">
        <f t="shared" ca="1" si="854"/>
        <v>-2.938053069369857E-3</v>
      </c>
      <c r="H379" s="223">
        <f t="shared" ca="1" si="598"/>
        <v>-1.9439226461735199E-3</v>
      </c>
      <c r="I379" s="223">
        <f t="shared" ca="1" si="599"/>
        <v>-5.7651744823225125E-4</v>
      </c>
      <c r="J379" s="223">
        <f t="shared" ca="1" si="600"/>
        <v>9.0159144517191223E-4</v>
      </c>
      <c r="K379" s="223">
        <f t="shared" ca="1" si="601"/>
        <v>2.2065754746464529E-3</v>
      </c>
      <c r="L379" s="223">
        <f t="shared" ca="1" si="602"/>
        <v>3.0878497619264336E-3</v>
      </c>
      <c r="M379" s="223">
        <f t="shared" ca="1" si="603"/>
        <v>3.3761907724640869E-3</v>
      </c>
      <c r="N379" s="223">
        <f t="shared" ca="1" si="604"/>
        <v>3.0162308577729707E-3</v>
      </c>
      <c r="O379" s="223">
        <f t="shared" ca="1" si="605"/>
        <v>2.077090029566523E-3</v>
      </c>
      <c r="P379" s="223">
        <f t="shared" ca="1" si="606"/>
        <v>7.3910343739021461E-4</v>
      </c>
      <c r="Q379" s="223">
        <f t="shared" ca="1" si="607"/>
        <v>-7.4080684174354866E-4</v>
      </c>
      <c r="R379" s="223">
        <f t="shared" ca="1" si="608"/>
        <v>-2.0784663438077342E-3</v>
      </c>
      <c r="S379" s="223">
        <f t="shared" ca="1" si="609"/>
        <v>-3.0170158000956968E-3</v>
      </c>
      <c r="T379" s="223">
        <f t="shared" ca="1" si="610"/>
        <v>-3.3762336171338021E-3</v>
      </c>
      <c r="U379" s="223">
        <f t="shared" ca="1" si="611"/>
        <v>-3.0871422818490881E-3</v>
      </c>
      <c r="V379" s="223">
        <f t="shared" ca="1" si="612"/>
        <v>-2.2052535211466986E-3</v>
      </c>
      <c r="W379" s="223">
        <f t="shared" ca="1" si="613"/>
        <v>-8.9990886162968919E-4</v>
      </c>
      <c r="X379" s="223">
        <f t="shared" ca="1" si="614"/>
        <v>5.7823756974640565E-4</v>
      </c>
      <c r="Y379" s="223">
        <f t="shared" ca="1" si="615"/>
        <v>1.945350005494634E-3</v>
      </c>
      <c r="Z379" s="223">
        <f t="shared" ca="1" si="616"/>
        <v>2.9389135829431556E-3</v>
      </c>
      <c r="AA379" s="223">
        <f t="shared" ca="1" si="617"/>
        <v>3.368142819296704E-3</v>
      </c>
      <c r="AB379" s="223">
        <f t="shared" ca="1" si="618"/>
        <v>3.1506165097665013E-3</v>
      </c>
      <c r="AC379" s="223">
        <f t="shared" ca="1" si="619"/>
        <v>2.3281043638370396E-3</v>
      </c>
      <c r="AD379" s="223">
        <f t="shared" ca="1" si="620"/>
        <v>1.0585463265987941E-3</v>
      </c>
      <c r="AE379" s="223">
        <f t="shared" ca="1" si="621"/>
        <v>-4.1427527279611699E-4</v>
      </c>
      <c r="AF379" s="223">
        <f t="shared" ca="1" si="622"/>
        <v>-1.8075471486257608E-3</v>
      </c>
      <c r="AG379" s="223">
        <f t="shared" ca="1" si="623"/>
        <v>-2.8537312655508768E-3</v>
      </c>
      <c r="AH379" s="223">
        <f t="shared" ca="1" si="624"/>
        <v>-3.3519378703934515E-3</v>
      </c>
      <c r="AI379" s="223">
        <f t="shared" ca="1" si="625"/>
        <v>-3.2065006265504766E-3</v>
      </c>
      <c r="AJ379" s="223">
        <f t="shared" ca="1" si="626"/>
        <v>-2.4453465991970359E-3</v>
      </c>
      <c r="AK379" s="223">
        <f t="shared" ca="1" si="627"/>
        <v>-1.2146336607494117E-3</v>
      </c>
      <c r="AL379" s="223">
        <f t="shared" ca="1" si="628"/>
        <v>2.4931495042743417E-4</v>
      </c>
      <c r="AM379" s="223">
        <f t="shared" ca="1" si="629"/>
        <v>1.6653897523534165E-3</v>
      </c>
      <c r="AN379" s="223">
        <f t="shared" ca="1" si="630"/>
        <v>2.7616740595825485E-3</v>
      </c>
      <c r="AO379" s="223">
        <f t="shared" ca="1" si="631"/>
        <v>3.3276578095653387E-3</v>
      </c>
      <c r="AP379" s="223">
        <f t="shared" ca="1" si="632"/>
        <v>3.254660002468805E-3</v>
      </c>
      <c r="AQ379" s="223">
        <f t="shared" ca="1" si="633"/>
        <v>2.5566977804125008E-3</v>
      </c>
      <c r="AR379" s="223">
        <f t="shared" ca="1" si="634"/>
        <v>1.3677948360219406E-3</v>
      </c>
      <c r="AS379" s="223">
        <f t="shared" ca="1" si="635"/>
        <v>-8.3754006505761138E-5</v>
      </c>
      <c r="AT379" s="223">
        <f t="shared" ca="1" si="636"/>
        <v>-1.5192202862967389E-3</v>
      </c>
      <c r="AU379" s="223">
        <f t="shared" ca="1" si="637"/>
        <v>-2.6629637389106071E-3</v>
      </c>
      <c r="AV379" s="223">
        <f t="shared" ca="1" si="638"/>
        <v>-3.2953611296055833E-3</v>
      </c>
      <c r="AW379" s="223">
        <f t="shared" ca="1" si="639"/>
        <v>-3.2949786173666383E-3</v>
      </c>
      <c r="AX379" s="223">
        <f t="shared" ca="1" si="640"/>
        <v>-2.6618896527346716E-3</v>
      </c>
      <c r="AY379" s="223">
        <f t="shared" ca="1" si="641"/>
        <v>-1.5176608737298197E-3</v>
      </c>
      <c r="AZ379" s="223">
        <f t="shared" ca="1" si="642"/>
        <v>-8.2008708153574847E-5</v>
      </c>
      <c r="BA379" s="223">
        <f t="shared" ca="1" si="643"/>
        <v>1.3693908855023859E-3</v>
      </c>
      <c r="BB379" s="223">
        <f t="shared" ca="1" si="644"/>
        <v>2.5578381053435505E-3</v>
      </c>
      <c r="BC379" s="223">
        <f t="shared" ca="1" si="645"/>
        <v>3.255125636045061E-3</v>
      </c>
      <c r="BD379" s="223">
        <f t="shared" ca="1" si="646"/>
        <v>3.327359340169196E-3</v>
      </c>
      <c r="BE379" s="223">
        <f t="shared" ca="1" si="647"/>
        <v>2.760668799729415E-3</v>
      </c>
      <c r="BF379" s="223">
        <f t="shared" ca="1" si="648"/>
        <v>1.6638707334614802E-3</v>
      </c>
      <c r="BG379" s="223">
        <f t="shared" ca="1" si="649"/>
        <v>2.4757385665184246E-4</v>
      </c>
      <c r="BH379" s="223">
        <f t="shared" ca="1" si="650"/>
        <v>-1.2162625021203929E-3</v>
      </c>
      <c r="BI379" s="223">
        <f t="shared" ca="1" si="651"/>
        <v>-2.4465504157405709E-3</v>
      </c>
      <c r="BJ379" s="223">
        <f t="shared" ca="1" si="652"/>
        <v>-3.2070482597119773E-3</v>
      </c>
      <c r="BK379" s="223">
        <f t="shared" ca="1" si="653"/>
        <v>-3.351724162879027E-3</v>
      </c>
      <c r="BL379" s="223">
        <f t="shared" ca="1" si="654"/>
        <v>-2.8527972537795809E-3</v>
      </c>
      <c r="BM379" s="223">
        <f t="shared" ca="1" si="655"/>
        <v>-1.8060721828583788E-3</v>
      </c>
      <c r="BN379" s="223">
        <f t="shared" ca="1" si="656"/>
        <v>-4.1254257804453889E-4</v>
      </c>
      <c r="BO379" s="223">
        <f t="shared" ca="1" si="657"/>
        <v>1.0602040358387676E-3</v>
      </c>
      <c r="BP379" s="223">
        <f t="shared" ca="1" si="658"/>
        <v>2.3293687718935574E-3</v>
      </c>
      <c r="BQ379" s="223">
        <f t="shared" ca="1" si="659"/>
        <v>3.1512448232169929E-3</v>
      </c>
      <c r="BR379" s="223">
        <f t="shared" ca="1" si="660"/>
        <v>3.3680143885041203E-3</v>
      </c>
      <c r="BS379" s="223">
        <f t="shared" ca="1" si="661"/>
        <v>2.9380530693698583E-3</v>
      </c>
      <c r="BT379" s="223">
        <f t="shared" ca="1" si="662"/>
        <v>1.9439226461735219E-3</v>
      </c>
      <c r="BU379" s="223">
        <f t="shared" ca="1" si="663"/>
        <v>5.7651744823225201E-4</v>
      </c>
      <c r="BV379" s="223">
        <f t="shared" ca="1" si="664"/>
        <v>-9.0159144517191223E-4</v>
      </c>
      <c r="BW379" s="223">
        <f t="shared" ca="1" si="665"/>
        <v>-2.2065754746464533E-3</v>
      </c>
      <c r="BX379" s="223">
        <f t="shared" ca="1" si="666"/>
        <v>-3.0878497619264349E-3</v>
      </c>
      <c r="BY379" s="223">
        <f t="shared" ca="1" si="667"/>
        <v>-3.3761907724640873E-3</v>
      </c>
      <c r="BZ379" s="223">
        <f t="shared" ca="1" si="668"/>
        <v>-3.0162308577729741E-3</v>
      </c>
      <c r="CA379" s="223">
        <f t="shared" ca="1" si="669"/>
        <v>-2.0770900295665183E-3</v>
      </c>
      <c r="CB379" s="223">
        <f t="shared" ca="1" si="670"/>
        <v>-7.3910343739022101E-4</v>
      </c>
      <c r="CC379" s="223">
        <f t="shared" ca="1" si="671"/>
        <v>7.4080684174355387E-4</v>
      </c>
      <c r="CD379" s="223">
        <f t="shared" ca="1" si="672"/>
        <v>2.0784663438077316E-3</v>
      </c>
      <c r="CE379" s="223">
        <f t="shared" ca="1" si="673"/>
        <v>3.0170158000956894E-3</v>
      </c>
      <c r="CF379" s="223">
        <f t="shared" ca="1" si="674"/>
        <v>3.3762336171338021E-3</v>
      </c>
      <c r="CG379" s="223">
        <f t="shared" ca="1" si="675"/>
        <v>3.0871422818490933E-3</v>
      </c>
      <c r="CH379" s="223">
        <f t="shared" ca="1" si="676"/>
        <v>2.2052535211466999E-3</v>
      </c>
      <c r="CI379" s="223">
        <f t="shared" ca="1" si="677"/>
        <v>8.9990886162970144E-4</v>
      </c>
      <c r="CJ379" s="223">
        <f t="shared" ca="1" si="678"/>
        <v>-5.7823756974640793E-4</v>
      </c>
      <c r="CK379" s="223">
        <f t="shared" ca="1" si="679"/>
        <v>-1.9453500054946258E-3</v>
      </c>
      <c r="CL379" s="223">
        <f t="shared" ca="1" si="680"/>
        <v>-2.9389135829431564E-3</v>
      </c>
      <c r="CM379" s="223">
        <f t="shared" ca="1" si="681"/>
        <v>-3.3681428192967031E-3</v>
      </c>
      <c r="CN379" s="223">
        <f t="shared" ca="1" si="682"/>
        <v>-3.1506165097665009E-3</v>
      </c>
      <c r="CO379" s="223">
        <f t="shared" ca="1" si="683"/>
        <v>-2.3281043638370422E-3</v>
      </c>
      <c r="CP379" s="223">
        <f t="shared" ca="1" si="684"/>
        <v>-1.0585463265987863E-3</v>
      </c>
      <c r="CQ379" s="223">
        <f t="shared" ca="1" si="685"/>
        <v>4.1427527279611325E-4</v>
      </c>
      <c r="CR379" s="223">
        <f t="shared" ca="1" si="686"/>
        <v>1.8075471486257476E-3</v>
      </c>
      <c r="CS379" s="223">
        <f t="shared" ca="1" si="687"/>
        <v>2.8537312655508747E-3</v>
      </c>
      <c r="CT379" s="223">
        <f t="shared" ca="1" si="688"/>
        <v>3.3519378703934497E-3</v>
      </c>
      <c r="CU379" s="223">
        <f t="shared" ca="1" si="689"/>
        <v>3.2065006265504761E-3</v>
      </c>
      <c r="CV379" s="223">
        <f t="shared" ca="1" si="690"/>
        <v>2.4453465991970424E-3</v>
      </c>
      <c r="CW379" s="223">
        <f t="shared" ca="1" si="691"/>
        <v>1.2146336607494095E-3</v>
      </c>
      <c r="CX379" s="223">
        <f t="shared" ca="1" si="692"/>
        <v>-2.4931495042742447E-4</v>
      </c>
      <c r="CY379" s="223">
        <f t="shared" ca="1" si="693"/>
        <v>-1.6653897523534187E-3</v>
      </c>
      <c r="CZ379" s="223">
        <f t="shared" ca="1" si="694"/>
        <v>-2.7616740595825429E-3</v>
      </c>
      <c r="DA379" s="223">
        <f t="shared" ca="1" si="695"/>
        <v>-3.3276578095653392E-3</v>
      </c>
      <c r="DB379" s="223">
        <f t="shared" ca="1" si="696"/>
        <v>-3.2546600024688063E-3</v>
      </c>
      <c r="DC379" s="223">
        <f t="shared" ca="1" si="697"/>
        <v>-2.5566977804124956E-3</v>
      </c>
      <c r="DD379" s="223">
        <f t="shared" ca="1" si="698"/>
        <v>-1.3677948360219438E-3</v>
      </c>
      <c r="DE379" s="223">
        <f t="shared" ca="1" si="699"/>
        <v>8.3754006505745417E-5</v>
      </c>
      <c r="DF379" s="223">
        <f t="shared" ca="1" si="700"/>
        <v>1.5192202862967356E-3</v>
      </c>
      <c r="DG379" s="223">
        <f t="shared" ca="1" si="701"/>
        <v>2.6629637389105976E-3</v>
      </c>
      <c r="DH379" s="223">
        <f t="shared" ca="1" si="702"/>
        <v>3.2953611296055825E-3</v>
      </c>
      <c r="DI379" s="223">
        <f t="shared" ca="1" si="703"/>
        <v>3.2949786173666414E-3</v>
      </c>
      <c r="DJ379" s="223">
        <f t="shared" ca="1" si="704"/>
        <v>2.6618896527346738E-3</v>
      </c>
      <c r="DK379" s="223">
        <f t="shared" ca="1" si="705"/>
        <v>1.517660873729823E-3</v>
      </c>
      <c r="DL379" s="223">
        <f t="shared" ca="1" si="706"/>
        <v>8.2008708153566607E-5</v>
      </c>
      <c r="DM379" s="223">
        <f t="shared" ca="1" si="707"/>
        <v>-1.3693908855023826E-3</v>
      </c>
      <c r="DN379" s="223">
        <f t="shared" ca="1" si="708"/>
        <v>-2.5578381053435557E-3</v>
      </c>
      <c r="DO379" s="223">
        <f t="shared" ca="1" si="709"/>
        <v>-3.2551256360450601E-3</v>
      </c>
      <c r="DP379" s="223">
        <f t="shared" ca="1" si="710"/>
        <v>-3.3273593401691947E-3</v>
      </c>
      <c r="DQ379" s="223">
        <f t="shared" ca="1" si="711"/>
        <v>-2.7606687997294172E-3</v>
      </c>
      <c r="DR379" s="223">
        <f t="shared" ca="1" si="712"/>
        <v>-1.663870733461494E-3</v>
      </c>
      <c r="DS379" s="223">
        <f t="shared" ca="1" si="713"/>
        <v>-2.4757385665184615E-4</v>
      </c>
      <c r="DT379" s="223">
        <f t="shared" ca="1" si="714"/>
        <v>1.2162625021203783E-3</v>
      </c>
      <c r="DU379" s="223">
        <f t="shared" ca="1" si="715"/>
        <v>2.4465504157405687E-3</v>
      </c>
      <c r="DV379" s="223">
        <f t="shared" ca="1" si="716"/>
        <v>3.2070482597119725E-3</v>
      </c>
      <c r="DW379" s="223">
        <f t="shared" ca="1" si="717"/>
        <v>3.3517241628790275E-3</v>
      </c>
      <c r="DX379" s="223">
        <f t="shared" ca="1" si="718"/>
        <v>2.8527972537795835E-3</v>
      </c>
      <c r="DY379" s="223">
        <f t="shared" ca="1" si="719"/>
        <v>1.8060721828583723E-3</v>
      </c>
      <c r="DZ379" s="223">
        <f t="shared" ca="1" si="720"/>
        <v>4.1254257804454258E-4</v>
      </c>
      <c r="EA379" s="223">
        <f t="shared" ca="1" si="721"/>
        <v>-1.0602040358387754E-3</v>
      </c>
      <c r="EB379" s="223">
        <f t="shared" ca="1" si="722"/>
        <v>-2.3293687718935548E-3</v>
      </c>
      <c r="EC379" s="223">
        <f t="shared" ca="1" si="723"/>
        <v>-3.1512448232169951E-3</v>
      </c>
      <c r="ED379" s="223">
        <f t="shared" ca="1" si="724"/>
        <v>-3.3680143885041203E-3</v>
      </c>
      <c r="EE379" s="223">
        <f t="shared" ca="1" si="725"/>
        <v>-2.9380530693698661E-3</v>
      </c>
      <c r="EF379" s="223">
        <f t="shared" ca="1" si="726"/>
        <v>-1.9439226461735251E-3</v>
      </c>
      <c r="EG379" s="223">
        <f t="shared" ca="1" si="727"/>
        <v>-5.7651744823226762E-4</v>
      </c>
      <c r="EH379" s="223">
        <f t="shared" ca="1" si="728"/>
        <v>9.0159144517190865E-4</v>
      </c>
      <c r="EI379" s="223">
        <f t="shared" ca="1" si="729"/>
        <v>2.2065754746464412E-3</v>
      </c>
      <c r="EJ379" s="223">
        <f t="shared" ca="1" si="730"/>
        <v>3.0878497619264327E-3</v>
      </c>
      <c r="EK379" s="223">
        <f t="shared" ca="1" si="731"/>
        <v>3.3761907724640869E-3</v>
      </c>
      <c r="EL379" s="223">
        <f t="shared" ca="1" si="732"/>
        <v>3.0162308577729707E-3</v>
      </c>
      <c r="EM379" s="223">
        <f t="shared" ca="1" si="733"/>
        <v>2.0770900295665308E-3</v>
      </c>
      <c r="EN379" s="223">
        <f t="shared" ca="1" si="734"/>
        <v>7.3910343739021298E-4</v>
      </c>
      <c r="EO379" s="223">
        <f t="shared" ca="1" si="735"/>
        <v>-7.4080684174353847E-4</v>
      </c>
      <c r="EP379" s="223">
        <f t="shared" ca="1" si="736"/>
        <v>-2.0784663438077377E-3</v>
      </c>
      <c r="EQ379" s="223">
        <f t="shared" ca="1" si="737"/>
        <v>-3.0170158000956933E-3</v>
      </c>
      <c r="ER379" s="223">
        <f t="shared" ca="1" si="738"/>
        <v>-3.3762336171338021E-3</v>
      </c>
      <c r="ES379" s="223">
        <f t="shared" ca="1" si="739"/>
        <v>-3.0871422818490898E-3</v>
      </c>
      <c r="ET379" s="223">
        <f t="shared" ca="1" si="740"/>
        <v>-2.2052535211467116E-3</v>
      </c>
      <c r="EU379" s="223">
        <f t="shared" ca="1" si="741"/>
        <v>-8.9990886162969364E-4</v>
      </c>
      <c r="EV379" s="223">
        <f t="shared" ca="1" si="742"/>
        <v>5.7823756974641595E-4</v>
      </c>
      <c r="EW379" s="223">
        <f t="shared" ca="1" si="743"/>
        <v>1.945350005494613E-3</v>
      </c>
      <c r="EX379" s="223">
        <f t="shared" ca="1" si="744"/>
        <v>2.9389135829431486E-3</v>
      </c>
      <c r="EY379" s="223">
        <f t="shared" ca="1" si="745"/>
        <v>3.3681428192967036E-3</v>
      </c>
      <c r="EZ379" s="223">
        <f t="shared" ca="1" si="746"/>
        <v>3.1506165097664979E-3</v>
      </c>
      <c r="FA379" s="223">
        <f t="shared" ca="1" si="747"/>
        <v>2.3281043638370535E-3</v>
      </c>
      <c r="FB379" s="223">
        <f t="shared" ca="1" si="748"/>
        <v>1.0585463265988012E-3</v>
      </c>
      <c r="FC379" s="223">
        <f t="shared" ca="1" si="749"/>
        <v>-4.1427527279612149E-4</v>
      </c>
      <c r="FD379" s="223">
        <f t="shared" ca="1" si="750"/>
        <v>-1.8075471486257344E-3</v>
      </c>
      <c r="FE379" s="223">
        <f t="shared" ca="1" si="751"/>
        <v>-2.853731265550866E-3</v>
      </c>
      <c r="FF379" s="223">
        <f t="shared" ca="1" si="752"/>
        <v>-3.3519378703934506E-3</v>
      </c>
      <c r="FG379" s="223">
        <f t="shared" ca="1" si="753"/>
        <v>-3.2065006265504735E-3</v>
      </c>
      <c r="FH379" s="223">
        <f t="shared" ca="1" si="754"/>
        <v>-2.4453465991970537E-3</v>
      </c>
      <c r="FI379" s="223">
        <f t="shared" ca="1" si="755"/>
        <v>-1.2146336607494243E-3</v>
      </c>
      <c r="FJ379" s="223">
        <f t="shared" ca="1" si="756"/>
        <v>2.4931495042743271E-4</v>
      </c>
      <c r="FK379" s="223">
        <f t="shared" ca="1" si="757"/>
        <v>1.6653897523534258E-3</v>
      </c>
      <c r="FL379" s="223">
        <f t="shared" ca="1" si="758"/>
        <v>2.7616740595825333E-3</v>
      </c>
      <c r="FM379" s="223">
        <f t="shared" ca="1" si="759"/>
        <v>3.327657809565337E-3</v>
      </c>
      <c r="FN379" s="223">
        <f t="shared" ca="1" si="760"/>
        <v>3.2546600024688046E-3</v>
      </c>
      <c r="FO379" s="223">
        <f t="shared" ca="1" si="761"/>
        <v>2.5566977804124904E-3</v>
      </c>
      <c r="FP379" s="223">
        <f t="shared" ca="1" si="762"/>
        <v>1.3677948360219583E-3</v>
      </c>
      <c r="FQ379" s="223">
        <f t="shared" ca="1" si="763"/>
        <v>-8.3754006505753657E-5</v>
      </c>
      <c r="FR379" s="223">
        <f t="shared" ca="1" si="764"/>
        <v>-1.519220286296743E-3</v>
      </c>
      <c r="FS379" s="223">
        <f t="shared" ca="1" si="765"/>
        <v>-2.6629637389105881E-3</v>
      </c>
      <c r="FT379" s="223">
        <f t="shared" ca="1" si="766"/>
        <v>-3.295361129605579E-3</v>
      </c>
      <c r="FU379" s="223">
        <f t="shared" ca="1" si="767"/>
        <v>-3.2949786173666401E-3</v>
      </c>
      <c r="FV379" s="223">
        <f t="shared" ca="1" si="768"/>
        <v>-2.6618896527346686E-3</v>
      </c>
      <c r="FW379" s="223">
        <f t="shared" ca="1" si="769"/>
        <v>-1.5176608737298371E-3</v>
      </c>
      <c r="FX379" s="223">
        <f t="shared" ca="1" si="770"/>
        <v>-8.2008708153582274E-5</v>
      </c>
      <c r="FY379" s="223">
        <f t="shared" ca="1" si="771"/>
        <v>1.36939088550239E-3</v>
      </c>
      <c r="FZ379" s="223">
        <f t="shared" ca="1" si="772"/>
        <v>2.5578381053435613E-3</v>
      </c>
      <c r="GA379" s="223">
        <f t="shared" ca="1" si="773"/>
        <v>3.2551256360450558E-3</v>
      </c>
      <c r="GB379" s="223">
        <f t="shared" ca="1" si="774"/>
        <v>3.3273593401691977E-3</v>
      </c>
      <c r="GC379" s="223">
        <f t="shared" ca="1" si="775"/>
        <v>2.7606687997294124E-3</v>
      </c>
      <c r="GD379" s="223">
        <f t="shared" ca="1" si="776"/>
        <v>1.6638707334615077E-3</v>
      </c>
      <c r="GE379" s="223">
        <f t="shared" ca="1" si="777"/>
        <v>2.4757385665186187E-4</v>
      </c>
      <c r="GF379" s="223">
        <f t="shared" ca="1" si="778"/>
        <v>-1.2162625021203859E-3</v>
      </c>
      <c r="GG379" s="223">
        <f t="shared" ca="1" si="779"/>
        <v>-2.4465504157405744E-3</v>
      </c>
      <c r="GH379" s="223">
        <f t="shared" ca="1" si="780"/>
        <v>-3.2070482597119673E-3</v>
      </c>
      <c r="GI379" s="223">
        <f t="shared" ca="1" si="781"/>
        <v>-3.3517241628790296E-3</v>
      </c>
      <c r="GJ379" s="223">
        <f t="shared" ca="1" si="782"/>
        <v>-2.8527972537795787E-3</v>
      </c>
      <c r="GK379" s="223">
        <f t="shared" ca="1" si="783"/>
        <v>-1.8060721828583651E-3</v>
      </c>
      <c r="GL379" s="223">
        <f t="shared" ca="1" si="784"/>
        <v>-4.125425780445583E-4</v>
      </c>
      <c r="GM379" s="223">
        <f t="shared" ca="1" si="785"/>
        <v>1.0602040358387607E-3</v>
      </c>
      <c r="GN379" s="223">
        <f t="shared" ca="1" si="786"/>
        <v>2.3293687718935609E-3</v>
      </c>
      <c r="GO379" s="223">
        <f t="shared" ca="1" si="787"/>
        <v>3.1512448232169986E-3</v>
      </c>
      <c r="GP379" s="223">
        <f t="shared" ca="1" si="788"/>
        <v>3.3680143885041216E-3</v>
      </c>
      <c r="GQ379" s="223">
        <f t="shared" ca="1" si="789"/>
        <v>2.9380530693698622E-3</v>
      </c>
      <c r="GR379" s="223">
        <f t="shared" ca="1" si="790"/>
        <v>1.9439226461735182E-3</v>
      </c>
      <c r="GS379" s="223">
        <f t="shared" ca="1" si="791"/>
        <v>5.7651744823228302E-4</v>
      </c>
      <c r="GT379" s="223">
        <f t="shared" ca="1" si="792"/>
        <v>-9.0159144517189347E-4</v>
      </c>
      <c r="GU379" s="223">
        <f t="shared" ca="1" si="793"/>
        <v>-2.2065754746464473E-3</v>
      </c>
      <c r="GV379" s="223">
        <f t="shared" ca="1" si="794"/>
        <v>-3.0878497619264362E-3</v>
      </c>
      <c r="GW379" s="223">
        <f t="shared" ca="1" si="795"/>
        <v>-3.3761907724640873E-3</v>
      </c>
      <c r="GX379" s="223">
        <f t="shared" ca="1" si="796"/>
        <v>-3.0162308577729776E-3</v>
      </c>
      <c r="GY379" s="223">
        <f t="shared" ca="1" si="797"/>
        <v>-2.0770900295665243E-3</v>
      </c>
      <c r="GZ379" s="223">
        <f t="shared" ca="1" si="798"/>
        <v>-7.3910343739020507E-4</v>
      </c>
      <c r="HA379" s="223">
        <f t="shared" ca="1" si="799"/>
        <v>7.4080684174352329E-4</v>
      </c>
      <c r="HB379" s="223">
        <f t="shared" ca="1" si="800"/>
        <v>2.0784663438077251E-3</v>
      </c>
      <c r="HC379" s="223">
        <f t="shared" ca="1" si="801"/>
        <v>3.0170158000956972E-3</v>
      </c>
      <c r="HD379" s="223">
        <f t="shared" ca="1" si="802"/>
        <v>3.3762336171338017E-3</v>
      </c>
      <c r="HE379" s="223">
        <f t="shared" ca="1" si="803"/>
        <v>3.0871422818490959E-3</v>
      </c>
      <c r="HF379" s="223">
        <f t="shared" ca="1" si="804"/>
        <v>2.2052535211467056E-3</v>
      </c>
      <c r="HG379" s="223">
        <f t="shared" ca="1" si="805"/>
        <v>8.999088616296854E-4</v>
      </c>
      <c r="HH379" s="223">
        <f t="shared" ca="1" si="806"/>
        <v>-5.7823756974637692E-4</v>
      </c>
      <c r="HI379" s="223">
        <f t="shared" ca="1" si="807"/>
        <v>-1.9453500054946197E-3</v>
      </c>
      <c r="HJ379" s="223">
        <f t="shared" ca="1" si="808"/>
        <v>-2.9389135829431534E-3</v>
      </c>
      <c r="HK379" s="223">
        <f t="shared" ca="1" si="809"/>
        <v>-3.3681428192967044E-3</v>
      </c>
      <c r="HL379" s="223">
        <f t="shared" ca="1" si="810"/>
        <v>-3.1506165097665122E-3</v>
      </c>
      <c r="HM379" s="223">
        <f t="shared" ca="1" si="811"/>
        <v>-2.3281043638370478E-3</v>
      </c>
      <c r="HN379" s="223">
        <f t="shared" ca="1" si="812"/>
        <v>-1.0585463265987932E-3</v>
      </c>
      <c r="HO379" s="223">
        <f t="shared" ca="1" si="813"/>
        <v>4.1427527279612973E-4</v>
      </c>
      <c r="HP379" s="223">
        <f t="shared" ca="1" si="814"/>
        <v>1.8075471486257413E-3</v>
      </c>
      <c r="HQ379" s="223">
        <f t="shared" ca="1" si="815"/>
        <v>2.8537312655508708E-3</v>
      </c>
      <c r="HR379" s="223">
        <f t="shared" ca="1" si="816"/>
        <v>3.3519378703934515E-3</v>
      </c>
      <c r="HS379" s="223">
        <f t="shared" ca="1" si="817"/>
        <v>3.2065006265504861E-3</v>
      </c>
      <c r="HT379" s="223">
        <f t="shared" ca="1" si="818"/>
        <v>2.445346599197048E-3</v>
      </c>
      <c r="HU379" s="223">
        <f t="shared" ca="1" si="819"/>
        <v>1.2146336607494165E-3</v>
      </c>
      <c r="HV379" s="223">
        <f t="shared" ca="1" si="820"/>
        <v>-2.4931495042744095E-4</v>
      </c>
      <c r="HW379" s="223">
        <f t="shared" ca="1" si="821"/>
        <v>-1.6653897523533914E-3</v>
      </c>
      <c r="HX379" s="223">
        <f t="shared" ca="1" si="822"/>
        <v>-2.7616740595825385E-3</v>
      </c>
      <c r="HY379" s="223">
        <f t="shared" ca="1" si="823"/>
        <v>-3.3276578095653379E-3</v>
      </c>
      <c r="HZ379" s="223">
        <f t="shared" ca="1" si="824"/>
        <v>-3.254660002468802E-3</v>
      </c>
      <c r="IA379" s="223">
        <f t="shared" ca="1" si="825"/>
        <v>-2.556697780412516E-3</v>
      </c>
      <c r="IB379" s="223">
        <f t="shared" ca="1" si="826"/>
        <v>-1.3677948360219508E-3</v>
      </c>
      <c r="IC379" s="223">
        <f t="shared" ca="1" si="827"/>
        <v>8.3754006505761978E-5</v>
      </c>
      <c r="ID379" s="223">
        <f t="shared" ca="1" si="828"/>
        <v>1.5192202862967074E-3</v>
      </c>
      <c r="IE379" s="223">
        <f t="shared" ca="1" si="829"/>
        <v>2.2701560055718023E-3</v>
      </c>
      <c r="IF379" s="223">
        <f t="shared" ca="1" si="830"/>
        <v>3.2953611296055807E-3</v>
      </c>
      <c r="IG379" s="223">
        <f t="shared" ca="1" si="831"/>
        <v>3.2949786173666379E-3</v>
      </c>
      <c r="IH379" s="223">
        <f t="shared" ca="1" si="832"/>
        <v>2.6618896527346933E-3</v>
      </c>
      <c r="II379" s="223">
        <f t="shared" ca="1" si="833"/>
        <v>1.5176608737298295E-3</v>
      </c>
      <c r="IJ379" s="223">
        <f t="shared" ca="1" si="834"/>
        <v>8.2008708153574034E-5</v>
      </c>
      <c r="IK379" s="223">
        <f t="shared" ca="1" si="835"/>
        <v>-1.3693908855023978E-3</v>
      </c>
      <c r="IL379" s="223">
        <f t="shared" ca="1" si="836"/>
        <v>-2.5578381053435353E-3</v>
      </c>
      <c r="IM379" s="223">
        <f t="shared" ca="1" si="837"/>
        <v>-3.255125636045058E-3</v>
      </c>
      <c r="IN379" s="223">
        <f t="shared" ca="1" si="838"/>
        <v>-3.3273593401691955E-3</v>
      </c>
      <c r="IO379" s="223">
        <f t="shared" ca="1" si="839"/>
        <v>-2.7606687997294077E-3</v>
      </c>
      <c r="IP379" s="223">
        <f t="shared" ca="1" si="840"/>
        <v>-1.6638707334615008E-3</v>
      </c>
      <c r="IQ379" s="223">
        <f t="shared" ca="1" si="841"/>
        <v>-2.4757385665185363E-4</v>
      </c>
      <c r="IR379" s="223">
        <f t="shared" ca="1" si="842"/>
        <v>1.2162625021203937E-3</v>
      </c>
      <c r="IS379" s="223">
        <f t="shared" ca="1" si="843"/>
        <v>2.446550415740547E-3</v>
      </c>
      <c r="IT379" s="223">
        <f t="shared" ca="1" si="844"/>
        <v>3.2070482597119703E-3</v>
      </c>
      <c r="IU379" s="223">
        <f t="shared" ca="1" si="845"/>
        <v>3.3517241628790283E-3</v>
      </c>
      <c r="IV379" s="223">
        <f t="shared" ca="1" si="846"/>
        <v>2.8527972537795744E-3</v>
      </c>
      <c r="IW379" s="223">
        <f t="shared" ca="1" si="847"/>
        <v>1.8060721828583985E-3</v>
      </c>
      <c r="IX379" s="223">
        <f t="shared" ca="1" si="848"/>
        <v>4.1254257804455001E-4</v>
      </c>
      <c r="IY379" s="223">
        <f t="shared" ca="1" si="849"/>
        <v>-1.0602040358387685E-3</v>
      </c>
      <c r="IZ379" s="223">
        <f t="shared" ca="1" si="850"/>
        <v>-2.3293687718935665E-3</v>
      </c>
      <c r="JA379" s="223">
        <f t="shared" ca="1" si="851"/>
        <v>-3.1512448232169838E-3</v>
      </c>
      <c r="JB379" s="223">
        <f t="shared" ca="1" si="852"/>
        <v>-3.3680143885041211E-3</v>
      </c>
    </row>
    <row r="380" spans="2:262">
      <c r="B380" s="230">
        <v>19</v>
      </c>
      <c r="C380" s="229">
        <f t="shared" si="853"/>
        <v>3.7109375000000006E-4</v>
      </c>
      <c r="D380" s="226">
        <f t="shared" ca="1" si="597"/>
        <v>24.534393026134687</v>
      </c>
      <c r="E380" s="225">
        <f ca="1">Y361</f>
        <v>0.53439302613468731</v>
      </c>
      <c r="F380" s="224">
        <v>19</v>
      </c>
      <c r="G380" s="223">
        <f t="shared" ca="1" si="854"/>
        <v>-2.7177339317540763E-2</v>
      </c>
      <c r="H380" s="223">
        <f t="shared" ca="1" si="598"/>
        <v>-1.6807016956767909E-2</v>
      </c>
      <c r="I380" s="223">
        <f t="shared" ca="1" si="599"/>
        <v>-2.8475326352396168E-3</v>
      </c>
      <c r="J380" s="223">
        <f t="shared" ca="1" si="600"/>
        <v>1.1720046260281242E-2</v>
      </c>
      <c r="K380" s="223">
        <f t="shared" ca="1" si="601"/>
        <v>2.3784792896877276E-2</v>
      </c>
      <c r="L380" s="223">
        <f t="shared" ca="1" si="602"/>
        <v>3.0770263768505272E-2</v>
      </c>
      <c r="M380" s="223">
        <f t="shared" ca="1" si="603"/>
        <v>3.1184701807572345E-2</v>
      </c>
      <c r="N380" s="223">
        <f t="shared" ca="1" si="604"/>
        <v>2.4939603191613383E-2</v>
      </c>
      <c r="O380" s="223">
        <f t="shared" ca="1" si="605"/>
        <v>1.3368617458272268E-2</v>
      </c>
      <c r="P380" s="223">
        <f t="shared" ca="1" si="606"/>
        <v>-1.0572552173825564E-3</v>
      </c>
      <c r="Q380" s="223">
        <f t="shared" ca="1" si="607"/>
        <v>-1.5257349563735936E-2</v>
      </c>
      <c r="R380" s="223">
        <f t="shared" ca="1" si="608"/>
        <v>-2.6199215586944938E-2</v>
      </c>
      <c r="S380" s="223">
        <f t="shared" ca="1" si="609"/>
        <v>-3.1546202505303142E-2</v>
      </c>
      <c r="T380" s="223">
        <f t="shared" ca="1" si="610"/>
        <v>-3.0156453789398303E-2</v>
      </c>
      <c r="U380" s="223">
        <f t="shared" ca="1" si="611"/>
        <v>-2.2326752219837147E-2</v>
      </c>
      <c r="V380" s="223">
        <f t="shared" ca="1" si="612"/>
        <v>-9.729141509660609E-3</v>
      </c>
      <c r="W380" s="223">
        <f t="shared" ca="1" si="613"/>
        <v>4.9461409674393907E-3</v>
      </c>
      <c r="X380" s="223">
        <f t="shared" ca="1" si="614"/>
        <v>1.856516812817173E-2</v>
      </c>
      <c r="Y380" s="223">
        <f t="shared" ca="1" si="615"/>
        <v>2.8219577688287482E-2</v>
      </c>
      <c r="Z380" s="223">
        <f t="shared" ca="1" si="616"/>
        <v>3.1847656993134583E-2</v>
      </c>
      <c r="AA380" s="223">
        <f t="shared" ca="1" si="617"/>
        <v>2.8674624636526713E-2</v>
      </c>
      <c r="AB380" s="223">
        <f t="shared" ca="1" si="618"/>
        <v>1.9378086112875996E-2</v>
      </c>
      <c r="AC380" s="223">
        <f t="shared" ca="1" si="619"/>
        <v>5.9433302168336111E-3</v>
      </c>
      <c r="AD380" s="223">
        <f t="shared" ca="1" si="620"/>
        <v>-8.760632153465165E-3</v>
      </c>
      <c r="AE380" s="223">
        <f t="shared" ca="1" si="621"/>
        <v>-2.1593749283453381E-2</v>
      </c>
      <c r="AF380" s="223">
        <f t="shared" ca="1" si="622"/>
        <v>-2.9815491074342483E-2</v>
      </c>
      <c r="AG380" s="223">
        <f t="shared" ca="1" si="623"/>
        <v>-3.1670093075907978E-2</v>
      </c>
      <c r="AH380" s="223">
        <f t="shared" ca="1" si="624"/>
        <v>-2.6761502438707195E-2</v>
      </c>
      <c r="AI380" s="223">
        <f t="shared" ca="1" si="625"/>
        <v>-1.6137955553604623E-2</v>
      </c>
      <c r="AJ380" s="223">
        <f t="shared" ca="1" si="626"/>
        <v>-2.0681257054783902E-3</v>
      </c>
      <c r="AK380" s="223">
        <f t="shared" ca="1" si="627"/>
        <v>1.2443355277483836E-2</v>
      </c>
      <c r="AL380" s="223">
        <f t="shared" ca="1" si="628"/>
        <v>2.4297540349994397E-2</v>
      </c>
      <c r="AM380" s="223">
        <f t="shared" ca="1" si="629"/>
        <v>3.0962951722303345E-2</v>
      </c>
      <c r="AN380" s="223">
        <f t="shared" ca="1" si="630"/>
        <v>3.1016181480215375E-2</v>
      </c>
      <c r="AO380" s="223">
        <f t="shared" ca="1" si="631"/>
        <v>2.4445862334533944E-2</v>
      </c>
      <c r="AP380" s="223">
        <f t="shared" ca="1" si="632"/>
        <v>1.2655095121556362E-2</v>
      </c>
      <c r="AQ380" s="223">
        <f t="shared" ca="1" si="633"/>
        <v>-1.8381853415040238E-3</v>
      </c>
      <c r="AR380" s="223">
        <f t="shared" ca="1" si="634"/>
        <v>-1.5938918755821908E-2</v>
      </c>
      <c r="AS380" s="223">
        <f t="shared" ca="1" si="635"/>
        <v>-2.6635873793458217E-2</v>
      </c>
      <c r="AT380" s="223">
        <f t="shared" ca="1" si="636"/>
        <v>-3.1644700755965434E-2</v>
      </c>
      <c r="AU380" s="223">
        <f t="shared" ca="1" si="637"/>
        <v>-2.9895757645118582E-2</v>
      </c>
      <c r="AV380" s="223">
        <f t="shared" ca="1" si="638"/>
        <v>-2.1762533706577648E-2</v>
      </c>
      <c r="AW380" s="223">
        <f t="shared" ca="1" si="639"/>
        <v>-8.9818902794847628E-3</v>
      </c>
      <c r="AX380" s="223">
        <f t="shared" ca="1" si="640"/>
        <v>5.7168483699625034E-3</v>
      </c>
      <c r="AY380" s="223">
        <f t="shared" ca="1" si="641"/>
        <v>1.919474606008572E-2</v>
      </c>
      <c r="AZ380" s="223">
        <f t="shared" ca="1" si="642"/>
        <v>2.8573578902328436E-2</v>
      </c>
      <c r="BA380" s="223">
        <f t="shared" ca="1" si="643"/>
        <v>3.185048403528868E-2</v>
      </c>
      <c r="BB380" s="223">
        <f t="shared" ca="1" si="644"/>
        <v>2.8325673787990887E-2</v>
      </c>
      <c r="BC380" s="223">
        <f t="shared" ca="1" si="645"/>
        <v>1.8751876315051902E-2</v>
      </c>
      <c r="BD380" s="223">
        <f t="shared" ca="1" si="646"/>
        <v>5.1735894472430682E-3</v>
      </c>
      <c r="BE380" s="223">
        <f t="shared" ca="1" si="647"/>
        <v>-9.5095246776796434E-3</v>
      </c>
      <c r="BF380" s="223">
        <f t="shared" ca="1" si="648"/>
        <v>-2.2161866517086778E-2</v>
      </c>
      <c r="BG380" s="223">
        <f t="shared" ca="1" si="649"/>
        <v>-3.0081510788146627E-2</v>
      </c>
      <c r="BH380" s="223">
        <f t="shared" ca="1" si="650"/>
        <v>-3.1577206388208483E-2</v>
      </c>
      <c r="BI380" s="223">
        <f t="shared" ca="1" si="651"/>
        <v>-2.6329545431481572E-2</v>
      </c>
      <c r="BJ380" s="223">
        <f t="shared" ca="1" si="652"/>
        <v>-1.545917324945293E-2</v>
      </c>
      <c r="BK380" s="223">
        <f t="shared" ca="1" si="653"/>
        <v>-1.2874730141243206E-3</v>
      </c>
      <c r="BL380" s="223">
        <f t="shared" ca="1" si="654"/>
        <v>1.315916888275427E-2</v>
      </c>
      <c r="BM380" s="223">
        <f t="shared" ca="1" si="655"/>
        <v>2.4795651873348236E-2</v>
      </c>
      <c r="BN380" s="223">
        <f t="shared" ca="1" si="656"/>
        <v>3.1136988751763243E-2</v>
      </c>
      <c r="BO380" s="223">
        <f t="shared" ca="1" si="657"/>
        <v>3.0828978164904468E-2</v>
      </c>
      <c r="BP380" s="223">
        <f t="shared" ca="1" si="658"/>
        <v>2.3937396204073893E-2</v>
      </c>
      <c r="BQ380" s="223">
        <f t="shared" ca="1" si="659"/>
        <v>1.1933949828743743E-2</v>
      </c>
      <c r="BR380" s="223">
        <f t="shared" ca="1" si="660"/>
        <v>-2.6180082115099469E-3</v>
      </c>
      <c r="BS380" s="223">
        <f t="shared" ca="1" si="661"/>
        <v>-1.6610886939243931E-2</v>
      </c>
      <c r="BT380" s="223">
        <f t="shared" ca="1" si="662"/>
        <v>-2.7056487545577806E-2</v>
      </c>
      <c r="BU380" s="223">
        <f t="shared" ca="1" si="663"/>
        <v>-3.1724137422163901E-2</v>
      </c>
      <c r="BV380" s="223">
        <f t="shared" ca="1" si="664"/>
        <v>-2.9617053414307842E-2</v>
      </c>
      <c r="BW380" s="223">
        <f t="shared" ca="1" si="665"/>
        <v>-2.1185206256766956E-2</v>
      </c>
      <c r="BX380" s="223">
        <f t="shared" ca="1" si="666"/>
        <v>-8.2292286944589538E-3</v>
      </c>
      <c r="BY380" s="223">
        <f t="shared" ca="1" si="667"/>
        <v>6.4841121567944188E-3</v>
      </c>
      <c r="BZ380" s="223">
        <f t="shared" ca="1" si="668"/>
        <v>1.9812761794711035E-2</v>
      </c>
      <c r="CA380" s="223">
        <f t="shared" ca="1" si="669"/>
        <v>2.8910368460873536E-2</v>
      </c>
      <c r="CB380" s="223">
        <f t="shared" ca="1" si="670"/>
        <v>3.1834125536826241E-2</v>
      </c>
      <c r="CC380" s="223">
        <f t="shared" ca="1" si="671"/>
        <v>2.7959660612730336E-2</v>
      </c>
      <c r="CD380" s="223">
        <f t="shared" ca="1" si="672"/>
        <v>1.8114371088113441E-2</v>
      </c>
      <c r="CE380" s="223">
        <f t="shared" ca="1" si="673"/>
        <v>4.4007323008224191E-3</v>
      </c>
      <c r="CF380" s="223">
        <f t="shared" ca="1" si="674"/>
        <v>-1.0252689019812161E-2</v>
      </c>
      <c r="CG380" s="223">
        <f t="shared" ca="1" si="675"/>
        <v>-2.2716634271015727E-2</v>
      </c>
      <c r="CH380" s="223">
        <f t="shared" ca="1" si="676"/>
        <v>-3.0329410524672158E-2</v>
      </c>
      <c r="CI380" s="223">
        <f t="shared" ca="1" si="677"/>
        <v>-3.1465298772128523E-2</v>
      </c>
      <c r="CJ380" s="223">
        <f t="shared" ca="1" si="678"/>
        <v>-2.5881728490613078E-2</v>
      </c>
      <c r="CK380" s="223">
        <f t="shared" ca="1" si="679"/>
        <v>-1.4771078917391343E-2</v>
      </c>
      <c r="CL380" s="223">
        <f t="shared" ca="1" si="680"/>
        <v>-5.0604479716831637E-4</v>
      </c>
      <c r="CM380" s="223">
        <f t="shared" ca="1" si="681"/>
        <v>1.3867055896742751E-2</v>
      </c>
      <c r="CN380" s="223">
        <f t="shared" ca="1" si="682"/>
        <v>2.5278827423182715E-2</v>
      </c>
      <c r="CO380" s="223">
        <f t="shared" ca="1" si="683"/>
        <v>3.1292270023486085E-2</v>
      </c>
      <c r="CP380" s="223">
        <f t="shared" ca="1" si="684"/>
        <v>3.062320462591676E-2</v>
      </c>
      <c r="CQ380" s="223">
        <f t="shared" ca="1" si="685"/>
        <v>2.341451108121748E-2</v>
      </c>
      <c r="CR380" s="223">
        <f t="shared" ca="1" si="686"/>
        <v>1.1205615970793521E-2</v>
      </c>
      <c r="CS380" s="223">
        <f t="shared" ca="1" si="687"/>
        <v>-3.3962540912630015E-3</v>
      </c>
      <c r="CT380" s="223">
        <f t="shared" ca="1" si="688"/>
        <v>-1.7272849345494917E-2</v>
      </c>
      <c r="CU380" s="223">
        <f t="shared" ca="1" si="689"/>
        <v>-2.7460803481307236E-2</v>
      </c>
      <c r="CV380" s="223">
        <f t="shared" ca="1" si="690"/>
        <v>-3.1784464654221162E-2</v>
      </c>
      <c r="CW380" s="223">
        <f t="shared" ca="1" si="691"/>
        <v>-2.9320508977973288E-2</v>
      </c>
      <c r="CX380" s="223">
        <f t="shared" ca="1" si="692"/>
        <v>-2.0595117630872906E-2</v>
      </c>
      <c r="CY380" s="223">
        <f t="shared" ca="1" si="693"/>
        <v>-7.4716101297785022E-3</v>
      </c>
      <c r="CZ380" s="223">
        <f t="shared" ca="1" si="694"/>
        <v>7.2474701569194295E-3</v>
      </c>
      <c r="DA380" s="223">
        <f t="shared" ca="1" si="695"/>
        <v>2.0418843062477925E-2</v>
      </c>
      <c r="DB380" s="223">
        <f t="shared" ca="1" si="696"/>
        <v>2.9229743494486066E-2</v>
      </c>
      <c r="DC380" s="223">
        <f t="shared" ca="1" si="697"/>
        <v>3.1798591351495042E-2</v>
      </c>
      <c r="DD380" s="223">
        <f t="shared" ca="1" si="698"/>
        <v>2.7576805583395675E-2</v>
      </c>
      <c r="DE380" s="223">
        <f t="shared" ca="1" si="699"/>
        <v>1.7465954441371362E-2</v>
      </c>
      <c r="DF380" s="223">
        <f t="shared" ca="1" si="700"/>
        <v>3.6252243178176232E-3</v>
      </c>
      <c r="DG380" s="223">
        <f t="shared" ca="1" si="701"/>
        <v>-1.0989677525452093E-2</v>
      </c>
      <c r="DH380" s="223">
        <f t="shared" ca="1" si="702"/>
        <v>-2.3257718373889642E-2</v>
      </c>
      <c r="DI380" s="223">
        <f t="shared" ca="1" si="703"/>
        <v>-3.0559040958387265E-2</v>
      </c>
      <c r="DJ380" s="223">
        <f t="shared" ca="1" si="704"/>
        <v>-3.1334437636631567E-2</v>
      </c>
      <c r="DK380" s="223">
        <f t="shared" ca="1" si="705"/>
        <v>-2.5418321364282133E-2</v>
      </c>
      <c r="DL380" s="223">
        <f t="shared" ca="1" si="706"/>
        <v>-1.4074087039716337E-2</v>
      </c>
      <c r="DM380" s="223">
        <f t="shared" ca="1" si="707"/>
        <v>2.756882422511554E-4</v>
      </c>
      <c r="DN380" s="223">
        <f t="shared" ca="1" si="708"/>
        <v>1.4566589914781554E-2</v>
      </c>
      <c r="DO380" s="223">
        <f t="shared" ca="1" si="709"/>
        <v>2.5746775952613776E-2</v>
      </c>
      <c r="DP380" s="223">
        <f t="shared" ca="1" si="710"/>
        <v>3.1428702001840135E-2</v>
      </c>
      <c r="DQ380" s="223">
        <f t="shared" ca="1" si="711"/>
        <v>3.0398984813537748E-2</v>
      </c>
      <c r="DR380" s="223">
        <f t="shared" ca="1" si="712"/>
        <v>2.2877521932410549E-2</v>
      </c>
      <c r="DS380" s="223">
        <f t="shared" ca="1" si="713"/>
        <v>1.0470532268787251E-2</v>
      </c>
      <c r="DT380" s="223">
        <f t="shared" ca="1" si="714"/>
        <v>-4.1724541945453745E-3</v>
      </c>
      <c r="DU380" s="223">
        <f t="shared" ca="1" si="715"/>
        <v>-1.7924407233173432E-2</v>
      </c>
      <c r="DV380" s="223">
        <f t="shared" ca="1" si="716"/>
        <v>-2.7848578055844994E-2</v>
      </c>
      <c r="DW380" s="223">
        <f t="shared" ca="1" si="717"/>
        <v>-3.1825646113268394E-2</v>
      </c>
      <c r="DX380" s="223">
        <f t="shared" ca="1" si="718"/>
        <v>-2.9006302963394896E-2</v>
      </c>
      <c r="DY380" s="223">
        <f t="shared" ca="1" si="719"/>
        <v>-1.9992623276219066E-2</v>
      </c>
      <c r="DZ380" s="223">
        <f t="shared" ca="1" si="720"/>
        <v>-6.7094909465371493E-3</v>
      </c>
      <c r="EA380" s="223">
        <f t="shared" ca="1" si="721"/>
        <v>8.0064625520224995E-3</v>
      </c>
      <c r="EB380" s="223">
        <f t="shared" ca="1" si="722"/>
        <v>2.1012624782693876E-2</v>
      </c>
      <c r="EC380" s="223">
        <f t="shared" ca="1" si="723"/>
        <v>2.9531511623588115E-2</v>
      </c>
      <c r="ED380" s="223">
        <f t="shared" ca="1" si="724"/>
        <v>3.1743902883759612E-2</v>
      </c>
      <c r="EE380" s="223">
        <f t="shared" ca="1" si="725"/>
        <v>2.7177339317540874E-2</v>
      </c>
      <c r="EF380" s="223">
        <f t="shared" ca="1" si="726"/>
        <v>1.6807016956768103E-2</v>
      </c>
      <c r="EG380" s="223">
        <f t="shared" ca="1" si="727"/>
        <v>2.8475326352398675E-3</v>
      </c>
      <c r="EH380" s="223">
        <f t="shared" ca="1" si="728"/>
        <v>-1.1720046260280991E-2</v>
      </c>
      <c r="EI380" s="223">
        <f t="shared" ca="1" si="729"/>
        <v>-2.3784792896877075E-2</v>
      </c>
      <c r="EJ380" s="223">
        <f t="shared" ca="1" si="730"/>
        <v>-3.0770263768505252E-2</v>
      </c>
      <c r="EK380" s="223">
        <f t="shared" ca="1" si="731"/>
        <v>-3.1184701807572358E-2</v>
      </c>
      <c r="EL380" s="223">
        <f t="shared" ca="1" si="732"/>
        <v>-2.4939603191613462E-2</v>
      </c>
      <c r="EM380" s="223">
        <f t="shared" ca="1" si="733"/>
        <v>-1.3368617458272412E-2</v>
      </c>
      <c r="EN380" s="223">
        <f t="shared" ca="1" si="734"/>
        <v>1.0572552173821429E-3</v>
      </c>
      <c r="EO380" s="223">
        <f t="shared" ca="1" si="735"/>
        <v>1.5257349563735773E-2</v>
      </c>
      <c r="EP380" s="223">
        <f t="shared" ca="1" si="736"/>
        <v>2.6199215586944942E-2</v>
      </c>
      <c r="EQ380" s="223">
        <f t="shared" ca="1" si="737"/>
        <v>3.1546202505303114E-2</v>
      </c>
      <c r="ER380" s="223">
        <f t="shared" ca="1" si="738"/>
        <v>3.015645378939831E-2</v>
      </c>
      <c r="ES380" s="223">
        <f t="shared" ca="1" si="739"/>
        <v>2.2326752219837341E-2</v>
      </c>
      <c r="ET380" s="223">
        <f t="shared" ca="1" si="740"/>
        <v>9.7291415096606819E-3</v>
      </c>
      <c r="EU380" s="223">
        <f t="shared" ca="1" si="741"/>
        <v>-4.9461409674390654E-3</v>
      </c>
      <c r="EV380" s="223">
        <f t="shared" ca="1" si="742"/>
        <v>-1.8565168128171626E-2</v>
      </c>
      <c r="EW380" s="223">
        <f t="shared" ca="1" si="743"/>
        <v>-2.8219577688287319E-2</v>
      </c>
      <c r="EX380" s="223">
        <f t="shared" ca="1" si="744"/>
        <v>-3.1847656993134577E-2</v>
      </c>
      <c r="EY380" s="223">
        <f t="shared" ca="1" si="745"/>
        <v>-2.8674624636526889E-2</v>
      </c>
      <c r="EZ380" s="223">
        <f t="shared" ca="1" si="746"/>
        <v>-1.9378086112876145E-2</v>
      </c>
      <c r="FA380" s="223">
        <f t="shared" ca="1" si="747"/>
        <v>-5.9433302168336293E-3</v>
      </c>
      <c r="FB380" s="223">
        <f t="shared" ca="1" si="748"/>
        <v>8.7606321534649291E-3</v>
      </c>
      <c r="FC380" s="223">
        <f t="shared" ca="1" si="749"/>
        <v>2.1593749283453371E-2</v>
      </c>
      <c r="FD380" s="223">
        <f t="shared" ca="1" si="750"/>
        <v>2.9815491074342382E-2</v>
      </c>
      <c r="FE380" s="223">
        <f t="shared" ca="1" si="751"/>
        <v>3.1670093075907985E-2</v>
      </c>
      <c r="FF380" s="223">
        <f t="shared" ca="1" si="752"/>
        <v>2.6761502438707358E-2</v>
      </c>
      <c r="FG380" s="223">
        <f t="shared" ca="1" si="753"/>
        <v>1.613795555360473E-2</v>
      </c>
      <c r="FH380" s="223">
        <f t="shared" ca="1" si="754"/>
        <v>2.0681257054787471E-3</v>
      </c>
      <c r="FI380" s="223">
        <f t="shared" ca="1" si="755"/>
        <v>-1.2443355277483664E-2</v>
      </c>
      <c r="FJ380" s="223">
        <f t="shared" ca="1" si="756"/>
        <v>-2.4297540349994422E-2</v>
      </c>
      <c r="FK380" s="223">
        <f t="shared" ca="1" si="757"/>
        <v>-3.0962951722303296E-2</v>
      </c>
      <c r="FL380" s="223">
        <f t="shared" ca="1" si="758"/>
        <v>-3.1016181480215378E-2</v>
      </c>
      <c r="FM380" s="223">
        <f t="shared" ca="1" si="759"/>
        <v>-2.4445862334534139E-2</v>
      </c>
      <c r="FN380" s="223">
        <f t="shared" ca="1" si="760"/>
        <v>-1.2655095121556431E-2</v>
      </c>
      <c r="FO380" s="223">
        <f t="shared" ca="1" si="761"/>
        <v>1.8381853415037239E-3</v>
      </c>
      <c r="FP380" s="223">
        <f t="shared" ca="1" si="762"/>
        <v>1.5938918755821842E-2</v>
      </c>
      <c r="FQ380" s="223">
        <f t="shared" ca="1" si="763"/>
        <v>2.6635873793458054E-2</v>
      </c>
      <c r="FR380" s="223">
        <f t="shared" ca="1" si="764"/>
        <v>3.1644700755965413E-2</v>
      </c>
      <c r="FS380" s="223">
        <f t="shared" ca="1" si="765"/>
        <v>2.9895757645118724E-2</v>
      </c>
      <c r="FT380" s="223">
        <f t="shared" ca="1" si="766"/>
        <v>2.1762533706577779E-2</v>
      </c>
      <c r="FU380" s="223">
        <f t="shared" ca="1" si="767"/>
        <v>8.9818902794847246E-3</v>
      </c>
      <c r="FV380" s="223">
        <f t="shared" ca="1" si="768"/>
        <v>-5.7168483699623195E-3</v>
      </c>
      <c r="FW380" s="223">
        <f t="shared" ca="1" si="769"/>
        <v>-1.9194746060085751E-2</v>
      </c>
      <c r="FX380" s="223">
        <f t="shared" ca="1" si="770"/>
        <v>-2.8573578902328305E-2</v>
      </c>
      <c r="FY380" s="223">
        <f t="shared" ca="1" si="771"/>
        <v>-3.1850484035288687E-2</v>
      </c>
      <c r="FZ380" s="223">
        <f t="shared" ca="1" si="772"/>
        <v>-2.8325673787991019E-2</v>
      </c>
      <c r="GA380" s="223">
        <f t="shared" ca="1" si="773"/>
        <v>-1.8751876315051964E-2</v>
      </c>
      <c r="GB380" s="223">
        <f t="shared" ca="1" si="774"/>
        <v>-5.1735894472433631E-3</v>
      </c>
      <c r="GC380" s="223">
        <f t="shared" ca="1" si="775"/>
        <v>9.5095246776794647E-3</v>
      </c>
      <c r="GD380" s="223">
        <f t="shared" ca="1" si="776"/>
        <v>2.216186651708648E-2</v>
      </c>
      <c r="GE380" s="223">
        <f t="shared" ca="1" si="777"/>
        <v>3.0081510788146561E-2</v>
      </c>
      <c r="GF380" s="223">
        <f t="shared" ca="1" si="778"/>
        <v>3.1577206388208483E-2</v>
      </c>
      <c r="GG380" s="223">
        <f t="shared" ca="1" si="779"/>
        <v>2.632954543148168E-2</v>
      </c>
      <c r="GH380" s="223">
        <f t="shared" ca="1" si="780"/>
        <v>1.5459173249452897E-2</v>
      </c>
      <c r="GI380" s="223">
        <f t="shared" ca="1" si="781"/>
        <v>1.2874730141246215E-3</v>
      </c>
      <c r="GJ380" s="223">
        <f t="shared" ca="1" si="782"/>
        <v>-1.3159168882754204E-2</v>
      </c>
      <c r="GK380" s="223">
        <f t="shared" ca="1" si="783"/>
        <v>-2.4795651873348045E-2</v>
      </c>
      <c r="GL380" s="223">
        <f t="shared" ca="1" si="784"/>
        <v>-3.1136988751763229E-2</v>
      </c>
      <c r="GM380" s="223">
        <f t="shared" ca="1" si="785"/>
        <v>-3.0828978164904541E-2</v>
      </c>
      <c r="GN380" s="223">
        <f t="shared" ca="1" si="786"/>
        <v>-2.3937396204074014E-2</v>
      </c>
      <c r="GO380" s="223">
        <f t="shared" ca="1" si="787"/>
        <v>-1.1933949828744126E-2</v>
      </c>
      <c r="GP380" s="223">
        <f t="shared" ca="1" si="788"/>
        <v>2.61800821150976E-3</v>
      </c>
      <c r="GQ380" s="223">
        <f t="shared" ca="1" si="789"/>
        <v>1.6610886939243966E-2</v>
      </c>
      <c r="GR380" s="223">
        <f t="shared" ca="1" si="790"/>
        <v>2.7056487545577712E-2</v>
      </c>
      <c r="GS380" s="223">
        <f t="shared" ca="1" si="791"/>
        <v>3.1724137422163887E-2</v>
      </c>
      <c r="GT380" s="223">
        <f t="shared" ca="1" si="792"/>
        <v>2.9617053414307957E-2</v>
      </c>
      <c r="GU380" s="223">
        <f t="shared" ca="1" si="793"/>
        <v>2.1185206256766925E-2</v>
      </c>
      <c r="GV380" s="223">
        <f t="shared" ca="1" si="794"/>
        <v>8.2292286944593528E-3</v>
      </c>
      <c r="GW380" s="223">
        <f t="shared" ca="1" si="795"/>
        <v>-6.4841121567942358E-3</v>
      </c>
      <c r="GX380" s="223">
        <f t="shared" ca="1" si="796"/>
        <v>-1.9812761794710716E-2</v>
      </c>
      <c r="GY380" s="223">
        <f t="shared" ca="1" si="797"/>
        <v>-2.891036846087346E-2</v>
      </c>
      <c r="GZ380" s="223">
        <f t="shared" ca="1" si="798"/>
        <v>-3.1834125536826255E-2</v>
      </c>
      <c r="HA380" s="223">
        <f t="shared" ca="1" si="799"/>
        <v>-2.7959660612730426E-2</v>
      </c>
      <c r="HB380" s="223">
        <f t="shared" ca="1" si="800"/>
        <v>-1.8114371088113406E-2</v>
      </c>
      <c r="HC380" s="223">
        <f t="shared" ca="1" si="801"/>
        <v>-4.4007323008226048E-3</v>
      </c>
      <c r="HD380" s="223">
        <f t="shared" ca="1" si="802"/>
        <v>1.0252689019812198E-2</v>
      </c>
      <c r="HE380" s="223">
        <f t="shared" ca="1" si="803"/>
        <v>2.2716634271015595E-2</v>
      </c>
      <c r="HF380" s="223">
        <f t="shared" ca="1" si="804"/>
        <v>3.0329410524672095E-2</v>
      </c>
      <c r="HG380" s="223">
        <f t="shared" ca="1" si="805"/>
        <v>3.1465298772128586E-2</v>
      </c>
      <c r="HH380" s="223">
        <f t="shared" ca="1" si="806"/>
        <v>2.5881728490613185E-2</v>
      </c>
      <c r="HI380" s="223">
        <f t="shared" ca="1" si="807"/>
        <v>1.4771078917391713E-2</v>
      </c>
      <c r="HJ380" s="223">
        <f t="shared" ca="1" si="808"/>
        <v>5.0604479716850372E-4</v>
      </c>
      <c r="HK380" s="223">
        <f t="shared" ca="1" si="809"/>
        <v>-1.386705589674238E-2</v>
      </c>
      <c r="HL380" s="223">
        <f t="shared" ca="1" si="810"/>
        <v>-2.5278827423182604E-2</v>
      </c>
      <c r="HM380" s="223">
        <f t="shared" ca="1" si="811"/>
        <v>-3.1292270023486092E-2</v>
      </c>
      <c r="HN380" s="223">
        <f t="shared" ca="1" si="812"/>
        <v>-3.0623204625916816E-2</v>
      </c>
      <c r="HO380" s="223">
        <f t="shared" ca="1" si="813"/>
        <v>-2.3414511081217455E-2</v>
      </c>
      <c r="HP380" s="223">
        <f t="shared" ca="1" si="814"/>
        <v>-1.1205615970793696E-2</v>
      </c>
      <c r="HQ380" s="223">
        <f t="shared" ca="1" si="815"/>
        <v>3.396254091262815E-3</v>
      </c>
      <c r="HR380" s="223">
        <f t="shared" ca="1" si="816"/>
        <v>1.727284934549457E-2</v>
      </c>
      <c r="HS380" s="223">
        <f t="shared" ca="1" si="817"/>
        <v>2.7460803481307146E-2</v>
      </c>
      <c r="HT380" s="223">
        <f t="shared" ca="1" si="818"/>
        <v>3.1784464654221134E-2</v>
      </c>
      <c r="HU380" s="223">
        <f t="shared" ca="1" si="819"/>
        <v>2.9320508977973361E-2</v>
      </c>
      <c r="HV380" s="223">
        <f t="shared" ca="1" si="820"/>
        <v>2.0595117630873221E-2</v>
      </c>
      <c r="HW380" s="223">
        <f t="shared" ca="1" si="821"/>
        <v>7.4716101297786818E-3</v>
      </c>
      <c r="HX380" s="223">
        <f t="shared" ca="1" si="822"/>
        <v>-7.2474701569194694E-3</v>
      </c>
      <c r="HY380" s="223">
        <f t="shared" ca="1" si="823"/>
        <v>-2.0418843062477779E-2</v>
      </c>
      <c r="HZ380" s="223">
        <f t="shared" ca="1" si="824"/>
        <v>-2.922974349448608E-2</v>
      </c>
      <c r="IA380" s="223">
        <f t="shared" ca="1" si="825"/>
        <v>-3.1798591351495056E-2</v>
      </c>
      <c r="IB380" s="223">
        <f t="shared" ca="1" si="826"/>
        <v>-2.7576805583395772E-2</v>
      </c>
      <c r="IC380" s="223">
        <f t="shared" ca="1" si="827"/>
        <v>-1.7465954441371709E-2</v>
      </c>
      <c r="ID380" s="223">
        <f t="shared" ca="1" si="828"/>
        <v>-3.6252243178178092E-3</v>
      </c>
      <c r="IE380" s="223">
        <f t="shared" ca="1" si="829"/>
        <v>7.6452824989773549E-3</v>
      </c>
      <c r="IF380" s="223">
        <f t="shared" ca="1" si="830"/>
        <v>2.3257718373889513E-2</v>
      </c>
      <c r="IG380" s="223">
        <f t="shared" ca="1" si="831"/>
        <v>3.0559040958387275E-2</v>
      </c>
      <c r="IH380" s="223">
        <f t="shared" ca="1" si="832"/>
        <v>3.1334437636631608E-2</v>
      </c>
      <c r="II380" s="223">
        <f t="shared" ca="1" si="833"/>
        <v>2.5418321364282109E-2</v>
      </c>
      <c r="IJ380" s="223">
        <f t="shared" ca="1" si="834"/>
        <v>1.4074087039716505E-2</v>
      </c>
      <c r="IK380" s="223">
        <f t="shared" ca="1" si="835"/>
        <v>-2.7568824225119486E-4</v>
      </c>
      <c r="IL380" s="223">
        <f t="shared" ca="1" si="836"/>
        <v>-1.4566589914781386E-2</v>
      </c>
      <c r="IM380" s="223">
        <f t="shared" ca="1" si="837"/>
        <v>-2.5746775952613665E-2</v>
      </c>
      <c r="IN380" s="223">
        <f t="shared" ca="1" si="838"/>
        <v>-3.1428702001840073E-2</v>
      </c>
      <c r="IO380" s="223">
        <f t="shared" ca="1" si="839"/>
        <v>-3.0398984813537804E-2</v>
      </c>
      <c r="IP380" s="223">
        <f t="shared" ca="1" si="840"/>
        <v>-2.2877521932410841E-2</v>
      </c>
      <c r="IQ380" s="223">
        <f t="shared" ca="1" si="841"/>
        <v>-1.0470532268787427E-2</v>
      </c>
      <c r="IR380" s="223">
        <f t="shared" ca="1" si="842"/>
        <v>4.1724541945454136E-3</v>
      </c>
      <c r="IS380" s="223">
        <f t="shared" ca="1" si="843"/>
        <v>1.7924407233173276E-2</v>
      </c>
      <c r="IT380" s="223">
        <f t="shared" ca="1" si="844"/>
        <v>2.7848578055845015E-2</v>
      </c>
      <c r="IU380" s="223">
        <f t="shared" ca="1" si="845"/>
        <v>3.1825646113268387E-2</v>
      </c>
      <c r="IV380" s="223">
        <f t="shared" ca="1" si="846"/>
        <v>2.9006302963394879E-2</v>
      </c>
      <c r="IW380" s="223">
        <f t="shared" ca="1" si="847"/>
        <v>1.9992623276219389E-2</v>
      </c>
      <c r="IX380" s="223">
        <f t="shared" ca="1" si="848"/>
        <v>6.7094909465373323E-3</v>
      </c>
      <c r="IY380" s="223">
        <f t="shared" ca="1" si="849"/>
        <v>-8.0064625520220988E-3</v>
      </c>
      <c r="IZ380" s="223">
        <f t="shared" ca="1" si="850"/>
        <v>-2.101262478269373E-2</v>
      </c>
      <c r="JA380" s="223">
        <f t="shared" ca="1" si="851"/>
        <v>-2.9531511623587959E-2</v>
      </c>
      <c r="JB380" s="223">
        <f t="shared" ca="1" si="852"/>
        <v>-3.1743902883759625E-2</v>
      </c>
    </row>
    <row r="381" spans="2:262">
      <c r="B381" s="230">
        <v>20</v>
      </c>
      <c r="C381" s="229">
        <f t="shared" si="853"/>
        <v>3.9062500000000008E-4</v>
      </c>
      <c r="D381" s="226">
        <f t="shared" ca="1" si="597"/>
        <v>24.543948057376564</v>
      </c>
      <c r="E381" s="225">
        <f ca="1">Z361</f>
        <v>0.54394805737656526</v>
      </c>
      <c r="F381" s="224">
        <v>20</v>
      </c>
      <c r="G381" s="223">
        <f t="shared" ca="1" si="854"/>
        <v>-3.1645992362838433E-3</v>
      </c>
      <c r="H381" s="223">
        <f t="shared" ca="1" si="598"/>
        <v>-1.8233631977860112E-3</v>
      </c>
      <c r="I381" s="223">
        <f t="shared" ca="1" si="599"/>
        <v>-5.1526317231555025E-5</v>
      </c>
      <c r="J381" s="223">
        <f t="shared" ca="1" si="600"/>
        <v>1.7324788881058772E-3</v>
      </c>
      <c r="K381" s="223">
        <f t="shared" ca="1" si="601"/>
        <v>3.1073462601418902E-3</v>
      </c>
      <c r="L381" s="223">
        <f t="shared" ca="1" si="602"/>
        <v>3.7483905969190588E-3</v>
      </c>
      <c r="M381" s="223">
        <f t="shared" ca="1" si="603"/>
        <v>3.5042244888707935E-3</v>
      </c>
      <c r="N381" s="223">
        <f t="shared" ca="1" si="604"/>
        <v>2.4325095866517374E-3</v>
      </c>
      <c r="O381" s="223">
        <f t="shared" ca="1" si="605"/>
        <v>7.8633937152799624E-4</v>
      </c>
      <c r="P381" s="223">
        <f t="shared" ca="1" si="606"/>
        <v>-1.0455307611620152E-3</v>
      </c>
      <c r="Q381" s="223">
        <f t="shared" ca="1" si="607"/>
        <v>-2.6304909931262007E-3</v>
      </c>
      <c r="R381" s="223">
        <f t="shared" ca="1" si="608"/>
        <v>-3.5942411238676221E-3</v>
      </c>
      <c r="S381" s="223">
        <f t="shared" ca="1" si="609"/>
        <v>-3.7091843595421724E-3</v>
      </c>
      <c r="T381" s="223">
        <f t="shared" ca="1" si="610"/>
        <v>-2.9481759962695303E-3</v>
      </c>
      <c r="U381" s="223">
        <f t="shared" ca="1" si="611"/>
        <v>-1.490933844760818E-3</v>
      </c>
      <c r="V381" s="223">
        <f t="shared" ca="1" si="612"/>
        <v>3.1840347340710088E-4</v>
      </c>
      <c r="W381" s="223">
        <f t="shared" ca="1" si="613"/>
        <v>2.0525474324410145E-3</v>
      </c>
      <c r="X381" s="223">
        <f t="shared" ca="1" si="614"/>
        <v>3.3019669800995978E-3</v>
      </c>
      <c r="Y381" s="223">
        <f t="shared" ca="1" si="615"/>
        <v>3.7716023554108993E-3</v>
      </c>
      <c r="Z381" s="223">
        <f t="shared" ca="1" si="616"/>
        <v>3.3505456557068299E-3</v>
      </c>
      <c r="AA381" s="223">
        <f t="shared" ca="1" si="617"/>
        <v>2.1382325664648116E-3</v>
      </c>
      <c r="AB381" s="223">
        <f t="shared" ca="1" si="618"/>
        <v>4.2095988126811978E-4</v>
      </c>
      <c r="AC381" s="223">
        <f t="shared" ca="1" si="619"/>
        <v>-1.3957256250089842E-3</v>
      </c>
      <c r="AD381" s="223">
        <f t="shared" ca="1" si="620"/>
        <v>-2.8828000970507585E-3</v>
      </c>
      <c r="AE381" s="223">
        <f t="shared" ca="1" si="621"/>
        <v>-3.6890797879001527E-3</v>
      </c>
      <c r="AF381" s="223">
        <f t="shared" ca="1" si="622"/>
        <v>-3.6241557246029692E-3</v>
      </c>
      <c r="AG381" s="223">
        <f t="shared" ca="1" si="623"/>
        <v>-2.703360209774206E-3</v>
      </c>
      <c r="AH381" s="223">
        <f t="shared" ca="1" si="624"/>
        <v>-1.1441459837832342E-3</v>
      </c>
      <c r="AI381" s="223">
        <f t="shared" ca="1" si="625"/>
        <v>6.8526686453980099E-4</v>
      </c>
      <c r="AJ381" s="223">
        <f t="shared" ca="1" si="626"/>
        <v>2.3528488229651824E-3</v>
      </c>
      <c r="AK381" s="223">
        <f t="shared" ca="1" si="627"/>
        <v>3.4647879530001844E-3</v>
      </c>
      <c r="AL381" s="223">
        <f t="shared" ca="1" si="628"/>
        <v>3.75849152145256E-3</v>
      </c>
      <c r="AM381" s="223">
        <f t="shared" ca="1" si="629"/>
        <v>3.1645992362838477E-3</v>
      </c>
      <c r="AN381" s="223">
        <f t="shared" ca="1" si="630"/>
        <v>1.8233631977860125E-3</v>
      </c>
      <c r="AO381" s="223">
        <f t="shared" ca="1" si="631"/>
        <v>5.1526317231562289E-5</v>
      </c>
      <c r="AP381" s="223">
        <f t="shared" ca="1" si="632"/>
        <v>-1.7324788881058766E-3</v>
      </c>
      <c r="AQ381" s="223">
        <f t="shared" ca="1" si="633"/>
        <v>-3.1073462601418859E-3</v>
      </c>
      <c r="AR381" s="223">
        <f t="shared" ca="1" si="634"/>
        <v>-3.7483905969190588E-3</v>
      </c>
      <c r="AS381" s="223">
        <f t="shared" ca="1" si="635"/>
        <v>-3.5042244888707952E-3</v>
      </c>
      <c r="AT381" s="223">
        <f t="shared" ca="1" si="636"/>
        <v>-2.4325095866517365E-3</v>
      </c>
      <c r="AU381" s="223">
        <f t="shared" ca="1" si="637"/>
        <v>-7.8633937152800177E-4</v>
      </c>
      <c r="AV381" s="223">
        <f t="shared" ca="1" si="638"/>
        <v>1.045530761162016E-3</v>
      </c>
      <c r="AW381" s="223">
        <f t="shared" ca="1" si="639"/>
        <v>2.6304909931261964E-3</v>
      </c>
      <c r="AX381" s="223">
        <f t="shared" ca="1" si="640"/>
        <v>3.5942411238676229E-3</v>
      </c>
      <c r="AY381" s="223">
        <f t="shared" ca="1" si="641"/>
        <v>3.7091843595421729E-3</v>
      </c>
      <c r="AZ381" s="223">
        <f t="shared" ca="1" si="642"/>
        <v>2.9481759962695277E-3</v>
      </c>
      <c r="BA381" s="223">
        <f t="shared" ca="1" si="643"/>
        <v>1.4909338447608202E-3</v>
      </c>
      <c r="BB381" s="223">
        <f t="shared" ca="1" si="644"/>
        <v>-3.1840347340709188E-4</v>
      </c>
      <c r="BC381" s="223">
        <f t="shared" ca="1" si="645"/>
        <v>-2.0525474324410127E-3</v>
      </c>
      <c r="BD381" s="223">
        <f t="shared" ca="1" si="646"/>
        <v>-3.301966980099593E-3</v>
      </c>
      <c r="BE381" s="223">
        <f t="shared" ca="1" si="647"/>
        <v>-3.7716023554108988E-3</v>
      </c>
      <c r="BF381" s="223">
        <f t="shared" ca="1" si="648"/>
        <v>-3.3505456557068334E-3</v>
      </c>
      <c r="BG381" s="223">
        <f t="shared" ca="1" si="649"/>
        <v>-2.1382325664648133E-3</v>
      </c>
      <c r="BH381" s="223">
        <f t="shared" ca="1" si="650"/>
        <v>-4.2095988126812878E-4</v>
      </c>
      <c r="BI381" s="223">
        <f t="shared" ca="1" si="651"/>
        <v>1.3957256250089823E-3</v>
      </c>
      <c r="BJ381" s="223">
        <f t="shared" ca="1" si="652"/>
        <v>2.8828000970507572E-3</v>
      </c>
      <c r="BK381" s="223">
        <f t="shared" ca="1" si="653"/>
        <v>3.6890797879001536E-3</v>
      </c>
      <c r="BL381" s="223">
        <f t="shared" ca="1" si="654"/>
        <v>3.6241557246029701E-3</v>
      </c>
      <c r="BM381" s="223">
        <f t="shared" ca="1" si="655"/>
        <v>2.7033602097742029E-3</v>
      </c>
      <c r="BN381" s="223">
        <f t="shared" ca="1" si="656"/>
        <v>1.1441459837832364E-3</v>
      </c>
      <c r="BO381" s="223">
        <f t="shared" ca="1" si="657"/>
        <v>-6.8526686453980533E-4</v>
      </c>
      <c r="BP381" s="223">
        <f t="shared" ca="1" si="658"/>
        <v>-2.3528488229651811E-3</v>
      </c>
      <c r="BQ381" s="223">
        <f t="shared" ca="1" si="659"/>
        <v>-3.4647879530001866E-3</v>
      </c>
      <c r="BR381" s="223">
        <f t="shared" ca="1" si="660"/>
        <v>-3.7584915214525605E-3</v>
      </c>
      <c r="BS381" s="223">
        <f t="shared" ca="1" si="661"/>
        <v>-3.164599236283849E-3</v>
      </c>
      <c r="BT381" s="223">
        <f t="shared" ca="1" si="662"/>
        <v>-1.8233631977860264E-3</v>
      </c>
      <c r="BU381" s="223">
        <f t="shared" ca="1" si="663"/>
        <v>-5.1526317231564674E-5</v>
      </c>
      <c r="BV381" s="223">
        <f t="shared" ca="1" si="664"/>
        <v>1.7324788881058746E-3</v>
      </c>
      <c r="BW381" s="223">
        <f t="shared" ca="1" si="665"/>
        <v>3.1073462601418915E-3</v>
      </c>
      <c r="BX381" s="223">
        <f t="shared" ca="1" si="666"/>
        <v>3.748390596919057E-3</v>
      </c>
      <c r="BY381" s="223">
        <f t="shared" ca="1" si="667"/>
        <v>3.5042244888707961E-3</v>
      </c>
      <c r="BZ381" s="223">
        <f t="shared" ca="1" si="668"/>
        <v>2.4325095866517387E-3</v>
      </c>
      <c r="CA381" s="223">
        <f t="shared" ca="1" si="669"/>
        <v>7.8633937152799093E-4</v>
      </c>
      <c r="CB381" s="223">
        <f t="shared" ca="1" si="670"/>
        <v>-1.0455307611620009E-3</v>
      </c>
      <c r="CC381" s="223">
        <f t="shared" ca="1" si="671"/>
        <v>-2.6304909931261951E-3</v>
      </c>
      <c r="CD381" s="223">
        <f t="shared" ca="1" si="672"/>
        <v>-3.5942411238676225E-3</v>
      </c>
      <c r="CE381" s="223">
        <f t="shared" ca="1" si="673"/>
        <v>-3.7091843595421707E-3</v>
      </c>
      <c r="CF381" s="223">
        <f t="shared" ca="1" si="674"/>
        <v>-2.9481759962695373E-3</v>
      </c>
      <c r="CG381" s="223">
        <f t="shared" ca="1" si="675"/>
        <v>-1.4909338447608223E-3</v>
      </c>
      <c r="CH381" s="223">
        <f t="shared" ca="1" si="676"/>
        <v>3.1840347340710294E-4</v>
      </c>
      <c r="CI381" s="223">
        <f t="shared" ca="1" si="677"/>
        <v>2.0525474324409997E-3</v>
      </c>
      <c r="CJ381" s="223">
        <f t="shared" ca="1" si="678"/>
        <v>3.3019669800995917E-3</v>
      </c>
      <c r="CK381" s="223">
        <f t="shared" ca="1" si="679"/>
        <v>3.7716023554108988E-3</v>
      </c>
      <c r="CL381" s="223">
        <f t="shared" ca="1" si="680"/>
        <v>3.3505456557068286E-3</v>
      </c>
      <c r="CM381" s="223">
        <f t="shared" ca="1" si="681"/>
        <v>2.1382325664648263E-3</v>
      </c>
      <c r="CN381" s="223">
        <f t="shared" ca="1" si="682"/>
        <v>4.2095988126813105E-4</v>
      </c>
      <c r="CO381" s="223">
        <f t="shared" ca="1" si="683"/>
        <v>-1.3957256250089801E-3</v>
      </c>
      <c r="CP381" s="223">
        <f t="shared" ca="1" si="684"/>
        <v>-2.8828000970507642E-3</v>
      </c>
      <c r="CQ381" s="223">
        <f t="shared" ca="1" si="685"/>
        <v>-3.6890797879001501E-3</v>
      </c>
      <c r="CR381" s="223">
        <f t="shared" ca="1" si="686"/>
        <v>-3.6241557246029705E-3</v>
      </c>
      <c r="CS381" s="223">
        <f t="shared" ca="1" si="687"/>
        <v>-2.7033602097742042E-3</v>
      </c>
      <c r="CT381" s="223">
        <f t="shared" ca="1" si="688"/>
        <v>-1.1441459837832257E-3</v>
      </c>
      <c r="CU381" s="223">
        <f t="shared" ca="1" si="689"/>
        <v>6.8526686453978982E-4</v>
      </c>
      <c r="CV381" s="223">
        <f t="shared" ca="1" si="690"/>
        <v>2.3528488229651789E-3</v>
      </c>
      <c r="CW381" s="223">
        <f t="shared" ca="1" si="691"/>
        <v>3.4647879530001853E-3</v>
      </c>
      <c r="CX381" s="223">
        <f t="shared" ca="1" si="692"/>
        <v>3.7584915214525618E-3</v>
      </c>
      <c r="CY381" s="223">
        <f t="shared" ca="1" si="693"/>
        <v>3.1645992362838503E-3</v>
      </c>
      <c r="CZ381" s="223">
        <f t="shared" ca="1" si="694"/>
        <v>1.8233631977860167E-3</v>
      </c>
      <c r="DA381" s="223">
        <f t="shared" ca="1" si="695"/>
        <v>5.1526317231553615E-5</v>
      </c>
      <c r="DB381" s="223">
        <f t="shared" ca="1" si="696"/>
        <v>-1.7324788881058607E-3</v>
      </c>
      <c r="DC381" s="223">
        <f t="shared" ca="1" si="697"/>
        <v>-3.1073462601418833E-3</v>
      </c>
      <c r="DD381" s="223">
        <f t="shared" ca="1" si="698"/>
        <v>-3.7483905969190583E-3</v>
      </c>
      <c r="DE381" s="223">
        <f t="shared" ca="1" si="699"/>
        <v>-3.5042244888707922E-3</v>
      </c>
      <c r="DF381" s="223">
        <f t="shared" ca="1" si="700"/>
        <v>-2.4325095866517504E-3</v>
      </c>
      <c r="DG381" s="223">
        <f t="shared" ca="1" si="701"/>
        <v>-7.8633937152800622E-4</v>
      </c>
      <c r="DH381" s="223">
        <f t="shared" ca="1" si="702"/>
        <v>1.0455307611620115E-3</v>
      </c>
      <c r="DI381" s="223">
        <f t="shared" ca="1" si="703"/>
        <v>2.6304909931262029E-3</v>
      </c>
      <c r="DJ381" s="223">
        <f t="shared" ca="1" si="704"/>
        <v>3.5942411238676173E-3</v>
      </c>
      <c r="DK381" s="223">
        <f t="shared" ca="1" si="705"/>
        <v>3.7091843595421737E-3</v>
      </c>
      <c r="DL381" s="223">
        <f t="shared" ca="1" si="706"/>
        <v>2.9481759962695308E-3</v>
      </c>
      <c r="DM381" s="223">
        <f t="shared" ca="1" si="707"/>
        <v>1.4909338447608119E-3</v>
      </c>
      <c r="DN381" s="223">
        <f t="shared" ca="1" si="708"/>
        <v>-3.1840347340708727E-4</v>
      </c>
      <c r="DO381" s="223">
        <f t="shared" ca="1" si="709"/>
        <v>-2.0525474324410088E-3</v>
      </c>
      <c r="DP381" s="223">
        <f t="shared" ca="1" si="710"/>
        <v>-3.3019669800995978E-3</v>
      </c>
      <c r="DQ381" s="223">
        <f t="shared" ca="1" si="711"/>
        <v>-3.7716023554108988E-3</v>
      </c>
      <c r="DR381" s="223">
        <f t="shared" ca="1" si="712"/>
        <v>-3.3505456557068355E-3</v>
      </c>
      <c r="DS381" s="223">
        <f t="shared" ca="1" si="713"/>
        <v>-2.1382325664648177E-3</v>
      </c>
      <c r="DT381" s="223">
        <f t="shared" ca="1" si="714"/>
        <v>-4.2095988126812005E-4</v>
      </c>
      <c r="DU381" s="223">
        <f t="shared" ca="1" si="715"/>
        <v>1.3957256250089656E-3</v>
      </c>
      <c r="DV381" s="223">
        <f t="shared" ca="1" si="716"/>
        <v>2.8828000970507538E-3</v>
      </c>
      <c r="DW381" s="223">
        <f t="shared" ca="1" si="717"/>
        <v>3.6890797879001527E-3</v>
      </c>
      <c r="DX381" s="223">
        <f t="shared" ca="1" si="718"/>
        <v>3.6241557246029675E-3</v>
      </c>
      <c r="DY381" s="223">
        <f t="shared" ca="1" si="719"/>
        <v>2.7033602097742155E-3</v>
      </c>
      <c r="DZ381" s="223">
        <f t="shared" ca="1" si="720"/>
        <v>1.1441459837832411E-3</v>
      </c>
      <c r="EA381" s="223">
        <f t="shared" ca="1" si="721"/>
        <v>-6.8526686453980077E-4</v>
      </c>
      <c r="EB381" s="223">
        <f t="shared" ca="1" si="722"/>
        <v>-2.3528488229651876E-3</v>
      </c>
      <c r="EC381" s="223">
        <f t="shared" ca="1" si="723"/>
        <v>-3.4647879530001788E-3</v>
      </c>
      <c r="ED381" s="223">
        <f t="shared" ca="1" si="724"/>
        <v>-3.7584915214525609E-3</v>
      </c>
      <c r="EE381" s="223">
        <f t="shared" ca="1" si="725"/>
        <v>-3.1645992362838442E-3</v>
      </c>
      <c r="EF381" s="223">
        <f t="shared" ca="1" si="726"/>
        <v>-1.8233631977860305E-3</v>
      </c>
      <c r="EG381" s="223">
        <f t="shared" ca="1" si="727"/>
        <v>-5.1526317231569228E-5</v>
      </c>
      <c r="EH381" s="223">
        <f t="shared" ca="1" si="728"/>
        <v>1.7324788881058466E-3</v>
      </c>
      <c r="EI381" s="223">
        <f t="shared" ca="1" si="729"/>
        <v>3.1073462601418893E-3</v>
      </c>
      <c r="EJ381" s="223">
        <f t="shared" ca="1" si="730"/>
        <v>3.7483905969190566E-3</v>
      </c>
      <c r="EK381" s="223">
        <f t="shared" ca="1" si="731"/>
        <v>3.5042244888707878E-3</v>
      </c>
      <c r="EL381" s="223">
        <f t="shared" ca="1" si="732"/>
        <v>2.4325095866517417E-3</v>
      </c>
      <c r="EM381" s="223">
        <f t="shared" ca="1" si="733"/>
        <v>7.8633937152802183E-4</v>
      </c>
      <c r="EN381" s="223">
        <f t="shared" ca="1" si="734"/>
        <v>-1.0455307611620221E-3</v>
      </c>
      <c r="EO381" s="223">
        <f t="shared" ca="1" si="735"/>
        <v>-2.6304909931261916E-3</v>
      </c>
      <c r="EP381" s="223">
        <f t="shared" ca="1" si="736"/>
        <v>-3.594241123867613E-3</v>
      </c>
      <c r="EQ381" s="223">
        <f t="shared" ca="1" si="737"/>
        <v>-3.7091843595421716E-3</v>
      </c>
      <c r="ER381" s="223">
        <f t="shared" ca="1" si="738"/>
        <v>-2.9481759962695403E-3</v>
      </c>
      <c r="ES381" s="223">
        <f t="shared" ca="1" si="739"/>
        <v>-1.4909338447608017E-3</v>
      </c>
      <c r="ET381" s="223">
        <f t="shared" ca="1" si="740"/>
        <v>3.1840347340709833E-4</v>
      </c>
      <c r="EU381" s="223">
        <f t="shared" ca="1" si="741"/>
        <v>2.0525474324409954E-3</v>
      </c>
      <c r="EV381" s="223">
        <f t="shared" ca="1" si="742"/>
        <v>3.301966980099603E-3</v>
      </c>
      <c r="EW381" s="223">
        <f t="shared" ca="1" si="743"/>
        <v>3.7716023554108984E-3</v>
      </c>
      <c r="EX381" s="223">
        <f t="shared" ca="1" si="744"/>
        <v>3.3505456557068433E-3</v>
      </c>
      <c r="EY381" s="223">
        <f t="shared" ca="1" si="745"/>
        <v>2.1382325664648077E-3</v>
      </c>
      <c r="EZ381" s="223">
        <f t="shared" ca="1" si="746"/>
        <v>4.2095988126813555E-4</v>
      </c>
      <c r="FA381" s="223">
        <f t="shared" ca="1" si="747"/>
        <v>-1.3957256250089508E-3</v>
      </c>
      <c r="FB381" s="223">
        <f t="shared" ca="1" si="748"/>
        <v>-2.8828000970507611E-3</v>
      </c>
      <c r="FC381" s="223">
        <f t="shared" ca="1" si="749"/>
        <v>-3.6890797879001493E-3</v>
      </c>
      <c r="FD381" s="223">
        <f t="shared" ca="1" si="750"/>
        <v>-3.6241557246029644E-3</v>
      </c>
      <c r="FE381" s="223">
        <f t="shared" ca="1" si="751"/>
        <v>-2.7033602097742077E-3</v>
      </c>
      <c r="FF381" s="223">
        <f t="shared" ca="1" si="752"/>
        <v>-1.1441459837832559E-3</v>
      </c>
      <c r="FG381" s="223">
        <f t="shared" ca="1" si="753"/>
        <v>6.8526686453981162E-4</v>
      </c>
      <c r="FH381" s="223">
        <f t="shared" ca="1" si="754"/>
        <v>2.352848822965175E-3</v>
      </c>
      <c r="FI381" s="223">
        <f t="shared" ca="1" si="755"/>
        <v>3.4647879530001731E-3</v>
      </c>
      <c r="FJ381" s="223">
        <f t="shared" ca="1" si="756"/>
        <v>3.75849152145256E-3</v>
      </c>
      <c r="FK381" s="223">
        <f t="shared" ca="1" si="757"/>
        <v>3.1645992362838529E-3</v>
      </c>
      <c r="FL381" s="223">
        <f t="shared" ca="1" si="758"/>
        <v>1.8233631977860442E-3</v>
      </c>
      <c r="FM381" s="223">
        <f t="shared" ca="1" si="759"/>
        <v>5.1526317231558115E-5</v>
      </c>
      <c r="FN381" s="223">
        <f t="shared" ca="1" si="760"/>
        <v>-1.7324788881058566E-3</v>
      </c>
      <c r="FO381" s="223">
        <f t="shared" ca="1" si="761"/>
        <v>-3.1073462601418954E-3</v>
      </c>
      <c r="FP381" s="223">
        <f t="shared" ca="1" si="762"/>
        <v>-3.7483905969190575E-3</v>
      </c>
      <c r="FQ381" s="223">
        <f t="shared" ca="1" si="763"/>
        <v>-3.5042244888708039E-3</v>
      </c>
      <c r="FR381" s="223">
        <f t="shared" ca="1" si="764"/>
        <v>-2.4325095866517339E-3</v>
      </c>
      <c r="FS381" s="223">
        <f t="shared" ca="1" si="765"/>
        <v>-7.8633937152801088E-4</v>
      </c>
      <c r="FT381" s="223">
        <f t="shared" ca="1" si="766"/>
        <v>1.0455307611619813E-3</v>
      </c>
      <c r="FU381" s="223">
        <f t="shared" ca="1" si="767"/>
        <v>2.6304909931261994E-3</v>
      </c>
      <c r="FV381" s="223">
        <f t="shared" ca="1" si="768"/>
        <v>3.594241123867616E-3</v>
      </c>
      <c r="FW381" s="223">
        <f t="shared" ca="1" si="769"/>
        <v>3.7091843595421698E-3</v>
      </c>
      <c r="FX381" s="223">
        <f t="shared" ca="1" si="770"/>
        <v>2.9481759962695329E-3</v>
      </c>
      <c r="FY381" s="223">
        <f t="shared" ca="1" si="771"/>
        <v>1.490933844760841E-3</v>
      </c>
      <c r="FZ381" s="223">
        <f t="shared" ca="1" si="772"/>
        <v>-3.1840347340710939E-4</v>
      </c>
      <c r="GA381" s="223">
        <f t="shared" ca="1" si="773"/>
        <v>-2.0525474324410049E-3</v>
      </c>
      <c r="GB381" s="223">
        <f t="shared" ca="1" si="774"/>
        <v>-3.3019669800995822E-3</v>
      </c>
      <c r="GC381" s="223">
        <f t="shared" ca="1" si="775"/>
        <v>-3.7716023554108988E-3</v>
      </c>
      <c r="GD381" s="223">
        <f t="shared" ca="1" si="776"/>
        <v>-3.3505456557068381E-3</v>
      </c>
      <c r="GE381" s="223">
        <f t="shared" ca="1" si="777"/>
        <v>-2.1382325664648432E-3</v>
      </c>
      <c r="GF381" s="223">
        <f t="shared" ca="1" si="778"/>
        <v>-4.2095988126812466E-4</v>
      </c>
      <c r="GG381" s="223">
        <f t="shared" ca="1" si="779"/>
        <v>1.395725625008961E-3</v>
      </c>
      <c r="GH381" s="223">
        <f t="shared" ca="1" si="780"/>
        <v>2.8828000970507685E-3</v>
      </c>
      <c r="GI381" s="223">
        <f t="shared" ca="1" si="781"/>
        <v>3.6890797879001519E-3</v>
      </c>
      <c r="GJ381" s="223">
        <f t="shared" ca="1" si="782"/>
        <v>3.6241557246029761E-3</v>
      </c>
      <c r="GK381" s="223">
        <f t="shared" ca="1" si="783"/>
        <v>2.7033602097741999E-3</v>
      </c>
      <c r="GL381" s="223">
        <f t="shared" ca="1" si="784"/>
        <v>1.1441459837832455E-3</v>
      </c>
      <c r="GM381" s="223">
        <f t="shared" ca="1" si="785"/>
        <v>-6.8526686453976977E-4</v>
      </c>
      <c r="GN381" s="223">
        <f t="shared" ca="1" si="786"/>
        <v>-2.3528488229651841E-3</v>
      </c>
      <c r="GO381" s="223">
        <f t="shared" ca="1" si="787"/>
        <v>-3.4647879530001775E-3</v>
      </c>
      <c r="GP381" s="223">
        <f t="shared" ca="1" si="788"/>
        <v>-3.7584915214525635E-3</v>
      </c>
      <c r="GQ381" s="223">
        <f t="shared" ca="1" si="789"/>
        <v>-3.1645992362838464E-3</v>
      </c>
      <c r="GR381" s="223">
        <f t="shared" ca="1" si="790"/>
        <v>-1.8233631977860342E-3</v>
      </c>
      <c r="GS381" s="223">
        <f t="shared" ca="1" si="791"/>
        <v>-5.152631723154711E-5</v>
      </c>
      <c r="GT381" s="223">
        <f t="shared" ca="1" si="792"/>
        <v>1.7324788881058664E-3</v>
      </c>
      <c r="GU381" s="223">
        <f t="shared" ca="1" si="793"/>
        <v>3.1073462601418716E-3</v>
      </c>
      <c r="GV381" s="223">
        <f t="shared" ca="1" si="794"/>
        <v>3.7483905969190588E-3</v>
      </c>
      <c r="GW381" s="223">
        <f t="shared" ca="1" si="795"/>
        <v>3.5042244888707995E-3</v>
      </c>
      <c r="GX381" s="223">
        <f t="shared" ca="1" si="796"/>
        <v>2.432509586651766E-3</v>
      </c>
      <c r="GY381" s="223">
        <f t="shared" ca="1" si="797"/>
        <v>7.8633937152799982E-4</v>
      </c>
      <c r="GZ381" s="223">
        <f t="shared" ca="1" si="798"/>
        <v>-1.045530761161992E-3</v>
      </c>
      <c r="HA381" s="223">
        <f t="shared" ca="1" si="799"/>
        <v>-2.6304909931262077E-3</v>
      </c>
      <c r="HB381" s="223">
        <f t="shared" ca="1" si="800"/>
        <v>-3.5942411238676195E-3</v>
      </c>
      <c r="HC381" s="223">
        <f t="shared" ca="1" si="801"/>
        <v>-3.7091843595421776E-3</v>
      </c>
      <c r="HD381" s="223">
        <f t="shared" ca="1" si="802"/>
        <v>-2.9481759962695264E-3</v>
      </c>
      <c r="HE381" s="223">
        <f t="shared" ca="1" si="803"/>
        <v>-1.4909338447608308E-3</v>
      </c>
      <c r="HF381" s="223">
        <f t="shared" ca="1" si="804"/>
        <v>3.18403473407067E-4</v>
      </c>
      <c r="HG381" s="223">
        <f t="shared" ca="1" si="805"/>
        <v>2.052547432441014E-3</v>
      </c>
      <c r="HH381" s="223">
        <f t="shared" ca="1" si="806"/>
        <v>3.3019669800995878E-3</v>
      </c>
      <c r="HI381" s="223">
        <f t="shared" ca="1" si="807"/>
        <v>3.771602355410898E-3</v>
      </c>
      <c r="HJ381" s="223">
        <f t="shared" ca="1" si="808"/>
        <v>3.3505456557068325E-3</v>
      </c>
      <c r="HK381" s="223">
        <f t="shared" ca="1" si="809"/>
        <v>2.1382325664648337E-3</v>
      </c>
      <c r="HL381" s="223">
        <f t="shared" ca="1" si="810"/>
        <v>4.209598812681136E-4</v>
      </c>
      <c r="HM381" s="223">
        <f t="shared" ca="1" si="811"/>
        <v>-1.3957256250089714E-3</v>
      </c>
      <c r="HN381" s="223">
        <f t="shared" ca="1" si="812"/>
        <v>-2.8828000970507407E-3</v>
      </c>
      <c r="HO381" s="223">
        <f t="shared" ca="1" si="813"/>
        <v>-3.689079787900154E-3</v>
      </c>
      <c r="HP381" s="223">
        <f t="shared" ca="1" si="814"/>
        <v>-3.6241557246029731E-3</v>
      </c>
      <c r="HQ381" s="223">
        <f t="shared" ca="1" si="815"/>
        <v>-2.7033602097742294E-3</v>
      </c>
      <c r="HR381" s="223">
        <f t="shared" ca="1" si="816"/>
        <v>-1.1441459837832348E-3</v>
      </c>
      <c r="HS381" s="223">
        <f t="shared" ca="1" si="817"/>
        <v>6.8526686453978061E-4</v>
      </c>
      <c r="HT381" s="223">
        <f t="shared" ca="1" si="818"/>
        <v>2.3528488229651928E-3</v>
      </c>
      <c r="HU381" s="223">
        <f t="shared" ca="1" si="819"/>
        <v>3.4647879530001818E-3</v>
      </c>
      <c r="HV381" s="223">
        <f t="shared" ca="1" si="820"/>
        <v>3.7584915214525626E-3</v>
      </c>
      <c r="HW381" s="223">
        <f t="shared" ca="1" si="821"/>
        <v>3.1645992362838407E-3</v>
      </c>
      <c r="HX381" s="223">
        <f t="shared" ca="1" si="822"/>
        <v>1.8233631977860245E-3</v>
      </c>
      <c r="HY381" s="223">
        <f t="shared" ca="1" si="823"/>
        <v>5.1526317231589665E-5</v>
      </c>
      <c r="HZ381" s="223">
        <f t="shared" ca="1" si="824"/>
        <v>-1.7324788881058764E-3</v>
      </c>
      <c r="IA381" s="223">
        <f t="shared" ca="1" si="825"/>
        <v>-3.1073462601418781E-3</v>
      </c>
      <c r="IB381" s="223">
        <f t="shared" ca="1" si="826"/>
        <v>-3.748390596919054E-3</v>
      </c>
      <c r="IC381" s="223">
        <f t="shared" ca="1" si="827"/>
        <v>-3.5042244888707952E-3</v>
      </c>
      <c r="ID381" s="223">
        <f t="shared" ca="1" si="828"/>
        <v>-2.4325095866517578E-3</v>
      </c>
      <c r="IE381" s="223">
        <f t="shared" ca="1" si="829"/>
        <v>-9.4093813991031076E-4</v>
      </c>
      <c r="IF381" s="223">
        <f t="shared" ca="1" si="830"/>
        <v>1.0455307611620026E-3</v>
      </c>
      <c r="IG381" s="223">
        <f t="shared" ca="1" si="831"/>
        <v>2.6304909931261769E-3</v>
      </c>
      <c r="IH381" s="223">
        <f t="shared" ca="1" si="832"/>
        <v>3.5942411238676229E-3</v>
      </c>
      <c r="II381" s="223">
        <f t="shared" ca="1" si="833"/>
        <v>3.7091843595421755E-3</v>
      </c>
      <c r="IJ381" s="223">
        <f t="shared" ca="1" si="834"/>
        <v>2.9481759962695533E-3</v>
      </c>
      <c r="IK381" s="223">
        <f t="shared" ca="1" si="835"/>
        <v>1.4909338447608206E-3</v>
      </c>
      <c r="IL381" s="223">
        <f t="shared" ca="1" si="836"/>
        <v>-3.1840347340707806E-4</v>
      </c>
      <c r="IM381" s="223">
        <f t="shared" ca="1" si="837"/>
        <v>-2.0525474324409785E-3</v>
      </c>
      <c r="IN381" s="223">
        <f t="shared" ca="1" si="838"/>
        <v>-3.301966980099593E-3</v>
      </c>
      <c r="IO381" s="223">
        <f t="shared" ca="1" si="839"/>
        <v>-3.7716023554108984E-3</v>
      </c>
      <c r="IP381" s="223">
        <f t="shared" ca="1" si="840"/>
        <v>-3.3505456557068277E-3</v>
      </c>
      <c r="IQ381" s="223">
        <f t="shared" ca="1" si="841"/>
        <v>-2.138232566464825E-3</v>
      </c>
      <c r="IR381" s="223">
        <f t="shared" ca="1" si="842"/>
        <v>-4.2095988126815583E-4</v>
      </c>
      <c r="IS381" s="223">
        <f t="shared" ca="1" si="843"/>
        <v>1.3957256250089819E-3</v>
      </c>
      <c r="IT381" s="223">
        <f t="shared" ca="1" si="844"/>
        <v>2.8828000970507485E-3</v>
      </c>
      <c r="IU381" s="223">
        <f t="shared" ca="1" si="845"/>
        <v>3.6890797879001454E-3</v>
      </c>
      <c r="IV381" s="223">
        <f t="shared" ca="1" si="846"/>
        <v>3.6241557246029705E-3</v>
      </c>
      <c r="IW381" s="223">
        <f t="shared" ca="1" si="847"/>
        <v>2.7033602097742216E-3</v>
      </c>
      <c r="IX381" s="223">
        <f t="shared" ca="1" si="848"/>
        <v>1.1441459837832242E-3</v>
      </c>
      <c r="IY381" s="223">
        <f t="shared" ca="1" si="849"/>
        <v>-6.8526686453979167E-4</v>
      </c>
      <c r="IZ381" s="223">
        <f t="shared" ca="1" si="850"/>
        <v>-2.3528488229651598E-3</v>
      </c>
      <c r="JA381" s="223">
        <f t="shared" ca="1" si="851"/>
        <v>-3.4647879530001861E-3</v>
      </c>
      <c r="JB381" s="223">
        <f t="shared" ca="1" si="852"/>
        <v>-3.7584915214525618E-3</v>
      </c>
    </row>
    <row r="382" spans="2:262">
      <c r="B382" s="230">
        <v>21</v>
      </c>
      <c r="C382" s="229">
        <f t="shared" si="853"/>
        <v>4.1015625000000009E-4</v>
      </c>
      <c r="D382" s="226">
        <f t="shared" ca="1" si="597"/>
        <v>24.554953975779839</v>
      </c>
      <c r="E382" s="225">
        <f ca="1">AA361</f>
        <v>0.55495397577983907</v>
      </c>
      <c r="F382" s="224">
        <v>21</v>
      </c>
      <c r="G382" s="223">
        <f t="shared" ca="1" si="854"/>
        <v>1.7842998353171789E-2</v>
      </c>
      <c r="H382" s="223">
        <f t="shared" ca="1" si="598"/>
        <v>9.3704455338244688E-3</v>
      </c>
      <c r="I382" s="223">
        <f t="shared" ca="1" si="599"/>
        <v>-1.5367928334249956E-3</v>
      </c>
      <c r="J382" s="223">
        <f t="shared" ca="1" si="600"/>
        <v>-1.2044732438608843E-2</v>
      </c>
      <c r="K382" s="223">
        <f t="shared" ca="1" si="601"/>
        <v>-1.9423137179012326E-2</v>
      </c>
      <c r="L382" s="223">
        <f t="shared" ca="1" si="602"/>
        <v>-2.1754905533348311E-2</v>
      </c>
      <c r="M382" s="223">
        <f t="shared" ca="1" si="603"/>
        <v>-1.8434183415718255E-2</v>
      </c>
      <c r="N382" s="223">
        <f t="shared" ca="1" si="604"/>
        <v>-1.03237808301085E-2</v>
      </c>
      <c r="O382" s="223">
        <f t="shared" ca="1" si="605"/>
        <v>4.6900861704845674E-4</v>
      </c>
      <c r="P382" s="223">
        <f t="shared" ca="1" si="606"/>
        <v>1.1139937422931999E-2</v>
      </c>
      <c r="Q382" s="223">
        <f t="shared" ca="1" si="607"/>
        <v>1.8916420649868017E-2</v>
      </c>
      <c r="R382" s="223">
        <f t="shared" ca="1" si="608"/>
        <v>2.1777925628648716E-2</v>
      </c>
      <c r="S382" s="223">
        <f t="shared" ca="1" si="609"/>
        <v>1.8980958915772492E-2</v>
      </c>
      <c r="T382" s="223">
        <f t="shared" ca="1" si="610"/>
        <v>1.1252245234116396E-2</v>
      </c>
      <c r="U382" s="223">
        <f t="shared" ca="1" si="611"/>
        <v>5.9990548216685502E-4</v>
      </c>
      <c r="V382" s="223">
        <f t="shared" ca="1" si="612"/>
        <v>-1.0208305322260035E-2</v>
      </c>
      <c r="W382" s="223">
        <f t="shared" ca="1" si="613"/>
        <v>-1.8364132806495424E-2</v>
      </c>
      <c r="X382" s="223">
        <f t="shared" ca="1" si="614"/>
        <v>-2.1748480793588706E-2</v>
      </c>
      <c r="Y382" s="223">
        <f t="shared" ca="1" si="615"/>
        <v>-1.9482007623262989E-2</v>
      </c>
      <c r="Z382" s="223">
        <f t="shared" ca="1" si="616"/>
        <v>-1.2153601993775022E-2</v>
      </c>
      <c r="AA382" s="223">
        <f t="shared" ca="1" si="617"/>
        <v>-1.6673743565300929E-3</v>
      </c>
      <c r="AB382" s="223">
        <f t="shared" ca="1" si="618"/>
        <v>9.2520805199248039E-3</v>
      </c>
      <c r="AC382" s="223">
        <f t="shared" ca="1" si="619"/>
        <v>1.7767604158683892E-2</v>
      </c>
      <c r="AD382" s="223">
        <f t="shared" ca="1" si="620"/>
        <v>2.1666641963355007E-2</v>
      </c>
      <c r="AE382" s="223">
        <f t="shared" ca="1" si="621"/>
        <v>1.993612246796669E-2</v>
      </c>
      <c r="AF382" s="223">
        <f t="shared" ca="1" si="622"/>
        <v>1.3025679661700838E-2</v>
      </c>
      <c r="AG382" s="223">
        <f t="shared" ca="1" si="623"/>
        <v>2.7308263800237633E-3</v>
      </c>
      <c r="AH382" s="223">
        <f t="shared" ca="1" si="624"/>
        <v>-8.2735666452305318E-3</v>
      </c>
      <c r="AI382" s="223">
        <f t="shared" ca="1" si="625"/>
        <v>-1.7128271796195815E-2</v>
      </c>
      <c r="AJ382" s="223">
        <f t="shared" ca="1" si="626"/>
        <v>-2.1532606294857887E-2</v>
      </c>
      <c r="AK382" s="223">
        <f t="shared" ca="1" si="627"/>
        <v>-2.0342209447447003E-2</v>
      </c>
      <c r="AL382" s="223">
        <f t="shared" ca="1" si="628"/>
        <v>-1.3866377326406828E-2</v>
      </c>
      <c r="AM382" s="223">
        <f t="shared" ca="1" si="629"/>
        <v>-3.7876996035757383E-3</v>
      </c>
      <c r="AN382" s="223">
        <f t="shared" ca="1" si="630"/>
        <v>7.2751210238090856E-3</v>
      </c>
      <c r="AO382" s="223">
        <f t="shared" ca="1" si="631"/>
        <v>1.6447675926691233E-2</v>
      </c>
      <c r="AP382" s="223">
        <f t="shared" ca="1" si="632"/>
        <v>2.1346696691762895E-2</v>
      </c>
      <c r="AQ382" s="223">
        <f t="shared" ca="1" si="633"/>
        <v>2.0699290262601269E-2</v>
      </c>
      <c r="AR382" s="223">
        <f t="shared" ca="1" si="634"/>
        <v>1.4673669673582322E-2</v>
      </c>
      <c r="AS382" s="223">
        <f t="shared" ca="1" si="635"/>
        <v>4.8354479270194721E-3</v>
      </c>
      <c r="AT382" s="223">
        <f t="shared" ca="1" si="636"/>
        <v>-6.2591489986158688E-3</v>
      </c>
      <c r="AU382" s="223">
        <f t="shared" ca="1" si="637"/>
        <v>-1.5727456165233036E-2</v>
      </c>
      <c r="AV382" s="223">
        <f t="shared" ca="1" si="638"/>
        <v>-2.1109361026587649E-2</v>
      </c>
      <c r="AW382" s="223">
        <f t="shared" ca="1" si="639"/>
        <v>-2.100650467446926E-2</v>
      </c>
      <c r="AX382" s="223">
        <f t="shared" ca="1" si="640"/>
        <v>-1.544561186525243E-2</v>
      </c>
      <c r="AY382" s="223">
        <f t="shared" ca="1" si="641"/>
        <v>-5.8715472328717258E-3</v>
      </c>
      <c r="AZ382" s="223">
        <f t="shared" ca="1" si="642"/>
        <v>5.2280981352482809E-3</v>
      </c>
      <c r="BA382" s="223">
        <f t="shared" ca="1" si="643"/>
        <v>1.4969347584310278E-2</v>
      </c>
      <c r="BB382" s="223">
        <f t="shared" ca="1" si="644"/>
        <v>2.0821171061737684E-2</v>
      </c>
      <c r="BC382" s="223">
        <f t="shared" ca="1" si="645"/>
        <v>2.1263112576623933E-2</v>
      </c>
      <c r="BD382" s="223">
        <f t="shared" ca="1" si="646"/>
        <v>1.6180344225063335E-2</v>
      </c>
      <c r="BE382" s="223">
        <f t="shared" ca="1" si="647"/>
        <v>6.8935014671532673E-3</v>
      </c>
      <c r="BF382" s="223">
        <f t="shared" ca="1" si="648"/>
        <v>-4.1844523255456425E-3</v>
      </c>
      <c r="BG382" s="223">
        <f t="shared" ca="1" si="649"/>
        <v>-1.417517653389698E-2</v>
      </c>
      <c r="BH382" s="223">
        <f t="shared" ca="1" si="650"/>
        <v>-2.0482821072080791E-2</v>
      </c>
      <c r="BI382" s="223">
        <f t="shared" ca="1" si="651"/>
        <v>-2.1468495778152831E-2</v>
      </c>
      <c r="BJ382" s="223">
        <f t="shared" ca="1" si="652"/>
        <v>-1.6876096718405335E-2</v>
      </c>
      <c r="BK382" s="223">
        <f t="shared" ca="1" si="653"/>
        <v>-7.8988486526009455E-3</v>
      </c>
      <c r="BL382" s="223">
        <f t="shared" ca="1" si="654"/>
        <v>3.1307258036760298E-3</v>
      </c>
      <c r="BM382" s="223">
        <f t="shared" ca="1" si="655"/>
        <v>1.3346856241614639E-2</v>
      </c>
      <c r="BN382" s="223">
        <f t="shared" ca="1" si="656"/>
        <v>2.0095126172378047E-2</v>
      </c>
      <c r="BO382" s="223">
        <f t="shared" ca="1" si="657"/>
        <v>2.1622159492934008E-2</v>
      </c>
      <c r="BP382" s="223">
        <f t="shared" ca="1" si="658"/>
        <v>1.7531193216581205E-2</v>
      </c>
      <c r="BQ382" s="223">
        <f t="shared" ca="1" si="659"/>
        <v>8.8851668197870819E-3</v>
      </c>
      <c r="BR382" s="223">
        <f t="shared" ca="1" si="660"/>
        <v>-2.0694570891260904E-3</v>
      </c>
      <c r="BS382" s="223">
        <f t="shared" ca="1" si="661"/>
        <v>-1.2486382203599712E-2</v>
      </c>
      <c r="BT382" s="223">
        <f t="shared" ca="1" si="662"/>
        <v>-1.9659020353600877E-2</v>
      </c>
      <c r="BU382" s="223">
        <f t="shared" ca="1" si="663"/>
        <v>-2.1723733531619223E-2</v>
      </c>
      <c r="BV382" s="223">
        <f t="shared" ca="1" si="664"/>
        <v>-1.8144055534747072E-2</v>
      </c>
      <c r="BW382" s="223">
        <f t="shared" ca="1" si="665"/>
        <v>-9.8500798418557217E-3</v>
      </c>
      <c r="BX382" s="223">
        <f t="shared" ca="1" si="666"/>
        <v>1.0032028711854137E-3</v>
      </c>
      <c r="BY382" s="223">
        <f t="shared" ca="1" si="667"/>
        <v>1.1595827377178528E-2</v>
      </c>
      <c r="BZ382" s="223">
        <f t="shared" ca="1" si="668"/>
        <v>1.9175554232865037E-2</v>
      </c>
      <c r="CA382" s="223">
        <f t="shared" ca="1" si="669"/>
        <v>2.1772973193452429E-2</v>
      </c>
      <c r="CB382" s="223">
        <f t="shared" ca="1" si="670"/>
        <v>1.8713207233898254E-2</v>
      </c>
      <c r="CC382" s="223">
        <f t="shared" ca="1" si="671"/>
        <v>1.0791263158820232E-2</v>
      </c>
      <c r="CD382" s="223">
        <f t="shared" ca="1" si="672"/>
        <v>6.5468150342143198E-5</v>
      </c>
      <c r="CE382" s="223">
        <f t="shared" ca="1" si="673"/>
        <v>-1.0677337186931072E-2</v>
      </c>
      <c r="CF382" s="223">
        <f t="shared" ca="1" si="674"/>
        <v>-1.8645892522402032E-2</v>
      </c>
      <c r="CG382" s="223">
        <f t="shared" ca="1" si="675"/>
        <v>-2.1769759855775398E-2</v>
      </c>
      <c r="CH382" s="223">
        <f t="shared" ca="1" si="676"/>
        <v>-1.9237277177739605E-2</v>
      </c>
      <c r="CI382" s="223">
        <f t="shared" ca="1" si="677"/>
        <v>-1.1706449377632124E-2</v>
      </c>
      <c r="CJ382" s="223">
        <f t="shared" ca="1" si="678"/>
        <v>-1.1339814533610371E-3</v>
      </c>
      <c r="CK382" s="223">
        <f t="shared" ca="1" si="679"/>
        <v>9.7331243561760115E-3</v>
      </c>
      <c r="CL382" s="223">
        <f t="shared" ca="1" si="680"/>
        <v>1.8071311223665353E-2</v>
      </c>
      <c r="CM382" s="223">
        <f t="shared" ca="1" si="681"/>
        <v>2.1714101259800042E-2</v>
      </c>
      <c r="CN382" s="223">
        <f t="shared" ca="1" si="682"/>
        <v>1.9715002835873296E-2</v>
      </c>
      <c r="CO382" s="223">
        <f t="shared" ca="1" si="683"/>
        <v>1.2593433734529307E-2</v>
      </c>
      <c r="CP382" s="223">
        <f t="shared" ca="1" si="684"/>
        <v>2.199762895733896E-3</v>
      </c>
      <c r="CQ382" s="223">
        <f t="shared" ca="1" si="685"/>
        <v>-8.7654635763259169E-3</v>
      </c>
      <c r="CR382" s="223">
        <f t="shared" ca="1" si="686"/>
        <v>-1.7453194553330859E-2</v>
      </c>
      <c r="CS382" s="223">
        <f t="shared" ca="1" si="687"/>
        <v>-2.1606131491959175E-2</v>
      </c>
      <c r="CT382" s="223">
        <f t="shared" ca="1" si="688"/>
        <v>-2.0145233325345069E-2</v>
      </c>
      <c r="CU382" s="223">
        <f t="shared" ca="1" si="689"/>
        <v>-1.3450079406505618E-2</v>
      </c>
      <c r="CV382" s="223">
        <f t="shared" ca="1" si="690"/>
        <v>-3.2602449166144578E-3</v>
      </c>
      <c r="CW382" s="223">
        <f t="shared" ca="1" si="691"/>
        <v>7.7766860269566631E-3</v>
      </c>
      <c r="CX382" s="223">
        <f t="shared" ca="1" si="692"/>
        <v>1.6793031608598092E-2</v>
      </c>
      <c r="CY382" s="223">
        <f t="shared" ca="1" si="693"/>
        <v>2.1446110660880577E-2</v>
      </c>
      <c r="CZ382" s="223">
        <f t="shared" ca="1" si="694"/>
        <v>2.0526932183221991E-2</v>
      </c>
      <c r="DA382" s="223">
        <f t="shared" ca="1" si="695"/>
        <v>1.4274322659103836E-2</v>
      </c>
      <c r="DB382" s="223">
        <f t="shared" ca="1" si="696"/>
        <v>4.3128727219270135E-3</v>
      </c>
      <c r="DC382" s="223">
        <f t="shared" ca="1" si="697"/>
        <v>-6.7691737597910806E-3</v>
      </c>
      <c r="DD382" s="223">
        <f t="shared" ca="1" si="698"/>
        <v>-1.6092412779824362E-2</v>
      </c>
      <c r="DE382" s="223">
        <f t="shared" ca="1" si="699"/>
        <v>-2.1234424270762501E-2</v>
      </c>
      <c r="DF382" s="223">
        <f t="shared" ca="1" si="700"/>
        <v>-2.0859179863522669E-2</v>
      </c>
      <c r="DG382" s="223">
        <f t="shared" ca="1" si="701"/>
        <v>-1.5064177818133274E-2</v>
      </c>
      <c r="DH382" s="223">
        <f t="shared" ca="1" si="702"/>
        <v>-5.3551104390895665E-3</v>
      </c>
      <c r="DI382" s="223">
        <f t="shared" ca="1" si="703"/>
        <v>5.7453539601285651E-3</v>
      </c>
      <c r="DJ382" s="223">
        <f t="shared" ca="1" si="704"/>
        <v>1.5353025919135146E-2</v>
      </c>
      <c r="DK382" s="223">
        <f t="shared" ca="1" si="705"/>
        <v>2.0971582292660232E-2</v>
      </c>
      <c r="DL382" s="223">
        <f t="shared" ca="1" si="706"/>
        <v>2.1141175952483746E-2</v>
      </c>
      <c r="DM382" s="223">
        <f t="shared" ca="1" si="707"/>
        <v>1.5817742053332574E-2</v>
      </c>
      <c r="DN382" s="223">
        <f t="shared" ca="1" si="708"/>
        <v>6.3844472261520742E-3</v>
      </c>
      <c r="DO382" s="223">
        <f t="shared" ca="1" si="709"/>
        <v>-4.7076930995425259E-3</v>
      </c>
      <c r="DP382" s="223">
        <f t="shared" ca="1" si="710"/>
        <v>-1.45766522742406E-2</v>
      </c>
      <c r="DQ382" s="223">
        <f t="shared" ca="1" si="711"/>
        <v>-2.0658217935921278E-2</v>
      </c>
      <c r="DR382" s="223">
        <f t="shared" ca="1" si="712"/>
        <v>-2.1372241096826946E-2</v>
      </c>
      <c r="DS382" s="223">
        <f t="shared" ca="1" si="713"/>
        <v>-1.6533199962454937E-2</v>
      </c>
      <c r="DT382" s="223">
        <f t="shared" ca="1" si="714"/>
        <v>-7.3984033206352488E-3</v>
      </c>
      <c r="DU382" s="223">
        <f t="shared" ca="1" si="715"/>
        <v>3.6586909939346239E-3</v>
      </c>
      <c r="DV382" s="223">
        <f t="shared" ca="1" si="716"/>
        <v>1.3765162197253347E-2</v>
      </c>
      <c r="DW382" s="223">
        <f t="shared" ca="1" si="717"/>
        <v>2.0295086122728498E-2</v>
      </c>
      <c r="DX382" s="223">
        <f t="shared" ca="1" si="718"/>
        <v>2.1551818640380693E-2</v>
      </c>
      <c r="DY382" s="223">
        <f t="shared" ca="1" si="719"/>
        <v>1.7208827944730453E-2</v>
      </c>
      <c r="DZ382" s="223">
        <f t="shared" ca="1" si="720"/>
        <v>8.3945360134954142E-3</v>
      </c>
      <c r="EA382" s="223">
        <f t="shared" ca="1" si="721"/>
        <v>-2.6008747812585461E-3</v>
      </c>
      <c r="EB382" s="223">
        <f t="shared" ca="1" si="722"/>
        <v>-1.2920510638847225E-2</v>
      </c>
      <c r="EC382" s="223">
        <f t="shared" ca="1" si="723"/>
        <v>-1.9883061669426532E-2</v>
      </c>
      <c r="ED382" s="223">
        <f t="shared" ca="1" si="724"/>
        <v>-2.1679475965113396E-2</v>
      </c>
      <c r="EE382" s="223">
        <f t="shared" ca="1" si="725"/>
        <v>-1.784299835317181E-2</v>
      </c>
      <c r="EF382" s="223">
        <f t="shared" ca="1" si="726"/>
        <v>-9.3704455338245556E-3</v>
      </c>
      <c r="EG382" s="223">
        <f t="shared" ca="1" si="727"/>
        <v>1.536792833425152E-3</v>
      </c>
      <c r="EH382" s="223">
        <f t="shared" ca="1" si="728"/>
        <v>1.2044732438608926E-2</v>
      </c>
      <c r="EI382" s="223">
        <f t="shared" ca="1" si="729"/>
        <v>1.9423137179012343E-2</v>
      </c>
      <c r="EJ382" s="223">
        <f t="shared" ca="1" si="730"/>
        <v>2.1754905533348315E-2</v>
      </c>
      <c r="EK382" s="223">
        <f t="shared" ca="1" si="731"/>
        <v>1.8434183415718296E-2</v>
      </c>
      <c r="EL382" s="223">
        <f t="shared" ca="1" si="732"/>
        <v>1.0323780830108344E-2</v>
      </c>
      <c r="EM382" s="223">
        <f t="shared" ca="1" si="733"/>
        <v>-4.6900861704857492E-4</v>
      </c>
      <c r="EN382" s="223">
        <f t="shared" ca="1" si="734"/>
        <v>-1.1139937422932051E-2</v>
      </c>
      <c r="EO382" s="223">
        <f t="shared" ca="1" si="735"/>
        <v>-1.8916420649868017E-2</v>
      </c>
      <c r="EP382" s="223">
        <f t="shared" ca="1" si="736"/>
        <v>-2.1777925628648716E-2</v>
      </c>
      <c r="EQ382" s="223">
        <f t="shared" ca="1" si="737"/>
        <v>-1.8980958915772544E-2</v>
      </c>
      <c r="ER382" s="223">
        <f t="shared" ca="1" si="738"/>
        <v>-1.1252245234116276E-2</v>
      </c>
      <c r="ES382" s="223">
        <f t="shared" ca="1" si="739"/>
        <v>-5.9990548216677566E-4</v>
      </c>
      <c r="ET382" s="223">
        <f t="shared" ca="1" si="740"/>
        <v>1.0208305322260055E-2</v>
      </c>
      <c r="EU382" s="223">
        <f t="shared" ca="1" si="741"/>
        <v>1.8364132806495397E-2</v>
      </c>
      <c r="EV382" s="223">
        <f t="shared" ca="1" si="742"/>
        <v>2.1748480793588699E-2</v>
      </c>
      <c r="EW382" s="223">
        <f t="shared" ca="1" si="743"/>
        <v>1.9482007623262913E-2</v>
      </c>
      <c r="EX382" s="223">
        <f t="shared" ca="1" si="744"/>
        <v>1.2153601993774941E-2</v>
      </c>
      <c r="EY382" s="223">
        <f t="shared" ca="1" si="745"/>
        <v>1.6673743565300716E-3</v>
      </c>
      <c r="EZ382" s="223">
        <f t="shared" ca="1" si="746"/>
        <v>-9.2520805199247901E-3</v>
      </c>
      <c r="FA382" s="223">
        <f t="shared" ca="1" si="747"/>
        <v>-1.7767604158683857E-2</v>
      </c>
      <c r="FB382" s="223">
        <f t="shared" ca="1" si="748"/>
        <v>-2.1666641963354997E-2</v>
      </c>
      <c r="FC382" s="223">
        <f t="shared" ca="1" si="749"/>
        <v>-1.9936122467966652E-2</v>
      </c>
      <c r="FD382" s="223">
        <f t="shared" ca="1" si="750"/>
        <v>-1.3025679661700791E-2</v>
      </c>
      <c r="FE382" s="223">
        <f t="shared" ca="1" si="751"/>
        <v>-2.7308263800237412E-3</v>
      </c>
      <c r="FF382" s="223">
        <f t="shared" ca="1" si="752"/>
        <v>8.2735666452304797E-3</v>
      </c>
      <c r="FG382" s="223">
        <f t="shared" ca="1" si="753"/>
        <v>1.7128271796195731E-2</v>
      </c>
      <c r="FH382" s="223">
        <f t="shared" ca="1" si="754"/>
        <v>2.1532606294857905E-2</v>
      </c>
      <c r="FI382" s="223">
        <f t="shared" ca="1" si="755"/>
        <v>2.0342209447446965E-2</v>
      </c>
      <c r="FJ382" s="223">
        <f t="shared" ca="1" si="756"/>
        <v>1.3866377326406812E-2</v>
      </c>
      <c r="FK382" s="223">
        <f t="shared" ca="1" si="757"/>
        <v>3.7876996035757925E-3</v>
      </c>
      <c r="FL382" s="223">
        <f t="shared" ca="1" si="758"/>
        <v>-7.2751210238089599E-3</v>
      </c>
      <c r="FM382" s="223">
        <f t="shared" ca="1" si="759"/>
        <v>-1.6447675926691347E-2</v>
      </c>
      <c r="FN382" s="223">
        <f t="shared" ca="1" si="760"/>
        <v>-2.1346696691762913E-2</v>
      </c>
      <c r="FO382" s="223">
        <f t="shared" ca="1" si="761"/>
        <v>-2.0699290262601266E-2</v>
      </c>
      <c r="FP382" s="223">
        <f t="shared" ca="1" si="762"/>
        <v>-1.4673669673582307E-2</v>
      </c>
      <c r="FQ382" s="223">
        <f t="shared" ca="1" si="763"/>
        <v>-4.8354479270195268E-3</v>
      </c>
      <c r="FR382" s="223">
        <f t="shared" ca="1" si="764"/>
        <v>6.2591489986160362E-3</v>
      </c>
      <c r="FS382" s="223">
        <f t="shared" ca="1" si="765"/>
        <v>1.5727456165233106E-2</v>
      </c>
      <c r="FT382" s="223">
        <f t="shared" ca="1" si="766"/>
        <v>2.1109361026587652E-2</v>
      </c>
      <c r="FU382" s="223">
        <f t="shared" ca="1" si="767"/>
        <v>2.1006504674469254E-2</v>
      </c>
      <c r="FV382" s="223">
        <f t="shared" ca="1" si="768"/>
        <v>1.5445611865252468E-2</v>
      </c>
      <c r="FW382" s="223">
        <f t="shared" ca="1" si="769"/>
        <v>5.8715472328718541E-3</v>
      </c>
      <c r="FX382" s="223">
        <f t="shared" ca="1" si="770"/>
        <v>-5.2280981352484518E-3</v>
      </c>
      <c r="FY382" s="223">
        <f t="shared" ca="1" si="771"/>
        <v>-1.4969347584310353E-2</v>
      </c>
      <c r="FZ382" s="223">
        <f t="shared" ca="1" si="772"/>
        <v>-2.0821171061737687E-2</v>
      </c>
      <c r="GA382" s="223">
        <f t="shared" ca="1" si="773"/>
        <v>-2.1263112576623944E-2</v>
      </c>
      <c r="GB382" s="223">
        <f t="shared" ca="1" si="774"/>
        <v>-1.6180344225063419E-2</v>
      </c>
      <c r="GC382" s="223">
        <f t="shared" ca="1" si="775"/>
        <v>-6.893501467153099E-3</v>
      </c>
      <c r="GD382" s="223">
        <f t="shared" ca="1" si="776"/>
        <v>4.1844523255457396E-3</v>
      </c>
      <c r="GE382" s="223">
        <f t="shared" ca="1" si="777"/>
        <v>1.4175176533896997E-2</v>
      </c>
      <c r="GF382" s="223">
        <f t="shared" ca="1" si="778"/>
        <v>2.0482821072080794E-2</v>
      </c>
      <c r="GG382" s="223">
        <f t="shared" ca="1" si="779"/>
        <v>2.1468495778152841E-2</v>
      </c>
      <c r="GH382" s="223">
        <f t="shared" ca="1" si="780"/>
        <v>1.6876096718405422E-2</v>
      </c>
      <c r="GI382" s="223">
        <f t="shared" ca="1" si="781"/>
        <v>7.8988486526008553E-3</v>
      </c>
      <c r="GJ382" s="223">
        <f t="shared" ca="1" si="782"/>
        <v>-3.1307258036760506E-3</v>
      </c>
      <c r="GK382" s="223">
        <f t="shared" ca="1" si="783"/>
        <v>-1.334685624161466E-2</v>
      </c>
      <c r="GL382" s="223">
        <f t="shared" ca="1" si="784"/>
        <v>-2.009512617237803E-2</v>
      </c>
      <c r="GM382" s="223">
        <f t="shared" ca="1" si="785"/>
        <v>-2.1622159492934025E-2</v>
      </c>
      <c r="GN382" s="223">
        <f t="shared" ca="1" si="786"/>
        <v>-1.7531193216581101E-2</v>
      </c>
      <c r="GO382" s="223">
        <f t="shared" ca="1" si="787"/>
        <v>-8.885166819787061E-3</v>
      </c>
      <c r="GP382" s="223">
        <f t="shared" ca="1" si="788"/>
        <v>2.0694570891261117E-3</v>
      </c>
      <c r="GQ382" s="223">
        <f t="shared" ca="1" si="789"/>
        <v>1.2486382203599728E-2</v>
      </c>
      <c r="GR382" s="223">
        <f t="shared" ca="1" si="790"/>
        <v>1.9659020353600822E-2</v>
      </c>
      <c r="GS382" s="223">
        <f t="shared" ca="1" si="791"/>
        <v>2.1723733531619206E-2</v>
      </c>
      <c r="GT382" s="223">
        <f t="shared" ca="1" si="792"/>
        <v>1.8144055534747062E-2</v>
      </c>
      <c r="GU382" s="223">
        <f t="shared" ca="1" si="793"/>
        <v>9.8500798418557026E-3</v>
      </c>
      <c r="GV382" s="223">
        <f t="shared" ca="1" si="794"/>
        <v>-1.0032028711854349E-3</v>
      </c>
      <c r="GW382" s="223">
        <f t="shared" ca="1" si="795"/>
        <v>-1.1595827377178415E-2</v>
      </c>
      <c r="GX382" s="223">
        <f t="shared" ca="1" si="796"/>
        <v>-1.917555423286512E-2</v>
      </c>
      <c r="GY382" s="223">
        <f t="shared" ca="1" si="797"/>
        <v>-2.1772973193452425E-2</v>
      </c>
      <c r="GZ382" s="223">
        <f t="shared" ca="1" si="798"/>
        <v>-1.8713207233898244E-2</v>
      </c>
      <c r="HA382" s="223">
        <f t="shared" ca="1" si="799"/>
        <v>-1.0791263158820213E-2</v>
      </c>
      <c r="HB382" s="223">
        <f t="shared" ca="1" si="800"/>
        <v>-6.5468150342121514E-5</v>
      </c>
      <c r="HC382" s="223">
        <f t="shared" ca="1" si="801"/>
        <v>1.0677337186930955E-2</v>
      </c>
      <c r="HD382" s="223">
        <f t="shared" ca="1" si="802"/>
        <v>1.8645892522402126E-2</v>
      </c>
      <c r="HE382" s="223">
        <f t="shared" ca="1" si="803"/>
        <v>2.1769759855775395E-2</v>
      </c>
      <c r="HF382" s="223">
        <f t="shared" ca="1" si="804"/>
        <v>1.9237277177739591E-2</v>
      </c>
      <c r="HG382" s="223">
        <f t="shared" ca="1" si="805"/>
        <v>1.1706449377632105E-2</v>
      </c>
      <c r="HH382" s="223">
        <f t="shared" ca="1" si="806"/>
        <v>1.1339814533611711E-3</v>
      </c>
      <c r="HI382" s="223">
        <f t="shared" ca="1" si="807"/>
        <v>-9.7331243561761694E-3</v>
      </c>
      <c r="HJ382" s="223">
        <f t="shared" ca="1" si="808"/>
        <v>-1.8071311223665364E-2</v>
      </c>
      <c r="HK382" s="223">
        <f t="shared" ca="1" si="809"/>
        <v>-2.1714101259800039E-2</v>
      </c>
      <c r="HL382" s="223">
        <f t="shared" ca="1" si="810"/>
        <v>-1.9715002835873286E-2</v>
      </c>
      <c r="HM382" s="223">
        <f t="shared" ca="1" si="811"/>
        <v>-1.2593433734529414E-2</v>
      </c>
      <c r="HN382" s="223">
        <f t="shared" ca="1" si="812"/>
        <v>-2.1997628957340283E-3</v>
      </c>
      <c r="HO382" s="223">
        <f t="shared" ca="1" si="813"/>
        <v>8.7654635763260783E-3</v>
      </c>
      <c r="HP382" s="223">
        <f t="shared" ca="1" si="814"/>
        <v>1.7453194553330869E-2</v>
      </c>
      <c r="HQ382" s="223">
        <f t="shared" ca="1" si="815"/>
        <v>2.1606131491959179E-2</v>
      </c>
      <c r="HR382" s="223">
        <f t="shared" ca="1" si="816"/>
        <v>2.0145233325345058E-2</v>
      </c>
      <c r="HS382" s="223">
        <f t="shared" ca="1" si="817"/>
        <v>1.3450079406505723E-2</v>
      </c>
      <c r="HT382" s="223">
        <f t="shared" ca="1" si="818"/>
        <v>3.2602449166142834E-3</v>
      </c>
      <c r="HU382" s="223">
        <f t="shared" ca="1" si="819"/>
        <v>-7.7766860269566831E-3</v>
      </c>
      <c r="HV382" s="223">
        <f t="shared" ca="1" si="820"/>
        <v>-1.6793031608598106E-2</v>
      </c>
      <c r="HW382" s="223">
        <f t="shared" ca="1" si="821"/>
        <v>-2.1446110660880577E-2</v>
      </c>
      <c r="HX382" s="223">
        <f t="shared" ca="1" si="822"/>
        <v>-2.0526932183222033E-2</v>
      </c>
      <c r="HY382" s="223">
        <f t="shared" ca="1" si="823"/>
        <v>-1.4274322659103703E-2</v>
      </c>
      <c r="HZ382" s="223">
        <f t="shared" ca="1" si="824"/>
        <v>-4.3128727219269927E-3</v>
      </c>
      <c r="IA382" s="223">
        <f t="shared" ca="1" si="825"/>
        <v>6.7691737597911014E-3</v>
      </c>
      <c r="IB382" s="223">
        <f t="shared" ca="1" si="826"/>
        <v>1.6092412779824379E-2</v>
      </c>
      <c r="IC382" s="223">
        <f t="shared" ca="1" si="827"/>
        <v>2.1234424270762473E-2</v>
      </c>
      <c r="ID382" s="223">
        <f t="shared" ca="1" si="828"/>
        <v>2.085917986352262E-2</v>
      </c>
      <c r="IE382" s="223">
        <f t="shared" ca="1" si="829"/>
        <v>1.4421397776718069E-2</v>
      </c>
      <c r="IF382" s="223">
        <f t="shared" ca="1" si="830"/>
        <v>5.3551104390895448E-3</v>
      </c>
      <c r="IG382" s="223">
        <f t="shared" ca="1" si="831"/>
        <v>-5.7453539601285859E-3</v>
      </c>
      <c r="IH382" s="223">
        <f t="shared" ca="1" si="832"/>
        <v>-1.5353025919135161E-2</v>
      </c>
      <c r="II382" s="223">
        <f t="shared" ca="1" si="833"/>
        <v>-2.0971582292660197E-2</v>
      </c>
      <c r="IJ382" s="223">
        <f t="shared" ca="1" si="834"/>
        <v>-2.1141175952483705E-2</v>
      </c>
      <c r="IK382" s="223">
        <f t="shared" ca="1" si="835"/>
        <v>-1.581774205333256E-2</v>
      </c>
      <c r="IL382" s="223">
        <f t="shared" ca="1" si="836"/>
        <v>-6.3844472261520534E-3</v>
      </c>
      <c r="IM382" s="223">
        <f t="shared" ca="1" si="837"/>
        <v>4.7076930995425459E-3</v>
      </c>
      <c r="IN382" s="223">
        <f t="shared" ca="1" si="838"/>
        <v>1.4576652274240501E-2</v>
      </c>
      <c r="IO382" s="223">
        <f t="shared" ca="1" si="839"/>
        <v>2.0658217935921333E-2</v>
      </c>
      <c r="IP382" s="223">
        <f t="shared" ca="1" si="840"/>
        <v>2.1372241096826942E-2</v>
      </c>
      <c r="IQ382" s="223">
        <f t="shared" ca="1" si="841"/>
        <v>1.6533199962454923E-2</v>
      </c>
      <c r="IR382" s="223">
        <f t="shared" ca="1" si="842"/>
        <v>7.3984033206352271E-3</v>
      </c>
      <c r="IS382" s="223">
        <f t="shared" ca="1" si="843"/>
        <v>-3.6586909939344925E-3</v>
      </c>
      <c r="IT382" s="223">
        <f t="shared" ca="1" si="844"/>
        <v>-1.3765162197253244E-2</v>
      </c>
      <c r="IU382" s="223">
        <f t="shared" ca="1" si="845"/>
        <v>-2.0295086122728564E-2</v>
      </c>
      <c r="IV382" s="223">
        <f t="shared" ca="1" si="846"/>
        <v>-2.1551818640380738E-2</v>
      </c>
      <c r="IW382" s="223">
        <f t="shared" ca="1" si="847"/>
        <v>-1.7208827944730443E-2</v>
      </c>
      <c r="IX382" s="223">
        <f t="shared" ca="1" si="848"/>
        <v>-8.3945360134951106E-3</v>
      </c>
      <c r="IY382" s="223">
        <f t="shared" ca="1" si="849"/>
        <v>2.6008747812585674E-3</v>
      </c>
      <c r="IZ382" s="223">
        <f t="shared" ca="1" si="850"/>
        <v>1.2920510638847242E-2</v>
      </c>
      <c r="JA382" s="223">
        <f t="shared" ca="1" si="851"/>
        <v>1.9883061669426414E-2</v>
      </c>
      <c r="JB382" s="223">
        <f t="shared" ca="1" si="852"/>
        <v>2.1679475965113396E-2</v>
      </c>
    </row>
    <row r="383" spans="2:262">
      <c r="B383" s="230">
        <v>22</v>
      </c>
      <c r="C383" s="229">
        <f t="shared" si="853"/>
        <v>4.2968750000000011E-4</v>
      </c>
      <c r="D383" s="226">
        <f t="shared" ca="1" si="597"/>
        <v>24.547082452121359</v>
      </c>
      <c r="E383" s="225">
        <f ca="1">AB361</f>
        <v>0.54708245212135853</v>
      </c>
      <c r="F383" s="224">
        <v>22</v>
      </c>
      <c r="G383" s="223">
        <f t="shared" ca="1" si="854"/>
        <v>-2.7212157040356565E-3</v>
      </c>
      <c r="H383" s="223">
        <f t="shared" ca="1" si="598"/>
        <v>-1.2994774616759308E-3</v>
      </c>
      <c r="I383" s="223">
        <f t="shared" ca="1" si="599"/>
        <v>4.9201771017570034E-4</v>
      </c>
      <c r="J383" s="223">
        <f t="shared" ca="1" si="600"/>
        <v>2.1435127949649712E-3</v>
      </c>
      <c r="K383" s="223">
        <f t="shared" ca="1" si="601"/>
        <v>3.1850867901105054E-3</v>
      </c>
      <c r="L383" s="223">
        <f t="shared" ca="1" si="602"/>
        <v>3.3203673354584538E-3</v>
      </c>
      <c r="M383" s="223">
        <f t="shared" ca="1" si="603"/>
        <v>2.5108613285556676E-3</v>
      </c>
      <c r="N383" s="223">
        <f t="shared" ca="1" si="604"/>
        <v>9.8690785903252521E-4</v>
      </c>
      <c r="O383" s="223">
        <f t="shared" ca="1" si="605"/>
        <v>-8.178631163030432E-4</v>
      </c>
      <c r="P383" s="223">
        <f t="shared" ca="1" si="606"/>
        <v>-2.3899170468667254E-3</v>
      </c>
      <c r="Q383" s="223">
        <f t="shared" ca="1" si="607"/>
        <v>-3.2819373369468597E-3</v>
      </c>
      <c r="R383" s="223">
        <f t="shared" ca="1" si="608"/>
        <v>-3.2401060533881246E-3</v>
      </c>
      <c r="S383" s="223">
        <f t="shared" ca="1" si="609"/>
        <v>-2.2763259859052668E-3</v>
      </c>
      <c r="T383" s="223">
        <f t="shared" ca="1" si="610"/>
        <v>-6.6483379420792261E-4</v>
      </c>
      <c r="U383" s="223">
        <f t="shared" ca="1" si="611"/>
        <v>1.1358320535309299E-3</v>
      </c>
      <c r="V383" s="223">
        <f t="shared" ca="1" si="612"/>
        <v>2.6133050911456008E-3</v>
      </c>
      <c r="W383" s="223">
        <f t="shared" ca="1" si="613"/>
        <v>3.347181033138971E-3</v>
      </c>
      <c r="X383" s="223">
        <f t="shared" ca="1" si="614"/>
        <v>3.1286407788015287E-3</v>
      </c>
      <c r="Y383" s="223">
        <f t="shared" ca="1" si="615"/>
        <v>2.0198683796442359E-3</v>
      </c>
      <c r="Z383" s="223">
        <f t="shared" ca="1" si="616"/>
        <v>3.3635701650997694E-4</v>
      </c>
      <c r="AA383" s="223">
        <f t="shared" ca="1" si="617"/>
        <v>-1.4428623071743541E-3</v>
      </c>
      <c r="AB383" s="223">
        <f t="shared" ca="1" si="618"/>
        <v>-2.8115255788188657E-3</v>
      </c>
      <c r="AC383" s="223">
        <f t="shared" ca="1" si="619"/>
        <v>-3.3801895462266785E-3</v>
      </c>
      <c r="AD383" s="223">
        <f t="shared" ca="1" si="620"/>
        <v>-2.9870449832260526E-3</v>
      </c>
      <c r="AE383" s="223">
        <f t="shared" ca="1" si="621"/>
        <v>-1.7439583367148586E-3</v>
      </c>
      <c r="AF383" s="223">
        <f t="shared" ca="1" si="622"/>
        <v>-4.6409368715913564E-6</v>
      </c>
      <c r="AG383" s="223">
        <f t="shared" ca="1" si="623"/>
        <v>1.7359970080509206E-3</v>
      </c>
      <c r="AH383" s="223">
        <f t="shared" ca="1" si="624"/>
        <v>2.9826695382318856E-3</v>
      </c>
      <c r="AI383" s="223">
        <f t="shared" ca="1" si="625"/>
        <v>3.3806449861846569E-3</v>
      </c>
      <c r="AJ383" s="223">
        <f t="shared" ca="1" si="626"/>
        <v>2.8166823115772246E-3</v>
      </c>
      <c r="AK383" s="223">
        <f t="shared" ca="1" si="627"/>
        <v>1.4512530216583151E-3</v>
      </c>
      <c r="AL383" s="223">
        <f t="shared" ca="1" si="628"/>
        <v>-3.2711983752586177E-4</v>
      </c>
      <c r="AM383" s="223">
        <f t="shared" ca="1" si="629"/>
        <v>-2.0124131087474592E-3</v>
      </c>
      <c r="AN383" s="223">
        <f t="shared" ca="1" si="630"/>
        <v>-3.1250887594987081E-3</v>
      </c>
      <c r="AO383" s="223">
        <f t="shared" ca="1" si="631"/>
        <v>-3.3485429668771434E-3</v>
      </c>
      <c r="AP383" s="223">
        <f t="shared" ca="1" si="632"/>
        <v>-2.619193449512731E-3</v>
      </c>
      <c r="AQ383" s="223">
        <f t="shared" ca="1" si="633"/>
        <v>-1.1445713466676018E-3</v>
      </c>
      <c r="AR383" s="223">
        <f t="shared" ca="1" si="634"/>
        <v>6.5573026906604775E-4</v>
      </c>
      <c r="AS383" s="223">
        <f t="shared" ca="1" si="635"/>
        <v>2.2694485711098529E-3</v>
      </c>
      <c r="AT383" s="223">
        <f t="shared" ca="1" si="636"/>
        <v>3.2374116676642676E-3</v>
      </c>
      <c r="AU383" s="223">
        <f t="shared" ca="1" si="637"/>
        <v>3.2841926482988179E-3</v>
      </c>
      <c r="AV383" s="223">
        <f t="shared" ca="1" si="638"/>
        <v>2.3964803227326469E-3</v>
      </c>
      <c r="AW383" s="223">
        <f t="shared" ca="1" si="639"/>
        <v>8.2686682392213613E-4</v>
      </c>
      <c r="AX383" s="223">
        <f t="shared" ca="1" si="640"/>
        <v>-9.7802565965649998E-4</v>
      </c>
      <c r="AY383" s="223">
        <f t="shared" ca="1" si="641"/>
        <v>-2.5046280031256743E-3</v>
      </c>
      <c r="AZ383" s="223">
        <f t="shared" ca="1" si="642"/>
        <v>-3.3185565317209831E-3</v>
      </c>
      <c r="BA383" s="223">
        <f t="shared" ca="1" si="643"/>
        <v>-3.1882137591950515E-3</v>
      </c>
      <c r="BB383" s="223">
        <f t="shared" ca="1" si="644"/>
        <v>-2.1506877803952446E-3</v>
      </c>
      <c r="BC383" s="223">
        <f t="shared" ca="1" si="645"/>
        <v>-5.011991216509156E-4</v>
      </c>
      <c r="BD383" s="223">
        <f t="shared" ca="1" si="646"/>
        <v>1.2909021285012502E-3</v>
      </c>
      <c r="BE383" s="223">
        <f t="shared" ca="1" si="647"/>
        <v>2.7156864983024559E-3</v>
      </c>
      <c r="BF383" s="223">
        <f t="shared" ca="1" si="648"/>
        <v>3.3677418822696931E-3</v>
      </c>
      <c r="BG383" s="223">
        <f t="shared" ca="1" si="649"/>
        <v>3.0615306287353119E-3</v>
      </c>
      <c r="BH383" s="223">
        <f t="shared" ca="1" si="650"/>
        <v>1.8841829390471038E-3</v>
      </c>
      <c r="BI383" s="223">
        <f t="shared" ca="1" si="651"/>
        <v>1.70704597854887E-4</v>
      </c>
      <c r="BJ383" s="223">
        <f t="shared" ca="1" si="652"/>
        <v>-1.5913465041696481E-3</v>
      </c>
      <c r="BK383" s="223">
        <f t="shared" ca="1" si="653"/>
        <v>-2.9005914479553361E-3</v>
      </c>
      <c r="BL383" s="223">
        <f t="shared" ca="1" si="654"/>
        <v>-3.384494037497166E-3</v>
      </c>
      <c r="BM383" s="223">
        <f t="shared" ca="1" si="655"/>
        <v>-2.9053632847179699E-3</v>
      </c>
      <c r="BN383" s="223">
        <f t="shared" ca="1" si="656"/>
        <v>-1.5995323859967724E-3</v>
      </c>
      <c r="BO383" s="223">
        <f t="shared" ca="1" si="657"/>
        <v>1.6143390453510952E-4</v>
      </c>
      <c r="BP383" s="223">
        <f t="shared" ca="1" si="658"/>
        <v>1.8764653430844043E-3</v>
      </c>
      <c r="BQ383" s="223">
        <f t="shared" ca="1" si="659"/>
        <v>3.0575621163398303E-3</v>
      </c>
      <c r="BR383" s="223">
        <f t="shared" ca="1" si="660"/>
        <v>3.3686516649909016E-3</v>
      </c>
      <c r="BS383" s="223">
        <f t="shared" ca="1" si="661"/>
        <v>2.7212157040356665E-3</v>
      </c>
      <c r="BT383" s="223">
        <f t="shared" ca="1" si="662"/>
        <v>1.299477461675946E-3</v>
      </c>
      <c r="BU383" s="223">
        <f t="shared" ca="1" si="663"/>
        <v>-4.9201771017568397E-4</v>
      </c>
      <c r="BV383" s="223">
        <f t="shared" ca="1" si="664"/>
        <v>-2.1435127949649582E-3</v>
      </c>
      <c r="BW383" s="223">
        <f t="shared" ca="1" si="665"/>
        <v>-3.1850867901105002E-3</v>
      </c>
      <c r="BX383" s="223">
        <f t="shared" ca="1" si="666"/>
        <v>-3.3203673354584569E-3</v>
      </c>
      <c r="BY383" s="223">
        <f t="shared" ca="1" si="667"/>
        <v>-2.5108613285556788E-3</v>
      </c>
      <c r="BZ383" s="223">
        <f t="shared" ca="1" si="668"/>
        <v>-9.8690785903254126E-4</v>
      </c>
      <c r="CA383" s="223">
        <f t="shared" ca="1" si="669"/>
        <v>8.1786311630302694E-4</v>
      </c>
      <c r="CB383" s="223">
        <f t="shared" ca="1" si="670"/>
        <v>2.3899170468667137E-3</v>
      </c>
      <c r="CC383" s="223">
        <f t="shared" ca="1" si="671"/>
        <v>3.2819373369468558E-3</v>
      </c>
      <c r="CD383" s="223">
        <f t="shared" ca="1" si="672"/>
        <v>3.2401060533881285E-3</v>
      </c>
      <c r="CE383" s="223">
        <f t="shared" ca="1" si="673"/>
        <v>2.2763259859052793E-3</v>
      </c>
      <c r="CF383" s="223">
        <f t="shared" ca="1" si="674"/>
        <v>6.6483379420793887E-4</v>
      </c>
      <c r="CG383" s="223">
        <f t="shared" ca="1" si="675"/>
        <v>-1.1358320535309143E-3</v>
      </c>
      <c r="CH383" s="223">
        <f t="shared" ca="1" si="676"/>
        <v>-2.6133050911455909E-3</v>
      </c>
      <c r="CI383" s="223">
        <f t="shared" ca="1" si="677"/>
        <v>-3.3471810331389693E-3</v>
      </c>
      <c r="CJ383" s="223">
        <f t="shared" ca="1" si="678"/>
        <v>-3.1286407788015348E-3</v>
      </c>
      <c r="CK383" s="223">
        <f t="shared" ca="1" si="679"/>
        <v>-2.0198683796442498E-3</v>
      </c>
      <c r="CL383" s="223">
        <f t="shared" ca="1" si="680"/>
        <v>-3.3635701650999337E-4</v>
      </c>
      <c r="CM383" s="223">
        <f t="shared" ca="1" si="681"/>
        <v>1.4428623071743394E-3</v>
      </c>
      <c r="CN383" s="223">
        <f t="shared" ca="1" si="682"/>
        <v>2.8115255788188566E-3</v>
      </c>
      <c r="CO383" s="223">
        <f t="shared" ca="1" si="683"/>
        <v>3.3801895462266776E-3</v>
      </c>
      <c r="CP383" s="223">
        <f t="shared" ca="1" si="684"/>
        <v>2.9870449832260604E-3</v>
      </c>
      <c r="CQ383" s="223">
        <f t="shared" ca="1" si="685"/>
        <v>1.7439583367148727E-3</v>
      </c>
      <c r="CR383" s="223">
        <f t="shared" ca="1" si="686"/>
        <v>4.6409368716078905E-6</v>
      </c>
      <c r="CS383" s="223">
        <f t="shared" ca="1" si="687"/>
        <v>-1.7359970080509063E-3</v>
      </c>
      <c r="CT383" s="223">
        <f t="shared" ca="1" si="688"/>
        <v>-2.9826695382318778E-3</v>
      </c>
      <c r="CU383" s="223">
        <f t="shared" ca="1" si="689"/>
        <v>-3.3806449861846577E-3</v>
      </c>
      <c r="CV383" s="223">
        <f t="shared" ca="1" si="690"/>
        <v>-2.8166823115772337E-3</v>
      </c>
      <c r="CW383" s="223">
        <f t="shared" ca="1" si="691"/>
        <v>-1.4512530216583301E-3</v>
      </c>
      <c r="CX383" s="223">
        <f t="shared" ca="1" si="692"/>
        <v>3.2711983752584524E-4</v>
      </c>
      <c r="CY383" s="223">
        <f t="shared" ca="1" si="693"/>
        <v>2.0124131087474462E-3</v>
      </c>
      <c r="CZ383" s="223">
        <f t="shared" ca="1" si="694"/>
        <v>3.1250887594987016E-3</v>
      </c>
      <c r="DA383" s="223">
        <f t="shared" ca="1" si="695"/>
        <v>3.348542966877146E-3</v>
      </c>
      <c r="DB383" s="223">
        <f t="shared" ca="1" si="696"/>
        <v>2.619193449512741E-3</v>
      </c>
      <c r="DC383" s="223">
        <f t="shared" ca="1" si="697"/>
        <v>1.1445713466676174E-3</v>
      </c>
      <c r="DD383" s="223">
        <f t="shared" ca="1" si="698"/>
        <v>-6.5573026906603148E-4</v>
      </c>
      <c r="DE383" s="223">
        <f t="shared" ca="1" si="699"/>
        <v>-2.2694485711098407E-3</v>
      </c>
      <c r="DF383" s="223">
        <f t="shared" ca="1" si="700"/>
        <v>-3.2374116676642632E-3</v>
      </c>
      <c r="DG383" s="223">
        <f t="shared" ca="1" si="701"/>
        <v>-3.2841926482988218E-3</v>
      </c>
      <c r="DH383" s="223">
        <f t="shared" ca="1" si="702"/>
        <v>-2.3964803227326591E-3</v>
      </c>
      <c r="DI383" s="223">
        <f t="shared" ca="1" si="703"/>
        <v>-8.2686682392215218E-4</v>
      </c>
      <c r="DJ383" s="223">
        <f t="shared" ca="1" si="704"/>
        <v>9.7802565965648416E-4</v>
      </c>
      <c r="DK383" s="223">
        <f t="shared" ca="1" si="705"/>
        <v>2.504628003125663E-3</v>
      </c>
      <c r="DL383" s="223">
        <f t="shared" ca="1" si="706"/>
        <v>3.31855653172098E-3</v>
      </c>
      <c r="DM383" s="223">
        <f t="shared" ca="1" si="707"/>
        <v>3.1882137591950572E-3</v>
      </c>
      <c r="DN383" s="223">
        <f t="shared" ca="1" si="708"/>
        <v>2.1506877803952572E-3</v>
      </c>
      <c r="DO383" s="223">
        <f t="shared" ca="1" si="709"/>
        <v>5.0119912165093186E-4</v>
      </c>
      <c r="DP383" s="223">
        <f t="shared" ca="1" si="710"/>
        <v>-1.2909021285012348E-3</v>
      </c>
      <c r="DQ383" s="223">
        <f t="shared" ca="1" si="711"/>
        <v>-2.7156864983024459E-3</v>
      </c>
      <c r="DR383" s="223">
        <f t="shared" ca="1" si="712"/>
        <v>-3.3677418822696918E-3</v>
      </c>
      <c r="DS383" s="223">
        <f t="shared" ca="1" si="713"/>
        <v>-3.0615306287353193E-3</v>
      </c>
      <c r="DT383" s="223">
        <f t="shared" ca="1" si="714"/>
        <v>-1.8841829390471173E-3</v>
      </c>
      <c r="DU383" s="223">
        <f t="shared" ca="1" si="715"/>
        <v>-1.7070459785490359E-4</v>
      </c>
      <c r="DV383" s="223">
        <f t="shared" ca="1" si="716"/>
        <v>1.5913465041696336E-3</v>
      </c>
      <c r="DW383" s="223">
        <f t="shared" ca="1" si="717"/>
        <v>2.9005914479553275E-3</v>
      </c>
      <c r="DX383" s="223">
        <f t="shared" ca="1" si="718"/>
        <v>3.3844940374971656E-3</v>
      </c>
      <c r="DY383" s="223">
        <f t="shared" ca="1" si="719"/>
        <v>2.9053632847179781E-3</v>
      </c>
      <c r="DZ383" s="223">
        <f t="shared" ca="1" si="720"/>
        <v>1.5995323859967871E-3</v>
      </c>
      <c r="EA383" s="223">
        <f t="shared" ca="1" si="721"/>
        <v>-1.6143390453509296E-4</v>
      </c>
      <c r="EB383" s="223">
        <f t="shared" ca="1" si="722"/>
        <v>-1.8764653430843907E-3</v>
      </c>
      <c r="EC383" s="223">
        <f t="shared" ca="1" si="723"/>
        <v>-3.0575621163398234E-3</v>
      </c>
      <c r="ED383" s="223">
        <f t="shared" ca="1" si="724"/>
        <v>-3.3686516649909029E-3</v>
      </c>
      <c r="EE383" s="223">
        <f t="shared" ca="1" si="725"/>
        <v>-2.721215704035676E-3</v>
      </c>
      <c r="EF383" s="223">
        <f t="shared" ca="1" si="726"/>
        <v>-1.2994774616759612E-3</v>
      </c>
      <c r="EG383" s="223">
        <f t="shared" ca="1" si="727"/>
        <v>4.920177101756676E-4</v>
      </c>
      <c r="EH383" s="223">
        <f t="shared" ca="1" si="728"/>
        <v>2.1435127949649456E-3</v>
      </c>
      <c r="EI383" s="223">
        <f t="shared" ca="1" si="729"/>
        <v>3.1850867901104946E-3</v>
      </c>
      <c r="EJ383" s="223">
        <f t="shared" ca="1" si="730"/>
        <v>3.3203673354584599E-3</v>
      </c>
      <c r="EK383" s="223">
        <f t="shared" ca="1" si="731"/>
        <v>2.5108613285556897E-3</v>
      </c>
      <c r="EL383" s="223">
        <f t="shared" ca="1" si="732"/>
        <v>9.8690785903255687E-4</v>
      </c>
      <c r="EM383" s="223">
        <f t="shared" ca="1" si="733"/>
        <v>-8.178631163030109E-4</v>
      </c>
      <c r="EN383" s="223">
        <f t="shared" ca="1" si="734"/>
        <v>-2.389917046866702E-3</v>
      </c>
      <c r="EO383" s="223">
        <f t="shared" ca="1" si="735"/>
        <v>-3.2819373369468515E-3</v>
      </c>
      <c r="EP383" s="223">
        <f t="shared" ca="1" si="736"/>
        <v>-3.2401060533881337E-3</v>
      </c>
      <c r="EQ383" s="223">
        <f t="shared" ca="1" si="737"/>
        <v>-2.2763259859052915E-3</v>
      </c>
      <c r="ER383" s="223">
        <f t="shared" ca="1" si="738"/>
        <v>-6.6483379420795513E-4</v>
      </c>
      <c r="ES383" s="223">
        <f t="shared" ca="1" si="739"/>
        <v>1.1358320535308987E-3</v>
      </c>
      <c r="ET383" s="223">
        <f t="shared" ca="1" si="740"/>
        <v>2.6133050911455796E-3</v>
      </c>
      <c r="EU383" s="223">
        <f t="shared" ca="1" si="741"/>
        <v>3.3471810331389667E-3</v>
      </c>
      <c r="EV383" s="223">
        <f t="shared" ca="1" si="742"/>
        <v>3.1286407788015417E-3</v>
      </c>
      <c r="EW383" s="223">
        <f t="shared" ca="1" si="743"/>
        <v>2.0198683796442628E-3</v>
      </c>
      <c r="EX383" s="223">
        <f t="shared" ca="1" si="744"/>
        <v>3.3635701651000985E-4</v>
      </c>
      <c r="EY383" s="223">
        <f t="shared" ca="1" si="745"/>
        <v>-1.442862307174324E-3</v>
      </c>
      <c r="EZ383" s="223">
        <f t="shared" ca="1" si="746"/>
        <v>-2.8115255788188475E-3</v>
      </c>
      <c r="FA383" s="223">
        <f t="shared" ca="1" si="747"/>
        <v>-3.3801895462266768E-3</v>
      </c>
      <c r="FB383" s="223">
        <f t="shared" ca="1" si="748"/>
        <v>-2.9870449832260686E-3</v>
      </c>
      <c r="FC383" s="223">
        <f t="shared" ca="1" si="749"/>
        <v>-1.743958336714887E-3</v>
      </c>
      <c r="FD383" s="223">
        <f t="shared" ca="1" si="750"/>
        <v>-4.640936871624533E-6</v>
      </c>
      <c r="FE383" s="223">
        <f t="shared" ca="1" si="751"/>
        <v>1.735997008050892E-3</v>
      </c>
      <c r="FF383" s="223">
        <f t="shared" ca="1" si="752"/>
        <v>2.98266953823187E-3</v>
      </c>
      <c r="FG383" s="223">
        <f t="shared" ca="1" si="753"/>
        <v>3.380644986184659E-3</v>
      </c>
      <c r="FH383" s="223">
        <f t="shared" ca="1" si="754"/>
        <v>2.8166823115772428E-3</v>
      </c>
      <c r="FI383" s="223">
        <f t="shared" ca="1" si="755"/>
        <v>1.451253021658345E-3</v>
      </c>
      <c r="FJ383" s="223">
        <f t="shared" ca="1" si="756"/>
        <v>-3.2711983752582876E-4</v>
      </c>
      <c r="FK383" s="223">
        <f t="shared" ca="1" si="757"/>
        <v>-2.0124131087474327E-3</v>
      </c>
      <c r="FL383" s="223">
        <f t="shared" ca="1" si="758"/>
        <v>-3.1250887594986951E-3</v>
      </c>
      <c r="FM383" s="223">
        <f t="shared" ca="1" si="759"/>
        <v>-3.3485429668771481E-3</v>
      </c>
      <c r="FN383" s="223">
        <f t="shared" ca="1" si="760"/>
        <v>-2.6191934495127522E-3</v>
      </c>
      <c r="FO383" s="223">
        <f t="shared" ca="1" si="761"/>
        <v>-1.144571346667633E-3</v>
      </c>
      <c r="FP383" s="223">
        <f t="shared" ca="1" si="762"/>
        <v>6.5573026906601511E-4</v>
      </c>
      <c r="FQ383" s="223">
        <f t="shared" ca="1" si="763"/>
        <v>2.2694485711098281E-3</v>
      </c>
      <c r="FR383" s="223">
        <f t="shared" ca="1" si="764"/>
        <v>3.237411667664258E-3</v>
      </c>
      <c r="FS383" s="223">
        <f t="shared" ca="1" si="765"/>
        <v>3.2841926482988257E-3</v>
      </c>
      <c r="FT383" s="223">
        <f t="shared" ca="1" si="766"/>
        <v>2.3964803227326708E-3</v>
      </c>
      <c r="FU383" s="223">
        <f t="shared" ca="1" si="767"/>
        <v>8.2686682392216822E-4</v>
      </c>
      <c r="FV383" s="223">
        <f t="shared" ca="1" si="768"/>
        <v>-9.7802565965646811E-4</v>
      </c>
      <c r="FW383" s="223">
        <f t="shared" ca="1" si="769"/>
        <v>-2.5046280031256517E-3</v>
      </c>
      <c r="FX383" s="223">
        <f t="shared" ca="1" si="770"/>
        <v>-3.3185565317209766E-3</v>
      </c>
      <c r="FY383" s="223">
        <f t="shared" ca="1" si="771"/>
        <v>-3.1882137591950624E-3</v>
      </c>
      <c r="FZ383" s="223">
        <f t="shared" ca="1" si="772"/>
        <v>-2.1506877803952702E-3</v>
      </c>
      <c r="GA383" s="223">
        <f t="shared" ca="1" si="773"/>
        <v>-5.0119912165094834E-4</v>
      </c>
      <c r="GB383" s="223">
        <f t="shared" ca="1" si="774"/>
        <v>1.2909021285012199E-3</v>
      </c>
      <c r="GC383" s="223">
        <f t="shared" ca="1" si="775"/>
        <v>2.7156864983024359E-3</v>
      </c>
      <c r="GD383" s="223">
        <f t="shared" ca="1" si="776"/>
        <v>3.3677418822696896E-3</v>
      </c>
      <c r="GE383" s="223">
        <f t="shared" ca="1" si="777"/>
        <v>3.0615306287353262E-3</v>
      </c>
      <c r="GF383" s="223">
        <f t="shared" ca="1" si="778"/>
        <v>1.8841829390471309E-3</v>
      </c>
      <c r="GG383" s="223">
        <f t="shared" ca="1" si="779"/>
        <v>1.7070459785492023E-4</v>
      </c>
      <c r="GH383" s="223">
        <f t="shared" ca="1" si="780"/>
        <v>-1.5913465041696188E-3</v>
      </c>
      <c r="GI383" s="223">
        <f t="shared" ca="1" si="781"/>
        <v>-2.9005914479553188E-3</v>
      </c>
      <c r="GJ383" s="223">
        <f t="shared" ca="1" si="782"/>
        <v>-3.3844940374971656E-3</v>
      </c>
      <c r="GK383" s="223">
        <f t="shared" ca="1" si="783"/>
        <v>-2.9053632847179868E-3</v>
      </c>
      <c r="GL383" s="223">
        <f t="shared" ca="1" si="784"/>
        <v>-1.5995323859968014E-3</v>
      </c>
      <c r="GM383" s="223">
        <f t="shared" ca="1" si="785"/>
        <v>1.6143390453507637E-4</v>
      </c>
      <c r="GN383" s="223">
        <f t="shared" ca="1" si="786"/>
        <v>1.8764653430843768E-3</v>
      </c>
      <c r="GO383" s="223">
        <f t="shared" ca="1" si="787"/>
        <v>3.057562116339816E-3</v>
      </c>
      <c r="GP383" s="223">
        <f t="shared" ca="1" si="788"/>
        <v>3.3686516649909046E-3</v>
      </c>
      <c r="GQ383" s="223">
        <f t="shared" ca="1" si="789"/>
        <v>2.721215704035686E-3</v>
      </c>
      <c r="GR383" s="223">
        <f t="shared" ca="1" si="790"/>
        <v>1.2994774616759768E-3</v>
      </c>
      <c r="GS383" s="223">
        <f t="shared" ca="1" si="791"/>
        <v>-4.9201771017565112E-4</v>
      </c>
      <c r="GT383" s="223">
        <f t="shared" ca="1" si="792"/>
        <v>-2.1435127949649326E-3</v>
      </c>
      <c r="GU383" s="223">
        <f t="shared" ca="1" si="793"/>
        <v>-3.1850867901104889E-3</v>
      </c>
      <c r="GV383" s="223">
        <f t="shared" ca="1" si="794"/>
        <v>-3.3203673354584634E-3</v>
      </c>
      <c r="GW383" s="223">
        <f t="shared" ca="1" si="795"/>
        <v>-2.510861328555701E-3</v>
      </c>
      <c r="GX383" s="223">
        <f t="shared" ca="1" si="796"/>
        <v>-9.8690785903257292E-4</v>
      </c>
      <c r="GY383" s="223">
        <f t="shared" ca="1" si="797"/>
        <v>8.1786311630299485E-4</v>
      </c>
      <c r="GZ383" s="223">
        <f t="shared" ca="1" si="798"/>
        <v>2.3899170468666899E-3</v>
      </c>
      <c r="HA383" s="223">
        <f t="shared" ca="1" si="799"/>
        <v>3.281937336946848E-3</v>
      </c>
      <c r="HB383" s="223">
        <f t="shared" ca="1" si="800"/>
        <v>3.2401060533881389E-3</v>
      </c>
      <c r="HC383" s="223">
        <f t="shared" ca="1" si="801"/>
        <v>2.2763259859053036E-3</v>
      </c>
      <c r="HD383" s="223">
        <f t="shared" ca="1" si="802"/>
        <v>6.648337942079714E-4</v>
      </c>
      <c r="HE383" s="223">
        <f t="shared" ca="1" si="803"/>
        <v>-1.1358320535308831E-3</v>
      </c>
      <c r="HF383" s="223">
        <f t="shared" ca="1" si="804"/>
        <v>-2.6133050911455692E-3</v>
      </c>
      <c r="HG383" s="223">
        <f t="shared" ca="1" si="805"/>
        <v>-3.3471810331389641E-3</v>
      </c>
      <c r="HH383" s="223">
        <f t="shared" ca="1" si="806"/>
        <v>-3.1286407788015474E-3</v>
      </c>
      <c r="HI383" s="223">
        <f t="shared" ca="1" si="807"/>
        <v>-2.0198683796442763E-3</v>
      </c>
      <c r="HJ383" s="223">
        <f t="shared" ca="1" si="808"/>
        <v>-3.3635701651002628E-4</v>
      </c>
      <c r="HK383" s="223">
        <f t="shared" ca="1" si="809"/>
        <v>1.4428623071743093E-3</v>
      </c>
      <c r="HL383" s="223">
        <f t="shared" ca="1" si="810"/>
        <v>2.811525578818838E-3</v>
      </c>
      <c r="HM383" s="223">
        <f t="shared" ca="1" si="811"/>
        <v>3.3801895462266759E-3</v>
      </c>
      <c r="HN383" s="223">
        <f t="shared" ca="1" si="812"/>
        <v>2.987044983226076E-3</v>
      </c>
      <c r="HO383" s="223">
        <f t="shared" ca="1" si="813"/>
        <v>1.7439583367149011E-3</v>
      </c>
      <c r="HP383" s="223">
        <f t="shared" ca="1" si="814"/>
        <v>4.6409368716410671E-6</v>
      </c>
      <c r="HQ383" s="223">
        <f t="shared" ca="1" si="815"/>
        <v>-1.7359970080508776E-3</v>
      </c>
      <c r="HR383" s="223">
        <f t="shared" ca="1" si="816"/>
        <v>-2.9826695382318621E-3</v>
      </c>
      <c r="HS383" s="223">
        <f t="shared" ca="1" si="817"/>
        <v>-3.3806449861846595E-3</v>
      </c>
      <c r="HT383" s="223">
        <f t="shared" ca="1" si="818"/>
        <v>-2.8166823115772519E-3</v>
      </c>
      <c r="HU383" s="223">
        <f t="shared" ca="1" si="819"/>
        <v>-1.45125302165836E-3</v>
      </c>
      <c r="HV383" s="223">
        <f t="shared" ca="1" si="820"/>
        <v>3.2711983752581222E-4</v>
      </c>
      <c r="HW383" s="223">
        <f t="shared" ca="1" si="821"/>
        <v>2.0124131087474193E-3</v>
      </c>
      <c r="HX383" s="223">
        <f t="shared" ca="1" si="822"/>
        <v>3.1250887594986886E-3</v>
      </c>
      <c r="HY383" s="223">
        <f t="shared" ca="1" si="823"/>
        <v>3.3485429668771508E-3</v>
      </c>
      <c r="HZ383" s="223">
        <f t="shared" ca="1" si="824"/>
        <v>2.6191934495127626E-3</v>
      </c>
      <c r="IA383" s="223">
        <f t="shared" ca="1" si="825"/>
        <v>1.1445713466676486E-3</v>
      </c>
      <c r="IB383" s="223">
        <f t="shared" ca="1" si="826"/>
        <v>-6.5573026906599896E-4</v>
      </c>
      <c r="IC383" s="223">
        <f t="shared" ca="1" si="827"/>
        <v>-2.269448571109816E-3</v>
      </c>
      <c r="ID383" s="223">
        <f t="shared" ca="1" si="828"/>
        <v>-3.2374116676642532E-3</v>
      </c>
      <c r="IE383" s="223">
        <f t="shared" ca="1" si="829"/>
        <v>-3.0516110537181793E-3</v>
      </c>
      <c r="IF383" s="223">
        <f t="shared" ca="1" si="830"/>
        <v>-2.3964803227326825E-3</v>
      </c>
      <c r="IG383" s="223">
        <f t="shared" ca="1" si="831"/>
        <v>-8.2686682392218449E-4</v>
      </c>
      <c r="IH383" s="223">
        <f t="shared" ca="1" si="832"/>
        <v>9.7802565965645228E-4</v>
      </c>
      <c r="II383" s="223">
        <f t="shared" ca="1" si="833"/>
        <v>2.5046280031256409E-3</v>
      </c>
      <c r="IJ383" s="223">
        <f t="shared" ca="1" si="834"/>
        <v>3.3185565317209735E-3</v>
      </c>
      <c r="IK383" s="223">
        <f t="shared" ca="1" si="835"/>
        <v>3.188213759195068E-3</v>
      </c>
      <c r="IL383" s="223">
        <f t="shared" ca="1" si="836"/>
        <v>2.1506877803952828E-3</v>
      </c>
      <c r="IM383" s="223">
        <f t="shared" ca="1" si="837"/>
        <v>5.0119912165096482E-4</v>
      </c>
      <c r="IN383" s="223">
        <f t="shared" ca="1" si="838"/>
        <v>-1.2909021285012043E-3</v>
      </c>
      <c r="IO383" s="223">
        <f t="shared" ca="1" si="839"/>
        <v>-2.7156864983024259E-3</v>
      </c>
      <c r="IP383" s="223">
        <f t="shared" ca="1" si="840"/>
        <v>-3.3677418822696879E-3</v>
      </c>
      <c r="IQ383" s="223">
        <f t="shared" ca="1" si="841"/>
        <v>-3.0615306287353336E-3</v>
      </c>
      <c r="IR383" s="223">
        <f t="shared" ca="1" si="842"/>
        <v>-1.884182939047145E-3</v>
      </c>
      <c r="IS383" s="223">
        <f t="shared" ca="1" si="843"/>
        <v>-1.7070459785493671E-4</v>
      </c>
      <c r="IT383" s="223">
        <f t="shared" ca="1" si="844"/>
        <v>1.5913465041696043E-3</v>
      </c>
      <c r="IU383" s="223">
        <f t="shared" ca="1" si="845"/>
        <v>2.9005914479553101E-3</v>
      </c>
      <c r="IV383" s="223">
        <f t="shared" ca="1" si="846"/>
        <v>3.384494037497166E-3</v>
      </c>
      <c r="IW383" s="223">
        <f t="shared" ca="1" si="847"/>
        <v>2.9053632847179955E-3</v>
      </c>
      <c r="IX383" s="223">
        <f t="shared" ca="1" si="848"/>
        <v>1.5995323859968162E-3</v>
      </c>
      <c r="IY383" s="223">
        <f t="shared" ca="1" si="849"/>
        <v>-1.6143390453505978E-4</v>
      </c>
      <c r="IZ383" s="223">
        <f t="shared" ca="1" si="850"/>
        <v>-1.8764653430843629E-3</v>
      </c>
      <c r="JA383" s="223">
        <f t="shared" ca="1" si="851"/>
        <v>-3.0575621163398087E-3</v>
      </c>
      <c r="JB383" s="223">
        <f t="shared" ca="1" si="852"/>
        <v>-3.3686516649909064E-3</v>
      </c>
    </row>
    <row r="384" spans="2:262">
      <c r="B384" s="230">
        <v>23</v>
      </c>
      <c r="C384" s="229">
        <f t="shared" si="853"/>
        <v>4.4921875000000013E-4</v>
      </c>
      <c r="D384" s="226">
        <f t="shared" ca="1" si="597"/>
        <v>24.550513917311406</v>
      </c>
      <c r="E384" s="225">
        <f ca="1">AC361</f>
        <v>0.55051391731140742</v>
      </c>
      <c r="F384" s="224">
        <v>23</v>
      </c>
      <c r="G384" s="223">
        <f t="shared" ca="1" si="854"/>
        <v>-2.0792169524687536E-2</v>
      </c>
      <c r="H384" s="223">
        <f t="shared" ca="1" si="598"/>
        <v>-8.7526775544025416E-3</v>
      </c>
      <c r="I384" s="223">
        <f t="shared" ca="1" si="599"/>
        <v>6.0027078500513881E-3</v>
      </c>
      <c r="J384" s="223">
        <f t="shared" ca="1" si="600"/>
        <v>1.8895495810939179E-2</v>
      </c>
      <c r="K384" s="223">
        <f t="shared" ca="1" si="601"/>
        <v>2.592514615601435E-2</v>
      </c>
      <c r="L384" s="223">
        <f t="shared" ca="1" si="602"/>
        <v>2.4910408508117748E-2</v>
      </c>
      <c r="M384" s="223">
        <f t="shared" ca="1" si="603"/>
        <v>1.6166148723805486E-2</v>
      </c>
      <c r="N384" s="223">
        <f t="shared" ca="1" si="604"/>
        <v>2.4056482632103873E-3</v>
      </c>
      <c r="O384" s="223">
        <f t="shared" ca="1" si="605"/>
        <v>-1.2101307699985363E-2</v>
      </c>
      <c r="P384" s="223">
        <f t="shared" ca="1" si="606"/>
        <v>-2.2853314172243122E-2</v>
      </c>
      <c r="Q384" s="223">
        <f t="shared" ca="1" si="607"/>
        <v>-2.6514100212397161E-2</v>
      </c>
      <c r="R384" s="223">
        <f t="shared" ca="1" si="608"/>
        <v>-2.1947750015420382E-2</v>
      </c>
      <c r="S384" s="223">
        <f t="shared" ca="1" si="609"/>
        <v>-1.0571169487077292E-2</v>
      </c>
      <c r="T384" s="223">
        <f t="shared" ca="1" si="610"/>
        <v>4.085569555388047E-3</v>
      </c>
      <c r="U384" s="223">
        <f t="shared" ca="1" si="611"/>
        <v>1.7474585496967777E-2</v>
      </c>
      <c r="V384" s="223">
        <f t="shared" ca="1" si="612"/>
        <v>2.5441362161360091E-2</v>
      </c>
      <c r="W384" s="223">
        <f t="shared" ca="1" si="613"/>
        <v>2.5513865556700332E-2</v>
      </c>
      <c r="X384" s="223">
        <f t="shared" ca="1" si="614"/>
        <v>1.7669598396399883E-2</v>
      </c>
      <c r="Y384" s="223">
        <f t="shared" ca="1" si="615"/>
        <v>4.3425808467575343E-3</v>
      </c>
      <c r="Z384" s="223">
        <f t="shared" ca="1" si="616"/>
        <v>-1.0331908574863453E-2</v>
      </c>
      <c r="AA384" s="223">
        <f t="shared" ca="1" si="617"/>
        <v>-2.1800480437372389E-2</v>
      </c>
      <c r="AB384" s="223">
        <f t="shared" ca="1" si="618"/>
        <v>-2.6504518668477639E-2</v>
      </c>
      <c r="AC384" s="223">
        <f t="shared" ca="1" si="619"/>
        <v>-2.2984393747209123E-2</v>
      </c>
      <c r="AD384" s="223">
        <f t="shared" ca="1" si="620"/>
        <v>-1.2332375336387751E-2</v>
      </c>
      <c r="AE384" s="223">
        <f t="shared" ca="1" si="621"/>
        <v>2.1462912053195971E-3</v>
      </c>
      <c r="AF384" s="223">
        <f t="shared" ca="1" si="622"/>
        <v>1.5958978890144495E-2</v>
      </c>
      <c r="AG384" s="223">
        <f t="shared" ca="1" si="623"/>
        <v>2.4819709220847152E-2</v>
      </c>
      <c r="AH384" s="223">
        <f t="shared" ca="1" si="624"/>
        <v>2.5979060757243013E-2</v>
      </c>
      <c r="AI384" s="223">
        <f t="shared" ca="1" si="625"/>
        <v>1.9077294984343893E-2</v>
      </c>
      <c r="AJ384" s="223">
        <f t="shared" ca="1" si="626"/>
        <v>6.2559806084435919E-3</v>
      </c>
      <c r="AK384" s="223">
        <f t="shared" ca="1" si="627"/>
        <v>-8.5065199419907759E-3</v>
      </c>
      <c r="AL384" s="223">
        <f t="shared" ca="1" si="628"/>
        <v>-2.0629508010160783E-2</v>
      </c>
      <c r="AM384" s="223">
        <f t="shared" ca="1" si="629"/>
        <v>-2.6351306841472709E-2</v>
      </c>
      <c r="AN384" s="223">
        <f t="shared" ca="1" si="630"/>
        <v>-2.3896483057853631E-2</v>
      </c>
      <c r="AO384" s="223">
        <f t="shared" ca="1" si="631"/>
        <v>-1.4026750975241035E-2</v>
      </c>
      <c r="AP384" s="223">
        <f t="shared" ca="1" si="632"/>
        <v>1.9538191724922807E-4</v>
      </c>
      <c r="AQ384" s="223">
        <f t="shared" ca="1" si="633"/>
        <v>1.4356889193987702E-2</v>
      </c>
      <c r="AR384" s="223">
        <f t="shared" ca="1" si="634"/>
        <v>2.4063556125621836E-2</v>
      </c>
      <c r="AS384" s="223">
        <f t="shared" ca="1" si="635"/>
        <v>2.6303473176648318E-2</v>
      </c>
      <c r="AT384" s="223">
        <f t="shared" ca="1" si="636"/>
        <v>2.0381610057860929E-2</v>
      </c>
      <c r="AU384" s="223">
        <f t="shared" ca="1" si="637"/>
        <v>8.1354786691778067E-3</v>
      </c>
      <c r="AV384" s="223">
        <f t="shared" ca="1" si="638"/>
        <v>-6.6350337405252343E-3</v>
      </c>
      <c r="AW384" s="223">
        <f t="shared" ca="1" si="639"/>
        <v>-1.9346742491647504E-2</v>
      </c>
      <c r="AX384" s="223">
        <f t="shared" ca="1" si="640"/>
        <v>-2.6055294999547576E-2</v>
      </c>
      <c r="AY384" s="223">
        <f t="shared" ca="1" si="641"/>
        <v>-2.4679075256353763E-2</v>
      </c>
      <c r="AZ384" s="223">
        <f t="shared" ca="1" si="642"/>
        <v>-1.564511443524504E-2</v>
      </c>
      <c r="BA384" s="223">
        <f t="shared" ca="1" si="643"/>
        <v>-1.7565861623591158E-3</v>
      </c>
      <c r="BB384" s="223">
        <f t="shared" ca="1" si="644"/>
        <v>1.2676998271370322E-2</v>
      </c>
      <c r="BC384" s="223">
        <f t="shared" ca="1" si="645"/>
        <v>2.3177000534822214E-2</v>
      </c>
      <c r="BD384" s="223">
        <f t="shared" ca="1" si="646"/>
        <v>2.6485344795907539E-2</v>
      </c>
      <c r="BE384" s="223">
        <f t="shared" ca="1" si="647"/>
        <v>2.1575475420558331E-2</v>
      </c>
      <c r="BF384" s="223">
        <f t="shared" ca="1" si="648"/>
        <v>9.9708898661246565E-3</v>
      </c>
      <c r="BG384" s="223">
        <f t="shared" ca="1" si="649"/>
        <v>-4.7275917163430827E-3</v>
      </c>
      <c r="BH384" s="223">
        <f t="shared" ca="1" si="650"/>
        <v>-1.7959135299319532E-2</v>
      </c>
      <c r="BI384" s="223">
        <f t="shared" ca="1" si="651"/>
        <v>-2.5618087256520879E-2</v>
      </c>
      <c r="BJ384" s="223">
        <f t="shared" ca="1" si="652"/>
        <v>-2.5327929407779975E-2</v>
      </c>
      <c r="BK384" s="223">
        <f t="shared" ca="1" si="653"/>
        <v>-1.7178695664590682E-2</v>
      </c>
      <c r="BL384" s="223">
        <f t="shared" ca="1" si="654"/>
        <v>-3.6990351493584091E-3</v>
      </c>
      <c r="BM384" s="223">
        <f t="shared" ca="1" si="655"/>
        <v>1.0928409596751966E-2</v>
      </c>
      <c r="BN384" s="223">
        <f t="shared" ca="1" si="656"/>
        <v>2.2164846770008299E-2</v>
      </c>
      <c r="BO384" s="223">
        <f t="shared" ca="1" si="657"/>
        <v>2.6523690036958075E-2</v>
      </c>
      <c r="BP384" s="223">
        <f t="shared" ca="1" si="658"/>
        <v>2.2652421412595963E-2</v>
      </c>
      <c r="BQ384" s="223">
        <f t="shared" ca="1" si="659"/>
        <v>1.1752267946983043E-2</v>
      </c>
      <c r="BR384" s="223">
        <f t="shared" ca="1" si="660"/>
        <v>-2.794530463039136E-3</v>
      </c>
      <c r="BS384" s="223">
        <f t="shared" ca="1" si="661"/>
        <v>-1.6474205996778093E-2</v>
      </c>
      <c r="BT384" s="223">
        <f t="shared" ca="1" si="662"/>
        <v>-2.5042052879032911E-2</v>
      </c>
      <c r="BU384" s="223">
        <f t="shared" ca="1" si="663"/>
        <v>-2.5839529315267278E-2</v>
      </c>
      <c r="BV384" s="223">
        <f t="shared" ca="1" si="664"/>
        <v>-1.8619184053722784E-2</v>
      </c>
      <c r="BW384" s="223">
        <f t="shared" ca="1" si="665"/>
        <v>-5.6214387443892337E-3</v>
      </c>
      <c r="BX384" s="223">
        <f t="shared" ca="1" si="666"/>
        <v>9.1205989236627736E-3</v>
      </c>
      <c r="BY384" s="223">
        <f t="shared" ca="1" si="667"/>
        <v>2.1032579780127365E-2</v>
      </c>
      <c r="BZ384" s="223">
        <f t="shared" ca="1" si="668"/>
        <v>2.6418301103616353E-2</v>
      </c>
      <c r="CA384" s="223">
        <f t="shared" ca="1" si="669"/>
        <v>2.360661197033366E-2</v>
      </c>
      <c r="CB384" s="223">
        <f t="shared" ca="1" si="670"/>
        <v>1.3469959469589355E-2</v>
      </c>
      <c r="CC384" s="223">
        <f t="shared" ca="1" si="671"/>
        <v>-8.4632540703054033E-4</v>
      </c>
      <c r="CD384" s="223">
        <f t="shared" ca="1" si="672"/>
        <v>-1.4900001544571677E-2</v>
      </c>
      <c r="CE384" s="223">
        <f t="shared" ca="1" si="673"/>
        <v>-2.4330313447284393E-2</v>
      </c>
      <c r="CF384" s="223">
        <f t="shared" ca="1" si="674"/>
        <v>-2.6211102574590636E-2</v>
      </c>
      <c r="CG384" s="223">
        <f t="shared" ca="1" si="675"/>
        <v>-1.9958773471252883E-2</v>
      </c>
      <c r="CH384" s="223">
        <f t="shared" ca="1" si="676"/>
        <v>-7.5133792758080332E-3</v>
      </c>
      <c r="CI384" s="223">
        <f t="shared" ca="1" si="677"/>
        <v>7.2633629347736688E-3</v>
      </c>
      <c r="CJ384" s="223">
        <f t="shared" ca="1" si="678"/>
        <v>1.9786335418100237E-2</v>
      </c>
      <c r="CK384" s="223">
        <f t="shared" ca="1" si="679"/>
        <v>2.6169749107643317E-2</v>
      </c>
      <c r="CL384" s="223">
        <f t="shared" ca="1" si="680"/>
        <v>2.4432876252465419E-2</v>
      </c>
      <c r="CM384" s="223">
        <f t="shared" ca="1" si="681"/>
        <v>1.5114656114757392E-2</v>
      </c>
      <c r="CN384" s="223">
        <f t="shared" ca="1" si="682"/>
        <v>1.1064659596866032E-3</v>
      </c>
      <c r="CO384" s="223">
        <f t="shared" ca="1" si="683"/>
        <v>-1.3245052693020063E-2</v>
      </c>
      <c r="CP384" s="223">
        <f t="shared" ca="1" si="684"/>
        <v>-2.348672593892295E-2</v>
      </c>
      <c r="CQ384" s="223">
        <f t="shared" ca="1" si="685"/>
        <v>-2.6440635598063693E-2</v>
      </c>
      <c r="CR384" s="223">
        <f t="shared" ca="1" si="686"/>
        <v>-2.119020456606184E-2</v>
      </c>
      <c r="CS384" s="223">
        <f t="shared" ca="1" si="687"/>
        <v>-9.3646041539523668E-3</v>
      </c>
      <c r="CT384" s="223">
        <f t="shared" ca="1" si="688"/>
        <v>5.3667661528242327E-3</v>
      </c>
      <c r="CU384" s="223">
        <f t="shared" ca="1" si="689"/>
        <v>1.8432867190102366E-2</v>
      </c>
      <c r="CV384" s="223">
        <f t="shared" ca="1" si="690"/>
        <v>2.5779380973840346E-2</v>
      </c>
      <c r="CW384" s="223">
        <f t="shared" ca="1" si="691"/>
        <v>2.5126736661256657E-2</v>
      </c>
      <c r="CX384" s="223">
        <f t="shared" ca="1" si="692"/>
        <v>1.6677445128866004E-2</v>
      </c>
      <c r="CY384" s="223">
        <f t="shared" ca="1" si="693"/>
        <v>3.0532612915010974E-3</v>
      </c>
      <c r="CZ384" s="223">
        <f t="shared" ca="1" si="694"/>
        <v>-1.1518327753338907E-2</v>
      </c>
      <c r="DA384" s="223">
        <f t="shared" ca="1" si="695"/>
        <v>-2.2515861827747011E-2</v>
      </c>
      <c r="DB384" s="223">
        <f t="shared" ca="1" si="696"/>
        <v>-2.6526884526344906E-2</v>
      </c>
      <c r="DC384" s="223">
        <f t="shared" ca="1" si="697"/>
        <v>-2.2306804106352475E-2</v>
      </c>
      <c r="DD384" s="223">
        <f t="shared" ca="1" si="698"/>
        <v>-1.1165081430812594E-2</v>
      </c>
      <c r="DE384" s="223">
        <f t="shared" ca="1" si="699"/>
        <v>3.4410864001019649E-3</v>
      </c>
      <c r="DF384" s="223">
        <f t="shared" ca="1" si="700"/>
        <v>1.6979509657729437E-2</v>
      </c>
      <c r="DG384" s="223">
        <f t="shared" ca="1" si="701"/>
        <v>2.5249312140947028E-2</v>
      </c>
      <c r="DH384" s="223">
        <f t="shared" ca="1" si="702"/>
        <v>2.5684433107034259E-2</v>
      </c>
      <c r="DI384" s="223">
        <f t="shared" ca="1" si="703"/>
        <v>1.8149857622843917E-2</v>
      </c>
      <c r="DJ384" s="223">
        <f t="shared" ca="1" si="704"/>
        <v>4.9835107358343891E-3</v>
      </c>
      <c r="DK384" s="223">
        <f t="shared" ca="1" si="705"/>
        <v>-9.7291839975843161E-3</v>
      </c>
      <c r="DL384" s="223">
        <f t="shared" ca="1" si="706"/>
        <v>-2.142298231049327E-2</v>
      </c>
      <c r="DM384" s="223">
        <f t="shared" ca="1" si="707"/>
        <v>-2.6469381969019091E-2</v>
      </c>
      <c r="DN384" s="223">
        <f t="shared" ca="1" si="708"/>
        <v>-2.3302521142470837E-2</v>
      </c>
      <c r="DO384" s="223">
        <f t="shared" ca="1" si="709"/>
        <v>-1.2905054164027346E-2</v>
      </c>
      <c r="DP384" s="223">
        <f t="shared" ca="1" si="710"/>
        <v>1.4967591020329911E-3</v>
      </c>
      <c r="DQ384" s="223">
        <f t="shared" ca="1" si="711"/>
        <v>1.5434138691371916E-2</v>
      </c>
      <c r="DR384" s="223">
        <f t="shared" ca="1" si="712"/>
        <v>2.4582415097895365E-2</v>
      </c>
      <c r="DS384" s="223">
        <f t="shared" ca="1" si="713"/>
        <v>2.6102943384438273E-2</v>
      </c>
      <c r="DT384" s="223">
        <f t="shared" ca="1" si="714"/>
        <v>1.9523914465812423E-2</v>
      </c>
      <c r="DU384" s="223">
        <f t="shared" ca="1" si="715"/>
        <v>6.8867541037055877E-3</v>
      </c>
      <c r="DV384" s="223">
        <f t="shared" ca="1" si="716"/>
        <v>-7.887316950784649E-3</v>
      </c>
      <c r="DW384" s="223">
        <f t="shared" ca="1" si="717"/>
        <v>-2.021400979595565E-2</v>
      </c>
      <c r="DX384" s="223">
        <f t="shared" ca="1" si="718"/>
        <v>-2.6268439537426566E-2</v>
      </c>
      <c r="DY384" s="223">
        <f t="shared" ca="1" si="719"/>
        <v>-2.4171959797526676E-2</v>
      </c>
      <c r="DZ384" s="223">
        <f t="shared" ca="1" si="720"/>
        <v>-1.4575093290599373E-2</v>
      </c>
      <c r="EA384" s="223">
        <f t="shared" ca="1" si="721"/>
        <v>-4.5567926329321499E-4</v>
      </c>
      <c r="EB384" s="223">
        <f t="shared" ca="1" si="722"/>
        <v>1.3805128790191789E-2</v>
      </c>
      <c r="EC384" s="223">
        <f t="shared" ca="1" si="723"/>
        <v>2.3782303817543371E-2</v>
      </c>
      <c r="ED384" s="223">
        <f t="shared" ca="1" si="724"/>
        <v>2.6379999550014618E-2</v>
      </c>
      <c r="EE384" s="223">
        <f t="shared" ca="1" si="725"/>
        <v>2.0792169524687595E-2</v>
      </c>
      <c r="EF384" s="223">
        <f t="shared" ca="1" si="726"/>
        <v>8.7526775544025728E-3</v>
      </c>
      <c r="EG384" s="223">
        <f t="shared" ca="1" si="727"/>
        <v>-6.0027078500510516E-3</v>
      </c>
      <c r="EH384" s="223">
        <f t="shared" ca="1" si="728"/>
        <v>-1.8895495810938984E-2</v>
      </c>
      <c r="EI384" s="223">
        <f t="shared" ca="1" si="729"/>
        <v>-2.5925146156014309E-2</v>
      </c>
      <c r="EJ384" s="223">
        <f t="shared" ca="1" si="730"/>
        <v>-2.4910408508117796E-2</v>
      </c>
      <c r="EK384" s="223">
        <f t="shared" ca="1" si="731"/>
        <v>-1.6166148723805548E-2</v>
      </c>
      <c r="EL384" s="223">
        <f t="shared" ca="1" si="732"/>
        <v>-2.4056482632103908E-3</v>
      </c>
      <c r="EM384" s="223">
        <f t="shared" ca="1" si="733"/>
        <v>1.2101307699985086E-2</v>
      </c>
      <c r="EN384" s="223">
        <f t="shared" ca="1" si="734"/>
        <v>2.2853314172243001E-2</v>
      </c>
      <c r="EO384" s="223">
        <f t="shared" ca="1" si="735"/>
        <v>2.6514100212397165E-2</v>
      </c>
      <c r="EP384" s="223">
        <f t="shared" ca="1" si="736"/>
        <v>2.1947750015420452E-2</v>
      </c>
      <c r="EQ384" s="223">
        <f t="shared" ca="1" si="737"/>
        <v>1.0571169487077337E-2</v>
      </c>
      <c r="ER384" s="223">
        <f t="shared" ca="1" si="738"/>
        <v>-4.085569555387694E-3</v>
      </c>
      <c r="ES384" s="223">
        <f t="shared" ca="1" si="739"/>
        <v>-1.7474585496967579E-2</v>
      </c>
      <c r="ET384" s="223">
        <f t="shared" ca="1" si="740"/>
        <v>-2.5441362161360028E-2</v>
      </c>
      <c r="EU384" s="223">
        <f t="shared" ca="1" si="741"/>
        <v>-2.551386555670038E-2</v>
      </c>
      <c r="EV384" s="223">
        <f t="shared" ca="1" si="742"/>
        <v>-1.7669598396399939E-2</v>
      </c>
      <c r="EW384" s="223">
        <f t="shared" ca="1" si="743"/>
        <v>-4.342580846757562E-3</v>
      </c>
      <c r="EX384" s="223">
        <f t="shared" ca="1" si="744"/>
        <v>1.0331908574863167E-2</v>
      </c>
      <c r="EY384" s="223">
        <f t="shared" ca="1" si="745"/>
        <v>2.1800480437372236E-2</v>
      </c>
      <c r="EZ384" s="223">
        <f t="shared" ca="1" si="746"/>
        <v>2.6504518668477636E-2</v>
      </c>
      <c r="FA384" s="223">
        <f t="shared" ca="1" si="747"/>
        <v>2.2984393747209186E-2</v>
      </c>
      <c r="FB384" s="223">
        <f t="shared" ca="1" si="748"/>
        <v>1.2332375336387815E-2</v>
      </c>
      <c r="FC384" s="223">
        <f t="shared" ca="1" si="749"/>
        <v>-2.146291205319617E-3</v>
      </c>
      <c r="FD384" s="223">
        <f t="shared" ca="1" si="750"/>
        <v>-1.5958978890144245E-2</v>
      </c>
      <c r="FE384" s="223">
        <f t="shared" ca="1" si="751"/>
        <v>-2.4819709220847076E-2</v>
      </c>
      <c r="FF384" s="223">
        <f t="shared" ca="1" si="752"/>
        <v>-2.5979060757243048E-2</v>
      </c>
      <c r="FG384" s="223">
        <f t="shared" ca="1" si="753"/>
        <v>-1.9077294984343945E-2</v>
      </c>
      <c r="FH384" s="223">
        <f t="shared" ca="1" si="754"/>
        <v>-6.255980608443572E-3</v>
      </c>
      <c r="FI384" s="223">
        <f t="shared" ca="1" si="755"/>
        <v>8.5065199419904376E-3</v>
      </c>
      <c r="FJ384" s="223">
        <f t="shared" ca="1" si="756"/>
        <v>2.062950801016062E-2</v>
      </c>
      <c r="FK384" s="223">
        <f t="shared" ca="1" si="757"/>
        <v>2.6351306841472688E-2</v>
      </c>
      <c r="FL384" s="223">
        <f t="shared" ca="1" si="758"/>
        <v>2.3896483057853704E-2</v>
      </c>
      <c r="FM384" s="223">
        <f t="shared" ca="1" si="759"/>
        <v>1.4026750975241099E-2</v>
      </c>
      <c r="FN384" s="223">
        <f t="shared" ca="1" si="760"/>
        <v>-1.9538191724924716E-4</v>
      </c>
      <c r="FO384" s="223">
        <f t="shared" ca="1" si="761"/>
        <v>-1.4356889193987483E-2</v>
      </c>
      <c r="FP384" s="223">
        <f t="shared" ca="1" si="762"/>
        <v>-2.4063556125621725E-2</v>
      </c>
      <c r="FQ384" s="223">
        <f t="shared" ca="1" si="763"/>
        <v>-2.6303473176648343E-2</v>
      </c>
      <c r="FR384" s="223">
        <f t="shared" ca="1" si="764"/>
        <v>-2.0381610057860981E-2</v>
      </c>
      <c r="FS384" s="223">
        <f t="shared" ca="1" si="765"/>
        <v>-8.1354786691778796E-3</v>
      </c>
      <c r="FT384" s="223">
        <f t="shared" ca="1" si="766"/>
        <v>6.6350337405248882E-3</v>
      </c>
      <c r="FU384" s="223">
        <f t="shared" ca="1" si="767"/>
        <v>1.9346742491647327E-2</v>
      </c>
      <c r="FV384" s="223">
        <f t="shared" ca="1" si="768"/>
        <v>2.6055294999547542E-2</v>
      </c>
      <c r="FW384" s="223">
        <f t="shared" ca="1" si="769"/>
        <v>2.4679075256353822E-2</v>
      </c>
      <c r="FX384" s="223">
        <f t="shared" ca="1" si="770"/>
        <v>1.5645114435245102E-2</v>
      </c>
      <c r="FY384" s="223">
        <f t="shared" ca="1" si="771"/>
        <v>1.7565861623590963E-3</v>
      </c>
      <c r="FZ384" s="223">
        <f t="shared" ca="1" si="772"/>
        <v>-1.2676998271370006E-2</v>
      </c>
      <c r="GA384" s="223">
        <f t="shared" ca="1" si="773"/>
        <v>-2.3177000534822086E-2</v>
      </c>
      <c r="GB384" s="223">
        <f t="shared" ca="1" si="774"/>
        <v>-2.6485344795907546E-2</v>
      </c>
      <c r="GC384" s="223">
        <f t="shared" ca="1" si="775"/>
        <v>-2.1575475420558377E-2</v>
      </c>
      <c r="GD384" s="223">
        <f t="shared" ca="1" si="776"/>
        <v>-9.9708898661247259E-3</v>
      </c>
      <c r="GE384" s="223">
        <f t="shared" ca="1" si="777"/>
        <v>4.7275917163427305E-3</v>
      </c>
      <c r="GF384" s="223">
        <f t="shared" ca="1" si="778"/>
        <v>1.7959135299319338E-2</v>
      </c>
      <c r="GG384" s="223">
        <f t="shared" ca="1" si="779"/>
        <v>2.5618087256520837E-2</v>
      </c>
      <c r="GH384" s="223">
        <f t="shared" ca="1" si="780"/>
        <v>2.5327929407780028E-2</v>
      </c>
      <c r="GI384" s="223">
        <f t="shared" ca="1" si="781"/>
        <v>1.7178695664590807E-2</v>
      </c>
      <c r="GJ384" s="223">
        <f t="shared" ca="1" si="782"/>
        <v>3.6990351493583901E-3</v>
      </c>
      <c r="GK384" s="223">
        <f t="shared" ca="1" si="783"/>
        <v>-1.0928409596751639E-2</v>
      </c>
      <c r="GL384" s="223">
        <f t="shared" ca="1" si="784"/>
        <v>-2.2164846770008205E-2</v>
      </c>
      <c r="GM384" s="223">
        <f t="shared" ca="1" si="785"/>
        <v>-2.6523690036958075E-2</v>
      </c>
      <c r="GN384" s="223">
        <f t="shared" ca="1" si="786"/>
        <v>-2.2652421412596054E-2</v>
      </c>
      <c r="GO384" s="223">
        <f t="shared" ca="1" si="787"/>
        <v>-1.1752267946983024E-2</v>
      </c>
      <c r="GP384" s="223">
        <f t="shared" ca="1" si="788"/>
        <v>2.7945304630391556E-3</v>
      </c>
      <c r="GQ384" s="223">
        <f t="shared" ca="1" si="789"/>
        <v>1.6474205996777812E-2</v>
      </c>
      <c r="GR384" s="223">
        <f t="shared" ca="1" si="790"/>
        <v>2.5042052879032852E-2</v>
      </c>
      <c r="GS384" s="223">
        <f t="shared" ca="1" si="791"/>
        <v>2.5839529315267316E-2</v>
      </c>
      <c r="GT384" s="223">
        <f t="shared" ca="1" si="792"/>
        <v>1.8619184053722908E-2</v>
      </c>
      <c r="GU384" s="223">
        <f t="shared" ca="1" si="793"/>
        <v>5.6214387443892146E-3</v>
      </c>
      <c r="GV384" s="223">
        <f t="shared" ca="1" si="794"/>
        <v>-9.1205989236624388E-3</v>
      </c>
      <c r="GW384" s="223">
        <f t="shared" ca="1" si="795"/>
        <v>-2.1032579780127261E-2</v>
      </c>
      <c r="GX384" s="223">
        <f t="shared" ca="1" si="796"/>
        <v>-2.6418301103616339E-2</v>
      </c>
      <c r="GY384" s="223">
        <f t="shared" ca="1" si="797"/>
        <v>-2.3606611970333737E-2</v>
      </c>
      <c r="GZ384" s="223">
        <f t="shared" ca="1" si="798"/>
        <v>-1.346995946958934E-2</v>
      </c>
      <c r="HA384" s="223">
        <f t="shared" ca="1" si="799"/>
        <v>8.4632540703056028E-4</v>
      </c>
      <c r="HB384" s="223">
        <f t="shared" ca="1" si="800"/>
        <v>1.4900001544571382E-2</v>
      </c>
      <c r="HC384" s="223">
        <f t="shared" ca="1" si="801"/>
        <v>2.4330313447284327E-2</v>
      </c>
      <c r="HD384" s="223">
        <f t="shared" ca="1" si="802"/>
        <v>2.6211102574590656E-2</v>
      </c>
      <c r="HE384" s="223">
        <f t="shared" ca="1" si="803"/>
        <v>1.9958773471252994E-2</v>
      </c>
      <c r="HF384" s="223">
        <f t="shared" ca="1" si="804"/>
        <v>7.5133792758080133E-3</v>
      </c>
      <c r="HG384" s="223">
        <f t="shared" ca="1" si="805"/>
        <v>-7.2633629347733245E-3</v>
      </c>
      <c r="HH384" s="223">
        <f t="shared" ca="1" si="806"/>
        <v>-1.9786335418099998E-2</v>
      </c>
      <c r="HI384" s="223">
        <f t="shared" ca="1" si="807"/>
        <v>-2.6169749107643289E-2</v>
      </c>
      <c r="HJ384" s="223">
        <f t="shared" ca="1" si="808"/>
        <v>-2.4432876252465482E-2</v>
      </c>
      <c r="HK384" s="223">
        <f t="shared" ca="1" si="809"/>
        <v>-1.5114656114757376E-2</v>
      </c>
      <c r="HL384" s="223">
        <f t="shared" ca="1" si="810"/>
        <v>-1.1064659596865846E-3</v>
      </c>
      <c r="HM384" s="223">
        <f t="shared" ca="1" si="811"/>
        <v>1.3245052693019753E-2</v>
      </c>
      <c r="HN384" s="223">
        <f t="shared" ca="1" si="812"/>
        <v>2.348672593892287E-2</v>
      </c>
      <c r="HO384" s="223">
        <f t="shared" ca="1" si="813"/>
        <v>2.6440635598063703E-2</v>
      </c>
      <c r="HP384" s="223">
        <f t="shared" ca="1" si="814"/>
        <v>2.1190204566061945E-2</v>
      </c>
      <c r="HQ384" s="223">
        <f t="shared" ca="1" si="815"/>
        <v>9.3646041539523477E-3</v>
      </c>
      <c r="HR384" s="223">
        <f t="shared" ca="1" si="816"/>
        <v>-5.366766152823884E-3</v>
      </c>
      <c r="HS384" s="223">
        <f t="shared" ca="1" si="817"/>
        <v>-1.843286719010211E-2</v>
      </c>
      <c r="HT384" s="223">
        <f t="shared" ca="1" si="818"/>
        <v>-2.5779380973840305E-2</v>
      </c>
      <c r="HU384" s="223">
        <f t="shared" ca="1" si="819"/>
        <v>-2.5126736661256713E-2</v>
      </c>
      <c r="HV384" s="223">
        <f t="shared" ca="1" si="820"/>
        <v>-1.6677445128866139E-2</v>
      </c>
      <c r="HW384" s="223">
        <f t="shared" ca="1" si="821"/>
        <v>-3.0532612915010779E-3</v>
      </c>
      <c r="HX384" s="223">
        <f t="shared" ca="1" si="822"/>
        <v>1.1518327753338586E-2</v>
      </c>
      <c r="HY384" s="223">
        <f t="shared" ca="1" si="823"/>
        <v>2.2515861827746925E-2</v>
      </c>
      <c r="HZ384" s="223">
        <f t="shared" ca="1" si="824"/>
        <v>2.6526884526344906E-2</v>
      </c>
      <c r="IA384" s="223">
        <f t="shared" ca="1" si="825"/>
        <v>2.2306804106352569E-2</v>
      </c>
      <c r="IB384" s="223">
        <f t="shared" ca="1" si="826"/>
        <v>1.116508143081292E-2</v>
      </c>
      <c r="IC384" s="223">
        <f t="shared" ca="1" si="827"/>
        <v>-3.4410864001019844E-3</v>
      </c>
      <c r="ID384" s="223">
        <f t="shared" ca="1" si="828"/>
        <v>-1.6979509657729163E-2</v>
      </c>
      <c r="IE384" s="223">
        <f t="shared" ca="1" si="829"/>
        <v>-2.3504567853970086E-2</v>
      </c>
      <c r="IF384" s="223">
        <f t="shared" ca="1" si="830"/>
        <v>-2.5684433107034301E-2</v>
      </c>
      <c r="IG384" s="223">
        <f t="shared" ca="1" si="831"/>
        <v>-1.8149857622844313E-2</v>
      </c>
      <c r="IH384" s="223">
        <f t="shared" ca="1" si="832"/>
        <v>-4.9835107358343709E-3</v>
      </c>
      <c r="II384" s="223">
        <f t="shared" ca="1" si="833"/>
        <v>9.7291839975839848E-3</v>
      </c>
      <c r="IJ384" s="223">
        <f t="shared" ca="1" si="834"/>
        <v>2.1422982310493392E-2</v>
      </c>
      <c r="IK384" s="223">
        <f t="shared" ca="1" si="835"/>
        <v>2.6469381969019077E-2</v>
      </c>
      <c r="IL384" s="223">
        <f t="shared" ca="1" si="836"/>
        <v>2.3302521142471101E-2</v>
      </c>
      <c r="IM384" s="223">
        <f t="shared" ca="1" si="837"/>
        <v>1.2905054164027327E-2</v>
      </c>
      <c r="IN384" s="223">
        <f t="shared" ca="1" si="838"/>
        <v>-1.4967591020324461E-3</v>
      </c>
      <c r="IO384" s="223">
        <f t="shared" ca="1" si="839"/>
        <v>-1.5434138691372085E-2</v>
      </c>
      <c r="IP384" s="223">
        <f t="shared" ca="1" si="840"/>
        <v>-2.4582415097895306E-2</v>
      </c>
      <c r="IQ384" s="223">
        <f t="shared" ca="1" si="841"/>
        <v>-2.610294338443837E-2</v>
      </c>
      <c r="IR384" s="223">
        <f t="shared" ca="1" si="842"/>
        <v>-1.9523914465812538E-2</v>
      </c>
      <c r="IS384" s="223">
        <f t="shared" ca="1" si="843"/>
        <v>-6.886754103706115E-3</v>
      </c>
      <c r="IT384" s="223">
        <f t="shared" ca="1" si="844"/>
        <v>7.8873169507848485E-3</v>
      </c>
      <c r="IU384" s="223">
        <f t="shared" ca="1" si="845"/>
        <v>2.0214009795955539E-2</v>
      </c>
      <c r="IV384" s="223">
        <f t="shared" ca="1" si="846"/>
        <v>2.6268439537426594E-2</v>
      </c>
      <c r="IW384" s="223">
        <f t="shared" ca="1" si="847"/>
        <v>2.4171959797526749E-2</v>
      </c>
      <c r="IX384" s="223">
        <f t="shared" ca="1" si="848"/>
        <v>1.4575093290599833E-2</v>
      </c>
      <c r="IY384" s="223">
        <f t="shared" ca="1" si="849"/>
        <v>4.5567926329338412E-4</v>
      </c>
      <c r="IZ384" s="223">
        <f t="shared" ca="1" si="850"/>
        <v>-1.3805128790191645E-2</v>
      </c>
      <c r="JA384" s="223">
        <f t="shared" ca="1" si="851"/>
        <v>-2.3782303817543465E-2</v>
      </c>
      <c r="JB384" s="223">
        <f t="shared" ca="1" si="852"/>
        <v>-2.6379999550014636E-2</v>
      </c>
    </row>
    <row r="385" spans="2:262">
      <c r="B385" s="230">
        <v>24</v>
      </c>
      <c r="C385" s="229">
        <f t="shared" si="853"/>
        <v>4.6875000000000015E-4</v>
      </c>
      <c r="D385" s="226">
        <f t="shared" ca="1" si="597"/>
        <v>24.520286140790464</v>
      </c>
      <c r="E385" s="225">
        <f ca="1">AD361</f>
        <v>0.52028614079046331</v>
      </c>
      <c r="F385" s="224">
        <v>24</v>
      </c>
      <c r="G385" s="223">
        <f t="shared" ca="1" si="854"/>
        <v>-2.9025554539301901E-3</v>
      </c>
      <c r="H385" s="223">
        <f t="shared" ca="1" si="598"/>
        <v>-1.0662963678033668E-3</v>
      </c>
      <c r="I385" s="223">
        <f t="shared" ca="1" si="599"/>
        <v>1.1293693988560351E-3</v>
      </c>
      <c r="J385" s="223">
        <f t="shared" ca="1" si="600"/>
        <v>2.9443690402297384E-3</v>
      </c>
      <c r="K385" s="223">
        <f t="shared" ca="1" si="601"/>
        <v>3.7669373698548413E-3</v>
      </c>
      <c r="L385" s="223">
        <f t="shared" ca="1" si="602"/>
        <v>3.3198188687326097E-3</v>
      </c>
      <c r="M385" s="223">
        <f t="shared" ca="1" si="603"/>
        <v>1.7537196455447131E-3</v>
      </c>
      <c r="N385" s="223">
        <f t="shared" ca="1" si="604"/>
        <v>-4.0348968119576932E-4</v>
      </c>
      <c r="O385" s="223">
        <f t="shared" ca="1" si="605"/>
        <v>-2.424698463128561E-3</v>
      </c>
      <c r="P385" s="223">
        <f t="shared" ca="1" si="606"/>
        <v>-3.6286365009803954E-3</v>
      </c>
      <c r="Q385" s="223">
        <f t="shared" ca="1" si="607"/>
        <v>-3.6095035061855059E-3</v>
      </c>
      <c r="R385" s="223">
        <f t="shared" ca="1" si="608"/>
        <v>-2.3737484608050852E-3</v>
      </c>
      <c r="S385" s="223">
        <f t="shared" ca="1" si="609"/>
        <v>-3.3789591863323052E-4</v>
      </c>
      <c r="T385" s="223">
        <f t="shared" ca="1" si="610"/>
        <v>1.8118480838759192E-3</v>
      </c>
      <c r="U385" s="223">
        <f t="shared" ca="1" si="611"/>
        <v>3.3508891663360674E-3</v>
      </c>
      <c r="V385" s="223">
        <f t="shared" ca="1" si="612"/>
        <v>3.76047694812858E-3</v>
      </c>
      <c r="W385" s="223">
        <f t="shared" ca="1" si="613"/>
        <v>2.9025554539301914E-3</v>
      </c>
      <c r="X385" s="223">
        <f t="shared" ca="1" si="614"/>
        <v>1.0662963678033696E-3</v>
      </c>
      <c r="Y385" s="223">
        <f t="shared" ca="1" si="615"/>
        <v>-1.1293693988560314E-3</v>
      </c>
      <c r="Z385" s="223">
        <f t="shared" ca="1" si="616"/>
        <v>-2.9443690402297358E-3</v>
      </c>
      <c r="AA385" s="223">
        <f t="shared" ca="1" si="617"/>
        <v>-3.7669373698548409E-3</v>
      </c>
      <c r="AB385" s="223">
        <f t="shared" ca="1" si="618"/>
        <v>-3.3198188687326093E-3</v>
      </c>
      <c r="AC385" s="223">
        <f t="shared" ca="1" si="619"/>
        <v>-1.7537196455447144E-3</v>
      </c>
      <c r="AD385" s="223">
        <f t="shared" ca="1" si="620"/>
        <v>4.0348968119576796E-4</v>
      </c>
      <c r="AE385" s="223">
        <f t="shared" ca="1" si="621"/>
        <v>2.4246984631285601E-3</v>
      </c>
      <c r="AF385" s="223">
        <f t="shared" ca="1" si="622"/>
        <v>3.6286365009803954E-3</v>
      </c>
      <c r="AG385" s="223">
        <f t="shared" ca="1" si="623"/>
        <v>3.6095035061855072E-3</v>
      </c>
      <c r="AH385" s="223">
        <f t="shared" ca="1" si="624"/>
        <v>2.3737484608050835E-3</v>
      </c>
      <c r="AI385" s="223">
        <f t="shared" ca="1" si="625"/>
        <v>3.3789591863323529E-4</v>
      </c>
      <c r="AJ385" s="223">
        <f t="shared" ca="1" si="626"/>
        <v>-1.8118480838759182E-3</v>
      </c>
      <c r="AK385" s="223">
        <f t="shared" ca="1" si="627"/>
        <v>-3.350889166336064E-3</v>
      </c>
      <c r="AL385" s="223">
        <f t="shared" ca="1" si="628"/>
        <v>-3.7604769481285804E-3</v>
      </c>
      <c r="AM385" s="223">
        <f t="shared" ca="1" si="629"/>
        <v>-2.9025554539301879E-3</v>
      </c>
      <c r="AN385" s="223">
        <f t="shared" ca="1" si="630"/>
        <v>-1.0662963678033709E-3</v>
      </c>
      <c r="AO385" s="223">
        <f t="shared" ca="1" si="631"/>
        <v>1.1293693988560364E-3</v>
      </c>
      <c r="AP385" s="223">
        <f t="shared" ca="1" si="632"/>
        <v>2.944369040229735E-3</v>
      </c>
      <c r="AQ385" s="223">
        <f t="shared" ca="1" si="633"/>
        <v>3.7669373698548413E-3</v>
      </c>
      <c r="AR385" s="223">
        <f t="shared" ca="1" si="634"/>
        <v>3.3198188687326136E-3</v>
      </c>
      <c r="AS385" s="223">
        <f t="shared" ca="1" si="635"/>
        <v>1.7537196455447153E-3</v>
      </c>
      <c r="AT385" s="223">
        <f t="shared" ca="1" si="636"/>
        <v>-4.0348968119575989E-4</v>
      </c>
      <c r="AU385" s="223">
        <f t="shared" ca="1" si="637"/>
        <v>-2.4246984631285592E-3</v>
      </c>
      <c r="AV385" s="223">
        <f t="shared" ca="1" si="638"/>
        <v>-3.6286365009803958E-3</v>
      </c>
      <c r="AW385" s="223">
        <f t="shared" ca="1" si="639"/>
        <v>-3.6095035061855076E-3</v>
      </c>
      <c r="AX385" s="223">
        <f t="shared" ca="1" si="640"/>
        <v>-2.3737484608050848E-3</v>
      </c>
      <c r="AY385" s="223">
        <f t="shared" ca="1" si="641"/>
        <v>-3.3789591863323659E-4</v>
      </c>
      <c r="AZ385" s="223">
        <f t="shared" ca="1" si="642"/>
        <v>1.8118480838759169E-3</v>
      </c>
      <c r="BA385" s="223">
        <f t="shared" ca="1" si="643"/>
        <v>3.3508891663360631E-3</v>
      </c>
      <c r="BB385" s="223">
        <f t="shared" ca="1" si="644"/>
        <v>3.7604769481285804E-3</v>
      </c>
      <c r="BC385" s="223">
        <f t="shared" ca="1" si="645"/>
        <v>2.9025554539301888E-3</v>
      </c>
      <c r="BD385" s="223">
        <f t="shared" ca="1" si="646"/>
        <v>1.0662963678033724E-3</v>
      </c>
      <c r="BE385" s="223">
        <f t="shared" ca="1" si="647"/>
        <v>-1.1293693988560351E-3</v>
      </c>
      <c r="BF385" s="223">
        <f t="shared" ca="1" si="648"/>
        <v>-2.9443690402297341E-3</v>
      </c>
      <c r="BG385" s="223">
        <f t="shared" ca="1" si="649"/>
        <v>-3.7669373698548409E-3</v>
      </c>
      <c r="BH385" s="223">
        <f t="shared" ca="1" si="650"/>
        <v>-3.3198188687326145E-3</v>
      </c>
      <c r="BI385" s="223">
        <f t="shared" ca="1" si="651"/>
        <v>-1.7537196455447287E-3</v>
      </c>
      <c r="BJ385" s="223">
        <f t="shared" ca="1" si="652"/>
        <v>4.0348968119577187E-4</v>
      </c>
      <c r="BK385" s="223">
        <f t="shared" ca="1" si="653"/>
        <v>2.4246984631285579E-3</v>
      </c>
      <c r="BL385" s="223">
        <f t="shared" ca="1" si="654"/>
        <v>3.6286365009803923E-3</v>
      </c>
      <c r="BM385" s="223">
        <f t="shared" ca="1" si="655"/>
        <v>3.6095035061855037E-3</v>
      </c>
      <c r="BN385" s="223">
        <f t="shared" ca="1" si="656"/>
        <v>2.3737484608050861E-3</v>
      </c>
      <c r="BO385" s="223">
        <f t="shared" ca="1" si="657"/>
        <v>3.37895918633238E-4</v>
      </c>
      <c r="BP385" s="223">
        <f t="shared" ca="1" si="658"/>
        <v>-1.8118480838759036E-3</v>
      </c>
      <c r="BQ385" s="223">
        <f t="shared" ca="1" si="659"/>
        <v>-3.3508891663360692E-3</v>
      </c>
      <c r="BR385" s="223">
        <f t="shared" ca="1" si="660"/>
        <v>-3.7604769481285804E-3</v>
      </c>
      <c r="BS385" s="223">
        <f t="shared" ca="1" si="661"/>
        <v>-2.9025554539301984E-3</v>
      </c>
      <c r="BT385" s="223">
        <f t="shared" ca="1" si="662"/>
        <v>-1.0662963678033607E-3</v>
      </c>
      <c r="BU385" s="223">
        <f t="shared" ca="1" si="663"/>
        <v>1.1293693988560338E-3</v>
      </c>
      <c r="BV385" s="223">
        <f t="shared" ca="1" si="664"/>
        <v>2.9443690402297332E-3</v>
      </c>
      <c r="BW385" s="223">
        <f t="shared" ca="1" si="665"/>
        <v>3.76693736985484E-3</v>
      </c>
      <c r="BX385" s="223">
        <f t="shared" ca="1" si="666"/>
        <v>3.3198188687326088E-3</v>
      </c>
      <c r="BY385" s="223">
        <f t="shared" ca="1" si="667"/>
        <v>1.7537196455447181E-3</v>
      </c>
      <c r="BZ385" s="223">
        <f t="shared" ca="1" si="668"/>
        <v>-4.0348968119575712E-4</v>
      </c>
      <c r="CA385" s="223">
        <f t="shared" ca="1" si="669"/>
        <v>-2.4246984631285671E-3</v>
      </c>
      <c r="CB385" s="223">
        <f t="shared" ca="1" si="670"/>
        <v>-3.6286365009803958E-3</v>
      </c>
      <c r="CC385" s="223">
        <f t="shared" ca="1" si="671"/>
        <v>-3.6095035061855085E-3</v>
      </c>
      <c r="CD385" s="223">
        <f t="shared" ca="1" si="672"/>
        <v>-2.3737484608050978E-3</v>
      </c>
      <c r="CE385" s="223">
        <f t="shared" ca="1" si="673"/>
        <v>-3.3789591863322608E-4</v>
      </c>
      <c r="CF385" s="223">
        <f t="shared" ca="1" si="674"/>
        <v>1.811848083875914E-3</v>
      </c>
      <c r="CG385" s="223">
        <f t="shared" ca="1" si="675"/>
        <v>3.3508891663360618E-3</v>
      </c>
      <c r="CH385" s="223">
        <f t="shared" ca="1" si="676"/>
        <v>3.7604769481285822E-3</v>
      </c>
      <c r="CI385" s="223">
        <f t="shared" ca="1" si="677"/>
        <v>2.902555453930191E-3</v>
      </c>
      <c r="CJ385" s="223">
        <f t="shared" ca="1" si="678"/>
        <v>1.066296367803375E-3</v>
      </c>
      <c r="CK385" s="223">
        <f t="shared" ca="1" si="679"/>
        <v>-1.1293693988560197E-3</v>
      </c>
      <c r="CL385" s="223">
        <f t="shared" ca="1" si="680"/>
        <v>-2.9443690402297406E-3</v>
      </c>
      <c r="CM385" s="223">
        <f t="shared" ca="1" si="681"/>
        <v>-3.7669373698548409E-3</v>
      </c>
      <c r="CN385" s="223">
        <f t="shared" ca="1" si="682"/>
        <v>-3.3198188687326158E-3</v>
      </c>
      <c r="CO385" s="223">
        <f t="shared" ca="1" si="683"/>
        <v>-1.7537196455447311E-3</v>
      </c>
      <c r="CP385" s="223">
        <f t="shared" ca="1" si="684"/>
        <v>4.034896811957691E-4</v>
      </c>
      <c r="CQ385" s="223">
        <f t="shared" ca="1" si="685"/>
        <v>2.4246984631285553E-3</v>
      </c>
      <c r="CR385" s="223">
        <f t="shared" ca="1" si="686"/>
        <v>3.628636500980391E-3</v>
      </c>
      <c r="CS385" s="223">
        <f t="shared" ca="1" si="687"/>
        <v>3.609503506185505E-3</v>
      </c>
      <c r="CT385" s="223">
        <f t="shared" ca="1" si="688"/>
        <v>2.3737484608050878E-3</v>
      </c>
      <c r="CU385" s="223">
        <f t="shared" ca="1" si="689"/>
        <v>3.3789591863324082E-4</v>
      </c>
      <c r="CV385" s="223">
        <f t="shared" ca="1" si="690"/>
        <v>-1.8118480838759013E-3</v>
      </c>
      <c r="CW385" s="223">
        <f t="shared" ca="1" si="691"/>
        <v>-3.3508891663360674E-3</v>
      </c>
      <c r="CX385" s="223">
        <f t="shared" ca="1" si="692"/>
        <v>-3.7604769481285809E-3</v>
      </c>
      <c r="CY385" s="223">
        <f t="shared" ca="1" si="693"/>
        <v>-2.9025554539302001E-3</v>
      </c>
      <c r="CZ385" s="223">
        <f t="shared" ca="1" si="694"/>
        <v>-1.0662963678033635E-3</v>
      </c>
      <c r="DA385" s="223">
        <f t="shared" ca="1" si="695"/>
        <v>1.1293693988560312E-3</v>
      </c>
      <c r="DB385" s="223">
        <f t="shared" ca="1" si="696"/>
        <v>2.9443690402297311E-3</v>
      </c>
      <c r="DC385" s="223">
        <f t="shared" ca="1" si="697"/>
        <v>3.7669373698548396E-3</v>
      </c>
      <c r="DD385" s="223">
        <f t="shared" ca="1" si="698"/>
        <v>3.3198188687326097E-3</v>
      </c>
      <c r="DE385" s="223">
        <f t="shared" ca="1" si="699"/>
        <v>1.7537196455447205E-3</v>
      </c>
      <c r="DF385" s="223">
        <f t="shared" ca="1" si="700"/>
        <v>-4.0348968119575436E-4</v>
      </c>
      <c r="DG385" s="223">
        <f t="shared" ca="1" si="701"/>
        <v>-2.4246984631285649E-3</v>
      </c>
      <c r="DH385" s="223">
        <f t="shared" ca="1" si="702"/>
        <v>-3.6286365009803949E-3</v>
      </c>
      <c r="DI385" s="223">
        <f t="shared" ca="1" si="703"/>
        <v>-3.6095035061855093E-3</v>
      </c>
      <c r="DJ385" s="223">
        <f t="shared" ca="1" si="704"/>
        <v>-2.3737484608050996E-3</v>
      </c>
      <c r="DK385" s="223">
        <f t="shared" ca="1" si="705"/>
        <v>-3.3789591863322884E-4</v>
      </c>
      <c r="DL385" s="223">
        <f t="shared" ca="1" si="706"/>
        <v>1.8118480838758882E-3</v>
      </c>
      <c r="DM385" s="223">
        <f t="shared" ca="1" si="707"/>
        <v>3.3508891663360605E-3</v>
      </c>
      <c r="DN385" s="223">
        <f t="shared" ca="1" si="708"/>
        <v>3.7604769481285796E-3</v>
      </c>
      <c r="DO385" s="223">
        <f t="shared" ca="1" si="709"/>
        <v>2.9025554539302096E-3</v>
      </c>
      <c r="DP385" s="223">
        <f t="shared" ca="1" si="710"/>
        <v>1.0662963678033776E-3</v>
      </c>
      <c r="DQ385" s="223">
        <f t="shared" ca="1" si="711"/>
        <v>-1.1293693988560427E-3</v>
      </c>
      <c r="DR385" s="223">
        <f t="shared" ca="1" si="712"/>
        <v>-2.944369040229722E-3</v>
      </c>
      <c r="DS385" s="223">
        <f t="shared" ca="1" si="713"/>
        <v>-3.7669373698548405E-3</v>
      </c>
      <c r="DT385" s="223">
        <f t="shared" ca="1" si="714"/>
        <v>-3.3198188687326045E-3</v>
      </c>
      <c r="DU385" s="223">
        <f t="shared" ca="1" si="715"/>
        <v>-1.7537196455447339E-3</v>
      </c>
      <c r="DV385" s="223">
        <f t="shared" ca="1" si="716"/>
        <v>4.0348968119576634E-4</v>
      </c>
      <c r="DW385" s="223">
        <f t="shared" ca="1" si="717"/>
        <v>2.424698463128574E-3</v>
      </c>
      <c r="DX385" s="223">
        <f t="shared" ca="1" si="718"/>
        <v>3.6286365009803906E-3</v>
      </c>
      <c r="DY385" s="223">
        <f t="shared" ca="1" si="719"/>
        <v>3.6095035061855059E-3</v>
      </c>
      <c r="DZ385" s="223">
        <f t="shared" ca="1" si="720"/>
        <v>2.3737484608051113E-3</v>
      </c>
      <c r="EA385" s="223">
        <f t="shared" ca="1" si="721"/>
        <v>3.3789591863324359E-4</v>
      </c>
      <c r="EB385" s="223">
        <f t="shared" ca="1" si="722"/>
        <v>-1.8118480838759225E-3</v>
      </c>
      <c r="EC385" s="223">
        <f t="shared" ca="1" si="723"/>
        <v>-3.3508891663360536E-3</v>
      </c>
      <c r="ED385" s="223">
        <f t="shared" ca="1" si="724"/>
        <v>-3.7604769481285813E-3</v>
      </c>
      <c r="EE385" s="223">
        <f t="shared" ca="1" si="725"/>
        <v>-2.9025554539301845E-3</v>
      </c>
      <c r="EF385" s="223">
        <f t="shared" ca="1" si="726"/>
        <v>-1.0662963678033919E-3</v>
      </c>
      <c r="EG385" s="223">
        <f t="shared" ca="1" si="727"/>
        <v>1.1293693988560284E-3</v>
      </c>
      <c r="EH385" s="223">
        <f t="shared" ca="1" si="728"/>
        <v>2.9443690402297467E-3</v>
      </c>
      <c r="EI385" s="223">
        <f t="shared" ca="1" si="729"/>
        <v>3.7669373698548396E-3</v>
      </c>
      <c r="EJ385" s="223">
        <f t="shared" ca="1" si="730"/>
        <v>3.319818868732611E-3</v>
      </c>
      <c r="EK385" s="223">
        <f t="shared" ca="1" si="731"/>
        <v>1.7537196455447469E-3</v>
      </c>
      <c r="EL385" s="223">
        <f t="shared" ca="1" si="732"/>
        <v>-4.0348968119575159E-4</v>
      </c>
      <c r="EM385" s="223">
        <f t="shared" ca="1" si="733"/>
        <v>-2.4246984631285627E-3</v>
      </c>
      <c r="EN385" s="223">
        <f t="shared" ca="1" si="734"/>
        <v>-3.6286365009803863E-3</v>
      </c>
      <c r="EO385" s="223">
        <f t="shared" ca="1" si="735"/>
        <v>-3.6095035061855102E-3</v>
      </c>
      <c r="EP385" s="223">
        <f t="shared" ca="1" si="736"/>
        <v>-2.3737484608050813E-3</v>
      </c>
      <c r="EQ385" s="223">
        <f t="shared" ca="1" si="737"/>
        <v>-3.3789591863325833E-4</v>
      </c>
      <c r="ER385" s="223">
        <f t="shared" ca="1" si="738"/>
        <v>1.8118480838759093E-3</v>
      </c>
      <c r="ES385" s="223">
        <f t="shared" ca="1" si="739"/>
        <v>3.3508891663360713E-3</v>
      </c>
      <c r="ET385" s="223">
        <f t="shared" ca="1" si="740"/>
        <v>3.7604769481285826E-3</v>
      </c>
      <c r="EU385" s="223">
        <f t="shared" ca="1" si="741"/>
        <v>2.902555453930194E-3</v>
      </c>
      <c r="EV385" s="223">
        <f t="shared" ca="1" si="742"/>
        <v>1.0662963678033546E-3</v>
      </c>
      <c r="EW385" s="223">
        <f t="shared" ca="1" si="743"/>
        <v>-1.1293693988560143E-3</v>
      </c>
      <c r="EX385" s="223">
        <f t="shared" ca="1" si="744"/>
        <v>-2.9443690402297376E-3</v>
      </c>
      <c r="EY385" s="223">
        <f t="shared" ca="1" si="745"/>
        <v>-3.7669373698548379E-3</v>
      </c>
      <c r="EZ385" s="223">
        <f t="shared" ca="1" si="746"/>
        <v>-3.3198188687326184E-3</v>
      </c>
      <c r="FA385" s="223">
        <f t="shared" ca="1" si="747"/>
        <v>-1.753719645544712E-3</v>
      </c>
      <c r="FB385" s="223">
        <f t="shared" ca="1" si="748"/>
        <v>4.0348968119573685E-4</v>
      </c>
      <c r="FC385" s="223">
        <f t="shared" ca="1" si="749"/>
        <v>2.424698463128551E-3</v>
      </c>
      <c r="FD385" s="223">
        <f t="shared" ca="1" si="750"/>
        <v>3.6286365009803971E-3</v>
      </c>
      <c r="FE385" s="223">
        <f t="shared" ca="1" si="751"/>
        <v>3.609503506185515E-3</v>
      </c>
      <c r="FF385" s="223">
        <f t="shared" ca="1" si="752"/>
        <v>2.373748460805093E-3</v>
      </c>
      <c r="FG385" s="223">
        <f t="shared" ca="1" si="753"/>
        <v>3.3789591863321957E-4</v>
      </c>
      <c r="FH385" s="223">
        <f t="shared" ca="1" si="754"/>
        <v>-1.8118480838758965E-3</v>
      </c>
      <c r="FI385" s="223">
        <f t="shared" ca="1" si="755"/>
        <v>-3.3508891663360648E-3</v>
      </c>
      <c r="FJ385" s="223">
        <f t="shared" ca="1" si="756"/>
        <v>-3.7604769481285843E-3</v>
      </c>
      <c r="FK385" s="223">
        <f t="shared" ca="1" si="757"/>
        <v>-2.902555453930204E-3</v>
      </c>
      <c r="FL385" s="223">
        <f t="shared" ca="1" si="758"/>
        <v>-1.0662963678033687E-3</v>
      </c>
      <c r="FM385" s="223">
        <f t="shared" ca="1" si="759"/>
        <v>1.1293693988560002E-3</v>
      </c>
      <c r="FN385" s="223">
        <f t="shared" ca="1" si="760"/>
        <v>2.944369040229728E-3</v>
      </c>
      <c r="FO385" s="223">
        <f t="shared" ca="1" si="761"/>
        <v>3.7669373698548413E-3</v>
      </c>
      <c r="FP385" s="223">
        <f t="shared" ca="1" si="762"/>
        <v>3.3198188687326253E-3</v>
      </c>
      <c r="FQ385" s="223">
        <f t="shared" ca="1" si="763"/>
        <v>1.753719645544725E-3</v>
      </c>
      <c r="FR385" s="223">
        <f t="shared" ca="1" si="764"/>
        <v>-4.0348968119577555E-4</v>
      </c>
      <c r="FS385" s="223">
        <f t="shared" ca="1" si="765"/>
        <v>-2.4246984631285402E-3</v>
      </c>
      <c r="FT385" s="223">
        <f t="shared" ca="1" si="766"/>
        <v>-3.6286365009803932E-3</v>
      </c>
      <c r="FU385" s="223">
        <f t="shared" ca="1" si="767"/>
        <v>-3.6095035061855033E-3</v>
      </c>
      <c r="FV385" s="223">
        <f t="shared" ca="1" si="768"/>
        <v>-2.3737484608051043E-3</v>
      </c>
      <c r="FW385" s="223">
        <f t="shared" ca="1" si="769"/>
        <v>-3.3789591863323443E-4</v>
      </c>
      <c r="FX385" s="223">
        <f t="shared" ca="1" si="770"/>
        <v>1.8118480838758833E-3</v>
      </c>
      <c r="FY385" s="223">
        <f t="shared" ca="1" si="771"/>
        <v>3.3508891663360579E-3</v>
      </c>
      <c r="FZ385" s="223">
        <f t="shared" ca="1" si="772"/>
        <v>3.76047694812858E-3</v>
      </c>
      <c r="GA385" s="223">
        <f t="shared" ca="1" si="773"/>
        <v>2.9025554539302131E-3</v>
      </c>
      <c r="GB385" s="223">
        <f t="shared" ca="1" si="774"/>
        <v>1.066296367803383E-3</v>
      </c>
      <c r="GC385" s="223">
        <f t="shared" ca="1" si="775"/>
        <v>-1.1293693988560372E-3</v>
      </c>
      <c r="GD385" s="223">
        <f t="shared" ca="1" si="776"/>
        <v>-2.9443690402297185E-3</v>
      </c>
      <c r="GE385" s="223">
        <f t="shared" ca="1" si="777"/>
        <v>-3.7669373698548405E-3</v>
      </c>
      <c r="GF385" s="223">
        <f t="shared" ca="1" si="778"/>
        <v>-3.3198188687326071E-3</v>
      </c>
      <c r="GG385" s="223">
        <f t="shared" ca="1" si="779"/>
        <v>-1.7537196455447385E-3</v>
      </c>
      <c r="GH385" s="223">
        <f t="shared" ca="1" si="780"/>
        <v>4.0348968119576081E-4</v>
      </c>
      <c r="GI385" s="223">
        <f t="shared" ca="1" si="781"/>
        <v>2.4246984631285701E-3</v>
      </c>
      <c r="GJ385" s="223">
        <f t="shared" ca="1" si="782"/>
        <v>3.6286365009803889E-3</v>
      </c>
      <c r="GK385" s="223">
        <f t="shared" ca="1" si="783"/>
        <v>3.6095035061855076E-3</v>
      </c>
      <c r="GL385" s="223">
        <f t="shared" ca="1" si="784"/>
        <v>2.373748460805116E-3</v>
      </c>
      <c r="GM385" s="223">
        <f t="shared" ca="1" si="785"/>
        <v>3.3789591863324912E-4</v>
      </c>
      <c r="GN385" s="223">
        <f t="shared" ca="1" si="786"/>
        <v>-1.8118480838759177E-3</v>
      </c>
      <c r="GO385" s="223">
        <f t="shared" ca="1" si="787"/>
        <v>-3.3508891663360518E-3</v>
      </c>
      <c r="GP385" s="223">
        <f t="shared" ca="1" si="788"/>
        <v>-3.7604769481285817E-3</v>
      </c>
      <c r="GQ385" s="223">
        <f t="shared" ca="1" si="789"/>
        <v>-2.9025554539301884E-3</v>
      </c>
      <c r="GR385" s="223">
        <f t="shared" ca="1" si="790"/>
        <v>-1.0662963678033971E-3</v>
      </c>
      <c r="GS385" s="223">
        <f t="shared" ca="1" si="791"/>
        <v>1.1293693988560232E-3</v>
      </c>
      <c r="GT385" s="223">
        <f t="shared" ca="1" si="792"/>
        <v>2.9443690402297428E-3</v>
      </c>
      <c r="GU385" s="223">
        <f t="shared" ca="1" si="793"/>
        <v>3.7669373698548387E-3</v>
      </c>
      <c r="GV385" s="223">
        <f t="shared" ca="1" si="794"/>
        <v>3.3198188687326136E-3</v>
      </c>
      <c r="GW385" s="223">
        <f t="shared" ca="1" si="795"/>
        <v>1.7537196455447515E-3</v>
      </c>
      <c r="GX385" s="223">
        <f t="shared" ca="1" si="796"/>
        <v>-4.0348968119574606E-4</v>
      </c>
      <c r="GY385" s="223">
        <f t="shared" ca="1" si="797"/>
        <v>-2.4246984631285588E-3</v>
      </c>
      <c r="GZ385" s="223">
        <f t="shared" ca="1" si="798"/>
        <v>-3.628636500980385E-3</v>
      </c>
      <c r="HA385" s="223">
        <f t="shared" ca="1" si="799"/>
        <v>-3.6095035061855119E-3</v>
      </c>
      <c r="HB385" s="223">
        <f t="shared" ca="1" si="800"/>
        <v>-2.3737484608050852E-3</v>
      </c>
      <c r="HC385" s="223">
        <f t="shared" ca="1" si="801"/>
        <v>-3.3789591863326392E-4</v>
      </c>
      <c r="HD385" s="223">
        <f t="shared" ca="1" si="802"/>
        <v>1.8118480838759045E-3</v>
      </c>
      <c r="HE385" s="223">
        <f t="shared" ca="1" si="803"/>
        <v>3.3508891663360696E-3</v>
      </c>
      <c r="HF385" s="223">
        <f t="shared" ca="1" si="804"/>
        <v>3.7604769481285835E-3</v>
      </c>
      <c r="HG385" s="223">
        <f t="shared" ca="1" si="805"/>
        <v>2.9025554539301975E-3</v>
      </c>
      <c r="HH385" s="223">
        <f t="shared" ca="1" si="806"/>
        <v>1.0662963678033598E-3</v>
      </c>
      <c r="HI385" s="223">
        <f t="shared" ca="1" si="807"/>
        <v>-1.1293693988560091E-3</v>
      </c>
      <c r="HJ385" s="223">
        <f t="shared" ca="1" si="808"/>
        <v>-2.9443690402297341E-3</v>
      </c>
      <c r="HK385" s="223">
        <f t="shared" ca="1" si="809"/>
        <v>-3.7669373698548374E-3</v>
      </c>
      <c r="HL385" s="223">
        <f t="shared" ca="1" si="810"/>
        <v>-3.3198188687326214E-3</v>
      </c>
      <c r="HM385" s="223">
        <f t="shared" ca="1" si="811"/>
        <v>-1.7537196455447172E-3</v>
      </c>
      <c r="HN385" s="223">
        <f t="shared" ca="1" si="812"/>
        <v>4.0348968119573132E-4</v>
      </c>
      <c r="HO385" s="223">
        <f t="shared" ca="1" si="813"/>
        <v>2.4246984631285471E-3</v>
      </c>
      <c r="HP385" s="223">
        <f t="shared" ca="1" si="814"/>
        <v>3.6286365009803958E-3</v>
      </c>
      <c r="HQ385" s="223">
        <f t="shared" ca="1" si="815"/>
        <v>3.6095035061855002E-3</v>
      </c>
      <c r="HR385" s="223">
        <f t="shared" ca="1" si="816"/>
        <v>2.373748460805139E-3</v>
      </c>
      <c r="HS385" s="223">
        <f t="shared" ca="1" si="817"/>
        <v>3.3789591863327855E-4</v>
      </c>
      <c r="HT385" s="223">
        <f t="shared" ca="1" si="818"/>
        <v>-1.8118480838758915E-3</v>
      </c>
      <c r="HU385" s="223">
        <f t="shared" ca="1" si="819"/>
        <v>-3.3508891663360622E-3</v>
      </c>
      <c r="HV385" s="223">
        <f t="shared" ca="1" si="820"/>
        <v>-3.7604769481285791E-3</v>
      </c>
      <c r="HW385" s="223">
        <f t="shared" ca="1" si="821"/>
        <v>-2.9025554539301728E-3</v>
      </c>
      <c r="HX385" s="223">
        <f t="shared" ca="1" si="822"/>
        <v>-1.0662963678034255E-3</v>
      </c>
      <c r="HY385" s="223">
        <f t="shared" ca="1" si="823"/>
        <v>1.129369398855995E-3</v>
      </c>
      <c r="HZ385" s="223">
        <f t="shared" ca="1" si="824"/>
        <v>2.9443690402297246E-3</v>
      </c>
      <c r="IA385" s="223">
        <f t="shared" ca="1" si="825"/>
        <v>3.7669373698548405E-3</v>
      </c>
      <c r="IB385" s="223">
        <f t="shared" ca="1" si="826"/>
        <v>3.3198188687326023E-3</v>
      </c>
      <c r="IC385" s="223">
        <f t="shared" ca="1" si="827"/>
        <v>1.7537196455447782E-3</v>
      </c>
      <c r="ID385" s="223">
        <f t="shared" ca="1" si="828"/>
        <v>-4.0348968119571657E-4</v>
      </c>
      <c r="IE385" s="223">
        <f t="shared" ca="1" si="829"/>
        <v>-2.3133759105395495E-3</v>
      </c>
      <c r="IF385" s="223">
        <f t="shared" ca="1" si="830"/>
        <v>-3.6286365009803915E-3</v>
      </c>
      <c r="IG385" s="223">
        <f t="shared" ca="1" si="831"/>
        <v>-3.6095035061855046E-3</v>
      </c>
      <c r="IH385" s="223">
        <f t="shared" ca="1" si="832"/>
        <v>-2.373748460805067E-3</v>
      </c>
      <c r="II385" s="223">
        <f t="shared" ca="1" si="833"/>
        <v>-3.3789591863329341E-4</v>
      </c>
      <c r="IJ385" s="223">
        <f t="shared" ca="1" si="834"/>
        <v>1.8118480838758785E-3</v>
      </c>
      <c r="IK385" s="223">
        <f t="shared" ca="1" si="835"/>
        <v>3.3508891663360557E-3</v>
      </c>
      <c r="IL385" s="223">
        <f t="shared" ca="1" si="836"/>
        <v>3.7604769481285809E-3</v>
      </c>
      <c r="IM385" s="223">
        <f t="shared" ca="1" si="837"/>
        <v>2.9025554539301819E-3</v>
      </c>
      <c r="IN385" s="223">
        <f t="shared" ca="1" si="838"/>
        <v>1.0662963678033368E-3</v>
      </c>
      <c r="IO385" s="223">
        <f t="shared" ca="1" si="839"/>
        <v>-1.1293693988559807E-3</v>
      </c>
      <c r="IP385" s="223">
        <f t="shared" ca="1" si="840"/>
        <v>-2.9443690402297155E-3</v>
      </c>
      <c r="IQ385" s="223">
        <f t="shared" ca="1" si="841"/>
        <v>-3.7669373698548396E-3</v>
      </c>
      <c r="IR385" s="223">
        <f t="shared" ca="1" si="842"/>
        <v>-3.3198188687326093E-3</v>
      </c>
      <c r="IS385" s="223">
        <f t="shared" ca="1" si="843"/>
        <v>-1.7537196455446958E-3</v>
      </c>
      <c r="IT385" s="223">
        <f t="shared" ca="1" si="844"/>
        <v>4.0348968119570183E-4</v>
      </c>
      <c r="IU385" s="223">
        <f t="shared" ca="1" si="845"/>
        <v>2.4246984631285246E-3</v>
      </c>
      <c r="IV385" s="223">
        <f t="shared" ca="1" si="846"/>
        <v>3.6286365009803876E-3</v>
      </c>
      <c r="IW385" s="223">
        <f t="shared" ca="1" si="847"/>
        <v>3.6095035061855089E-3</v>
      </c>
      <c r="IX385" s="223">
        <f t="shared" ca="1" si="848"/>
        <v>2.3737484608050783E-3</v>
      </c>
      <c r="IY385" s="223">
        <f t="shared" ca="1" si="849"/>
        <v>3.3789591863320114E-4</v>
      </c>
      <c r="IZ385" s="223">
        <f t="shared" ca="1" si="850"/>
        <v>-1.8118480838758655E-3</v>
      </c>
      <c r="JA385" s="223">
        <f t="shared" ca="1" si="851"/>
        <v>-3.3508891663360488E-3</v>
      </c>
      <c r="JB385" s="223">
        <f t="shared" ca="1" si="852"/>
        <v>-3.7604769481285822E-3</v>
      </c>
    </row>
    <row r="386" spans="2:262">
      <c r="B386" s="230">
        <v>25</v>
      </c>
      <c r="C386" s="229">
        <f t="shared" si="853"/>
        <v>4.8828125000000011E-4</v>
      </c>
      <c r="D386" s="226">
        <f t="shared" ca="1" si="597"/>
        <v>24.523811982873028</v>
      </c>
      <c r="E386" s="225">
        <f ca="1">AE361</f>
        <v>0.52381198287302888</v>
      </c>
      <c r="F386" s="224">
        <v>25</v>
      </c>
      <c r="G386" s="223">
        <f t="shared" ca="1" si="854"/>
        <v>1.2890647745994951E-2</v>
      </c>
      <c r="H386" s="223">
        <f t="shared" ca="1" si="598"/>
        <v>3.8692340828130707E-3</v>
      </c>
      <c r="I386" s="223">
        <f t="shared" ca="1" si="599"/>
        <v>-6.563793696722023E-3</v>
      </c>
      <c r="J386" s="223">
        <f t="shared" ca="1" si="600"/>
        <v>-1.460215016901311E-2</v>
      </c>
      <c r="K386" s="223">
        <f t="shared" ca="1" si="601"/>
        <v>-1.731319873836587E-2</v>
      </c>
      <c r="L386" s="223">
        <f t="shared" ca="1" si="602"/>
        <v>-1.3707866542113086E-2</v>
      </c>
      <c r="M386" s="223">
        <f t="shared" ca="1" si="603"/>
        <v>-5.1014882727148658E-3</v>
      </c>
      <c r="N386" s="223">
        <f t="shared" ca="1" si="604"/>
        <v>5.3660678696279178E-3</v>
      </c>
      <c r="O386" s="223">
        <f t="shared" ca="1" si="605"/>
        <v>1.3875919465811784E-2</v>
      </c>
      <c r="P386" s="223">
        <f t="shared" ca="1" si="606"/>
        <v>1.7323414177896391E-2</v>
      </c>
      <c r="Q386" s="223">
        <f t="shared" ca="1" si="607"/>
        <v>1.4450801221754043E-2</v>
      </c>
      <c r="R386" s="223">
        <f t="shared" ca="1" si="608"/>
        <v>6.3060970556605301E-3</v>
      </c>
      <c r="S386" s="223">
        <f t="shared" ca="1" si="609"/>
        <v>-4.1392628558181224E-3</v>
      </c>
      <c r="T386" s="223">
        <f t="shared" ca="1" si="610"/>
        <v>-1.3074493952779227E-2</v>
      </c>
      <c r="U386" s="223">
        <f t="shared" ca="1" si="611"/>
        <v>-1.7239752535050896E-2</v>
      </c>
      <c r="V386" s="223">
        <f t="shared" ca="1" si="612"/>
        <v>-1.5115425757519041E-2</v>
      </c>
      <c r="W386" s="223">
        <f t="shared" ca="1" si="613"/>
        <v>-7.4765325522847736E-3</v>
      </c>
      <c r="X386" s="223">
        <f t="shared" ca="1" si="614"/>
        <v>2.8900268179560557E-3</v>
      </c>
      <c r="Y386" s="223">
        <f t="shared" ca="1" si="615"/>
        <v>1.2202216624208135E-2</v>
      </c>
      <c r="Z386" s="223">
        <f t="shared" ca="1" si="616"/>
        <v>1.7062667179520648E-2</v>
      </c>
      <c r="AA386" s="223">
        <f t="shared" ca="1" si="617"/>
        <v>1.5698138491463971E-2</v>
      </c>
      <c r="AB386" s="223">
        <f t="shared" ca="1" si="618"/>
        <v>8.6064520712218484E-3</v>
      </c>
      <c r="AC386" s="223">
        <f t="shared" ca="1" si="619"/>
        <v>-1.6251294743680224E-3</v>
      </c>
      <c r="AD386" s="223">
        <f t="shared" ca="1" si="620"/>
        <v>-1.1263814426518444E-2</v>
      </c>
      <c r="AE386" s="223">
        <f t="shared" ca="1" si="621"/>
        <v>-1.6793117752190393E-2</v>
      </c>
      <c r="AF386" s="223">
        <f t="shared" ca="1" si="622"/>
        <v>-1.6195781652795796E-2</v>
      </c>
      <c r="AG386" s="223">
        <f t="shared" ca="1" si="623"/>
        <v>-9.6897324806993913E-3</v>
      </c>
      <c r="AH386" s="223">
        <f t="shared" ca="1" si="624"/>
        <v>3.5142541335291357E-4</v>
      </c>
      <c r="AI386" s="223">
        <f t="shared" ca="1" si="625"/>
        <v>1.0264372642525063E-2</v>
      </c>
      <c r="AJ386" s="223">
        <f t="shared" ca="1" si="626"/>
        <v>1.6432564964761302E-2</v>
      </c>
      <c r="AK386" s="223">
        <f t="shared" ca="1" si="627"/>
        <v>1.6605658470106189E-2</v>
      </c>
      <c r="AL386" s="223">
        <f t="shared" ca="1" si="628"/>
        <v>1.0720503390320248E-2</v>
      </c>
      <c r="AM386" s="223">
        <f t="shared" ca="1" si="629"/>
        <v>9.2418305242560322E-4</v>
      </c>
      <c r="AN386" s="223">
        <f t="shared" ca="1" si="630"/>
        <v>-9.2093073338497533E-3</v>
      </c>
      <c r="AO386" s="223">
        <f t="shared" ca="1" si="631"/>
        <v>-1.5982962684027716E-2</v>
      </c>
      <c r="AP386" s="223">
        <f t="shared" ca="1" si="632"/>
        <v>-1.6925547785409324E-2</v>
      </c>
      <c r="AQ386" s="223">
        <f t="shared" ca="1" si="633"/>
        <v>-1.169317896321646E-2</v>
      </c>
      <c r="AR386" s="223">
        <f t="shared" ca="1" si="634"/>
        <v>-2.1947832901693851E-3</v>
      </c>
      <c r="AS386" s="223">
        <f t="shared" ca="1" si="635"/>
        <v>8.1043359908137495E-3</v>
      </c>
      <c r="AT386" s="223">
        <f t="shared" ca="1" si="636"/>
        <v>1.5446747343703609E-2</v>
      </c>
      <c r="AU386" s="223">
        <f t="shared" ca="1" si="637"/>
        <v>1.7153716090789514E-2</v>
      </c>
      <c r="AV386" s="223">
        <f t="shared" ca="1" si="638"/>
        <v>1.2602488186183342E-2</v>
      </c>
      <c r="AW386" s="223">
        <f t="shared" ca="1" si="639"/>
        <v>3.4534898071019657E-3</v>
      </c>
      <c r="AX386" s="223">
        <f t="shared" ca="1" si="640"/>
        <v>-6.9554465488626243E-3</v>
      </c>
      <c r="AY386" s="223">
        <f t="shared" ca="1" si="641"/>
        <v>-1.4826824741177316E-2</v>
      </c>
      <c r="AZ386" s="223">
        <f t="shared" ca="1" si="642"/>
        <v>-1.7288926922430833E-2</v>
      </c>
      <c r="BA386" s="223">
        <f t="shared" ca="1" si="643"/>
        <v>-1.3443503433756668E-2</v>
      </c>
      <c r="BB386" s="223">
        <f t="shared" ca="1" si="644"/>
        <v>-4.6934815635504565E-3</v>
      </c>
      <c r="BC386" s="223">
        <f t="shared" ca="1" si="645"/>
        <v>5.768864939425104E-3</v>
      </c>
      <c r="BD386" s="223">
        <f t="shared" ca="1" si="646"/>
        <v>1.4126554290743644E-2</v>
      </c>
      <c r="BE386" s="223">
        <f t="shared" ca="1" si="647"/>
        <v>1.7330447561121579E-2</v>
      </c>
      <c r="BF386" s="223">
        <f t="shared" ca="1" si="648"/>
        <v>1.4211667171442153E-2</v>
      </c>
      <c r="BG386" s="223">
        <f t="shared" ca="1" si="649"/>
        <v>5.9080389367504715E-3</v>
      </c>
      <c r="BH386" s="223">
        <f t="shared" ca="1" si="650"/>
        <v>-4.5510213510513266E-3</v>
      </c>
      <c r="BI386" s="223">
        <f t="shared" ca="1" si="651"/>
        <v>-1.3349730818646804E-2</v>
      </c>
      <c r="BJ386" s="223">
        <f t="shared" ca="1" si="652"/>
        <v>-1.7278053002923233E-2</v>
      </c>
      <c r="BK386" s="223">
        <f t="shared" ca="1" si="653"/>
        <v>-1.4902816653389489E-2</v>
      </c>
      <c r="BL386" s="223">
        <f t="shared" ca="1" si="654"/>
        <v>-7.0905801350643807E-3</v>
      </c>
      <c r="BM386" s="223">
        <f t="shared" ca="1" si="655"/>
        <v>3.3085153836636722E-3</v>
      </c>
      <c r="BN386" s="223">
        <f t="shared" ca="1" si="656"/>
        <v>1.2500563998587986E-2</v>
      </c>
      <c r="BO386" s="223">
        <f t="shared" ca="1" si="657"/>
        <v>1.7132027178486262E-2</v>
      </c>
      <c r="BP386" s="223">
        <f t="shared" ca="1" si="658"/>
        <v>1.5513206480673093E-2</v>
      </c>
      <c r="BQ386" s="223">
        <f t="shared" ca="1" si="659"/>
        <v>8.2346968652798249E-3</v>
      </c>
      <c r="BR386" s="223">
        <f t="shared" ca="1" si="660"/>
        <v>-2.0480802847536242E-3</v>
      </c>
      <c r="BS386" s="223">
        <f t="shared" ca="1" si="661"/>
        <v>-1.1583655539139294E-2</v>
      </c>
      <c r="BT386" s="223">
        <f t="shared" ca="1" si="662"/>
        <v>-1.6893161414405378E-2</v>
      </c>
      <c r="BU386" s="223">
        <f t="shared" ca="1" si="663"/>
        <v>-1.6039528897933031E-2</v>
      </c>
      <c r="BV386" s="223">
        <f t="shared" ca="1" si="664"/>
        <v>-9.3341890597066143E-3</v>
      </c>
      <c r="BW386" s="223">
        <f t="shared" ca="1" si="665"/>
        <v>7.7654646132945633E-4</v>
      </c>
      <c r="BX386" s="223">
        <f t="shared" ca="1" si="666"/>
        <v>1.0603974246685747E-2</v>
      </c>
      <c r="BY386" s="223">
        <f t="shared" ca="1" si="667"/>
        <v>1.6562750144952045E-2</v>
      </c>
      <c r="BZ386" s="223">
        <f t="shared" ca="1" si="668"/>
        <v>1.6478931718388309E-2</v>
      </c>
      <c r="CA386" s="223">
        <f t="shared" ca="1" si="669"/>
        <v>1.0383098474880365E-2</v>
      </c>
      <c r="CB386" s="223">
        <f t="shared" ca="1" si="670"/>
        <v>4.9919553465079805E-4</v>
      </c>
      <c r="CC386" s="223">
        <f t="shared" ca="1" si="671"/>
        <v>-9.5668290990332094E-3</v>
      </c>
      <c r="CD386" s="223">
        <f t="shared" ca="1" si="672"/>
        <v>-1.6142583897423193E-2</v>
      </c>
      <c r="CE386" s="223">
        <f t="shared" ca="1" si="673"/>
        <v>-1.6829033780083789E-2</v>
      </c>
      <c r="CF386" s="223">
        <f t="shared" ca="1" si="674"/>
        <v>-1.1375740979799787E-2</v>
      </c>
      <c r="CG386" s="223">
        <f t="shared" ca="1" si="675"/>
        <v>-1.7722323467770484E-3</v>
      </c>
      <c r="CH386" s="223">
        <f t="shared" ca="1" si="676"/>
        <v>8.4778404755979763E-3</v>
      </c>
      <c r="CI386" s="223">
        <f t="shared" ca="1" si="677"/>
        <v>1.5634939589118452E-2</v>
      </c>
      <c r="CJ386" s="223">
        <f t="shared" ca="1" si="678"/>
        <v>1.7087937849613433E-2</v>
      </c>
      <c r="CK386" s="223">
        <f t="shared" ca="1" si="679"/>
        <v>1.2306737358725679E-2</v>
      </c>
      <c r="CL386" s="223">
        <f t="shared" ca="1" si="680"/>
        <v>3.0356652782653833E-3</v>
      </c>
      <c r="CM386" s="223">
        <f t="shared" ca="1" si="681"/>
        <v>-7.3429097000830626E-3</v>
      </c>
      <c r="CN386" s="223">
        <f t="shared" ca="1" si="682"/>
        <v>-1.5042568188528104E-2</v>
      </c>
      <c r="CO386" s="223">
        <f t="shared" ca="1" si="683"/>
        <v>-1.7254240903392337E-2</v>
      </c>
      <c r="CP386" s="223">
        <f t="shared" ca="1" si="684"/>
        <v>-1.3171042461616763E-2</v>
      </c>
      <c r="CQ386" s="223">
        <f t="shared" ca="1" si="685"/>
        <v>-4.2826476765926852E-3</v>
      </c>
      <c r="CR386" s="223">
        <f t="shared" ca="1" si="686"/>
        <v>6.1681870606945773E-3</v>
      </c>
      <c r="CS386" s="223">
        <f t="shared" ca="1" si="687"/>
        <v>1.4368679807596665E-2</v>
      </c>
      <c r="CT386" s="223">
        <f t="shared" ca="1" si="688"/>
        <v>1.7327041730763122E-2</v>
      </c>
      <c r="CU386" s="223">
        <f t="shared" ca="1" si="689"/>
        <v>1.3963972544234642E-2</v>
      </c>
      <c r="CV386" s="223">
        <f t="shared" ca="1" si="690"/>
        <v>5.5064220361007183E-3</v>
      </c>
      <c r="CW386" s="223">
        <f t="shared" ca="1" si="691"/>
        <v>-4.9600384811963067E-3</v>
      </c>
      <c r="CX386" s="223">
        <f t="shared" ca="1" si="692"/>
        <v>-1.3616926305847734E-2</v>
      </c>
      <c r="CY386" s="223">
        <f t="shared" ca="1" si="693"/>
        <v>-1.7305945817734612E-2</v>
      </c>
      <c r="CZ386" s="223">
        <f t="shared" ca="1" si="694"/>
        <v>-1.4681230649760221E-2</v>
      </c>
      <c r="DA386" s="223">
        <f t="shared" ca="1" si="695"/>
        <v>-6.700356617504408E-3</v>
      </c>
      <c r="DB386" s="223">
        <f t="shared" ca="1" si="696"/>
        <v>3.7250110234175876E-3</v>
      </c>
      <c r="DC386" s="223">
        <f t="shared" ca="1" si="697"/>
        <v>1.2791381500641321E-2</v>
      </c>
      <c r="DD386" s="223">
        <f t="shared" ca="1" si="698"/>
        <v>1.7191067484887326E-2</v>
      </c>
      <c r="DE386" s="223">
        <f t="shared" ca="1" si="699"/>
        <v>1.5318929894374401E-2</v>
      </c>
      <c r="DF386" s="223">
        <f t="shared" ca="1" si="700"/>
        <v>7.8579813858612804E-3</v>
      </c>
      <c r="DG386" s="223">
        <f t="shared" ca="1" si="701"/>
        <v>-2.469797408158253E-3</v>
      </c>
      <c r="DH386" s="223">
        <f t="shared" ca="1" si="702"/>
        <v>-1.1896519090804138E-2</v>
      </c>
      <c r="DI386" s="223">
        <f t="shared" ca="1" si="703"/>
        <v>-1.6983029267860293E-2</v>
      </c>
      <c r="DJ386" s="223">
        <f t="shared" ca="1" si="704"/>
        <v>-1.5873614530618758E-2</v>
      </c>
      <c r="DK386" s="223">
        <f t="shared" ca="1" si="705"/>
        <v>-8.9730230722521852E-3</v>
      </c>
      <c r="DL386" s="223">
        <f t="shared" ca="1" si="706"/>
        <v>1.2011997467546364E-3</v>
      </c>
      <c r="DM386" s="223">
        <f t="shared" ca="1" si="707"/>
        <v>1.0937188413268219E-2</v>
      </c>
      <c r="DN386" s="223">
        <f t="shared" ca="1" si="708"/>
        <v>1.668295854377664E-2</v>
      </c>
      <c r="DO386" s="223">
        <f t="shared" ca="1" si="709"/>
        <v>1.6342278674390195E-2</v>
      </c>
      <c r="DP386" s="223">
        <f t="shared" ca="1" si="710"/>
        <v>1.0039439169168123E-2</v>
      </c>
      <c r="DQ386" s="223">
        <f t="shared" ca="1" si="711"/>
        <v>7.3907320151981541E-5</v>
      </c>
      <c r="DR386" s="223">
        <f t="shared" ca="1" si="712"/>
        <v>-9.9185881640941383E-3</v>
      </c>
      <c r="DS386" s="223">
        <f t="shared" ca="1" si="713"/>
        <v>-1.6292481421888973E-2</v>
      </c>
      <c r="DT386" s="223">
        <f t="shared" ca="1" si="714"/>
        <v>-1.672238259408727E-2</v>
      </c>
      <c r="DU386" s="223">
        <f t="shared" ca="1" si="715"/>
        <v>-1.1051450675383236E-2</v>
      </c>
      <c r="DV386" s="223">
        <f t="shared" ca="1" si="716"/>
        <v>-1.3486138768871716E-3</v>
      </c>
      <c r="DW386" s="223">
        <f t="shared" ca="1" si="717"/>
        <v>8.8462382262865756E-3</v>
      </c>
      <c r="DX386" s="223">
        <f t="shared" ca="1" si="718"/>
        <v>1.5813713931552807E-2</v>
      </c>
      <c r="DY386" s="223">
        <f t="shared" ca="1" si="719"/>
        <v>1.7011866473635895E-2</v>
      </c>
      <c r="DZ386" s="223">
        <f t="shared" ca="1" si="720"/>
        <v>1.2003573412861806E-2</v>
      </c>
      <c r="EA386" s="223">
        <f t="shared" ca="1" si="721"/>
        <v>2.6160121781758278E-3</v>
      </c>
      <c r="EB386" s="223">
        <f t="shared" ca="1" si="722"/>
        <v>-7.7259497570693041E-3</v>
      </c>
      <c r="EC386" s="223">
        <f t="shared" ca="1" si="723"/>
        <v>-1.5249250555280064E-2</v>
      </c>
      <c r="ED386" s="223">
        <f t="shared" ca="1" si="724"/>
        <v>-1.7209161574811262E-2</v>
      </c>
      <c r="EE386" s="223">
        <f t="shared" ca="1" si="725"/>
        <v>-1.2890647745995021E-2</v>
      </c>
      <c r="EF386" s="223">
        <f t="shared" ca="1" si="726"/>
        <v>-3.8692340828130438E-3</v>
      </c>
      <c r="EG386" s="223">
        <f t="shared" ca="1" si="727"/>
        <v>6.5637936967219458E-3</v>
      </c>
      <c r="EH386" s="223">
        <f t="shared" ca="1" si="728"/>
        <v>1.4602150169013133E-2</v>
      </c>
      <c r="EI386" s="223">
        <f t="shared" ca="1" si="729"/>
        <v>1.7313198738365877E-2</v>
      </c>
      <c r="EJ386" s="223">
        <f t="shared" ca="1" si="730"/>
        <v>1.3707866542113045E-2</v>
      </c>
      <c r="EK386" s="223">
        <f t="shared" ca="1" si="731"/>
        <v>5.101488272714917E-3</v>
      </c>
      <c r="EL386" s="223">
        <f t="shared" ca="1" si="732"/>
        <v>-5.3660678696279985E-3</v>
      </c>
      <c r="EM386" s="223">
        <f t="shared" ca="1" si="733"/>
        <v>-1.387591946581177E-2</v>
      </c>
      <c r="EN386" s="223">
        <f t="shared" ca="1" si="734"/>
        <v>-1.7323414177896391E-2</v>
      </c>
      <c r="EO386" s="223">
        <f t="shared" ca="1" si="735"/>
        <v>-1.4450801221754048E-2</v>
      </c>
      <c r="EP386" s="223">
        <f t="shared" ca="1" si="736"/>
        <v>-6.3060970556604087E-3</v>
      </c>
      <c r="EQ386" s="223">
        <f t="shared" ca="1" si="737"/>
        <v>4.1392628558181302E-3</v>
      </c>
      <c r="ER386" s="223">
        <f t="shared" ca="1" si="738"/>
        <v>1.3074493952779152E-2</v>
      </c>
      <c r="ES386" s="223">
        <f t="shared" ca="1" si="739"/>
        <v>1.72397525350509E-2</v>
      </c>
      <c r="ET386" s="223">
        <f t="shared" ca="1" si="740"/>
        <v>1.5115425757519086E-2</v>
      </c>
      <c r="EU386" s="223">
        <f t="shared" ca="1" si="741"/>
        <v>7.4765325522847398E-3</v>
      </c>
      <c r="EV386" s="223">
        <f t="shared" ca="1" si="742"/>
        <v>-2.8900268179560041E-3</v>
      </c>
      <c r="EW386" s="223">
        <f t="shared" ca="1" si="743"/>
        <v>-1.2202216624208185E-2</v>
      </c>
      <c r="EX386" s="223">
        <f t="shared" ca="1" si="744"/>
        <v>-1.7062667179520642E-2</v>
      </c>
      <c r="EY386" s="223">
        <f t="shared" ca="1" si="745"/>
        <v>-1.5698138491463922E-2</v>
      </c>
      <c r="EZ386" s="223">
        <f t="shared" ca="1" si="746"/>
        <v>-8.6064520712218675E-3</v>
      </c>
      <c r="FA386" s="223">
        <f t="shared" ca="1" si="747"/>
        <v>1.6251294743681226E-3</v>
      </c>
      <c r="FB386" s="223">
        <f t="shared" ca="1" si="748"/>
        <v>1.1263814426518453E-2</v>
      </c>
      <c r="FC386" s="223">
        <f t="shared" ca="1" si="749"/>
        <v>1.6793117752190428E-2</v>
      </c>
      <c r="FD386" s="223">
        <f t="shared" ca="1" si="750"/>
        <v>1.6195781652795792E-2</v>
      </c>
      <c r="FE386" s="223">
        <f t="shared" ca="1" si="751"/>
        <v>9.6897324806994867E-3</v>
      </c>
      <c r="FF386" s="223">
        <f t="shared" ca="1" si="752"/>
        <v>-3.5142541335292203E-4</v>
      </c>
      <c r="FG386" s="223">
        <f t="shared" ca="1" si="753"/>
        <v>-1.026437264252502E-2</v>
      </c>
      <c r="FH386" s="223">
        <f t="shared" ca="1" si="754"/>
        <v>-1.6432564964761327E-2</v>
      </c>
      <c r="FI386" s="223">
        <f t="shared" ca="1" si="755"/>
        <v>-1.6605658470106203E-2</v>
      </c>
      <c r="FJ386" s="223">
        <f t="shared" ca="1" si="756"/>
        <v>-1.0720503390320192E-2</v>
      </c>
      <c r="FK386" s="223">
        <f t="shared" ca="1" si="757"/>
        <v>-9.2418305242565613E-4</v>
      </c>
      <c r="FL386" s="223">
        <f t="shared" ca="1" si="758"/>
        <v>9.2093073338498123E-3</v>
      </c>
      <c r="FM386" s="223">
        <f t="shared" ca="1" si="759"/>
        <v>1.5982962684027695E-2</v>
      </c>
      <c r="FN386" s="223">
        <f t="shared" ca="1" si="760"/>
        <v>1.6925547785409292E-2</v>
      </c>
      <c r="FO386" s="223">
        <f t="shared" ca="1" si="761"/>
        <v>1.1693178963216451E-2</v>
      </c>
      <c r="FP386" s="223">
        <f t="shared" ca="1" si="762"/>
        <v>2.1947832901692546E-3</v>
      </c>
      <c r="FQ386" s="223">
        <f t="shared" ca="1" si="763"/>
        <v>-8.1043359908137564E-3</v>
      </c>
      <c r="FR386" s="223">
        <f t="shared" ca="1" si="764"/>
        <v>-1.5446747343703555E-2</v>
      </c>
      <c r="FS386" s="223">
        <f t="shared" ca="1" si="765"/>
        <v>-1.7153716090789511E-2</v>
      </c>
      <c r="FT386" s="223">
        <f t="shared" ca="1" si="766"/>
        <v>-1.2602488186183378E-2</v>
      </c>
      <c r="FU386" s="223">
        <f t="shared" ca="1" si="767"/>
        <v>-3.4534898071018963E-3</v>
      </c>
      <c r="FV386" s="223">
        <f t="shared" ca="1" si="768"/>
        <v>6.9554465488625757E-3</v>
      </c>
      <c r="FW386" s="223">
        <f t="shared" ca="1" si="769"/>
        <v>1.4826824741177351E-2</v>
      </c>
      <c r="FX386" s="223">
        <f t="shared" ca="1" si="770"/>
        <v>1.7288926922430836E-2</v>
      </c>
      <c r="FY386" s="223">
        <f t="shared" ca="1" si="771"/>
        <v>1.3443503433756622E-2</v>
      </c>
      <c r="FZ386" s="223">
        <f t="shared" ca="1" si="772"/>
        <v>4.6934815635504487E-3</v>
      </c>
      <c r="GA386" s="223">
        <f t="shared" ca="1" si="773"/>
        <v>-5.7688649394252289E-3</v>
      </c>
      <c r="GB386" s="223">
        <f t="shared" ca="1" si="774"/>
        <v>-1.4126554290743649E-2</v>
      </c>
      <c r="GC386" s="223">
        <f t="shared" ca="1" si="775"/>
        <v>-1.7330447561121579E-2</v>
      </c>
      <c r="GD386" s="223">
        <f t="shared" ca="1" si="776"/>
        <v>-1.4211667171442149E-2</v>
      </c>
      <c r="GE386" s="223">
        <f t="shared" ca="1" si="777"/>
        <v>-5.908038936750579E-3</v>
      </c>
      <c r="GF386" s="223">
        <f t="shared" ca="1" si="778"/>
        <v>4.5510213510513344E-3</v>
      </c>
      <c r="GG386" s="223">
        <f t="shared" ca="1" si="779"/>
        <v>1.3349730818646729E-2</v>
      </c>
      <c r="GH386" s="223">
        <f t="shared" ca="1" si="780"/>
        <v>1.7278053002923236E-2</v>
      </c>
      <c r="GI386" s="223">
        <f t="shared" ca="1" si="781"/>
        <v>1.4902816653389547E-2</v>
      </c>
      <c r="GJ386" s="223">
        <f t="shared" ca="1" si="782"/>
        <v>7.0905801350642601E-3</v>
      </c>
      <c r="GK386" s="223">
        <f t="shared" ca="1" si="783"/>
        <v>-3.30851538366368E-3</v>
      </c>
      <c r="GL386" s="223">
        <f t="shared" ca="1" si="784"/>
        <v>-1.2500563998588076E-2</v>
      </c>
      <c r="GM386" s="223">
        <f t="shared" ca="1" si="785"/>
        <v>-1.7132027178486265E-2</v>
      </c>
      <c r="GN386" s="223">
        <f t="shared" ca="1" si="786"/>
        <v>-1.5513206480673036E-2</v>
      </c>
      <c r="GO386" s="223">
        <f t="shared" ca="1" si="787"/>
        <v>-8.234696865279818E-3</v>
      </c>
      <c r="GP386" s="223">
        <f t="shared" ca="1" si="788"/>
        <v>2.0480802847535101E-3</v>
      </c>
      <c r="GQ386" s="223">
        <f t="shared" ca="1" si="789"/>
        <v>1.1583655539139297E-2</v>
      </c>
      <c r="GR386" s="223">
        <f t="shared" ca="1" si="790"/>
        <v>1.6893161414405354E-2</v>
      </c>
      <c r="GS386" s="223">
        <f t="shared" ca="1" si="791"/>
        <v>1.6039528897933024E-2</v>
      </c>
      <c r="GT386" s="223">
        <f t="shared" ca="1" si="792"/>
        <v>9.3341890597067115E-3</v>
      </c>
      <c r="GU386" s="223">
        <f t="shared" ca="1" si="793"/>
        <v>-7.7654646132946457E-4</v>
      </c>
      <c r="GV386" s="223">
        <f t="shared" ca="1" si="794"/>
        <v>-1.0603974246685657E-2</v>
      </c>
      <c r="GW386" s="223">
        <f t="shared" ca="1" si="795"/>
        <v>-1.6562750144952086E-2</v>
      </c>
      <c r="GX386" s="223">
        <f t="shared" ca="1" si="796"/>
        <v>-1.6478931718388306E-2</v>
      </c>
      <c r="GY386" s="223">
        <f t="shared" ca="1" si="797"/>
        <v>-1.0383098474880259E-2</v>
      </c>
      <c r="GZ386" s="223">
        <f t="shared" ca="1" si="798"/>
        <v>-4.9919553465078981E-4</v>
      </c>
      <c r="HA386" s="223">
        <f t="shared" ca="1" si="799"/>
        <v>9.5668290990333187E-3</v>
      </c>
      <c r="HB386" s="223">
        <f t="shared" ca="1" si="800"/>
        <v>1.6142583897423193E-2</v>
      </c>
      <c r="HC386" s="223">
        <f t="shared" ca="1" si="801"/>
        <v>1.6829033780083817E-2</v>
      </c>
      <c r="HD386" s="223">
        <f t="shared" ca="1" si="802"/>
        <v>1.137574097979978E-2</v>
      </c>
      <c r="HE386" s="223">
        <f t="shared" ca="1" si="803"/>
        <v>1.7722323467771624E-3</v>
      </c>
      <c r="HF386" s="223">
        <f t="shared" ca="1" si="804"/>
        <v>-8.4778404755979832E-3</v>
      </c>
      <c r="HG386" s="223">
        <f t="shared" ca="1" si="805"/>
        <v>-1.5634939589118404E-2</v>
      </c>
      <c r="HH386" s="223">
        <f t="shared" ca="1" si="806"/>
        <v>-1.7087937849613474E-2</v>
      </c>
      <c r="HI386" s="223">
        <f t="shared" ca="1" si="807"/>
        <v>-1.2306737358725587E-2</v>
      </c>
      <c r="HJ386" s="223">
        <f t="shared" ca="1" si="808"/>
        <v>-3.035665278265254E-3</v>
      </c>
      <c r="HK386" s="223">
        <f t="shared" ca="1" si="809"/>
        <v>7.3429097000830713E-3</v>
      </c>
      <c r="HL386" s="223">
        <f t="shared" ca="1" si="810"/>
        <v>1.5042568188528045E-2</v>
      </c>
      <c r="HM386" s="223">
        <f t="shared" ca="1" si="811"/>
        <v>1.7254240903392316E-2</v>
      </c>
      <c r="HN386" s="223">
        <f t="shared" ca="1" si="812"/>
        <v>1.3171042461616678E-2</v>
      </c>
      <c r="HO386" s="223">
        <f t="shared" ca="1" si="813"/>
        <v>4.2826476765926765E-3</v>
      </c>
      <c r="HP386" s="223">
        <f t="shared" ca="1" si="814"/>
        <v>-6.1681870606944706E-3</v>
      </c>
      <c r="HQ386" s="223">
        <f t="shared" ca="1" si="815"/>
        <v>-1.4368679807596534E-2</v>
      </c>
      <c r="HR386" s="223">
        <f t="shared" ca="1" si="816"/>
        <v>-1.7327041730763118E-2</v>
      </c>
      <c r="HS386" s="223">
        <f t="shared" ca="1" si="817"/>
        <v>-1.3963972544234635E-2</v>
      </c>
      <c r="HT386" s="223">
        <f t="shared" ca="1" si="818"/>
        <v>-5.5064220361008267E-3</v>
      </c>
      <c r="HU386" s="223">
        <f t="shared" ca="1" si="819"/>
        <v>4.9600384811960795E-3</v>
      </c>
      <c r="HV386" s="223">
        <f t="shared" ca="1" si="820"/>
        <v>1.3616926305847892E-2</v>
      </c>
      <c r="HW386" s="223">
        <f t="shared" ca="1" si="821"/>
        <v>1.7305945817734616E-2</v>
      </c>
      <c r="HX386" s="223">
        <f t="shared" ca="1" si="822"/>
        <v>1.4681230649760218E-2</v>
      </c>
      <c r="HY386" s="223">
        <f t="shared" ca="1" si="823"/>
        <v>6.7003566175045139E-3</v>
      </c>
      <c r="HZ386" s="223">
        <f t="shared" ca="1" si="824"/>
        <v>-3.7250110234178365E-3</v>
      </c>
      <c r="IA386" s="223">
        <f t="shared" ca="1" si="825"/>
        <v>-1.2791381500641411E-2</v>
      </c>
      <c r="IB386" s="223">
        <f t="shared" ca="1" si="826"/>
        <v>-1.7191067484887322E-2</v>
      </c>
      <c r="IC386" s="223">
        <f t="shared" ca="1" si="827"/>
        <v>-1.5318929894374457E-2</v>
      </c>
      <c r="ID386" s="223">
        <f t="shared" ca="1" si="828"/>
        <v>-7.8579813858614921E-3</v>
      </c>
      <c r="IE386" s="223">
        <f t="shared" ca="1" si="829"/>
        <v>2.4402616812806486E-3</v>
      </c>
      <c r="IF386" s="223">
        <f t="shared" ca="1" si="830"/>
        <v>1.1896519090804147E-2</v>
      </c>
      <c r="IG386" s="223">
        <f t="shared" ca="1" si="831"/>
        <v>1.6983029267860297E-2</v>
      </c>
      <c r="IH386" s="223">
        <f t="shared" ca="1" si="832"/>
        <v>1.5873614530618856E-2</v>
      </c>
      <c r="II386" s="223">
        <f t="shared" ca="1" si="833"/>
        <v>8.9730230722519649E-3</v>
      </c>
      <c r="IJ386" s="223">
        <f t="shared" ca="1" si="834"/>
        <v>-1.2011997467546447E-3</v>
      </c>
      <c r="IK386" s="223">
        <f t="shared" ca="1" si="835"/>
        <v>-1.0937188413268227E-2</v>
      </c>
      <c r="IL386" s="223">
        <f t="shared" ca="1" si="836"/>
        <v>-1.6682958543776577E-2</v>
      </c>
      <c r="IM386" s="223">
        <f t="shared" ca="1" si="837"/>
        <v>-1.6342278674390111E-2</v>
      </c>
      <c r="IN386" s="223">
        <f t="shared" ca="1" si="838"/>
        <v>-1.0039439169168116E-2</v>
      </c>
      <c r="IO386" s="223">
        <f t="shared" ca="1" si="839"/>
        <v>-7.3907320151972867E-5</v>
      </c>
      <c r="IP386" s="223">
        <f t="shared" ca="1" si="840"/>
        <v>9.9185881640941453E-3</v>
      </c>
      <c r="IQ386" s="223">
        <f t="shared" ca="1" si="841"/>
        <v>1.6292481421888889E-2</v>
      </c>
      <c r="IR386" s="223">
        <f t="shared" ca="1" si="842"/>
        <v>1.67223825940872E-2</v>
      </c>
      <c r="IS386" s="223">
        <f t="shared" ca="1" si="843"/>
        <v>1.1051450675383229E-2</v>
      </c>
      <c r="IT386" s="223">
        <f t="shared" ca="1" si="844"/>
        <v>1.3486138768871634E-3</v>
      </c>
      <c r="IU386" s="223">
        <f t="shared" ca="1" si="845"/>
        <v>-8.8462382262863709E-3</v>
      </c>
      <c r="IV386" s="223">
        <f t="shared" ca="1" si="846"/>
        <v>-1.5813713931552911E-2</v>
      </c>
      <c r="IW386" s="223">
        <f t="shared" ca="1" si="847"/>
        <v>-1.7011866473635891E-2</v>
      </c>
      <c r="IX386" s="223">
        <f t="shared" ca="1" si="848"/>
        <v>-1.20035734128618E-2</v>
      </c>
      <c r="IY386" s="223">
        <f t="shared" ca="1" si="849"/>
        <v>-2.6160121781760625E-3</v>
      </c>
      <c r="IZ386" s="223">
        <f t="shared" ca="1" si="850"/>
        <v>7.7259497570695331E-3</v>
      </c>
      <c r="JA386" s="223">
        <f t="shared" ca="1" si="851"/>
        <v>1.5249250555280069E-2</v>
      </c>
      <c r="JB386" s="223">
        <f t="shared" ca="1" si="852"/>
        <v>1.7209161574811258E-2</v>
      </c>
    </row>
    <row r="387" spans="2:262">
      <c r="B387" s="230">
        <v>26</v>
      </c>
      <c r="C387" s="229">
        <f t="shared" si="853"/>
        <v>5.0781250000000013E-4</v>
      </c>
      <c r="D387" s="226">
        <f t="shared" ca="1" si="597"/>
        <v>24.493029419928749</v>
      </c>
      <c r="E387" s="225">
        <f ca="1">AF361</f>
        <v>0.49302941992874877</v>
      </c>
      <c r="F387" s="224">
        <v>26</v>
      </c>
      <c r="G387" s="223">
        <f t="shared" ca="1" si="854"/>
        <v>-2.4683305050326276E-3</v>
      </c>
      <c r="H387" s="223">
        <f t="shared" ca="1" si="598"/>
        <v>-5.9393754348170073E-4</v>
      </c>
      <c r="I387" s="223">
        <f t="shared" ca="1" si="599"/>
        <v>1.5142202887253977E-3</v>
      </c>
      <c r="J387" s="223">
        <f t="shared" ca="1" si="600"/>
        <v>3.0264038239317726E-3</v>
      </c>
      <c r="K387" s="223">
        <f t="shared" ca="1" si="601"/>
        <v>3.3474404006422491E-3</v>
      </c>
      <c r="L387" s="223">
        <f t="shared" ca="1" si="602"/>
        <v>2.3509748580251111E-3</v>
      </c>
      <c r="M387" s="223">
        <f t="shared" ca="1" si="603"/>
        <v>4.292010239325675E-4</v>
      </c>
      <c r="N387" s="223">
        <f t="shared" ca="1" si="604"/>
        <v>-1.6614998681414232E-3</v>
      </c>
      <c r="O387" s="223">
        <f t="shared" ca="1" si="605"/>
        <v>-3.0982594392231473E-3</v>
      </c>
      <c r="P387" s="223">
        <f t="shared" ca="1" si="606"/>
        <v>-3.3155907639886403E-3</v>
      </c>
      <c r="Q387" s="223">
        <f t="shared" ca="1" si="607"/>
        <v>-2.2279555066635334E-3</v>
      </c>
      <c r="R387" s="223">
        <f t="shared" ca="1" si="608"/>
        <v>-2.6343052152321404E-4</v>
      </c>
      <c r="S387" s="223">
        <f t="shared" ca="1" si="609"/>
        <v>1.8047767488448942E-3</v>
      </c>
      <c r="T387" s="223">
        <f t="shared" ca="1" si="610"/>
        <v>3.1626510761499594E-3</v>
      </c>
      <c r="U387" s="223">
        <f t="shared" ca="1" si="611"/>
        <v>3.2757535787731307E-3</v>
      </c>
      <c r="V387" s="223">
        <f t="shared" ca="1" si="612"/>
        <v>2.0995688153405516E-3</v>
      </c>
      <c r="W387" s="223">
        <f t="shared" ca="1" si="613"/>
        <v>9.7025391913722545E-5</v>
      </c>
      <c r="X387" s="223">
        <f t="shared" ca="1" si="614"/>
        <v>-1.9437057642806249E-3</v>
      </c>
      <c r="Y387" s="223">
        <f t="shared" ca="1" si="615"/>
        <v>-3.2194236096188072E-3</v>
      </c>
      <c r="Z387" s="223">
        <f t="shared" ca="1" si="616"/>
        <v>-3.228024816264231E-3</v>
      </c>
      <c r="AA387" s="223">
        <f t="shared" ca="1" si="617"/>
        <v>-1.9661240788409048E-3</v>
      </c>
      <c r="AB387" s="223">
        <f t="shared" ca="1" si="618"/>
        <v>6.9613480363315639E-5</v>
      </c>
      <c r="AC387" s="223">
        <f t="shared" ca="1" si="619"/>
        <v>2.0779522222816901E-3</v>
      </c>
      <c r="AD387" s="223">
        <f t="shared" ca="1" si="620"/>
        <v>3.2684402696238797E-3</v>
      </c>
      <c r="AE387" s="223">
        <f t="shared" ca="1" si="621"/>
        <v>3.1725194592313703E-3</v>
      </c>
      <c r="AF387" s="223">
        <f t="shared" ca="1" si="622"/>
        <v>1.8279427772232011E-3</v>
      </c>
      <c r="AG387" s="223">
        <f t="shared" ca="1" si="623"/>
        <v>-2.360846476687259E-4</v>
      </c>
      <c r="AH387" s="223">
        <f t="shared" ca="1" si="624"/>
        <v>-2.2071927113721606E-3</v>
      </c>
      <c r="AI387" s="223">
        <f t="shared" ca="1" si="625"/>
        <v>-3.3095829707378726E-3</v>
      </c>
      <c r="AJ387" s="223">
        <f t="shared" ca="1" si="626"/>
        <v>-3.109371224941333E-3</v>
      </c>
      <c r="AK387" s="223">
        <f t="shared" ca="1" si="627"/>
        <v>-1.6853578013462838E-3</v>
      </c>
      <c r="AL387" s="223">
        <f t="shared" ca="1" si="628"/>
        <v>4.0198706637934129E-4</v>
      </c>
      <c r="AM387" s="223">
        <f t="shared" ca="1" si="629"/>
        <v>2.3311158798936774E-3</v>
      </c>
      <c r="AN387" s="223">
        <f t="shared" ca="1" si="630"/>
        <v>3.3427525965901241E-3</v>
      </c>
      <c r="AO387" s="223">
        <f t="shared" ca="1" si="631"/>
        <v>3.0387322430216637E-3</v>
      </c>
      <c r="AP387" s="223">
        <f t="shared" ca="1" si="632"/>
        <v>1.5387126509060242E-3</v>
      </c>
      <c r="AQ387" s="223">
        <f t="shared" ca="1" si="633"/>
        <v>-5.6692106303714025E-4</v>
      </c>
      <c r="AR387" s="223">
        <f t="shared" ca="1" si="634"/>
        <v>-2.4494231860789028E-3</v>
      </c>
      <c r="AS387" s="223">
        <f t="shared" ca="1" si="635"/>
        <v>-3.3678692386466449E-3</v>
      </c>
      <c r="AT387" s="223">
        <f t="shared" ca="1" si="636"/>
        <v>-2.9607726889670401E-3</v>
      </c>
      <c r="AU387" s="223">
        <f t="shared" ca="1" si="637"/>
        <v>-1.3883606069144115E-3</v>
      </c>
      <c r="AV387" s="223">
        <f t="shared" ca="1" si="638"/>
        <v>7.3048929719765035E-4</v>
      </c>
      <c r="AW387" s="223">
        <f t="shared" ca="1" si="639"/>
        <v>2.561829617264724E-3</v>
      </c>
      <c r="AX387" s="223">
        <f t="shared" ca="1" si="640"/>
        <v>3.3848723887167603E-3</v>
      </c>
      <c r="AY387" s="223">
        <f t="shared" ca="1" si="641"/>
        <v>2.8756803741716358E-3</v>
      </c>
      <c r="AZ387" s="223">
        <f t="shared" ca="1" si="642"/>
        <v>1.2346638806147148E-3</v>
      </c>
      <c r="BA387" s="223">
        <f t="shared" ca="1" si="643"/>
        <v>-8.9229771865791748E-4</v>
      </c>
      <c r="BB387" s="223">
        <f t="shared" ca="1" si="644"/>
        <v>-2.6680643765127892E-3</v>
      </c>
      <c r="BC387" s="223">
        <f t="shared" ca="1" si="645"/>
        <v>-3.3937210847226505E-3</v>
      </c>
      <c r="BD387" s="223">
        <f t="shared" ca="1" si="646"/>
        <v>-2.7836602934750054E-3</v>
      </c>
      <c r="BE387" s="223">
        <f t="shared" ca="1" si="647"/>
        <v>-1.0779927408828334E-3</v>
      </c>
      <c r="BF387" s="223">
        <f t="shared" ca="1" si="648"/>
        <v>1.0519565167578767E-3</v>
      </c>
      <c r="BG387" s="223">
        <f t="shared" ca="1" si="649"/>
        <v>2.7678715349829957E-3</v>
      </c>
      <c r="BH387" s="223">
        <f t="shared" ca="1" si="650"/>
        <v>3.3943940093805851E-3</v>
      </c>
      <c r="BI387" s="223">
        <f t="shared" ca="1" si="651"/>
        <v>2.6849341313115423E-3</v>
      </c>
      <c r="BJ387" s="223">
        <f t="shared" ca="1" si="652"/>
        <v>9.1872462221715269E-4</v>
      </c>
      <c r="BK387" s="223">
        <f t="shared" ca="1" si="653"/>
        <v>-1.2090810594684689E-3</v>
      </c>
      <c r="BL387" s="223">
        <f t="shared" ca="1" si="654"/>
        <v>-2.8610106484885148E-3</v>
      </c>
      <c r="BM387" s="223">
        <f t="shared" ca="1" si="655"/>
        <v>-3.38688954155612E-3</v>
      </c>
      <c r="BN387" s="223">
        <f t="shared" ca="1" si="656"/>
        <v>-2.5797397276532946E-3</v>
      </c>
      <c r="BO387" s="223">
        <f t="shared" ca="1" si="657"/>
        <v>-7.5724321546580113E-4</v>
      </c>
      <c r="BP387" s="223">
        <f t="shared" ca="1" si="658"/>
        <v>1.3632928200038082E-3</v>
      </c>
      <c r="BQ387" s="223">
        <f t="shared" ca="1" si="659"/>
        <v>2.947257336746876E-3</v>
      </c>
      <c r="BR387" s="223">
        <f t="shared" ca="1" si="660"/>
        <v>3.3712257601695591E-3</v>
      </c>
      <c r="BS387" s="223">
        <f t="shared" ca="1" si="661"/>
        <v>2.4683305050326155E-3</v>
      </c>
      <c r="BT387" s="223">
        <f t="shared" ca="1" si="662"/>
        <v>5.9393754348169715E-4</v>
      </c>
      <c r="BU387" s="223">
        <f t="shared" ca="1" si="663"/>
        <v>-1.5142202887254103E-3</v>
      </c>
      <c r="BV387" s="223">
        <f t="shared" ca="1" si="664"/>
        <v>-3.0264038239317731E-3</v>
      </c>
      <c r="BW387" s="223">
        <f t="shared" ca="1" si="665"/>
        <v>-3.3474404006422469E-3</v>
      </c>
      <c r="BX387" s="223">
        <f t="shared" ca="1" si="666"/>
        <v>-2.3509748580251128E-3</v>
      </c>
      <c r="BY387" s="223">
        <f t="shared" ca="1" si="667"/>
        <v>-4.2920102393256078E-4</v>
      </c>
      <c r="BZ387" s="223">
        <f t="shared" ca="1" si="668"/>
        <v>1.6614998681414184E-3</v>
      </c>
      <c r="CA387" s="223">
        <f t="shared" ca="1" si="669"/>
        <v>3.0982594392231504E-3</v>
      </c>
      <c r="CB387" s="223">
        <f t="shared" ca="1" si="670"/>
        <v>3.3155907639886369E-3</v>
      </c>
      <c r="CC387" s="223">
        <f t="shared" ca="1" si="671"/>
        <v>2.2279555066635334E-3</v>
      </c>
      <c r="CD387" s="223">
        <f t="shared" ca="1" si="672"/>
        <v>2.634305215232014E-4</v>
      </c>
      <c r="CE387" s="223">
        <f t="shared" ca="1" si="673"/>
        <v>-1.8047767488448946E-3</v>
      </c>
      <c r="CF387" s="223">
        <f t="shared" ca="1" si="674"/>
        <v>-3.1626510761499625E-3</v>
      </c>
      <c r="CG387" s="223">
        <f t="shared" ca="1" si="675"/>
        <v>-3.2757535787731329E-3</v>
      </c>
      <c r="CH387" s="223">
        <f t="shared" ca="1" si="676"/>
        <v>-2.099568815340546E-3</v>
      </c>
      <c r="CI387" s="223">
        <f t="shared" ca="1" si="677"/>
        <v>-9.7025391913703842E-5</v>
      </c>
      <c r="CJ387" s="223">
        <f t="shared" ca="1" si="678"/>
        <v>1.9437057642806303E-3</v>
      </c>
      <c r="CK387" s="223">
        <f t="shared" ca="1" si="679"/>
        <v>3.2194236096188115E-3</v>
      </c>
      <c r="CL387" s="223">
        <f t="shared" ca="1" si="680"/>
        <v>3.228024816264231E-3</v>
      </c>
      <c r="CM387" s="223">
        <f t="shared" ca="1" si="681"/>
        <v>1.9661240788408944E-3</v>
      </c>
      <c r="CN387" s="223">
        <f t="shared" ca="1" si="682"/>
        <v>-6.9613480363310326E-5</v>
      </c>
      <c r="CO387" s="223">
        <f t="shared" ca="1" si="683"/>
        <v>-2.0779522222816958E-3</v>
      </c>
      <c r="CP387" s="223">
        <f t="shared" ca="1" si="684"/>
        <v>-3.2684402696238845E-3</v>
      </c>
      <c r="CQ387" s="223">
        <f t="shared" ca="1" si="685"/>
        <v>-3.1725194592313677E-3</v>
      </c>
      <c r="CR387" s="223">
        <f t="shared" ca="1" si="686"/>
        <v>-1.8279427772231851E-3</v>
      </c>
      <c r="CS387" s="223">
        <f t="shared" ca="1" si="687"/>
        <v>2.3608464766873254E-4</v>
      </c>
      <c r="CT387" s="223">
        <f t="shared" ca="1" si="688"/>
        <v>2.2071927113721658E-3</v>
      </c>
      <c r="CU387" s="223">
        <f t="shared" ca="1" si="689"/>
        <v>3.3095829707378713E-3</v>
      </c>
      <c r="CV387" s="223">
        <f t="shared" ca="1" si="690"/>
        <v>3.1093712249413308E-3</v>
      </c>
      <c r="CW387" s="223">
        <f t="shared" ca="1" si="691"/>
        <v>1.6853578013462879E-3</v>
      </c>
      <c r="CX387" s="223">
        <f t="shared" ca="1" si="692"/>
        <v>-4.019870663793479E-4</v>
      </c>
      <c r="CY387" s="223">
        <f t="shared" ca="1" si="693"/>
        <v>-2.3311158798936908E-3</v>
      </c>
      <c r="CZ387" s="223">
        <f t="shared" ca="1" si="694"/>
        <v>-3.3427525965901254E-3</v>
      </c>
      <c r="DA387" s="223">
        <f t="shared" ca="1" si="695"/>
        <v>-3.0387322430216555E-3</v>
      </c>
      <c r="DB387" s="223">
        <f t="shared" ca="1" si="696"/>
        <v>-1.5387126509060186E-3</v>
      </c>
      <c r="DC387" s="223">
        <f t="shared" ca="1" si="697"/>
        <v>5.6692106303712301E-4</v>
      </c>
      <c r="DD387" s="223">
        <f t="shared" ca="1" si="698"/>
        <v>2.4494231860789162E-3</v>
      </c>
      <c r="DE387" s="223">
        <f t="shared" ca="1" si="699"/>
        <v>3.3678692386466457E-3</v>
      </c>
      <c r="DF387" s="223">
        <f t="shared" ca="1" si="700"/>
        <v>2.9607726889670427E-3</v>
      </c>
      <c r="DG387" s="223">
        <f t="shared" ca="1" si="701"/>
        <v>1.3883606069143835E-3</v>
      </c>
      <c r="DH387" s="223">
        <f t="shared" ca="1" si="702"/>
        <v>-7.3048929719766878E-4</v>
      </c>
      <c r="DI387" s="223">
        <f t="shared" ca="1" si="703"/>
        <v>-2.5618296172647283E-3</v>
      </c>
      <c r="DJ387" s="223">
        <f t="shared" ca="1" si="704"/>
        <v>-3.384872388716759E-3</v>
      </c>
      <c r="DK387" s="223">
        <f t="shared" ca="1" si="705"/>
        <v>-2.8756803741716254E-3</v>
      </c>
      <c r="DL387" s="223">
        <f t="shared" ca="1" si="706"/>
        <v>-1.2346638806147085E-3</v>
      </c>
      <c r="DM387" s="223">
        <f t="shared" ca="1" si="707"/>
        <v>8.9229771865791227E-4</v>
      </c>
      <c r="DN387" s="223">
        <f t="shared" ca="1" si="708"/>
        <v>2.6680643765128083E-3</v>
      </c>
      <c r="DO387" s="223">
        <f t="shared" ca="1" si="709"/>
        <v>3.3937210847226509E-3</v>
      </c>
      <c r="DP387" s="223">
        <f t="shared" ca="1" si="710"/>
        <v>2.7836602934750024E-3</v>
      </c>
      <c r="DQ387" s="223">
        <f t="shared" ca="1" si="711"/>
        <v>1.0779927408828499E-3</v>
      </c>
      <c r="DR387" s="223">
        <f t="shared" ca="1" si="712"/>
        <v>-1.0519565167579059E-3</v>
      </c>
      <c r="DS387" s="223">
        <f t="shared" ca="1" si="713"/>
        <v>-2.767871534983E-3</v>
      </c>
      <c r="DT387" s="223">
        <f t="shared" ca="1" si="714"/>
        <v>-3.3943940093805846E-3</v>
      </c>
      <c r="DU387" s="223">
        <f t="shared" ca="1" si="715"/>
        <v>-2.6849341313115531E-3</v>
      </c>
      <c r="DV387" s="223">
        <f t="shared" ca="1" si="716"/>
        <v>-9.1872462221714629E-4</v>
      </c>
      <c r="DW387" s="223">
        <f t="shared" ca="1" si="717"/>
        <v>1.2090810594684752E-3</v>
      </c>
      <c r="DX387" s="223">
        <f t="shared" ca="1" si="718"/>
        <v>2.8610106484885057E-3</v>
      </c>
      <c r="DY387" s="223">
        <f t="shared" ca="1" si="719"/>
        <v>3.3868895415561178E-3</v>
      </c>
      <c r="DZ387" s="223">
        <f t="shared" ca="1" si="720"/>
        <v>2.5797397276532898E-3</v>
      </c>
      <c r="EA387" s="223">
        <f t="shared" ca="1" si="721"/>
        <v>7.5724321546579462E-4</v>
      </c>
      <c r="EB387" s="223">
        <f t="shared" ca="1" si="722"/>
        <v>-1.3632928200037922E-3</v>
      </c>
      <c r="EC387" s="223">
        <f t="shared" ca="1" si="723"/>
        <v>-2.9472573367468912E-3</v>
      </c>
      <c r="ED387" s="223">
        <f t="shared" ca="1" si="724"/>
        <v>-3.3712257601695582E-3</v>
      </c>
      <c r="EE387" s="223">
        <f t="shared" ca="1" si="725"/>
        <v>-2.4683305050326276E-3</v>
      </c>
      <c r="EF387" s="223">
        <f t="shared" ca="1" si="726"/>
        <v>-5.9393754348166679E-4</v>
      </c>
      <c r="EG387" s="223">
        <f t="shared" ca="1" si="727"/>
        <v>1.5142202887254163E-3</v>
      </c>
      <c r="EH387" s="223">
        <f t="shared" ca="1" si="728"/>
        <v>3.0264038239317761E-3</v>
      </c>
      <c r="EI387" s="223">
        <f t="shared" ca="1" si="729"/>
        <v>3.3474404006422504E-3</v>
      </c>
      <c r="EJ387" s="223">
        <f t="shared" ca="1" si="730"/>
        <v>2.3509748580250907E-3</v>
      </c>
      <c r="EK387" s="223">
        <f t="shared" ca="1" si="731"/>
        <v>4.2920102393255433E-4</v>
      </c>
      <c r="EL387" s="223">
        <f t="shared" ca="1" si="732"/>
        <v>-1.6614998681414243E-3</v>
      </c>
      <c r="EM387" s="223">
        <f t="shared" ca="1" si="733"/>
        <v>-3.098259439223163E-3</v>
      </c>
      <c r="EN387" s="223">
        <f t="shared" ca="1" si="734"/>
        <v>-3.315590763988636E-3</v>
      </c>
      <c r="EO387" s="223">
        <f t="shared" ca="1" si="735"/>
        <v>-2.2279555066635282E-3</v>
      </c>
      <c r="EP387" s="223">
        <f t="shared" ca="1" si="736"/>
        <v>-2.6343052152321886E-4</v>
      </c>
      <c r="EQ387" s="223">
        <f t="shared" ca="1" si="737"/>
        <v>1.8047767488449209E-3</v>
      </c>
      <c r="ER387" s="223">
        <f t="shared" ca="1" si="738"/>
        <v>3.1626510761499646E-3</v>
      </c>
      <c r="ES387" s="223">
        <f t="shared" ca="1" si="739"/>
        <v>3.2757535787731307E-3</v>
      </c>
      <c r="ET387" s="223">
        <f t="shared" ca="1" si="740"/>
        <v>2.0995688153405603E-3</v>
      </c>
      <c r="EU387" s="223">
        <f t="shared" ca="1" si="741"/>
        <v>9.7025391913697174E-5</v>
      </c>
      <c r="EV387" s="223">
        <f t="shared" ca="1" si="742"/>
        <v>-1.9437057642806357E-3</v>
      </c>
      <c r="EW387" s="223">
        <f t="shared" ca="1" si="743"/>
        <v>-3.2194236096188054E-3</v>
      </c>
      <c r="EX387" s="223">
        <f t="shared" ca="1" si="744"/>
        <v>-3.2280248162642215E-3</v>
      </c>
      <c r="EY387" s="223">
        <f t="shared" ca="1" si="745"/>
        <v>-1.9661240788408892E-3</v>
      </c>
      <c r="EZ387" s="223">
        <f t="shared" ca="1" si="746"/>
        <v>6.9613480363316831E-5</v>
      </c>
      <c r="FA387" s="223">
        <f t="shared" ca="1" si="747"/>
        <v>2.0779522222816819E-3</v>
      </c>
      <c r="FB387" s="223">
        <f t="shared" ca="1" si="748"/>
        <v>3.2684402696238858E-3</v>
      </c>
      <c r="FC387" s="223">
        <f t="shared" ca="1" si="749"/>
        <v>3.1725194592313656E-3</v>
      </c>
      <c r="FD387" s="223">
        <f t="shared" ca="1" si="750"/>
        <v>1.8279427772231998E-3</v>
      </c>
      <c r="FE387" s="223">
        <f t="shared" ca="1" si="751"/>
        <v>-2.3608464766876322E-4</v>
      </c>
      <c r="FF387" s="223">
        <f t="shared" ca="1" si="752"/>
        <v>-2.207192711372171E-3</v>
      </c>
      <c r="FG387" s="223">
        <f t="shared" ca="1" si="753"/>
        <v>-3.3095829707378726E-3</v>
      </c>
      <c r="FH387" s="223">
        <f t="shared" ca="1" si="754"/>
        <v>-3.1093712249413374E-3</v>
      </c>
      <c r="FI387" s="223">
        <f t="shared" ca="1" si="755"/>
        <v>-1.6853578013462614E-3</v>
      </c>
      <c r="FJ387" s="223">
        <f t="shared" ca="1" si="756"/>
        <v>4.0198706637935451E-4</v>
      </c>
      <c r="FK387" s="223">
        <f t="shared" ca="1" si="757"/>
        <v>2.3311158798936782E-3</v>
      </c>
      <c r="FL387" s="223">
        <f t="shared" ca="1" si="758"/>
        <v>3.3427525965901306E-3</v>
      </c>
      <c r="FM387" s="223">
        <f t="shared" ca="1" si="759"/>
        <v>3.038732243021652E-3</v>
      </c>
      <c r="FN387" s="223">
        <f t="shared" ca="1" si="760"/>
        <v>1.5387126509060125E-3</v>
      </c>
      <c r="FO387" s="223">
        <f t="shared" ca="1" si="761"/>
        <v>-5.6692106303712951E-4</v>
      </c>
      <c r="FP387" s="223">
        <f t="shared" ca="1" si="762"/>
        <v>-2.4494231860789201E-3</v>
      </c>
      <c r="FQ387" s="223">
        <f t="shared" ca="1" si="763"/>
        <v>-3.3678692386466466E-3</v>
      </c>
      <c r="FR387" s="223">
        <f t="shared" ca="1" si="764"/>
        <v>-2.9607726889670396E-3</v>
      </c>
      <c r="FS387" s="223">
        <f t="shared" ca="1" si="765"/>
        <v>-1.3883606069143774E-3</v>
      </c>
      <c r="FT387" s="223">
        <f t="shared" ca="1" si="766"/>
        <v>7.3048929719767529E-4</v>
      </c>
      <c r="FU387" s="223">
        <f t="shared" ca="1" si="767"/>
        <v>2.5618296172647327E-3</v>
      </c>
      <c r="FV387" s="223">
        <f t="shared" ca="1" si="768"/>
        <v>3.3848723887167594E-3</v>
      </c>
      <c r="FW387" s="223">
        <f t="shared" ca="1" si="769"/>
        <v>2.8756803741716219E-3</v>
      </c>
      <c r="FX387" s="223">
        <f t="shared" ca="1" si="770"/>
        <v>1.2346638806147022E-3</v>
      </c>
      <c r="FY387" s="223">
        <f t="shared" ca="1" si="771"/>
        <v>-8.9229771865791878E-4</v>
      </c>
      <c r="FZ387" s="223">
        <f t="shared" ca="1" si="772"/>
        <v>-2.6680643765128122E-3</v>
      </c>
      <c r="GA387" s="223">
        <f t="shared" ca="1" si="773"/>
        <v>-3.3937210847226509E-3</v>
      </c>
      <c r="GB387" s="223">
        <f t="shared" ca="1" si="774"/>
        <v>-2.7836602934749981E-3</v>
      </c>
      <c r="GC387" s="223">
        <f t="shared" ca="1" si="775"/>
        <v>-1.0779927408828436E-3</v>
      </c>
      <c r="GD387" s="223">
        <f t="shared" ca="1" si="776"/>
        <v>1.0519565167579122E-3</v>
      </c>
      <c r="GE387" s="223">
        <f t="shared" ca="1" si="777"/>
        <v>2.7678715349830035E-3</v>
      </c>
      <c r="GF387" s="223">
        <f t="shared" ca="1" si="778"/>
        <v>3.3943940093805842E-3</v>
      </c>
      <c r="GG387" s="223">
        <f t="shared" ca="1" si="779"/>
        <v>2.6849341313115488E-3</v>
      </c>
      <c r="GH387" s="223">
        <f t="shared" ca="1" si="780"/>
        <v>9.1872462221713968E-4</v>
      </c>
      <c r="GI387" s="223">
        <f t="shared" ca="1" si="781"/>
        <v>-1.2090810594684814E-3</v>
      </c>
      <c r="GJ387" s="223">
        <f t="shared" ca="1" si="782"/>
        <v>-2.8610106484885088E-3</v>
      </c>
      <c r="GK387" s="223">
        <f t="shared" ca="1" si="783"/>
        <v>-3.3868895415561174E-3</v>
      </c>
      <c r="GL387" s="223">
        <f t="shared" ca="1" si="784"/>
        <v>-2.5797397276532854E-3</v>
      </c>
      <c r="GM387" s="223">
        <f t="shared" ca="1" si="785"/>
        <v>-7.5724321546578812E-4</v>
      </c>
      <c r="GN387" s="223">
        <f t="shared" ca="1" si="786"/>
        <v>1.3632928200037985E-3</v>
      </c>
      <c r="GO387" s="223">
        <f t="shared" ca="1" si="787"/>
        <v>2.9472573367468951E-3</v>
      </c>
      <c r="GP387" s="223">
        <f t="shared" ca="1" si="788"/>
        <v>3.3712257601695578E-3</v>
      </c>
      <c r="GQ387" s="223">
        <f t="shared" ca="1" si="789"/>
        <v>2.4683305050326233E-3</v>
      </c>
      <c r="GR387" s="223">
        <f t="shared" ca="1" si="790"/>
        <v>5.9393754348166029E-4</v>
      </c>
      <c r="GS387" s="223">
        <f t="shared" ca="1" si="791"/>
        <v>-1.5142202887254222E-3</v>
      </c>
      <c r="GT387" s="223">
        <f t="shared" ca="1" si="792"/>
        <v>-3.0264038239317787E-3</v>
      </c>
      <c r="GU387" s="223">
        <f t="shared" ca="1" si="793"/>
        <v>-3.3474404006422491E-3</v>
      </c>
      <c r="GV387" s="223">
        <f t="shared" ca="1" si="794"/>
        <v>-2.3509748580250859E-3</v>
      </c>
      <c r="GW387" s="223">
        <f t="shared" ca="1" si="795"/>
        <v>-4.2920102393254766E-4</v>
      </c>
      <c r="GX387" s="223">
        <f t="shared" ca="1" si="796"/>
        <v>1.6614998681414301E-3</v>
      </c>
      <c r="GY387" s="223">
        <f t="shared" ca="1" si="797"/>
        <v>3.0982594392231656E-3</v>
      </c>
      <c r="GZ387" s="223">
        <f t="shared" ca="1" si="798"/>
        <v>3.3155907639886443E-3</v>
      </c>
      <c r="HA387" s="223">
        <f t="shared" ca="1" si="799"/>
        <v>2.227955506663523E-3</v>
      </c>
      <c r="HB387" s="223">
        <f t="shared" ca="1" si="800"/>
        <v>2.63430521523164E-4</v>
      </c>
      <c r="HC387" s="223">
        <f t="shared" ca="1" si="801"/>
        <v>-1.8047767488448855E-3</v>
      </c>
      <c r="HD387" s="223">
        <f t="shared" ca="1" si="802"/>
        <v>-3.1626510761499672E-3</v>
      </c>
      <c r="HE387" s="223">
        <f t="shared" ca="1" si="803"/>
        <v>-3.2757535787731164E-3</v>
      </c>
      <c r="HF387" s="223">
        <f t="shared" ca="1" si="804"/>
        <v>-2.0995688153405542E-3</v>
      </c>
      <c r="HG387" s="223">
        <f t="shared" ca="1" si="805"/>
        <v>-9.7025391913690561E-5</v>
      </c>
      <c r="HH387" s="223">
        <f t="shared" ca="1" si="806"/>
        <v>1.9437057642806808E-3</v>
      </c>
      <c r="HI387" s="223">
        <f t="shared" ca="1" si="807"/>
        <v>3.219423609618808E-3</v>
      </c>
      <c r="HJ387" s="223">
        <f t="shared" ca="1" si="808"/>
        <v>3.2280248162642193E-3</v>
      </c>
      <c r="HK387" s="223">
        <f t="shared" ca="1" si="809"/>
        <v>1.9661240788409235E-3</v>
      </c>
      <c r="HL387" s="223">
        <f t="shared" ca="1" si="810"/>
        <v>-6.9613480363323553E-5</v>
      </c>
      <c r="HM387" s="223">
        <f t="shared" ca="1" si="811"/>
        <v>-2.0779522222817257E-3</v>
      </c>
      <c r="HN387" s="223">
        <f t="shared" ca="1" si="812"/>
        <v>-3.2684402696238749E-3</v>
      </c>
      <c r="HO387" s="223">
        <f t="shared" ca="1" si="813"/>
        <v>-3.172519459231363E-3</v>
      </c>
      <c r="HP387" s="223">
        <f t="shared" ca="1" si="814"/>
        <v>-1.8279427772231538E-3</v>
      </c>
      <c r="HQ387" s="223">
        <f t="shared" ca="1" si="815"/>
        <v>2.3608464766872173E-4</v>
      </c>
      <c r="HR387" s="223">
        <f t="shared" ca="1" si="816"/>
        <v>2.2071927113721758E-3</v>
      </c>
      <c r="HS387" s="223">
        <f t="shared" ca="1" si="817"/>
        <v>3.3095829707378852E-3</v>
      </c>
      <c r="HT387" s="223">
        <f t="shared" ca="1" si="818"/>
        <v>3.1093712249413343E-3</v>
      </c>
      <c r="HU387" s="223">
        <f t="shared" ca="1" si="819"/>
        <v>1.6853578013462558E-3</v>
      </c>
      <c r="HV387" s="223">
        <f t="shared" ca="1" si="820"/>
        <v>-4.0198706637940899E-4</v>
      </c>
      <c r="HW387" s="223">
        <f t="shared" ca="1" si="821"/>
        <v>-2.331115879893683E-3</v>
      </c>
      <c r="HX387" s="223">
        <f t="shared" ca="1" si="822"/>
        <v>-3.3427525965901319E-3</v>
      </c>
      <c r="HY387" s="223">
        <f t="shared" ca="1" si="823"/>
        <v>-3.0387322430216706E-3</v>
      </c>
      <c r="HZ387" s="223">
        <f t="shared" ca="1" si="824"/>
        <v>-1.5387126509060064E-3</v>
      </c>
      <c r="IA387" s="223">
        <f t="shared" ca="1" si="825"/>
        <v>5.6692106303718372E-4</v>
      </c>
      <c r="IB387" s="223">
        <f t="shared" ca="1" si="826"/>
        <v>2.4494231860788919E-3</v>
      </c>
      <c r="IC387" s="223">
        <f t="shared" ca="1" si="827"/>
        <v>3.3678692386466475E-3</v>
      </c>
      <c r="ID387" s="223">
        <f t="shared" ca="1" si="828"/>
        <v>2.9607726889670123E-3</v>
      </c>
      <c r="IE387" s="223">
        <f t="shared" ca="1" si="829"/>
        <v>1.4102773753243553E-3</v>
      </c>
      <c r="IF387" s="223">
        <f t="shared" ca="1" si="830"/>
        <v>-7.3048929719768169E-4</v>
      </c>
      <c r="IG387" s="223">
        <f t="shared" ca="1" si="831"/>
        <v>-2.5618296172647687E-3</v>
      </c>
      <c r="IH387" s="223">
        <f t="shared" ca="1" si="832"/>
        <v>-3.3848723887167603E-3</v>
      </c>
      <c r="II387" s="223">
        <f t="shared" ca="1" si="833"/>
        <v>-2.8756803741716184E-3</v>
      </c>
      <c r="IJ387" s="223">
        <f t="shared" ca="1" si="834"/>
        <v>-1.2346638806147411E-3</v>
      </c>
      <c r="IK387" s="223">
        <f t="shared" ca="1" si="835"/>
        <v>8.9229771865792528E-4</v>
      </c>
      <c r="IL387" s="223">
        <f t="shared" ca="1" si="836"/>
        <v>2.6680643765128165E-3</v>
      </c>
      <c r="IM387" s="223">
        <f t="shared" ca="1" si="837"/>
        <v>3.3937210847226496E-3</v>
      </c>
      <c r="IN387" s="223">
        <f t="shared" ca="1" si="838"/>
        <v>2.7836602934749942E-3</v>
      </c>
      <c r="IO387" s="223">
        <f t="shared" ca="1" si="839"/>
        <v>1.0779927408827916E-3</v>
      </c>
      <c r="IP387" s="223">
        <f t="shared" ca="1" si="840"/>
        <v>-1.0519565167578728E-3</v>
      </c>
      <c r="IQ387" s="223">
        <f t="shared" ca="1" si="841"/>
        <v>-2.767871534983007E-3</v>
      </c>
      <c r="IR387" s="223">
        <f t="shared" ca="1" si="842"/>
        <v>-3.3943940093805833E-3</v>
      </c>
      <c r="IS387" s="223">
        <f t="shared" ca="1" si="843"/>
        <v>-2.6849341313115449E-3</v>
      </c>
      <c r="IT387" s="223">
        <f t="shared" ca="1" si="844"/>
        <v>-9.1872462221713328E-4</v>
      </c>
      <c r="IU387" s="223">
        <f t="shared" ca="1" si="845"/>
        <v>1.2090810594685326E-3</v>
      </c>
      <c r="IV387" s="223">
        <f t="shared" ca="1" si="846"/>
        <v>2.8610106484885127E-3</v>
      </c>
      <c r="IW387" s="223">
        <f t="shared" ca="1" si="847"/>
        <v>3.3868895415561169E-3</v>
      </c>
      <c r="IX387" s="223">
        <f t="shared" ca="1" si="848"/>
        <v>2.5797397276533128E-3</v>
      </c>
      <c r="IY387" s="223">
        <f t="shared" ca="1" si="849"/>
        <v>7.572432154657815E-4</v>
      </c>
      <c r="IZ387" s="223">
        <f t="shared" ca="1" si="850"/>
        <v>-1.363292820003849E-3</v>
      </c>
      <c r="JA387" s="223">
        <f t="shared" ca="1" si="851"/>
        <v>-2.9472573367468743E-3</v>
      </c>
      <c r="JB387" s="223">
        <f t="shared" ca="1" si="852"/>
        <v>-3.3712257601695569E-3</v>
      </c>
    </row>
    <row r="388" spans="2:262">
      <c r="B388" s="230">
        <v>27</v>
      </c>
      <c r="C388" s="229">
        <f t="shared" si="853"/>
        <v>5.2734375000000014E-4</v>
      </c>
      <c r="D388" s="226">
        <f t="shared" ca="1" si="597"/>
        <v>24.514066886658807</v>
      </c>
      <c r="E388" s="225">
        <f ca="1">AG361</f>
        <v>0.51406688665880707</v>
      </c>
      <c r="F388" s="224">
        <v>27</v>
      </c>
      <c r="G388" s="223">
        <f t="shared" ca="1" si="854"/>
        <v>-1.6030904194842925E-2</v>
      </c>
      <c r="H388" s="223">
        <f t="shared" ca="1" si="598"/>
        <v>-2.6732722109709993E-3</v>
      </c>
      <c r="I388" s="223">
        <f t="shared" ca="1" si="599"/>
        <v>1.1815974999657993E-2</v>
      </c>
      <c r="J388" s="223">
        <f t="shared" ca="1" si="600"/>
        <v>2.1303435570782341E-2</v>
      </c>
      <c r="K388" s="223">
        <f t="shared" ca="1" si="601"/>
        <v>2.1772999657141665E-2</v>
      </c>
      <c r="L388" s="223">
        <f t="shared" ca="1" si="602"/>
        <v>1.3025897426063573E-2</v>
      </c>
      <c r="M388" s="223">
        <f t="shared" ca="1" si="603"/>
        <v>-1.235160252206009E-3</v>
      </c>
      <c r="N388" s="223">
        <f t="shared" ca="1" si="604"/>
        <v>-1.4973365770809557E-2</v>
      </c>
      <c r="O388" s="223">
        <f t="shared" ca="1" si="605"/>
        <v>-2.2373238577722426E-2</v>
      </c>
      <c r="P388" s="223">
        <f t="shared" ca="1" si="606"/>
        <v>-2.0302359643560933E-2</v>
      </c>
      <c r="Q388" s="223">
        <f t="shared" ca="1" si="607"/>
        <v>-9.6373468170612708E-3</v>
      </c>
      <c r="R388" s="223">
        <f t="shared" ca="1" si="608"/>
        <v>5.1072237735031532E-3</v>
      </c>
      <c r="S388" s="223">
        <f t="shared" ca="1" si="609"/>
        <v>1.7689870050923043E-2</v>
      </c>
      <c r="T388" s="223">
        <f t="shared" ca="1" si="610"/>
        <v>2.2784267946144979E-2</v>
      </c>
      <c r="U388" s="223">
        <f t="shared" ca="1" si="611"/>
        <v>1.8233922431938551E-2</v>
      </c>
      <c r="V388" s="223">
        <f t="shared" ca="1" si="612"/>
        <v>5.9650272755338036E-3</v>
      </c>
      <c r="W388" s="223">
        <f t="shared" ca="1" si="613"/>
        <v>-8.8289065452138681E-3</v>
      </c>
      <c r="X388" s="223">
        <f t="shared" ca="1" si="614"/>
        <v>-1.9885501145070827E-2</v>
      </c>
      <c r="Y388" s="223">
        <f t="shared" ca="1" si="615"/>
        <v>-2.2524421033348882E-2</v>
      </c>
      <c r="Z388" s="223">
        <f t="shared" ca="1" si="616"/>
        <v>-1.5628592566925545E-2</v>
      </c>
      <c r="AA388" s="223">
        <f t="shared" ca="1" si="617"/>
        <v>-2.1170692045860808E-3</v>
      </c>
      <c r="AB388" s="223">
        <f t="shared" ca="1" si="618"/>
        <v>1.2290624677978038E-2</v>
      </c>
      <c r="AC388" s="223">
        <f t="shared" ca="1" si="619"/>
        <v>2.1495609320952902E-2</v>
      </c>
      <c r="AD388" s="223">
        <f t="shared" ca="1" si="620"/>
        <v>2.1601348957682752E-2</v>
      </c>
      <c r="AE388" s="223">
        <f t="shared" ca="1" si="621"/>
        <v>1.2563083244456945E-2</v>
      </c>
      <c r="AF388" s="223">
        <f t="shared" ca="1" si="622"/>
        <v>-1.7932253661961956E-3</v>
      </c>
      <c r="AG388" s="223">
        <f t="shared" ca="1" si="623"/>
        <v>-1.5390448867197249E-2</v>
      </c>
      <c r="AH388" s="223">
        <f t="shared" ca="1" si="624"/>
        <v>-2.2472785401853632E-2</v>
      </c>
      <c r="AI388" s="223">
        <f t="shared" ca="1" si="625"/>
        <v>-2.0042231313544066E-2</v>
      </c>
      <c r="AJ388" s="223">
        <f t="shared" ca="1" si="626"/>
        <v>-9.1276575135435262E-3</v>
      </c>
      <c r="AK388" s="223">
        <f t="shared" ca="1" si="627"/>
        <v>5.6507189267417466E-3</v>
      </c>
      <c r="AL388" s="223">
        <f t="shared" ca="1" si="628"/>
        <v>1.803710567238128E-2</v>
      </c>
      <c r="AM388" s="223">
        <f t="shared" ca="1" si="629"/>
        <v>2.2788256716349035E-2</v>
      </c>
      <c r="AN388" s="223">
        <f t="shared" ca="1" si="630"/>
        <v>1.7892975875962266E-2</v>
      </c>
      <c r="AO388" s="223">
        <f t="shared" ca="1" si="631"/>
        <v>5.4234705064987957E-3</v>
      </c>
      <c r="AP388" s="223">
        <f t="shared" ca="1" si="632"/>
        <v>-9.3418286776891582E-3</v>
      </c>
      <c r="AQ388" s="223">
        <f t="shared" ca="1" si="633"/>
        <v>-2.0152665037610797E-2</v>
      </c>
      <c r="AR388" s="223">
        <f t="shared" ca="1" si="634"/>
        <v>-2.2432734301423032E-2</v>
      </c>
      <c r="AS388" s="223">
        <f t="shared" ca="1" si="635"/>
        <v>-1.5216866859236539E-2</v>
      </c>
      <c r="AT388" s="223">
        <f t="shared" ca="1" si="636"/>
        <v>-1.5595909548746546E-3</v>
      </c>
      <c r="AU388" s="223">
        <f t="shared" ca="1" si="637"/>
        <v>1.2757870943568134E-2</v>
      </c>
      <c r="AV388" s="223">
        <f t="shared" ca="1" si="638"/>
        <v>2.1674834919841138E-2</v>
      </c>
      <c r="AW388" s="223">
        <f t="shared" ca="1" si="639"/>
        <v>2.1416686413338198E-2</v>
      </c>
      <c r="AX388" s="223">
        <f t="shared" ca="1" si="640"/>
        <v>1.2092701531267784E-2</v>
      </c>
      <c r="AY388" s="223">
        <f t="shared" ca="1" si="641"/>
        <v>-2.3502103082787603E-3</v>
      </c>
      <c r="AZ388" s="223">
        <f t="shared" ca="1" si="642"/>
        <v>-1.5798261332673293E-2</v>
      </c>
      <c r="BA388" s="223">
        <f t="shared" ca="1" si="643"/>
        <v>-2.2558795460370349E-2</v>
      </c>
      <c r="BB388" s="223">
        <f t="shared" ca="1" si="644"/>
        <v>-1.9770030292811228E-2</v>
      </c>
      <c r="BC388" s="223">
        <f t="shared" ca="1" si="645"/>
        <v>-8.6124700504447219E-3</v>
      </c>
      <c r="BD388" s="223">
        <f t="shared" ca="1" si="646"/>
        <v>6.1908102981927454E-3</v>
      </c>
      <c r="BE388" s="223">
        <f t="shared" ca="1" si="647"/>
        <v>1.837347641583334E-2</v>
      </c>
      <c r="BF388" s="223">
        <f t="shared" ca="1" si="648"/>
        <v>2.2778518692814963E-2</v>
      </c>
      <c r="BG388" s="223">
        <f t="shared" ca="1" si="649"/>
        <v>1.7541251260379791E-2</v>
      </c>
      <c r="BH388" s="223">
        <f t="shared" ca="1" si="650"/>
        <v>4.8786468416272977E-3</v>
      </c>
      <c r="BI388" s="223">
        <f t="shared" ca="1" si="651"/>
        <v>-9.8491236418823715E-3</v>
      </c>
      <c r="BJ388" s="223">
        <f t="shared" ca="1" si="652"/>
        <v>-2.0407689718288751E-2</v>
      </c>
      <c r="BK388" s="223">
        <f t="shared" ca="1" si="653"/>
        <v>-2.232753492916795E-2</v>
      </c>
      <c r="BL388" s="223">
        <f t="shared" ca="1" si="654"/>
        <v>-1.4795975079946865E-2</v>
      </c>
      <c r="BM388" s="223">
        <f t="shared" ca="1" si="655"/>
        <v>-1.0011732658888753E-3</v>
      </c>
      <c r="BN388" s="223">
        <f t="shared" ca="1" si="656"/>
        <v>1.3217432344749348E-2</v>
      </c>
      <c r="BO388" s="223">
        <f t="shared" ca="1" si="657"/>
        <v>2.1841004408647911E-2</v>
      </c>
      <c r="BP388" s="223">
        <f t="shared" ca="1" si="658"/>
        <v>2.1219123257919709E-2</v>
      </c>
      <c r="BQ388" s="223">
        <f t="shared" ca="1" si="659"/>
        <v>1.1615035626851351E-2</v>
      </c>
      <c r="BR388" s="223">
        <f t="shared" ca="1" si="660"/>
        <v>-2.9057795715516422E-3</v>
      </c>
      <c r="BS388" s="223">
        <f t="shared" ca="1" si="661"/>
        <v>-1.6196557516257572E-2</v>
      </c>
      <c r="BT388" s="223">
        <f t="shared" ca="1" si="662"/>
        <v>-2.263121694402942E-2</v>
      </c>
      <c r="BU388" s="223">
        <f t="shared" ca="1" si="663"/>
        <v>-1.9485920545079007E-2</v>
      </c>
      <c r="BV388" s="223">
        <f t="shared" ca="1" si="664"/>
        <v>-8.0920947574284526E-3</v>
      </c>
      <c r="BW388" s="223">
        <f t="shared" ca="1" si="665"/>
        <v>6.7271725570095756E-3</v>
      </c>
      <c r="BX388" s="223">
        <f t="shared" ca="1" si="666"/>
        <v>1.8698779664120944E-2</v>
      </c>
      <c r="BY388" s="223">
        <f t="shared" ca="1" si="667"/>
        <v>2.2755059741364013E-2</v>
      </c>
      <c r="BZ388" s="223">
        <f t="shared" ca="1" si="668"/>
        <v>1.7178960450947647E-2</v>
      </c>
      <c r="CA388" s="223">
        <f t="shared" ca="1" si="669"/>
        <v>4.3308844623226794E-3</v>
      </c>
      <c r="CB388" s="223">
        <f t="shared" ca="1" si="670"/>
        <v>-1.0350485862276318E-2</v>
      </c>
      <c r="CC388" s="223">
        <f t="shared" ca="1" si="671"/>
        <v>-2.0650421569773154E-2</v>
      </c>
      <c r="CD388" s="223">
        <f t="shared" ca="1" si="672"/>
        <v>-2.2208886284751879E-2</v>
      </c>
      <c r="CE388" s="223">
        <f t="shared" ca="1" si="673"/>
        <v>-1.4366170758526232E-2</v>
      </c>
      <c r="CF388" s="223">
        <f t="shared" ca="1" si="674"/>
        <v>-4.4215250756392309E-4</v>
      </c>
      <c r="CG388" s="223">
        <f t="shared" ca="1" si="675"/>
        <v>1.3669032058917778E-2</v>
      </c>
      <c r="CH388" s="223">
        <f t="shared" ca="1" si="676"/>
        <v>2.1994017693086714E-2</v>
      </c>
      <c r="CI388" s="223">
        <f t="shared" ca="1" si="677"/>
        <v>2.1008778496084832E-2</v>
      </c>
      <c r="CJ388" s="223">
        <f t="shared" ca="1" si="678"/>
        <v>1.1130373259287601E-2</v>
      </c>
      <c r="CK388" s="223">
        <f t="shared" ca="1" si="679"/>
        <v>-3.4595985018647983E-3</v>
      </c>
      <c r="CL388" s="223">
        <f t="shared" ca="1" si="680"/>
        <v>-1.658509749922241E-2</v>
      </c>
      <c r="CM388" s="223">
        <f t="shared" ca="1" si="681"/>
        <v>-2.2690006228837128E-2</v>
      </c>
      <c r="CN388" s="223">
        <f t="shared" ca="1" si="682"/>
        <v>-1.9190073207436015E-2</v>
      </c>
      <c r="CO388" s="223">
        <f t="shared" ca="1" si="683"/>
        <v>-7.5668450891133703E-3</v>
      </c>
      <c r="CP388" s="223">
        <f t="shared" ca="1" si="684"/>
        <v>7.2594826186230931E-3</v>
      </c>
      <c r="CQ388" s="223">
        <f t="shared" ca="1" si="685"/>
        <v>1.9012819466731386E-2</v>
      </c>
      <c r="CR388" s="223">
        <f t="shared" ca="1" si="686"/>
        <v>2.2717893992791355E-2</v>
      </c>
      <c r="CS388" s="223">
        <f t="shared" ca="1" si="687"/>
        <v>1.6806321678102656E-2</v>
      </c>
      <c r="CT388" s="223">
        <f t="shared" ca="1" si="688"/>
        <v>3.7805133201603176E-3</v>
      </c>
      <c r="CU388" s="223">
        <f t="shared" ca="1" si="689"/>
        <v>-1.0845613337016278E-2</v>
      </c>
      <c r="CV388" s="223">
        <f t="shared" ca="1" si="690"/>
        <v>-2.088071437947292E-2</v>
      </c>
      <c r="CW388" s="223">
        <f t="shared" ca="1" si="691"/>
        <v>-2.2076859837681585E-2</v>
      </c>
      <c r="CX388" s="223">
        <f t="shared" ca="1" si="692"/>
        <v>-1.392771279302627E-2</v>
      </c>
      <c r="CY388" s="223">
        <f t="shared" ca="1" si="693"/>
        <v>1.1713458689827658E-4</v>
      </c>
      <c r="CZ388" s="223">
        <f t="shared" ca="1" si="694"/>
        <v>1.4112398059291818E-2</v>
      </c>
      <c r="DA388" s="223">
        <f t="shared" ca="1" si="695"/>
        <v>2.2133782603676457E-2</v>
      </c>
      <c r="DB388" s="223">
        <f t="shared" ca="1" si="696"/>
        <v>2.0785778831652741E-2</v>
      </c>
      <c r="DC388" s="223">
        <f t="shared" ca="1" si="697"/>
        <v>1.0639006371063922E-2</v>
      </c>
      <c r="DD388" s="223">
        <f t="shared" ca="1" si="698"/>
        <v>-4.0113334994031505E-3</v>
      </c>
      <c r="DE388" s="223">
        <f t="shared" ca="1" si="699"/>
        <v>-1.6963647239610455E-2</v>
      </c>
      <c r="DF388" s="223">
        <f t="shared" ca="1" si="700"/>
        <v>-2.2735127902326565E-2</v>
      </c>
      <c r="DG388" s="223">
        <f t="shared" ca="1" si="701"/>
        <v>-1.8882666487255836E-2</v>
      </c>
      <c r="DH388" s="223">
        <f t="shared" ca="1" si="702"/>
        <v>-7.0370374362590171E-3</v>
      </c>
      <c r="DI388" s="223">
        <f t="shared" ca="1" si="703"/>
        <v>7.7874198393568447E-3</v>
      </c>
      <c r="DJ388" s="223">
        <f t="shared" ca="1" si="704"/>
        <v>1.9315406657830089E-2</v>
      </c>
      <c r="DK388" s="223">
        <f t="shared" ca="1" si="705"/>
        <v>2.2667043834354222E-2</v>
      </c>
      <c r="DL388" s="223">
        <f t="shared" ca="1" si="706"/>
        <v>1.6423559405507635E-2</v>
      </c>
      <c r="DM388" s="223">
        <f t="shared" ca="1" si="707"/>
        <v>3.2278649381363919E-3</v>
      </c>
      <c r="DN388" s="223">
        <f t="shared" ca="1" si="708"/>
        <v>-1.1334207819825626E-2</v>
      </c>
      <c r="DO388" s="223">
        <f t="shared" ca="1" si="709"/>
        <v>-2.1098429427610688E-2</v>
      </c>
      <c r="DP388" s="223">
        <f t="shared" ca="1" si="710"/>
        <v>-2.1931535115752031E-2</v>
      </c>
      <c r="DQ388" s="223">
        <f t="shared" ca="1" si="711"/>
        <v>-1.348086529413051E-2</v>
      </c>
      <c r="DR388" s="223">
        <f t="shared" ca="1" si="712"/>
        <v>6.7635112386543478E-4</v>
      </c>
      <c r="DS388" s="223">
        <f t="shared" ca="1" si="713"/>
        <v>1.4547263278771622E-2</v>
      </c>
      <c r="DT388" s="223">
        <f t="shared" ca="1" si="714"/>
        <v>2.226021495126123E-2</v>
      </c>
      <c r="DU388" s="223">
        <f t="shared" ca="1" si="715"/>
        <v>2.0550258591282733E-2</v>
      </c>
      <c r="DV388" s="223">
        <f t="shared" ca="1" si="716"/>
        <v>1.0141230943220239E-2</v>
      </c>
      <c r="DW388" s="223">
        <f t="shared" ca="1" si="717"/>
        <v>-4.5606522196345659E-3</v>
      </c>
      <c r="DX388" s="223">
        <f t="shared" ca="1" si="718"/>
        <v>-1.7331978713212775E-2</v>
      </c>
      <c r="DY388" s="223">
        <f t="shared" ca="1" si="719"/>
        <v>-2.2766554784888825E-2</v>
      </c>
      <c r="DZ388" s="223">
        <f t="shared" ca="1" si="720"/>
        <v>-1.8563885554852104E-2</v>
      </c>
      <c r="EA388" s="223">
        <f t="shared" ca="1" si="721"/>
        <v>-6.5029909351848403E-3</v>
      </c>
      <c r="EB388" s="223">
        <f t="shared" ca="1" si="722"/>
        <v>8.31066620956975E-3</v>
      </c>
      <c r="EC388" s="223">
        <f t="shared" ca="1" si="723"/>
        <v>1.9606358970207776E-2</v>
      </c>
      <c r="ED388" s="223">
        <f t="shared" ca="1" si="724"/>
        <v>2.2602539896286619E-2</v>
      </c>
      <c r="EE388" s="223">
        <f t="shared" ca="1" si="725"/>
        <v>1.603090419484306E-2</v>
      </c>
      <c r="EF388" s="223">
        <f t="shared" ca="1" si="726"/>
        <v>2.6732722109712153E-3</v>
      </c>
      <c r="EG388" s="223">
        <f t="shared" ca="1" si="727"/>
        <v>-1.1815974999657782E-2</v>
      </c>
      <c r="EH388" s="223">
        <f t="shared" ca="1" si="728"/>
        <v>-2.1303435570782236E-2</v>
      </c>
      <c r="EI388" s="223">
        <f t="shared" ca="1" si="729"/>
        <v>-2.1772999657141755E-2</v>
      </c>
      <c r="EJ388" s="223">
        <f t="shared" ca="1" si="730"/>
        <v>-1.3025897426063584E-2</v>
      </c>
      <c r="EK388" s="223">
        <f t="shared" ca="1" si="731"/>
        <v>1.2351602522059741E-3</v>
      </c>
      <c r="EL388" s="223">
        <f t="shared" ca="1" si="732"/>
        <v>1.49733657708095E-2</v>
      </c>
      <c r="EM388" s="223">
        <f t="shared" ca="1" si="733"/>
        <v>2.2373238577722405E-2</v>
      </c>
      <c r="EN388" s="223">
        <f t="shared" ca="1" si="734"/>
        <v>2.0302359643560995E-2</v>
      </c>
      <c r="EO388" s="223">
        <f t="shared" ca="1" si="735"/>
        <v>9.6373468170614131E-3</v>
      </c>
      <c r="EP388" s="223">
        <f t="shared" ca="1" si="736"/>
        <v>-5.1072237735029606E-3</v>
      </c>
      <c r="EQ388" s="223">
        <f t="shared" ca="1" si="737"/>
        <v>-1.7689870050922891E-2</v>
      </c>
      <c r="ER388" s="223">
        <f t="shared" ca="1" si="738"/>
        <v>-2.2784267946144979E-2</v>
      </c>
      <c r="ES388" s="223">
        <f t="shared" ca="1" si="739"/>
        <v>-1.8233922431938717E-2</v>
      </c>
      <c r="ET388" s="223">
        <f t="shared" ca="1" si="740"/>
        <v>-5.9650272755337984E-3</v>
      </c>
      <c r="EU388" s="223">
        <f t="shared" ca="1" si="741"/>
        <v>8.8289065452138368E-3</v>
      </c>
      <c r="EV388" s="223">
        <f t="shared" ca="1" si="742"/>
        <v>1.9885501145070796E-2</v>
      </c>
      <c r="EW388" s="223">
        <f t="shared" ca="1" si="743"/>
        <v>2.2524421033348896E-2</v>
      </c>
      <c r="EX388" s="223">
        <f t="shared" ca="1" si="744"/>
        <v>1.5628592566925628E-2</v>
      </c>
      <c r="EY388" s="223">
        <f t="shared" ca="1" si="745"/>
        <v>2.1170692045862356E-3</v>
      </c>
      <c r="EZ388" s="223">
        <f t="shared" ca="1" si="746"/>
        <v>-1.2290624677977905E-2</v>
      </c>
      <c r="FA388" s="223">
        <f t="shared" ca="1" si="747"/>
        <v>-2.1495609320952833E-2</v>
      </c>
      <c r="FB388" s="223">
        <f t="shared" ca="1" si="748"/>
        <v>-2.1601348957682825E-2</v>
      </c>
      <c r="FC388" s="223">
        <f t="shared" ca="1" si="749"/>
        <v>-1.2563083244457145E-2</v>
      </c>
      <c r="FD388" s="223">
        <f t="shared" ca="1" si="750"/>
        <v>1.7932253661958782E-3</v>
      </c>
      <c r="FE388" s="223">
        <f t="shared" ca="1" si="751"/>
        <v>1.5390448867197254E-2</v>
      </c>
      <c r="FF388" s="223">
        <f t="shared" ca="1" si="752"/>
        <v>2.2472785401853629E-2</v>
      </c>
      <c r="FG388" s="223">
        <f t="shared" ca="1" si="753"/>
        <v>2.0042231313544101E-2</v>
      </c>
      <c r="FH388" s="223">
        <f t="shared" ca="1" si="754"/>
        <v>9.1276575135435939E-3</v>
      </c>
      <c r="FI388" s="223">
        <f t="shared" ca="1" si="755"/>
        <v>-5.6507189267415957E-3</v>
      </c>
      <c r="FJ388" s="223">
        <f t="shared" ca="1" si="756"/>
        <v>-1.8037105672381183E-2</v>
      </c>
      <c r="FK388" s="223">
        <f t="shared" ca="1" si="757"/>
        <v>-2.2788256716349035E-2</v>
      </c>
      <c r="FL388" s="223">
        <f t="shared" ca="1" si="758"/>
        <v>-1.7892975875962412E-2</v>
      </c>
      <c r="FM388" s="223">
        <f t="shared" ca="1" si="759"/>
        <v>-5.4234705064990273E-3</v>
      </c>
      <c r="FN388" s="223">
        <f t="shared" ca="1" si="760"/>
        <v>9.3418286776888668E-3</v>
      </c>
      <c r="FO388" s="223">
        <f t="shared" ca="1" si="761"/>
        <v>2.0152665037610644E-2</v>
      </c>
      <c r="FP388" s="223">
        <f t="shared" ca="1" si="762"/>
        <v>2.2432734301423032E-2</v>
      </c>
      <c r="FQ388" s="223">
        <f t="shared" ca="1" si="763"/>
        <v>1.5216866859236598E-2</v>
      </c>
      <c r="FR388" s="223">
        <f t="shared" ca="1" si="764"/>
        <v>1.5595909548747301E-3</v>
      </c>
      <c r="FS388" s="223">
        <f t="shared" ca="1" si="765"/>
        <v>-1.275787094356807E-2</v>
      </c>
      <c r="FT388" s="223">
        <f t="shared" ca="1" si="766"/>
        <v>-2.1674834919841089E-2</v>
      </c>
      <c r="FU388" s="223">
        <f t="shared" ca="1" si="767"/>
        <v>-2.141668641333825E-2</v>
      </c>
      <c r="FV388" s="223">
        <f t="shared" ca="1" si="768"/>
        <v>-1.2092701531267918E-2</v>
      </c>
      <c r="FW388" s="223">
        <f t="shared" ca="1" si="769"/>
        <v>2.3502103082785244E-3</v>
      </c>
      <c r="FX388" s="223">
        <f t="shared" ca="1" si="770"/>
        <v>1.5798261332673119E-2</v>
      </c>
      <c r="FY388" s="223">
        <f t="shared" ca="1" si="771"/>
        <v>2.2558795460370307E-2</v>
      </c>
      <c r="FZ388" s="223">
        <f t="shared" ca="1" si="772"/>
        <v>1.9770030292811384E-2</v>
      </c>
      <c r="GA388" s="223">
        <f t="shared" ca="1" si="773"/>
        <v>8.6124700504447149E-3</v>
      </c>
      <c r="GB388" s="223">
        <f t="shared" ca="1" si="774"/>
        <v>-6.1908102981927497E-3</v>
      </c>
      <c r="GC388" s="223">
        <f t="shared" ca="1" si="775"/>
        <v>-1.8373476415833246E-2</v>
      </c>
      <c r="GD388" s="223">
        <f t="shared" ca="1" si="776"/>
        <v>-2.2778518692814963E-2</v>
      </c>
      <c r="GE388" s="223">
        <f t="shared" ca="1" si="777"/>
        <v>-1.7541251260379892E-2</v>
      </c>
      <c r="GF388" s="223">
        <f t="shared" ca="1" si="778"/>
        <v>-4.8786468416274521E-3</v>
      </c>
      <c r="GG388" s="223">
        <f t="shared" ca="1" si="779"/>
        <v>9.8491236418822327E-3</v>
      </c>
      <c r="GH388" s="223">
        <f t="shared" ca="1" si="780"/>
        <v>2.0407689718288685E-2</v>
      </c>
      <c r="GI388" s="223">
        <f t="shared" ca="1" si="781"/>
        <v>2.2327534929168013E-2</v>
      </c>
      <c r="GJ388" s="223">
        <f t="shared" ca="1" si="782"/>
        <v>1.4795975079947106E-2</v>
      </c>
      <c r="GK388" s="223">
        <f t="shared" ca="1" si="783"/>
        <v>1.0011732658888701E-3</v>
      </c>
      <c r="GL388" s="223">
        <f t="shared" ca="1" si="784"/>
        <v>-1.3217432344749352E-2</v>
      </c>
      <c r="GM388" s="223">
        <f t="shared" ca="1" si="785"/>
        <v>-2.1841004408647911E-2</v>
      </c>
      <c r="GN388" s="223">
        <f t="shared" ca="1" si="786"/>
        <v>-2.1219123257919768E-2</v>
      </c>
      <c r="GO388" s="223">
        <f t="shared" ca="1" si="787"/>
        <v>-1.1615035626851485E-2</v>
      </c>
      <c r="GP388" s="223">
        <f t="shared" ca="1" si="788"/>
        <v>2.9057795715514874E-3</v>
      </c>
      <c r="GQ388" s="223">
        <f t="shared" ca="1" si="789"/>
        <v>1.6196557516257461E-2</v>
      </c>
      <c r="GR388" s="223">
        <f t="shared" ca="1" si="790"/>
        <v>2.2631216944029399E-2</v>
      </c>
      <c r="GS388" s="223">
        <f t="shared" ca="1" si="791"/>
        <v>1.948592054507917E-2</v>
      </c>
      <c r="GT388" s="223">
        <f t="shared" ca="1" si="792"/>
        <v>8.0920947574287493E-3</v>
      </c>
      <c r="GU388" s="223">
        <f t="shared" ca="1" si="793"/>
        <v>-6.7271725570092721E-3</v>
      </c>
      <c r="GV388" s="223">
        <f t="shared" ca="1" si="794"/>
        <v>-1.8698779664120764E-2</v>
      </c>
      <c r="GW388" s="223">
        <f t="shared" ca="1" si="795"/>
        <v>-2.2755059741364034E-2</v>
      </c>
      <c r="GX388" s="223">
        <f t="shared" ca="1" si="796"/>
        <v>-1.717896045094796E-2</v>
      </c>
      <c r="GY388" s="223">
        <f t="shared" ca="1" si="797"/>
        <v>-4.3308844623231512E-3</v>
      </c>
      <c r="GZ388" s="223">
        <f t="shared" ca="1" si="798"/>
        <v>1.0350485862275889E-2</v>
      </c>
      <c r="HA388" s="223">
        <f t="shared" ca="1" si="799"/>
        <v>2.0650421569773224E-2</v>
      </c>
      <c r="HB388" s="223">
        <f t="shared" ca="1" si="800"/>
        <v>2.2208886284751841E-2</v>
      </c>
      <c r="HC388" s="223">
        <f t="shared" ca="1" si="801"/>
        <v>1.4366170758526106E-2</v>
      </c>
      <c r="HD388" s="223">
        <f t="shared" ca="1" si="802"/>
        <v>4.4215250756391745E-4</v>
      </c>
      <c r="HE388" s="223">
        <f t="shared" ca="1" si="803"/>
        <v>-1.3669032058917781E-2</v>
      </c>
      <c r="HF388" s="223">
        <f t="shared" ca="1" si="804"/>
        <v>-2.1994017693086718E-2</v>
      </c>
      <c r="HG388" s="223">
        <f t="shared" ca="1" si="805"/>
        <v>-2.1008778496084825E-2</v>
      </c>
      <c r="HH388" s="223">
        <f t="shared" ca="1" si="806"/>
        <v>-1.1130373259287596E-2</v>
      </c>
      <c r="HI388" s="223">
        <f t="shared" ca="1" si="807"/>
        <v>3.459598501864644E-3</v>
      </c>
      <c r="HJ388" s="223">
        <f t="shared" ca="1" si="808"/>
        <v>1.6585097499222302E-2</v>
      </c>
      <c r="HK388" s="223">
        <f t="shared" ca="1" si="809"/>
        <v>2.2690006228837115E-2</v>
      </c>
      <c r="HL388" s="223">
        <f t="shared" ca="1" si="810"/>
        <v>1.9190073207436101E-2</v>
      </c>
      <c r="HM388" s="223">
        <f t="shared" ca="1" si="811"/>
        <v>7.5668450891135178E-3</v>
      </c>
      <c r="HN388" s="223">
        <f t="shared" ca="1" si="812"/>
        <v>-7.2594826186229439E-3</v>
      </c>
      <c r="HO388" s="223">
        <f t="shared" ca="1" si="813"/>
        <v>-1.9012819466731209E-2</v>
      </c>
      <c r="HP388" s="223">
        <f t="shared" ca="1" si="814"/>
        <v>-2.271789399279138E-2</v>
      </c>
      <c r="HQ388" s="223">
        <f t="shared" ca="1" si="815"/>
        <v>-1.6806321678102875E-2</v>
      </c>
      <c r="HR388" s="223">
        <f t="shared" ca="1" si="816"/>
        <v>-3.7805133201606325E-3</v>
      </c>
      <c r="HS388" s="223">
        <f t="shared" ca="1" si="817"/>
        <v>1.0845613337015999E-2</v>
      </c>
      <c r="HT388" s="223">
        <f t="shared" ca="1" si="818"/>
        <v>2.0880714379472729E-2</v>
      </c>
      <c r="HU388" s="223">
        <f t="shared" ca="1" si="819"/>
        <v>2.2076859837681703E-2</v>
      </c>
      <c r="HV388" s="223">
        <f t="shared" ca="1" si="820"/>
        <v>1.392771279302665E-2</v>
      </c>
      <c r="HW388" s="223">
        <f t="shared" ca="1" si="821"/>
        <v>-1.1713458689844355E-4</v>
      </c>
      <c r="HX388" s="223">
        <f t="shared" ca="1" si="822"/>
        <v>-1.4112398059291948E-2</v>
      </c>
      <c r="HY388" s="223">
        <f t="shared" ca="1" si="823"/>
        <v>-2.2133782603676502E-2</v>
      </c>
      <c r="HZ388" s="223">
        <f t="shared" ca="1" si="824"/>
        <v>-2.0785778831652675E-2</v>
      </c>
      <c r="IA388" s="223">
        <f t="shared" ca="1" si="825"/>
        <v>-1.0639006371063771E-2</v>
      </c>
      <c r="IB388" s="223">
        <f t="shared" ca="1" si="826"/>
        <v>4.011333499402997E-3</v>
      </c>
      <c r="IC388" s="223">
        <f t="shared" ca="1" si="827"/>
        <v>1.6963647239610351E-2</v>
      </c>
      <c r="ID388" s="223">
        <f t="shared" ca="1" si="828"/>
        <v>2.2735127902326551E-2</v>
      </c>
      <c r="IE388" s="223">
        <f t="shared" ca="1" si="829"/>
        <v>1.9833439464770793E-2</v>
      </c>
      <c r="IF388" s="223">
        <f t="shared" ca="1" si="830"/>
        <v>7.0370374362591663E-3</v>
      </c>
      <c r="IG388" s="223">
        <f t="shared" ca="1" si="831"/>
        <v>-7.7874198393566973E-3</v>
      </c>
      <c r="IH388" s="223">
        <f t="shared" ca="1" si="832"/>
        <v>-1.9315406657830006E-2</v>
      </c>
      <c r="II388" s="223">
        <f t="shared" ca="1" si="833"/>
        <v>-2.2667043834354236E-2</v>
      </c>
      <c r="IJ388" s="223">
        <f t="shared" ca="1" si="834"/>
        <v>-1.6423559405507743E-2</v>
      </c>
      <c r="IK388" s="223">
        <f t="shared" ca="1" si="835"/>
        <v>-3.2278649381365463E-3</v>
      </c>
      <c r="IL388" s="223">
        <f t="shared" ca="1" si="836"/>
        <v>1.1334207819825489E-2</v>
      </c>
      <c r="IM388" s="223">
        <f t="shared" ca="1" si="837"/>
        <v>2.1098429427610511E-2</v>
      </c>
      <c r="IN388" s="223">
        <f t="shared" ca="1" si="838"/>
        <v>2.193153511575216E-2</v>
      </c>
      <c r="IO388" s="223">
        <f t="shared" ca="1" si="839"/>
        <v>1.3480865294130897E-2</v>
      </c>
      <c r="IP388" s="223">
        <f t="shared" ca="1" si="840"/>
        <v>-6.763511238649547E-4</v>
      </c>
      <c r="IQ388" s="223">
        <f t="shared" ca="1" si="841"/>
        <v>-1.4547263278771254E-2</v>
      </c>
      <c r="IR388" s="223">
        <f t="shared" ca="1" si="842"/>
        <v>-2.2260214951261265E-2</v>
      </c>
      <c r="IS388" s="223">
        <f t="shared" ca="1" si="843"/>
        <v>-2.055025859128266E-2</v>
      </c>
      <c r="IT388" s="223">
        <f t="shared" ca="1" si="844"/>
        <v>-1.014123094322009E-2</v>
      </c>
      <c r="IU388" s="223">
        <f t="shared" ca="1" si="845"/>
        <v>4.5606522196347298E-3</v>
      </c>
      <c r="IV388" s="223">
        <f t="shared" ca="1" si="846"/>
        <v>1.7331978713212882E-2</v>
      </c>
      <c r="IW388" s="223">
        <f t="shared" ca="1" si="847"/>
        <v>2.2766554784888818E-2</v>
      </c>
      <c r="IX388" s="223">
        <f t="shared" ca="1" si="848"/>
        <v>1.8563885554852198E-2</v>
      </c>
      <c r="IY388" s="223">
        <f t="shared" ca="1" si="849"/>
        <v>6.5029909351849904E-3</v>
      </c>
      <c r="IZ388" s="223">
        <f t="shared" ca="1" si="850"/>
        <v>-8.310666209569606E-3</v>
      </c>
      <c r="JA388" s="223">
        <f t="shared" ca="1" si="851"/>
        <v>-1.96063589702077E-2</v>
      </c>
      <c r="JB388" s="223">
        <f t="shared" ca="1" si="852"/>
        <v>-2.2602539896286637E-2</v>
      </c>
    </row>
    <row r="389" spans="2:262">
      <c r="B389" s="230">
        <v>28</v>
      </c>
      <c r="C389" s="229">
        <f t="shared" si="853"/>
        <v>5.4687500000000016E-4</v>
      </c>
      <c r="D389" s="226">
        <f t="shared" ca="1" si="597"/>
        <v>24.497450218191727</v>
      </c>
      <c r="E389" s="225">
        <f ca="1">AH361</f>
        <v>0.49745021819172808</v>
      </c>
      <c r="F389" s="224">
        <v>28</v>
      </c>
      <c r="G389" s="223">
        <f t="shared" ca="1" si="854"/>
        <v>-2.601413457075426E-3</v>
      </c>
      <c r="H389" s="223">
        <f t="shared" ca="1" si="598"/>
        <v>-2.5762038607964001E-4</v>
      </c>
      <c r="I389" s="223">
        <f t="shared" ca="1" si="599"/>
        <v>2.2031269541976147E-3</v>
      </c>
      <c r="J389" s="223">
        <f t="shared" ca="1" si="600"/>
        <v>3.6637007174395676E-3</v>
      </c>
      <c r="K389" s="223">
        <f t="shared" ca="1" si="601"/>
        <v>3.4610309509490755E-3</v>
      </c>
      <c r="L389" s="223">
        <f t="shared" ca="1" si="602"/>
        <v>1.6871254915516503E-3</v>
      </c>
      <c r="M389" s="223">
        <f t="shared" ca="1" si="603"/>
        <v>-8.5269966874072941E-4</v>
      </c>
      <c r="N389" s="223">
        <f t="shared" ca="1" si="604"/>
        <v>-3.0054170065827064E-3</v>
      </c>
      <c r="O389" s="223">
        <f t="shared" ca="1" si="605"/>
        <v>-3.7937378568644251E-3</v>
      </c>
      <c r="P389" s="223">
        <f t="shared" ca="1" si="606"/>
        <v>-2.8597810347655889E-3</v>
      </c>
      <c r="Q389" s="223">
        <f t="shared" ca="1" si="607"/>
        <v>-6.275434115401836E-4</v>
      </c>
      <c r="R389" s="223">
        <f t="shared" ca="1" si="608"/>
        <v>1.8895858006466376E-3</v>
      </c>
      <c r="S389" s="223">
        <f t="shared" ca="1" si="609"/>
        <v>3.5488825643914769E-3</v>
      </c>
      <c r="T389" s="223">
        <f t="shared" ca="1" si="610"/>
        <v>3.5970608394161013E-3</v>
      </c>
      <c r="U389" s="223">
        <f t="shared" ca="1" si="611"/>
        <v>2.0122486961092951E-3</v>
      </c>
      <c r="V389" s="223">
        <f t="shared" ca="1" si="612"/>
        <v>-4.8608228570005236E-4</v>
      </c>
      <c r="W389" s="223">
        <f t="shared" ca="1" si="613"/>
        <v>-2.763742072190481E-3</v>
      </c>
      <c r="X389" s="223">
        <f t="shared" ca="1" si="614"/>
        <v>-3.7867207387032179E-3</v>
      </c>
      <c r="Y389" s="223">
        <f t="shared" ca="1" si="615"/>
        <v>-3.0906073577756234E-3</v>
      </c>
      <c r="Z389" s="223">
        <f t="shared" ca="1" si="616"/>
        <v>-9.9142285089747341E-4</v>
      </c>
      <c r="AA389" s="223">
        <f t="shared" ca="1" si="617"/>
        <v>1.5578469028827617E-3</v>
      </c>
      <c r="AB389" s="223">
        <f t="shared" ca="1" si="618"/>
        <v>3.399886732231747E-3</v>
      </c>
      <c r="AC389" s="223">
        <f t="shared" ca="1" si="619"/>
        <v>3.6984490656460744E-3</v>
      </c>
      <c r="AD389" s="223">
        <f t="shared" ca="1" si="620"/>
        <v>2.3179928457163768E-3</v>
      </c>
      <c r="AE389" s="223">
        <f t="shared" ca="1" si="621"/>
        <v>-1.1478366452847064E-4</v>
      </c>
      <c r="AF389" s="223">
        <f t="shared" ca="1" si="622"/>
        <v>-2.4954507908279662E-3</v>
      </c>
      <c r="AG389" s="223">
        <f t="shared" ca="1" si="623"/>
        <v>-3.7432354297961784E-3</v>
      </c>
      <c r="AH389" s="223">
        <f t="shared" ca="1" si="624"/>
        <v>-3.2916694424324419E-3</v>
      </c>
      <c r="AI389" s="223">
        <f t="shared" ca="1" si="625"/>
        <v>-1.345754346233758E-3</v>
      </c>
      <c r="AJ389" s="223">
        <f t="shared" ca="1" si="626"/>
        <v>1.211105087838382E-3</v>
      </c>
      <c r="AK389" s="223">
        <f t="shared" ca="1" si="627"/>
        <v>3.2181481322734792E-3</v>
      </c>
      <c r="AL389" s="223">
        <f t="shared" ca="1" si="628"/>
        <v>3.7642192055959605E-3</v>
      </c>
      <c r="AM389" s="223">
        <f t="shared" ca="1" si="629"/>
        <v>2.6014134570754252E-3</v>
      </c>
      <c r="AN389" s="223">
        <f t="shared" ca="1" si="630"/>
        <v>2.5762038607964733E-4</v>
      </c>
      <c r="AO389" s="223">
        <f t="shared" ca="1" si="631"/>
        <v>-2.2031269541976121E-3</v>
      </c>
      <c r="AP389" s="223">
        <f t="shared" ca="1" si="632"/>
        <v>-3.6637007174395676E-3</v>
      </c>
      <c r="AQ389" s="223">
        <f t="shared" ca="1" si="633"/>
        <v>-3.4610309509490785E-3</v>
      </c>
      <c r="AR389" s="223">
        <f t="shared" ca="1" si="634"/>
        <v>-1.6871254915516529E-3</v>
      </c>
      <c r="AS389" s="223">
        <f t="shared" ca="1" si="635"/>
        <v>8.5269966874073277E-4</v>
      </c>
      <c r="AT389" s="223">
        <f t="shared" ca="1" si="636"/>
        <v>3.0054170065827025E-3</v>
      </c>
      <c r="AU389" s="223">
        <f t="shared" ca="1" si="637"/>
        <v>3.7937378568644255E-3</v>
      </c>
      <c r="AV389" s="223">
        <f t="shared" ca="1" si="638"/>
        <v>2.8597810347655867E-3</v>
      </c>
      <c r="AW389" s="223">
        <f t="shared" ca="1" si="639"/>
        <v>6.275434115401901E-4</v>
      </c>
      <c r="AX389" s="223">
        <f t="shared" ca="1" si="640"/>
        <v>-1.8895858006466348E-3</v>
      </c>
      <c r="AY389" s="223">
        <f t="shared" ca="1" si="641"/>
        <v>-3.5488825643914782E-3</v>
      </c>
      <c r="AZ389" s="223">
        <f t="shared" ca="1" si="642"/>
        <v>-3.5970608394161022E-3</v>
      </c>
      <c r="BA389" s="223">
        <f t="shared" ca="1" si="643"/>
        <v>-2.0122486961092981E-3</v>
      </c>
      <c r="BB389" s="223">
        <f t="shared" ca="1" si="644"/>
        <v>4.8608228570005583E-4</v>
      </c>
      <c r="BC389" s="223">
        <f t="shared" ca="1" si="645"/>
        <v>2.7637420721904884E-3</v>
      </c>
      <c r="BD389" s="223">
        <f t="shared" ca="1" si="646"/>
        <v>3.786720738703217E-3</v>
      </c>
      <c r="BE389" s="223">
        <f t="shared" ca="1" si="647"/>
        <v>3.0906073577756286E-3</v>
      </c>
      <c r="BF389" s="223">
        <f t="shared" ca="1" si="648"/>
        <v>9.9142285089747644E-4</v>
      </c>
      <c r="BG389" s="223">
        <f t="shared" ca="1" si="649"/>
        <v>-1.5578469028827591E-3</v>
      </c>
      <c r="BH389" s="223">
        <f t="shared" ca="1" si="650"/>
        <v>-3.3998867322317487E-3</v>
      </c>
      <c r="BI389" s="223">
        <f t="shared" ca="1" si="651"/>
        <v>-3.6984490656460727E-3</v>
      </c>
      <c r="BJ389" s="223">
        <f t="shared" ca="1" si="652"/>
        <v>-2.3179928457163898E-3</v>
      </c>
      <c r="BK389" s="223">
        <f t="shared" ca="1" si="653"/>
        <v>1.1478366452846733E-4</v>
      </c>
      <c r="BL389" s="223">
        <f t="shared" ca="1" si="654"/>
        <v>2.4954507908279632E-3</v>
      </c>
      <c r="BM389" s="223">
        <f t="shared" ca="1" si="655"/>
        <v>3.743235429796178E-3</v>
      </c>
      <c r="BN389" s="223">
        <f t="shared" ca="1" si="656"/>
        <v>3.2916694424324367E-3</v>
      </c>
      <c r="BO389" s="223">
        <f t="shared" ca="1" si="657"/>
        <v>1.3457543462337483E-3</v>
      </c>
      <c r="BP389" s="223">
        <f t="shared" ca="1" si="658"/>
        <v>-1.2111050878383662E-3</v>
      </c>
      <c r="BQ389" s="223">
        <f t="shared" ca="1" si="659"/>
        <v>-3.2181481322734774E-3</v>
      </c>
      <c r="BR389" s="223">
        <f t="shared" ca="1" si="660"/>
        <v>-3.7642192055959609E-3</v>
      </c>
      <c r="BS389" s="223">
        <f t="shared" ca="1" si="661"/>
        <v>-2.6014134570754273E-3</v>
      </c>
      <c r="BT389" s="223">
        <f t="shared" ca="1" si="662"/>
        <v>-2.5762038607963724E-4</v>
      </c>
      <c r="BU389" s="223">
        <f t="shared" ca="1" si="663"/>
        <v>2.2031269541975982E-3</v>
      </c>
      <c r="BV389" s="223">
        <f t="shared" ca="1" si="664"/>
        <v>3.6637007174395637E-3</v>
      </c>
      <c r="BW389" s="223">
        <f t="shared" ca="1" si="665"/>
        <v>3.4610309509490794E-3</v>
      </c>
      <c r="BX389" s="223">
        <f t="shared" ca="1" si="666"/>
        <v>1.6871254915516564E-3</v>
      </c>
      <c r="BY389" s="223">
        <f t="shared" ca="1" si="667"/>
        <v>-8.5269966874072962E-4</v>
      </c>
      <c r="BZ389" s="223">
        <f t="shared" ca="1" si="668"/>
        <v>-3.005417006582709E-3</v>
      </c>
      <c r="CA389" s="223">
        <f t="shared" ca="1" si="669"/>
        <v>-3.7937378568644259E-3</v>
      </c>
      <c r="CB389" s="223">
        <f t="shared" ca="1" si="670"/>
        <v>-2.8597810347655976E-3</v>
      </c>
      <c r="CC389" s="223">
        <f t="shared" ca="1" si="671"/>
        <v>-6.2754341154019325E-4</v>
      </c>
      <c r="CD389" s="223">
        <f t="shared" ca="1" si="672"/>
        <v>1.8895858006466319E-3</v>
      </c>
      <c r="CE389" s="223">
        <f t="shared" ca="1" si="673"/>
        <v>3.5488825643914769E-3</v>
      </c>
      <c r="CF389" s="223">
        <f t="shared" ca="1" si="674"/>
        <v>3.5970608394160991E-3</v>
      </c>
      <c r="CG389" s="223">
        <f t="shared" ca="1" si="675"/>
        <v>2.0122486961093125E-3</v>
      </c>
      <c r="CH389" s="223">
        <f t="shared" ca="1" si="676"/>
        <v>-4.8608228570003924E-4</v>
      </c>
      <c r="CI389" s="223">
        <f t="shared" ca="1" si="677"/>
        <v>-2.7637420721904771E-3</v>
      </c>
      <c r="CJ389" s="223">
        <f t="shared" ca="1" si="678"/>
        <v>-3.7867207387032174E-3</v>
      </c>
      <c r="CK389" s="223">
        <f t="shared" ca="1" si="679"/>
        <v>-3.0906073577756229E-3</v>
      </c>
      <c r="CL389" s="223">
        <f t="shared" ca="1" si="680"/>
        <v>-9.914228508974669E-4</v>
      </c>
      <c r="CM389" s="223">
        <f t="shared" ca="1" si="681"/>
        <v>1.5578469028827437E-3</v>
      </c>
      <c r="CN389" s="223">
        <f t="shared" ca="1" si="682"/>
        <v>3.3998867322317414E-3</v>
      </c>
      <c r="CO389" s="223">
        <f t="shared" ca="1" si="683"/>
        <v>3.6984490656460757E-3</v>
      </c>
      <c r="CP389" s="223">
        <f t="shared" ca="1" si="684"/>
        <v>2.317992845716382E-3</v>
      </c>
      <c r="CQ389" s="223">
        <f t="shared" ca="1" si="685"/>
        <v>-1.1478366452847752E-4</v>
      </c>
      <c r="CR389" s="223">
        <f t="shared" ca="1" si="686"/>
        <v>-2.495450790827971E-3</v>
      </c>
      <c r="CS389" s="223">
        <f t="shared" ca="1" si="687"/>
        <v>-3.7432354297961749E-3</v>
      </c>
      <c r="CT389" s="223">
        <f t="shared" ca="1" si="688"/>
        <v>-3.291669442432445E-3</v>
      </c>
      <c r="CU389" s="223">
        <f t="shared" ca="1" si="689"/>
        <v>-1.3457543462337639E-3</v>
      </c>
      <c r="CV389" s="223">
        <f t="shared" ca="1" si="690"/>
        <v>1.211105087838376E-3</v>
      </c>
      <c r="CW389" s="223">
        <f t="shared" ca="1" si="691"/>
        <v>3.2181481322734831E-3</v>
      </c>
      <c r="CX389" s="223">
        <f t="shared" ca="1" si="692"/>
        <v>3.7642192055959596E-3</v>
      </c>
      <c r="CY389" s="223">
        <f t="shared" ca="1" si="693"/>
        <v>2.60141345707542E-3</v>
      </c>
      <c r="CZ389" s="223">
        <f t="shared" ca="1" si="694"/>
        <v>2.5762038607962705E-4</v>
      </c>
      <c r="DA389" s="223">
        <f t="shared" ca="1" si="695"/>
        <v>-2.2031269541975848E-3</v>
      </c>
      <c r="DB389" s="223">
        <f t="shared" ca="1" si="696"/>
        <v>-3.6637007174395589E-3</v>
      </c>
      <c r="DC389" s="223">
        <f t="shared" ca="1" si="697"/>
        <v>-3.4610309509490863E-3</v>
      </c>
      <c r="DD389" s="223">
        <f t="shared" ca="1" si="698"/>
        <v>-1.6871254915516714E-3</v>
      </c>
      <c r="DE389" s="223">
        <f t="shared" ca="1" si="699"/>
        <v>8.5269966874071336E-4</v>
      </c>
      <c r="DF389" s="223">
        <f t="shared" ca="1" si="700"/>
        <v>3.0054170065826986E-3</v>
      </c>
      <c r="DG389" s="223">
        <f t="shared" ca="1" si="701"/>
        <v>3.7937378568644255E-3</v>
      </c>
      <c r="DH389" s="223">
        <f t="shared" ca="1" si="702"/>
        <v>2.8597810347655911E-3</v>
      </c>
      <c r="DI389" s="223">
        <f t="shared" ca="1" si="703"/>
        <v>6.2754341154018316E-4</v>
      </c>
      <c r="DJ389" s="223">
        <f t="shared" ca="1" si="704"/>
        <v>-1.8895858006466406E-3</v>
      </c>
      <c r="DK389" s="223">
        <f t="shared" ca="1" si="705"/>
        <v>-3.5488825643914808E-3</v>
      </c>
      <c r="DL389" s="223">
        <f t="shared" ca="1" si="706"/>
        <v>-3.5970608394160957E-3</v>
      </c>
      <c r="DM389" s="223">
        <f t="shared" ca="1" si="707"/>
        <v>-2.0122486961093259E-3</v>
      </c>
      <c r="DN389" s="223">
        <f t="shared" ca="1" si="708"/>
        <v>4.8608228570002265E-4</v>
      </c>
      <c r="DO389" s="223">
        <f t="shared" ca="1" si="709"/>
        <v>2.7637420721904654E-3</v>
      </c>
      <c r="DP389" s="223">
        <f t="shared" ca="1" si="710"/>
        <v>3.7867207387032166E-3</v>
      </c>
      <c r="DQ389" s="223">
        <f t="shared" ca="1" si="711"/>
        <v>3.0906073577756325E-3</v>
      </c>
      <c r="DR389" s="223">
        <f t="shared" ca="1" si="712"/>
        <v>9.9142285089748273E-4</v>
      </c>
      <c r="DS389" s="223">
        <f t="shared" ca="1" si="713"/>
        <v>-1.557846902882753E-3</v>
      </c>
      <c r="DT389" s="223">
        <f t="shared" ca="1" si="714"/>
        <v>-3.3998867322317453E-3</v>
      </c>
      <c r="DU389" s="223">
        <f t="shared" ca="1" si="715"/>
        <v>-3.6984490656460736E-3</v>
      </c>
      <c r="DV389" s="223">
        <f t="shared" ca="1" si="716"/>
        <v>-2.3179928457163737E-3</v>
      </c>
      <c r="DW389" s="223">
        <f t="shared" ca="1" si="717"/>
        <v>1.1478366452848782E-4</v>
      </c>
      <c r="DX389" s="223">
        <f t="shared" ca="1" si="718"/>
        <v>2.4954507908279784E-3</v>
      </c>
      <c r="DY389" s="223">
        <f t="shared" ca="1" si="719"/>
        <v>3.7432354297961723E-3</v>
      </c>
      <c r="DZ389" s="223">
        <f t="shared" ca="1" si="720"/>
        <v>3.2916694424324532E-3</v>
      </c>
      <c r="EA389" s="223">
        <f t="shared" ca="1" si="721"/>
        <v>1.3457543462337797E-3</v>
      </c>
      <c r="EB389" s="223">
        <f t="shared" ca="1" si="722"/>
        <v>-1.2111050878383599E-3</v>
      </c>
      <c r="EC389" s="223">
        <f t="shared" ca="1" si="723"/>
        <v>-3.2181481322734735E-3</v>
      </c>
      <c r="ED389" s="223">
        <f t="shared" ca="1" si="724"/>
        <v>-3.7642192055959618E-3</v>
      </c>
      <c r="EE389" s="223">
        <f t="shared" ca="1" si="725"/>
        <v>-2.6014134570754317E-3</v>
      </c>
      <c r="EF389" s="223">
        <f t="shared" ca="1" si="726"/>
        <v>-2.576203860796437E-4</v>
      </c>
      <c r="EG389" s="223">
        <f t="shared" ca="1" si="727"/>
        <v>2.2031269541976151E-3</v>
      </c>
      <c r="EH389" s="223">
        <f t="shared" ca="1" si="728"/>
        <v>3.6637007174395689E-3</v>
      </c>
      <c r="EI389" s="223">
        <f t="shared" ca="1" si="729"/>
        <v>3.4610309509490711E-3</v>
      </c>
      <c r="EJ389" s="223">
        <f t="shared" ca="1" si="730"/>
        <v>1.6871254915516863E-3</v>
      </c>
      <c r="EK389" s="223">
        <f t="shared" ca="1" si="731"/>
        <v>-8.5269966874069699E-4</v>
      </c>
      <c r="EL389" s="223">
        <f t="shared" ca="1" si="732"/>
        <v>-3.0054170065826886E-3</v>
      </c>
      <c r="EM389" s="223">
        <f t="shared" ca="1" si="733"/>
        <v>-3.7937378568644264E-3</v>
      </c>
      <c r="EN389" s="223">
        <f t="shared" ca="1" si="734"/>
        <v>-2.8597810347656023E-3</v>
      </c>
      <c r="EO389" s="223">
        <f t="shared" ca="1" si="735"/>
        <v>-6.2754341154019953E-4</v>
      </c>
      <c r="EP389" s="223">
        <f t="shared" ca="1" si="736"/>
        <v>1.8895858006466263E-3</v>
      </c>
      <c r="EQ389" s="223">
        <f t="shared" ca="1" si="737"/>
        <v>3.5488825643914747E-3</v>
      </c>
      <c r="ER389" s="223">
        <f t="shared" ca="1" si="738"/>
        <v>3.5970608394161009E-3</v>
      </c>
      <c r="ES389" s="223">
        <f t="shared" ca="1" si="739"/>
        <v>2.0122486961092947E-3</v>
      </c>
      <c r="ET389" s="223">
        <f t="shared" ca="1" si="740"/>
        <v>-4.8608228570005952E-4</v>
      </c>
      <c r="EU389" s="223">
        <f t="shared" ca="1" si="741"/>
        <v>-2.763742072190491E-3</v>
      </c>
      <c r="EV389" s="223">
        <f t="shared" ca="1" si="742"/>
        <v>-3.7867207387032157E-3</v>
      </c>
      <c r="EW389" s="223">
        <f t="shared" ca="1" si="743"/>
        <v>-3.090607357775642E-3</v>
      </c>
      <c r="EX389" s="223">
        <f t="shared" ca="1" si="744"/>
        <v>-9.9142285089749899E-4</v>
      </c>
      <c r="EY389" s="223">
        <f t="shared" ca="1" si="745"/>
        <v>1.5578469028827376E-3</v>
      </c>
      <c r="EZ389" s="223">
        <f t="shared" ca="1" si="746"/>
        <v>3.3998867322317383E-3</v>
      </c>
      <c r="FA389" s="223">
        <f t="shared" ca="1" si="747"/>
        <v>3.698449065646077E-3</v>
      </c>
      <c r="FB389" s="223">
        <f t="shared" ca="1" si="748"/>
        <v>2.3179928457163867E-3</v>
      </c>
      <c r="FC389" s="223">
        <f t="shared" ca="1" si="749"/>
        <v>-1.1478366452847107E-4</v>
      </c>
      <c r="FD389" s="223">
        <f t="shared" ca="1" si="750"/>
        <v>-2.4954507908279662E-3</v>
      </c>
      <c r="FE389" s="223">
        <f t="shared" ca="1" si="751"/>
        <v>-3.7432354297961784E-3</v>
      </c>
      <c r="FF389" s="223">
        <f t="shared" ca="1" si="752"/>
        <v>-3.291669442432435E-3</v>
      </c>
      <c r="FG389" s="223">
        <f t="shared" ca="1" si="753"/>
        <v>-1.345754346233745E-3</v>
      </c>
      <c r="FH389" s="223">
        <f t="shared" ca="1" si="754"/>
        <v>1.2111050878383441E-3</v>
      </c>
      <c r="FI389" s="223">
        <f t="shared" ca="1" si="755"/>
        <v>3.2181481322734649E-3</v>
      </c>
      <c r="FJ389" s="223">
        <f t="shared" ca="1" si="756"/>
        <v>3.7642192055959639E-3</v>
      </c>
      <c r="FK389" s="223">
        <f t="shared" ca="1" si="757"/>
        <v>2.6014134570754442E-3</v>
      </c>
      <c r="FL389" s="223">
        <f t="shared" ca="1" si="758"/>
        <v>2.5762038607966034E-4</v>
      </c>
      <c r="FM389" s="223">
        <f t="shared" ca="1" si="759"/>
        <v>-2.2031269541976017E-3</v>
      </c>
      <c r="FN389" s="223">
        <f t="shared" ca="1" si="760"/>
        <v>-3.663700717439565E-3</v>
      </c>
      <c r="FO389" s="223">
        <f t="shared" ca="1" si="761"/>
        <v>-3.4610309509490781E-3</v>
      </c>
      <c r="FP389" s="223">
        <f t="shared" ca="1" si="762"/>
        <v>-1.6871254915516525E-3</v>
      </c>
      <c r="FQ389" s="223">
        <f t="shared" ca="1" si="763"/>
        <v>8.526996687407332E-4</v>
      </c>
      <c r="FR389" s="223">
        <f t="shared" ca="1" si="764"/>
        <v>3.0054170065827112E-3</v>
      </c>
      <c r="FS389" s="223">
        <f t="shared" ca="1" si="765"/>
        <v>3.7937378568644268E-3</v>
      </c>
      <c r="FT389" s="223">
        <f t="shared" ca="1" si="766"/>
        <v>2.8597810347656132E-3</v>
      </c>
      <c r="FU389" s="223">
        <f t="shared" ca="1" si="767"/>
        <v>6.2754341154021623E-4</v>
      </c>
      <c r="FV389" s="223">
        <f t="shared" ca="1" si="768"/>
        <v>-1.8895858006466116E-3</v>
      </c>
      <c r="FW389" s="223">
        <f t="shared" ca="1" si="769"/>
        <v>-3.5488825643914686E-3</v>
      </c>
      <c r="FX389" s="223">
        <f t="shared" ca="1" si="770"/>
        <v>-3.5970608394161065E-3</v>
      </c>
      <c r="FY389" s="223">
        <f t="shared" ca="1" si="771"/>
        <v>-2.012248696109309E-3</v>
      </c>
      <c r="FZ389" s="223">
        <f t="shared" ca="1" si="772"/>
        <v>4.8608228570004293E-4</v>
      </c>
      <c r="GA389" s="223">
        <f t="shared" ca="1" si="773"/>
        <v>2.7637420721904793E-3</v>
      </c>
      <c r="GB389" s="223">
        <f t="shared" ca="1" si="774"/>
        <v>3.7867207387032179E-3</v>
      </c>
      <c r="GC389" s="223">
        <f t="shared" ca="1" si="775"/>
        <v>3.0906073577756208E-3</v>
      </c>
      <c r="GD389" s="223">
        <f t="shared" ca="1" si="776"/>
        <v>9.9142285089746322E-4</v>
      </c>
      <c r="GE389" s="223">
        <f t="shared" ca="1" si="777"/>
        <v>-1.5578469028827225E-3</v>
      </c>
      <c r="GF389" s="223">
        <f t="shared" ca="1" si="778"/>
        <v>-3.3998867322317309E-3</v>
      </c>
      <c r="GG389" s="223">
        <f t="shared" ca="1" si="779"/>
        <v>-3.6984490656460809E-3</v>
      </c>
      <c r="GH389" s="223">
        <f t="shared" ca="1" si="780"/>
        <v>-2.3179928457164002E-3</v>
      </c>
      <c r="GI389" s="223">
        <f t="shared" ca="1" si="781"/>
        <v>1.1478366452845432E-4</v>
      </c>
      <c r="GJ389" s="223">
        <f t="shared" ca="1" si="782"/>
        <v>2.4954507908279532E-3</v>
      </c>
      <c r="GK389" s="223">
        <f t="shared" ca="1" si="783"/>
        <v>3.7432354297961667E-3</v>
      </c>
      <c r="GL389" s="223">
        <f t="shared" ca="1" si="784"/>
        <v>3.2916694424324432E-3</v>
      </c>
      <c r="GM389" s="223">
        <f t="shared" ca="1" si="785"/>
        <v>1.3457543462338109E-3</v>
      </c>
      <c r="GN389" s="223">
        <f t="shared" ca="1" si="786"/>
        <v>-1.2111050878383794E-3</v>
      </c>
      <c r="GO389" s="223">
        <f t="shared" ca="1" si="787"/>
        <v>-3.2181481322734562E-3</v>
      </c>
      <c r="GP389" s="223">
        <f t="shared" ca="1" si="788"/>
        <v>-3.7642192055959592E-3</v>
      </c>
      <c r="GQ389" s="223">
        <f t="shared" ca="1" si="789"/>
        <v>-2.6014134570754564E-3</v>
      </c>
      <c r="GR389" s="223">
        <f t="shared" ca="1" si="790"/>
        <v>-2.5762038607962326E-4</v>
      </c>
      <c r="GS389" s="223">
        <f t="shared" ca="1" si="791"/>
        <v>2.2031269541975878E-3</v>
      </c>
      <c r="GT389" s="223">
        <f t="shared" ca="1" si="792"/>
        <v>3.6637007174395741E-3</v>
      </c>
      <c r="GU389" s="223">
        <f t="shared" ca="1" si="793"/>
        <v>3.461030950949085E-3</v>
      </c>
      <c r="GV389" s="223">
        <f t="shared" ca="1" si="794"/>
        <v>1.6871254915517163E-3</v>
      </c>
      <c r="GW389" s="223">
        <f t="shared" ca="1" si="795"/>
        <v>-8.5269966874071694E-4</v>
      </c>
      <c r="GX389" s="223">
        <f t="shared" ca="1" si="796"/>
        <v>-3.0054170065826682E-3</v>
      </c>
      <c r="GY389" s="223">
        <f t="shared" ca="1" si="797"/>
        <v>-3.7937378568644255E-3</v>
      </c>
      <c r="GZ389" s="223">
        <f t="shared" ca="1" si="798"/>
        <v>-2.859781034765624E-3</v>
      </c>
      <c r="HA389" s="223">
        <f t="shared" ca="1" si="799"/>
        <v>-6.2754341154017948E-4</v>
      </c>
      <c r="HB389" s="223">
        <f t="shared" ca="1" si="800"/>
        <v>1.8895858006465972E-3</v>
      </c>
      <c r="HC389" s="223">
        <f t="shared" ca="1" si="801"/>
        <v>3.5488825643914821E-3</v>
      </c>
      <c r="HD389" s="223">
        <f t="shared" ca="1" si="802"/>
        <v>3.5970608394161113E-3</v>
      </c>
      <c r="HE389" s="223">
        <f t="shared" ca="1" si="803"/>
        <v>2.0122486961092773E-3</v>
      </c>
      <c r="HF389" s="223">
        <f t="shared" ca="1" si="804"/>
        <v>-4.8608228570002634E-4</v>
      </c>
      <c r="HG389" s="223">
        <f t="shared" ca="1" si="805"/>
        <v>-2.7637420721905049E-3</v>
      </c>
      <c r="HH389" s="223">
        <f t="shared" ca="1" si="806"/>
        <v>-3.7867207387032166E-3</v>
      </c>
      <c r="HI389" s="223">
        <f t="shared" ca="1" si="807"/>
        <v>-3.0906073577756615E-3</v>
      </c>
      <c r="HJ389" s="223">
        <f t="shared" ca="1" si="808"/>
        <v>-9.9142285089747948E-4</v>
      </c>
      <c r="HK389" s="223">
        <f t="shared" ca="1" si="809"/>
        <v>1.5578469028827073E-3</v>
      </c>
      <c r="HL389" s="223">
        <f t="shared" ca="1" si="810"/>
        <v>3.399886732231747E-3</v>
      </c>
      <c r="HM389" s="223">
        <f t="shared" ca="1" si="811"/>
        <v>3.6984490656460848E-3</v>
      </c>
      <c r="HN389" s="223">
        <f t="shared" ca="1" si="812"/>
        <v>2.3179928457163707E-3</v>
      </c>
      <c r="HO389" s="223">
        <f t="shared" ca="1" si="813"/>
        <v>-1.1478366452843762E-4</v>
      </c>
      <c r="HP389" s="223">
        <f t="shared" ca="1" si="814"/>
        <v>-2.4954507908279814E-3</v>
      </c>
      <c r="HQ389" s="223">
        <f t="shared" ca="1" si="815"/>
        <v>-3.7432354297961727E-3</v>
      </c>
      <c r="HR389" s="223">
        <f t="shared" ca="1" si="816"/>
        <v>-3.2916694424324246E-3</v>
      </c>
      <c r="HS389" s="223">
        <f t="shared" ca="1" si="817"/>
        <v>-1.3457543462337762E-3</v>
      </c>
      <c r="HT389" s="223">
        <f t="shared" ca="1" si="818"/>
        <v>1.2111050878383124E-3</v>
      </c>
      <c r="HU389" s="223">
        <f t="shared" ca="1" si="819"/>
        <v>3.2181481322734757E-3</v>
      </c>
      <c r="HV389" s="223">
        <f t="shared" ca="1" si="820"/>
        <v>3.7642192055959683E-3</v>
      </c>
      <c r="HW389" s="223">
        <f t="shared" ca="1" si="821"/>
        <v>2.6014134570754295E-3</v>
      </c>
      <c r="HX389" s="223">
        <f t="shared" ca="1" si="822"/>
        <v>2.5762038607969373E-4</v>
      </c>
      <c r="HY389" s="223">
        <f t="shared" ca="1" si="823"/>
        <v>-2.2031269541976182E-3</v>
      </c>
      <c r="HZ389" s="223">
        <f t="shared" ca="1" si="824"/>
        <v>-3.6637007174395559E-3</v>
      </c>
      <c r="IA389" s="223">
        <f t="shared" ca="1" si="825"/>
        <v>-3.4610309509490694E-3</v>
      </c>
      <c r="IB389" s="223">
        <f t="shared" ca="1" si="826"/>
        <v>-1.6871254915516831E-3</v>
      </c>
      <c r="IC389" s="223">
        <f t="shared" ca="1" si="827"/>
        <v>8.5269966874075315E-4</v>
      </c>
      <c r="ID389" s="223">
        <f t="shared" ca="1" si="828"/>
        <v>3.0054170065826908E-3</v>
      </c>
      <c r="IE389" s="223">
        <f t="shared" ca="1" si="829"/>
        <v>4.054460798854272E-3</v>
      </c>
      <c r="IF389" s="223">
        <f t="shared" ca="1" si="830"/>
        <v>2.8597810347655997E-3</v>
      </c>
      <c r="IG389" s="223">
        <f t="shared" ca="1" si="831"/>
        <v>6.2754341154024908E-4</v>
      </c>
      <c r="IH389" s="223">
        <f t="shared" ca="1" si="832"/>
        <v>-1.8895858006466293E-3</v>
      </c>
      <c r="II389" s="223">
        <f t="shared" ca="1" si="833"/>
        <v>-3.5488825643914569E-3</v>
      </c>
      <c r="IJ389" s="223">
        <f t="shared" ca="1" si="834"/>
        <v>-3.5970608394160996E-3</v>
      </c>
      <c r="IK389" s="223">
        <f t="shared" ca="1" si="835"/>
        <v>-2.0122486961093372E-3</v>
      </c>
      <c r="IL389" s="223">
        <f t="shared" ca="1" si="836"/>
        <v>4.860822857000632E-4</v>
      </c>
      <c r="IM389" s="223">
        <f t="shared" ca="1" si="837"/>
        <v>2.7637420721904568E-3</v>
      </c>
      <c r="IN389" s="223">
        <f t="shared" ca="1" si="838"/>
        <v>3.7867207387032196E-3</v>
      </c>
      <c r="IO389" s="223">
        <f t="shared" ca="1" si="839"/>
        <v>3.0906073577756398E-3</v>
      </c>
      <c r="IP389" s="223">
        <f t="shared" ca="1" si="840"/>
        <v>9.9142285089744348E-4</v>
      </c>
      <c r="IQ389" s="223">
        <f t="shared" ca="1" si="841"/>
        <v>-1.5578469028827411E-3</v>
      </c>
      <c r="IR389" s="223">
        <f t="shared" ca="1" si="842"/>
        <v>-3.3998867322317158E-3</v>
      </c>
      <c r="IS389" s="223">
        <f t="shared" ca="1" si="843"/>
        <v>-3.6984490656460766E-3</v>
      </c>
      <c r="IT389" s="223">
        <f t="shared" ca="1" si="844"/>
        <v>-2.3179928457164266E-3</v>
      </c>
      <c r="IU389" s="223">
        <f t="shared" ca="1" si="845"/>
        <v>1.1478366452847481E-4</v>
      </c>
      <c r="IV389" s="223">
        <f t="shared" ca="1" si="846"/>
        <v>2.4954507908279281E-3</v>
      </c>
      <c r="IW389" s="223">
        <f t="shared" ca="1" si="847"/>
        <v>3.7432354297961793E-3</v>
      </c>
      <c r="IX389" s="223">
        <f t="shared" ca="1" si="848"/>
        <v>3.2916694424324597E-3</v>
      </c>
      <c r="IY389" s="223">
        <f t="shared" ca="1" si="849"/>
        <v>1.3457543462337411E-3</v>
      </c>
      <c r="IZ389" s="223">
        <f t="shared" ca="1" si="850"/>
        <v>-1.2111050878383478E-3</v>
      </c>
      <c r="JA389" s="223">
        <f t="shared" ca="1" si="851"/>
        <v>-3.2181481322734956E-3</v>
      </c>
      <c r="JB389" s="223">
        <f t="shared" ca="1" si="852"/>
        <v>-3.7642192055959635E-3</v>
      </c>
    </row>
    <row r="390" spans="2:262">
      <c r="B390" s="230">
        <v>29</v>
      </c>
      <c r="C390" s="229">
        <f t="shared" si="853"/>
        <v>5.6640625000000018E-4</v>
      </c>
      <c r="D390" s="226">
        <f t="shared" ca="1" si="597"/>
        <v>24.529068584695338</v>
      </c>
      <c r="E390" s="225">
        <f ca="1">AI361</f>
        <v>0.52906858469533902</v>
      </c>
      <c r="F390" s="224">
        <v>29</v>
      </c>
      <c r="G390" s="223">
        <f t="shared" ca="1" si="854"/>
        <v>-2.5203747929341104E-3</v>
      </c>
      <c r="H390" s="223">
        <f t="shared" ca="1" si="598"/>
        <v>-5.1525102654835118E-5</v>
      </c>
      <c r="I390" s="223">
        <f t="shared" ca="1" si="599"/>
        <v>2.4423442658393184E-3</v>
      </c>
      <c r="J390" s="223">
        <f t="shared" ca="1" si="600"/>
        <v>3.7502544712706698E-3</v>
      </c>
      <c r="K390" s="223">
        <f t="shared" ca="1" si="601"/>
        <v>3.2371074587539809E-3</v>
      </c>
      <c r="L390" s="223">
        <f t="shared" ca="1" si="602"/>
        <v>1.152078338450611E-3</v>
      </c>
      <c r="M390" s="223">
        <f t="shared" ca="1" si="603"/>
        <v>-1.4923796392673939E-3</v>
      </c>
      <c r="N390" s="223">
        <f t="shared" ca="1" si="604"/>
        <v>-3.4121644688494641E-3</v>
      </c>
      <c r="O390" s="223">
        <f t="shared" ca="1" si="605"/>
        <v>-3.6750626038284341E-3</v>
      </c>
      <c r="P390" s="223">
        <f t="shared" ca="1" si="606"/>
        <v>-2.1534153613186266E-3</v>
      </c>
      <c r="Q390" s="223">
        <f t="shared" ca="1" si="607"/>
        <v>4.1389228024158706E-4</v>
      </c>
      <c r="R390" s="223">
        <f t="shared" ca="1" si="608"/>
        <v>2.780221153517969E-3</v>
      </c>
      <c r="S390" s="223">
        <f t="shared" ca="1" si="609"/>
        <v>3.7965238251349534E-3</v>
      </c>
      <c r="T390" s="223">
        <f t="shared" ca="1" si="610"/>
        <v>2.9693016992116792E-3</v>
      </c>
      <c r="U390" s="223">
        <f t="shared" ca="1" si="611"/>
        <v>7.0023920404468616E-4</v>
      </c>
      <c r="V390" s="223">
        <f t="shared" ca="1" si="612"/>
        <v>-1.9088470592650885E-3</v>
      </c>
      <c r="W390" s="223">
        <f t="shared" ca="1" si="613"/>
        <v>-3.591030963851511E-3</v>
      </c>
      <c r="X390" s="223">
        <f t="shared" ca="1" si="614"/>
        <v>-3.5294737685490542E-3</v>
      </c>
      <c r="Y390" s="223">
        <f t="shared" ca="1" si="615"/>
        <v>-1.7540665582643374E-3</v>
      </c>
      <c r="Z390" s="223">
        <f t="shared" ca="1" si="616"/>
        <v>8.7308433799117855E-4</v>
      </c>
      <c r="AA390" s="223">
        <f t="shared" ca="1" si="617"/>
        <v>3.0762809272106887E-3</v>
      </c>
      <c r="AB390" s="223">
        <f t="shared" ca="1" si="618"/>
        <v>3.7856899268550368E-3</v>
      </c>
      <c r="AC390" s="223">
        <f t="shared" ca="1" si="619"/>
        <v>2.6568348782795453E-3</v>
      </c>
      <c r="AD390" s="223">
        <f t="shared" ca="1" si="620"/>
        <v>2.3786782022547782E-4</v>
      </c>
      <c r="AE390" s="223">
        <f t="shared" ca="1" si="621"/>
        <v>-2.296603642731663E-3</v>
      </c>
      <c r="AF390" s="223">
        <f t="shared" ca="1" si="622"/>
        <v>-3.7158850106163432E-3</v>
      </c>
      <c r="AG390" s="223">
        <f t="shared" ca="1" si="623"/>
        <v>-3.3307983625474108E-3</v>
      </c>
      <c r="AH390" s="223">
        <f t="shared" ca="1" si="624"/>
        <v>-1.3283349614840805E-3</v>
      </c>
      <c r="AI390" s="223">
        <f t="shared" ca="1" si="625"/>
        <v>1.3191443946282185E-3</v>
      </c>
      <c r="AJ390" s="223">
        <f t="shared" ca="1" si="626"/>
        <v>3.3260705723479364E-3</v>
      </c>
      <c r="AK390" s="223">
        <f t="shared" ca="1" si="627"/>
        <v>3.7179157283452682E-3</v>
      </c>
      <c r="AL390" s="223">
        <f t="shared" ca="1" si="628"/>
        <v>2.3044067877893365E-3</v>
      </c>
      <c r="AM390" s="223">
        <f t="shared" ca="1" si="629"/>
        <v>-2.280813170179157E-4</v>
      </c>
      <c r="AN390" s="223">
        <f t="shared" ca="1" si="630"/>
        <v>-2.6498171697269678E-3</v>
      </c>
      <c r="AO390" s="223">
        <f t="shared" ca="1" si="631"/>
        <v>-3.7848486880661535E-3</v>
      </c>
      <c r="AP390" s="223">
        <f t="shared" ca="1" si="632"/>
        <v>-3.0820246488573377E-3</v>
      </c>
      <c r="AQ390" s="223">
        <f t="shared" ca="1" si="633"/>
        <v>-8.8262397046548133E-4</v>
      </c>
      <c r="AR390" s="223">
        <f t="shared" ca="1" si="634"/>
        <v>1.7453632917070567E-3</v>
      </c>
      <c r="AS390" s="223">
        <f t="shared" ca="1" si="635"/>
        <v>3.5258330201620039E-3</v>
      </c>
      <c r="AT390" s="223">
        <f t="shared" ca="1" si="636"/>
        <v>3.5942206166356327E-3</v>
      </c>
      <c r="AU390" s="223">
        <f t="shared" ca="1" si="637"/>
        <v>1.9173182742629935E-3</v>
      </c>
      <c r="AV390" s="223">
        <f t="shared" ca="1" si="638"/>
        <v>-6.9059989895466805E-4</v>
      </c>
      <c r="AW390" s="223">
        <f t="shared" ca="1" si="639"/>
        <v>-2.9631749800329114E-3</v>
      </c>
      <c r="AX390" s="223">
        <f t="shared" ca="1" si="640"/>
        <v>-3.7968847183005236E-3</v>
      </c>
      <c r="AY390" s="223">
        <f t="shared" ca="1" si="641"/>
        <v>-2.7868944156919629E-3</v>
      </c>
      <c r="AZ390" s="223">
        <f t="shared" ca="1" si="642"/>
        <v>-4.2363749338241179E-4</v>
      </c>
      <c r="BA390" s="223">
        <f t="shared" ca="1" si="643"/>
        <v>2.1453303002899539E-3</v>
      </c>
      <c r="BB390" s="223">
        <f t="shared" ca="1" si="644"/>
        <v>3.6725636574983533E-3</v>
      </c>
      <c r="BC390" s="223">
        <f t="shared" ca="1" si="645"/>
        <v>3.4164650813419788E-3</v>
      </c>
      <c r="BD390" s="223">
        <f t="shared" ca="1" si="646"/>
        <v>1.5013915092469397E-3</v>
      </c>
      <c r="BE390" s="223">
        <f t="shared" ca="1" si="647"/>
        <v>-1.1427312155989876E-3</v>
      </c>
      <c r="BF390" s="223">
        <f t="shared" ca="1" si="648"/>
        <v>-3.2319638805082445E-3</v>
      </c>
      <c r="BG390" s="223">
        <f t="shared" ca="1" si="649"/>
        <v>-3.7518120682215605E-3</v>
      </c>
      <c r="BH390" s="223">
        <f t="shared" ca="1" si="650"/>
        <v>-2.44984669646607E-3</v>
      </c>
      <c r="BI390" s="223">
        <f t="shared" ca="1" si="651"/>
        <v>4.1720885923987518E-5</v>
      </c>
      <c r="BJ390" s="223">
        <f t="shared" ca="1" si="652"/>
        <v>2.5130295442775123E-3</v>
      </c>
      <c r="BK390" s="223">
        <f t="shared" ca="1" si="653"/>
        <v>3.7640555189942105E-3</v>
      </c>
      <c r="BL390" s="223">
        <f t="shared" ca="1" si="654"/>
        <v>3.18732273117043E-3</v>
      </c>
      <c r="BM390" s="223">
        <f t="shared" ca="1" si="655"/>
        <v>1.0628824184326961E-3</v>
      </c>
      <c r="BN390" s="223">
        <f t="shared" ca="1" si="656"/>
        <v>-1.5776747911035219E-3</v>
      </c>
      <c r="BO390" s="223">
        <f t="shared" ca="1" si="657"/>
        <v>-3.4521410359004282E-3</v>
      </c>
      <c r="BP390" s="223">
        <f t="shared" ca="1" si="658"/>
        <v>-3.6503086724401957E-3</v>
      </c>
      <c r="BQ390" s="223">
        <f t="shared" ca="1" si="659"/>
        <v>-2.0759510026016805E-3</v>
      </c>
      <c r="BR390" s="223">
        <f t="shared" ca="1" si="660"/>
        <v>5.0645174427218196E-4</v>
      </c>
      <c r="BS390" s="223">
        <f t="shared" ca="1" si="661"/>
        <v>2.8429304847847545E-3</v>
      </c>
      <c r="BT390" s="223">
        <f t="shared" ca="1" si="662"/>
        <v>3.7989324818918009E-3</v>
      </c>
      <c r="BU390" s="223">
        <f t="shared" ca="1" si="663"/>
        <v>2.9102400803538578E-3</v>
      </c>
      <c r="BV390" s="223">
        <f t="shared" ca="1" si="664"/>
        <v>6.0838658671155243E-4</v>
      </c>
      <c r="BW390" s="223">
        <f t="shared" ca="1" si="665"/>
        <v>-1.9888886692460942E-3</v>
      </c>
      <c r="BX390" s="223">
        <f t="shared" ca="1" si="666"/>
        <v>-3.6203947768508726E-3</v>
      </c>
      <c r="BY390" s="223">
        <f t="shared" ca="1" si="667"/>
        <v>-3.4939012365086011E-3</v>
      </c>
      <c r="BZ390" s="223">
        <f t="shared" ca="1" si="668"/>
        <v>-1.6708310733576333E-3</v>
      </c>
      <c r="CA390" s="223">
        <f t="shared" ca="1" si="669"/>
        <v>9.6356509697993276E-4</v>
      </c>
      <c r="CB390" s="223">
        <f t="shared" ca="1" si="670"/>
        <v>3.1300711045938205E-3</v>
      </c>
      <c r="CC390" s="223">
        <f t="shared" ca="1" si="671"/>
        <v>3.7766699642055842E-3</v>
      </c>
      <c r="CD390" s="223">
        <f t="shared" ca="1" si="672"/>
        <v>2.5893847098697699E-3</v>
      </c>
      <c r="CE390" s="223">
        <f t="shared" ca="1" si="673"/>
        <v>1.4474005443846293E-4</v>
      </c>
      <c r="CF390" s="223">
        <f t="shared" ca="1" si="674"/>
        <v>-2.370187810540522E-3</v>
      </c>
      <c r="CG390" s="223">
        <f t="shared" ca="1" si="675"/>
        <v>-3.7341944104846833E-3</v>
      </c>
      <c r="CH390" s="223">
        <f t="shared" ca="1" si="676"/>
        <v>-3.2849422738476194E-3</v>
      </c>
      <c r="CI390" s="223">
        <f t="shared" ca="1" si="677"/>
        <v>-1.2405802895564147E-3</v>
      </c>
      <c r="CJ390" s="223">
        <f t="shared" ca="1" si="678"/>
        <v>1.4061855337402273E-3</v>
      </c>
      <c r="CK390" s="223">
        <f t="shared" ca="1" si="679"/>
        <v>3.3701325415115189E-3</v>
      </c>
      <c r="CL390" s="223">
        <f t="shared" ca="1" si="680"/>
        <v>3.6976028149235708E-3</v>
      </c>
      <c r="CM390" s="223">
        <f t="shared" ca="1" si="681"/>
        <v>2.2295825831432905E-3</v>
      </c>
      <c r="CN390" s="223">
        <f t="shared" ca="1" si="682"/>
        <v>-3.2108350297779711E-4</v>
      </c>
      <c r="CO390" s="223">
        <f t="shared" ca="1" si="683"/>
        <v>-2.7158371209874688E-3</v>
      </c>
      <c r="CP390" s="223">
        <f t="shared" ca="1" si="684"/>
        <v>-3.7918282843870145E-3</v>
      </c>
      <c r="CQ390" s="223">
        <f t="shared" ca="1" si="685"/>
        <v>-3.0265747217552378E-3</v>
      </c>
      <c r="CR390" s="223">
        <f t="shared" ca="1" si="686"/>
        <v>-7.9167002346493352E-4</v>
      </c>
      <c r="CS390" s="223">
        <f t="shared" ca="1" si="687"/>
        <v>1.8276556311919705E-3</v>
      </c>
      <c r="CT390" s="223">
        <f t="shared" ca="1" si="688"/>
        <v>3.5595040480768305E-3</v>
      </c>
      <c r="CU390" s="223">
        <f t="shared" ca="1" si="689"/>
        <v>3.5629202775668686E-3</v>
      </c>
      <c r="CV390" s="223">
        <f t="shared" ca="1" si="690"/>
        <v>1.8362454590651156E-3</v>
      </c>
      <c r="CW390" s="223">
        <f t="shared" ca="1" si="691"/>
        <v>-7.8207766564394475E-4</v>
      </c>
      <c r="CX390" s="223">
        <f t="shared" ca="1" si="692"/>
        <v>-3.0206377132265499E-3</v>
      </c>
      <c r="CY390" s="223">
        <f t="shared" ca="1" si="693"/>
        <v>-3.792429531448616E-3</v>
      </c>
      <c r="CZ390" s="223">
        <f t="shared" ca="1" si="694"/>
        <v>-2.722684668704099E-3</v>
      </c>
      <c r="DA390" s="223">
        <f t="shared" ca="1" si="695"/>
        <v>-3.3085230333201291E-4</v>
      </c>
      <c r="DB390" s="223">
        <f t="shared" ca="1" si="696"/>
        <v>2.2216360867639631E-3</v>
      </c>
      <c r="DC390" s="223">
        <f t="shared" ca="1" si="697"/>
        <v>3.6953373005634968E-3</v>
      </c>
      <c r="DD390" s="223">
        <f t="shared" ca="1" si="698"/>
        <v>3.3746481028601632E-3</v>
      </c>
      <c r="DE390" s="223">
        <f t="shared" ca="1" si="699"/>
        <v>1.4152894941005666E-3</v>
      </c>
      <c r="DF390" s="223">
        <f t="shared" ca="1" si="700"/>
        <v>-1.2313086522588463E-3</v>
      </c>
      <c r="DG390" s="223">
        <f t="shared" ca="1" si="701"/>
        <v>-3.280005102641361E-3</v>
      </c>
      <c r="DH390" s="223">
        <f t="shared" ca="1" si="702"/>
        <v>-3.7359891083540344E-3</v>
      </c>
      <c r="DI390" s="223">
        <f t="shared" ca="1" si="703"/>
        <v>-2.3778429039537168E-3</v>
      </c>
      <c r="DJ390" s="223">
        <f t="shared" ca="1" si="704"/>
        <v>1.3494174340114541E-4</v>
      </c>
      <c r="DK390" s="223">
        <f t="shared" ca="1" si="705"/>
        <v>2.582201067686469E-3</v>
      </c>
      <c r="DL390" s="223">
        <f t="shared" ca="1" si="706"/>
        <v>3.77558924042021E-3</v>
      </c>
      <c r="DM390" s="223">
        <f t="shared" ca="1" si="707"/>
        <v>3.1356180795552749E-3</v>
      </c>
      <c r="DN390" s="223">
        <f t="shared" ca="1" si="708"/>
        <v>9.7304625778968303E-4</v>
      </c>
      <c r="DO390" s="223">
        <f t="shared" ca="1" si="709"/>
        <v>-1.6620196106385556E-3</v>
      </c>
      <c r="DP390" s="223">
        <f t="shared" ca="1" si="710"/>
        <v>-3.4900381622752293E-3</v>
      </c>
      <c r="DQ390" s="223">
        <f t="shared" ca="1" si="711"/>
        <v>-3.6233559316015181E-3</v>
      </c>
      <c r="DR390" s="223">
        <f t="shared" ca="1" si="712"/>
        <v>-1.9972361686256034E-3</v>
      </c>
      <c r="DS390" s="223">
        <f t="shared" ca="1" si="713"/>
        <v>5.9870614070948102E-4</v>
      </c>
      <c r="DT390" s="223">
        <f t="shared" ca="1" si="714"/>
        <v>2.9039273410315504E-3</v>
      </c>
      <c r="DU390" s="223">
        <f t="shared" ca="1" si="715"/>
        <v>3.7990528037727912E-3</v>
      </c>
      <c r="DV390" s="223">
        <f t="shared" ca="1" si="716"/>
        <v>2.8494254416925086E-3</v>
      </c>
      <c r="DW390" s="223">
        <f t="shared" ca="1" si="717"/>
        <v>5.1616750004762364E-4</v>
      </c>
      <c r="DX390" s="223">
        <f t="shared" ca="1" si="718"/>
        <v>-2.0677322470621174E-3</v>
      </c>
      <c r="DY390" s="223">
        <f t="shared" ca="1" si="719"/>
        <v>-3.6475777994119329E-3</v>
      </c>
      <c r="DZ390" s="223">
        <f t="shared" ca="1" si="720"/>
        <v>-3.4562241090086514E-3</v>
      </c>
      <c r="EA390" s="223">
        <f t="shared" ca="1" si="721"/>
        <v>-1.586589142288737E-3</v>
      </c>
      <c r="EB390" s="223">
        <f t="shared" ca="1" si="722"/>
        <v>1.0534654403843249E-3</v>
      </c>
      <c r="EC390" s="223">
        <f t="shared" ca="1" si="723"/>
        <v>3.181975844184423E-3</v>
      </c>
      <c r="ED390" s="223">
        <f t="shared" ca="1" si="724"/>
        <v>3.7653750767884801E-3</v>
      </c>
      <c r="EE390" s="223">
        <f t="shared" ca="1" si="725"/>
        <v>2.5203747929341E-3</v>
      </c>
      <c r="EF390" s="223">
        <f t="shared" ca="1" si="726"/>
        <v>5.1525102654860488E-5</v>
      </c>
      <c r="EG390" s="223">
        <f t="shared" ca="1" si="727"/>
        <v>-2.4423442658393101E-3</v>
      </c>
      <c r="EH390" s="223">
        <f t="shared" ca="1" si="728"/>
        <v>-3.7502544712706702E-3</v>
      </c>
      <c r="EI390" s="223">
        <f t="shared" ca="1" si="729"/>
        <v>-3.2371074587539722E-3</v>
      </c>
      <c r="EJ390" s="223">
        <f t="shared" ca="1" si="730"/>
        <v>-1.1520783384506303E-3</v>
      </c>
      <c r="EK390" s="223">
        <f t="shared" ca="1" si="731"/>
        <v>1.4923796392673876E-3</v>
      </c>
      <c r="EL390" s="223">
        <f t="shared" ca="1" si="732"/>
        <v>3.4121644688494671E-3</v>
      </c>
      <c r="EM390" s="223">
        <f t="shared" ca="1" si="733"/>
        <v>3.6750626038284289E-3</v>
      </c>
      <c r="EN390" s="223">
        <f t="shared" ca="1" si="734"/>
        <v>2.1534153613186435E-3</v>
      </c>
      <c r="EO390" s="223">
        <f t="shared" ca="1" si="735"/>
        <v>-4.138922802415837E-4</v>
      </c>
      <c r="EP390" s="223">
        <f t="shared" ca="1" si="736"/>
        <v>-2.7802211535179781E-3</v>
      </c>
      <c r="EQ390" s="223">
        <f t="shared" ca="1" si="737"/>
        <v>-3.7965238251349547E-3</v>
      </c>
      <c r="ER390" s="223">
        <f t="shared" ca="1" si="738"/>
        <v>-2.9693016992116878E-3</v>
      </c>
      <c r="ES390" s="223">
        <f t="shared" ca="1" si="739"/>
        <v>-7.0023920404468616E-4</v>
      </c>
      <c r="ET390" s="223">
        <f t="shared" ca="1" si="740"/>
        <v>1.9088470592651E-3</v>
      </c>
      <c r="EU390" s="223">
        <f t="shared" ca="1" si="741"/>
        <v>3.5910309638515019E-3</v>
      </c>
      <c r="EV390" s="223">
        <f t="shared" ca="1" si="742"/>
        <v>3.5294737685490594E-3</v>
      </c>
      <c r="EW390" s="223">
        <f t="shared" ca="1" si="743"/>
        <v>1.7540665582643374E-3</v>
      </c>
      <c r="EX390" s="223">
        <f t="shared" ca="1" si="744"/>
        <v>-8.7308433799119167E-4</v>
      </c>
      <c r="EY390" s="223">
        <f t="shared" ca="1" si="745"/>
        <v>-3.0762809272106774E-3</v>
      </c>
      <c r="EZ390" s="223">
        <f t="shared" ca="1" si="746"/>
        <v>-3.7856899268550372E-3</v>
      </c>
      <c r="FA390" s="223">
        <f t="shared" ca="1" si="747"/>
        <v>-2.6568348782795453E-3</v>
      </c>
      <c r="FB390" s="223">
        <f t="shared" ca="1" si="748"/>
        <v>-2.3786782022545082E-4</v>
      </c>
      <c r="FC390" s="223">
        <f t="shared" ca="1" si="749"/>
        <v>2.2966036427316521E-3</v>
      </c>
      <c r="FD390" s="223">
        <f t="shared" ca="1" si="750"/>
        <v>3.7158850106163432E-3</v>
      </c>
      <c r="FE390" s="223">
        <f t="shared" ca="1" si="751"/>
        <v>3.3307983625474038E-3</v>
      </c>
      <c r="FF390" s="223">
        <f t="shared" ca="1" si="752"/>
        <v>1.3283349614840552E-3</v>
      </c>
      <c r="FG390" s="223">
        <f t="shared" ca="1" si="753"/>
        <v>-1.3191443946282059E-3</v>
      </c>
      <c r="FH390" s="223">
        <f t="shared" ca="1" si="754"/>
        <v>-3.3260705723479364E-3</v>
      </c>
      <c r="FI390" s="223">
        <f t="shared" ca="1" si="755"/>
        <v>-3.7179157283452656E-3</v>
      </c>
      <c r="FJ390" s="223">
        <f t="shared" ca="1" si="756"/>
        <v>-2.3044067877893144E-3</v>
      </c>
      <c r="FK390" s="223">
        <f t="shared" ca="1" si="757"/>
        <v>2.2808131701790226E-4</v>
      </c>
      <c r="FL390" s="223">
        <f t="shared" ca="1" si="758"/>
        <v>2.6498171697269678E-3</v>
      </c>
      <c r="FM390" s="223">
        <f t="shared" ca="1" si="759"/>
        <v>3.7848486880661548E-3</v>
      </c>
      <c r="FN390" s="223">
        <f t="shared" ca="1" si="760"/>
        <v>3.0820246488573533E-3</v>
      </c>
      <c r="FO390" s="223">
        <f t="shared" ca="1" si="761"/>
        <v>8.8262397046549456E-4</v>
      </c>
      <c r="FP390" s="223">
        <f t="shared" ca="1" si="762"/>
        <v>-1.7453632917070567E-3</v>
      </c>
      <c r="FQ390" s="223">
        <f t="shared" ca="1" si="763"/>
        <v>-3.5258330201620083E-3</v>
      </c>
      <c r="FR390" s="223">
        <f t="shared" ca="1" si="764"/>
        <v>-3.5942206166356418E-3</v>
      </c>
      <c r="FS390" s="223">
        <f t="shared" ca="1" si="765"/>
        <v>-1.9173182742629935E-3</v>
      </c>
      <c r="FT390" s="223">
        <f t="shared" ca="1" si="766"/>
        <v>6.9059989895468128E-4</v>
      </c>
      <c r="FU390" s="223">
        <f t="shared" ca="1" si="767"/>
        <v>2.9631749800329279E-3</v>
      </c>
      <c r="FV390" s="223">
        <f t="shared" ca="1" si="768"/>
        <v>3.796884718300524E-3</v>
      </c>
      <c r="FW390" s="223">
        <f t="shared" ca="1" si="769"/>
        <v>2.7868944156919629E-3</v>
      </c>
      <c r="FX390" s="223">
        <f t="shared" ca="1" si="770"/>
        <v>4.2363749338241179E-4</v>
      </c>
      <c r="FY390" s="223">
        <f t="shared" ca="1" si="771"/>
        <v>-2.145330300289976E-3</v>
      </c>
      <c r="FZ390" s="223">
        <f t="shared" ca="1" si="772"/>
        <v>-3.6725636574983533E-3</v>
      </c>
      <c r="GA390" s="223">
        <f t="shared" ca="1" si="773"/>
        <v>-3.4164650813419788E-3</v>
      </c>
      <c r="GB390" s="223">
        <f t="shared" ca="1" si="774"/>
        <v>-1.501391509246915E-3</v>
      </c>
      <c r="GC390" s="223">
        <f t="shared" ca="1" si="775"/>
        <v>1.142731215598962E-3</v>
      </c>
      <c r="GD390" s="223">
        <f t="shared" ca="1" si="776"/>
        <v>3.2319638805082445E-3</v>
      </c>
      <c r="GE390" s="223">
        <f t="shared" ca="1" si="777"/>
        <v>3.7518120682215605E-3</v>
      </c>
      <c r="GF390" s="223">
        <f t="shared" ca="1" si="778"/>
        <v>2.4498466964660496E-3</v>
      </c>
      <c r="GG390" s="223">
        <f t="shared" ca="1" si="779"/>
        <v>-4.1720885924014515E-5</v>
      </c>
      <c r="GH390" s="223">
        <f t="shared" ca="1" si="780"/>
        <v>-2.5130295442775531E-3</v>
      </c>
      <c r="GI390" s="223">
        <f t="shared" ca="1" si="781"/>
        <v>-3.7640555189942032E-3</v>
      </c>
      <c r="GJ390" s="223">
        <f t="shared" ca="1" si="782"/>
        <v>-3.1873227311704443E-3</v>
      </c>
      <c r="GK390" s="223">
        <f t="shared" ca="1" si="783"/>
        <v>-1.0628824184327219E-3</v>
      </c>
      <c r="GL390" s="223">
        <f t="shared" ca="1" si="784"/>
        <v>1.5776747911035219E-3</v>
      </c>
      <c r="GM390" s="223">
        <f t="shared" ca="1" si="785"/>
        <v>3.4521410359004282E-3</v>
      </c>
      <c r="GN390" s="223">
        <f t="shared" ca="1" si="786"/>
        <v>3.6503086724401883E-3</v>
      </c>
      <c r="GO390" s="223">
        <f t="shared" ca="1" si="787"/>
        <v>2.075951002601658E-3</v>
      </c>
      <c r="GP390" s="223">
        <f t="shared" ca="1" si="788"/>
        <v>-5.064517442721284E-4</v>
      </c>
      <c r="GQ390" s="223">
        <f t="shared" ca="1" si="789"/>
        <v>-2.8429304847847371E-3</v>
      </c>
      <c r="GR390" s="223">
        <f t="shared" ca="1" si="790"/>
        <v>-3.7989324818918004E-3</v>
      </c>
      <c r="GS390" s="223">
        <f t="shared" ca="1" si="791"/>
        <v>-2.9102400803538578E-3</v>
      </c>
      <c r="GT390" s="223">
        <f t="shared" ca="1" si="792"/>
        <v>-6.0838658671155243E-4</v>
      </c>
      <c r="GU390" s="223">
        <f t="shared" ca="1" si="793"/>
        <v>1.9888886692461167E-3</v>
      </c>
      <c r="GV390" s="223">
        <f t="shared" ca="1" si="794"/>
        <v>3.6203947768508808E-3</v>
      </c>
      <c r="GW390" s="223">
        <f t="shared" ca="1" si="795"/>
        <v>3.4939012365085799E-3</v>
      </c>
      <c r="GX390" s="223">
        <f t="shared" ca="1" si="796"/>
        <v>1.6708310733576824E-3</v>
      </c>
      <c r="GY390" s="223">
        <f t="shared" ca="1" si="797"/>
        <v>-9.6356509697990652E-4</v>
      </c>
      <c r="GZ390" s="223">
        <f t="shared" ca="1" si="798"/>
        <v>-3.1300711045938053E-3</v>
      </c>
      <c r="HA390" s="223">
        <f t="shared" ca="1" si="799"/>
        <v>-3.7766699642055842E-3</v>
      </c>
      <c r="HB390" s="223">
        <f t="shared" ca="1" si="800"/>
        <v>-2.5893847098697699E-3</v>
      </c>
      <c r="HC390" s="223">
        <f t="shared" ca="1" si="801"/>
        <v>-1.4474005443843594E-4</v>
      </c>
      <c r="HD390" s="223">
        <f t="shared" ca="1" si="802"/>
        <v>2.3701878105405428E-3</v>
      </c>
      <c r="HE390" s="223">
        <f t="shared" ca="1" si="803"/>
        <v>3.7341944104846933E-3</v>
      </c>
      <c r="HF390" s="223">
        <f t="shared" ca="1" si="804"/>
        <v>3.2849422738476463E-3</v>
      </c>
      <c r="HG390" s="223">
        <f t="shared" ca="1" si="805"/>
        <v>1.2405802895564403E-3</v>
      </c>
      <c r="HH390" s="223">
        <f t="shared" ca="1" si="806"/>
        <v>-1.4061855337402273E-3</v>
      </c>
      <c r="HI390" s="223">
        <f t="shared" ca="1" si="807"/>
        <v>-3.3701325415115189E-3</v>
      </c>
      <c r="HJ390" s="223">
        <f t="shared" ca="1" si="808"/>
        <v>-3.6976028149235652E-3</v>
      </c>
      <c r="HK390" s="223">
        <f t="shared" ca="1" si="809"/>
        <v>-2.2295825831432684E-3</v>
      </c>
      <c r="HL390" s="223">
        <f t="shared" ca="1" si="810"/>
        <v>3.2108350297785099E-4</v>
      </c>
      <c r="HM390" s="223">
        <f t="shared" ca="1" si="811"/>
        <v>2.715837120987431E-3</v>
      </c>
      <c r="HN390" s="223">
        <f t="shared" ca="1" si="812"/>
        <v>3.7918282843870128E-3</v>
      </c>
      <c r="HO390" s="223">
        <f t="shared" ca="1" si="813"/>
        <v>3.0265747217552543E-3</v>
      </c>
      <c r="HP390" s="223">
        <f t="shared" ca="1" si="814"/>
        <v>7.9167002346493352E-4</v>
      </c>
      <c r="HQ390" s="223">
        <f t="shared" ca="1" si="815"/>
        <v>-1.8276556311919705E-3</v>
      </c>
      <c r="HR390" s="223">
        <f t="shared" ca="1" si="816"/>
        <v>-3.5595040480768305E-3</v>
      </c>
      <c r="HS390" s="223">
        <f t="shared" ca="1" si="817"/>
        <v>-3.5629202775668499E-3</v>
      </c>
      <c r="HT390" s="223">
        <f t="shared" ca="1" si="818"/>
        <v>-1.8362454590650685E-3</v>
      </c>
      <c r="HU390" s="223">
        <f t="shared" ca="1" si="819"/>
        <v>7.8207766564389184E-4</v>
      </c>
      <c r="HV390" s="223">
        <f t="shared" ca="1" si="820"/>
        <v>3.0206377132265499E-3</v>
      </c>
      <c r="HW390" s="223">
        <f t="shared" ca="1" si="821"/>
        <v>3.792429531448616E-3</v>
      </c>
      <c r="HX390" s="223">
        <f t="shared" ca="1" si="822"/>
        <v>2.722684668704099E-3</v>
      </c>
      <c r="HY390" s="223">
        <f t="shared" ca="1" si="823"/>
        <v>3.3085230333201291E-4</v>
      </c>
      <c r="HZ390" s="223">
        <f t="shared" ca="1" si="824"/>
        <v>-2.2216360867640069E-3</v>
      </c>
      <c r="IA390" s="223">
        <f t="shared" ca="1" si="825"/>
        <v>-3.6953373005635102E-3</v>
      </c>
      <c r="IB390" s="223">
        <f t="shared" ca="1" si="826"/>
        <v>-3.3746481028601874E-3</v>
      </c>
      <c r="IC390" s="223">
        <f t="shared" ca="1" si="827"/>
        <v>-1.4152894941006169E-3</v>
      </c>
      <c r="ID390" s="223">
        <f t="shared" ca="1" si="828"/>
        <v>1.2313086522588463E-3</v>
      </c>
      <c r="IE390" s="223">
        <f t="shared" ca="1" si="829"/>
        <v>3.4734994817913773E-3</v>
      </c>
      <c r="IF390" s="223">
        <f t="shared" ca="1" si="830"/>
        <v>3.7359891083540344E-3</v>
      </c>
      <c r="IG390" s="223">
        <f t="shared" ca="1" si="831"/>
        <v>2.3778429039537168E-3</v>
      </c>
      <c r="IH390" s="223">
        <f t="shared" ca="1" si="832"/>
        <v>-1.3494174340119934E-4</v>
      </c>
      <c r="II390" s="223">
        <f t="shared" ca="1" si="833"/>
        <v>-2.582201067686508E-3</v>
      </c>
      <c r="IJ390" s="223">
        <f t="shared" ca="1" si="834"/>
        <v>-3.7755892404202039E-3</v>
      </c>
      <c r="IK390" s="223">
        <f t="shared" ca="1" si="835"/>
        <v>-3.1356180795553057E-3</v>
      </c>
      <c r="IL390" s="223">
        <f t="shared" ca="1" si="836"/>
        <v>-9.7304625778968303E-4</v>
      </c>
      <c r="IM390" s="223">
        <f t="shared" ca="1" si="837"/>
        <v>1.6620196106385556E-3</v>
      </c>
      <c r="IN390" s="223">
        <f t="shared" ca="1" si="838"/>
        <v>3.4900381622752293E-3</v>
      </c>
      <c r="IO390" s="223">
        <f t="shared" ca="1" si="839"/>
        <v>3.6233559316015021E-3</v>
      </c>
      <c r="IP390" s="223">
        <f t="shared" ca="1" si="840"/>
        <v>1.997236168625557E-3</v>
      </c>
      <c r="IQ390" s="223">
        <f t="shared" ca="1" si="841"/>
        <v>-5.9870614070942779E-4</v>
      </c>
      <c r="IR390" s="223">
        <f t="shared" ca="1" si="842"/>
        <v>-2.9039273410315153E-3</v>
      </c>
      <c r="IS390" s="223">
        <f t="shared" ca="1" si="843"/>
        <v>-3.7990528037727912E-3</v>
      </c>
      <c r="IT390" s="223">
        <f t="shared" ca="1" si="844"/>
        <v>-2.8494254416925086E-3</v>
      </c>
      <c r="IU390" s="223">
        <f t="shared" ca="1" si="845"/>
        <v>-5.1616750004762364E-4</v>
      </c>
      <c r="IV390" s="223">
        <f t="shared" ca="1" si="846"/>
        <v>2.0677322470621174E-3</v>
      </c>
      <c r="IW390" s="223">
        <f t="shared" ca="1" si="847"/>
        <v>3.647577799411948E-3</v>
      </c>
      <c r="IX390" s="223">
        <f t="shared" ca="1" si="848"/>
        <v>3.4562241090086293E-3</v>
      </c>
      <c r="IY390" s="223">
        <f t="shared" ca="1" si="849"/>
        <v>1.5865891422887865E-3</v>
      </c>
      <c r="IZ390" s="223">
        <f t="shared" ca="1" si="850"/>
        <v>-1.0534654403842731E-3</v>
      </c>
      <c r="JA390" s="223">
        <f t="shared" ca="1" si="851"/>
        <v>-3.181975844184423E-3</v>
      </c>
      <c r="JB390" s="223">
        <f t="shared" ca="1" si="852"/>
        <v>-3.7653750767884801E-3</v>
      </c>
    </row>
    <row r="391" spans="2:262">
      <c r="B391" s="230">
        <v>30</v>
      </c>
      <c r="C391" s="229">
        <f t="shared" si="853"/>
        <v>5.859375000000002E-4</v>
      </c>
      <c r="D391" s="226">
        <f t="shared" ca="1" si="597"/>
        <v>24.51427583012941</v>
      </c>
      <c r="E391" s="225">
        <f ca="1">AJ361</f>
        <v>0.51427583012940914</v>
      </c>
      <c r="F391" s="224">
        <v>30</v>
      </c>
      <c r="G391" s="223">
        <f t="shared" ca="1" si="854"/>
        <v>-2.1817464275318628E-3</v>
      </c>
      <c r="H391" s="223">
        <f t="shared" ca="1" si="598"/>
        <v>1.4201865689442817E-4</v>
      </c>
      <c r="I391" s="223">
        <f t="shared" ca="1" si="599"/>
        <v>2.3922041948265154E-3</v>
      </c>
      <c r="J391" s="223">
        <f t="shared" ca="1" si="600"/>
        <v>3.4029941235766939E-3</v>
      </c>
      <c r="K391" s="223">
        <f t="shared" ca="1" si="601"/>
        <v>2.6507004560544114E-3</v>
      </c>
      <c r="L391" s="223">
        <f t="shared" ca="1" si="602"/>
        <v>5.2508484820814824E-4</v>
      </c>
      <c r="M391" s="223">
        <f t="shared" ca="1" si="603"/>
        <v>-1.8725760376810832E-3</v>
      </c>
      <c r="N391" s="223">
        <f t="shared" ca="1" si="604"/>
        <v>-3.3000594930732057E-3</v>
      </c>
      <c r="O391" s="223">
        <f t="shared" ca="1" si="605"/>
        <v>-3.0177895525807311E-3</v>
      </c>
      <c r="P391" s="223">
        <f t="shared" ca="1" si="606"/>
        <v>-1.1720096370650562E-3</v>
      </c>
      <c r="Q391" s="223">
        <f t="shared" ca="1" si="607"/>
        <v>1.2809858335603073E-3</v>
      </c>
      <c r="R391" s="223">
        <f t="shared" ca="1" si="608"/>
        <v>3.0703054269455975E-3</v>
      </c>
      <c r="S391" s="223">
        <f t="shared" ca="1" si="609"/>
        <v>3.2689066889972519E-3</v>
      </c>
      <c r="T391" s="223">
        <f t="shared" ca="1" si="610"/>
        <v>1.7738947528401366E-3</v>
      </c>
      <c r="U391" s="223">
        <f t="shared" ca="1" si="611"/>
        <v>-6.4016806224094307E-4</v>
      </c>
      <c r="V391" s="223">
        <f t="shared" ca="1" si="612"/>
        <v>-2.7225612451075927E-3</v>
      </c>
      <c r="W391" s="223">
        <f t="shared" ca="1" si="613"/>
        <v>-3.3944015745795983E-3</v>
      </c>
      <c r="X391" s="223">
        <f t="shared" ca="1" si="614"/>
        <v>-2.3076100880752037E-3</v>
      </c>
      <c r="Y391" s="223">
        <f t="shared" ca="1" si="615"/>
        <v>-2.5251008699960842E-5</v>
      </c>
      <c r="Z391" s="223">
        <f t="shared" ca="1" si="616"/>
        <v>2.2701905614500402E-3</v>
      </c>
      <c r="AA391" s="223">
        <f t="shared" ca="1" si="617"/>
        <v>3.3894515112531847E-3</v>
      </c>
      <c r="AB391" s="223">
        <f t="shared" ca="1" si="618"/>
        <v>2.752645261748191E-3</v>
      </c>
      <c r="AC391" s="223">
        <f t="shared" ca="1" si="619"/>
        <v>6.8969969753745434E-4</v>
      </c>
      <c r="AD391" s="223">
        <f t="shared" ca="1" si="620"/>
        <v>-1.730577727653487E-3</v>
      </c>
      <c r="AE391" s="223">
        <f t="shared" ca="1" si="621"/>
        <v>-3.2542467271756176E-3</v>
      </c>
      <c r="AF391" s="223">
        <f t="shared" ca="1" si="622"/>
        <v>-3.0918978217134387E-3</v>
      </c>
      <c r="AG391" s="223">
        <f t="shared" ca="1" si="623"/>
        <v>-1.3276436137866238E-3</v>
      </c>
      <c r="AH391" s="223">
        <f t="shared" ca="1" si="624"/>
        <v>1.1244597623023904E-3</v>
      </c>
      <c r="AI391" s="223">
        <f t="shared" ca="1" si="625"/>
        <v>2.9939830663752763E-3</v>
      </c>
      <c r="AJ391" s="223">
        <f t="shared" ca="1" si="626"/>
        <v>3.3123304823465148E-3</v>
      </c>
      <c r="AK391" s="223">
        <f t="shared" ca="1" si="627"/>
        <v>1.9145669305090903E-3</v>
      </c>
      <c r="AL391" s="223">
        <f t="shared" ca="1" si="628"/>
        <v>-4.751294388903129E-4</v>
      </c>
      <c r="AM391" s="223">
        <f t="shared" ca="1" si="629"/>
        <v>-2.6186623153791858E-3</v>
      </c>
      <c r="AN391" s="223">
        <f t="shared" ca="1" si="630"/>
        <v>-3.4054721401193507E-3</v>
      </c>
      <c r="AO391" s="223">
        <f t="shared" ca="1" si="631"/>
        <v>-2.4279145137935964E-3</v>
      </c>
      <c r="AP391" s="223">
        <f t="shared" ca="1" si="632"/>
        <v>-1.9245984240266002E-4</v>
      </c>
      <c r="AQ391" s="223">
        <f t="shared" ca="1" si="633"/>
        <v>2.1427078401658182E-3</v>
      </c>
      <c r="AR391" s="223">
        <f t="shared" ca="1" si="634"/>
        <v>3.3677434133581761E-3</v>
      </c>
      <c r="AS391" s="223">
        <f t="shared" ca="1" si="635"/>
        <v>2.8479587039031687E-3</v>
      </c>
      <c r="AT391" s="223">
        <f t="shared" ca="1" si="636"/>
        <v>8.5265299988482183E-4</v>
      </c>
      <c r="AU391" s="223">
        <f t="shared" ca="1" si="637"/>
        <v>-1.5844103042992799E-3</v>
      </c>
      <c r="AV391" s="223">
        <f t="shared" ca="1" si="638"/>
        <v>-3.2005941958739128E-3</v>
      </c>
      <c r="AW391" s="223">
        <f t="shared" ca="1" si="639"/>
        <v>-3.1585574381753755E-3</v>
      </c>
      <c r="AX391" s="223">
        <f t="shared" ca="1" si="640"/>
        <v>-1.4800791807547326E-3</v>
      </c>
      <c r="AY391" s="223">
        <f t="shared" ca="1" si="641"/>
        <v>9.652247689860441E-4</v>
      </c>
      <c r="AZ391" s="223">
        <f t="shared" ca="1" si="642"/>
        <v>2.9104479383561129E-3</v>
      </c>
      <c r="BA391" s="223">
        <f t="shared" ca="1" si="643"/>
        <v>3.3477745814379243E-3</v>
      </c>
      <c r="BB391" s="223">
        <f t="shared" ca="1" si="644"/>
        <v>2.0506267487462042E-3</v>
      </c>
      <c r="BC391" s="223">
        <f t="shared" ca="1" si="645"/>
        <v>-3.0894618710498411E-4</v>
      </c>
      <c r="BD391" s="223">
        <f t="shared" ca="1" si="646"/>
        <v>-2.5084547987653085E-3</v>
      </c>
      <c r="BE391" s="223">
        <f t="shared" ca="1" si="647"/>
        <v>-3.4083386249894238E-3</v>
      </c>
      <c r="BF391" s="223">
        <f t="shared" ca="1" si="648"/>
        <v>-2.5423698807880701E-3</v>
      </c>
      <c r="BG391" s="223">
        <f t="shared" ca="1" si="649"/>
        <v>-3.5920502348752608E-4</v>
      </c>
      <c r="BH391" s="223">
        <f t="shared" ca="1" si="650"/>
        <v>2.0100631480155962E-3</v>
      </c>
      <c r="BI391" s="223">
        <f t="shared" ca="1" si="651"/>
        <v>3.337922126600903E-3</v>
      </c>
      <c r="BJ391" s="223">
        <f t="shared" ca="1" si="652"/>
        <v>2.9364111640887225E-3</v>
      </c>
      <c r="BK391" s="223">
        <f t="shared" ca="1" si="653"/>
        <v>1.0135521864719083E-3</v>
      </c>
      <c r="BL391" s="223">
        <f t="shared" ca="1" si="654"/>
        <v>-1.4344258977440419E-3</v>
      </c>
      <c r="BM391" s="223">
        <f t="shared" ca="1" si="655"/>
        <v>-3.1392311528154093E-3</v>
      </c>
      <c r="BN391" s="223">
        <f t="shared" ca="1" si="656"/>
        <v>-3.2176078131117857E-3</v>
      </c>
      <c r="BO391" s="223">
        <f t="shared" ca="1" si="657"/>
        <v>-1.6289491073367671E-3</v>
      </c>
      <c r="BP391" s="223">
        <f t="shared" ca="1" si="658"/>
        <v>8.0366446465751705E-4</v>
      </c>
      <c r="BQ391" s="223">
        <f t="shared" ca="1" si="659"/>
        <v>2.819901286328324E-3</v>
      </c>
      <c r="BR391" s="223">
        <f t="shared" ca="1" si="660"/>
        <v>3.3751535983322224E-3</v>
      </c>
      <c r="BS391" s="223">
        <f t="shared" ca="1" si="661"/>
        <v>2.1817464275318789E-3</v>
      </c>
      <c r="BT391" s="223">
        <f t="shared" ca="1" si="662"/>
        <v>-1.4201865689440535E-4</v>
      </c>
      <c r="BU391" s="223">
        <f t="shared" ca="1" si="663"/>
        <v>-2.392204194826498E-3</v>
      </c>
      <c r="BV391" s="223">
        <f t="shared" ca="1" si="664"/>
        <v>-3.4029941235766922E-3</v>
      </c>
      <c r="BW391" s="223">
        <f t="shared" ca="1" si="665"/>
        <v>-2.650700456054431E-3</v>
      </c>
      <c r="BX391" s="223">
        <f t="shared" ca="1" si="666"/>
        <v>-5.2508484820815442E-4</v>
      </c>
      <c r="BY391" s="223">
        <f t="shared" ca="1" si="667"/>
        <v>1.8725760376810756E-3</v>
      </c>
      <c r="BZ391" s="223">
        <f t="shared" ca="1" si="668"/>
        <v>3.3000594930732022E-3</v>
      </c>
      <c r="CA391" s="223">
        <f t="shared" ca="1" si="669"/>
        <v>3.017789552580738E-3</v>
      </c>
      <c r="CB391" s="223">
        <f t="shared" ca="1" si="670"/>
        <v>1.1720096370650738E-3</v>
      </c>
      <c r="CC391" s="223">
        <f t="shared" ca="1" si="671"/>
        <v>-1.2809858335602901E-3</v>
      </c>
      <c r="CD391" s="223">
        <f t="shared" ca="1" si="672"/>
        <v>-3.0703054269455897E-3</v>
      </c>
      <c r="CE391" s="223">
        <f t="shared" ca="1" si="673"/>
        <v>-3.2689066889972579E-3</v>
      </c>
      <c r="CF391" s="223">
        <f t="shared" ca="1" si="674"/>
        <v>-1.7738947528401574E-3</v>
      </c>
      <c r="CG391" s="223">
        <f t="shared" ca="1" si="675"/>
        <v>6.4016806224091315E-4</v>
      </c>
      <c r="CH391" s="223">
        <f t="shared" ca="1" si="676"/>
        <v>2.7225612451075888E-3</v>
      </c>
      <c r="CI391" s="223">
        <f t="shared" ca="1" si="677"/>
        <v>3.3944015745795988E-3</v>
      </c>
      <c r="CJ391" s="223">
        <f t="shared" ca="1" si="678"/>
        <v>2.3076100880752124E-3</v>
      </c>
      <c r="CK391" s="223">
        <f t="shared" ca="1" si="679"/>
        <v>2.5251008699973257E-5</v>
      </c>
      <c r="CL391" s="223">
        <f t="shared" ca="1" si="680"/>
        <v>-2.2701905614500263E-3</v>
      </c>
      <c r="CM391" s="223">
        <f t="shared" ca="1" si="681"/>
        <v>-3.3894515112531825E-3</v>
      </c>
      <c r="CN391" s="223">
        <f t="shared" ca="1" si="682"/>
        <v>-2.7526452617482014E-3</v>
      </c>
      <c r="CO391" s="223">
        <f t="shared" ca="1" si="683"/>
        <v>-6.8969969753744859E-4</v>
      </c>
      <c r="CP391" s="223">
        <f t="shared" ca="1" si="684"/>
        <v>1.7305777276534712E-3</v>
      </c>
      <c r="CQ391" s="223">
        <f t="shared" ca="1" si="685"/>
        <v>3.2542467271756159E-3</v>
      </c>
      <c r="CR391" s="223">
        <f t="shared" ca="1" si="686"/>
        <v>3.0918978217134518E-3</v>
      </c>
      <c r="CS391" s="223">
        <f t="shared" ca="1" si="687"/>
        <v>1.3276436137866295E-3</v>
      </c>
      <c r="CT391" s="223">
        <f t="shared" ca="1" si="688"/>
        <v>-1.1244597623023616E-3</v>
      </c>
      <c r="CU391" s="223">
        <f t="shared" ca="1" si="689"/>
        <v>-2.9939830663752737E-3</v>
      </c>
      <c r="CV391" s="223">
        <f t="shared" ca="1" si="690"/>
        <v>-3.3123304823465252E-3</v>
      </c>
      <c r="CW391" s="223">
        <f t="shared" ca="1" si="691"/>
        <v>-1.9145669305091055E-3</v>
      </c>
      <c r="CX391" s="223">
        <f t="shared" ca="1" si="692"/>
        <v>4.7512943889027072E-4</v>
      </c>
      <c r="CY391" s="223">
        <f t="shared" ca="1" si="693"/>
        <v>2.6186623153791741E-3</v>
      </c>
      <c r="CZ391" s="223">
        <f t="shared" ca="1" si="694"/>
        <v>3.4054721401193503E-3</v>
      </c>
      <c r="DA391" s="223">
        <f t="shared" ca="1" si="695"/>
        <v>2.4279145137936181E-3</v>
      </c>
      <c r="DB391" s="223">
        <f t="shared" ca="1" si="696"/>
        <v>1.9245984240266625E-4</v>
      </c>
      <c r="DC391" s="223">
        <f t="shared" ca="1" si="697"/>
        <v>-2.1427078401657948E-3</v>
      </c>
      <c r="DD391" s="223">
        <f t="shared" ca="1" si="698"/>
        <v>-3.3677434133581752E-3</v>
      </c>
      <c r="DE391" s="223">
        <f t="shared" ca="1" si="699"/>
        <v>-2.8479587039031851E-3</v>
      </c>
      <c r="DF391" s="223">
        <f t="shared" ca="1" si="700"/>
        <v>-8.5265299988483971E-4</v>
      </c>
      <c r="DG391" s="223">
        <f t="shared" ca="1" si="701"/>
        <v>1.5844103042992421E-3</v>
      </c>
      <c r="DH391" s="223">
        <f t="shared" ca="1" si="702"/>
        <v>3.2005941958739063E-3</v>
      </c>
      <c r="DI391" s="223">
        <f t="shared" ca="1" si="703"/>
        <v>3.1585574381753734E-3</v>
      </c>
      <c r="DJ391" s="223">
        <f t="shared" ca="1" si="704"/>
        <v>1.4800791807547489E-3</v>
      </c>
      <c r="DK391" s="223">
        <f t="shared" ca="1" si="705"/>
        <v>-9.6522476898604963E-4</v>
      </c>
      <c r="DL391" s="223">
        <f t="shared" ca="1" si="706"/>
        <v>-2.9104479383561034E-3</v>
      </c>
      <c r="DM391" s="223">
        <f t="shared" ca="1" si="707"/>
        <v>-3.347774581437923E-3</v>
      </c>
      <c r="DN391" s="223">
        <f t="shared" ca="1" si="708"/>
        <v>-2.0506267487462185E-3</v>
      </c>
      <c r="DO391" s="223">
        <f t="shared" ca="1" si="709"/>
        <v>3.0894618710496585E-4</v>
      </c>
      <c r="DP391" s="223">
        <f t="shared" ca="1" si="710"/>
        <v>2.5084547987652799E-3</v>
      </c>
      <c r="DQ391" s="223">
        <f t="shared" ca="1" si="711"/>
        <v>3.4083386249894238E-3</v>
      </c>
      <c r="DR391" s="223">
        <f t="shared" ca="1" si="712"/>
        <v>2.5423698807880983E-3</v>
      </c>
      <c r="DS391" s="223">
        <f t="shared" ca="1" si="713"/>
        <v>3.5920502348754429E-4</v>
      </c>
      <c r="DT391" s="223">
        <f t="shared" ca="1" si="714"/>
        <v>-2.0100631480156005E-3</v>
      </c>
      <c r="DU391" s="223">
        <f t="shared" ca="1" si="715"/>
        <v>-3.3379221266008991E-3</v>
      </c>
      <c r="DV391" s="223">
        <f t="shared" ca="1" si="716"/>
        <v>-2.9364111640887195E-3</v>
      </c>
      <c r="DW391" s="223">
        <f t="shared" ca="1" si="717"/>
        <v>-1.0135521864719256E-3</v>
      </c>
      <c r="DX391" s="223">
        <f t="shared" ca="1" si="718"/>
        <v>1.4344258977440471E-3</v>
      </c>
      <c r="DY391" s="223">
        <f t="shared" ca="1" si="719"/>
        <v>3.1392311528153929E-3</v>
      </c>
      <c r="DZ391" s="223">
        <f t="shared" ca="1" si="720"/>
        <v>3.2176078131117922E-3</v>
      </c>
      <c r="EA391" s="223">
        <f t="shared" ca="1" si="721"/>
        <v>1.6289491073368046E-3</v>
      </c>
      <c r="EB391" s="223">
        <f t="shared" ca="1" si="722"/>
        <v>-8.0366446465749927E-4</v>
      </c>
      <c r="EC391" s="223">
        <f t="shared" ca="1" si="723"/>
        <v>-2.8199012863282997E-3</v>
      </c>
      <c r="ED391" s="223">
        <f t="shared" ca="1" si="724"/>
        <v>-3.375153598332225E-3</v>
      </c>
      <c r="EE391" s="223">
        <f t="shared" ca="1" si="725"/>
        <v>-2.181746427531875E-3</v>
      </c>
      <c r="EF391" s="223">
        <f t="shared" ca="1" si="726"/>
        <v>1.4201865689438692E-4</v>
      </c>
      <c r="EG391" s="223">
        <f t="shared" ca="1" si="727"/>
        <v>2.3922041948265019E-3</v>
      </c>
      <c r="EH391" s="223">
        <f t="shared" ca="1" si="728"/>
        <v>3.4029941235766909E-3</v>
      </c>
      <c r="EI391" s="223">
        <f t="shared" ca="1" si="729"/>
        <v>2.6507004560544271E-3</v>
      </c>
      <c r="EJ391" s="223">
        <f t="shared" ca="1" si="730"/>
        <v>5.2508484820819649E-4</v>
      </c>
      <c r="EK391" s="223">
        <f t="shared" ca="1" si="731"/>
        <v>-1.87257603768106E-3</v>
      </c>
      <c r="EL391" s="223">
        <f t="shared" ca="1" si="732"/>
        <v>-3.3000594930731918E-3</v>
      </c>
      <c r="EM391" s="223">
        <f t="shared" ca="1" si="733"/>
        <v>-3.0177895525807467E-3</v>
      </c>
      <c r="EN391" s="223">
        <f t="shared" ca="1" si="734"/>
        <v>-1.1720096370651137E-3</v>
      </c>
      <c r="EO391" s="223">
        <f t="shared" ca="1" si="735"/>
        <v>1.280985833560273E-3</v>
      </c>
      <c r="EP391" s="223">
        <f t="shared" ca="1" si="736"/>
        <v>3.0703054269455919E-3</v>
      </c>
      <c r="EQ391" s="223">
        <f t="shared" ca="1" si="737"/>
        <v>3.2689066889972631E-3</v>
      </c>
      <c r="ER391" s="223">
        <f t="shared" ca="1" si="738"/>
        <v>1.7738947528401522E-3</v>
      </c>
      <c r="ES391" s="223">
        <f t="shared" ca="1" si="739"/>
        <v>-6.4016806224089515E-4</v>
      </c>
      <c r="ET391" s="223">
        <f t="shared" ca="1" si="740"/>
        <v>-2.722561245107578E-3</v>
      </c>
      <c r="EU391" s="223">
        <f t="shared" ca="1" si="741"/>
        <v>-3.3944015745796031E-3</v>
      </c>
      <c r="EV391" s="223">
        <f t="shared" ca="1" si="742"/>
        <v>-2.3076100880752262E-3</v>
      </c>
      <c r="EW391" s="223">
        <f t="shared" ca="1" si="743"/>
        <v>-2.5251008700015703E-5</v>
      </c>
      <c r="EX391" s="223">
        <f t="shared" ca="1" si="744"/>
        <v>2.2701905614500128E-3</v>
      </c>
      <c r="EY391" s="223">
        <f t="shared" ca="1" si="745"/>
        <v>3.3894515112531782E-3</v>
      </c>
      <c r="EZ391" s="223">
        <f t="shared" ca="1" si="746"/>
        <v>2.7526452617482123E-3</v>
      </c>
      <c r="FA391" s="223">
        <f t="shared" ca="1" si="747"/>
        <v>6.8969969753746637E-4</v>
      </c>
      <c r="FB391" s="223">
        <f t="shared" ca="1" si="748"/>
        <v>-1.7305777276534554E-3</v>
      </c>
      <c r="FC391" s="223">
        <f t="shared" ca="1" si="749"/>
        <v>-3.2542467271756102E-3</v>
      </c>
      <c r="FD391" s="223">
        <f t="shared" ca="1" si="750"/>
        <v>-3.0918978217134591E-3</v>
      </c>
      <c r="FE391" s="223">
        <f t="shared" ca="1" si="751"/>
        <v>-1.3276436137866464E-3</v>
      </c>
      <c r="FF391" s="223">
        <f t="shared" ca="1" si="752"/>
        <v>1.1244597623023443E-3</v>
      </c>
      <c r="FG391" s="223">
        <f t="shared" ca="1" si="753"/>
        <v>2.9939830663752651E-3</v>
      </c>
      <c r="FH391" s="223">
        <f t="shared" ca="1" si="754"/>
        <v>3.3123304823465287E-3</v>
      </c>
      <c r="FI391" s="223">
        <f t="shared" ca="1" si="755"/>
        <v>1.9145669305091204E-3</v>
      </c>
      <c r="FJ391" s="223">
        <f t="shared" ca="1" si="756"/>
        <v>-4.7512943889030048E-4</v>
      </c>
      <c r="FK391" s="223">
        <f t="shared" ca="1" si="757"/>
        <v>-2.6186623153791624E-3</v>
      </c>
      <c r="FL391" s="223">
        <f t="shared" ca="1" si="758"/>
        <v>-3.4054721401193516E-3</v>
      </c>
      <c r="FM391" s="223">
        <f t="shared" ca="1" si="759"/>
        <v>-2.4279145137936311E-3</v>
      </c>
      <c r="FN391" s="223">
        <f t="shared" ca="1" si="760"/>
        <v>-1.9245984240268474E-4</v>
      </c>
      <c r="FO391" s="223">
        <f t="shared" ca="1" si="761"/>
        <v>2.14270784016578E-3</v>
      </c>
      <c r="FP391" s="223">
        <f t="shared" ca="1" si="762"/>
        <v>3.3677434133581726E-3</v>
      </c>
      <c r="FQ391" s="223">
        <f t="shared" ca="1" si="763"/>
        <v>2.8479587039031955E-3</v>
      </c>
      <c r="FR391" s="223">
        <f t="shared" ca="1" si="764"/>
        <v>8.526529998848576E-4</v>
      </c>
      <c r="FS391" s="223">
        <f t="shared" ca="1" si="765"/>
        <v>-1.5844103042992259E-3</v>
      </c>
      <c r="FT391" s="223">
        <f t="shared" ca="1" si="766"/>
        <v>-3.2005941958739002E-3</v>
      </c>
      <c r="FU391" s="223">
        <f t="shared" ca="1" si="767"/>
        <v>-3.1585574381753803E-3</v>
      </c>
      <c r="FV391" s="223">
        <f t="shared" ca="1" si="768"/>
        <v>-1.4800791807547658E-3</v>
      </c>
      <c r="FW391" s="223">
        <f t="shared" ca="1" si="769"/>
        <v>9.6522476898603206E-4</v>
      </c>
      <c r="FX391" s="223">
        <f t="shared" ca="1" si="770"/>
        <v>2.910447938356119E-3</v>
      </c>
      <c r="FY391" s="223">
        <f t="shared" ca="1" si="771"/>
        <v>3.3477745814379264E-3</v>
      </c>
      <c r="FZ391" s="223">
        <f t="shared" ca="1" si="772"/>
        <v>2.0506267487462337E-3</v>
      </c>
      <c r="GA391" s="223">
        <f t="shared" ca="1" si="773"/>
        <v>-3.0894618710489933E-4</v>
      </c>
      <c r="GB391" s="223">
        <f t="shared" ca="1" si="774"/>
        <v>-2.5084547987652998E-3</v>
      </c>
      <c r="GC391" s="223">
        <f t="shared" ca="1" si="775"/>
        <v>-3.4083386249894238E-3</v>
      </c>
      <c r="GD391" s="223">
        <f t="shared" ca="1" si="776"/>
        <v>-2.5423698807881109E-3</v>
      </c>
      <c r="GE391" s="223">
        <f t="shared" ca="1" si="777"/>
        <v>-3.5920502348761076E-4</v>
      </c>
      <c r="GF391" s="223">
        <f t="shared" ca="1" si="778"/>
        <v>2.0100631480155858E-3</v>
      </c>
      <c r="GG391" s="223">
        <f t="shared" ca="1" si="779"/>
        <v>3.3379221266008957E-3</v>
      </c>
      <c r="GH391" s="223">
        <f t="shared" ca="1" si="780"/>
        <v>2.9364111640887533E-3</v>
      </c>
      <c r="GI391" s="223">
        <f t="shared" ca="1" si="781"/>
        <v>1.013552186471897E-3</v>
      </c>
      <c r="GJ391" s="223">
        <f t="shared" ca="1" si="782"/>
        <v>-1.4344258977440302E-3</v>
      </c>
      <c r="GK391" s="223">
        <f t="shared" ca="1" si="783"/>
        <v>-3.1392311528153855E-3</v>
      </c>
      <c r="GL391" s="223">
        <f t="shared" ca="1" si="784"/>
        <v>-3.2176078131118139E-3</v>
      </c>
      <c r="GM391" s="223">
        <f t="shared" ca="1" si="785"/>
        <v>-1.6289491073367781E-3</v>
      </c>
      <c r="GN391" s="223">
        <f t="shared" ca="1" si="786"/>
        <v>8.0366446465748138E-4</v>
      </c>
      <c r="GO391" s="223">
        <f t="shared" ca="1" si="787"/>
        <v>2.8199012863282897E-3</v>
      </c>
      <c r="GP391" s="223">
        <f t="shared" ca="1" si="788"/>
        <v>3.3751535983322341E-3</v>
      </c>
      <c r="GQ391" s="223">
        <f t="shared" ca="1" si="789"/>
        <v>2.1817464275318884E-3</v>
      </c>
      <c r="GR391" s="223">
        <f t="shared" ca="1" si="790"/>
        <v>-1.4201865689436859E-4</v>
      </c>
      <c r="GS391" s="223">
        <f t="shared" ca="1" si="791"/>
        <v>-2.3922041948264542E-3</v>
      </c>
      <c r="GT391" s="223">
        <f t="shared" ca="1" si="792"/>
        <v>-3.4029941235766926E-3</v>
      </c>
      <c r="GU391" s="223">
        <f t="shared" ca="1" si="793"/>
        <v>-2.6507004560544388E-3</v>
      </c>
      <c r="GV391" s="223">
        <f t="shared" ca="1" si="794"/>
        <v>-5.2508484820821448E-4</v>
      </c>
      <c r="GW391" s="223">
        <f t="shared" ca="1" si="795"/>
        <v>1.8725760376810043E-3</v>
      </c>
      <c r="GX391" s="223">
        <f t="shared" ca="1" si="796"/>
        <v>3.3000594930731996E-3</v>
      </c>
      <c r="GY391" s="223">
        <f t="shared" ca="1" si="797"/>
        <v>3.0177895525807553E-3</v>
      </c>
      <c r="GZ391" s="223">
        <f t="shared" ca="1" si="798"/>
        <v>1.172009637065131E-3</v>
      </c>
      <c r="HA391" s="223">
        <f t="shared" ca="1" si="799"/>
        <v>-1.280985833560301E-3</v>
      </c>
      <c r="HB391" s="223">
        <f t="shared" ca="1" si="800"/>
        <v>-3.0703054269455841E-3</v>
      </c>
      <c r="HC391" s="223">
        <f t="shared" ca="1" si="801"/>
        <v>-3.2689066889972688E-3</v>
      </c>
      <c r="HD391" s="223">
        <f t="shared" ca="1" si="802"/>
        <v>-1.7738947528402097E-3</v>
      </c>
      <c r="HE391" s="223">
        <f t="shared" ca="1" si="803"/>
        <v>6.4016806224092464E-4</v>
      </c>
      <c r="HF391" s="223">
        <f t="shared" ca="1" si="804"/>
        <v>2.7225612451075671E-3</v>
      </c>
      <c r="HG391" s="223">
        <f t="shared" ca="1" si="805"/>
        <v>3.3944015745796044E-3</v>
      </c>
      <c r="HH391" s="223">
        <f t="shared" ca="1" si="806"/>
        <v>2.3076100880752748E-3</v>
      </c>
      <c r="HI391" s="223">
        <f t="shared" ca="1" si="807"/>
        <v>2.5251008699985725E-5</v>
      </c>
      <c r="HJ391" s="223">
        <f t="shared" ca="1" si="808"/>
        <v>-2.270190561449999E-3</v>
      </c>
      <c r="HK391" s="223">
        <f t="shared" ca="1" si="809"/>
        <v>-3.3894515112531764E-3</v>
      </c>
      <c r="HL391" s="223">
        <f t="shared" ca="1" si="810"/>
        <v>-2.7526452617481949E-3</v>
      </c>
      <c r="HM391" s="223">
        <f t="shared" ca="1" si="811"/>
        <v>-6.8969969753748437E-4</v>
      </c>
      <c r="HN391" s="223">
        <f t="shared" ca="1" si="812"/>
        <v>1.7305777276534393E-3</v>
      </c>
      <c r="HO391" s="223">
        <f t="shared" ca="1" si="813"/>
        <v>3.2542467271755907E-3</v>
      </c>
      <c r="HP391" s="223">
        <f t="shared" ca="1" si="814"/>
        <v>3.0918978217134466E-3</v>
      </c>
      <c r="HQ391" s="223">
        <f t="shared" ca="1" si="815"/>
        <v>1.3276436137866633E-3</v>
      </c>
      <c r="HR391" s="223">
        <f t="shared" ca="1" si="816"/>
        <v>-1.1244597623023269E-3</v>
      </c>
      <c r="HS391" s="223">
        <f t="shared" ca="1" si="817"/>
        <v>-2.993983066375233E-3</v>
      </c>
      <c r="HT391" s="223">
        <f t="shared" ca="1" si="818"/>
        <v>-3.3123304823465221E-3</v>
      </c>
      <c r="HU391" s="223">
        <f t="shared" ca="1" si="819"/>
        <v>-1.9145669305091356E-3</v>
      </c>
      <c r="HV391" s="223">
        <f t="shared" ca="1" si="820"/>
        <v>4.7512943889023435E-4</v>
      </c>
      <c r="HW391" s="223">
        <f t="shared" ca="1" si="821"/>
        <v>2.6186623153791819E-3</v>
      </c>
      <c r="HX391" s="223">
        <f t="shared" ca="1" si="822"/>
        <v>3.405472140119352E-3</v>
      </c>
      <c r="HY391" s="223">
        <f t="shared" ca="1" si="823"/>
        <v>2.4279145137936441E-3</v>
      </c>
      <c r="HZ391" s="223">
        <f t="shared" ca="1" si="824"/>
        <v>1.9245984240275142E-4</v>
      </c>
      <c r="IA391" s="223">
        <f t="shared" ca="1" si="825"/>
        <v>-2.1427078401658039E-3</v>
      </c>
      <c r="IB391" s="223">
        <f t="shared" ca="1" si="826"/>
        <v>-3.3677434133581696E-3</v>
      </c>
      <c r="IC391" s="223">
        <f t="shared" ca="1" si="827"/>
        <v>-2.8479587039032059E-3</v>
      </c>
      <c r="ID391" s="223">
        <f t="shared" ca="1" si="828"/>
        <v>-8.5265299988492233E-4</v>
      </c>
      <c r="IE391" s="223">
        <f t="shared" ca="1" si="829"/>
        <v>1.4891026933533777E-3</v>
      </c>
      <c r="IF391" s="223">
        <f t="shared" ca="1" si="830"/>
        <v>3.2005941958738937E-3</v>
      </c>
      <c r="IG391" s="223">
        <f t="shared" ca="1" si="831"/>
        <v>3.1585574381754055E-3</v>
      </c>
      <c r="IH391" s="223">
        <f t="shared" ca="1" si="832"/>
        <v>1.4800791807547387E-3</v>
      </c>
      <c r="II391" s="223">
        <f t="shared" ca="1" si="833"/>
        <v>-9.6522476898601439E-4</v>
      </c>
      <c r="IJ391" s="223">
        <f t="shared" ca="1" si="834"/>
        <v>-2.9104479383560843E-3</v>
      </c>
      <c r="IK391" s="223">
        <f t="shared" ca="1" si="835"/>
        <v>-3.3477745814379386E-3</v>
      </c>
      <c r="IL391" s="223">
        <f t="shared" ca="1" si="836"/>
        <v>-2.050626748746209E-3</v>
      </c>
      <c r="IM391" s="223">
        <f t="shared" ca="1" si="837"/>
        <v>3.0894618710492925E-4</v>
      </c>
      <c r="IN391" s="223">
        <f t="shared" ca="1" si="838"/>
        <v>2.5084547987652547E-3</v>
      </c>
      <c r="IO391" s="223">
        <f t="shared" ca="1" si="839"/>
        <v>3.4083386249894234E-3</v>
      </c>
      <c r="IP391" s="223">
        <f t="shared" ca="1" si="840"/>
        <v>2.542369880788091E-3</v>
      </c>
      <c r="IQ391" s="223">
        <f t="shared" ca="1" si="841"/>
        <v>3.5920502348758089E-4</v>
      </c>
      <c r="IR391" s="223">
        <f t="shared" ca="1" si="842"/>
        <v>-2.010063148015532E-3</v>
      </c>
      <c r="IS391" s="223">
        <f t="shared" ca="1" si="843"/>
        <v>-3.3379221266009017E-3</v>
      </c>
      <c r="IT391" s="223">
        <f t="shared" ca="1" si="844"/>
        <v>-2.9364111640887381E-3</v>
      </c>
      <c r="IU391" s="223">
        <f t="shared" ca="1" si="845"/>
        <v>-1.0135521864719607E-3</v>
      </c>
      <c r="IV391" s="223">
        <f t="shared" ca="1" si="846"/>
        <v>1.4344258977439699E-3</v>
      </c>
      <c r="IW391" s="223">
        <f t="shared" ca="1" si="847"/>
        <v>3.1392311528153976E-3</v>
      </c>
      <c r="IX391" s="223">
        <f t="shared" ca="1" si="848"/>
        <v>3.2176078131118039E-3</v>
      </c>
      <c r="IY391" s="223">
        <f t="shared" ca="1" si="849"/>
        <v>1.6289491073368367E-3</v>
      </c>
      <c r="IZ391" s="223">
        <f t="shared" ca="1" si="850"/>
        <v>-8.0366446465741643E-4</v>
      </c>
      <c r="JA391" s="223">
        <f t="shared" ca="1" si="851"/>
        <v>-2.8199012863283066E-3</v>
      </c>
      <c r="JB391" s="223">
        <f t="shared" ca="1" si="852"/>
        <v>-3.3751535983322302E-3</v>
      </c>
    </row>
    <row r="392" spans="2:262">
      <c r="B392" s="230">
        <v>31</v>
      </c>
      <c r="C392" s="229">
        <f t="shared" si="853"/>
        <v>6.0546875000000021E-4</v>
      </c>
      <c r="D392" s="226">
        <f t="shared" ca="1" si="597"/>
        <v>24.53141027451413</v>
      </c>
      <c r="E392" s="225">
        <f ca="1">AK361</f>
        <v>0.53141027451412826</v>
      </c>
      <c r="F392" s="224">
        <v>31</v>
      </c>
      <c r="G392" s="223">
        <f t="shared" ca="1" si="854"/>
        <v>-1.2279664017023715E-2</v>
      </c>
      <c r="H392" s="223">
        <f t="shared" ca="1" si="598"/>
        <v>2.0071173528037477E-3</v>
      </c>
      <c r="I392" s="223">
        <f t="shared" ca="1" si="599"/>
        <v>1.518696179284248E-2</v>
      </c>
      <c r="J392" s="223">
        <f t="shared" ca="1" si="600"/>
        <v>1.9991108201919346E-2</v>
      </c>
      <c r="K392" s="223">
        <f t="shared" ca="1" si="601"/>
        <v>1.3770041807571983E-2</v>
      </c>
      <c r="L392" s="223">
        <f t="shared" ca="1" si="602"/>
        <v>-4.5282979411831372E-5</v>
      </c>
      <c r="M392" s="223">
        <f t="shared" ca="1" si="603"/>
        <v>-1.3835633939064732E-2</v>
      </c>
      <c r="N392" s="223">
        <f t="shared" ca="1" si="604"/>
        <v>-1.9995552062892056E-2</v>
      </c>
      <c r="O392" s="223">
        <f t="shared" ca="1" si="605"/>
        <v>-1.5127806568042789E-2</v>
      </c>
      <c r="P392" s="223">
        <f t="shared" ca="1" si="606"/>
        <v>-1.9169874938260029E-3</v>
      </c>
      <c r="Q392" s="223">
        <f t="shared" ca="1" si="607"/>
        <v>1.2351061367126923E-2</v>
      </c>
      <c r="R392" s="223">
        <f t="shared" ca="1" si="608"/>
        <v>1.9807427826818481E-2</v>
      </c>
      <c r="S392" s="223">
        <f t="shared" ca="1" si="609"/>
        <v>1.6339882281563075E-2</v>
      </c>
      <c r="T392" s="223">
        <f t="shared" ca="1" si="610"/>
        <v>3.8607963295663487E-3</v>
      </c>
      <c r="U392" s="223">
        <f t="shared" ca="1" si="611"/>
        <v>-1.0747541322446756E-2</v>
      </c>
      <c r="V392" s="223">
        <f t="shared" ca="1" si="612"/>
        <v>-1.9428547232931179E-2</v>
      </c>
      <c r="W392" s="223">
        <f t="shared" ca="1" si="613"/>
        <v>-1.739459599642364E-2</v>
      </c>
      <c r="X392" s="223">
        <f t="shared" ca="1" si="614"/>
        <v>-5.7674235861269957E-3</v>
      </c>
      <c r="Y392" s="223">
        <f t="shared" ca="1" si="615"/>
        <v>9.0405165796277106E-3</v>
      </c>
      <c r="Z392" s="223">
        <f t="shared" ca="1" si="616"/>
        <v>1.886255910846648E-2</v>
      </c>
      <c r="AA392" s="223">
        <f t="shared" ca="1" si="617"/>
        <v>1.8281790242985232E-2</v>
      </c>
      <c r="AB392" s="223">
        <f t="shared" ca="1" si="618"/>
        <v>7.618507400758835E-3</v>
      </c>
      <c r="AC392" s="223">
        <f t="shared" ca="1" si="619"/>
        <v>-7.2464267200977803E-3</v>
      </c>
      <c r="AD392" s="223">
        <f t="shared" ca="1" si="620"/>
        <v>-1.8114914228463553E-2</v>
      </c>
      <c r="AE392" s="223">
        <f t="shared" ca="1" si="621"/>
        <v>-1.8992920855663745E-2</v>
      </c>
      <c r="AF392" s="223">
        <f t="shared" ca="1" si="622"/>
        <v>-9.3962208244215539E-3</v>
      </c>
      <c r="AG392" s="223">
        <f t="shared" ca="1" si="623"/>
        <v>5.3825498099535161E-3</v>
      </c>
      <c r="AH392" s="223">
        <f t="shared" ca="1" si="624"/>
        <v>1.7192812821821116E-2</v>
      </c>
      <c r="AI392" s="223">
        <f t="shared" ca="1" si="625"/>
        <v>1.9521139257915553E-2</v>
      </c>
      <c r="AJ392" s="223">
        <f t="shared" ca="1" si="626"/>
        <v>1.10834435050483E-2</v>
      </c>
      <c r="AK392" s="223">
        <f t="shared" ca="1" si="627"/>
        <v>-3.4668360027383708E-3</v>
      </c>
      <c r="AL392" s="223">
        <f t="shared" ca="1" si="628"/>
        <v>-1.6105135229157026E-2</v>
      </c>
      <c r="AM392" s="223">
        <f t="shared" ca="1" si="629"/>
        <v>-1.986135841777343E-2</v>
      </c>
      <c r="AN392" s="223">
        <f t="shared" ca="1" si="630"/>
        <v>-1.2663926565894903E-2</v>
      </c>
      <c r="AO392" s="223">
        <f t="shared" ca="1" si="631"/>
        <v>1.5177346696514469E-3</v>
      </c>
      <c r="AP392" s="223">
        <f t="shared" ca="1" si="632"/>
        <v>1.4862356380273693E-2</v>
      </c>
      <c r="AQ392" s="223">
        <f t="shared" ca="1" si="633"/>
        <v>2.0010301838745206E-2</v>
      </c>
      <c r="AR392" s="223">
        <f t="shared" ca="1" si="634"/>
        <v>1.4122449091105486E-2</v>
      </c>
      <c r="AS392" s="223">
        <f t="shared" ca="1" si="635"/>
        <v>4.4598327798231604E-4</v>
      </c>
      <c r="AT392" s="223">
        <f t="shared" ca="1" si="636"/>
        <v>-1.3476444914857886E-2</v>
      </c>
      <c r="AU392" s="223">
        <f t="shared" ca="1" si="637"/>
        <v>-1.9966535114266187E-2</v>
      </c>
      <c r="AV392" s="223">
        <f t="shared" ca="1" si="638"/>
        <v>-1.5444964711452753E-2</v>
      </c>
      <c r="AW392" s="223">
        <f t="shared" ca="1" si="639"/>
        <v>-2.4054061628497798E-3</v>
      </c>
      <c r="AX392" s="223">
        <f t="shared" ca="1" si="640"/>
        <v>1.1960747917937777E-2</v>
      </c>
      <c r="AY392" s="223">
        <f t="shared" ca="1" si="641"/>
        <v>1.9730479741818425E-2</v>
      </c>
      <c r="AZ392" s="223">
        <f t="shared" ca="1" si="642"/>
        <v>1.6618736878552184E-2</v>
      </c>
      <c r="BA392" s="223">
        <f t="shared" ca="1" si="643"/>
        <v>4.3416636714403061E-3</v>
      </c>
      <c r="BB392" s="223">
        <f t="shared" ca="1" si="644"/>
        <v>-1.0329862380158077E-2</v>
      </c>
      <c r="BC392" s="223">
        <f t="shared" ca="1" si="645"/>
        <v>-1.9304409063679591E-2</v>
      </c>
      <c r="BD392" s="223">
        <f t="shared" ca="1" si="646"/>
        <v>-1.7632461524785474E-2</v>
      </c>
      <c r="BE392" s="223">
        <f t="shared" ca="1" si="647"/>
        <v>-6.2361085854802127E-3</v>
      </c>
      <c r="BF392" s="223">
        <f t="shared" ca="1" si="648"/>
        <v>8.5994946207802736E-3</v>
      </c>
      <c r="BG392" s="223">
        <f t="shared" ca="1" si="649"/>
        <v>1.8692426373394081E-2</v>
      </c>
      <c r="BH392" s="223">
        <f t="shared" ca="1" si="650"/>
        <v>1.847637592765114E-2</v>
      </c>
      <c r="BI392" s="223">
        <f t="shared" ca="1" si="651"/>
        <v>8.0704963648380867E-3</v>
      </c>
      <c r="BJ392" s="223">
        <f t="shared" ca="1" si="652"/>
        <v>-6.7863090272424105E-3</v>
      </c>
      <c r="BK392" s="223">
        <f t="shared" ca="1" si="653"/>
        <v>-1.7900425398813116E-2</v>
      </c>
      <c r="BL392" s="223">
        <f t="shared" ca="1" si="654"/>
        <v>-1.914235273011904E-2</v>
      </c>
      <c r="BM392" s="223">
        <f t="shared" ca="1" si="655"/>
        <v>-9.8271608524204881E-3</v>
      </c>
      <c r="BN392" s="223">
        <f t="shared" ca="1" si="656"/>
        <v>4.9077675679983284E-3</v>
      </c>
      <c r="BO392" s="223">
        <f t="shared" ca="1" si="657"/>
        <v>1.6936033542273684E-2</v>
      </c>
      <c r="BP392" s="223">
        <f t="shared" ca="1" si="658"/>
        <v>1.9623978211521457E-2</v>
      </c>
      <c r="BQ392" s="223">
        <f t="shared" ca="1" si="659"/>
        <v>1.1489184408921506E-2</v>
      </c>
      <c r="BR392" s="223">
        <f t="shared" ca="1" si="660"/>
        <v>-2.9819616242157672E-3</v>
      </c>
      <c r="BS392" s="223">
        <f t="shared" ca="1" si="661"/>
        <v>-1.5808538424544473E-2</v>
      </c>
      <c r="BT392" s="223">
        <f t="shared" ca="1" si="662"/>
        <v>-1.9916614055189231E-2</v>
      </c>
      <c r="BU392" s="223">
        <f t="shared" ca="1" si="663"/>
        <v>-1.3040560838937542E-2</v>
      </c>
      <c r="BV392" s="223">
        <f t="shared" ca="1" si="664"/>
        <v>1.0274377598859697E-3</v>
      </c>
      <c r="BW392" s="223">
        <f t="shared" ca="1" si="665"/>
        <v>1.4528798439960746E-2</v>
      </c>
      <c r="BX392" s="223">
        <f t="shared" ca="1" si="666"/>
        <v>2.001744201797678E-2</v>
      </c>
      <c r="BY392" s="223">
        <f t="shared" ca="1" si="667"/>
        <v>1.446634953937892E-2</v>
      </c>
      <c r="BZ392" s="223">
        <f t="shared" ca="1" si="668"/>
        <v>9.3698089172614216E-4</v>
      </c>
      <c r="CA392" s="223">
        <f t="shared" ca="1" si="669"/>
        <v>-1.3109138184151076E-2</v>
      </c>
      <c r="CB392" s="223">
        <f t="shared" ca="1" si="670"/>
        <v>-1.9925491071484308E-2</v>
      </c>
      <c r="CC392" s="223">
        <f t="shared" ca="1" si="671"/>
        <v>-1.5752819385645E-2</v>
      </c>
      <c r="CD392" s="223">
        <f t="shared" ca="1" si="672"/>
        <v>-2.8923759051450739E-3</v>
      </c>
      <c r="CE392" s="223">
        <f t="shared" ca="1" si="673"/>
        <v>1.156322976144415E-2</v>
      </c>
      <c r="CF392" s="223">
        <f t="shared" ca="1" si="674"/>
        <v>1.9641646753592042E-2</v>
      </c>
      <c r="CG392" s="223">
        <f t="shared" ca="1" si="675"/>
        <v>1.6887580969860292E-2</v>
      </c>
      <c r="CH392" s="223">
        <f t="shared" ca="1" si="676"/>
        <v>4.8199157574639545E-3</v>
      </c>
      <c r="CI392" s="223">
        <f t="shared" ca="1" si="677"/>
        <v>-9.9059611150300216E-3</v>
      </c>
      <c r="CJ392" s="223">
        <f t="shared" ca="1" si="678"/>
        <v>-1.9168642640246376E-2</v>
      </c>
      <c r="CK392" s="223">
        <f t="shared" ca="1" si="679"/>
        <v>-1.7859705917645012E-2</v>
      </c>
      <c r="CL392" s="223">
        <f t="shared" ca="1" si="680"/>
        <v>-6.7010371862044867E-3</v>
      </c>
      <c r="CM392" s="223">
        <f t="shared" ca="1" si="681"/>
        <v>8.1532926479290918E-3</v>
      </c>
      <c r="CN392" s="223">
        <f t="shared" ca="1" si="682"/>
        <v>1.8511034019629224E-2</v>
      </c>
      <c r="CO392" s="223">
        <f t="shared" ca="1" si="683"/>
        <v>1.8659832134334451E-2</v>
      </c>
      <c r="CP392" s="223">
        <f t="shared" ca="1" si="684"/>
        <v>8.5176239636824552E-3</v>
      </c>
      <c r="CQ392" s="223">
        <f t="shared" ca="1" si="685"/>
        <v>-6.3221035155856019E-3</v>
      </c>
      <c r="CR392" s="223">
        <f t="shared" ca="1" si="686"/>
        <v>-1.7675154022242415E-2</v>
      </c>
      <c r="CS392" s="223">
        <f t="shared" ca="1" si="687"/>
        <v>-1.928025396706844E-2</v>
      </c>
      <c r="CT392" s="223">
        <f t="shared" ca="1" si="688"/>
        <v>-1.025218136618301E-2</v>
      </c>
      <c r="CU392" s="223">
        <f t="shared" ca="1" si="689"/>
        <v>4.4300290703734261E-3</v>
      </c>
      <c r="CV392" s="223">
        <f t="shared" ca="1" si="690"/>
        <v>1.6669052629399508E-2</v>
      </c>
      <c r="CW392" s="223">
        <f t="shared" ca="1" si="691"/>
        <v>1.971499641444056E-2</v>
      </c>
      <c r="CX392" s="223">
        <f t="shared" ca="1" si="692"/>
        <v>1.188800465771505E-2</v>
      </c>
      <c r="CY392" s="223">
        <f t="shared" ca="1" si="693"/>
        <v>-2.4952910235136044E-3</v>
      </c>
      <c r="CZ392" s="223">
        <f t="shared" ca="1" si="694"/>
        <v>-1.5502419147504255E-2</v>
      </c>
      <c r="DA392" s="223">
        <f t="shared" ca="1" si="695"/>
        <v>-1.9959872669028354E-2</v>
      </c>
      <c r="DB392" s="223">
        <f t="shared" ca="1" si="696"/>
        <v>-1.3409339965748673E-2</v>
      </c>
      <c r="DC392" s="223">
        <f t="shared" ca="1" si="697"/>
        <v>5.3652196003223804E-4</v>
      </c>
      <c r="DD392" s="223">
        <f t="shared" ca="1" si="698"/>
        <v>1.418648889473418E-2</v>
      </c>
      <c r="DE392" s="223">
        <f t="shared" ca="1" si="699"/>
        <v>2.0012524438637092E-2</v>
      </c>
      <c r="DF392" s="223">
        <f t="shared" ca="1" si="700"/>
        <v>1.4801535999621479E-2</v>
      </c>
      <c r="DG392" s="223">
        <f t="shared" ca="1" si="701"/>
        <v>1.4274141032166936E-3</v>
      </c>
      <c r="DH392" s="223">
        <f t="shared" ca="1" si="702"/>
        <v>-1.2733934998784327E-2</v>
      </c>
      <c r="DI392" s="223">
        <f t="shared" ca="1" si="703"/>
        <v>-1.9872444657943068E-2</v>
      </c>
      <c r="DJ392" s="223">
        <f t="shared" ca="1" si="704"/>
        <v>-1.60511851504751E-2</v>
      </c>
      <c r="DK392" s="223">
        <f t="shared" ca="1" si="705"/>
        <v>-3.3776033883480094E-3</v>
      </c>
      <c r="DL392" s="223">
        <f t="shared" ca="1" si="706"/>
        <v>1.1158746347719007E-2</v>
      </c>
      <c r="DM392" s="223">
        <f t="shared" ca="1" si="707"/>
        <v>1.9540982371809804E-2</v>
      </c>
      <c r="DN392" s="223">
        <f t="shared" ca="1" si="708"/>
        <v>1.7146252613859478E-2</v>
      </c>
      <c r="DO392" s="223">
        <f t="shared" ca="1" si="709"/>
        <v>5.2952645064637E-3</v>
      </c>
      <c r="DP392" s="223">
        <f t="shared" ca="1" si="710"/>
        <v>-9.4760928693341396E-3</v>
      </c>
      <c r="DQ392" s="223">
        <f t="shared" ca="1" si="711"/>
        <v>-1.902132974324839E-2</v>
      </c>
      <c r="DR392" s="223">
        <f t="shared" ca="1" si="712"/>
        <v>-1.8076192291477118E-2</v>
      </c>
      <c r="DS392" s="223">
        <f t="shared" ca="1" si="713"/>
        <v>-7.1619293326958457E-3</v>
      </c>
      <c r="DT392" s="223">
        <f t="shared" ca="1" si="714"/>
        <v>7.7021794364580424E-3</v>
      </c>
      <c r="DU392" s="223">
        <f t="shared" ca="1" si="715"/>
        <v>1.8318491311143038E-2</v>
      </c>
      <c r="DV392" s="223">
        <f t="shared" ca="1" si="716"/>
        <v>1.8832048355876103E-2</v>
      </c>
      <c r="DW392" s="223">
        <f t="shared" ca="1" si="717"/>
        <v>8.9596208643455723E-3</v>
      </c>
      <c r="DX392" s="223">
        <f t="shared" ca="1" si="718"/>
        <v>-5.8540898051695472E-3</v>
      </c>
      <c r="DY392" s="223">
        <f t="shared" ca="1" si="719"/>
        <v>-1.743923579380529E-2</v>
      </c>
      <c r="DZ392" s="223">
        <f t="shared" ca="1" si="720"/>
        <v>-1.9406541499963095E-2</v>
      </c>
      <c r="EA392" s="223">
        <f t="shared" ca="1" si="721"/>
        <v>-1.0671026349244422E-2</v>
      </c>
      <c r="EB392" s="223">
        <f t="shared" ca="1" si="722"/>
        <v>3.9496220888859878E-3</v>
      </c>
      <c r="EC392" s="223">
        <f t="shared" ca="1" si="723"/>
        <v>1.6392030902517327E-2</v>
      </c>
      <c r="ED392" s="223">
        <f t="shared" ca="1" si="724"/>
        <v>1.9794139040710802E-2</v>
      </c>
      <c r="EE392" s="223">
        <f t="shared" ca="1" si="725"/>
        <v>1.2279664017023911E-2</v>
      </c>
      <c r="EF392" s="223">
        <f t="shared" ca="1" si="726"/>
        <v>-2.0071173528036761E-3</v>
      </c>
      <c r="EG392" s="223">
        <f t="shared" ca="1" si="727"/>
        <v>-1.5186961792842367E-2</v>
      </c>
      <c r="EH392" s="223">
        <f t="shared" ca="1" si="728"/>
        <v>-1.9991108201919364E-2</v>
      </c>
      <c r="EI392" s="223">
        <f t="shared" ca="1" si="729"/>
        <v>-1.377004180757206E-2</v>
      </c>
      <c r="EJ392" s="223">
        <f t="shared" ca="1" si="730"/>
        <v>4.5282979411630578E-5</v>
      </c>
      <c r="EK392" s="223">
        <f t="shared" ca="1" si="731"/>
        <v>1.3835633939064715E-2</v>
      </c>
      <c r="EL392" s="223">
        <f t="shared" ca="1" si="732"/>
        <v>1.9995552062892052E-2</v>
      </c>
      <c r="EM392" s="223">
        <f t="shared" ca="1" si="733"/>
        <v>1.5127806568042943E-2</v>
      </c>
      <c r="EN392" s="223">
        <f t="shared" ca="1" si="734"/>
        <v>1.916987493826061E-3</v>
      </c>
      <c r="EO392" s="223">
        <f t="shared" ca="1" si="735"/>
        <v>-1.2351061367126808E-2</v>
      </c>
      <c r="EP392" s="223">
        <f t="shared" ca="1" si="736"/>
        <v>-1.9807427826818446E-2</v>
      </c>
      <c r="EQ392" s="223">
        <f t="shared" ca="1" si="737"/>
        <v>-1.633988228156312E-2</v>
      </c>
      <c r="ER392" s="223">
        <f t="shared" ca="1" si="738"/>
        <v>-3.8607963295665278E-3</v>
      </c>
      <c r="ES392" s="223">
        <f t="shared" ca="1" si="739"/>
        <v>1.0747541322446753E-2</v>
      </c>
      <c r="ET392" s="223">
        <f t="shared" ca="1" si="740"/>
        <v>1.9428547232931151E-2</v>
      </c>
      <c r="EU392" s="223">
        <f t="shared" ca="1" si="741"/>
        <v>1.7394595996423751E-2</v>
      </c>
      <c r="EV392" s="223">
        <f t="shared" ca="1" si="742"/>
        <v>5.7674235861270347E-3</v>
      </c>
      <c r="EW392" s="223">
        <f t="shared" ca="1" si="743"/>
        <v>-9.0405165796275805E-3</v>
      </c>
      <c r="EX392" s="223">
        <f t="shared" ca="1" si="744"/>
        <v>-1.8862559108466397E-2</v>
      </c>
      <c r="EY392" s="223">
        <f t="shared" ca="1" si="745"/>
        <v>-1.828179024298526E-2</v>
      </c>
      <c r="EZ392" s="223">
        <f t="shared" ca="1" si="746"/>
        <v>-7.6185074007589729E-3</v>
      </c>
      <c r="FA392" s="223">
        <f t="shared" ca="1" si="747"/>
        <v>7.2464267200975097E-3</v>
      </c>
      <c r="FB392" s="223">
        <f t="shared" ca="1" si="748"/>
        <v>1.8114914228463522E-2</v>
      </c>
      <c r="FC392" s="223">
        <f t="shared" ca="1" si="749"/>
        <v>1.8992920855663814E-2</v>
      </c>
      <c r="FD392" s="223">
        <f t="shared" ca="1" si="750"/>
        <v>9.3962208244215556E-3</v>
      </c>
      <c r="FE392" s="223">
        <f t="shared" ca="1" si="751"/>
        <v>-5.3825498099533747E-3</v>
      </c>
      <c r="FF392" s="223">
        <f t="shared" ca="1" si="752"/>
        <v>-1.7192812821821005E-2</v>
      </c>
      <c r="FG392" s="223">
        <f t="shared" ca="1" si="753"/>
        <v>-1.9521139257915571E-2</v>
      </c>
      <c r="FH392" s="223">
        <f t="shared" ca="1" si="754"/>
        <v>-1.1083443505048422E-2</v>
      </c>
      <c r="FI392" s="223">
        <f t="shared" ca="1" si="755"/>
        <v>3.4668360027380854E-3</v>
      </c>
      <c r="FJ392" s="223">
        <f t="shared" ca="1" si="756"/>
        <v>1.6105135229156981E-2</v>
      </c>
      <c r="FK392" s="223">
        <f t="shared" ca="1" si="757"/>
        <v>1.9861358417773447E-2</v>
      </c>
      <c r="FL392" s="223">
        <f t="shared" ca="1" si="758"/>
        <v>1.2663926565895128E-2</v>
      </c>
      <c r="FM392" s="223">
        <f t="shared" ca="1" si="759"/>
        <v>-1.517734669651371E-3</v>
      </c>
      <c r="FN392" s="223">
        <f t="shared" ca="1" si="760"/>
        <v>-1.4862356380273545E-2</v>
      </c>
      <c r="FO392" s="223">
        <f t="shared" ca="1" si="761"/>
        <v>-2.0010301838745206E-2</v>
      </c>
      <c r="FP392" s="223">
        <f t="shared" ca="1" si="762"/>
        <v>-1.4122449091105591E-2</v>
      </c>
      <c r="FQ392" s="223">
        <f t="shared" ca="1" si="763"/>
        <v>-4.4598327798253418E-4</v>
      </c>
      <c r="FR392" s="223">
        <f t="shared" ca="1" si="764"/>
        <v>1.3476444914857829E-2</v>
      </c>
      <c r="FS392" s="223">
        <f t="shared" ca="1" si="765"/>
        <v>1.9966535114266194E-2</v>
      </c>
      <c r="FT392" s="223">
        <f t="shared" ca="1" si="766"/>
        <v>1.544496471145294E-2</v>
      </c>
      <c r="FU392" s="223">
        <f t="shared" ca="1" si="767"/>
        <v>2.4054061628499259E-3</v>
      </c>
      <c r="FV392" s="223">
        <f t="shared" ca="1" si="768"/>
        <v>-1.1960747917937888E-2</v>
      </c>
      <c r="FW392" s="223">
        <f t="shared" ca="1" si="769"/>
        <v>-1.9730479741818373E-2</v>
      </c>
      <c r="FX392" s="223">
        <f t="shared" ca="1" si="770"/>
        <v>-1.6618736878552264E-2</v>
      </c>
      <c r="FY392" s="223">
        <f t="shared" ca="1" si="771"/>
        <v>-4.3416636714403104E-3</v>
      </c>
      <c r="FZ392" s="223">
        <f t="shared" ca="1" si="772"/>
        <v>1.0329862380157829E-2</v>
      </c>
      <c r="GA392" s="223">
        <f t="shared" ca="1" si="773"/>
        <v>1.9304409063679549E-2</v>
      </c>
      <c r="GB392" s="223">
        <f t="shared" ca="1" si="774"/>
        <v>1.7632461524785478E-2</v>
      </c>
      <c r="GC392" s="223">
        <f t="shared" ca="1" si="775"/>
        <v>6.2361085854804885E-3</v>
      </c>
      <c r="GD392" s="223">
        <f t="shared" ca="1" si="776"/>
        <v>-8.59949462078014E-3</v>
      </c>
      <c r="GE392" s="223">
        <f t="shared" ca="1" si="777"/>
        <v>-1.8692426373394078E-2</v>
      </c>
      <c r="GF392" s="223">
        <f t="shared" ca="1" si="778"/>
        <v>-1.8476375927651306E-2</v>
      </c>
      <c r="GG392" s="223">
        <f t="shared" ca="1" si="779"/>
        <v>-8.0704963648382221E-3</v>
      </c>
      <c r="GH392" s="223">
        <f t="shared" ca="1" si="780"/>
        <v>6.7863090272424062E-3</v>
      </c>
      <c r="GI392" s="223">
        <f t="shared" ca="1" si="781"/>
        <v>1.7900425398812921E-2</v>
      </c>
      <c r="GJ392" s="223">
        <f t="shared" ca="1" si="782"/>
        <v>1.9142352730119123E-2</v>
      </c>
      <c r="GK392" s="223">
        <f t="shared" ca="1" si="783"/>
        <v>9.8271608524204915E-3</v>
      </c>
      <c r="GL392" s="223">
        <f t="shared" ca="1" si="784"/>
        <v>-4.9077675679984611E-3</v>
      </c>
      <c r="GM392" s="223">
        <f t="shared" ca="1" si="785"/>
        <v>-1.6936033542273528E-2</v>
      </c>
      <c r="GN392" s="223">
        <f t="shared" ca="1" si="786"/>
        <v>-1.9623978211521485E-2</v>
      </c>
      <c r="GO392" s="223">
        <f t="shared" ca="1" si="787"/>
        <v>-1.1489184408921393E-2</v>
      </c>
      <c r="GP392" s="223">
        <f t="shared" ca="1" si="788"/>
        <v>2.9819616242154809E-3</v>
      </c>
      <c r="GQ392" s="223">
        <f t="shared" ca="1" si="789"/>
        <v>1.5808538424544383E-2</v>
      </c>
      <c r="GR392" s="223">
        <f t="shared" ca="1" si="790"/>
        <v>1.991661405518922E-2</v>
      </c>
      <c r="GS392" s="223">
        <f t="shared" ca="1" si="791"/>
        <v>1.3040560838937761E-2</v>
      </c>
      <c r="GT392" s="223">
        <f t="shared" ca="1" si="792"/>
        <v>-1.0274377598858222E-3</v>
      </c>
      <c r="GU392" s="223">
        <f t="shared" ca="1" si="793"/>
        <v>-1.452879843996074E-2</v>
      </c>
      <c r="GV392" s="223">
        <f t="shared" ca="1" si="794"/>
        <v>-2.001744201797678E-2</v>
      </c>
      <c r="GW392" s="223">
        <f t="shared" ca="1" si="795"/>
        <v>-1.446634953937902E-2</v>
      </c>
      <c r="GX392" s="223">
        <f t="shared" ca="1" si="796"/>
        <v>-9.3698089172614693E-4</v>
      </c>
      <c r="GY392" s="223">
        <f t="shared" ca="1" si="797"/>
        <v>1.3109138184150751E-2</v>
      </c>
      <c r="GZ392" s="223">
        <f t="shared" ca="1" si="798"/>
        <v>1.9925491071484291E-2</v>
      </c>
      <c r="HA392" s="223">
        <f t="shared" ca="1" si="799"/>
        <v>1.5752819385645003E-2</v>
      </c>
      <c r="HB392" s="223">
        <f t="shared" ca="1" si="800"/>
        <v>2.8923759051455011E-3</v>
      </c>
      <c r="HC392" s="223">
        <f t="shared" ca="1" si="801"/>
        <v>-1.1563229761443916E-2</v>
      </c>
      <c r="HD392" s="223">
        <f t="shared" ca="1" si="802"/>
        <v>-1.9641646753592042E-2</v>
      </c>
      <c r="HE392" s="223">
        <f t="shared" ca="1" si="803"/>
        <v>-1.6887580969860219E-2</v>
      </c>
      <c r="HF392" s="223">
        <f t="shared" ca="1" si="804"/>
        <v>-4.8199157574642347E-3</v>
      </c>
      <c r="HG392" s="223">
        <f t="shared" ca="1" si="805"/>
        <v>9.9059611150300181E-3</v>
      </c>
      <c r="HH392" s="223">
        <f t="shared" ca="1" si="806"/>
        <v>1.9168642640246411E-2</v>
      </c>
      <c r="HI392" s="223">
        <f t="shared" ca="1" si="807"/>
        <v>1.7859705917645144E-2</v>
      </c>
      <c r="HJ392" s="223">
        <f t="shared" ca="1" si="808"/>
        <v>6.7010371862046255E-3</v>
      </c>
      <c r="HK392" s="223">
        <f t="shared" ca="1" si="809"/>
        <v>-8.1532926479292167E-3</v>
      </c>
      <c r="HL392" s="223">
        <f t="shared" ca="1" si="810"/>
        <v>-1.8511034019629061E-2</v>
      </c>
      <c r="HM392" s="223">
        <f t="shared" ca="1" si="811"/>
        <v>-1.8659832134334507E-2</v>
      </c>
      <c r="HN392" s="223">
        <f t="shared" ca="1" si="812"/>
        <v>-8.5176239636823286E-3</v>
      </c>
      <c r="HO392" s="223">
        <f t="shared" ca="1" si="813"/>
        <v>6.3221035155851934E-3</v>
      </c>
      <c r="HP392" s="223">
        <f t="shared" ca="1" si="814"/>
        <v>1.7675154022242345E-2</v>
      </c>
      <c r="HQ392" s="223">
        <f t="shared" ca="1" si="815"/>
        <v>1.9280253967068402E-2</v>
      </c>
      <c r="HR392" s="223">
        <f t="shared" ca="1" si="816"/>
        <v>1.0252181366183381E-2</v>
      </c>
      <c r="HS392" s="223">
        <f t="shared" ca="1" si="817"/>
        <v>-4.430029070373283E-3</v>
      </c>
      <c r="HT392" s="223">
        <f t="shared" ca="1" si="818"/>
        <v>-1.6669052629399425E-2</v>
      </c>
      <c r="HU392" s="223">
        <f t="shared" ca="1" si="819"/>
        <v>-1.9714996414440637E-2</v>
      </c>
      <c r="HV392" s="223">
        <f t="shared" ca="1" si="820"/>
        <v>-1.1888004657715168E-2</v>
      </c>
      <c r="HW392" s="223">
        <f t="shared" ca="1" si="821"/>
        <v>2.4952910235134578E-3</v>
      </c>
      <c r="HX392" s="223">
        <f t="shared" ca="1" si="822"/>
        <v>1.5502419147503985E-2</v>
      </c>
      <c r="HY392" s="223">
        <f t="shared" ca="1" si="823"/>
        <v>1.9959872669028367E-2</v>
      </c>
      <c r="HZ392" s="223">
        <f t="shared" ca="1" si="824"/>
        <v>1.3409339965748782E-2</v>
      </c>
      <c r="IA392" s="223">
        <f t="shared" ca="1" si="825"/>
        <v>-5.3652196003237465E-4</v>
      </c>
      <c r="IB392" s="223">
        <f t="shared" ca="1" si="826"/>
        <v>-1.4186488894734076E-2</v>
      </c>
      <c r="IC392" s="223">
        <f t="shared" ca="1" si="827"/>
        <v>-2.0012524438637089E-2</v>
      </c>
      <c r="ID392" s="223">
        <f t="shared" ca="1" si="828"/>
        <v>-1.4801535999621387E-2</v>
      </c>
      <c r="IE392" s="223">
        <f t="shared" ca="1" si="829"/>
        <v>-4.2637394099912952E-3</v>
      </c>
      <c r="IF392" s="223">
        <f t="shared" ca="1" si="830"/>
        <v>1.2733934998784214E-2</v>
      </c>
      <c r="IG392" s="223">
        <f t="shared" ca="1" si="831"/>
        <v>1.9872444657943081E-2</v>
      </c>
      <c r="IH392" s="223">
        <f t="shared" ca="1" si="832"/>
        <v>1.6051185150475364E-2</v>
      </c>
      <c r="II392" s="223">
        <f t="shared" ca="1" si="833"/>
        <v>3.3776033883481538E-3</v>
      </c>
      <c r="IJ392" s="223">
        <f t="shared" ca="1" si="834"/>
        <v>-1.1158746347719121E-2</v>
      </c>
      <c r="IK392" s="223">
        <f t="shared" ca="1" si="835"/>
        <v>-1.954098237180971E-2</v>
      </c>
      <c r="IL392" s="223">
        <f t="shared" ca="1" si="836"/>
        <v>-1.7146252613859551E-2</v>
      </c>
      <c r="IM392" s="223">
        <f t="shared" ca="1" si="837"/>
        <v>-5.2952645064635664E-3</v>
      </c>
      <c r="IN392" s="223">
        <f t="shared" ca="1" si="838"/>
        <v>9.4760928693337597E-3</v>
      </c>
      <c r="IO392" s="223">
        <f t="shared" ca="1" si="839"/>
        <v>1.9021329743248341E-2</v>
      </c>
      <c r="IP392" s="223">
        <f t="shared" ca="1" si="840"/>
        <v>1.8076192291477181E-2</v>
      </c>
      <c r="IQ392" s="223">
        <f t="shared" ca="1" si="841"/>
        <v>7.1619293326962482E-3</v>
      </c>
      <c r="IR392" s="223">
        <f t="shared" ca="1" si="842"/>
        <v>-7.7021794364579062E-3</v>
      </c>
      <c r="IS392" s="223">
        <f t="shared" ca="1" si="843"/>
        <v>-1.8318491311142975E-2</v>
      </c>
      <c r="IT392" s="223">
        <f t="shared" ca="1" si="844"/>
        <v>-1.8832048355876055E-2</v>
      </c>
      <c r="IU392" s="223">
        <f t="shared" ca="1" si="845"/>
        <v>-8.9596208643457041E-3</v>
      </c>
      <c r="IV392" s="223">
        <f t="shared" ca="1" si="846"/>
        <v>5.8540898051694067E-3</v>
      </c>
      <c r="IW392" s="223">
        <f t="shared" ca="1" si="847"/>
        <v>1.7439235793805359E-2</v>
      </c>
      <c r="IX392" s="223">
        <f t="shared" ca="1" si="848"/>
        <v>1.9406541499963199E-2</v>
      </c>
      <c r="IY392" s="223">
        <f t="shared" ca="1" si="849"/>
        <v>1.0671026349244545E-2</v>
      </c>
      <c r="IZ392" s="223">
        <f t="shared" ca="1" si="850"/>
        <v>-3.9496220888861223E-3</v>
      </c>
      <c r="JA392" s="223">
        <f t="shared" ca="1" si="851"/>
        <v>-1.6392030902517077E-2</v>
      </c>
      <c r="JB392" s="223">
        <f t="shared" ca="1" si="852"/>
        <v>-1.9794139040710826E-2</v>
      </c>
    </row>
    <row r="393" spans="2:262">
      <c r="B393" s="230">
        <v>32</v>
      </c>
      <c r="C393" s="229">
        <f t="shared" si="853"/>
        <v>6.2500000000000023E-4</v>
      </c>
      <c r="D393" s="226">
        <f t="shared" ca="1" si="597"/>
        <v>24.505931842139901</v>
      </c>
      <c r="E393" s="225">
        <f ca="1">AL361</f>
        <v>0.50593184213990172</v>
      </c>
      <c r="F393" s="224">
        <v>32</v>
      </c>
      <c r="G393" s="223">
        <f t="shared" ca="1" si="854"/>
        <v>-2.2642444674498973E-3</v>
      </c>
      <c r="H393" s="223">
        <f t="shared" ca="1" si="598"/>
        <v>5.6717027056298974E-4</v>
      </c>
      <c r="I393" s="223">
        <f t="shared" ca="1" si="599"/>
        <v>3.0663443562548949E-3</v>
      </c>
      <c r="J393" s="223">
        <f t="shared" ca="1" si="600"/>
        <v>3.76929550495888E-3</v>
      </c>
      <c r="K393" s="223">
        <f t="shared" ca="1" si="601"/>
        <v>2.2642444674498977E-3</v>
      </c>
      <c r="L393" s="223">
        <f t="shared" ca="1" si="602"/>
        <v>-5.6717027056298931E-4</v>
      </c>
      <c r="M393" s="223">
        <f t="shared" ca="1" si="603"/>
        <v>-3.0663443562548944E-3</v>
      </c>
      <c r="N393" s="223">
        <f t="shared" ca="1" si="604"/>
        <v>-3.76929550495888E-3</v>
      </c>
      <c r="O393" s="223">
        <f t="shared" ca="1" si="605"/>
        <v>-2.2642444674498977E-3</v>
      </c>
      <c r="P393" s="223">
        <f t="shared" ca="1" si="606"/>
        <v>5.6717027056298877E-4</v>
      </c>
      <c r="Q393" s="223">
        <f t="shared" ca="1" si="607"/>
        <v>3.0663443562548923E-3</v>
      </c>
      <c r="R393" s="223">
        <f t="shared" ca="1" si="608"/>
        <v>3.76929550495888E-3</v>
      </c>
      <c r="S393" s="223">
        <f t="shared" ca="1" si="609"/>
        <v>2.2642444674498951E-3</v>
      </c>
      <c r="T393" s="223">
        <f t="shared" ca="1" si="610"/>
        <v>-5.6717027056298833E-4</v>
      </c>
      <c r="U393" s="223">
        <f t="shared" ca="1" si="611"/>
        <v>-3.0663443562548918E-3</v>
      </c>
      <c r="V393" s="223">
        <f t="shared" ca="1" si="612"/>
        <v>-3.7692955049588805E-3</v>
      </c>
      <c r="W393" s="223">
        <f t="shared" ca="1" si="613"/>
        <v>-2.264244467449896E-3</v>
      </c>
      <c r="X393" s="223">
        <f t="shared" ca="1" si="614"/>
        <v>5.671702705629879E-4</v>
      </c>
      <c r="Y393" s="223">
        <f t="shared" ca="1" si="615"/>
        <v>3.0663443562548914E-3</v>
      </c>
      <c r="Z393" s="223">
        <f t="shared" ca="1" si="616"/>
        <v>3.7692955049588805E-3</v>
      </c>
      <c r="AA393" s="223">
        <f t="shared" ca="1" si="617"/>
        <v>2.2642444674498964E-3</v>
      </c>
      <c r="AB393" s="223">
        <f t="shared" ca="1" si="618"/>
        <v>-5.6717027056298074E-4</v>
      </c>
      <c r="AC393" s="223">
        <f t="shared" ca="1" si="619"/>
        <v>-3.0663443562548914E-3</v>
      </c>
      <c r="AD393" s="223">
        <f t="shared" ca="1" si="620"/>
        <v>-3.7692955049588805E-3</v>
      </c>
      <c r="AE393" s="223">
        <f t="shared" ca="1" si="621"/>
        <v>-2.2642444674498968E-3</v>
      </c>
      <c r="AF393" s="223">
        <f t="shared" ca="1" si="622"/>
        <v>5.6717027056299365E-4</v>
      </c>
      <c r="AG393" s="223">
        <f t="shared" ca="1" si="623"/>
        <v>3.0663443562548914E-3</v>
      </c>
      <c r="AH393" s="223">
        <f t="shared" ca="1" si="624"/>
        <v>3.7692955049588805E-3</v>
      </c>
      <c r="AI393" s="223">
        <f t="shared" ca="1" si="625"/>
        <v>2.2642444674498973E-3</v>
      </c>
      <c r="AJ393" s="223">
        <f t="shared" ca="1" si="626"/>
        <v>-5.6717027056297977E-4</v>
      </c>
      <c r="AK393" s="223">
        <f t="shared" ca="1" si="627"/>
        <v>-3.066344356254891E-3</v>
      </c>
      <c r="AL393" s="223">
        <f t="shared" ca="1" si="628"/>
        <v>-3.7692955049588805E-3</v>
      </c>
      <c r="AM393" s="223">
        <f t="shared" ca="1" si="629"/>
        <v>-2.2642444674498973E-3</v>
      </c>
      <c r="AN393" s="223">
        <f t="shared" ca="1" si="630"/>
        <v>5.6717027056299278E-4</v>
      </c>
      <c r="AO393" s="223">
        <f t="shared" ca="1" si="631"/>
        <v>3.0663443562548905E-3</v>
      </c>
      <c r="AP393" s="223">
        <f t="shared" ca="1" si="632"/>
        <v>3.7692955049588805E-3</v>
      </c>
      <c r="AQ393" s="223">
        <f t="shared" ca="1" si="633"/>
        <v>2.2642444674498977E-3</v>
      </c>
      <c r="AR393" s="223">
        <f t="shared" ca="1" si="634"/>
        <v>-5.671702705629789E-4</v>
      </c>
      <c r="AS393" s="223">
        <f t="shared" ca="1" si="635"/>
        <v>-3.0663443562548901E-3</v>
      </c>
      <c r="AT393" s="223">
        <f t="shared" ca="1" si="636"/>
        <v>-3.7692955049588809E-3</v>
      </c>
      <c r="AU393" s="223">
        <f t="shared" ca="1" si="637"/>
        <v>-2.264244467449909E-3</v>
      </c>
      <c r="AV393" s="223">
        <f t="shared" ca="1" si="638"/>
        <v>5.671702705629918E-4</v>
      </c>
      <c r="AW393" s="223">
        <f t="shared" ca="1" si="639"/>
        <v>3.0663443562548901E-3</v>
      </c>
      <c r="AX393" s="223">
        <f t="shared" ca="1" si="640"/>
        <v>3.7692955049588826E-3</v>
      </c>
      <c r="AY393" s="223">
        <f t="shared" ca="1" si="641"/>
        <v>2.2642444674498986E-3</v>
      </c>
      <c r="AZ393" s="223">
        <f t="shared" ca="1" si="642"/>
        <v>-5.6717027056297793E-4</v>
      </c>
      <c r="BA393" s="223">
        <f t="shared" ca="1" si="643"/>
        <v>-3.0663443562548975E-3</v>
      </c>
      <c r="BB393" s="223">
        <f t="shared" ca="1" si="644"/>
        <v>-3.7692955049588809E-3</v>
      </c>
      <c r="BC393" s="223">
        <f t="shared" ca="1" si="645"/>
        <v>-2.2642444674499098E-3</v>
      </c>
      <c r="BD393" s="223">
        <f t="shared" ca="1" si="646"/>
        <v>5.6717027056299094E-4</v>
      </c>
      <c r="BE393" s="223">
        <f t="shared" ca="1" si="647"/>
        <v>3.0663443562548892E-3</v>
      </c>
      <c r="BF393" s="223">
        <f t="shared" ca="1" si="648"/>
        <v>3.7692955049588787E-3</v>
      </c>
      <c r="BG393" s="223">
        <f t="shared" ca="1" si="649"/>
        <v>2.2642444674498986E-3</v>
      </c>
      <c r="BH393" s="223">
        <f t="shared" ca="1" si="650"/>
        <v>-5.6717027056297706E-4</v>
      </c>
      <c r="BI393" s="223">
        <f t="shared" ca="1" si="651"/>
        <v>-3.066344356254897E-3</v>
      </c>
      <c r="BJ393" s="223">
        <f t="shared" ca="1" si="652"/>
        <v>-3.7692955049588809E-3</v>
      </c>
      <c r="BK393" s="223">
        <f t="shared" ca="1" si="653"/>
        <v>-2.2642444674499107E-3</v>
      </c>
      <c r="BL393" s="223">
        <f t="shared" ca="1" si="654"/>
        <v>5.6717027056298996E-4</v>
      </c>
      <c r="BM393" s="223">
        <f t="shared" ca="1" si="655"/>
        <v>3.0663443562548888E-3</v>
      </c>
      <c r="BN393" s="223">
        <f t="shared" ca="1" si="656"/>
        <v>3.7692955049588831E-3</v>
      </c>
      <c r="BO393" s="223">
        <f t="shared" ca="1" si="657"/>
        <v>2.2642444674498999E-3</v>
      </c>
      <c r="BP393" s="223">
        <f t="shared" ca="1" si="658"/>
        <v>-5.6717027056297608E-4</v>
      </c>
      <c r="BQ393" s="223">
        <f t="shared" ca="1" si="659"/>
        <v>-3.0663443562548966E-3</v>
      </c>
      <c r="BR393" s="223">
        <f t="shared" ca="1" si="660"/>
        <v>-3.7692955049588813E-3</v>
      </c>
      <c r="BS393" s="223">
        <f t="shared" ca="1" si="661"/>
        <v>-2.2642444674499111E-3</v>
      </c>
      <c r="BT393" s="223">
        <f t="shared" ca="1" si="662"/>
        <v>5.6717027056298898E-4</v>
      </c>
      <c r="BU393" s="223">
        <f t="shared" ca="1" si="663"/>
        <v>3.0663443562548884E-3</v>
      </c>
      <c r="BV393" s="223">
        <f t="shared" ca="1" si="664"/>
        <v>3.7692955049588792E-3</v>
      </c>
      <c r="BW393" s="223">
        <f t="shared" ca="1" si="665"/>
        <v>2.2642444674499003E-3</v>
      </c>
      <c r="BX393" s="223">
        <f t="shared" ca="1" si="666"/>
        <v>-5.6717027056297521E-4</v>
      </c>
      <c r="BY393" s="223">
        <f t="shared" ca="1" si="667"/>
        <v>-3.0663443562548966E-3</v>
      </c>
      <c r="BZ393" s="223">
        <f t="shared" ca="1" si="668"/>
        <v>-3.7692955049588813E-3</v>
      </c>
      <c r="CA393" s="223">
        <f t="shared" ca="1" si="669"/>
        <v>-2.264244467449912E-3</v>
      </c>
      <c r="CB393" s="223">
        <f t="shared" ca="1" si="670"/>
        <v>5.6717027056298812E-4</v>
      </c>
      <c r="CC393" s="223">
        <f t="shared" ca="1" si="671"/>
        <v>3.0663443562548875E-3</v>
      </c>
      <c r="CD393" s="223">
        <f t="shared" ca="1" si="672"/>
        <v>3.7692955049588835E-3</v>
      </c>
      <c r="CE393" s="223">
        <f t="shared" ca="1" si="673"/>
        <v>2.2642444674499012E-3</v>
      </c>
      <c r="CF393" s="223">
        <f t="shared" ca="1" si="674"/>
        <v>-5.6717027056297424E-4</v>
      </c>
      <c r="CG393" s="223">
        <f t="shared" ca="1" si="675"/>
        <v>-3.0663443562548957E-3</v>
      </c>
      <c r="CH393" s="223">
        <f t="shared" ca="1" si="676"/>
        <v>-3.7692955049588813E-3</v>
      </c>
      <c r="CI393" s="223">
        <f t="shared" ca="1" si="677"/>
        <v>-2.2642444674499124E-3</v>
      </c>
      <c r="CJ393" s="223">
        <f t="shared" ca="1" si="678"/>
        <v>5.6717027056296036E-4</v>
      </c>
      <c r="CK393" s="223">
        <f t="shared" ca="1" si="679"/>
        <v>3.0663443562549035E-3</v>
      </c>
      <c r="CL393" s="223">
        <f t="shared" ca="1" si="680"/>
        <v>3.7692955049588796E-3</v>
      </c>
      <c r="CM393" s="223">
        <f t="shared" ca="1" si="681"/>
        <v>2.2642444674499016E-3</v>
      </c>
      <c r="CN393" s="223">
        <f t="shared" ca="1" si="682"/>
        <v>-5.6717027056297337E-4</v>
      </c>
      <c r="CO393" s="223">
        <f t="shared" ca="1" si="683"/>
        <v>-3.0663443562548788E-3</v>
      </c>
      <c r="CP393" s="223">
        <f t="shared" ca="1" si="684"/>
        <v>-3.7692955049588857E-3</v>
      </c>
      <c r="CQ393" s="223">
        <f t="shared" ca="1" si="685"/>
        <v>-2.2642444674498916E-3</v>
      </c>
      <c r="CR393" s="223">
        <f t="shared" ca="1" si="686"/>
        <v>5.6717027056298627E-4</v>
      </c>
      <c r="CS393" s="223">
        <f t="shared" ca="1" si="687"/>
        <v>3.0663443562548866E-3</v>
      </c>
      <c r="CT393" s="223">
        <f t="shared" ca="1" si="688"/>
        <v>3.7692955049588835E-3</v>
      </c>
      <c r="CU393" s="223">
        <f t="shared" ca="1" si="689"/>
        <v>2.2642444674499246E-3</v>
      </c>
      <c r="CV393" s="223">
        <f t="shared" ca="1" si="690"/>
        <v>-5.6717027056299918E-4</v>
      </c>
      <c r="CW393" s="223">
        <f t="shared" ca="1" si="691"/>
        <v>-3.0663443562548944E-3</v>
      </c>
      <c r="CX393" s="223">
        <f t="shared" ca="1" si="692"/>
        <v>-3.7692955049588818E-3</v>
      </c>
      <c r="CY393" s="223">
        <f t="shared" ca="1" si="693"/>
        <v>-2.2642444674499137E-3</v>
      </c>
      <c r="CZ393" s="223">
        <f t="shared" ca="1" si="694"/>
        <v>5.6717027056295852E-4</v>
      </c>
      <c r="DA393" s="223">
        <f t="shared" ca="1" si="695"/>
        <v>3.0663443562549022E-3</v>
      </c>
      <c r="DB393" s="223">
        <f t="shared" ca="1" si="696"/>
        <v>3.7692955049588796E-3</v>
      </c>
      <c r="DC393" s="223">
        <f t="shared" ca="1" si="697"/>
        <v>2.2642444674499038E-3</v>
      </c>
      <c r="DD393" s="223">
        <f t="shared" ca="1" si="698"/>
        <v>-5.6717027056297153E-4</v>
      </c>
      <c r="DE393" s="223">
        <f t="shared" ca="1" si="699"/>
        <v>-3.0663443562548775E-3</v>
      </c>
      <c r="DF393" s="223">
        <f t="shared" ca="1" si="700"/>
        <v>-3.7692955049588779E-3</v>
      </c>
      <c r="DG393" s="223">
        <f t="shared" ca="1" si="701"/>
        <v>-2.2642444674498934E-3</v>
      </c>
      <c r="DH393" s="223">
        <f t="shared" ca="1" si="702"/>
        <v>5.6717027056298443E-4</v>
      </c>
      <c r="DI393" s="223">
        <f t="shared" ca="1" si="703"/>
        <v>3.0663443562548858E-3</v>
      </c>
      <c r="DJ393" s="223">
        <f t="shared" ca="1" si="704"/>
        <v>3.7692955049588839E-3</v>
      </c>
      <c r="DK393" s="223">
        <f t="shared" ca="1" si="705"/>
        <v>2.2642444674499263E-3</v>
      </c>
      <c r="DL393" s="223">
        <f t="shared" ca="1" si="706"/>
        <v>-5.6717027056299733E-4</v>
      </c>
      <c r="DM393" s="223">
        <f t="shared" ca="1" si="707"/>
        <v>-3.0663443562548936E-3</v>
      </c>
      <c r="DN393" s="223">
        <f t="shared" ca="1" si="708"/>
        <v>-3.7692955049588818E-3</v>
      </c>
      <c r="DO393" s="223">
        <f t="shared" ca="1" si="709"/>
        <v>-2.2642444674499155E-3</v>
      </c>
      <c r="DP393" s="223">
        <f t="shared" ca="1" si="710"/>
        <v>5.6717027056295668E-4</v>
      </c>
      <c r="DQ393" s="223">
        <f t="shared" ca="1" si="711"/>
        <v>3.0663443562549014E-3</v>
      </c>
      <c r="DR393" s="223">
        <f t="shared" ca="1" si="712"/>
        <v>3.76929550495888E-3</v>
      </c>
      <c r="DS393" s="223">
        <f t="shared" ca="1" si="713"/>
        <v>2.2642444674499051E-3</v>
      </c>
      <c r="DT393" s="223">
        <f t="shared" ca="1" si="714"/>
        <v>-5.6717027056296969E-4</v>
      </c>
      <c r="DU393" s="223">
        <f t="shared" ca="1" si="715"/>
        <v>-3.0663443562548767E-3</v>
      </c>
      <c r="DV393" s="223">
        <f t="shared" ca="1" si="716"/>
        <v>-3.7692955049588861E-3</v>
      </c>
      <c r="DW393" s="223">
        <f t="shared" ca="1" si="717"/>
        <v>-2.2642444674498947E-3</v>
      </c>
      <c r="DX393" s="223">
        <f t="shared" ca="1" si="718"/>
        <v>5.6717027056298259E-4</v>
      </c>
      <c r="DY393" s="223">
        <f t="shared" ca="1" si="719"/>
        <v>3.0663443562548845E-3</v>
      </c>
      <c r="DZ393" s="223">
        <f t="shared" ca="1" si="720"/>
        <v>3.7692955049588844E-3</v>
      </c>
      <c r="EA393" s="223">
        <f t="shared" ca="1" si="721"/>
        <v>2.2642444674499276E-3</v>
      </c>
      <c r="EB393" s="223">
        <f t="shared" ca="1" si="722"/>
        <v>-5.6717027056299549E-4</v>
      </c>
      <c r="EC393" s="223">
        <f t="shared" ca="1" si="723"/>
        <v>-3.0663443562548923E-3</v>
      </c>
      <c r="ED393" s="223">
        <f t="shared" ca="1" si="724"/>
        <v>-3.7692955049588822E-3</v>
      </c>
      <c r="EE393" s="223">
        <f t="shared" ca="1" si="725"/>
        <v>-2.2642444674499172E-3</v>
      </c>
      <c r="EF393" s="223">
        <f t="shared" ca="1" si="726"/>
        <v>5.6717027056295483E-4</v>
      </c>
      <c r="EG393" s="223">
        <f t="shared" ca="1" si="727"/>
        <v>3.0663443562549001E-3</v>
      </c>
      <c r="EH393" s="223">
        <f t="shared" ca="1" si="728"/>
        <v>3.7692955049588805E-3</v>
      </c>
      <c r="EI393" s="223">
        <f t="shared" ca="1" si="729"/>
        <v>2.2642444674499068E-3</v>
      </c>
      <c r="EJ393" s="223">
        <f t="shared" ca="1" si="730"/>
        <v>-5.6717027056296784E-4</v>
      </c>
      <c r="EK393" s="223">
        <f t="shared" ca="1" si="731"/>
        <v>-3.0663443562548758E-3</v>
      </c>
      <c r="EL393" s="223">
        <f t="shared" ca="1" si="732"/>
        <v>-3.7692955049588783E-3</v>
      </c>
      <c r="EM393" s="223">
        <f t="shared" ca="1" si="733"/>
        <v>-2.2642444674498964E-3</v>
      </c>
      <c r="EN393" s="223">
        <f t="shared" ca="1" si="734"/>
        <v>5.6717027056298074E-4</v>
      </c>
      <c r="EO393" s="223">
        <f t="shared" ca="1" si="735"/>
        <v>3.0663443562548836E-3</v>
      </c>
      <c r="EP393" s="223">
        <f t="shared" ca="1" si="736"/>
        <v>3.7692955049588844E-3</v>
      </c>
      <c r="EQ393" s="223">
        <f t="shared" ca="1" si="737"/>
        <v>2.2642444674499294E-3</v>
      </c>
      <c r="ER393" s="223">
        <f t="shared" ca="1" si="738"/>
        <v>-5.6717027056299365E-4</v>
      </c>
      <c r="ES393" s="223">
        <f t="shared" ca="1" si="739"/>
        <v>-3.0663443562548914E-3</v>
      </c>
      <c r="ET393" s="223">
        <f t="shared" ca="1" si="740"/>
        <v>-3.7692955049588826E-3</v>
      </c>
      <c r="EU393" s="223">
        <f t="shared" ca="1" si="741"/>
        <v>-2.2642444674499185E-3</v>
      </c>
      <c r="EV393" s="223">
        <f t="shared" ca="1" si="742"/>
        <v>5.6717027056295299E-4</v>
      </c>
      <c r="EW393" s="223">
        <f t="shared" ca="1" si="743"/>
        <v>3.0663443562548988E-3</v>
      </c>
      <c r="EX393" s="223">
        <f t="shared" ca="1" si="744"/>
        <v>3.7692955049588805E-3</v>
      </c>
      <c r="EY393" s="223">
        <f t="shared" ca="1" si="745"/>
        <v>2.2642444674499081E-3</v>
      </c>
      <c r="EZ393" s="223">
        <f t="shared" ca="1" si="746"/>
        <v>-5.67170270562966E-4</v>
      </c>
      <c r="FA393" s="223">
        <f t="shared" ca="1" si="747"/>
        <v>-3.0663443562548749E-3</v>
      </c>
      <c r="FB393" s="223">
        <f t="shared" ca="1" si="748"/>
        <v>-3.7692955049588865E-3</v>
      </c>
      <c r="FC393" s="223">
        <f t="shared" ca="1" si="749"/>
        <v>-2.2642444674498977E-3</v>
      </c>
      <c r="FD393" s="223">
        <f t="shared" ca="1" si="750"/>
        <v>5.671702705629789E-4</v>
      </c>
      <c r="FE393" s="223">
        <f t="shared" ca="1" si="751"/>
        <v>3.0663443562548823E-3</v>
      </c>
      <c r="FF393" s="223">
        <f t="shared" ca="1" si="752"/>
        <v>3.7692955049588848E-3</v>
      </c>
      <c r="FG393" s="223">
        <f t="shared" ca="1" si="753"/>
        <v>2.2642444674499307E-3</v>
      </c>
      <c r="FH393" s="223">
        <f t="shared" ca="1" si="754"/>
        <v>-5.671702705629918E-4</v>
      </c>
      <c r="FI393" s="223">
        <f t="shared" ca="1" si="755"/>
        <v>-3.0663443562548901E-3</v>
      </c>
      <c r="FJ393" s="223">
        <f t="shared" ca="1" si="756"/>
        <v>-3.7692955049588826E-3</v>
      </c>
      <c r="FK393" s="223">
        <f t="shared" ca="1" si="757"/>
        <v>-2.2642444674499202E-3</v>
      </c>
      <c r="FL393" s="223">
        <f t="shared" ca="1" si="758"/>
        <v>5.6717027056295115E-4</v>
      </c>
      <c r="FM393" s="223">
        <f t="shared" ca="1" si="759"/>
        <v>3.0663443562548658E-3</v>
      </c>
      <c r="FN393" s="223">
        <f t="shared" ca="1" si="760"/>
        <v>3.7692955049588891E-3</v>
      </c>
      <c r="FO393" s="223">
        <f t="shared" ca="1" si="761"/>
        <v>2.2642444674499536E-3</v>
      </c>
      <c r="FP393" s="223">
        <f t="shared" ca="1" si="762"/>
        <v>-5.6717027056301772E-4</v>
      </c>
      <c r="FQ393" s="223">
        <f t="shared" ca="1" si="763"/>
        <v>-3.0663443562549057E-3</v>
      </c>
      <c r="FR393" s="223">
        <f t="shared" ca="1" si="764"/>
        <v>-3.7692955049588787E-3</v>
      </c>
      <c r="FS393" s="223">
        <f t="shared" ca="1" si="765"/>
        <v>-2.2642444674498986E-3</v>
      </c>
      <c r="FT393" s="223">
        <f t="shared" ca="1" si="766"/>
        <v>5.6717027056297706E-4</v>
      </c>
      <c r="FU393" s="223">
        <f t="shared" ca="1" si="767"/>
        <v>3.0663443562548814E-3</v>
      </c>
      <c r="FV393" s="223">
        <f t="shared" ca="1" si="768"/>
        <v>3.7692955049588852E-3</v>
      </c>
      <c r="FW393" s="223">
        <f t="shared" ca="1" si="769"/>
        <v>2.2642444674499324E-3</v>
      </c>
      <c r="FX393" s="223">
        <f t="shared" ca="1" si="770"/>
        <v>-5.671702705629364E-4</v>
      </c>
      <c r="FY393" s="223">
        <f t="shared" ca="1" si="771"/>
        <v>-3.0663443562548567E-3</v>
      </c>
      <c r="FZ393" s="223">
        <f t="shared" ca="1" si="772"/>
        <v>-3.7692955049588913E-3</v>
      </c>
      <c r="GA393" s="223">
        <f t="shared" ca="1" si="773"/>
        <v>-2.2642444674498782E-3</v>
      </c>
      <c r="GB393" s="223">
        <f t="shared" ca="1" si="774"/>
        <v>5.6717027056300286E-4</v>
      </c>
      <c r="GC393" s="223">
        <f t="shared" ca="1" si="775"/>
        <v>3.0663443562548966E-3</v>
      </c>
      <c r="GD393" s="223">
        <f t="shared" ca="1" si="776"/>
        <v>3.7692955049588813E-3</v>
      </c>
      <c r="GE393" s="223">
        <f t="shared" ca="1" si="777"/>
        <v>2.2642444674499111E-3</v>
      </c>
      <c r="GF393" s="223">
        <f t="shared" ca="1" si="778"/>
        <v>-5.671702705629622E-4</v>
      </c>
      <c r="GG393" s="223">
        <f t="shared" ca="1" si="779"/>
        <v>-3.0663443562548723E-3</v>
      </c>
      <c r="GH393" s="223">
        <f t="shared" ca="1" si="780"/>
        <v>-3.7692955049588874E-3</v>
      </c>
      <c r="GI393" s="223">
        <f t="shared" ca="1" si="781"/>
        <v>-2.2642444674499441E-3</v>
      </c>
      <c r="GJ393" s="223">
        <f t="shared" ca="1" si="782"/>
        <v>5.6717027056292166E-4</v>
      </c>
      <c r="GK393" s="223">
        <f t="shared" ca="1" si="783"/>
        <v>3.0663443562549122E-3</v>
      </c>
      <c r="GL393" s="223">
        <f t="shared" ca="1" si="784"/>
        <v>3.7692955049588774E-3</v>
      </c>
      <c r="GM393" s="223">
        <f t="shared" ca="1" si="785"/>
        <v>2.2642444674498903E-3</v>
      </c>
      <c r="GN393" s="223">
        <f t="shared" ca="1" si="786"/>
        <v>-5.6717027056298812E-4</v>
      </c>
      <c r="GO393" s="223">
        <f t="shared" ca="1" si="787"/>
        <v>-3.0663443562548875E-3</v>
      </c>
      <c r="GP393" s="223">
        <f t="shared" ca="1" si="788"/>
        <v>-3.7692955049588835E-3</v>
      </c>
      <c r="GQ393" s="223">
        <f t="shared" ca="1" si="789"/>
        <v>-2.2642444674499233E-3</v>
      </c>
      <c r="GR393" s="223">
        <f t="shared" ca="1" si="790"/>
        <v>5.6717027056294746E-4</v>
      </c>
      <c r="GS393" s="223">
        <f t="shared" ca="1" si="791"/>
        <v>3.0663443562548636E-3</v>
      </c>
      <c r="GT393" s="223">
        <f t="shared" ca="1" si="792"/>
        <v>3.7692955049588896E-3</v>
      </c>
      <c r="GU393" s="223">
        <f t="shared" ca="1" si="793"/>
        <v>2.2642444674499562E-3</v>
      </c>
      <c r="GV393" s="223">
        <f t="shared" ca="1" si="794"/>
        <v>-5.6717027056301392E-4</v>
      </c>
      <c r="GW393" s="223">
        <f t="shared" ca="1" si="795"/>
        <v>-3.0663443562549035E-3</v>
      </c>
      <c r="GX393" s="223">
        <f t="shared" ca="1" si="796"/>
        <v>-3.7692955049588796E-3</v>
      </c>
      <c r="GY393" s="223">
        <f t="shared" ca="1" si="797"/>
        <v>-2.2642444674499016E-3</v>
      </c>
      <c r="GZ393" s="223">
        <f t="shared" ca="1" si="798"/>
        <v>5.6717027056297337E-4</v>
      </c>
      <c r="HA393" s="223">
        <f t="shared" ca="1" si="799"/>
        <v>3.0663443562548788E-3</v>
      </c>
      <c r="HB393" s="223">
        <f t="shared" ca="1" si="800"/>
        <v>3.7692955049588857E-3</v>
      </c>
      <c r="HC393" s="223">
        <f t="shared" ca="1" si="801"/>
        <v>2.264244467449935E-3</v>
      </c>
      <c r="HD393" s="223">
        <f t="shared" ca="1" si="802"/>
        <v>-5.6717027056293271E-4</v>
      </c>
      <c r="HE393" s="223">
        <f t="shared" ca="1" si="803"/>
        <v>-3.066344356254855E-3</v>
      </c>
      <c r="HF393" s="223">
        <f t="shared" ca="1" si="804"/>
        <v>-3.7692955049588757E-3</v>
      </c>
      <c r="HG393" s="223">
        <f t="shared" ca="1" si="805"/>
        <v>-2.2642444674498812E-3</v>
      </c>
      <c r="HH393" s="223">
        <f t="shared" ca="1" si="806"/>
        <v>5.6717027056299918E-4</v>
      </c>
      <c r="HI393" s="223">
        <f t="shared" ca="1" si="807"/>
        <v>3.0663443562548944E-3</v>
      </c>
      <c r="HJ393" s="223">
        <f t="shared" ca="1" si="808"/>
        <v>3.7692955049588818E-3</v>
      </c>
      <c r="HK393" s="223">
        <f t="shared" ca="1" si="809"/>
        <v>2.2642444674499137E-3</v>
      </c>
      <c r="HL393" s="223">
        <f t="shared" ca="1" si="810"/>
        <v>-5.6717027056295852E-4</v>
      </c>
      <c r="HM393" s="223">
        <f t="shared" ca="1" si="811"/>
        <v>-3.0663443562548697E-3</v>
      </c>
      <c r="HN393" s="223">
        <f t="shared" ca="1" si="812"/>
        <v>-3.7692955049588878E-3</v>
      </c>
      <c r="HO393" s="223">
        <f t="shared" ca="1" si="813"/>
        <v>-2.2642444674499471E-3</v>
      </c>
      <c r="HP393" s="223">
        <f t="shared" ca="1" si="814"/>
        <v>5.6717027056291797E-4</v>
      </c>
      <c r="HQ393" s="223">
        <f t="shared" ca="1" si="815"/>
        <v>3.06634435625491E-3</v>
      </c>
      <c r="HR393" s="223">
        <f t="shared" ca="1" si="816"/>
        <v>3.7692955049588779E-3</v>
      </c>
      <c r="HS393" s="223">
        <f t="shared" ca="1" si="817"/>
        <v>2.2642444674498934E-3</v>
      </c>
      <c r="HT393" s="223">
        <f t="shared" ca="1" si="818"/>
        <v>-5.6717027056298443E-4</v>
      </c>
      <c r="HU393" s="223">
        <f t="shared" ca="1" si="819"/>
        <v>-3.0663443562548858E-3</v>
      </c>
      <c r="HV393" s="223">
        <f t="shared" ca="1" si="820"/>
        <v>-3.7692955049588839E-3</v>
      </c>
      <c r="HW393" s="223">
        <f t="shared" ca="1" si="821"/>
        <v>-2.2642444674499263E-3</v>
      </c>
      <c r="HX393" s="223">
        <f t="shared" ca="1" si="822"/>
        <v>5.6717027056294377E-4</v>
      </c>
      <c r="HY393" s="223">
        <f t="shared" ca="1" si="823"/>
        <v>3.066344356254861E-3</v>
      </c>
      <c r="HZ393" s="223">
        <f t="shared" ca="1" si="824"/>
        <v>3.76929550495889E-3</v>
      </c>
      <c r="IA393" s="223">
        <f t="shared" ca="1" si="825"/>
        <v>2.2642444674499593E-3</v>
      </c>
      <c r="IB393" s="223">
        <f t="shared" ca="1" si="826"/>
        <v>-5.6717027056301023E-4</v>
      </c>
      <c r="IC393" s="223">
        <f t="shared" ca="1" si="827"/>
        <v>-3.0663443562549014E-3</v>
      </c>
      <c r="ID393" s="223">
        <f t="shared" ca="1" si="828"/>
        <v>-3.76929550495888E-3</v>
      </c>
      <c r="IE393" s="223">
        <f t="shared" ca="1" si="829"/>
        <v>-3.066344356254904E-3</v>
      </c>
      <c r="IF393" s="223">
        <f t="shared" ca="1" si="830"/>
        <v>5.6717027056296969E-4</v>
      </c>
      <c r="IG393" s="223">
        <f t="shared" ca="1" si="831"/>
        <v>3.0663443562548767E-3</v>
      </c>
      <c r="IH393" s="223">
        <f t="shared" ca="1" si="832"/>
        <v>3.7692955049588861E-3</v>
      </c>
      <c r="II393" s="223">
        <f t="shared" ca="1" si="833"/>
        <v>2.264244467449938E-3</v>
      </c>
      <c r="IJ393" s="223">
        <f t="shared" ca="1" si="834"/>
        <v>-5.6717027056292903E-4</v>
      </c>
      <c r="IK393" s="223">
        <f t="shared" ca="1" si="835"/>
        <v>-3.0663443562548524E-3</v>
      </c>
      <c r="IL393" s="223">
        <f t="shared" ca="1" si="836"/>
        <v>-3.7692955049588922E-3</v>
      </c>
      <c r="IM393" s="223">
        <f t="shared" ca="1" si="837"/>
        <v>-2.2642444674498842E-3</v>
      </c>
      <c r="IN393" s="223">
        <f t="shared" ca="1" si="838"/>
        <v>5.6717027056299549E-4</v>
      </c>
      <c r="IO393" s="223">
        <f t="shared" ca="1" si="839"/>
        <v>3.0663443562548923E-3</v>
      </c>
      <c r="IP393" s="223">
        <f t="shared" ca="1" si="840"/>
        <v>3.7692955049588822E-3</v>
      </c>
      <c r="IQ393" s="223">
        <f t="shared" ca="1" si="841"/>
        <v>2.2642444674499172E-3</v>
      </c>
      <c r="IR393" s="223">
        <f t="shared" ca="1" si="842"/>
        <v>-5.6717027056295483E-4</v>
      </c>
      <c r="IS393" s="223">
        <f t="shared" ca="1" si="843"/>
        <v>-3.0663443562548675E-3</v>
      </c>
      <c r="IT393" s="223">
        <f t="shared" ca="1" si="844"/>
        <v>-3.7692955049588883E-3</v>
      </c>
      <c r="IU393" s="223">
        <f t="shared" ca="1" si="845"/>
        <v>-2.2642444674499502E-3</v>
      </c>
      <c r="IV393" s="223">
        <f t="shared" ca="1" si="846"/>
        <v>5.6717027056291428E-4</v>
      </c>
      <c r="IW393" s="223">
        <f t="shared" ca="1" si="847"/>
        <v>3.0663443562549074E-3</v>
      </c>
      <c r="IX393" s="223">
        <f t="shared" ca="1" si="848"/>
        <v>3.7692955049588783E-3</v>
      </c>
      <c r="IY393" s="223">
        <f t="shared" ca="1" si="849"/>
        <v>2.2642444674498964E-3</v>
      </c>
      <c r="IZ393" s="223">
        <f t="shared" ca="1" si="850"/>
        <v>-5.6717027056298074E-4</v>
      </c>
      <c r="JA393" s="223">
        <f t="shared" ca="1" si="851"/>
        <v>-3.0663443562548836E-3</v>
      </c>
      <c r="JB393" s="223">
        <f t="shared" ca="1" si="852"/>
        <v>-3.7692955049588844E-3</v>
      </c>
    </row>
    <row r="394" spans="2:262">
      <c r="B394" s="230">
        <v>33</v>
      </c>
      <c r="C394" s="229">
        <f t="shared" si="853"/>
        <v>6.4453125000000025E-4</v>
      </c>
      <c r="D394" s="226">
        <f t="shared" ca="1" si="597"/>
        <v>24.502409728548692</v>
      </c>
      <c r="E394" s="225">
        <f ca="1">AM361</f>
        <v>0.50240972854869004</v>
      </c>
      <c r="F394" s="224">
        <v>33</v>
      </c>
      <c r="G394" s="223">
        <f t="shared" ca="1" si="854"/>
        <v>6.5524187043361822E-3</v>
      </c>
      <c r="H394" s="223">
        <f t="shared" ca="1" si="598"/>
        <v>-2.4567446142753041E-3</v>
      </c>
      <c r="I394" s="223">
        <f t="shared" ca="1" si="599"/>
        <v>-9.9404687435506803E-3</v>
      </c>
      <c r="J394" s="223">
        <f t="shared" ca="1" si="600"/>
        <v>-1.1251967850464143E-2</v>
      </c>
      <c r="K394" s="223">
        <f t="shared" ca="1" si="601"/>
        <v>-5.5769073383953342E-3</v>
      </c>
      <c r="L394" s="223">
        <f t="shared" ca="1" si="602"/>
        <v>3.560960402333611E-3</v>
      </c>
      <c r="M394" s="223">
        <f t="shared" ca="1" si="603"/>
        <v>1.0487760489619819E-2</v>
      </c>
      <c r="N394" s="223">
        <f t="shared" ca="1" si="604"/>
        <v>1.090251175983507E-2</v>
      </c>
      <c r="O394" s="223">
        <f t="shared" ca="1" si="605"/>
        <v>4.5476873061380844E-3</v>
      </c>
      <c r="P394" s="223">
        <f t="shared" ca="1" si="606"/>
        <v>-4.6308821950984801E-3</v>
      </c>
      <c r="Q394" s="223">
        <f t="shared" ca="1" si="607"/>
        <v>-1.0934049368980856E-2</v>
      </c>
      <c r="R394" s="223">
        <f t="shared" ca="1" si="608"/>
        <v>-1.0448058521039605E-2</v>
      </c>
      <c r="S394" s="223">
        <f t="shared" ca="1" si="609"/>
        <v>-3.4746705591039533E-3</v>
      </c>
      <c r="T394" s="223">
        <f t="shared" ca="1" si="610"/>
        <v>5.6562060608268266E-3</v>
      </c>
      <c r="U394" s="223">
        <f t="shared" ca="1" si="611"/>
        <v>1.1275037375759214E-2</v>
      </c>
      <c r="V394" s="223">
        <f t="shared" ca="1" si="612"/>
        <v>9.8929847671967702E-3</v>
      </c>
      <c r="W394" s="223">
        <f t="shared" ca="1" si="613"/>
        <v>2.3681908351375208E-3</v>
      </c>
      <c r="X394" s="223">
        <f t="shared" ca="1" si="614"/>
        <v>-6.6270575701926591E-3</v>
      </c>
      <c r="Y394" s="223">
        <f t="shared" ca="1" si="615"/>
        <v>-1.1507440609046621E-2</v>
      </c>
      <c r="Z394" s="223">
        <f t="shared" ca="1" si="616"/>
        <v>-9.242636161990234E-3</v>
      </c>
      <c r="AA394" s="223">
        <f t="shared" ca="1" si="617"/>
        <v>-1.2389041388438968E-3</v>
      </c>
      <c r="AB394" s="223">
        <f t="shared" ca="1" si="618"/>
        <v>7.5340868924393808E-3</v>
      </c>
      <c r="AC394" s="223">
        <f t="shared" ca="1" si="619"/>
        <v>1.1629020898661989E-2</v>
      </c>
      <c r="AD394" s="223">
        <f t="shared" ca="1" si="620"/>
        <v>8.5032759180048694E-3</v>
      </c>
      <c r="AE394" s="223">
        <f t="shared" ca="1" si="621"/>
        <v>9.7686118439332817E-5</v>
      </c>
      <c r="AF394" s="223">
        <f t="shared" ca="1" si="622"/>
        <v>-8.3685588393610545E-3</v>
      </c>
      <c r="AG394" s="223">
        <f t="shared" ca="1" si="623"/>
        <v>-1.163860735995377E-2</v>
      </c>
      <c r="AH394" s="223">
        <f t="shared" ca="1" si="624"/>
        <v>-7.6820244785656654E-3</v>
      </c>
      <c r="AI394" s="223">
        <f t="shared" ca="1" si="625"/>
        <v>1.0444726726864656E-3</v>
      </c>
      <c r="AJ394" s="223">
        <f t="shared" ca="1" si="626"/>
        <v>9.1224369899400772E-3</v>
      </c>
      <c r="AK394" s="223">
        <f t="shared" ca="1" si="627"/>
        <v>1.1536107670059236E-2</v>
      </c>
      <c r="AL394" s="223">
        <f t="shared" ca="1" si="628"/>
        <v>6.7867909439761273E-3</v>
      </c>
      <c r="AM394" s="223">
        <f t="shared" ca="1" si="629"/>
        <v>-2.1765726210074515E-3</v>
      </c>
      <c r="AN394" s="223">
        <f t="shared" ca="1" si="630"/>
        <v>-9.7884610854746552E-3</v>
      </c>
      <c r="AO394" s="223">
        <f t="shared" ca="1" si="631"/>
        <v>-1.1322508957024099E-2</v>
      </c>
      <c r="AP394" s="223">
        <f t="shared" ca="1" si="632"/>
        <v>-5.8261969025587817E-3</v>
      </c>
      <c r="AQ394" s="223">
        <f t="shared" ca="1" si="633"/>
        <v>3.28771098515251E-3</v>
      </c>
      <c r="AR394" s="223">
        <f t="shared" ca="1" si="634"/>
        <v>1.0360216949838984E-2</v>
      </c>
      <c r="AS394" s="223">
        <f t="shared" ca="1" si="635"/>
        <v>1.0999868293219826E-2</v>
      </c>
      <c r="AT394" s="223">
        <f t="shared" ca="1" si="636"/>
        <v>4.809493400046559E-3</v>
      </c>
      <c r="AU394" s="223">
        <f t="shared" ca="1" si="637"/>
        <v>-4.3671868952649476E-3</v>
      </c>
      <c r="AV394" s="223">
        <f t="shared" ca="1" si="638"/>
        <v>-1.0832198261505702E-2</v>
      </c>
      <c r="AW394" s="223">
        <f t="shared" ca="1" si="639"/>
        <v>-1.0571292884612157E-2</v>
      </c>
      <c r="AX394" s="223">
        <f t="shared" ca="1" si="640"/>
        <v>-3.7464718469553925E-3</v>
      </c>
      <c r="AY394" s="223">
        <f t="shared" ca="1" si="641"/>
        <v>5.4046044082287437E-3</v>
      </c>
      <c r="AZ394" s="223">
        <f t="shared" ca="1" si="642"/>
        <v>1.1199859582432197E-2</v>
      </c>
      <c r="BA394" s="223">
        <f t="shared" ca="1" si="643"/>
        <v>1.0040910146669168E-2</v>
      </c>
      <c r="BB394" s="223">
        <f t="shared" ca="1" si="644"/>
        <v>2.6473697219482079E-3</v>
      </c>
      <c r="BC394" s="223">
        <f t="shared" ca="1" si="645"/>
        <v>-6.3899726262839993E-3</v>
      </c>
      <c r="BD394" s="223">
        <f t="shared" ca="1" si="646"/>
        <v>-1.1459660133113839E-2</v>
      </c>
      <c r="BE394" s="223">
        <f t="shared" ca="1" si="647"/>
        <v>-9.4138279550939341E-3</v>
      </c>
      <c r="BF394" s="223">
        <f t="shared" ca="1" si="648"/>
        <v>-1.522771979319162E-3</v>
      </c>
      <c r="BG394" s="223">
        <f t="shared" ca="1" si="649"/>
        <v>7.3138019148337799E-3</v>
      </c>
      <c r="BH394" s="223">
        <f t="shared" ca="1" si="650"/>
        <v>1.1609097892226139E-2</v>
      </c>
      <c r="BI394" s="223">
        <f t="shared" ca="1" si="651"/>
        <v>8.6960854541893173E-3</v>
      </c>
      <c r="BJ394" s="223">
        <f t="shared" ca="1" si="652"/>
        <v>3.835091100974331E-4</v>
      </c>
      <c r="BK394" s="223">
        <f t="shared" ca="1" si="653"/>
        <v>-8.1671952928128923E-3</v>
      </c>
      <c r="BL394" s="223">
        <f t="shared" ca="1" si="654"/>
        <v>-1.1646733692457854E-2</v>
      </c>
      <c r="BM394" s="223">
        <f t="shared" ca="1" si="655"/>
        <v>-7.8945948965969889E-3</v>
      </c>
      <c r="BN394" s="223">
        <f t="shared" ca="1" si="656"/>
        <v>7.5944716150193889E-4</v>
      </c>
      <c r="BO394" s="223">
        <f t="shared" ca="1" si="657"/>
        <v>8.9419341154791249E-3</v>
      </c>
      <c r="BP394" s="223">
        <f t="shared" ca="1" si="658"/>
        <v>1.1572205080478938E-2</v>
      </c>
      <c r="BQ394" s="223">
        <f t="shared" ca="1" si="659"/>
        <v>7.0170750745258787E-3</v>
      </c>
      <c r="BR394" s="223">
        <f t="shared" ca="1" si="660"/>
        <v>-1.8950895417799991E-3</v>
      </c>
      <c r="BS394" s="223">
        <f t="shared" ca="1" si="661"/>
        <v>-9.630557224454878E-3</v>
      </c>
      <c r="BT394" s="223">
        <f t="shared" ca="1" si="662"/>
        <v>-1.1386229807564225E-2</v>
      </c>
      <c r="BU394" s="223">
        <f t="shared" ca="1" si="663"/>
        <v>-6.0719769835636539E-3</v>
      </c>
      <c r="BV394" s="223">
        <f t="shared" ca="1" si="664"/>
        <v>3.0124811738093957E-3</v>
      </c>
      <c r="BW394" s="223">
        <f t="shared" ca="1" si="665"/>
        <v>1.0226432802761034E-2</v>
      </c>
      <c r="BX394" s="223">
        <f t="shared" ca="1" si="666"/>
        <v>1.1090598917256311E-2</v>
      </c>
      <c r="BY394" s="223">
        <f t="shared" ca="1" si="667"/>
        <v>5.0684024349694524E-3</v>
      </c>
      <c r="BZ394" s="223">
        <f t="shared" ca="1" si="668"/>
        <v>-4.1008609653452859E-3</v>
      </c>
      <c r="CA394" s="223">
        <f t="shared" ca="1" si="669"/>
        <v>-1.0723822242839777E-2</v>
      </c>
      <c r="CB394" s="223">
        <f t="shared" ca="1" si="670"/>
        <v>-1.0688159496637147E-2</v>
      </c>
      <c r="CC394" s="223">
        <f t="shared" ca="1" si="671"/>
        <v>-4.0160164002558899E-3</v>
      </c>
      <c r="CD394" s="223">
        <f t="shared" ca="1" si="672"/>
        <v>5.1497472240262642E-3</v>
      </c>
      <c r="CE394" s="223">
        <f t="shared" ca="1" si="673"/>
        <v>1.1117935412482427E-2</v>
      </c>
      <c r="CF394" s="223">
        <f t="shared" ca="1" si="674"/>
        <v>1.0182787257323057E-2</v>
      </c>
      <c r="CG394" s="223">
        <f t="shared" ca="1" si="675"/>
        <v>2.9249539322299843E-3</v>
      </c>
      <c r="CH394" s="223">
        <f t="shared" ca="1" si="676"/>
        <v>-6.1490386018017498E-3</v>
      </c>
      <c r="CI394" s="223">
        <f t="shared" ca="1" si="677"/>
        <v>-1.1404976786421165E-2</v>
      </c>
      <c r="CJ394" s="223">
        <f t="shared" ca="1" si="678"/>
        <v>-9.5793492102431588E-3</v>
      </c>
      <c r="CK394" s="223">
        <f t="shared" ca="1" si="679"/>
        <v>-1.8057225588941565E-3</v>
      </c>
      <c r="CL394" s="223">
        <f t="shared" ca="1" si="680"/>
        <v>7.0891113764353858E-3</v>
      </c>
      <c r="CM394" s="223">
        <f t="shared" ca="1" si="681"/>
        <v>1.1582181999312146E-2</v>
      </c>
      <c r="CN394" s="223">
        <f t="shared" ca="1" si="682"/>
        <v>8.8836567936637113E-3</v>
      </c>
      <c r="CO394" s="223">
        <f t="shared" ca="1" si="683"/>
        <v>6.6910109020789895E-4</v>
      </c>
      <c r="CP394" s="223">
        <f t="shared" ca="1" si="684"/>
        <v>-7.9609121332114719E-3</v>
      </c>
      <c r="CQ394" s="223">
        <f t="shared" ca="1" si="685"/>
        <v>-1.1647844468085028E-2</v>
      </c>
      <c r="CR394" s="223">
        <f t="shared" ca="1" si="686"/>
        <v>-8.1024099058604939E-3</v>
      </c>
      <c r="CS394" s="223">
        <f t="shared" ca="1" si="687"/>
        <v>4.7396418774492345E-4</v>
      </c>
      <c r="CT394" s="223">
        <f t="shared" ca="1" si="688"/>
        <v>8.7560449542674855E-3</v>
      </c>
      <c r="CU394" s="223">
        <f t="shared" ca="1" si="689"/>
        <v>1.1601331827270774E-2</v>
      </c>
      <c r="CV394" s="223">
        <f t="shared" ca="1" si="690"/>
        <v>7.2431323814360392E-3</v>
      </c>
      <c r="CW394" s="223">
        <f t="shared" ca="1" si="691"/>
        <v>-1.6124649314745816E-3</v>
      </c>
      <c r="CX394" s="223">
        <f t="shared" ca="1" si="692"/>
        <v>-9.4668522758728415E-3</v>
      </c>
      <c r="CY394" s="223">
        <f t="shared" ca="1" si="693"/>
        <v>-1.144309201902682E-2</v>
      </c>
      <c r="CZ394" s="223">
        <f t="shared" ca="1" si="694"/>
        <v>-6.3140995326794354E-3</v>
      </c>
      <c r="DA394" s="223">
        <f t="shared" ca="1" si="695"/>
        <v>2.7354367564511447E-3</v>
      </c>
      <c r="DB394" s="223">
        <f t="shared" ca="1" si="696"/>
        <v>1.0086488634953671E-2</v>
      </c>
      <c r="DC394" s="223">
        <f t="shared" ca="1" si="697"/>
        <v>1.1174648979209235E-2</v>
      </c>
      <c r="DD394" s="223">
        <f t="shared" ca="1" si="698"/>
        <v>5.3242584537852205E-3</v>
      </c>
      <c r="DE394" s="223">
        <f t="shared" ca="1" si="699"/>
        <v>-3.8320648301212457E-3</v>
      </c>
      <c r="DF394" s="223">
        <f t="shared" ca="1" si="700"/>
        <v>-1.060898659464434E-2</v>
      </c>
      <c r="DG394" s="223">
        <f t="shared" ca="1" si="701"/>
        <v>-1.0798587961037354E-2</v>
      </c>
      <c r="DH394" s="223">
        <f t="shared" ca="1" si="702"/>
        <v>-4.2831418554453212E-3</v>
      </c>
      <c r="DI394" s="223">
        <f t="shared" ca="1" si="703"/>
        <v>4.8917880246575566E-3</v>
      </c>
      <c r="DJ394" s="223">
        <f t="shared" ca="1" si="704"/>
        <v>1.1029314213966584E-2</v>
      </c>
      <c r="DK394" s="223">
        <f t="shared" ca="1" si="705"/>
        <v>1.0318530637692036E-2</v>
      </c>
      <c r="DL394" s="223">
        <f t="shared" ca="1" si="706"/>
        <v>3.2007762596339764E-3</v>
      </c>
      <c r="DM394" s="223">
        <f t="shared" ca="1" si="707"/>
        <v>-5.9044006263930665E-3</v>
      </c>
      <c r="DN394" s="223">
        <f t="shared" ca="1" si="708"/>
        <v>-1.1343423508171888E-2</v>
      </c>
      <c r="DO394" s="223">
        <f t="shared" ca="1" si="709"/>
        <v>-9.7391002236231206E-3</v>
      </c>
      <c r="DP394" s="223">
        <f t="shared" ca="1" si="710"/>
        <v>-2.0875854387200706E-3</v>
      </c>
      <c r="DQ394" s="223">
        <f t="shared" ca="1" si="711"/>
        <v>6.8601506224227095E-3</v>
      </c>
      <c r="DR394" s="223">
        <f t="shared" ca="1" si="712"/>
        <v>1.154828943304744E-2</v>
      </c>
      <c r="DS394" s="223">
        <f t="shared" ca="1" si="713"/>
        <v>9.0658769504669817E-3</v>
      </c>
      <c r="DT394" s="223">
        <f t="shared" ca="1" si="714"/>
        <v>9.5429002884100684E-4</v>
      </c>
      <c r="DU394" s="223">
        <f t="shared" ca="1" si="715"/>
        <v>-7.7498336178186238E-3</v>
      </c>
      <c r="DV394" s="223">
        <f t="shared" ca="1" si="716"/>
        <v>-1.1641939017745583E-2</v>
      </c>
      <c r="DW394" s="223">
        <f t="shared" ca="1" si="717"/>
        <v>-8.3053443263653853E-3</v>
      </c>
      <c r="DX394" s="223">
        <f t="shared" ca="1" si="718"/>
        <v>1.8819571568379017E-4</v>
      </c>
      <c r="DY394" s="223">
        <f t="shared" ca="1" si="719"/>
        <v>8.5648814789849505E-3</v>
      </c>
      <c r="DZ394" s="223">
        <f t="shared" ca="1" si="720"/>
        <v>1.162347036557161E-2</v>
      </c>
      <c r="EA394" s="223">
        <f t="shared" ca="1" si="721"/>
        <v>7.4648266962378546E-3</v>
      </c>
      <c r="EB394" s="223">
        <f t="shared" ca="1" si="722"/>
        <v>-1.3288690325883091E-3</v>
      </c>
      <c r="EC394" s="223">
        <f t="shared" ca="1" si="723"/>
        <v>-9.2974448494681766E-3</v>
      </c>
      <c r="ED394" s="223">
        <f t="shared" ca="1" si="724"/>
        <v>-1.1493061339741942E-2</v>
      </c>
      <c r="EE394" s="223">
        <f t="shared" ca="1" si="725"/>
        <v>-6.5524187043361883E-3</v>
      </c>
      <c r="EF394" s="223">
        <f t="shared" ca="1" si="726"/>
        <v>2.4567446142752958E-3</v>
      </c>
      <c r="EG394" s="223">
        <f t="shared" ca="1" si="727"/>
        <v>9.9404687435506751E-3</v>
      </c>
      <c r="EH394" s="223">
        <f t="shared" ca="1" si="728"/>
        <v>1.1251967850464145E-2</v>
      </c>
      <c r="EI394" s="223">
        <f t="shared" ca="1" si="729"/>
        <v>5.5769073383953489E-3</v>
      </c>
      <c r="EJ394" s="223">
        <f t="shared" ca="1" si="730"/>
        <v>-3.5609604023335954E-3</v>
      </c>
      <c r="EK394" s="223">
        <f t="shared" ca="1" si="731"/>
        <v>-1.0487760489619814E-2</v>
      </c>
      <c r="EL394" s="223">
        <f t="shared" ca="1" si="732"/>
        <v>-1.0902511759835075E-2</v>
      </c>
      <c r="EM394" s="223">
        <f t="shared" ca="1" si="733"/>
        <v>-4.5476873061380983E-3</v>
      </c>
      <c r="EN394" s="223">
        <f t="shared" ca="1" si="734"/>
        <v>4.6308821950984558E-3</v>
      </c>
      <c r="EO394" s="223">
        <f t="shared" ca="1" si="735"/>
        <v>1.0934049368980845E-2</v>
      </c>
      <c r="EP394" s="223">
        <f t="shared" ca="1" si="736"/>
        <v>1.0448058521039616E-2</v>
      </c>
      <c r="EQ394" s="223">
        <f t="shared" ca="1" si="737"/>
        <v>3.4746705591039788E-3</v>
      </c>
      <c r="ER394" s="223">
        <f t="shared" ca="1" si="738"/>
        <v>-5.6562060608268041E-3</v>
      </c>
      <c r="ES394" s="223">
        <f t="shared" ca="1" si="739"/>
        <v>-1.1275037375759208E-2</v>
      </c>
      <c r="ET394" s="223">
        <f t="shared" ca="1" si="740"/>
        <v>-9.892984767196784E-3</v>
      </c>
      <c r="EU394" s="223">
        <f t="shared" ca="1" si="741"/>
        <v>-2.3681908351375468E-3</v>
      </c>
      <c r="EV394" s="223">
        <f t="shared" ca="1" si="742"/>
        <v>6.6270575701926383E-3</v>
      </c>
      <c r="EW394" s="223">
        <f t="shared" ca="1" si="743"/>
        <v>1.1507440609046616E-2</v>
      </c>
      <c r="EX394" s="223">
        <f t="shared" ca="1" si="744"/>
        <v>9.2426361619902635E-3</v>
      </c>
      <c r="EY394" s="223">
        <f t="shared" ca="1" si="745"/>
        <v>1.2389041388439436E-3</v>
      </c>
      <c r="EZ394" s="223">
        <f t="shared" ca="1" si="746"/>
        <v>-7.5340868924393426E-3</v>
      </c>
      <c r="FA394" s="223">
        <f t="shared" ca="1" si="747"/>
        <v>-1.1629020898661987E-2</v>
      </c>
      <c r="FB394" s="223">
        <f t="shared" ca="1" si="748"/>
        <v>-8.5032759180049006E-3</v>
      </c>
      <c r="FC394" s="223">
        <f t="shared" ca="1" si="749"/>
        <v>-9.7686118439380088E-5</v>
      </c>
      <c r="FD394" s="223">
        <f t="shared" ca="1" si="750"/>
        <v>8.3685588393610216E-3</v>
      </c>
      <c r="FE394" s="223">
        <f t="shared" ca="1" si="751"/>
        <v>1.1638607359953772E-2</v>
      </c>
      <c r="FF394" s="223">
        <f t="shared" ca="1" si="752"/>
        <v>7.6820244785657009E-3</v>
      </c>
      <c r="FG394" s="223">
        <f t="shared" ca="1" si="753"/>
        <v>-1.044472672686419E-3</v>
      </c>
      <c r="FH394" s="223">
        <f t="shared" ca="1" si="754"/>
        <v>-9.1224369899400477E-3</v>
      </c>
      <c r="FI394" s="223">
        <f t="shared" ca="1" si="755"/>
        <v>-1.1536107670059243E-2</v>
      </c>
      <c r="FJ394" s="223">
        <f t="shared" ca="1" si="756"/>
        <v>-6.7867909439760319E-3</v>
      </c>
      <c r="FK394" s="223">
        <f t="shared" ca="1" si="757"/>
        <v>2.1765726210074055E-3</v>
      </c>
      <c r="FL394" s="223">
        <f t="shared" ca="1" si="758"/>
        <v>9.7884610854747194E-3</v>
      </c>
      <c r="FM394" s="223">
        <f t="shared" ca="1" si="759"/>
        <v>1.1322508957024111E-2</v>
      </c>
      <c r="FN394" s="223">
        <f t="shared" ca="1" si="760"/>
        <v>5.8261969025586793E-3</v>
      </c>
      <c r="FO394" s="223">
        <f t="shared" ca="1" si="761"/>
        <v>-3.2877109851524649E-3</v>
      </c>
      <c r="FP394" s="223">
        <f t="shared" ca="1" si="762"/>
        <v>-1.0360216949839039E-2</v>
      </c>
      <c r="FQ394" s="223">
        <f t="shared" ca="1" si="763"/>
        <v>-1.0999868293219842E-2</v>
      </c>
      <c r="FR394" s="223">
        <f t="shared" ca="1" si="764"/>
        <v>-4.8094934000464879E-3</v>
      </c>
      <c r="FS394" s="223">
        <f t="shared" ca="1" si="765"/>
        <v>4.3671868952648652E-3</v>
      </c>
      <c r="FT394" s="223">
        <f t="shared" ca="1" si="766"/>
        <v>1.0832198261505731E-2</v>
      </c>
      <c r="FU394" s="223">
        <f t="shared" ca="1" si="767"/>
        <v>1.0571292884612195E-2</v>
      </c>
      <c r="FV394" s="223">
        <f t="shared" ca="1" si="768"/>
        <v>3.7464718469553196E-3</v>
      </c>
      <c r="FW394" s="223">
        <f t="shared" ca="1" si="769"/>
        <v>-5.4046044082286648E-3</v>
      </c>
      <c r="FX394" s="223">
        <f t="shared" ca="1" si="770"/>
        <v>-1.1199859582432217E-2</v>
      </c>
      <c r="FY394" s="223">
        <f t="shared" ca="1" si="771"/>
        <v>-1.0040910146669213E-2</v>
      </c>
      <c r="FZ394" s="223">
        <f t="shared" ca="1" si="772"/>
        <v>-2.6473697219481329E-3</v>
      </c>
      <c r="GA394" s="223">
        <f t="shared" ca="1" si="773"/>
        <v>6.3899726262839247E-3</v>
      </c>
      <c r="GB394" s="223">
        <f t="shared" ca="1" si="774"/>
        <v>1.1459660133113853E-2</v>
      </c>
      <c r="GC394" s="223">
        <f t="shared" ca="1" si="775"/>
        <v>9.4138279550939861E-3</v>
      </c>
      <c r="GD394" s="223">
        <f t="shared" ca="1" si="776"/>
        <v>1.5227719793190853E-3</v>
      </c>
      <c r="GE394" s="223">
        <f t="shared" ca="1" si="777"/>
        <v>-7.3138019148337105E-3</v>
      </c>
      <c r="GF394" s="223">
        <f t="shared" ca="1" si="778"/>
        <v>-1.1609097892226146E-2</v>
      </c>
      <c r="GG394" s="223">
        <f t="shared" ca="1" si="779"/>
        <v>-8.6960854541893746E-3</v>
      </c>
      <c r="GH394" s="223">
        <f t="shared" ca="1" si="780"/>
        <v>-3.835091100973559E-4</v>
      </c>
      <c r="GI394" s="223">
        <f t="shared" ca="1" si="781"/>
        <v>8.1671952928128299E-3</v>
      </c>
      <c r="GJ394" s="223">
        <f t="shared" ca="1" si="782"/>
        <v>1.1646733692457854E-2</v>
      </c>
      <c r="GK394" s="223">
        <f t="shared" ca="1" si="783"/>
        <v>7.8945948965970566E-3</v>
      </c>
      <c r="GL394" s="223">
        <f t="shared" ca="1" si="784"/>
        <v>-7.5944716150201609E-4</v>
      </c>
      <c r="GM394" s="223">
        <f t="shared" ca="1" si="785"/>
        <v>-8.9419341154790676E-3</v>
      </c>
      <c r="GN394" s="223">
        <f t="shared" ca="1" si="786"/>
        <v>-1.1572205080478929E-2</v>
      </c>
      <c r="GO394" s="223">
        <f t="shared" ca="1" si="787"/>
        <v>-7.0170750745259481E-3</v>
      </c>
      <c r="GP394" s="223">
        <f t="shared" ca="1" si="788"/>
        <v>1.8950895417800752E-3</v>
      </c>
      <c r="GQ394" s="223">
        <f t="shared" ca="1" si="789"/>
        <v>9.6305572244548276E-3</v>
      </c>
      <c r="GR394" s="223">
        <f t="shared" ca="1" si="790"/>
        <v>1.1386229807564208E-2</v>
      </c>
      <c r="GS394" s="223">
        <f t="shared" ca="1" si="791"/>
        <v>6.0719769835637294E-3</v>
      </c>
      <c r="GT394" s="223">
        <f t="shared" ca="1" si="792"/>
        <v>-3.0124811738094703E-3</v>
      </c>
      <c r="GU394" s="223">
        <f t="shared" ca="1" si="793"/>
        <v>-1.022643280276099E-2</v>
      </c>
      <c r="GV394" s="223">
        <f t="shared" ca="1" si="794"/>
        <v>-1.1090598917256288E-2</v>
      </c>
      <c r="GW394" s="223">
        <f t="shared" ca="1" si="795"/>
        <v>-5.0684024349695314E-3</v>
      </c>
      <c r="GX394" s="223">
        <f t="shared" ca="1" si="796"/>
        <v>4.1008609653453579E-3</v>
      </c>
      <c r="GY394" s="223">
        <f t="shared" ca="1" si="797"/>
        <v>1.0723822242839744E-2</v>
      </c>
      <c r="GZ394" s="223">
        <f t="shared" ca="1" si="798"/>
        <v>1.0688159496637116E-2</v>
      </c>
      <c r="HA394" s="223">
        <f t="shared" ca="1" si="799"/>
        <v>4.0160164002559732E-3</v>
      </c>
      <c r="HB394" s="223">
        <f t="shared" ca="1" si="800"/>
        <v>-5.1497472240263336E-3</v>
      </c>
      <c r="HC394" s="223">
        <f t="shared" ca="1" si="801"/>
        <v>-1.11179354124824E-2</v>
      </c>
      <c r="HD394" s="223">
        <f t="shared" ca="1" si="802"/>
        <v>-1.0182787257323019E-2</v>
      </c>
      <c r="HE394" s="223">
        <f t="shared" ca="1" si="803"/>
        <v>-2.9249539322300697E-3</v>
      </c>
      <c r="HF394" s="223">
        <f t="shared" ca="1" si="804"/>
        <v>6.1490386018017446E-3</v>
      </c>
      <c r="HG394" s="223">
        <f t="shared" ca="1" si="805"/>
        <v>1.140497678642113E-2</v>
      </c>
      <c r="HH394" s="223">
        <f t="shared" ca="1" si="806"/>
        <v>9.5793492102431623E-3</v>
      </c>
      <c r="HI394" s="223">
        <f t="shared" ca="1" si="807"/>
        <v>1.8057225588943261E-3</v>
      </c>
      <c r="HJ394" s="223">
        <f t="shared" ca="1" si="808"/>
        <v>-7.0891113764353815E-3</v>
      </c>
      <c r="HK394" s="223">
        <f t="shared" ca="1" si="809"/>
        <v>-1.1582181999312128E-2</v>
      </c>
      <c r="HL394" s="223">
        <f t="shared" ca="1" si="810"/>
        <v>-8.8836567936637165E-3</v>
      </c>
      <c r="HM394" s="223">
        <f t="shared" ca="1" si="811"/>
        <v>-6.6910109020806938E-4</v>
      </c>
      <c r="HN394" s="223">
        <f t="shared" ca="1" si="812"/>
        <v>7.9609121332114684E-3</v>
      </c>
      <c r="HO394" s="223">
        <f t="shared" ca="1" si="813"/>
        <v>1.1647844468085027E-2</v>
      </c>
      <c r="HP394" s="223">
        <f t="shared" ca="1" si="814"/>
        <v>8.1024099058604974E-3</v>
      </c>
      <c r="HQ394" s="223">
        <f t="shared" ca="1" si="815"/>
        <v>-4.7396418774475215E-4</v>
      </c>
      <c r="HR394" s="223">
        <f t="shared" ca="1" si="816"/>
        <v>-8.756044954267482E-3</v>
      </c>
      <c r="HS394" s="223">
        <f t="shared" ca="1" si="817"/>
        <v>-1.160133182727079E-2</v>
      </c>
      <c r="HT394" s="223">
        <f t="shared" ca="1" si="818"/>
        <v>-7.2431323814360436E-3</v>
      </c>
      <c r="HU394" s="223">
        <f t="shared" ca="1" si="819"/>
        <v>1.612464931474412E-3</v>
      </c>
      <c r="HV394" s="223">
        <f t="shared" ca="1" si="820"/>
        <v>9.466852275872838E-3</v>
      </c>
      <c r="HW394" s="223">
        <f t="shared" ca="1" si="821"/>
        <v>1.1443092019026851E-2</v>
      </c>
      <c r="HX394" s="223">
        <f t="shared" ca="1" si="822"/>
        <v>6.3140995326794397E-3</v>
      </c>
      <c r="HY394" s="223">
        <f t="shared" ca="1" si="823"/>
        <v>-2.7354367564509782E-3</v>
      </c>
      <c r="HZ394" s="223">
        <f t="shared" ca="1" si="824"/>
        <v>-1.0086488634953669E-2</v>
      </c>
      <c r="IA394" s="223">
        <f t="shared" ca="1" si="825"/>
        <v>-1.1174648979209284E-2</v>
      </c>
      <c r="IB394" s="223">
        <f t="shared" ca="1" si="826"/>
        <v>-5.3242584537852248E-3</v>
      </c>
      <c r="IC394" s="223">
        <f t="shared" ca="1" si="827"/>
        <v>3.8320648301210843E-3</v>
      </c>
      <c r="ID394" s="223">
        <f t="shared" ca="1" si="828"/>
        <v>1.0608986594644338E-2</v>
      </c>
      <c r="IE394" s="223">
        <f t="shared" ca="1" si="829"/>
        <v>1.3108323206090705E-2</v>
      </c>
      <c r="IF394" s="223">
        <f t="shared" ca="1" si="830"/>
        <v>4.2831418554453264E-3</v>
      </c>
      <c r="IG394" s="223">
        <f t="shared" ca="1" si="831"/>
        <v>-4.8917880246574013E-3</v>
      </c>
      <c r="IH394" s="223">
        <f t="shared" ca="1" si="832"/>
        <v>-1.1029314213966584E-2</v>
      </c>
      <c r="II394" s="223">
        <f t="shared" ca="1" si="833"/>
        <v>-1.0318530637692115E-2</v>
      </c>
      <c r="IJ394" s="223">
        <f t="shared" ca="1" si="834"/>
        <v>-3.2007762596339821E-3</v>
      </c>
      <c r="IK394" s="223">
        <f t="shared" ca="1" si="835"/>
        <v>5.9044006263929191E-3</v>
      </c>
      <c r="IL394" s="223">
        <f t="shared" ca="1" si="836"/>
        <v>1.1343423508171885E-2</v>
      </c>
      <c r="IM394" s="223">
        <f t="shared" ca="1" si="837"/>
        <v>9.739100223623216E-3</v>
      </c>
      <c r="IN394" s="223">
        <f t="shared" ca="1" si="838"/>
        <v>2.0875854387200762E-3</v>
      </c>
      <c r="IO394" s="223">
        <f t="shared" ca="1" si="839"/>
        <v>-6.8601506224225707E-3</v>
      </c>
      <c r="IP394" s="223">
        <f t="shared" ca="1" si="840"/>
        <v>-1.1548289433047436E-2</v>
      </c>
      <c r="IQ394" s="223">
        <f t="shared" ca="1" si="841"/>
        <v>-9.0658769504670892E-3</v>
      </c>
      <c r="IR394" s="223">
        <f t="shared" ca="1" si="842"/>
        <v>-9.5429002884101226E-4</v>
      </c>
      <c r="IS394" s="223">
        <f t="shared" ca="1" si="843"/>
        <v>7.7498336178184954E-3</v>
      </c>
      <c r="IT394" s="223">
        <f t="shared" ca="1" si="844"/>
        <v>1.1641939017745585E-2</v>
      </c>
      <c r="IU394" s="223">
        <f t="shared" ca="1" si="845"/>
        <v>8.305344326365505E-3</v>
      </c>
      <c r="IV394" s="223">
        <f t="shared" ca="1" si="846"/>
        <v>-1.881957156837841E-4</v>
      </c>
      <c r="IW394" s="223">
        <f t="shared" ca="1" si="847"/>
        <v>-8.5648814789848343E-3</v>
      </c>
      <c r="IX394" s="223">
        <f t="shared" ca="1" si="848"/>
        <v>-1.162347036557161E-2</v>
      </c>
      <c r="IY394" s="223">
        <f t="shared" ca="1" si="849"/>
        <v>-7.4648266962379847E-3</v>
      </c>
      <c r="IZ394" s="223">
        <f t="shared" ca="1" si="850"/>
        <v>1.3288690325883035E-3</v>
      </c>
      <c r="JA394" s="223">
        <f t="shared" ca="1" si="851"/>
        <v>9.2974448494680742E-3</v>
      </c>
      <c r="JB394" s="223">
        <f t="shared" ca="1" si="852"/>
        <v>1.1493061339741942E-2</v>
      </c>
    </row>
    <row r="395" spans="2:262">
      <c r="B395" s="230">
        <v>34</v>
      </c>
      <c r="C395" s="229">
        <f t="shared" si="853"/>
        <v>6.6406250000000026E-4</v>
      </c>
      <c r="D395" s="226">
        <f t="shared" ca="1" si="597"/>
        <v>24.480329919757583</v>
      </c>
      <c r="E395" s="225">
        <f ca="1">AN361</f>
        <v>0.48032991975758466</v>
      </c>
      <c r="F395" s="224">
        <v>34</v>
      </c>
      <c r="G395" s="223">
        <f t="shared" ca="1" si="854"/>
        <v>-1.8645350111588541E-3</v>
      </c>
      <c r="H395" s="223">
        <f t="shared" ca="1" si="598"/>
        <v>8.7589087312479235E-4</v>
      </c>
      <c r="I395" s="223">
        <f t="shared" ca="1" si="599"/>
        <v>3.0409597297903104E-3</v>
      </c>
      <c r="J395" s="223">
        <f t="shared" ca="1" si="600"/>
        <v>3.2084766026149116E-3</v>
      </c>
      <c r="K395" s="223">
        <f t="shared" ca="1" si="601"/>
        <v>1.2684026580160556E-3</v>
      </c>
      <c r="L395" s="223">
        <f t="shared" ca="1" si="602"/>
        <v>-1.5048622759300293E-3</v>
      </c>
      <c r="M395" s="223">
        <f t="shared" ca="1" si="603"/>
        <v>-3.289610132440605E-3</v>
      </c>
      <c r="N395" s="223">
        <f t="shared" ca="1" si="604"/>
        <v>-2.9134720088619206E-3</v>
      </c>
      <c r="O395" s="223">
        <f t="shared" ca="1" si="605"/>
        <v>-6.2352630205410482E-4</v>
      </c>
      <c r="P395" s="223">
        <f t="shared" ca="1" si="606"/>
        <v>2.0760026654077584E-3</v>
      </c>
      <c r="Q395" s="223">
        <f t="shared" ca="1" si="607"/>
        <v>3.4118426625358231E-3</v>
      </c>
      <c r="R395" s="223">
        <f t="shared" ca="1" si="608"/>
        <v>2.5065043197022899E-3</v>
      </c>
      <c r="S395" s="223">
        <f t="shared" ca="1" si="609"/>
        <v>-4.531182001820636E-5</v>
      </c>
      <c r="T395" s="223">
        <f t="shared" ca="1" si="610"/>
        <v>-2.5673634366895795E-3</v>
      </c>
      <c r="U395" s="223">
        <f t="shared" ca="1" si="611"/>
        <v>-3.4029599924931984E-3</v>
      </c>
      <c r="V395" s="223">
        <f t="shared" ca="1" si="612"/>
        <v>-2.003213075200321E-3</v>
      </c>
      <c r="W395" s="223">
        <f t="shared" ca="1" si="613"/>
        <v>7.1240863425838224E-4</v>
      </c>
      <c r="X395" s="223">
        <f t="shared" ca="1" si="614"/>
        <v>2.960061870893419E-3</v>
      </c>
      <c r="Y395" s="223">
        <f t="shared" ca="1" si="615"/>
        <v>3.2633034783410095E-3</v>
      </c>
      <c r="Z395" s="223">
        <f t="shared" ca="1" si="616"/>
        <v>1.4229394756332394E-3</v>
      </c>
      <c r="AA395" s="223">
        <f t="shared" ca="1" si="617"/>
        <v>-1.352127984207373E-3</v>
      </c>
      <c r="AB395" s="223">
        <f t="shared" ca="1" si="618"/>
        <v>-3.2390067874206495E-3</v>
      </c>
      <c r="AC395" s="223">
        <f t="shared" ca="1" si="619"/>
        <v>-2.9982400415978516E-3</v>
      </c>
      <c r="AD395" s="223">
        <f t="shared" ca="1" si="620"/>
        <v>-7.879831100112124E-4</v>
      </c>
      <c r="AE395" s="223">
        <f t="shared" ca="1" si="621"/>
        <v>1.9398858140053784E-3</v>
      </c>
      <c r="AF395" s="223">
        <f t="shared" ca="1" si="622"/>
        <v>3.3934784895632351E-3</v>
      </c>
      <c r="AG395" s="223">
        <f t="shared" ca="1" si="623"/>
        <v>2.6179559214884762E-3</v>
      </c>
      <c r="AH395" s="223">
        <f t="shared" ca="1" si="624"/>
        <v>1.2274499537748512E-4</v>
      </c>
      <c r="AI395" s="223">
        <f t="shared" ca="1" si="625"/>
        <v>-2.4530949198716557E-3</v>
      </c>
      <c r="AJ395" s="223">
        <f t="shared" ca="1" si="626"/>
        <v>-3.4175407164365687E-3</v>
      </c>
      <c r="AK395" s="223">
        <f t="shared" ca="1" si="627"/>
        <v>-2.137065223482885E-3</v>
      </c>
      <c r="AL395" s="223">
        <f t="shared" ca="1" si="628"/>
        <v>5.4721014059241251E-4</v>
      </c>
      <c r="AM395" s="223">
        <f t="shared" ca="1" si="629"/>
        <v>2.8720329636787467E-3</v>
      </c>
      <c r="AN395" s="223">
        <f t="shared" ca="1" si="630"/>
        <v>3.3102687701561571E-3</v>
      </c>
      <c r="AO395" s="223">
        <f t="shared" ca="1" si="631"/>
        <v>1.5740483074188391E-3</v>
      </c>
      <c r="AP395" s="223">
        <f t="shared" ca="1" si="632"/>
        <v>-1.1961362977383262E-3</v>
      </c>
      <c r="AQ395" s="223">
        <f t="shared" ca="1" si="633"/>
        <v>-3.1806003913463104E-3</v>
      </c>
      <c r="AR395" s="223">
        <f t="shared" ca="1" si="634"/>
        <v>-3.0757850514587597E-3</v>
      </c>
      <c r="AS395" s="223">
        <f t="shared" ca="1" si="635"/>
        <v>-9.5054159763713721E-4</v>
      </c>
      <c r="AT395" s="223">
        <f t="shared" ca="1" si="636"/>
        <v>1.7990956077631203E-3</v>
      </c>
      <c r="AU395" s="223">
        <f t="shared" ca="1" si="637"/>
        <v>3.3669391296756788E-3</v>
      </c>
      <c r="AV395" s="223">
        <f t="shared" ca="1" si="638"/>
        <v>2.7231006381539247E-3</v>
      </c>
      <c r="AW395" s="223">
        <f t="shared" ca="1" si="639"/>
        <v>2.9050610732813233E-4</v>
      </c>
      <c r="AX395" s="223">
        <f t="shared" ca="1" si="640"/>
        <v>-2.3329166825260279E-3</v>
      </c>
      <c r="AY395" s="223">
        <f t="shared" ca="1" si="641"/>
        <v>-3.4238882854528288E-3</v>
      </c>
      <c r="AZ395" s="223">
        <f t="shared" ca="1" si="642"/>
        <v>-2.2657689944572813E-3</v>
      </c>
      <c r="BA395" s="223">
        <f t="shared" ca="1" si="643"/>
        <v>3.8069336976781422E-4</v>
      </c>
      <c r="BB395" s="223">
        <f t="shared" ca="1" si="644"/>
        <v>2.7770850774942058E-3</v>
      </c>
      <c r="BC395" s="223">
        <f t="shared" ca="1" si="645"/>
        <v>3.3492593345587005E-3</v>
      </c>
      <c r="BD395" s="223">
        <f t="shared" ca="1" si="646"/>
        <v>1.7213651189615189E-3</v>
      </c>
      <c r="BE395" s="223">
        <f t="shared" ca="1" si="647"/>
        <v>-1.0372630141588614E-3</v>
      </c>
      <c r="BF395" s="223">
        <f t="shared" ca="1" si="648"/>
        <v>-3.1145316503415222E-3</v>
      </c>
      <c r="BG395" s="223">
        <f t="shared" ca="1" si="649"/>
        <v>-3.1459202257237513E-3</v>
      </c>
      <c r="BH395" s="223">
        <f t="shared" ca="1" si="650"/>
        <v>-1.1108101472967664E-3</v>
      </c>
      <c r="BI395" s="223">
        <f t="shared" ca="1" si="651"/>
        <v>1.6539712226196067E-3</v>
      </c>
      <c r="BJ395" s="223">
        <f t="shared" ca="1" si="652"/>
        <v>3.332288518515697E-3</v>
      </c>
      <c r="BK395" s="223">
        <f t="shared" ca="1" si="653"/>
        <v>2.8216851668666364E-3</v>
      </c>
      <c r="BL395" s="223">
        <f t="shared" ca="1" si="654"/>
        <v>4.5756736462088435E-4</v>
      </c>
      <c r="BM395" s="223">
        <f t="shared" ca="1" si="655"/>
        <v>-2.2071182445528264E-3</v>
      </c>
      <c r="BN395" s="223">
        <f t="shared" ca="1" si="656"/>
        <v>-3.4219874076922398E-3</v>
      </c>
      <c r="BO395" s="223">
        <f t="shared" ca="1" si="657"/>
        <v>-2.3890143294660964E-3</v>
      </c>
      <c r="BP395" s="223">
        <f t="shared" ca="1" si="658"/>
        <v>2.1325947527064422E-4</v>
      </c>
      <c r="BQ395" s="223">
        <f t="shared" ca="1" si="659"/>
        <v>2.6754469501140354E-3</v>
      </c>
      <c r="BR395" s="223">
        <f t="shared" ca="1" si="660"/>
        <v>3.3801812398638192E-3</v>
      </c>
      <c r="BS395" s="223">
        <f t="shared" ca="1" si="661"/>
        <v>1.8645350111588426E-3</v>
      </c>
      <c r="BT395" s="223">
        <f t="shared" ca="1" si="662"/>
        <v>-8.7589087312478974E-4</v>
      </c>
      <c r="BU395" s="223">
        <f t="shared" ca="1" si="663"/>
        <v>-3.0409597297903126E-3</v>
      </c>
      <c r="BV395" s="223">
        <f t="shared" ca="1" si="664"/>
        <v>-3.2084766026149068E-3</v>
      </c>
      <c r="BW395" s="223">
        <f t="shared" ca="1" si="665"/>
        <v>-1.2684026580160566E-3</v>
      </c>
      <c r="BX395" s="223">
        <f t="shared" ca="1" si="666"/>
        <v>1.5048622759300339E-3</v>
      </c>
      <c r="BY395" s="223">
        <f t="shared" ca="1" si="667"/>
        <v>3.2896101324406089E-3</v>
      </c>
      <c r="BZ395" s="223">
        <f t="shared" ca="1" si="668"/>
        <v>2.913472008861921E-3</v>
      </c>
      <c r="CA395" s="223">
        <f t="shared" ca="1" si="669"/>
        <v>6.2352630205409702E-4</v>
      </c>
      <c r="CB395" s="223">
        <f t="shared" ca="1" si="670"/>
        <v>-2.0760026654077723E-3</v>
      </c>
      <c r="CC395" s="223">
        <f t="shared" ca="1" si="671"/>
        <v>-3.4118426625358235E-3</v>
      </c>
      <c r="CD395" s="223">
        <f t="shared" ca="1" si="672"/>
        <v>-2.5065043197022869E-3</v>
      </c>
      <c r="CE395" s="223">
        <f t="shared" ca="1" si="673"/>
        <v>4.531182001822349E-5</v>
      </c>
      <c r="CF395" s="223">
        <f t="shared" ca="1" si="674"/>
        <v>2.5673634366895951E-3</v>
      </c>
      <c r="CG395" s="223">
        <f t="shared" ca="1" si="675"/>
        <v>3.4029599924931997E-3</v>
      </c>
      <c r="CH395" s="223">
        <f t="shared" ca="1" si="676"/>
        <v>2.0032130752003262E-3</v>
      </c>
      <c r="CI395" s="223">
        <f t="shared" ca="1" si="677"/>
        <v>-7.1240863425838115E-4</v>
      </c>
      <c r="CJ395" s="223">
        <f t="shared" ca="1" si="678"/>
        <v>-2.9600618708934246E-3</v>
      </c>
      <c r="CK395" s="223">
        <f t="shared" ca="1" si="679"/>
        <v>-3.2633034783410043E-3</v>
      </c>
      <c r="CL395" s="223">
        <f t="shared" ca="1" si="680"/>
        <v>-1.4229394756332125E-3</v>
      </c>
      <c r="CM395" s="223">
        <f t="shared" ca="1" si="681"/>
        <v>1.3521279842073554E-3</v>
      </c>
      <c r="CN395" s="223">
        <f t="shared" ca="1" si="682"/>
        <v>3.2390067874206469E-3</v>
      </c>
      <c r="CO395" s="223">
        <f t="shared" ca="1" si="683"/>
        <v>2.9982400415978494E-3</v>
      </c>
      <c r="CP395" s="223">
        <f t="shared" ca="1" si="684"/>
        <v>7.8798311001120774E-4</v>
      </c>
      <c r="CQ395" s="223">
        <f t="shared" ca="1" si="685"/>
        <v>-1.9398858140053927E-3</v>
      </c>
      <c r="CR395" s="223">
        <f t="shared" ca="1" si="686"/>
        <v>-3.3934784895632386E-3</v>
      </c>
      <c r="CS395" s="223">
        <f t="shared" ca="1" si="687"/>
        <v>-2.6179559214884805E-3</v>
      </c>
      <c r="CT395" s="223">
        <f t="shared" ca="1" si="688"/>
        <v>-1.2274499537749217E-4</v>
      </c>
      <c r="CU395" s="223">
        <f t="shared" ca="1" si="689"/>
        <v>2.4530949198716596E-3</v>
      </c>
      <c r="CV395" s="223">
        <f t="shared" ca="1" si="690"/>
        <v>3.4175407164365669E-3</v>
      </c>
      <c r="CW395" s="223">
        <f t="shared" ca="1" si="691"/>
        <v>2.1370652234828712E-3</v>
      </c>
      <c r="CX395" s="223">
        <f t="shared" ca="1" si="692"/>
        <v>-5.4721014059244146E-4</v>
      </c>
      <c r="CY395" s="223">
        <f t="shared" ca="1" si="693"/>
        <v>-2.8720329636787428E-3</v>
      </c>
      <c r="CZ395" s="223">
        <f t="shared" ca="1" si="694"/>
        <v>-3.3102687701561588E-3</v>
      </c>
      <c r="DA395" s="223">
        <f t="shared" ca="1" si="695"/>
        <v>-1.5740483074188347E-3</v>
      </c>
      <c r="DB395" s="223">
        <f t="shared" ca="1" si="696"/>
        <v>1.1961362977383422E-3</v>
      </c>
      <c r="DC395" s="223">
        <f t="shared" ca="1" si="697"/>
        <v>3.1806003913463169E-3</v>
      </c>
      <c r="DD395" s="223">
        <f t="shared" ca="1" si="698"/>
        <v>3.075785051458768E-3</v>
      </c>
      <c r="DE395" s="223">
        <f t="shared" ca="1" si="699"/>
        <v>9.5054159763715575E-4</v>
      </c>
      <c r="DF395" s="223">
        <f t="shared" ca="1" si="700"/>
        <v>-1.7990956077631247E-3</v>
      </c>
      <c r="DG395" s="223">
        <f t="shared" ca="1" si="701"/>
        <v>-3.3669391296756797E-3</v>
      </c>
      <c r="DH395" s="223">
        <f t="shared" ca="1" si="702"/>
        <v>-2.7231006381539212E-3</v>
      </c>
      <c r="DI395" s="223">
        <f t="shared" ca="1" si="703"/>
        <v>-2.9050610732810327E-4</v>
      </c>
      <c r="DJ395" s="223">
        <f t="shared" ca="1" si="704"/>
        <v>2.3329166825260136E-3</v>
      </c>
      <c r="DK395" s="223">
        <f t="shared" ca="1" si="705"/>
        <v>3.4238882854528293E-3</v>
      </c>
      <c r="DL395" s="223">
        <f t="shared" ca="1" si="706"/>
        <v>2.2657689944572778E-3</v>
      </c>
      <c r="DM395" s="223">
        <f t="shared" ca="1" si="707"/>
        <v>-3.8069336976781926E-4</v>
      </c>
      <c r="DN395" s="223">
        <f t="shared" ca="1" si="708"/>
        <v>-2.7770850774942084E-3</v>
      </c>
      <c r="DO395" s="223">
        <f t="shared" ca="1" si="709"/>
        <v>-3.3492593345586944E-3</v>
      </c>
      <c r="DP395" s="223">
        <f t="shared" ca="1" si="710"/>
        <v>-1.7213651189615352E-3</v>
      </c>
      <c r="DQ395" s="223">
        <f t="shared" ca="1" si="711"/>
        <v>1.0372630141588664E-3</v>
      </c>
      <c r="DR395" s="223">
        <f t="shared" ca="1" si="712"/>
        <v>3.1145316503415244E-3</v>
      </c>
      <c r="DS395" s="223">
        <f t="shared" ca="1" si="713"/>
        <v>3.1459202257237491E-3</v>
      </c>
      <c r="DT395" s="223">
        <f t="shared" ca="1" si="714"/>
        <v>1.1108101472967387E-3</v>
      </c>
      <c r="DU395" s="223">
        <f t="shared" ca="1" si="715"/>
        <v>-1.6539712226196325E-3</v>
      </c>
      <c r="DV395" s="223">
        <f t="shared" ca="1" si="716"/>
        <v>-3.3322885185156927E-3</v>
      </c>
      <c r="DW395" s="223">
        <f t="shared" ca="1" si="717"/>
        <v>-2.8216851668666333E-3</v>
      </c>
      <c r="DX395" s="223">
        <f t="shared" ca="1" si="718"/>
        <v>-4.5756736462087937E-4</v>
      </c>
      <c r="DY395" s="223">
        <f t="shared" ca="1" si="719"/>
        <v>2.2071182445528303E-3</v>
      </c>
      <c r="DZ395" s="223">
        <f t="shared" ca="1" si="720"/>
        <v>3.4219874076922407E-3</v>
      </c>
      <c r="EA395" s="223">
        <f t="shared" ca="1" si="721"/>
        <v>2.3890143294660751E-3</v>
      </c>
      <c r="EB395" s="223">
        <f t="shared" ca="1" si="722"/>
        <v>-2.1325947527062492E-4</v>
      </c>
      <c r="EC395" s="223">
        <f t="shared" ca="1" si="723"/>
        <v>-2.6754469501140384E-3</v>
      </c>
      <c r="ED395" s="223">
        <f t="shared" ca="1" si="724"/>
        <v>-3.3801812398638184E-3</v>
      </c>
      <c r="EE395" s="223">
        <f t="shared" ca="1" si="725"/>
        <v>-1.8645350111588391E-3</v>
      </c>
      <c r="EF395" s="223">
        <f t="shared" ca="1" si="726"/>
        <v>8.7589087312481815E-4</v>
      </c>
      <c r="EG395" s="223">
        <f t="shared" ca="1" si="727"/>
        <v>3.0409597297903039E-3</v>
      </c>
      <c r="EH395" s="223">
        <f t="shared" ca="1" si="728"/>
        <v>3.2084766026149137E-3</v>
      </c>
      <c r="EI395" s="223">
        <f t="shared" ca="1" si="729"/>
        <v>1.2684026580160517E-3</v>
      </c>
      <c r="EJ395" s="223">
        <f t="shared" ca="1" si="730"/>
        <v>-1.5048622759300384E-3</v>
      </c>
      <c r="EK395" s="223">
        <f t="shared" ca="1" si="731"/>
        <v>-3.2896101324406102E-3</v>
      </c>
      <c r="EL395" s="223">
        <f t="shared" ca="1" si="732"/>
        <v>-2.9134720088619054E-3</v>
      </c>
      <c r="EM395" s="223">
        <f t="shared" ca="1" si="733"/>
        <v>-6.2352630205411599E-4</v>
      </c>
      <c r="EN395" s="223">
        <f t="shared" ca="1" si="734"/>
        <v>2.0760026654077566E-3</v>
      </c>
      <c r="EO395" s="223">
        <f t="shared" ca="1" si="735"/>
        <v>3.4118426625358235E-3</v>
      </c>
      <c r="EP395" s="223">
        <f t="shared" ca="1" si="736"/>
        <v>2.506504319702283E-3</v>
      </c>
      <c r="EQ395" s="223">
        <f t="shared" ca="1" si="737"/>
        <v>-4.5311820018228478E-5</v>
      </c>
      <c r="ER395" s="223">
        <f t="shared" ca="1" si="738"/>
        <v>-2.5673634366895986E-3</v>
      </c>
      <c r="ES395" s="223">
        <f t="shared" ca="1" si="739"/>
        <v>-3.4029599924931993E-3</v>
      </c>
      <c r="ET395" s="223">
        <f t="shared" ca="1" si="740"/>
        <v>-2.0032130752003223E-3</v>
      </c>
      <c r="EU395" s="223">
        <f t="shared" ca="1" si="741"/>
        <v>7.1240863425838614E-4</v>
      </c>
      <c r="EV395" s="223">
        <f t="shared" ca="1" si="742"/>
        <v>2.9600618708934272E-3</v>
      </c>
      <c r="EW395" s="223">
        <f t="shared" ca="1" si="743"/>
        <v>3.2633034783410026E-3</v>
      </c>
      <c r="EX395" s="223">
        <f t="shared" ca="1" si="744"/>
        <v>1.422939475633208E-3</v>
      </c>
      <c r="EY395" s="223">
        <f t="shared" ca="1" si="745"/>
        <v>-1.35212798420736E-3</v>
      </c>
      <c r="EZ395" s="223">
        <f t="shared" ca="1" si="746"/>
        <v>-3.2390067874206482E-3</v>
      </c>
      <c r="FA395" s="223">
        <f t="shared" ca="1" si="747"/>
        <v>-2.9982400415978468E-3</v>
      </c>
      <c r="FB395" s="223">
        <f t="shared" ca="1" si="748"/>
        <v>-7.8798311001120264E-4</v>
      </c>
      <c r="FC395" s="223">
        <f t="shared" ca="1" si="749"/>
        <v>1.9398858140053971E-3</v>
      </c>
      <c r="FD395" s="223">
        <f t="shared" ca="1" si="750"/>
        <v>3.393478489563239E-3</v>
      </c>
      <c r="FE395" s="223">
        <f t="shared" ca="1" si="751"/>
        <v>2.6179559214884458E-3</v>
      </c>
      <c r="FF395" s="223">
        <f t="shared" ca="1" si="752"/>
        <v>1.2274499537743861E-4</v>
      </c>
      <c r="FG395" s="223">
        <f t="shared" ca="1" si="753"/>
        <v>-2.4530949198716969E-3</v>
      </c>
      <c r="FH395" s="223">
        <f t="shared" ca="1" si="754"/>
        <v>-3.41754071643657E-3</v>
      </c>
      <c r="FI395" s="223">
        <f t="shared" ca="1" si="755"/>
        <v>-2.1370652234829054E-3</v>
      </c>
      <c r="FJ395" s="223">
        <f t="shared" ca="1" si="756"/>
        <v>5.4721014059239841E-4</v>
      </c>
      <c r="FK395" s="223">
        <f t="shared" ca="1" si="757"/>
        <v>2.8720329636787454E-3</v>
      </c>
      <c r="FL395" s="223">
        <f t="shared" ca="1" si="758"/>
        <v>3.3102687701561571E-3</v>
      </c>
      <c r="FM395" s="223">
        <f t="shared" ca="1" si="759"/>
        <v>1.5740483074188304E-3</v>
      </c>
      <c r="FN395" s="223">
        <f t="shared" ca="1" si="760"/>
        <v>-1.196136297738347E-3</v>
      </c>
      <c r="FO395" s="223">
        <f t="shared" ca="1" si="761"/>
        <v>-3.1806003913463186E-3</v>
      </c>
      <c r="FP395" s="223">
        <f t="shared" ca="1" si="762"/>
        <v>-3.0757850514587445E-3</v>
      </c>
      <c r="FQ395" s="223">
        <f t="shared" ca="1" si="763"/>
        <v>-9.5054159763710414E-4</v>
      </c>
      <c r="FR395" s="223">
        <f t="shared" ca="1" si="764"/>
        <v>1.7990956077631702E-3</v>
      </c>
      <c r="FS395" s="223">
        <f t="shared" ca="1" si="765"/>
        <v>3.3669391296756715E-3</v>
      </c>
      <c r="FT395" s="223">
        <f t="shared" ca="1" si="766"/>
        <v>2.7231006381539477E-3</v>
      </c>
      <c r="FU395" s="223">
        <f t="shared" ca="1" si="767"/>
        <v>2.9050610732814664E-4</v>
      </c>
      <c r="FV395" s="223">
        <f t="shared" ca="1" si="768"/>
        <v>-2.332916682526017E-3</v>
      </c>
      <c r="FW395" s="223">
        <f t="shared" ca="1" si="769"/>
        <v>-3.4238882854528293E-3</v>
      </c>
      <c r="FX395" s="223">
        <f t="shared" ca="1" si="770"/>
        <v>-2.2657689944572735E-3</v>
      </c>
      <c r="FY395" s="223">
        <f t="shared" ca="1" si="771"/>
        <v>3.806933697678242E-4</v>
      </c>
      <c r="FZ395" s="223">
        <f t="shared" ca="1" si="772"/>
        <v>2.7770850774942115E-3</v>
      </c>
      <c r="GA395" s="223">
        <f t="shared" ca="1" si="773"/>
        <v>3.3492593345586931E-3</v>
      </c>
      <c r="GB395" s="223">
        <f t="shared" ca="1" si="774"/>
        <v>1.721365118961489E-3</v>
      </c>
      <c r="GC395" s="223">
        <f t="shared" ca="1" si="775"/>
        <v>-1.0372630141589176E-3</v>
      </c>
      <c r="GD395" s="223">
        <f t="shared" ca="1" si="776"/>
        <v>-3.1145316503415465E-3</v>
      </c>
      <c r="GE395" s="223">
        <f t="shared" ca="1" si="777"/>
        <v>-3.145920225723766E-3</v>
      </c>
      <c r="GF395" s="223">
        <f t="shared" ca="1" si="778"/>
        <v>-1.1108101472967799E-3</v>
      </c>
      <c r="GG395" s="223">
        <f t="shared" ca="1" si="779"/>
        <v>1.6539712226195944E-3</v>
      </c>
      <c r="GH395" s="223">
        <f t="shared" ca="1" si="780"/>
        <v>3.3322885185156936E-3</v>
      </c>
      <c r="GI395" s="223">
        <f t="shared" ca="1" si="781"/>
        <v>2.8216851668666307E-3</v>
      </c>
      <c r="GJ395" s="223">
        <f t="shared" ca="1" si="782"/>
        <v>4.575673646208746E-4</v>
      </c>
      <c r="GK395" s="223">
        <f t="shared" ca="1" si="783"/>
        <v>-2.2071182445528342E-3</v>
      </c>
      <c r="GL395" s="223">
        <f t="shared" ca="1" si="784"/>
        <v>-3.4219874076922415E-3</v>
      </c>
      <c r="GM395" s="223">
        <f t="shared" ca="1" si="785"/>
        <v>-2.3890143294660717E-3</v>
      </c>
      <c r="GN395" s="223">
        <f t="shared" ca="1" si="786"/>
        <v>2.1325947527067859E-4</v>
      </c>
      <c r="GO395" s="223">
        <f t="shared" ca="1" si="787"/>
        <v>2.6754469501140718E-3</v>
      </c>
      <c r="GP395" s="223">
        <f t="shared" ca="1" si="788"/>
        <v>3.3801812398638101E-3</v>
      </c>
      <c r="GQ395" s="223">
        <f t="shared" ca="1" si="789"/>
        <v>1.8645350111588755E-3</v>
      </c>
      <c r="GR395" s="223">
        <f t="shared" ca="1" si="790"/>
        <v>-8.7589087312477608E-4</v>
      </c>
      <c r="GS395" s="223">
        <f t="shared" ca="1" si="791"/>
        <v>-3.0409597297903065E-3</v>
      </c>
      <c r="GT395" s="223">
        <f t="shared" ca="1" si="792"/>
        <v>-3.208476602614912E-3</v>
      </c>
      <c r="GU395" s="223">
        <f t="shared" ca="1" si="793"/>
        <v>-1.2684026580160471E-3</v>
      </c>
      <c r="GV395" s="223">
        <f t="shared" ca="1" si="794"/>
        <v>1.5048622759300427E-3</v>
      </c>
      <c r="GW395" s="223">
        <f t="shared" ca="1" si="795"/>
        <v>3.289610132440612E-3</v>
      </c>
      <c r="GX395" s="223">
        <f t="shared" ca="1" si="796"/>
        <v>2.9134720088619032E-3</v>
      </c>
      <c r="GY395" s="223">
        <f t="shared" ca="1" si="797"/>
        <v>6.235263020540633E-4</v>
      </c>
      <c r="GZ395" s="223">
        <f t="shared" ca="1" si="798"/>
        <v>-2.0760026654077996E-3</v>
      </c>
      <c r="HA395" s="223">
        <f t="shared" ca="1" si="799"/>
        <v>-3.4118426625358283E-3</v>
      </c>
      <c r="HB395" s="223">
        <f t="shared" ca="1" si="800"/>
        <v>-2.5065043197023125E-3</v>
      </c>
      <c r="HC395" s="223">
        <f t="shared" ca="1" si="801"/>
        <v>4.5311820018184893E-5</v>
      </c>
      <c r="HD395" s="223">
        <f t="shared" ca="1" si="802"/>
        <v>2.5673634366895695E-3</v>
      </c>
      <c r="HE395" s="223">
        <f t="shared" ca="1" si="803"/>
        <v>3.4029599924931988E-3</v>
      </c>
      <c r="HF395" s="223">
        <f t="shared" ca="1" si="804"/>
        <v>2.0032130752003188E-3</v>
      </c>
      <c r="HG395" s="223">
        <f t="shared" ca="1" si="805"/>
        <v>-7.1240863425839091E-4</v>
      </c>
      <c r="HH395" s="223">
        <f t="shared" ca="1" si="806"/>
        <v>-2.9600618708934298E-3</v>
      </c>
      <c r="HI395" s="223">
        <f t="shared" ca="1" si="807"/>
        <v>-3.2633034783410013E-3</v>
      </c>
      <c r="HJ395" s="223">
        <f t="shared" ca="1" si="808"/>
        <v>-1.4229394756332036E-3</v>
      </c>
      <c r="HK395" s="223">
        <f t="shared" ca="1" si="809"/>
        <v>1.3521279842074094E-3</v>
      </c>
      <c r="HL395" s="223">
        <f t="shared" ca="1" si="810"/>
        <v>3.239006787420666E-3</v>
      </c>
      <c r="HM395" s="223">
        <f t="shared" ca="1" si="811"/>
        <v>2.9982400415978208E-3</v>
      </c>
      <c r="HN395" s="223">
        <f t="shared" ca="1" si="812"/>
        <v>7.8798311001124503E-4</v>
      </c>
      <c r="HO395" s="223">
        <f t="shared" ca="1" si="813"/>
        <v>-1.9398858140053611E-3</v>
      </c>
      <c r="HP395" s="223">
        <f t="shared" ca="1" si="814"/>
        <v>-3.3934784895632338E-3</v>
      </c>
      <c r="HQ395" s="223">
        <f t="shared" ca="1" si="815"/>
        <v>-2.617955921488474E-3</v>
      </c>
      <c r="HR395" s="223">
        <f t="shared" ca="1" si="816"/>
        <v>-1.2274499537748209E-4</v>
      </c>
      <c r="HS395" s="223">
        <f t="shared" ca="1" si="817"/>
        <v>2.4530949198716665E-3</v>
      </c>
      <c r="HT395" s="223">
        <f t="shared" ca="1" si="818"/>
        <v>3.4175407164365669E-3</v>
      </c>
      <c r="HU395" s="223">
        <f t="shared" ca="1" si="819"/>
        <v>2.1370652234828633E-3</v>
      </c>
      <c r="HV395" s="223">
        <f t="shared" ca="1" si="820"/>
        <v>-5.4721014059245143E-4</v>
      </c>
      <c r="HW395" s="223">
        <f t="shared" ca="1" si="821"/>
        <v>-2.8720329636787749E-3</v>
      </c>
      <c r="HX395" s="223">
        <f t="shared" ca="1" si="822"/>
        <v>-3.3102687701561436E-3</v>
      </c>
      <c r="HY395" s="223">
        <f t="shared" ca="1" si="823"/>
        <v>-1.5740483074188688E-3</v>
      </c>
      <c r="HZ395" s="223">
        <f t="shared" ca="1" si="824"/>
        <v>1.1961362977383062E-3</v>
      </c>
      <c r="IA395" s="223">
        <f t="shared" ca="1" si="825"/>
        <v>3.1806003913463026E-3</v>
      </c>
      <c r="IB395" s="223">
        <f t="shared" ca="1" si="826"/>
        <v>3.0757850514587636E-3</v>
      </c>
      <c r="IC395" s="223">
        <f t="shared" ca="1" si="827"/>
        <v>9.5054159763714589E-4</v>
      </c>
      <c r="ID395" s="223">
        <f t="shared" ca="1" si="828"/>
        <v>-1.7990956077631331E-3</v>
      </c>
      <c r="IE395" s="223">
        <f t="shared" ca="1" si="829"/>
        <v>-3.5500734557347043E-3</v>
      </c>
      <c r="IF395" s="223">
        <f t="shared" ca="1" si="830"/>
        <v>-2.7231006381539156E-3</v>
      </c>
      <c r="IG395" s="223">
        <f t="shared" ca="1" si="831"/>
        <v>-2.9050610732809308E-4</v>
      </c>
      <c r="IH395" s="223">
        <f t="shared" ca="1" si="832"/>
        <v>2.3329166825260565E-3</v>
      </c>
      <c r="II395" s="223">
        <f t="shared" ca="1" si="833"/>
        <v>3.4238882854528288E-3</v>
      </c>
      <c r="IJ395" s="223">
        <f t="shared" ca="1" si="834"/>
        <v>2.2657689944572336E-3</v>
      </c>
      <c r="IK395" s="223">
        <f t="shared" ca="1" si="835"/>
        <v>-3.8069336976778088E-4</v>
      </c>
      <c r="IL395" s="223">
        <f t="shared" ca="1" si="836"/>
        <v>-2.7770850774941859E-3</v>
      </c>
      <c r="IM395" s="223">
        <f t="shared" ca="1" si="837"/>
        <v>-3.3492593345587022E-3</v>
      </c>
      <c r="IN395" s="223">
        <f t="shared" ca="1" si="838"/>
        <v>-1.7213651189615269E-3</v>
      </c>
      <c r="IO395" s="223">
        <f t="shared" ca="1" si="839"/>
        <v>1.037263014158876E-3</v>
      </c>
      <c r="IP395" s="223">
        <f t="shared" ca="1" si="840"/>
        <v>3.1145316503415287E-3</v>
      </c>
      <c r="IQ395" s="223">
        <f t="shared" ca="1" si="841"/>
        <v>3.1459202257237448E-3</v>
      </c>
      <c r="IR395" s="223">
        <f t="shared" ca="1" si="842"/>
        <v>1.1108101472967289E-3</v>
      </c>
      <c r="IS395" s="223">
        <f t="shared" ca="1" si="843"/>
        <v>-1.6539712226196412E-3</v>
      </c>
      <c r="IT395" s="223">
        <f t="shared" ca="1" si="844"/>
        <v>-3.3322885185157062E-3</v>
      </c>
      <c r="IU395" s="223">
        <f t="shared" ca="1" si="845"/>
        <v>-2.8216851668666E-3</v>
      </c>
      <c r="IV395" s="223">
        <f t="shared" ca="1" si="846"/>
        <v>-4.5756736462082114E-4</v>
      </c>
      <c r="IW395" s="223">
        <f t="shared" ca="1" si="847"/>
        <v>2.2071182445528009E-3</v>
      </c>
      <c r="IX395" s="223">
        <f t="shared" ca="1" si="848"/>
        <v>3.4219874076922394E-3</v>
      </c>
      <c r="IY395" s="223">
        <f t="shared" ca="1" si="849"/>
        <v>2.3890143294661029E-3</v>
      </c>
      <c r="IZ395" s="223">
        <f t="shared" ca="1" si="850"/>
        <v>-2.1325947527063495E-4</v>
      </c>
      <c r="JA395" s="223">
        <f t="shared" ca="1" si="851"/>
        <v>-2.6754469501140445E-3</v>
      </c>
      <c r="JB395" s="223">
        <f t="shared" ca="1" si="852"/>
        <v>-3.3801812398638171E-3</v>
      </c>
    </row>
    <row r="396" spans="2:262">
      <c r="B396" s="230">
        <v>35</v>
      </c>
      <c r="C396" s="229">
        <f t="shared" si="853"/>
        <v>6.8359375000000028E-4</v>
      </c>
      <c r="D396" s="226">
        <f t="shared" ca="1" si="597"/>
        <v>24.474595447932625</v>
      </c>
      <c r="E396" s="225">
        <f ca="1">AO361</f>
        <v>0.47459544793262581</v>
      </c>
      <c r="F396" s="224">
        <v>35</v>
      </c>
      <c r="G396" s="223">
        <f t="shared" ca="1" si="854"/>
        <v>-9.2097032344116078E-3</v>
      </c>
      <c r="H396" s="223">
        <f t="shared" ca="1" si="598"/>
        <v>5.5898266832894346E-3</v>
      </c>
      <c r="I396" s="223">
        <f t="shared" ca="1" si="599"/>
        <v>1.6511949207097691E-2</v>
      </c>
      <c r="J396" s="223">
        <f t="shared" ca="1" si="600"/>
        <v>1.5980486929327284E-2</v>
      </c>
      <c r="K396" s="223">
        <f t="shared" ca="1" si="601"/>
        <v>4.3640909517310596E-3</v>
      </c>
      <c r="L396" s="223">
        <f t="shared" ca="1" si="602"/>
        <v>-1.0279475541625236E-2</v>
      </c>
      <c r="M396" s="223">
        <f t="shared" ca="1" si="603"/>
        <v>-1.7792639478925388E-2</v>
      </c>
      <c r="N396" s="223">
        <f t="shared" ca="1" si="604"/>
        <v>-1.2963862282577373E-2</v>
      </c>
      <c r="O396" s="223">
        <f t="shared" ca="1" si="605"/>
        <v>8.573539133807811E-4</v>
      </c>
      <c r="P396" s="223">
        <f t="shared" ca="1" si="606"/>
        <v>1.4083862868618315E-2</v>
      </c>
      <c r="Q396" s="223">
        <f t="shared" ca="1" si="607"/>
        <v>1.7541039585952344E-2</v>
      </c>
      <c r="R396" s="223">
        <f t="shared" ca="1" si="608"/>
        <v>8.8307985208241242E-3</v>
      </c>
      <c r="S396" s="223">
        <f t="shared" ca="1" si="609"/>
        <v>-6.0049640351549308E-3</v>
      </c>
      <c r="T396" s="223">
        <f t="shared" ca="1" si="610"/>
        <v>-1.6675357382178787E-2</v>
      </c>
      <c r="U396" s="223">
        <f t="shared" ca="1" si="611"/>
        <v>-1.577881714202101E-2</v>
      </c>
      <c r="V396" s="223">
        <f t="shared" ca="1" si="612"/>
        <v>-3.9372323200245196E-3</v>
      </c>
      <c r="W396" s="223">
        <f t="shared" ca="1" si="613"/>
        <v>1.0635430686341188E-2</v>
      </c>
      <c r="X396" s="223">
        <f t="shared" ca="1" si="614"/>
        <v>1.7830781314895149E-2</v>
      </c>
      <c r="Y396" s="223">
        <f t="shared" ca="1" si="615"/>
        <v>1.2657733560733086E-2</v>
      </c>
      <c r="Z396" s="223">
        <f t="shared" ca="1" si="616"/>
        <v>-1.2954056844641886E-3</v>
      </c>
      <c r="AA396" s="223">
        <f t="shared" ca="1" si="617"/>
        <v>-1.4349981188133043E-2</v>
      </c>
      <c r="AB396" s="223">
        <f t="shared" ca="1" si="618"/>
        <v>-1.7450630333507945E-2</v>
      </c>
      <c r="AC396" s="223">
        <f t="shared" ca="1" si="619"/>
        <v>-8.4465744644125484E-3</v>
      </c>
      <c r="AD396" s="223">
        <f t="shared" ca="1" si="620"/>
        <v>6.4164842212257244E-3</v>
      </c>
      <c r="AE396" s="223">
        <f t="shared" ca="1" si="621"/>
        <v>1.6828720945504624E-2</v>
      </c>
      <c r="AF396" s="223">
        <f t="shared" ca="1" si="622"/>
        <v>1.556764278527635E-2</v>
      </c>
      <c r="AG396" s="223">
        <f t="shared" ca="1" si="623"/>
        <v>3.5080020467910126E-3</v>
      </c>
      <c r="AH396" s="223">
        <f t="shared" ca="1" si="624"/>
        <v>-1.0984979445296084E-2</v>
      </c>
      <c r="AI396" s="223">
        <f t="shared" ca="1" si="625"/>
        <v>-1.7858182554936673E-2</v>
      </c>
      <c r="AJ396" s="223">
        <f t="shared" ca="1" si="626"/>
        <v>-1.2343980293494979E-2</v>
      </c>
      <c r="AK396" s="223">
        <f t="shared" ca="1" si="627"/>
        <v>1.7326771516016125E-3</v>
      </c>
      <c r="AL396" s="223">
        <f t="shared" ca="1" si="628"/>
        <v>1.4607455615560377E-2</v>
      </c>
      <c r="AM396" s="223">
        <f t="shared" ca="1" si="629"/>
        <v>1.7349709473871721E-2</v>
      </c>
      <c r="AN396" s="223">
        <f t="shared" ca="1" si="630"/>
        <v>8.0572625073813721E-3</v>
      </c>
      <c r="AO396" s="223">
        <f t="shared" ca="1" si="631"/>
        <v>-6.8241393571294214E-3</v>
      </c>
      <c r="AP396" s="223">
        <f t="shared" ca="1" si="632"/>
        <v>-1.6971947516599303E-2</v>
      </c>
      <c r="AQ396" s="223">
        <f t="shared" ca="1" si="633"/>
        <v>-1.5347091062629515E-2</v>
      </c>
      <c r="AR396" s="223">
        <f t="shared" ca="1" si="634"/>
        <v>-3.0766586842971002E-3</v>
      </c>
      <c r="AS396" s="223">
        <f t="shared" ca="1" si="635"/>
        <v>1.1327911263387945E-2</v>
      </c>
      <c r="AT396" s="223">
        <f t="shared" ca="1" si="636"/>
        <v>1.7874826693567564E-2</v>
      </c>
      <c r="AU396" s="223">
        <f t="shared" ca="1" si="637"/>
        <v>1.2022791474099181E-2</v>
      </c>
      <c r="AV396" s="223">
        <f t="shared" ca="1" si="638"/>
        <v>-2.1689049188119468E-3</v>
      </c>
      <c r="AW396" s="223">
        <f t="shared" ca="1" si="639"/>
        <v>-1.4856131057932848E-2</v>
      </c>
      <c r="AX396" s="223">
        <f t="shared" ca="1" si="640"/>
        <v>-1.7238337797995891E-2</v>
      </c>
      <c r="AY396" s="223">
        <f t="shared" ca="1" si="641"/>
        <v>-7.663097156696142E-3</v>
      </c>
      <c r="AZ396" s="223">
        <f t="shared" ca="1" si="642"/>
        <v>7.2276838866553892E-3</v>
      </c>
      <c r="BA396" s="223">
        <f t="shared" ca="1" si="643"/>
        <v>1.7104950821131972E-2</v>
      </c>
      <c r="BB396" s="223">
        <f t="shared" ca="1" si="644"/>
        <v>1.5117294826191213E-2</v>
      </c>
      <c r="BC396" s="223">
        <f t="shared" ca="1" si="645"/>
        <v>2.6434620576555085E-3</v>
      </c>
      <c r="BD396" s="223">
        <f t="shared" ca="1" si="646"/>
        <v>-1.1664019571312625E-2</v>
      </c>
      <c r="BE396" s="223">
        <f t="shared" ca="1" si="647"/>
        <v>-1.7880703704981068E-2</v>
      </c>
      <c r="BF396" s="223">
        <f t="shared" ca="1" si="648"/>
        <v>-1.1694360574680559E-2</v>
      </c>
      <c r="BG396" s="223">
        <f t="shared" ca="1" si="649"/>
        <v>2.6038262187997041E-3</v>
      </c>
      <c r="BH396" s="223">
        <f t="shared" ca="1" si="650"/>
        <v>1.5095857722462538E-2</v>
      </c>
      <c r="BI396" s="223">
        <f t="shared" ca="1" si="651"/>
        <v>1.7116582392013507E-2</v>
      </c>
      <c r="BJ396" s="223">
        <f t="shared" ca="1" si="652"/>
        <v>7.2643158428254365E-3</v>
      </c>
      <c r="BK396" s="223">
        <f t="shared" ca="1" si="653"/>
        <v>-7.6268747296685448E-3</v>
      </c>
      <c r="BL396" s="223">
        <f t="shared" ca="1" si="654"/>
        <v>-1.7227650742885302E-2</v>
      </c>
      <c r="BM396" s="223">
        <f t="shared" ca="1" si="655"/>
        <v>-1.4878392496621711E-2</v>
      </c>
      <c r="BN396" s="223">
        <f t="shared" ca="1" si="656"/>
        <v>-2.208673108315799E-3</v>
      </c>
      <c r="BO396" s="223">
        <f t="shared" ca="1" si="657"/>
        <v>1.1993101909993335E-2</v>
      </c>
      <c r="BP396" s="223">
        <f t="shared" ca="1" si="658"/>
        <v>1.7875810049085269E-2</v>
      </c>
      <c r="BQ396" s="223">
        <f t="shared" ca="1" si="659"/>
        <v>1.1358885429732058E-2</v>
      </c>
      <c r="BR396" s="223">
        <f t="shared" ca="1" si="660"/>
        <v>-3.0371790712365909E-3</v>
      </c>
      <c r="BS396" s="223">
        <f t="shared" ca="1" si="661"/>
        <v>-1.5326491206770697E-2</v>
      </c>
      <c r="BT396" s="223">
        <f t="shared" ca="1" si="662"/>
        <v>-1.6984516596828373E-2</v>
      </c>
      <c r="BU396" s="223">
        <f t="shared" ca="1" si="663"/>
        <v>-6.8611587767212759E-3</v>
      </c>
      <c r="BV396" s="223">
        <f t="shared" ca="1" si="664"/>
        <v>8.0214714285317644E-3</v>
      </c>
      <c r="BW396" s="223">
        <f t="shared" ca="1" si="665"/>
        <v>1.7339973372014473E-2</v>
      </c>
      <c r="BX396" s="223">
        <f t="shared" ca="1" si="666"/>
        <v>1.4630527979751175E-2</v>
      </c>
      <c r="BY396" s="223">
        <f t="shared" ca="1" si="667"/>
        <v>1.7725537368832463E-3</v>
      </c>
      <c r="BZ396" s="223">
        <f t="shared" ca="1" si="668"/>
        <v>-1.2314960052534428E-2</v>
      </c>
      <c r="CA396" s="223">
        <f t="shared" ca="1" si="669"/>
        <v>-1.7860148673635487E-2</v>
      </c>
      <c r="CB396" s="223">
        <f t="shared" ca="1" si="670"/>
        <v>-1.1016568116936768E-2</v>
      </c>
      <c r="CC396" s="223">
        <f t="shared" ca="1" si="671"/>
        <v>3.4687024405684048E-3</v>
      </c>
      <c r="CD396" s="223">
        <f t="shared" ca="1" si="672"/>
        <v>1.5547892585870377E-2</v>
      </c>
      <c r="CE396" s="223">
        <f t="shared" ca="1" si="673"/>
        <v>1.6842219963937369E-2</v>
      </c>
      <c r="CF396" s="223">
        <f t="shared" ca="1" si="674"/>
        <v>6.4538688051252718E-3</v>
      </c>
      <c r="CG396" s="223">
        <f t="shared" ca="1" si="675"/>
        <v>-8.4112362929486817E-3</v>
      </c>
      <c r="CH396" s="223">
        <f t="shared" ca="1" si="676"/>
        <v>-1.7441851049567705E-2</v>
      </c>
      <c r="CI396" s="223">
        <f t="shared" ca="1" si="677"/>
        <v>-1.4373850579896316E-2</v>
      </c>
      <c r="CJ396" s="223">
        <f t="shared" ca="1" si="678"/>
        <v>-1.3353666453595216E-3</v>
      </c>
      <c r="CK396" s="223">
        <f t="shared" ca="1" si="679"/>
        <v>1.2629400123625891E-2</v>
      </c>
      <c r="CL396" s="223">
        <f t="shared" ca="1" si="680"/>
        <v>1.7833729012458686E-2</v>
      </c>
      <c r="CM396" s="223">
        <f t="shared" ca="1" si="681"/>
        <v>1.0667614835443956E-2</v>
      </c>
      <c r="CN396" s="223">
        <f t="shared" ca="1" si="682"/>
        <v>-3.8981363932531587E-3</v>
      </c>
      <c r="CO396" s="223">
        <f t="shared" ca="1" si="683"/>
        <v>-1.575992849584942E-2</v>
      </c>
      <c r="CP396" s="223">
        <f t="shared" ca="1" si="684"/>
        <v>-1.6689778207511219E-2</v>
      </c>
      <c r="CQ396" s="223">
        <f t="shared" ca="1" si="685"/>
        <v>-6.0426912642867567E-3</v>
      </c>
      <c r="CR396" s="223">
        <f t="shared" ca="1" si="686"/>
        <v>8.7959345431390008E-3</v>
      </c>
      <c r="CS396" s="223">
        <f t="shared" ca="1" si="687"/>
        <v>1.7533222408241504E-2</v>
      </c>
      <c r="CT396" s="223">
        <f t="shared" ca="1" si="688"/>
        <v>1.410851490992502E-2</v>
      </c>
      <c r="CU396" s="223">
        <f t="shared" ca="1" si="689"/>
        <v>8.9737517890133445E-4</v>
      </c>
      <c r="CV396" s="223">
        <f t="shared" ca="1" si="690"/>
        <v>-1.2936232716326573E-2</v>
      </c>
      <c r="CW396" s="223">
        <f t="shared" ca="1" si="691"/>
        <v>-1.7796566979770861E-2</v>
      </c>
      <c r="CX396" s="223">
        <f t="shared" ca="1" si="692"/>
        <v>-1.0312235781661775E-2</v>
      </c>
      <c r="CY396" s="223">
        <f t="shared" ca="1" si="693"/>
        <v>4.3252222543353255E-3</v>
      </c>
      <c r="CZ396" s="223">
        <f t="shared" ca="1" si="694"/>
        <v>1.5962471214204247E-2</v>
      </c>
      <c r="DA396" s="223">
        <f t="shared" ca="1" si="695"/>
        <v>1.6527283152763875E-2</v>
      </c>
      <c r="DB396" s="223">
        <f t="shared" ca="1" si="696"/>
        <v>5.6278738321814195E-3</v>
      </c>
      <c r="DC396" s="223">
        <f t="shared" ca="1" si="697"/>
        <v>-9.1753344512617088E-3</v>
      </c>
      <c r="DD396" s="223">
        <f t="shared" ca="1" si="698"/>
        <v>-1.7614032409345986E-2</v>
      </c>
      <c r="DE396" s="223">
        <f t="shared" ca="1" si="699"/>
        <v>-1.3834680798123337E-2</v>
      </c>
      <c r="DF396" s="223">
        <f t="shared" ca="1" si="700"/>
        <v>-4.5884316719039695E-4</v>
      </c>
      <c r="DG396" s="223">
        <f t="shared" ca="1" si="701"/>
        <v>1.3235273006155837E-2</v>
      </c>
      <c r="DH396" s="223">
        <f t="shared" ca="1" si="702"/>
        <v>1.7748684960590923E-2</v>
      </c>
      <c r="DI396" s="223">
        <f t="shared" ca="1" si="703"/>
        <v>9.9506450226442573E-3</v>
      </c>
      <c r="DJ396" s="223">
        <f t="shared" ca="1" si="704"/>
        <v>-4.7497027632619586E-3</v>
      </c>
      <c r="DK396" s="223">
        <f t="shared" ca="1" si="705"/>
        <v>-1.6155398736774879E-2</v>
      </c>
      <c r="DL396" s="223">
        <f t="shared" ca="1" si="706"/>
        <v>-1.6354832680640221E-2</v>
      </c>
      <c r="DM396" s="223">
        <f t="shared" ca="1" si="707"/>
        <v>-5.2096663793193294E-3</v>
      </c>
      <c r="DN396" s="223">
        <f t="shared" ca="1" si="708"/>
        <v>9.5492074809988316E-3</v>
      </c>
      <c r="DO396" s="223">
        <f t="shared" ca="1" si="709"/>
        <v>1.7684232375958179E-2</v>
      </c>
      <c r="DP396" s="223">
        <f t="shared" ca="1" si="710"/>
        <v>1.3552513191920901E-2</v>
      </c>
      <c r="DQ396" s="223">
        <f t="shared" ca="1" si="711"/>
        <v>2.0034765512793717E-5</v>
      </c>
      <c r="DR396" s="223">
        <f t="shared" ca="1" si="712"/>
        <v>-1.3526340862424926E-2</v>
      </c>
      <c r="DS396" s="223">
        <f t="shared" ca="1" si="713"/>
        <v>-1.7690111797256804E-2</v>
      </c>
      <c r="DT396" s="223">
        <f t="shared" ca="1" si="714"/>
        <v>-9.5830603671436827E-3</v>
      </c>
      <c r="DU396" s="223">
        <f t="shared" ca="1" si="715"/>
        <v>5.1713222288468277E-3</v>
      </c>
      <c r="DV396" s="223">
        <f t="shared" ca="1" si="716"/>
        <v>1.6338594851235747E-2</v>
      </c>
      <c r="DW396" s="223">
        <f t="shared" ca="1" si="717"/>
        <v>1.6172530668856232E-2</v>
      </c>
      <c r="DX396" s="223">
        <f t="shared" ca="1" si="718"/>
        <v>4.7883208182323131E-3</v>
      </c>
      <c r="DY396" s="223">
        <f t="shared" ca="1" si="719"/>
        <v>-9.9173284252172672E-3</v>
      </c>
      <c r="DZ396" s="223">
        <f t="shared" ca="1" si="720"/>
        <v>-1.7743780022243135E-2</v>
      </c>
      <c r="EA396" s="223">
        <f t="shared" ca="1" si="721"/>
        <v>-1.3262182058532761E-2</v>
      </c>
      <c r="EB396" s="223">
        <f t="shared" ca="1" si="722"/>
        <v>4.1878570435840501E-4</v>
      </c>
      <c r="EC396" s="223">
        <f t="shared" ca="1" si="723"/>
        <v>1.3809260956740954E-2</v>
      </c>
      <c r="ED396" s="223">
        <f t="shared" ca="1" si="724"/>
        <v>1.7620882772051906E-2</v>
      </c>
      <c r="EE396" s="223">
        <f t="shared" ca="1" si="725"/>
        <v>9.2097032344116495E-3</v>
      </c>
      <c r="EF396" s="223">
        <f t="shared" ca="1" si="726"/>
        <v>-5.5898266832892333E-3</v>
      </c>
      <c r="EG396" s="223">
        <f t="shared" ca="1" si="727"/>
        <v>-1.6511949207097643E-2</v>
      </c>
      <c r="EH396" s="223">
        <f t="shared" ca="1" si="728"/>
        <v>-1.5980486929327294E-2</v>
      </c>
      <c r="EI396" s="223">
        <f t="shared" ca="1" si="729"/>
        <v>-4.3640909517312417E-3</v>
      </c>
      <c r="EJ396" s="223">
        <f t="shared" ca="1" si="730"/>
        <v>1.0279475541625147E-2</v>
      </c>
      <c r="EK396" s="223">
        <f t="shared" ca="1" si="731"/>
        <v>1.779263947892536E-2</v>
      </c>
      <c r="EL396" s="223">
        <f t="shared" ca="1" si="732"/>
        <v>1.2963862282577492E-2</v>
      </c>
      <c r="EM396" s="223">
        <f t="shared" ca="1" si="733"/>
        <v>-8.5735391338070521E-4</v>
      </c>
      <c r="EN396" s="223">
        <f t="shared" ca="1" si="734"/>
        <v>-1.4083862868618171E-2</v>
      </c>
      <c r="EO396" s="223">
        <f t="shared" ca="1" si="735"/>
        <v>-1.7541039585952368E-2</v>
      </c>
      <c r="EP396" s="223">
        <f t="shared" ca="1" si="736"/>
        <v>-8.8307985208241919E-3</v>
      </c>
      <c r="EQ396" s="223">
        <f t="shared" ca="1" si="737"/>
        <v>6.0049640351547088E-3</v>
      </c>
      <c r="ER396" s="223">
        <f t="shared" ca="1" si="738"/>
        <v>1.6675357382178735E-2</v>
      </c>
      <c r="ES396" s="223">
        <f t="shared" ca="1" si="739"/>
        <v>1.5778817142021031E-2</v>
      </c>
      <c r="ET396" s="223">
        <f t="shared" ca="1" si="740"/>
        <v>3.9372323200247182E-3</v>
      </c>
      <c r="EU396" s="223">
        <f t="shared" ca="1" si="741"/>
        <v>-1.0635430686341102E-2</v>
      </c>
      <c r="EV396" s="223">
        <f t="shared" ca="1" si="742"/>
        <v>-1.7830781314895145E-2</v>
      </c>
      <c r="EW396" s="223">
        <f t="shared" ca="1" si="743"/>
        <v>-1.265773356073323E-2</v>
      </c>
      <c r="EX396" s="223">
        <f t="shared" ca="1" si="744"/>
        <v>1.295405684464112E-3</v>
      </c>
      <c r="EY396" s="223">
        <f t="shared" ca="1" si="745"/>
        <v>1.4349981188132882E-2</v>
      </c>
      <c r="EZ396" s="223">
        <f t="shared" ca="1" si="746"/>
        <v>1.7450630333507973E-2</v>
      </c>
      <c r="FA396" s="223">
        <f t="shared" ca="1" si="747"/>
        <v>8.4465744644128399E-3</v>
      </c>
      <c r="FB396" s="223">
        <f t="shared" ca="1" si="748"/>
        <v>-6.4164842212257123E-3</v>
      </c>
      <c r="FC396" s="223">
        <f t="shared" ca="1" si="749"/>
        <v>-1.6828720945504576E-2</v>
      </c>
      <c r="FD396" s="223">
        <f t="shared" ca="1" si="750"/>
        <v>-1.5567642785276514E-2</v>
      </c>
      <c r="FE396" s="223">
        <f t="shared" ca="1" si="751"/>
        <v>-3.5080020467909618E-3</v>
      </c>
      <c r="FF396" s="223">
        <f t="shared" ca="1" si="752"/>
        <v>1.0984979445295973E-2</v>
      </c>
      <c r="FG396" s="223">
        <f t="shared" ca="1" si="753"/>
        <v>1.7858182554936659E-2</v>
      </c>
      <c r="FH396" s="223">
        <f t="shared" ca="1" si="754"/>
        <v>1.2343980293494945E-2</v>
      </c>
      <c r="FI396" s="223">
        <f t="shared" ca="1" si="755"/>
        <v>-1.7326771516015364E-3</v>
      </c>
      <c r="FJ396" s="223">
        <f t="shared" ca="1" si="756"/>
        <v>-1.4607455615560224E-2</v>
      </c>
      <c r="FK396" s="223">
        <f t="shared" ca="1" si="757"/>
        <v>-1.7349709473871707E-2</v>
      </c>
      <c r="FL396" s="223">
        <f t="shared" ca="1" si="758"/>
        <v>-8.0572625073814397E-3</v>
      </c>
      <c r="FM396" s="223">
        <f t="shared" ca="1" si="759"/>
        <v>6.8241393571291734E-3</v>
      </c>
      <c r="FN396" s="223">
        <f t="shared" ca="1" si="760"/>
        <v>1.6971947516599337E-2</v>
      </c>
      <c r="FO396" s="223">
        <f t="shared" ca="1" si="761"/>
        <v>1.5347091062629551E-2</v>
      </c>
      <c r="FP396" s="223">
        <f t="shared" ca="1" si="762"/>
        <v>3.0766586842973635E-3</v>
      </c>
      <c r="FQ396" s="223">
        <f t="shared" ca="1" si="763"/>
        <v>-1.1327911263387639E-2</v>
      </c>
      <c r="FR396" s="223">
        <f t="shared" ca="1" si="764"/>
        <v>-1.7874826693567557E-2</v>
      </c>
      <c r="FS396" s="223">
        <f t="shared" ca="1" si="765"/>
        <v>-1.2022791474099377E-2</v>
      </c>
      <c r="FT396" s="223">
        <f t="shared" ca="1" si="766"/>
        <v>2.1689049188115556E-3</v>
      </c>
      <c r="FU396" s="223">
        <f t="shared" ca="1" si="767"/>
        <v>1.4856131057932837E-2</v>
      </c>
      <c r="FV396" s="223">
        <f t="shared" ca="1" si="768"/>
        <v>1.7238337797995926E-2</v>
      </c>
      <c r="FW396" s="223">
        <f t="shared" ca="1" si="769"/>
        <v>7.6630971566964984E-3</v>
      </c>
      <c r="FX396" s="223">
        <f t="shared" ca="1" si="770"/>
        <v>-7.2276838866553762E-3</v>
      </c>
      <c r="FY396" s="223">
        <f t="shared" ca="1" si="771"/>
        <v>-1.7104950821131931E-2</v>
      </c>
      <c r="FZ396" s="223">
        <f t="shared" ca="1" si="772"/>
        <v>-1.5117294826191424E-2</v>
      </c>
      <c r="GA396" s="223">
        <f t="shared" ca="1" si="773"/>
        <v>-2.6434620576555224E-3</v>
      </c>
      <c r="GB396" s="223">
        <f t="shared" ca="1" si="774"/>
        <v>1.1664019571312519E-2</v>
      </c>
      <c r="GC396" s="223">
        <f t="shared" ca="1" si="775"/>
        <v>1.7880703704981068E-2</v>
      </c>
      <c r="GD396" s="223">
        <f t="shared" ca="1" si="776"/>
        <v>1.169436057468057E-2</v>
      </c>
      <c r="GE396" s="223">
        <f t="shared" ca="1" si="777"/>
        <v>-2.6038262187995658E-3</v>
      </c>
      <c r="GF396" s="223">
        <f t="shared" ca="1" si="778"/>
        <v>-1.5095857722462393E-2</v>
      </c>
      <c r="GG396" s="223">
        <f t="shared" ca="1" si="779"/>
        <v>-1.7116582392013475E-2</v>
      </c>
      <c r="GH396" s="223">
        <f t="shared" ca="1" si="780"/>
        <v>-7.2643158428255632E-3</v>
      </c>
      <c r="GI396" s="223">
        <f t="shared" ca="1" si="781"/>
        <v>7.626874729668302E-3</v>
      </c>
      <c r="GJ396" s="223">
        <f t="shared" ca="1" si="782"/>
        <v>1.7227650742885334E-2</v>
      </c>
      <c r="GK396" s="223">
        <f t="shared" ca="1" si="783"/>
        <v>1.487839249662179E-2</v>
      </c>
      <c r="GL396" s="223">
        <f t="shared" ca="1" si="784"/>
        <v>2.2086731083160636E-3</v>
      </c>
      <c r="GM396" s="223">
        <f t="shared" ca="1" si="785"/>
        <v>-1.1993101909993418E-2</v>
      </c>
      <c r="GN396" s="223">
        <f t="shared" ca="1" si="786"/>
        <v>-1.7875810049085269E-2</v>
      </c>
      <c r="GO396" s="223">
        <f t="shared" ca="1" si="787"/>
        <v>-1.1358885429732263E-2</v>
      </c>
      <c r="GP396" s="223">
        <f t="shared" ca="1" si="788"/>
        <v>3.0371790712367033E-3</v>
      </c>
      <c r="GQ396" s="223">
        <f t="shared" ca="1" si="789"/>
        <v>1.5326491206770688E-2</v>
      </c>
      <c r="GR396" s="223">
        <f t="shared" ca="1" si="790"/>
        <v>1.6984516596828456E-2</v>
      </c>
      <c r="GS396" s="223">
        <f t="shared" ca="1" si="791"/>
        <v>6.8611587767216393E-3</v>
      </c>
      <c r="GT396" s="223">
        <f t="shared" ca="1" si="792"/>
        <v>-8.0214714285317523E-3</v>
      </c>
      <c r="GU396" s="223">
        <f t="shared" ca="1" si="793"/>
        <v>-1.7339973372014435E-2</v>
      </c>
      <c r="GV396" s="223">
        <f t="shared" ca="1" si="794"/>
        <v>-1.4630527979751402E-2</v>
      </c>
      <c r="GW396" s="223">
        <f t="shared" ca="1" si="795"/>
        <v>-1.7725537368832589E-3</v>
      </c>
      <c r="GX396" s="223">
        <f t="shared" ca="1" si="796"/>
        <v>1.2314960052534327E-2</v>
      </c>
      <c r="GY396" s="223">
        <f t="shared" ca="1" si="797"/>
        <v>1.7860148673635508E-2</v>
      </c>
      <c r="GZ396" s="223">
        <f t="shared" ca="1" si="798"/>
        <v>1.1016568116936779E-2</v>
      </c>
      <c r="HA396" s="223">
        <f t="shared" ca="1" si="799"/>
        <v>-3.4687024405682669E-3</v>
      </c>
      <c r="HB396" s="223">
        <f t="shared" ca="1" si="800"/>
        <v>-1.5547892585870183E-2</v>
      </c>
      <c r="HC396" s="223">
        <f t="shared" ca="1" si="801"/>
        <v>-1.6842219963937331E-2</v>
      </c>
      <c r="HD396" s="223">
        <f t="shared" ca="1" si="802"/>
        <v>-6.4538688051254019E-3</v>
      </c>
      <c r="HE396" s="223">
        <f t="shared" ca="1" si="803"/>
        <v>8.4112362929483347E-3</v>
      </c>
      <c r="HF396" s="223">
        <f t="shared" ca="1" si="804"/>
        <v>1.744185104956773E-2</v>
      </c>
      <c r="HG396" s="223">
        <f t="shared" ca="1" si="805"/>
        <v>1.4373850579896401E-2</v>
      </c>
      <c r="HH396" s="223">
        <f t="shared" ca="1" si="806"/>
        <v>1.3353666453599154E-3</v>
      </c>
      <c r="HI396" s="223">
        <f t="shared" ca="1" si="807"/>
        <v>-1.2629400123625973E-2</v>
      </c>
      <c r="HJ396" s="223">
        <f t="shared" ca="1" si="808"/>
        <v>-1.7833729012458697E-2</v>
      </c>
      <c r="HK396" s="223">
        <f t="shared" ca="1" si="809"/>
        <v>-1.0667614835444067E-2</v>
      </c>
      <c r="HL396" s="223">
        <f t="shared" ca="1" si="810"/>
        <v>3.8981363932532702E-3</v>
      </c>
      <c r="HM396" s="223">
        <f t="shared" ca="1" si="811"/>
        <v>1.5759928495849354E-2</v>
      </c>
      <c r="HN396" s="223">
        <f t="shared" ca="1" si="812"/>
        <v>1.6689778207511271E-2</v>
      </c>
      <c r="HO396" s="223">
        <f t="shared" ca="1" si="813"/>
        <v>6.0426912642866501E-3</v>
      </c>
      <c r="HP396" s="223">
        <f t="shared" ca="1" si="814"/>
        <v>-8.7959345431388794E-3</v>
      </c>
      <c r="HQ396" s="223">
        <f t="shared" ca="1" si="815"/>
        <v>-1.7533222408241473E-2</v>
      </c>
      <c r="HR396" s="223">
        <f t="shared" ca="1" si="816"/>
        <v>-1.4108514909925263E-2</v>
      </c>
      <c r="HS396" s="223">
        <f t="shared" ca="1" si="817"/>
        <v>-8.9737517890147453E-4</v>
      </c>
      <c r="HT396" s="223">
        <f t="shared" ca="1" si="818"/>
        <v>1.2936232716326476E-2</v>
      </c>
      <c r="HU396" s="223">
        <f t="shared" ca="1" si="819"/>
        <v>1.7796566979770896E-2</v>
      </c>
      <c r="HV396" s="223">
        <f t="shared" ca="1" si="820"/>
        <v>1.0312235781661891E-2</v>
      </c>
      <c r="HW396" s="223">
        <f t="shared" ca="1" si="821"/>
        <v>-4.3252222543351902E-3</v>
      </c>
      <c r="HX396" s="223">
        <f t="shared" ca="1" si="822"/>
        <v>-1.5962471214204067E-2</v>
      </c>
      <c r="HY396" s="223">
        <f t="shared" ca="1" si="823"/>
        <v>-1.6527283152763826E-2</v>
      </c>
      <c r="HZ396" s="223">
        <f t="shared" ca="1" si="824"/>
        <v>-5.6278738321815496E-3</v>
      </c>
      <c r="IA396" s="223">
        <f t="shared" ca="1" si="825"/>
        <v>9.1753344512613706E-3</v>
      </c>
      <c r="IB396" s="223">
        <f t="shared" ca="1" si="826"/>
        <v>1.7614032409346007E-2</v>
      </c>
      <c r="IC396" s="223">
        <f t="shared" ca="1" si="827"/>
        <v>1.3834680798123425E-2</v>
      </c>
      <c r="ID396" s="223">
        <f t="shared" ca="1" si="828"/>
        <v>4.5884316719079074E-4</v>
      </c>
      <c r="IE396" s="223">
        <f t="shared" ca="1" si="829"/>
        <v>-1.0617494982334545E-2</v>
      </c>
      <c r="IF396" s="223">
        <f t="shared" ca="1" si="830"/>
        <v>-1.7748684960590941E-2</v>
      </c>
      <c r="IG396" s="223">
        <f t="shared" ca="1" si="831"/>
        <v>-9.9506450226445851E-3</v>
      </c>
      <c r="IH396" s="223">
        <f t="shared" ca="1" si="832"/>
        <v>4.7497027632620679E-3</v>
      </c>
      <c r="II396" s="223">
        <f t="shared" ca="1" si="833"/>
        <v>1.6155398736774816E-2</v>
      </c>
      <c r="IJ396" s="223">
        <f t="shared" ca="1" si="834"/>
        <v>1.635483268064028E-2</v>
      </c>
      <c r="IK396" s="223">
        <f t="shared" ca="1" si="835"/>
        <v>5.2096663793192201E-3</v>
      </c>
      <c r="IL396" s="223">
        <f t="shared" ca="1" si="836"/>
        <v>-9.5492074809987119E-3</v>
      </c>
      <c r="IM396" s="223">
        <f t="shared" ca="1" si="837"/>
        <v>-1.7684232375958162E-2</v>
      </c>
      <c r="IN396" s="223">
        <f t="shared" ca="1" si="838"/>
        <v>-1.3552513191920825E-2</v>
      </c>
      <c r="IO396" s="223">
        <f t="shared" ca="1" si="839"/>
        <v>-2.0034765512934663E-5</v>
      </c>
      <c r="IP396" s="223">
        <f t="shared" ca="1" si="840"/>
        <v>1.3526340862424834E-2</v>
      </c>
      <c r="IQ396" s="223">
        <f t="shared" ca="1" si="841"/>
        <v>1.7690111797256863E-2</v>
      </c>
      <c r="IR396" s="223">
        <f t="shared" ca="1" si="842"/>
        <v>9.5830603671438024E-3</v>
      </c>
      <c r="IS396" s="223">
        <f t="shared" ca="1" si="843"/>
        <v>-5.1713222288466941E-3</v>
      </c>
      <c r="IT396" s="223">
        <f t="shared" ca="1" si="844"/>
        <v>-1.6338594851235587E-2</v>
      </c>
      <c r="IU396" s="223">
        <f t="shared" ca="1" si="845"/>
        <v>-1.6172530668856291E-2</v>
      </c>
      <c r="IV396" s="223">
        <f t="shared" ca="1" si="846"/>
        <v>-4.7883208182324484E-3</v>
      </c>
      <c r="IW396" s="223">
        <f t="shared" ca="1" si="847"/>
        <v>9.9173284252169376E-3</v>
      </c>
      <c r="IX396" s="223">
        <f t="shared" ca="1" si="848"/>
        <v>1.7743780022243145E-2</v>
      </c>
      <c r="IY396" s="223">
        <f t="shared" ca="1" si="849"/>
        <v>1.3262182058532856E-2</v>
      </c>
      <c r="IZ396" s="223">
        <f t="shared" ca="1" si="850"/>
        <v>-4.187857043580108E-4</v>
      </c>
      <c r="JA396" s="223">
        <f t="shared" ca="1" si="851"/>
        <v>-1.3809260956741029E-2</v>
      </c>
      <c r="JB396" s="223">
        <f t="shared" ca="1" si="852"/>
        <v>-1.762088277205193E-2</v>
      </c>
    </row>
    <row r="397" spans="2:262">
      <c r="B397" s="230">
        <v>36</v>
      </c>
      <c r="C397" s="229">
        <f t="shared" si="853"/>
        <v>7.031250000000003E-4</v>
      </c>
      <c r="D397" s="226">
        <f t="shared" ca="1" si="597"/>
        <v>24.476562664172771</v>
      </c>
      <c r="E397" s="225">
        <f ca="1">AP361</f>
        <v>0.47656266417277082</v>
      </c>
      <c r="F397" s="224">
        <v>36</v>
      </c>
      <c r="G397" s="223">
        <f t="shared" ca="1" si="854"/>
        <v>-1.8947753661445366E-3</v>
      </c>
      <c r="H397" s="223">
        <f t="shared" ca="1" si="598"/>
        <v>1.3714482176928667E-3</v>
      </c>
      <c r="I397" s="223">
        <f t="shared" ca="1" si="599"/>
        <v>3.6348504439096489E-3</v>
      </c>
      <c r="J397" s="223">
        <f t="shared" ca="1" si="600"/>
        <v>3.2404012034181872E-3</v>
      </c>
      <c r="K397" s="223">
        <f t="shared" ca="1" si="601"/>
        <v>4.7652707897893659E-4</v>
      </c>
      <c r="L397" s="223">
        <f t="shared" ca="1" si="602"/>
        <v>-2.6357900461654732E-3</v>
      </c>
      <c r="M397" s="223">
        <f t="shared" ca="1" si="603"/>
        <v>-3.8207820864844602E-3</v>
      </c>
      <c r="N397" s="223">
        <f t="shared" ca="1" si="604"/>
        <v>-2.2119669456715316E-3</v>
      </c>
      <c r="O397" s="223">
        <f t="shared" ca="1" si="605"/>
        <v>1.0142681362324769E-3</v>
      </c>
      <c r="P397" s="223">
        <f t="shared" ca="1" si="606"/>
        <v>3.4988567336056552E-3</v>
      </c>
      <c r="Q397" s="223">
        <f t="shared" ca="1" si="607"/>
        <v>3.425034291867874E-3</v>
      </c>
      <c r="R397" s="223">
        <f t="shared" ca="1" si="608"/>
        <v>8.4678077197668179E-4</v>
      </c>
      <c r="S397" s="223">
        <f t="shared" ca="1" si="609"/>
        <v>-2.3506502220660497E-3</v>
      </c>
      <c r="T397" s="223">
        <f t="shared" ca="1" si="610"/>
        <v>-3.8292542005696471E-3</v>
      </c>
      <c r="U397" s="223">
        <f t="shared" ca="1" si="611"/>
        <v>-2.5078560743275798E-3</v>
      </c>
      <c r="V397" s="223">
        <f t="shared" ca="1" si="612"/>
        <v>6.4732009816480794E-4</v>
      </c>
      <c r="W397" s="223">
        <f t="shared" ca="1" si="613"/>
        <v>3.3291671202873912E-3</v>
      </c>
      <c r="X397" s="223">
        <f t="shared" ca="1" si="614"/>
        <v>3.57668242777268E-3</v>
      </c>
      <c r="Y397" s="223">
        <f t="shared" ca="1" si="615"/>
        <v>1.2088795032428323E-3</v>
      </c>
      <c r="Z397" s="223">
        <f t="shared" ca="1" si="616"/>
        <v>-2.042872351332008E-3</v>
      </c>
      <c r="AA397" s="223">
        <f t="shared" ca="1" si="617"/>
        <v>-3.8008485034200725E-3</v>
      </c>
      <c r="AB397" s="223">
        <f t="shared" ca="1" si="618"/>
        <v>-2.7795931780542626E-3</v>
      </c>
      <c r="AC397" s="223">
        <f t="shared" ca="1" si="619"/>
        <v>2.7413801369064437E-4</v>
      </c>
      <c r="AD397" s="223">
        <f t="shared" ca="1" si="620"/>
        <v>3.1274158076928845E-3</v>
      </c>
      <c r="AE397" s="223">
        <f t="shared" ca="1" si="621"/>
        <v>3.6938851566845313E-3</v>
      </c>
      <c r="AF397" s="223">
        <f t="shared" ca="1" si="622"/>
        <v>1.5593360640519961E-3</v>
      </c>
      <c r="AG397" s="223">
        <f t="shared" ca="1" si="623"/>
        <v>-1.7154205031070151E-3</v>
      </c>
      <c r="AH397" s="223">
        <f t="shared" ca="1" si="624"/>
        <v>-3.7358385574274193E-3</v>
      </c>
      <c r="AI397" s="223">
        <f t="shared" ca="1" si="625"/>
        <v>-3.0245612799961034E-3</v>
      </c>
      <c r="AJ397" s="223">
        <f t="shared" ca="1" si="626"/>
        <v>-1.0168416971443564E-4</v>
      </c>
      <c r="AK397" s="223">
        <f t="shared" ca="1" si="627"/>
        <v>2.8955457712509149E-3</v>
      </c>
      <c r="AL397" s="223">
        <f t="shared" ca="1" si="628"/>
        <v>3.7755137522544808E-3</v>
      </c>
      <c r="AM397" s="223">
        <f t="shared" ca="1" si="629"/>
        <v>1.8947753661445385E-3</v>
      </c>
      <c r="AN397" s="223">
        <f t="shared" ca="1" si="630"/>
        <v>-1.3714482176928667E-3</v>
      </c>
      <c r="AO397" s="223">
        <f t="shared" ca="1" si="631"/>
        <v>-3.6348504439096493E-3</v>
      </c>
      <c r="AP397" s="223">
        <f t="shared" ca="1" si="632"/>
        <v>-3.240401203418192E-3</v>
      </c>
      <c r="AQ397" s="223">
        <f t="shared" ca="1" si="633"/>
        <v>-4.7652707897894407E-4</v>
      </c>
      <c r="AR397" s="223">
        <f t="shared" ca="1" si="634"/>
        <v>2.6357900461654702E-3</v>
      </c>
      <c r="AS397" s="223">
        <f t="shared" ca="1" si="635"/>
        <v>3.8207820864844606E-3</v>
      </c>
      <c r="AT397" s="223">
        <f t="shared" ca="1" si="636"/>
        <v>2.2119669456715325E-3</v>
      </c>
      <c r="AU397" s="223">
        <f t="shared" ca="1" si="637"/>
        <v>-1.0142681362324795E-3</v>
      </c>
      <c r="AV397" s="223">
        <f t="shared" ca="1" si="638"/>
        <v>-3.4988567336056565E-3</v>
      </c>
      <c r="AW397" s="223">
        <f t="shared" ca="1" si="639"/>
        <v>-3.4250342918678732E-3</v>
      </c>
      <c r="AX397" s="223">
        <f t="shared" ca="1" si="640"/>
        <v>-8.4678077197667268E-4</v>
      </c>
      <c r="AY397" s="223">
        <f t="shared" ca="1" si="641"/>
        <v>2.3506502220660354E-3</v>
      </c>
      <c r="AZ397" s="223">
        <f t="shared" ca="1" si="642"/>
        <v>3.8292542005696471E-3</v>
      </c>
      <c r="BA397" s="223">
        <f t="shared" ca="1" si="643"/>
        <v>2.5078560743275876E-3</v>
      </c>
      <c r="BB397" s="223">
        <f t="shared" ca="1" si="644"/>
        <v>-6.4732009816479709E-4</v>
      </c>
      <c r="BC397" s="223">
        <f t="shared" ca="1" si="645"/>
        <v>-3.3291671202873856E-3</v>
      </c>
      <c r="BD397" s="223">
        <f t="shared" ca="1" si="646"/>
        <v>-3.5766824277726813E-3</v>
      </c>
      <c r="BE397" s="223">
        <f t="shared" ca="1" si="647"/>
        <v>-1.2088795032428362E-3</v>
      </c>
      <c r="BF397" s="223">
        <f t="shared" ca="1" si="648"/>
        <v>2.0428723513320041E-3</v>
      </c>
      <c r="BG397" s="223">
        <f t="shared" ca="1" si="649"/>
        <v>3.800848503420072E-3</v>
      </c>
      <c r="BH397" s="223">
        <f t="shared" ca="1" si="650"/>
        <v>2.7795931780542661E-3</v>
      </c>
      <c r="BI397" s="223">
        <f t="shared" ca="1" si="651"/>
        <v>-2.7413801369065364E-4</v>
      </c>
      <c r="BJ397" s="223">
        <f t="shared" ca="1" si="652"/>
        <v>-3.1274158076928901E-3</v>
      </c>
      <c r="BK397" s="223">
        <f t="shared" ca="1" si="653"/>
        <v>-3.6938851566845287E-3</v>
      </c>
      <c r="BL397" s="223">
        <f t="shared" ca="1" si="654"/>
        <v>-1.5593360640520125E-3</v>
      </c>
      <c r="BM397" s="223">
        <f t="shared" ca="1" si="655"/>
        <v>1.7154205031069993E-3</v>
      </c>
      <c r="BN397" s="223">
        <f t="shared" ca="1" si="656"/>
        <v>3.7358385574274159E-3</v>
      </c>
      <c r="BO397" s="223">
        <f t="shared" ca="1" si="657"/>
        <v>3.024561279996106E-3</v>
      </c>
      <c r="BP397" s="223">
        <f t="shared" ca="1" si="658"/>
        <v>1.0168416971443976E-4</v>
      </c>
      <c r="BQ397" s="223">
        <f t="shared" ca="1" si="659"/>
        <v>-2.8955457712509123E-3</v>
      </c>
      <c r="BR397" s="223">
        <f t="shared" ca="1" si="660"/>
        <v>-3.7755137522544812E-3</v>
      </c>
      <c r="BS397" s="223">
        <f t="shared" ca="1" si="661"/>
        <v>-1.8947753661445424E-3</v>
      </c>
      <c r="BT397" s="223">
        <f t="shared" ca="1" si="662"/>
        <v>1.3714482176928628E-3</v>
      </c>
      <c r="BU397" s="223">
        <f t="shared" ca="1" si="663"/>
        <v>3.6348504439096484E-3</v>
      </c>
      <c r="BV397" s="223">
        <f t="shared" ca="1" si="664"/>
        <v>3.2404012034181872E-3</v>
      </c>
      <c r="BW397" s="223">
        <f t="shared" ca="1" si="665"/>
        <v>4.7652707897893475E-4</v>
      </c>
      <c r="BX397" s="223">
        <f t="shared" ca="1" si="666"/>
        <v>-2.6357900461654767E-3</v>
      </c>
      <c r="BY397" s="223">
        <f t="shared" ca="1" si="667"/>
        <v>-3.8207820864844615E-3</v>
      </c>
      <c r="BZ397" s="223">
        <f t="shared" ca="1" si="668"/>
        <v>-2.2119669456715468E-3</v>
      </c>
      <c r="CA397" s="223">
        <f t="shared" ca="1" si="669"/>
        <v>1.0142681362324884E-3</v>
      </c>
      <c r="CB397" s="223">
        <f t="shared" ca="1" si="670"/>
        <v>3.4988567336056492E-3</v>
      </c>
      <c r="CC397" s="223">
        <f t="shared" ca="1" si="671"/>
        <v>3.4250342918678688E-3</v>
      </c>
      <c r="CD397" s="223">
        <f t="shared" ca="1" si="672"/>
        <v>8.4678077197669014E-4</v>
      </c>
      <c r="CE397" s="223">
        <f t="shared" ca="1" si="673"/>
        <v>-2.3506502220660211E-3</v>
      </c>
      <c r="CF397" s="223">
        <f t="shared" ca="1" si="674"/>
        <v>-3.8292542005696471E-3</v>
      </c>
      <c r="CG397" s="223">
        <f t="shared" ca="1" si="675"/>
        <v>-2.5078560743276015E-3</v>
      </c>
      <c r="CH397" s="223">
        <f t="shared" ca="1" si="676"/>
        <v>6.4732009816480631E-4</v>
      </c>
      <c r="CI397" s="223">
        <f t="shared" ca="1" si="677"/>
        <v>3.3291671202873765E-3</v>
      </c>
      <c r="CJ397" s="223">
        <f t="shared" ca="1" si="678"/>
        <v>3.5766824277726783E-3</v>
      </c>
      <c r="CK397" s="223">
        <f t="shared" ca="1" si="679"/>
        <v>1.2088795032428534E-3</v>
      </c>
      <c r="CL397" s="223">
        <f t="shared" ca="1" si="680"/>
        <v>-2.0428723513320119E-3</v>
      </c>
      <c r="CM397" s="223">
        <f t="shared" ca="1" si="681"/>
        <v>-3.8008485034200699E-3</v>
      </c>
      <c r="CN397" s="223">
        <f t="shared" ca="1" si="682"/>
        <v>-2.7795931780542592E-3</v>
      </c>
      <c r="CO397" s="223">
        <f t="shared" ca="1" si="683"/>
        <v>2.7413801369063586E-4</v>
      </c>
      <c r="CP397" s="223">
        <f t="shared" ca="1" si="684"/>
        <v>3.1274158076928953E-3</v>
      </c>
      <c r="CQ397" s="223">
        <f t="shared" ca="1" si="685"/>
        <v>3.6938851566845335E-3</v>
      </c>
      <c r="CR397" s="223">
        <f t="shared" ca="1" si="686"/>
        <v>1.559336064052029E-3</v>
      </c>
      <c r="CS397" s="223">
        <f t="shared" ca="1" si="687"/>
        <v>-1.7154205031070075E-3</v>
      </c>
      <c r="CT397" s="223">
        <f t="shared" ca="1" si="688"/>
        <v>-3.7358385574274115E-3</v>
      </c>
      <c r="CU397" s="223">
        <f t="shared" ca="1" si="689"/>
        <v>-3.0245612799960999E-3</v>
      </c>
      <c r="CV397" s="223">
        <f t="shared" ca="1" si="690"/>
        <v>-1.0168416971445765E-4</v>
      </c>
      <c r="CW397" s="223">
        <f t="shared" ca="1" si="691"/>
        <v>2.895545771250918E-3</v>
      </c>
      <c r="CX397" s="223">
        <f t="shared" ca="1" si="692"/>
        <v>3.7755137522544843E-3</v>
      </c>
      <c r="CY397" s="223">
        <f t="shared" ca="1" si="693"/>
        <v>1.894775366144534E-3</v>
      </c>
      <c r="CZ397" s="223">
        <f t="shared" ca="1" si="694"/>
        <v>-1.3714482176928463E-3</v>
      </c>
      <c r="DA397" s="223">
        <f t="shared" ca="1" si="695"/>
        <v>-3.6348504439096506E-3</v>
      </c>
      <c r="DB397" s="223">
        <f t="shared" ca="1" si="696"/>
        <v>-3.2404012034181967E-3</v>
      </c>
      <c r="DC397" s="223">
        <f t="shared" ca="1" si="697"/>
        <v>-4.7652707897892531E-4</v>
      </c>
      <c r="DD397" s="223">
        <f t="shared" ca="1" si="698"/>
        <v>2.6357900461654636E-3</v>
      </c>
      <c r="DE397" s="223">
        <f t="shared" ca="1" si="699"/>
        <v>3.8207820864844633E-3</v>
      </c>
      <c r="DF397" s="223">
        <f t="shared" ca="1" si="700"/>
        <v>2.2119669456715394E-3</v>
      </c>
      <c r="DG397" s="223">
        <f t="shared" ca="1" si="701"/>
        <v>-1.0142681362324451E-3</v>
      </c>
      <c r="DH397" s="223">
        <f t="shared" ca="1" si="702"/>
        <v>-3.4988567336056531E-3</v>
      </c>
      <c r="DI397" s="223">
        <f t="shared" ca="1" si="703"/>
        <v>-3.4250342918678888E-3</v>
      </c>
      <c r="DJ397" s="223">
        <f t="shared" ca="1" si="704"/>
        <v>-8.4678077197668082E-4</v>
      </c>
      <c r="DK397" s="223">
        <f t="shared" ca="1" si="705"/>
        <v>2.3506502220660289E-3</v>
      </c>
      <c r="DL397" s="223">
        <f t="shared" ca="1" si="706"/>
        <v>3.8292542005696475E-3</v>
      </c>
      <c r="DM397" s="223">
        <f t="shared" ca="1" si="707"/>
        <v>2.5078560743275946E-3</v>
      </c>
      <c r="DN397" s="223">
        <f t="shared" ca="1" si="708"/>
        <v>-6.4732009816481553E-4</v>
      </c>
      <c r="DO397" s="223">
        <f t="shared" ca="1" si="709"/>
        <v>-3.3291671202873808E-3</v>
      </c>
      <c r="DP397" s="223">
        <f t="shared" ca="1" si="710"/>
        <v>-3.5766824277726748E-3</v>
      </c>
      <c r="DQ397" s="223">
        <f t="shared" ca="1" si="711"/>
        <v>-1.2088795032428443E-3</v>
      </c>
      <c r="DR397" s="223">
        <f t="shared" ca="1" si="712"/>
        <v>2.0428723513319738E-3</v>
      </c>
      <c r="DS397" s="223">
        <f t="shared" ca="1" si="713"/>
        <v>3.8008485034200707E-3</v>
      </c>
      <c r="DT397" s="223">
        <f t="shared" ca="1" si="714"/>
        <v>2.77959317805429E-3</v>
      </c>
      <c r="DU397" s="223">
        <f t="shared" ca="1" si="715"/>
        <v>-2.7413801369064524E-4</v>
      </c>
      <c r="DV397" s="223">
        <f t="shared" ca="1" si="716"/>
        <v>-3.1274158076928693E-3</v>
      </c>
      <c r="DW397" s="223">
        <f t="shared" ca="1" si="717"/>
        <v>-3.6938851566845304E-3</v>
      </c>
      <c r="DX397" s="223">
        <f t="shared" ca="1" si="718"/>
        <v>-1.5593360640520208E-3</v>
      </c>
      <c r="DY397" s="223">
        <f t="shared" ca="1" si="719"/>
        <v>1.7154205031070157E-3</v>
      </c>
      <c r="DZ397" s="223">
        <f t="shared" ca="1" si="720"/>
        <v>3.7358385574274141E-3</v>
      </c>
      <c r="EA397" s="223">
        <f t="shared" ca="1" si="721"/>
        <v>3.0245612799960947E-3</v>
      </c>
      <c r="EB397" s="223">
        <f t="shared" ca="1" si="722"/>
        <v>1.0168416971444822E-4</v>
      </c>
      <c r="EC397" s="223">
        <f t="shared" ca="1" si="723"/>
        <v>-2.8955457712509245E-3</v>
      </c>
      <c r="ED397" s="223">
        <f t="shared" ca="1" si="724"/>
        <v>-3.775513752254483E-3</v>
      </c>
      <c r="EE397" s="223">
        <f t="shared" ca="1" si="725"/>
        <v>-1.894775366144573E-3</v>
      </c>
      <c r="EF397" s="223">
        <f t="shared" ca="1" si="726"/>
        <v>1.371448217692855E-3</v>
      </c>
      <c r="EG397" s="223">
        <f t="shared" ca="1" si="727"/>
        <v>3.6348504439096371E-3</v>
      </c>
      <c r="EH397" s="223">
        <f t="shared" ca="1" si="728"/>
        <v>3.2404012034181915E-3</v>
      </c>
      <c r="EI397" s="223">
        <f t="shared" ca="1" si="729"/>
        <v>4.7652707897897009E-4</v>
      </c>
      <c r="EJ397" s="223">
        <f t="shared" ca="1" si="730"/>
        <v>-2.6357900461654706E-3</v>
      </c>
      <c r="EK397" s="223">
        <f t="shared" ca="1" si="731"/>
        <v>-3.8207820864844628E-3</v>
      </c>
      <c r="EL397" s="223">
        <f t="shared" ca="1" si="732"/>
        <v>-2.2119669456715316E-3</v>
      </c>
      <c r="EM397" s="223">
        <f t="shared" ca="1" si="733"/>
        <v>1.0142681362324542E-3</v>
      </c>
      <c r="EN397" s="223">
        <f t="shared" ca="1" si="734"/>
        <v>3.498856733605657E-3</v>
      </c>
      <c r="EO397" s="223">
        <f t="shared" ca="1" si="735"/>
        <v>3.4250342918678853E-3</v>
      </c>
      <c r="EP397" s="223">
        <f t="shared" ca="1" si="736"/>
        <v>8.4678077197667182E-4</v>
      </c>
      <c r="EQ397" s="223">
        <f t="shared" ca="1" si="737"/>
        <v>-2.3506502220660363E-3</v>
      </c>
      <c r="ER397" s="223">
        <f t="shared" ca="1" si="738"/>
        <v>-3.8292542005696462E-3</v>
      </c>
      <c r="ES397" s="223">
        <f t="shared" ca="1" si="739"/>
        <v>-2.5078560743275872E-3</v>
      </c>
      <c r="ET397" s="223">
        <f t="shared" ca="1" si="740"/>
        <v>6.4732009816477118E-4</v>
      </c>
      <c r="EU397" s="223">
        <f t="shared" ca="1" si="741"/>
        <v>3.329167120287386E-3</v>
      </c>
      <c r="EV397" s="223">
        <f t="shared" ca="1" si="742"/>
        <v>3.5766824277726713E-3</v>
      </c>
      <c r="EW397" s="223">
        <f t="shared" ca="1" si="743"/>
        <v>1.208879503242887E-3</v>
      </c>
      <c r="EX397" s="223">
        <f t="shared" ca="1" si="744"/>
        <v>-2.042872351331982E-3</v>
      </c>
      <c r="EY397" s="223">
        <f t="shared" ca="1" si="745"/>
        <v>-3.800848503420072E-3</v>
      </c>
      <c r="EZ397" s="223">
        <f t="shared" ca="1" si="746"/>
        <v>-2.7795931780542466E-3</v>
      </c>
      <c r="FA397" s="223">
        <f t="shared" ca="1" si="747"/>
        <v>2.7413801369060025E-4</v>
      </c>
      <c r="FB397" s="223">
        <f t="shared" ca="1" si="748"/>
        <v>3.127415807692875E-3</v>
      </c>
      <c r="FC397" s="223">
        <f t="shared" ca="1" si="749"/>
        <v>3.6938851566845282E-3</v>
      </c>
      <c r="FD397" s="223">
        <f t="shared" ca="1" si="750"/>
        <v>1.5593360640520618E-3</v>
      </c>
      <c r="FE397" s="223">
        <f t="shared" ca="1" si="751"/>
        <v>-1.7154205031069756E-3</v>
      </c>
      <c r="FF397" s="223">
        <f t="shared" ca="1" si="752"/>
        <v>-3.7358385574274159E-3</v>
      </c>
      <c r="FG397" s="223">
        <f t="shared" ca="1" si="753"/>
        <v>-3.0245612799960891E-3</v>
      </c>
      <c r="FH397" s="223">
        <f t="shared" ca="1" si="754"/>
        <v>-1.0168416971449332E-4</v>
      </c>
      <c r="FI397" s="223">
        <f t="shared" ca="1" si="755"/>
        <v>2.8955457712508945E-3</v>
      </c>
      <c r="FJ397" s="223">
        <f t="shared" ca="1" si="756"/>
        <v>3.7755137522544812E-3</v>
      </c>
      <c r="FK397" s="223">
        <f t="shared" ca="1" si="757"/>
        <v>1.8947753661445177E-3</v>
      </c>
      <c r="FL397" s="223">
        <f t="shared" ca="1" si="758"/>
        <v>-1.3714482176928129E-3</v>
      </c>
      <c r="FM397" s="223">
        <f t="shared" ca="1" si="759"/>
        <v>-3.6348504439096402E-3</v>
      </c>
      <c r="FN397" s="223">
        <f t="shared" ca="1" si="760"/>
        <v>-3.2404012034181863E-3</v>
      </c>
      <c r="FO397" s="223">
        <f t="shared" ca="1" si="761"/>
        <v>-4.7652707897890667E-4</v>
      </c>
      <c r="FP397" s="223">
        <f t="shared" ca="1" si="762"/>
        <v>2.6357900461654381E-3</v>
      </c>
      <c r="FQ397" s="223">
        <f t="shared" ca="1" si="763"/>
        <v>3.8207820864844615E-3</v>
      </c>
      <c r="FR397" s="223">
        <f t="shared" ca="1" si="764"/>
        <v>2.2119669456715238E-3</v>
      </c>
      <c r="FS397" s="223">
        <f t="shared" ca="1" si="765"/>
        <v>-1.0142681362324108E-3</v>
      </c>
      <c r="FT397" s="223">
        <f t="shared" ca="1" si="766"/>
        <v>-3.4988567336056383E-3</v>
      </c>
      <c r="FU397" s="223">
        <f t="shared" ca="1" si="767"/>
        <v>-3.4250342918678805E-3</v>
      </c>
      <c r="FV397" s="223">
        <f t="shared" ca="1" si="768"/>
        <v>-8.4678077197666249E-4</v>
      </c>
      <c r="FW397" s="223">
        <f t="shared" ca="1" si="769"/>
        <v>2.3506502220660007E-3</v>
      </c>
      <c r="FX397" s="223">
        <f t="shared" ca="1" si="770"/>
        <v>3.8292542005696466E-3</v>
      </c>
      <c r="FY397" s="223">
        <f t="shared" ca="1" si="771"/>
        <v>2.5078560743275803E-3</v>
      </c>
      <c r="FZ397" s="223">
        <f t="shared" ca="1" si="772"/>
        <v>-6.4732009816483407E-4</v>
      </c>
      <c r="GA397" s="223">
        <f t="shared" ca="1" si="773"/>
        <v>-3.3291671202873635E-3</v>
      </c>
      <c r="GB397" s="223">
        <f t="shared" ca="1" si="774"/>
        <v>-3.5766824277726878E-3</v>
      </c>
      <c r="GC397" s="223">
        <f t="shared" ca="1" si="775"/>
        <v>-1.2088795032428263E-3</v>
      </c>
      <c r="GD397" s="223">
        <f t="shared" ca="1" si="776"/>
        <v>2.0428723513319438E-3</v>
      </c>
      <c r="GE397" s="223">
        <f t="shared" ca="1" si="777"/>
        <v>3.8008485034200664E-3</v>
      </c>
      <c r="GF397" s="223">
        <f t="shared" ca="1" si="778"/>
        <v>2.7795931780542774E-3</v>
      </c>
      <c r="GG397" s="223">
        <f t="shared" ca="1" si="779"/>
        <v>-2.7413801369066394E-4</v>
      </c>
      <c r="GH397" s="223">
        <f t="shared" ca="1" si="780"/>
        <v>-3.1274158076928489E-3</v>
      </c>
      <c r="GI397" s="223">
        <f t="shared" ca="1" si="781"/>
        <v>-3.6938851566845404E-3</v>
      </c>
      <c r="GJ397" s="223">
        <f t="shared" ca="1" si="782"/>
        <v>-1.5593360640520034E-3</v>
      </c>
      <c r="GK397" s="223">
        <f t="shared" ca="1" si="783"/>
        <v>1.7154205031070326E-3</v>
      </c>
      <c r="GL397" s="223">
        <f t="shared" ca="1" si="784"/>
        <v>3.7358385574274059E-3</v>
      </c>
      <c r="GM397" s="223">
        <f t="shared" ca="1" si="785"/>
        <v>3.0245612799961164E-3</v>
      </c>
      <c r="GN397" s="223">
        <f t="shared" ca="1" si="786"/>
        <v>1.0168416971442957E-4</v>
      </c>
      <c r="GO397" s="223">
        <f t="shared" ca="1" si="787"/>
        <v>-2.8955457712509362E-3</v>
      </c>
      <c r="GP397" s="223">
        <f t="shared" ca="1" si="788"/>
        <v>-3.7755137522544886E-3</v>
      </c>
      <c r="GQ397" s="223">
        <f t="shared" ca="1" si="789"/>
        <v>-1.8947753661445574E-3</v>
      </c>
      <c r="GR397" s="223">
        <f t="shared" ca="1" si="790"/>
        <v>1.3714482176928723E-3</v>
      </c>
      <c r="GS397" s="223">
        <f t="shared" ca="1" si="791"/>
        <v>3.6348504439096254E-3</v>
      </c>
      <c r="GT397" s="223">
        <f t="shared" ca="1" si="792"/>
        <v>3.2404012034182102E-3</v>
      </c>
      <c r="GU397" s="223">
        <f t="shared" ca="1" si="793"/>
        <v>4.7652707897895155E-4</v>
      </c>
      <c r="GV397" s="223">
        <f t="shared" ca="1" si="794"/>
        <v>-2.6357900461654845E-3</v>
      </c>
      <c r="GW397" s="223">
        <f t="shared" ca="1" si="795"/>
        <v>-3.820782086484465E-3</v>
      </c>
      <c r="GX397" s="223">
        <f t="shared" ca="1" si="796"/>
        <v>-2.2119669456715607E-3</v>
      </c>
      <c r="GY397" s="223">
        <f t="shared" ca="1" si="797"/>
        <v>1.0142681362324722E-3</v>
      </c>
      <c r="GZ397" s="223">
        <f t="shared" ca="1" si="798"/>
        <v>3.4988567336056648E-3</v>
      </c>
      <c r="HA397" s="223">
        <f t="shared" ca="1" si="799"/>
        <v>3.4250342918679009E-3</v>
      </c>
      <c r="HB397" s="223">
        <f t="shared" ca="1" si="800"/>
        <v>8.4678077197670662E-4</v>
      </c>
      <c r="HC397" s="223">
        <f t="shared" ca="1" si="801"/>
        <v>-2.350650222066051E-3</v>
      </c>
      <c r="HD397" s="223">
        <f t="shared" ca="1" si="802"/>
        <v>-3.8292542005696449E-3</v>
      </c>
      <c r="HE397" s="223">
        <f t="shared" ca="1" si="803"/>
        <v>-2.5078560743276145E-3</v>
      </c>
      <c r="HF397" s="223">
        <f t="shared" ca="1" si="804"/>
        <v>6.4732009816478961E-4</v>
      </c>
      <c r="HG397" s="223">
        <f t="shared" ca="1" si="805"/>
        <v>3.3291671202873951E-3</v>
      </c>
      <c r="HH397" s="223">
        <f t="shared" ca="1" si="806"/>
        <v>3.5766824277727038E-3</v>
      </c>
      <c r="HI397" s="223">
        <f t="shared" ca="1" si="807"/>
        <v>1.2088795032428692E-3</v>
      </c>
      <c r="HJ397" s="223">
        <f t="shared" ca="1" si="808"/>
        <v>-2.042872351331998E-3</v>
      </c>
      <c r="HK397" s="223">
        <f t="shared" ca="1" si="809"/>
        <v>-3.8008485034200746E-3</v>
      </c>
      <c r="HL397" s="223">
        <f t="shared" ca="1" si="810"/>
        <v>-2.7795931780543082E-3</v>
      </c>
      <c r="HM397" s="223">
        <f t="shared" ca="1" si="811"/>
        <v>2.7413801369061906E-4</v>
      </c>
      <c r="HN397" s="223">
        <f t="shared" ca="1" si="812"/>
        <v>3.1274158076928858E-3</v>
      </c>
      <c r="HO397" s="223">
        <f t="shared" ca="1" si="813"/>
        <v>3.6938851566845235E-3</v>
      </c>
      <c r="HP397" s="223">
        <f t="shared" ca="1" si="814"/>
        <v>1.5593360640520444E-3</v>
      </c>
      <c r="HQ397" s="223">
        <f t="shared" ca="1" si="815"/>
        <v>-1.7154205031069923E-3</v>
      </c>
      <c r="HR397" s="223">
        <f t="shared" ca="1" si="816"/>
        <v>-3.7358385574274202E-3</v>
      </c>
      <c r="HS397" s="223">
        <f t="shared" ca="1" si="817"/>
        <v>-3.0245612799961437E-3</v>
      </c>
      <c r="HT397" s="223">
        <f t="shared" ca="1" si="818"/>
        <v>-1.0168416971447457E-4</v>
      </c>
      <c r="HU397" s="223">
        <f t="shared" ca="1" si="819"/>
        <v>2.8955457712509071E-3</v>
      </c>
      <c r="HV397" s="223">
        <f t="shared" ca="1" si="820"/>
        <v>3.7755137522544782E-3</v>
      </c>
      <c r="HW397" s="223">
        <f t="shared" ca="1" si="821"/>
        <v>1.894775366144596E-3</v>
      </c>
      <c r="HX397" s="223">
        <f t="shared" ca="1" si="822"/>
        <v>-1.3714482176928303E-3</v>
      </c>
      <c r="HY397" s="223">
        <f t="shared" ca="1" si="823"/>
        <v>-3.6348504439096458E-3</v>
      </c>
      <c r="HZ397" s="223">
        <f t="shared" ca="1" si="824"/>
        <v>-3.2404012034181768E-3</v>
      </c>
      <c r="IA397" s="223">
        <f t="shared" ca="1" si="825"/>
        <v>-4.7652707897899633E-4</v>
      </c>
      <c r="IB397" s="223">
        <f t="shared" ca="1" si="826"/>
        <v>2.6357900461654515E-3</v>
      </c>
      <c r="IC397" s="223">
        <f t="shared" ca="1" si="827"/>
        <v>3.8207820864844602E-3</v>
      </c>
      <c r="ID397" s="223">
        <f t="shared" ca="1" si="828"/>
        <v>2.2119669456715971E-3</v>
      </c>
      <c r="IE397" s="223">
        <f t="shared" ca="1" si="829"/>
        <v>1.3032014128233128E-4</v>
      </c>
      <c r="IF397" s="223">
        <f t="shared" ca="1" si="830"/>
        <v>-3.4988567336056461E-3</v>
      </c>
      <c r="IG397" s="223">
        <f t="shared" ca="1" si="831"/>
        <v>-3.4250342918678719E-3</v>
      </c>
      <c r="IH397" s="223">
        <f t="shared" ca="1" si="832"/>
        <v>-8.4678077197675053E-4</v>
      </c>
      <c r="II397" s="223">
        <f t="shared" ca="1" si="833"/>
        <v>2.3506502220660155E-3</v>
      </c>
      <c r="IJ397" s="223">
        <f t="shared" ca="1" si="834"/>
        <v>3.8292542005696466E-3</v>
      </c>
      <c r="IK397" s="223">
        <f t="shared" ca="1" si="835"/>
        <v>2.507856074327566E-3</v>
      </c>
      <c r="IL397" s="223">
        <f t="shared" ca="1" si="836"/>
        <v>-6.4732009816474527E-4</v>
      </c>
      <c r="IM397" s="223">
        <f t="shared" ca="1" si="837"/>
        <v>-3.3291671202873726E-3</v>
      </c>
      <c r="IN397" s="223">
        <f t="shared" ca="1" si="838"/>
        <v>-3.5766824277726809E-3</v>
      </c>
      <c r="IO397" s="223">
        <f t="shared" ca="1" si="839"/>
        <v>-1.2088795032428085E-3</v>
      </c>
      <c r="IP397" s="223">
        <f t="shared" ca="1" si="840"/>
        <v>2.0428723513319594E-3</v>
      </c>
      <c r="IQ397" s="223">
        <f t="shared" ca="1" si="841"/>
        <v>3.800848503420069E-3</v>
      </c>
      <c r="IR397" s="223">
        <f t="shared" ca="1" si="842"/>
        <v>2.7795931780542644E-3</v>
      </c>
      <c r="IS397" s="223">
        <f t="shared" ca="1" si="843"/>
        <v>-2.7413801369057401E-4</v>
      </c>
      <c r="IT397" s="223">
        <f t="shared" ca="1" si="844"/>
        <v>-3.1274158076928598E-3</v>
      </c>
      <c r="IU397" s="223">
        <f t="shared" ca="1" si="845"/>
        <v>-3.6938851566845352E-3</v>
      </c>
      <c r="IV397" s="223">
        <f t="shared" ca="1" si="846"/>
        <v>-1.5593360640519861E-3</v>
      </c>
      <c r="IW397" s="223">
        <f t="shared" ca="1" si="847"/>
        <v>1.7154205031069522E-3</v>
      </c>
      <c r="IX397" s="223">
        <f t="shared" ca="1" si="848"/>
        <v>3.7358385574274107E-3</v>
      </c>
      <c r="IY397" s="223">
        <f t="shared" ca="1" si="849"/>
        <v>3.0245612799961047E-3</v>
      </c>
      <c r="IZ397" s="223">
        <f t="shared" ca="1" si="850"/>
        <v>1.0168416971441071E-4</v>
      </c>
      <c r="JA397" s="223">
        <f t="shared" ca="1" si="851"/>
        <v>-2.8955457712508781E-3</v>
      </c>
      <c r="JB397" s="223">
        <f t="shared" ca="1" si="852"/>
        <v>-3.7755137522544856E-3</v>
      </c>
    </row>
    <row r="398" spans="2:262">
      <c r="B398" s="230">
        <v>37</v>
      </c>
      <c r="C398" s="229">
        <f t="shared" si="853"/>
        <v>7.2265625000000032E-4</v>
      </c>
      <c r="D398" s="226">
        <f t="shared" ca="1" si="597"/>
        <v>24.477193421724607</v>
      </c>
      <c r="E398" s="225">
        <f ca="1">AQ361</f>
        <v>0.47719342172460821</v>
      </c>
      <c r="F398" s="224">
        <v>37</v>
      </c>
      <c r="G398" s="223">
        <f t="shared" ca="1" si="854"/>
        <v>4.4607775409776871E-3</v>
      </c>
      <c r="H398" s="223">
        <f t="shared" ca="1" si="598"/>
        <v>-4.0570472074122595E-3</v>
      </c>
      <c r="I398" s="223">
        <f t="shared" ca="1" si="599"/>
        <v>-9.4528247539315564E-3</v>
      </c>
      <c r="J398" s="223">
        <f t="shared" ca="1" si="600"/>
        <v>-7.5743056102702102E-3</v>
      </c>
      <c r="K398" s="223">
        <f t="shared" ca="1" si="601"/>
        <v>1.3292057763093952E-4</v>
      </c>
      <c r="L398" s="223">
        <f t="shared" ca="1" si="602"/>
        <v>7.737859487063771E-3</v>
      </c>
      <c r="M398" s="223">
        <f t="shared" ca="1" si="603"/>
        <v>9.3882306222003321E-3</v>
      </c>
      <c r="N398" s="223">
        <f t="shared" ca="1" si="604"/>
        <v>3.8140126298043444E-3</v>
      </c>
      <c r="O398" s="223">
        <f t="shared" ca="1" si="605"/>
        <v>-4.6952285087420746E-3</v>
      </c>
      <c r="P398" s="223">
        <f t="shared" ca="1" si="606"/>
        <v>-9.591318436950132E-3</v>
      </c>
      <c r="Q398" s="223">
        <f t="shared" ca="1" si="607"/>
        <v>-7.1065356867181604E-3</v>
      </c>
      <c r="R398" s="223">
        <f t="shared" ca="1" si="608"/>
        <v>8.4698792883492531E-4</v>
      </c>
      <c r="S398" s="223">
        <f t="shared" ca="1" si="609"/>
        <v>8.1487231480375649E-3</v>
      </c>
      <c r="T398" s="223">
        <f t="shared" ca="1" si="610"/>
        <v>9.1797158783017228E-3</v>
      </c>
      <c r="U398" s="223">
        <f t="shared" ca="1" si="611"/>
        <v>3.1465792537340425E-3</v>
      </c>
      <c r="V398" s="223">
        <f t="shared" ca="1" si="612"/>
        <v>-5.3079659599761277E-3</v>
      </c>
      <c r="W398" s="223">
        <f t="shared" ca="1" si="613"/>
        <v>-9.6778359343419208E-3</v>
      </c>
      <c r="X398" s="223">
        <f t="shared" ca="1" si="614"/>
        <v>-6.6002548305509317E-3</v>
      </c>
      <c r="Y398" s="223">
        <f t="shared" ca="1" si="615"/>
        <v>1.5564653790672844E-3</v>
      </c>
      <c r="Z398" s="223">
        <f t="shared" ca="1" si="616"/>
        <v>8.5154281722454213E-3</v>
      </c>
      <c r="AA398" s="223">
        <f t="shared" ca="1" si="617"/>
        <v>8.9214554587039672E-3</v>
      </c>
      <c r="AB398" s="223">
        <f t="shared" ca="1" si="618"/>
        <v>2.4620942920598856E-3</v>
      </c>
      <c r="AC398" s="223">
        <f t="shared" ca="1" si="619"/>
        <v>-5.8919390837769946E-3</v>
      </c>
      <c r="AD398" s="223">
        <f t="shared" ca="1" si="620"/>
        <v>-9.7119084002924537E-3</v>
      </c>
      <c r="AE398" s="223">
        <f t="shared" ca="1" si="621"/>
        <v>-6.0582066215935666E-3</v>
      </c>
      <c r="AF398" s="223">
        <f t="shared" ca="1" si="622"/>
        <v>2.2575082085542573E-3</v>
      </c>
      <c r="AG398" s="223">
        <f t="shared" ca="1" si="623"/>
        <v>8.8359873533888824E-3</v>
      </c>
      <c r="AH398" s="223">
        <f t="shared" ca="1" si="624"/>
        <v>8.6148488989972235E-3</v>
      </c>
      <c r="AI398" s="223">
        <f t="shared" ca="1" si="625"/>
        <v>1.7642670280947576E-3</v>
      </c>
      <c r="AJ398" s="223">
        <f t="shared" ca="1" si="626"/>
        <v>-6.4439832791898365E-3</v>
      </c>
      <c r="AK398" s="223">
        <f t="shared" ca="1" si="627"/>
        <v>-9.6933511931566151E-3</v>
      </c>
      <c r="AL398" s="223">
        <f t="shared" ca="1" si="628"/>
        <v>-5.4833284660548934E-3</v>
      </c>
      <c r="AM398" s="223">
        <f t="shared" ca="1" si="629"/>
        <v>2.9463174054626495E-3</v>
      </c>
      <c r="AN398" s="223">
        <f t="shared" ca="1" si="630"/>
        <v>9.1086635534912384E-3</v>
      </c>
      <c r="AO398" s="223">
        <f t="shared" ca="1" si="631"/>
        <v>8.2615577266937565E-3</v>
      </c>
      <c r="AP398" s="223">
        <f t="shared" ca="1" si="632"/>
        <v>1.0568790482437013E-3</v>
      </c>
      <c r="AQ398" s="223">
        <f t="shared" ca="1" si="633"/>
        <v>-6.9611069708891563E-3</v>
      </c>
      <c r="AR398" s="223">
        <f t="shared" ca="1" si="634"/>
        <v>-9.6222648760477276E-3</v>
      </c>
      <c r="AS398" s="223">
        <f t="shared" ca="1" si="635"/>
        <v>-4.8787356784687269E-3</v>
      </c>
      <c r="AT398" s="223">
        <f t="shared" ca="1" si="636"/>
        <v>3.6191602530741499E-3</v>
      </c>
      <c r="AU398" s="223">
        <f t="shared" ca="1" si="637"/>
        <v>9.3319791165987556E-3</v>
      </c>
      <c r="AV398" s="223">
        <f t="shared" ca="1" si="638"/>
        <v>7.8634964572662953E-3</v>
      </c>
      <c r="AW398" s="223">
        <f t="shared" ca="1" si="639"/>
        <v>3.4376374925940904E-4</v>
      </c>
      <c r="AX398" s="223">
        <f t="shared" ca="1" si="640"/>
        <v>-7.4405078207846849E-3</v>
      </c>
      <c r="AY398" s="223">
        <f t="shared" ca="1" si="641"/>
        <v>-9.4990346718772985E-3</v>
      </c>
      <c r="AZ398" s="223">
        <f t="shared" ca="1" si="642"/>
        <v>-4.2477045995344982E-3</v>
      </c>
      <c r="BA398" s="223">
        <f t="shared" ca="1" si="643"/>
        <v>4.2723905577007485E-3</v>
      </c>
      <c r="BB398" s="223">
        <f t="shared" ca="1" si="644"/>
        <v>9.5047238763263063E-3</v>
      </c>
      <c r="BC398" s="223">
        <f t="shared" ca="1" si="645"/>
        <v>7.4228222192229921E-3</v>
      </c>
      <c r="BD398" s="223">
        <f t="shared" ca="1" si="646"/>
        <v>-3.7121443526671192E-4</v>
      </c>
      <c r="BE398" s="223">
        <f t="shared" ca="1" si="647"/>
        <v>-7.879587914134293E-3</v>
      </c>
      <c r="BF398" s="223">
        <f t="shared" ca="1" si="648"/>
        <v>-9.3243283757987201E-3</v>
      </c>
      <c r="BG398" s="223">
        <f t="shared" ca="1" si="649"/>
        <v>-3.5936548413431383E-3</v>
      </c>
      <c r="BH398" s="223">
        <f t="shared" ca="1" si="650"/>
        <v>4.9024684077240577E-3</v>
      </c>
      <c r="BI398" s="223">
        <f t="shared" ca="1" si="651"/>
        <v>9.625961713853869E-3</v>
      </c>
      <c r="BJ398" s="223">
        <f t="shared" ca="1" si="652"/>
        <v>6.9419230644409604E-3</v>
      </c>
      <c r="BK398" s="223">
        <f t="shared" ca="1" si="653"/>
        <v>-1.0841809766051311E-3</v>
      </c>
      <c r="BL398" s="223">
        <f t="shared" ca="1" si="654"/>
        <v>-8.2759678378690679E-3</v>
      </c>
      <c r="BM398" s="223">
        <f t="shared" ca="1" si="655"/>
        <v>-9.0990927363674475E-3</v>
      </c>
      <c r="BN398" s="223">
        <f t="shared" ca="1" si="656"/>
        <v>-2.9201307562028711E-3</v>
      </c>
      <c r="BO398" s="223">
        <f t="shared" ca="1" si="657"/>
        <v>5.5059793566832032E-3</v>
      </c>
      <c r="BP398" s="223">
        <f t="shared" ca="1" si="658"/>
        <v>9.6950356308355169E-3</v>
      </c>
      <c r="BQ398" s="223">
        <f t="shared" ca="1" si="659"/>
        <v>6.4234050271063737E-3</v>
      </c>
      <c r="BR398" s="223">
        <f t="shared" ca="1" si="660"/>
        <v>-1.7912722472950473E-3</v>
      </c>
      <c r="BS398" s="223">
        <f t="shared" ca="1" si="661"/>
        <v>-8.6274995748388972E-3</v>
      </c>
      <c r="BT398" s="223">
        <f t="shared" ca="1" si="662"/>
        <v>-8.8245483250285715E-3</v>
      </c>
      <c r="BU398" s="223">
        <f t="shared" ca="1" si="663"/>
        <v>-2.2307822294869613E-3</v>
      </c>
      <c r="BV398" s="223">
        <f t="shared" ca="1" si="664"/>
        <v>6.0796529264560088E-3</v>
      </c>
      <c r="BW398" s="223">
        <f t="shared" ca="1" si="665"/>
        <v>9.7115713097303841E-3</v>
      </c>
      <c r="BX398" s="223">
        <f t="shared" ca="1" si="666"/>
        <v>5.8700780013892107E-3</v>
      </c>
      <c r="BY398" s="223">
        <f t="shared" ca="1" si="667"/>
        <v>-2.4886564584763516E-3</v>
      </c>
      <c r="BZ398" s="223">
        <f t="shared" ca="1" si="668"/>
        <v>-8.9322781441034827E-3</v>
      </c>
      <c r="CA398" s="223">
        <f t="shared" ca="1" si="669"/>
        <v>-8.5021829217343491E-3</v>
      </c>
      <c r="CB398" s="223">
        <f t="shared" ca="1" si="670"/>
        <v>-1.5293449005886457E-3</v>
      </c>
      <c r="CC398" s="223">
        <f t="shared" ca="1" si="671"/>
        <v>6.6203803302632928E-3</v>
      </c>
      <c r="CD398" s="223">
        <f t="shared" ca="1" si="672"/>
        <v>9.6754791422618506E-3</v>
      </c>
      <c r="CE398" s="223">
        <f t="shared" ca="1" si="673"/>
        <v>5.2849405143835272E-3</v>
      </c>
      <c r="CF398" s="223">
        <f t="shared" ca="1" si="674"/>
        <v>-3.1725544246854575E-3</v>
      </c>
      <c r="CG398" s="223">
        <f t="shared" ca="1" si="675"/>
        <v>-9.188651924189226E-3</v>
      </c>
      <c r="CH398" s="223">
        <f t="shared" ca="1" si="676"/>
        <v>-8.1337434525359503E-3</v>
      </c>
      <c r="CI398" s="223">
        <f t="shared" ca="1" si="677"/>
        <v>-8.196199191675916E-4</v>
      </c>
      <c r="CJ398" s="223">
        <f t="shared" ca="1" si="678"/>
        <v>7.1252313194537856E-3</v>
      </c>
      <c r="CK398" s="223">
        <f t="shared" ca="1" si="679"/>
        <v>9.5869547150125387E-3</v>
      </c>
      <c r="CL398" s="223">
        <f t="shared" ca="1" si="680"/>
        <v>4.6711634768293623E-3</v>
      </c>
      <c r="CM398" s="223">
        <f t="shared" ca="1" si="681"/>
        <v>-3.8392600435887669E-3</v>
      </c>
      <c r="CN398" s="223">
        <f t="shared" ca="1" si="682"/>
        <v>-9.3952316033689143E-3</v>
      </c>
      <c r="CO398" s="223">
        <f t="shared" ca="1" si="683"/>
        <v>-7.7212265228393528E-3</v>
      </c>
      <c r="CP398" s="223">
        <f t="shared" ca="1" si="684"/>
        <v>-1.054533463905518E-4</v>
      </c>
      <c r="CQ398" s="223">
        <f t="shared" ca="1" si="685"/>
        <v>7.5914700627754501E-3</v>
      </c>
      <c r="CR398" s="223">
        <f t="shared" ca="1" si="686"/>
        <v>9.4464777495237035E-3</v>
      </c>
      <c r="CS398" s="223">
        <f t="shared" ca="1" si="687"/>
        <v>4.0320729996724198E-3</v>
      </c>
      <c r="CT398" s="223">
        <f t="shared" ca="1" si="688"/>
        <v>-4.4851603796723215E-3</v>
      </c>
      <c r="CU398" s="223">
        <f t="shared" ca="1" si="689"/>
        <v>-9.5508977084624701E-3</v>
      </c>
      <c r="CV398" s="223">
        <f t="shared" ca="1" si="690"/>
        <v>-7.2668675976281967E-3</v>
      </c>
      <c r="CW398" s="223">
        <f t="shared" ca="1" si="691"/>
        <v>6.0928468720733279E-4</v>
      </c>
      <c r="CX398" s="223">
        <f t="shared" ca="1" si="692"/>
        <v>8.0165699720820827E-3</v>
      </c>
      <c r="CY398" s="223">
        <f t="shared" ca="1" si="693"/>
        <v>9.2548095026426212E-3</v>
      </c>
      <c r="CZ398" s="223">
        <f t="shared" ca="1" si="694"/>
        <v>3.3711323695808848E-3</v>
      </c>
      <c r="DA398" s="223">
        <f t="shared" ca="1" si="695"/>
        <v>-5.1067552430523865E-3</v>
      </c>
      <c r="DB398" s="223">
        <f t="shared" ca="1" si="696"/>
        <v>-9.6548066713590692E-3</v>
      </c>
      <c r="DC398" s="223">
        <f t="shared" ca="1" si="697"/>
        <v>-6.773128887285049E-3</v>
      </c>
      <c r="DD398" s="223">
        <f t="shared" ca="1" si="698"/>
        <v>1.3207209542952195E-3</v>
      </c>
      <c r="DE398" s="223">
        <f t="shared" ca="1" si="699"/>
        <v>8.3982273941333799E-3</v>
      </c>
      <c r="DF398" s="223">
        <f t="shared" ca="1" si="700"/>
        <v>9.012988641205779E-3</v>
      </c>
      <c r="DG398" s="223">
        <f t="shared" ca="1" si="701"/>
        <v>2.6919232810948515E-3</v>
      </c>
      <c r="DH398" s="223">
        <f t="shared" ca="1" si="702"/>
        <v>-5.700676157307699E-3</v>
      </c>
      <c r="DI398" s="223">
        <f t="shared" ca="1" si="703"/>
        <v>-9.7063954003858317E-3</v>
      </c>
      <c r="DJ398" s="223">
        <f t="shared" ca="1" si="704"/>
        <v>-6.2426860046600717E-3</v>
      </c>
      <c r="DK398" s="223">
        <f t="shared" ca="1" si="705"/>
        <v>2.025000120101057E-3</v>
      </c>
      <c r="DL398" s="223">
        <f t="shared" ca="1" si="706"/>
        <v>8.7343740942914458E-3</v>
      </c>
      <c r="DM398" s="223">
        <f t="shared" ca="1" si="707"/>
        <v>8.7223256134132936E-3</v>
      </c>
      <c r="DN398" s="223">
        <f t="shared" ca="1" si="708"/>
        <v>1.9981264271132803E-3</v>
      </c>
      <c r="DO398" s="223">
        <f t="shared" ca="1" si="709"/>
        <v>-6.2637046135450448E-3</v>
      </c>
      <c r="DP398" s="223">
        <f t="shared" ca="1" si="710"/>
        <v>-9.7053843317503764E-3</v>
      </c>
      <c r="DQ398" s="223">
        <f t="shared" ca="1" si="711"/>
        <v>-5.6784134656931735E-3</v>
      </c>
      <c r="DR398" s="223">
        <f t="shared" ca="1" si="712"/>
        <v>2.718305634804752E-3</v>
      </c>
      <c r="DS398" s="223">
        <f t="shared" ca="1" si="713"/>
        <v>9.0231884644634951E-3</v>
      </c>
      <c r="DT398" s="223">
        <f t="shared" ca="1" si="714"/>
        <v>8.3843955473965857E-3</v>
      </c>
      <c r="DU398" s="223">
        <f t="shared" ca="1" si="715"/>
        <v>1.2935015529004109E-3</v>
      </c>
      <c r="DV398" s="223">
        <f t="shared" ca="1" si="716"/>
        <v>-6.7927895117778133E-3</v>
      </c>
      <c r="DW398" s="223">
        <f t="shared" ca="1" si="717"/>
        <v>-9.6517789445212439E-3</v>
      </c>
      <c r="DX398" s="223">
        <f t="shared" ca="1" si="718"/>
        <v>-5.0833691121630661E-3</v>
      </c>
      <c r="DY398" s="223">
        <f t="shared" ca="1" si="719"/>
        <v>3.3968804157523185E-3</v>
      </c>
      <c r="DZ398" s="223">
        <f t="shared" ca="1" si="720"/>
        <v>9.2631053945539301E-3</v>
      </c>
      <c r="EA398" s="223">
        <f t="shared" ca="1" si="721"/>
        <v>8.001029715462538E-3</v>
      </c>
      <c r="EB398" s="223">
        <f t="shared" ca="1" si="722"/>
        <v>5.8186708169987648E-4</v>
      </c>
      <c r="EC398" s="223">
        <f t="shared" ca="1" si="723"/>
        <v>-7.285063695101182E-3</v>
      </c>
      <c r="ED398" s="223">
        <f t="shared" ca="1" si="724"/>
        <v>-9.5458697309363412E-3</v>
      </c>
      <c r="EE398" s="223">
        <f t="shared" ca="1" si="725"/>
        <v>-4.4607775409777313E-3</v>
      </c>
      <c r="EF398" s="223">
        <f t="shared" ca="1" si="726"/>
        <v>4.0570472074123055E-3</v>
      </c>
      <c r="EG398" s="223">
        <f t="shared" ca="1" si="727"/>
        <v>9.4528247539315598E-3</v>
      </c>
      <c r="EH398" s="223">
        <f t="shared" ca="1" si="728"/>
        <v>7.5743056102702266E-3</v>
      </c>
      <c r="EI398" s="223">
        <f t="shared" ca="1" si="729"/>
        <v>-1.3292057763087859E-4</v>
      </c>
      <c r="EJ398" s="223">
        <f t="shared" ca="1" si="730"/>
        <v>-7.7378594870637918E-3</v>
      </c>
      <c r="EK398" s="223">
        <f t="shared" ca="1" si="731"/>
        <v>-9.3882306222003338E-3</v>
      </c>
      <c r="EL398" s="223">
        <f t="shared" ca="1" si="732"/>
        <v>-3.8140126298043852E-3</v>
      </c>
      <c r="EM398" s="223">
        <f t="shared" ca="1" si="733"/>
        <v>4.6952285087421275E-3</v>
      </c>
      <c r="EN398" s="223">
        <f t="shared" ca="1" si="734"/>
        <v>9.5913184369501338E-3</v>
      </c>
      <c r="EO398" s="223">
        <f t="shared" ca="1" si="735"/>
        <v>7.1065356867181786E-3</v>
      </c>
      <c r="EP398" s="223">
        <f t="shared" ca="1" si="736"/>
        <v>-8.4698792883486427E-4</v>
      </c>
      <c r="EQ398" s="223">
        <f t="shared" ca="1" si="737"/>
        <v>-8.1487231480375892E-3</v>
      </c>
      <c r="ER398" s="223">
        <f t="shared" ca="1" si="738"/>
        <v>-9.1797158783017262E-3</v>
      </c>
      <c r="ES398" s="223">
        <f t="shared" ca="1" si="739"/>
        <v>-3.1465792537340837E-3</v>
      </c>
      <c r="ET398" s="223">
        <f t="shared" ca="1" si="740"/>
        <v>5.3079659599760617E-3</v>
      </c>
      <c r="EU398" s="223">
        <f t="shared" ca="1" si="741"/>
        <v>9.6778359343419121E-3</v>
      </c>
      <c r="EV398" s="223">
        <f t="shared" ca="1" si="742"/>
        <v>6.600254830550838E-3</v>
      </c>
      <c r="EW398" s="223">
        <f t="shared" ca="1" si="743"/>
        <v>-1.5564653790673772E-3</v>
      </c>
      <c r="EX398" s="223">
        <f t="shared" ca="1" si="744"/>
        <v>-8.515428172245449E-3</v>
      </c>
      <c r="EY398" s="223">
        <f t="shared" ca="1" si="745"/>
        <v>-8.9214554587039707E-3</v>
      </c>
      <c r="EZ398" s="223">
        <f t="shared" ca="1" si="746"/>
        <v>-2.4620942920599281E-3</v>
      </c>
      <c r="FA398" s="223">
        <f t="shared" ca="1" si="747"/>
        <v>5.8919390837769321E-3</v>
      </c>
      <c r="FB398" s="223">
        <f t="shared" ca="1" si="748"/>
        <v>9.711908400292452E-3</v>
      </c>
      <c r="FC398" s="223">
        <f t="shared" ca="1" si="749"/>
        <v>6.0582066215934668E-3</v>
      </c>
      <c r="FD398" s="223">
        <f t="shared" ca="1" si="750"/>
        <v>-2.2575082085543488E-3</v>
      </c>
      <c r="FE398" s="223">
        <f t="shared" ca="1" si="751"/>
        <v>-8.8359873533889084E-3</v>
      </c>
      <c r="FF398" s="223">
        <f t="shared" ca="1" si="752"/>
        <v>-8.6148488989972287E-3</v>
      </c>
      <c r="FG398" s="223">
        <f t="shared" ca="1" si="753"/>
        <v>-1.7642670280948009E-3</v>
      </c>
      <c r="FH398" s="223">
        <f t="shared" ca="1" si="754"/>
        <v>6.4439832791897775E-3</v>
      </c>
      <c r="FI398" s="223">
        <f t="shared" ca="1" si="755"/>
        <v>9.6933511931566237E-3</v>
      </c>
      <c r="FJ398" s="223">
        <f t="shared" ca="1" si="756"/>
        <v>5.4833284660550157E-3</v>
      </c>
      <c r="FK398" s="223">
        <f t="shared" ca="1" si="757"/>
        <v>-2.9463174054627393E-3</v>
      </c>
      <c r="FL398" s="223">
        <f t="shared" ca="1" si="758"/>
        <v>-9.108663553491261E-3</v>
      </c>
      <c r="FM398" s="223">
        <f t="shared" ca="1" si="759"/>
        <v>-8.2615577266937426E-3</v>
      </c>
      <c r="FN398" s="223">
        <f t="shared" ca="1" si="760"/>
        <v>-1.0568790482437108E-3</v>
      </c>
      <c r="FO398" s="223">
        <f t="shared" ca="1" si="761"/>
        <v>6.9611069708891025E-3</v>
      </c>
      <c r="FP398" s="223">
        <f t="shared" ca="1" si="762"/>
        <v>9.622264876047738E-3</v>
      </c>
      <c r="FQ398" s="223">
        <f t="shared" ca="1" si="763"/>
        <v>4.8787356784688552E-3</v>
      </c>
      <c r="FR398" s="223">
        <f t="shared" ca="1" si="764"/>
        <v>-3.6191602530742692E-3</v>
      </c>
      <c r="FS398" s="223">
        <f t="shared" ca="1" si="765"/>
        <v>-9.331979116598773E-3</v>
      </c>
      <c r="FT398" s="223">
        <f t="shared" ca="1" si="766"/>
        <v>-7.8634964572663005E-3</v>
      </c>
      <c r="FU398" s="223">
        <f t="shared" ca="1" si="767"/>
        <v>-3.4376374925941837E-4</v>
      </c>
      <c r="FV398" s="223">
        <f t="shared" ca="1" si="768"/>
        <v>7.4405078207846354E-3</v>
      </c>
      <c r="FW398" s="223">
        <f t="shared" ca="1" si="769"/>
        <v>9.4990346718773142E-3</v>
      </c>
      <c r="FX398" s="223">
        <f t="shared" ca="1" si="770"/>
        <v>4.2477045995346309E-3</v>
      </c>
      <c r="FY398" s="223">
        <f t="shared" ca="1" si="771"/>
        <v>-4.2723905577008638E-3</v>
      </c>
      <c r="FZ398" s="223">
        <f t="shared" ca="1" si="772"/>
        <v>-9.5047238763263184E-3</v>
      </c>
      <c r="GA398" s="223">
        <f t="shared" ca="1" si="773"/>
        <v>-7.4228222192229991E-3</v>
      </c>
      <c r="GB398" s="223">
        <f t="shared" ca="1" si="774"/>
        <v>3.7121443526670237E-4</v>
      </c>
      <c r="GC398" s="223">
        <f t="shared" ca="1" si="775"/>
        <v>7.8795879141342461E-3</v>
      </c>
      <c r="GD398" s="223">
        <f t="shared" ca="1" si="776"/>
        <v>9.3243283757987409E-3</v>
      </c>
      <c r="GE398" s="223">
        <f t="shared" ca="1" si="777"/>
        <v>3.5936548413432758E-3</v>
      </c>
      <c r="GF398" s="223">
        <f t="shared" ca="1" si="778"/>
        <v>-4.9024684077241679E-3</v>
      </c>
      <c r="GG398" s="223">
        <f t="shared" ca="1" si="779"/>
        <v>-9.6259617138538759E-3</v>
      </c>
      <c r="GH398" s="223">
        <f t="shared" ca="1" si="780"/>
        <v>-6.9419230644409665E-3</v>
      </c>
      <c r="GI398" s="223">
        <f t="shared" ca="1" si="781"/>
        <v>1.0841809766051216E-3</v>
      </c>
      <c r="GJ398" s="223">
        <f t="shared" ca="1" si="782"/>
        <v>8.2759678378690263E-3</v>
      </c>
      <c r="GK398" s="223">
        <f t="shared" ca="1" si="783"/>
        <v>9.0990927363674753E-3</v>
      </c>
      <c r="GL398" s="223">
        <f t="shared" ca="1" si="784"/>
        <v>2.9201307562030116E-3</v>
      </c>
      <c r="GM398" s="223">
        <f t="shared" ca="1" si="785"/>
        <v>-5.505979356683309E-3</v>
      </c>
      <c r="GN398" s="223">
        <f t="shared" ca="1" si="786"/>
        <v>-9.6950356308355204E-3</v>
      </c>
      <c r="GO398" s="223">
        <f t="shared" ca="1" si="787"/>
        <v>-6.4234050271063286E-3</v>
      </c>
      <c r="GP398" s="223">
        <f t="shared" ca="1" si="788"/>
        <v>1.791272247295038E-3</v>
      </c>
      <c r="GQ398" s="223">
        <f t="shared" ca="1" si="789"/>
        <v>8.6274995748388608E-3</v>
      </c>
      <c r="GR398" s="223">
        <f t="shared" ca="1" si="790"/>
        <v>8.8245483250286045E-3</v>
      </c>
      <c r="GS398" s="223">
        <f t="shared" ca="1" si="791"/>
        <v>2.2307822294871048E-3</v>
      </c>
      <c r="GT398" s="223">
        <f t="shared" ca="1" si="792"/>
        <v>-6.0796529264561094E-3</v>
      </c>
      <c r="GU398" s="223">
        <f t="shared" ca="1" si="793"/>
        <v>-9.7115713097303841E-3</v>
      </c>
      <c r="GV398" s="223">
        <f t="shared" ca="1" si="794"/>
        <v>-5.870078001389163E-3</v>
      </c>
      <c r="GW398" s="223">
        <f t="shared" ca="1" si="795"/>
        <v>2.4886564584763425E-3</v>
      </c>
      <c r="GX398" s="223">
        <f t="shared" ca="1" si="796"/>
        <v>8.9322781441034792E-3</v>
      </c>
      <c r="GY398" s="223">
        <f t="shared" ca="1" si="797"/>
        <v>8.5021829217344202E-3</v>
      </c>
      <c r="GZ398" s="223">
        <f t="shared" ca="1" si="798"/>
        <v>1.5293449005887914E-3</v>
      </c>
      <c r="HA398" s="223">
        <f t="shared" ca="1" si="799"/>
        <v>-6.6203803302633873E-3</v>
      </c>
      <c r="HB398" s="223">
        <f t="shared" ca="1" si="800"/>
        <v>-9.6754791422618384E-3</v>
      </c>
      <c r="HC398" s="223">
        <f t="shared" ca="1" si="801"/>
        <v>-5.2849405143835342E-3</v>
      </c>
      <c r="HD398" s="223">
        <f t="shared" ca="1" si="802"/>
        <v>3.1725544246854493E-3</v>
      </c>
      <c r="HE398" s="223">
        <f t="shared" ca="1" si="803"/>
        <v>9.1886519241892225E-3</v>
      </c>
      <c r="HF398" s="223">
        <f t="shared" ca="1" si="804"/>
        <v>8.1337434525359555E-3</v>
      </c>
      <c r="HG398" s="223">
        <f t="shared" ca="1" si="805"/>
        <v>8.1961991916773883E-4</v>
      </c>
      <c r="HH398" s="223">
        <f t="shared" ca="1" si="806"/>
        <v>-7.1252313194538732E-3</v>
      </c>
      <c r="HI398" s="223">
        <f t="shared" ca="1" si="807"/>
        <v>-9.5869547150125179E-3</v>
      </c>
      <c r="HJ398" s="223">
        <f t="shared" ca="1" si="808"/>
        <v>-4.6711634768293701E-3</v>
      </c>
      <c r="HK398" s="223">
        <f t="shared" ca="1" si="809"/>
        <v>3.8392600435887582E-3</v>
      </c>
      <c r="HL398" s="223">
        <f t="shared" ca="1" si="810"/>
        <v>9.3952316033689125E-3</v>
      </c>
      <c r="HM398" s="223">
        <f t="shared" ca="1" si="811"/>
        <v>7.7212265228393598E-3</v>
      </c>
      <c r="HN398" s="223">
        <f t="shared" ca="1" si="812"/>
        <v>1.0545334639069925E-4</v>
      </c>
      <c r="HO398" s="223">
        <f t="shared" ca="1" si="813"/>
        <v>-7.5914700627755308E-3</v>
      </c>
      <c r="HP398" s="223">
        <f t="shared" ca="1" si="814"/>
        <v>-9.4464777495236723E-3</v>
      </c>
      <c r="HQ398" s="223">
        <f t="shared" ca="1" si="815"/>
        <v>-4.0320729996724284E-3</v>
      </c>
      <c r="HR398" s="223">
        <f t="shared" ca="1" si="816"/>
        <v>4.4851603796723129E-3</v>
      </c>
      <c r="HS398" s="223">
        <f t="shared" ca="1" si="817"/>
        <v>9.5508977084624684E-3</v>
      </c>
      <c r="HT398" s="223">
        <f t="shared" ca="1" si="818"/>
        <v>7.2668675976282036E-3</v>
      </c>
      <c r="HU398" s="223">
        <f t="shared" ca="1" si="819"/>
        <v>-6.0928468720718556E-4</v>
      </c>
      <c r="HV398" s="223">
        <f t="shared" ca="1" si="820"/>
        <v>-8.0165699720821555E-3</v>
      </c>
      <c r="HW398" s="223">
        <f t="shared" ca="1" si="821"/>
        <v>-9.2548095026425813E-3</v>
      </c>
      <c r="HX398" s="223">
        <f t="shared" ca="1" si="822"/>
        <v>-3.3711323695808934E-3</v>
      </c>
      <c r="HY398" s="223">
        <f t="shared" ca="1" si="823"/>
        <v>5.1067552430523787E-3</v>
      </c>
      <c r="HZ398" s="223">
        <f t="shared" ca="1" si="824"/>
        <v>9.6548066713590674E-3</v>
      </c>
      <c r="IA398" s="223">
        <f t="shared" ca="1" si="825"/>
        <v>6.7731288872850551E-3</v>
      </c>
      <c r="IB398" s="223">
        <f t="shared" ca="1" si="826"/>
        <v>-1.3207209542950731E-3</v>
      </c>
      <c r="IC398" s="223">
        <f t="shared" ca="1" si="827"/>
        <v>-8.3982273941333053E-3</v>
      </c>
      <c r="ID398" s="223">
        <f t="shared" ca="1" si="828"/>
        <v>-9.0129886412057304E-3</v>
      </c>
      <c r="IE398" s="223">
        <f t="shared" ca="1" si="829"/>
        <v>-6.0697322287708837E-3</v>
      </c>
      <c r="IF398" s="223">
        <f t="shared" ca="1" si="830"/>
        <v>5.7006761573076912E-3</v>
      </c>
      <c r="IG398" s="223">
        <f t="shared" ca="1" si="831"/>
        <v>9.70639540038583E-3</v>
      </c>
      <c r="IH398" s="223">
        <f t="shared" ca="1" si="832"/>
        <v>6.2426860046600786E-3</v>
      </c>
      <c r="II398" s="223">
        <f t="shared" ca="1" si="833"/>
        <v>-2.0250001201009126E-3</v>
      </c>
      <c r="IJ398" s="223">
        <f t="shared" ca="1" si="834"/>
        <v>-8.7343740942913799E-3</v>
      </c>
      <c r="IK398" s="223">
        <f t="shared" ca="1" si="835"/>
        <v>-8.7223256134132381E-3</v>
      </c>
      <c r="IL398" s="223">
        <f t="shared" ca="1" si="836"/>
        <v>-1.9981264271132894E-3</v>
      </c>
      <c r="IM398" s="223">
        <f t="shared" ca="1" si="837"/>
        <v>6.2637046135450378E-3</v>
      </c>
      <c r="IN398" s="223">
        <f t="shared" ca="1" si="838"/>
        <v>9.7053843317503781E-3</v>
      </c>
      <c r="IO398" s="223">
        <f t="shared" ca="1" si="839"/>
        <v>5.6784134656931813E-3</v>
      </c>
      <c r="IP398" s="223">
        <f t="shared" ca="1" si="840"/>
        <v>-2.7183056348046102E-3</v>
      </c>
      <c r="IQ398" s="223">
        <f t="shared" ca="1" si="841"/>
        <v>-9.0231884644634396E-3</v>
      </c>
      <c r="IR398" s="223">
        <f t="shared" ca="1" si="842"/>
        <v>-8.3843955473965198E-3</v>
      </c>
      <c r="IS398" s="223">
        <f t="shared" ca="1" si="843"/>
        <v>-1.2935015529002834E-3</v>
      </c>
      <c r="IT398" s="223">
        <f t="shared" ca="1" si="844"/>
        <v>6.7927895117778072E-3</v>
      </c>
      <c r="IU398" s="223">
        <f t="shared" ca="1" si="845"/>
        <v>9.6517789445212457E-3</v>
      </c>
      <c r="IV398" s="223">
        <f t="shared" ca="1" si="846"/>
        <v>5.0833691121630747E-3</v>
      </c>
      <c r="IW398" s="223">
        <f t="shared" ca="1" si="847"/>
        <v>-3.3968804157521802E-3</v>
      </c>
      <c r="IX398" s="223">
        <f t="shared" ca="1" si="848"/>
        <v>-9.263105394553885E-3</v>
      </c>
      <c r="IY398" s="223">
        <f t="shared" ca="1" si="849"/>
        <v>-8.0010297154624651E-3</v>
      </c>
      <c r="IZ398" s="223">
        <f t="shared" ca="1" si="850"/>
        <v>-5.8186708169974811E-4</v>
      </c>
      <c r="JA398" s="223">
        <f t="shared" ca="1" si="851"/>
        <v>7.285063695101175E-3</v>
      </c>
      <c r="JB398" s="223">
        <f t="shared" ca="1" si="852"/>
        <v>9.5458697309363429E-3</v>
      </c>
    </row>
    <row r="399" spans="2:262">
      <c r="B399" s="230">
        <v>38</v>
      </c>
      <c r="C399" s="229">
        <f t="shared" si="853"/>
        <v>7.4218750000000033E-4</v>
      </c>
      <c r="D399" s="226">
        <f t="shared" ca="1" si="597"/>
        <v>24.497077354125594</v>
      </c>
      <c r="E399" s="225">
        <f ca="1">AR361</f>
        <v>0.49707735412559456</v>
      </c>
      <c r="F399" s="224">
        <v>38</v>
      </c>
      <c r="G399" s="223">
        <f t="shared" ca="1" si="854"/>
        <v>-1.5202669145311515E-3</v>
      </c>
      <c r="H399" s="223">
        <f t="shared" ca="1" si="598"/>
        <v>1.5749461944135706E-3</v>
      </c>
      <c r="I399" s="223">
        <f t="shared" ca="1" si="599"/>
        <v>3.3966556197814893E-3</v>
      </c>
      <c r="J399" s="223">
        <f t="shared" ca="1" si="600"/>
        <v>2.4718245861947265E-3</v>
      </c>
      <c r="K399" s="223">
        <f t="shared" ca="1" si="601"/>
        <v>-4.5172724613449985E-4</v>
      </c>
      <c r="L399" s="223">
        <f t="shared" ca="1" si="602"/>
        <v>-3.0100117988799322E-3</v>
      </c>
      <c r="M399" s="223">
        <f t="shared" ca="1" si="603"/>
        <v>-3.1343966240790907E-3</v>
      </c>
      <c r="N399" s="223">
        <f t="shared" ca="1" si="604"/>
        <v>-7.2430397905475766E-4</v>
      </c>
      <c r="O399" s="223">
        <f t="shared" ca="1" si="605"/>
        <v>2.2714618709510485E-3</v>
      </c>
      <c r="P399" s="223">
        <f t="shared" ca="1" si="606"/>
        <v>3.4305204924679981E-3</v>
      </c>
      <c r="Q399" s="223">
        <f t="shared" ca="1" si="607"/>
        <v>1.8156554718694075E-3</v>
      </c>
      <c r="R399" s="223">
        <f t="shared" ca="1" si="608"/>
        <v>-1.2673510888870255E-3</v>
      </c>
      <c r="S399" s="223">
        <f t="shared" ca="1" si="609"/>
        <v>-3.3255757962648651E-3</v>
      </c>
      <c r="T399" s="223">
        <f t="shared" ca="1" si="610"/>
        <v>-2.6947352888566775E-3</v>
      </c>
      <c r="U399" s="223">
        <f t="shared" ca="1" si="611"/>
        <v>1.1507192153858677E-4</v>
      </c>
      <c r="V399" s="223">
        <f t="shared" ca="1" si="612"/>
        <v>2.8318318161109656E-3</v>
      </c>
      <c r="W399" s="223">
        <f t="shared" ca="1" si="613"/>
        <v>3.2587685650551047E-3</v>
      </c>
      <c r="X399" s="223">
        <f t="shared" ca="1" si="614"/>
        <v>1.0506605192992942E-3</v>
      </c>
      <c r="Y399" s="223">
        <f t="shared" ca="1" si="615"/>
        <v>-2.0070130838466035E-3</v>
      </c>
      <c r="Z399" s="223">
        <f t="shared" ca="1" si="616"/>
        <v>-3.4418131156085698E-3</v>
      </c>
      <c r="AA399" s="223">
        <f t="shared" ca="1" si="617"/>
        <v>-2.093558274475315E-3</v>
      </c>
      <c r="AB399" s="223">
        <f t="shared" ca="1" si="618"/>
        <v>9.475506995699171E-4</v>
      </c>
      <c r="AC399" s="223">
        <f t="shared" ca="1" si="619"/>
        <v>3.2224688598855582E-3</v>
      </c>
      <c r="AD399" s="223">
        <f t="shared" ca="1" si="620"/>
        <v>2.8916942175947818E-3</v>
      </c>
      <c r="AE399" s="223">
        <f t="shared" ca="1" si="621"/>
        <v>2.2269160856645386E-4</v>
      </c>
      <c r="AF399" s="223">
        <f t="shared" ca="1" si="622"/>
        <v>-2.6263797449161135E-3</v>
      </c>
      <c r="AG399" s="223">
        <f t="shared" ca="1" si="623"/>
        <v>-3.3517567833255342E-3</v>
      </c>
      <c r="AH399" s="223">
        <f t="shared" ca="1" si="624"/>
        <v>-1.366898624393527E-3</v>
      </c>
      <c r="AI399" s="223">
        <f t="shared" ca="1" si="625"/>
        <v>1.7232356635997659E-3</v>
      </c>
      <c r="AJ399" s="223">
        <f t="shared" ca="1" si="626"/>
        <v>3.4199591969593947E-3</v>
      </c>
      <c r="AK399" s="223">
        <f t="shared" ca="1" si="627"/>
        <v>2.3512989664426572E-3</v>
      </c>
      <c r="AL399" s="223">
        <f t="shared" ca="1" si="628"/>
        <v>-6.1862487903205398E-4</v>
      </c>
      <c r="AM399" s="223">
        <f t="shared" ca="1" si="629"/>
        <v>-3.0883277868048791E-3</v>
      </c>
      <c r="AN399" s="223">
        <f t="shared" ca="1" si="630"/>
        <v>-3.0608045502565923E-3</v>
      </c>
      <c r="AO399" s="223">
        <f t="shared" ca="1" si="631"/>
        <v>-5.5831049674536502E-4</v>
      </c>
      <c r="AP399" s="223">
        <f t="shared" ca="1" si="632"/>
        <v>2.3956342010525078E-3</v>
      </c>
      <c r="AQ399" s="223">
        <f t="shared" ca="1" si="633"/>
        <v>3.4124657515159011E-3</v>
      </c>
      <c r="AR399" s="223">
        <f t="shared" ca="1" si="634"/>
        <v>1.6699727485120421E-3</v>
      </c>
      <c r="AS399" s="223">
        <f t="shared" ca="1" si="635"/>
        <v>-1.4228625418960155E-3</v>
      </c>
      <c r="AT399" s="223">
        <f t="shared" ca="1" si="636"/>
        <v>-3.365169201703635E-3</v>
      </c>
      <c r="AU399" s="223">
        <f t="shared" ca="1" si="637"/>
        <v>-2.5863953640123949E-3</v>
      </c>
      <c r="AV399" s="223">
        <f t="shared" ca="1" si="638"/>
        <v>2.8374136273435395E-4</v>
      </c>
      <c r="AW399" s="223">
        <f t="shared" ca="1" si="639"/>
        <v>2.9244444288855746E-3</v>
      </c>
      <c r="AX399" s="223">
        <f t="shared" ca="1" si="640"/>
        <v>3.2004376618934697E-3</v>
      </c>
      <c r="AY399" s="223">
        <f t="shared" ca="1" si="641"/>
        <v>8.8855254963709118E-4</v>
      </c>
      <c r="AZ399" s="223">
        <f t="shared" ca="1" si="642"/>
        <v>-2.1418173902458997E-3</v>
      </c>
      <c r="BA399" s="223">
        <f t="shared" ca="1" si="643"/>
        <v>-3.4403108090756349E-3</v>
      </c>
      <c r="BB399" s="223">
        <f t="shared" ca="1" si="644"/>
        <v>-1.9569641221624211E-3</v>
      </c>
      <c r="BC399" s="223">
        <f t="shared" ca="1" si="645"/>
        <v>1.1087864760980315E-3</v>
      </c>
      <c r="BD399" s="223">
        <f t="shared" ca="1" si="646"/>
        <v>3.2779707874468502E-3</v>
      </c>
      <c r="BE399" s="223">
        <f t="shared" ca="1" si="647"/>
        <v>2.796583360359167E-3</v>
      </c>
      <c r="BF399" s="223">
        <f t="shared" ca="1" si="648"/>
        <v>5.3874737995284654E-5</v>
      </c>
      <c r="BG399" s="223">
        <f t="shared" ca="1" si="649"/>
        <v>-2.7323970724521607E-3</v>
      </c>
      <c r="BH399" s="223">
        <f t="shared" ca="1" si="650"/>
        <v>-3.3092488093091174E-3</v>
      </c>
      <c r="BI399" s="223">
        <f t="shared" ca="1" si="651"/>
        <v>-1.2102373557435556E-3</v>
      </c>
      <c r="BJ399" s="223">
        <f t="shared" ca="1" si="652"/>
        <v>1.8673737071347191E-3</v>
      </c>
      <c r="BK399" s="223">
        <f t="shared" ca="1" si="653"/>
        <v>3.4350237928787797E-3</v>
      </c>
      <c r="BL399" s="223">
        <f t="shared" ca="1" si="654"/>
        <v>2.2251088615309672E-3</v>
      </c>
      <c r="BM399" s="223">
        <f t="shared" ca="1" si="655"/>
        <v>-7.8403219041088014E-4</v>
      </c>
      <c r="BN399" s="223">
        <f t="shared" ca="1" si="656"/>
        <v>-3.1592037225858498E-3</v>
      </c>
      <c r="BO399" s="223">
        <f t="shared" ca="1" si="657"/>
        <v>-2.9798387301777206E-3</v>
      </c>
      <c r="BP399" s="223">
        <f t="shared" ca="1" si="658"/>
        <v>-3.9097199554710108E-4</v>
      </c>
      <c r="BQ399" s="223">
        <f t="shared" ca="1" si="659"/>
        <v>2.5140352385308543E-3</v>
      </c>
      <c r="BR399" s="223">
        <f t="shared" ca="1" si="660"/>
        <v>3.3861900816717035E-3</v>
      </c>
      <c r="BS399" s="223">
        <f t="shared" ca="1" si="661"/>
        <v>1.5202669145311736E-3</v>
      </c>
      <c r="BT399" s="223">
        <f t="shared" ca="1" si="662"/>
        <v>-1.5749461944135445E-3</v>
      </c>
      <c r="BU399" s="223">
        <f t="shared" ca="1" si="663"/>
        <v>-3.396655619781488E-3</v>
      </c>
      <c r="BV399" s="223">
        <f t="shared" ca="1" si="664"/>
        <v>-2.4718245861947361E-3</v>
      </c>
      <c r="BW399" s="223">
        <f t="shared" ca="1" si="665"/>
        <v>4.517272461344555E-4</v>
      </c>
      <c r="BX399" s="223">
        <f t="shared" ca="1" si="666"/>
        <v>3.0100117988799326E-3</v>
      </c>
      <c r="BY399" s="223">
        <f t="shared" ca="1" si="667"/>
        <v>3.1343966240790912E-3</v>
      </c>
      <c r="BZ399" s="223">
        <f t="shared" ca="1" si="668"/>
        <v>7.2430397905476557E-4</v>
      </c>
      <c r="CA399" s="223">
        <f t="shared" ca="1" si="669"/>
        <v>-2.2714618709510376E-3</v>
      </c>
      <c r="CB399" s="223">
        <f t="shared" ca="1" si="670"/>
        <v>-3.4305204924679998E-3</v>
      </c>
      <c r="CC399" s="223">
        <f t="shared" ca="1" si="671"/>
        <v>-1.8156554718694253E-3</v>
      </c>
      <c r="CD399" s="223">
        <f t="shared" ca="1" si="672"/>
        <v>1.267351088887001E-3</v>
      </c>
      <c r="CE399" s="223">
        <f t="shared" ca="1" si="673"/>
        <v>3.3255757962648569E-3</v>
      </c>
      <c r="CF399" s="223">
        <f t="shared" ca="1" si="674"/>
        <v>2.6947352888566979E-3</v>
      </c>
      <c r="CG399" s="223">
        <f t="shared" ca="1" si="675"/>
        <v>-1.1507192153854817E-4</v>
      </c>
      <c r="CH399" s="223">
        <f t="shared" ca="1" si="676"/>
        <v>-2.8318318161109682E-3</v>
      </c>
      <c r="CI399" s="223">
        <f t="shared" ca="1" si="677"/>
        <v>-3.2587685650551051E-3</v>
      </c>
      <c r="CJ399" s="223">
        <f t="shared" ca="1" si="678"/>
        <v>-1.050660519299302E-3</v>
      </c>
      <c r="CK399" s="223">
        <f t="shared" ca="1" si="679"/>
        <v>2.0070130838465965E-3</v>
      </c>
      <c r="CL399" s="223">
        <f t="shared" ca="1" si="680"/>
        <v>3.4418131156085693E-3</v>
      </c>
      <c r="CM399" s="223">
        <f t="shared" ca="1" si="681"/>
        <v>2.0935582744753311E-3</v>
      </c>
      <c r="CN399" s="223">
        <f t="shared" ca="1" si="682"/>
        <v>-9.4755069956989758E-4</v>
      </c>
      <c r="CO399" s="223">
        <f t="shared" ca="1" si="683"/>
        <v>-3.2224688598855465E-3</v>
      </c>
      <c r="CP399" s="223">
        <f t="shared" ca="1" si="684"/>
        <v>-2.8916942175947992E-3</v>
      </c>
      <c r="CQ399" s="223">
        <f t="shared" ca="1" si="685"/>
        <v>-2.2269160856648617E-4</v>
      </c>
      <c r="CR399" s="223">
        <f t="shared" ca="1" si="686"/>
        <v>2.6263797449160848E-3</v>
      </c>
      <c r="CS399" s="223">
        <f t="shared" ca="1" si="687"/>
        <v>3.3517567833255334E-3</v>
      </c>
      <c r="CT399" s="223">
        <f t="shared" ca="1" si="688"/>
        <v>1.3668986243935231E-3</v>
      </c>
      <c r="CU399" s="223">
        <f t="shared" ca="1" si="689"/>
        <v>-1.7232356635997592E-3</v>
      </c>
      <c r="CV399" s="223">
        <f t="shared" ca="1" si="690"/>
        <v>-3.4199591969593939E-3</v>
      </c>
      <c r="CW399" s="223">
        <f t="shared" ca="1" si="691"/>
        <v>-2.3512989664426719E-3</v>
      </c>
      <c r="CX399" s="223">
        <f t="shared" ca="1" si="692"/>
        <v>6.1862487903203414E-4</v>
      </c>
      <c r="CY399" s="223">
        <f t="shared" ca="1" si="693"/>
        <v>3.08832778680487E-3</v>
      </c>
      <c r="CZ399" s="223">
        <f t="shared" ca="1" si="694"/>
        <v>3.0608045502566075E-3</v>
      </c>
      <c r="DA399" s="223">
        <f t="shared" ca="1" si="695"/>
        <v>5.5831049674540914E-4</v>
      </c>
      <c r="DB399" s="223">
        <f t="shared" ca="1" si="696"/>
        <v>-2.3956342010524757E-3</v>
      </c>
      <c r="DC399" s="223">
        <f t="shared" ca="1" si="697"/>
        <v>-3.4124657515159063E-3</v>
      </c>
      <c r="DD399" s="223">
        <f t="shared" ca="1" si="698"/>
        <v>-1.669972748512038E-3</v>
      </c>
      <c r="DE399" s="223">
        <f t="shared" ca="1" si="699"/>
        <v>1.4228625418960194E-3</v>
      </c>
      <c r="DF399" s="223">
        <f t="shared" ca="1" si="700"/>
        <v>3.3651692017036307E-3</v>
      </c>
      <c r="DG399" s="223">
        <f t="shared" ca="1" si="701"/>
        <v>2.5863953640124079E-3</v>
      </c>
      <c r="DH399" s="223">
        <f t="shared" ca="1" si="702"/>
        <v>-2.8374136273433379E-4</v>
      </c>
      <c r="DI399" s="223">
        <f t="shared" ca="1" si="703"/>
        <v>-2.9244444288855647E-3</v>
      </c>
      <c r="DJ399" s="223">
        <f t="shared" ca="1" si="704"/>
        <v>-3.2004376618934771E-3</v>
      </c>
      <c r="DK399" s="223">
        <f t="shared" ca="1" si="705"/>
        <v>-8.8855254963711081E-4</v>
      </c>
      <c r="DL399" s="223">
        <f t="shared" ca="1" si="706"/>
        <v>2.141817390245865E-3</v>
      </c>
      <c r="DM399" s="223">
        <f t="shared" ca="1" si="707"/>
        <v>3.4403108090756366E-3</v>
      </c>
      <c r="DN399" s="223">
        <f t="shared" ca="1" si="708"/>
        <v>1.9569641221624575E-3</v>
      </c>
      <c r="DO399" s="223">
        <f t="shared" ca="1" si="709"/>
        <v>-1.1087864760980356E-3</v>
      </c>
      <c r="DP399" s="223">
        <f t="shared" ca="1" si="710"/>
        <v>-3.2779707874468515E-3</v>
      </c>
      <c r="DQ399" s="223">
        <f t="shared" ca="1" si="711"/>
        <v>-2.7965833603591792E-3</v>
      </c>
      <c r="DR399" s="223">
        <f t="shared" ca="1" si="712"/>
        <v>-5.387473799530482E-5</v>
      </c>
      <c r="DS399" s="223">
        <f t="shared" ca="1" si="713"/>
        <v>2.7323970724521486E-3</v>
      </c>
      <c r="DT399" s="223">
        <f t="shared" ca="1" si="714"/>
        <v>3.3092488093091226E-3</v>
      </c>
      <c r="DU399" s="223">
        <f t="shared" ca="1" si="715"/>
        <v>1.2102373557435742E-3</v>
      </c>
      <c r="DV399" s="223">
        <f t="shared" ca="1" si="716"/>
        <v>-1.8673737071347022E-3</v>
      </c>
      <c r="DW399" s="223">
        <f t="shared" ca="1" si="717"/>
        <v>-3.4350237928787767E-3</v>
      </c>
      <c r="DX399" s="223">
        <f t="shared" ca="1" si="718"/>
        <v>-2.225108861531001E-3</v>
      </c>
      <c r="DY399" s="223">
        <f t="shared" ca="1" si="719"/>
        <v>7.8403219041088426E-4</v>
      </c>
      <c r="DZ399" s="223">
        <f t="shared" ca="1" si="720"/>
        <v>3.1592037225858516E-3</v>
      </c>
      <c r="EA399" s="223">
        <f t="shared" ca="1" si="721"/>
        <v>2.9798387301777185E-3</v>
      </c>
      <c r="EB399" s="223">
        <f t="shared" ca="1" si="722"/>
        <v>3.9097199554712103E-4</v>
      </c>
      <c r="EC399" s="223">
        <f t="shared" ca="1" si="723"/>
        <v>-2.51403523853084E-3</v>
      </c>
      <c r="ED399" s="223">
        <f t="shared" ca="1" si="724"/>
        <v>-3.3861900816717075E-3</v>
      </c>
      <c r="EE399" s="223">
        <f t="shared" ca="1" si="725"/>
        <v>-1.5202669145311918E-3</v>
      </c>
      <c r="EF399" s="223">
        <f t="shared" ca="1" si="726"/>
        <v>1.5749461944135268E-3</v>
      </c>
      <c r="EG399" s="223">
        <f t="shared" ca="1" si="727"/>
        <v>3.3966556197814806E-3</v>
      </c>
      <c r="EH399" s="223">
        <f t="shared" ca="1" si="728"/>
        <v>2.4718245861947668E-3</v>
      </c>
      <c r="EI399" s="223">
        <f t="shared" ca="1" si="729"/>
        <v>-4.517272461344355E-4</v>
      </c>
      <c r="EJ399" s="223">
        <f t="shared" ca="1" si="730"/>
        <v>-3.0100117988799231E-3</v>
      </c>
      <c r="EK399" s="223">
        <f t="shared" ca="1" si="731"/>
        <v>-3.1343966240790994E-3</v>
      </c>
      <c r="EL399" s="223">
        <f t="shared" ca="1" si="732"/>
        <v>-7.2430397905478552E-4</v>
      </c>
      <c r="EM399" s="223">
        <f t="shared" ca="1" si="733"/>
        <v>2.2714618709510225E-3</v>
      </c>
      <c r="EN399" s="223">
        <f t="shared" ca="1" si="734"/>
        <v>3.4305204924680054E-3</v>
      </c>
      <c r="EO399" s="223">
        <f t="shared" ca="1" si="735"/>
        <v>1.8156554718694424E-3</v>
      </c>
      <c r="EP399" s="223">
        <f t="shared" ca="1" si="736"/>
        <v>-1.2673510888870278E-3</v>
      </c>
      <c r="EQ399" s="223">
        <f t="shared" ca="1" si="737"/>
        <v>-3.3255757962648517E-3</v>
      </c>
      <c r="ER399" s="223">
        <f t="shared" ca="1" si="738"/>
        <v>-2.6947352888566801E-3</v>
      </c>
      <c r="ES399" s="223">
        <f t="shared" ca="1" si="739"/>
        <v>1.1507192153852811E-4</v>
      </c>
      <c r="ET399" s="223">
        <f t="shared" ca="1" si="740"/>
        <v>2.8318318161109565E-3</v>
      </c>
      <c r="EU399" s="223">
        <f t="shared" ca="1" si="741"/>
        <v>3.2587685650551277E-3</v>
      </c>
      <c r="EV399" s="223">
        <f t="shared" ca="1" si="742"/>
        <v>1.0506605192993211E-3</v>
      </c>
      <c r="EW399" s="223">
        <f t="shared" ca="1" si="743"/>
        <v>-2.0070130838465406E-3</v>
      </c>
      <c r="EX399" s="223">
        <f t="shared" ca="1" si="744"/>
        <v>-3.4418131156085693E-3</v>
      </c>
      <c r="EY399" s="223">
        <f t="shared" ca="1" si="745"/>
        <v>-2.0935582744753861E-3</v>
      </c>
      <c r="EZ399" s="223">
        <f t="shared" ca="1" si="746"/>
        <v>9.4755069956987828E-4</v>
      </c>
      <c r="FA399" s="223">
        <f t="shared" ca="1" si="747"/>
        <v>3.2224688598855569E-3</v>
      </c>
      <c r="FB399" s="223">
        <f t="shared" ca="1" si="748"/>
        <v>2.8916942175948104E-3</v>
      </c>
      <c r="FC399" s="223">
        <f t="shared" ca="1" si="749"/>
        <v>2.2269160856645766E-4</v>
      </c>
      <c r="FD399" s="223">
        <f t="shared" ca="1" si="750"/>
        <v>-2.6263797449160714E-3</v>
      </c>
      <c r="FE399" s="223">
        <f t="shared" ca="1" si="751"/>
        <v>-3.3517567833255377E-3</v>
      </c>
      <c r="FF399" s="223">
        <f t="shared" ca="1" si="752"/>
        <v>-1.3668986243935864E-3</v>
      </c>
      <c r="FG399" s="223">
        <f t="shared" ca="1" si="753"/>
        <v>1.7232356635997416E-3</v>
      </c>
      <c r="FH399" s="223">
        <f t="shared" ca="1" si="754"/>
        <v>3.4199591969593856E-3</v>
      </c>
      <c r="FI399" s="223">
        <f t="shared" ca="1" si="755"/>
        <v>2.3512989664426871E-3</v>
      </c>
      <c r="FJ399" s="223">
        <f t="shared" ca="1" si="756"/>
        <v>-6.1862487903206233E-4</v>
      </c>
      <c r="FK399" s="223">
        <f t="shared" ca="1" si="757"/>
        <v>-3.0883277868048614E-3</v>
      </c>
      <c r="FL399" s="223">
        <f t="shared" ca="1" si="758"/>
        <v>-3.0608045502565941E-3</v>
      </c>
      <c r="FM399" s="223">
        <f t="shared" ca="1" si="759"/>
        <v>-5.5831049674542931E-4</v>
      </c>
      <c r="FN399" s="223">
        <f t="shared" ca="1" si="760"/>
        <v>2.3956342010524961E-3</v>
      </c>
      <c r="FO399" s="223">
        <f t="shared" ca="1" si="761"/>
        <v>3.4124657515159093E-3</v>
      </c>
      <c r="FP399" s="223">
        <f t="shared" ca="1" si="762"/>
        <v>1.669972748512056E-3</v>
      </c>
      <c r="FQ399" s="223">
        <f t="shared" ca="1" si="763"/>
        <v>-1.4228625418959565E-3</v>
      </c>
      <c r="FR399" s="223">
        <f t="shared" ca="1" si="764"/>
        <v>-3.3651692017036263E-3</v>
      </c>
      <c r="FS399" s="223">
        <f t="shared" ca="1" si="765"/>
        <v>-2.5863953640124539E-3</v>
      </c>
      <c r="FT399" s="223">
        <f t="shared" ca="1" si="766"/>
        <v>2.8374136273431357E-4</v>
      </c>
      <c r="FU399" s="223">
        <f t="shared" ca="1" si="767"/>
        <v>2.9244444288855794E-3</v>
      </c>
      <c r="FV399" s="223">
        <f t="shared" ca="1" si="768"/>
        <v>3.2004376618934849E-3</v>
      </c>
      <c r="FW399" s="223">
        <f t="shared" ca="1" si="769"/>
        <v>8.8855254963708305E-4</v>
      </c>
      <c r="FX399" s="223">
        <f t="shared" ca="1" si="770"/>
        <v>-2.1418173902458489E-3</v>
      </c>
      <c r="FY399" s="223">
        <f t="shared" ca="1" si="771"/>
        <v>-3.4403108090756357E-3</v>
      </c>
      <c r="FZ399" s="223">
        <f t="shared" ca="1" si="772"/>
        <v>-1.9569641221624744E-3</v>
      </c>
      <c r="GA399" s="223">
        <f t="shared" ca="1" si="773"/>
        <v>1.1087864760980163E-3</v>
      </c>
      <c r="GB399" s="223">
        <f t="shared" ca="1" si="774"/>
        <v>3.2779707874468307E-3</v>
      </c>
      <c r="GC399" s="223">
        <f t="shared" ca="1" si="775"/>
        <v>2.7965833603591905E-3</v>
      </c>
      <c r="GD399" s="223">
        <f t="shared" ca="1" si="776"/>
        <v>5.3874737995373992E-5</v>
      </c>
      <c r="GE399" s="223">
        <f t="shared" ca="1" si="777"/>
        <v>-2.7323970724521364E-3</v>
      </c>
      <c r="GF399" s="223">
        <f t="shared" ca="1" si="778"/>
        <v>-3.3092488093091153E-3</v>
      </c>
      <c r="GG399" s="223">
        <f t="shared" ca="1" si="779"/>
        <v>-1.2102373557435933E-3</v>
      </c>
      <c r="GH399" s="223">
        <f t="shared" ca="1" si="780"/>
        <v>1.8673737071347265E-3</v>
      </c>
      <c r="GI399" s="223">
        <f t="shared" ca="1" si="781"/>
        <v>3.4350237928787754E-3</v>
      </c>
      <c r="GJ399" s="223">
        <f t="shared" ca="1" si="782"/>
        <v>2.2251088615309793E-3</v>
      </c>
      <c r="GK399" s="223">
        <f t="shared" ca="1" si="783"/>
        <v>-7.8403219041081693E-4</v>
      </c>
      <c r="GL399" s="223">
        <f t="shared" ca="1" si="784"/>
        <v>-3.1592037225858429E-3</v>
      </c>
      <c r="GM399" s="223">
        <f t="shared" ca="1" si="785"/>
        <v>-2.9798387301777532E-3</v>
      </c>
      <c r="GN399" s="223">
        <f t="shared" ca="1" si="786"/>
        <v>-3.909719955471413E-4</v>
      </c>
      <c r="GO399" s="223">
        <f t="shared" ca="1" si="787"/>
        <v>2.5140352385307932E-3</v>
      </c>
      <c r="GP399" s="223">
        <f t="shared" ca="1" si="788"/>
        <v>3.3861900816717109E-3</v>
      </c>
      <c r="GQ399" s="223">
        <f t="shared" ca="1" si="789"/>
        <v>1.5202669145311662E-3</v>
      </c>
      <c r="GR399" s="223">
        <f t="shared" ca="1" si="790"/>
        <v>-1.5749461944135085E-3</v>
      </c>
      <c r="GS399" s="223">
        <f t="shared" ca="1" si="791"/>
        <v>-3.396655619781485E-3</v>
      </c>
      <c r="GT399" s="223">
        <f t="shared" ca="1" si="792"/>
        <v>-2.4718245861947812E-3</v>
      </c>
      <c r="GU399" s="223">
        <f t="shared" ca="1" si="793"/>
        <v>4.5172724613446391E-4</v>
      </c>
      <c r="GV399" s="223">
        <f t="shared" ca="1" si="794"/>
        <v>3.0100117988798893E-3</v>
      </c>
      <c r="GW399" s="223">
        <f t="shared" ca="1" si="795"/>
        <v>3.1343966240791076E-3</v>
      </c>
      <c r="GX399" s="223">
        <f t="shared" ca="1" si="796"/>
        <v>7.2430397905485285E-4</v>
      </c>
      <c r="GY399" s="223">
        <f t="shared" ca="1" si="797"/>
        <v>-2.2714618709510073E-3</v>
      </c>
      <c r="GZ399" s="223">
        <f t="shared" ca="1" si="798"/>
        <v>-3.4305204924680072E-3</v>
      </c>
      <c r="HA399" s="223">
        <f t="shared" ca="1" si="799"/>
        <v>-1.8156554718694595E-3</v>
      </c>
      <c r="HB399" s="223">
        <f t="shared" ca="1" si="800"/>
        <v>1.2673510888870088E-3</v>
      </c>
      <c r="HC399" s="223">
        <f t="shared" ca="1" si="801"/>
        <v>3.3255757962648465E-3</v>
      </c>
      <c r="HD399" s="223">
        <f t="shared" ca="1" si="802"/>
        <v>2.6947352888566927E-3</v>
      </c>
      <c r="HE399" s="223">
        <f t="shared" ca="1" si="803"/>
        <v>-1.1507192153850773E-4</v>
      </c>
      <c r="HF399" s="223">
        <f t="shared" ca="1" si="804"/>
        <v>-2.8318318161109452E-3</v>
      </c>
      <c r="HG399" s="223">
        <f t="shared" ca="1" si="805"/>
        <v>-3.2587685650551342E-3</v>
      </c>
      <c r="HH399" s="223">
        <f t="shared" ca="1" si="806"/>
        <v>-1.0506605192993406E-3</v>
      </c>
      <c r="HI399" s="223">
        <f t="shared" ca="1" si="807"/>
        <v>2.0070130838465241E-3</v>
      </c>
      <c r="HJ399" s="223">
        <f t="shared" ca="1" si="808"/>
        <v>3.4418131156085689E-3</v>
      </c>
      <c r="HK399" s="223">
        <f t="shared" ca="1" si="809"/>
        <v>2.0935582744754022E-3</v>
      </c>
      <c r="HL399" s="223">
        <f t="shared" ca="1" si="810"/>
        <v>-9.4755069956985877E-4</v>
      </c>
      <c r="HM399" s="223">
        <f t="shared" ca="1" si="811"/>
        <v>-3.2224688598855495E-3</v>
      </c>
      <c r="HN399" s="223">
        <f t="shared" ca="1" si="812"/>
        <v>-2.8916942175948213E-3</v>
      </c>
      <c r="HO399" s="223">
        <f t="shared" ca="1" si="813"/>
        <v>-2.2269160856647782E-4</v>
      </c>
      <c r="HP399" s="223">
        <f t="shared" ca="1" si="814"/>
        <v>2.6263797449160584E-3</v>
      </c>
      <c r="HQ399" s="223">
        <f t="shared" ca="1" si="815"/>
        <v>3.3517567833255429E-3</v>
      </c>
      <c r="HR399" s="223">
        <f t="shared" ca="1" si="816"/>
        <v>1.366898624393605E-3</v>
      </c>
      <c r="HS399" s="223">
        <f t="shared" ca="1" si="817"/>
        <v>-1.723235663599724E-3</v>
      </c>
      <c r="HT399" s="223">
        <f t="shared" ca="1" si="818"/>
        <v>-3.4199591969593835E-3</v>
      </c>
      <c r="HU399" s="223">
        <f t="shared" ca="1" si="819"/>
        <v>-2.3512989664427018E-3</v>
      </c>
      <c r="HV399" s="223">
        <f t="shared" ca="1" si="820"/>
        <v>6.186248790319461E-4</v>
      </c>
      <c r="HW399" s="223">
        <f t="shared" ca="1" si="821"/>
        <v>3.0883277868048527E-3</v>
      </c>
      <c r="HX399" s="223">
        <f t="shared" ca="1" si="822"/>
        <v>3.0608045502566032E-3</v>
      </c>
      <c r="HY399" s="223">
        <f t="shared" ca="1" si="823"/>
        <v>5.5831049674544915E-4</v>
      </c>
      <c r="HZ399" s="223">
        <f t="shared" ca="1" si="824"/>
        <v>-2.3956342010524817E-3</v>
      </c>
      <c r="IA399" s="223">
        <f t="shared" ca="1" si="825"/>
        <v>-3.4124657515159119E-3</v>
      </c>
      <c r="IB399" s="223">
        <f t="shared" ca="1" si="826"/>
        <v>-1.6699727485120735E-3</v>
      </c>
      <c r="IC399" s="223">
        <f t="shared" ca="1" si="827"/>
        <v>1.4228625418959378E-3</v>
      </c>
      <c r="ID399" s="223">
        <f t="shared" ca="1" si="828"/>
        <v>3.365169201703622E-3</v>
      </c>
      <c r="IE399" s="223">
        <f t="shared" ca="1" si="829"/>
        <v>3.27294652213014E-3</v>
      </c>
      <c r="IF399" s="223">
        <f t="shared" ca="1" si="830"/>
        <v>-2.8374136273429345E-4</v>
      </c>
      <c r="IG399" s="223">
        <f t="shared" ca="1" si="831"/>
        <v>-2.924444428885569E-3</v>
      </c>
      <c r="IH399" s="223">
        <f t="shared" ca="1" si="832"/>
        <v>-3.2004376618934923E-3</v>
      </c>
      <c r="II399" s="223">
        <f t="shared" ca="1" si="833"/>
        <v>-8.8855254963710257E-4</v>
      </c>
      <c r="IJ399" s="223">
        <f t="shared" ca="1" si="834"/>
        <v>2.1418173902458329E-3</v>
      </c>
      <c r="IK399" s="223">
        <f t="shared" ca="1" si="835"/>
        <v>3.4403108090756362E-3</v>
      </c>
      <c r="IL399" s="223">
        <f t="shared" ca="1" si="836"/>
        <v>1.9569641221624909E-3</v>
      </c>
      <c r="IM399" s="223">
        <f t="shared" ca="1" si="837"/>
        <v>-1.1087864760979972E-3</v>
      </c>
      <c r="IN399" s="223">
        <f t="shared" ca="1" si="838"/>
        <v>-3.2779707874468242E-3</v>
      </c>
      <c r="IO399" s="223">
        <f t="shared" ca="1" si="839"/>
        <v>-2.7965833603592026E-3</v>
      </c>
      <c r="IP399" s="223">
        <f t="shared" ca="1" si="840"/>
        <v>-5.3874737995394267E-5</v>
      </c>
      <c r="IQ399" s="223">
        <f t="shared" ca="1" si="841"/>
        <v>2.7323970724521234E-3</v>
      </c>
      <c r="IR399" s="223">
        <f t="shared" ca="1" si="842"/>
        <v>3.3092488093091205E-3</v>
      </c>
      <c r="IS399" s="223">
        <f t="shared" ca="1" si="843"/>
        <v>1.2102373557436124E-3</v>
      </c>
      <c r="IT399" s="223">
        <f t="shared" ca="1" si="844"/>
        <v>-1.8673737071347096E-3</v>
      </c>
      <c r="IU399" s="223">
        <f t="shared" ca="1" si="845"/>
        <v>-3.4350237928787736E-3</v>
      </c>
      <c r="IV399" s="223">
        <f t="shared" ca="1" si="846"/>
        <v>-2.2251088615309945E-3</v>
      </c>
      <c r="IW399" s="223">
        <f t="shared" ca="1" si="847"/>
        <v>7.840321904107972E-4</v>
      </c>
      <c r="IX399" s="223">
        <f t="shared" ca="1" si="848"/>
        <v>3.1592037225858351E-3</v>
      </c>
      <c r="IY399" s="223">
        <f t="shared" ca="1" si="849"/>
        <v>2.9798387301777636E-3</v>
      </c>
      <c r="IZ399" s="223">
        <f t="shared" ca="1" si="850"/>
        <v>3.9097199554716125E-4</v>
      </c>
      <c r="JA399" s="223">
        <f t="shared" ca="1" si="851"/>
        <v>-2.5140352385307789E-3</v>
      </c>
      <c r="JB399" s="223">
        <f t="shared" ca="1" si="852"/>
        <v>-3.3861900816717148E-3</v>
      </c>
    </row>
    <row r="400" spans="2:262">
      <c r="B400" s="230">
        <v>39</v>
      </c>
      <c r="C400" s="229">
        <f t="shared" si="853"/>
        <v>7.6171875000000035E-4</v>
      </c>
      <c r="D400" s="226">
        <f t="shared" ca="1" si="597"/>
        <v>24.48745605613027</v>
      </c>
      <c r="E400" s="225">
        <f ca="1">AS361</f>
        <v>0.48745605613027143</v>
      </c>
      <c r="F400" s="224">
        <v>39</v>
      </c>
      <c r="G400" s="223">
        <f t="shared" ca="1" si="854"/>
        <v>-6.6303630112539815E-3</v>
      </c>
      <c r="H400" s="223">
        <f t="shared" ca="1" si="598"/>
        <v>8.2506513947584129E-3</v>
      </c>
      <c r="I400" s="223">
        <f t="shared" ca="1" si="599"/>
        <v>1.6131948326523912E-2</v>
      </c>
      <c r="J400" s="223">
        <f t="shared" ca="1" si="600"/>
        <v>1.0327164585125328E-2</v>
      </c>
      <c r="K400" s="223">
        <f t="shared" ca="1" si="601"/>
        <v>-4.2390164020530323E-3</v>
      </c>
      <c r="L400" s="223">
        <f t="shared" ca="1" si="602"/>
        <v>-1.5208885320838809E-2</v>
      </c>
      <c r="M400" s="223">
        <f t="shared" ca="1" si="603"/>
        <v>-1.3275785098094191E-2</v>
      </c>
      <c r="N400" s="223">
        <f t="shared" ca="1" si="604"/>
        <v>-7.9726293132385134E-5</v>
      </c>
      <c r="O400" s="223">
        <f t="shared" ca="1" si="605"/>
        <v>1.3183970992780174E-2</v>
      </c>
      <c r="P400" s="223">
        <f t="shared" ca="1" si="606"/>
        <v>1.5262603279248558E-2</v>
      </c>
      <c r="Q400" s="223">
        <f t="shared" ca="1" si="607"/>
        <v>4.3926929883242143E-3</v>
      </c>
      <c r="R400" s="223">
        <f t="shared" ca="1" si="608"/>
        <v>-1.0203906069126942E-2</v>
      </c>
      <c r="S400" s="223">
        <f t="shared" ca="1" si="609"/>
        <v>-1.6143678386447317E-2</v>
      </c>
      <c r="T400" s="223">
        <f t="shared" ca="1" si="610"/>
        <v>-8.3874184399362513E-3</v>
      </c>
      <c r="U400" s="223">
        <f t="shared" ca="1" si="611"/>
        <v>6.4845899013185786E-3</v>
      </c>
      <c r="V400" s="223">
        <f t="shared" ca="1" si="612"/>
        <v>1.5855178406265585E-2</v>
      </c>
      <c r="W400" s="223">
        <f t="shared" ca="1" si="613"/>
        <v>1.1774493304119558E-2</v>
      </c>
      <c r="X400" s="223">
        <f t="shared" ca="1" si="614"/>
        <v>-2.2954790176523752E-3</v>
      </c>
      <c r="Y400" s="223">
        <f t="shared" ca="1" si="615"/>
        <v>-1.4418004547303579E-2</v>
      </c>
      <c r="Z400" s="223">
        <f t="shared" ca="1" si="616"/>
        <v>-1.4308531226821943E-2</v>
      </c>
      <c r="AA400" s="223">
        <f t="shared" ca="1" si="617"/>
        <v>-2.0599344278206043E-3</v>
      </c>
      <c r="AB400" s="223">
        <f t="shared" ca="1" si="618"/>
        <v>1.1936276992176434E-2</v>
      </c>
      <c r="AC400" s="223">
        <f t="shared" ca="1" si="619"/>
        <v>1.5805946562075741E-2</v>
      </c>
      <c r="AD400" s="223">
        <f t="shared" ca="1" si="620"/>
        <v>6.2661100149354184E-3</v>
      </c>
      <c r="AE400" s="223">
        <f t="shared" ca="1" si="621"/>
        <v>-8.5897916122252803E-3</v>
      </c>
      <c r="AF400" s="223">
        <f t="shared" ca="1" si="622"/>
        <v>-1.615825476071869E-2</v>
      </c>
      <c r="AG400" s="223">
        <f t="shared" ca="1" si="623"/>
        <v>-1.0018319288251122E-2</v>
      </c>
      <c r="AH400" s="223">
        <f t="shared" ca="1" si="624"/>
        <v>4.6209941398898642E-3</v>
      </c>
      <c r="AI400" s="223">
        <f t="shared" ca="1" si="625"/>
        <v>1.533993184473605E-2</v>
      </c>
      <c r="AJ400" s="223">
        <f t="shared" ca="1" si="626"/>
        <v>1.3044722684091058E-2</v>
      </c>
      <c r="AK400" s="223">
        <f t="shared" ca="1" si="627"/>
        <v>-3.1741549218839088E-4</v>
      </c>
      <c r="AL400" s="223">
        <f t="shared" ca="1" si="628"/>
        <v>-1.3410263565061096E-2</v>
      </c>
      <c r="AM400" s="223">
        <f t="shared" ca="1" si="629"/>
        <v>-1.5126063727480498E-2</v>
      </c>
      <c r="AN400" s="223">
        <f t="shared" ca="1" si="630"/>
        <v>-4.0091592313221628E-3</v>
      </c>
      <c r="AO400" s="223">
        <f t="shared" ca="1" si="631"/>
        <v>1.0509050275292977E-2</v>
      </c>
      <c r="AP400" s="223">
        <f t="shared" ca="1" si="632"/>
        <v>1.6111553696393461E-2</v>
      </c>
      <c r="AQ400" s="223">
        <f t="shared" ca="1" si="633"/>
        <v>8.04527891441063E-3</v>
      </c>
      <c r="AR400" s="223">
        <f t="shared" ca="1" si="634"/>
        <v>-6.8464786940755501E-3</v>
      </c>
      <c r="AS400" s="223">
        <f t="shared" ca="1" si="635"/>
        <v>-1.5929795943243626E-2</v>
      </c>
      <c r="AT400" s="223">
        <f t="shared" ca="1" si="636"/>
        <v>-1.1498535289393298E-2</v>
      </c>
      <c r="AU400" s="223">
        <f t="shared" ca="1" si="637"/>
        <v>2.6878943253639928E-3</v>
      </c>
      <c r="AV400" s="223">
        <f t="shared" ca="1" si="638"/>
        <v>1.4593958429813553E-2</v>
      </c>
      <c r="AW400" s="223">
        <f t="shared" ca="1" si="639"/>
        <v>1.4118747292832301E-2</v>
      </c>
      <c r="AX400" s="223">
        <f t="shared" ca="1" si="640"/>
        <v>1.6654222577292656E-3</v>
      </c>
      <c r="AY400" s="223">
        <f t="shared" ca="1" si="641"/>
        <v>-1.2200819736492133E-2</v>
      </c>
      <c r="AZ400" s="223">
        <f t="shared" ca="1" si="642"/>
        <v>-1.5716086150298618E-2</v>
      </c>
      <c r="BA400" s="223">
        <f t="shared" ca="1" si="643"/>
        <v>-5.8980825482488255E-3</v>
      </c>
      <c r="BB400" s="223">
        <f t="shared" ca="1" si="644"/>
        <v>8.9237576604180042E-3</v>
      </c>
      <c r="BC400" s="223">
        <f t="shared" ca="1" si="645"/>
        <v>1.6174828066441674E-2</v>
      </c>
      <c r="BD400" s="223">
        <f t="shared" ca="1" si="646"/>
        <v>9.7034393304468274E-3</v>
      </c>
      <c r="BE400" s="223">
        <f t="shared" ca="1" si="647"/>
        <v>-5.0001883636469416E-3</v>
      </c>
      <c r="BF400" s="223">
        <f t="shared" ca="1" si="648"/>
        <v>-1.5461738167287018E-2</v>
      </c>
      <c r="BG400" s="223">
        <f t="shared" ca="1" si="649"/>
        <v>-1.2805802616916646E-2</v>
      </c>
      <c r="BH400" s="223">
        <f t="shared" ca="1" si="650"/>
        <v>7.1436607828567495E-4</v>
      </c>
      <c r="BI400" s="223">
        <f t="shared" ca="1" si="651"/>
        <v>1.3628478296012509E-2</v>
      </c>
      <c r="BJ400" s="223">
        <f t="shared" ca="1" si="652"/>
        <v>1.4980412800522985E-2</v>
      </c>
      <c r="BK400" s="223">
        <f t="shared" ca="1" si="653"/>
        <v>3.6232105067112823E-3</v>
      </c>
      <c r="BL400" s="223">
        <f t="shared" ca="1" si="654"/>
        <v>-1.0807864222531877E-2</v>
      </c>
      <c r="BM400" s="223">
        <f t="shared" ca="1" si="655"/>
        <v>-1.6069724008842694E-2</v>
      </c>
      <c r="BN400" s="223">
        <f t="shared" ca="1" si="656"/>
        <v>-7.6982932136993708E-3</v>
      </c>
      <c r="BO400" s="223">
        <f t="shared" ca="1" si="657"/>
        <v>7.2042434240736954E-3</v>
      </c>
      <c r="BP400" s="223">
        <f t="shared" ca="1" si="658"/>
        <v>1.5994817966798899E-2</v>
      </c>
      <c r="BQ400" s="223">
        <f t="shared" ca="1" si="659"/>
        <v>1.1215650986966639E-2</v>
      </c>
      <c r="BR400" s="223">
        <f t="shared" ca="1" si="660"/>
        <v>-3.0786905460408538E-3</v>
      </c>
      <c r="BS400" s="223">
        <f t="shared" ca="1" si="661"/>
        <v>-1.4761121457468641E-2</v>
      </c>
      <c r="BT400" s="223">
        <f t="shared" ca="1" si="662"/>
        <v>-1.3920458753407451E-2</v>
      </c>
      <c r="BU400" s="223">
        <f t="shared" ca="1" si="663"/>
        <v>-1.269906899543964E-3</v>
      </c>
      <c r="BV400" s="223">
        <f t="shared" ca="1" si="664"/>
        <v>1.2458013163216607E-2</v>
      </c>
      <c r="BW400" s="223">
        <f t="shared" ca="1" si="665"/>
        <v>1.5616758955886869E-2</v>
      </c>
      <c r="BX400" s="223">
        <f t="shared" ca="1" si="666"/>
        <v>5.5265022971786766E-3</v>
      </c>
      <c r="BY400" s="223">
        <f t="shared" ca="1" si="667"/>
        <v>-9.252348370676837E-3</v>
      </c>
      <c r="BZ400" s="223">
        <f t="shared" ca="1" si="668"/>
        <v>-1.6181658260553216E-2</v>
      </c>
      <c r="CA400" s="223">
        <f t="shared" ca="1" si="669"/>
        <v>-9.3827143836246966E-3</v>
      </c>
      <c r="CB400" s="223">
        <f t="shared" ca="1" si="670"/>
        <v>5.3763706609029523E-3</v>
      </c>
      <c r="CC400" s="223">
        <f t="shared" ca="1" si="671"/>
        <v>1.5574230916917675E-2</v>
      </c>
      <c r="CD400" s="223">
        <f t="shared" ca="1" si="672"/>
        <v>1.2559168813085676E-2</v>
      </c>
      <c r="CE400" s="223">
        <f t="shared" ca="1" si="673"/>
        <v>-1.1108863569690951E-3</v>
      </c>
      <c r="CF400" s="223">
        <f t="shared" ca="1" si="674"/>
        <v>-1.3838483741239943E-2</v>
      </c>
      <c r="CG400" s="223">
        <f t="shared" ca="1" si="675"/>
        <v>-1.4825738233048136E-2</v>
      </c>
      <c r="CH400" s="223">
        <f t="shared" ca="1" si="676"/>
        <v>-3.2350792955717273E-3</v>
      </c>
      <c r="CI400" s="223">
        <f t="shared" ca="1" si="677"/>
        <v>1.1100167916495195E-2</v>
      </c>
      <c r="CJ400" s="223">
        <f t="shared" ca="1" si="678"/>
        <v>1.6018214520434688E-2</v>
      </c>
      <c r="CK400" s="223">
        <f t="shared" ca="1" si="679"/>
        <v>7.346670349013905E-3</v>
      </c>
      <c r="CL400" s="223">
        <f t="shared" ca="1" si="680"/>
        <v>-7.5576685872170875E-3</v>
      </c>
      <c r="CM400" s="223">
        <f t="shared" ca="1" si="681"/>
        <v>-1.605020531009576E-2</v>
      </c>
      <c r="CN400" s="223">
        <f t="shared" ca="1" si="682"/>
        <v>-1.0926010795765552E-2</v>
      </c>
      <c r="CO400" s="223">
        <f t="shared" ca="1" si="683"/>
        <v>3.4676322786525472E-3</v>
      </c>
      <c r="CP400" s="223">
        <f t="shared" ca="1" si="684"/>
        <v>1.4919392937511586E-2</v>
      </c>
      <c r="CQ400" s="223">
        <f t="shared" ca="1" si="685"/>
        <v>1.3713785050149091E-2</v>
      </c>
      <c r="CR400" s="223">
        <f t="shared" ca="1" si="686"/>
        <v>8.7362659692725346E-4</v>
      </c>
      <c r="CS400" s="223">
        <f t="shared" ca="1" si="687"/>
        <v>-1.2707702348646675E-2</v>
      </c>
      <c r="CT400" s="223">
        <f t="shared" ca="1" si="688"/>
        <v>-1.5508024809828323E-2</v>
      </c>
      <c r="CU400" s="223">
        <f t="shared" ca="1" si="689"/>
        <v>-5.1515930877739386E-3</v>
      </c>
      <c r="CV400" s="223">
        <f t="shared" ca="1" si="690"/>
        <v>9.5753658122447651E-3</v>
      </c>
      <c r="CW400" s="223">
        <f t="shared" ca="1" si="691"/>
        <v>1.6178741228799771E-2</v>
      </c>
      <c r="CX400" s="223">
        <f t="shared" ca="1" si="692"/>
        <v>9.0563376405002529E-3</v>
      </c>
      <c r="CY400" s="223">
        <f t="shared" ca="1" si="693"/>
        <v>-5.749314433508174E-3</v>
      </c>
      <c r="CZ400" s="223">
        <f t="shared" ca="1" si="694"/>
        <v>-1.567734233220195E-2</v>
      </c>
      <c r="DA400" s="223">
        <f t="shared" ca="1" si="695"/>
        <v>-1.2304969835579207E-2</v>
      </c>
      <c r="DB400" s="223">
        <f t="shared" ca="1" si="696"/>
        <v>1.506737479249908E-3</v>
      </c>
      <c r="DC400" s="223">
        <f t="shared" ca="1" si="697"/>
        <v>1.4040153401315951E-2</v>
      </c>
      <c r="DD400" s="223">
        <f t="shared" ca="1" si="698"/>
        <v>1.4662133195231759E-2</v>
      </c>
      <c r="DE400" s="223">
        <f t="shared" ca="1" si="699"/>
        <v>2.8449993936319261E-3</v>
      </c>
      <c r="DF400" s="223">
        <f t="shared" ca="1" si="700"/>
        <v>-1.1385785284367633E-2</v>
      </c>
      <c r="DG400" s="223">
        <f t="shared" ca="1" si="701"/>
        <v>-1.5957056258559192E-2</v>
      </c>
      <c r="DH400" s="223">
        <f t="shared" ca="1" si="702"/>
        <v>-6.9906221248198942E-3</v>
      </c>
      <c r="DI400" s="223">
        <f t="shared" ca="1" si="703"/>
        <v>7.9065412934029716E-3</v>
      </c>
      <c r="DJ400" s="223">
        <f t="shared" ca="1" si="704"/>
        <v>1.6095924609869628E-2</v>
      </c>
      <c r="DK400" s="223">
        <f t="shared" ca="1" si="705"/>
        <v>1.0629789184211038E-2</v>
      </c>
      <c r="DL400" s="223">
        <f t="shared" ca="1" si="706"/>
        <v>-3.8544852392425897E-3</v>
      </c>
      <c r="DM400" s="223">
        <f t="shared" ca="1" si="707"/>
        <v>-1.5068677533121057E-2</v>
      </c>
      <c r="DN400" s="223">
        <f t="shared" ca="1" si="708"/>
        <v>-1.3498850675567916E-2</v>
      </c>
      <c r="DO400" s="223">
        <f t="shared" ca="1" si="709"/>
        <v>-4.7682005431555746E-4</v>
      </c>
      <c r="DP400" s="223">
        <f t="shared" ca="1" si="710"/>
        <v>1.2949736889353516E-2</v>
      </c>
      <c r="DQ400" s="223">
        <f t="shared" ca="1" si="711"/>
        <v>1.5389949209506738E-2</v>
      </c>
      <c r="DR400" s="223">
        <f t="shared" ca="1" si="712"/>
        <v>4.7735807513235992E-3</v>
      </c>
      <c r="DS400" s="223">
        <f t="shared" ca="1" si="713"/>
        <v>-9.8926154114933849E-3</v>
      </c>
      <c r="DT400" s="223">
        <f t="shared" ca="1" si="714"/>
        <v>-1.6166078728292201E-2</v>
      </c>
      <c r="DU400" s="223">
        <f t="shared" ca="1" si="715"/>
        <v>-8.724505698219448E-3</v>
      </c>
      <c r="DV400" s="223">
        <f t="shared" ca="1" si="716"/>
        <v>6.1187950340793641E-3</v>
      </c>
      <c r="DW400" s="223">
        <f t="shared" ca="1" si="717"/>
        <v>1.5771010302678901E-2</v>
      </c>
      <c r="DX400" s="223">
        <f t="shared" ca="1" si="718"/>
        <v>1.2043358804356089E-2</v>
      </c>
      <c r="DY400" s="223">
        <f t="shared" ca="1" si="719"/>
        <v>-1.9016809992137649E-3</v>
      </c>
      <c r="DZ400" s="223">
        <f t="shared" ca="1" si="720"/>
        <v>-1.4233365797978159E-2</v>
      </c>
      <c r="EA400" s="223">
        <f t="shared" ca="1" si="721"/>
        <v>-1.448969623663105E-2</v>
      </c>
      <c r="EB400" s="223">
        <f t="shared" ca="1" si="722"/>
        <v>-2.4532057704387813E-3</v>
      </c>
      <c r="EC400" s="223">
        <f t="shared" ca="1" si="723"/>
        <v>1.1664544280926701E-2</v>
      </c>
      <c r="ED400" s="223">
        <f t="shared" ca="1" si="724"/>
        <v>1.5886286062666306E-2</v>
      </c>
      <c r="EE400" s="223">
        <f t="shared" ca="1" si="725"/>
        <v>6.6303630112540864E-3</v>
      </c>
      <c r="EF400" s="223">
        <f t="shared" ca="1" si="726"/>
        <v>-8.2506513947583314E-3</v>
      </c>
      <c r="EG400" s="223">
        <f t="shared" ca="1" si="727"/>
        <v>-1.6131948326523905E-2</v>
      </c>
      <c r="EH400" s="223">
        <f t="shared" ca="1" si="728"/>
        <v>-1.0327164585125372E-2</v>
      </c>
      <c r="EI400" s="223">
        <f t="shared" ca="1" si="729"/>
        <v>4.2390164020529994E-3</v>
      </c>
      <c r="EJ400" s="223">
        <f t="shared" ca="1" si="730"/>
        <v>1.5208885320838724E-2</v>
      </c>
      <c r="EK400" s="223">
        <f t="shared" ca="1" si="731"/>
        <v>1.3275785098094316E-2</v>
      </c>
      <c r="EL400" s="223">
        <f t="shared" ca="1" si="732"/>
        <v>7.9726293132591566E-5</v>
      </c>
      <c r="EM400" s="223">
        <f t="shared" ca="1" si="733"/>
        <v>-1.3183970992780063E-2</v>
      </c>
      <c r="EN400" s="223">
        <f t="shared" ca="1" si="734"/>
        <v>-1.5262603279248613E-2</v>
      </c>
      <c r="EO400" s="223">
        <f t="shared" ca="1" si="735"/>
        <v>-4.3926929883243444E-3</v>
      </c>
      <c r="EP400" s="223">
        <f t="shared" ca="1" si="736"/>
        <v>1.0203906069126838E-2</v>
      </c>
      <c r="EQ400" s="223">
        <f t="shared" ca="1" si="737"/>
        <v>1.6143678386447327E-2</v>
      </c>
      <c r="ER400" s="223">
        <f t="shared" ca="1" si="738"/>
        <v>8.3874184399363172E-3</v>
      </c>
      <c r="ES400" s="223">
        <f t="shared" ca="1" si="739"/>
        <v>-6.4845899013185075E-3</v>
      </c>
      <c r="ET400" s="223">
        <f t="shared" ca="1" si="740"/>
        <v>-1.5855178406265574E-2</v>
      </c>
      <c r="EU400" s="223">
        <f t="shared" ca="1" si="741"/>
        <v>-1.177449330411957E-2</v>
      </c>
      <c r="EV400" s="223">
        <f t="shared" ca="1" si="742"/>
        <v>2.2954790176523553E-3</v>
      </c>
      <c r="EW400" s="223">
        <f t="shared" ca="1" si="743"/>
        <v>1.4418004547303598E-2</v>
      </c>
      <c r="EX400" s="223">
        <f t="shared" ca="1" si="744"/>
        <v>1.4308531226821925E-2</v>
      </c>
      <c r="EY400" s="223">
        <f t="shared" ca="1" si="745"/>
        <v>2.059934427820567E-3</v>
      </c>
      <c r="EZ400" s="223">
        <f t="shared" ca="1" si="746"/>
        <v>-1.19362769921765E-2</v>
      </c>
      <c r="FA400" s="223">
        <f t="shared" ca="1" si="747"/>
        <v>-1.5805946562075721E-2</v>
      </c>
      <c r="FB400" s="223">
        <f t="shared" ca="1" si="748"/>
        <v>-6.2661100149357558E-3</v>
      </c>
      <c r="FC400" s="223">
        <f t="shared" ca="1" si="749"/>
        <v>8.5897916122250201E-3</v>
      </c>
      <c r="FD400" s="223">
        <f t="shared" ca="1" si="750"/>
        <v>1.6158254760718672E-2</v>
      </c>
      <c r="FE400" s="223">
        <f t="shared" ca="1" si="751"/>
        <v>1.0018319288251365E-2</v>
      </c>
      <c r="FF400" s="223">
        <f t="shared" ca="1" si="752"/>
        <v>-4.6209941398896257E-3</v>
      </c>
      <c r="FG400" s="223">
        <f t="shared" ca="1" si="753"/>
        <v>-1.533993184473597E-2</v>
      </c>
      <c r="FH400" s="223">
        <f t="shared" ca="1" si="754"/>
        <v>-1.3044722684091205E-2</v>
      </c>
      <c r="FI400" s="223">
        <f t="shared" ca="1" si="755"/>
        <v>3.1741549218819876E-4</v>
      </c>
      <c r="FJ400" s="223">
        <f t="shared" ca="1" si="756"/>
        <v>1.341026356506099E-2</v>
      </c>
      <c r="FK400" s="223">
        <f t="shared" ca="1" si="757"/>
        <v>1.5126063727480566E-2</v>
      </c>
      <c r="FL400" s="223">
        <f t="shared" ca="1" si="758"/>
        <v>4.0091592313222938E-3</v>
      </c>
      <c r="FM400" s="223">
        <f t="shared" ca="1" si="759"/>
        <v>-1.0509050275292874E-2</v>
      </c>
      <c r="FN400" s="223">
        <f t="shared" ca="1" si="760"/>
        <v>-1.6111553696393471E-2</v>
      </c>
      <c r="FO400" s="223">
        <f t="shared" ca="1" si="761"/>
        <v>-8.045278914410748E-3</v>
      </c>
      <c r="FP400" s="223">
        <f t="shared" ca="1" si="762"/>
        <v>6.8464786940755328E-3</v>
      </c>
      <c r="FQ400" s="223">
        <f t="shared" ca="1" si="763"/>
        <v>1.5929795943243622E-2</v>
      </c>
      <c r="FR400" s="223">
        <f t="shared" ca="1" si="764"/>
        <v>1.1498535289393314E-2</v>
      </c>
      <c r="FS400" s="223">
        <f t="shared" ca="1" si="765"/>
        <v>-2.6878943253639733E-3</v>
      </c>
      <c r="FT400" s="223">
        <f t="shared" ca="1" si="766"/>
        <v>-1.4593958429813546E-2</v>
      </c>
      <c r="FU400" s="223">
        <f t="shared" ca="1" si="767"/>
        <v>-1.411874729283231E-2</v>
      </c>
      <c r="FV400" s="223">
        <f t="shared" ca="1" si="768"/>
        <v>-1.6654222577291711E-3</v>
      </c>
      <c r="FW400" s="223">
        <f t="shared" ca="1" si="769"/>
        <v>1.2200819736492197E-2</v>
      </c>
      <c r="FX400" s="223">
        <f t="shared" ca="1" si="770"/>
        <v>1.5716086150298594E-2</v>
      </c>
      <c r="FY400" s="223">
        <f t="shared" ca="1" si="771"/>
        <v>5.8980825482491629E-3</v>
      </c>
      <c r="FZ400" s="223">
        <f t="shared" ca="1" si="772"/>
        <v>-8.9237576604177006E-3</v>
      </c>
      <c r="GA400" s="223">
        <f t="shared" ca="1" si="773"/>
        <v>-1.6174828066441663E-2</v>
      </c>
      <c r="GB400" s="223">
        <f t="shared" ca="1" si="774"/>
        <v>-9.7034393304470251E-3</v>
      </c>
      <c r="GC400" s="223">
        <f t="shared" ca="1" si="775"/>
        <v>5.0001883636467039E-3</v>
      </c>
      <c r="GD400" s="223">
        <f t="shared" ca="1" si="776"/>
        <v>1.5461738167286944E-2</v>
      </c>
      <c r="GE400" s="223">
        <f t="shared" ca="1" si="777"/>
        <v>1.2805802616916797E-2</v>
      </c>
      <c r="GF400" s="223">
        <f t="shared" ca="1" si="778"/>
        <v>-7.1436607828542472E-4</v>
      </c>
      <c r="GG400" s="223">
        <f t="shared" ca="1" si="779"/>
        <v>-1.3628478296012374E-2</v>
      </c>
      <c r="GH400" s="223">
        <f t="shared" ca="1" si="780"/>
        <v>-1.4980412800523037E-2</v>
      </c>
      <c r="GI400" s="223">
        <f t="shared" ca="1" si="781"/>
        <v>-3.6232105067114146E-3</v>
      </c>
      <c r="GJ400" s="223">
        <f t="shared" ca="1" si="782"/>
        <v>1.0807864222531776E-2</v>
      </c>
      <c r="GK400" s="223">
        <f t="shared" ca="1" si="783"/>
        <v>1.6069724008842708E-2</v>
      </c>
      <c r="GL400" s="223">
        <f t="shared" ca="1" si="784"/>
        <v>7.6982932136994897E-3</v>
      </c>
      <c r="GM400" s="223">
        <f t="shared" ca="1" si="785"/>
        <v>-7.2042434240735748E-3</v>
      </c>
      <c r="GN400" s="223">
        <f t="shared" ca="1" si="786"/>
        <v>-1.5994817966798896E-2</v>
      </c>
      <c r="GO400" s="223">
        <f t="shared" ca="1" si="787"/>
        <v>-1.1215650986966655E-2</v>
      </c>
      <c r="GP400" s="223">
        <f t="shared" ca="1" si="788"/>
        <v>3.0786905460408348E-3</v>
      </c>
      <c r="GQ400" s="223">
        <f t="shared" ca="1" si="789"/>
        <v>1.4761121457468633E-2</v>
      </c>
      <c r="GR400" s="223">
        <f t="shared" ca="1" si="790"/>
        <v>1.3920458753407462E-2</v>
      </c>
      <c r="GS400" s="223">
        <f t="shared" ca="1" si="791"/>
        <v>1.2699068995438685E-3</v>
      </c>
      <c r="GT400" s="223">
        <f t="shared" ca="1" si="792"/>
        <v>-1.2458013163216668E-2</v>
      </c>
      <c r="GU400" s="223">
        <f t="shared" ca="1" si="793"/>
        <v>-1.5616758955886843E-2</v>
      </c>
      <c r="GV400" s="223">
        <f t="shared" ca="1" si="794"/>
        <v>-5.5265022971790183E-3</v>
      </c>
      <c r="GW400" s="223">
        <f t="shared" ca="1" si="795"/>
        <v>9.2523483706765386E-3</v>
      </c>
      <c r="GX400" s="223">
        <f t="shared" ca="1" si="796"/>
        <v>1.6181658260553212E-2</v>
      </c>
      <c r="GY400" s="223">
        <f t="shared" ca="1" si="797"/>
        <v>9.3827143836249949E-3</v>
      </c>
      <c r="GZ400" s="223">
        <f t="shared" ca="1" si="798"/>
        <v>-5.3763706609026071E-3</v>
      </c>
      <c r="HA400" s="223">
        <f t="shared" ca="1" si="799"/>
        <v>-1.5574230916917576E-2</v>
      </c>
      <c r="HB400" s="223">
        <f t="shared" ca="1" si="800"/>
        <v>-1.2559168813085761E-2</v>
      </c>
      <c r="HC400" s="223">
        <f t="shared" ca="1" si="801"/>
        <v>1.1108863569689604E-3</v>
      </c>
      <c r="HD400" s="223">
        <f t="shared" ca="1" si="802"/>
        <v>1.383848374123987E-2</v>
      </c>
      <c r="HE400" s="223">
        <f t="shared" ca="1" si="803"/>
        <v>1.482573823304819E-2</v>
      </c>
      <c r="HF400" s="223">
        <f t="shared" ca="1" si="804"/>
        <v>3.2350792955718596E-3</v>
      </c>
      <c r="HG400" s="223">
        <f t="shared" ca="1" si="805"/>
        <v>-1.1100167916495098E-2</v>
      </c>
      <c r="HH400" s="223">
        <f t="shared" ca="1" si="806"/>
        <v>-1.6018214520434709E-2</v>
      </c>
      <c r="HI400" s="223">
        <f t="shared" ca="1" si="807"/>
        <v>-7.3466703490140247E-3</v>
      </c>
      <c r="HJ400" s="223">
        <f t="shared" ca="1" si="808"/>
        <v>7.5576685872169678E-3</v>
      </c>
      <c r="HK400" s="223">
        <f t="shared" ca="1" si="809"/>
        <v>1.6050205310095742E-2</v>
      </c>
      <c r="HL400" s="223">
        <f t="shared" ca="1" si="810"/>
        <v>1.0926010795765651E-2</v>
      </c>
      <c r="HM400" s="223">
        <f t="shared" ca="1" si="811"/>
        <v>-3.4676322786524154E-3</v>
      </c>
      <c r="HN400" s="223">
        <f t="shared" ca="1" si="812"/>
        <v>-1.4919392937511624E-2</v>
      </c>
      <c r="HO400" s="223">
        <f t="shared" ca="1" si="813"/>
        <v>-1.371378505014904E-2</v>
      </c>
      <c r="HP400" s="223">
        <f t="shared" ca="1" si="814"/>
        <v>-8.7362659692715849E-4</v>
      </c>
      <c r="HQ400" s="223">
        <f t="shared" ca="1" si="815"/>
        <v>1.2707702348646733E-2</v>
      </c>
      <c r="HR400" s="223">
        <f t="shared" ca="1" si="816"/>
        <v>1.5508024809828297E-2</v>
      </c>
      <c r="HS400" s="223">
        <f t="shared" ca="1" si="817"/>
        <v>5.1515930877738484E-3</v>
      </c>
      <c r="HT400" s="223">
        <f t="shared" ca="1" si="818"/>
        <v>-9.5753658122444702E-3</v>
      </c>
      <c r="HU400" s="223">
        <f t="shared" ca="1" si="819"/>
        <v>-1.6178741228799778E-2</v>
      </c>
      <c r="HV400" s="223">
        <f t="shared" ca="1" si="820"/>
        <v>-9.056337640500553E-3</v>
      </c>
      <c r="HW400" s="223">
        <f t="shared" ca="1" si="821"/>
        <v>5.7493144335078322E-3</v>
      </c>
      <c r="HX400" s="223">
        <f t="shared" ca="1" si="822"/>
        <v>1.5677342332201864E-2</v>
      </c>
      <c r="HY400" s="223">
        <f t="shared" ca="1" si="823"/>
        <v>1.2304969835579296E-2</v>
      </c>
      <c r="HZ400" s="223">
        <f t="shared" ca="1" si="824"/>
        <v>-1.5067374792497737E-3</v>
      </c>
      <c r="IA400" s="223">
        <f t="shared" ca="1" si="825"/>
        <v>-1.4040153401315883E-2</v>
      </c>
      <c r="IB400" s="223">
        <f t="shared" ca="1" si="826"/>
        <v>-1.4662133195231814E-2</v>
      </c>
      <c r="IC400" s="223">
        <f t="shared" ca="1" si="827"/>
        <v>-2.8449993936320592E-3</v>
      </c>
      <c r="ID400" s="223">
        <f t="shared" ca="1" si="828"/>
        <v>1.1385785284367537E-2</v>
      </c>
      <c r="IE400" s="223">
        <f t="shared" ca="1" si="829"/>
        <v>1.535516265965773E-2</v>
      </c>
      <c r="IF400" s="223">
        <f t="shared" ca="1" si="830"/>
        <v>6.9906221248200147E-3</v>
      </c>
      <c r="IG400" s="223">
        <f t="shared" ca="1" si="831"/>
        <v>-7.9065412934028537E-3</v>
      </c>
      <c r="IH400" s="223">
        <f t="shared" ca="1" si="832"/>
        <v>-1.6095924609869618E-2</v>
      </c>
      <c r="II400" s="223">
        <f t="shared" ca="1" si="833"/>
        <v>-1.0629789184211138E-2</v>
      </c>
      <c r="IJ400" s="223">
        <f t="shared" ca="1" si="834"/>
        <v>3.8544852392424587E-3</v>
      </c>
      <c r="IK400" s="223">
        <f t="shared" ca="1" si="835"/>
        <v>1.5068677533121095E-2</v>
      </c>
      <c r="IL400" s="223">
        <f t="shared" ca="1" si="836"/>
        <v>1.3498850675567862E-2</v>
      </c>
      <c r="IM400" s="223">
        <f t="shared" ca="1" si="837"/>
        <v>4.7682005431546248E-4</v>
      </c>
      <c r="IN400" s="223">
        <f t="shared" ca="1" si="838"/>
        <v>-1.2949736889353573E-2</v>
      </c>
      <c r="IO400" s="223">
        <f t="shared" ca="1" si="839"/>
        <v>-1.5389949209506709E-2</v>
      </c>
      <c r="IP400" s="223">
        <f t="shared" ca="1" si="840"/>
        <v>-4.7735807513235081E-3</v>
      </c>
      <c r="IQ400" s="223">
        <f t="shared" ca="1" si="841"/>
        <v>9.8926154114930952E-3</v>
      </c>
      <c r="IR400" s="223">
        <f t="shared" ca="1" si="842"/>
        <v>1.6166078728292215E-2</v>
      </c>
      <c r="IS400" s="223">
        <f t="shared" ca="1" si="843"/>
        <v>8.7245056982197533E-3</v>
      </c>
      <c r="IT400" s="223">
        <f t="shared" ca="1" si="844"/>
        <v>-6.1187950340790258E-3</v>
      </c>
      <c r="IU400" s="223">
        <f t="shared" ca="1" si="845"/>
        <v>-1.5771010302678818E-2</v>
      </c>
      <c r="IV400" s="223">
        <f t="shared" ca="1" si="846"/>
        <v>-1.2043358804356336E-2</v>
      </c>
      <c r="IW400" s="223">
        <f t="shared" ca="1" si="847"/>
        <v>1.9016809992136311E-3</v>
      </c>
      <c r="IX400" s="223">
        <f t="shared" ca="1" si="848"/>
        <v>1.4233365797978095E-2</v>
      </c>
      <c r="IY400" s="223">
        <f t="shared" ca="1" si="849"/>
        <v>1.4489696236631109E-2</v>
      </c>
      <c r="IZ400" s="223">
        <f t="shared" ca="1" si="850"/>
        <v>2.453205770438914E-3</v>
      </c>
      <c r="JA400" s="223">
        <f t="shared" ca="1" si="851"/>
        <v>-1.1664544280926607E-2</v>
      </c>
      <c r="JB400" s="223">
        <f t="shared" ca="1" si="852"/>
        <v>-1.5886286062666333E-2</v>
      </c>
    </row>
    <row r="401" spans="2:262">
      <c r="B401" s="230">
        <v>40</v>
      </c>
      <c r="C401" s="229">
        <f t="shared" si="853"/>
        <v>7.8125000000000037E-4</v>
      </c>
      <c r="D401" s="226">
        <f t="shared" ca="1" si="597"/>
        <v>24.502282465705751</v>
      </c>
      <c r="E401" s="225">
        <f ca="1">AT361</f>
        <v>0.50228246570575164</v>
      </c>
      <c r="F401" s="224">
        <v>40</v>
      </c>
      <c r="G401" s="223">
        <f t="shared" ca="1" si="854"/>
        <v>-1.497221387332427E-3</v>
      </c>
      <c r="H401" s="223">
        <f t="shared" ca="1" si="598"/>
        <v>2.1191602057631632E-3</v>
      </c>
      <c r="I401" s="223">
        <f t="shared" ca="1" si="599"/>
        <v>3.8519060459758447E-3</v>
      </c>
      <c r="J401" s="223">
        <f t="shared" ca="1" si="600"/>
        <v>2.160848473301666E-3</v>
      </c>
      <c r="K401" s="223">
        <f t="shared" ca="1" si="601"/>
        <v>-1.4508998663113285E-3</v>
      </c>
      <c r="L401" s="223">
        <f t="shared" ca="1" si="602"/>
        <v>-3.7730020269310539E-3</v>
      </c>
      <c r="M401" s="223">
        <f t="shared" ca="1" si="603"/>
        <v>-2.7414353642597074E-3</v>
      </c>
      <c r="N401" s="223">
        <f t="shared" ca="1" si="604"/>
        <v>7.2688225867116683E-4</v>
      </c>
      <c r="O401" s="223">
        <f t="shared" ca="1" si="605"/>
        <v>3.5491036559152172E-3</v>
      </c>
      <c r="P401" s="223">
        <f t="shared" ca="1" si="606"/>
        <v>3.216670431583911E-3</v>
      </c>
      <c r="Q401" s="223">
        <f t="shared" ca="1" si="607"/>
        <v>2.5069026529457301E-5</v>
      </c>
      <c r="R401" s="223">
        <f t="shared" ca="1" si="608"/>
        <v>-3.1888152217628167E-3</v>
      </c>
      <c r="S401" s="223">
        <f t="shared" ca="1" si="609"/>
        <v>-3.5682906581519084E-3</v>
      </c>
      <c r="T401" s="223">
        <f t="shared" ca="1" si="610"/>
        <v>-7.7605692309943338E-4</v>
      </c>
      <c r="U401" s="223">
        <f t="shared" ca="1" si="611"/>
        <v>2.7059824069462532E-3</v>
      </c>
      <c r="V401" s="223">
        <f t="shared" ca="1" si="612"/>
        <v>3.7827834758475806E-3</v>
      </c>
      <c r="W401" s="223">
        <f t="shared" ca="1" si="613"/>
        <v>1.4972213873324283E-3</v>
      </c>
      <c r="X401" s="223">
        <f t="shared" ca="1" si="614"/>
        <v>-2.1191602057631627E-3</v>
      </c>
      <c r="Y401" s="223">
        <f t="shared" ca="1" si="615"/>
        <v>-3.8519060459758447E-3</v>
      </c>
      <c r="Z401" s="223">
        <f t="shared" ca="1" si="616"/>
        <v>-2.1608484733016652E-3</v>
      </c>
      <c r="AA401" s="223">
        <f t="shared" ca="1" si="617"/>
        <v>1.4508998663113296E-3</v>
      </c>
      <c r="AB401" s="223">
        <f t="shared" ca="1" si="618"/>
        <v>3.7730020269310547E-3</v>
      </c>
      <c r="AC401" s="223">
        <f t="shared" ca="1" si="619"/>
        <v>2.7414353642597044E-3</v>
      </c>
      <c r="AD401" s="223">
        <f t="shared" ca="1" si="620"/>
        <v>-7.2688225867115783E-4</v>
      </c>
      <c r="AE401" s="223">
        <f t="shared" ca="1" si="621"/>
        <v>-3.5491036559152137E-3</v>
      </c>
      <c r="AF401" s="223">
        <f t="shared" ca="1" si="622"/>
        <v>-3.2166704315839162E-3</v>
      </c>
      <c r="AG401" s="223">
        <f t="shared" ca="1" si="623"/>
        <v>-2.5069026529466625E-5</v>
      </c>
      <c r="AH401" s="223">
        <f t="shared" ca="1" si="624"/>
        <v>3.1888152217628154E-3</v>
      </c>
      <c r="AI401" s="223">
        <f t="shared" ca="1" si="625"/>
        <v>3.5682906581519093E-3</v>
      </c>
      <c r="AJ401" s="223">
        <f t="shared" ca="1" si="626"/>
        <v>7.7605692309943577E-4</v>
      </c>
      <c r="AK401" s="223">
        <f t="shared" ca="1" si="627"/>
        <v>-2.7059824069462519E-3</v>
      </c>
      <c r="AL401" s="223">
        <f t="shared" ca="1" si="628"/>
        <v>-3.782783475847581E-3</v>
      </c>
      <c r="AM401" s="223">
        <f t="shared" ca="1" si="629"/>
        <v>-1.497221387332443E-3</v>
      </c>
      <c r="AN401" s="223">
        <f t="shared" ca="1" si="630"/>
        <v>2.119160205763161E-3</v>
      </c>
      <c r="AO401" s="223">
        <f t="shared" ca="1" si="631"/>
        <v>3.8519060459758447E-3</v>
      </c>
      <c r="AP401" s="223">
        <f t="shared" ca="1" si="632"/>
        <v>2.1608484733016673E-3</v>
      </c>
      <c r="AQ401" s="223">
        <f t="shared" ca="1" si="633"/>
        <v>-1.4508998663113146E-3</v>
      </c>
      <c r="AR401" s="223">
        <f t="shared" ca="1" si="634"/>
        <v>-3.7730020269310543E-3</v>
      </c>
      <c r="AS401" s="223">
        <f t="shared" ca="1" si="635"/>
        <v>-2.7414353642597157E-3</v>
      </c>
      <c r="AT401" s="223">
        <f t="shared" ca="1" si="636"/>
        <v>7.26882258671169E-4</v>
      </c>
      <c r="AU401" s="223">
        <f t="shared" ca="1" si="637"/>
        <v>3.5491036559152128E-3</v>
      </c>
      <c r="AV401" s="223">
        <f t="shared" ca="1" si="638"/>
        <v>3.2166704315839097E-3</v>
      </c>
      <c r="AW401" s="223">
        <f t="shared" ca="1" si="639"/>
        <v>2.5069026529469011E-5</v>
      </c>
      <c r="AX401" s="223">
        <f t="shared" ca="1" si="640"/>
        <v>-3.1888152217628219E-3</v>
      </c>
      <c r="AY401" s="223">
        <f t="shared" ca="1" si="641"/>
        <v>-3.5682906581519101E-3</v>
      </c>
      <c r="AZ401" s="223">
        <f t="shared" ca="1" si="642"/>
        <v>-7.7605692309942449E-4</v>
      </c>
      <c r="BA401" s="223">
        <f t="shared" ca="1" si="643"/>
        <v>2.7059824069462497E-3</v>
      </c>
      <c r="BB401" s="223">
        <f t="shared" ca="1" si="644"/>
        <v>3.7827834758475841E-3</v>
      </c>
      <c r="BC401" s="223">
        <f t="shared" ca="1" si="645"/>
        <v>1.4972213873324322E-3</v>
      </c>
      <c r="BD401" s="223">
        <f t="shared" ca="1" si="646"/>
        <v>-2.1191602057631471E-3</v>
      </c>
      <c r="BE401" s="223">
        <f t="shared" ca="1" si="647"/>
        <v>-3.8519060459758447E-3</v>
      </c>
      <c r="BF401" s="223">
        <f t="shared" ca="1" si="648"/>
        <v>-2.1608484733016799E-3</v>
      </c>
      <c r="BG401" s="223">
        <f t="shared" ca="1" si="649"/>
        <v>1.450899866311325E-3</v>
      </c>
      <c r="BH401" s="223">
        <f t="shared" ca="1" si="650"/>
        <v>3.7730020269310513E-3</v>
      </c>
      <c r="BI401" s="223">
        <f t="shared" ca="1" si="651"/>
        <v>2.7414353642597079E-3</v>
      </c>
      <c r="BJ401" s="223">
        <f t="shared" ca="1" si="652"/>
        <v>-7.2688225867115317E-4</v>
      </c>
      <c r="BK401" s="223">
        <f t="shared" ca="1" si="653"/>
        <v>-3.5491036559152172E-3</v>
      </c>
      <c r="BL401" s="223">
        <f t="shared" ca="1" si="654"/>
        <v>-3.2166704315839184E-3</v>
      </c>
      <c r="BM401" s="223">
        <f t="shared" ca="1" si="655"/>
        <v>-2.5069026529457627E-5</v>
      </c>
      <c r="BN401" s="223">
        <f t="shared" ca="1" si="656"/>
        <v>3.1888152217628128E-3</v>
      </c>
      <c r="BO401" s="223">
        <f t="shared" ca="1" si="657"/>
        <v>3.5682906581519062E-3</v>
      </c>
      <c r="BP401" s="223">
        <f t="shared" ca="1" si="658"/>
        <v>7.7605692309944043E-4</v>
      </c>
      <c r="BQ401" s="223">
        <f t="shared" ca="1" si="659"/>
        <v>-2.7059824069462575E-3</v>
      </c>
      <c r="BR401" s="223">
        <f t="shared" ca="1" si="660"/>
        <v>-3.7827834758475819E-3</v>
      </c>
      <c r="BS401" s="223">
        <f t="shared" ca="1" si="661"/>
        <v>-1.4972213873324469E-3</v>
      </c>
      <c r="BT401" s="223">
        <f t="shared" ca="1" si="662"/>
        <v>2.1191602057631341E-3</v>
      </c>
      <c r="BU401" s="223">
        <f t="shared" ca="1" si="663"/>
        <v>3.8519060459758447E-3</v>
      </c>
      <c r="BV401" s="223">
        <f t="shared" ca="1" si="664"/>
        <v>2.1608484733016708E-3</v>
      </c>
      <c r="BW401" s="223">
        <f t="shared" ca="1" si="665"/>
        <v>-1.4508998663113357E-3</v>
      </c>
      <c r="BX401" s="223">
        <f t="shared" ca="1" si="666"/>
        <v>-3.7730020269310478E-3</v>
      </c>
      <c r="BY401" s="223">
        <f t="shared" ca="1" si="667"/>
        <v>-2.7414353642597191E-3</v>
      </c>
      <c r="BZ401" s="223">
        <f t="shared" ca="1" si="668"/>
        <v>7.2688225867116433E-4</v>
      </c>
      <c r="CA401" s="223">
        <f t="shared" ca="1" si="669"/>
        <v>3.5491036559152219E-3</v>
      </c>
      <c r="CB401" s="223">
        <f t="shared" ca="1" si="670"/>
        <v>3.2166704315839275E-3</v>
      </c>
      <c r="CC401" s="223">
        <f t="shared" ca="1" si="671"/>
        <v>2.5069026529473673E-5</v>
      </c>
      <c r="CD401" s="223">
        <f t="shared" ca="1" si="672"/>
        <v>-3.1888152217628188E-3</v>
      </c>
      <c r="CE401" s="223">
        <f t="shared" ca="1" si="673"/>
        <v>-3.5682906581519019E-3</v>
      </c>
      <c r="CF401" s="223">
        <f t="shared" ca="1" si="674"/>
        <v>-7.7605692309945615E-4</v>
      </c>
      <c r="CG401" s="223">
        <f t="shared" ca="1" si="675"/>
        <v>2.7059824069462462E-3</v>
      </c>
      <c r="CH401" s="223">
        <f t="shared" ca="1" si="676"/>
        <v>3.7827834758475797E-3</v>
      </c>
      <c r="CI401" s="223">
        <f t="shared" ca="1" si="677"/>
        <v>1.4972213873324616E-3</v>
      </c>
      <c r="CJ401" s="223">
        <f t="shared" ca="1" si="678"/>
        <v>-2.1191602057631436E-3</v>
      </c>
      <c r="CK401" s="223">
        <f t="shared" ca="1" si="679"/>
        <v>-3.8519060459758447E-3</v>
      </c>
      <c r="CL401" s="223">
        <f t="shared" ca="1" si="680"/>
        <v>-2.1608484733016617E-3</v>
      </c>
      <c r="CM401" s="223">
        <f t="shared" ca="1" si="681"/>
        <v>1.4508998663112953E-3</v>
      </c>
      <c r="CN401" s="223">
        <f t="shared" ca="1" si="682"/>
        <v>3.7730020269310504E-3</v>
      </c>
      <c r="CO401" s="223">
        <f t="shared" ca="1" si="683"/>
        <v>2.7414353642597113E-3</v>
      </c>
      <c r="CP401" s="223">
        <f t="shared" ca="1" si="684"/>
        <v>-7.2688225867117539E-4</v>
      </c>
      <c r="CQ401" s="223">
        <f t="shared" ca="1" si="685"/>
        <v>-3.5491036559152046E-3</v>
      </c>
      <c r="CR401" s="223">
        <f t="shared" ca="1" si="686"/>
        <v>-3.2166704315839218E-3</v>
      </c>
      <c r="CS401" s="223">
        <f t="shared" ca="1" si="687"/>
        <v>-2.5069026529462505E-5</v>
      </c>
      <c r="CT401" s="223">
        <f t="shared" ca="1" si="688"/>
        <v>3.1888152217628258E-3</v>
      </c>
      <c r="CU401" s="223">
        <f t="shared" ca="1" si="689"/>
        <v>3.568290658151918E-3</v>
      </c>
      <c r="CV401" s="223">
        <f t="shared" ca="1" si="690"/>
        <v>7.7605692309944488E-4</v>
      </c>
      <c r="CW401" s="223">
        <f t="shared" ca="1" si="691"/>
        <v>-2.7059824069462545E-3</v>
      </c>
      <c r="CX401" s="223">
        <f t="shared" ca="1" si="692"/>
        <v>-3.782783475847588E-3</v>
      </c>
      <c r="CY401" s="223">
        <f t="shared" ca="1" si="693"/>
        <v>-1.4972213873324515E-3</v>
      </c>
      <c r="CZ401" s="223">
        <f t="shared" ca="1" si="694"/>
        <v>2.1191602057631532E-3</v>
      </c>
      <c r="DA401" s="223">
        <f t="shared" ca="1" si="695"/>
        <v>3.8519060459758447E-3</v>
      </c>
      <c r="DB401" s="223">
        <f t="shared" ca="1" si="696"/>
        <v>2.1608484733016977E-3</v>
      </c>
      <c r="DC401" s="223">
        <f t="shared" ca="1" si="697"/>
        <v>-1.450899866311306E-3</v>
      </c>
      <c r="DD401" s="223">
        <f t="shared" ca="1" si="698"/>
        <v>-3.7730020269310521E-3</v>
      </c>
      <c r="DE401" s="223">
        <f t="shared" ca="1" si="699"/>
        <v>-2.7414353642597031E-3</v>
      </c>
      <c r="DF401" s="223">
        <f t="shared" ca="1" si="700"/>
        <v>7.2688225867113278E-4</v>
      </c>
      <c r="DG401" s="223">
        <f t="shared" ca="1" si="701"/>
        <v>3.5491036559152089E-3</v>
      </c>
      <c r="DH401" s="223">
        <f t="shared" ca="1" si="702"/>
        <v>3.2166704315839149E-3</v>
      </c>
      <c r="DI401" s="223">
        <f t="shared" ca="1" si="703"/>
        <v>2.5069026529451013E-5</v>
      </c>
      <c r="DJ401" s="223">
        <f t="shared" ca="1" si="704"/>
        <v>-3.1888152217628011E-3</v>
      </c>
      <c r="DK401" s="223">
        <f t="shared" ca="1" si="705"/>
        <v>-3.5682906581519136E-3</v>
      </c>
      <c r="DL401" s="223">
        <f t="shared" ca="1" si="706"/>
        <v>-7.7605692309943393E-4</v>
      </c>
      <c r="DM401" s="223">
        <f t="shared" ca="1" si="707"/>
        <v>2.7059824069462627E-3</v>
      </c>
      <c r="DN401" s="223">
        <f t="shared" ca="1" si="708"/>
        <v>3.7827834758475858E-3</v>
      </c>
      <c r="DO401" s="223">
        <f t="shared" ca="1" si="709"/>
        <v>1.4972213873324413E-3</v>
      </c>
      <c r="DP401" s="223">
        <f t="shared" ca="1" si="710"/>
        <v>-2.1191602057631627E-3</v>
      </c>
      <c r="DQ401" s="223">
        <f t="shared" ca="1" si="711"/>
        <v>-3.8519060459758438E-3</v>
      </c>
      <c r="DR401" s="223">
        <f t="shared" ca="1" si="712"/>
        <v>-2.1608484733016886E-3</v>
      </c>
      <c r="DS401" s="223">
        <f t="shared" ca="1" si="713"/>
        <v>1.4508998663113164E-3</v>
      </c>
      <c r="DT401" s="223">
        <f t="shared" ca="1" si="714"/>
        <v>3.7730020269310543E-3</v>
      </c>
      <c r="DU401" s="223">
        <f t="shared" ca="1" si="715"/>
        <v>2.7414353642597339E-3</v>
      </c>
      <c r="DV401" s="223">
        <f t="shared" ca="1" si="716"/>
        <v>-7.2688225867114395E-4</v>
      </c>
      <c r="DW401" s="223">
        <f t="shared" ca="1" si="717"/>
        <v>-3.5491036559152137E-3</v>
      </c>
      <c r="DX401" s="223">
        <f t="shared" ca="1" si="718"/>
        <v>-3.2166704315839084E-3</v>
      </c>
      <c r="DY401" s="223">
        <f t="shared" ca="1" si="719"/>
        <v>-2.5069026529494489E-5</v>
      </c>
      <c r="DZ401" s="223">
        <f t="shared" ca="1" si="720"/>
        <v>3.1888152217628071E-3</v>
      </c>
      <c r="EA401" s="223">
        <f t="shared" ca="1" si="721"/>
        <v>3.5682906581519097E-3</v>
      </c>
      <c r="EB401" s="223">
        <f t="shared" ca="1" si="722"/>
        <v>7.7605692309942265E-4</v>
      </c>
      <c r="EC401" s="223">
        <f t="shared" ca="1" si="723"/>
        <v>-2.7059824069462319E-3</v>
      </c>
      <c r="ED401" s="223">
        <f t="shared" ca="1" si="724"/>
        <v>-3.7827834758475836E-3</v>
      </c>
      <c r="EE401" s="223">
        <f t="shared" ca="1" si="725"/>
        <v>-1.4972213873324304E-3</v>
      </c>
      <c r="EF401" s="223">
        <f t="shared" ca="1" si="726"/>
        <v>2.1191602057631263E-3</v>
      </c>
      <c r="EG401" s="223">
        <f t="shared" ca="1" si="727"/>
        <v>3.8519060459758442E-3</v>
      </c>
      <c r="EH401" s="223">
        <f t="shared" ca="1" si="728"/>
        <v>2.1608484733017241E-3</v>
      </c>
      <c r="EI401" s="223">
        <f t="shared" ca="1" si="729"/>
        <v>-1.450899866311327E-3</v>
      </c>
      <c r="EJ401" s="223">
        <f t="shared" ca="1" si="730"/>
        <v>-3.7730020269310461E-3</v>
      </c>
      <c r="EK401" s="223">
        <f t="shared" ca="1" si="731"/>
        <v>-2.741435364259687E-3</v>
      </c>
      <c r="EL401" s="223">
        <f t="shared" ca="1" si="732"/>
        <v>7.2688225867115501E-4</v>
      </c>
      <c r="EM401" s="223">
        <f t="shared" ca="1" si="733"/>
        <v>3.5491036559151964E-3</v>
      </c>
      <c r="EN401" s="223">
        <f t="shared" ca="1" si="734"/>
        <v>3.2166704315839028E-3</v>
      </c>
      <c r="EO401" s="223">
        <f t="shared" ca="1" si="735"/>
        <v>2.5069026529483105E-5</v>
      </c>
      <c r="EP401" s="223">
        <f t="shared" ca="1" si="736"/>
        <v>-3.1888152217627833E-3</v>
      </c>
      <c r="EQ401" s="223">
        <f t="shared" ca="1" si="737"/>
        <v>-3.5682906581519054E-3</v>
      </c>
      <c r="ER401" s="223">
        <f t="shared" ca="1" si="738"/>
        <v>-7.7605692309946526E-4</v>
      </c>
      <c r="ES401" s="223">
        <f t="shared" ca="1" si="739"/>
        <v>2.7059824069462788E-3</v>
      </c>
      <c r="ET401" s="223">
        <f t="shared" ca="1" si="740"/>
        <v>3.7827834758475815E-3</v>
      </c>
      <c r="EU401" s="223">
        <f t="shared" ca="1" si="741"/>
        <v>1.497221387332471E-3</v>
      </c>
      <c r="EV401" s="223">
        <f t="shared" ca="1" si="742"/>
        <v>-2.1191602057631814E-3</v>
      </c>
      <c r="EW401" s="223">
        <f t="shared" ca="1" si="743"/>
        <v>-3.8519060459758442E-3</v>
      </c>
      <c r="EX401" s="223">
        <f t="shared" ca="1" si="744"/>
        <v>-2.1608484733017146E-3</v>
      </c>
      <c r="EY401" s="223">
        <f t="shared" ca="1" si="745"/>
        <v>1.4508998663113372E-3</v>
      </c>
      <c r="EZ401" s="223">
        <f t="shared" ca="1" si="746"/>
        <v>3.7730020269310482E-3</v>
      </c>
      <c r="FA401" s="223">
        <f t="shared" ca="1" si="747"/>
        <v>2.741435364259756E-3</v>
      </c>
      <c r="FB401" s="223">
        <f t="shared" ca="1" si="748"/>
        <v>-7.2688225867116618E-4</v>
      </c>
      <c r="FC401" s="223">
        <f t="shared" ca="1" si="749"/>
        <v>-3.5491036559152011E-3</v>
      </c>
      <c r="FD401" s="223">
        <f t="shared" ca="1" si="750"/>
        <v>-3.2166704315838963E-3</v>
      </c>
      <c r="FE401" s="223">
        <f t="shared" ca="1" si="751"/>
        <v>-2.506902652947183E-5</v>
      </c>
      <c r="FF401" s="223">
        <f t="shared" ca="1" si="752"/>
        <v>3.1888152217627898E-3</v>
      </c>
      <c r="FG401" s="223">
        <f t="shared" ca="1" si="753"/>
        <v>3.568290658151901E-3</v>
      </c>
      <c r="FH401" s="223">
        <f t="shared" ca="1" si="754"/>
        <v>7.760569230994542E-4</v>
      </c>
      <c r="FI401" s="223">
        <f t="shared" ca="1" si="755"/>
        <v>-2.7059824069462089E-3</v>
      </c>
      <c r="FJ401" s="223">
        <f t="shared" ca="1" si="756"/>
        <v>-3.7827834758475793E-3</v>
      </c>
      <c r="FK401" s="223">
        <f t="shared" ca="1" si="757"/>
        <v>-1.4972213873324601E-3</v>
      </c>
      <c r="FL401" s="223">
        <f t="shared" ca="1" si="758"/>
        <v>2.1191602057630994E-3</v>
      </c>
      <c r="FM401" s="223">
        <f t="shared" ca="1" si="759"/>
        <v>3.8519060459758447E-3</v>
      </c>
      <c r="FN401" s="223">
        <f t="shared" ca="1" si="760"/>
        <v>2.1608484733017055E-3</v>
      </c>
      <c r="FO401" s="223">
        <f t="shared" ca="1" si="761"/>
        <v>-1.4508998663113478E-3</v>
      </c>
      <c r="FP401" s="223">
        <f t="shared" ca="1" si="762"/>
        <v>-3.7730020269310508E-3</v>
      </c>
      <c r="FQ401" s="223">
        <f t="shared" ca="1" si="763"/>
        <v>-2.7414353642597486E-3</v>
      </c>
      <c r="FR401" s="223">
        <f t="shared" ca="1" si="764"/>
        <v>7.2688225867117724E-4</v>
      </c>
      <c r="FS401" s="223">
        <f t="shared" ca="1" si="765"/>
        <v>3.5491036559152055E-3</v>
      </c>
      <c r="FT401" s="223">
        <f t="shared" ca="1" si="766"/>
        <v>3.2166704315839505E-3</v>
      </c>
      <c r="FU401" s="223">
        <f t="shared" ca="1" si="767"/>
        <v>2.5069026529460554E-5</v>
      </c>
      <c r="FV401" s="223">
        <f t="shared" ca="1" si="768"/>
        <v>-3.1888152217627954E-3</v>
      </c>
      <c r="FW401" s="223">
        <f t="shared" ca="1" si="769"/>
        <v>-3.5682906581518967E-3</v>
      </c>
      <c r="FX401" s="223">
        <f t="shared" ca="1" si="770"/>
        <v>-7.7605692309944325E-4</v>
      </c>
      <c r="FY401" s="223">
        <f t="shared" ca="1" si="771"/>
        <v>2.7059824069462167E-3</v>
      </c>
      <c r="FZ401" s="223">
        <f t="shared" ca="1" si="772"/>
        <v>3.7827834758475771E-3</v>
      </c>
      <c r="GA401" s="223">
        <f t="shared" ca="1" si="773"/>
        <v>1.4972213873324499E-3</v>
      </c>
      <c r="GB401" s="223">
        <f t="shared" ca="1" si="774"/>
        <v>-2.1191602057631085E-3</v>
      </c>
      <c r="GC401" s="223">
        <f t="shared" ca="1" si="775"/>
        <v>-3.8519060459758447E-3</v>
      </c>
      <c r="GD401" s="223">
        <f t="shared" ca="1" si="776"/>
        <v>-2.1608484733016955E-3</v>
      </c>
      <c r="GE401" s="223">
        <f t="shared" ca="1" si="777"/>
        <v>1.450899866311257E-3</v>
      </c>
      <c r="GF401" s="223">
        <f t="shared" ca="1" si="778"/>
        <v>3.7730020269310526E-3</v>
      </c>
      <c r="GG401" s="223">
        <f t="shared" ca="1" si="779"/>
        <v>2.7414353642597404E-3</v>
      </c>
      <c r="GH401" s="223">
        <f t="shared" ca="1" si="780"/>
        <v>-7.268822586711884E-4</v>
      </c>
      <c r="GI401" s="223">
        <f t="shared" ca="1" si="781"/>
        <v>-3.5491036559152102E-3</v>
      </c>
      <c r="GJ401" s="223">
        <f t="shared" ca="1" si="782"/>
        <v>-3.216670431583944E-3</v>
      </c>
      <c r="GK401" s="223">
        <f t="shared" ca="1" si="783"/>
        <v>-2.506902652944917E-5</v>
      </c>
      <c r="GL401" s="223">
        <f t="shared" ca="1" si="784"/>
        <v>3.1888152217628019E-3</v>
      </c>
      <c r="GM401" s="223">
        <f t="shared" ca="1" si="785"/>
        <v>3.568290658151934E-3</v>
      </c>
      <c r="GN401" s="223">
        <f t="shared" ca="1" si="786"/>
        <v>7.7605692309943197E-4</v>
      </c>
      <c r="GO401" s="223">
        <f t="shared" ca="1" si="787"/>
        <v>-2.7059824069462246E-3</v>
      </c>
      <c r="GP401" s="223">
        <f t="shared" ca="1" si="788"/>
        <v>-3.7827834758475958E-3</v>
      </c>
      <c r="GQ401" s="223">
        <f t="shared" ca="1" si="789"/>
        <v>-1.4972213873324391E-3</v>
      </c>
      <c r="GR401" s="223">
        <f t="shared" ca="1" si="790"/>
        <v>2.1191602057631185E-3</v>
      </c>
      <c r="GS401" s="223">
        <f t="shared" ca="1" si="791"/>
        <v>3.8519060459758447E-3</v>
      </c>
      <c r="GT401" s="223">
        <f t="shared" ca="1" si="792"/>
        <v>2.1608484733016868E-3</v>
      </c>
      <c r="GU401" s="223">
        <f t="shared" ca="1" si="793"/>
        <v>-1.4508998663112674E-3</v>
      </c>
      <c r="GV401" s="223">
        <f t="shared" ca="1" si="794"/>
        <v>-3.7730020269310552E-3</v>
      </c>
      <c r="GW401" s="223">
        <f t="shared" ca="1" si="795"/>
        <v>-2.7414353642597326E-3</v>
      </c>
      <c r="GX401" s="223">
        <f t="shared" ca="1" si="796"/>
        <v>7.2688225867109202E-4</v>
      </c>
      <c r="GY401" s="223">
        <f t="shared" ca="1" si="797"/>
        <v>3.5491036559152146E-3</v>
      </c>
      <c r="GZ401" s="223">
        <f t="shared" ca="1" si="798"/>
        <v>3.2166704315839383E-3</v>
      </c>
      <c r="HA401" s="223">
        <f t="shared" ca="1" si="799"/>
        <v>2.5069026529437786E-5</v>
      </c>
      <c r="HB401" s="223">
        <f t="shared" ca="1" si="800"/>
        <v>-3.1888152217628084E-3</v>
      </c>
      <c r="HC401" s="223">
        <f t="shared" ca="1" si="801"/>
        <v>-3.5682906581519297E-3</v>
      </c>
      <c r="HD401" s="223">
        <f t="shared" ca="1" si="802"/>
        <v>-7.7605692309942102E-4</v>
      </c>
      <c r="HE401" s="223">
        <f t="shared" ca="1" si="803"/>
        <v>2.7059824069462332E-3</v>
      </c>
      <c r="HF401" s="223">
        <f t="shared" ca="1" si="804"/>
        <v>3.7827834758475936E-3</v>
      </c>
      <c r="HG401" s="223">
        <f t="shared" ca="1" si="805"/>
        <v>1.4972213873324285E-3</v>
      </c>
      <c r="HH401" s="223">
        <f t="shared" ca="1" si="806"/>
        <v>-2.1191602057631276E-3</v>
      </c>
      <c r="HI401" s="223">
        <f t="shared" ca="1" si="807"/>
        <v>-3.8519060459758438E-3</v>
      </c>
      <c r="HJ401" s="223">
        <f t="shared" ca="1" si="808"/>
        <v>-2.1608484733016773E-3</v>
      </c>
      <c r="HK401" s="223">
        <f t="shared" ca="1" si="809"/>
        <v>1.450899866311278E-3</v>
      </c>
      <c r="HL401" s="223">
        <f t="shared" ca="1" si="810"/>
        <v>3.7730020269310573E-3</v>
      </c>
      <c r="HM401" s="223">
        <f t="shared" ca="1" si="811"/>
        <v>2.7414353642597243E-3</v>
      </c>
      <c r="HN401" s="223">
        <f t="shared" ca="1" si="812"/>
        <v>-7.2688225867110318E-4</v>
      </c>
      <c r="HO401" s="223">
        <f t="shared" ca="1" si="813"/>
        <v>-3.5491036559152185E-3</v>
      </c>
      <c r="HP401" s="223">
        <f t="shared" ca="1" si="814"/>
        <v>-3.2166704315839318E-3</v>
      </c>
      <c r="HQ401" s="223">
        <f t="shared" ca="1" si="815"/>
        <v>-2.5069026529536014E-5</v>
      </c>
      <c r="HR401" s="223">
        <f t="shared" ca="1" si="816"/>
        <v>3.1888152217628154E-3</v>
      </c>
      <c r="HS401" s="223">
        <f t="shared" ca="1" si="817"/>
        <v>3.5682906581519249E-3</v>
      </c>
      <c r="HT401" s="223">
        <f t="shared" ca="1" si="818"/>
        <v>7.7605692309940975E-4</v>
      </c>
      <c r="HU401" s="223">
        <f t="shared" ca="1" si="819"/>
        <v>-2.705982406946241E-3</v>
      </c>
      <c r="HV401" s="223">
        <f t="shared" ca="1" si="820"/>
        <v>-3.7827834758475914E-3</v>
      </c>
      <c r="HW401" s="223">
        <f t="shared" ca="1" si="821"/>
        <v>-1.4972213873324183E-3</v>
      </c>
      <c r="HX401" s="223">
        <f t="shared" ca="1" si="822"/>
        <v>2.1191602057631371E-3</v>
      </c>
      <c r="HY401" s="223">
        <f t="shared" ca="1" si="823"/>
        <v>3.8519060459758438E-3</v>
      </c>
      <c r="HZ401" s="223">
        <f t="shared" ca="1" si="824"/>
        <v>2.1608484733016678E-3</v>
      </c>
      <c r="IA401" s="223">
        <f t="shared" ca="1" si="825"/>
        <v>-1.4508998663112886E-3</v>
      </c>
      <c r="IB401" s="223">
        <f t="shared" ca="1" si="826"/>
        <v>-3.7730020269310374E-3</v>
      </c>
      <c r="IC401" s="223">
        <f t="shared" ca="1" si="827"/>
        <v>-2.741435364259717E-3</v>
      </c>
      <c r="ID401" s="223">
        <f t="shared" ca="1" si="828"/>
        <v>7.2688225867111424E-4</v>
      </c>
      <c r="IE401" s="223">
        <f t="shared" ca="1" si="829"/>
        <v>2.5408890002805535E-3</v>
      </c>
      <c r="IF401" s="223">
        <f t="shared" ca="1" si="830"/>
        <v>3.2166704315839253E-3</v>
      </c>
      <c r="IG401" s="223">
        <f t="shared" ca="1" si="831"/>
        <v>2.506902652952463E-5</v>
      </c>
      <c r="IH401" s="223">
        <f t="shared" ca="1" si="832"/>
        <v>-3.188815221762821E-3</v>
      </c>
      <c r="II401" s="223">
        <f t="shared" ca="1" si="833"/>
        <v>-3.5682906581519206E-3</v>
      </c>
      <c r="IJ401" s="223">
        <f t="shared" ca="1" si="834"/>
        <v>-7.7605692309950603E-4</v>
      </c>
      <c r="IK401" s="223">
        <f t="shared" ca="1" si="835"/>
        <v>2.7059824069462488E-3</v>
      </c>
      <c r="IL401" s="223">
        <f t="shared" ca="1" si="836"/>
        <v>3.7827834758475893E-3</v>
      </c>
      <c r="IM401" s="223">
        <f t="shared" ca="1" si="837"/>
        <v>1.4972213873325087E-3</v>
      </c>
      <c r="IN401" s="223">
        <f t="shared" ca="1" si="838"/>
        <v>-2.1191602057631467E-3</v>
      </c>
      <c r="IO401" s="223">
        <f t="shared" ca="1" si="839"/>
        <v>-3.8519060459758442E-3</v>
      </c>
      <c r="IP401" s="223">
        <f t="shared" ca="1" si="840"/>
        <v>-2.1608484733016587E-3</v>
      </c>
      <c r="IQ401" s="223">
        <f t="shared" ca="1" si="841"/>
        <v>1.4508998663112988E-3</v>
      </c>
      <c r="IR401" s="223">
        <f t="shared" ca="1" si="842"/>
        <v>3.77300202693104E-3</v>
      </c>
      <c r="IS401" s="223">
        <f t="shared" ca="1" si="843"/>
        <v>2.7414353642597087E-3</v>
      </c>
      <c r="IT401" s="223">
        <f t="shared" ca="1" si="844"/>
        <v>-7.2688225867112541E-4</v>
      </c>
      <c r="IU401" s="223">
        <f t="shared" ca="1" si="845"/>
        <v>-3.5491036559151851E-3</v>
      </c>
      <c r="IV401" s="223">
        <f t="shared" ca="1" si="846"/>
        <v>-3.2166704315839192E-3</v>
      </c>
      <c r="IW401" s="223">
        <f t="shared" ca="1" si="847"/>
        <v>-2.5069026529513355E-5</v>
      </c>
      <c r="IX401" s="223">
        <f t="shared" ca="1" si="848"/>
        <v>3.1888152217628271E-3</v>
      </c>
      <c r="IY401" s="223">
        <f t="shared" ca="1" si="849"/>
        <v>3.5682906581519167E-3</v>
      </c>
      <c r="IZ401" s="223">
        <f t="shared" ca="1" si="850"/>
        <v>7.7605692309949475E-4</v>
      </c>
      <c r="JA401" s="223">
        <f t="shared" ca="1" si="851"/>
        <v>-2.7059824069462571E-3</v>
      </c>
      <c r="JB401" s="223">
        <f t="shared" ca="1" si="852"/>
        <v>-3.7827834758475871E-3</v>
      </c>
    </row>
    <row r="402" spans="2:262">
      <c r="B402" s="230">
        <v>41</v>
      </c>
      <c r="C402" s="229">
        <f t="shared" si="853"/>
        <v>8.0078125000000039E-4</v>
      </c>
      <c r="D402" s="226">
        <f t="shared" ca="1" si="597"/>
        <v>24.470675888117167</v>
      </c>
      <c r="E402" s="225">
        <f ca="1">AU361</f>
        <v>0.47067588811716859</v>
      </c>
      <c r="F402" s="224">
        <v>41</v>
      </c>
      <c r="G402" s="223">
        <f t="shared" ca="1" si="854"/>
        <v>2.8455062702120453E-3</v>
      </c>
      <c r="H402" s="223">
        <f t="shared" ca="1" si="598"/>
        <v>-4.9223552275056469E-3</v>
      </c>
      <c r="I402" s="223">
        <f t="shared" ca="1" si="599"/>
        <v>-8.1124029321207117E-3</v>
      </c>
      <c r="J402" s="223">
        <f t="shared" ca="1" si="600"/>
        <v>-3.7578772929937332E-3</v>
      </c>
      <c r="K402" s="223">
        <f t="shared" ca="1" si="601"/>
        <v>4.0914921169618824E-3</v>
      </c>
      <c r="L402" s="223">
        <f t="shared" ca="1" si="602"/>
        <v>8.1357543817165874E-3</v>
      </c>
      <c r="M402" s="223">
        <f t="shared" ca="1" si="603"/>
        <v>4.6137263434469153E-3</v>
      </c>
      <c r="N402" s="223">
        <f t="shared" ca="1" si="604"/>
        <v>-3.1990891566075885E-3</v>
      </c>
      <c r="O402" s="223">
        <f t="shared" ca="1" si="605"/>
        <v>-8.036736512630276E-3</v>
      </c>
      <c r="P402" s="223">
        <f t="shared" ca="1" si="606"/>
        <v>-5.4001806552262666E-3</v>
      </c>
      <c r="Q402" s="223">
        <f t="shared" ca="1" si="607"/>
        <v>2.2585689176174754E-3</v>
      </c>
      <c r="R402" s="223">
        <f t="shared" ca="1" si="608"/>
        <v>7.816838645778923E-3</v>
      </c>
      <c r="S402" s="223">
        <f t="shared" ca="1" si="609"/>
        <v>6.1054112234489328E-3</v>
      </c>
      <c r="T402" s="223">
        <f t="shared" ca="1" si="610"/>
        <v>-1.2840776998246199E-3</v>
      </c>
      <c r="U402" s="223">
        <f t="shared" ca="1" si="611"/>
        <v>-7.4793682497614816E-3</v>
      </c>
      <c r="V402" s="223">
        <f t="shared" ca="1" si="612"/>
        <v>-6.7188107239384079E-3</v>
      </c>
      <c r="W402" s="223">
        <f t="shared" ca="1" si="613"/>
        <v>2.9027275820356574E-4</v>
      </c>
      <c r="X402" s="223">
        <f t="shared" ca="1" si="614"/>
        <v>7.029401193452349E-3</v>
      </c>
      <c r="Y402" s="223">
        <f t="shared" ca="1" si="615"/>
        <v>7.2311530572534855E-3</v>
      </c>
      <c r="Z402" s="223">
        <f t="shared" ca="1" si="616"/>
        <v>7.078981558874878E-4</v>
      </c>
      <c r="AA402" s="223">
        <f t="shared" ca="1" si="617"/>
        <v>-6.4737054002089421E-3</v>
      </c>
      <c r="AB402" s="223">
        <f t="shared" ca="1" si="618"/>
        <v>-7.6347321178115608E-3</v>
      </c>
      <c r="AC402" s="223">
        <f t="shared" ca="1" si="619"/>
        <v>-1.6954216228005923E-3</v>
      </c>
      <c r="AD402" s="223">
        <f t="shared" ca="1" si="620"/>
        <v>5.8206390520046851E-3</v>
      </c>
      <c r="AE402" s="223">
        <f t="shared" ca="1" si="621"/>
        <v>7.9234777008893864E-3</v>
      </c>
      <c r="AF402" s="223">
        <f t="shared" ca="1" si="622"/>
        <v>2.6574443704039268E-3</v>
      </c>
      <c r="AG402" s="223">
        <f t="shared" ca="1" si="623"/>
        <v>-5.0800248745924504E-3</v>
      </c>
      <c r="AH402" s="223">
        <f t="shared" ca="1" si="624"/>
        <v>-8.0930468041523537E-3</v>
      </c>
      <c r="AI402" s="223">
        <f t="shared" ca="1" si="625"/>
        <v>-3.5794966811203365E-3</v>
      </c>
      <c r="AJ402" s="223">
        <f t="shared" ca="1" si="626"/>
        <v>4.2630023945660865E-3</v>
      </c>
      <c r="AK402" s="223">
        <f t="shared" ca="1" si="627"/>
        <v>8.1408889504520215E-3</v>
      </c>
      <c r="AL402" s="223">
        <f t="shared" ca="1" si="628"/>
        <v>4.4477100299479249E-3</v>
      </c>
      <c r="AM402" s="223">
        <f t="shared" ca="1" si="629"/>
        <v>-3.3818603905117956E-3</v>
      </c>
      <c r="AN402" s="223">
        <f t="shared" ca="1" si="630"/>
        <v>-8.0662845493764488E-3</v>
      </c>
      <c r="AO402" s="223">
        <f t="shared" ca="1" si="631"/>
        <v>-5.2490256799851472E-3</v>
      </c>
      <c r="AP402" s="223">
        <f t="shared" ca="1" si="632"/>
        <v>2.4498520583398297E-3</v>
      </c>
      <c r="AQ402" s="223">
        <f t="shared" ca="1" si="633"/>
        <v>7.870355720559781E-3</v>
      </c>
      <c r="AR402" s="223">
        <f t="shared" ca="1" si="634"/>
        <v>5.9713910979887069E-3</v>
      </c>
      <c r="AS402" s="223">
        <f t="shared" ca="1" si="635"/>
        <v>-1.480995670881871E-3</v>
      </c>
      <c r="AT402" s="223">
        <f t="shared" ca="1" si="636"/>
        <v>-7.5560494159584999E-3</v>
      </c>
      <c r="AU402" s="223">
        <f t="shared" ca="1" si="637"/>
        <v>-6.6039412356923167E-3</v>
      </c>
      <c r="AV402" s="223">
        <f t="shared" ca="1" si="638"/>
        <v>4.8986373001920144E-4</v>
      </c>
      <c r="AW402" s="223">
        <f t="shared" ca="1" si="639"/>
        <v>7.1280930949508946E-3</v>
      </c>
      <c r="AX402" s="223">
        <f t="shared" ca="1" si="640"/>
        <v>7.1371619502455692E-3</v>
      </c>
      <c r="AY402" s="223">
        <f t="shared" ca="1" si="641"/>
        <v>5.0863621730938059E-4</v>
      </c>
      <c r="AZ402" s="223">
        <f t="shared" ca="1" si="642"/>
        <v>-6.592923618947779E-3</v>
      </c>
      <c r="BA402" s="223">
        <f t="shared" ca="1" si="643"/>
        <v>-7.5630331057783681E-3</v>
      </c>
      <c r="BB402" s="223">
        <f t="shared" ca="1" si="644"/>
        <v>-1.499485802489726E-3</v>
      </c>
      <c r="BC402" s="223">
        <f t="shared" ca="1" si="645"/>
        <v>5.9585904350054099E-3</v>
      </c>
      <c r="BD402" s="223">
        <f t="shared" ca="1" si="646"/>
        <v>7.8751492037095125E-3</v>
      </c>
      <c r="BE402" s="223">
        <f t="shared" ca="1" si="647"/>
        <v>2.4677817254753166E-3</v>
      </c>
      <c r="BF402" s="223">
        <f t="shared" ca="1" si="648"/>
        <v>-5.2346345046491733E-3</v>
      </c>
      <c r="BG402" s="223">
        <f t="shared" ca="1" si="649"/>
        <v>-8.0688157274076862E-3</v>
      </c>
      <c r="BH402" s="223">
        <f t="shared" ca="1" si="650"/>
        <v>-3.3989599142922157E-3</v>
      </c>
      <c r="BI402" s="223">
        <f t="shared" ca="1" si="651"/>
        <v>4.4319447989317065E-3</v>
      </c>
      <c r="BJ402" s="223">
        <f t="shared" ca="1" si="652"/>
        <v>8.1411197520911468E-3</v>
      </c>
      <c r="BK402" s="223">
        <f t="shared" ca="1" si="653"/>
        <v>4.2790145822375007E-3</v>
      </c>
      <c r="BL402" s="223">
        <f t="shared" ca="1" si="654"/>
        <v>-3.562594518172652E-3</v>
      </c>
      <c r="BM402" s="223">
        <f t="shared" ca="1" si="655"/>
        <v>-8.0909737579278902E-3</v>
      </c>
      <c r="BN402" s="223">
        <f t="shared" ca="1" si="656"/>
        <v>-5.0947088879480743E-3</v>
      </c>
      <c r="BO402" s="223">
        <f t="shared" ca="1" si="657"/>
        <v>2.6396594997881635E-3</v>
      </c>
      <c r="BP402" s="223">
        <f t="shared" ca="1" si="658"/>
        <v>7.9191319873461435E-3</v>
      </c>
      <c r="BQ402" s="223">
        <f t="shared" ca="1" si="659"/>
        <v>5.8337740298157774E-3</v>
      </c>
      <c r="BR402" s="223">
        <f t="shared" ca="1" si="660"/>
        <v>-1.6770215455249354E-3</v>
      </c>
      <c r="BS402" s="223">
        <f t="shared" ca="1" si="661"/>
        <v>-7.6281791005262433E-3</v>
      </c>
      <c r="BT402" s="223">
        <f t="shared" ca="1" si="662"/>
        <v>-6.4850937801831298E-3</v>
      </c>
      <c r="BU402" s="223">
        <f t="shared" ca="1" si="663"/>
        <v>6.8915962624108758E-4</v>
      </c>
      <c r="BV402" s="223">
        <f t="shared" ca="1" si="664"/>
        <v>7.2224912997055956E-3</v>
      </c>
      <c r="BW402" s="223">
        <f t="shared" ca="1" si="665"/>
        <v>7.0388716837544718E-3</v>
      </c>
      <c r="BX402" s="223">
        <f t="shared" ca="1" si="666"/>
        <v>3.0906789529309931E-4</v>
      </c>
      <c r="BY402" s="223">
        <f t="shared" ca="1" si="667"/>
        <v>-6.7081705070238876E-3</v>
      </c>
      <c r="BZ402" s="223">
        <f t="shared" ca="1" si="668"/>
        <v>-7.4867784054022772E-3</v>
      </c>
      <c r="CA402" s="223">
        <f t="shared" ca="1" si="669"/>
        <v>-1.3026467480007687E-3</v>
      </c>
      <c r="CB402" s="223">
        <f t="shared" ca="1" si="670"/>
        <v>6.0929525859340578E-3</v>
      </c>
      <c r="CC402" s="223">
        <f t="shared" ca="1" si="671"/>
        <v>7.8220770111201293E-3</v>
      </c>
      <c r="CD402" s="223">
        <f t="shared" ca="1" si="672"/>
        <v>2.2766325811115536E-3</v>
      </c>
      <c r="CE402" s="223">
        <f t="shared" ca="1" si="673"/>
        <v>-5.386090986615865E-3</v>
      </c>
      <c r="CF402" s="223">
        <f t="shared" ca="1" si="674"/>
        <v>-8.0397242977812769E-3</v>
      </c>
      <c r="CG402" s="223">
        <f t="shared" ca="1" si="675"/>
        <v>-3.2163757411070503E-3</v>
      </c>
      <c r="CH402" s="223">
        <f t="shared" ca="1" si="676"/>
        <v>4.5982175654715896E-3</v>
      </c>
      <c r="CI402" s="223">
        <f t="shared" ca="1" si="677"/>
        <v>8.13644664760769E-3</v>
      </c>
      <c r="CJ402" s="223">
        <f t="shared" ca="1" si="678"/>
        <v>4.1077416161453516E-3</v>
      </c>
      <c r="CK402" s="223">
        <f t="shared" ca="1" si="679"/>
        <v>-3.7411826721097507E-3</v>
      </c>
      <c r="CL402" s="223">
        <f t="shared" ca="1" si="680"/>
        <v>-8.1107892664285461E-3</v>
      </c>
      <c r="CM402" s="223">
        <f t="shared" ca="1" si="681"/>
        <v>-4.9373232337804286E-3</v>
      </c>
      <c r="CN402" s="223">
        <f t="shared" ca="1" si="682"/>
        <v>2.8278769090569972E-3</v>
      </c>
      <c r="CO402" s="223">
        <f t="shared" ca="1" si="683"/>
        <v>7.9631380651387484E-3</v>
      </c>
      <c r="CP402" s="223">
        <f t="shared" ca="1" si="684"/>
        <v>5.6926429143061494E-3</v>
      </c>
      <c r="CQ402" s="223">
        <f t="shared" ca="1" si="685"/>
        <v>-1.872037245096907E-3</v>
      </c>
      <c r="CR402" s="223">
        <f t="shared" ca="1" si="686"/>
        <v>-7.695713855239779E-3</v>
      </c>
      <c r="CS402" s="223">
        <f t="shared" ca="1" si="687"/>
        <v>-6.3623399466740012E-3</v>
      </c>
      <c r="CT402" s="223">
        <f t="shared" ca="1" si="688"/>
        <v>8.8804039847334881E-4</v>
      </c>
      <c r="CU402" s="223">
        <f t="shared" ca="1" si="689"/>
        <v>7.3125389457677258E-3</v>
      </c>
      <c r="CV402" s="223">
        <f t="shared" ca="1" si="690"/>
        <v>6.9363414641615065E-3</v>
      </c>
      <c r="CW402" s="223">
        <f t="shared" ca="1" si="691"/>
        <v>1.0931340233342893E-4</v>
      </c>
      <c r="CX402" s="223">
        <f t="shared" ca="1" si="692"/>
        <v>-6.8193766440211544E-3</v>
      </c>
      <c r="CY402" s="223">
        <f t="shared" ca="1" si="693"/>
        <v>-7.4060139496634281E-3</v>
      </c>
      <c r="CZ402" s="223">
        <f t="shared" ca="1" si="694"/>
        <v>-1.1050230278199153E-3</v>
      </c>
      <c r="DA402" s="223">
        <f t="shared" ca="1" si="695"/>
        <v>6.2236445700551892E-3</v>
      </c>
      <c r="DB402" s="223">
        <f t="shared" ca="1" si="696"/>
        <v>7.7642930918255292E-3</v>
      </c>
      <c r="DC402" s="223">
        <f t="shared" ca="1" si="697"/>
        <v>2.0841120784098176E-3</v>
      </c>
      <c r="DD402" s="223">
        <f t="shared" ca="1" si="698"/>
        <v>-5.5343030887711787E-3</v>
      </c>
      <c r="DE402" s="223">
        <f t="shared" ca="1" si="699"/>
        <v>-8.0057900388625595E-3</v>
      </c>
      <c r="DF402" s="223">
        <f t="shared" ca="1" si="700"/>
        <v>-3.0318541434434252E-3</v>
      </c>
      <c r="DG402" s="223">
        <f t="shared" ca="1" si="701"/>
        <v>4.7617205376883683E-3</v>
      </c>
      <c r="DH402" s="223">
        <f t="shared" ca="1" si="702"/>
        <v>8.1268724519050518E-3</v>
      </c>
      <c r="DI402" s="223">
        <f t="shared" ca="1" si="703"/>
        <v>3.9339943001019872E-3</v>
      </c>
      <c r="DJ402" s="223">
        <f t="shared" ca="1" si="704"/>
        <v>-3.9175172774970528E-3</v>
      </c>
      <c r="DK402" s="223">
        <f t="shared" ca="1" si="705"/>
        <v>-8.1257191387570545E-3</v>
      </c>
      <c r="DL402" s="223">
        <f t="shared" ca="1" si="706"/>
        <v>-4.7769635207150704E-3</v>
      </c>
      <c r="DM402" s="223">
        <f t="shared" ca="1" si="707"/>
        <v>3.0143909110169976E-3</v>
      </c>
      <c r="DN402" s="223">
        <f t="shared" ca="1" si="708"/>
        <v>8.0023474463218024E-3</v>
      </c>
      <c r="DO402" s="223">
        <f t="shared" ca="1" si="709"/>
        <v>5.5480827635665322E-3</v>
      </c>
      <c r="DP402" s="223">
        <f t="shared" ca="1" si="710"/>
        <v>-2.0659252994323016E-3</v>
      </c>
      <c r="DQ402" s="223">
        <f t="shared" ca="1" si="711"/>
        <v>-7.7586129996882348E-3</v>
      </c>
      <c r="DR402" s="223">
        <f t="shared" ca="1" si="712"/>
        <v>-6.2357536774842849E-3</v>
      </c>
      <c r="DS402" s="223">
        <f t="shared" ca="1" si="713"/>
        <v>1.0863862483756544E-3</v>
      </c>
      <c r="DT402" s="223">
        <f t="shared" ca="1" si="714"/>
        <v>7.3981817918023687E-3</v>
      </c>
      <c r="DU402" s="223">
        <f t="shared" ca="1" si="715"/>
        <v>6.8296330518369842E-3</v>
      </c>
      <c r="DV402" s="223">
        <f t="shared" ca="1" si="716"/>
        <v>-9.0506936932315983E-5</v>
      </c>
      <c r="DW402" s="223">
        <f t="shared" ca="1" si="717"/>
        <v>-6.9264750435210441E-3</v>
      </c>
      <c r="DX402" s="223">
        <f t="shared" ca="1" si="718"/>
        <v>-7.3207883880499983E-3</v>
      </c>
      <c r="DY402" s="223">
        <f t="shared" ca="1" si="719"/>
        <v>-9.067336830866897E-4</v>
      </c>
      <c r="DZ402" s="223">
        <f t="shared" ca="1" si="720"/>
        <v>6.3505876634043787E-3</v>
      </c>
      <c r="EA402" s="223">
        <f t="shared" ca="1" si="721"/>
        <v>7.7018322526980678E-3</v>
      </c>
      <c r="EB402" s="223">
        <f t="shared" ca="1" si="722"/>
        <v>1.8903361845219056E-3</v>
      </c>
      <c r="EC402" s="223">
        <f t="shared" ca="1" si="723"/>
        <v>-5.6791815336866541E-3</v>
      </c>
      <c r="ED402" s="223">
        <f t="shared" ca="1" si="724"/>
        <v>-7.9670333913801853E-3</v>
      </c>
      <c r="EE402" s="223">
        <f t="shared" ca="1" si="725"/>
        <v>-2.8455062702121168E-3</v>
      </c>
      <c r="EF402" s="223">
        <f t="shared" ca="1" si="726"/>
        <v>4.9223552275056287E-3</v>
      </c>
      <c r="EG402" s="223">
        <f t="shared" ca="1" si="727"/>
        <v>8.112402932120729E-3</v>
      </c>
      <c r="EH402" s="223">
        <f t="shared" ca="1" si="728"/>
        <v>3.757877292993865E-3</v>
      </c>
      <c r="EI402" s="223">
        <f t="shared" ca="1" si="729"/>
        <v>-4.0914921169617965E-3</v>
      </c>
      <c r="EJ402" s="223">
        <f t="shared" ca="1" si="730"/>
        <v>-8.1357543817165857E-3</v>
      </c>
      <c r="EK402" s="223">
        <f t="shared" ca="1" si="731"/>
        <v>-4.6137263434470983E-3</v>
      </c>
      <c r="EL402" s="223">
        <f t="shared" ca="1" si="732"/>
        <v>3.199089156607431E-3</v>
      </c>
      <c r="EM402" s="223">
        <f t="shared" ca="1" si="733"/>
        <v>8.0367365126302586E-3</v>
      </c>
      <c r="EN402" s="223">
        <f t="shared" ca="1" si="734"/>
        <v>5.4001806552263186E-3</v>
      </c>
      <c r="EO402" s="223">
        <f t="shared" ca="1" si="735"/>
        <v>-2.2585689176174636E-3</v>
      </c>
      <c r="EP402" s="223">
        <f t="shared" ca="1" si="736"/>
        <v>-7.8168386457788709E-3</v>
      </c>
      <c r="EQ402" s="223">
        <f t="shared" ca="1" si="737"/>
        <v>-6.1054112234490273E-3</v>
      </c>
      <c r="ER402" s="223">
        <f t="shared" ca="1" si="738"/>
        <v>1.2840776998245367E-3</v>
      </c>
      <c r="ES402" s="223">
        <f t="shared" ca="1" si="739"/>
        <v>7.4793682497614651E-3</v>
      </c>
      <c r="ET402" s="223">
        <f t="shared" ca="1" si="740"/>
        <v>6.7188107239385293E-3</v>
      </c>
      <c r="EU402" s="223">
        <f t="shared" ca="1" si="741"/>
        <v>-2.9027275820340918E-4</v>
      </c>
      <c r="EV402" s="223">
        <f t="shared" ca="1" si="742"/>
        <v>-7.0294011934522995E-3</v>
      </c>
      <c r="EW402" s="223">
        <f t="shared" ca="1" si="743"/>
        <v>-7.2311530572535176E-3</v>
      </c>
      <c r="EX402" s="223">
        <f t="shared" ca="1" si="744"/>
        <v>-7.0789815588773002E-4</v>
      </c>
      <c r="EY402" s="223">
        <f t="shared" ca="1" si="745"/>
        <v>6.4737054002088302E-3</v>
      </c>
      <c r="EZ402" s="223">
        <f t="shared" ca="1" si="746"/>
        <v>7.6347321178116059E-3</v>
      </c>
      <c r="FA402" s="223">
        <f t="shared" ca="1" si="747"/>
        <v>1.6954216228006601E-3</v>
      </c>
      <c r="FB402" s="223">
        <f t="shared" ca="1" si="748"/>
        <v>-5.8206390520046765E-3</v>
      </c>
      <c r="FC402" s="223">
        <f t="shared" ca="1" si="749"/>
        <v>-7.9234777008894367E-3</v>
      </c>
      <c r="FD402" s="223">
        <f t="shared" ca="1" si="750"/>
        <v>-2.6574443704040747E-3</v>
      </c>
      <c r="FE402" s="223">
        <f t="shared" ca="1" si="751"/>
        <v>5.0800248745923732E-3</v>
      </c>
      <c r="FF402" s="223">
        <f t="shared" ca="1" si="752"/>
        <v>8.0930468041523589E-3</v>
      </c>
      <c r="FG402" s="223">
        <f t="shared" ca="1" si="753"/>
        <v>3.5794966811205295E-3</v>
      </c>
      <c r="FH402" s="223">
        <f t="shared" ca="1" si="754"/>
        <v>-4.2630023945659287E-3</v>
      </c>
      <c r="FI402" s="223">
        <f t="shared" ca="1" si="755"/>
        <v>-8.1408889504520181E-3</v>
      </c>
      <c r="FJ402" s="223">
        <f t="shared" ca="1" si="756"/>
        <v>-4.447710029947983E-3</v>
      </c>
      <c r="FK402" s="223">
        <f t="shared" ca="1" si="757"/>
        <v>3.3818603905117848E-3</v>
      </c>
      <c r="FL402" s="223">
        <f t="shared" ca="1" si="758"/>
        <v>8.0662845493764245E-3</v>
      </c>
      <c r="FM402" s="223">
        <f t="shared" ca="1" si="759"/>
        <v>5.2490256799852452E-3</v>
      </c>
      <c r="FN402" s="223">
        <f t="shared" ca="1" si="760"/>
        <v>-2.4498520583397629E-3</v>
      </c>
      <c r="FO402" s="223">
        <f t="shared" ca="1" si="761"/>
        <v>-7.8703557205597775E-3</v>
      </c>
      <c r="FP402" s="223">
        <f t="shared" ca="1" si="762"/>
        <v>-5.9713910979888726E-3</v>
      </c>
      <c r="FQ402" s="223">
        <f t="shared" ca="1" si="763"/>
        <v>1.4809956708816887E-3</v>
      </c>
      <c r="FR402" s="223">
        <f t="shared" ca="1" si="764"/>
        <v>7.5560494159584522E-3</v>
      </c>
      <c r="FS402" s="223">
        <f t="shared" ca="1" si="765"/>
        <v>6.6039412356923574E-3</v>
      </c>
      <c r="FT402" s="223">
        <f t="shared" ca="1" si="766"/>
        <v>-4.898637300189588E-4</v>
      </c>
      <c r="FU402" s="223">
        <f t="shared" ca="1" si="767"/>
        <v>-7.1280930949508044E-3</v>
      </c>
      <c r="FV402" s="223">
        <f t="shared" ca="1" si="768"/>
        <v>-7.1371619502456308E-3</v>
      </c>
      <c r="FW402" s="223">
        <f t="shared" ca="1" si="769"/>
        <v>-5.0863621730945019E-4</v>
      </c>
      <c r="FX402" s="223">
        <f t="shared" ca="1" si="770"/>
        <v>6.5929236189477712E-3</v>
      </c>
      <c r="FY402" s="223">
        <f t="shared" ca="1" si="771"/>
        <v>7.5630331057784366E-3</v>
      </c>
      <c r="FZ402" s="223">
        <f t="shared" ca="1" si="772"/>
        <v>1.4994858024898513E-3</v>
      </c>
      <c r="GA402" s="223">
        <f t="shared" ca="1" si="773"/>
        <v>-5.9585904350053231E-3</v>
      </c>
      <c r="GB402" s="223">
        <f t="shared" ca="1" si="774"/>
        <v>-7.8751492037095298E-3</v>
      </c>
      <c r="GC402" s="223">
        <f t="shared" ca="1" si="775"/>
        <v>-2.4677817254755477E-3</v>
      </c>
      <c r="GD402" s="223">
        <f t="shared" ca="1" si="776"/>
        <v>5.2346345046490311E-3</v>
      </c>
      <c r="GE402" s="223">
        <f t="shared" ca="1" si="777"/>
        <v>8.0688157274077035E-3</v>
      </c>
      <c r="GF402" s="223">
        <f t="shared" ca="1" si="778"/>
        <v>3.3989599142922799E-3</v>
      </c>
      <c r="GG402" s="223">
        <f t="shared" ca="1" si="779"/>
        <v>-4.431944798931697E-3</v>
      </c>
      <c r="GH402" s="223">
        <f t="shared" ca="1" si="780"/>
        <v>-8.1411197520911485E-3</v>
      </c>
      <c r="GI402" s="223">
        <f t="shared" ca="1" si="781"/>
        <v>-4.2790145822376099E-3</v>
      </c>
      <c r="GJ402" s="223">
        <f t="shared" ca="1" si="782"/>
        <v>3.5625945181725887E-3</v>
      </c>
      <c r="GK402" s="223">
        <f t="shared" ca="1" si="783"/>
        <v>8.0909737579278815E-3</v>
      </c>
      <c r="GL402" s="223">
        <f t="shared" ca="1" si="784"/>
        <v>5.0947088879482634E-3</v>
      </c>
      <c r="GM402" s="223">
        <f t="shared" ca="1" si="785"/>
        <v>-2.6396594997879883E-3</v>
      </c>
      <c r="GN402" s="223">
        <f t="shared" ca="1" si="786"/>
        <v>-7.919131987346114E-3</v>
      </c>
      <c r="GO402" s="223">
        <f t="shared" ca="1" si="787"/>
        <v>-5.8337740298158259E-3</v>
      </c>
      <c r="GP402" s="223">
        <f t="shared" ca="1" si="788"/>
        <v>1.6770215455246974E-3</v>
      </c>
      <c r="GQ402" s="223">
        <f t="shared" ca="1" si="789"/>
        <v>7.6281791005261583E-3</v>
      </c>
      <c r="GR402" s="223">
        <f t="shared" ca="1" si="790"/>
        <v>6.485093780183207E-3</v>
      </c>
      <c r="GS402" s="223">
        <f t="shared" ca="1" si="791"/>
        <v>-6.8915962624096041E-4</v>
      </c>
      <c r="GT402" s="223">
        <f t="shared" ca="1" si="792"/>
        <v>-7.2224912997055895E-3</v>
      </c>
      <c r="GU402" s="223">
        <f t="shared" ca="1" si="793"/>
        <v>-7.038871683754595E-3</v>
      </c>
      <c r="GV402" s="223">
        <f t="shared" ca="1" si="794"/>
        <v>-3.0906789529322703E-4</v>
      </c>
      <c r="GW402" s="223">
        <f t="shared" ca="1" si="795"/>
        <v>6.7081705070238164E-3</v>
      </c>
      <c r="GX402" s="223">
        <f t="shared" ca="1" si="796"/>
        <v>7.4867784054022833E-3</v>
      </c>
      <c r="GY402" s="223">
        <f t="shared" ca="1" si="797"/>
        <v>1.3026467480010092E-3</v>
      </c>
      <c r="GZ402" s="223">
        <f t="shared" ca="1" si="798"/>
        <v>-6.0929525859339737E-3</v>
      </c>
      <c r="HA402" s="223">
        <f t="shared" ca="1" si="799"/>
        <v>-7.822077011120164E-3</v>
      </c>
      <c r="HB402" s="223">
        <f t="shared" ca="1" si="800"/>
        <v>-2.2766325811116764E-3</v>
      </c>
      <c r="HC402" s="223">
        <f t="shared" ca="1" si="801"/>
        <v>5.3860909866158563E-3</v>
      </c>
      <c r="HD402" s="223">
        <f t="shared" ca="1" si="802"/>
        <v>8.0397242977813168E-3</v>
      </c>
      <c r="HE402" s="223">
        <f t="shared" ca="1" si="803"/>
        <v>3.2163757411071683E-3</v>
      </c>
      <c r="HF402" s="223">
        <f t="shared" ca="1" si="804"/>
        <v>-4.5982175654714838E-3</v>
      </c>
      <c r="HG402" s="223">
        <f t="shared" ca="1" si="805"/>
        <v>-8.1364466476076917E-3</v>
      </c>
      <c r="HH402" s="223">
        <f t="shared" ca="1" si="806"/>
        <v>-4.1077416161455615E-3</v>
      </c>
      <c r="HI402" s="223">
        <f t="shared" ca="1" si="807"/>
        <v>3.7411826721096371E-3</v>
      </c>
      <c r="HJ402" s="223">
        <f t="shared" ca="1" si="808"/>
        <v>8.1107892664285339E-3</v>
      </c>
      <c r="HK402" s="223">
        <f t="shared" ca="1" si="809"/>
        <v>4.9373232337804381E-3</v>
      </c>
      <c r="HL402" s="223">
        <f t="shared" ca="1" si="810"/>
        <v>-2.8278769090569859E-3</v>
      </c>
      <c r="HM402" s="223">
        <f t="shared" ca="1" si="811"/>
        <v>-7.9631380651386981E-3</v>
      </c>
      <c r="HN402" s="223">
        <f t="shared" ca="1" si="812"/>
        <v>-5.6926429143062405E-3</v>
      </c>
      <c r="HO402" s="223">
        <f t="shared" ca="1" si="813"/>
        <v>1.8720372450967827E-3</v>
      </c>
      <c r="HP402" s="223">
        <f t="shared" ca="1" si="814"/>
        <v>7.6957138552397747E-3</v>
      </c>
      <c r="HQ402" s="223">
        <f t="shared" ca="1" si="815"/>
        <v>6.362339946674153E-3</v>
      </c>
      <c r="HR402" s="223">
        <f t="shared" ca="1" si="816"/>
        <v>-8.8804039847322196E-4</v>
      </c>
      <c r="HS402" s="223">
        <f t="shared" ca="1" si="817"/>
        <v>-7.3125389457676694E-3</v>
      </c>
      <c r="HT402" s="223">
        <f t="shared" ca="1" si="818"/>
        <v>-6.9363414641615126E-3</v>
      </c>
      <c r="HU402" s="223">
        <f t="shared" ca="1" si="819"/>
        <v>-1.0931340233367223E-4</v>
      </c>
      <c r="HV402" s="223">
        <f t="shared" ca="1" si="820"/>
        <v>6.819376644021085E-3</v>
      </c>
      <c r="HW402" s="223">
        <f t="shared" ca="1" si="821"/>
        <v>7.406013949663481E-3</v>
      </c>
      <c r="HX402" s="223">
        <f t="shared" ca="1" si="822"/>
        <v>1.1050230278200417E-3</v>
      </c>
      <c r="HY402" s="223">
        <f t="shared" ca="1" si="823"/>
        <v>-6.2236445700551805E-3</v>
      </c>
      <c r="HZ402" s="223">
        <f t="shared" ca="1" si="824"/>
        <v>-7.764293091825602E-3</v>
      </c>
      <c r="IA402" s="223">
        <f t="shared" ca="1" si="825"/>
        <v>-2.0841120784099408E-3</v>
      </c>
      <c r="IB402" s="223">
        <f t="shared" ca="1" si="826"/>
        <v>5.5343030887710842E-3</v>
      </c>
      <c r="IC402" s="223">
        <f t="shared" ca="1" si="827"/>
        <v>8.0057900388625629E-3</v>
      </c>
      <c r="ID402" s="223">
        <f t="shared" ca="1" si="828"/>
        <v>3.0318541434436498E-3</v>
      </c>
      <c r="IE402" s="223">
        <f t="shared" ca="1" si="829"/>
        <v>-1.5922975861550441E-3</v>
      </c>
      <c r="IF402" s="223">
        <f t="shared" ca="1" si="830"/>
        <v>-8.1268724519050605E-3</v>
      </c>
      <c r="IG402" s="223">
        <f t="shared" ca="1" si="831"/>
        <v>-3.9339943001020982E-3</v>
      </c>
      <c r="IH402" s="223">
        <f t="shared" ca="1" si="832"/>
        <v>3.9175172774970424E-3</v>
      </c>
      <c r="II402" s="223">
        <f t="shared" ca="1" si="833"/>
        <v>8.1257191387570406E-3</v>
      </c>
      <c r="IJ402" s="223">
        <f t="shared" ca="1" si="834"/>
        <v>4.7769635207151736E-3</v>
      </c>
      <c r="IK402" s="223">
        <f t="shared" ca="1" si="835"/>
        <v>-3.0143909110168792E-3</v>
      </c>
      <c r="IL402" s="223">
        <f t="shared" ca="1" si="836"/>
        <v>-8.0023474463217989E-3</v>
      </c>
      <c r="IM402" s="223">
        <f t="shared" ca="1" si="837"/>
        <v>-5.5480827635667109E-3</v>
      </c>
      <c r="IN402" s="223">
        <f t="shared" ca="1" si="838"/>
        <v>2.065925299432178E-3</v>
      </c>
      <c r="IO402" s="223">
        <f t="shared" ca="1" si="839"/>
        <v>7.7586129996881957E-3</v>
      </c>
      <c r="IP402" s="223">
        <f t="shared" ca="1" si="840"/>
        <v>6.2357536774842928E-3</v>
      </c>
      <c r="IQ402" s="223">
        <f t="shared" ca="1" si="841"/>
        <v>-1.0863862483754133E-3</v>
      </c>
      <c r="IR402" s="223">
        <f t="shared" ca="1" si="842"/>
        <v>-7.3981817918022672E-3</v>
      </c>
      <c r="IS402" s="223">
        <f t="shared" ca="1" si="843"/>
        <v>-6.8296330518370545E-3</v>
      </c>
      <c r="IT402" s="223">
        <f t="shared" ca="1" si="844"/>
        <v>9.0506936932188264E-5</v>
      </c>
      <c r="IU402" s="223">
        <f t="shared" ca="1" si="845"/>
        <v>6.926475043521038E-3</v>
      </c>
      <c r="IV402" s="223">
        <f t="shared" ca="1" si="846"/>
        <v>7.3207883880501068E-3</v>
      </c>
      <c r="IW402" s="223">
        <f t="shared" ca="1" si="847"/>
        <v>9.0673368308681699E-4</v>
      </c>
      <c r="IX402" s="223">
        <f t="shared" ca="1" si="848"/>
        <v>-6.3505876634042989E-3</v>
      </c>
      <c r="IY402" s="223">
        <f t="shared" ca="1" si="849"/>
        <v>-7.7018322526980721E-3</v>
      </c>
      <c r="IZ402" s="223">
        <f t="shared" ca="1" si="850"/>
        <v>-1.8903361845221424E-3</v>
      </c>
      <c r="JA402" s="223">
        <f t="shared" ca="1" si="851"/>
        <v>5.6791815336865621E-3</v>
      </c>
      <c r="JB402" s="223">
        <f t="shared" ca="1" si="852"/>
        <v>7.9670333913802113E-3</v>
      </c>
    </row>
    <row r="403" spans="2:262">
      <c r="B403" s="230">
        <v>42</v>
      </c>
      <c r="C403" s="229">
        <f t="shared" si="853"/>
        <v>8.203125000000004E-4</v>
      </c>
      <c r="D403" s="226">
        <f t="shared" ca="1" si="597"/>
        <v>24.477007058500067</v>
      </c>
      <c r="E403" s="225">
        <f ca="1">AV361</f>
        <v>0.47700705850006758</v>
      </c>
      <c r="F403" s="224">
        <v>42</v>
      </c>
      <c r="G403" s="223">
        <f t="shared" ca="1" si="854"/>
        <v>-1.1529024010599083E-3</v>
      </c>
      <c r="H403" s="223">
        <f t="shared" ca="1" si="598"/>
        <v>2.207704352295334E-3</v>
      </c>
      <c r="I403" s="223">
        <f t="shared" ca="1" si="599"/>
        <v>3.422876132824609E-3</v>
      </c>
      <c r="J403" s="223">
        <f t="shared" ca="1" si="600"/>
        <v>1.3117156735418941E-3</v>
      </c>
      <c r="K403" s="223">
        <f t="shared" ca="1" si="601"/>
        <v>-2.0741628780863129E-3</v>
      </c>
      <c r="L403" s="223">
        <f t="shared" ca="1" si="602"/>
        <v>-3.4443813285976628E-3</v>
      </c>
      <c r="M403" s="223">
        <f t="shared" ca="1" si="603"/>
        <v>-1.4673689080735935E-3</v>
      </c>
      <c r="N403" s="223">
        <f t="shared" ca="1" si="604"/>
        <v>1.9356245638287714E-3</v>
      </c>
      <c r="O403" s="223">
        <f t="shared" ca="1" si="605"/>
        <v>3.4575887080579518E-3</v>
      </c>
      <c r="P403" s="223">
        <f t="shared" ca="1" si="606"/>
        <v>1.6194871223794067E-3</v>
      </c>
      <c r="Q403" s="223">
        <f t="shared" ca="1" si="607"/>
        <v>-1.7924231604562776E-3</v>
      </c>
      <c r="R403" s="223">
        <f t="shared" ca="1" si="608"/>
        <v>-3.4624664534715264E-3</v>
      </c>
      <c r="S403" s="223">
        <f t="shared" ca="1" si="609"/>
        <v>-1.7677038503570899E-3</v>
      </c>
      <c r="T403" s="223">
        <f t="shared" ca="1" si="610"/>
        <v>1.6449036526925184E-3</v>
      </c>
      <c r="U403" s="223">
        <f t="shared" ca="1" si="611"/>
        <v>3.4590028139224456E-3</v>
      </c>
      <c r="V403" s="223">
        <f t="shared" ca="1" si="612"/>
        <v>1.911662024926692E-3</v>
      </c>
      <c r="W403" s="223">
        <f t="shared" ca="1" si="613"/>
        <v>-1.4934214279528845E-3</v>
      </c>
      <c r="X403" s="223">
        <f t="shared" ca="1" si="614"/>
        <v>-3.4472061336217616E-3</v>
      </c>
      <c r="Y403" s="223">
        <f t="shared" ca="1" si="615"/>
        <v>-2.0510148382364328E-3</v>
      </c>
      <c r="Z403" s="223">
        <f t="shared" ca="1" si="616"/>
        <v>1.3383414201850333E-3</v>
      </c>
      <c r="AA403" s="223">
        <f t="shared" ca="1" si="617"/>
        <v>3.4271048318055869E-3</v>
      </c>
      <c r="AB403" s="223">
        <f t="shared" ca="1" si="618"/>
        <v>2.1854265771531693E-3</v>
      </c>
      <c r="AC403" s="223">
        <f t="shared" ca="1" si="619"/>
        <v>-1.1800372307110923E-3</v>
      </c>
      <c r="AD403" s="223">
        <f t="shared" ca="1" si="620"/>
        <v>-3.3987473342706599E-3</v>
      </c>
      <c r="AE403" s="223">
        <f t="shared" ca="1" si="621"/>
        <v>-2.3145734320247839E-3</v>
      </c>
      <c r="AF403" s="223">
        <f t="shared" ca="1" si="622"/>
        <v>1.0188902281893257E-3</v>
      </c>
      <c r="AG403" s="223">
        <f t="shared" ca="1" si="623"/>
        <v>3.3622019567123677E-3</v>
      </c>
      <c r="AH403" s="223">
        <f t="shared" ca="1" si="624"/>
        <v>2.4381442767659718E-3</v>
      </c>
      <c r="AI403" s="223">
        <f t="shared" ca="1" si="625"/>
        <v>-8.552886298636074E-4</v>
      </c>
      <c r="AJ403" s="223">
        <f t="shared" ca="1" si="626"/>
        <v>-3.3175567401462478E-3</v>
      </c>
      <c r="AK403" s="223">
        <f t="shared" ca="1" si="627"/>
        <v>-2.5558414183882131E-3</v>
      </c>
      <c r="AL403" s="223">
        <f t="shared" ca="1" si="628"/>
        <v>6.8962656631409961E-4</v>
      </c>
      <c r="AM403" s="223">
        <f t="shared" ca="1" si="629"/>
        <v>3.2649192388094655E-3</v>
      </c>
      <c r="AN403" s="223">
        <f t="shared" ca="1" si="630"/>
        <v>2.667381314168272E-3</v>
      </c>
      <c r="AO403" s="223">
        <f t="shared" ca="1" si="631"/>
        <v>-5.2230313196218793E-4</v>
      </c>
      <c r="AP403" s="223">
        <f t="shared" ca="1" si="632"/>
        <v>-3.2044162610532366E-3</v>
      </c>
      <c r="AQ403" s="223">
        <f t="shared" ca="1" si="633"/>
        <v>-2.7724952547275063E-3</v>
      </c>
      <c r="AR403" s="223">
        <f t="shared" ca="1" si="634"/>
        <v>3.5372142361702789E-4</v>
      </c>
      <c r="AS403" s="223">
        <f t="shared" ca="1" si="635"/>
        <v>3.1361935638504141E-3</v>
      </c>
      <c r="AT403" s="223">
        <f t="shared" ca="1" si="636"/>
        <v>2.8709300113761984E-3</v>
      </c>
      <c r="AU403" s="223">
        <f t="shared" ca="1" si="637"/>
        <v>-1.8428756938006154E-4</v>
      </c>
      <c r="AV403" s="223">
        <f t="shared" ca="1" si="638"/>
        <v>-3.0604155016541743E-3</v>
      </c>
      <c r="AW403" s="223">
        <f t="shared" ca="1" si="639"/>
        <v>-2.9624484461637144E-3</v>
      </c>
      <c r="AX403" s="223">
        <f t="shared" ca="1" si="640"/>
        <v>1.4409750246749224E-5</v>
      </c>
      <c r="AY403" s="223">
        <f t="shared" ca="1" si="641"/>
        <v>2.9772646304537E-3</v>
      </c>
      <c r="AZ403" s="223">
        <f t="shared" ca="1" si="642"/>
        <v>3.0468300831645841E-3</v>
      </c>
      <c r="BA403" s="223">
        <f t="shared" ca="1" si="643"/>
        <v>1.5550278323705243E-4</v>
      </c>
      <c r="BB403" s="223">
        <f t="shared" ca="1" si="644"/>
        <v>-2.8869412679808797E-3</v>
      </c>
      <c r="BC403" s="223">
        <f t="shared" ca="1" si="645"/>
        <v>-3.1238716396243026E-3</v>
      </c>
      <c r="BD403" s="223">
        <f t="shared" ca="1" si="646"/>
        <v>-3.2504069689557615E-4</v>
      </c>
      <c r="BE403" s="223">
        <f t="shared" ca="1" si="647"/>
        <v>2.7896630111273026E-3</v>
      </c>
      <c r="BF403" s="223">
        <f t="shared" ca="1" si="648"/>
        <v>3.1933875156853371E-3</v>
      </c>
      <c r="BG403" s="223">
        <f t="shared" ca="1" si="649"/>
        <v>4.9379555904510047E-4</v>
      </c>
      <c r="BH403" s="223">
        <f t="shared" ca="1" si="650"/>
        <v>-2.6856642117342984E-3</v>
      </c>
      <c r="BI403" s="223">
        <f t="shared" ca="1" si="651"/>
        <v>-3.2552102415133741E-3</v>
      </c>
      <c r="BJ403" s="223">
        <f t="shared" ca="1" si="652"/>
        <v>-6.6136082444150253E-4</v>
      </c>
      <c r="BK403" s="223">
        <f t="shared" ca="1" si="653"/>
        <v>2.5751954120188398E-3</v>
      </c>
      <c r="BL403" s="223">
        <f t="shared" ca="1" si="654"/>
        <v>3.3091908807468544E-3</v>
      </c>
      <c r="BM403" s="223">
        <f t="shared" ca="1" si="655"/>
        <v>8.2733281368345814E-4</v>
      </c>
      <c r="BN403" s="223">
        <f t="shared" ca="1" si="656"/>
        <v>-2.4585227409953335E-3</v>
      </c>
      <c r="BO403" s="223">
        <f t="shared" ca="1" si="657"/>
        <v>-3.3551993892977352E-3</v>
      </c>
      <c r="BP403" s="223">
        <f t="shared" ca="1" si="658"/>
        <v>-9.9131168571145413E-4</v>
      </c>
      <c r="BQ403" s="223">
        <f t="shared" ca="1" si="659"/>
        <v>2.3359272733476277E-3</v>
      </c>
      <c r="BR403" s="223">
        <f t="shared" ca="1" si="660"/>
        <v>3.3931249286390393E-3</v>
      </c>
      <c r="BS403" s="223">
        <f t="shared" ca="1" si="661"/>
        <v>1.1529024010599226E-3</v>
      </c>
      <c r="BT403" s="223">
        <f t="shared" ca="1" si="662"/>
        <v>-2.2077043522953461E-3</v>
      </c>
      <c r="BU403" s="223">
        <f t="shared" ca="1" si="663"/>
        <v>-3.4228761328246094E-3</v>
      </c>
      <c r="BV403" s="223">
        <f t="shared" ca="1" si="664"/>
        <v>-1.3117156735418679E-3</v>
      </c>
      <c r="BW403" s="223">
        <f t="shared" ca="1" si="665"/>
        <v>2.0741628780863207E-3</v>
      </c>
      <c r="BX403" s="223">
        <f t="shared" ca="1" si="666"/>
        <v>3.4443813285976632E-3</v>
      </c>
      <c r="BY403" s="223">
        <f t="shared" ca="1" si="667"/>
        <v>1.4673689080735735E-3</v>
      </c>
      <c r="BZ403" s="223">
        <f t="shared" ca="1" si="668"/>
        <v>-1.935624563828774E-3</v>
      </c>
      <c r="CA403" s="223">
        <f t="shared" ca="1" si="669"/>
        <v>-3.4575887080579527E-3</v>
      </c>
      <c r="CB403" s="223">
        <f t="shared" ca="1" si="670"/>
        <v>-1.6194871223793933E-3</v>
      </c>
      <c r="CC403" s="223">
        <f t="shared" ca="1" si="671"/>
        <v>1.7924231604562755E-3</v>
      </c>
      <c r="CD403" s="223">
        <f t="shared" ca="1" si="672"/>
        <v>3.4624664534715268E-3</v>
      </c>
      <c r="CE403" s="223">
        <f t="shared" ca="1" si="673"/>
        <v>1.7677038503570817E-3</v>
      </c>
      <c r="CF403" s="223">
        <f t="shared" ca="1" si="674"/>
        <v>-1.6449036526925108E-3</v>
      </c>
      <c r="CG403" s="223">
        <f t="shared" ca="1" si="675"/>
        <v>-3.4590028139224465E-3</v>
      </c>
      <c r="CH403" s="223">
        <f t="shared" ca="1" si="676"/>
        <v>-1.9116620249266894E-3</v>
      </c>
      <c r="CI403" s="223">
        <f t="shared" ca="1" si="677"/>
        <v>1.4934214279528654E-3</v>
      </c>
      <c r="CJ403" s="223">
        <f t="shared" ca="1" si="678"/>
        <v>3.4472061336217629E-3</v>
      </c>
      <c r="CK403" s="223">
        <f t="shared" ca="1" si="679"/>
        <v>2.0510148382364298E-3</v>
      </c>
      <c r="CL403" s="223">
        <f t="shared" ca="1" si="680"/>
        <v>-1.3383414201850589E-3</v>
      </c>
      <c r="CM403" s="223">
        <f t="shared" ca="1" si="681"/>
        <v>-3.4271048318055873E-3</v>
      </c>
      <c r="CN403" s="223">
        <f t="shared" ca="1" si="682"/>
        <v>-2.1854265771531762E-3</v>
      </c>
      <c r="CO403" s="223">
        <f t="shared" ca="1" si="683"/>
        <v>1.1800372307111187E-3</v>
      </c>
      <c r="CP403" s="223">
        <f t="shared" ca="1" si="684"/>
        <v>3.3987473342706608E-3</v>
      </c>
      <c r="CQ403" s="223">
        <f t="shared" ca="1" si="685"/>
        <v>2.3145734320247999E-3</v>
      </c>
      <c r="CR403" s="223">
        <f t="shared" ca="1" si="686"/>
        <v>-1.0188902281893406E-3</v>
      </c>
      <c r="CS403" s="223">
        <f t="shared" ca="1" si="687"/>
        <v>-3.3622019567123682E-3</v>
      </c>
      <c r="CT403" s="223">
        <f t="shared" ca="1" si="688"/>
        <v>-2.438144276765987E-3</v>
      </c>
      <c r="CU403" s="223">
        <f t="shared" ca="1" si="689"/>
        <v>8.5528862986361065E-4</v>
      </c>
      <c r="CV403" s="223">
        <f t="shared" ca="1" si="690"/>
        <v>3.3175567401462457E-3</v>
      </c>
      <c r="CW403" s="223">
        <f t="shared" ca="1" si="691"/>
        <v>2.555841418388194E-3</v>
      </c>
      <c r="CX403" s="223">
        <f t="shared" ca="1" si="692"/>
        <v>-6.8962656631410297E-4</v>
      </c>
      <c r="CY403" s="223">
        <f t="shared" ca="1" si="693"/>
        <v>-3.2649192388094586E-3</v>
      </c>
      <c r="CZ403" s="223">
        <f t="shared" ca="1" si="694"/>
        <v>-2.6673813141682699E-3</v>
      </c>
      <c r="DA403" s="223">
        <f t="shared" ca="1" si="695"/>
        <v>5.2230313196219129E-4</v>
      </c>
      <c r="DB403" s="223">
        <f t="shared" ca="1" si="696"/>
        <v>3.204416261053247E-3</v>
      </c>
      <c r="DC403" s="223">
        <f t="shared" ca="1" si="697"/>
        <v>2.7724952547275045E-3</v>
      </c>
      <c r="DD403" s="223">
        <f t="shared" ca="1" si="698"/>
        <v>-3.537214236170313E-4</v>
      </c>
      <c r="DE403" s="223">
        <f t="shared" ca="1" si="699"/>
        <v>-3.1361935638504262E-3</v>
      </c>
      <c r="DF403" s="223">
        <f t="shared" ca="1" si="700"/>
        <v>-2.8709300113761963E-3</v>
      </c>
      <c r="DG403" s="223">
        <f t="shared" ca="1" si="701"/>
        <v>1.8428756938004029E-4</v>
      </c>
      <c r="DH403" s="223">
        <f t="shared" ca="1" si="702"/>
        <v>3.0604155016541756E-3</v>
      </c>
      <c r="DI403" s="223">
        <f t="shared" ca="1" si="703"/>
        <v>2.9624484461637127E-3</v>
      </c>
      <c r="DJ403" s="223">
        <f t="shared" ca="1" si="704"/>
        <v>-1.4409750246728191E-5</v>
      </c>
      <c r="DK403" s="223">
        <f t="shared" ca="1" si="705"/>
        <v>-2.9772646304537017E-3</v>
      </c>
      <c r="DL403" s="223">
        <f t="shared" ca="1" si="706"/>
        <v>-3.0468300831645824E-3</v>
      </c>
      <c r="DM403" s="223">
        <f t="shared" ca="1" si="707"/>
        <v>-1.5550278323702435E-4</v>
      </c>
      <c r="DN403" s="223">
        <f t="shared" ca="1" si="708"/>
        <v>2.8869412679808815E-3</v>
      </c>
      <c r="DO403" s="223">
        <f t="shared" ca="1" si="709"/>
        <v>3.1238716396243113E-3</v>
      </c>
      <c r="DP403" s="223">
        <f t="shared" ca="1" si="710"/>
        <v>3.2504069689557268E-4</v>
      </c>
      <c r="DQ403" s="223">
        <f t="shared" ca="1" si="711"/>
        <v>-2.7896630111273048E-3</v>
      </c>
      <c r="DR403" s="223">
        <f t="shared" ca="1" si="712"/>
        <v>-3.1933875156853267E-3</v>
      </c>
      <c r="DS403" s="223">
        <f t="shared" ca="1" si="713"/>
        <v>-4.9379555904509721E-4</v>
      </c>
      <c r="DT403" s="223">
        <f t="shared" ca="1" si="714"/>
        <v>2.6856642117343006E-3</v>
      </c>
      <c r="DU403" s="223">
        <f t="shared" ca="1" si="715"/>
        <v>3.2552102415133641E-3</v>
      </c>
      <c r="DV403" s="223">
        <f t="shared" ca="1" si="716"/>
        <v>6.6136082444149928E-4</v>
      </c>
      <c r="DW403" s="223">
        <f t="shared" ca="1" si="717"/>
        <v>-2.5751954120188255E-3</v>
      </c>
      <c r="DX403" s="223">
        <f t="shared" ca="1" si="718"/>
        <v>-3.3091908807468535E-3</v>
      </c>
      <c r="DY403" s="223">
        <f t="shared" ca="1" si="719"/>
        <v>-8.2733281368345488E-4</v>
      </c>
      <c r="DZ403" s="223">
        <f t="shared" ca="1" si="720"/>
        <v>2.4585227409953184E-3</v>
      </c>
      <c r="EA403" s="223">
        <f t="shared" ca="1" si="721"/>
        <v>3.3551993892977465E-3</v>
      </c>
      <c r="EB403" s="223">
        <f t="shared" ca="1" si="722"/>
        <v>9.9131168571140382E-4</v>
      </c>
      <c r="EC403" s="223">
        <f t="shared" ca="1" si="723"/>
        <v>-2.3359272733476308E-3</v>
      </c>
      <c r="ED403" s="223">
        <f t="shared" ca="1" si="724"/>
        <v>-3.3931249286390389E-3</v>
      </c>
      <c r="EE403" s="223">
        <f t="shared" ca="1" si="725"/>
        <v>-1.1529024010599196E-3</v>
      </c>
      <c r="EF403" s="223">
        <f t="shared" ca="1" si="726"/>
        <v>2.2077043522953105E-3</v>
      </c>
      <c r="EG403" s="223">
        <f t="shared" ca="1" si="727"/>
        <v>3.4228761328246012E-3</v>
      </c>
      <c r="EH403" s="223">
        <f t="shared" ca="1" si="728"/>
        <v>1.3117156735418648E-3</v>
      </c>
      <c r="EI403" s="223">
        <f t="shared" ca="1" si="729"/>
        <v>-2.0741628780863233E-3</v>
      </c>
      <c r="EJ403" s="223">
        <f t="shared" ca="1" si="730"/>
        <v>-3.4443813285976632E-3</v>
      </c>
      <c r="EK403" s="223">
        <f t="shared" ca="1" si="731"/>
        <v>-1.4673689080736154E-3</v>
      </c>
      <c r="EL403" s="223">
        <f t="shared" ca="1" si="732"/>
        <v>1.9356245638288178E-3</v>
      </c>
      <c r="EM403" s="223">
        <f t="shared" ca="1" si="733"/>
        <v>3.4575887080579497E-3</v>
      </c>
      <c r="EN403" s="223">
        <f t="shared" ca="1" si="734"/>
        <v>1.6194871223793902E-3</v>
      </c>
      <c r="EO403" s="223">
        <f t="shared" ca="1" si="735"/>
        <v>-1.7924231604562785E-3</v>
      </c>
      <c r="EP403" s="223">
        <f t="shared" ca="1" si="736"/>
        <v>-3.4624664534715264E-3</v>
      </c>
      <c r="EQ403" s="223">
        <f t="shared" ca="1" si="737"/>
        <v>-1.7677038503571213E-3</v>
      </c>
      <c r="ER403" s="223">
        <f t="shared" ca="1" si="738"/>
        <v>1.6449036526925568E-3</v>
      </c>
      <c r="ES403" s="223">
        <f t="shared" ca="1" si="739"/>
        <v>3.4590028139224469E-3</v>
      </c>
      <c r="ET403" s="223">
        <f t="shared" ca="1" si="740"/>
        <v>1.9116620249266861E-3</v>
      </c>
      <c r="EU403" s="223">
        <f t="shared" ca="1" si="741"/>
        <v>-1.4934214279528684E-3</v>
      </c>
      <c r="EV403" s="223">
        <f t="shared" ca="1" si="742"/>
        <v>-3.4472061336217586E-3</v>
      </c>
      <c r="EW403" s="223">
        <f t="shared" ca="1" si="743"/>
        <v>-2.0510148382363873E-3</v>
      </c>
      <c r="EX403" s="223">
        <f t="shared" ca="1" si="744"/>
        <v>1.3383414201850621E-3</v>
      </c>
      <c r="EY403" s="223">
        <f t="shared" ca="1" si="745"/>
        <v>3.4271048318055878E-3</v>
      </c>
      <c r="EZ403" s="223">
        <f t="shared" ca="1" si="746"/>
        <v>2.1854265771531736E-3</v>
      </c>
      <c r="FA403" s="223">
        <f t="shared" ca="1" si="747"/>
        <v>-1.1800372307110756E-3</v>
      </c>
      <c r="FB403" s="223">
        <f t="shared" ca="1" si="748"/>
        <v>-3.3987473342706521E-3</v>
      </c>
      <c r="FC403" s="223">
        <f t="shared" ca="1" si="749"/>
        <v>-2.3145734320247609E-3</v>
      </c>
      <c r="FD403" s="223">
        <f t="shared" ca="1" si="750"/>
        <v>1.0188902281893439E-3</v>
      </c>
      <c r="FE403" s="223">
        <f t="shared" ca="1" si="751"/>
        <v>3.3622019567123695E-3</v>
      </c>
      <c r="FF403" s="223">
        <f t="shared" ca="1" si="752"/>
        <v>2.4381442767659844E-3</v>
      </c>
      <c r="FG403" s="223">
        <f t="shared" ca="1" si="753"/>
        <v>-8.5528862986356631E-4</v>
      </c>
      <c r="FH403" s="223">
        <f t="shared" ca="1" si="754"/>
        <v>-3.3175567401462604E-3</v>
      </c>
      <c r="FI403" s="223">
        <f t="shared" ca="1" si="755"/>
        <v>-2.5558414183881918E-3</v>
      </c>
      <c r="FJ403" s="223">
        <f t="shared" ca="1" si="756"/>
        <v>6.8962656631410633E-4</v>
      </c>
      <c r="FK403" s="223">
        <f t="shared" ca="1" si="757"/>
        <v>3.2649192388094594E-3</v>
      </c>
      <c r="FL403" s="223">
        <f t="shared" ca="1" si="758"/>
        <v>2.6673813141682994E-3</v>
      </c>
      <c r="FM403" s="223">
        <f t="shared" ca="1" si="759"/>
        <v>-5.2230313196224322E-4</v>
      </c>
      <c r="FN403" s="223">
        <f t="shared" ca="1" si="760"/>
        <v>-3.2044162610532483E-3</v>
      </c>
      <c r="FO403" s="223">
        <f t="shared" ca="1" si="761"/>
        <v>-2.7724952547275019E-3</v>
      </c>
      <c r="FP403" s="223">
        <f t="shared" ca="1" si="762"/>
        <v>3.5372142361703477E-4</v>
      </c>
      <c r="FQ403" s="223">
        <f t="shared" ca="1" si="763"/>
        <v>3.1361935638504067E-3</v>
      </c>
      <c r="FR403" s="223">
        <f t="shared" ca="1" si="764"/>
        <v>2.8709300113761668E-3</v>
      </c>
      <c r="FS403" s="223">
        <f t="shared" ca="1" si="765"/>
        <v>-1.8428756938009287E-4</v>
      </c>
      <c r="FT403" s="223">
        <f t="shared" ca="1" si="766"/>
        <v>-3.0604155016541778E-3</v>
      </c>
      <c r="FU403" s="223">
        <f t="shared" ca="1" si="767"/>
        <v>-2.9624484461637109E-3</v>
      </c>
      <c r="FV403" s="223">
        <f t="shared" ca="1" si="768"/>
        <v>1.4409750246731443E-5</v>
      </c>
      <c r="FW403" s="223">
        <f t="shared" ca="1" si="769"/>
        <v>2.9772646304536787E-3</v>
      </c>
      <c r="FX403" s="223">
        <f t="shared" ca="1" si="770"/>
        <v>3.0468300831645576E-3</v>
      </c>
      <c r="FY403" s="223">
        <f t="shared" ca="1" si="771"/>
        <v>1.5550278323702099E-4</v>
      </c>
      <c r="FZ403" s="223">
        <f t="shared" ca="1" si="772"/>
        <v>-2.8869412679808837E-3</v>
      </c>
      <c r="GA403" s="223">
        <f t="shared" ca="1" si="773"/>
        <v>-3.1238716396243104E-3</v>
      </c>
      <c r="GB403" s="223">
        <f t="shared" ca="1" si="774"/>
        <v>-3.2504069689561822E-4</v>
      </c>
      <c r="GC403" s="223">
        <f t="shared" ca="1" si="775"/>
        <v>2.789663011127336E-3</v>
      </c>
      <c r="GD403" s="223">
        <f t="shared" ca="1" si="776"/>
        <v>3.193387515685325E-3</v>
      </c>
      <c r="GE403" s="223">
        <f t="shared" ca="1" si="777"/>
        <v>4.9379555904509396E-4</v>
      </c>
      <c r="GF403" s="223">
        <f t="shared" ca="1" si="778"/>
        <v>-2.6856642117343028E-3</v>
      </c>
      <c r="GG403" s="223">
        <f t="shared" ca="1" si="779"/>
        <v>-3.2552102415133802E-3</v>
      </c>
      <c r="GH403" s="223">
        <f t="shared" ca="1" si="780"/>
        <v>-6.6136082444154416E-4</v>
      </c>
      <c r="GI403" s="223">
        <f t="shared" ca="1" si="781"/>
        <v>2.575195412018861E-3</v>
      </c>
      <c r="GJ403" s="223">
        <f t="shared" ca="1" si="782"/>
        <v>3.3091908807468522E-3</v>
      </c>
      <c r="GK403" s="223">
        <f t="shared" ca="1" si="783"/>
        <v>8.2733281368345152E-4</v>
      </c>
      <c r="GL403" s="223">
        <f t="shared" ca="1" si="784"/>
        <v>-2.458522740995321E-3</v>
      </c>
      <c r="GM403" s="223">
        <f t="shared" ca="1" si="785"/>
        <v>-3.3551993892977456E-3</v>
      </c>
      <c r="GN403" s="223">
        <f t="shared" ca="1" si="786"/>
        <v>-9.9131168571140078E-4</v>
      </c>
      <c r="GO403" s="223">
        <f t="shared" ca="1" si="787"/>
        <v>2.335927273347633E-3</v>
      </c>
      <c r="GP403" s="223">
        <f t="shared" ca="1" si="788"/>
        <v>3.393124928639038E-3</v>
      </c>
      <c r="GQ403" s="223">
        <f t="shared" ca="1" si="789"/>
        <v>1.1529024010599161E-3</v>
      </c>
      <c r="GR403" s="223">
        <f t="shared" ca="1" si="790"/>
        <v>-2.2077043522953132E-3</v>
      </c>
      <c r="GS403" s="223">
        <f t="shared" ca="1" si="791"/>
        <v>-3.4228761328246012E-3</v>
      </c>
      <c r="GT403" s="223">
        <f t="shared" ca="1" si="792"/>
        <v>-1.3117156735418618E-3</v>
      </c>
      <c r="GU403" s="223">
        <f t="shared" ca="1" si="793"/>
        <v>2.0741628780863264E-3</v>
      </c>
      <c r="GV403" s="223">
        <f t="shared" ca="1" si="794"/>
        <v>3.4443813285976628E-3</v>
      </c>
      <c r="GW403" s="223">
        <f t="shared" ca="1" si="795"/>
        <v>1.4673689080736119E-3</v>
      </c>
      <c r="GX403" s="223">
        <f t="shared" ca="1" si="796"/>
        <v>-1.9356245638288204E-3</v>
      </c>
      <c r="GY403" s="223">
        <f t="shared" ca="1" si="797"/>
        <v>-3.4575887080579497E-3</v>
      </c>
      <c r="GZ403" s="223">
        <f t="shared" ca="1" si="798"/>
        <v>-1.6194871223793872E-3</v>
      </c>
      <c r="HA403" s="223">
        <f t="shared" ca="1" si="799"/>
        <v>1.7924231604562813E-3</v>
      </c>
      <c r="HB403" s="223">
        <f t="shared" ca="1" si="800"/>
        <v>3.4624664534715268E-3</v>
      </c>
      <c r="HC403" s="223">
        <f t="shared" ca="1" si="801"/>
        <v>1.7677038503571181E-3</v>
      </c>
      <c r="HD403" s="223">
        <f t="shared" ca="1" si="802"/>
        <v>-1.6449036526925598E-3</v>
      </c>
      <c r="HE403" s="223">
        <f t="shared" ca="1" si="803"/>
        <v>-3.4590028139224469E-3</v>
      </c>
      <c r="HF403" s="223">
        <f t="shared" ca="1" si="804"/>
        <v>-1.9116620249266831E-3</v>
      </c>
      <c r="HG403" s="223">
        <f t="shared" ca="1" si="805"/>
        <v>1.4934214279528715E-3</v>
      </c>
      <c r="HH403" s="223">
        <f t="shared" ca="1" si="806"/>
        <v>3.447206133621759E-3</v>
      </c>
      <c r="HI403" s="223">
        <f t="shared" ca="1" si="807"/>
        <v>2.0510148382363847E-3</v>
      </c>
      <c r="HJ403" s="223">
        <f t="shared" ca="1" si="808"/>
        <v>-1.3383414201850652E-3</v>
      </c>
      <c r="HK403" s="223">
        <f t="shared" ca="1" si="809"/>
        <v>-3.4271048318055882E-3</v>
      </c>
      <c r="HL403" s="223">
        <f t="shared" ca="1" si="810"/>
        <v>-2.185426577153171E-3</v>
      </c>
      <c r="HM403" s="223">
        <f t="shared" ca="1" si="811"/>
        <v>1.1800372307110788E-3</v>
      </c>
      <c r="HN403" s="223">
        <f t="shared" ca="1" si="812"/>
        <v>3.3987473342706525E-3</v>
      </c>
      <c r="HO403" s="223">
        <f t="shared" ca="1" si="813"/>
        <v>2.3145734320247583E-3</v>
      </c>
      <c r="HP403" s="223">
        <f t="shared" ca="1" si="814"/>
        <v>-1.0188902281893471E-3</v>
      </c>
      <c r="HQ403" s="223">
        <f t="shared" ca="1" si="815"/>
        <v>-3.3622019567123699E-3</v>
      </c>
      <c r="HR403" s="223">
        <f t="shared" ca="1" si="816"/>
        <v>-2.4381442767659818E-3</v>
      </c>
      <c r="HS403" s="223">
        <f t="shared" ca="1" si="817"/>
        <v>8.5528862986356967E-4</v>
      </c>
      <c r="HT403" s="223">
        <f t="shared" ca="1" si="818"/>
        <v>3.3175567401462617E-3</v>
      </c>
      <c r="HU403" s="223">
        <f t="shared" ca="1" si="819"/>
        <v>2.5558414183881892E-3</v>
      </c>
      <c r="HV403" s="223">
        <f t="shared" ca="1" si="820"/>
        <v>-6.8962656631410958E-4</v>
      </c>
      <c r="HW403" s="223">
        <f t="shared" ca="1" si="821"/>
        <v>-3.2649192388094607E-3</v>
      </c>
      <c r="HX403" s="223">
        <f t="shared" ca="1" si="822"/>
        <v>-2.6673813141682968E-3</v>
      </c>
      <c r="HY403" s="223">
        <f t="shared" ca="1" si="823"/>
        <v>5.2230313196224669E-4</v>
      </c>
      <c r="HZ403" s="223">
        <f t="shared" ca="1" si="824"/>
        <v>3.2044162610532501E-3</v>
      </c>
      <c r="IA403" s="223">
        <f t="shared" ca="1" si="825"/>
        <v>2.7724952547275006E-3</v>
      </c>
      <c r="IB403" s="223">
        <f t="shared" ca="1" si="826"/>
        <v>-3.5372142361703802E-4</v>
      </c>
      <c r="IC403" s="223">
        <f t="shared" ca="1" si="827"/>
        <v>-3.1361935638504084E-3</v>
      </c>
      <c r="ID403" s="223">
        <f t="shared" ca="1" si="828"/>
        <v>-2.8709300113761655E-3</v>
      </c>
      <c r="IE403" s="223">
        <f t="shared" ca="1" si="829"/>
        <v>-8.5241374087611176E-4</v>
      </c>
      <c r="IF403" s="223">
        <f t="shared" ca="1" si="830"/>
        <v>3.0604155016541791E-3</v>
      </c>
      <c r="IG403" s="223">
        <f t="shared" ca="1" si="831"/>
        <v>2.9624484461637096E-3</v>
      </c>
      <c r="IH403" s="223">
        <f t="shared" ca="1" si="832"/>
        <v>-1.4409750246734913E-5</v>
      </c>
      <c r="II403" s="223">
        <f t="shared" ca="1" si="833"/>
        <v>-2.97726463045368E-3</v>
      </c>
      <c r="IJ403" s="223">
        <f t="shared" ca="1" si="834"/>
        <v>-3.0468300831645559E-3</v>
      </c>
      <c r="IK403" s="223">
        <f t="shared" ca="1" si="835"/>
        <v>-1.5550278323701763E-4</v>
      </c>
      <c r="IL403" s="223">
        <f t="shared" ca="1" si="836"/>
        <v>2.8869412679808854E-3</v>
      </c>
      <c r="IM403" s="223">
        <f t="shared" ca="1" si="837"/>
        <v>3.1238716396243087E-3</v>
      </c>
      <c r="IN403" s="223">
        <f t="shared" ca="1" si="838"/>
        <v>3.2504069689561529E-4</v>
      </c>
      <c r="IO403" s="223">
        <f t="shared" ca="1" si="839"/>
        <v>-2.7896630111273377E-3</v>
      </c>
      <c r="IP403" s="223">
        <f t="shared" ca="1" si="840"/>
        <v>-3.1933875156853237E-3</v>
      </c>
      <c r="IQ403" s="223">
        <f t="shared" ca="1" si="841"/>
        <v>-4.9379555904509049E-4</v>
      </c>
      <c r="IR403" s="223">
        <f t="shared" ca="1" si="842"/>
        <v>2.6856642117343049E-3</v>
      </c>
      <c r="IS403" s="223">
        <f t="shared" ca="1" si="843"/>
        <v>3.2552102415133784E-3</v>
      </c>
      <c r="IT403" s="223">
        <f t="shared" ca="1" si="844"/>
        <v>6.6136082444154091E-4</v>
      </c>
      <c r="IU403" s="223">
        <f t="shared" ca="1" si="845"/>
        <v>-2.5751954120188632E-3</v>
      </c>
      <c r="IV403" s="223">
        <f t="shared" ca="1" si="846"/>
        <v>-3.3091908807468804E-3</v>
      </c>
      <c r="IW403" s="223">
        <f t="shared" ca="1" si="847"/>
        <v>-8.2733281368344838E-4</v>
      </c>
      <c r="IX403" s="223">
        <f t="shared" ca="1" si="848"/>
        <v>2.4585227409953925E-3</v>
      </c>
      <c r="IY403" s="223">
        <f t="shared" ca="1" si="849"/>
        <v>3.3551993892977448E-3</v>
      </c>
      <c r="IZ403" s="223">
        <f t="shared" ca="1" si="850"/>
        <v>9.9131168571139731E-4</v>
      </c>
      <c r="JA403" s="223">
        <f t="shared" ca="1" si="851"/>
        <v>-2.3359272733475627E-3</v>
      </c>
      <c r="JB403" s="223">
        <f t="shared" ca="1" si="852"/>
        <v>-3.3931249286390376E-3</v>
      </c>
    </row>
    <row r="404" spans="2:262">
      <c r="B404" s="230">
        <v>43</v>
      </c>
      <c r="C404" s="229">
        <f t="shared" si="853"/>
        <v>8.3984375000000042E-4</v>
      </c>
      <c r="D404" s="226">
        <f t="shared" ca="1" si="597"/>
        <v>24.440390680519947</v>
      </c>
      <c r="E404" s="225">
        <f ca="1">AW361</f>
        <v>0.44039068051994651</v>
      </c>
      <c r="F404" s="224">
        <v>43</v>
      </c>
      <c r="G404" s="223">
        <f t="shared" ca="1" si="854"/>
        <v>-4.4244157821582584E-3</v>
      </c>
      <c r="H404" s="223">
        <f t="shared" ca="1" si="598"/>
        <v>1.0105561096654137E-2</v>
      </c>
      <c r="I404" s="223">
        <f t="shared" ca="1" si="599"/>
        <v>1.4386441374175175E-2</v>
      </c>
      <c r="J404" s="223">
        <f t="shared" ca="1" si="600"/>
        <v>4.0765407952472934E-3</v>
      </c>
      <c r="K404" s="223">
        <f t="shared" ca="1" si="601"/>
        <v>-1.0367802197118461E-2</v>
      </c>
      <c r="L404" s="223">
        <f t="shared" ca="1" si="602"/>
        <v>-1.4297082715958639E-2</v>
      </c>
      <c r="M404" s="223">
        <f t="shared" ca="1" si="603"/>
        <v>-3.7262102525929498E-3</v>
      </c>
      <c r="N404" s="223">
        <f t="shared" ca="1" si="604"/>
        <v>1.0623798121216336E-2</v>
      </c>
      <c r="O404" s="223">
        <f t="shared" ca="1" si="605"/>
        <v>1.4199112029716363E-2</v>
      </c>
      <c r="P404" s="223">
        <f t="shared" ca="1" si="606"/>
        <v>3.3736351802144192E-3</v>
      </c>
      <c r="Q404" s="223">
        <f t="shared" ca="1" si="607"/>
        <v>-1.087339466657538E-2</v>
      </c>
      <c r="R404" s="223">
        <f t="shared" ca="1" si="608"/>
        <v>-1.4092588329326389E-2</v>
      </c>
      <c r="S404" s="223">
        <f t="shared" ca="1" si="609"/>
        <v>-3.0190279561516597E-3</v>
      </c>
      <c r="T404" s="223">
        <f t="shared" ca="1" si="610"/>
        <v>1.1116441485569711E-2</v>
      </c>
      <c r="U404" s="223">
        <f t="shared" ca="1" si="611"/>
        <v>1.3977575780682649E-2</v>
      </c>
      <c r="V404" s="223">
        <f t="shared" ca="1" si="612"/>
        <v>2.6626021825368663E-3</v>
      </c>
      <c r="W404" s="223">
        <f t="shared" ca="1" si="613"/>
        <v>-1.1352792175883655E-2</v>
      </c>
      <c r="X404" s="223">
        <f t="shared" ca="1" si="614"/>
        <v>-1.3854143663043829E-2</v>
      </c>
      <c r="Y404" s="223">
        <f t="shared" ca="1" si="615"/>
        <v>-2.3045725569284222E-3</v>
      </c>
      <c r="Z404" s="223">
        <f t="shared" ca="1" si="616"/>
        <v>1.1582304368699071E-2</v>
      </c>
      <c r="AA404" s="223">
        <f t="shared" ca="1" si="617"/>
        <v>1.3722366327302209E-2</v>
      </c>
      <c r="AB404" s="223">
        <f t="shared" ca="1" si="618"/>
        <v>1.9451547429852009E-3</v>
      </c>
      <c r="AC404" s="223">
        <f t="shared" ca="1" si="619"/>
        <v>-1.1804839814453041E-2</v>
      </c>
      <c r="AD404" s="223">
        <f t="shared" ca="1" si="620"/>
        <v>-1.358232315119735E-2</v>
      </c>
      <c r="AE404" s="223">
        <f t="shared" ca="1" si="621"/>
        <v>-1.5845652405587752E-3</v>
      </c>
      <c r="AF404" s="223">
        <f t="shared" ca="1" si="622"/>
        <v>1.2020264466114207E-2</v>
      </c>
      <c r="AG404" s="223">
        <f t="shared" ca="1" si="623"/>
        <v>1.3434098491501983E-2</v>
      </c>
      <c r="AH404" s="223">
        <f t="shared" ca="1" si="624"/>
        <v>1.2230212552821998E-3</v>
      </c>
      <c r="AI404" s="223">
        <f t="shared" ca="1" si="625"/>
        <v>-1.2228448559927592E-2</v>
      </c>
      <c r="AJ404" s="223">
        <f t="shared" ca="1" si="626"/>
        <v>-1.3277781633208637E-2</v>
      </c>
      <c r="AK404" s="223">
        <f t="shared" ca="1" si="627"/>
        <v>-8.6074056773309971E-4</v>
      </c>
      <c r="AL404" s="223">
        <f t="shared" ca="1" si="628"/>
        <v>1.2429266693579622E-2</v>
      </c>
      <c r="AM404" s="223">
        <f t="shared" ca="1" si="629"/>
        <v>1.3113466735747679E-2</v>
      </c>
      <c r="AN404" s="223">
        <f t="shared" ca="1" si="630"/>
        <v>4.9794140225121282E-4</v>
      </c>
      <c r="AO404" s="223">
        <f t="shared" ca="1" si="631"/>
        <v>-1.2622597901735654E-2</v>
      </c>
      <c r="AP404" s="223">
        <f t="shared" ca="1" si="632"/>
        <v>-1.294125277626916E-2</v>
      </c>
      <c r="AQ404" s="223">
        <f t="shared" ca="1" si="633"/>
        <v>-1.3484229548783823E-4</v>
      </c>
      <c r="AR404" s="223">
        <f t="shared" ca="1" si="634"/>
        <v>1.280832572890502E-2</v>
      </c>
      <c r="AS404" s="223">
        <f t="shared" ca="1" si="635"/>
        <v>1.2761243490022877E-2</v>
      </c>
      <c r="AT404" s="223">
        <f t="shared" ca="1" si="636"/>
        <v>-2.2833803523226006E-4</v>
      </c>
      <c r="AU404" s="223">
        <f t="shared" ca="1" si="637"/>
        <v>-1.2986338299589442E-2</v>
      </c>
      <c r="AV404" s="223">
        <f t="shared" ca="1" si="638"/>
        <v>-1.2573547307871833E-2</v>
      </c>
      <c r="AW404" s="223">
        <f t="shared" ca="1" si="639"/>
        <v>5.9138082365804354E-4</v>
      </c>
      <c r="AX404" s="223">
        <f t="shared" ca="1" si="640"/>
        <v>1.3156528385672658E-2</v>
      </c>
      <c r="AY404" s="223">
        <f t="shared" ca="1" si="641"/>
        <v>1.2378277290977745E-2</v>
      </c>
      <c r="AZ404" s="223">
        <f t="shared" ca="1" si="642"/>
        <v>-9.5406738638880882E-4</v>
      </c>
      <c r="BA404" s="223">
        <f t="shared" ca="1" si="643"/>
        <v>-1.3318793471010672E-2</v>
      </c>
      <c r="BB404" s="223">
        <f t="shared" ca="1" si="644"/>
        <v>-1.2175551062697172E-2</v>
      </c>
      <c r="BC404" s="223">
        <f t="shared" ca="1" si="645"/>
        <v>1.3161792546008914E-3</v>
      </c>
      <c r="BD404" s="223">
        <f t="shared" ca="1" si="646"/>
        <v>1.347303581318347E-2</v>
      </c>
      <c r="BE404" s="223">
        <f t="shared" ca="1" si="647"/>
        <v>1.1965490737729609E-2</v>
      </c>
      <c r="BF404" s="223">
        <f t="shared" ca="1" si="648"/>
        <v>-1.6774983056452187E-3</v>
      </c>
      <c r="BG404" s="223">
        <f t="shared" ca="1" si="649"/>
        <v>-1.3619162502371664E-2</v>
      </c>
      <c r="BH404" s="223">
        <f t="shared" ca="1" si="650"/>
        <v>-1.1748222848560155E-2</v>
      </c>
      <c r="BI404" s="223">
        <f t="shared" ca="1" si="651"/>
        <v>2.0378068944358219E-3</v>
      </c>
      <c r="BJ404" s="223">
        <f t="shared" ca="1" si="652"/>
        <v>1.3757085517321715E-2</v>
      </c>
      <c r="BK404" s="223">
        <f t="shared" ca="1" si="653"/>
        <v>1.1523878269241075E-2</v>
      </c>
      <c r="BL404" s="223">
        <f t="shared" ca="1" si="654"/>
        <v>-2.3968879845517256E-3</v>
      </c>
      <c r="BM404" s="223">
        <f t="shared" ca="1" si="655"/>
        <v>-1.3886721778366695E-2</v>
      </c>
      <c r="BN404" s="223">
        <f t="shared" ca="1" si="656"/>
        <v>-1.129259213655817E-2</v>
      </c>
      <c r="BO404" s="223">
        <f t="shared" ca="1" si="657"/>
        <v>2.7545252789710466E-3</v>
      </c>
      <c r="BP404" s="223">
        <f t="shared" ca="1" si="658"/>
        <v>1.4007993197470391E-2</v>
      </c>
      <c r="BQ404" s="223">
        <f t="shared" ca="1" si="659"/>
        <v>1.105450376862935E-2</v>
      </c>
      <c r="BR404" s="223">
        <f t="shared" ca="1" si="660"/>
        <v>-3.1105033503608564E-3</v>
      </c>
      <c r="BS404" s="223">
        <f t="shared" ca="1" si="661"/>
        <v>-1.4120826725264471E-2</v>
      </c>
      <c r="BT404" s="223">
        <f t="shared" ca="1" si="662"/>
        <v>-1.0809756580984967E-2</v>
      </c>
      <c r="BU404" s="223">
        <f t="shared" ca="1" si="663"/>
        <v>3.464607770841619E-3</v>
      </c>
      <c r="BV404" s="223">
        <f t="shared" ca="1" si="664"/>
        <v>1.4225154395051034E-2</v>
      </c>
      <c r="BW404" s="223">
        <f t="shared" ca="1" si="665"/>
        <v>1.0558498000178891E-2</v>
      </c>
      <c r="BX404" s="223">
        <f t="shared" ca="1" si="666"/>
        <v>-3.8166252411510524E-3</v>
      </c>
      <c r="BY404" s="223">
        <f t="shared" ca="1" si="667"/>
        <v>-1.4320913363742744E-2</v>
      </c>
      <c r="BZ404" s="223">
        <f t="shared" ca="1" si="668"/>
        <v>-1.0300879374985174E-2</v>
      </c>
      <c r="CA404" s="223">
        <f t="shared" ca="1" si="669"/>
        <v>4.1663437191282286E-3</v>
      </c>
      <c r="CB404" s="223">
        <f t="shared" ca="1" si="670"/>
        <v>1.4408045949717632E-2</v>
      </c>
      <c r="CC404" s="223">
        <f t="shared" ca="1" si="671"/>
        <v>1.0037055885230803E-2</v>
      </c>
      <c r="CD404" s="223">
        <f t="shared" ca="1" si="672"/>
        <v>-4.5135525474384267E-3</v>
      </c>
      <c r="CE404" s="223">
        <f t="shared" ca="1" si="673"/>
        <v>-1.44864996675639E-2</v>
      </c>
      <c r="CF404" s="223">
        <f t="shared" ca="1" si="674"/>
        <v>-9.767186448320711E-3</v>
      </c>
      <c r="CG404" s="223">
        <f t="shared" ca="1" si="675"/>
        <v>4.8580425804668498E-3</v>
      </c>
      <c r="CH404" s="223">
        <f t="shared" ca="1" si="676"/>
        <v>1.4556227259695586E-2</v>
      </c>
      <c r="CI404" s="223">
        <f t="shared" ca="1" si="677"/>
        <v>9.4914336235129328E-3</v>
      </c>
      <c r="CJ404" s="223">
        <f t="shared" ca="1" si="678"/>
        <v>-5.1996063102985133E-3</v>
      </c>
      <c r="CK404" s="223">
        <f t="shared" ca="1" si="679"/>
        <v>-1.461718672481842E-2</v>
      </c>
      <c r="CL404" s="223">
        <f t="shared" ca="1" si="680"/>
        <v>-9.2099635139977522E-3</v>
      </c>
      <c r="CM404" s="223">
        <f t="shared" ca="1" si="681"/>
        <v>5.5380379917148517E-3</v>
      </c>
      <c r="CN404" s="223">
        <f t="shared" ca="1" si="682"/>
        <v>1.4669341343230009E-2</v>
      </c>
      <c r="CO404" s="223">
        <f t="shared" ca="1" si="683"/>
        <v>8.9229456668446228E-3</v>
      </c>
      <c r="CP404" s="223">
        <f t="shared" ca="1" si="684"/>
        <v>-5.8731337661253654E-3</v>
      </c>
      <c r="CQ404" s="223">
        <f t="shared" ca="1" si="685"/>
        <v>-1.4712659698938466E-2</v>
      </c>
      <c r="CR404" s="223">
        <f t="shared" ca="1" si="686"/>
        <v>-8.6305529708720491E-3</v>
      </c>
      <c r="CS404" s="223">
        <f t="shared" ca="1" si="687"/>
        <v>6.2046917843659758E-3</v>
      </c>
      <c r="CT404" s="223">
        <f t="shared" ca="1" si="688"/>
        <v>1.4747115698586043E-2</v>
      </c>
      <c r="CU404" s="223">
        <f t="shared" ca="1" si="689"/>
        <v>8.3329615525071545E-3</v>
      </c>
      <c r="CV404" s="223">
        <f t="shared" ca="1" si="690"/>
        <v>-6.5325123282840517E-3</v>
      </c>
      <c r="CW404" s="223">
        <f t="shared" ca="1" si="691"/>
        <v>-1.4772688587166984E-2</v>
      </c>
      <c r="CX404" s="223">
        <f t="shared" ca="1" si="692"/>
        <v>-8.0303506696923575E-3</v>
      </c>
      <c r="CY404" s="223">
        <f t="shared" ca="1" si="693"/>
        <v>6.85639793104175E-3</v>
      </c>
      <c r="CZ404" s="223">
        <f t="shared" ca="1" si="694"/>
        <v>1.478936296052941E-2</v>
      </c>
      <c r="DA404" s="223">
        <f t="shared" ca="1" si="695"/>
        <v>7.7229026039082865E-3</v>
      </c>
      <c r="DB404" s="223">
        <f t="shared" ca="1" si="696"/>
        <v>-7.1761534960632072E-3</v>
      </c>
      <c r="DC404" s="223">
        <f t="shared" ca="1" si="697"/>
        <v>-1.479712877465432E-2</v>
      </c>
      <c r="DD404" s="223">
        <f t="shared" ca="1" si="698"/>
        <v>-7.4108025503737303E-3</v>
      </c>
      <c r="DE404" s="223">
        <f t="shared" ca="1" si="699"/>
        <v>7.4915864145521146E-3</v>
      </c>
      <c r="DF404" s="223">
        <f t="shared" ca="1" si="700"/>
        <v>1.4795981351705657E-2</v>
      </c>
      <c r="DG404" s="223">
        <f t="shared" ca="1" si="701"/>
        <v>7.0942385064904027E-3</v>
      </c>
      <c r="DH404" s="223">
        <f t="shared" ca="1" si="702"/>
        <v>-7.8025066815135364E-3</v>
      </c>
      <c r="DI404" s="223">
        <f t="shared" ca="1" si="703"/>
        <v>-1.4785921382848106E-2</v>
      </c>
      <c r="DJ404" s="223">
        <f t="shared" ca="1" si="704"/>
        <v>-6.7734011586016146E-3</v>
      </c>
      <c r="DK404" s="223">
        <f t="shared" ca="1" si="705"/>
        <v>8.1087270102043543E-3</v>
      </c>
      <c r="DL404" s="223">
        <f t="shared" ca="1" si="706"/>
        <v>1.4766954927830735E-2</v>
      </c>
      <c r="DM404" s="223">
        <f t="shared" ca="1" si="707"/>
        <v>6.4484837671284819E-3</v>
      </c>
      <c r="DN404" s="223">
        <f t="shared" ca="1" si="708"/>
        <v>-8.4100629449492328E-3</v>
      </c>
      <c r="DO404" s="223">
        <f t="shared" ca="1" si="709"/>
        <v>-1.4739093411336862E-2</v>
      </c>
      <c r="DP404" s="223">
        <f t="shared" ca="1" si="710"/>
        <v>-6.1196820501585574E-3</v>
      </c>
      <c r="DQ404" s="223">
        <f t="shared" ca="1" si="711"/>
        <v>8.7063329722485809E-3</v>
      </c>
      <c r="DR404" s="223">
        <f t="shared" ca="1" si="712"/>
        <v>1.4702353616102183E-2</v>
      </c>
      <c r="DS404" s="223">
        <f t="shared" ca="1" si="713"/>
        <v>5.7871940655510766E-3</v>
      </c>
      <c r="DT404" s="223">
        <f t="shared" ca="1" si="714"/>
        <v>-8.9973586301160327E-3</v>
      </c>
      <c r="DU404" s="223">
        <f t="shared" ca="1" si="715"/>
        <v>-1.4656757672805599E-2</v>
      </c>
      <c r="DV404" s="223">
        <f t="shared" ca="1" si="716"/>
        <v>-5.4512200916358288E-3</v>
      </c>
      <c r="DW404" s="223">
        <f t="shared" ca="1" si="717"/>
        <v>9.2829646155777809E-3</v>
      </c>
      <c r="DX404" s="223">
        <f t="shared" ca="1" si="718"/>
        <v>1.4602333046738393E-2</v>
      </c>
      <c r="DY404" s="223">
        <f t="shared" ca="1" si="719"/>
        <v>5.1119625065714318E-3</v>
      </c>
      <c r="DZ404" s="223">
        <f t="shared" ca="1" si="720"/>
        <v>-9.562978890267507E-3</v>
      </c>
      <c r="EA404" s="223">
        <f t="shared" ca="1" si="721"/>
        <v>-1.45391125212602E-2</v>
      </c>
      <c r="EB404" s="223">
        <f t="shared" ca="1" si="722"/>
        <v>-4.7696256664416636E-3</v>
      </c>
      <c r="EC404" s="223">
        <f t="shared" ca="1" si="723"/>
        <v>9.837232784056231E-3</v>
      </c>
      <c r="ED404" s="223">
        <f t="shared" ca="1" si="724"/>
        <v>1.4467134178051629E-2</v>
      </c>
      <c r="EE404" s="223">
        <f t="shared" ca="1" si="725"/>
        <v>4.4244157821582203E-3</v>
      </c>
      <c r="EF404" s="223">
        <f t="shared" ca="1" si="726"/>
        <v>-1.0105561096653984E-2</v>
      </c>
      <c r="EG404" s="223">
        <f t="shared" ca="1" si="727"/>
        <v>-1.4386441374175184E-2</v>
      </c>
      <c r="EH404" s="223">
        <f t="shared" ca="1" si="728"/>
        <v>-4.0765407952475709E-3</v>
      </c>
      <c r="EI404" s="223">
        <f t="shared" ca="1" si="729"/>
        <v>1.0367802197118378E-2</v>
      </c>
      <c r="EJ404" s="223">
        <f t="shared" ca="1" si="730"/>
        <v>1.4297082715958627E-2</v>
      </c>
      <c r="EK404" s="223">
        <f t="shared" ca="1" si="731"/>
        <v>3.7262102525931393E-3</v>
      </c>
      <c r="EL404" s="223">
        <f t="shared" ca="1" si="732"/>
        <v>-1.0623798121216319E-2</v>
      </c>
      <c r="EM404" s="223">
        <f t="shared" ca="1" si="733"/>
        <v>-1.4199112029716444E-2</v>
      </c>
      <c r="EN404" s="223">
        <f t="shared" ca="1" si="734"/>
        <v>-3.3736351802145207E-3</v>
      </c>
      <c r="EO404" s="223">
        <f t="shared" ca="1" si="735"/>
        <v>1.0873394666575434E-2</v>
      </c>
      <c r="EP404" s="223">
        <f t="shared" ca="1" si="736"/>
        <v>1.4092588329326444E-2</v>
      </c>
      <c r="EQ404" s="223">
        <f t="shared" ca="1" si="737"/>
        <v>3.0190279561516844E-3</v>
      </c>
      <c r="ER404" s="223">
        <f t="shared" ca="1" si="738"/>
        <v>-1.1116441485569537E-2</v>
      </c>
      <c r="ES404" s="223">
        <f t="shared" ca="1" si="739"/>
        <v>-1.3977575780682674E-2</v>
      </c>
      <c r="ET404" s="223">
        <f t="shared" ca="1" si="740"/>
        <v>-2.6626021825367878E-3</v>
      </c>
      <c r="EU404" s="223">
        <f t="shared" ca="1" si="741"/>
        <v>1.1352792175883537E-2</v>
      </c>
      <c r="EV404" s="223">
        <f t="shared" ca="1" si="742"/>
        <v>1.3854143663043838E-2</v>
      </c>
      <c r="EW404" s="223">
        <f t="shared" ca="1" si="743"/>
        <v>2.3045725569286538E-3</v>
      </c>
      <c r="EX404" s="223">
        <f t="shared" ca="1" si="744"/>
        <v>-1.1582304368699023E-2</v>
      </c>
      <c r="EY404" s="223">
        <f t="shared" ca="1" si="745"/>
        <v>-1.3722366327302338E-2</v>
      </c>
      <c r="EZ404" s="223">
        <f t="shared" ca="1" si="746"/>
        <v>-1.9451547429853301E-3</v>
      </c>
      <c r="FA404" s="223">
        <f t="shared" ca="1" si="747"/>
        <v>1.1804839814453058E-2</v>
      </c>
      <c r="FB404" s="223">
        <f t="shared" ca="1" si="748"/>
        <v>1.3582323151197444E-2</v>
      </c>
      <c r="FC404" s="223">
        <f t="shared" ca="1" si="749"/>
        <v>1.5845652405588532E-3</v>
      </c>
      <c r="FD404" s="223">
        <f t="shared" ca="1" si="750"/>
        <v>-1.2020264466114008E-2</v>
      </c>
      <c r="FE404" s="223">
        <f t="shared" ca="1" si="751"/>
        <v>-1.3434098491502041E-2</v>
      </c>
      <c r="FF404" s="223">
        <f t="shared" ca="1" si="752"/>
        <v>-1.2230212552821729E-3</v>
      </c>
      <c r="FG404" s="223">
        <f t="shared" ca="1" si="753"/>
        <v>1.222844855992746E-2</v>
      </c>
      <c r="FH404" s="223">
        <f t="shared" ca="1" si="754"/>
        <v>1.3277781633208648E-2</v>
      </c>
      <c r="FI404" s="223">
        <f t="shared" ca="1" si="755"/>
        <v>8.6074056773344015E-4</v>
      </c>
      <c r="FJ404" s="223">
        <f t="shared" ca="1" si="756"/>
        <v>-1.2429266693579549E-2</v>
      </c>
      <c r="FK404" s="223">
        <f t="shared" ca="1" si="757"/>
        <v>-1.3113466735747642E-2</v>
      </c>
      <c r="FL404" s="223">
        <f t="shared" ca="1" si="758"/>
        <v>-4.9794140225144874E-4</v>
      </c>
      <c r="FM404" s="223">
        <f t="shared" ca="1" si="759"/>
        <v>1.2622597901735642E-2</v>
      </c>
      <c r="FN404" s="223">
        <f t="shared" ca="1" si="760"/>
        <v>1.2941252776269327E-2</v>
      </c>
      <c r="FO404" s="223">
        <f t="shared" ca="1" si="761"/>
        <v>1.3484229548796876E-4</v>
      </c>
      <c r="FP404" s="223">
        <f t="shared" ca="1" si="762"/>
        <v>-1.280832572890506E-2</v>
      </c>
      <c r="FQ404" s="223">
        <f t="shared" ca="1" si="763"/>
        <v>-1.2761243490022998E-2</v>
      </c>
      <c r="FR404" s="223">
        <f t="shared" ca="1" si="764"/>
        <v>2.2833803523223447E-4</v>
      </c>
      <c r="FS404" s="223">
        <f t="shared" ca="1" si="765"/>
        <v>1.2986338299589329E-2</v>
      </c>
      <c r="FT404" s="223">
        <f t="shared" ca="1" si="766"/>
        <v>1.2573547307871902E-2</v>
      </c>
      <c r="FU404" s="223">
        <f t="shared" ca="1" si="767"/>
        <v>-5.9138082365812333E-4</v>
      </c>
      <c r="FV404" s="223">
        <f t="shared" ca="1" si="768"/>
        <v>-1.3156528385672599E-2</v>
      </c>
      <c r="FW404" s="223">
        <f t="shared" ca="1" si="769"/>
        <v>-1.2378277290977759E-2</v>
      </c>
      <c r="FX404" s="223">
        <f t="shared" ca="1" si="770"/>
        <v>9.5406738638857376E-4</v>
      </c>
      <c r="FY404" s="223">
        <f t="shared" ca="1" si="771"/>
        <v>1.3318793471010615E-2</v>
      </c>
      <c r="FZ404" s="223">
        <f t="shared" ca="1" si="772"/>
        <v>1.2175551062697364E-2</v>
      </c>
      <c r="GA404" s="223">
        <f t="shared" ca="1" si="773"/>
        <v>-1.3161792546007613E-3</v>
      </c>
      <c r="GB404" s="223">
        <f t="shared" ca="1" si="774"/>
        <v>-1.3473035813183458E-2</v>
      </c>
      <c r="GC404" s="223">
        <f t="shared" ca="1" si="775"/>
        <v>-1.1965490737729748E-2</v>
      </c>
      <c r="GD404" s="223">
        <f t="shared" ca="1" si="776"/>
        <v>1.6774983056450884E-3</v>
      </c>
      <c r="GE404" s="223">
        <f t="shared" ca="1" si="777"/>
        <v>1.361916250237153E-2</v>
      </c>
      <c r="GF404" s="223">
        <f t="shared" ca="1" si="778"/>
        <v>1.1748222848560235E-2</v>
      </c>
      <c r="GG404" s="223">
        <f t="shared" ca="1" si="779"/>
        <v>-2.0378068944357972E-3</v>
      </c>
      <c r="GH404" s="223">
        <f t="shared" ca="1" si="780"/>
        <v>-1.3757085517321629E-2</v>
      </c>
      <c r="GI404" s="223">
        <f t="shared" ca="1" si="781"/>
        <v>-1.1523878269241093E-2</v>
      </c>
      <c r="GJ404" s="223">
        <f t="shared" ca="1" si="782"/>
        <v>2.3968879845513895E-3</v>
      </c>
      <c r="GK404" s="223">
        <f t="shared" ca="1" si="783"/>
        <v>1.3886721778366648E-2</v>
      </c>
      <c r="GL404" s="223">
        <f t="shared" ca="1" si="784"/>
        <v>1.129259213655812E-2</v>
      </c>
      <c r="GM404" s="223">
        <f t="shared" ca="1" si="785"/>
        <v>-2.7545252789709183E-3</v>
      </c>
      <c r="GN404" s="223">
        <f t="shared" ca="1" si="786"/>
        <v>-1.4007993197470351E-2</v>
      </c>
      <c r="GO404" s="223">
        <f t="shared" ca="1" si="787"/>
        <v>-1.1054503768629577E-2</v>
      </c>
      <c r="GP404" s="223">
        <f t="shared" ca="1" si="788"/>
        <v>3.1105033503607288E-3</v>
      </c>
      <c r="GQ404" s="223">
        <f t="shared" ca="1" si="789"/>
        <v>1.4120826725264494E-2</v>
      </c>
      <c r="GR404" s="223">
        <f t="shared" ca="1" si="790"/>
        <v>1.0809756580985057E-2</v>
      </c>
      <c r="GS404" s="223">
        <f t="shared" ca="1" si="791"/>
        <v>-3.4646077708414924E-3</v>
      </c>
      <c r="GT404" s="223">
        <f t="shared" ca="1" si="792"/>
        <v>-1.422515439505094E-2</v>
      </c>
      <c r="GU404" s="223">
        <f t="shared" ca="1" si="793"/>
        <v>-1.0558498000178983E-2</v>
      </c>
      <c r="GV404" s="223">
        <f t="shared" ca="1" si="794"/>
        <v>3.8166252411511292E-3</v>
      </c>
      <c r="GW404" s="223">
        <f t="shared" ca="1" si="795"/>
        <v>1.4320913363742711E-2</v>
      </c>
      <c r="GX404" s="223">
        <f t="shared" ca="1" si="796"/>
        <v>1.0300879374985267E-2</v>
      </c>
      <c r="GY404" s="223">
        <f t="shared" ca="1" si="797"/>
        <v>-4.1663437191279016E-3</v>
      </c>
      <c r="GZ404" s="223">
        <f t="shared" ca="1" si="798"/>
        <v>-1.4408045949717601E-2</v>
      </c>
      <c r="HA404" s="223">
        <f t="shared" ca="1" si="799"/>
        <v>-1.0037055885230744E-2</v>
      </c>
      <c r="HB404" s="223">
        <f t="shared" ca="1" si="800"/>
        <v>4.5135525474383027E-3</v>
      </c>
      <c r="HC404" s="223">
        <f t="shared" ca="1" si="801"/>
        <v>1.4486499667563916E-2</v>
      </c>
      <c r="HD404" s="223">
        <f t="shared" ca="1" si="802"/>
        <v>9.7671864483209695E-3</v>
      </c>
      <c r="HE404" s="223">
        <f t="shared" ca="1" si="803"/>
        <v>-4.8580425804667267E-3</v>
      </c>
      <c r="HF404" s="223">
        <f t="shared" ca="1" si="804"/>
        <v>-1.45562272596956E-2</v>
      </c>
      <c r="HG404" s="223">
        <f t="shared" ca="1" si="805"/>
        <v>-9.4914336235130351E-3</v>
      </c>
      <c r="HH404" s="223">
        <f t="shared" ca="1" si="806"/>
        <v>5.199606310298587E-3</v>
      </c>
      <c r="HI404" s="223">
        <f t="shared" ca="1" si="807"/>
        <v>1.4617186724818366E-2</v>
      </c>
      <c r="HJ404" s="223">
        <f t="shared" ca="1" si="808"/>
        <v>9.2099635139978563E-3</v>
      </c>
      <c r="HK404" s="223">
        <f t="shared" ca="1" si="809"/>
        <v>-5.5380379917145351E-3</v>
      </c>
      <c r="HL404" s="223">
        <f t="shared" ca="1" si="810"/>
        <v>-1.4669341343229992E-2</v>
      </c>
      <c r="HM404" s="223">
        <f t="shared" ca="1" si="811"/>
        <v>-8.922945666844562E-3</v>
      </c>
      <c r="HN404" s="223">
        <f t="shared" ca="1" si="812"/>
        <v>5.8731337661252457E-3</v>
      </c>
      <c r="HO404" s="223">
        <f t="shared" ca="1" si="813"/>
        <v>1.4712659698938452E-2</v>
      </c>
      <c r="HP404" s="223">
        <f t="shared" ca="1" si="814"/>
        <v>8.6305529708723266E-3</v>
      </c>
      <c r="HQ404" s="223">
        <f t="shared" ca="1" si="815"/>
        <v>-6.204691784365857E-3</v>
      </c>
      <c r="HR404" s="223">
        <f t="shared" ca="1" si="816"/>
        <v>-1.4747115698586052E-2</v>
      </c>
      <c r="HS404" s="223">
        <f t="shared" ca="1" si="817"/>
        <v>-8.332961552507262E-3</v>
      </c>
      <c r="HT404" s="223">
        <f t="shared" ca="1" si="818"/>
        <v>6.5325123282839346E-3</v>
      </c>
      <c r="HU404" s="223">
        <f t="shared" ca="1" si="819"/>
        <v>1.4772688587166965E-2</v>
      </c>
      <c r="HV404" s="223">
        <f t="shared" ca="1" si="820"/>
        <v>8.0303506696924667E-3</v>
      </c>
      <c r="HW404" s="223">
        <f t="shared" ca="1" si="821"/>
        <v>-6.8563979310418211E-3</v>
      </c>
      <c r="HX404" s="223">
        <f t="shared" ca="1" si="822"/>
        <v>-1.4789362960529403E-2</v>
      </c>
      <c r="HY404" s="223">
        <f t="shared" ca="1" si="823"/>
        <v>-7.7229026039083975E-3</v>
      </c>
      <c r="HZ404" s="223">
        <f t="shared" ca="1" si="824"/>
        <v>7.176153496062908E-3</v>
      </c>
      <c r="IA404" s="223">
        <f t="shared" ca="1" si="825"/>
        <v>1.4797128774654318E-2</v>
      </c>
      <c r="IB404" s="223">
        <f t="shared" ca="1" si="826"/>
        <v>7.41080255037366E-3</v>
      </c>
      <c r="IC404" s="223">
        <f t="shared" ca="1" si="827"/>
        <v>-7.4915864145520018E-3</v>
      </c>
      <c r="ID404" s="223">
        <f t="shared" ca="1" si="828"/>
        <v>-1.4795981351705659E-2</v>
      </c>
      <c r="IE404" s="223">
        <f t="shared" ca="1" si="829"/>
        <v>-8.619928234762245E-3</v>
      </c>
      <c r="IF404" s="223">
        <f t="shared" ca="1" si="830"/>
        <v>7.8025066815134263E-3</v>
      </c>
      <c r="IG404" s="223">
        <f t="shared" ca="1" si="831"/>
        <v>1.4785921382848104E-2</v>
      </c>
      <c r="IH404" s="223">
        <f t="shared" ca="1" si="832"/>
        <v>6.7734011586017308E-3</v>
      </c>
      <c r="II404" s="223">
        <f t="shared" ca="1" si="833"/>
        <v>-8.1087270102044202E-3</v>
      </c>
      <c r="IJ404" s="223">
        <f t="shared" ca="1" si="834"/>
        <v>-1.4766954927830757E-2</v>
      </c>
      <c r="IK404" s="223">
        <f t="shared" ca="1" si="835"/>
        <v>-6.4484837671285981E-3</v>
      </c>
      <c r="IL404" s="223">
        <f t="shared" ca="1" si="836"/>
        <v>8.4100629449489518E-3</v>
      </c>
      <c r="IM404" s="223">
        <f t="shared" ca="1" si="837"/>
        <v>1.4739093411336873E-2</v>
      </c>
      <c r="IN404" s="223">
        <f t="shared" ca="1" si="838"/>
        <v>6.1196820501584846E-3</v>
      </c>
      <c r="IO404" s="223">
        <f t="shared" ca="1" si="839"/>
        <v>-8.7063329722483051E-3</v>
      </c>
      <c r="IP404" s="223">
        <f t="shared" ca="1" si="840"/>
        <v>-1.4702353616102245E-2</v>
      </c>
      <c r="IQ404" s="223">
        <f t="shared" ca="1" si="841"/>
        <v>-5.7871940655510046E-3</v>
      </c>
      <c r="IR404" s="223">
        <f t="shared" ca="1" si="842"/>
        <v>8.9973586301159304E-3</v>
      </c>
      <c r="IS404" s="223">
        <f t="shared" ca="1" si="843"/>
        <v>1.4656757672805646E-2</v>
      </c>
      <c r="IT404" s="223">
        <f t="shared" ca="1" si="844"/>
        <v>5.4512200916355599E-3</v>
      </c>
      <c r="IU404" s="223">
        <f t="shared" ca="1" si="845"/>
        <v>-9.2829646155776803E-3</v>
      </c>
      <c r="IV404" s="223">
        <f t="shared" ca="1" si="846"/>
        <v>-1.4602333046738414E-2</v>
      </c>
      <c r="IW404" s="223">
        <f t="shared" ca="1" si="847"/>
        <v>-5.1119625065711594E-3</v>
      </c>
      <c r="IX404" s="223">
        <f t="shared" ca="1" si="848"/>
        <v>9.5629788902674082E-3</v>
      </c>
      <c r="IY404" s="223">
        <f t="shared" ca="1" si="849"/>
        <v>1.4539112521260224E-2</v>
      </c>
      <c r="IZ404" s="223">
        <f t="shared" ca="1" si="850"/>
        <v>4.769625666442184E-3</v>
      </c>
      <c r="JA404" s="223">
        <f t="shared" ca="1" si="851"/>
        <v>-9.8372327840564478E-3</v>
      </c>
      <c r="JB404" s="223">
        <f t="shared" ca="1" si="852"/>
        <v>-1.4467134178051656E-2</v>
      </c>
    </row>
    <row r="405" spans="2:262">
      <c r="B405" s="230">
        <v>44</v>
      </c>
      <c r="C405" s="229">
        <f t="shared" si="853"/>
        <v>8.5937500000000044E-4</v>
      </c>
      <c r="D405" s="226">
        <f t="shared" ca="1" si="597"/>
        <v>24.455586619007256</v>
      </c>
      <c r="E405" s="225">
        <f ca="1">AX361</f>
        <v>0.45558661900725606</v>
      </c>
      <c r="F405" s="224">
        <v>44</v>
      </c>
      <c r="G405" s="223">
        <f t="shared" ca="1" si="854"/>
        <v>-1.0761898089500146E-3</v>
      </c>
      <c r="H405" s="223">
        <f t="shared" ca="1" si="598"/>
        <v>2.7764397834098586E-3</v>
      </c>
      <c r="I405" s="223">
        <f t="shared" ca="1" si="599"/>
        <v>3.6937991167365889E-3</v>
      </c>
      <c r="J405" s="223">
        <f t="shared" ca="1" si="600"/>
        <v>7.0604991683090345E-4</v>
      </c>
      <c r="K405" s="223">
        <f t="shared" ca="1" si="601"/>
        <v>-3.028139863075879E-3</v>
      </c>
      <c r="L405" s="223">
        <f t="shared" ca="1" si="602"/>
        <v>-3.5609604170442899E-3</v>
      </c>
      <c r="M405" s="223">
        <f t="shared" ca="1" si="603"/>
        <v>-3.291103780465657E-4</v>
      </c>
      <c r="N405" s="223">
        <f t="shared" ca="1" si="604"/>
        <v>3.2506773005108467E-3</v>
      </c>
      <c r="O405" s="223">
        <f t="shared" ca="1" si="605"/>
        <v>3.3938277219168786E-3</v>
      </c>
      <c r="P405" s="223">
        <f t="shared" ca="1" si="606"/>
        <v>-5.0998673588393629E-5</v>
      </c>
      <c r="Q405" s="223">
        <f t="shared" ca="1" si="607"/>
        <v>-3.4419089385409251E-3</v>
      </c>
      <c r="R405" s="223">
        <f t="shared" ca="1" si="608"/>
        <v>-3.1940106105724578E-3</v>
      </c>
      <c r="S405" s="223">
        <f t="shared" ca="1" si="609"/>
        <v>4.3061658011798613E-4</v>
      </c>
      <c r="T405" s="223">
        <f t="shared" ca="1" si="610"/>
        <v>3.5999931119540364E-3</v>
      </c>
      <c r="U405" s="223">
        <f t="shared" ca="1" si="611"/>
        <v>2.9634334310244172E-3</v>
      </c>
      <c r="V405" s="223">
        <f t="shared" ca="1" si="612"/>
        <v>-8.0608741358207466E-4</v>
      </c>
      <c r="W405" s="223">
        <f t="shared" ca="1" si="613"/>
        <v>-3.7234073837426147E-3</v>
      </c>
      <c r="X405" s="223">
        <f t="shared" ca="1" si="614"/>
        <v>-2.7043167675581139E-3</v>
      </c>
      <c r="Y405" s="223">
        <f t="shared" ca="1" si="615"/>
        <v>1.1737951846011643E-3</v>
      </c>
      <c r="Z405" s="223">
        <f t="shared" ca="1" si="616"/>
        <v>3.8109632070042307E-3</v>
      </c>
      <c r="AA405" s="223">
        <f t="shared" ca="1" si="617"/>
        <v>2.4191560552903031E-3</v>
      </c>
      <c r="AB405" s="223">
        <f t="shared" ca="1" si="618"/>
        <v>-1.5301986663308264E-3</v>
      </c>
      <c r="AC405" s="223">
        <f t="shared" ca="1" si="619"/>
        <v>-3.8618173712979941E-3</v>
      </c>
      <c r="AD405" s="223">
        <f t="shared" ca="1" si="620"/>
        <v>-2.1106975477648278E-3</v>
      </c>
      <c r="AE405" s="223">
        <f t="shared" ca="1" si="621"/>
        <v>1.8718654984120433E-3</v>
      </c>
      <c r="AF405" s="223">
        <f t="shared" ca="1" si="622"/>
        <v>3.8754801232220417E-3</v>
      </c>
      <c r="AG405" s="223">
        <f t="shared" ca="1" si="623"/>
        <v>1.7819118690297294E-3</v>
      </c>
      <c r="AH405" s="223">
        <f t="shared" ca="1" si="624"/>
        <v>-2.1955052424777835E-3</v>
      </c>
      <c r="AI405" s="223">
        <f t="shared" ca="1" si="625"/>
        <v>-3.8518198830065262E-3</v>
      </c>
      <c r="AJ405" s="223">
        <f t="shared" ca="1" si="626"/>
        <v>-1.435965404903762E-3</v>
      </c>
      <c r="AK405" s="223">
        <f t="shared" ca="1" si="627"/>
        <v>2.4980010708732137E-3</v>
      </c>
      <c r="AL405" s="223">
        <f t="shared" ca="1" si="628"/>
        <v>3.791064511698724E-3</v>
      </c>
      <c r="AM405" s="223">
        <f t="shared" ca="1" si="629"/>
        <v>1.0761898089500326E-3</v>
      </c>
      <c r="AN405" s="223">
        <f t="shared" ca="1" si="630"/>
        <v>-2.7764397834098451E-3</v>
      </c>
      <c r="AO405" s="223">
        <f t="shared" ca="1" si="631"/>
        <v>-3.6937991167365946E-3</v>
      </c>
      <c r="AP405" s="223">
        <f t="shared" ca="1" si="632"/>
        <v>-7.0604991683092231E-4</v>
      </c>
      <c r="AQ405" s="223">
        <f t="shared" ca="1" si="633"/>
        <v>3.0281398630758669E-3</v>
      </c>
      <c r="AR405" s="223">
        <f t="shared" ca="1" si="634"/>
        <v>3.5609604170442973E-3</v>
      </c>
      <c r="AS405" s="223">
        <f t="shared" ca="1" si="635"/>
        <v>3.2911037804658468E-4</v>
      </c>
      <c r="AT405" s="223">
        <f t="shared" ca="1" si="636"/>
        <v>-3.2506773005108363E-3</v>
      </c>
      <c r="AU405" s="223">
        <f t="shared" ca="1" si="637"/>
        <v>-3.3938277219168881E-3</v>
      </c>
      <c r="AV405" s="223">
        <f t="shared" ca="1" si="638"/>
        <v>5.0998673588374763E-5</v>
      </c>
      <c r="AW405" s="223">
        <f t="shared" ca="1" si="639"/>
        <v>3.4419089385409156E-3</v>
      </c>
      <c r="AX405" s="223">
        <f t="shared" ca="1" si="640"/>
        <v>3.1940106105724682E-3</v>
      </c>
      <c r="AY405" s="223">
        <f t="shared" ca="1" si="641"/>
        <v>-4.3061658011796732E-4</v>
      </c>
      <c r="AZ405" s="223">
        <f t="shared" ca="1" si="642"/>
        <v>-3.5999931119540295E-3</v>
      </c>
      <c r="BA405" s="223">
        <f t="shared" ca="1" si="643"/>
        <v>-2.9634334310244294E-3</v>
      </c>
      <c r="BB405" s="223">
        <f t="shared" ca="1" si="644"/>
        <v>8.0608741358205612E-4</v>
      </c>
      <c r="BC405" s="223">
        <f t="shared" ca="1" si="645"/>
        <v>3.7234073837426095E-3</v>
      </c>
      <c r="BD405" s="223">
        <f t="shared" ca="1" si="646"/>
        <v>2.7043167675581273E-3</v>
      </c>
      <c r="BE405" s="223">
        <f t="shared" ca="1" si="647"/>
        <v>-1.173795184601146E-3</v>
      </c>
      <c r="BF405" s="223">
        <f t="shared" ca="1" si="648"/>
        <v>-3.8109632070042272E-3</v>
      </c>
      <c r="BG405" s="223">
        <f t="shared" ca="1" si="649"/>
        <v>-2.4191560552903183E-3</v>
      </c>
      <c r="BH405" s="223">
        <f t="shared" ca="1" si="650"/>
        <v>1.5301986663308091E-3</v>
      </c>
      <c r="BI405" s="223">
        <f t="shared" ca="1" si="651"/>
        <v>3.8618173712979924E-3</v>
      </c>
      <c r="BJ405" s="223">
        <f t="shared" ca="1" si="652"/>
        <v>2.1106975477648434E-3</v>
      </c>
      <c r="BK405" s="223">
        <f t="shared" ca="1" si="653"/>
        <v>-1.8718654984120266E-3</v>
      </c>
      <c r="BL405" s="223">
        <f t="shared" ca="1" si="654"/>
        <v>-3.8754801232220425E-3</v>
      </c>
      <c r="BM405" s="223">
        <f t="shared" ca="1" si="655"/>
        <v>-1.7819118690297463E-3</v>
      </c>
      <c r="BN405" s="223">
        <f t="shared" ca="1" si="656"/>
        <v>2.1955052424777678E-3</v>
      </c>
      <c r="BO405" s="223">
        <f t="shared" ca="1" si="657"/>
        <v>3.851819883006528E-3</v>
      </c>
      <c r="BP405" s="223">
        <f t="shared" ca="1" si="658"/>
        <v>1.4359654049037798E-3</v>
      </c>
      <c r="BQ405" s="223">
        <f t="shared" ca="1" si="659"/>
        <v>-2.4980010708731994E-3</v>
      </c>
      <c r="BR405" s="223">
        <f t="shared" ca="1" si="660"/>
        <v>-3.7910645116987279E-3</v>
      </c>
      <c r="BS405" s="223">
        <f t="shared" ca="1" si="661"/>
        <v>-1.076189808950051E-3</v>
      </c>
      <c r="BT405" s="223">
        <f t="shared" ca="1" si="662"/>
        <v>2.7764397834098321E-3</v>
      </c>
      <c r="BU405" s="223">
        <f t="shared" ca="1" si="663"/>
        <v>3.6937991167366006E-3</v>
      </c>
      <c r="BV405" s="223">
        <f t="shared" ca="1" si="664"/>
        <v>7.0604991683094075E-4</v>
      </c>
      <c r="BW405" s="223">
        <f t="shared" ca="1" si="665"/>
        <v>-3.0281398630758556E-3</v>
      </c>
      <c r="BX405" s="223">
        <f t="shared" ca="1" si="666"/>
        <v>-3.5609604170443051E-3</v>
      </c>
      <c r="BY405" s="223">
        <f t="shared" ca="1" si="667"/>
        <v>-3.2911037804660365E-4</v>
      </c>
      <c r="BZ405" s="223">
        <f t="shared" ca="1" si="668"/>
        <v>3.2506773005108259E-3</v>
      </c>
      <c r="CA405" s="223">
        <f t="shared" ca="1" si="669"/>
        <v>3.3938277219168972E-3</v>
      </c>
      <c r="CB405" s="223">
        <f t="shared" ca="1" si="670"/>
        <v>-5.0998673588355681E-5</v>
      </c>
      <c r="CC405" s="223">
        <f t="shared" ca="1" si="671"/>
        <v>-3.4419089385409069E-3</v>
      </c>
      <c r="CD405" s="223">
        <f t="shared" ca="1" si="672"/>
        <v>-3.194010610572479E-3</v>
      </c>
      <c r="CE405" s="223">
        <f t="shared" ca="1" si="673"/>
        <v>4.306165801179484E-4</v>
      </c>
      <c r="CF405" s="223">
        <f t="shared" ca="1" si="674"/>
        <v>3.5999931119540226E-3</v>
      </c>
      <c r="CG405" s="223">
        <f t="shared" ca="1" si="675"/>
        <v>2.9634334310244415E-3</v>
      </c>
      <c r="CH405" s="223">
        <f t="shared" ca="1" si="676"/>
        <v>-8.0608741358203758E-4</v>
      </c>
      <c r="CI405" s="223">
        <f t="shared" ca="1" si="677"/>
        <v>-3.7234073837426039E-3</v>
      </c>
      <c r="CJ405" s="223">
        <f t="shared" ca="1" si="678"/>
        <v>-2.7043167675581408E-3</v>
      </c>
      <c r="CK405" s="223">
        <f t="shared" ca="1" si="679"/>
        <v>1.1737951846011281E-3</v>
      </c>
      <c r="CL405" s="223">
        <f t="shared" ca="1" si="680"/>
        <v>3.8109632070042238E-3</v>
      </c>
      <c r="CM405" s="223">
        <f t="shared" ca="1" si="681"/>
        <v>2.4191560552903331E-3</v>
      </c>
      <c r="CN405" s="223">
        <f t="shared" ca="1" si="682"/>
        <v>-1.5301986663307913E-3</v>
      </c>
      <c r="CO405" s="223">
        <f t="shared" ca="1" si="683"/>
        <v>-3.8618173712979911E-3</v>
      </c>
      <c r="CP405" s="223">
        <f t="shared" ca="1" si="684"/>
        <v>-2.1106975477648594E-3</v>
      </c>
      <c r="CQ405" s="223">
        <f t="shared" ca="1" si="685"/>
        <v>1.8718654984120099E-3</v>
      </c>
      <c r="CR405" s="223">
        <f t="shared" ca="1" si="686"/>
        <v>3.8754801232220425E-3</v>
      </c>
      <c r="CS405" s="223">
        <f t="shared" ca="1" si="687"/>
        <v>1.781911869029763E-3</v>
      </c>
      <c r="CT405" s="223">
        <f t="shared" ca="1" si="688"/>
        <v>-2.1955052424777522E-3</v>
      </c>
      <c r="CU405" s="223">
        <f t="shared" ca="1" si="689"/>
        <v>-3.8518198830065301E-3</v>
      </c>
      <c r="CV405" s="223">
        <f t="shared" ca="1" si="690"/>
        <v>-1.4359654049037971E-3</v>
      </c>
      <c r="CW405" s="223">
        <f t="shared" ca="1" si="691"/>
        <v>2.4980010708731846E-3</v>
      </c>
      <c r="CX405" s="223">
        <f t="shared" ca="1" si="692"/>
        <v>3.7910645116987318E-3</v>
      </c>
      <c r="CY405" s="223">
        <f t="shared" ca="1" si="693"/>
        <v>1.0761898089500692E-3</v>
      </c>
      <c r="CZ405" s="223">
        <f t="shared" ca="1" si="694"/>
        <v>-2.7764397834098187E-3</v>
      </c>
      <c r="DA405" s="223">
        <f t="shared" ca="1" si="695"/>
        <v>-3.6937991167366063E-3</v>
      </c>
      <c r="DB405" s="223">
        <f t="shared" ca="1" si="696"/>
        <v>-7.0604991683095972E-4</v>
      </c>
      <c r="DC405" s="223">
        <f t="shared" ca="1" si="697"/>
        <v>3.028139863075843E-3</v>
      </c>
      <c r="DD405" s="223">
        <f t="shared" ca="1" si="698"/>
        <v>3.5609604170443124E-3</v>
      </c>
      <c r="DE405" s="223">
        <f t="shared" ca="1" si="699"/>
        <v>3.2911037804662252E-4</v>
      </c>
      <c r="DF405" s="223">
        <f t="shared" ca="1" si="700"/>
        <v>-3.2506773005108154E-3</v>
      </c>
      <c r="DG405" s="223">
        <f t="shared" ca="1" si="701"/>
        <v>-3.3938277219169059E-3</v>
      </c>
      <c r="DH405" s="223">
        <f t="shared" ca="1" si="702"/>
        <v>5.0998673588336816E-5</v>
      </c>
      <c r="DI405" s="223">
        <f t="shared" ca="1" si="703"/>
        <v>3.4419089385408982E-3</v>
      </c>
      <c r="DJ405" s="223">
        <f t="shared" ca="1" si="704"/>
        <v>3.1940106105724899E-3</v>
      </c>
      <c r="DK405" s="223">
        <f t="shared" ca="1" si="705"/>
        <v>-4.3061658011792948E-4</v>
      </c>
      <c r="DL405" s="223">
        <f t="shared" ca="1" si="706"/>
        <v>-3.5999931119540156E-3</v>
      </c>
      <c r="DM405" s="223">
        <f t="shared" ca="1" si="707"/>
        <v>-2.9634334310244541E-3</v>
      </c>
      <c r="DN405" s="223">
        <f t="shared" ca="1" si="708"/>
        <v>8.0608741358201893E-4</v>
      </c>
      <c r="DO405" s="223">
        <f t="shared" ca="1" si="709"/>
        <v>3.7234073837425987E-3</v>
      </c>
      <c r="DP405" s="223">
        <f t="shared" ca="1" si="710"/>
        <v>2.7043167675581542E-3</v>
      </c>
      <c r="DQ405" s="223">
        <f t="shared" ca="1" si="711"/>
        <v>-1.1737951846011098E-3</v>
      </c>
      <c r="DR405" s="223">
        <f t="shared" ca="1" si="712"/>
        <v>-3.8109632070042203E-3</v>
      </c>
      <c r="DS405" s="223">
        <f t="shared" ca="1" si="713"/>
        <v>-2.4191560552903478E-3</v>
      </c>
      <c r="DT405" s="223">
        <f t="shared" ca="1" si="714"/>
        <v>1.530198666330774E-3</v>
      </c>
      <c r="DU405" s="223">
        <f t="shared" ca="1" si="715"/>
        <v>3.8618173712979893E-3</v>
      </c>
      <c r="DV405" s="223">
        <f t="shared" ca="1" si="716"/>
        <v>2.1106975477648759E-3</v>
      </c>
      <c r="DW405" s="223">
        <f t="shared" ca="1" si="717"/>
        <v>-1.8718654984119934E-3</v>
      </c>
      <c r="DX405" s="223">
        <f t="shared" ca="1" si="718"/>
        <v>-3.8754801232220425E-3</v>
      </c>
      <c r="DY405" s="223">
        <f t="shared" ca="1" si="719"/>
        <v>-1.7819118690297797E-3</v>
      </c>
      <c r="DZ405" s="223">
        <f t="shared" ca="1" si="720"/>
        <v>2.1955052424777366E-3</v>
      </c>
      <c r="EA405" s="223">
        <f t="shared" ca="1" si="721"/>
        <v>3.8518198830065323E-3</v>
      </c>
      <c r="EB405" s="223">
        <f t="shared" ca="1" si="722"/>
        <v>1.4359654049038151E-3</v>
      </c>
      <c r="EC405" s="223">
        <f t="shared" ca="1" si="723"/>
        <v>-2.4980010708731699E-3</v>
      </c>
      <c r="ED405" s="223">
        <f t="shared" ca="1" si="724"/>
        <v>-3.7910645116987357E-3</v>
      </c>
      <c r="EE405" s="223">
        <f t="shared" ca="1" si="725"/>
        <v>-1.0761898089500877E-3</v>
      </c>
      <c r="EF405" s="223">
        <f t="shared" ca="1" si="726"/>
        <v>2.7764397834098052E-3</v>
      </c>
      <c r="EG405" s="223">
        <f t="shared" ca="1" si="727"/>
        <v>3.6937991167366119E-3</v>
      </c>
      <c r="EH405" s="223">
        <f t="shared" ca="1" si="728"/>
        <v>7.0604991683097837E-4</v>
      </c>
      <c r="EI405" s="223">
        <f t="shared" ca="1" si="729"/>
        <v>-3.0281398630758317E-3</v>
      </c>
      <c r="EJ405" s="223">
        <f t="shared" ca="1" si="730"/>
        <v>-3.5609604170443194E-3</v>
      </c>
      <c r="EK405" s="223">
        <f t="shared" ca="1" si="731"/>
        <v>-3.2911037804664149E-4</v>
      </c>
      <c r="EL405" s="223">
        <f t="shared" ca="1" si="732"/>
        <v>3.250677300510805E-3</v>
      </c>
      <c r="EM405" s="223">
        <f t="shared" ca="1" si="733"/>
        <v>3.3938277219169154E-3</v>
      </c>
      <c r="EN405" s="223">
        <f t="shared" ca="1" si="734"/>
        <v>-5.0998673588317734E-5</v>
      </c>
      <c r="EO405" s="223">
        <f t="shared" ca="1" si="735"/>
        <v>-3.4419089385408896E-3</v>
      </c>
      <c r="EP405" s="223">
        <f t="shared" ca="1" si="736"/>
        <v>-3.1940106105725007E-3</v>
      </c>
      <c r="EQ405" s="223">
        <f t="shared" ca="1" si="737"/>
        <v>4.3061658011791067E-4</v>
      </c>
      <c r="ER405" s="223">
        <f t="shared" ca="1" si="738"/>
        <v>3.5999931119540082E-3</v>
      </c>
      <c r="ES405" s="223">
        <f t="shared" ca="1" si="739"/>
        <v>2.9634334310244667E-3</v>
      </c>
      <c r="ET405" s="223">
        <f t="shared" ca="1" si="740"/>
        <v>-8.0608741358200039E-4</v>
      </c>
      <c r="EU405" s="223">
        <f t="shared" ca="1" si="741"/>
        <v>-3.7234073837425934E-3</v>
      </c>
      <c r="EV405" s="223">
        <f t="shared" ca="1" si="742"/>
        <v>-2.7043167675581681E-3</v>
      </c>
      <c r="EW405" s="223">
        <f t="shared" ca="1" si="743"/>
        <v>1.1737951846010918E-3</v>
      </c>
      <c r="EX405" s="223">
        <f t="shared" ca="1" si="744"/>
        <v>3.8109632070042168E-3</v>
      </c>
      <c r="EY405" s="223">
        <f t="shared" ca="1" si="745"/>
        <v>2.4191560552903626E-3</v>
      </c>
      <c r="EZ405" s="223">
        <f t="shared" ca="1" si="746"/>
        <v>-1.5301986663307566E-3</v>
      </c>
      <c r="FA405" s="223">
        <f t="shared" ca="1" si="747"/>
        <v>-3.8618173712979876E-3</v>
      </c>
      <c r="FB405" s="223">
        <f t="shared" ca="1" si="748"/>
        <v>-2.1106975477648915E-3</v>
      </c>
      <c r="FC405" s="223">
        <f t="shared" ca="1" si="749"/>
        <v>1.871865498411977E-3</v>
      </c>
      <c r="FD405" s="223">
        <f t="shared" ca="1" si="750"/>
        <v>3.875480123222043E-3</v>
      </c>
      <c r="FE405" s="223">
        <f t="shared" ca="1" si="751"/>
        <v>1.7819118690297966E-3</v>
      </c>
      <c r="FF405" s="223">
        <f t="shared" ca="1" si="752"/>
        <v>-2.195505242477721E-3</v>
      </c>
      <c r="FG405" s="223">
        <f t="shared" ca="1" si="753"/>
        <v>-3.851819883006534E-3</v>
      </c>
      <c r="FH405" s="223">
        <f t="shared" ca="1" si="754"/>
        <v>-1.4359654049038327E-3</v>
      </c>
      <c r="FI405" s="223">
        <f t="shared" ca="1" si="755"/>
        <v>2.4980010708731556E-3</v>
      </c>
      <c r="FJ405" s="223">
        <f t="shared" ca="1" si="756"/>
        <v>3.79106451169874E-3</v>
      </c>
      <c r="FK405" s="223">
        <f t="shared" ca="1" si="757"/>
        <v>1.0761898089501057E-3</v>
      </c>
      <c r="FL405" s="223">
        <f t="shared" ca="1" si="758"/>
        <v>-2.7764397834097922E-3</v>
      </c>
      <c r="FM405" s="223">
        <f t="shared" ca="1" si="759"/>
        <v>-3.693799116736618E-3</v>
      </c>
      <c r="FN405" s="223">
        <f t="shared" ca="1" si="760"/>
        <v>-7.0604991683099691E-4</v>
      </c>
      <c r="FO405" s="223">
        <f t="shared" ca="1" si="761"/>
        <v>3.02813986307582E-3</v>
      </c>
      <c r="FP405" s="223">
        <f t="shared" ca="1" si="762"/>
        <v>3.5609604170443272E-3</v>
      </c>
      <c r="FQ405" s="223">
        <f t="shared" ca="1" si="763"/>
        <v>3.2911037804666046E-4</v>
      </c>
      <c r="FR405" s="223">
        <f t="shared" ca="1" si="764"/>
        <v>-3.2506773005107951E-3</v>
      </c>
      <c r="FS405" s="223">
        <f t="shared" ca="1" si="765"/>
        <v>-3.3938277219169245E-3</v>
      </c>
      <c r="FT405" s="223">
        <f t="shared" ca="1" si="766"/>
        <v>5.0998673588298652E-5</v>
      </c>
      <c r="FU405" s="223">
        <f t="shared" ca="1" si="767"/>
        <v>3.4419089385408809E-3</v>
      </c>
      <c r="FV405" s="223">
        <f t="shared" ca="1" si="768"/>
        <v>3.1940106105725116E-3</v>
      </c>
      <c r="FW405" s="223">
        <f t="shared" ca="1" si="769"/>
        <v>-4.306165801178917E-4</v>
      </c>
      <c r="FX405" s="223">
        <f t="shared" ca="1" si="770"/>
        <v>-3.5999931119540017E-3</v>
      </c>
      <c r="FY405" s="223">
        <f t="shared" ca="1" si="771"/>
        <v>-2.9634334310244788E-3</v>
      </c>
      <c r="FZ405" s="223">
        <f t="shared" ca="1" si="772"/>
        <v>8.0608741358198185E-4</v>
      </c>
      <c r="GA405" s="223">
        <f t="shared" ca="1" si="773"/>
        <v>3.7234073837425882E-3</v>
      </c>
      <c r="GB405" s="223">
        <f t="shared" ca="1" si="774"/>
        <v>2.7043167675581815E-3</v>
      </c>
      <c r="GC405" s="223">
        <f t="shared" ca="1" si="775"/>
        <v>-1.1737951846010738E-3</v>
      </c>
      <c r="GD405" s="223">
        <f t="shared" ca="1" si="776"/>
        <v>-3.8109632070042134E-3</v>
      </c>
      <c r="GE405" s="223">
        <f t="shared" ca="1" si="777"/>
        <v>-2.4191560552903777E-3</v>
      </c>
      <c r="GF405" s="223">
        <f t="shared" ca="1" si="778"/>
        <v>1.5301986663307393E-3</v>
      </c>
      <c r="GG405" s="223">
        <f t="shared" ca="1" si="779"/>
        <v>3.8618173712979863E-3</v>
      </c>
      <c r="GH405" s="223">
        <f t="shared" ca="1" si="780"/>
        <v>2.1106975477649076E-3</v>
      </c>
      <c r="GI405" s="223">
        <f t="shared" ca="1" si="781"/>
        <v>-1.87186549841196E-3</v>
      </c>
      <c r="GJ405" s="223">
        <f t="shared" ca="1" si="782"/>
        <v>-3.8754801232220434E-3</v>
      </c>
      <c r="GK405" s="223">
        <f t="shared" ca="1" si="783"/>
        <v>-1.7819118690298136E-3</v>
      </c>
      <c r="GL405" s="223">
        <f t="shared" ca="1" si="784"/>
        <v>2.1955052424777054E-3</v>
      </c>
      <c r="GM405" s="223">
        <f t="shared" ca="1" si="785"/>
        <v>3.8518198830065362E-3</v>
      </c>
      <c r="GN405" s="223">
        <f t="shared" ca="1" si="786"/>
        <v>1.4359654049038502E-3</v>
      </c>
      <c r="GO405" s="223">
        <f t="shared" ca="1" si="787"/>
        <v>-2.4980010708731413E-3</v>
      </c>
      <c r="GP405" s="223">
        <f t="shared" ca="1" si="788"/>
        <v>-3.7910645116987439E-3</v>
      </c>
      <c r="GQ405" s="223">
        <f t="shared" ca="1" si="789"/>
        <v>-1.0761898089501241E-3</v>
      </c>
      <c r="GR405" s="223">
        <f t="shared" ca="1" si="790"/>
        <v>2.7764397834097788E-3</v>
      </c>
      <c r="GS405" s="223">
        <f t="shared" ca="1" si="791"/>
        <v>3.6937991167366236E-3</v>
      </c>
      <c r="GT405" s="223">
        <f t="shared" ca="1" si="792"/>
        <v>7.0604991683101556E-4</v>
      </c>
      <c r="GU405" s="223">
        <f t="shared" ca="1" si="793"/>
        <v>-3.0281398630758079E-3</v>
      </c>
      <c r="GV405" s="223">
        <f t="shared" ca="1" si="794"/>
        <v>-3.5609604170443346E-3</v>
      </c>
      <c r="GW405" s="223">
        <f t="shared" ca="1" si="795"/>
        <v>-3.2911037804667933E-4</v>
      </c>
      <c r="GX405" s="223">
        <f t="shared" ca="1" si="796"/>
        <v>3.2506773005107842E-3</v>
      </c>
      <c r="GY405" s="223">
        <f t="shared" ca="1" si="797"/>
        <v>3.3938277219169337E-3</v>
      </c>
      <c r="GZ405" s="223">
        <f t="shared" ca="1" si="798"/>
        <v>-5.0998673588279787E-5</v>
      </c>
      <c r="HA405" s="223">
        <f t="shared" ca="1" si="799"/>
        <v>-3.4419089385408722E-3</v>
      </c>
      <c r="HB405" s="223">
        <f t="shared" ca="1" si="800"/>
        <v>-3.1940106105725224E-3</v>
      </c>
      <c r="HC405" s="223">
        <f t="shared" ca="1" si="801"/>
        <v>4.3061658011787294E-4</v>
      </c>
      <c r="HD405" s="223">
        <f t="shared" ca="1" si="802"/>
        <v>3.5999931119539944E-3</v>
      </c>
      <c r="HE405" s="223">
        <f t="shared" ca="1" si="803"/>
        <v>2.963433431024491E-3</v>
      </c>
      <c r="HF405" s="223">
        <f t="shared" ca="1" si="804"/>
        <v>-8.060874135819632E-4</v>
      </c>
      <c r="HG405" s="223">
        <f t="shared" ca="1" si="805"/>
        <v>-3.723407383742583E-3</v>
      </c>
      <c r="HH405" s="223">
        <f t="shared" ca="1" si="806"/>
        <v>-2.704316767558195E-3</v>
      </c>
      <c r="HI405" s="223">
        <f t="shared" ca="1" si="807"/>
        <v>1.1737951846010556E-3</v>
      </c>
      <c r="HJ405" s="223">
        <f t="shared" ca="1" si="808"/>
        <v>3.8109632070042095E-3</v>
      </c>
      <c r="HK405" s="223">
        <f t="shared" ca="1" si="809"/>
        <v>2.4191560552903925E-3</v>
      </c>
      <c r="HL405" s="223">
        <f t="shared" ca="1" si="810"/>
        <v>-1.5301986663307219E-3</v>
      </c>
      <c r="HM405" s="223">
        <f t="shared" ca="1" si="811"/>
        <v>-3.8618173712979841E-3</v>
      </c>
      <c r="HN405" s="223">
        <f t="shared" ca="1" si="812"/>
        <v>-2.1106975477649232E-3</v>
      </c>
      <c r="HO405" s="223">
        <f t="shared" ca="1" si="813"/>
        <v>1.8718654984119436E-3</v>
      </c>
      <c r="HP405" s="223">
        <f t="shared" ca="1" si="814"/>
        <v>3.8754801232220438E-3</v>
      </c>
      <c r="HQ405" s="223">
        <f t="shared" ca="1" si="815"/>
        <v>1.7819118690298307E-3</v>
      </c>
      <c r="HR405" s="223">
        <f t="shared" ca="1" si="816"/>
        <v>-2.1955052424776893E-3</v>
      </c>
      <c r="HS405" s="223">
        <f t="shared" ca="1" si="817"/>
        <v>-3.8518198830065384E-3</v>
      </c>
      <c r="HT405" s="223">
        <f t="shared" ca="1" si="818"/>
        <v>-1.435965404903868E-3</v>
      </c>
      <c r="HU405" s="223">
        <f t="shared" ca="1" si="819"/>
        <v>2.4980010708731265E-3</v>
      </c>
      <c r="HV405" s="223">
        <f t="shared" ca="1" si="820"/>
        <v>3.7910645116987478E-3</v>
      </c>
      <c r="HW405" s="223">
        <f t="shared" ca="1" si="821"/>
        <v>1.0761898089501425E-3</v>
      </c>
      <c r="HX405" s="223">
        <f t="shared" ca="1" si="822"/>
        <v>-2.7764397834097653E-3</v>
      </c>
      <c r="HY405" s="223">
        <f t="shared" ca="1" si="823"/>
        <v>-3.6937991167366297E-3</v>
      </c>
      <c r="HZ405" s="223">
        <f t="shared" ca="1" si="824"/>
        <v>-7.060499168310342E-4</v>
      </c>
      <c r="IA405" s="223">
        <f t="shared" ca="1" si="825"/>
        <v>3.0281398630757962E-3</v>
      </c>
      <c r="IB405" s="223">
        <f t="shared" ca="1" si="826"/>
        <v>3.5609604170443419E-3</v>
      </c>
      <c r="IC405" s="223">
        <f t="shared" ca="1" si="827"/>
        <v>3.2911037804669798E-4</v>
      </c>
      <c r="ID405" s="223">
        <f t="shared" ca="1" si="828"/>
        <v>-3.2506773005107742E-3</v>
      </c>
      <c r="IE405" s="223">
        <f t="shared" ca="1" si="829"/>
        <v>-2.9169169156458554E-3</v>
      </c>
      <c r="IF405" s="223">
        <f t="shared" ca="1" si="830"/>
        <v>5.0998673588260814E-5</v>
      </c>
      <c r="IG405" s="223">
        <f t="shared" ca="1" si="831"/>
        <v>3.4419089385408635E-3</v>
      </c>
      <c r="IH405" s="223">
        <f t="shared" ca="1" si="832"/>
        <v>3.1940106105725328E-3</v>
      </c>
      <c r="II405" s="223">
        <f t="shared" ca="1" si="833"/>
        <v>-4.3061658011785397E-4</v>
      </c>
      <c r="IJ405" s="223">
        <f t="shared" ca="1" si="834"/>
        <v>-3.5999931119539874E-3</v>
      </c>
      <c r="IK405" s="223">
        <f t="shared" ca="1" si="835"/>
        <v>-2.9634334310245031E-3</v>
      </c>
      <c r="IL405" s="223">
        <f t="shared" ca="1" si="836"/>
        <v>8.0608741358194466E-4</v>
      </c>
      <c r="IM405" s="223">
        <f t="shared" ca="1" si="837"/>
        <v>3.7234073837425774E-3</v>
      </c>
      <c r="IN405" s="223">
        <f t="shared" ca="1" si="838"/>
        <v>2.7043167675582088E-3</v>
      </c>
      <c r="IO405" s="223">
        <f t="shared" ca="1" si="839"/>
        <v>-1.1737951846010374E-3</v>
      </c>
      <c r="IP405" s="223">
        <f t="shared" ca="1" si="840"/>
        <v>-3.8109632070042064E-3</v>
      </c>
      <c r="IQ405" s="223">
        <f t="shared" ca="1" si="841"/>
        <v>-2.4191560552904072E-3</v>
      </c>
      <c r="IR405" s="223">
        <f t="shared" ca="1" si="842"/>
        <v>1.5301986663307041E-3</v>
      </c>
      <c r="IS405" s="223">
        <f t="shared" ca="1" si="843"/>
        <v>3.8618173712979828E-3</v>
      </c>
      <c r="IT405" s="223">
        <f t="shared" ca="1" si="844"/>
        <v>2.1106975477649392E-3</v>
      </c>
      <c r="IU405" s="223">
        <f t="shared" ca="1" si="845"/>
        <v>-1.8718654984119269E-3</v>
      </c>
      <c r="IV405" s="223">
        <f t="shared" ca="1" si="846"/>
        <v>-3.8754801232220438E-3</v>
      </c>
      <c r="IW405" s="223">
        <f t="shared" ca="1" si="847"/>
        <v>-1.7819118690298476E-3</v>
      </c>
      <c r="IX405" s="223">
        <f t="shared" ca="1" si="848"/>
        <v>2.1955052424776742E-3</v>
      </c>
      <c r="IY405" s="223">
        <f t="shared" ca="1" si="849"/>
        <v>3.8518198830065401E-3</v>
      </c>
      <c r="IZ405" s="223">
        <f t="shared" ca="1" si="850"/>
        <v>1.435965404903886E-3</v>
      </c>
      <c r="JA405" s="223">
        <f t="shared" ca="1" si="851"/>
        <v>-2.4980010708731122E-3</v>
      </c>
      <c r="JB405" s="223">
        <f t="shared" ca="1" si="852"/>
        <v>-3.7910645116987518E-3</v>
      </c>
    </row>
    <row r="406" spans="2:262">
      <c r="B406" s="230">
        <v>45</v>
      </c>
      <c r="C406" s="229">
        <f t="shared" si="853"/>
        <v>8.7890625000000046E-4</v>
      </c>
      <c r="D406" s="226">
        <f t="shared" ca="1" si="597"/>
        <v>24.435871724352776</v>
      </c>
      <c r="E406" s="225">
        <f ca="1">AY361</f>
        <v>0.43587172435277427</v>
      </c>
      <c r="F406" s="224">
        <v>45</v>
      </c>
      <c r="G406" s="223">
        <f t="shared" ca="1" si="854"/>
        <v>1.6041780175429421E-3</v>
      </c>
      <c r="H406" s="223">
        <f t="shared" ca="1" si="598"/>
        <v>-5.2146161954684349E-3</v>
      </c>
      <c r="I406" s="223">
        <f t="shared" ca="1" si="599"/>
        <v>-6.2932790601089592E-3</v>
      </c>
      <c r="J406" s="223">
        <f t="shared" ca="1" si="600"/>
        <v>-4.4444293673773054E-4</v>
      </c>
      <c r="K406" s="223">
        <f t="shared" ca="1" si="601"/>
        <v>5.89362590062446E-3</v>
      </c>
      <c r="L406" s="223">
        <f t="shared" ca="1" si="602"/>
        <v>5.7441248920709134E-3</v>
      </c>
      <c r="M406" s="223">
        <f t="shared" ca="1" si="603"/>
        <v>-7.2837863977220669E-4</v>
      </c>
      <c r="N406" s="223">
        <f t="shared" ca="1" si="604"/>
        <v>-6.3990994695109042E-3</v>
      </c>
      <c r="O406" s="223">
        <f t="shared" ca="1" si="605"/>
        <v>-5.0258366023855638E-3</v>
      </c>
      <c r="P406" s="223">
        <f t="shared" ca="1" si="606"/>
        <v>1.8797533146601721E-3</v>
      </c>
      <c r="Q406" s="223">
        <f t="shared" ca="1" si="607"/>
        <v>6.7161533768395985E-3</v>
      </c>
      <c r="R406" s="223">
        <f t="shared" ca="1" si="608"/>
        <v>4.159563985190076E-3</v>
      </c>
      <c r="S406" s="223">
        <f t="shared" ca="1" si="609"/>
        <v>-2.9757791885101437E-3</v>
      </c>
      <c r="T406" s="223">
        <f t="shared" ca="1" si="610"/>
        <v>-6.8354520605991859E-3</v>
      </c>
      <c r="U406" s="223">
        <f t="shared" ca="1" si="611"/>
        <v>-3.1708141910024891E-3</v>
      </c>
      <c r="V406" s="223">
        <f t="shared" ca="1" si="612"/>
        <v>3.9841840915905294E-3</v>
      </c>
      <c r="W406" s="223">
        <f t="shared" ca="1" si="613"/>
        <v>6.7534828050199941E-3</v>
      </c>
      <c r="X406" s="223">
        <f t="shared" ca="1" si="614"/>
        <v>2.0887006759385852E-3</v>
      </c>
      <c r="Y406" s="223">
        <f t="shared" ca="1" si="615"/>
        <v>-4.8752758287015406E-3</v>
      </c>
      <c r="Z406" s="223">
        <f t="shared" ca="1" si="616"/>
        <v>-6.4726591714895235E-3</v>
      </c>
      <c r="AA406" s="223">
        <f t="shared" ca="1" si="617"/>
        <v>-9.4508596428742576E-4</v>
      </c>
      <c r="AB406" s="223">
        <f t="shared" ca="1" si="618"/>
        <v>5.6228164574071617E-3</v>
      </c>
      <c r="AC406" s="223">
        <f t="shared" ca="1" si="619"/>
        <v>6.0012499319247146E-3</v>
      </c>
      <c r="AD406" s="223">
        <f t="shared" ca="1" si="620"/>
        <v>-2.2635653444259807E-4</v>
      </c>
      <c r="AE406" s="223">
        <f t="shared" ca="1" si="621"/>
        <v>-6.2047948567781931E-3</v>
      </c>
      <c r="AF406" s="223">
        <f t="shared" ca="1" si="622"/>
        <v>-5.3531355971376312E-3</v>
      </c>
      <c r="AG406" s="223">
        <f t="shared" ca="1" si="623"/>
        <v>1.3911340294772698E-3</v>
      </c>
      <c r="AH406" s="223">
        <f t="shared" ca="1" si="624"/>
        <v>6.6040748385797323E-3</v>
      </c>
      <c r="AI406" s="223">
        <f t="shared" ca="1" si="625"/>
        <v>4.5473997091474488E-3</v>
      </c>
      <c r="AJ406" s="223">
        <f t="shared" ca="1" si="626"/>
        <v>-2.5149499791782336E-3</v>
      </c>
      <c r="AK406" s="223">
        <f t="shared" ca="1" si="627"/>
        <v>-6.8088997174537346E-3</v>
      </c>
      <c r="AL406" s="223">
        <f t="shared" ca="1" si="628"/>
        <v>-3.60776693172028E-3</v>
      </c>
      <c r="AM406" s="223">
        <f t="shared" ca="1" si="629"/>
        <v>3.5647139429443998E-3</v>
      </c>
      <c r="AN406" s="223">
        <f t="shared" ca="1" si="630"/>
        <v>6.8132384831713633E-3</v>
      </c>
      <c r="AO406" s="223">
        <f t="shared" ca="1" si="631"/>
        <v>2.5619044844008348E-3</v>
      </c>
      <c r="AP406" s="223">
        <f t="shared" ca="1" si="632"/>
        <v>-4.5095159198122563E-3</v>
      </c>
      <c r="AQ406" s="223">
        <f t="shared" ca="1" si="633"/>
        <v>-6.6169633820116376E-3</v>
      </c>
      <c r="AR406" s="223">
        <f t="shared" ca="1" si="634"/>
        <v>-1.4406074891119413E-3</v>
      </c>
      <c r="AS406" s="223">
        <f t="shared" ca="1" si="635"/>
        <v>5.3215364846316351E-3</v>
      </c>
      <c r="AT406" s="223">
        <f t="shared" ca="1" si="636"/>
        <v>6.2258536784333997E-3</v>
      </c>
      <c r="AU406" s="223">
        <f t="shared" ca="1" si="637"/>
        <v>2.7689221655929669E-4</v>
      </c>
      <c r="AV406" s="223">
        <f t="shared" ca="1" si="638"/>
        <v>-5.9768659231169271E-3</v>
      </c>
      <c r="AW406" s="223">
        <f t="shared" ca="1" si="639"/>
        <v>-5.6514254862791167E-3</v>
      </c>
      <c r="AX406" s="223">
        <f t="shared" ca="1" si="640"/>
        <v>8.949760684571575E-4</v>
      </c>
      <c r="AY406" s="223">
        <f t="shared" ca="1" si="641"/>
        <v>6.4562082465752617E-3</v>
      </c>
      <c r="AZ406" s="223">
        <f t="shared" ca="1" si="642"/>
        <v>4.9105926800823291E-3</v>
      </c>
      <c r="BA406" s="223">
        <f t="shared" ca="1" si="643"/>
        <v>-2.0404920380072801E-3</v>
      </c>
      <c r="BB406" s="223">
        <f t="shared" ca="1" si="644"/>
        <v>-6.7454493567985019E-3</v>
      </c>
      <c r="BC406" s="223">
        <f t="shared" ca="1" si="645"/>
        <v>-4.0251688708487004E-3</v>
      </c>
      <c r="BD406" s="223">
        <f t="shared" ca="1" si="646"/>
        <v>3.12592630058528E-3</v>
      </c>
      <c r="BE406" s="223">
        <f t="shared" ca="1" si="647"/>
        <v>6.8360726316655943E-3</v>
      </c>
      <c r="BF406" s="223">
        <f t="shared" ca="1" si="648"/>
        <v>3.0212251104920003E-3</v>
      </c>
      <c r="BG406" s="223">
        <f t="shared" ca="1" si="649"/>
        <v>-4.1193185534372191E-3</v>
      </c>
      <c r="BH406" s="223">
        <f t="shared" ca="1" si="650"/>
        <v>-6.725409694655589E-3</v>
      </c>
      <c r="BI406" s="223">
        <f t="shared" ca="1" si="651"/>
        <v>-1.9283222371349526E-3</v>
      </c>
      <c r="BJ406" s="223">
        <f t="shared" ca="1" si="652"/>
        <v>4.9914186445740132E-3</v>
      </c>
      <c r="BK406" s="223">
        <f t="shared" ca="1" si="653"/>
        <v>6.4167189844343804E-3</v>
      </c>
      <c r="BL406" s="223">
        <f t="shared" ca="1" si="654"/>
        <v>7.7864046464898935E-4</v>
      </c>
      <c r="BM406" s="223">
        <f t="shared" ca="1" si="655"/>
        <v>-5.7165478351669588E-3</v>
      </c>
      <c r="BN406" s="223">
        <f t="shared" ca="1" si="656"/>
        <v>-5.9190898110561231E-3</v>
      </c>
      <c r="BO406" s="223">
        <f t="shared" ca="1" si="657"/>
        <v>3.9396815457902923E-4</v>
      </c>
      <c r="BP406" s="223">
        <f t="shared" ca="1" si="658"/>
        <v>6.2733549026997796E-3</v>
      </c>
      <c r="BQ406" s="223">
        <f t="shared" ca="1" si="659"/>
        <v>5.2471747238172278E-3</v>
      </c>
      <c r="BR406" s="223">
        <f t="shared" ca="1" si="660"/>
        <v>-1.5549764936887895E-3</v>
      </c>
      <c r="BS406" s="223">
        <f t="shared" ca="1" si="661"/>
        <v>-6.6454448216353703E-3</v>
      </c>
      <c r="BT406" s="223">
        <f t="shared" ca="1" si="662"/>
        <v>-4.4207580711147785E-3</v>
      </c>
      <c r="BU406" s="223">
        <f t="shared" ca="1" si="663"/>
        <v>2.6701989927648004E-3</v>
      </c>
      <c r="BV406" s="223">
        <f t="shared" ca="1" si="664"/>
        <v>6.8218615102735884E-3</v>
      </c>
      <c r="BW406" s="223">
        <f t="shared" ca="1" si="665"/>
        <v>3.4641734559425516E-3</v>
      </c>
      <c r="BX406" s="223">
        <f t="shared" ca="1" si="666"/>
        <v>-3.7067982429125541E-3</v>
      </c>
      <c r="BY406" s="223">
        <f t="shared" ca="1" si="667"/>
        <v>-6.7974104294570813E-3</v>
      </c>
      <c r="BZ406" s="223">
        <f t="shared" ca="1" si="668"/>
        <v>-2.4055872398799942E-3</v>
      </c>
      <c r="CA406" s="223">
        <f t="shared" ca="1" si="669"/>
        <v>4.6342518744118223E-3</v>
      </c>
      <c r="CB406" s="223">
        <f t="shared" ca="1" si="670"/>
        <v>6.572811534297369E-3</v>
      </c>
      <c r="CC406" s="223">
        <f t="shared" ca="1" si="671"/>
        <v>1.2761691925972994E-3</v>
      </c>
      <c r="CD406" s="223">
        <f t="shared" ca="1" si="672"/>
        <v>-5.4252512792015394E-3</v>
      </c>
      <c r="CE406" s="223">
        <f t="shared" ca="1" si="673"/>
        <v>-6.1546780753015959E-3</v>
      </c>
      <c r="CF406" s="223">
        <f t="shared" ca="1" si="674"/>
        <v>-1.0917470686324401E-4</v>
      </c>
      <c r="CG406" s="223">
        <f t="shared" ca="1" si="675"/>
        <v>6.0565057050666797E-3</v>
      </c>
      <c r="CH406" s="223">
        <f t="shared" ca="1" si="676"/>
        <v>5.5553218730947963E-3</v>
      </c>
      <c r="CI406" s="223">
        <f t="shared" ca="1" si="677"/>
        <v>-1.0610343970237622E-3</v>
      </c>
      <c r="CJ406" s="223">
        <f t="shared" ca="1" si="678"/>
        <v>-6.5094280452050466E-3</v>
      </c>
      <c r="CK406" s="223">
        <f t="shared" ca="1" si="679"/>
        <v>-4.7923908003674656E-3</v>
      </c>
      <c r="CL406" s="223">
        <f t="shared" ca="1" si="680"/>
        <v>2.2000016452496272E-3</v>
      </c>
      <c r="CM406" s="223">
        <f t="shared" ca="1" si="681"/>
        <v>6.7706821302934558E-3</v>
      </c>
      <c r="CN406" s="223">
        <f t="shared" ca="1" si="682"/>
        <v>3.8883491452902865E-3</v>
      </c>
      <c r="CO406" s="223">
        <f t="shared" ca="1" si="683"/>
        <v>-3.2741904715428358E-3</v>
      </c>
      <c r="CP406" s="223">
        <f t="shared" ca="1" si="684"/>
        <v>-6.8325754081959072E-3</v>
      </c>
      <c r="CQ406" s="223">
        <f t="shared" ca="1" si="685"/>
        <v>-2.8698161569457913E-3</v>
      </c>
      <c r="CR406" s="223">
        <f t="shared" ca="1" si="686"/>
        <v>4.2519716918185783E-3</v>
      </c>
      <c r="CS406" s="223">
        <f t="shared" ca="1" si="687"/>
        <v>6.6932854489703889E-3</v>
      </c>
      <c r="CT406" s="223">
        <f t="shared" ca="1" si="688"/>
        <v>1.7667822491202825E-3</v>
      </c>
      <c r="CU406" s="223">
        <f t="shared" ca="1" si="689"/>
        <v>-5.104554816496144E-3</v>
      </c>
      <c r="CV406" s="223">
        <f t="shared" ca="1" si="690"/>
        <v>-6.3569136057995759E-3</v>
      </c>
      <c r="CW406" s="223">
        <f t="shared" ca="1" si="691"/>
        <v>-6.1172594110984265E-4</v>
      </c>
      <c r="CX406" s="223">
        <f t="shared" ca="1" si="692"/>
        <v>5.8068357782663539E-3</v>
      </c>
      <c r="CY406" s="223">
        <f t="shared" ca="1" si="693"/>
        <v>5.8333642518144241E-3</v>
      </c>
      <c r="CZ406" s="223">
        <f t="shared" ca="1" si="694"/>
        <v>-5.6134246303046341E-4</v>
      </c>
      <c r="DA406" s="223">
        <f t="shared" ca="1" si="695"/>
        <v>-6.3381361142038585E-3</v>
      </c>
      <c r="DB406" s="223">
        <f t="shared" ca="1" si="696"/>
        <v>-5.1380531486476663E-3</v>
      </c>
      <c r="DC406" s="223">
        <f t="shared" ca="1" si="697"/>
        <v>1.7178822982048506E-3</v>
      </c>
      <c r="DD406" s="223">
        <f t="shared" ca="1" si="698"/>
        <v>6.6828118372196264E-3</v>
      </c>
      <c r="DE406" s="223">
        <f t="shared" ca="1" si="699"/>
        <v>4.2914535337229354E-3</v>
      </c>
      <c r="DF406" s="223">
        <f t="shared" ca="1" si="700"/>
        <v>-2.8238395783233864E-3</v>
      </c>
      <c r="DG406" s="223">
        <f t="shared" ca="1" si="701"/>
        <v>-6.8307140688054864E-3</v>
      </c>
      <c r="DH406" s="223">
        <f t="shared" ca="1" si="702"/>
        <v>-3.318493291608709E-3</v>
      </c>
      <c r="DI406" s="223">
        <f t="shared" ca="1" si="703"/>
        <v>3.8466497062253331E-3</v>
      </c>
      <c r="DJ406" s="223">
        <f t="shared" ca="1" si="704"/>
        <v>6.7774878698716534E-3</v>
      </c>
      <c r="DK406" s="223">
        <f t="shared" ca="1" si="705"/>
        <v>2.2478209595566405E-3</v>
      </c>
      <c r="DL406" s="223">
        <f t="shared" ca="1" si="706"/>
        <v>-4.7561963289681529E-3</v>
      </c>
      <c r="DM406" s="223">
        <f t="shared" ca="1" si="707"/>
        <v>-6.5247004706880793E-3</v>
      </c>
      <c r="DN406" s="223">
        <f t="shared" ca="1" si="708"/>
        <v>-1.1109621794800288E-3</v>
      </c>
      <c r="DO406" s="223">
        <f t="shared" ca="1" si="709"/>
        <v>5.5256981052640933E-3</v>
      </c>
      <c r="DP406" s="223">
        <f t="shared" ca="1" si="710"/>
        <v>6.079795124235508E-3</v>
      </c>
      <c r="DQ406" s="223">
        <f t="shared" ca="1" si="711"/>
        <v>-5.8608565593821051E-5</v>
      </c>
      <c r="DR406" s="223">
        <f t="shared" ca="1" si="712"/>
        <v>-6.132497274447082E-3</v>
      </c>
      <c r="DS406" s="223">
        <f t="shared" ca="1" si="713"/>
        <v>-5.4558719417410178E-3</v>
      </c>
      <c r="DT406" s="223">
        <f t="shared" ca="1" si="714"/>
        <v>1.2264535981442795E-3</v>
      </c>
      <c r="DU406" s="223">
        <f t="shared" ca="1" si="715"/>
        <v>6.5587268077835787E-3</v>
      </c>
      <c r="DV406" s="223">
        <f t="shared" ca="1" si="716"/>
        <v>4.6713021636334926E-3</v>
      </c>
      <c r="DW406" s="223">
        <f t="shared" ca="1" si="717"/>
        <v>-2.3581860537641441E-3</v>
      </c>
      <c r="DX406" s="223">
        <f t="shared" ca="1" si="718"/>
        <v>-6.7918364980452577E-3</v>
      </c>
      <c r="DY406" s="223">
        <f t="shared" ca="1" si="719"/>
        <v>-3.7491872236014474E-3</v>
      </c>
      <c r="DZ406" s="223">
        <f t="shared" ca="1" si="720"/>
        <v>3.4204823925901599E-3</v>
      </c>
      <c r="EA406" s="223">
        <f t="shared" ca="1" si="721"/>
        <v>6.8249624967867718E-3</v>
      </c>
      <c r="EB406" s="223">
        <f t="shared" ca="1" si="722"/>
        <v>2.7166785334560642E-3</v>
      </c>
      <c r="EC406" s="223">
        <f t="shared" ca="1" si="723"/>
        <v>-4.3820636014442488E-3</v>
      </c>
      <c r="ED406" s="223">
        <f t="shared" ca="1" si="724"/>
        <v>-6.6571294184087837E-3</v>
      </c>
      <c r="EE406" s="223">
        <f t="shared" ca="1" si="725"/>
        <v>-1.6041780175430334E-3</v>
      </c>
      <c r="EF406" s="223">
        <f t="shared" ca="1" si="726"/>
        <v>5.214616195468447E-3</v>
      </c>
      <c r="EG406" s="223">
        <f t="shared" ca="1" si="727"/>
        <v>6.2932790601089826E-3</v>
      </c>
      <c r="EH406" s="223">
        <f t="shared" ca="1" si="728"/>
        <v>4.4444293673767698E-4</v>
      </c>
      <c r="EI406" s="223">
        <f t="shared" ca="1" si="729"/>
        <v>-5.893625900624447E-3</v>
      </c>
      <c r="EJ406" s="223">
        <f t="shared" ca="1" si="730"/>
        <v>-5.7441248920709733E-3</v>
      </c>
      <c r="EK406" s="223">
        <f t="shared" ca="1" si="731"/>
        <v>7.2837863977221146E-4</v>
      </c>
      <c r="EL406" s="223">
        <f t="shared" ca="1" si="732"/>
        <v>6.3990994695108782E-3</v>
      </c>
      <c r="EM406" s="223">
        <f t="shared" ca="1" si="733"/>
        <v>5.0258366023855396E-3</v>
      </c>
      <c r="EN406" s="223">
        <f t="shared" ca="1" si="734"/>
        <v>-1.8797533146601359E-3</v>
      </c>
      <c r="EO406" s="223">
        <f t="shared" ca="1" si="735"/>
        <v>-6.7161533768396106E-3</v>
      </c>
      <c r="EP406" s="223">
        <f t="shared" ca="1" si="736"/>
        <v>-4.1595639851900856E-3</v>
      </c>
      <c r="EQ406" s="223">
        <f t="shared" ca="1" si="737"/>
        <v>2.9757791885100656E-3</v>
      </c>
      <c r="ER406" s="223">
        <f t="shared" ca="1" si="738"/>
        <v>6.8354520605991859E-3</v>
      </c>
      <c r="ES406" s="223">
        <f t="shared" ca="1" si="739"/>
        <v>3.1708141910025437E-3</v>
      </c>
      <c r="ET406" s="223">
        <f t="shared" ca="1" si="740"/>
        <v>-3.9841840915905771E-3</v>
      </c>
      <c r="EU406" s="223">
        <f t="shared" ca="1" si="741"/>
        <v>-6.7534828050199967E-3</v>
      </c>
      <c r="EV406" s="223">
        <f t="shared" ca="1" si="742"/>
        <v>-2.0887006759386902E-3</v>
      </c>
      <c r="EW406" s="223">
        <f t="shared" ca="1" si="743"/>
        <v>4.8752758287015485E-3</v>
      </c>
      <c r="EX406" s="223">
        <f t="shared" ca="1" si="744"/>
        <v>6.4726591714895435E-3</v>
      </c>
      <c r="EY406" s="223">
        <f t="shared" ca="1" si="745"/>
        <v>9.4508596428739063E-4</v>
      </c>
      <c r="EZ406" s="223">
        <f t="shared" ca="1" si="746"/>
        <v>-5.6228164574071409E-3</v>
      </c>
      <c r="FA406" s="223">
        <f t="shared" ca="1" si="747"/>
        <v>-6.0012499319246739E-3</v>
      </c>
      <c r="FB406" s="223">
        <f t="shared" ca="1" si="748"/>
        <v>2.2635653444258463E-4</v>
      </c>
      <c r="FC406" s="223">
        <f t="shared" ca="1" si="749"/>
        <v>6.2047948567781584E-3</v>
      </c>
      <c r="FD406" s="223">
        <f t="shared" ca="1" si="750"/>
        <v>5.3531355971376078E-3</v>
      </c>
      <c r="FE406" s="223">
        <f t="shared" ca="1" si="751"/>
        <v>-1.3911340294772328E-3</v>
      </c>
      <c r="FF406" s="223">
        <f t="shared" ca="1" si="752"/>
        <v>-6.604074838579747E-3</v>
      </c>
      <c r="FG406" s="223">
        <f t="shared" ca="1" si="753"/>
        <v>-4.5473997091474583E-3</v>
      </c>
      <c r="FH406" s="223">
        <f t="shared" ca="1" si="754"/>
        <v>2.5149499791781308E-3</v>
      </c>
      <c r="FI406" s="223">
        <f t="shared" ca="1" si="755"/>
        <v>6.8088997174537381E-3</v>
      </c>
      <c r="FJ406" s="223">
        <f t="shared" ca="1" si="756"/>
        <v>3.6077669317203325E-3</v>
      </c>
      <c r="FK406" s="223">
        <f t="shared" ca="1" si="757"/>
        <v>-3.5647139429444297E-3</v>
      </c>
      <c r="FL406" s="223">
        <f t="shared" ca="1" si="758"/>
        <v>-6.8132384831713633E-3</v>
      </c>
      <c r="FM406" s="223">
        <f t="shared" ca="1" si="759"/>
        <v>-2.5619044844009376E-3</v>
      </c>
      <c r="FN406" s="223">
        <f t="shared" ca="1" si="760"/>
        <v>4.5095159198122459E-3</v>
      </c>
      <c r="FO406" s="223">
        <f t="shared" ca="1" si="761"/>
        <v>6.6169633820116524E-3</v>
      </c>
      <c r="FP406" s="223">
        <f t="shared" ca="1" si="762"/>
        <v>1.440607489111907E-3</v>
      </c>
      <c r="FQ406" s="223">
        <f t="shared" ca="1" si="763"/>
        <v>-5.321536484631597E-3</v>
      </c>
      <c r="FR406" s="223">
        <f t="shared" ca="1" si="764"/>
        <v>-6.225853678433365E-3</v>
      </c>
      <c r="FS406" s="223">
        <f t="shared" ca="1" si="765"/>
        <v>-2.7689221655931013E-4</v>
      </c>
      <c r="FT406" s="223">
        <f t="shared" ca="1" si="766"/>
        <v>5.9768659231168742E-3</v>
      </c>
      <c r="FU406" s="223">
        <f t="shared" ca="1" si="767"/>
        <v>5.6514254862790967E-3</v>
      </c>
      <c r="FV406" s="223">
        <f t="shared" ca="1" si="768"/>
        <v>-8.9497606845709591E-4</v>
      </c>
      <c r="FW406" s="223">
        <f t="shared" ca="1" si="769"/>
        <v>-6.4562082465752738E-3</v>
      </c>
      <c r="FX406" s="223">
        <f t="shared" ca="1" si="770"/>
        <v>-4.9105926800823377E-3</v>
      </c>
      <c r="FY406" s="223">
        <f t="shared" ca="1" si="771"/>
        <v>2.0404920380071748E-3</v>
      </c>
      <c r="FZ406" s="223">
        <f t="shared" ca="1" si="772"/>
        <v>6.7454493567984993E-3</v>
      </c>
      <c r="GA406" s="223">
        <f t="shared" ca="1" si="773"/>
        <v>4.0251688708487499E-3</v>
      </c>
      <c r="GB406" s="223">
        <f t="shared" ca="1" si="774"/>
        <v>-3.1259263005853112E-3</v>
      </c>
      <c r="GC406" s="223">
        <f t="shared" ca="1" si="775"/>
        <v>-6.8360726316655943E-3</v>
      </c>
      <c r="GD406" s="223">
        <f t="shared" ca="1" si="776"/>
        <v>-3.0212251104919257E-3</v>
      </c>
      <c r="GE406" s="223">
        <f t="shared" ca="1" si="777"/>
        <v>4.1193185534372087E-3</v>
      </c>
      <c r="GF406" s="223">
        <f t="shared" ca="1" si="778"/>
        <v>6.7254096946555994E-3</v>
      </c>
      <c r="GG406" s="223">
        <f t="shared" ca="1" si="779"/>
        <v>1.9283222371349186E-3</v>
      </c>
      <c r="GH406" s="223">
        <f t="shared" ca="1" si="780"/>
        <v>-4.9914186445739715E-3</v>
      </c>
      <c r="GI406" s="223">
        <f t="shared" ca="1" si="781"/>
        <v>-6.4167189844343518E-3</v>
      </c>
      <c r="GJ406" s="223">
        <f t="shared" ca="1" si="782"/>
        <v>-7.7864046464900236E-4</v>
      </c>
      <c r="GK406" s="223">
        <f t="shared" ca="1" si="783"/>
        <v>5.7165478351668981E-3</v>
      </c>
      <c r="GL406" s="223">
        <f t="shared" ca="1" si="784"/>
        <v>5.9190898110561291E-3</v>
      </c>
      <c r="GM406" s="223">
        <f t="shared" ca="1" si="785"/>
        <v>-3.9396815457891886E-4</v>
      </c>
      <c r="GN406" s="223">
        <f t="shared" ca="1" si="786"/>
        <v>-6.2733549026998134E-3</v>
      </c>
      <c r="GO406" s="223">
        <f t="shared" ca="1" si="787"/>
        <v>-5.2471747238172356E-3</v>
      </c>
      <c r="GP406" s="223">
        <f t="shared" ca="1" si="788"/>
        <v>1.554976493688871E-3</v>
      </c>
      <c r="GQ406" s="223">
        <f t="shared" ca="1" si="789"/>
        <v>6.6454448216353669E-3</v>
      </c>
      <c r="GR406" s="223">
        <f t="shared" ca="1" si="790"/>
        <v>4.4207580711148635E-3</v>
      </c>
      <c r="GS406" s="223">
        <f t="shared" ca="1" si="791"/>
        <v>-2.6701989927648772E-3</v>
      </c>
      <c r="GT406" s="223">
        <f t="shared" ca="1" si="792"/>
        <v>-6.8218615102735866E-3</v>
      </c>
      <c r="GU406" s="223">
        <f t="shared" ca="1" si="793"/>
        <v>-3.4641734559424792E-3</v>
      </c>
      <c r="GV406" s="223">
        <f t="shared" ca="1" si="794"/>
        <v>3.7067982429125432E-3</v>
      </c>
      <c r="GW406" s="223">
        <f t="shared" ca="1" si="795"/>
        <v>6.7974104294570925E-3</v>
      </c>
      <c r="GX406" s="223">
        <f t="shared" ca="1" si="796"/>
        <v>2.4055872398800063E-3</v>
      </c>
      <c r="GY406" s="223">
        <f t="shared" ca="1" si="797"/>
        <v>-4.6342518744118127E-3</v>
      </c>
      <c r="GZ406" s="223">
        <f t="shared" ca="1" si="798"/>
        <v>-6.5728115342973464E-3</v>
      </c>
      <c r="HA406" s="223">
        <f t="shared" ca="1" si="799"/>
        <v>-1.2761691925973124E-3</v>
      </c>
      <c r="HB406" s="223">
        <f t="shared" ca="1" si="800"/>
        <v>5.4252512792014726E-3</v>
      </c>
      <c r="HC406" s="223">
        <f t="shared" ca="1" si="801"/>
        <v>6.1546780753016003E-3</v>
      </c>
      <c r="HD406" s="223">
        <f t="shared" ca="1" si="802"/>
        <v>1.0917470686335438E-4</v>
      </c>
      <c r="HE406" s="223">
        <f t="shared" ca="1" si="803"/>
        <v>-6.0565057050667188E-3</v>
      </c>
      <c r="HF406" s="223">
        <f t="shared" ca="1" si="804"/>
        <v>-5.5553218730948033E-3</v>
      </c>
      <c r="HG406" s="223">
        <f t="shared" ca="1" si="805"/>
        <v>1.061034397023845E-3</v>
      </c>
      <c r="HH406" s="223">
        <f t="shared" ca="1" si="806"/>
        <v>6.5094280452050422E-3</v>
      </c>
      <c r="HI406" s="223">
        <f t="shared" ca="1" si="807"/>
        <v>4.7923908003675427E-3</v>
      </c>
      <c r="HJ406" s="223">
        <f t="shared" ca="1" si="808"/>
        <v>-2.2000016452496142E-3</v>
      </c>
      <c r="HK406" s="223">
        <f t="shared" ca="1" si="809"/>
        <v>-6.7706821302934541E-3</v>
      </c>
      <c r="HL406" s="223">
        <f t="shared" ca="1" si="810"/>
        <v>-3.8883491452902166E-3</v>
      </c>
      <c r="HM406" s="223">
        <f t="shared" ca="1" si="811"/>
        <v>3.2741904715428245E-3</v>
      </c>
      <c r="HN406" s="223">
        <f t="shared" ca="1" si="812"/>
        <v>6.8325754081959107E-3</v>
      </c>
      <c r="HO406" s="223">
        <f t="shared" ca="1" si="813"/>
        <v>2.8698161569458034E-3</v>
      </c>
      <c r="HP406" s="223">
        <f t="shared" ca="1" si="814"/>
        <v>-4.2519716918184925E-3</v>
      </c>
      <c r="HQ406" s="223">
        <f t="shared" ca="1" si="815"/>
        <v>-6.6932854489703715E-3</v>
      </c>
      <c r="HR406" s="223">
        <f t="shared" ca="1" si="816"/>
        <v>-1.7667822491202953E-3</v>
      </c>
      <c r="HS406" s="223">
        <f t="shared" ca="1" si="817"/>
        <v>5.1045548164961995E-3</v>
      </c>
      <c r="HT406" s="223">
        <f t="shared" ca="1" si="818"/>
        <v>6.3569136057995803E-3</v>
      </c>
      <c r="HU406" s="223">
        <f t="shared" ca="1" si="819"/>
        <v>6.117259411099528E-4</v>
      </c>
      <c r="HV406" s="223">
        <f t="shared" ca="1" si="820"/>
        <v>-5.806835778266347E-3</v>
      </c>
      <c r="HW406" s="223">
        <f t="shared" ca="1" si="821"/>
        <v>-5.833364251814431E-3</v>
      </c>
      <c r="HX406" s="223">
        <f t="shared" ca="1" si="822"/>
        <v>5.6134246303054689E-4</v>
      </c>
      <c r="HY406" s="223">
        <f t="shared" ca="1" si="823"/>
        <v>6.3381361142038541E-3</v>
      </c>
      <c r="HZ406" s="223">
        <f t="shared" ca="1" si="824"/>
        <v>5.1380531486477383E-3</v>
      </c>
      <c r="IA406" s="223">
        <f t="shared" ca="1" si="825"/>
        <v>-1.7178822982048376E-3</v>
      </c>
      <c r="IB406" s="223">
        <f t="shared" ca="1" si="826"/>
        <v>-6.6828118372196238E-3</v>
      </c>
      <c r="IC406" s="223">
        <f t="shared" ca="1" si="827"/>
        <v>-4.2914535337228712E-3</v>
      </c>
      <c r="ID406" s="223">
        <f t="shared" ca="1" si="828"/>
        <v>2.8238395783233743E-3</v>
      </c>
      <c r="IE406" s="223">
        <f t="shared" ca="1" si="829"/>
        <v>4.9394879994478624E-3</v>
      </c>
      <c r="IF406" s="223">
        <f t="shared" ca="1" si="830"/>
        <v>3.3184932916088907E-3</v>
      </c>
      <c r="IG406" s="223">
        <f t="shared" ca="1" si="831"/>
        <v>-3.8466497062252416E-3</v>
      </c>
      <c r="IH406" s="223">
        <f t="shared" ca="1" si="832"/>
        <v>-6.7774878698716413E-3</v>
      </c>
      <c r="II406" s="223">
        <f t="shared" ca="1" si="833"/>
        <v>-2.2478209595564696E-3</v>
      </c>
      <c r="IJ406" s="223">
        <f t="shared" ca="1" si="834"/>
        <v>4.7561963289680731E-3</v>
      </c>
      <c r="IK406" s="223">
        <f t="shared" ca="1" si="835"/>
        <v>6.5247004706880845E-3</v>
      </c>
      <c r="IL406" s="223">
        <f t="shared" ca="1" si="836"/>
        <v>1.1109621794799459E-3</v>
      </c>
      <c r="IM406" s="223">
        <f t="shared" ca="1" si="837"/>
        <v>-5.5256981052639719E-3</v>
      </c>
      <c r="IN406" s="223">
        <f t="shared" ca="1" si="838"/>
        <v>-6.0797951242355149E-3</v>
      </c>
      <c r="IO406" s="223">
        <f t="shared" ca="1" si="839"/>
        <v>5.8608565593904751E-5</v>
      </c>
      <c r="IP406" s="223">
        <f t="shared" ca="1" si="840"/>
        <v>6.1324972744471618E-3</v>
      </c>
      <c r="IQ406" s="223">
        <f t="shared" ca="1" si="841"/>
        <v>5.4558719417410265E-3</v>
      </c>
      <c r="IR406" s="223">
        <f t="shared" ca="1" si="842"/>
        <v>-1.2264535981442661E-3</v>
      </c>
      <c r="IS406" s="223">
        <f t="shared" ca="1" si="843"/>
        <v>-6.5587268077836299E-3</v>
      </c>
      <c r="IT406" s="223">
        <f t="shared" ca="1" si="844"/>
        <v>-4.6713021636336453E-3</v>
      </c>
      <c r="IU406" s="223">
        <f t="shared" ca="1" si="845"/>
        <v>2.3581860537641316E-3</v>
      </c>
      <c r="IV406" s="223">
        <f t="shared" ca="1" si="846"/>
        <v>6.7918364980452568E-3</v>
      </c>
      <c r="IW406" s="223">
        <f t="shared" ca="1" si="847"/>
        <v>3.7491872236016209E-3</v>
      </c>
      <c r="IX406" s="223">
        <f t="shared" ca="1" si="848"/>
        <v>-3.4204823925901486E-3</v>
      </c>
      <c r="IY406" s="223">
        <f t="shared" ca="1" si="849"/>
        <v>-6.8249624967867727E-3</v>
      </c>
      <c r="IZ406" s="223">
        <f t="shared" ca="1" si="850"/>
        <v>-2.7166785334558985E-3</v>
      </c>
      <c r="JA406" s="223">
        <f t="shared" ca="1" si="851"/>
        <v>4.3820636014440893E-3</v>
      </c>
      <c r="JB406" s="223">
        <f t="shared" ca="1" si="852"/>
        <v>6.6571294184087863E-3</v>
      </c>
    </row>
    <row r="407" spans="2:262">
      <c r="B407" s="230">
        <v>46</v>
      </c>
      <c r="C407" s="229">
        <f t="shared" si="853"/>
        <v>8.9843750000000047E-4</v>
      </c>
      <c r="D407" s="226">
        <f t="shared" ca="1" si="597"/>
        <v>24.462896215244843</v>
      </c>
      <c r="E407" s="225">
        <f ca="1">AZ361</f>
        <v>0.46289621524484387</v>
      </c>
      <c r="F407" s="224">
        <v>46</v>
      </c>
      <c r="G407" s="223">
        <f t="shared" ca="1" si="854"/>
        <v>-7.6671844689075249E-4</v>
      </c>
      <c r="H407" s="223">
        <f t="shared" ca="1" si="598"/>
        <v>2.7453348751151673E-3</v>
      </c>
      <c r="I407" s="223">
        <f t="shared" ca="1" si="599"/>
        <v>3.1142822649453065E-3</v>
      </c>
      <c r="J407" s="223">
        <f t="shared" ca="1" si="600"/>
        <v>-8.2280385601243757E-5</v>
      </c>
      <c r="K407" s="223">
        <f t="shared" ca="1" si="601"/>
        <v>-3.1846410608517457E-3</v>
      </c>
      <c r="L407" s="223">
        <f t="shared" ca="1" si="602"/>
        <v>-2.6409386270275174E-3</v>
      </c>
      <c r="M407" s="223">
        <f t="shared" ca="1" si="603"/>
        <v>9.2634753800696298E-4</v>
      </c>
      <c r="N407" s="223">
        <f t="shared" ca="1" si="604"/>
        <v>3.4330678433504755E-3</v>
      </c>
      <c r="O407" s="223">
        <f t="shared" ca="1" si="605"/>
        <v>2.0093037470254585E-3</v>
      </c>
      <c r="P407" s="223">
        <f t="shared" ca="1" si="606"/>
        <v>-1.7148917407719031E-3</v>
      </c>
      <c r="Q407" s="223">
        <f t="shared" ca="1" si="607"/>
        <v>-3.4757251439225599E-3</v>
      </c>
      <c r="R407" s="223">
        <f t="shared" ca="1" si="608"/>
        <v>-1.2572362365236749E-3</v>
      </c>
      <c r="S407" s="223">
        <f t="shared" ca="1" si="609"/>
        <v>2.4006496307809265E-3</v>
      </c>
      <c r="T407" s="223">
        <f t="shared" ca="1" si="610"/>
        <v>3.3100561908874985E-3</v>
      </c>
      <c r="U407" s="223">
        <f t="shared" ca="1" si="611"/>
        <v>4.298131371278576E-4</v>
      </c>
      <c r="V407" s="223">
        <f t="shared" ca="1" si="612"/>
        <v>-2.9425185988829756E-3</v>
      </c>
      <c r="W407" s="223">
        <f t="shared" ca="1" si="613"/>
        <v>-2.9459907660593573E-3</v>
      </c>
      <c r="X407" s="223">
        <f t="shared" ca="1" si="614"/>
        <v>4.2337188442845801E-4</v>
      </c>
      <c r="Y407" s="223">
        <f t="shared" ca="1" si="615"/>
        <v>3.3080203772644905E-3</v>
      </c>
      <c r="Z407" s="223">
        <f t="shared" ca="1" si="616"/>
        <v>2.4053500385127348E-3</v>
      </c>
      <c r="AA407" s="223">
        <f t="shared" ca="1" si="617"/>
        <v>-1.251181056366803E-3</v>
      </c>
      <c r="AB407" s="223">
        <f t="shared" ca="1" si="618"/>
        <v>-3.4752477054189454E-3</v>
      </c>
      <c r="AC407" s="223">
        <f t="shared" ca="1" si="619"/>
        <v>-1.7205386584007408E-3</v>
      </c>
      <c r="AD407" s="223">
        <f t="shared" ca="1" si="620"/>
        <v>2.0039975717330684E-3</v>
      </c>
      <c r="AE407" s="223">
        <f t="shared" ca="1" si="621"/>
        <v>3.4341773964335185E-3</v>
      </c>
      <c r="AF407" s="223">
        <f t="shared" ca="1" si="622"/>
        <v>9.3260250344352476E-4</v>
      </c>
      <c r="AG407" s="223">
        <f t="shared" ca="1" si="623"/>
        <v>-2.6366994954472906E-3</v>
      </c>
      <c r="AH407" s="223">
        <f t="shared" ca="1" si="624"/>
        <v>-3.1872711016906175E-3</v>
      </c>
      <c r="AI407" s="223">
        <f t="shared" ca="1" si="625"/>
        <v>-8.8768491894653835E-5</v>
      </c>
      <c r="AJ407" s="223">
        <f t="shared" ca="1" si="626"/>
        <v>3.1113642599992497E-3</v>
      </c>
      <c r="AK407" s="223">
        <f t="shared" ca="1" si="627"/>
        <v>2.7493277656538894E-3</v>
      </c>
      <c r="AL407" s="223">
        <f t="shared" ca="1" si="628"/>
        <v>-7.6038608057001512E-4</v>
      </c>
      <c r="AM407" s="223">
        <f t="shared" ca="1" si="629"/>
        <v>-3.39954164909629E-3</v>
      </c>
      <c r="AN407" s="223">
        <f t="shared" ca="1" si="630"/>
        <v>-2.1465966142289773E-3</v>
      </c>
      <c r="AO407" s="223">
        <f t="shared" ca="1" si="631"/>
        <v>1.5639650171886922E-3</v>
      </c>
      <c r="AP407" s="223">
        <f t="shared" ca="1" si="632"/>
        <v>3.4839590323205915E-3</v>
      </c>
      <c r="AQ407" s="223">
        <f t="shared" ca="1" si="633"/>
        <v>1.4152038419535324E-3</v>
      </c>
      <c r="AR407" s="223">
        <f t="shared" ca="1" si="634"/>
        <v>-2.273803810581931E-3</v>
      </c>
      <c r="AS407" s="223">
        <f t="shared" ca="1" si="635"/>
        <v>-3.3595566433044966E-3</v>
      </c>
      <c r="AT407" s="223">
        <f t="shared" ca="1" si="636"/>
        <v>-5.9898729844283939E-4</v>
      </c>
      <c r="AU407" s="223">
        <f t="shared" ca="1" si="637"/>
        <v>2.8473565026059479E-3</v>
      </c>
      <c r="AV407" s="223">
        <f t="shared" ca="1" si="638"/>
        <v>3.0337908494448402E-3</v>
      </c>
      <c r="AW407" s="223">
        <f t="shared" ca="1" si="639"/>
        <v>-2.5313104244128928E-4</v>
      </c>
      <c r="AX407" s="223">
        <f t="shared" ca="1" si="640"/>
        <v>-3.2502457824470214E-3</v>
      </c>
      <c r="AY407" s="223">
        <f t="shared" ca="1" si="641"/>
        <v>-2.5261872359297389E-3</v>
      </c>
      <c r="AZ407" s="223">
        <f t="shared" ca="1" si="642"/>
        <v>1.0900773430863693E-3</v>
      </c>
      <c r="BA407" s="223">
        <f t="shared" ca="1" si="643"/>
        <v>3.458323476468796E-3</v>
      </c>
      <c r="BB407" s="223">
        <f t="shared" ca="1" si="644"/>
        <v>1.8671702911011306E-3</v>
      </c>
      <c r="BC407" s="223">
        <f t="shared" ca="1" si="645"/>
        <v>-1.8616871399448098E-3</v>
      </c>
      <c r="BD407" s="223">
        <f t="shared" ca="1" si="646"/>
        <v>-3.4591179292152536E-3</v>
      </c>
      <c r="BE407" s="223">
        <f t="shared" ca="1" si="647"/>
        <v>-1.0962398388791868E-3</v>
      </c>
      <c r="BF407" s="223">
        <f t="shared" ca="1" si="648"/>
        <v>2.5217120757472906E-3</v>
      </c>
      <c r="BG407" s="223">
        <f t="shared" ca="1" si="649"/>
        <v>3.2525815231799794E-3</v>
      </c>
      <c r="BH407" s="223">
        <f t="shared" ca="1" si="650"/>
        <v>2.5960351831837245E-4</v>
      </c>
      <c r="BI407" s="223">
        <f t="shared" ca="1" si="651"/>
        <v>-3.0305919101210948E-3</v>
      </c>
      <c r="BJ407" s="223">
        <f t="shared" ca="1" si="652"/>
        <v>-2.8510935328801331E-3</v>
      </c>
      <c r="BK407" s="223">
        <f t="shared" ca="1" si="653"/>
        <v>5.9259278646304364E-4</v>
      </c>
      <c r="BL407" s="223">
        <f t="shared" ca="1" si="654"/>
        <v>3.3578256612447508E-3</v>
      </c>
      <c r="BM407" s="223">
        <f t="shared" ca="1" si="655"/>
        <v>2.2787181421691713E-3</v>
      </c>
      <c r="BN407" s="223">
        <f t="shared" ca="1" si="656"/>
        <v>-1.4092705648918885E-3</v>
      </c>
      <c r="BO407" s="223">
        <f t="shared" ca="1" si="657"/>
        <v>-3.4837997582509907E-3</v>
      </c>
      <c r="BP407" s="223">
        <f t="shared" ca="1" si="658"/>
        <v>-1.5697620973708737E-3</v>
      </c>
      <c r="BQ407" s="223">
        <f t="shared" ca="1" si="659"/>
        <v>2.1414801978415277E-3</v>
      </c>
      <c r="BR407" s="223">
        <f t="shared" ca="1" si="660"/>
        <v>3.4009636295053648E-3</v>
      </c>
      <c r="BS407" s="223">
        <f t="shared" ca="1" si="661"/>
        <v>7.6671844689075671E-4</v>
      </c>
      <c r="BT407" s="223">
        <f t="shared" ca="1" si="662"/>
        <v>-2.7453348751151447E-3</v>
      </c>
      <c r="BU407" s="223">
        <f t="shared" ca="1" si="663"/>
        <v>-3.1142822649453152E-3</v>
      </c>
      <c r="BV407" s="223">
        <f t="shared" ca="1" si="664"/>
        <v>8.2280385601243324E-5</v>
      </c>
      <c r="BW407" s="223">
        <f t="shared" ca="1" si="665"/>
        <v>3.1846410608517327E-3</v>
      </c>
      <c r="BX407" s="223">
        <f t="shared" ca="1" si="666"/>
        <v>2.6409386270275282E-3</v>
      </c>
      <c r="BY407" s="223">
        <f t="shared" ca="1" si="667"/>
        <v>-9.2634753800691777E-4</v>
      </c>
      <c r="BZ407" s="223">
        <f t="shared" ca="1" si="668"/>
        <v>-3.4330678433504708E-3</v>
      </c>
      <c r="CA407" s="223">
        <f t="shared" ca="1" si="669"/>
        <v>-2.0093037470254667E-3</v>
      </c>
      <c r="CB407" s="223">
        <f t="shared" ca="1" si="670"/>
        <v>1.7148917407718675E-3</v>
      </c>
      <c r="CC407" s="223">
        <f t="shared" ca="1" si="671"/>
        <v>3.4757251439225616E-3</v>
      </c>
      <c r="CD407" s="223">
        <f t="shared" ca="1" si="672"/>
        <v>1.257236236523684E-3</v>
      </c>
      <c r="CE407" s="223">
        <f t="shared" ca="1" si="673"/>
        <v>-2.4006496307808971E-3</v>
      </c>
      <c r="CF407" s="223">
        <f t="shared" ca="1" si="674"/>
        <v>-3.3100561908875055E-3</v>
      </c>
      <c r="CG407" s="223">
        <f t="shared" ca="1" si="675"/>
        <v>-4.29813137127855E-4</v>
      </c>
      <c r="CH407" s="223">
        <f t="shared" ca="1" si="676"/>
        <v>2.942518598882957E-3</v>
      </c>
      <c r="CI407" s="223">
        <f t="shared" ca="1" si="677"/>
        <v>2.9459907660593686E-3</v>
      </c>
      <c r="CJ407" s="223">
        <f t="shared" ca="1" si="678"/>
        <v>-4.2337188442846045E-4</v>
      </c>
      <c r="CK407" s="223">
        <f t="shared" ca="1" si="679"/>
        <v>-3.3080203772644797E-3</v>
      </c>
      <c r="CL407" s="223">
        <f t="shared" ca="1" si="680"/>
        <v>-2.4053500385127422E-3</v>
      </c>
      <c r="CM407" s="223">
        <f t="shared" ca="1" si="681"/>
        <v>1.251181056366759E-3</v>
      </c>
      <c r="CN407" s="223">
        <f t="shared" ca="1" si="682"/>
        <v>3.4752477054189436E-3</v>
      </c>
      <c r="CO407" s="223">
        <f t="shared" ca="1" si="683"/>
        <v>1.7205386584007495E-3</v>
      </c>
      <c r="CP407" s="223">
        <f t="shared" ca="1" si="684"/>
        <v>-2.0039975717330298E-3</v>
      </c>
      <c r="CQ407" s="223">
        <f t="shared" ca="1" si="685"/>
        <v>-3.4341773964335224E-3</v>
      </c>
      <c r="CR407" s="223">
        <f t="shared" ca="1" si="686"/>
        <v>-9.3260250344353408E-4</v>
      </c>
      <c r="CS407" s="223">
        <f t="shared" ca="1" si="687"/>
        <v>2.636699495447268E-3</v>
      </c>
      <c r="CT407" s="223">
        <f t="shared" ca="1" si="688"/>
        <v>3.1872711016906266E-3</v>
      </c>
      <c r="CU407" s="223">
        <f t="shared" ca="1" si="689"/>
        <v>8.8768491894651341E-5</v>
      </c>
      <c r="CV407" s="223">
        <f t="shared" ca="1" si="690"/>
        <v>-3.1113642599992389E-3</v>
      </c>
      <c r="CW407" s="223">
        <f t="shared" ca="1" si="691"/>
        <v>-2.7493277656539033E-3</v>
      </c>
      <c r="CX407" s="223">
        <f t="shared" ca="1" si="692"/>
        <v>7.6038608057001761E-4</v>
      </c>
      <c r="CY407" s="223">
        <f t="shared" ca="1" si="693"/>
        <v>3.3995416490962852E-3</v>
      </c>
      <c r="CZ407" s="223">
        <f t="shared" ca="1" si="694"/>
        <v>2.1465966142289951E-3</v>
      </c>
      <c r="DA407" s="223">
        <f t="shared" ca="1" si="695"/>
        <v>-1.5639650171886503E-3</v>
      </c>
      <c r="DB407" s="223">
        <f t="shared" ca="1" si="696"/>
        <v>-3.4839590323205915E-3</v>
      </c>
      <c r="DC407" s="223">
        <f t="shared" ca="1" si="697"/>
        <v>-1.4152038419535302E-3</v>
      </c>
      <c r="DD407" s="223">
        <f t="shared" ca="1" si="698"/>
        <v>2.2738038105818959E-3</v>
      </c>
      <c r="DE407" s="223">
        <f t="shared" ca="1" si="699"/>
        <v>3.3595566433045022E-3</v>
      </c>
      <c r="DF407" s="223">
        <f t="shared" ca="1" si="700"/>
        <v>5.9898729844283668E-4</v>
      </c>
      <c r="DG407" s="223">
        <f t="shared" ca="1" si="701"/>
        <v>-2.847356502605921E-3</v>
      </c>
      <c r="DH407" s="223">
        <f t="shared" ca="1" si="702"/>
        <v>-3.033790849444851E-3</v>
      </c>
      <c r="DI407" s="223">
        <f t="shared" ca="1" si="703"/>
        <v>2.5313104244129188E-4</v>
      </c>
      <c r="DJ407" s="223">
        <f t="shared" ca="1" si="704"/>
        <v>3.2502457824470131E-3</v>
      </c>
      <c r="DK407" s="223">
        <f t="shared" ca="1" si="705"/>
        <v>2.5261872359297541E-3</v>
      </c>
      <c r="DL407" s="223">
        <f t="shared" ca="1" si="706"/>
        <v>-1.0900773430863246E-3</v>
      </c>
      <c r="DM407" s="223">
        <f t="shared" ca="1" si="707"/>
        <v>-3.4583234764687929E-3</v>
      </c>
      <c r="DN407" s="223">
        <f t="shared" ca="1" si="708"/>
        <v>-1.8671702911011497E-3</v>
      </c>
      <c r="DO407" s="223">
        <f t="shared" ca="1" si="709"/>
        <v>1.8616871399447701E-3</v>
      </c>
      <c r="DP407" s="223">
        <f t="shared" ca="1" si="710"/>
        <v>3.4591179292152506E-3</v>
      </c>
      <c r="DQ407" s="223">
        <f t="shared" ca="1" si="711"/>
        <v>1.0962398388792314E-3</v>
      </c>
      <c r="DR407" s="223">
        <f t="shared" ca="1" si="712"/>
        <v>-2.521712075747258E-3</v>
      </c>
      <c r="DS407" s="223">
        <f t="shared" ca="1" si="713"/>
        <v>-3.2525815231799877E-3</v>
      </c>
      <c r="DT407" s="223">
        <f t="shared" ca="1" si="714"/>
        <v>-2.5960351831837017E-4</v>
      </c>
      <c r="DU407" s="223">
        <f t="shared" ca="1" si="715"/>
        <v>3.0305919101211087E-3</v>
      </c>
      <c r="DV407" s="223">
        <f t="shared" ca="1" si="716"/>
        <v>2.8510935328801747E-3</v>
      </c>
      <c r="DW407" s="223">
        <f t="shared" ca="1" si="717"/>
        <v>-5.9259278646297295E-4</v>
      </c>
      <c r="DX407" s="223">
        <f t="shared" ca="1" si="718"/>
        <v>-3.3578256612447448E-3</v>
      </c>
      <c r="DY407" s="223">
        <f t="shared" ca="1" si="719"/>
        <v>-2.2787181421691878E-3</v>
      </c>
      <c r="DZ407" s="223">
        <f t="shared" ca="1" si="720"/>
        <v>1.4092705648919134E-3</v>
      </c>
      <c r="EA407" s="223">
        <f t="shared" ca="1" si="721"/>
        <v>3.483799758250992E-3</v>
      </c>
      <c r="EB407" s="223">
        <f t="shared" ca="1" si="722"/>
        <v>1.5697620973709376E-3</v>
      </c>
      <c r="EC407" s="223">
        <f t="shared" ca="1" si="723"/>
        <v>-2.14148019784151E-3</v>
      </c>
      <c r="ED407" s="223">
        <f t="shared" ca="1" si="724"/>
        <v>-3.4009636295053696E-3</v>
      </c>
      <c r="EE407" s="223">
        <f t="shared" ca="1" si="725"/>
        <v>-7.667184468907784E-4</v>
      </c>
      <c r="EF407" s="223">
        <f t="shared" ca="1" si="726"/>
        <v>2.7453348751151616E-3</v>
      </c>
      <c r="EG407" s="223">
        <f t="shared" ca="1" si="727"/>
        <v>3.1142822649453472E-3</v>
      </c>
      <c r="EH407" s="223">
        <f t="shared" ca="1" si="728"/>
        <v>-8.2280385601171658E-5</v>
      </c>
      <c r="EI407" s="223">
        <f t="shared" ca="1" si="729"/>
        <v>-3.184641060851724E-3</v>
      </c>
      <c r="EJ407" s="223">
        <f t="shared" ca="1" si="730"/>
        <v>-2.6409386270275425E-3</v>
      </c>
      <c r="EK407" s="223">
        <f t="shared" ca="1" si="731"/>
        <v>9.2634753800694401E-4</v>
      </c>
      <c r="EL407" s="223">
        <f t="shared" ca="1" si="732"/>
        <v>3.4330678433504751E-3</v>
      </c>
      <c r="EM407" s="223">
        <f t="shared" ca="1" si="733"/>
        <v>2.0093037470255252E-3</v>
      </c>
      <c r="EN407" s="223">
        <f t="shared" ca="1" si="734"/>
        <v>-1.7148917407718482E-3</v>
      </c>
      <c r="EO407" s="223">
        <f t="shared" ca="1" si="735"/>
        <v>-3.4757251439225629E-3</v>
      </c>
      <c r="EP407" s="223">
        <f t="shared" ca="1" si="736"/>
        <v>-1.2572362365237046E-3</v>
      </c>
      <c r="EQ407" s="223">
        <f t="shared" ca="1" si="737"/>
        <v>2.400649630780917E-3</v>
      </c>
      <c r="ER407" s="223">
        <f t="shared" ca="1" si="738"/>
        <v>3.310056190887528E-3</v>
      </c>
      <c r="ES407" s="223">
        <f t="shared" ca="1" si="739"/>
        <v>4.2981313712792623E-4</v>
      </c>
      <c r="ET407" s="223">
        <f t="shared" ca="1" si="740"/>
        <v>-2.9425185988829457E-3</v>
      </c>
      <c r="EU407" s="223">
        <f t="shared" ca="1" si="741"/>
        <v>-2.9459907660593812E-3</v>
      </c>
      <c r="EV407" s="223">
        <f t="shared" ca="1" si="742"/>
        <v>4.233718844284386E-4</v>
      </c>
      <c r="EW407" s="223">
        <f t="shared" ca="1" si="743"/>
        <v>3.3080203772644879E-3</v>
      </c>
      <c r="EX407" s="223">
        <f t="shared" ca="1" si="744"/>
        <v>2.4053500385127942E-3</v>
      </c>
      <c r="EY407" s="223">
        <f t="shared" ca="1" si="745"/>
        <v>-1.2511810563667386E-3</v>
      </c>
      <c r="EZ407" s="223">
        <f t="shared" ca="1" si="746"/>
        <v>-3.4752477054189423E-3</v>
      </c>
      <c r="FA407" s="223">
        <f t="shared" ca="1" si="747"/>
        <v>-1.7205386584007688E-3</v>
      </c>
      <c r="FB407" s="223">
        <f t="shared" ca="1" si="748"/>
        <v>2.0039975717330519E-3</v>
      </c>
      <c r="FC407" s="223">
        <f t="shared" ca="1" si="749"/>
        <v>3.4341773964335172E-3</v>
      </c>
      <c r="FD407" s="223">
        <f t="shared" ca="1" si="750"/>
        <v>9.3260250344360336E-4</v>
      </c>
      <c r="FE407" s="223">
        <f t="shared" ca="1" si="751"/>
        <v>-2.6366994954472533E-3</v>
      </c>
      <c r="FF407" s="223">
        <f t="shared" ca="1" si="752"/>
        <v>-3.1872711016906353E-3</v>
      </c>
      <c r="FG407" s="223">
        <f t="shared" ca="1" si="753"/>
        <v>-8.8768491894673568E-5</v>
      </c>
      <c r="FH407" s="223">
        <f t="shared" ca="1" si="754"/>
        <v>3.1113642599992519E-3</v>
      </c>
      <c r="FI407" s="223">
        <f t="shared" ca="1" si="755"/>
        <v>2.7493277656539476E-3</v>
      </c>
      <c r="FJ407" s="223">
        <f t="shared" ca="1" si="756"/>
        <v>-7.6038608056994768E-4</v>
      </c>
      <c r="FK407" s="223">
        <f t="shared" ca="1" si="757"/>
        <v>-3.3995416490962805E-3</v>
      </c>
      <c r="FL407" s="223">
        <f t="shared" ca="1" si="758"/>
        <v>-2.146596614229012E-3</v>
      </c>
      <c r="FM407" s="223">
        <f t="shared" ca="1" si="759"/>
        <v>1.5639650171886746E-3</v>
      </c>
      <c r="FN407" s="223">
        <f t="shared" ca="1" si="760"/>
        <v>3.4839590323205911E-3</v>
      </c>
      <c r="FO407" s="223">
        <f t="shared" ca="1" si="761"/>
        <v>1.4152038419535952E-3</v>
      </c>
      <c r="FP407" s="223">
        <f t="shared" ca="1" si="762"/>
        <v>-2.273803810581879E-3</v>
      </c>
      <c r="FQ407" s="223">
        <f t="shared" ca="1" si="763"/>
        <v>-3.3595566433045083E-3</v>
      </c>
      <c r="FR407" s="223">
        <f t="shared" ca="1" si="764"/>
        <v>-5.9898729844285847E-4</v>
      </c>
      <c r="FS407" s="223">
        <f t="shared" ca="1" si="765"/>
        <v>2.8473565026059361E-3</v>
      </c>
      <c r="FT407" s="223">
        <f t="shared" ca="1" si="766"/>
        <v>3.0337908494448866E-3</v>
      </c>
      <c r="FU407" s="223">
        <f t="shared" ca="1" si="767"/>
        <v>-2.5313104244122022E-4</v>
      </c>
      <c r="FV407" s="223">
        <f t="shared" ca="1" si="768"/>
        <v>-3.2502457824470053E-3</v>
      </c>
      <c r="FW407" s="223">
        <f t="shared" ca="1" si="769"/>
        <v>-2.5261872359297697E-3</v>
      </c>
      <c r="FX407" s="223">
        <f t="shared" ca="1" si="770"/>
        <v>1.0900773430863506E-3</v>
      </c>
      <c r="FY407" s="223">
        <f t="shared" ca="1" si="771"/>
        <v>3.4583234764687968E-3</v>
      </c>
      <c r="FZ407" s="223">
        <f t="shared" ca="1" si="772"/>
        <v>1.8671702911012104E-3</v>
      </c>
      <c r="GA407" s="223">
        <f t="shared" ca="1" si="773"/>
        <v>-1.8616871399447514E-3</v>
      </c>
      <c r="GB407" s="223">
        <f t="shared" ca="1" si="774"/>
        <v>-3.4591179292152588E-3</v>
      </c>
      <c r="GC407" s="223">
        <f t="shared" ca="1" si="775"/>
        <v>-1.0962398388792052E-3</v>
      </c>
      <c r="GD407" s="223">
        <f t="shared" ca="1" si="776"/>
        <v>2.5217120757472767E-3</v>
      </c>
      <c r="GE407" s="223">
        <f t="shared" ca="1" si="777"/>
        <v>3.2525815231800128E-3</v>
      </c>
      <c r="GF407" s="223">
        <f t="shared" ca="1" si="778"/>
        <v>2.5960351831844151E-4</v>
      </c>
      <c r="GG407" s="223">
        <f t="shared" ca="1" si="779"/>
        <v>-3.0305919101210731E-3</v>
      </c>
      <c r="GH407" s="223">
        <f t="shared" ca="1" si="780"/>
        <v>-2.8510935328801591E-3</v>
      </c>
      <c r="GI407" s="223">
        <f t="shared" ca="1" si="781"/>
        <v>5.9259278646299994E-4</v>
      </c>
      <c r="GJ407" s="223">
        <f t="shared" ca="1" si="782"/>
        <v>3.3578256612447517E-3</v>
      </c>
      <c r="GK407" s="223">
        <f t="shared" ca="1" si="783"/>
        <v>2.2787181421692415E-3</v>
      </c>
      <c r="GL407" s="223">
        <f t="shared" ca="1" si="784"/>
        <v>-1.4092705648918479E-3</v>
      </c>
      <c r="GM407" s="223">
        <f t="shared" ca="1" si="785"/>
        <v>-3.4837997582509903E-3</v>
      </c>
      <c r="GN407" s="223">
        <f t="shared" ca="1" si="786"/>
        <v>-1.5697620973709131E-3</v>
      </c>
      <c r="GO407" s="223">
        <f t="shared" ca="1" si="787"/>
        <v>2.1414801978415316E-3</v>
      </c>
      <c r="GP407" s="223">
        <f t="shared" ca="1" si="788"/>
        <v>3.400963629505364E-3</v>
      </c>
      <c r="GQ407" s="223">
        <f t="shared" ca="1" si="789"/>
        <v>7.6671844689084833E-4</v>
      </c>
      <c r="GR407" s="223">
        <f t="shared" ca="1" si="790"/>
        <v>-2.7453348751151174E-3</v>
      </c>
      <c r="GS407" s="223">
        <f t="shared" ca="1" si="791"/>
        <v>-3.1142822649453351E-3</v>
      </c>
      <c r="GT407" s="223">
        <f t="shared" ca="1" si="792"/>
        <v>8.228038560119898E-5</v>
      </c>
      <c r="GU407" s="223">
        <f t="shared" ca="1" si="793"/>
        <v>3.1846410608517349E-3</v>
      </c>
      <c r="GV407" s="223">
        <f t="shared" ca="1" si="794"/>
        <v>2.6409386270275894E-3</v>
      </c>
      <c r="GW407" s="223">
        <f t="shared" ca="1" si="795"/>
        <v>-9.2634753800687494E-4</v>
      </c>
      <c r="GX407" s="223">
        <f t="shared" ca="1" si="796"/>
        <v>-3.4330678433504634E-3</v>
      </c>
      <c r="GY407" s="223">
        <f t="shared" ca="1" si="797"/>
        <v>-2.0093037470255027E-3</v>
      </c>
      <c r="GZ407" s="223">
        <f t="shared" ca="1" si="798"/>
        <v>1.7148917407718719E-3</v>
      </c>
      <c r="HA407" s="223">
        <f t="shared" ca="1" si="799"/>
        <v>3.4757251439225612E-3</v>
      </c>
      <c r="HB407" s="223">
        <f t="shared" ca="1" si="800"/>
        <v>1.2572362365237714E-3</v>
      </c>
      <c r="HC407" s="223">
        <f t="shared" ca="1" si="801"/>
        <v>-2.400649630780865E-3</v>
      </c>
      <c r="HD407" s="223">
        <f t="shared" ca="1" si="802"/>
        <v>-3.3100561908875194E-3</v>
      </c>
      <c r="HE407" s="223">
        <f t="shared" ca="1" si="803"/>
        <v>-4.2981313712789912E-4</v>
      </c>
      <c r="HF407" s="223">
        <f t="shared" ca="1" si="804"/>
        <v>2.9425185988829605E-3</v>
      </c>
      <c r="HG407" s="223">
        <f t="shared" ca="1" si="805"/>
        <v>2.9459907660594189E-3</v>
      </c>
      <c r="HH407" s="223">
        <f t="shared" ca="1" si="806"/>
        <v>-4.2337188442836732E-4</v>
      </c>
      <c r="HI407" s="223">
        <f t="shared" ca="1" si="807"/>
        <v>-3.3080203772644654E-3</v>
      </c>
      <c r="HJ407" s="223">
        <f t="shared" ca="1" si="808"/>
        <v>-2.4053500385127738E-3</v>
      </c>
      <c r="HK407" s="223">
        <f t="shared" ca="1" si="809"/>
        <v>1.2511810563667638E-3</v>
      </c>
      <c r="HL407" s="223">
        <f t="shared" ca="1" si="810"/>
        <v>3.4752477054189445E-3</v>
      </c>
      <c r="HM407" s="223">
        <f t="shared" ca="1" si="811"/>
        <v>1.720538658400831E-3</v>
      </c>
      <c r="HN407" s="223">
        <f t="shared" ca="1" si="812"/>
        <v>-2.0039975717329934E-3</v>
      </c>
      <c r="HO407" s="223">
        <f t="shared" ca="1" si="813"/>
        <v>-3.4341773964335297E-3</v>
      </c>
      <c r="HP407" s="223">
        <f t="shared" ca="1" si="814"/>
        <v>-9.3260250344357691E-4</v>
      </c>
      <c r="HQ407" s="223">
        <f t="shared" ca="1" si="815"/>
        <v>2.636699495447271E-3</v>
      </c>
      <c r="HR407" s="223">
        <f t="shared" ca="1" si="816"/>
        <v>3.1872711016906648E-3</v>
      </c>
      <c r="HS407" s="223">
        <f t="shared" ca="1" si="817"/>
        <v>8.8768491894745233E-5</v>
      </c>
      <c r="HT407" s="223">
        <f t="shared" ca="1" si="818"/>
        <v>-3.1113642599992198E-3</v>
      </c>
      <c r="HU407" s="223">
        <f t="shared" ca="1" si="819"/>
        <v>-2.7493277656539306E-3</v>
      </c>
      <c r="HV407" s="223">
        <f t="shared" ca="1" si="820"/>
        <v>7.6038608056997424E-4</v>
      </c>
      <c r="HW407" s="223">
        <f t="shared" ca="1" si="821"/>
        <v>3.3995416490962866E-3</v>
      </c>
      <c r="HX407" s="223">
        <f t="shared" ca="1" si="822"/>
        <v>2.1465966142290688E-3</v>
      </c>
      <c r="HY407" s="223">
        <f t="shared" ca="1" si="823"/>
        <v>-1.5639650171886104E-3</v>
      </c>
      <c r="HZ407" s="223">
        <f t="shared" ca="1" si="824"/>
        <v>-3.4839590323205907E-3</v>
      </c>
      <c r="IA407" s="223">
        <f t="shared" ca="1" si="825"/>
        <v>-1.4152038419535705E-3</v>
      </c>
      <c r="IB407" s="223">
        <f t="shared" ca="1" si="826"/>
        <v>2.2738038105818243E-3</v>
      </c>
      <c r="IC407" s="223">
        <f t="shared" ca="1" si="827"/>
        <v>3.3595566433045013E-3</v>
      </c>
      <c r="ID407" s="223">
        <f t="shared" ca="1" si="828"/>
        <v>5.9898729844292938E-4</v>
      </c>
      <c r="IE407" s="223">
        <f t="shared" ca="1" si="829"/>
        <v>-1.958840638782156E-3</v>
      </c>
      <c r="IF407" s="223">
        <f t="shared" ca="1" si="830"/>
        <v>-3.0337908494448727E-3</v>
      </c>
      <c r="IG407" s="223">
        <f t="shared" ca="1" si="831"/>
        <v>2.5313104244114866E-4</v>
      </c>
      <c r="IH407" s="223">
        <f t="shared" ca="1" si="832"/>
        <v>3.2502457824470153E-3</v>
      </c>
      <c r="II407" s="223">
        <f t="shared" ca="1" si="833"/>
        <v>2.5261872359298191E-3</v>
      </c>
      <c r="IJ407" s="223">
        <f t="shared" ca="1" si="834"/>
        <v>-1.0900773430863766E-3</v>
      </c>
      <c r="IK407" s="223">
        <f t="shared" ca="1" si="835"/>
        <v>-3.4583234764687877E-3</v>
      </c>
      <c r="IL407" s="223">
        <f t="shared" ca="1" si="836"/>
        <v>-1.8671702911012707E-3</v>
      </c>
      <c r="IM407" s="223">
        <f t="shared" ca="1" si="837"/>
        <v>1.8616871399447744E-3</v>
      </c>
      <c r="IN407" s="223">
        <f t="shared" ca="1" si="838"/>
        <v>3.4591179292152675E-3</v>
      </c>
      <c r="IO407" s="223">
        <f t="shared" ca="1" si="839"/>
        <v>1.0962398388791796E-3</v>
      </c>
      <c r="IP407" s="223">
        <f t="shared" ca="1" si="840"/>
        <v>-2.5217120757472272E-3</v>
      </c>
      <c r="IQ407" s="223">
        <f t="shared" ca="1" si="841"/>
        <v>-3.2525815231800393E-3</v>
      </c>
      <c r="IR407" s="223">
        <f t="shared" ca="1" si="842"/>
        <v>-2.5960351831841441E-4</v>
      </c>
      <c r="IS407" s="223">
        <f t="shared" ca="1" si="843"/>
        <v>3.0305919101210376E-3</v>
      </c>
      <c r="IT407" s="223">
        <f t="shared" ca="1" si="844"/>
        <v>2.8510935328801431E-3</v>
      </c>
      <c r="IU407" s="223">
        <f t="shared" ca="1" si="845"/>
        <v>-5.9259278646292925E-4</v>
      </c>
      <c r="IV407" s="223">
        <f t="shared" ca="1" si="846"/>
        <v>-3.3578256612447591E-3</v>
      </c>
      <c r="IW407" s="223">
        <f t="shared" ca="1" si="847"/>
        <v>-2.2787181421692216E-3</v>
      </c>
      <c r="IX407" s="223">
        <f t="shared" ca="1" si="848"/>
        <v>1.4092705648917822E-3</v>
      </c>
      <c r="IY407" s="223">
        <f t="shared" ca="1" si="849"/>
        <v>3.4837997582509912E-3</v>
      </c>
      <c r="IZ407" s="223">
        <f t="shared" ca="1" si="850"/>
        <v>1.5697620973709773E-3</v>
      </c>
      <c r="JA407" s="223">
        <f t="shared" ca="1" si="851"/>
        <v>-2.1414801978415533E-3</v>
      </c>
      <c r="JB407" s="223">
        <f t="shared" ca="1" si="852"/>
        <v>-3.4009636295053796E-3</v>
      </c>
    </row>
    <row r="408" spans="2:262">
      <c r="B408" s="230">
        <v>47</v>
      </c>
      <c r="C408" s="229">
        <f t="shared" si="853"/>
        <v>9.1796875000000049E-4</v>
      </c>
      <c r="D408" s="226">
        <f t="shared" ca="1" si="597"/>
        <v>24.455215224376676</v>
      </c>
      <c r="E408" s="225">
        <f ca="1">BA361</f>
        <v>0.45521522437667794</v>
      </c>
      <c r="F408" s="224">
        <v>47</v>
      </c>
      <c r="G408" s="223">
        <f t="shared" ca="1" si="854"/>
        <v>-2.5165053878129394E-3</v>
      </c>
      <c r="H408" s="223">
        <f t="shared" ca="1" si="598"/>
        <v>1.1242621764900195E-2</v>
      </c>
      <c r="I408" s="223">
        <f t="shared" ca="1" si="599"/>
        <v>1.1628455021551446E-2</v>
      </c>
      <c r="J408" s="223">
        <f t="shared" ca="1" si="600"/>
        <v>-1.8179609793373358E-3</v>
      </c>
      <c r="K408" s="223">
        <f t="shared" ca="1" si="601"/>
        <v>-1.3101880813704366E-2</v>
      </c>
      <c r="L408" s="223">
        <f t="shared" ca="1" si="602"/>
        <v>-8.8008858144273082E-3</v>
      </c>
      <c r="M408" s="223">
        <f t="shared" ca="1" si="603"/>
        <v>5.968915750011565E-3</v>
      </c>
      <c r="N408" s="223">
        <f t="shared" ca="1" si="604"/>
        <v>1.3638588337866846E-2</v>
      </c>
      <c r="O408" s="223">
        <f t="shared" ca="1" si="605"/>
        <v>5.0849231684090062E-3</v>
      </c>
      <c r="P408" s="223">
        <f t="shared" ca="1" si="606"/>
        <v>-9.5173464451058856E-3</v>
      </c>
      <c r="Q408" s="223">
        <f t="shared" ca="1" si="607"/>
        <v>-1.2798567126919862E-2</v>
      </c>
      <c r="R408" s="223">
        <f t="shared" ca="1" si="608"/>
        <v>-8.5566987468226659E-4</v>
      </c>
      <c r="S408" s="223">
        <f t="shared" ca="1" si="609"/>
        <v>1.210506155817841E-2</v>
      </c>
      <c r="T408" s="223">
        <f t="shared" ca="1" si="610"/>
        <v>1.0666611978577288E-2</v>
      </c>
      <c r="U408" s="223">
        <f t="shared" ca="1" si="611"/>
        <v>-3.4599578498183577E-3</v>
      </c>
      <c r="V408" s="223">
        <f t="shared" ca="1" si="612"/>
        <v>-1.3470847709501826E-2</v>
      </c>
      <c r="W408" s="223">
        <f t="shared" ca="1" si="613"/>
        <v>-7.4579302033008872E-3</v>
      </c>
      <c r="X408" s="223">
        <f t="shared" ca="1" si="614"/>
        <v>7.4263248388155272E-3</v>
      </c>
      <c r="Y408" s="223">
        <f t="shared" ca="1" si="615"/>
        <v>1.3476837475119878E-2</v>
      </c>
      <c r="Z408" s="223">
        <f t="shared" ca="1" si="616"/>
        <v>3.4964178152830003E-3</v>
      </c>
      <c r="AA408" s="223">
        <f t="shared" ca="1" si="617"/>
        <v>-1.0643051575568373E-2</v>
      </c>
      <c r="AB408" s="223">
        <f t="shared" ca="1" si="618"/>
        <v>-1.2122426226295448E-2</v>
      </c>
      <c r="AC408" s="223">
        <f t="shared" ca="1" si="619"/>
        <v>8.1803570982334805E-4</v>
      </c>
      <c r="AD408" s="223">
        <f t="shared" ca="1" si="620"/>
        <v>1.2785429958199085E-2</v>
      </c>
      <c r="AE408" s="223">
        <f t="shared" ca="1" si="621"/>
        <v>9.5443331629353617E-3</v>
      </c>
      <c r="AF408" s="223">
        <f t="shared" ca="1" si="622"/>
        <v>-5.0499137337004394E-3</v>
      </c>
      <c r="AG408" s="223">
        <f t="shared" ca="1" si="623"/>
        <v>-1.3637200517048578E-2</v>
      </c>
      <c r="AH408" s="223">
        <f t="shared" ca="1" si="624"/>
        <v>-6.0028003800561766E-3</v>
      </c>
      <c r="AI408" s="223">
        <f t="shared" ca="1" si="625"/>
        <v>8.7720350896013446E-3</v>
      </c>
      <c r="AJ408" s="223">
        <f t="shared" ca="1" si="626"/>
        <v>1.3112382432472026E-2</v>
      </c>
      <c r="AK408" s="223">
        <f t="shared" ca="1" si="627"/>
        <v>1.8553230837404615E-3</v>
      </c>
      <c r="AL408" s="223">
        <f t="shared" ca="1" si="628"/>
        <v>-1.1608675303754477E-2</v>
      </c>
      <c r="AM408" s="223">
        <f t="shared" ca="1" si="629"/>
        <v>-1.1263952751641932E-2</v>
      </c>
      <c r="AN408" s="223">
        <f t="shared" ca="1" si="630"/>
        <v>2.479437275823494E-3</v>
      </c>
      <c r="AO408" s="223">
        <f t="shared" ca="1" si="631"/>
        <v>1.3273493590937258E-2</v>
      </c>
      <c r="AP408" s="223">
        <f t="shared" ca="1" si="632"/>
        <v>8.2784986926329462E-3</v>
      </c>
      <c r="AQ408" s="223">
        <f t="shared" ca="1" si="633"/>
        <v>-6.5639142145549343E-3</v>
      </c>
      <c r="AR408" s="223">
        <f t="shared" ca="1" si="634"/>
        <v>-1.3598437135277485E-2</v>
      </c>
      <c r="AS408" s="223">
        <f t="shared" ca="1" si="635"/>
        <v>-4.4573828516732503E-3</v>
      </c>
      <c r="AT408" s="223">
        <f t="shared" ca="1" si="636"/>
        <v>9.9858057676067355E-3</v>
      </c>
      <c r="AU408" s="223">
        <f t="shared" ca="1" si="637"/>
        <v>1.25507049530004E-2</v>
      </c>
      <c r="AV408" s="223">
        <f t="shared" ca="1" si="638"/>
        <v>1.8632256607895373E-4</v>
      </c>
      <c r="AW408" s="223">
        <f t="shared" ca="1" si="639"/>
        <v>-1.2399693749987166E-2</v>
      </c>
      <c r="AX408" s="223">
        <f t="shared" ca="1" si="640"/>
        <v>-1.0236058943087463E-2</v>
      </c>
      <c r="AY408" s="223">
        <f t="shared" ca="1" si="641"/>
        <v>4.1035457973285939E-3</v>
      </c>
      <c r="AZ408" s="223">
        <f t="shared" ca="1" si="642"/>
        <v>1.3561911525065645E-2</v>
      </c>
      <c r="BA408" s="223">
        <f t="shared" ca="1" si="643"/>
        <v>6.8881478963454309E-3</v>
      </c>
      <c r="BB408" s="223">
        <f t="shared" ca="1" si="644"/>
        <v>-7.9791873159141928E-3</v>
      </c>
      <c r="BC408" s="223">
        <f t="shared" ca="1" si="645"/>
        <v>-1.3355140601531455E-2</v>
      </c>
      <c r="BD408" s="223">
        <f t="shared" ca="1" si="646"/>
        <v>-2.8449221362577908E-3</v>
      </c>
      <c r="BE408" s="223">
        <f t="shared" ca="1" si="647"/>
        <v>1.1049380632053478E-2</v>
      </c>
      <c r="BF408" s="223">
        <f t="shared" ca="1" si="648"/>
        <v>1.1800253188807055E-2</v>
      </c>
      <c r="BG408" s="223">
        <f t="shared" ca="1" si="649"/>
        <v>-1.4854804164060027E-3</v>
      </c>
      <c r="BH408" s="223">
        <f t="shared" ca="1" si="650"/>
        <v>-1.3004209260553149E-2</v>
      </c>
      <c r="BI408" s="223">
        <f t="shared" ca="1" si="651"/>
        <v>-9.0542052802788184E-3</v>
      </c>
      <c r="BJ408" s="223">
        <f t="shared" ca="1" si="652"/>
        <v>5.665933170450858E-3</v>
      </c>
      <c r="BK408" s="223">
        <f t="shared" ca="1" si="653"/>
        <v>1.3646345686394811E-2</v>
      </c>
      <c r="BL408" s="223">
        <f t="shared" ca="1" si="654"/>
        <v>5.394192944191049E-3</v>
      </c>
      <c r="BM408" s="223">
        <f t="shared" ca="1" si="655"/>
        <v>-9.2744460129940386E-3</v>
      </c>
      <c r="BN408" s="223">
        <f t="shared" ca="1" si="656"/>
        <v>-1.291097032213907E-2</v>
      </c>
      <c r="BO408" s="223">
        <f t="shared" ca="1" si="657"/>
        <v>-1.1896711438520538E-3</v>
      </c>
      <c r="BP408" s="223">
        <f t="shared" ca="1" si="658"/>
        <v>1.1946762527002143E-2</v>
      </c>
      <c r="BQ408" s="223">
        <f t="shared" ca="1" si="659"/>
        <v>1.0872314632947922E-2</v>
      </c>
      <c r="BR408" s="223">
        <f t="shared" ca="1" si="660"/>
        <v>-3.1349403907391126E-3</v>
      </c>
      <c r="BS408" s="223">
        <f t="shared" ca="1" si="661"/>
        <v>-1.341312935948883E-2</v>
      </c>
      <c r="BT408" s="223">
        <f t="shared" ca="1" si="662"/>
        <v>-7.7361679423772131E-3</v>
      </c>
      <c r="BU408" s="223">
        <f t="shared" ca="1" si="663"/>
        <v>7.1430996348243302E-3</v>
      </c>
      <c r="BV408" s="223">
        <f t="shared" ca="1" si="664"/>
        <v>1.3525526106546823E-2</v>
      </c>
      <c r="BW408" s="223">
        <f t="shared" ca="1" si="665"/>
        <v>3.8191043092273272E-3</v>
      </c>
      <c r="BX408" s="223">
        <f t="shared" ca="1" si="666"/>
        <v>-1.0430208409360101E-2</v>
      </c>
      <c r="BY408" s="223">
        <f t="shared" ca="1" si="667"/>
        <v>-1.2272607031537233E-2</v>
      </c>
      <c r="BZ408" s="223">
        <f t="shared" ca="1" si="668"/>
        <v>4.834736099060934E-4</v>
      </c>
      <c r="CA408" s="223">
        <f t="shared" ca="1" si="669"/>
        <v>1.2664453993467314E-2</v>
      </c>
      <c r="CB408" s="223">
        <f t="shared" ca="1" si="670"/>
        <v>9.7808463450307966E-3</v>
      </c>
      <c r="CC408" s="223">
        <f t="shared" ca="1" si="671"/>
        <v>-4.7372479435849038E-3</v>
      </c>
      <c r="CD408" s="223">
        <f t="shared" ca="1" si="672"/>
        <v>-1.3620303507882433E-2</v>
      </c>
      <c r="CE408" s="223">
        <f t="shared" ca="1" si="673"/>
        <v>-6.3017714377771794E-3</v>
      </c>
      <c r="CF408" s="223">
        <f t="shared" ca="1" si="674"/>
        <v>8.5128272318746312E-3</v>
      </c>
      <c r="CG408" s="223">
        <f t="shared" ca="1" si="675"/>
        <v>1.3201270024461781E-2</v>
      </c>
      <c r="CH408" s="223">
        <f t="shared" ca="1" si="676"/>
        <v>2.1865727906204926E-3</v>
      </c>
      <c r="CI408" s="223">
        <f t="shared" ca="1" si="677"/>
        <v>-1.1429090762784495E-2</v>
      </c>
      <c r="CJ408" s="223">
        <f t="shared" ca="1" si="678"/>
        <v>-1.144965230780679E-2</v>
      </c>
      <c r="CK408" s="223">
        <f t="shared" ca="1" si="679"/>
        <v>2.1493464705527694E-3</v>
      </c>
      <c r="CL408" s="223">
        <f t="shared" ca="1" si="680"/>
        <v>1.3191660283764296E-2</v>
      </c>
      <c r="CM408" s="223">
        <f t="shared" ca="1" si="681"/>
        <v>8.5422650240473998E-3</v>
      </c>
      <c r="CN408" s="223">
        <f t="shared" ca="1" si="682"/>
        <v>-6.2683028779165727E-3</v>
      </c>
      <c r="CO408" s="223">
        <f t="shared" ca="1" si="683"/>
        <v>-1.3622615613703806E-2</v>
      </c>
      <c r="CP408" s="223">
        <f t="shared" ca="1" si="684"/>
        <v>-4.7725904250478651E-3</v>
      </c>
      <c r="CQ408" s="223">
        <f t="shared" ca="1" si="685"/>
        <v>9.7545139835958257E-3</v>
      </c>
      <c r="CR408" s="223">
        <f t="shared" ca="1" si="686"/>
        <v>1.2678454553432642E-2</v>
      </c>
      <c r="CS408" s="223">
        <f t="shared" ca="1" si="687"/>
        <v>5.2115318197531665E-4</v>
      </c>
      <c r="CT408" s="223">
        <f t="shared" ca="1" si="688"/>
        <v>-1.2256068952909446E-2</v>
      </c>
      <c r="CU408" s="223">
        <f t="shared" ca="1" si="689"/>
        <v>-1.045448415600091E-2</v>
      </c>
      <c r="CV408" s="223">
        <f t="shared" ca="1" si="690"/>
        <v>3.7828911596650932E-3</v>
      </c>
      <c r="CW408" s="223">
        <f t="shared" ca="1" si="691"/>
        <v>1.3520451724562066E-2</v>
      </c>
      <c r="CX408" s="223">
        <f t="shared" ca="1" si="692"/>
        <v>7.17520008594001E-3</v>
      </c>
      <c r="CY408" s="223">
        <f t="shared" ca="1" si="693"/>
        <v>-7.7050767024118864E-3</v>
      </c>
      <c r="CZ408" s="223">
        <f t="shared" ca="1" si="694"/>
        <v>-1.3420030900729322E-2</v>
      </c>
      <c r="DA408" s="223">
        <f t="shared" ca="1" si="695"/>
        <v>-3.1716252099863525E-3</v>
      </c>
      <c r="DB408" s="223">
        <f t="shared" ca="1" si="696"/>
        <v>1.084948376547696E-2</v>
      </c>
      <c r="DC408" s="223">
        <f t="shared" ca="1" si="697"/>
        <v>1.1964943324781672E-2</v>
      </c>
      <c r="DD408" s="223">
        <f t="shared" ca="1" si="698"/>
        <v>-1.1521050556174931E-3</v>
      </c>
      <c r="DE408" s="223">
        <f t="shared" ca="1" si="699"/>
        <v>-1.2898704458002043E-2</v>
      </c>
      <c r="DF408" s="223">
        <f t="shared" ca="1" si="700"/>
        <v>-9.3020708314280557E-3</v>
      </c>
      <c r="DG408" s="223">
        <f t="shared" ca="1" si="701"/>
        <v>5.359537644611204E-3</v>
      </c>
      <c r="DH408" s="223">
        <f t="shared" ca="1" si="702"/>
        <v>1.364588298655103E-2</v>
      </c>
      <c r="DI408" s="223">
        <f t="shared" ca="1" si="703"/>
        <v>5.7002134598453328E-3</v>
      </c>
      <c r="DJ408" s="223">
        <f t="shared" ca="1" si="704"/>
        <v>-9.0259590013978021E-3</v>
      </c>
      <c r="DK408" s="223">
        <f t="shared" ca="1" si="705"/>
        <v>-1.3015596431608489E-2</v>
      </c>
      <c r="DL408" s="223">
        <f t="shared" ca="1" si="706"/>
        <v>-1.522955799609526E-3</v>
      </c>
      <c r="DM408" s="223">
        <f t="shared" ca="1" si="707"/>
        <v>1.1781267212797843E-2</v>
      </c>
      <c r="DN408" s="223">
        <f t="shared" ca="1" si="708"/>
        <v>1.1071468211525874E-2</v>
      </c>
      <c r="DO408" s="223">
        <f t="shared" ca="1" si="709"/>
        <v>-2.8080345607912689E-3</v>
      </c>
      <c r="DP408" s="223">
        <f t="shared" ca="1" si="710"/>
        <v>-1.3347331441898947E-2</v>
      </c>
      <c r="DQ408" s="223">
        <f t="shared" ca="1" si="711"/>
        <v>-8.0097457031590019E-3</v>
      </c>
      <c r="DR408" s="223">
        <f t="shared" ca="1" si="712"/>
        <v>6.8555716947108969E-3</v>
      </c>
      <c r="DS408" s="223">
        <f t="shared" ca="1" si="713"/>
        <v>1.3566067466799205E-2</v>
      </c>
      <c r="DT408" s="223">
        <f t="shared" ca="1" si="714"/>
        <v>4.1394903175410048E-3</v>
      </c>
      <c r="DU408" s="223">
        <f t="shared" ca="1" si="715"/>
        <v>-1.0211082475616612E-2</v>
      </c>
      <c r="DV408" s="223">
        <f t="shared" ca="1" si="716"/>
        <v>-1.241539527720553E-2</v>
      </c>
      <c r="DW408" s="223">
        <f t="shared" ca="1" si="717"/>
        <v>1.4862028356423277E-4</v>
      </c>
      <c r="DX408" s="223">
        <f t="shared" ca="1" si="718"/>
        <v>1.2535849435204414E-2</v>
      </c>
      <c r="DY408" s="223">
        <f t="shared" ca="1" si="719"/>
        <v>1.0011467911017426E-2</v>
      </c>
      <c r="DZ408" s="223">
        <f t="shared" ca="1" si="720"/>
        <v>-4.4217286124453078E-3</v>
      </c>
      <c r="EA408" s="223">
        <f t="shared" ca="1" si="721"/>
        <v>-1.3595202137179074E-2</v>
      </c>
      <c r="EB408" s="223">
        <f t="shared" ca="1" si="722"/>
        <v>-6.5969465440223075E-3</v>
      </c>
      <c r="EC408" s="223">
        <f t="shared" ca="1" si="723"/>
        <v>8.2484915653384758E-3</v>
      </c>
      <c r="ED408" s="223">
        <f t="shared" ca="1" si="724"/>
        <v>1.3282205665016084E-2</v>
      </c>
      <c r="EE408" s="223">
        <f t="shared" ca="1" si="725"/>
        <v>2.5165053878129623E-3</v>
      </c>
      <c r="EF408" s="223">
        <f t="shared" ca="1" si="726"/>
        <v>-1.1242621764900131E-2</v>
      </c>
      <c r="EG408" s="223">
        <f t="shared" ca="1" si="727"/>
        <v>-1.162845502155135E-2</v>
      </c>
      <c r="EH408" s="223">
        <f t="shared" ca="1" si="728"/>
        <v>1.8179609793374265E-3</v>
      </c>
      <c r="EI408" s="223">
        <f t="shared" ca="1" si="729"/>
        <v>1.3101880813704366E-2</v>
      </c>
      <c r="EJ408" s="223">
        <f t="shared" ca="1" si="730"/>
        <v>8.8008858144273776E-3</v>
      </c>
      <c r="EK408" s="223">
        <f t="shared" ca="1" si="731"/>
        <v>-5.9689157500117558E-3</v>
      </c>
      <c r="EL408" s="223">
        <f t="shared" ca="1" si="732"/>
        <v>-1.3638588337866842E-2</v>
      </c>
      <c r="EM408" s="223">
        <f t="shared" ca="1" si="733"/>
        <v>-5.0849231684089898E-3</v>
      </c>
      <c r="EN408" s="223">
        <f t="shared" ca="1" si="734"/>
        <v>9.5173464451058301E-3</v>
      </c>
      <c r="EO408" s="223">
        <f t="shared" ca="1" si="735"/>
        <v>1.2798567126919781E-2</v>
      </c>
      <c r="EP408" s="223">
        <f t="shared" ca="1" si="736"/>
        <v>8.5566987468212695E-4</v>
      </c>
      <c r="EQ408" s="223">
        <f t="shared" ca="1" si="737"/>
        <v>-1.2105061558178429E-2</v>
      </c>
      <c r="ER408" s="223">
        <f t="shared" ca="1" si="738"/>
        <v>-1.0666611978577307E-2</v>
      </c>
      <c r="ES408" s="223">
        <f t="shared" ca="1" si="739"/>
        <v>3.4599578498186096E-3</v>
      </c>
      <c r="ET408" s="223">
        <f t="shared" ca="1" si="740"/>
        <v>1.3470847709501854E-2</v>
      </c>
      <c r="EU408" s="223">
        <f t="shared" ca="1" si="741"/>
        <v>7.4579302033008308E-3</v>
      </c>
      <c r="EV408" s="223">
        <f t="shared" ca="1" si="742"/>
        <v>-7.4263248388155021E-3</v>
      </c>
      <c r="EW408" s="223">
        <f t="shared" ca="1" si="743"/>
        <v>-1.3476837475119898E-2</v>
      </c>
      <c r="EX408" s="223">
        <f t="shared" ca="1" si="744"/>
        <v>-3.496417815282842E-3</v>
      </c>
      <c r="EY408" s="223">
        <f t="shared" ca="1" si="745"/>
        <v>1.0643051575568448E-2</v>
      </c>
      <c r="EZ408" s="223">
        <f t="shared" ca="1" si="746"/>
        <v>1.2122426226295441E-2</v>
      </c>
      <c r="FA408" s="223">
        <f t="shared" ca="1" si="747"/>
        <v>-8.1803570982326955E-4</v>
      </c>
      <c r="FB408" s="223">
        <f t="shared" ca="1" si="748"/>
        <v>-1.2785429958199156E-2</v>
      </c>
      <c r="FC408" s="223">
        <f t="shared" ca="1" si="749"/>
        <v>-9.5443331629352784E-3</v>
      </c>
      <c r="FD408" s="223">
        <f t="shared" ca="1" si="750"/>
        <v>5.0499137337004568E-3</v>
      </c>
      <c r="FE408" s="223">
        <f t="shared" ca="1" si="751"/>
        <v>1.3637200517048574E-2</v>
      </c>
      <c r="FF408" s="223">
        <f t="shared" ca="1" si="752"/>
        <v>6.0028003800559424E-3</v>
      </c>
      <c r="FG408" s="223">
        <f t="shared" ca="1" si="753"/>
        <v>-8.7720350896014695E-3</v>
      </c>
      <c r="FH408" s="223">
        <f t="shared" ca="1" si="754"/>
        <v>-1.3112382432472008E-2</v>
      </c>
      <c r="FI408" s="223">
        <f t="shared" ca="1" si="755"/>
        <v>-1.8553230837404905E-3</v>
      </c>
      <c r="FJ408" s="223">
        <f t="shared" ca="1" si="756"/>
        <v>1.1608675303754614E-2</v>
      </c>
      <c r="FK408" s="223">
        <f t="shared" ca="1" si="757"/>
        <v>1.126395275164184E-2</v>
      </c>
      <c r="FL408" s="223">
        <f t="shared" ca="1" si="758"/>
        <v>-2.4794372758235594E-3</v>
      </c>
      <c r="FM408" s="223">
        <f t="shared" ca="1" si="759"/>
        <v>-1.3273493590937253E-2</v>
      </c>
      <c r="FN408" s="223">
        <f t="shared" ca="1" si="760"/>
        <v>-8.2784986926330486E-3</v>
      </c>
      <c r="FO408" s="223">
        <f t="shared" ca="1" si="761"/>
        <v>6.5639142145550774E-3</v>
      </c>
      <c r="FP408" s="223">
        <f t="shared" ca="1" si="762"/>
        <v>1.359843713527748E-2</v>
      </c>
      <c r="FQ408" s="223">
        <f t="shared" ca="1" si="763"/>
        <v>4.4573828516732798E-3</v>
      </c>
      <c r="FR408" s="223">
        <f t="shared" ca="1" si="764"/>
        <v>-9.9858057676066488E-3</v>
      </c>
      <c r="FS408" s="223">
        <f t="shared" ca="1" si="765"/>
        <v>-1.2550704953000298E-2</v>
      </c>
      <c r="FT408" s="223">
        <f t="shared" ca="1" si="766"/>
        <v>-1.863225660787898E-4</v>
      </c>
      <c r="FU408" s="223">
        <f t="shared" ca="1" si="767"/>
        <v>1.2399693749987194E-2</v>
      </c>
      <c r="FV408" s="223">
        <f t="shared" ca="1" si="768"/>
        <v>1.0236058943087482E-2</v>
      </c>
      <c r="FW408" s="223">
        <f t="shared" ca="1" si="769"/>
        <v>-4.1035457973288419E-3</v>
      </c>
      <c r="FX408" s="223">
        <f t="shared" ca="1" si="770"/>
        <v>-1.3561911525065664E-2</v>
      </c>
      <c r="FY408" s="223">
        <f t="shared" ca="1" si="771"/>
        <v>-6.8881478963453736E-3</v>
      </c>
      <c r="FZ408" s="223">
        <f t="shared" ca="1" si="772"/>
        <v>7.9791873159141685E-3</v>
      </c>
      <c r="GA408" s="223">
        <f t="shared" ca="1" si="773"/>
        <v>1.3355140601531481E-2</v>
      </c>
      <c r="GB408" s="223">
        <f t="shared" ca="1" si="774"/>
        <v>2.8449221362576308E-3</v>
      </c>
      <c r="GC408" s="223">
        <f t="shared" ca="1" si="775"/>
        <v>-1.1049380632053516E-2</v>
      </c>
      <c r="GD408" s="223">
        <f t="shared" ca="1" si="776"/>
        <v>-1.1800253188807069E-2</v>
      </c>
      <c r="GE408" s="223">
        <f t="shared" ca="1" si="777"/>
        <v>1.4854804164058765E-3</v>
      </c>
      <c r="GF408" s="223">
        <f t="shared" ca="1" si="778"/>
        <v>1.3004209260553198E-2</v>
      </c>
      <c r="GG408" s="223">
        <f t="shared" ca="1" si="779"/>
        <v>9.0542052802787681E-3</v>
      </c>
      <c r="GH408" s="223">
        <f t="shared" ca="1" si="780"/>
        <v>-5.6659331704509187E-3</v>
      </c>
      <c r="GI408" s="223">
        <f t="shared" ca="1" si="781"/>
        <v>-1.3646345686394815E-2</v>
      </c>
      <c r="GJ408" s="223">
        <f t="shared" ca="1" si="782"/>
        <v>-5.3941929441908105E-3</v>
      </c>
      <c r="GK408" s="223">
        <f t="shared" ca="1" si="783"/>
        <v>9.2744460129940871E-3</v>
      </c>
      <c r="GL408" s="223">
        <f t="shared" ca="1" si="784"/>
        <v>1.2910970322139047E-2</v>
      </c>
      <c r="GM408" s="223">
        <f t="shared" ca="1" si="785"/>
        <v>1.18967114385218E-3</v>
      </c>
      <c r="GN408" s="223">
        <f t="shared" ca="1" si="786"/>
        <v>-1.1946762527002266E-2</v>
      </c>
      <c r="GO408" s="223">
        <f t="shared" ca="1" si="787"/>
        <v>-1.0872314632947883E-2</v>
      </c>
      <c r="GP408" s="223">
        <f t="shared" ca="1" si="788"/>
        <v>3.1349403907391777E-3</v>
      </c>
      <c r="GQ408" s="223">
        <f t="shared" ca="1" si="789"/>
        <v>1.3413129359488841E-2</v>
      </c>
      <c r="GR408" s="223">
        <f t="shared" ca="1" si="790"/>
        <v>7.7361679423773189E-3</v>
      </c>
      <c r="GS408" s="223">
        <f t="shared" ca="1" si="791"/>
        <v>-7.1430996348245523E-3</v>
      </c>
      <c r="GT408" s="223">
        <f t="shared" ca="1" si="792"/>
        <v>-1.3525526106546814E-2</v>
      </c>
      <c r="GU408" s="223">
        <f t="shared" ca="1" si="793"/>
        <v>-3.8191043092272625E-3</v>
      </c>
      <c r="GV408" s="223">
        <f t="shared" ca="1" si="794"/>
        <v>1.0430208409360018E-2</v>
      </c>
      <c r="GW408" s="223">
        <f t="shared" ca="1" si="795"/>
        <v>1.2272607031537118E-2</v>
      </c>
      <c r="GX408" s="223">
        <f t="shared" ca="1" si="796"/>
        <v>-4.8347360990616019E-4</v>
      </c>
      <c r="GY408" s="223">
        <f t="shared" ca="1" si="797"/>
        <v>-1.2664453993467341E-2</v>
      </c>
      <c r="GZ408" s="223">
        <f t="shared" ca="1" si="798"/>
        <v>-9.7808463450308868E-3</v>
      </c>
      <c r="HA408" s="223">
        <f t="shared" ca="1" si="799"/>
        <v>4.7372479435851475E-3</v>
      </c>
      <c r="HB408" s="223">
        <f t="shared" ca="1" si="800"/>
        <v>1.3620303507882438E-2</v>
      </c>
      <c r="HC408" s="223">
        <f t="shared" ca="1" si="801"/>
        <v>6.3017714377771195E-3</v>
      </c>
      <c r="HD408" s="223">
        <f t="shared" ca="1" si="802"/>
        <v>-8.5128272318745306E-3</v>
      </c>
      <c r="HE408" s="223">
        <f t="shared" ca="1" si="803"/>
        <v>-1.3201270024461715E-2</v>
      </c>
      <c r="HF408" s="223">
        <f t="shared" ca="1" si="804"/>
        <v>-2.1865727906204258E-3</v>
      </c>
      <c r="HG408" s="223">
        <f t="shared" ca="1" si="805"/>
        <v>1.1429090762784531E-2</v>
      </c>
      <c r="HH408" s="223">
        <f t="shared" ca="1" si="806"/>
        <v>1.1449652307806755E-2</v>
      </c>
      <c r="HI408" s="223">
        <f t="shared" ca="1" si="807"/>
        <v>-2.1493464705526445E-3</v>
      </c>
      <c r="HJ408" s="223">
        <f t="shared" ca="1" si="808"/>
        <v>-1.3191660283764362E-2</v>
      </c>
      <c r="HK408" s="223">
        <f t="shared" ca="1" si="809"/>
        <v>-8.5422650240473477E-3</v>
      </c>
      <c r="HL408" s="223">
        <f t="shared" ca="1" si="810"/>
        <v>6.2683028779166317E-3</v>
      </c>
      <c r="HM408" s="223">
        <f t="shared" ca="1" si="811"/>
        <v>1.3622615613703815E-2</v>
      </c>
      <c r="HN408" s="223">
        <f t="shared" ca="1" si="812"/>
        <v>4.7725904250476214E-3</v>
      </c>
      <c r="HO408" s="223">
        <f t="shared" ca="1" si="813"/>
        <v>-9.7545139835958708E-3</v>
      </c>
      <c r="HP408" s="223">
        <f t="shared" ca="1" si="814"/>
        <v>-1.2678454553432616E-2</v>
      </c>
      <c r="HQ408" s="223">
        <f t="shared" ca="1" si="815"/>
        <v>-5.2115318197544372E-4</v>
      </c>
      <c r="HR408" s="223">
        <f t="shared" ca="1" si="816"/>
        <v>1.225606895290956E-2</v>
      </c>
      <c r="HS408" s="223">
        <f t="shared" ca="1" si="817"/>
        <v>1.0454484156000867E-2</v>
      </c>
      <c r="HT408" s="223">
        <f t="shared" ca="1" si="818"/>
        <v>-3.7828911596651574E-3</v>
      </c>
      <c r="HU408" s="223">
        <f t="shared" ca="1" si="819"/>
        <v>-1.3520451724562049E-2</v>
      </c>
      <c r="HV408" s="223">
        <f t="shared" ca="1" si="820"/>
        <v>-7.1752000859401166E-3</v>
      </c>
      <c r="HW408" s="223">
        <f t="shared" ca="1" si="821"/>
        <v>7.7050767024117823E-3</v>
      </c>
      <c r="HX408" s="223">
        <f t="shared" ca="1" si="822"/>
        <v>1.3420030900729381E-2</v>
      </c>
      <c r="HY408" s="223">
        <f t="shared" ca="1" si="823"/>
        <v>3.1716252099859101E-3</v>
      </c>
      <c r="HZ408" s="223">
        <f t="shared" ca="1" si="824"/>
        <v>-1.0849483765477116E-2</v>
      </c>
      <c r="IA408" s="223">
        <f t="shared" ca="1" si="825"/>
        <v>-1.1964943324781546E-2</v>
      </c>
      <c r="IB408" s="223">
        <f t="shared" ca="1" si="826"/>
        <v>1.1521050556175603E-3</v>
      </c>
      <c r="IC408" s="223">
        <f t="shared" ca="1" si="827"/>
        <v>1.2898704458002064E-2</v>
      </c>
      <c r="ID408" s="223">
        <f t="shared" ca="1" si="828"/>
        <v>9.3020708314281511E-3</v>
      </c>
      <c r="IE408" s="223">
        <f t="shared" ca="1" si="829"/>
        <v>-3.3990004538538635E-3</v>
      </c>
      <c r="IF408" s="223">
        <f t="shared" ca="1" si="830"/>
        <v>-1.3645882986551025E-2</v>
      </c>
      <c r="IG408" s="223">
        <f t="shared" ca="1" si="831"/>
        <v>-5.7002134598449199E-3</v>
      </c>
      <c r="IH408" s="223">
        <f t="shared" ca="1" si="832"/>
        <v>9.0259590013979964E-3</v>
      </c>
      <c r="II408" s="223">
        <f t="shared" ca="1" si="833"/>
        <v>1.3015596431608413E-2</v>
      </c>
      <c r="IJ408" s="223">
        <f t="shared" ca="1" si="834"/>
        <v>1.5229557996094593E-3</v>
      </c>
      <c r="IK408" s="223">
        <f t="shared" ca="1" si="835"/>
        <v>-1.1781267212797878E-2</v>
      </c>
      <c r="IL408" s="223">
        <f t="shared" ca="1" si="836"/>
        <v>-1.1071468211525834E-2</v>
      </c>
      <c r="IM408" s="223">
        <f t="shared" ca="1" si="837"/>
        <v>2.8080345607913344E-3</v>
      </c>
      <c r="IN408" s="223">
        <f t="shared" ca="1" si="838"/>
        <v>1.3347331441898879E-2</v>
      </c>
      <c r="IO408" s="223">
        <f t="shared" ca="1" si="839"/>
        <v>8.0097457031592621E-3</v>
      </c>
      <c r="IP408" s="223">
        <f t="shared" ca="1" si="840"/>
        <v>-6.8555716947112898E-3</v>
      </c>
      <c r="IQ408" s="223">
        <f t="shared" ca="1" si="841"/>
        <v>-1.3566067466799156E-2</v>
      </c>
      <c r="IR408" s="223">
        <f t="shared" ca="1" si="842"/>
        <v>-4.1394903175409415E-3</v>
      </c>
      <c r="IS408" s="223">
        <f t="shared" ca="1" si="843"/>
        <v>1.0211082475616657E-2</v>
      </c>
      <c r="IT408" s="223">
        <f t="shared" ca="1" si="844"/>
        <v>1.2415395277205504E-2</v>
      </c>
      <c r="IU408" s="223">
        <f t="shared" ca="1" si="845"/>
        <v>-1.4862028356429913E-4</v>
      </c>
      <c r="IV408" s="223">
        <f t="shared" ca="1" si="846"/>
        <v>-1.2535849435204287E-2</v>
      </c>
      <c r="IW408" s="223">
        <f t="shared" ca="1" si="847"/>
        <v>-1.0011467911017643E-2</v>
      </c>
      <c r="IX408" s="223">
        <f t="shared" ca="1" si="848"/>
        <v>4.421728612445738E-3</v>
      </c>
      <c r="IY408" s="223">
        <f t="shared" ca="1" si="849"/>
        <v>1.3595202137179112E-2</v>
      </c>
      <c r="IZ408" s="223">
        <f t="shared" ca="1" si="850"/>
        <v>6.5969465440222468E-3</v>
      </c>
      <c r="JA408" s="223">
        <f t="shared" ca="1" si="851"/>
        <v>-8.2484915653385296E-3</v>
      </c>
      <c r="JB408" s="223">
        <f t="shared" ca="1" si="852"/>
        <v>-1.3282205665016068E-2</v>
      </c>
    </row>
    <row r="409" spans="2:262">
      <c r="B409" s="230">
        <v>48</v>
      </c>
      <c r="C409" s="229">
        <f t="shared" si="853"/>
        <v>9.3750000000000051E-4</v>
      </c>
      <c r="D409" s="226">
        <f t="shared" ca="1" si="597"/>
        <v>24.472011761034725</v>
      </c>
      <c r="E409" s="225">
        <f ca="1">BB361</f>
        <v>0.47201176103472681</v>
      </c>
      <c r="F409" s="224">
        <v>48</v>
      </c>
      <c r="G409" s="223">
        <f t="shared" ca="1" si="854"/>
        <v>-6.3660743629585488E-4</v>
      </c>
      <c r="H409" s="223">
        <f t="shared" ca="1" si="598"/>
        <v>3.3131059523224841E-3</v>
      </c>
      <c r="I409" s="223">
        <f t="shared" ca="1" si="599"/>
        <v>3.1723489515438101E-3</v>
      </c>
      <c r="J409" s="223">
        <f t="shared" ca="1" si="600"/>
        <v>-8.8509518144932531E-4</v>
      </c>
      <c r="K409" s="223">
        <f t="shared" ca="1" si="601"/>
        <v>-3.8497714755574698E-3</v>
      </c>
      <c r="L409" s="223">
        <f t="shared" ca="1" si="602"/>
        <v>-2.0613923427257727E-3</v>
      </c>
      <c r="M409" s="223">
        <f t="shared" ca="1" si="603"/>
        <v>2.2720500812266464E-3</v>
      </c>
      <c r="N409" s="223">
        <f t="shared" ca="1" si="604"/>
        <v>3.8003441899041603E-3</v>
      </c>
      <c r="O409" s="223">
        <f t="shared" ca="1" si="605"/>
        <v>6.3660743629585792E-4</v>
      </c>
      <c r="P409" s="223">
        <f t="shared" ca="1" si="606"/>
        <v>-3.3131059523224815E-3</v>
      </c>
      <c r="Q409" s="223">
        <f t="shared" ca="1" si="607"/>
        <v>-3.1723489515438096E-3</v>
      </c>
      <c r="R409" s="223">
        <f t="shared" ca="1" si="608"/>
        <v>8.850951814493239E-4</v>
      </c>
      <c r="S409" s="223">
        <f t="shared" ca="1" si="609"/>
        <v>3.8497714755574698E-3</v>
      </c>
      <c r="T409" s="223">
        <f t="shared" ca="1" si="610"/>
        <v>2.0613923427257714E-3</v>
      </c>
      <c r="U409" s="223">
        <f t="shared" ca="1" si="611"/>
        <v>-2.2720500812266455E-3</v>
      </c>
      <c r="V409" s="223">
        <f t="shared" ca="1" si="612"/>
        <v>-3.8003441899041607E-3</v>
      </c>
      <c r="W409" s="223">
        <f t="shared" ca="1" si="613"/>
        <v>-6.3660743629585933E-4</v>
      </c>
      <c r="X409" s="223">
        <f t="shared" ca="1" si="614"/>
        <v>3.3131059523224806E-3</v>
      </c>
      <c r="Y409" s="223">
        <f t="shared" ca="1" si="615"/>
        <v>3.1723489515438148E-3</v>
      </c>
      <c r="Z409" s="223">
        <f t="shared" ca="1" si="616"/>
        <v>-8.8509518144931577E-4</v>
      </c>
      <c r="AA409" s="223">
        <f t="shared" ca="1" si="617"/>
        <v>-3.8497714755574698E-3</v>
      </c>
      <c r="AB409" s="223">
        <f t="shared" ca="1" si="618"/>
        <v>-2.0613923427257718E-3</v>
      </c>
      <c r="AC409" s="223">
        <f t="shared" ca="1" si="619"/>
        <v>2.2720500812266446E-3</v>
      </c>
      <c r="AD409" s="223">
        <f t="shared" ca="1" si="620"/>
        <v>3.8003441899041607E-3</v>
      </c>
      <c r="AE409" s="223">
        <f t="shared" ca="1" si="621"/>
        <v>6.3660743629586074E-4</v>
      </c>
      <c r="AF409" s="223">
        <f t="shared" ca="1" si="622"/>
        <v>-3.3131059523224798E-3</v>
      </c>
      <c r="AG409" s="223">
        <f t="shared" ca="1" si="623"/>
        <v>-3.1723489515438157E-3</v>
      </c>
      <c r="AH409" s="223">
        <f t="shared" ca="1" si="624"/>
        <v>8.8509518144932781E-4</v>
      </c>
      <c r="AI409" s="223">
        <f t="shared" ca="1" si="625"/>
        <v>3.8497714755574676E-3</v>
      </c>
      <c r="AJ409" s="223">
        <f t="shared" ca="1" si="626"/>
        <v>2.0613923427257735E-3</v>
      </c>
      <c r="AK409" s="223">
        <f t="shared" ca="1" si="627"/>
        <v>-2.2720500812266316E-3</v>
      </c>
      <c r="AL409" s="223">
        <f t="shared" ca="1" si="628"/>
        <v>-3.8003441899041612E-3</v>
      </c>
      <c r="AM409" s="223">
        <f t="shared" ca="1" si="629"/>
        <v>-6.3660743629584838E-4</v>
      </c>
      <c r="AN409" s="223">
        <f t="shared" ca="1" si="630"/>
        <v>3.3131059523224789E-3</v>
      </c>
      <c r="AO409" s="223">
        <f t="shared" ca="1" si="631"/>
        <v>3.1723489515438088E-3</v>
      </c>
      <c r="AP409" s="223">
        <f t="shared" ca="1" si="632"/>
        <v>-8.8509518144931295E-4</v>
      </c>
      <c r="AQ409" s="223">
        <f t="shared" ca="1" si="633"/>
        <v>-3.8497714755574702E-3</v>
      </c>
      <c r="AR409" s="223">
        <f t="shared" ca="1" si="634"/>
        <v>-2.0613923427257866E-3</v>
      </c>
      <c r="AS409" s="223">
        <f t="shared" ca="1" si="635"/>
        <v>2.272050081226642E-3</v>
      </c>
      <c r="AT409" s="223">
        <f t="shared" ca="1" si="636"/>
        <v>3.8003441899041646E-3</v>
      </c>
      <c r="AU409" s="223">
        <f t="shared" ca="1" si="637"/>
        <v>6.3660743629586367E-4</v>
      </c>
      <c r="AV409" s="223">
        <f t="shared" ca="1" si="638"/>
        <v>-3.3131059523224854E-3</v>
      </c>
      <c r="AW409" s="223">
        <f t="shared" ca="1" si="639"/>
        <v>-3.1723489515438174E-3</v>
      </c>
      <c r="AX409" s="223">
        <f t="shared" ca="1" si="640"/>
        <v>8.8509518144932499E-4</v>
      </c>
      <c r="AY409" s="223">
        <f t="shared" ca="1" si="641"/>
        <v>3.8497714755574672E-3</v>
      </c>
      <c r="AZ409" s="223">
        <f t="shared" ca="1" si="642"/>
        <v>2.0613923427257757E-3</v>
      </c>
      <c r="BA409" s="223">
        <f t="shared" ca="1" si="643"/>
        <v>-2.2720500812266294E-3</v>
      </c>
      <c r="BB409" s="223">
        <f t="shared" ca="1" si="644"/>
        <v>-3.800344189904162E-3</v>
      </c>
      <c r="BC409" s="223">
        <f t="shared" ca="1" si="645"/>
        <v>-6.3660743629585152E-4</v>
      </c>
      <c r="BD409" s="223">
        <f t="shared" ca="1" si="646"/>
        <v>3.3131059523224772E-3</v>
      </c>
      <c r="BE409" s="223">
        <f t="shared" ca="1" si="647"/>
        <v>3.1723489515438101E-3</v>
      </c>
      <c r="BF409" s="223">
        <f t="shared" ca="1" si="648"/>
        <v>-8.8509518144931014E-4</v>
      </c>
      <c r="BG409" s="223">
        <f t="shared" ca="1" si="649"/>
        <v>-3.8497714755574694E-3</v>
      </c>
      <c r="BH409" s="223">
        <f t="shared" ca="1" si="650"/>
        <v>-2.0613923427257892E-3</v>
      </c>
      <c r="BI409" s="223">
        <f t="shared" ca="1" si="651"/>
        <v>2.2720500812266173E-3</v>
      </c>
      <c r="BJ409" s="223">
        <f t="shared" ca="1" si="652"/>
        <v>3.800344189904159E-3</v>
      </c>
      <c r="BK409" s="223">
        <f t="shared" ca="1" si="653"/>
        <v>6.3660743629586649E-4</v>
      </c>
      <c r="BL409" s="223">
        <f t="shared" ca="1" si="654"/>
        <v>-3.3131059523224694E-3</v>
      </c>
      <c r="BM409" s="223">
        <f t="shared" ca="1" si="655"/>
        <v>-3.1723489515438031E-3</v>
      </c>
      <c r="BN409" s="223">
        <f t="shared" ca="1" si="656"/>
        <v>8.8509518144932228E-4</v>
      </c>
      <c r="BO409" s="223">
        <f t="shared" ca="1" si="657"/>
        <v>3.8497714755574668E-3</v>
      </c>
      <c r="BP409" s="223">
        <f t="shared" ca="1" si="658"/>
        <v>2.0613923427258017E-3</v>
      </c>
      <c r="BQ409" s="223">
        <f t="shared" ca="1" si="659"/>
        <v>-2.2720500812266498E-3</v>
      </c>
      <c r="BR409" s="223">
        <f t="shared" ca="1" si="660"/>
        <v>-3.8003441899041625E-3</v>
      </c>
      <c r="BS409" s="223">
        <f t="shared" ca="1" si="661"/>
        <v>-6.3660743629588145E-4</v>
      </c>
      <c r="BT409" s="223">
        <f t="shared" ca="1" si="662"/>
        <v>3.3131059523224906E-3</v>
      </c>
      <c r="BU409" s="223">
        <f t="shared" ca="1" si="663"/>
        <v>3.1723489515438118E-3</v>
      </c>
      <c r="BV409" s="223">
        <f t="shared" ca="1" si="664"/>
        <v>-8.8509518144930732E-4</v>
      </c>
      <c r="BW409" s="223">
        <f t="shared" ca="1" si="665"/>
        <v>-3.8497714755574642E-3</v>
      </c>
      <c r="BX409" s="223">
        <f t="shared" ca="1" si="666"/>
        <v>-2.0613923427257683E-3</v>
      </c>
      <c r="BY409" s="223">
        <f t="shared" ca="1" si="667"/>
        <v>2.2720500812266377E-3</v>
      </c>
      <c r="BZ409" s="223">
        <f t="shared" ca="1" si="668"/>
        <v>3.8003441899041659E-3</v>
      </c>
      <c r="CA409" s="223">
        <f t="shared" ca="1" si="669"/>
        <v>6.3660743629584198E-4</v>
      </c>
      <c r="CB409" s="223">
        <f t="shared" ca="1" si="670"/>
        <v>-3.3131059523224828E-3</v>
      </c>
      <c r="CC409" s="223">
        <f t="shared" ca="1" si="671"/>
        <v>-3.1723489515438209E-3</v>
      </c>
      <c r="CD409" s="223">
        <f t="shared" ca="1" si="672"/>
        <v>8.8509518144929246E-4</v>
      </c>
      <c r="CE409" s="223">
        <f t="shared" ca="1" si="673"/>
        <v>3.8497714755574707E-3</v>
      </c>
      <c r="CF409" s="223">
        <f t="shared" ca="1" si="674"/>
        <v>2.0613923427257809E-3</v>
      </c>
      <c r="CG409" s="223">
        <f t="shared" ca="1" si="675"/>
        <v>-2.2720500812266247E-3</v>
      </c>
      <c r="CH409" s="223">
        <f t="shared" ca="1" si="676"/>
        <v>-3.8003441899041694E-3</v>
      </c>
      <c r="CI409" s="223">
        <f t="shared" ca="1" si="677"/>
        <v>-6.3660743629585694E-4</v>
      </c>
      <c r="CJ409" s="223">
        <f t="shared" ca="1" si="678"/>
        <v>3.3131059523224746E-3</v>
      </c>
      <c r="CK409" s="223">
        <f t="shared" ca="1" si="679"/>
        <v>3.17234895154383E-3</v>
      </c>
      <c r="CL409" s="223">
        <f t="shared" ca="1" si="680"/>
        <v>-8.850951814493316E-4</v>
      </c>
      <c r="CM409" s="223">
        <f t="shared" ca="1" si="681"/>
        <v>-3.8497714755574685E-3</v>
      </c>
      <c r="CN409" s="223">
        <f t="shared" ca="1" si="682"/>
        <v>-2.0613923427257939E-3</v>
      </c>
      <c r="CO409" s="223">
        <f t="shared" ca="1" si="683"/>
        <v>2.2720500812266125E-3</v>
      </c>
      <c r="CP409" s="223">
        <f t="shared" ca="1" si="684"/>
        <v>3.8003441899041603E-3</v>
      </c>
      <c r="CQ409" s="223">
        <f t="shared" ca="1" si="685"/>
        <v>6.3660743629587191E-4</v>
      </c>
      <c r="CR409" s="223">
        <f t="shared" ca="1" si="686"/>
        <v>-3.3131059523224663E-3</v>
      </c>
      <c r="CS409" s="223">
        <f t="shared" ca="1" si="687"/>
        <v>-3.1723489515438066E-3</v>
      </c>
      <c r="CT409" s="223">
        <f t="shared" ca="1" si="688"/>
        <v>8.8509518144931664E-4</v>
      </c>
      <c r="CU409" s="223">
        <f t="shared" ca="1" si="689"/>
        <v>3.8497714755574659E-3</v>
      </c>
      <c r="CV409" s="223">
        <f t="shared" ca="1" si="690"/>
        <v>2.0613923427258074E-3</v>
      </c>
      <c r="CW409" s="223">
        <f t="shared" ca="1" si="691"/>
        <v>-2.2720500812266451E-3</v>
      </c>
      <c r="CX409" s="223">
        <f t="shared" ca="1" si="692"/>
        <v>-3.8003441899041638E-3</v>
      </c>
      <c r="CY409" s="223">
        <f t="shared" ca="1" si="693"/>
        <v>-6.3660743629588741E-4</v>
      </c>
      <c r="CZ409" s="223">
        <f t="shared" ca="1" si="694"/>
        <v>3.3131059523224876E-3</v>
      </c>
      <c r="DA409" s="223">
        <f t="shared" ca="1" si="695"/>
        <v>3.1723489515438153E-3</v>
      </c>
      <c r="DB409" s="223">
        <f t="shared" ca="1" si="696"/>
        <v>-8.8509518144930179E-4</v>
      </c>
      <c r="DC409" s="223">
        <f t="shared" ca="1" si="697"/>
        <v>-3.8497714755574629E-3</v>
      </c>
      <c r="DD409" s="223">
        <f t="shared" ca="1" si="698"/>
        <v>-2.0613923427257727E-3</v>
      </c>
      <c r="DE409" s="223">
        <f t="shared" ca="1" si="699"/>
        <v>2.2720500812266325E-3</v>
      </c>
      <c r="DF409" s="223">
        <f t="shared" ca="1" si="700"/>
        <v>3.8003441899041672E-3</v>
      </c>
      <c r="DG409" s="223">
        <f t="shared" ca="1" si="701"/>
        <v>6.3660743629584751E-4</v>
      </c>
      <c r="DH409" s="223">
        <f t="shared" ca="1" si="702"/>
        <v>-3.3131059523224798E-3</v>
      </c>
      <c r="DI409" s="223">
        <f t="shared" ca="1" si="703"/>
        <v>-3.1723489515438244E-3</v>
      </c>
      <c r="DJ409" s="223">
        <f t="shared" ca="1" si="704"/>
        <v>8.8509518144928682E-4</v>
      </c>
      <c r="DK409" s="223">
        <f t="shared" ca="1" si="705"/>
        <v>3.8497714755574698E-3</v>
      </c>
      <c r="DL409" s="223">
        <f t="shared" ca="1" si="706"/>
        <v>2.0613923427258325E-3</v>
      </c>
      <c r="DM409" s="223">
        <f t="shared" ca="1" si="707"/>
        <v>-2.2720500812266203E-3</v>
      </c>
      <c r="DN409" s="223">
        <f t="shared" ca="1" si="708"/>
        <v>-3.8003441899041581E-3</v>
      </c>
      <c r="DO409" s="223">
        <f t="shared" ca="1" si="709"/>
        <v>-6.3660743629591733E-4</v>
      </c>
      <c r="DP409" s="223">
        <f t="shared" ca="1" si="710"/>
        <v>3.313105952322472E-3</v>
      </c>
      <c r="DQ409" s="223">
        <f t="shared" ca="1" si="711"/>
        <v>3.172348951543801E-3</v>
      </c>
      <c r="DR409" s="223">
        <f t="shared" ca="1" si="712"/>
        <v>-8.8509518144927197E-4</v>
      </c>
      <c r="DS409" s="223">
        <f t="shared" ca="1" si="713"/>
        <v>-3.8497714755574672E-3</v>
      </c>
      <c r="DT409" s="223">
        <f t="shared" ca="1" si="714"/>
        <v>-2.0613923427257519E-3</v>
      </c>
      <c r="DU409" s="223">
        <f t="shared" ca="1" si="715"/>
        <v>2.2720500812266078E-3</v>
      </c>
      <c r="DV409" s="223">
        <f t="shared" ca="1" si="716"/>
        <v>3.8003441899041616E-3</v>
      </c>
      <c r="DW409" s="223">
        <f t="shared" ca="1" si="717"/>
        <v>6.3660743629582301E-4</v>
      </c>
      <c r="DX409" s="223">
        <f t="shared" ca="1" si="718"/>
        <v>-3.3131059523224633E-3</v>
      </c>
      <c r="DY409" s="223">
        <f t="shared" ca="1" si="719"/>
        <v>-3.1723489515438096E-3</v>
      </c>
      <c r="DZ409" s="223">
        <f t="shared" ca="1" si="720"/>
        <v>8.8509518144925701E-4</v>
      </c>
      <c r="EA409" s="223">
        <f t="shared" ca="1" si="721"/>
        <v>3.849771475557465E-3</v>
      </c>
      <c r="EB409" s="223">
        <f t="shared" ca="1" si="722"/>
        <v>2.0613923427257649E-3</v>
      </c>
      <c r="EC409" s="223">
        <f t="shared" ca="1" si="723"/>
        <v>-2.2720500812265952E-3</v>
      </c>
      <c r="ED409" s="223">
        <f t="shared" ca="1" si="724"/>
        <v>-3.8003441899041651E-3</v>
      </c>
      <c r="EE409" s="223">
        <f t="shared" ca="1" si="725"/>
        <v>-6.3660743629583797E-4</v>
      </c>
      <c r="EF409" s="223">
        <f t="shared" ca="1" si="726"/>
        <v>3.3131059523224555E-3</v>
      </c>
      <c r="EG409" s="223">
        <f t="shared" ca="1" si="727"/>
        <v>3.1723489515438183E-3</v>
      </c>
      <c r="EH409" s="223">
        <f t="shared" ca="1" si="728"/>
        <v>-8.8509518144935014E-4</v>
      </c>
      <c r="EI409" s="223">
        <f t="shared" ca="1" si="729"/>
        <v>-3.8497714755574624E-3</v>
      </c>
      <c r="EJ409" s="223">
        <f t="shared" ca="1" si="730"/>
        <v>-2.061392342725777E-3</v>
      </c>
      <c r="EK409" s="223">
        <f t="shared" ca="1" si="731"/>
        <v>2.2720500812265826E-3</v>
      </c>
      <c r="EL409" s="223">
        <f t="shared" ca="1" si="732"/>
        <v>3.8003441899041686E-3</v>
      </c>
      <c r="EM409" s="223">
        <f t="shared" ca="1" si="733"/>
        <v>6.3660743629585348E-4</v>
      </c>
      <c r="EN409" s="223">
        <f t="shared" ca="1" si="734"/>
        <v>-3.3131059523224477E-3</v>
      </c>
      <c r="EO409" s="223">
        <f t="shared" ca="1" si="735"/>
        <v>-3.1723489515438279E-3</v>
      </c>
      <c r="EP409" s="223">
        <f t="shared" ca="1" si="736"/>
        <v>8.8509518144933529E-4</v>
      </c>
      <c r="EQ409" s="223">
        <f t="shared" ca="1" si="737"/>
        <v>3.8497714755574603E-3</v>
      </c>
      <c r="ER409" s="223">
        <f t="shared" ca="1" si="738"/>
        <v>2.0613923427257905E-3</v>
      </c>
      <c r="ES409" s="223">
        <f t="shared" ca="1" si="739"/>
        <v>-2.2720500812266607E-3</v>
      </c>
      <c r="ET409" s="223">
        <f t="shared" ca="1" si="740"/>
        <v>-3.800344189904172E-3</v>
      </c>
      <c r="EU409" s="223">
        <f t="shared" ca="1" si="741"/>
        <v>-6.3660743629586833E-4</v>
      </c>
      <c r="EV409" s="223">
        <f t="shared" ca="1" si="742"/>
        <v>3.3131059523224976E-3</v>
      </c>
      <c r="EW409" s="223">
        <f t="shared" ca="1" si="743"/>
        <v>3.1723489515438361E-3</v>
      </c>
      <c r="EX409" s="223">
        <f t="shared" ca="1" si="744"/>
        <v>-8.8509518144932033E-4</v>
      </c>
      <c r="EY409" s="223">
        <f t="shared" ca="1" si="745"/>
        <v>-3.8497714755574572E-3</v>
      </c>
      <c r="EZ409" s="223">
        <f t="shared" ca="1" si="746"/>
        <v>-2.0613923427258035E-3</v>
      </c>
      <c r="FA409" s="223">
        <f t="shared" ca="1" si="747"/>
        <v>2.2720500812266481E-3</v>
      </c>
      <c r="FB409" s="223">
        <f t="shared" ca="1" si="748"/>
        <v>3.8003441899041755E-3</v>
      </c>
      <c r="FC409" s="223">
        <f t="shared" ca="1" si="749"/>
        <v>6.366074362958834E-4</v>
      </c>
      <c r="FD409" s="223">
        <f t="shared" ca="1" si="750"/>
        <v>-3.3131059523224897E-3</v>
      </c>
      <c r="FE409" s="223">
        <f t="shared" ca="1" si="751"/>
        <v>-3.1723489515438456E-3</v>
      </c>
      <c r="FF409" s="223">
        <f t="shared" ca="1" si="752"/>
        <v>8.8509518144930547E-4</v>
      </c>
      <c r="FG409" s="223">
        <f t="shared" ca="1" si="753"/>
        <v>3.8497714755574733E-3</v>
      </c>
      <c r="FH409" s="223">
        <f t="shared" ca="1" si="754"/>
        <v>2.061392342725816E-3</v>
      </c>
      <c r="FI409" s="223">
        <f t="shared" ca="1" si="755"/>
        <v>-2.2720500812266359E-3</v>
      </c>
      <c r="FJ409" s="223">
        <f t="shared" ca="1" si="756"/>
        <v>-3.800344189904179E-3</v>
      </c>
      <c r="FK409" s="223">
        <f t="shared" ca="1" si="757"/>
        <v>-6.3660743629589836E-4</v>
      </c>
      <c r="FL409" s="223">
        <f t="shared" ca="1" si="758"/>
        <v>3.3131059523224815E-3</v>
      </c>
      <c r="FM409" s="223">
        <f t="shared" ca="1" si="759"/>
        <v>3.1723489515438543E-3</v>
      </c>
      <c r="FN409" s="223">
        <f t="shared" ca="1" si="760"/>
        <v>-8.8509518144929062E-4</v>
      </c>
      <c r="FO409" s="223">
        <f t="shared" ca="1" si="761"/>
        <v>-3.8497714755574702E-3</v>
      </c>
      <c r="FP409" s="223">
        <f t="shared" ca="1" si="762"/>
        <v>-2.0613923427258295E-3</v>
      </c>
      <c r="FQ409" s="223">
        <f t="shared" ca="1" si="763"/>
        <v>2.2720500812266234E-3</v>
      </c>
      <c r="FR409" s="223">
        <f t="shared" ca="1" si="764"/>
        <v>3.8003441899041573E-3</v>
      </c>
      <c r="FS409" s="223">
        <f t="shared" ca="1" si="765"/>
        <v>6.3660743629591365E-4</v>
      </c>
      <c r="FT409" s="223">
        <f t="shared" ca="1" si="766"/>
        <v>-3.3131059523224733E-3</v>
      </c>
      <c r="FU409" s="223">
        <f t="shared" ca="1" si="767"/>
        <v>-3.1723489515437988E-3</v>
      </c>
      <c r="FV409" s="223">
        <f t="shared" ca="1" si="768"/>
        <v>8.8509518144927566E-4</v>
      </c>
      <c r="FW409" s="223">
        <f t="shared" ca="1" si="769"/>
        <v>3.8497714755574685E-3</v>
      </c>
      <c r="FX409" s="223">
        <f t="shared" ca="1" si="770"/>
        <v>2.0613923427258425E-3</v>
      </c>
      <c r="FY409" s="223">
        <f t="shared" ca="1" si="771"/>
        <v>-2.2720500812266108E-3</v>
      </c>
      <c r="FZ409" s="223">
        <f t="shared" ca="1" si="772"/>
        <v>-3.8003441899041607E-3</v>
      </c>
      <c r="GA409" s="223">
        <f t="shared" ca="1" si="773"/>
        <v>-6.3660743629592872E-4</v>
      </c>
      <c r="GB409" s="223">
        <f t="shared" ca="1" si="774"/>
        <v>3.3131059523224655E-3</v>
      </c>
      <c r="GC409" s="223">
        <f t="shared" ca="1" si="775"/>
        <v>3.1723489515438075E-3</v>
      </c>
      <c r="GD409" s="223">
        <f t="shared" ca="1" si="776"/>
        <v>-8.850951814492608E-4</v>
      </c>
      <c r="GE409" s="223">
        <f t="shared" ca="1" si="777"/>
        <v>-3.8497714755574655E-3</v>
      </c>
      <c r="GF409" s="223">
        <f t="shared" ca="1" si="778"/>
        <v>-2.0613923427257614E-3</v>
      </c>
      <c r="GG409" s="223">
        <f t="shared" ca="1" si="779"/>
        <v>2.2720500812265986E-3</v>
      </c>
      <c r="GH409" s="223">
        <f t="shared" ca="1" si="780"/>
        <v>3.8003441899041642E-3</v>
      </c>
      <c r="GI409" s="223">
        <f t="shared" ca="1" si="781"/>
        <v>6.3660743629583439E-4</v>
      </c>
      <c r="GJ409" s="223">
        <f t="shared" ca="1" si="782"/>
        <v>-3.3131059523224572E-3</v>
      </c>
      <c r="GK409" s="223">
        <f t="shared" ca="1" si="783"/>
        <v>-3.1723489515438161E-3</v>
      </c>
      <c r="GL409" s="223">
        <f t="shared" ca="1" si="784"/>
        <v>8.8509518144924584E-4</v>
      </c>
      <c r="GM409" s="223">
        <f t="shared" ca="1" si="785"/>
        <v>3.8497714755574633E-3</v>
      </c>
      <c r="GN409" s="223">
        <f t="shared" ca="1" si="786"/>
        <v>2.061392342725774E-3</v>
      </c>
      <c r="GO409" s="223">
        <f t="shared" ca="1" si="787"/>
        <v>-2.2720500812265861E-3</v>
      </c>
      <c r="GP409" s="223">
        <f t="shared" ca="1" si="788"/>
        <v>-3.8003441899041677E-3</v>
      </c>
      <c r="GQ409" s="223">
        <f t="shared" ca="1" si="789"/>
        <v>-6.3660743629584936E-4</v>
      </c>
      <c r="GR409" s="223">
        <f t="shared" ca="1" si="790"/>
        <v>3.313105952322449E-3</v>
      </c>
      <c r="GS409" s="223">
        <f t="shared" ca="1" si="791"/>
        <v>3.1723489515438253E-3</v>
      </c>
      <c r="GT409" s="223">
        <f t="shared" ca="1" si="792"/>
        <v>-8.8509518144933897E-4</v>
      </c>
      <c r="GU409" s="223">
        <f t="shared" ca="1" si="793"/>
        <v>-3.8497714755574607E-3</v>
      </c>
      <c r="GV409" s="223">
        <f t="shared" ca="1" si="794"/>
        <v>-2.0613923427257874E-3</v>
      </c>
      <c r="GW409" s="223">
        <f t="shared" ca="1" si="795"/>
        <v>2.2720500812265735E-3</v>
      </c>
      <c r="GX409" s="223">
        <f t="shared" ca="1" si="796"/>
        <v>3.8003441899041712E-3</v>
      </c>
      <c r="GY409" s="223">
        <f t="shared" ca="1" si="797"/>
        <v>6.3660743629586464E-4</v>
      </c>
      <c r="GZ409" s="223">
        <f t="shared" ca="1" si="798"/>
        <v>-3.3131059523224412E-3</v>
      </c>
      <c r="HA409" s="223">
        <f t="shared" ca="1" si="799"/>
        <v>-3.1723489515438339E-3</v>
      </c>
      <c r="HB409" s="223">
        <f t="shared" ca="1" si="800"/>
        <v>8.8509518144932412E-4</v>
      </c>
      <c r="HC409" s="223">
        <f t="shared" ca="1" si="801"/>
        <v>3.8497714755574581E-3</v>
      </c>
      <c r="HD409" s="223">
        <f t="shared" ca="1" si="802"/>
        <v>2.0613923427258004E-3</v>
      </c>
      <c r="HE409" s="223">
        <f t="shared" ca="1" si="803"/>
        <v>-2.2720500812266516E-3</v>
      </c>
      <c r="HF409" s="223">
        <f t="shared" ca="1" si="804"/>
        <v>-3.8003441899041746E-3</v>
      </c>
      <c r="HG409" s="223">
        <f t="shared" ca="1" si="805"/>
        <v>-6.366074362958795E-4</v>
      </c>
      <c r="HH409" s="223">
        <f t="shared" ca="1" si="806"/>
        <v>3.3131059523224919E-3</v>
      </c>
      <c r="HI409" s="223">
        <f t="shared" ca="1" si="807"/>
        <v>3.172348951543843E-3</v>
      </c>
      <c r="HJ409" s="223">
        <f t="shared" ca="1" si="808"/>
        <v>-8.8509518144930916E-4</v>
      </c>
      <c r="HK409" s="223">
        <f t="shared" ca="1" si="809"/>
        <v>-3.8497714755574555E-3</v>
      </c>
      <c r="HL409" s="223">
        <f t="shared" ca="1" si="810"/>
        <v>-2.061392342725813E-3</v>
      </c>
      <c r="HM409" s="223">
        <f t="shared" ca="1" si="811"/>
        <v>2.2720500812266385E-3</v>
      </c>
      <c r="HN409" s="223">
        <f t="shared" ca="1" si="812"/>
        <v>3.8003441899041781E-3</v>
      </c>
      <c r="HO409" s="223">
        <f t="shared" ca="1" si="813"/>
        <v>6.3660743629589478E-4</v>
      </c>
      <c r="HP409" s="223">
        <f t="shared" ca="1" si="814"/>
        <v>-3.3131059523224837E-3</v>
      </c>
      <c r="HQ409" s="223">
        <f t="shared" ca="1" si="815"/>
        <v>-3.1723489515437875E-3</v>
      </c>
      <c r="HR409" s="223">
        <f t="shared" ca="1" si="816"/>
        <v>8.8509518144918632E-4</v>
      </c>
      <c r="HS409" s="223">
        <f t="shared" ca="1" si="817"/>
        <v>3.8497714755574533E-3</v>
      </c>
      <c r="HT409" s="223">
        <f t="shared" ca="1" si="818"/>
        <v>2.0613923427258265E-3</v>
      </c>
      <c r="HU409" s="223">
        <f t="shared" ca="1" si="819"/>
        <v>-2.2720500812266264E-3</v>
      </c>
      <c r="HV409" s="223">
        <f t="shared" ca="1" si="820"/>
        <v>-3.8003441899041564E-3</v>
      </c>
      <c r="HW409" s="223">
        <f t="shared" ca="1" si="821"/>
        <v>-6.3660743629580035E-4</v>
      </c>
      <c r="HX409" s="223">
        <f t="shared" ca="1" si="822"/>
        <v>3.3131059523224169E-3</v>
      </c>
      <c r="HY409" s="223">
        <f t="shared" ca="1" si="823"/>
        <v>3.1723489515438604E-3</v>
      </c>
      <c r="HZ409" s="223">
        <f t="shared" ca="1" si="824"/>
        <v>-8.8509518144927945E-4</v>
      </c>
      <c r="IA409" s="223">
        <f t="shared" ca="1" si="825"/>
        <v>-3.8497714755574689E-3</v>
      </c>
      <c r="IB409" s="223">
        <f t="shared" ca="1" si="826"/>
        <v>-2.0613923427257449E-3</v>
      </c>
      <c r="IC409" s="223">
        <f t="shared" ca="1" si="827"/>
        <v>2.2720500812265241E-3</v>
      </c>
      <c r="ID409" s="223">
        <f t="shared" ca="1" si="828"/>
        <v>3.800344189904185E-3</v>
      </c>
      <c r="IE409" s="223">
        <f t="shared" ca="1" si="829"/>
        <v>6.3660743629591668E-4</v>
      </c>
      <c r="IF409" s="223">
        <f t="shared" ca="1" si="830"/>
        <v>-3.3131059523224676E-3</v>
      </c>
      <c r="IG409" s="223">
        <f t="shared" ca="1" si="831"/>
        <v>-3.1723489515438053E-3</v>
      </c>
      <c r="IH409" s="223">
        <f t="shared" ca="1" si="832"/>
        <v>8.8509518144937248E-4</v>
      </c>
      <c r="II409" s="223">
        <f t="shared" ca="1" si="833"/>
        <v>3.8497714755574481E-3</v>
      </c>
      <c r="IJ409" s="223">
        <f t="shared" ca="1" si="834"/>
        <v>2.061392342725852E-3</v>
      </c>
      <c r="IK409" s="223">
        <f t="shared" ca="1" si="835"/>
        <v>-2.2720500812266017E-3</v>
      </c>
      <c r="IL409" s="223">
        <f t="shared" ca="1" si="836"/>
        <v>-3.8003441899041633E-3</v>
      </c>
      <c r="IM409" s="223">
        <f t="shared" ca="1" si="837"/>
        <v>-6.366074362958306E-4</v>
      </c>
      <c r="IN409" s="223">
        <f t="shared" ca="1" si="838"/>
        <v>3.3131059523225179E-3</v>
      </c>
      <c r="IO409" s="223">
        <f t="shared" ca="1" si="839"/>
        <v>3.1723489515438786E-3</v>
      </c>
      <c r="IP409" s="223">
        <f t="shared" ca="1" si="840"/>
        <v>-8.8509518144924964E-4</v>
      </c>
      <c r="IQ409" s="223">
        <f t="shared" ca="1" si="841"/>
        <v>-3.8497714755574633E-3</v>
      </c>
      <c r="IR409" s="223">
        <f t="shared" ca="1" si="842"/>
        <v>-2.0613923427257714E-3</v>
      </c>
      <c r="IS409" s="223">
        <f t="shared" ca="1" si="843"/>
        <v>2.2720500812266793E-3</v>
      </c>
      <c r="IT409" s="223">
        <f t="shared" ca="1" si="844"/>
        <v>3.800344189904192E-3</v>
      </c>
      <c r="IU409" s="223">
        <f t="shared" ca="1" si="845"/>
        <v>6.3660743629595517E-4</v>
      </c>
      <c r="IV409" s="223">
        <f t="shared" ca="1" si="846"/>
        <v>-3.3131059523224511E-3</v>
      </c>
      <c r="IW409" s="223">
        <f t="shared" ca="1" si="847"/>
        <v>-3.1723489515438231E-3</v>
      </c>
      <c r="IX409" s="223">
        <f t="shared" ca="1" si="848"/>
        <v>8.8509518144934277E-4</v>
      </c>
      <c r="IY409" s="223">
        <f t="shared" ca="1" si="849"/>
        <v>3.8497714755574789E-3</v>
      </c>
      <c r="IZ409" s="223">
        <f t="shared" ca="1" si="850"/>
        <v>2.0613923427258785E-3</v>
      </c>
      <c r="JA409" s="223">
        <f t="shared" ca="1" si="851"/>
        <v>-2.2720500812265765E-3</v>
      </c>
      <c r="JB409" s="223">
        <f t="shared" ca="1" si="852"/>
        <v>-3.8003441899041703E-3</v>
      </c>
    </row>
    <row r="410" spans="2:262">
      <c r="B410" s="230">
        <v>49</v>
      </c>
      <c r="C410" s="229">
        <f t="shared" si="853"/>
        <v>9.5703125000000052E-4</v>
      </c>
      <c r="D410" s="226">
        <f t="shared" ca="1" si="597"/>
        <v>24.458203121748667</v>
      </c>
      <c r="E410" s="225">
        <f ca="1">BC361</f>
        <v>0.4582031217486689</v>
      </c>
      <c r="F410" s="224">
        <v>49</v>
      </c>
      <c r="G410" s="223">
        <f t="shared" ca="1" si="854"/>
        <v>6.6607277583551256E-4</v>
      </c>
      <c r="H410" s="223">
        <f t="shared" ca="1" si="598"/>
        <v>-5.0697592925690741E-3</v>
      </c>
      <c r="I410" s="223">
        <f t="shared" ca="1" si="599"/>
        <v>-4.3152351874809992E-3</v>
      </c>
      <c r="J410" s="223">
        <f t="shared" ca="1" si="600"/>
        <v>1.9636958416579921E-3</v>
      </c>
      <c r="K410" s="223">
        <f t="shared" ca="1" si="601"/>
        <v>5.7286839608352144E-3</v>
      </c>
      <c r="L410" s="223">
        <f t="shared" ca="1" si="602"/>
        <v>2.15975400510639E-3</v>
      </c>
      <c r="M410" s="223">
        <f t="shared" ca="1" si="603"/>
        <v>-4.1741144676865098E-3</v>
      </c>
      <c r="N410" s="223">
        <f t="shared" ca="1" si="604"/>
        <v>-5.1642401628049098E-3</v>
      </c>
      <c r="O410" s="223">
        <f t="shared" ca="1" si="605"/>
        <v>4.5694566355026058E-4</v>
      </c>
      <c r="P410" s="223">
        <f t="shared" ca="1" si="606"/>
        <v>5.4931451153607614E-3</v>
      </c>
      <c r="Q410" s="223">
        <f t="shared" ca="1" si="607"/>
        <v>3.49696566041925E-3</v>
      </c>
      <c r="R410" s="223">
        <f t="shared" ca="1" si="608"/>
        <v>-2.9760639471243903E-3</v>
      </c>
      <c r="S410" s="223">
        <f t="shared" ca="1" si="609"/>
        <v>-5.6391069463808344E-3</v>
      </c>
      <c r="T410" s="223">
        <f t="shared" ca="1" si="610"/>
        <v>-1.0829092538604884E-3</v>
      </c>
      <c r="U410" s="223">
        <f t="shared" ca="1" si="611"/>
        <v>4.8596396154164476E-3</v>
      </c>
      <c r="V410" s="223">
        <f t="shared" ca="1" si="612"/>
        <v>4.580829607734838E-3</v>
      </c>
      <c r="W410" s="223">
        <f t="shared" ca="1" si="613"/>
        <v>-1.5624039373438657E-3</v>
      </c>
      <c r="X410" s="223">
        <f t="shared" ca="1" si="614"/>
        <v>-5.7054324519604047E-3</v>
      </c>
      <c r="Y410" s="223">
        <f t="shared" ca="1" si="615"/>
        <v>-2.544309704148524E-3</v>
      </c>
      <c r="Z410" s="223">
        <f t="shared" ca="1" si="616"/>
        <v>3.8740635840986966E-3</v>
      </c>
      <c r="AA410" s="223">
        <f t="shared" ca="1" si="617"/>
        <v>5.3328222144246509E-3</v>
      </c>
      <c r="AB410" s="223">
        <f t="shared" ca="1" si="618"/>
        <v>-3.5551092708769466E-5</v>
      </c>
      <c r="AC410" s="223">
        <f t="shared" ca="1" si="619"/>
        <v>-5.3584115380432215E-3</v>
      </c>
      <c r="AD410" s="223">
        <f t="shared" ca="1" si="620"/>
        <v>-3.8213803397983592E-3</v>
      </c>
      <c r="AE410" s="223">
        <f t="shared" ca="1" si="621"/>
        <v>2.6078199040315787E-3</v>
      </c>
      <c r="AF410" s="223">
        <f t="shared" ca="1" si="622"/>
        <v>5.6984632190745926E-3</v>
      </c>
      <c r="AG410" s="223">
        <f t="shared" ca="1" si="623"/>
        <v>1.493877352812692E-3</v>
      </c>
      <c r="AH410" s="223">
        <f t="shared" ca="1" si="624"/>
        <v>-4.6231851301359586E-3</v>
      </c>
      <c r="AI410" s="223">
        <f t="shared" ca="1" si="625"/>
        <v>-4.821600115449293E-3</v>
      </c>
      <c r="AJ410" s="223">
        <f t="shared" ca="1" si="626"/>
        <v>1.1526452307225317E-3</v>
      </c>
      <c r="AK410" s="223">
        <f t="shared" ca="1" si="627"/>
        <v>5.6512627102948063E-3</v>
      </c>
      <c r="AL410" s="223">
        <f t="shared" ca="1" si="628"/>
        <v>2.9150775684582148E-3</v>
      </c>
      <c r="AM410" s="223">
        <f t="shared" ca="1" si="629"/>
        <v>-3.5530188142896108E-3</v>
      </c>
      <c r="AN410" s="223">
        <f t="shared" ca="1" si="630"/>
        <v>-5.4725052404147436E-3</v>
      </c>
      <c r="AO410" s="223">
        <f t="shared" ca="1" si="631"/>
        <v>-3.860361325843198E-4</v>
      </c>
      <c r="AP410" s="223">
        <f t="shared" ca="1" si="632"/>
        <v>5.194640264334212E-3</v>
      </c>
      <c r="AQ410" s="223">
        <f t="shared" ca="1" si="633"/>
        <v>4.1250866280216972E-3</v>
      </c>
      <c r="AR410" s="223">
        <f t="shared" ca="1" si="634"/>
        <v>-2.2254438589304811E-3</v>
      </c>
      <c r="AS410" s="223">
        <f t="shared" ca="1" si="635"/>
        <v>-5.7269390258544049E-3</v>
      </c>
      <c r="AT410" s="223">
        <f t="shared" ca="1" si="636"/>
        <v>-1.8967500009565371E-3</v>
      </c>
      <c r="AU410" s="223">
        <f t="shared" ca="1" si="637"/>
        <v>4.3616772040704146E-3</v>
      </c>
      <c r="AV410" s="223">
        <f t="shared" ca="1" si="638"/>
        <v>5.0362419543820416E-3</v>
      </c>
      <c r="AW410" s="223">
        <f t="shared" ca="1" si="639"/>
        <v>-7.3664023972767033E-4</v>
      </c>
      <c r="AX410" s="223">
        <f t="shared" ca="1" si="640"/>
        <v>-5.5664682863619096E-3</v>
      </c>
      <c r="AY410" s="223">
        <f t="shared" ca="1" si="641"/>
        <v>-3.2700483748544893E-3</v>
      </c>
      <c r="AZ410" s="223">
        <f t="shared" ca="1" si="642"/>
        <v>3.2127199276830642E-3</v>
      </c>
      <c r="BA410" s="223">
        <f t="shared" ca="1" si="643"/>
        <v>5.5825322863548264E-3</v>
      </c>
      <c r="BB410" s="223">
        <f t="shared" ca="1" si="644"/>
        <v>8.0553139462779351E-4</v>
      </c>
      <c r="BC410" s="223">
        <f t="shared" ca="1" si="645"/>
        <v>-5.0027187849555239E-3</v>
      </c>
      <c r="BD410" s="223">
        <f t="shared" ca="1" si="646"/>
        <v>-4.406438714399487E-3</v>
      </c>
      <c r="BE410" s="223">
        <f t="shared" ca="1" si="647"/>
        <v>1.8310079407395717E-3</v>
      </c>
      <c r="BF410" s="223">
        <f t="shared" ca="1" si="648"/>
        <v>5.7243800538561091E-3</v>
      </c>
      <c r="BG410" s="223">
        <f t="shared" ca="1" si="649"/>
        <v>2.2893439965058476E-3</v>
      </c>
      <c r="BH410" s="223">
        <f t="shared" ca="1" si="650"/>
        <v>-4.0765329713288471E-3</v>
      </c>
      <c r="BI410" s="223">
        <f t="shared" ca="1" si="651"/>
        <v>-5.2235919618108173E-3</v>
      </c>
      <c r="BJ410" s="223">
        <f t="shared" ca="1" si="652"/>
        <v>3.1664333144928395E-4</v>
      </c>
      <c r="BK410" s="223">
        <f t="shared" ca="1" si="653"/>
        <v>5.451508688491819E-3</v>
      </c>
      <c r="BL410" s="223">
        <f t="shared" ca="1" si="654"/>
        <v>3.6072985057818679E-3</v>
      </c>
      <c r="BM410" s="223">
        <f t="shared" ca="1" si="655"/>
        <v>-2.855011033429933E-3</v>
      </c>
      <c r="BN410" s="223">
        <f t="shared" ca="1" si="656"/>
        <v>-5.6623071061499327E-3</v>
      </c>
      <c r="BO410" s="223">
        <f t="shared" ca="1" si="657"/>
        <v>-1.2206614122503886E-3</v>
      </c>
      <c r="BP410" s="223">
        <f t="shared" ca="1" si="658"/>
        <v>4.7836871390325216E-3</v>
      </c>
      <c r="BQ410" s="223">
        <f t="shared" ca="1" si="659"/>
        <v>4.6639119275985264E-3</v>
      </c>
      <c r="BR410" s="223">
        <f t="shared" ca="1" si="660"/>
        <v>-1.4266496318744318E-3</v>
      </c>
      <c r="BS410" s="223">
        <f t="shared" ca="1" si="661"/>
        <v>-5.6908001703706822E-3</v>
      </c>
      <c r="BT410" s="223">
        <f t="shared" ca="1" si="662"/>
        <v>-2.6695318385833305E-3</v>
      </c>
      <c r="BU410" s="223">
        <f t="shared" ca="1" si="663"/>
        <v>3.7692976532141508E-3</v>
      </c>
      <c r="BV410" s="223">
        <f t="shared" ca="1" si="664"/>
        <v>5.3826348718128449E-3</v>
      </c>
      <c r="BW410" s="223">
        <f t="shared" ca="1" si="665"/>
        <v>1.0506949447703371E-4</v>
      </c>
      <c r="BX410" s="223">
        <f t="shared" ca="1" si="666"/>
        <v>-5.3070068927058255E-3</v>
      </c>
      <c r="BY410" s="223">
        <f t="shared" ca="1" si="667"/>
        <v>-3.9250003735605615E-3</v>
      </c>
      <c r="BZ410" s="223">
        <f t="shared" ca="1" si="668"/>
        <v>2.4818305870209743E-3</v>
      </c>
      <c r="CA410" s="223">
        <f t="shared" ca="1" si="669"/>
        <v>5.7113973931396979E-3</v>
      </c>
      <c r="CB410" s="223">
        <f t="shared" ca="1" si="670"/>
        <v>1.6291765599187355E-3</v>
      </c>
      <c r="CC410" s="223">
        <f t="shared" ca="1" si="671"/>
        <v>-4.5387322780318937E-3</v>
      </c>
      <c r="CD410" s="223">
        <f t="shared" ca="1" si="672"/>
        <v>-4.8961109979683854E-3</v>
      </c>
      <c r="CE410" s="223">
        <f t="shared" ca="1" si="673"/>
        <v>1.0145601850455018E-3</v>
      </c>
      <c r="CF410" s="223">
        <f t="shared" ca="1" si="674"/>
        <v>5.626381347696178E-3</v>
      </c>
      <c r="CG410" s="223">
        <f t="shared" ca="1" si="675"/>
        <v>3.0352532563322964E-3</v>
      </c>
      <c r="CH410" s="223">
        <f t="shared" ca="1" si="676"/>
        <v>-3.4416361845349269E-3</v>
      </c>
      <c r="CI410" s="223">
        <f t="shared" ca="1" si="677"/>
        <v>-5.5125088170789073E-3</v>
      </c>
      <c r="CJ410" s="223">
        <f t="shared" ca="1" si="678"/>
        <v>-5.2621293970920311E-4</v>
      </c>
      <c r="CK410" s="223">
        <f t="shared" ca="1" si="679"/>
        <v>5.1337459667552517E-3</v>
      </c>
      <c r="CL410" s="223">
        <f t="shared" ca="1" si="680"/>
        <v>4.221432324242675E-3</v>
      </c>
      <c r="CM410" s="223">
        <f t="shared" ca="1" si="681"/>
        <v>-2.0952008856286444E-3</v>
      </c>
      <c r="CN410" s="223">
        <f t="shared" ca="1" si="682"/>
        <v>-5.7295371228056023E-3</v>
      </c>
      <c r="CO410" s="223">
        <f t="shared" ca="1" si="683"/>
        <v>-2.0288630586527568E-3</v>
      </c>
      <c r="CP410" s="223">
        <f t="shared" ca="1" si="684"/>
        <v>4.2691816335689529E-3</v>
      </c>
      <c r="CQ410" s="223">
        <f t="shared" ca="1" si="685"/>
        <v>5.1017776186283665E-3</v>
      </c>
      <c r="CR410" s="223">
        <f t="shared" ca="1" si="686"/>
        <v>-5.9697274866965749E-4</v>
      </c>
      <c r="CS410" s="223">
        <f t="shared" ca="1" si="687"/>
        <v>-5.5314726770141062E-3</v>
      </c>
      <c r="CT410" s="223">
        <f t="shared" ca="1" si="688"/>
        <v>-3.3845263737028383E-3</v>
      </c>
      <c r="CU410" s="223">
        <f t="shared" ca="1" si="689"/>
        <v>3.0953241911792699E-3</v>
      </c>
      <c r="CV410" s="223">
        <f t="shared" ca="1" si="690"/>
        <v>5.6125099994470381E-3</v>
      </c>
      <c r="CW410" s="223">
        <f t="shared" ca="1" si="691"/>
        <v>9.4450479142870174E-4</v>
      </c>
      <c r="CX410" s="223">
        <f t="shared" ca="1" si="692"/>
        <v>-4.9326648266096278E-3</v>
      </c>
      <c r="CY410" s="223">
        <f t="shared" ca="1" si="693"/>
        <v>-4.4949879674037619E-3</v>
      </c>
      <c r="CZ410" s="223">
        <f t="shared" ca="1" si="694"/>
        <v>1.697217109103398E-3</v>
      </c>
      <c r="DA410" s="223">
        <f t="shared" ca="1" si="695"/>
        <v>5.7166279943809146E-3</v>
      </c>
      <c r="DB410" s="223">
        <f t="shared" ca="1" si="696"/>
        <v>2.417554972685928E-3</v>
      </c>
      <c r="DC410" s="223">
        <f t="shared" ca="1" si="697"/>
        <v>-3.9764959239406194E-3</v>
      </c>
      <c r="DD410" s="223">
        <f t="shared" ca="1" si="698"/>
        <v>-5.2797972643415878E-3</v>
      </c>
      <c r="DE410" s="223">
        <f t="shared" ca="1" si="699"/>
        <v>1.7615026524557022E-4</v>
      </c>
      <c r="DF410" s="223">
        <f t="shared" ca="1" si="700"/>
        <v>5.4065884766339931E-3</v>
      </c>
      <c r="DG410" s="223">
        <f t="shared" ca="1" si="701"/>
        <v>3.7154584494101181E-3</v>
      </c>
      <c r="DH410" s="223">
        <f t="shared" ca="1" si="702"/>
        <v>-2.7322383678446134E-3</v>
      </c>
      <c r="DI410" s="223">
        <f t="shared" ca="1" si="703"/>
        <v>-5.682096503845593E-3</v>
      </c>
      <c r="DJ410" s="223">
        <f t="shared" ca="1" si="704"/>
        <v>-1.3576782898490783E-3</v>
      </c>
      <c r="DK410" s="223">
        <f t="shared" ca="1" si="705"/>
        <v>4.7048531483896011E-3</v>
      </c>
      <c r="DL410" s="223">
        <f t="shared" ca="1" si="706"/>
        <v>4.7441848813119507E-3</v>
      </c>
      <c r="DM410" s="223">
        <f t="shared" ca="1" si="707"/>
        <v>-1.2900359660125823E-3</v>
      </c>
      <c r="DN410" s="223">
        <f t="shared" ca="1" si="708"/>
        <v>-5.6727399635510475E-3</v>
      </c>
      <c r="DO410" s="223">
        <f t="shared" ca="1" si="709"/>
        <v>-2.7931459468588165E-3</v>
      </c>
      <c r="DP410" s="223">
        <f t="shared" ca="1" si="710"/>
        <v>3.6622612383664247E-3</v>
      </c>
      <c r="DQ410" s="223">
        <f t="shared" ca="1" si="711"/>
        <v>5.429205231223937E-3</v>
      </c>
      <c r="DR410" s="223">
        <f t="shared" ca="1" si="712"/>
        <v>2.4562679172816532E-4</v>
      </c>
      <c r="DS410" s="223">
        <f t="shared" ca="1" si="713"/>
        <v>-5.2524055048579765E-3</v>
      </c>
      <c r="DT410" s="223">
        <f t="shared" ca="1" si="714"/>
        <v>-4.0262561338629326E-3</v>
      </c>
      <c r="DU410" s="223">
        <f t="shared" ca="1" si="715"/>
        <v>2.3543463080663903E-3</v>
      </c>
      <c r="DV410" s="223">
        <f t="shared" ca="1" si="716"/>
        <v>5.720891234978074E-3</v>
      </c>
      <c r="DW410" s="223">
        <f t="shared" ca="1" si="717"/>
        <v>1.7634944119838806E-3</v>
      </c>
      <c r="DX410" s="223">
        <f t="shared" ca="1" si="718"/>
        <v>-4.4515454633176979E-3</v>
      </c>
      <c r="DY410" s="223">
        <f t="shared" ca="1" si="719"/>
        <v>-4.9676726462996599E-3</v>
      </c>
      <c r="DZ410" s="223">
        <f t="shared" ca="1" si="720"/>
        <v>8.7586400624992925E-4</v>
      </c>
      <c r="EA410" s="223">
        <f t="shared" ca="1" si="721"/>
        <v>5.5981108633576613E-3</v>
      </c>
      <c r="EB410" s="223">
        <f t="shared" ca="1" si="722"/>
        <v>3.1536006211401249E-3</v>
      </c>
      <c r="EC410" s="223">
        <f t="shared" ca="1" si="723"/>
        <v>-3.328180441833679E-3</v>
      </c>
      <c r="ED410" s="223">
        <f t="shared" ca="1" si="724"/>
        <v>-5.5491918645576635E-3</v>
      </c>
      <c r="EE410" s="223">
        <f t="shared" ca="1" si="725"/>
        <v>-6.6607277583561469E-4</v>
      </c>
      <c r="EF410" s="223">
        <f t="shared" ca="1" si="726"/>
        <v>5.0697592925690229E-3</v>
      </c>
      <c r="EG410" s="223">
        <f t="shared" ca="1" si="727"/>
        <v>4.3152351874810764E-3</v>
      </c>
      <c r="EH410" s="223">
        <f t="shared" ca="1" si="728"/>
        <v>-1.9636958416578737E-3</v>
      </c>
      <c r="EI410" s="223">
        <f t="shared" ca="1" si="729"/>
        <v>-5.7286839608352126E-3</v>
      </c>
      <c r="EJ410" s="223">
        <f t="shared" ca="1" si="730"/>
        <v>-2.1597540051065201E-3</v>
      </c>
      <c r="EK410" s="223">
        <f t="shared" ca="1" si="731"/>
        <v>4.17411446768641E-3</v>
      </c>
      <c r="EL410" s="223">
        <f t="shared" ca="1" si="732"/>
        <v>5.1642401628049775E-3</v>
      </c>
      <c r="EM410" s="223">
        <f t="shared" ca="1" si="733"/>
        <v>-4.5694566355009448E-4</v>
      </c>
      <c r="EN410" s="223">
        <f t="shared" ca="1" si="734"/>
        <v>-5.4931451153607102E-3</v>
      </c>
      <c r="EO410" s="223">
        <f t="shared" ca="1" si="735"/>
        <v>-3.4969656604192604E-3</v>
      </c>
      <c r="EP410" s="223">
        <f t="shared" ca="1" si="736"/>
        <v>2.9760639471243695E-3</v>
      </c>
      <c r="EQ410" s="223">
        <f t="shared" ca="1" si="737"/>
        <v>5.6391069463808405E-3</v>
      </c>
      <c r="ER410" s="223">
        <f t="shared" ca="1" si="738"/>
        <v>1.082909253860522E-3</v>
      </c>
      <c r="ES410" s="223">
        <f t="shared" ca="1" si="739"/>
        <v>-4.859639615416419E-3</v>
      </c>
      <c r="ET410" s="223">
        <f t="shared" ca="1" si="740"/>
        <v>-4.5808296077348718E-3</v>
      </c>
      <c r="EU410" s="223">
        <f t="shared" ca="1" si="741"/>
        <v>1.5624039373438128E-3</v>
      </c>
      <c r="EV410" s="223">
        <f t="shared" ca="1" si="742"/>
        <v>5.7054324519603978E-3</v>
      </c>
      <c r="EW410" s="223">
        <f t="shared" ca="1" si="743"/>
        <v>2.5443097041485908E-3</v>
      </c>
      <c r="EX410" s="223">
        <f t="shared" ca="1" si="744"/>
        <v>-3.8740635840986259E-3</v>
      </c>
      <c r="EY410" s="223">
        <f t="shared" ca="1" si="745"/>
        <v>-5.3328222144246856E-3</v>
      </c>
      <c r="EZ410" s="223">
        <f t="shared" ca="1" si="746"/>
        <v>3.5551092708674056E-5</v>
      </c>
      <c r="FA410" s="223">
        <f t="shared" ca="1" si="747"/>
        <v>5.3584115380431799E-3</v>
      </c>
      <c r="FB410" s="223">
        <f t="shared" ca="1" si="748"/>
        <v>3.8213803397984455E-3</v>
      </c>
      <c r="FC410" s="223">
        <f t="shared" ca="1" si="749"/>
        <v>-2.6078199040314755E-3</v>
      </c>
      <c r="FD410" s="223">
        <f t="shared" ca="1" si="750"/>
        <v>-5.6984632190746074E-3</v>
      </c>
      <c r="FE410" s="223">
        <f t="shared" ca="1" si="751"/>
        <v>-1.4938773528128235E-3</v>
      </c>
      <c r="FF410" s="223">
        <f t="shared" ca="1" si="752"/>
        <v>4.6231851301358779E-3</v>
      </c>
      <c r="FG410" s="223">
        <f t="shared" ca="1" si="753"/>
        <v>4.8216001154493676E-3</v>
      </c>
      <c r="FH410" s="223">
        <f t="shared" ca="1" si="754"/>
        <v>-1.1526452307223586E-3</v>
      </c>
      <c r="FI410" s="223">
        <f t="shared" ca="1" si="755"/>
        <v>-5.6512627102947768E-3</v>
      </c>
      <c r="FJ410" s="223">
        <f t="shared" ca="1" si="756"/>
        <v>-2.915077568458227E-3</v>
      </c>
      <c r="FK410" s="223">
        <f t="shared" ca="1" si="757"/>
        <v>3.5530188142896E-3</v>
      </c>
      <c r="FL410" s="223">
        <f t="shared" ca="1" si="758"/>
        <v>5.4725052404147479E-3</v>
      </c>
      <c r="FM410" s="223">
        <f t="shared" ca="1" si="759"/>
        <v>3.8603613258437423E-4</v>
      </c>
      <c r="FN410" s="223">
        <f t="shared" ca="1" si="760"/>
        <v>-5.1946402643341886E-3</v>
      </c>
      <c r="FO410" s="223">
        <f t="shared" ca="1" si="761"/>
        <v>-4.1250866280217353E-3</v>
      </c>
      <c r="FP410" s="223">
        <f t="shared" ca="1" si="762"/>
        <v>2.2254438589304304E-3</v>
      </c>
      <c r="FQ410" s="223">
        <f t="shared" ca="1" si="763"/>
        <v>5.7269390258544066E-3</v>
      </c>
      <c r="FR410" s="223">
        <f t="shared" ca="1" si="764"/>
        <v>1.8967500009566274E-3</v>
      </c>
      <c r="FS410" s="223">
        <f t="shared" ca="1" si="765"/>
        <v>-4.3616772040703522E-3</v>
      </c>
      <c r="FT410" s="223">
        <f t="shared" ca="1" si="766"/>
        <v>-5.0362419543820884E-3</v>
      </c>
      <c r="FU410" s="223">
        <f t="shared" ca="1" si="767"/>
        <v>7.3664023972757568E-4</v>
      </c>
      <c r="FV410" s="223">
        <f t="shared" ca="1" si="768"/>
        <v>5.5664682863618862E-3</v>
      </c>
      <c r="FW410" s="223">
        <f t="shared" ca="1" si="769"/>
        <v>3.2700483748545682E-3</v>
      </c>
      <c r="FX410" s="223">
        <f t="shared" ca="1" si="770"/>
        <v>-3.2127199276829515E-3</v>
      </c>
      <c r="FY410" s="223">
        <f t="shared" ca="1" si="771"/>
        <v>-5.5825322863548568E-3</v>
      </c>
      <c r="FZ410" s="223">
        <f t="shared" ca="1" si="772"/>
        <v>-8.0553139462792816E-4</v>
      </c>
      <c r="GA410" s="223">
        <f t="shared" ca="1" si="773"/>
        <v>5.002718784955458E-3</v>
      </c>
      <c r="GB410" s="223">
        <f t="shared" ca="1" si="774"/>
        <v>4.4064387143995746E-3</v>
      </c>
      <c r="GC410" s="223">
        <f t="shared" ca="1" si="775"/>
        <v>-1.8310079407394043E-3</v>
      </c>
      <c r="GD410" s="223">
        <f t="shared" ca="1" si="776"/>
        <v>-5.7243800538561021E-3</v>
      </c>
      <c r="GE410" s="223">
        <f t="shared" ca="1" si="777"/>
        <v>-2.2893439965060098E-3</v>
      </c>
      <c r="GF410" s="223">
        <f t="shared" ca="1" si="778"/>
        <v>4.0765329713288376E-3</v>
      </c>
      <c r="GG410" s="223">
        <f t="shared" ca="1" si="779"/>
        <v>5.2235919618108225E-3</v>
      </c>
      <c r="GH410" s="223">
        <f t="shared" ca="1" si="780"/>
        <v>-3.1664333144927007E-4</v>
      </c>
      <c r="GI410" s="223">
        <f t="shared" ca="1" si="781"/>
        <v>-5.4515086884918155E-3</v>
      </c>
      <c r="GJ410" s="223">
        <f t="shared" ca="1" si="782"/>
        <v>-3.6072985057818787E-3</v>
      </c>
      <c r="GK410" s="223">
        <f t="shared" ca="1" si="783"/>
        <v>2.8550110334298502E-3</v>
      </c>
      <c r="GL410" s="223">
        <f t="shared" ca="1" si="784"/>
        <v>5.6623071061499474E-3</v>
      </c>
      <c r="GM410" s="223">
        <f t="shared" ca="1" si="785"/>
        <v>1.2206614122504821E-3</v>
      </c>
      <c r="GN410" s="223">
        <f t="shared" ca="1" si="786"/>
        <v>-4.7836871390324687E-3</v>
      </c>
      <c r="GO410" s="223">
        <f t="shared" ca="1" si="787"/>
        <v>-4.6639119275985819E-3</v>
      </c>
      <c r="GP410" s="223">
        <f t="shared" ca="1" si="788"/>
        <v>1.4266496318743392E-3</v>
      </c>
      <c r="GQ410" s="223">
        <f t="shared" ca="1" si="789"/>
        <v>5.6908001703706709E-3</v>
      </c>
      <c r="GR410" s="223">
        <f t="shared" ca="1" si="790"/>
        <v>2.6695318385834155E-3</v>
      </c>
      <c r="GS410" s="223">
        <f t="shared" ca="1" si="791"/>
        <v>-3.7692976532140792E-3</v>
      </c>
      <c r="GT410" s="223">
        <f t="shared" ca="1" si="792"/>
        <v>-5.3826348718128778E-3</v>
      </c>
      <c r="GU410" s="223">
        <f t="shared" ca="1" si="793"/>
        <v>-1.050694944771289E-4</v>
      </c>
      <c r="GV410" s="223">
        <f t="shared" ca="1" si="794"/>
        <v>5.3070068927057595E-3</v>
      </c>
      <c r="GW410" s="223">
        <f t="shared" ca="1" si="795"/>
        <v>3.925000373560689E-3</v>
      </c>
      <c r="GX410" s="223">
        <f t="shared" ca="1" si="796"/>
        <v>-2.4818305870208152E-3</v>
      </c>
      <c r="GY410" s="223">
        <f t="shared" ca="1" si="797"/>
        <v>-5.7113973931397109E-3</v>
      </c>
      <c r="GZ410" s="223">
        <f t="shared" ca="1" si="798"/>
        <v>-1.6291765599189057E-3</v>
      </c>
      <c r="HA410" s="223">
        <f t="shared" ca="1" si="799"/>
        <v>4.5387322780318842E-3</v>
      </c>
      <c r="HB410" s="223">
        <f t="shared" ca="1" si="800"/>
        <v>4.8961109979683915E-3</v>
      </c>
      <c r="HC410" s="223">
        <f t="shared" ca="1" si="801"/>
        <v>-1.0145601850454879E-3</v>
      </c>
      <c r="HD410" s="223">
        <f t="shared" ca="1" si="802"/>
        <v>-5.6263813476961754E-3</v>
      </c>
      <c r="HE410" s="223">
        <f t="shared" ca="1" si="803"/>
        <v>-3.0352532563323086E-3</v>
      </c>
      <c r="HF410" s="223">
        <f t="shared" ca="1" si="804"/>
        <v>3.4416361845348506E-3</v>
      </c>
      <c r="HG410" s="223">
        <f t="shared" ca="1" si="805"/>
        <v>5.5125088170789325E-3</v>
      </c>
      <c r="HH410" s="223">
        <f t="shared" ca="1" si="806"/>
        <v>5.2621293970929808E-4</v>
      </c>
      <c r="HI410" s="223">
        <f t="shared" ca="1" si="807"/>
        <v>-5.1337459667552092E-3</v>
      </c>
      <c r="HJ410" s="223">
        <f t="shared" ca="1" si="808"/>
        <v>-4.2214323242427401E-3</v>
      </c>
      <c r="HK410" s="223">
        <f t="shared" ca="1" si="809"/>
        <v>2.0952008856284041E-3</v>
      </c>
      <c r="HL410" s="223">
        <f t="shared" ca="1" si="810"/>
        <v>5.7295371228056032E-3</v>
      </c>
      <c r="HM410" s="223">
        <f t="shared" ca="1" si="811"/>
        <v>2.0288630586526944E-3</v>
      </c>
      <c r="HN410" s="223">
        <f t="shared" ca="1" si="812"/>
        <v>-4.2691816335688887E-3</v>
      </c>
      <c r="HO410" s="223">
        <f t="shared" ca="1" si="813"/>
        <v>-5.1017776186283361E-3</v>
      </c>
      <c r="HP410" s="223">
        <f t="shared" ca="1" si="814"/>
        <v>5.9697274866956252E-4</v>
      </c>
      <c r="HQ410" s="223">
        <f t="shared" ca="1" si="815"/>
        <v>5.5314726770141027E-3</v>
      </c>
      <c r="HR410" s="223">
        <f t="shared" ca="1" si="816"/>
        <v>3.3845263737029806E-3</v>
      </c>
      <c r="HS410" s="223">
        <f t="shared" ca="1" si="817"/>
        <v>-3.0953241911792582E-3</v>
      </c>
      <c r="HT410" s="223">
        <f t="shared" ca="1" si="818"/>
        <v>-5.6125099994470736E-3</v>
      </c>
      <c r="HU410" s="223">
        <f t="shared" ca="1" si="819"/>
        <v>-9.4450479142871584E-4</v>
      </c>
      <c r="HV410" s="223">
        <f t="shared" ca="1" si="820"/>
        <v>4.9326648266095376E-3</v>
      </c>
      <c r="HW410" s="223">
        <f t="shared" ca="1" si="821"/>
        <v>4.4949879674037697E-3</v>
      </c>
      <c r="HX410" s="223">
        <f t="shared" ca="1" si="822"/>
        <v>-1.6972171091032291E-3</v>
      </c>
      <c r="HY410" s="223">
        <f t="shared" ca="1" si="823"/>
        <v>-5.7166279943809137E-3</v>
      </c>
      <c r="HZ410" s="223">
        <f t="shared" ca="1" si="824"/>
        <v>-2.4175549726860885E-3</v>
      </c>
      <c r="IA410" s="223">
        <f t="shared" ca="1" si="825"/>
        <v>3.9764959239406089E-3</v>
      </c>
      <c r="IB410" s="223">
        <f t="shared" ca="1" si="826"/>
        <v>5.2797972643416893E-3</v>
      </c>
      <c r="IC410" s="223">
        <f t="shared" ca="1" si="827"/>
        <v>-1.7615026524547502E-4</v>
      </c>
      <c r="ID410" s="223">
        <f t="shared" ca="1" si="828"/>
        <v>-5.4065884766339081E-3</v>
      </c>
      <c r="IE410" s="223">
        <f t="shared" ca="1" si="829"/>
        <v>-3.2326779822962459E-3</v>
      </c>
      <c r="IF410" s="223">
        <f t="shared" ca="1" si="830"/>
        <v>2.7322383678443866E-3</v>
      </c>
      <c r="IG410" s="223">
        <f t="shared" ca="1" si="831"/>
        <v>5.6820965038456052E-3</v>
      </c>
      <c r="IH410" s="223">
        <f t="shared" ca="1" si="832"/>
        <v>1.3576782898490128E-3</v>
      </c>
      <c r="II410" s="223">
        <f t="shared" ca="1" si="833"/>
        <v>-4.7048531483895465E-3</v>
      </c>
      <c r="IJ410" s="223">
        <f t="shared" ca="1" si="834"/>
        <v>-4.7441848813119126E-3</v>
      </c>
      <c r="IK410" s="223">
        <f t="shared" ca="1" si="835"/>
        <v>1.2900359660124895E-3</v>
      </c>
      <c r="IL410" s="223">
        <f t="shared" ca="1" si="836"/>
        <v>5.6727399635510571E-3</v>
      </c>
      <c r="IM410" s="223">
        <f t="shared" ca="1" si="837"/>
        <v>2.7931459468588998E-3</v>
      </c>
      <c r="IN410" s="223">
        <f t="shared" ca="1" si="838"/>
        <v>-3.6622612383664763E-3</v>
      </c>
      <c r="IO410" s="223">
        <f t="shared" ca="1" si="839"/>
        <v>-5.4292052312239674E-3</v>
      </c>
      <c r="IP410" s="223">
        <f t="shared" ca="1" si="840"/>
        <v>-2.456267917280981E-4</v>
      </c>
      <c r="IQ410" s="223">
        <f t="shared" ca="1" si="841"/>
        <v>5.2524055048579384E-3</v>
      </c>
      <c r="IR410" s="223">
        <f t="shared" ca="1" si="842"/>
        <v>4.0262561338629994E-3</v>
      </c>
      <c r="IS410" s="223">
        <f t="shared" ca="1" si="843"/>
        <v>-2.3543463080661544E-3</v>
      </c>
      <c r="IT410" s="223">
        <f t="shared" ca="1" si="844"/>
        <v>-5.7208912349780792E-3</v>
      </c>
      <c r="IU410" s="223">
        <f t="shared" ca="1" si="845"/>
        <v>-1.7634944119841263E-3</v>
      </c>
      <c r="IV410" s="223">
        <f t="shared" ca="1" si="846"/>
        <v>4.4515454633176372E-3</v>
      </c>
      <c r="IW410" s="223">
        <f t="shared" ca="1" si="847"/>
        <v>4.9676726462997882E-3</v>
      </c>
      <c r="IX410" s="223">
        <f t="shared" ca="1" si="848"/>
        <v>-8.7586400624983481E-4</v>
      </c>
      <c r="IY410" s="223">
        <f t="shared" ca="1" si="849"/>
        <v>-5.5981108633576058E-3</v>
      </c>
      <c r="IZ410" s="223">
        <f t="shared" ca="1" si="850"/>
        <v>-3.1536006211402047E-3</v>
      </c>
      <c r="JA410" s="223">
        <f t="shared" ca="1" si="851"/>
        <v>3.3281804418334691E-3</v>
      </c>
      <c r="JB410" s="223">
        <f t="shared" ca="1" si="852"/>
        <v>5.5491918645576878E-3</v>
      </c>
    </row>
    <row r="411" spans="2:262">
      <c r="B411" s="230">
        <v>50</v>
      </c>
      <c r="C411" s="229">
        <f t="shared" si="853"/>
        <v>9.7656250000000043E-4</v>
      </c>
      <c r="D411" s="226">
        <f t="shared" ca="1" si="597"/>
        <v>24.450717092606631</v>
      </c>
      <c r="E411" s="225">
        <f ca="1">BD361</f>
        <v>0.45071709260662918</v>
      </c>
      <c r="F411" s="224">
        <v>50</v>
      </c>
      <c r="G411" s="223">
        <f t="shared" ca="1" si="854"/>
        <v>-3.662483916820567E-4</v>
      </c>
      <c r="H411" s="223">
        <f t="shared" ca="1" si="598"/>
        <v>3.1629322047802312E-3</v>
      </c>
      <c r="I411" s="223">
        <f t="shared" ca="1" si="599"/>
        <v>2.4973679251979438E-3</v>
      </c>
      <c r="J411" s="223">
        <f t="shared" ca="1" si="600"/>
        <v>-1.4802563764074953E-3</v>
      </c>
      <c r="K411" s="223">
        <f t="shared" ca="1" si="601"/>
        <v>-3.4947346324595836E-3</v>
      </c>
      <c r="L411" s="223">
        <f t="shared" ca="1" si="602"/>
        <v>-8.7442489954055235E-4</v>
      </c>
      <c r="M411" s="223">
        <f t="shared" ca="1" si="603"/>
        <v>2.9055648800421392E-3</v>
      </c>
      <c r="N411" s="223">
        <f t="shared" ca="1" si="604"/>
        <v>2.832135552458509E-3</v>
      </c>
      <c r="O411" s="223">
        <f t="shared" ca="1" si="605"/>
        <v>-9.9732941793285296E-4</v>
      </c>
      <c r="P411" s="223">
        <f t="shared" ca="1" si="606"/>
        <v>-3.5041158752408047E-3</v>
      </c>
      <c r="Q411" s="223">
        <f t="shared" ca="1" si="607"/>
        <v>-1.3636727490255966E-3</v>
      </c>
      <c r="R411" s="223">
        <f t="shared" ca="1" si="608"/>
        <v>2.585300850252405E-3</v>
      </c>
      <c r="S411" s="223">
        <f t="shared" ca="1" si="609"/>
        <v>3.1055959978582258E-3</v>
      </c>
      <c r="T411" s="223">
        <f t="shared" ca="1" si="610"/>
        <v>-4.9281328942456552E-4</v>
      </c>
      <c r="U411" s="223">
        <f t="shared" ca="1" si="611"/>
        <v>-3.4376435915061815E-3</v>
      </c>
      <c r="V411" s="223">
        <f t="shared" ca="1" si="612"/>
        <v>-1.8234012016898845E-3</v>
      </c>
      <c r="W411" s="223">
        <f t="shared" ca="1" si="613"/>
        <v>2.2090728644811796E-3</v>
      </c>
      <c r="X411" s="223">
        <f t="shared" ca="1" si="614"/>
        <v>3.3118296685854761E-3</v>
      </c>
      <c r="Y411" s="223">
        <f t="shared" ca="1" si="615"/>
        <v>2.2370758538354596E-5</v>
      </c>
      <c r="Z411" s="223">
        <f t="shared" ca="1" si="616"/>
        <v>-3.2967567054569577E-3</v>
      </c>
      <c r="AA411" s="223">
        <f t="shared" ca="1" si="617"/>
        <v>-2.2436585248807833E-3</v>
      </c>
      <c r="AB411" s="223">
        <f t="shared" ca="1" si="618"/>
        <v>1.785025122438375E-3</v>
      </c>
      <c r="AC411" s="223">
        <f t="shared" ca="1" si="619"/>
        <v>3.4463722284801671E-3</v>
      </c>
      <c r="AD411" s="223">
        <f t="shared" ca="1" si="620"/>
        <v>5.3707054713703442E-4</v>
      </c>
      <c r="AE411" s="223">
        <f t="shared" ca="1" si="621"/>
        <v>-3.0845049927076206E-3</v>
      </c>
      <c r="AF411" s="223">
        <f t="shared" ca="1" si="622"/>
        <v>-2.6153474166987099E-3</v>
      </c>
      <c r="AG411" s="223">
        <f t="shared" ca="1" si="623"/>
        <v>1.3223369771449263E-3</v>
      </c>
      <c r="AH411" s="223">
        <f t="shared" ca="1" si="624"/>
        <v>3.5063112374296387E-3</v>
      </c>
      <c r="AI411" s="223">
        <f t="shared" ca="1" si="625"/>
        <v>1.0401443803054198E-3</v>
      </c>
      <c r="AJ411" s="223">
        <f t="shared" ca="1" si="626"/>
        <v>-2.805483061853973E-3</v>
      </c>
      <c r="AK411" s="223">
        <f t="shared" ca="1" si="627"/>
        <v>-2.9304219351100969E-3</v>
      </c>
      <c r="AL411" s="223">
        <f t="shared" ca="1" si="628"/>
        <v>8.3102422966080684E-4</v>
      </c>
      <c r="AM411" s="223">
        <f t="shared" ca="1" si="629"/>
        <v>3.4903491969017191E-3</v>
      </c>
      <c r="AN411" s="223">
        <f t="shared" ca="1" si="630"/>
        <v>1.520702228802932E-3</v>
      </c>
      <c r="AO411" s="223">
        <f t="shared" ca="1" si="631"/>
        <v>-2.4657308950724378E-3</v>
      </c>
      <c r="AP411" s="223">
        <f t="shared" ca="1" si="632"/>
        <v>-3.1820616682941795E-3</v>
      </c>
      <c r="AQ411" s="223">
        <f t="shared" ca="1" si="633"/>
        <v>3.217223172391684E-4</v>
      </c>
      <c r="AR411" s="223">
        <f t="shared" ca="1" si="634"/>
        <v>3.3988316368695963E-3</v>
      </c>
      <c r="AS411" s="223">
        <f t="shared" ca="1" si="635"/>
        <v>1.9683414664604998E-3</v>
      </c>
      <c r="AT411" s="223">
        <f t="shared" ca="1" si="636"/>
        <v>-2.0726031007461902E-3</v>
      </c>
      <c r="AU411" s="223">
        <f t="shared" ca="1" si="637"/>
        <v>-3.3648193759617845E-3</v>
      </c>
      <c r="AV411" s="223">
        <f t="shared" ca="1" si="638"/>
        <v>-1.9454391177196179E-4</v>
      </c>
      <c r="AW411" s="223">
        <f t="shared" ca="1" si="639"/>
        <v>3.2337396361313822E-3</v>
      </c>
      <c r="AX411" s="223">
        <f t="shared" ca="1" si="640"/>
        <v>2.3733720556217796E-3</v>
      </c>
      <c r="AY411" s="223">
        <f t="shared" ca="1" si="641"/>
        <v>-1.6346097084041604E-3</v>
      </c>
      <c r="AZ411" s="223">
        <f t="shared" ca="1" si="642"/>
        <v>-3.4747389056573302E-3</v>
      </c>
      <c r="BA411" s="223">
        <f t="shared" ca="1" si="643"/>
        <v>-7.0659885260211457E-4</v>
      </c>
      <c r="BB411" s="223">
        <f t="shared" ca="1" si="644"/>
        <v>2.9986469379368443E-3</v>
      </c>
      <c r="BC411" s="223">
        <f t="shared" ca="1" si="645"/>
        <v>2.7270263071952788E-3</v>
      </c>
      <c r="BD411" s="223">
        <f t="shared" ca="1" si="646"/>
        <v>-1.1612319522813605E-3</v>
      </c>
      <c r="BE411" s="223">
        <f t="shared" ca="1" si="647"/>
        <v>-3.5094408315121347E-3</v>
      </c>
      <c r="BF411" s="223">
        <f t="shared" ca="1" si="648"/>
        <v>-1.2033580621522199E-3</v>
      </c>
      <c r="BG411" s="223">
        <f t="shared" ca="1" si="649"/>
        <v>2.6986425892385224E-3</v>
      </c>
      <c r="BH411" s="223">
        <f t="shared" ca="1" si="650"/>
        <v>3.0216486746453474E-3</v>
      </c>
      <c r="BI411" s="223">
        <f t="shared" ca="1" si="651"/>
        <v>-6.6271703123039431E-4</v>
      </c>
      <c r="BJ411" s="223">
        <f t="shared" ca="1" si="652"/>
        <v>-3.4681739616288162E-3</v>
      </c>
      <c r="BK411" s="223">
        <f t="shared" ca="1" si="653"/>
        <v>-1.6740682037132922E-3</v>
      </c>
      <c r="BL411" s="223">
        <f t="shared" ca="1" si="654"/>
        <v>2.3402207781936862E-3</v>
      </c>
      <c r="BM411" s="223">
        <f t="shared" ca="1" si="655"/>
        <v>3.2508614734555268E-3</v>
      </c>
      <c r="BN411" s="223">
        <f t="shared" ca="1" si="656"/>
        <v>-1.4985628781199502E-4</v>
      </c>
      <c r="BO411" s="223">
        <f t="shared" ca="1" si="657"/>
        <v>-3.3518315991172974E-3</v>
      </c>
      <c r="BP411" s="223">
        <f t="shared" ca="1" si="658"/>
        <v>-2.1085398242320719E-3</v>
      </c>
      <c r="BQ411" s="223">
        <f t="shared" ca="1" si="659"/>
        <v>1.9311402546029017E-3</v>
      </c>
      <c r="BR411" s="223">
        <f t="shared" ca="1" si="660"/>
        <v>3.4097029387380397E-3</v>
      </c>
      <c r="BS411" s="223">
        <f t="shared" ca="1" si="661"/>
        <v>3.6624839168205106E-4</v>
      </c>
      <c r="BT411" s="223">
        <f t="shared" ca="1" si="662"/>
        <v>-3.1629322047802351E-3</v>
      </c>
      <c r="BU411" s="223">
        <f t="shared" ca="1" si="663"/>
        <v>-2.4973679251979342E-3</v>
      </c>
      <c r="BV411" s="223">
        <f t="shared" ca="1" si="664"/>
        <v>1.4802563764075112E-3</v>
      </c>
      <c r="BW411" s="223">
        <f t="shared" ca="1" si="665"/>
        <v>3.4947346324595819E-3</v>
      </c>
      <c r="BX411" s="223">
        <f t="shared" ca="1" si="666"/>
        <v>8.7442489954052654E-4</v>
      </c>
      <c r="BY411" s="223">
        <f t="shared" ca="1" si="667"/>
        <v>-2.9055648800421258E-3</v>
      </c>
      <c r="BZ411" s="223">
        <f t="shared" ca="1" si="668"/>
        <v>-2.8321355524585194E-3</v>
      </c>
      <c r="CA411" s="223">
        <f t="shared" ca="1" si="669"/>
        <v>9.9732941793284255E-4</v>
      </c>
      <c r="CB411" s="223">
        <f t="shared" ca="1" si="670"/>
        <v>3.5041158752408042E-3</v>
      </c>
      <c r="CC411" s="223">
        <f t="shared" ca="1" si="671"/>
        <v>1.3636727490256009E-3</v>
      </c>
      <c r="CD411" s="223">
        <f t="shared" ca="1" si="672"/>
        <v>-2.5853008502524063E-3</v>
      </c>
      <c r="CE411" s="223">
        <f t="shared" ca="1" si="673"/>
        <v>-3.1055959978582249E-3</v>
      </c>
      <c r="CF411" s="223">
        <f t="shared" ca="1" si="674"/>
        <v>4.9281328942456714E-4</v>
      </c>
      <c r="CG411" s="223">
        <f t="shared" ca="1" si="675"/>
        <v>3.437643591506185E-3</v>
      </c>
      <c r="CH411" s="223">
        <f t="shared" ca="1" si="676"/>
        <v>1.8234012016898719E-3</v>
      </c>
      <c r="CI411" s="223">
        <f t="shared" ca="1" si="677"/>
        <v>-2.2090728644811905E-3</v>
      </c>
      <c r="CJ411" s="223">
        <f t="shared" ca="1" si="678"/>
        <v>-3.3118296685854674E-3</v>
      </c>
      <c r="CK411" s="223">
        <f t="shared" ca="1" si="679"/>
        <v>-2.2370758538328033E-5</v>
      </c>
      <c r="CL411" s="223">
        <f t="shared" ca="1" si="680"/>
        <v>3.2967567054569503E-3</v>
      </c>
      <c r="CM411" s="223">
        <f t="shared" ca="1" si="681"/>
        <v>2.243658524880792E-3</v>
      </c>
      <c r="CN411" s="223">
        <f t="shared" ca="1" si="682"/>
        <v>-1.7850251224383658E-3</v>
      </c>
      <c r="CO411" s="223">
        <f t="shared" ca="1" si="683"/>
        <v>-3.4463722284801693E-3</v>
      </c>
      <c r="CP411" s="223">
        <f t="shared" ca="1" si="684"/>
        <v>-5.3707054713703279E-4</v>
      </c>
      <c r="CQ411" s="223">
        <f t="shared" ca="1" si="685"/>
        <v>3.0845049927076215E-3</v>
      </c>
      <c r="CR411" s="223">
        <f t="shared" ca="1" si="686"/>
        <v>2.615347416698709E-3</v>
      </c>
      <c r="CS411" s="223">
        <f t="shared" ca="1" si="687"/>
        <v>-1.3223369771449278E-3</v>
      </c>
      <c r="CT411" s="223">
        <f t="shared" ca="1" si="688"/>
        <v>-3.5063112374296387E-3</v>
      </c>
      <c r="CU411" s="223">
        <f t="shared" ca="1" si="689"/>
        <v>-1.0401443803053942E-3</v>
      </c>
      <c r="CV411" s="223">
        <f t="shared" ca="1" si="690"/>
        <v>2.8054830618539895E-3</v>
      </c>
      <c r="CW411" s="223">
        <f t="shared" ca="1" si="691"/>
        <v>2.9304219351100821E-3</v>
      </c>
      <c r="CX411" s="223">
        <f t="shared" ca="1" si="692"/>
        <v>-8.3102422966078429E-4</v>
      </c>
      <c r="CY411" s="223">
        <f t="shared" ca="1" si="693"/>
        <v>-3.4903491969017161E-3</v>
      </c>
      <c r="CZ411" s="223">
        <f t="shared" ca="1" si="694"/>
        <v>-1.5207022288029528E-3</v>
      </c>
      <c r="DA411" s="223">
        <f t="shared" ca="1" si="695"/>
        <v>2.4657308950724213E-3</v>
      </c>
      <c r="DB411" s="223">
        <f t="shared" ca="1" si="696"/>
        <v>3.182061668294179E-3</v>
      </c>
      <c r="DC411" s="223">
        <f t="shared" ca="1" si="697"/>
        <v>-3.2172231723917013E-4</v>
      </c>
      <c r="DD411" s="223">
        <f t="shared" ca="1" si="698"/>
        <v>-3.3988316368695967E-3</v>
      </c>
      <c r="DE411" s="223">
        <f t="shared" ca="1" si="699"/>
        <v>-1.9683414664604985E-3</v>
      </c>
      <c r="DF411" s="223">
        <f t="shared" ca="1" si="700"/>
        <v>2.0726031007461915E-3</v>
      </c>
      <c r="DG411" s="223">
        <f t="shared" ca="1" si="701"/>
        <v>3.3648193759617984E-3</v>
      </c>
      <c r="DH411" s="223">
        <f t="shared" ca="1" si="702"/>
        <v>1.9454391177193523E-4</v>
      </c>
      <c r="DI411" s="223">
        <f t="shared" ca="1" si="703"/>
        <v>-3.2337396361313726E-3</v>
      </c>
      <c r="DJ411" s="223">
        <f t="shared" ca="1" si="704"/>
        <v>-2.3733720556217597E-3</v>
      </c>
      <c r="DK411" s="223">
        <f t="shared" ca="1" si="705"/>
        <v>1.63460970840414E-3</v>
      </c>
      <c r="DL411" s="223">
        <f t="shared" ca="1" si="706"/>
        <v>3.4747389056573267E-3</v>
      </c>
      <c r="DM411" s="223">
        <f t="shared" ca="1" si="707"/>
        <v>7.0659885260213713E-4</v>
      </c>
      <c r="DN411" s="223">
        <f t="shared" ca="1" si="708"/>
        <v>-2.9986469379368712E-3</v>
      </c>
      <c r="DO411" s="223">
        <f t="shared" ca="1" si="709"/>
        <v>-2.7270263071952779E-3</v>
      </c>
      <c r="DP411" s="223">
        <f t="shared" ca="1" si="710"/>
        <v>1.1612319522814093E-3</v>
      </c>
      <c r="DQ411" s="223">
        <f t="shared" ca="1" si="711"/>
        <v>3.5094408315121347E-3</v>
      </c>
      <c r="DR411" s="223">
        <f t="shared" ca="1" si="712"/>
        <v>1.203358062152265E-3</v>
      </c>
      <c r="DS411" s="223">
        <f t="shared" ca="1" si="713"/>
        <v>-2.6986425892385237E-3</v>
      </c>
      <c r="DT411" s="223">
        <f t="shared" ca="1" si="714"/>
        <v>-3.0216486746453722E-3</v>
      </c>
      <c r="DU411" s="223">
        <f t="shared" ca="1" si="715"/>
        <v>6.6271703123039593E-4</v>
      </c>
      <c r="DV411" s="223">
        <f t="shared" ca="1" si="716"/>
        <v>3.4681739616288089E-3</v>
      </c>
      <c r="DW411" s="223">
        <f t="shared" ca="1" si="717"/>
        <v>1.6740682037132905E-3</v>
      </c>
      <c r="DX411" s="223">
        <f t="shared" ca="1" si="718"/>
        <v>-2.3402207781936875E-3</v>
      </c>
      <c r="DY411" s="223">
        <f t="shared" ca="1" si="719"/>
        <v>-3.2508614734555073E-3</v>
      </c>
      <c r="DZ411" s="223">
        <f t="shared" ca="1" si="720"/>
        <v>1.4985628781199675E-4</v>
      </c>
      <c r="EA411" s="223">
        <f t="shared" ca="1" si="721"/>
        <v>3.3518315991173126E-3</v>
      </c>
      <c r="EB411" s="223">
        <f t="shared" ca="1" si="722"/>
        <v>2.1085398242320702E-3</v>
      </c>
      <c r="EC411" s="223">
        <f t="shared" ca="1" si="723"/>
        <v>-1.9311402546029451E-3</v>
      </c>
      <c r="ED411" s="223">
        <f t="shared" ca="1" si="724"/>
        <v>-3.4097029387380393E-3</v>
      </c>
      <c r="EE411" s="223">
        <f t="shared" ca="1" si="725"/>
        <v>-3.6624839168209887E-4</v>
      </c>
      <c r="EF411" s="223">
        <f t="shared" ca="1" si="726"/>
        <v>3.162932204780236E-3</v>
      </c>
      <c r="EG411" s="223">
        <f t="shared" ca="1" si="727"/>
        <v>2.4973679251979676E-3</v>
      </c>
      <c r="EH411" s="223">
        <f t="shared" ca="1" si="728"/>
        <v>-1.4802563764075127E-3</v>
      </c>
      <c r="EI411" s="223">
        <f t="shared" ca="1" si="729"/>
        <v>-3.4947346324595862E-3</v>
      </c>
      <c r="EJ411" s="223">
        <f t="shared" ca="1" si="730"/>
        <v>-8.7442489954052492E-4</v>
      </c>
      <c r="EK411" s="223">
        <f t="shared" ca="1" si="731"/>
        <v>2.9055648800421271E-3</v>
      </c>
      <c r="EL411" s="223">
        <f t="shared" ca="1" si="732"/>
        <v>2.8321355524584891E-3</v>
      </c>
      <c r="EM411" s="223">
        <f t="shared" ca="1" si="733"/>
        <v>-9.9732941793284429E-4</v>
      </c>
      <c r="EN411" s="223">
        <f t="shared" ca="1" si="734"/>
        <v>-3.5041158752408068E-3</v>
      </c>
      <c r="EO411" s="223">
        <f t="shared" ca="1" si="735"/>
        <v>-1.3636727490255992E-3</v>
      </c>
      <c r="EP411" s="223">
        <f t="shared" ca="1" si="736"/>
        <v>2.5853008502524414E-3</v>
      </c>
      <c r="EQ411" s="223">
        <f t="shared" ca="1" si="737"/>
        <v>3.1055959978582241E-3</v>
      </c>
      <c r="ER411" s="223">
        <f t="shared" ca="1" si="738"/>
        <v>-4.9281328942451966E-4</v>
      </c>
      <c r="ES411" s="223">
        <f t="shared" ca="1" si="739"/>
        <v>-3.4376435915061854E-3</v>
      </c>
      <c r="ET411" s="223">
        <f t="shared" ca="1" si="740"/>
        <v>-1.8234012016899131E-3</v>
      </c>
      <c r="EU411" s="223">
        <f t="shared" ca="1" si="741"/>
        <v>2.2090728644811918E-3</v>
      </c>
      <c r="EV411" s="223">
        <f t="shared" ca="1" si="742"/>
        <v>3.3118296685854835E-3</v>
      </c>
      <c r="EW411" s="223">
        <f t="shared" ca="1" si="743"/>
        <v>2.2370758538326299E-5</v>
      </c>
      <c r="EX411" s="223">
        <f t="shared" ca="1" si="744"/>
        <v>-3.2967567054569507E-3</v>
      </c>
      <c r="EY411" s="223">
        <f t="shared" ca="1" si="745"/>
        <v>-2.2436585248807521E-3</v>
      </c>
      <c r="EZ411" s="223">
        <f t="shared" ca="1" si="746"/>
        <v>1.7850251224383672E-3</v>
      </c>
      <c r="FA411" s="223">
        <f t="shared" ca="1" si="747"/>
        <v>3.4463722284801593E-3</v>
      </c>
      <c r="FB411" s="223">
        <f t="shared" ca="1" si="748"/>
        <v>5.3707054713703105E-4</v>
      </c>
      <c r="FC411" s="223">
        <f t="shared" ca="1" si="749"/>
        <v>-3.0845049927076458E-3</v>
      </c>
      <c r="FD411" s="223">
        <f t="shared" ca="1" si="750"/>
        <v>-2.6153474166987082E-3</v>
      </c>
      <c r="FE411" s="223">
        <f t="shared" ca="1" si="751"/>
        <v>1.3223369771448831E-3</v>
      </c>
      <c r="FF411" s="223">
        <f t="shared" ca="1" si="752"/>
        <v>3.5063112374296387E-3</v>
      </c>
      <c r="FG411" s="223">
        <f t="shared" ca="1" si="753"/>
        <v>1.0401443803054401E-3</v>
      </c>
      <c r="FH411" s="223">
        <f t="shared" ca="1" si="754"/>
        <v>-2.8054830618539904E-3</v>
      </c>
      <c r="FI411" s="223">
        <f t="shared" ca="1" si="755"/>
        <v>-2.930421935110109E-3</v>
      </c>
      <c r="FJ411" s="223">
        <f t="shared" ca="1" si="756"/>
        <v>8.3102422966083438E-4</v>
      </c>
      <c r="FK411" s="223">
        <f t="shared" ca="1" si="757"/>
        <v>3.4903491969017165E-3</v>
      </c>
      <c r="FL411" s="223">
        <f t="shared" ca="1" si="758"/>
        <v>1.5207022288029066E-3</v>
      </c>
      <c r="FM411" s="223">
        <f t="shared" ca="1" si="759"/>
        <v>-2.4657308950724226E-3</v>
      </c>
      <c r="FN411" s="223">
        <f t="shared" ca="1" si="760"/>
        <v>-3.1820616682941573E-3</v>
      </c>
      <c r="FO411" s="223">
        <f t="shared" ca="1" si="761"/>
        <v>3.2172231723917176E-4</v>
      </c>
      <c r="FP411" s="223">
        <f t="shared" ca="1" si="762"/>
        <v>3.3988316368696097E-3</v>
      </c>
      <c r="FQ411" s="223">
        <f t="shared" ca="1" si="763"/>
        <v>1.9683414664604967E-3</v>
      </c>
      <c r="FR411" s="223">
        <f t="shared" ca="1" si="764"/>
        <v>-2.0726031007461529E-3</v>
      </c>
      <c r="FS411" s="223">
        <f t="shared" ca="1" si="765"/>
        <v>-3.3648193759617836E-3</v>
      </c>
      <c r="FT411" s="223">
        <f t="shared" ca="1" si="766"/>
        <v>-1.9454391177198315E-4</v>
      </c>
      <c r="FU411" s="223">
        <f t="shared" ca="1" si="767"/>
        <v>3.2337396361313926E-3</v>
      </c>
      <c r="FV411" s="223">
        <f t="shared" ca="1" si="768"/>
        <v>2.3733720556217953E-3</v>
      </c>
      <c r="FW411" s="223">
        <f t="shared" ca="1" si="769"/>
        <v>-1.6346097084041855E-3</v>
      </c>
      <c r="FX411" s="223">
        <f t="shared" ca="1" si="770"/>
        <v>-3.4747389056573336E-3</v>
      </c>
      <c r="FY411" s="223">
        <f t="shared" ca="1" si="771"/>
        <v>-7.0659885260208682E-4</v>
      </c>
      <c r="FZ411" s="223">
        <f t="shared" ca="1" si="772"/>
        <v>2.9986469379368465E-3</v>
      </c>
      <c r="GA411" s="223">
        <f t="shared" ca="1" si="773"/>
        <v>2.727026307195245E-3</v>
      </c>
      <c r="GB411" s="223">
        <f t="shared" ca="1" si="774"/>
        <v>-1.161231952281364E-3</v>
      </c>
      <c r="GC411" s="223">
        <f t="shared" ca="1" si="775"/>
        <v>-3.5094408315121351E-3</v>
      </c>
      <c r="GD411" s="223">
        <f t="shared" ca="1" si="776"/>
        <v>-1.2033580621522164E-3</v>
      </c>
      <c r="GE411" s="223">
        <f t="shared" ca="1" si="777"/>
        <v>2.6986425892384929E-3</v>
      </c>
      <c r="GF411" s="223">
        <f t="shared" ca="1" si="778"/>
        <v>3.0216486746453461E-3</v>
      </c>
      <c r="GG411" s="223">
        <f t="shared" ca="1" si="779"/>
        <v>-6.6271703123034877E-4</v>
      </c>
      <c r="GH411" s="223">
        <f t="shared" ca="1" si="780"/>
        <v>-3.4681739616288162E-3</v>
      </c>
      <c r="GI411" s="223">
        <f t="shared" ca="1" si="781"/>
        <v>-1.674068203713333E-3</v>
      </c>
      <c r="GJ411" s="223">
        <f t="shared" ca="1" si="782"/>
        <v>2.3402207781937261E-3</v>
      </c>
      <c r="GK411" s="223">
        <f t="shared" ca="1" si="783"/>
        <v>3.2508614734555259E-3</v>
      </c>
      <c r="GL411" s="223">
        <f t="shared" ca="1" si="784"/>
        <v>-1.4985628781204825E-4</v>
      </c>
      <c r="GM411" s="223">
        <f t="shared" ca="1" si="785"/>
        <v>-3.3518315991172983E-3</v>
      </c>
      <c r="GN411" s="223">
        <f t="shared" ca="1" si="786"/>
        <v>-2.108539824232029E-3</v>
      </c>
      <c r="GO411" s="223">
        <f t="shared" ca="1" si="787"/>
        <v>1.9311402546029048E-3</v>
      </c>
      <c r="GP411" s="223">
        <f t="shared" ca="1" si="788"/>
        <v>3.4097029387380505E-3</v>
      </c>
      <c r="GQ411" s="223">
        <f t="shared" ca="1" si="789"/>
        <v>3.6624839168204748E-4</v>
      </c>
      <c r="GR411" s="223">
        <f t="shared" ca="1" si="790"/>
        <v>-3.1629322047802156E-3</v>
      </c>
      <c r="GS411" s="223">
        <f t="shared" ca="1" si="791"/>
        <v>-2.4973679251979316E-3</v>
      </c>
      <c r="GT411" s="223">
        <f t="shared" ca="1" si="792"/>
        <v>1.4802563764074691E-3</v>
      </c>
      <c r="GU411" s="223">
        <f t="shared" ca="1" si="793"/>
        <v>3.4947346324595814E-3</v>
      </c>
      <c r="GV411" s="223">
        <f t="shared" ca="1" si="794"/>
        <v>8.7442489954057143E-4</v>
      </c>
      <c r="GW411" s="223">
        <f t="shared" ca="1" si="795"/>
        <v>-2.9055648800421557E-3</v>
      </c>
      <c r="GX411" s="223">
        <f t="shared" ca="1" si="796"/>
        <v>-2.8321355524585172E-3</v>
      </c>
      <c r="GY411" s="223">
        <f t="shared" ca="1" si="797"/>
        <v>9.9732941793289373E-4</v>
      </c>
      <c r="GZ411" s="223">
        <f t="shared" ca="1" si="798"/>
        <v>3.5041158752408042E-3</v>
      </c>
      <c r="HA411" s="223">
        <f t="shared" ca="1" si="799"/>
        <v>1.3636727490255515E-3</v>
      </c>
      <c r="HB411" s="223">
        <f t="shared" ca="1" si="800"/>
        <v>-2.5853008502524084E-3</v>
      </c>
      <c r="HC411" s="223">
        <f t="shared" ca="1" si="801"/>
        <v>-3.105595997858247E-3</v>
      </c>
      <c r="HD411" s="223">
        <f t="shared" ca="1" si="802"/>
        <v>4.9281328942457061E-4</v>
      </c>
      <c r="HE411" s="223">
        <f t="shared" ca="1" si="803"/>
        <v>3.4376435915061754E-3</v>
      </c>
      <c r="HF411" s="223">
        <f t="shared" ca="1" si="804"/>
        <v>1.8234012016898693E-3</v>
      </c>
      <c r="HG411" s="223">
        <f t="shared" ca="1" si="805"/>
        <v>-2.2090728644811545E-3</v>
      </c>
      <c r="HH411" s="223">
        <f t="shared" ca="1" si="806"/>
        <v>-3.3118296685854991E-3</v>
      </c>
      <c r="HI411" s="223">
        <f t="shared" ca="1" si="807"/>
        <v>-2.2370758538274691E-5</v>
      </c>
      <c r="HJ411" s="223">
        <f t="shared" ca="1" si="808"/>
        <v>3.2967567054569685E-3</v>
      </c>
      <c r="HK411" s="223">
        <f t="shared" ca="1" si="809"/>
        <v>2.2436585248807885E-3</v>
      </c>
      <c r="HL411" s="223">
        <f t="shared" ca="1" si="810"/>
        <v>-1.785025122438326E-3</v>
      </c>
      <c r="HM411" s="223">
        <f t="shared" ca="1" si="811"/>
        <v>-3.4463722284801498E-3</v>
      </c>
      <c r="HN411" s="223">
        <f t="shared" ca="1" si="812"/>
        <v>-5.3707054713697999E-4</v>
      </c>
      <c r="HO411" s="223">
        <f t="shared" ca="1" si="813"/>
        <v>3.0845049927076232E-3</v>
      </c>
      <c r="HP411" s="223">
        <f t="shared" ca="1" si="814"/>
        <v>2.6153474166987398E-3</v>
      </c>
      <c r="HQ411" s="223">
        <f t="shared" ca="1" si="815"/>
        <v>-1.3223369771448387E-3</v>
      </c>
      <c r="HR411" s="223">
        <f t="shared" ca="1" si="816"/>
        <v>-3.5063112374296365E-3</v>
      </c>
      <c r="HS411" s="223">
        <f t="shared" ca="1" si="817"/>
        <v>-1.0401443803053907E-3</v>
      </c>
      <c r="HT411" s="223">
        <f t="shared" ca="1" si="818"/>
        <v>2.8054830618539613E-3</v>
      </c>
      <c r="HU411" s="223">
        <f t="shared" ca="1" si="819"/>
        <v>2.9304219351101351E-3</v>
      </c>
      <c r="HV411" s="223">
        <f t="shared" ca="1" si="820"/>
        <v>-8.3102422966088447E-4</v>
      </c>
      <c r="HW411" s="223">
        <f t="shared" ca="1" si="821"/>
        <v>-3.4903491969017222E-3</v>
      </c>
      <c r="HX411" s="223">
        <f t="shared" ca="1" si="822"/>
        <v>-1.5207022288029498E-3</v>
      </c>
      <c r="HY411" s="223">
        <f t="shared" ca="1" si="823"/>
        <v>2.4657308950723883E-3</v>
      </c>
      <c r="HZ411" s="223">
        <f t="shared" ca="1" si="824"/>
        <v>3.1820616682941352E-3</v>
      </c>
      <c r="IA411" s="223">
        <f t="shared" ca="1" si="825"/>
        <v>-3.2172231723922315E-4</v>
      </c>
      <c r="IB411" s="223">
        <f t="shared" ca="1" si="826"/>
        <v>-3.3988316368695972E-3</v>
      </c>
      <c r="IC411" s="223">
        <f t="shared" ca="1" si="827"/>
        <v>-1.9683414664605371E-3</v>
      </c>
      <c r="ID411" s="223">
        <f t="shared" ca="1" si="828"/>
        <v>2.0726031007461138E-3</v>
      </c>
      <c r="IE411" s="223">
        <f t="shared" ca="1" si="829"/>
        <v>3.1256321713251795E-3</v>
      </c>
      <c r="IF411" s="223">
        <f t="shared" ca="1" si="830"/>
        <v>1.9454391177193176E-4</v>
      </c>
      <c r="IG411" s="223">
        <f t="shared" ca="1" si="831"/>
        <v>-3.2337396361313744E-3</v>
      </c>
      <c r="IH411" s="223">
        <f t="shared" ca="1" si="832"/>
        <v>-2.3733720556218304E-3</v>
      </c>
      <c r="II411" s="223">
        <f t="shared" ca="1" si="833"/>
        <v>1.6346097084042313E-3</v>
      </c>
      <c r="IJ411" s="223">
        <f t="shared" ca="1" si="834"/>
        <v>3.4747389056573263E-3</v>
      </c>
      <c r="IK411" s="223">
        <f t="shared" ca="1" si="835"/>
        <v>7.0659885260213376E-4</v>
      </c>
      <c r="IL411" s="223">
        <f t="shared" ca="1" si="836"/>
        <v>-2.9986469379368213E-3</v>
      </c>
      <c r="IM411" s="223">
        <f t="shared" ca="1" si="837"/>
        <v>-2.7270263071952129E-3</v>
      </c>
      <c r="IN411" s="223">
        <f t="shared" ca="1" si="838"/>
        <v>1.1612319522814126E-3</v>
      </c>
      <c r="IO411" s="223">
        <f t="shared" ca="1" si="839"/>
        <v>3.5094408315121343E-3</v>
      </c>
      <c r="IP411" s="223">
        <f t="shared" ca="1" si="840"/>
        <v>1.2033580621522615E-3</v>
      </c>
      <c r="IQ411" s="223">
        <f t="shared" ca="1" si="841"/>
        <v>-2.6986425892384621E-3</v>
      </c>
      <c r="IR411" s="223">
        <f t="shared" ca="1" si="842"/>
        <v>-3.0216486746453197E-3</v>
      </c>
      <c r="IS411" s="223">
        <f t="shared" ca="1" si="843"/>
        <v>6.627170312303994E-4</v>
      </c>
      <c r="IT411" s="223">
        <f t="shared" ca="1" si="844"/>
        <v>3.4681739616288089E-3</v>
      </c>
      <c r="IU411" s="223">
        <f t="shared" ca="1" si="845"/>
        <v>1.6740682037133753E-3</v>
      </c>
      <c r="IV411" s="223">
        <f t="shared" ca="1" si="846"/>
        <v>-2.3402207781937643E-3</v>
      </c>
      <c r="IW411" s="223">
        <f t="shared" ca="1" si="847"/>
        <v>-3.2508614734555069E-3</v>
      </c>
      <c r="IX411" s="223">
        <f t="shared" ca="1" si="848"/>
        <v>1.4985628781200033E-4</v>
      </c>
      <c r="IY411" s="223">
        <f t="shared" ca="1" si="849"/>
        <v>3.351831599117284E-3</v>
      </c>
      <c r="IZ411" s="223">
        <f t="shared" ca="1" si="850"/>
        <v>2.1085398242319878E-3</v>
      </c>
      <c r="JA411" s="223">
        <f t="shared" ca="1" si="851"/>
        <v>-1.9311402546029477E-3</v>
      </c>
      <c r="JB411" s="223">
        <f t="shared" ca="1" si="852"/>
        <v>-3.4097029387380384E-3</v>
      </c>
    </row>
    <row r="412" spans="2:262">
      <c r="B412" s="230">
        <v>51</v>
      </c>
      <c r="C412" s="229">
        <f t="shared" si="853"/>
        <v>9.9609375000000045E-4</v>
      </c>
      <c r="D412" s="226">
        <f t="shared" ca="1" si="597"/>
        <v>24.434113649214314</v>
      </c>
      <c r="E412" s="225">
        <f ca="1">BE361</f>
        <v>0.43411364921431439</v>
      </c>
      <c r="F412" s="224">
        <v>51</v>
      </c>
      <c r="G412" s="223">
        <f t="shared" ca="1" si="854"/>
        <v>-8.5645008564481711E-4</v>
      </c>
      <c r="H412" s="223">
        <f t="shared" ca="1" si="598"/>
        <v>1.1738452391865849E-2</v>
      </c>
      <c r="I412" s="223">
        <f t="shared" ca="1" si="599"/>
        <v>8.2207264373848395E-3</v>
      </c>
      <c r="J412" s="223">
        <f t="shared" ca="1" si="600"/>
        <v>-6.5810688394217377E-3</v>
      </c>
      <c r="K412" s="223">
        <f t="shared" ca="1" si="601"/>
        <v>-1.2349448691854285E-2</v>
      </c>
      <c r="L412" s="223">
        <f t="shared" ca="1" si="602"/>
        <v>-1.166524277833602E-3</v>
      </c>
      <c r="M412" s="223">
        <f t="shared" ca="1" si="603"/>
        <v>1.1617613960477479E-2</v>
      </c>
      <c r="N412" s="223">
        <f t="shared" ca="1" si="604"/>
        <v>8.4549910106436667E-3</v>
      </c>
      <c r="O412" s="223">
        <f t="shared" ca="1" si="605"/>
        <v>-6.3132613699261059E-3</v>
      </c>
      <c r="P412" s="223">
        <f t="shared" ca="1" si="606"/>
        <v>-1.2415700638866687E-2</v>
      </c>
      <c r="Q412" s="223">
        <f t="shared" ca="1" si="607"/>
        <v>-1.475895799416553E-3</v>
      </c>
      <c r="R412" s="223">
        <f t="shared" ca="1" si="608"/>
        <v>1.1489777512849884E-2</v>
      </c>
      <c r="S412" s="223">
        <f t="shared" ca="1" si="609"/>
        <v>8.6841626134701692E-3</v>
      </c>
      <c r="T412" s="223">
        <f t="shared" ca="1" si="610"/>
        <v>-6.0416510278492692E-3</v>
      </c>
      <c r="U412" s="223">
        <f t="shared" ca="1" si="611"/>
        <v>-1.2474473832067188E-2</v>
      </c>
      <c r="V412" s="223">
        <f t="shared" ca="1" si="612"/>
        <v>-1.7843782965572554E-3</v>
      </c>
      <c r="W412" s="223">
        <f t="shared" ca="1" si="613"/>
        <v>1.1355020052879007E-2</v>
      </c>
      <c r="X412" s="223">
        <f t="shared" ca="1" si="614"/>
        <v>8.9081032014600523E-3</v>
      </c>
      <c r="Y412" s="223">
        <f t="shared" ca="1" si="615"/>
        <v>-5.7664014211051585E-3</v>
      </c>
      <c r="Z412" s="223">
        <f t="shared" ca="1" si="616"/>
        <v>-1.2525732868681866E-2</v>
      </c>
      <c r="AA412" s="223">
        <f t="shared" ca="1" si="617"/>
        <v>-2.0917859509342928E-3</v>
      </c>
      <c r="AB412" s="223">
        <f t="shared" ca="1" si="618"/>
        <v>1.1213422753419827E-2</v>
      </c>
      <c r="AC412" s="223">
        <f t="shared" ca="1" si="619"/>
        <v>9.1266778811768135E-3</v>
      </c>
      <c r="AD412" s="223">
        <f t="shared" ca="1" si="620"/>
        <v>-5.4876783497645708E-3</v>
      </c>
      <c r="AE412" s="223">
        <f t="shared" ca="1" si="621"/>
        <v>-1.2569446872183775E-2</v>
      </c>
      <c r="AF412" s="223">
        <f t="shared" ca="1" si="622"/>
        <v>-2.3979335916714459E-3</v>
      </c>
      <c r="AG412" s="223">
        <f t="shared" ca="1" si="623"/>
        <v>1.1065070907390871E-2</v>
      </c>
      <c r="AH412" s="223">
        <f t="shared" ca="1" si="624"/>
        <v>9.3397549914064487E-3</v>
      </c>
      <c r="AI412" s="223">
        <f t="shared" ca="1" si="625"/>
        <v>-5.2056497061836755E-3</v>
      </c>
      <c r="AJ412" s="223">
        <f t="shared" ca="1" si="626"/>
        <v>-1.2605589510891769E-2</v>
      </c>
      <c r="AK412" s="223">
        <f t="shared" ca="1" si="627"/>
        <v>-2.7026368068774E-3</v>
      </c>
      <c r="AL412" s="223">
        <f t="shared" ca="1" si="628"/>
        <v>1.091005387639693E-2</v>
      </c>
      <c r="AM412" s="223">
        <f t="shared" ca="1" si="629"/>
        <v>9.5472061824651948E-3</v>
      </c>
      <c r="AN412" s="223">
        <f t="shared" ca="1" si="630"/>
        <v>-4.9204853738714742E-3</v>
      </c>
      <c r="AO412" s="223">
        <f t="shared" ca="1" si="631"/>
        <v>-1.2634139013831756E-2</v>
      </c>
      <c r="AP412" s="223">
        <f t="shared" ca="1" si="632"/>
        <v>-3.0057120547290783E-3</v>
      </c>
      <c r="AQ412" s="223">
        <f t="shared" ca="1" si="633"/>
        <v>1.0748465036901036E-2</v>
      </c>
      <c r="AR412" s="223">
        <f t="shared" ca="1" si="634"/>
        <v>9.7489064935125953E-3</v>
      </c>
      <c r="AS412" s="223">
        <f t="shared" ca="1" si="635"/>
        <v>-4.6323571251588513E-3</v>
      </c>
      <c r="AT412" s="223">
        <f t="shared" ca="1" si="636"/>
        <v>-1.2655078183850688E-2</v>
      </c>
      <c r="AU412" s="223">
        <f t="shared" ca="1" si="637"/>
        <v>-3.3069767740298009E-3</v>
      </c>
      <c r="AV412" s="223">
        <f t="shared" ca="1" si="638"/>
        <v>1.0580401723977957E-2</v>
      </c>
      <c r="AW412" s="223">
        <f t="shared" ca="1" si="639"/>
        <v>9.9447344278234574E-3</v>
      </c>
      <c r="AX412" s="223">
        <f t="shared" ca="1" si="640"/>
        <v>-4.3414385177291057E-3</v>
      </c>
      <c r="AY412" s="223">
        <f t="shared" ca="1" si="641"/>
        <v>-1.2668394407975528E-2</v>
      </c>
      <c r="AZ412" s="223">
        <f t="shared" ca="1" si="642"/>
        <v>-3.6062494941775866E-3</v>
      </c>
      <c r="BA412" s="223">
        <f t="shared" ca="1" si="643"/>
        <v>1.0405965172683008E-2</v>
      </c>
      <c r="BB412" s="223">
        <f t="shared" ca="1" si="644"/>
        <v>1.0134572025972568E-2</v>
      </c>
      <c r="BC412" s="223">
        <f t="shared" ca="1" si="645"/>
        <v>-4.047904790073038E-3</v>
      </c>
      <c r="BD412" s="223">
        <f t="shared" ca="1" si="646"/>
        <v>-1.267407966501078E-2</v>
      </c>
      <c r="BE412" s="223">
        <f t="shared" ca="1" si="647"/>
        <v>-3.90334994447652E-3</v>
      </c>
      <c r="BF412" s="223">
        <f t="shared" ca="1" si="648"/>
        <v>1.0225260457072132E-2</v>
      </c>
      <c r="BG412" s="223">
        <f t="shared" ca="1" si="649"/>
        <v>1.0318304936889237E-2</v>
      </c>
      <c r="BH412" s="223">
        <f t="shared" ca="1" si="650"/>
        <v>-3.7519327559324255E-3</v>
      </c>
      <c r="BI412" s="223">
        <f t="shared" ca="1" si="651"/>
        <v>-1.2672130530370191E-2</v>
      </c>
      <c r="BJ412" s="223">
        <f t="shared" ca="1" si="652"/>
        <v>-4.1980991627245563E-3</v>
      </c>
      <c r="BK412" s="223">
        <f t="shared" ca="1" si="653"/>
        <v>1.0038396426909084E-2</v>
      </c>
      <c r="BL412" s="223">
        <f t="shared" ca="1" si="654"/>
        <v>1.0495822486738197E-2</v>
      </c>
      <c r="BM412" s="223">
        <f t="shared" ca="1" si="655"/>
        <v>-3.4537006977932681E-3</v>
      </c>
      <c r="BN412" s="223">
        <f t="shared" ca="1" si="656"/>
        <v>-1.2662548178139589E-2</v>
      </c>
      <c r="BO412" s="223">
        <f t="shared" ca="1" si="657"/>
        <v>-4.4903196030139213E-3</v>
      </c>
      <c r="BP412" s="223">
        <f t="shared" ca="1" si="658"/>
        <v>9.8454856420982888E-3</v>
      </c>
      <c r="BQ412" s="223">
        <f t="shared" ca="1" si="659"/>
        <v>1.0667017745585327E-2</v>
      </c>
      <c r="BR412" s="223">
        <f t="shared" ca="1" si="660"/>
        <v>-3.1533882594961199E-3</v>
      </c>
      <c r="BS412" s="223">
        <f t="shared" ca="1" si="661"/>
        <v>-1.2645338380369653E-2</v>
      </c>
      <c r="BT412" s="223">
        <f t="shared" ca="1" si="662"/>
        <v>-4.7798352426784629E-3</v>
      </c>
      <c r="BU412" s="223">
        <f t="shared" ca="1" si="663"/>
        <v>9.6466443048830001E-3</v>
      </c>
      <c r="BV412" s="223">
        <f t="shared" ca="1" si="664"/>
        <v>1.0831787591807904E-2</v>
      </c>
      <c r="BW412" s="223">
        <f t="shared" ca="1" si="665"/>
        <v>-2.8511763380242344E-3</v>
      </c>
      <c r="BX412" s="223">
        <f t="shared" ca="1" si="666"/>
        <v>-1.2620511503599025E-2</v>
      </c>
      <c r="BY412" s="223">
        <f t="shared" ca="1" si="667"/>
        <v>-5.0664716883221991E-3</v>
      </c>
      <c r="BZ412" s="223">
        <f t="shared" ca="1" si="668"/>
        <v>9.4419921898498266E-3</v>
      </c>
      <c r="CA412" s="223">
        <f t="shared" ca="1" si="669"/>
        <v>1.0990032774211799E-2</v>
      </c>
      <c r="CB412" s="223">
        <f t="shared" ca="1" si="670"/>
        <v>-2.5472469745384967E-3</v>
      </c>
      <c r="CC412" s="223">
        <f t="shared" ca="1" si="671"/>
        <v>-1.2588082502609965E-2</v>
      </c>
      <c r="CD412" s="223">
        <f t="shared" ca="1" si="672"/>
        <v>-5.3500562808684697E-3</v>
      </c>
      <c r="CE412" s="223">
        <f t="shared" ca="1" si="673"/>
        <v>9.2316525717803192E-3</v>
      </c>
      <c r="CF412" s="223">
        <f t="shared" ca="1" si="674"/>
        <v>1.1141657971816396E-2</v>
      </c>
      <c r="CG412" s="223">
        <f t="shared" ca="1" si="675"/>
        <v>-2.2417832447231725E-3</v>
      </c>
      <c r="CH412" s="223">
        <f t="shared" ca="1" si="676"/>
        <v>-1.2548070911420059E-2</v>
      </c>
      <c r="CI412" s="223">
        <f t="shared" ca="1" si="677"/>
        <v>-5.6304181995627967E-3</v>
      </c>
      <c r="CJ412" s="223">
        <f t="shared" ca="1" si="678"/>
        <v>9.0157521513951691E-3</v>
      </c>
      <c r="CK412" s="223">
        <f t="shared" ca="1" si="679"/>
        <v>1.1286571851272107E-2</v>
      </c>
      <c r="CL412" s="223">
        <f t="shared" ca="1" si="680"/>
        <v>-1.9349691485069027E-3</v>
      </c>
      <c r="CM412" s="223">
        <f t="shared" ca="1" si="681"/>
        <v>-1.2500500831515677E-2</v>
      </c>
      <c r="CN412" s="223">
        <f t="shared" ca="1" si="682"/>
        <v>-5.9073885648684432E-3</v>
      </c>
      <c r="CO412" s="223">
        <f t="shared" ca="1" si="683"/>
        <v>8.7944209790348331E-3</v>
      </c>
      <c r="CP412" s="223">
        <f t="shared" ca="1" si="684"/>
        <v>1.142468712187672E-2</v>
      </c>
      <c r="CQ412" s="223">
        <f t="shared" ca="1" si="685"/>
        <v>-1.6269894992285501E-3</v>
      </c>
      <c r="CR412" s="223">
        <f t="shared" ca="1" si="686"/>
        <v>-1.2445400917334251E-2</v>
      </c>
      <c r="CS412" s="223">
        <f t="shared" ca="1" si="687"/>
        <v>-6.180800540194098E-3</v>
      </c>
      <c r="CT412" s="223">
        <f t="shared" ca="1" si="688"/>
        <v>8.5677923763213086E-3</v>
      </c>
      <c r="CU412" s="223">
        <f t="shared" ca="1" si="689"/>
        <v>1.1555920588155756E-2</v>
      </c>
      <c r="CV412" s="223">
        <f t="shared" ca="1" si="690"/>
        <v>-1.3180298123130975E-3</v>
      </c>
      <c r="CW412" s="223">
        <f t="shared" ca="1" si="691"/>
        <v>-1.2382804359003741E-2</v>
      </c>
      <c r="CX412" s="223">
        <f t="shared" ca="1" si="692"/>
        <v>-6.4504894323895185E-3</v>
      </c>
      <c r="CY412" s="223">
        <f t="shared" ca="1" si="693"/>
        <v>8.3360028558505453E-3</v>
      </c>
      <c r="CZ412" s="223">
        <f t="shared" ca="1" si="694"/>
        <v>1.1680193199976116E-2</v>
      </c>
      <c r="DA412" s="223">
        <f t="shared" ca="1" si="695"/>
        <v>-1.0082761935230155E-3</v>
      </c>
      <c r="DB412" s="223">
        <f t="shared" ca="1" si="696"/>
        <v>-1.2312748862350205E-2</v>
      </c>
      <c r="DC412" s="223">
        <f t="shared" ca="1" si="697"/>
        <v>-6.716292790950042E-3</v>
      </c>
      <c r="DD412" s="223">
        <f t="shared" ca="1" si="698"/>
        <v>8.0991920389627756E-3</v>
      </c>
      <c r="DE412" s="223">
        <f t="shared" ca="1" si="699"/>
        <v>1.1797430100163431E-2</v>
      </c>
      <c r="DF412" s="223">
        <f t="shared" ca="1" si="700"/>
        <v>-6.9791522685565223E-4</v>
      </c>
      <c r="DG412" s="223">
        <f t="shared" ca="1" si="701"/>
        <v>-1.2235276626185364E-2</v>
      </c>
      <c r="DH412" s="223">
        <f t="shared" ca="1" si="702"/>
        <v>-6.978050505871667E-3</v>
      </c>
      <c r="DI412" s="223">
        <f t="shared" ca="1" si="703"/>
        <v>7.8575025716390336E-3</v>
      </c>
      <c r="DJ412" s="223">
        <f t="shared" ca="1" si="704"/>
        <v>1.1907560669592605E-2</v>
      </c>
      <c r="DK412" s="223">
        <f t="shared" ca="1" si="705"/>
        <v>-3.8713386215272119E-4</v>
      </c>
      <c r="DL412" s="223">
        <f t="shared" ca="1" si="706"/>
        <v>-1.2150434316887322E-2</v>
      </c>
      <c r="DM412" s="223">
        <f t="shared" ca="1" si="707"/>
        <v>-7.235604904094816E-3</v>
      </c>
      <c r="DN412" s="223">
        <f t="shared" ca="1" si="708"/>
        <v>7.6110800385769404E-3</v>
      </c>
      <c r="DO412" s="223">
        <f t="shared" ca="1" si="709"/>
        <v>1.2010518569726916E-2</v>
      </c>
      <c r="DP412" s="223">
        <f t="shared" ca="1" si="710"/>
        <v>-7.6119302486737407E-5</v>
      </c>
      <c r="DQ412" s="223">
        <f t="shared" ca="1" si="711"/>
        <v>-1.2058273040290893E-2</v>
      </c>
      <c r="DR412" s="223">
        <f t="shared" ca="1" si="712"/>
        <v>-7.4888008444801372E-3</v>
      </c>
      <c r="DS412" s="223">
        <f t="shared" ca="1" si="713"/>
        <v>7.3600728754962177E-3</v>
      </c>
      <c r="DT412" s="223">
        <f t="shared" ca="1" si="714"/>
        <v>1.2106241782577031E-2</v>
      </c>
      <c r="DU412" s="223">
        <f t="shared" ca="1" si="715"/>
        <v>2.3494110860078094E-4</v>
      </c>
      <c r="DV412" s="223">
        <f t="shared" ca="1" si="716"/>
        <v>-1.1958848310902756E-2</v>
      </c>
      <c r="DW412" s="223">
        <f t="shared" ca="1" si="717"/>
        <v>-7.737485811261339E-3</v>
      </c>
      <c r="DX412" s="223">
        <f t="shared" ca="1" si="718"/>
        <v>7.1046322797264413E-3</v>
      </c>
      <c r="DY412" s="223">
        <f t="shared" ca="1" si="719"/>
        <v>1.2194672648058756E-2</v>
      </c>
      <c r="DZ412" s="223">
        <f t="shared" ca="1" si="720"/>
        <v>5.4585999994913184E-4</v>
      </c>
      <c r="EA412" s="223">
        <f t="shared" ca="1" si="721"/>
        <v>-1.1852220018462267E-2</v>
      </c>
      <c r="EB412" s="223">
        <f t="shared" ca="1" si="722"/>
        <v>-7.9815100059130589E-3</v>
      </c>
      <c r="EC412" s="223">
        <f t="shared" ca="1" si="723"/>
        <v>6.844912119130373E-3</v>
      </c>
      <c r="ED412" s="223">
        <f t="shared" ca="1" si="724"/>
        <v>1.2275757898725571E-2</v>
      </c>
      <c r="EE412" s="223">
        <f t="shared" ca="1" si="725"/>
        <v>8.5645008564489344E-4</v>
      </c>
      <c r="EF412" s="223">
        <f t="shared" ca="1" si="726"/>
        <v>-1.1738452391865838E-2</v>
      </c>
      <c r="EG412" s="223">
        <f t="shared" ca="1" si="727"/>
        <v>-8.2207264373848222E-3</v>
      </c>
      <c r="EH412" s="223">
        <f t="shared" ca="1" si="728"/>
        <v>6.5810688394214879E-3</v>
      </c>
      <c r="EI412" s="223">
        <f t="shared" ca="1" si="729"/>
        <v>1.234944869185434E-2</v>
      </c>
      <c r="EJ412" s="223">
        <f t="shared" ca="1" si="730"/>
        <v>1.1665242778337932E-3</v>
      </c>
      <c r="EK412" s="223">
        <f t="shared" ca="1" si="731"/>
        <v>-1.1617613960477422E-2</v>
      </c>
      <c r="EL412" s="223">
        <f t="shared" ca="1" si="732"/>
        <v>-8.4549910106437413E-3</v>
      </c>
      <c r="EM412" s="223">
        <f t="shared" ca="1" si="733"/>
        <v>6.3132613699260574E-3</v>
      </c>
      <c r="EN412" s="223">
        <f t="shared" ca="1" si="734"/>
        <v>1.2415700638866689E-2</v>
      </c>
      <c r="EO412" s="223">
        <f t="shared" ca="1" si="735"/>
        <v>1.4758957994165192E-3</v>
      </c>
      <c r="EP412" s="223">
        <f t="shared" ca="1" si="736"/>
        <v>-1.1489777512849773E-2</v>
      </c>
      <c r="EQ412" s="223">
        <f t="shared" ca="1" si="737"/>
        <v>-8.6841626134703254E-3</v>
      </c>
      <c r="ER412" s="223">
        <f t="shared" ca="1" si="738"/>
        <v>6.0416510278491209E-3</v>
      </c>
      <c r="ES412" s="223">
        <f t="shared" ca="1" si="739"/>
        <v>1.247447383206721E-2</v>
      </c>
      <c r="ET412" s="223">
        <f t="shared" ca="1" si="740"/>
        <v>1.7843782965573343E-3</v>
      </c>
      <c r="EU412" s="223">
        <f t="shared" ca="1" si="741"/>
        <v>-1.1355020052878993E-2</v>
      </c>
      <c r="EV412" s="223">
        <f t="shared" ca="1" si="742"/>
        <v>-8.9081032014600454E-3</v>
      </c>
      <c r="EW412" s="223">
        <f t="shared" ca="1" si="743"/>
        <v>5.7664014211048879E-3</v>
      </c>
      <c r="EX412" s="223">
        <f t="shared" ca="1" si="744"/>
        <v>1.2525732868681905E-2</v>
      </c>
      <c r="EY412" s="223">
        <f t="shared" ca="1" si="745"/>
        <v>2.0917859509345044E-3</v>
      </c>
      <c r="EZ412" s="223">
        <f t="shared" ca="1" si="746"/>
        <v>-1.1213422753419747E-2</v>
      </c>
      <c r="FA412" s="223">
        <f t="shared" ca="1" si="747"/>
        <v>-9.1266778811768985E-3</v>
      </c>
      <c r="FB412" s="223">
        <f t="shared" ca="1" si="748"/>
        <v>5.4876783497645396E-3</v>
      </c>
      <c r="FC412" s="223">
        <f t="shared" ca="1" si="749"/>
        <v>1.2569446872183775E-2</v>
      </c>
      <c r="FD412" s="223">
        <f t="shared" ca="1" si="750"/>
        <v>2.3979335916713904E-3</v>
      </c>
      <c r="FE412" s="223">
        <f t="shared" ca="1" si="751"/>
        <v>-1.1065070907390721E-2</v>
      </c>
      <c r="FF412" s="223">
        <f t="shared" ca="1" si="752"/>
        <v>-9.3397549914065927E-3</v>
      </c>
      <c r="FG412" s="223">
        <f t="shared" ca="1" si="753"/>
        <v>5.2056497061834812E-3</v>
      </c>
      <c r="FH412" s="223">
        <f t="shared" ca="1" si="754"/>
        <v>1.2605589510891781E-2</v>
      </c>
      <c r="FI412" s="223">
        <f t="shared" ca="1" si="755"/>
        <v>2.7026368068775205E-3</v>
      </c>
      <c r="FJ412" s="223">
        <f t="shared" ca="1" si="756"/>
        <v>-1.0910053876396913E-2</v>
      </c>
      <c r="FK412" s="223">
        <f t="shared" ca="1" si="757"/>
        <v>-9.5472061824651566E-3</v>
      </c>
      <c r="FL412" s="223">
        <f t="shared" ca="1" si="758"/>
        <v>4.9204853738711932E-3</v>
      </c>
      <c r="FM412" s="223">
        <f t="shared" ca="1" si="759"/>
        <v>1.2634139013831772E-2</v>
      </c>
      <c r="FN412" s="223">
        <f t="shared" ca="1" si="760"/>
        <v>3.0057120547292864E-3</v>
      </c>
      <c r="FO412" s="223">
        <f t="shared" ca="1" si="761"/>
        <v>-1.0748465036900974E-2</v>
      </c>
      <c r="FP412" s="223">
        <f t="shared" ca="1" si="762"/>
        <v>-9.7489064935126751E-3</v>
      </c>
      <c r="FQ412" s="223">
        <f t="shared" ca="1" si="763"/>
        <v>4.6323571251588192E-3</v>
      </c>
      <c r="FR412" s="223">
        <f t="shared" ca="1" si="764"/>
        <v>1.265507818385069E-2</v>
      </c>
      <c r="FS412" s="223">
        <f t="shared" ca="1" si="765"/>
        <v>3.3069767740297466E-3</v>
      </c>
      <c r="FT412" s="223">
        <f t="shared" ca="1" si="766"/>
        <v>-1.0580401723977791E-2</v>
      </c>
      <c r="FU412" s="223">
        <f t="shared" ca="1" si="767"/>
        <v>-9.9447344278235893E-3</v>
      </c>
      <c r="FV412" s="223">
        <f t="shared" ca="1" si="768"/>
        <v>4.3414385177289044E-3</v>
      </c>
      <c r="FW412" s="223">
        <f t="shared" ca="1" si="769"/>
        <v>1.2668394407975533E-2</v>
      </c>
      <c r="FX412" s="223">
        <f t="shared" ca="1" si="770"/>
        <v>3.6062494941777059E-3</v>
      </c>
      <c r="FY412" s="223">
        <f t="shared" ca="1" si="771"/>
        <v>-1.0405965172682987E-2</v>
      </c>
      <c r="FZ412" s="223">
        <f t="shared" ca="1" si="772"/>
        <v>-1.0134572025972535E-2</v>
      </c>
      <c r="GA412" s="223">
        <f t="shared" ca="1" si="773"/>
        <v>4.0479047900727491E-3</v>
      </c>
      <c r="GB412" s="223">
        <f t="shared" ca="1" si="774"/>
        <v>1.2674079665010782E-2</v>
      </c>
      <c r="GC412" s="223">
        <f t="shared" ca="1" si="775"/>
        <v>3.9033499444767242E-3</v>
      </c>
      <c r="GD412" s="223">
        <f t="shared" ca="1" si="776"/>
        <v>-1.0225260457072059E-2</v>
      </c>
      <c r="GE412" s="223">
        <f t="shared" ca="1" si="777"/>
        <v>-1.0318304936889308E-2</v>
      </c>
      <c r="GF412" s="223">
        <f t="shared" ca="1" si="778"/>
        <v>3.7519327559323067E-3</v>
      </c>
      <c r="GG412" s="223">
        <f t="shared" ca="1" si="779"/>
        <v>1.2672130530370191E-2</v>
      </c>
      <c r="GH412" s="223">
        <f t="shared" ca="1" si="780"/>
        <v>4.1980991627245043E-3</v>
      </c>
      <c r="GI412" s="223">
        <f t="shared" ca="1" si="781"/>
        <v>-1.0038396426908899E-2</v>
      </c>
      <c r="GJ412" s="223">
        <f t="shared" ca="1" si="782"/>
        <v>-1.0495822486738368E-2</v>
      </c>
      <c r="GK412" s="223">
        <f t="shared" ca="1" si="783"/>
        <v>3.4537006977931484E-3</v>
      </c>
      <c r="GL412" s="223">
        <f t="shared" ca="1" si="784"/>
        <v>1.2662548178139584E-2</v>
      </c>
      <c r="GM412" s="223">
        <f t="shared" ca="1" si="785"/>
        <v>4.4903196030140376E-3</v>
      </c>
      <c r="GN412" s="223">
        <f t="shared" ca="1" si="786"/>
        <v>-9.8454856420982107E-3</v>
      </c>
      <c r="GO412" s="223">
        <f t="shared" ca="1" si="787"/>
        <v>-1.0667017745585296E-2</v>
      </c>
      <c r="GP412" s="223">
        <f t="shared" ca="1" si="788"/>
        <v>3.1533882594958255E-3</v>
      </c>
      <c r="GQ412" s="223">
        <f t="shared" ca="1" si="789"/>
        <v>1.2645338380369632E-2</v>
      </c>
      <c r="GR412" s="223">
        <f t="shared" ca="1" si="790"/>
        <v>4.7798352426785783E-3</v>
      </c>
      <c r="GS412" s="223">
        <f t="shared" ca="1" si="791"/>
        <v>-9.6466443048829169E-3</v>
      </c>
      <c r="GT412" s="223">
        <f t="shared" ca="1" si="792"/>
        <v>-1.0831787591807966E-2</v>
      </c>
      <c r="GU412" s="223">
        <f t="shared" ca="1" si="793"/>
        <v>2.851176338024113E-3</v>
      </c>
      <c r="GV412" s="223">
        <f t="shared" ca="1" si="794"/>
        <v>1.262051150359903E-2</v>
      </c>
      <c r="GW412" s="223">
        <f t="shared" ca="1" si="795"/>
        <v>5.0664716883221479E-3</v>
      </c>
      <c r="GX412" s="223">
        <f t="shared" ca="1" si="796"/>
        <v>-9.4419921898496236E-3</v>
      </c>
      <c r="GY412" s="223">
        <f t="shared" ca="1" si="797"/>
        <v>-1.0990032774211952E-2</v>
      </c>
      <c r="GZ412" s="223">
        <f t="shared" ca="1" si="798"/>
        <v>2.5472469745383749E-3</v>
      </c>
      <c r="HA412" s="223">
        <f t="shared" ca="1" si="799"/>
        <v>1.2588082502609951E-2</v>
      </c>
      <c r="HB412" s="223">
        <f t="shared" ca="1" si="800"/>
        <v>5.3500562808685816E-3</v>
      </c>
      <c r="HC412" s="223">
        <f t="shared" ca="1" si="801"/>
        <v>-9.2316525717799879E-3</v>
      </c>
      <c r="HD412" s="223">
        <f t="shared" ca="1" si="802"/>
        <v>-1.1141657971816541E-2</v>
      </c>
      <c r="HE412" s="223">
        <f t="shared" ca="1" si="803"/>
        <v>2.2417832447228733E-3</v>
      </c>
      <c r="HF412" s="223">
        <f t="shared" ca="1" si="804"/>
        <v>1.2548070911420016E-2</v>
      </c>
      <c r="HG412" s="223">
        <f t="shared" ca="1" si="805"/>
        <v>5.6304181995629086E-3</v>
      </c>
      <c r="HH412" s="223">
        <f t="shared" ca="1" si="806"/>
        <v>-9.0157521513950824E-3</v>
      </c>
      <c r="HI412" s="223">
        <f t="shared" ca="1" si="807"/>
        <v>-1.1286571851272163E-2</v>
      </c>
      <c r="HJ412" s="223">
        <f t="shared" ca="1" si="808"/>
        <v>1.9349691485067797E-3</v>
      </c>
      <c r="HK412" s="223">
        <f t="shared" ca="1" si="809"/>
        <v>1.2500500831515686E-2</v>
      </c>
      <c r="HL412" s="223">
        <f t="shared" ca="1" si="810"/>
        <v>5.9073885648683938E-3</v>
      </c>
      <c r="HM412" s="223">
        <f t="shared" ca="1" si="811"/>
        <v>-8.794420979034873E-3</v>
      </c>
      <c r="HN412" s="223">
        <f t="shared" ca="1" si="812"/>
        <v>-1.1424687121876696E-2</v>
      </c>
      <c r="HO412" s="223">
        <f t="shared" ca="1" si="813"/>
        <v>1.6269894992287845E-3</v>
      </c>
      <c r="HP412" s="223">
        <f t="shared" ca="1" si="814"/>
        <v>1.2445400917334296E-2</v>
      </c>
      <c r="HQ412" s="223">
        <f t="shared" ca="1" si="815"/>
        <v>6.180800540194523E-3</v>
      </c>
      <c r="HR412" s="223">
        <f t="shared" ca="1" si="816"/>
        <v>-8.5677923763209513E-3</v>
      </c>
      <c r="HS412" s="223">
        <f t="shared" ca="1" si="817"/>
        <v>-1.1555920588155882E-2</v>
      </c>
      <c r="HT412" s="223">
        <f t="shared" ca="1" si="818"/>
        <v>1.3180298123127946E-3</v>
      </c>
      <c r="HU412" s="223">
        <f t="shared" ca="1" si="819"/>
        <v>1.2382804359003676E-2</v>
      </c>
      <c r="HV412" s="223">
        <f t="shared" ca="1" si="820"/>
        <v>6.4504894323896243E-3</v>
      </c>
      <c r="HW412" s="223">
        <f t="shared" ca="1" si="821"/>
        <v>-8.3360028558504516E-3</v>
      </c>
      <c r="HX412" s="223">
        <f t="shared" ca="1" si="822"/>
        <v>-1.1680193199976164E-2</v>
      </c>
      <c r="HY412" s="223">
        <f t="shared" ca="1" si="823"/>
        <v>1.0082761935228919E-3</v>
      </c>
      <c r="HZ412" s="223">
        <f t="shared" ca="1" si="824"/>
        <v>1.2312748862350217E-2</v>
      </c>
      <c r="IA412" s="223">
        <f t="shared" ca="1" si="825"/>
        <v>6.716292790949996E-3</v>
      </c>
      <c r="IB412" s="223">
        <f t="shared" ca="1" si="826"/>
        <v>-8.0991920389628189E-3</v>
      </c>
      <c r="IC412" s="223">
        <f t="shared" ca="1" si="827"/>
        <v>-1.1797430100163346E-2</v>
      </c>
      <c r="ID412" s="223">
        <f t="shared" ca="1" si="828"/>
        <v>6.9791522685588771E-4</v>
      </c>
      <c r="IE412" s="223">
        <f t="shared" ca="1" si="829"/>
        <v>1.2098776341950541E-2</v>
      </c>
      <c r="IF412" s="223">
        <f t="shared" ca="1" si="830"/>
        <v>6.9780505058720695E-3</v>
      </c>
      <c r="IG412" s="223">
        <f t="shared" ca="1" si="831"/>
        <v>-7.8575025716386537E-3</v>
      </c>
      <c r="IH412" s="223">
        <f t="shared" ca="1" si="832"/>
        <v>-1.1907560669592771E-2</v>
      </c>
      <c r="II412" s="223">
        <f t="shared" ca="1" si="833"/>
        <v>3.871338621522372E-4</v>
      </c>
      <c r="IJ412" s="223">
        <f t="shared" ca="1" si="834"/>
        <v>1.2150434316887285E-2</v>
      </c>
      <c r="IK412" s="223">
        <f t="shared" ca="1" si="835"/>
        <v>7.2356049040949175E-3</v>
      </c>
      <c r="IL412" s="223">
        <f t="shared" ca="1" si="836"/>
        <v>-7.6110800385768406E-3</v>
      </c>
      <c r="IM412" s="223">
        <f t="shared" ca="1" si="837"/>
        <v>-1.2010518569726956E-2</v>
      </c>
      <c r="IN412" s="223">
        <f t="shared" ca="1" si="838"/>
        <v>7.6119302486612507E-5</v>
      </c>
      <c r="IO412" s="223">
        <f t="shared" ca="1" si="839"/>
        <v>1.2058273040290855E-2</v>
      </c>
      <c r="IP412" s="223">
        <f t="shared" ca="1" si="840"/>
        <v>7.4888008444802378E-3</v>
      </c>
      <c r="IQ412" s="223">
        <f t="shared" ca="1" si="841"/>
        <v>-7.3600728754964094E-3</v>
      </c>
      <c r="IR412" s="223">
        <f t="shared" ca="1" si="842"/>
        <v>-1.2106241782576962E-2</v>
      </c>
      <c r="IS412" s="223">
        <f t="shared" ca="1" si="843"/>
        <v>-2.3494110860054502E-4</v>
      </c>
      <c r="IT412" s="223">
        <f t="shared" ca="1" si="844"/>
        <v>1.1958848310902834E-2</v>
      </c>
      <c r="IU412" s="223">
        <f t="shared" ca="1" si="845"/>
        <v>7.7374858112617207E-3</v>
      </c>
      <c r="IV412" s="223">
        <f t="shared" ca="1" si="846"/>
        <v>-7.1046322797260406E-3</v>
      </c>
      <c r="IW412" s="223">
        <f t="shared" ca="1" si="847"/>
        <v>-1.2194672648058888E-2</v>
      </c>
      <c r="IX412" s="223">
        <f t="shared" ca="1" si="848"/>
        <v>-5.4585999994961583E-4</v>
      </c>
      <c r="IY412" s="223">
        <f t="shared" ca="1" si="849"/>
        <v>1.1852220018462225E-2</v>
      </c>
      <c r="IZ412" s="223">
        <f t="shared" ca="1" si="850"/>
        <v>7.9815100059131578E-3</v>
      </c>
      <c r="JA412" s="223">
        <f t="shared" ca="1" si="851"/>
        <v>-6.844912119130268E-3</v>
      </c>
      <c r="JB412" s="223">
        <f t="shared" ca="1" si="852"/>
        <v>-1.2275757898725603E-2</v>
      </c>
    </row>
    <row r="413" spans="2:262">
      <c r="B413" s="230">
        <v>52</v>
      </c>
      <c r="C413" s="229">
        <f t="shared" si="853"/>
        <v>1.0156250000000005E-3</v>
      </c>
      <c r="D413" s="226">
        <f t="shared" ca="1" si="597"/>
        <v>24.417375635530597</v>
      </c>
      <c r="E413" s="225">
        <f ca="1">BF361</f>
        <v>0.41737563553059515</v>
      </c>
      <c r="F413" s="224">
        <v>52</v>
      </c>
      <c r="G413" s="223">
        <f t="shared" ca="1" si="854"/>
        <v>-1.8365618462447319E-4</v>
      </c>
      <c r="H413" s="223">
        <f t="shared" ca="1" si="598"/>
        <v>3.7040011205111776E-3</v>
      </c>
      <c r="I413" s="223">
        <f t="shared" ca="1" si="599"/>
        <v>2.3340857242599815E-3</v>
      </c>
      <c r="J413" s="223">
        <f t="shared" ca="1" si="600"/>
        <v>-2.3489024782090647E-3</v>
      </c>
      <c r="K413" s="223">
        <f t="shared" ca="1" si="601"/>
        <v>-3.6977865198382308E-3</v>
      </c>
      <c r="L413" s="223">
        <f t="shared" ca="1" si="602"/>
        <v>2.020809452747801E-4</v>
      </c>
      <c r="M413" s="223">
        <f t="shared" ca="1" si="603"/>
        <v>3.8151085237949638E-3</v>
      </c>
      <c r="N413" s="223">
        <f t="shared" ca="1" si="604"/>
        <v>2.0128541477663579E-3</v>
      </c>
      <c r="O413" s="223">
        <f t="shared" ca="1" si="605"/>
        <v>-2.6465070905056349E-3</v>
      </c>
      <c r="P413" s="223">
        <f t="shared" ca="1" si="606"/>
        <v>-3.5493350610045077E-3</v>
      </c>
      <c r="Q413" s="223">
        <f t="shared" ca="1" si="607"/>
        <v>5.8587192520235891E-4</v>
      </c>
      <c r="R413" s="223">
        <f t="shared" ca="1" si="608"/>
        <v>3.8894743464441407E-3</v>
      </c>
      <c r="S413" s="223">
        <f t="shared" ca="1" si="609"/>
        <v>1.6722376854917441E-3</v>
      </c>
      <c r="T413" s="223">
        <f t="shared" ca="1" si="610"/>
        <v>-2.9186243927927075E-3</v>
      </c>
      <c r="U413" s="223">
        <f t="shared" ca="1" si="611"/>
        <v>-3.3667015652694005E-3</v>
      </c>
      <c r="V413" s="223">
        <f t="shared" ca="1" si="612"/>
        <v>9.640206382200597E-4</v>
      </c>
      <c r="W413" s="223">
        <f t="shared" ca="1" si="613"/>
        <v>3.9263824049341036E-3</v>
      </c>
      <c r="X413" s="223">
        <f t="shared" ca="1" si="614"/>
        <v>1.3155166601677383E-3</v>
      </c>
      <c r="Y413" s="223">
        <f t="shared" ca="1" si="615"/>
        <v>-3.1626337466947891E-3</v>
      </c>
      <c r="Z413" s="223">
        <f t="shared" ca="1" si="616"/>
        <v>-3.1516448930344661E-3</v>
      </c>
      <c r="AA413" s="223">
        <f t="shared" ca="1" si="617"/>
        <v>1.332885305504415E-3</v>
      </c>
      <c r="AB413" s="223">
        <f t="shared" ca="1" si="618"/>
        <v>3.9254772544855968E-3</v>
      </c>
      <c r="AC413" s="223">
        <f t="shared" ca="1" si="619"/>
        <v>9.4612649027174707E-4</v>
      </c>
      <c r="AD413" s="223">
        <f t="shared" ca="1" si="620"/>
        <v>-3.3761852087447327E-3</v>
      </c>
      <c r="AE413" s="223">
        <f t="shared" ca="1" si="621"/>
        <v>-2.9062361576152615E-3</v>
      </c>
      <c r="AF413" s="223">
        <f t="shared" ca="1" si="622"/>
        <v>1.6889135586675382E-3</v>
      </c>
      <c r="AG413" s="223">
        <f t="shared" ca="1" si="623"/>
        <v>3.8867676121922476E-3</v>
      </c>
      <c r="AH413" s="223">
        <f t="shared" ca="1" si="624"/>
        <v>5.6762460506908823E-4</v>
      </c>
      <c r="AI413" s="223">
        <f t="shared" ca="1" si="625"/>
        <v>-3.5572221616238988E-3</v>
      </c>
      <c r="AJ413" s="223">
        <f t="shared" ca="1" si="626"/>
        <v>-2.632838779287923E-3</v>
      </c>
      <c r="AK413" s="223">
        <f t="shared" ca="1" si="627"/>
        <v>2.0286766510066402E-3</v>
      </c>
      <c r="AL413" s="223">
        <f t="shared" ca="1" si="628"/>
        <v>3.8106262730701781E-3</v>
      </c>
      <c r="AM413" s="223">
        <f t="shared" ca="1" si="629"/>
        <v>1.8365618462446885E-4</v>
      </c>
      <c r="AN413" s="223">
        <f t="shared" ca="1" si="630"/>
        <v>-3.704001120511178E-3</v>
      </c>
      <c r="AO413" s="223">
        <f t="shared" ca="1" si="631"/>
        <v>-2.3340857242599836E-3</v>
      </c>
      <c r="AP413" s="223">
        <f t="shared" ca="1" si="632"/>
        <v>2.3489024782090595E-3</v>
      </c>
      <c r="AQ413" s="223">
        <f t="shared" ca="1" si="633"/>
        <v>3.6977865198382248E-3</v>
      </c>
      <c r="AR413" s="223">
        <f t="shared" ca="1" si="634"/>
        <v>-2.0208094527479474E-4</v>
      </c>
      <c r="AS413" s="223">
        <f t="shared" ca="1" si="635"/>
        <v>-3.8151085237949659E-3</v>
      </c>
      <c r="AT413" s="223">
        <f t="shared" ca="1" si="636"/>
        <v>-2.0128541477663518E-3</v>
      </c>
      <c r="AU413" s="223">
        <f t="shared" ca="1" si="637"/>
        <v>2.6465070905056405E-3</v>
      </c>
      <c r="AV413" s="223">
        <f t="shared" ca="1" si="638"/>
        <v>3.5493350610045077E-3</v>
      </c>
      <c r="AW413" s="223">
        <f t="shared" ca="1" si="639"/>
        <v>-5.8587192520235284E-4</v>
      </c>
      <c r="AX413" s="223">
        <f t="shared" ca="1" si="640"/>
        <v>-3.8894743464441437E-3</v>
      </c>
      <c r="AY413" s="223">
        <f t="shared" ca="1" si="641"/>
        <v>-1.6722376854917242E-3</v>
      </c>
      <c r="AZ413" s="223">
        <f t="shared" ca="1" si="642"/>
        <v>2.9186243927927123E-3</v>
      </c>
      <c r="BA413" s="223">
        <f t="shared" ca="1" si="643"/>
        <v>3.3667015652693966E-3</v>
      </c>
      <c r="BB413" s="223">
        <f t="shared" ca="1" si="644"/>
        <v>-9.6402063822006718E-4</v>
      </c>
      <c r="BC413" s="223">
        <f t="shared" ca="1" si="645"/>
        <v>-3.9263824049341036E-3</v>
      </c>
      <c r="BD413" s="223">
        <f t="shared" ca="1" si="646"/>
        <v>-1.3155166601677315E-3</v>
      </c>
      <c r="BE413" s="223">
        <f t="shared" ca="1" si="647"/>
        <v>3.1626337466948025E-3</v>
      </c>
      <c r="BF413" s="223">
        <f t="shared" ca="1" si="648"/>
        <v>3.1516448930344696E-3</v>
      </c>
      <c r="BG413" s="223">
        <f t="shared" ca="1" si="649"/>
        <v>-1.3328853055044354E-3</v>
      </c>
      <c r="BH413" s="223">
        <f t="shared" ca="1" si="650"/>
        <v>-3.9254772544855985E-3</v>
      </c>
      <c r="BI413" s="223">
        <f t="shared" ca="1" si="651"/>
        <v>-9.4612649027173948E-4</v>
      </c>
      <c r="BJ413" s="223">
        <f t="shared" ca="1" si="652"/>
        <v>3.3761852087447514E-3</v>
      </c>
      <c r="BK413" s="223">
        <f t="shared" ca="1" si="653"/>
        <v>2.9062361576152563E-3</v>
      </c>
      <c r="BL413" s="223">
        <f t="shared" ca="1" si="654"/>
        <v>-1.6889135586675705E-3</v>
      </c>
      <c r="BM413" s="223">
        <f t="shared" ca="1" si="655"/>
        <v>-3.8867676121922463E-3</v>
      </c>
      <c r="BN413" s="223">
        <f t="shared" ca="1" si="656"/>
        <v>-5.6762460506908053E-4</v>
      </c>
      <c r="BO413" s="223">
        <f t="shared" ca="1" si="657"/>
        <v>3.5572221616238901E-3</v>
      </c>
      <c r="BP413" s="223">
        <f t="shared" ca="1" si="658"/>
        <v>2.6328387792879169E-3</v>
      </c>
      <c r="BQ413" s="223">
        <f t="shared" ca="1" si="659"/>
        <v>-2.0286766510066228E-3</v>
      </c>
      <c r="BR413" s="223">
        <f t="shared" ca="1" si="660"/>
        <v>-3.810626273070176E-3</v>
      </c>
      <c r="BS413" s="223">
        <f t="shared" ca="1" si="661"/>
        <v>-1.8365618462443329E-4</v>
      </c>
      <c r="BT413" s="223">
        <f t="shared" ca="1" si="662"/>
        <v>3.7040011205111802E-3</v>
      </c>
      <c r="BU413" s="223">
        <f t="shared" ca="1" si="663"/>
        <v>2.3340857242599546E-3</v>
      </c>
      <c r="BV413" s="223">
        <f t="shared" ca="1" si="664"/>
        <v>-2.348902478209066E-3</v>
      </c>
      <c r="BW413" s="223">
        <f t="shared" ca="1" si="665"/>
        <v>-3.6977865198382226E-3</v>
      </c>
      <c r="BX413" s="223">
        <f t="shared" ca="1" si="666"/>
        <v>2.0208094527477446E-4</v>
      </c>
      <c r="BY413" s="223">
        <f t="shared" ca="1" si="667"/>
        <v>3.8151085237949681E-3</v>
      </c>
      <c r="BZ413" s="223">
        <f t="shared" ca="1" si="668"/>
        <v>2.0128541477663691E-3</v>
      </c>
      <c r="CA413" s="223">
        <f t="shared" ca="1" si="669"/>
        <v>-2.6465070905056461E-3</v>
      </c>
      <c r="CB413" s="223">
        <f t="shared" ca="1" si="670"/>
        <v>-3.5493350610044925E-3</v>
      </c>
      <c r="CC413" s="223">
        <f t="shared" ca="1" si="671"/>
        <v>5.8587192520236032E-4</v>
      </c>
      <c r="CD413" s="223">
        <f t="shared" ca="1" si="672"/>
        <v>3.8894743464441446E-3</v>
      </c>
      <c r="CE413" s="223">
        <f t="shared" ca="1" si="673"/>
        <v>1.6722376854917424E-3</v>
      </c>
      <c r="CF413" s="223">
        <f t="shared" ca="1" si="674"/>
        <v>-2.9186243927927179E-3</v>
      </c>
      <c r="CG413" s="223">
        <f t="shared" ca="1" si="675"/>
        <v>-3.366701565269407E-3</v>
      </c>
      <c r="CH413" s="223">
        <f t="shared" ca="1" si="676"/>
        <v>9.6402063822007467E-4</v>
      </c>
      <c r="CI413" s="223">
        <f t="shared" ca="1" si="677"/>
        <v>3.9263824049341062E-3</v>
      </c>
      <c r="CJ413" s="223">
        <f t="shared" ca="1" si="678"/>
        <v>1.315516660167724E-3</v>
      </c>
      <c r="CK413" s="223">
        <f t="shared" ca="1" si="679"/>
        <v>-3.1626337466948064E-3</v>
      </c>
      <c r="CL413" s="223">
        <f t="shared" ca="1" si="680"/>
        <v>-3.1516448930344653E-3</v>
      </c>
      <c r="CM413" s="223">
        <f t="shared" ca="1" si="681"/>
        <v>1.3328853055044427E-3</v>
      </c>
      <c r="CN413" s="223">
        <f t="shared" ca="1" si="682"/>
        <v>3.9254772544855977E-3</v>
      </c>
      <c r="CO413" s="223">
        <f t="shared" ca="1" si="683"/>
        <v>9.4612649027173222E-4</v>
      </c>
      <c r="CP413" s="223">
        <f t="shared" ca="1" si="684"/>
        <v>-3.3761852087447549E-3</v>
      </c>
      <c r="CQ413" s="223">
        <f t="shared" ca="1" si="685"/>
        <v>-2.9062361576152507E-3</v>
      </c>
      <c r="CR413" s="223">
        <f t="shared" ca="1" si="686"/>
        <v>1.6889135586675773E-3</v>
      </c>
      <c r="CS413" s="223">
        <f t="shared" ca="1" si="687"/>
        <v>3.8867676121922454E-3</v>
      </c>
      <c r="CT413" s="223">
        <f t="shared" ca="1" si="688"/>
        <v>5.6762460506907283E-4</v>
      </c>
      <c r="CU413" s="223">
        <f t="shared" ca="1" si="689"/>
        <v>-3.5572221616238936E-3</v>
      </c>
      <c r="CV413" s="223">
        <f t="shared" ca="1" si="690"/>
        <v>-2.6328387792879109E-3</v>
      </c>
      <c r="CW413" s="223">
        <f t="shared" ca="1" si="691"/>
        <v>2.0286766510066293E-3</v>
      </c>
      <c r="CX413" s="223">
        <f t="shared" ca="1" si="692"/>
        <v>3.8106262730701742E-3</v>
      </c>
      <c r="CY413" s="223">
        <f t="shared" ca="1" si="693"/>
        <v>1.8365618462442559E-4</v>
      </c>
      <c r="CZ413" s="223">
        <f t="shared" ca="1" si="694"/>
        <v>-3.7040011205111832E-3</v>
      </c>
      <c r="DA413" s="223">
        <f t="shared" ca="1" si="695"/>
        <v>-2.3340857242599485E-3</v>
      </c>
      <c r="DB413" s="223">
        <f t="shared" ca="1" si="696"/>
        <v>2.3489024782090721E-3</v>
      </c>
      <c r="DC413" s="223">
        <f t="shared" ca="1" si="697"/>
        <v>3.6977865198382386E-3</v>
      </c>
      <c r="DD413" s="223">
        <f t="shared" ca="1" si="698"/>
        <v>-2.020809452748381E-4</v>
      </c>
      <c r="DE413" s="223">
        <f t="shared" ca="1" si="699"/>
        <v>-3.8151085237949699E-3</v>
      </c>
      <c r="DF413" s="223">
        <f t="shared" ca="1" si="700"/>
        <v>-2.0128541477663622E-3</v>
      </c>
      <c r="DG413" s="223">
        <f t="shared" ca="1" si="701"/>
        <v>2.6465070905056934E-3</v>
      </c>
      <c r="DH413" s="223">
        <f t="shared" ca="1" si="702"/>
        <v>3.549335061004489E-3</v>
      </c>
      <c r="DI413" s="223">
        <f t="shared" ca="1" si="703"/>
        <v>-5.8587192520236802E-4</v>
      </c>
      <c r="DJ413" s="223">
        <f t="shared" ca="1" si="704"/>
        <v>-3.8894743464441381E-3</v>
      </c>
      <c r="DK413" s="223">
        <f t="shared" ca="1" si="705"/>
        <v>-1.6722376854916851E-3</v>
      </c>
      <c r="DL413" s="223">
        <f t="shared" ca="1" si="706"/>
        <v>2.9186243927927227E-3</v>
      </c>
      <c r="DM413" s="223">
        <f t="shared" ca="1" si="707"/>
        <v>3.3667015652694031E-3</v>
      </c>
      <c r="DN413" s="223">
        <f t="shared" ca="1" si="708"/>
        <v>-9.6402063822013636E-4</v>
      </c>
      <c r="DO413" s="223">
        <f t="shared" ca="1" si="709"/>
        <v>-3.9263824049341062E-3</v>
      </c>
      <c r="DP413" s="223">
        <f t="shared" ca="1" si="710"/>
        <v>-1.3155166601677166E-3</v>
      </c>
      <c r="DQ413" s="223">
        <f t="shared" ca="1" si="711"/>
        <v>3.1626337466947778E-3</v>
      </c>
      <c r="DR413" s="223">
        <f t="shared" ca="1" si="712"/>
        <v>3.1516448930344275E-3</v>
      </c>
      <c r="DS413" s="223">
        <f t="shared" ca="1" si="713"/>
        <v>-1.3328853055044499E-3</v>
      </c>
      <c r="DT413" s="223">
        <f t="shared" ca="1" si="714"/>
        <v>-3.9254772544855977E-3</v>
      </c>
      <c r="DU413" s="223">
        <f t="shared" ca="1" si="715"/>
        <v>-9.4612649027177895E-4</v>
      </c>
      <c r="DV413" s="223">
        <f t="shared" ca="1" si="716"/>
        <v>3.3761852087447592E-3</v>
      </c>
      <c r="DW413" s="223">
        <f t="shared" ca="1" si="717"/>
        <v>2.9062361576152455E-3</v>
      </c>
      <c r="DX413" s="223">
        <f t="shared" ca="1" si="718"/>
        <v>-1.6889135586675339E-3</v>
      </c>
      <c r="DY413" s="223">
        <f t="shared" ca="1" si="719"/>
        <v>-3.8867676121922359E-3</v>
      </c>
      <c r="DZ413" s="223">
        <f t="shared" ca="1" si="720"/>
        <v>-5.6762460506906514E-4</v>
      </c>
      <c r="EA413" s="223">
        <f t="shared" ca="1" si="721"/>
        <v>3.5572221616238966E-3</v>
      </c>
      <c r="EB413" s="223">
        <f t="shared" ca="1" si="722"/>
        <v>2.6328387792879469E-3</v>
      </c>
      <c r="EC413" s="223">
        <f t="shared" ca="1" si="723"/>
        <v>-2.028676651006684E-3</v>
      </c>
      <c r="ED413" s="223">
        <f t="shared" ca="1" si="724"/>
        <v>-3.8106262730701725E-3</v>
      </c>
      <c r="EE413" s="223">
        <f t="shared" ca="1" si="725"/>
        <v>-1.8365618462447351E-4</v>
      </c>
      <c r="EF413" s="223">
        <f t="shared" ca="1" si="726"/>
        <v>3.7040011205112045E-3</v>
      </c>
      <c r="EG413" s="223">
        <f t="shared" ca="1" si="727"/>
        <v>2.3340857242599416E-3</v>
      </c>
      <c r="EH413" s="223">
        <f t="shared" ca="1" si="728"/>
        <v>-2.3489024782090782E-3</v>
      </c>
      <c r="EI413" s="223">
        <f t="shared" ca="1" si="729"/>
        <v>-3.697786519838236E-3</v>
      </c>
      <c r="EJ413" s="223">
        <f t="shared" ca="1" si="730"/>
        <v>2.020809452748458E-4</v>
      </c>
      <c r="EK413" s="223">
        <f t="shared" ca="1" si="731"/>
        <v>3.815108523794972E-3</v>
      </c>
      <c r="EL413" s="223">
        <f t="shared" ca="1" si="732"/>
        <v>2.0128541477663557E-3</v>
      </c>
      <c r="EM413" s="223">
        <f t="shared" ca="1" si="733"/>
        <v>-2.6465070905056991E-3</v>
      </c>
      <c r="EN413" s="223">
        <f t="shared" ca="1" si="734"/>
        <v>-3.549335061004486E-3</v>
      </c>
      <c r="EO413" s="223">
        <f t="shared" ca="1" si="735"/>
        <v>5.8587192520237561E-4</v>
      </c>
      <c r="EP413" s="223">
        <f t="shared" ca="1" si="736"/>
        <v>3.8894743464441394E-3</v>
      </c>
      <c r="EQ413" s="223">
        <f t="shared" ca="1" si="737"/>
        <v>1.672237685491678E-3</v>
      </c>
      <c r="ER413" s="223">
        <f t="shared" ca="1" si="738"/>
        <v>-2.9186243927927279E-3</v>
      </c>
      <c r="ES413" s="223">
        <f t="shared" ca="1" si="739"/>
        <v>-3.3667015652693992E-3</v>
      </c>
      <c r="ET413" s="223">
        <f t="shared" ca="1" si="740"/>
        <v>9.6402063822003553E-4</v>
      </c>
      <c r="EU413" s="223">
        <f t="shared" ca="1" si="741"/>
        <v>3.9263824049341062E-3</v>
      </c>
      <c r="EV413" s="223">
        <f t="shared" ca="1" si="742"/>
        <v>1.3155166601677096E-3</v>
      </c>
      <c r="EW413" s="223">
        <f t="shared" ca="1" si="743"/>
        <v>-3.162633746694783E-3</v>
      </c>
      <c r="EX413" s="223">
        <f t="shared" ca="1" si="744"/>
        <v>-3.1516448930344228E-3</v>
      </c>
      <c r="EY413" s="223">
        <f t="shared" ca="1" si="745"/>
        <v>1.332885305504457E-3</v>
      </c>
      <c r="EZ413" s="223">
        <f t="shared" ca="1" si="746"/>
        <v>3.9254772544855968E-3</v>
      </c>
      <c r="FA413" s="223">
        <f t="shared" ca="1" si="747"/>
        <v>9.4612649027177146E-4</v>
      </c>
      <c r="FB413" s="223">
        <f t="shared" ca="1" si="748"/>
        <v>-3.3761852087447631E-3</v>
      </c>
      <c r="FC413" s="223">
        <f t="shared" ca="1" si="749"/>
        <v>-2.9062361576152403E-3</v>
      </c>
      <c r="FD413" s="223">
        <f t="shared" ca="1" si="750"/>
        <v>1.6889135586675408E-3</v>
      </c>
      <c r="FE413" s="223">
        <f t="shared" ca="1" si="751"/>
        <v>3.886767612192235E-3</v>
      </c>
      <c r="FF413" s="223">
        <f t="shared" ca="1" si="752"/>
        <v>5.6762460506905776E-4</v>
      </c>
      <c r="FG413" s="223">
        <f t="shared" ca="1" si="753"/>
        <v>-3.5572221616238997E-3</v>
      </c>
      <c r="FH413" s="223">
        <f t="shared" ca="1" si="754"/>
        <v>-2.6328387792879412E-3</v>
      </c>
      <c r="FI413" s="223">
        <f t="shared" ca="1" si="755"/>
        <v>2.0286766510066905E-3</v>
      </c>
      <c r="FJ413" s="223">
        <f t="shared" ca="1" si="756"/>
        <v>3.8106262730701703E-3</v>
      </c>
      <c r="FK413" s="223">
        <f t="shared" ca="1" si="757"/>
        <v>1.8365618462446581E-4</v>
      </c>
      <c r="FL413" s="223">
        <f t="shared" ca="1" si="758"/>
        <v>-3.7040011205112071E-3</v>
      </c>
      <c r="FM413" s="223">
        <f t="shared" ca="1" si="759"/>
        <v>-2.3340857242599359E-3</v>
      </c>
      <c r="FN413" s="223">
        <f t="shared" ca="1" si="760"/>
        <v>2.3489024782090842E-3</v>
      </c>
      <c r="FO413" s="223">
        <f t="shared" ca="1" si="761"/>
        <v>3.6977865198382334E-3</v>
      </c>
      <c r="FP413" s="223">
        <f t="shared" ca="1" si="762"/>
        <v>-2.020809452748535E-4</v>
      </c>
      <c r="FQ413" s="223">
        <f t="shared" ca="1" si="763"/>
        <v>-3.8151085237949733E-3</v>
      </c>
      <c r="FR413" s="223">
        <f t="shared" ca="1" si="764"/>
        <v>-2.0128541477663492E-3</v>
      </c>
      <c r="FS413" s="223">
        <f t="shared" ca="1" si="765"/>
        <v>2.6465070905057047E-3</v>
      </c>
      <c r="FT413" s="223">
        <f t="shared" ca="1" si="766"/>
        <v>3.5493350610044825E-3</v>
      </c>
      <c r="FU413" s="223">
        <f t="shared" ca="1" si="767"/>
        <v>-5.8587192520238331E-4</v>
      </c>
      <c r="FV413" s="223">
        <f t="shared" ca="1" si="768"/>
        <v>-3.8894743464441403E-3</v>
      </c>
      <c r="FW413" s="223">
        <f t="shared" ca="1" si="769"/>
        <v>-1.6722376854916708E-3</v>
      </c>
      <c r="FX413" s="223">
        <f t="shared" ca="1" si="770"/>
        <v>2.9186243927927331E-3</v>
      </c>
      <c r="FY413" s="223">
        <f t="shared" ca="1" si="771"/>
        <v>3.3667015652693952E-3</v>
      </c>
      <c r="FZ413" s="223">
        <f t="shared" ca="1" si="772"/>
        <v>-9.6402063822015121E-4</v>
      </c>
      <c r="GA413" s="223">
        <f t="shared" ca="1" si="773"/>
        <v>-3.926382404934107E-3</v>
      </c>
      <c r="GB413" s="223">
        <f t="shared" ca="1" si="774"/>
        <v>-1.3155166601677023E-3</v>
      </c>
      <c r="GC413" s="223">
        <f t="shared" ca="1" si="775"/>
        <v>3.1626337466947874E-3</v>
      </c>
      <c r="GD413" s="223">
        <f t="shared" ca="1" si="776"/>
        <v>3.151644893034418E-3</v>
      </c>
      <c r="GE413" s="223">
        <f t="shared" ca="1" si="777"/>
        <v>-1.3328853055044644E-3</v>
      </c>
      <c r="GF413" s="223">
        <f t="shared" ca="1" si="778"/>
        <v>-3.9254772544855959E-3</v>
      </c>
      <c r="GG413" s="223">
        <f t="shared" ca="1" si="779"/>
        <v>-9.4612649027176387E-4</v>
      </c>
      <c r="GH413" s="223">
        <f t="shared" ca="1" si="780"/>
        <v>3.376185208744767E-3</v>
      </c>
      <c r="GI413" s="223">
        <f t="shared" ca="1" si="781"/>
        <v>2.9062361576152355E-3</v>
      </c>
      <c r="GJ413" s="223">
        <f t="shared" ca="1" si="782"/>
        <v>-1.6889135586675478E-3</v>
      </c>
      <c r="GK413" s="223">
        <f t="shared" ca="1" si="783"/>
        <v>-3.8867676121922333E-3</v>
      </c>
      <c r="GL413" s="223">
        <f t="shared" ca="1" si="784"/>
        <v>-5.6762460506905017E-4</v>
      </c>
      <c r="GM413" s="223">
        <f t="shared" ca="1" si="785"/>
        <v>3.5572221616239031E-3</v>
      </c>
      <c r="GN413" s="223">
        <f t="shared" ca="1" si="786"/>
        <v>2.6328387792879356E-3</v>
      </c>
      <c r="GO413" s="223">
        <f t="shared" ca="1" si="787"/>
        <v>-2.028676651006697E-3</v>
      </c>
      <c r="GP413" s="223">
        <f t="shared" ca="1" si="788"/>
        <v>-3.8106262730701686E-3</v>
      </c>
      <c r="GQ413" s="223">
        <f t="shared" ca="1" si="789"/>
        <v>-1.8365618462445833E-4</v>
      </c>
      <c r="GR413" s="223">
        <f t="shared" ca="1" si="790"/>
        <v>3.7040011205112097E-3</v>
      </c>
      <c r="GS413" s="223">
        <f t="shared" ca="1" si="791"/>
        <v>2.3340857242599294E-3</v>
      </c>
      <c r="GT413" s="223">
        <f t="shared" ca="1" si="792"/>
        <v>-2.3489024782090903E-3</v>
      </c>
      <c r="GU413" s="223">
        <f t="shared" ca="1" si="793"/>
        <v>-3.6977865198382308E-3</v>
      </c>
      <c r="GV413" s="223">
        <f t="shared" ca="1" si="794"/>
        <v>2.020809452748612E-4</v>
      </c>
      <c r="GW413" s="223">
        <f t="shared" ca="1" si="795"/>
        <v>3.8151085237949751E-3</v>
      </c>
      <c r="GX413" s="223">
        <f t="shared" ca="1" si="796"/>
        <v>2.0128541477663422E-3</v>
      </c>
      <c r="GY413" s="223">
        <f t="shared" ca="1" si="797"/>
        <v>-2.6465070905057099E-3</v>
      </c>
      <c r="GZ413" s="223">
        <f t="shared" ca="1" si="798"/>
        <v>-3.5493350610045272E-3</v>
      </c>
      <c r="HA413" s="223">
        <f t="shared" ca="1" si="799"/>
        <v>5.8587192520239079E-4</v>
      </c>
      <c r="HB413" s="223">
        <f t="shared" ca="1" si="800"/>
        <v>3.8894743464441572E-3</v>
      </c>
      <c r="HC413" s="223">
        <f t="shared" ca="1" si="801"/>
        <v>1.6722376854917654E-3</v>
      </c>
      <c r="HD413" s="223">
        <f t="shared" ca="1" si="802"/>
        <v>-2.9186243927927383E-3</v>
      </c>
      <c r="HE413" s="223">
        <f t="shared" ca="1" si="803"/>
        <v>-3.3667015652693332E-3</v>
      </c>
      <c r="HF413" s="223">
        <f t="shared" ca="1" si="804"/>
        <v>9.6402063822005038E-4</v>
      </c>
      <c r="HG413" s="223">
        <f t="shared" ca="1" si="805"/>
        <v>3.926382404934107E-3</v>
      </c>
      <c r="HH413" s="223">
        <f t="shared" ca="1" si="806"/>
        <v>1.3155166601675899E-3</v>
      </c>
      <c r="HI413" s="223">
        <f t="shared" ca="1" si="807"/>
        <v>-3.1626337466947917E-3</v>
      </c>
      <c r="HJ413" s="223">
        <f t="shared" ca="1" si="808"/>
        <v>-3.1516448930344137E-3</v>
      </c>
      <c r="HK413" s="223">
        <f t="shared" ca="1" si="809"/>
        <v>1.3328853055043666E-3</v>
      </c>
      <c r="HL413" s="223">
        <f t="shared" ca="1" si="810"/>
        <v>3.9254772544855959E-3</v>
      </c>
      <c r="HM413" s="223">
        <f t="shared" ca="1" si="811"/>
        <v>9.4612649027164797E-4</v>
      </c>
      <c r="HN413" s="223">
        <f t="shared" ca="1" si="812"/>
        <v>-3.3761852087447132E-3</v>
      </c>
      <c r="HO413" s="223">
        <f t="shared" ca="1" si="813"/>
        <v>-2.9062361576152303E-3</v>
      </c>
      <c r="HP413" s="223">
        <f t="shared" ca="1" si="814"/>
        <v>1.6889135586676558E-3</v>
      </c>
      <c r="HQ413" s="223">
        <f t="shared" ca="1" si="815"/>
        <v>3.8867676121922493E-3</v>
      </c>
      <c r="HR413" s="223">
        <f t="shared" ca="1" si="816"/>
        <v>5.6762460506904226E-4</v>
      </c>
      <c r="HS413" s="223">
        <f t="shared" ca="1" si="817"/>
        <v>-3.5572221616239539E-3</v>
      </c>
      <c r="HT413" s="223">
        <f t="shared" ca="1" si="818"/>
        <v>-2.6328387792879295E-3</v>
      </c>
      <c r="HU413" s="223">
        <f t="shared" ca="1" si="819"/>
        <v>2.0286766510067035E-3</v>
      </c>
      <c r="HV413" s="223">
        <f t="shared" ca="1" si="820"/>
        <v>3.8106262730701391E-3</v>
      </c>
      <c r="HW413" s="223">
        <f t="shared" ca="1" si="821"/>
        <v>1.8365618462445063E-4</v>
      </c>
      <c r="HX413" s="223">
        <f t="shared" ca="1" si="822"/>
        <v>-3.7040011205112123E-3</v>
      </c>
      <c r="HY413" s="223">
        <f t="shared" ca="1" si="823"/>
        <v>-2.3340857242600131E-3</v>
      </c>
      <c r="HZ413" s="223">
        <f t="shared" ca="1" si="824"/>
        <v>2.3489024782090968E-3</v>
      </c>
      <c r="IA413" s="223">
        <f t="shared" ca="1" si="825"/>
        <v>3.6977865198381901E-3</v>
      </c>
      <c r="IB413" s="223">
        <f t="shared" ca="1" si="826"/>
        <v>-2.0208094527475733E-4</v>
      </c>
      <c r="IC413" s="223">
        <f t="shared" ca="1" si="827"/>
        <v>-3.8151085237949772E-3</v>
      </c>
      <c r="ID413" s="223">
        <f t="shared" ca="1" si="828"/>
        <v>-2.0128541477662399E-3</v>
      </c>
      <c r="IE413" s="223">
        <f t="shared" ca="1" si="829"/>
        <v>2.7188270235797658E-3</v>
      </c>
      <c r="IF413" s="223">
        <f t="shared" ca="1" si="830"/>
        <v>3.549335061004476E-3</v>
      </c>
      <c r="IG413" s="223">
        <f t="shared" ca="1" si="831"/>
        <v>-5.8587192520250897E-4</v>
      </c>
      <c r="IH413" s="223">
        <f t="shared" ca="1" si="832"/>
        <v>-3.8894743464441424E-3</v>
      </c>
      <c r="II413" s="223">
        <f t="shared" ca="1" si="833"/>
        <v>-1.6722376854916572E-3</v>
      </c>
      <c r="IJ413" s="223">
        <f t="shared" ca="1" si="834"/>
        <v>2.9186243927926685E-3</v>
      </c>
      <c r="IK413" s="223">
        <f t="shared" ca="1" si="835"/>
        <v>3.3667015652693866E-3</v>
      </c>
      <c r="IL413" s="223">
        <f t="shared" ca="1" si="836"/>
        <v>-9.6402063822016617E-4</v>
      </c>
      <c r="IM413" s="223">
        <f t="shared" ca="1" si="837"/>
        <v>-3.9263824049341018E-3</v>
      </c>
      <c r="IN413" s="223">
        <f t="shared" ca="1" si="838"/>
        <v>-1.315516660167688E-3</v>
      </c>
      <c r="IO413" s="223">
        <f t="shared" ca="1" si="839"/>
        <v>3.1626337466948628E-3</v>
      </c>
      <c r="IP413" s="223">
        <f t="shared" ca="1" si="840"/>
        <v>3.1516448930344757E-3</v>
      </c>
      <c r="IQ413" s="223">
        <f t="shared" ca="1" si="841"/>
        <v>-1.3328853055044789E-3</v>
      </c>
      <c r="IR413" s="223">
        <f t="shared" ca="1" si="842"/>
        <v>-3.9254772544855899E-3</v>
      </c>
      <c r="IS413" s="223">
        <f t="shared" ca="1" si="843"/>
        <v>-9.4612649027174891E-4</v>
      </c>
      <c r="IT413" s="223">
        <f t="shared" ca="1" si="844"/>
        <v>3.3761852087447752E-3</v>
      </c>
      <c r="IU413" s="223">
        <f t="shared" ca="1" si="845"/>
        <v>2.9062361576151496E-3</v>
      </c>
      <c r="IV413" s="223">
        <f t="shared" ca="1" si="846"/>
        <v>-1.6889135586675617E-3</v>
      </c>
      <c r="IW413" s="223">
        <f t="shared" ca="1" si="847"/>
        <v>-3.8867676121922311E-3</v>
      </c>
      <c r="IX413" s="223">
        <f t="shared" ca="1" si="848"/>
        <v>-5.6762460506914547E-4</v>
      </c>
      <c r="IY413" s="223">
        <f t="shared" ca="1" si="849"/>
        <v>3.5572221616239096E-3</v>
      </c>
      <c r="IZ413" s="223">
        <f t="shared" ca="1" si="850"/>
        <v>2.632838779287841E-3</v>
      </c>
      <c r="JA413" s="223">
        <f t="shared" ca="1" si="851"/>
        <v>-2.0286766510066146E-3</v>
      </c>
      <c r="JB413" s="223">
        <f t="shared" ca="1" si="852"/>
        <v>-3.8106262730701647E-3</v>
      </c>
    </row>
    <row r="414" spans="2:262">
      <c r="B414" s="230">
        <v>53</v>
      </c>
      <c r="C414" s="229">
        <f t="shared" si="853"/>
        <v>1.0351562500000005E-3</v>
      </c>
      <c r="D414" s="226">
        <f t="shared" ca="1" si="597"/>
        <v>24.418880128652415</v>
      </c>
      <c r="E414" s="225">
        <f ca="1">BG361</f>
        <v>0.41888012865241503</v>
      </c>
      <c r="F414" s="224">
        <v>53</v>
      </c>
      <c r="G414" s="223">
        <f t="shared" ca="1" si="854"/>
        <v>-2.015379401151666E-5</v>
      </c>
      <c r="H414" s="223">
        <f t="shared" ca="1" si="598"/>
        <v>-4.6071811349603061E-3</v>
      </c>
      <c r="I414" s="223">
        <f t="shared" ca="1" si="599"/>
        <v>-2.4374341753716743E-3</v>
      </c>
      <c r="J414" s="223">
        <f t="shared" ca="1" si="600"/>
        <v>3.3069915548064373E-3</v>
      </c>
      <c r="K414" s="223">
        <f t="shared" ca="1" si="601"/>
        <v>4.2014678484289265E-3</v>
      </c>
      <c r="L414" s="223">
        <f t="shared" ca="1" si="602"/>
        <v>-1.0658214042132221E-3</v>
      </c>
      <c r="M414" s="223">
        <f t="shared" ca="1" si="603"/>
        <v>-4.7700041798158805E-3</v>
      </c>
      <c r="N414" s="223">
        <f t="shared" ca="1" si="604"/>
        <v>-1.478620531717747E-3</v>
      </c>
      <c r="O414" s="223">
        <f t="shared" ca="1" si="605"/>
        <v>3.9812702612689989E-3</v>
      </c>
      <c r="P414" s="223">
        <f t="shared" ca="1" si="606"/>
        <v>3.6023316709894752E-3</v>
      </c>
      <c r="Q414" s="223">
        <f t="shared" ca="1" si="607"/>
        <v>-2.0596946346514763E-3</v>
      </c>
      <c r="R414" s="223">
        <f t="shared" ca="1" si="608"/>
        <v>-4.7010253421177718E-3</v>
      </c>
      <c r="S414" s="223">
        <f t="shared" ca="1" si="609"/>
        <v>-4.4795222925973288E-4</v>
      </c>
      <c r="T414" s="223">
        <f t="shared" ca="1" si="610"/>
        <v>4.4620761935519849E-3</v>
      </c>
      <c r="U414" s="223">
        <f t="shared" ca="1" si="611"/>
        <v>2.8281375205504449E-3</v>
      </c>
      <c r="V414" s="223">
        <f t="shared" ca="1" si="612"/>
        <v>-2.9534754803035267E-3</v>
      </c>
      <c r="W414" s="223">
        <f t="shared" ca="1" si="613"/>
        <v>-4.4035966995229422E-3</v>
      </c>
      <c r="X414" s="223">
        <f t="shared" ca="1" si="614"/>
        <v>6.0448464322927352E-4</v>
      </c>
      <c r="Y414" s="223">
        <f t="shared" ca="1" si="615"/>
        <v>4.7260442316167635E-3</v>
      </c>
      <c r="Z414" s="223">
        <f t="shared" ca="1" si="616"/>
        <v>1.9165079346964158E-3</v>
      </c>
      <c r="AA414" s="223">
        <f t="shared" ca="1" si="617"/>
        <v>-3.7037299996459626E-3</v>
      </c>
      <c r="AB414" s="223">
        <f t="shared" ca="1" si="618"/>
        <v>-3.8921720169925711E-3</v>
      </c>
      <c r="AC414" s="223">
        <f t="shared" ca="1" si="619"/>
        <v>1.6275461372084977E-3</v>
      </c>
      <c r="AD414" s="223">
        <f t="shared" ca="1" si="620"/>
        <v>4.7603466533375719E-3</v>
      </c>
      <c r="AE414" s="223">
        <f t="shared" ca="1" si="621"/>
        <v>9.1174422768762193E-4</v>
      </c>
      <c r="AF414" s="223">
        <f t="shared" ca="1" si="622"/>
        <v>-4.2739990191807999E-3</v>
      </c>
      <c r="AG414" s="223">
        <f t="shared" ca="1" si="623"/>
        <v>-3.1916043553890773E-3</v>
      </c>
      <c r="AH414" s="223">
        <f t="shared" ca="1" si="624"/>
        <v>2.5715158223913628E-3</v>
      </c>
      <c r="AI414" s="223">
        <f t="shared" ca="1" si="625"/>
        <v>4.5633165071497315E-3</v>
      </c>
      <c r="AJ414" s="223">
        <f t="shared" ca="1" si="626"/>
        <v>-1.3732636468609069E-4</v>
      </c>
      <c r="AK414" s="223">
        <f t="shared" ca="1" si="627"/>
        <v>-4.6365698939486027E-3</v>
      </c>
      <c r="AL414" s="223">
        <f t="shared" ca="1" si="628"/>
        <v>-2.3359383185941511E-3</v>
      </c>
      <c r="AM414" s="223">
        <f t="shared" ca="1" si="629"/>
        <v>3.3905207934615627E-3</v>
      </c>
      <c r="AN414" s="223">
        <f t="shared" ca="1" si="630"/>
        <v>4.1445286187943679E-3</v>
      </c>
      <c r="AO414" s="223">
        <f t="shared" ca="1" si="631"/>
        <v>-1.1797234807569882E-3</v>
      </c>
      <c r="AP414" s="223">
        <f t="shared" ca="1" si="632"/>
        <v>-4.773823224015543E-3</v>
      </c>
      <c r="AQ414" s="223">
        <f t="shared" ca="1" si="633"/>
        <v>-1.3667556307927859E-3</v>
      </c>
      <c r="AR414" s="223">
        <f t="shared" ca="1" si="634"/>
        <v>4.0447608978493544E-3</v>
      </c>
      <c r="AS414" s="223">
        <f t="shared" ca="1" si="635"/>
        <v>3.5243342955768994E-3</v>
      </c>
      <c r="AT414" s="223">
        <f t="shared" ca="1" si="636"/>
        <v>-2.1647910613760294E-3</v>
      </c>
      <c r="AU414" s="223">
        <f t="shared" ca="1" si="637"/>
        <v>-4.6790890822501173E-3</v>
      </c>
      <c r="AV414" s="223">
        <f t="shared" ca="1" si="638"/>
        <v>-3.3115444181919533E-4</v>
      </c>
      <c r="AW414" s="223">
        <f t="shared" ca="1" si="639"/>
        <v>4.5024428535947909E-3</v>
      </c>
      <c r="AX414" s="223">
        <f t="shared" ca="1" si="640"/>
        <v>2.7328723395300472E-3</v>
      </c>
      <c r="AY414" s="223">
        <f t="shared" ca="1" si="641"/>
        <v>-3.044659018588928E-3</v>
      </c>
      <c r="AZ414" s="223">
        <f t="shared" ca="1" si="642"/>
        <v>-4.3569711443673933E-3</v>
      </c>
      <c r="BA414" s="223">
        <f t="shared" ca="1" si="643"/>
        <v>7.2053944228333481E-4</v>
      </c>
      <c r="BB414" s="223">
        <f t="shared" ca="1" si="644"/>
        <v>4.7413252674090179E-3</v>
      </c>
      <c r="BC414" s="223">
        <f t="shared" ca="1" si="645"/>
        <v>1.8086044300287874E-3</v>
      </c>
      <c r="BD414" s="223">
        <f t="shared" ca="1" si="646"/>
        <v>-3.7765695179804342E-3</v>
      </c>
      <c r="BE414" s="223">
        <f t="shared" ca="1" si="647"/>
        <v>-3.823122969901214E-3</v>
      </c>
      <c r="BF414" s="223">
        <f t="shared" ca="1" si="648"/>
        <v>1.7372181790445067E-3</v>
      </c>
      <c r="BG414" s="223">
        <f t="shared" ca="1" si="649"/>
        <v>4.7497994716381546E-3</v>
      </c>
      <c r="BH414" s="223">
        <f t="shared" ca="1" si="650"/>
        <v>7.9644605002239782E-4</v>
      </c>
      <c r="BI414" s="223">
        <f t="shared" ca="1" si="651"/>
        <v>-4.3249548272752463E-3</v>
      </c>
      <c r="BJ414" s="223">
        <f t="shared" ca="1" si="652"/>
        <v>-3.1034873058962834E-3</v>
      </c>
      <c r="BK414" s="223">
        <f t="shared" ca="1" si="653"/>
        <v>2.6694755129873324E-3</v>
      </c>
      <c r="BL414" s="223">
        <f t="shared" ca="1" si="654"/>
        <v>4.5274536560574296E-3</v>
      </c>
      <c r="BM414" s="223">
        <f t="shared" ca="1" si="655"/>
        <v>-2.5441621509356702E-4</v>
      </c>
      <c r="BN414" s="223">
        <f t="shared" ca="1" si="656"/>
        <v>-4.663165756605297E-3</v>
      </c>
      <c r="BO414" s="223">
        <f t="shared" ca="1" si="657"/>
        <v>-2.2330353799198603E-3</v>
      </c>
      <c r="BP414" s="223">
        <f t="shared" ca="1" si="658"/>
        <v>3.4720077091704217E-3</v>
      </c>
      <c r="BQ414" s="223">
        <f t="shared" ca="1" si="659"/>
        <v>4.0850928800937577E-3</v>
      </c>
      <c r="BR414" s="223">
        <f t="shared" ca="1" si="660"/>
        <v>-1.2929149359886653E-3</v>
      </c>
      <c r="BS414" s="223">
        <f t="shared" ca="1" si="661"/>
        <v>-4.7747666956098082E-3</v>
      </c>
      <c r="BT414" s="223">
        <f t="shared" ca="1" si="662"/>
        <v>-1.2540674473821198E-3</v>
      </c>
      <c r="BU414" s="223">
        <f t="shared" ca="1" si="663"/>
        <v>4.10581512170821E-3</v>
      </c>
      <c r="BV414" s="223">
        <f t="shared" ca="1" si="664"/>
        <v>3.4442139929679802E-3</v>
      </c>
      <c r="BW414" s="223">
        <f t="shared" ca="1" si="665"/>
        <v>-2.2685834989119693E-3</v>
      </c>
      <c r="BX414" s="223">
        <f t="shared" ca="1" si="666"/>
        <v>-4.6543343140817324E-3</v>
      </c>
      <c r="BY414" s="223">
        <f t="shared" ca="1" si="667"/>
        <v>-2.1415717932556826E-4</v>
      </c>
      <c r="BZ414" s="223">
        <f t="shared" ca="1" si="668"/>
        <v>4.5400974104197779E-3</v>
      </c>
      <c r="CA414" s="223">
        <f t="shared" ca="1" si="669"/>
        <v>2.635960978401024E-3</v>
      </c>
      <c r="CB414" s="223">
        <f t="shared" ca="1" si="670"/>
        <v>-3.1340085681286654E-3</v>
      </c>
      <c r="CC414" s="223">
        <f t="shared" ca="1" si="671"/>
        <v>-4.3077211127121083E-3</v>
      </c>
      <c r="CD414" s="223">
        <f t="shared" ca="1" si="672"/>
        <v>8.3616021532005309E-4</v>
      </c>
      <c r="CE414" s="223">
        <f t="shared" ca="1" si="673"/>
        <v>4.753750306149755E-3</v>
      </c>
      <c r="CF414" s="223">
        <f t="shared" ca="1" si="674"/>
        <v>1.6996114896806165E-3</v>
      </c>
      <c r="CG414" s="223">
        <f t="shared" ca="1" si="675"/>
        <v>-3.8471341720523037E-3</v>
      </c>
      <c r="CH414" s="223">
        <f t="shared" ca="1" si="676"/>
        <v>-3.7517710164885532E-3</v>
      </c>
      <c r="CI414" s="223">
        <f t="shared" ca="1" si="677"/>
        <v>1.8458437856081363E-3</v>
      </c>
      <c r="CJ414" s="223">
        <f t="shared" ca="1" si="678"/>
        <v>4.7363911883434653E-3</v>
      </c>
      <c r="CK414" s="223">
        <f t="shared" ca="1" si="679"/>
        <v>6.8066812303764317E-4</v>
      </c>
      <c r="CL414" s="223">
        <f t="shared" ca="1" si="680"/>
        <v>-4.3733054443022192E-3</v>
      </c>
      <c r="CM414" s="223">
        <f t="shared" ca="1" si="681"/>
        <v>-3.0135008316972823E-3</v>
      </c>
      <c r="CN414" s="223">
        <f t="shared" ca="1" si="682"/>
        <v>2.7658272113524249E-3</v>
      </c>
      <c r="CO414" s="223">
        <f t="shared" ca="1" si="683"/>
        <v>4.4888636361751152E-3</v>
      </c>
      <c r="CP414" s="223">
        <f t="shared" ca="1" si="684"/>
        <v>-3.7135281468630586E-4</v>
      </c>
      <c r="CQ414" s="223">
        <f t="shared" ca="1" si="685"/>
        <v>-4.6869527025772189E-3</v>
      </c>
      <c r="CR414" s="223">
        <f t="shared" ca="1" si="686"/>
        <v>-2.1287873442312763E-3</v>
      </c>
      <c r="CS414" s="223">
        <f t="shared" ca="1" si="687"/>
        <v>3.5514032172620307E-3</v>
      </c>
      <c r="CT414" s="223">
        <f t="shared" ca="1" si="688"/>
        <v>4.0231964341936764E-3</v>
      </c>
      <c r="CU414" s="223">
        <f t="shared" ca="1" si="689"/>
        <v>-1.4053275876081059E-3</v>
      </c>
      <c r="CV414" s="223">
        <f t="shared" ca="1" si="690"/>
        <v>-4.7728340262866639E-3</v>
      </c>
      <c r="CW414" s="223">
        <f t="shared" ca="1" si="691"/>
        <v>-1.1406238606337532E-3</v>
      </c>
      <c r="CX414" s="223">
        <f t="shared" ca="1" si="692"/>
        <v>4.1643961560640652E-3</v>
      </c>
      <c r="CY414" s="223">
        <f t="shared" ca="1" si="693"/>
        <v>3.3620190246372245E-3</v>
      </c>
      <c r="CZ414" s="223">
        <f t="shared" ca="1" si="694"/>
        <v>-2.3710094265759645E-3</v>
      </c>
      <c r="DA414" s="223">
        <f t="shared" ca="1" si="695"/>
        <v>-4.6267759489593075E-3</v>
      </c>
      <c r="DB414" s="223">
        <f t="shared" ca="1" si="696"/>
        <v>-9.703091655496811E-5</v>
      </c>
      <c r="DC414" s="223">
        <f t="shared" ca="1" si="697"/>
        <v>4.5750171823298854E-3</v>
      </c>
      <c r="DD414" s="223">
        <f t="shared" ca="1" si="698"/>
        <v>2.5374618129435133E-3</v>
      </c>
      <c r="DE414" s="223">
        <f t="shared" ca="1" si="699"/>
        <v>-3.2214703080950904E-3</v>
      </c>
      <c r="DF414" s="223">
        <f t="shared" ca="1" si="700"/>
        <v>-4.2558762709345617E-3</v>
      </c>
      <c r="DG414" s="223">
        <f t="shared" ca="1" si="701"/>
        <v>9.5127731670914041E-4</v>
      </c>
      <c r="DH414" s="223">
        <f t="shared" ca="1" si="702"/>
        <v>4.7633118634602409E-3</v>
      </c>
      <c r="DI414" s="223">
        <f t="shared" ca="1" si="703"/>
        <v>1.5895947669235333E-3</v>
      </c>
      <c r="DJ414" s="223">
        <f t="shared" ca="1" si="704"/>
        <v>-3.9153814563525026E-3</v>
      </c>
      <c r="DK414" s="223">
        <f t="shared" ca="1" si="705"/>
        <v>-3.6781591365033133E-3</v>
      </c>
      <c r="DL414" s="223">
        <f t="shared" ca="1" si="706"/>
        <v>1.9533575248959854E-3</v>
      </c>
      <c r="DM414" s="223">
        <f t="shared" ca="1" si="707"/>
        <v>4.7201298801020026E-3</v>
      </c>
      <c r="DN414" s="223">
        <f t="shared" ca="1" si="708"/>
        <v>5.6448018702739077E-4</v>
      </c>
      <c r="DO414" s="223">
        <f t="shared" ca="1" si="709"/>
        <v>-4.4190217456579681E-3</v>
      </c>
      <c r="DP414" s="223">
        <f t="shared" ca="1" si="710"/>
        <v>-2.9216991372793743E-3</v>
      </c>
      <c r="DQ414" s="223">
        <f t="shared" ca="1" si="711"/>
        <v>2.8605128788263398E-3</v>
      </c>
      <c r="DR414" s="223">
        <f t="shared" ca="1" si="712"/>
        <v>4.447569692687791E-3</v>
      </c>
      <c r="DS414" s="223">
        <f t="shared" ca="1" si="713"/>
        <v>-4.8806572522918615E-4</v>
      </c>
      <c r="DT414" s="223">
        <f t="shared" ca="1" si="714"/>
        <v>-4.7079164034975569E-3</v>
      </c>
      <c r="DU414" s="223">
        <f t="shared" ca="1" si="715"/>
        <v>-2.0232570066470129E-3</v>
      </c>
      <c r="DV414" s="223">
        <f t="shared" ca="1" si="716"/>
        <v>3.6286594928510362E-3</v>
      </c>
      <c r="DW414" s="223">
        <f t="shared" ca="1" si="717"/>
        <v>3.9588765651986067E-3</v>
      </c>
      <c r="DX414" s="223">
        <f t="shared" ca="1" si="718"/>
        <v>-1.5168937224373546E-3</v>
      </c>
      <c r="DY414" s="223">
        <f t="shared" ca="1" si="719"/>
        <v>-4.7680263802138403E-3</v>
      </c>
      <c r="DZ414" s="223">
        <f t="shared" ca="1" si="720"/>
        <v>-1.0264932047224795E-3</v>
      </c>
      <c r="EA414" s="223">
        <f t="shared" ca="1" si="721"/>
        <v>4.2204687138923088E-3</v>
      </c>
      <c r="EB414" s="223">
        <f t="shared" ca="1" si="722"/>
        <v>3.2777989017599191E-3</v>
      </c>
      <c r="EC414" s="223">
        <f t="shared" ca="1" si="723"/>
        <v>-2.4720071468190856E-3</v>
      </c>
      <c r="ED414" s="223">
        <f t="shared" ca="1" si="724"/>
        <v>-4.5964305870115239E-3</v>
      </c>
      <c r="EE414" s="223">
        <f t="shared" ca="1" si="725"/>
        <v>2.0153794011544849E-5</v>
      </c>
      <c r="EF414" s="223">
        <f t="shared" ca="1" si="726"/>
        <v>4.6071811349602887E-3</v>
      </c>
      <c r="EG414" s="223">
        <f t="shared" ca="1" si="727"/>
        <v>2.4374341753716929E-3</v>
      </c>
      <c r="EH414" s="223">
        <f t="shared" ca="1" si="728"/>
        <v>-3.3069915548064521E-3</v>
      </c>
      <c r="EI414" s="223">
        <f t="shared" ca="1" si="729"/>
        <v>-4.201467848428962E-3</v>
      </c>
      <c r="EJ414" s="223">
        <f t="shared" ca="1" si="730"/>
        <v>1.065821404213192E-3</v>
      </c>
      <c r="EK414" s="223">
        <f t="shared" ca="1" si="731"/>
        <v>4.7700041798158814E-3</v>
      </c>
      <c r="EL414" s="223">
        <f t="shared" ca="1" si="732"/>
        <v>1.4786205317176956E-3</v>
      </c>
      <c r="EM414" s="223">
        <f t="shared" ca="1" si="733"/>
        <v>-3.9812702612689772E-3</v>
      </c>
      <c r="EN414" s="223">
        <f t="shared" ca="1" si="734"/>
        <v>-3.6023316709894726E-3</v>
      </c>
      <c r="EO414" s="223">
        <f t="shared" ca="1" si="735"/>
        <v>2.059694634651517E-3</v>
      </c>
      <c r="EP414" s="223">
        <f t="shared" ca="1" si="736"/>
        <v>4.7010253421177805E-3</v>
      </c>
      <c r="EQ414" s="223">
        <f t="shared" ca="1" si="737"/>
        <v>4.4795222925974655E-4</v>
      </c>
      <c r="ER414" s="223">
        <f t="shared" ca="1" si="738"/>
        <v>-4.4620761935519979E-3</v>
      </c>
      <c r="ES414" s="223">
        <f t="shared" ca="1" si="739"/>
        <v>-2.8281375205504839E-3</v>
      </c>
      <c r="ET414" s="223">
        <f t="shared" ca="1" si="740"/>
        <v>2.9534754803035154E-3</v>
      </c>
      <c r="EU414" s="223">
        <f t="shared" ca="1" si="741"/>
        <v>4.4035966995229344E-3</v>
      </c>
      <c r="EV414" s="223">
        <f t="shared" ca="1" si="742"/>
        <v>-6.0448464322920901E-4</v>
      </c>
      <c r="EW414" s="223">
        <f t="shared" ca="1" si="743"/>
        <v>-4.7260442316167618E-3</v>
      </c>
      <c r="EX414" s="223">
        <f t="shared" ca="1" si="744"/>
        <v>-1.9165079346963976E-3</v>
      </c>
      <c r="EY414" s="223">
        <f t="shared" ca="1" si="745"/>
        <v>3.7037299996459114E-3</v>
      </c>
      <c r="EZ414" s="223">
        <f t="shared" ca="1" si="746"/>
        <v>3.8921720169925894E-3</v>
      </c>
      <c r="FA414" s="223">
        <f t="shared" ca="1" si="747"/>
        <v>-1.6275461372085164E-3</v>
      </c>
      <c r="FB414" s="223">
        <f t="shared" ca="1" si="748"/>
        <v>-4.760346653337578E-3</v>
      </c>
      <c r="FC414" s="223">
        <f t="shared" ca="1" si="749"/>
        <v>-9.1174422768766899E-4</v>
      </c>
      <c r="FD414" s="223">
        <f t="shared" ca="1" si="750"/>
        <v>4.2739990191807938E-3</v>
      </c>
      <c r="FE414" s="223">
        <f t="shared" ca="1" si="751"/>
        <v>3.1916043553890374E-3</v>
      </c>
      <c r="FF414" s="223">
        <f t="shared" ca="1" si="752"/>
        <v>-2.5715158223913225E-3</v>
      </c>
      <c r="FG414" s="223">
        <f t="shared" ca="1" si="753"/>
        <v>-4.563316507149735E-3</v>
      </c>
      <c r="FH414" s="223">
        <f t="shared" ca="1" si="754"/>
        <v>1.3732636468614468E-4</v>
      </c>
      <c r="FI414" s="223">
        <f t="shared" ca="1" si="755"/>
        <v>4.6365698939485906E-3</v>
      </c>
      <c r="FJ414" s="223">
        <f t="shared" ca="1" si="756"/>
        <v>2.3359383185941637E-3</v>
      </c>
      <c r="FK414" s="223">
        <f t="shared" ca="1" si="757"/>
        <v>-3.390520793461577E-3</v>
      </c>
      <c r="FL414" s="223">
        <f t="shared" ca="1" si="758"/>
        <v>-4.1445286187944087E-3</v>
      </c>
      <c r="FM414" s="223">
        <f t="shared" ca="1" si="759"/>
        <v>1.1797234807569747E-3</v>
      </c>
      <c r="FN414" s="223">
        <f t="shared" ca="1" si="760"/>
        <v>4.7738232240155439E-3</v>
      </c>
      <c r="FO414" s="223">
        <f t="shared" ca="1" si="761"/>
        <v>1.3667556307928647E-3</v>
      </c>
      <c r="FP414" s="223">
        <f t="shared" ca="1" si="762"/>
        <v>-4.0447608978493466E-3</v>
      </c>
      <c r="FQ414" s="223">
        <f t="shared" ca="1" si="763"/>
        <v>-3.5243342955768855E-3</v>
      </c>
      <c r="FR414" s="223">
        <f t="shared" ca="1" si="764"/>
        <v>2.1647910613760775E-3</v>
      </c>
      <c r="FS414" s="223">
        <f t="shared" ca="1" si="765"/>
        <v>4.6790890822501268E-3</v>
      </c>
      <c r="FT414" s="223">
        <f t="shared" ca="1" si="766"/>
        <v>3.3115444181920943E-4</v>
      </c>
      <c r="FU414" s="223">
        <f t="shared" ca="1" si="767"/>
        <v>-4.5024428535948083E-3</v>
      </c>
      <c r="FV414" s="223">
        <f t="shared" ca="1" si="768"/>
        <v>-2.7328723395300867E-3</v>
      </c>
      <c r="FW414" s="223">
        <f t="shared" ca="1" si="769"/>
        <v>3.0446590185889176E-3</v>
      </c>
      <c r="FX414" s="223">
        <f t="shared" ca="1" si="770"/>
        <v>4.3569711443673708E-3</v>
      </c>
      <c r="FY414" s="223">
        <f t="shared" ca="1" si="771"/>
        <v>-7.2053944228328743E-4</v>
      </c>
      <c r="FZ414" s="223">
        <f t="shared" ca="1" si="772"/>
        <v>-4.7413252674090162E-3</v>
      </c>
      <c r="GA414" s="223">
        <f t="shared" ca="1" si="773"/>
        <v>-1.808604430028769E-3</v>
      </c>
      <c r="GB414" s="223">
        <f t="shared" ca="1" si="774"/>
        <v>3.7765695179803839E-3</v>
      </c>
      <c r="GC414" s="223">
        <f t="shared" ca="1" si="775"/>
        <v>3.8231229699012218E-3</v>
      </c>
      <c r="GD414" s="223">
        <f t="shared" ca="1" si="776"/>
        <v>-1.7372181790444936E-3</v>
      </c>
      <c r="GE414" s="223">
        <f t="shared" ca="1" si="777"/>
        <v>-4.7497994716381641E-3</v>
      </c>
      <c r="GF414" s="223">
        <f t="shared" ca="1" si="778"/>
        <v>-7.9644605002241169E-4</v>
      </c>
      <c r="GG414" s="223">
        <f t="shared" ca="1" si="779"/>
        <v>4.3249548272752403E-3</v>
      </c>
      <c r="GH414" s="223">
        <f t="shared" ca="1" si="780"/>
        <v>3.1034873058963454E-3</v>
      </c>
      <c r="GI414" s="223">
        <f t="shared" ca="1" si="781"/>
        <v>-2.6694755129873203E-3</v>
      </c>
      <c r="GJ414" s="223">
        <f t="shared" ca="1" si="782"/>
        <v>-4.5274536560574348E-3</v>
      </c>
      <c r="GK414" s="223">
        <f t="shared" ca="1" si="783"/>
        <v>2.544162150936208E-4</v>
      </c>
      <c r="GL414" s="223">
        <f t="shared" ca="1" si="784"/>
        <v>4.6631657566052935E-3</v>
      </c>
      <c r="GM414" s="223">
        <f t="shared" ca="1" si="785"/>
        <v>2.2330353799198729E-3</v>
      </c>
      <c r="GN414" s="223">
        <f t="shared" ca="1" si="786"/>
        <v>-3.4720077091704585E-3</v>
      </c>
      <c r="GO414" s="223">
        <f t="shared" ca="1" si="787"/>
        <v>-4.0850928800938002E-3</v>
      </c>
      <c r="GP414" s="223">
        <f t="shared" ca="1" si="788"/>
        <v>1.2929149359886519E-3</v>
      </c>
      <c r="GQ414" s="223">
        <f t="shared" ca="1" si="789"/>
        <v>4.7747666956098073E-3</v>
      </c>
      <c r="GR414" s="223">
        <f t="shared" ca="1" si="790"/>
        <v>1.2540674473821988E-3</v>
      </c>
      <c r="GS414" s="223">
        <f t="shared" ca="1" si="791"/>
        <v>-4.105815121708203E-3</v>
      </c>
      <c r="GT414" s="223">
        <f t="shared" ca="1" si="792"/>
        <v>-3.4442139929679893E-3</v>
      </c>
      <c r="GU414" s="223">
        <f t="shared" ca="1" si="793"/>
        <v>2.2685834989120161E-3</v>
      </c>
      <c r="GV414" s="223">
        <f t="shared" ca="1" si="794"/>
        <v>4.654334314081735E-3</v>
      </c>
      <c r="GW414" s="223">
        <f t="shared" ca="1" si="795"/>
        <v>2.1415717932571788E-4</v>
      </c>
      <c r="GX414" s="223">
        <f t="shared" ca="1" si="796"/>
        <v>-4.5400974104197935E-3</v>
      </c>
      <c r="GY414" s="223">
        <f t="shared" ca="1" si="797"/>
        <v>-2.6359609784010352E-3</v>
      </c>
      <c r="GZ414" s="223">
        <f t="shared" ca="1" si="798"/>
        <v>3.1340085681285526E-3</v>
      </c>
      <c r="HA414" s="223">
        <f t="shared" ca="1" si="799"/>
        <v>4.3077211127120841E-3</v>
      </c>
      <c r="HB414" s="223">
        <f t="shared" ca="1" si="800"/>
        <v>-8.3616021532003932E-4</v>
      </c>
      <c r="HC414" s="223">
        <f t="shared" ca="1" si="801"/>
        <v>-4.7537503061497411E-3</v>
      </c>
      <c r="HD414" s="223">
        <f t="shared" ca="1" si="802"/>
        <v>-1.6996114896805662E-3</v>
      </c>
      <c r="HE414" s="223">
        <f t="shared" ca="1" si="803"/>
        <v>3.8471341720522547E-3</v>
      </c>
      <c r="HF414" s="223">
        <f t="shared" ca="1" si="804"/>
        <v>3.7517710164884773E-3</v>
      </c>
      <c r="HG414" s="223">
        <f t="shared" ca="1" si="805"/>
        <v>-1.8458437856081859E-3</v>
      </c>
      <c r="HH414" s="223">
        <f t="shared" ca="1" si="806"/>
        <v>-4.7363911883434766E-3</v>
      </c>
      <c r="HI414" s="223">
        <f t="shared" ca="1" si="807"/>
        <v>-6.806681230375226E-4</v>
      </c>
      <c r="HJ414" s="223">
        <f t="shared" ca="1" si="808"/>
        <v>4.373305444302214E-3</v>
      </c>
      <c r="HK414" s="223">
        <f t="shared" ca="1" si="809"/>
        <v>3.0135008316973461E-3</v>
      </c>
      <c r="HL414" s="223">
        <f t="shared" ca="1" si="810"/>
        <v>-2.7658272113525238E-3</v>
      </c>
      <c r="HM414" s="223">
        <f t="shared" ca="1" si="811"/>
        <v>-4.4888636361751205E-3</v>
      </c>
      <c r="HN414" s="223">
        <f t="shared" ca="1" si="812"/>
        <v>3.7135281468622422E-4</v>
      </c>
      <c r="HO414" s="223">
        <f t="shared" ca="1" si="813"/>
        <v>4.6869527025772415E-3</v>
      </c>
      <c r="HP414" s="223">
        <f t="shared" ca="1" si="814"/>
        <v>2.1287873442312885E-3</v>
      </c>
      <c r="HQ414" s="223">
        <f t="shared" ca="1" si="815"/>
        <v>-3.5514032172619765E-3</v>
      </c>
      <c r="HR414" s="223">
        <f t="shared" ca="1" si="816"/>
        <v>-4.0231964341936113E-3</v>
      </c>
      <c r="HS414" s="223">
        <f t="shared" ca="1" si="817"/>
        <v>1.4053275876080924E-3</v>
      </c>
      <c r="HT414" s="223">
        <f t="shared" ca="1" si="818"/>
        <v>4.7728340262866665E-3</v>
      </c>
      <c r="HU414" s="223">
        <f t="shared" ca="1" si="819"/>
        <v>1.1406238606337009E-3</v>
      </c>
      <c r="HV414" s="223">
        <f t="shared" ca="1" si="820"/>
        <v>-4.1643961560640583E-3</v>
      </c>
      <c r="HW414" s="223">
        <f t="shared" ca="1" si="821"/>
        <v>-3.3620190246372817E-3</v>
      </c>
      <c r="HX414" s="223">
        <f t="shared" ca="1" si="822"/>
        <v>2.3710094265760114E-3</v>
      </c>
      <c r="HY414" s="223">
        <f t="shared" ca="1" si="823"/>
        <v>4.6267759489593101E-3</v>
      </c>
      <c r="HZ414" s="223">
        <f t="shared" ca="1" si="824"/>
        <v>9.703091655511773E-5</v>
      </c>
      <c r="IA414" s="223">
        <f t="shared" ca="1" si="825"/>
        <v>-4.5750171823299192E-3</v>
      </c>
      <c r="IB414" s="223">
        <f t="shared" ca="1" si="826"/>
        <v>-2.5374618129435245E-3</v>
      </c>
      <c r="IC414" s="223">
        <f t="shared" ca="1" si="827"/>
        <v>3.2214703080949798E-3</v>
      </c>
      <c r="ID414" s="223">
        <f t="shared" ca="1" si="828"/>
        <v>4.2558762709345678E-3</v>
      </c>
      <c r="IE414" s="223">
        <f t="shared" ca="1" si="829"/>
        <v>-7.8681405616419053E-4</v>
      </c>
      <c r="IF414" s="223">
        <f t="shared" ca="1" si="830"/>
        <v>-4.7633118634602314E-3</v>
      </c>
      <c r="IG414" s="223">
        <f t="shared" ca="1" si="831"/>
        <v>-1.5895947669235468E-3</v>
      </c>
      <c r="IH414" s="223">
        <f t="shared" ca="1" si="832"/>
        <v>3.9153814563524948E-3</v>
      </c>
      <c r="II414" s="223">
        <f t="shared" ca="1" si="833"/>
        <v>3.6781591365034096E-3</v>
      </c>
      <c r="IJ414" s="223">
        <f t="shared" ca="1" si="834"/>
        <v>-1.9533575248959728E-3</v>
      </c>
      <c r="IK414" s="223">
        <f t="shared" ca="1" si="835"/>
        <v>-4.7201298801020034E-3</v>
      </c>
      <c r="IL414" s="223">
        <f t="shared" ca="1" si="836"/>
        <v>-5.6448018702753952E-4</v>
      </c>
      <c r="IM414" s="223">
        <f t="shared" ca="1" si="837"/>
        <v>4.4190217456579629E-3</v>
      </c>
      <c r="IN414" s="223">
        <f t="shared" ca="1" si="838"/>
        <v>2.9216991372793856E-3</v>
      </c>
      <c r="IO414" s="223">
        <f t="shared" ca="1" si="839"/>
        <v>-2.8605128788264374E-3</v>
      </c>
      <c r="IP414" s="223">
        <f t="shared" ca="1" si="840"/>
        <v>-4.4475696926877962E-3</v>
      </c>
      <c r="IQ414" s="223">
        <f t="shared" ca="1" si="841"/>
        <v>4.8806572522917216E-4</v>
      </c>
      <c r="IR414" s="223">
        <f t="shared" ca="1" si="842"/>
        <v>4.7079164034975769E-3</v>
      </c>
      <c r="IS414" s="223">
        <f t="shared" ca="1" si="843"/>
        <v>2.0232570066470255E-3</v>
      </c>
      <c r="IT414" s="223">
        <f t="shared" ca="1" si="844"/>
        <v>-3.6286594928510267E-3</v>
      </c>
      <c r="IU414" s="223">
        <f t="shared" ca="1" si="845"/>
        <v>-3.9588765651985382E-3</v>
      </c>
      <c r="IV414" s="223">
        <f t="shared" ca="1" si="846"/>
        <v>1.5168937224373411E-3</v>
      </c>
      <c r="IW414" s="223">
        <f t="shared" ca="1" si="847"/>
        <v>4.7680263802138481E-3</v>
      </c>
      <c r="IX414" s="223">
        <f t="shared" ca="1" si="848"/>
        <v>1.0264932047223609E-3</v>
      </c>
      <c r="IY414" s="223">
        <f t="shared" ca="1" si="849"/>
        <v>-4.2204687138923018E-3</v>
      </c>
      <c r="IZ414" s="223">
        <f t="shared" ca="1" si="850"/>
        <v>-3.2777989017600284E-3</v>
      </c>
      <c r="JA414" s="223">
        <f t="shared" ca="1" si="851"/>
        <v>2.4720071468191896E-3</v>
      </c>
      <c r="JB414" s="223">
        <f t="shared" ca="1" si="852"/>
        <v>4.5964305870115282E-3</v>
      </c>
    </row>
    <row r="415" spans="2:262">
      <c r="B415" s="230">
        <v>54</v>
      </c>
      <c r="C415" s="229">
        <f t="shared" si="853"/>
        <v>1.0546875000000005E-3</v>
      </c>
      <c r="D415" s="226">
        <f t="shared" ca="1" si="597"/>
        <v>24.410641339888357</v>
      </c>
      <c r="E415" s="225">
        <f ca="1">BH361</f>
        <v>0.41064133988835821</v>
      </c>
      <c r="F415" s="224">
        <v>54</v>
      </c>
      <c r="G415" s="223">
        <f t="shared" ca="1" si="854"/>
        <v>4.3774292756841126E-5</v>
      </c>
      <c r="H415" s="223">
        <f t="shared" ca="1" si="598"/>
        <v>3.4406239743167109E-3</v>
      </c>
      <c r="I415" s="223">
        <f t="shared" ca="1" si="599"/>
        <v>1.6282325717610741E-3</v>
      </c>
      <c r="J415" s="223">
        <f t="shared" ca="1" si="600"/>
        <v>-2.6493674878949906E-3</v>
      </c>
      <c r="K415" s="223">
        <f t="shared" ca="1" si="601"/>
        <v>-2.915720149438241E-3</v>
      </c>
      <c r="L415" s="223">
        <f t="shared" ca="1" si="602"/>
        <v>1.2324430749788397E-3</v>
      </c>
      <c r="M415" s="223">
        <f t="shared" ca="1" si="603"/>
        <v>3.5146386295960221E-3</v>
      </c>
      <c r="N415" s="223">
        <f t="shared" ca="1" si="604"/>
        <v>4.7553197804956556E-4</v>
      </c>
      <c r="O415" s="223">
        <f t="shared" ca="1" si="605"/>
        <v>-3.2835489384435458E-3</v>
      </c>
      <c r="P415" s="223">
        <f t="shared" ca="1" si="606"/>
        <v>-2.0712066016179333E-3</v>
      </c>
      <c r="Q415" s="223">
        <f t="shared" ca="1" si="607"/>
        <v>2.2770246330876356E-3</v>
      </c>
      <c r="R415" s="223">
        <f t="shared" ca="1" si="608"/>
        <v>3.1777503116015293E-3</v>
      </c>
      <c r="S415" s="223">
        <f t="shared" ca="1" si="609"/>
        <v>-7.3276394828645532E-4</v>
      </c>
      <c r="T415" s="223">
        <f t="shared" ca="1" si="610"/>
        <v>-3.5338445435640657E-3</v>
      </c>
      <c r="U415" s="223">
        <f t="shared" ca="1" si="611"/>
        <v>-9.8454441760427989E-4</v>
      </c>
      <c r="V415" s="223">
        <f t="shared" ca="1" si="612"/>
        <v>3.0553949841395831E-3</v>
      </c>
      <c r="W415" s="223">
        <f t="shared" ca="1" si="613"/>
        <v>2.4693452634478074E-3</v>
      </c>
      <c r="X415" s="223">
        <f t="shared" ca="1" si="614"/>
        <v>-1.8553910714279452E-3</v>
      </c>
      <c r="Y415" s="223">
        <f t="shared" ca="1" si="615"/>
        <v>-3.3709917761007512E-3</v>
      </c>
      <c r="Z415" s="223">
        <f t="shared" ca="1" si="616"/>
        <v>2.1722269500917227E-4</v>
      </c>
      <c r="AA415" s="223">
        <f t="shared" ca="1" si="617"/>
        <v>3.4765533951255524E-3</v>
      </c>
      <c r="AB415" s="223">
        <f t="shared" ca="1" si="618"/>
        <v>1.4722444437726529E-3</v>
      </c>
      <c r="AC415" s="223">
        <f t="shared" ca="1" si="619"/>
        <v>-2.7611009555066324E-3</v>
      </c>
      <c r="AD415" s="223">
        <f t="shared" ca="1" si="620"/>
        <v>-2.8140300575727997E-3</v>
      </c>
      <c r="AE415" s="223">
        <f t="shared" ca="1" si="621"/>
        <v>1.3935938962221634E-3</v>
      </c>
      <c r="AF415" s="223">
        <f t="shared" ca="1" si="622"/>
        <v>3.4912614488051066E-3</v>
      </c>
      <c r="AG415" s="223">
        <f t="shared" ca="1" si="623"/>
        <v>3.0302077361782126E-4</v>
      </c>
      <c r="AH415" s="223">
        <f t="shared" ca="1" si="624"/>
        <v>-3.3440053646289357E-3</v>
      </c>
      <c r="AI415" s="223">
        <f t="shared" ca="1" si="625"/>
        <v>-1.9280748238078549E-3</v>
      </c>
      <c r="AJ415" s="223">
        <f t="shared" ca="1" si="626"/>
        <v>2.4070374295173608E-3</v>
      </c>
      <c r="AK415" s="223">
        <f t="shared" ca="1" si="627"/>
        <v>3.0977995991238925E-3</v>
      </c>
      <c r="AL415" s="223">
        <f t="shared" ca="1" si="628"/>
        <v>-9.016296217185983E-4</v>
      </c>
      <c r="AM415" s="223">
        <f t="shared" ca="1" si="629"/>
        <v>-3.5359558545064911E-3</v>
      </c>
      <c r="AN415" s="223">
        <f t="shared" ca="1" si="630"/>
        <v>-8.1670475759736897E-4</v>
      </c>
      <c r="AO415" s="223">
        <f t="shared" ca="1" si="631"/>
        <v>3.1390697166487659E-3</v>
      </c>
      <c r="AP415" s="223">
        <f t="shared" ca="1" si="632"/>
        <v>2.3421682065577765E-3</v>
      </c>
      <c r="AQ415" s="223">
        <f t="shared" ca="1" si="633"/>
        <v>-2.0008688122625379E-3</v>
      </c>
      <c r="AR415" s="223">
        <f t="shared" ca="1" si="634"/>
        <v>-3.3145111344905498E-3</v>
      </c>
      <c r="AS415" s="223">
        <f t="shared" ca="1" si="635"/>
        <v>3.901477887627748E-4</v>
      </c>
      <c r="AT415" s="223">
        <f t="shared" ca="1" si="636"/>
        <v>3.5041074942954221E-3</v>
      </c>
      <c r="AU415" s="223">
        <f t="shared" ca="1" si="637"/>
        <v>1.3127095499657982E-3</v>
      </c>
      <c r="AV415" s="223">
        <f t="shared" ca="1" si="638"/>
        <v>-2.8661826890725856E-3</v>
      </c>
      <c r="AW415" s="223">
        <f t="shared" ca="1" si="639"/>
        <v>-2.7055607208187451E-3</v>
      </c>
      <c r="AX415" s="223">
        <f t="shared" ca="1" si="640"/>
        <v>1.5513874277050849E-3</v>
      </c>
      <c r="AY415" s="223">
        <f t="shared" ca="1" si="641"/>
        <v>3.459473513385635E-3</v>
      </c>
      <c r="AZ415" s="223">
        <f t="shared" ca="1" si="642"/>
        <v>1.2977956560094694E-4</v>
      </c>
      <c r="BA415" s="223">
        <f t="shared" ca="1" si="643"/>
        <v>-3.3964057889906705E-3</v>
      </c>
      <c r="BB415" s="223">
        <f t="shared" ca="1" si="644"/>
        <v>-1.78029814486782E-3</v>
      </c>
      <c r="BC415" s="223">
        <f t="shared" ca="1" si="645"/>
        <v>2.5312514619478003E-3</v>
      </c>
      <c r="BD415" s="223">
        <f t="shared" ca="1" si="646"/>
        <v>3.010386016076786E-3</v>
      </c>
      <c r="BE415" s="223">
        <f t="shared" ca="1" si="647"/>
        <v>-1.0683231904186177E-3</v>
      </c>
      <c r="BF415" s="223">
        <f t="shared" ca="1" si="648"/>
        <v>-3.529548738082255E-3</v>
      </c>
      <c r="BG415" s="223">
        <f t="shared" ca="1" si="649"/>
        <v>-6.4689758429453009E-4</v>
      </c>
      <c r="BH415" s="223">
        <f t="shared" ca="1" si="650"/>
        <v>3.2151821552605076E-3</v>
      </c>
      <c r="BI415" s="223">
        <f t="shared" ca="1" si="651"/>
        <v>2.2093486613084714E-3</v>
      </c>
      <c r="BJ415" s="223">
        <f t="shared" ca="1" si="652"/>
        <v>-2.1415262848729611E-3</v>
      </c>
      <c r="BK415" s="223">
        <f t="shared" ca="1" si="653"/>
        <v>-3.2500455452404639E-3</v>
      </c>
      <c r="BL415" s="223">
        <f t="shared" ca="1" si="654"/>
        <v>5.6213298232032504E-4</v>
      </c>
      <c r="BM415" s="223">
        <f t="shared" ca="1" si="655"/>
        <v>3.5232198915879686E-3</v>
      </c>
      <c r="BN415" s="223">
        <f t="shared" ca="1" si="656"/>
        <v>1.150012223873299E-3</v>
      </c>
      <c r="BO415" s="223">
        <f t="shared" ca="1" si="657"/>
        <v>-2.9643595374925888E-3</v>
      </c>
      <c r="BP415" s="223">
        <f t="shared" ca="1" si="658"/>
        <v>-2.5905734513090913E-3</v>
      </c>
      <c r="BQ415" s="223">
        <f t="shared" ca="1" si="659"/>
        <v>1.7054435309891976E-3</v>
      </c>
      <c r="BR415" s="223">
        <f t="shared" ca="1" si="660"/>
        <v>3.4193514032583262E-3</v>
      </c>
      <c r="BS415" s="223">
        <f t="shared" ca="1" si="661"/>
        <v>-4.3774292756807516E-5</v>
      </c>
      <c r="BT415" s="223">
        <f t="shared" ca="1" si="662"/>
        <v>-3.4406239743167005E-3</v>
      </c>
      <c r="BU415" s="223">
        <f t="shared" ca="1" si="663"/>
        <v>-1.6282325717610763E-3</v>
      </c>
      <c r="BV415" s="223">
        <f t="shared" ca="1" si="664"/>
        <v>2.6493674878949828E-3</v>
      </c>
      <c r="BW415" s="223">
        <f t="shared" ca="1" si="665"/>
        <v>2.9157201494382531E-3</v>
      </c>
      <c r="BX415" s="223">
        <f t="shared" ca="1" si="666"/>
        <v>-1.2324430749788111E-3</v>
      </c>
      <c r="BY415" s="223">
        <f t="shared" ca="1" si="667"/>
        <v>-3.514638629596026E-3</v>
      </c>
      <c r="BZ415" s="223">
        <f t="shared" ca="1" si="668"/>
        <v>-4.7553197804956458E-4</v>
      </c>
      <c r="CA415" s="223">
        <f t="shared" ca="1" si="669"/>
        <v>3.2835489384435419E-3</v>
      </c>
      <c r="CB415" s="223">
        <f t="shared" ca="1" si="670"/>
        <v>2.0712066016179485E-3</v>
      </c>
      <c r="CC415" s="223">
        <f t="shared" ca="1" si="671"/>
        <v>-2.2770246330876169E-3</v>
      </c>
      <c r="CD415" s="223">
        <f t="shared" ca="1" si="672"/>
        <v>-3.1777503116015458E-3</v>
      </c>
      <c r="CE415" s="223">
        <f t="shared" ca="1" si="673"/>
        <v>7.3276394828640696E-4</v>
      </c>
      <c r="CF415" s="223">
        <f t="shared" ca="1" si="674"/>
        <v>3.5338445435640657E-3</v>
      </c>
      <c r="CG415" s="223">
        <f t="shared" ca="1" si="675"/>
        <v>9.8454441760429095E-4</v>
      </c>
      <c r="CH415" s="223">
        <f t="shared" ca="1" si="676"/>
        <v>-3.055394984139571E-3</v>
      </c>
      <c r="CI415" s="223">
        <f t="shared" ca="1" si="677"/>
        <v>-2.4693452634478334E-3</v>
      </c>
      <c r="CJ415" s="223">
        <f t="shared" ca="1" si="678"/>
        <v>1.8553910714279032E-3</v>
      </c>
      <c r="CK415" s="223">
        <f t="shared" ca="1" si="679"/>
        <v>3.3709917761007512E-3</v>
      </c>
      <c r="CL415" s="223">
        <f t="shared" ca="1" si="680"/>
        <v>-2.1722269500916056E-4</v>
      </c>
      <c r="CM415" s="223">
        <f t="shared" ca="1" si="681"/>
        <v>-3.476553395125548E-3</v>
      </c>
      <c r="CN415" s="223">
        <f t="shared" ca="1" si="682"/>
        <v>-1.472244443772675E-3</v>
      </c>
      <c r="CO415" s="223">
        <f t="shared" ca="1" si="683"/>
        <v>2.7611009555066094E-3</v>
      </c>
      <c r="CP415" s="223">
        <f t="shared" ca="1" si="684"/>
        <v>2.8140300575728297E-3</v>
      </c>
      <c r="CQ415" s="223">
        <f t="shared" ca="1" si="685"/>
        <v>-1.393593896222164E-3</v>
      </c>
      <c r="CR415" s="223">
        <f t="shared" ca="1" si="686"/>
        <v>-3.4912614488051105E-3</v>
      </c>
      <c r="CS415" s="223">
        <f t="shared" ca="1" si="687"/>
        <v>-3.0302077361784576E-4</v>
      </c>
      <c r="CT415" s="223">
        <f t="shared" ca="1" si="688"/>
        <v>3.3440053646289283E-3</v>
      </c>
      <c r="CU415" s="223">
        <f t="shared" ca="1" si="689"/>
        <v>1.9280748238078966E-3</v>
      </c>
      <c r="CV415" s="223">
        <f t="shared" ca="1" si="690"/>
        <v>-2.4070374295173617E-3</v>
      </c>
      <c r="CW415" s="223">
        <f t="shared" ca="1" si="691"/>
        <v>-3.0977995991239042E-3</v>
      </c>
      <c r="CX415" s="223">
        <f t="shared" ca="1" si="692"/>
        <v>9.0162962171857477E-4</v>
      </c>
      <c r="CY415" s="223">
        <f t="shared" ca="1" si="693"/>
        <v>3.5359558545064915E-3</v>
      </c>
      <c r="CZ415" s="223">
        <f t="shared" ca="1" si="694"/>
        <v>8.16704757597417E-4</v>
      </c>
      <c r="DA415" s="223">
        <f t="shared" ca="1" si="695"/>
        <v>-3.1390697166487429E-3</v>
      </c>
      <c r="DB415" s="223">
        <f t="shared" ca="1" si="696"/>
        <v>-2.342168206557832E-3</v>
      </c>
      <c r="DC415" s="223">
        <f t="shared" ca="1" si="697"/>
        <v>2.0008688122624763E-3</v>
      </c>
      <c r="DD415" s="223">
        <f t="shared" ca="1" si="698"/>
        <v>3.3145111344905403E-3</v>
      </c>
      <c r="DE415" s="223">
        <f t="shared" ca="1" si="699"/>
        <v>-3.9014778876277567E-4</v>
      </c>
      <c r="DF415" s="223">
        <f t="shared" ca="1" si="700"/>
        <v>-3.5041074942954225E-3</v>
      </c>
      <c r="DG415" s="223">
        <f t="shared" ca="1" si="701"/>
        <v>-1.3127095499657973E-3</v>
      </c>
      <c r="DH415" s="223">
        <f t="shared" ca="1" si="702"/>
        <v>2.8661826890725712E-3</v>
      </c>
      <c r="DI415" s="223">
        <f t="shared" ca="1" si="703"/>
        <v>2.7055607208187611E-3</v>
      </c>
      <c r="DJ415" s="223">
        <f t="shared" ca="1" si="704"/>
        <v>-1.5513874277050632E-3</v>
      </c>
      <c r="DK415" s="223">
        <f t="shared" ca="1" si="705"/>
        <v>-3.459473513385645E-3</v>
      </c>
      <c r="DL415" s="223">
        <f t="shared" ca="1" si="706"/>
        <v>-1.2977956560099649E-4</v>
      </c>
      <c r="DM415" s="223">
        <f t="shared" ca="1" si="707"/>
        <v>3.3964057889906492E-3</v>
      </c>
      <c r="DN415" s="223">
        <f t="shared" ca="1" si="708"/>
        <v>1.7802981448678847E-3</v>
      </c>
      <c r="DO415" s="223">
        <f t="shared" ca="1" si="709"/>
        <v>-2.531251461947819E-3</v>
      </c>
      <c r="DP415" s="223">
        <f t="shared" ca="1" si="710"/>
        <v>-3.010386016076773E-3</v>
      </c>
      <c r="DQ415" s="223">
        <f t="shared" ca="1" si="711"/>
        <v>1.0683231904185947E-3</v>
      </c>
      <c r="DR415" s="223">
        <f t="shared" ca="1" si="712"/>
        <v>3.5295487380822567E-3</v>
      </c>
      <c r="DS415" s="223">
        <f t="shared" ca="1" si="713"/>
        <v>6.4689758429455394E-4</v>
      </c>
      <c r="DT415" s="223">
        <f t="shared" ca="1" si="714"/>
        <v>-3.2151821552604976E-3</v>
      </c>
      <c r="DU415" s="223">
        <f t="shared" ca="1" si="715"/>
        <v>-2.20934866130849E-3</v>
      </c>
      <c r="DV415" s="223">
        <f t="shared" ca="1" si="716"/>
        <v>2.1415262848729416E-3</v>
      </c>
      <c r="DW415" s="223">
        <f t="shared" ca="1" si="717"/>
        <v>3.2500455452404934E-3</v>
      </c>
      <c r="DX415" s="223">
        <f t="shared" ca="1" si="718"/>
        <v>-5.6213298232025131E-4</v>
      </c>
      <c r="DY415" s="223">
        <f t="shared" ca="1" si="719"/>
        <v>-3.5232198915879707E-3</v>
      </c>
      <c r="DZ415" s="223">
        <f t="shared" ca="1" si="720"/>
        <v>-1.1500122238732743E-3</v>
      </c>
      <c r="EA415" s="223">
        <f t="shared" ca="1" si="721"/>
        <v>2.9643595374926031E-3</v>
      </c>
      <c r="EB415" s="223">
        <f t="shared" ca="1" si="722"/>
        <v>2.5905734513091078E-3</v>
      </c>
      <c r="EC415" s="223">
        <f t="shared" ca="1" si="723"/>
        <v>-1.7054435309891763E-3</v>
      </c>
      <c r="ED415" s="223">
        <f t="shared" ca="1" si="724"/>
        <v>-3.4193514032583327E-3</v>
      </c>
      <c r="EE415" s="223">
        <f t="shared" ca="1" si="725"/>
        <v>4.3774292756783122E-5</v>
      </c>
      <c r="EF415" s="223">
        <f t="shared" ca="1" si="726"/>
        <v>3.4406239743166953E-3</v>
      </c>
      <c r="EG415" s="223">
        <f t="shared" ca="1" si="727"/>
        <v>1.6282325717611422E-3</v>
      </c>
      <c r="EH415" s="223">
        <f t="shared" ca="1" si="728"/>
        <v>-2.6493674878949342E-3</v>
      </c>
      <c r="EI415" s="223">
        <f t="shared" ca="1" si="729"/>
        <v>-2.9157201494382952E-3</v>
      </c>
      <c r="EJ415" s="223">
        <f t="shared" ca="1" si="730"/>
        <v>1.2324430749788354E-3</v>
      </c>
      <c r="EK415" s="223">
        <f t="shared" ca="1" si="731"/>
        <v>3.5146386295960229E-3</v>
      </c>
      <c r="EL415" s="223">
        <f t="shared" ca="1" si="732"/>
        <v>4.7553197804958865E-4</v>
      </c>
      <c r="EM415" s="223">
        <f t="shared" ca="1" si="733"/>
        <v>-3.2835489384435332E-3</v>
      </c>
      <c r="EN415" s="223">
        <f t="shared" ca="1" si="734"/>
        <v>-2.071206601617968E-3</v>
      </c>
      <c r="EO415" s="223">
        <f t="shared" ca="1" si="735"/>
        <v>2.2770246330875987E-3</v>
      </c>
      <c r="EP415" s="223">
        <f t="shared" ca="1" si="736"/>
        <v>3.1777503116015566E-3</v>
      </c>
      <c r="EQ415" s="223">
        <f t="shared" ca="1" si="737"/>
        <v>-7.3276394828638322E-4</v>
      </c>
      <c r="ER415" s="223">
        <f t="shared" ca="1" si="738"/>
        <v>-3.5338445435640631E-3</v>
      </c>
      <c r="ES415" s="223">
        <f t="shared" ca="1" si="739"/>
        <v>-9.8454441760436251E-4</v>
      </c>
      <c r="ET415" s="223">
        <f t="shared" ca="1" si="740"/>
        <v>3.055394984139584E-3</v>
      </c>
      <c r="EU415" s="223">
        <f t="shared" ca="1" si="741"/>
        <v>2.4693452634478152E-3</v>
      </c>
      <c r="EV415" s="223">
        <f t="shared" ca="1" si="742"/>
        <v>-1.8553910714279253E-3</v>
      </c>
      <c r="EW415" s="223">
        <f t="shared" ca="1" si="743"/>
        <v>-3.3709917761007586E-3</v>
      </c>
      <c r="EX415" s="223">
        <f t="shared" ca="1" si="744"/>
        <v>2.1722269500913628E-4</v>
      </c>
      <c r="EY415" s="223">
        <f t="shared" ca="1" si="745"/>
        <v>3.4765533951255437E-3</v>
      </c>
      <c r="EZ415" s="223">
        <f t="shared" ca="1" si="746"/>
        <v>1.4722444437726967E-3</v>
      </c>
      <c r="FA415" s="223">
        <f t="shared" ca="1" si="747"/>
        <v>-2.7611009555065943E-3</v>
      </c>
      <c r="FB415" s="223">
        <f t="shared" ca="1" si="748"/>
        <v>-2.8140300575728444E-3</v>
      </c>
      <c r="FC415" s="223">
        <f t="shared" ca="1" si="749"/>
        <v>1.3935938962220955E-3</v>
      </c>
      <c r="FD415" s="223">
        <f t="shared" ca="1" si="750"/>
        <v>3.4912614488051218E-3</v>
      </c>
      <c r="FE415" s="223">
        <f t="shared" ca="1" si="751"/>
        <v>3.0302077361781964E-4</v>
      </c>
      <c r="FF415" s="223">
        <f t="shared" ca="1" si="752"/>
        <v>-3.3440053646289366E-3</v>
      </c>
      <c r="FG415" s="223">
        <f t="shared" ca="1" si="753"/>
        <v>-1.9280748238078745E-3</v>
      </c>
      <c r="FH415" s="223">
        <f t="shared" ca="1" si="754"/>
        <v>2.4070374295173435E-3</v>
      </c>
      <c r="FI415" s="223">
        <f t="shared" ca="1" si="755"/>
        <v>3.0977995991239159E-3</v>
      </c>
      <c r="FJ415" s="223">
        <f t="shared" ca="1" si="756"/>
        <v>-9.0162962171855135E-4</v>
      </c>
      <c r="FK415" s="223">
        <f t="shared" ca="1" si="757"/>
        <v>-3.5359558545064915E-3</v>
      </c>
      <c r="FL415" s="223">
        <f t="shared" ca="1" si="758"/>
        <v>-8.1670475759744064E-4</v>
      </c>
      <c r="FM415" s="223">
        <f t="shared" ca="1" si="759"/>
        <v>3.1390697166487321E-3</v>
      </c>
      <c r="FN415" s="223">
        <f t="shared" ca="1" si="760"/>
        <v>2.3421682065578502E-3</v>
      </c>
      <c r="FO415" s="223">
        <f t="shared" ca="1" si="761"/>
        <v>-2.0008688122624563E-3</v>
      </c>
      <c r="FP415" s="223">
        <f t="shared" ca="1" si="762"/>
        <v>-3.3145111344905494E-3</v>
      </c>
      <c r="FQ415" s="223">
        <f t="shared" ca="1" si="763"/>
        <v>3.9014778876275138E-4</v>
      </c>
      <c r="FR415" s="223">
        <f t="shared" ca="1" si="764"/>
        <v>3.5041074942954191E-3</v>
      </c>
      <c r="FS415" s="223">
        <f t="shared" ca="1" si="765"/>
        <v>1.3127095499658199E-3</v>
      </c>
      <c r="FT415" s="223">
        <f t="shared" ca="1" si="766"/>
        <v>-2.8661826890725574E-3</v>
      </c>
      <c r="FU415" s="223">
        <f t="shared" ca="1" si="767"/>
        <v>-2.7055607208187763E-3</v>
      </c>
      <c r="FV415" s="223">
        <f t="shared" ca="1" si="768"/>
        <v>1.5513874277050415E-3</v>
      </c>
      <c r="FW415" s="223">
        <f t="shared" ca="1" si="769"/>
        <v>3.4594735133856502E-3</v>
      </c>
      <c r="FX415" s="223">
        <f t="shared" ca="1" si="770"/>
        <v>1.2977956560102056E-4</v>
      </c>
      <c r="FY415" s="223">
        <f t="shared" ca="1" si="771"/>
        <v>-3.3964057889906423E-3</v>
      </c>
      <c r="FZ415" s="223">
        <f t="shared" ca="1" si="772"/>
        <v>-1.7802981448679055E-3</v>
      </c>
      <c r="GA415" s="223">
        <f t="shared" ca="1" si="773"/>
        <v>2.531251461947802E-3</v>
      </c>
      <c r="GB415" s="223">
        <f t="shared" ca="1" si="774"/>
        <v>3.0103860160767852E-3</v>
      </c>
      <c r="GC415" s="223">
        <f t="shared" ca="1" si="775"/>
        <v>-1.0683231904185715E-3</v>
      </c>
      <c r="GD415" s="223">
        <f t="shared" ca="1" si="776"/>
        <v>-3.529548738082258E-3</v>
      </c>
      <c r="GE415" s="223">
        <f t="shared" ca="1" si="777"/>
        <v>-6.4689758429457779E-4</v>
      </c>
      <c r="GF415" s="223">
        <f t="shared" ca="1" si="778"/>
        <v>3.2151821552604876E-3</v>
      </c>
      <c r="GG415" s="223">
        <f t="shared" ca="1" si="779"/>
        <v>2.2093486613085096E-3</v>
      </c>
      <c r="GH415" s="223">
        <f t="shared" ca="1" si="780"/>
        <v>-2.1415262848729225E-3</v>
      </c>
      <c r="GI415" s="223">
        <f t="shared" ca="1" si="781"/>
        <v>-3.2500455452405029E-3</v>
      </c>
      <c r="GJ415" s="223">
        <f t="shared" ca="1" si="782"/>
        <v>5.6213298232022746E-4</v>
      </c>
      <c r="GK415" s="223">
        <f t="shared" ca="1" si="783"/>
        <v>3.5232198915879686E-3</v>
      </c>
      <c r="GL415" s="223">
        <f t="shared" ca="1" si="784"/>
        <v>1.1500122238732975E-3</v>
      </c>
      <c r="GM415" s="223">
        <f t="shared" ca="1" si="785"/>
        <v>-2.9643595374925901E-3</v>
      </c>
      <c r="GN415" s="223">
        <f t="shared" ca="1" si="786"/>
        <v>-2.5905734513091247E-3</v>
      </c>
      <c r="GO415" s="223">
        <f t="shared" ca="1" si="787"/>
        <v>1.7054435309891551E-3</v>
      </c>
      <c r="GP415" s="223">
        <f t="shared" ca="1" si="788"/>
        <v>3.4193514032583388E-3</v>
      </c>
      <c r="GQ415" s="223">
        <f t="shared" ca="1" si="789"/>
        <v>-4.3774292756758836E-5</v>
      </c>
      <c r="GR415" s="223">
        <f t="shared" ca="1" si="790"/>
        <v>-3.4406239743166901E-3</v>
      </c>
      <c r="GS415" s="223">
        <f t="shared" ca="1" si="791"/>
        <v>-1.6282325717611634E-3</v>
      </c>
      <c r="GT415" s="223">
        <f t="shared" ca="1" si="792"/>
        <v>2.6493674878949177E-3</v>
      </c>
      <c r="GU415" s="223">
        <f t="shared" ca="1" si="793"/>
        <v>2.9157201494383086E-3</v>
      </c>
      <c r="GV415" s="223">
        <f t="shared" ca="1" si="794"/>
        <v>-1.2324430749787185E-3</v>
      </c>
      <c r="GW415" s="223">
        <f t="shared" ca="1" si="795"/>
        <v>-3.5146386295960372E-3</v>
      </c>
      <c r="GX415" s="223">
        <f t="shared" ca="1" si="796"/>
        <v>-4.7553197804971225E-4</v>
      </c>
      <c r="GY415" s="223">
        <f t="shared" ca="1" si="797"/>
        <v>3.283548938443486E-3</v>
      </c>
      <c r="GZ415" s="223">
        <f t="shared" ca="1" si="798"/>
        <v>2.0712066016180686E-3</v>
      </c>
      <c r="HA415" s="223">
        <f t="shared" ca="1" si="799"/>
        <v>-2.2770246330876568E-3</v>
      </c>
      <c r="HB415" s="223">
        <f t="shared" ca="1" si="800"/>
        <v>-3.1777503116015228E-3</v>
      </c>
      <c r="HC415" s="223">
        <f t="shared" ca="1" si="801"/>
        <v>7.3276394828645781E-4</v>
      </c>
      <c r="HD415" s="223">
        <f t="shared" ca="1" si="802"/>
        <v>3.5338445435640661E-3</v>
      </c>
      <c r="HE415" s="223">
        <f t="shared" ca="1" si="803"/>
        <v>9.8454441760428965E-4</v>
      </c>
      <c r="HF415" s="223">
        <f t="shared" ca="1" si="804"/>
        <v>-3.0553949841395714E-3</v>
      </c>
      <c r="HG415" s="223">
        <f t="shared" ca="1" si="805"/>
        <v>-2.4693452634478325E-3</v>
      </c>
      <c r="HH415" s="223">
        <f t="shared" ca="1" si="806"/>
        <v>1.8553910714279045E-3</v>
      </c>
      <c r="HI415" s="223">
        <f t="shared" ca="1" si="807"/>
        <v>3.3709917761007659E-3</v>
      </c>
      <c r="HJ415" s="223">
        <f t="shared" ca="1" si="808"/>
        <v>-2.172226950091121E-4</v>
      </c>
      <c r="HK415" s="223">
        <f t="shared" ca="1" si="809"/>
        <v>-3.4765533951255385E-3</v>
      </c>
      <c r="HL415" s="223">
        <f t="shared" ca="1" si="810"/>
        <v>-1.472244443772719E-3</v>
      </c>
      <c r="HM415" s="223">
        <f t="shared" ca="1" si="811"/>
        <v>2.7611009555065791E-3</v>
      </c>
      <c r="HN415" s="223">
        <f t="shared" ca="1" si="812"/>
        <v>2.8140300575728587E-3</v>
      </c>
      <c r="HO415" s="223">
        <f t="shared" ca="1" si="813"/>
        <v>-1.3935938962220734E-3</v>
      </c>
      <c r="HP415" s="223">
        <f t="shared" ca="1" si="814"/>
        <v>-3.4912614488051257E-3</v>
      </c>
      <c r="HQ415" s="223">
        <f t="shared" ca="1" si="815"/>
        <v>-3.0302077361794388E-4</v>
      </c>
      <c r="HR415" s="223">
        <f t="shared" ca="1" si="816"/>
        <v>3.3440053646288958E-3</v>
      </c>
      <c r="HS415" s="223">
        <f t="shared" ca="1" si="817"/>
        <v>1.9280748238079794E-3</v>
      </c>
      <c r="HT415" s="223">
        <f t="shared" ca="1" si="818"/>
        <v>-2.4070374295172524E-3</v>
      </c>
      <c r="HU415" s="223">
        <f t="shared" ca="1" si="819"/>
        <v>-3.0977995991239762E-3</v>
      </c>
      <c r="HV415" s="223">
        <f t="shared" ca="1" si="820"/>
        <v>9.0162962171843068E-4</v>
      </c>
      <c r="HW415" s="223">
        <f t="shared" ca="1" si="821"/>
        <v>3.5359558545064907E-3</v>
      </c>
      <c r="HX415" s="223">
        <f t="shared" ca="1" si="822"/>
        <v>8.1670475759736637E-4</v>
      </c>
      <c r="HY415" s="223">
        <f t="shared" ca="1" si="823"/>
        <v>-3.1390697166487668E-3</v>
      </c>
      <c r="HZ415" s="223">
        <f t="shared" ca="1" si="824"/>
        <v>-2.3421682065577929E-3</v>
      </c>
      <c r="IA415" s="223">
        <f t="shared" ca="1" si="825"/>
        <v>2.0008688122625192E-3</v>
      </c>
      <c r="IB415" s="223">
        <f t="shared" ca="1" si="826"/>
        <v>3.3145111344905576E-3</v>
      </c>
      <c r="IC415" s="223">
        <f t="shared" ca="1" si="827"/>
        <v>-3.9014778876272742E-4</v>
      </c>
      <c r="ID415" s="223">
        <f t="shared" ca="1" si="828"/>
        <v>-3.5041074942954156E-3</v>
      </c>
      <c r="IE415" s="223">
        <f t="shared" ca="1" si="829"/>
        <v>-1.8178271250450075E-3</v>
      </c>
      <c r="IF415" s="223">
        <f t="shared" ca="1" si="830"/>
        <v>2.8661826890725431E-3</v>
      </c>
      <c r="IG415" s="223">
        <f t="shared" ca="1" si="831"/>
        <v>2.7055607208187919E-3</v>
      </c>
      <c r="IH415" s="223">
        <f t="shared" ca="1" si="832"/>
        <v>-1.5513874277050196E-3</v>
      </c>
      <c r="II415" s="223">
        <f t="shared" ca="1" si="833"/>
        <v>-3.4594735133856554E-3</v>
      </c>
      <c r="IJ415" s="223">
        <f t="shared" ca="1" si="834"/>
        <v>-1.2977956560104495E-4</v>
      </c>
      <c r="IK415" s="223">
        <f t="shared" ca="1" si="835"/>
        <v>3.3964057889906358E-3</v>
      </c>
      <c r="IL415" s="223">
        <f t="shared" ca="1" si="836"/>
        <v>1.7802981448679265E-3</v>
      </c>
      <c r="IM415" s="223">
        <f t="shared" ca="1" si="837"/>
        <v>-2.5312514619477149E-3</v>
      </c>
      <c r="IN415" s="223">
        <f t="shared" ca="1" si="838"/>
        <v>-3.0103860160768511E-3</v>
      </c>
      <c r="IO415" s="223">
        <f t="shared" ca="1" si="839"/>
        <v>1.0683231904184524E-3</v>
      </c>
      <c r="IP415" s="223">
        <f t="shared" ca="1" si="840"/>
        <v>3.5295487380822659E-3</v>
      </c>
      <c r="IQ415" s="223">
        <f t="shared" ca="1" si="841"/>
        <v>6.468975842947002E-4</v>
      </c>
      <c r="IR415" s="223">
        <f t="shared" ca="1" si="842"/>
        <v>-3.2151821552605197E-3</v>
      </c>
      <c r="IS415" s="223">
        <f t="shared" ca="1" si="843"/>
        <v>-2.2093486613084497E-3</v>
      </c>
      <c r="IT415" s="223">
        <f t="shared" ca="1" si="844"/>
        <v>2.1415262848729832E-3</v>
      </c>
      <c r="IU415" s="223">
        <f t="shared" ca="1" si="845"/>
        <v>3.2500455452404726E-3</v>
      </c>
      <c r="IV415" s="223">
        <f t="shared" ca="1" si="846"/>
        <v>-5.621329823203027E-4</v>
      </c>
      <c r="IW415" s="223">
        <f t="shared" ca="1" si="847"/>
        <v>-3.5232198915879668E-3</v>
      </c>
      <c r="IX415" s="223">
        <f t="shared" ca="1" si="848"/>
        <v>-1.1500122238733202E-3</v>
      </c>
      <c r="IY415" s="223">
        <f t="shared" ca="1" si="849"/>
        <v>2.9643595374925762E-3</v>
      </c>
      <c r="IZ415" s="223">
        <f t="shared" ca="1" si="850"/>
        <v>2.5905734513091408E-3</v>
      </c>
      <c r="JA415" s="223">
        <f t="shared" ca="1" si="851"/>
        <v>-1.7054435309891338E-3</v>
      </c>
      <c r="JB415" s="223">
        <f t="shared" ca="1" si="852"/>
        <v>-3.4193514032583448E-3</v>
      </c>
    </row>
    <row r="416" spans="2:262">
      <c r="B416" s="230">
        <v>55</v>
      </c>
      <c r="C416" s="229">
        <f t="shared" si="853"/>
        <v>1.0742187500000005E-3</v>
      </c>
      <c r="D416" s="226">
        <f t="shared" ca="1" si="597"/>
        <v>24.43245087757364</v>
      </c>
      <c r="E416" s="225">
        <f ca="1">BI361</f>
        <v>0.43245087757363898</v>
      </c>
      <c r="F416" s="224">
        <v>55</v>
      </c>
      <c r="G416" s="223">
        <f t="shared" ca="1" si="854"/>
        <v>5.901785320152537E-4</v>
      </c>
      <c r="H416" s="223">
        <f t="shared" ca="1" si="598"/>
        <v>1.1666854241254746E-2</v>
      </c>
      <c r="I416" s="223">
        <f t="shared" ca="1" si="599"/>
        <v>4.5222659339614456E-3</v>
      </c>
      <c r="J416" s="223">
        <f t="shared" ca="1" si="600"/>
        <v>-9.6851860923545113E-3</v>
      </c>
      <c r="K416" s="223">
        <f t="shared" ca="1" si="601"/>
        <v>-8.7663385019313301E-3</v>
      </c>
      <c r="L416" s="223">
        <f t="shared" ca="1" si="602"/>
        <v>5.8437548175383752E-3</v>
      </c>
      <c r="M416" s="223">
        <f t="shared" ca="1" si="603"/>
        <v>1.1327086357322005E-2</v>
      </c>
      <c r="N416" s="223">
        <f t="shared" ca="1" si="604"/>
        <v>-8.8019748103194571E-4</v>
      </c>
      <c r="O416" s="223">
        <f t="shared" ca="1" si="605"/>
        <v>-1.171279107667611E-2</v>
      </c>
      <c r="P416" s="223">
        <f t="shared" ca="1" si="606"/>
        <v>-4.2523766201641678E-3</v>
      </c>
      <c r="Q416" s="223">
        <f t="shared" ca="1" si="607"/>
        <v>9.849389094492015E-3</v>
      </c>
      <c r="R416" s="223">
        <f t="shared" ca="1" si="608"/>
        <v>8.568403350945655E-3</v>
      </c>
      <c r="S416" s="223">
        <f t="shared" ca="1" si="609"/>
        <v>-6.0946934937790792E-3</v>
      </c>
      <c r="T416" s="223">
        <f t="shared" ca="1" si="610"/>
        <v>-1.1239113156671662E-2</v>
      </c>
      <c r="U416" s="223">
        <f t="shared" ca="1" si="611"/>
        <v>1.1696862319987697E-3</v>
      </c>
      <c r="V416" s="223">
        <f t="shared" ca="1" si="612"/>
        <v>1.1751672564722355E-2</v>
      </c>
      <c r="W416" s="223">
        <f t="shared" ca="1" si="613"/>
        <v>3.9799258336974952E-3</v>
      </c>
      <c r="X416" s="223">
        <f t="shared" ca="1" si="614"/>
        <v>-1.0007659192931381E-2</v>
      </c>
      <c r="Y416" s="223">
        <f t="shared" ca="1" si="615"/>
        <v>-8.3653069141746295E-3</v>
      </c>
      <c r="Z416" s="223">
        <f t="shared" ca="1" si="616"/>
        <v>6.3419609545543824E-3</v>
      </c>
      <c r="AA416" s="223">
        <f t="shared" ca="1" si="617"/>
        <v>1.1144369934513253E-2</v>
      </c>
      <c r="AB416" s="223">
        <f t="shared" ca="1" si="618"/>
        <v>-1.4584704077168027E-3</v>
      </c>
      <c r="AC416" s="223">
        <f t="shared" ca="1" si="619"/>
        <v>-1.1783475284638948E-2</v>
      </c>
      <c r="AD416" s="223">
        <f t="shared" ca="1" si="620"/>
        <v>-3.7050776887275977E-3</v>
      </c>
      <c r="AE416" s="223">
        <f t="shared" ca="1" si="621"/>
        <v>1.015990105168342E-2</v>
      </c>
      <c r="AF416" s="223">
        <f t="shared" ca="1" si="622"/>
        <v>8.157171529317447E-3</v>
      </c>
      <c r="AG416" s="223">
        <f t="shared" ca="1" si="623"/>
        <v>-6.5854082551918911E-3</v>
      </c>
      <c r="AH416" s="223">
        <f t="shared" ca="1" si="624"/>
        <v>-1.1042913760621113E-2</v>
      </c>
      <c r="AI416" s="223">
        <f t="shared" ca="1" si="625"/>
        <v>1.7463760553969897E-3</v>
      </c>
      <c r="AJ416" s="223">
        <f t="shared" ca="1" si="626"/>
        <v>1.1808180079656599E-2</v>
      </c>
      <c r="AK416" s="223">
        <f t="shared" ca="1" si="627"/>
        <v>3.4279977434998271E-3</v>
      </c>
      <c r="AL416" s="223">
        <f t="shared" ca="1" si="628"/>
        <v>-1.030602296594507E-2</v>
      </c>
      <c r="AM416" s="223">
        <f t="shared" ca="1" si="629"/>
        <v>-7.9441225693473241E-3</v>
      </c>
      <c r="AN416" s="223">
        <f t="shared" ca="1" si="630"/>
        <v>6.824888752140712E-3</v>
      </c>
      <c r="AO416" s="223">
        <f t="shared" ca="1" si="631"/>
        <v>1.0934805748400729E-2</v>
      </c>
      <c r="AP416" s="223">
        <f t="shared" ca="1" si="632"/>
        <v>-2.0332297514425706E-3</v>
      </c>
      <c r="AQ416" s="223">
        <f t="shared" ca="1" si="633"/>
        <v>-1.1825772068530555E-2</v>
      </c>
      <c r="AR416" s="223">
        <f t="shared" ca="1" si="634"/>
        <v>-3.148852900612465E-3</v>
      </c>
      <c r="AS416" s="223">
        <f t="shared" ca="1" si="635"/>
        <v>1.0445936917339055E-2</v>
      </c>
      <c r="AT416" s="223">
        <f t="shared" ca="1" si="636"/>
        <v>7.7262883669913032E-3</v>
      </c>
      <c r="AU416" s="223">
        <f t="shared" ca="1" si="637"/>
        <v>-7.0602581913042726E-3</v>
      </c>
      <c r="AV416" s="223">
        <f t="shared" ca="1" si="638"/>
        <v>-1.0820111018076234E-2</v>
      </c>
      <c r="AW416" s="223">
        <f t="shared" ca="1" si="639"/>
        <v>2.3188587059132402E-3</v>
      </c>
      <c r="AX416" s="223">
        <f t="shared" ca="1" si="640"/>
        <v>1.1836240654504525E-2</v>
      </c>
      <c r="AY416" s="223">
        <f t="shared" ca="1" si="641"/>
        <v>2.8678113064809674E-3</v>
      </c>
      <c r="AZ416" s="223">
        <f t="shared" ca="1" si="642"/>
        <v>-1.0579558626932778E-2</v>
      </c>
      <c r="BA416" s="223">
        <f t="shared" ca="1" si="643"/>
        <v>-7.5038001374275352E-3</v>
      </c>
      <c r="BB416" s="223">
        <f t="shared" ca="1" si="644"/>
        <v>7.2913747949335146E-3</v>
      </c>
      <c r="BC416" s="223">
        <f t="shared" ca="1" si="645"/>
        <v>1.0698898657464425E-2</v>
      </c>
      <c r="BD416" s="223">
        <f t="shared" ca="1" si="646"/>
        <v>-2.6030908666072618E-3</v>
      </c>
      <c r="BE416" s="223">
        <f t="shared" ca="1" si="647"/>
        <v>-1.183957953169377E-2</v>
      </c>
      <c r="BF416" s="223">
        <f t="shared" ca="1" si="648"/>
        <v>-2.5850422500527351E-3</v>
      </c>
      <c r="BG416" s="223">
        <f t="shared" ca="1" si="649"/>
        <v>1.0706807606004849E-2</v>
      </c>
      <c r="BH416" s="223">
        <f t="shared" ca="1" si="650"/>
        <v>7.2767918992460781E-3</v>
      </c>
      <c r="BI416" s="223">
        <f t="shared" ca="1" si="651"/>
        <v>-7.5180993470282884E-3</v>
      </c>
      <c r="BJ416" s="223">
        <f t="shared" ca="1" si="652"/>
        <v>-1.0571241680358981E-2</v>
      </c>
      <c r="BK416" s="223">
        <f t="shared" ca="1" si="653"/>
        <v>2.8857550226989936E-3</v>
      </c>
      <c r="BL416" s="223">
        <f t="shared" ca="1" si="654"/>
        <v>1.1835786688883514E-2</v>
      </c>
      <c r="BM416" s="223">
        <f t="shared" ca="1" si="655"/>
        <v>2.3007160608341098E-3</v>
      </c>
      <c r="BN416" s="223">
        <f t="shared" ca="1" si="656"/>
        <v>-1.0827607204528349E-2</v>
      </c>
      <c r="BO416" s="223">
        <f t="shared" ca="1" si="657"/>
        <v>-7.0454003937213535E-3</v>
      </c>
      <c r="BP416" s="223">
        <f t="shared" ca="1" si="658"/>
        <v>7.7402952771962515E-3</v>
      </c>
      <c r="BQ416" s="223">
        <f t="shared" ca="1" si="659"/>
        <v>1.0437216982549478E-2</v>
      </c>
      <c r="BR416" s="223">
        <f t="shared" ca="1" si="660"/>
        <v>-3.1666809078703824E-3</v>
      </c>
      <c r="BS416" s="223">
        <f t="shared" ca="1" si="661"/>
        <v>-1.1824864410740446E-2</v>
      </c>
      <c r="BT416" s="223">
        <f t="shared" ca="1" si="662"/>
        <v>-2.0150040062897521E-3</v>
      </c>
      <c r="BU416" s="223">
        <f t="shared" ca="1" si="663"/>
        <v>1.0941884657342154E-2</v>
      </c>
      <c r="BV416" s="223">
        <f t="shared" ca="1" si="664"/>
        <v>6.8097650024439406E-3</v>
      </c>
      <c r="BW416" s="223">
        <f t="shared" ca="1" si="665"/>
        <v>-7.9578287429175176E-3</v>
      </c>
      <c r="BX416" s="223">
        <f t="shared" ca="1" si="666"/>
        <v>-1.0296905295502368E-2</v>
      </c>
      <c r="BY416" s="223">
        <f t="shared" ca="1" si="667"/>
        <v>3.4456993028726957E-3</v>
      </c>
      <c r="BZ416" s="223">
        <f t="shared" ca="1" si="668"/>
        <v>1.1806819276436507E-2</v>
      </c>
      <c r="CA416" s="223">
        <f t="shared" ca="1" si="669"/>
        <v>1.7280781886778586E-3</v>
      </c>
      <c r="CB416" s="223">
        <f t="shared" ca="1" si="670"/>
        <v>-1.1049571127981796E-2</v>
      </c>
      <c r="CC416" s="223">
        <f t="shared" ca="1" si="671"/>
        <v>-6.5700276633625706E-3</v>
      </c>
      <c r="CD416" s="223">
        <f t="shared" ca="1" si="672"/>
        <v>8.1705687101664305E-3</v>
      </c>
      <c r="CE416" s="223">
        <f t="shared" ca="1" si="673"/>
        <v>1.0150391137731337E-2</v>
      </c>
      <c r="CF416" s="223">
        <f t="shared" ca="1" si="674"/>
        <v>-3.7226421374579547E-3</v>
      </c>
      <c r="CG416" s="223">
        <f t="shared" ca="1" si="675"/>
        <v>-1.1781662155685855E-2</v>
      </c>
      <c r="CH416" s="223">
        <f t="shared" ca="1" si="676"/>
        <v>-1.4401114413821105E-3</v>
      </c>
      <c r="CI416" s="223">
        <f t="shared" ca="1" si="677"/>
        <v>1.1150601750144018E-2</v>
      </c>
      <c r="CJ416" s="223">
        <f t="shared" ca="1" si="678"/>
        <v>6.3263327852859496E-3</v>
      </c>
      <c r="CK416" s="223">
        <f t="shared" ca="1" si="679"/>
        <v>-8.3783870323415853E-3</v>
      </c>
      <c r="CL416" s="223">
        <f t="shared" ca="1" si="680"/>
        <v>-9.9977627638865064E-3</v>
      </c>
      <c r="CM416" s="223">
        <f t="shared" ca="1" si="681"/>
        <v>3.9973425916181643E-3</v>
      </c>
      <c r="CN416" s="223">
        <f t="shared" ca="1" si="682"/>
        <v>1.174940820219734E-2</v>
      </c>
      <c r="CO416" s="223">
        <f t="shared" ca="1" si="683"/>
        <v>1.1512772248033101E-3</v>
      </c>
      <c r="CP416" s="223">
        <f t="shared" ca="1" si="684"/>
        <v>-1.124491566675981E-2</v>
      </c>
      <c r="CQ416" s="223">
        <f t="shared" ca="1" si="685"/>
        <v>-6.078827160896293E-3</v>
      </c>
      <c r="CR416" s="223">
        <f t="shared" ca="1" si="686"/>
        <v>8.5811585274565248E-3</v>
      </c>
      <c r="CS416" s="223">
        <f t="shared" ca="1" si="687"/>
        <v>9.8391121115931415E-3</v>
      </c>
      <c r="CT416" s="223">
        <f t="shared" ca="1" si="688"/>
        <v>-4.2696351960714515E-3</v>
      </c>
      <c r="CU416" s="223">
        <f t="shared" ca="1" si="689"/>
        <v>-1.1710076844546492E-2</v>
      </c>
      <c r="CV416" s="223">
        <f t="shared" ca="1" si="690"/>
        <v>-8.6174952187331602E-4</v>
      </c>
      <c r="CW416" s="223">
        <f t="shared" ca="1" si="691"/>
        <v>1.1332456066652426E-2</v>
      </c>
      <c r="CX416" s="223">
        <f t="shared" ca="1" si="692"/>
        <v>5.8276598783267531E-3</v>
      </c>
      <c r="CY416" s="223">
        <f t="shared" ca="1" si="693"/>
        <v>-8.7787610535447116E-3</v>
      </c>
      <c r="CZ416" s="223">
        <f t="shared" ca="1" si="694"/>
        <v>-9.674534746071755E-3</v>
      </c>
      <c r="DA416" s="223">
        <f t="shared" ca="1" si="695"/>
        <v>4.539355931934567E-3</v>
      </c>
      <c r="DB416" s="223">
        <f t="shared" ca="1" si="696"/>
        <v>1.166369177447244E-2</v>
      </c>
      <c r="DC416" s="223">
        <f t="shared" ca="1" si="697"/>
        <v>5.7170273325423586E-4</v>
      </c>
      <c r="DD416" s="223">
        <f t="shared" ca="1" si="698"/>
        <v>-1.1413170218758362E-2</v>
      </c>
      <c r="DE416" s="223">
        <f t="shared" ca="1" si="699"/>
        <v>-5.5729822313570401E-3</v>
      </c>
      <c r="DF416" s="223">
        <f t="shared" ca="1" si="700"/>
        <v>8.9710755822333711E-3</v>
      </c>
      <c r="DG416" s="223">
        <f t="shared" ca="1" si="701"/>
        <v>9.5041298025736829E-3</v>
      </c>
      <c r="DH416" s="223">
        <f t="shared" ca="1" si="702"/>
        <v>-4.8063423295218906E-3</v>
      </c>
      <c r="DI416" s="223">
        <f t="shared" ca="1" si="703"/>
        <v>-1.1610280932607029E-2</v>
      </c>
      <c r="DJ416" s="223">
        <f t="shared" ca="1" si="704"/>
        <v>-2.8131157228581663E-4</v>
      </c>
      <c r="DK416" s="223">
        <f t="shared" ca="1" si="705"/>
        <v>1.1487009503890352E-2</v>
      </c>
      <c r="DL416" s="223">
        <f t="shared" ca="1" si="706"/>
        <v>5.3149476282780897E-3</v>
      </c>
      <c r="DM416" s="223">
        <f t="shared" ca="1" si="707"/>
        <v>-9.1579862704411971E-3</v>
      </c>
      <c r="DN416" s="223">
        <f t="shared" ca="1" si="708"/>
        <v>-9.3279999266646478E-3</v>
      </c>
      <c r="DO416" s="223">
        <f t="shared" ca="1" si="709"/>
        <v>5.0704335662103191E-3</v>
      </c>
      <c r="DP416" s="223">
        <f t="shared" ca="1" si="710"/>
        <v>1.1549876491644118E-2</v>
      </c>
      <c r="DQ416" s="223">
        <f t="shared" ca="1" si="711"/>
        <v>-9.2490402544935513E-6</v>
      </c>
      <c r="DR416" s="223">
        <f t="shared" ca="1" si="712"/>
        <v>-1.1553929444024232E-2</v>
      </c>
      <c r="DS416" s="223">
        <f t="shared" ca="1" si="713"/>
        <v>-5.0537114994868588E-3</v>
      </c>
      <c r="DT416" s="223">
        <f t="shared" ca="1" si="714"/>
        <v>9.3393805301590863E-3</v>
      </c>
      <c r="DU416" s="223">
        <f t="shared" ca="1" si="715"/>
        <v>9.1462512123963776E-3</v>
      </c>
      <c r="DV416" s="223">
        <f t="shared" ca="1" si="716"/>
        <v>-5.3314705633144893E-3</v>
      </c>
      <c r="DW416" s="223">
        <f t="shared" ca="1" si="717"/>
        <v>-1.1482514836960413E-2</v>
      </c>
      <c r="DX416" s="223">
        <f t="shared" ca="1" si="718"/>
        <v>2.9980408151913463E-4</v>
      </c>
      <c r="DY416" s="223">
        <f t="shared" ca="1" si="719"/>
        <v>1.1613889729090207E-2</v>
      </c>
      <c r="DZ416" s="223">
        <f t="shared" ca="1" si="720"/>
        <v>4.7894312038584772E-3</v>
      </c>
      <c r="EA416" s="223">
        <f t="shared" ca="1" si="721"/>
        <v>-9.5151490962673332E-3</v>
      </c>
      <c r="EB416" s="223">
        <f t="shared" ca="1" si="722"/>
        <v>-8.9589931383979079E-3</v>
      </c>
      <c r="EC416" s="223">
        <f t="shared" ca="1" si="723"/>
        <v>5.5892960819075447E-3</v>
      </c>
      <c r="ED416" s="223">
        <f t="shared" ca="1" si="724"/>
        <v>1.1408236544697728E-2</v>
      </c>
      <c r="EE416" s="223">
        <f t="shared" ca="1" si="725"/>
        <v>-5.9017853201546577E-4</v>
      </c>
      <c r="EF416" s="223">
        <f t="shared" ca="1" si="726"/>
        <v>-1.1666854241254755E-2</v>
      </c>
      <c r="EG416" s="223">
        <f t="shared" ca="1" si="727"/>
        <v>-4.5222659339612566E-3</v>
      </c>
      <c r="EH416" s="223">
        <f t="shared" ca="1" si="728"/>
        <v>9.6851860923545304E-3</v>
      </c>
      <c r="EI416" s="223">
        <f t="shared" ca="1" si="729"/>
        <v>8.766338501931193E-3</v>
      </c>
      <c r="EJ416" s="223">
        <f t="shared" ca="1" si="730"/>
        <v>-5.8437548175383968E-3</v>
      </c>
      <c r="EK416" s="223">
        <f t="shared" ca="1" si="731"/>
        <v>-1.1327086357321952E-2</v>
      </c>
      <c r="EL416" s="223">
        <f t="shared" ca="1" si="732"/>
        <v>8.8019748103197086E-4</v>
      </c>
      <c r="EM416" s="223">
        <f t="shared" ca="1" si="733"/>
        <v>1.171279107667614E-2</v>
      </c>
      <c r="EN416" s="223">
        <f t="shared" ca="1" si="734"/>
        <v>4.2523766201641427E-3</v>
      </c>
      <c r="EO416" s="223">
        <f t="shared" ca="1" si="735"/>
        <v>-9.8493890944921225E-3</v>
      </c>
      <c r="EP416" s="223">
        <f t="shared" ca="1" si="736"/>
        <v>-8.5684033509456515E-3</v>
      </c>
      <c r="EQ416" s="223">
        <f t="shared" ca="1" si="737"/>
        <v>6.0946934937792276E-3</v>
      </c>
      <c r="ER416" s="223">
        <f t="shared" ca="1" si="738"/>
        <v>1.1239113156671659E-2</v>
      </c>
      <c r="ES416" s="223">
        <f t="shared" ca="1" si="739"/>
        <v>-1.1696862319989416E-3</v>
      </c>
      <c r="ET416" s="223">
        <f t="shared" ca="1" si="740"/>
        <v>-1.1751672564722355E-2</v>
      </c>
      <c r="EU416" s="223">
        <f t="shared" ca="1" si="741"/>
        <v>-3.9799258336973339E-3</v>
      </c>
      <c r="EV416" s="223">
        <f t="shared" ca="1" si="742"/>
        <v>1.0007659192931385E-2</v>
      </c>
      <c r="EW416" s="223">
        <f t="shared" ca="1" si="743"/>
        <v>8.3653069141745064E-3</v>
      </c>
      <c r="EX416" s="223">
        <f t="shared" ca="1" si="744"/>
        <v>-6.3419609545543858E-3</v>
      </c>
      <c r="EY416" s="223">
        <f t="shared" ca="1" si="745"/>
        <v>-1.1144369934513194E-2</v>
      </c>
      <c r="EZ416" s="223">
        <f t="shared" ca="1" si="746"/>
        <v>1.4584704077168068E-3</v>
      </c>
      <c r="FA416" s="223">
        <f t="shared" ca="1" si="747"/>
        <v>1.1783475284638963E-2</v>
      </c>
      <c r="FB416" s="223">
        <f t="shared" ca="1" si="748"/>
        <v>3.705077688727632E-3</v>
      </c>
      <c r="FC416" s="223">
        <f t="shared" ca="1" si="749"/>
        <v>-1.0159901051683486E-2</v>
      </c>
      <c r="FD416" s="223">
        <f t="shared" ca="1" si="750"/>
        <v>-8.1571715293174731E-3</v>
      </c>
      <c r="FE416" s="223">
        <f t="shared" ca="1" si="751"/>
        <v>6.5854082551919987E-3</v>
      </c>
      <c r="FF416" s="223">
        <f t="shared" ca="1" si="752"/>
        <v>1.1042913760621127E-2</v>
      </c>
      <c r="FG416" s="223">
        <f t="shared" ca="1" si="753"/>
        <v>-1.746376055397119E-3</v>
      </c>
      <c r="FH416" s="223">
        <f t="shared" ca="1" si="754"/>
        <v>-1.1808180079656595E-2</v>
      </c>
      <c r="FI416" s="223">
        <f t="shared" ca="1" si="755"/>
        <v>-3.4279977434997027E-3</v>
      </c>
      <c r="FJ416" s="223">
        <f t="shared" ca="1" si="756"/>
        <v>1.0306022965945051E-2</v>
      </c>
      <c r="FK416" s="223">
        <f t="shared" ca="1" si="757"/>
        <v>7.944122569347227E-3</v>
      </c>
      <c r="FL416" s="223">
        <f t="shared" ca="1" si="758"/>
        <v>-6.8248887521406808E-3</v>
      </c>
      <c r="FM416" s="223">
        <f t="shared" ca="1" si="759"/>
        <v>-1.0934805748400679E-2</v>
      </c>
      <c r="FN416" s="223">
        <f t="shared" ca="1" si="760"/>
        <v>2.0332297514425337E-3</v>
      </c>
      <c r="FO416" s="223">
        <f t="shared" ca="1" si="761"/>
        <v>1.1825772068530558E-2</v>
      </c>
      <c r="FP416" s="223">
        <f t="shared" ca="1" si="762"/>
        <v>3.1488529006125014E-3</v>
      </c>
      <c r="FQ416" s="223">
        <f t="shared" ca="1" si="763"/>
        <v>-1.0445936917339119E-2</v>
      </c>
      <c r="FR416" s="223">
        <f t="shared" ca="1" si="764"/>
        <v>-7.7262883669913301E-3</v>
      </c>
      <c r="FS416" s="223">
        <f t="shared" ca="1" si="765"/>
        <v>7.0602581913043775E-3</v>
      </c>
      <c r="FT416" s="223">
        <f t="shared" ca="1" si="766"/>
        <v>1.0820111018076249E-2</v>
      </c>
      <c r="FU416" s="223">
        <f t="shared" ca="1" si="767"/>
        <v>-2.3188587059133686E-3</v>
      </c>
      <c r="FV416" s="223">
        <f t="shared" ca="1" si="768"/>
        <v>-1.1836240654504525E-2</v>
      </c>
      <c r="FW416" s="223">
        <f t="shared" ca="1" si="769"/>
        <v>-2.8678113064808408E-3</v>
      </c>
      <c r="FX416" s="223">
        <f t="shared" ca="1" si="770"/>
        <v>1.0579558626932762E-2</v>
      </c>
      <c r="FY416" s="223">
        <f t="shared" ca="1" si="771"/>
        <v>7.5038001374274337E-3</v>
      </c>
      <c r="FZ416" s="223">
        <f t="shared" ca="1" si="772"/>
        <v>-7.2913747949334192E-3</v>
      </c>
      <c r="GA416" s="223">
        <f t="shared" ca="1" si="773"/>
        <v>-1.0698898657464406E-2</v>
      </c>
      <c r="GB416" s="223">
        <f t="shared" ca="1" si="774"/>
        <v>2.603090866607143E-3</v>
      </c>
      <c r="GC416" s="223">
        <f t="shared" ca="1" si="775"/>
        <v>1.1839579531693768E-2</v>
      </c>
      <c r="GD416" s="223">
        <f t="shared" ca="1" si="776"/>
        <v>2.5850422500528548E-3</v>
      </c>
      <c r="GE416" s="223">
        <f t="shared" ca="1" si="777"/>
        <v>-1.070680760600487E-2</v>
      </c>
      <c r="GF416" s="223">
        <f t="shared" ca="1" si="778"/>
        <v>-7.2767918992461735E-3</v>
      </c>
      <c r="GG416" s="223">
        <f t="shared" ca="1" si="779"/>
        <v>7.5180993470283231E-3</v>
      </c>
      <c r="GH416" s="223">
        <f t="shared" ca="1" si="780"/>
        <v>1.0571241680359035E-2</v>
      </c>
      <c r="GI416" s="223">
        <f t="shared" ca="1" si="781"/>
        <v>-2.8857550226990387E-3</v>
      </c>
      <c r="GJ416" s="223">
        <f t="shared" ca="1" si="782"/>
        <v>-1.1835786688883517E-2</v>
      </c>
      <c r="GK416" s="223">
        <f t="shared" ca="1" si="783"/>
        <v>-2.3007160608340643E-3</v>
      </c>
      <c r="GL416" s="223">
        <f t="shared" ca="1" si="784"/>
        <v>1.08276072045283E-2</v>
      </c>
      <c r="GM416" s="223">
        <f t="shared" ca="1" si="785"/>
        <v>7.0454003937213154E-3</v>
      </c>
      <c r="GN416" s="223">
        <f t="shared" ca="1" si="786"/>
        <v>-7.7402952771961613E-3</v>
      </c>
      <c r="GO416" s="223">
        <f t="shared" ca="1" si="787"/>
        <v>-1.0437216982549456E-2</v>
      </c>
      <c r="GP416" s="223">
        <f t="shared" ca="1" si="788"/>
        <v>3.1666809078705889E-3</v>
      </c>
      <c r="GQ416" s="223">
        <f t="shared" ca="1" si="789"/>
        <v>1.1824864410740427E-2</v>
      </c>
      <c r="GR416" s="223">
        <f t="shared" ca="1" si="790"/>
        <v>2.0150040062898722E-3</v>
      </c>
      <c r="GS416" s="223">
        <f t="shared" ca="1" si="791"/>
        <v>-1.0941884657342173E-2</v>
      </c>
      <c r="GT416" s="223">
        <f t="shared" ca="1" si="792"/>
        <v>-6.8097650024437646E-3</v>
      </c>
      <c r="GU416" s="223">
        <f t="shared" ca="1" si="793"/>
        <v>7.9578287429178003E-3</v>
      </c>
      <c r="GV416" s="223">
        <f t="shared" ca="1" si="794"/>
        <v>1.0296905295502428E-2</v>
      </c>
      <c r="GW416" s="223">
        <f t="shared" ca="1" si="795"/>
        <v>-3.4456993028727399E-3</v>
      </c>
      <c r="GX416" s="223">
        <f t="shared" ca="1" si="796"/>
        <v>-1.1806819276436493E-2</v>
      </c>
      <c r="GY416" s="223">
        <f t="shared" ca="1" si="797"/>
        <v>-1.7280781886774795E-3</v>
      </c>
      <c r="GZ416" s="223">
        <f t="shared" ca="1" si="798"/>
        <v>1.1049571127981751E-2</v>
      </c>
      <c r="HA416" s="223">
        <f t="shared" ca="1" si="799"/>
        <v>6.5700276633625324E-3</v>
      </c>
      <c r="HB416" s="223">
        <f t="shared" ca="1" si="800"/>
        <v>-8.1705687101665866E-3</v>
      </c>
      <c r="HC416" s="223">
        <f t="shared" ca="1" si="801"/>
        <v>-1.0150391137731139E-2</v>
      </c>
      <c r="HD416" s="223">
        <f t="shared" ca="1" si="802"/>
        <v>3.7226421374578393E-3</v>
      </c>
      <c r="HE416" s="223">
        <f t="shared" ca="1" si="803"/>
        <v>1.178166215568585E-2</v>
      </c>
      <c r="HF416" s="223">
        <f t="shared" ca="1" si="804"/>
        <v>1.4401114413818976E-3</v>
      </c>
      <c r="HG416" s="223">
        <f t="shared" ca="1" si="805"/>
        <v>-1.1150601750144148E-2</v>
      </c>
      <c r="HH416" s="223">
        <f t="shared" ca="1" si="806"/>
        <v>-6.3263327852860519E-3</v>
      </c>
      <c r="HI416" s="223">
        <f t="shared" ca="1" si="807"/>
        <v>8.3783870323416165E-3</v>
      </c>
      <c r="HJ416" s="223">
        <f t="shared" ca="1" si="808"/>
        <v>9.997762763886392E-3</v>
      </c>
      <c r="HK416" s="223">
        <f t="shared" ca="1" si="809"/>
        <v>-3.9973425916185251E-3</v>
      </c>
      <c r="HL416" s="223">
        <f t="shared" ca="1" si="810"/>
        <v>-1.1749408202197355E-2</v>
      </c>
      <c r="HM416" s="223">
        <f t="shared" ca="1" si="811"/>
        <v>-1.1512772248032641E-3</v>
      </c>
      <c r="HN416" s="223">
        <f t="shared" ca="1" si="812"/>
        <v>1.1244915666759878E-2</v>
      </c>
      <c r="HO416" s="223">
        <f t="shared" ca="1" si="813"/>
        <v>6.0788271608959634E-3</v>
      </c>
      <c r="HP416" s="223">
        <f t="shared" ca="1" si="814"/>
        <v>-8.5811585274564416E-3</v>
      </c>
      <c r="HQ416" s="223">
        <f t="shared" ca="1" si="815"/>
        <v>-9.8391121115931155E-3</v>
      </c>
      <c r="HR416" s="223">
        <f t="shared" ca="1" si="816"/>
        <v>4.269635196071651E-3</v>
      </c>
      <c r="HS416" s="223">
        <f t="shared" ca="1" si="817"/>
        <v>1.1710076844546436E-2</v>
      </c>
      <c r="HT416" s="223">
        <f t="shared" ca="1" si="818"/>
        <v>8.6174952187343746E-4</v>
      </c>
      <c r="HU416" s="223">
        <f t="shared" ca="1" si="819"/>
        <v>-1.133245606665244E-2</v>
      </c>
      <c r="HV416" s="223">
        <f t="shared" ca="1" si="820"/>
        <v>-5.8276598783267132E-3</v>
      </c>
      <c r="HW416" s="223">
        <f t="shared" ca="1" si="821"/>
        <v>8.7787610535449666E-3</v>
      </c>
      <c r="HX416" s="223">
        <f t="shared" ca="1" si="822"/>
        <v>9.6745347460719232E-3</v>
      </c>
      <c r="HY416" s="223">
        <f t="shared" ca="1" si="823"/>
        <v>-4.5393559319346095E-3</v>
      </c>
      <c r="HZ416" s="223">
        <f t="shared" ca="1" si="824"/>
        <v>-1.1663691774472431E-2</v>
      </c>
      <c r="IA416" s="223">
        <f t="shared" ca="1" si="825"/>
        <v>-5.7170273325385292E-4</v>
      </c>
      <c r="IB416" s="223">
        <f t="shared" ca="1" si="826"/>
        <v>1.1413170218758286E-2</v>
      </c>
      <c r="IC416" s="223">
        <f t="shared" ca="1" si="827"/>
        <v>5.5729822313569993E-3</v>
      </c>
      <c r="ID416" s="223">
        <f t="shared" ca="1" si="828"/>
        <v>-8.9710755822334023E-3</v>
      </c>
      <c r="IE416" s="223">
        <f t="shared" ca="1" si="829"/>
        <v>-1.2337969292258742E-2</v>
      </c>
      <c r="IF416" s="223">
        <f t="shared" ca="1" si="830"/>
        <v>4.806342329521626E-3</v>
      </c>
      <c r="IG416" s="223">
        <f t="shared" ca="1" si="831"/>
        <v>1.161028093260702E-2</v>
      </c>
      <c r="IH416" s="223">
        <f t="shared" ca="1" si="832"/>
        <v>2.8131157228577066E-4</v>
      </c>
      <c r="II416" s="223">
        <f t="shared" ca="1" si="833"/>
        <v>-1.1487009503890446E-2</v>
      </c>
      <c r="IJ416" s="223">
        <f t="shared" ca="1" si="834"/>
        <v>-5.3149476282783499E-3</v>
      </c>
      <c r="IK416" s="223">
        <f t="shared" ca="1" si="835"/>
        <v>9.1579862704412283E-3</v>
      </c>
      <c r="IL416" s="223">
        <f t="shared" ca="1" si="836"/>
        <v>9.3279999266646183E-3</v>
      </c>
      <c r="IM416" s="223">
        <f t="shared" ca="1" si="837"/>
        <v>-5.0704335662106652E-3</v>
      </c>
      <c r="IN416" s="223">
        <f t="shared" ca="1" si="838"/>
        <v>-1.1549876491644181E-2</v>
      </c>
      <c r="IO416" s="223">
        <f t="shared" ca="1" si="839"/>
        <v>9.2490402545399551E-6</v>
      </c>
      <c r="IP416" s="223">
        <f t="shared" ca="1" si="840"/>
        <v>1.1553929444024242E-2</v>
      </c>
      <c r="IQ416" s="223">
        <f t="shared" ca="1" si="841"/>
        <v>5.0537114994865127E-3</v>
      </c>
      <c r="IR416" s="223">
        <f t="shared" ca="1" si="842"/>
        <v>-9.3393805301589077E-3</v>
      </c>
      <c r="IS416" s="223">
        <f t="shared" ca="1" si="843"/>
        <v>-9.1462512123963481E-3</v>
      </c>
      <c r="IT416" s="223">
        <f t="shared" ca="1" si="844"/>
        <v>5.3314705633145318E-3</v>
      </c>
      <c r="IU416" s="223">
        <f t="shared" ca="1" si="845"/>
        <v>1.148251483696032E-2</v>
      </c>
      <c r="IV416" s="223">
        <f t="shared" ca="1" si="846"/>
        <v>-2.9980408151884493E-4</v>
      </c>
      <c r="IW416" s="223">
        <f t="shared" ca="1" si="847"/>
        <v>-1.1613889729090218E-2</v>
      </c>
      <c r="IX416" s="223">
        <f t="shared" ca="1" si="848"/>
        <v>-4.7894312038584356E-3</v>
      </c>
      <c r="IY416" s="223">
        <f t="shared" ca="1" si="849"/>
        <v>9.5151490962675604E-3</v>
      </c>
      <c r="IZ416" s="223">
        <f t="shared" ca="1" si="850"/>
        <v>8.9589931383980987E-3</v>
      </c>
      <c r="JA416" s="223">
        <f t="shared" ca="1" si="851"/>
        <v>-5.5892960819075854E-3</v>
      </c>
      <c r="JB416" s="223">
        <f t="shared" ca="1" si="852"/>
        <v>-1.1408236544697716E-2</v>
      </c>
    </row>
    <row r="417" spans="2:262">
      <c r="B417" s="230">
        <v>56</v>
      </c>
      <c r="C417" s="229">
        <f t="shared" si="853"/>
        <v>1.0937500000000005E-3</v>
      </c>
      <c r="D417" s="226">
        <f t="shared" ca="1" si="597"/>
        <v>24.424475954764894</v>
      </c>
      <c r="E417" s="225">
        <f ca="1">BJ361</f>
        <v>0.42447595476489514</v>
      </c>
      <c r="F417" s="224">
        <v>56</v>
      </c>
      <c r="G417" s="223">
        <f t="shared" ca="1" si="854"/>
        <v>2.7728891787489154E-4</v>
      </c>
      <c r="H417" s="223">
        <f t="shared" ca="1" si="598"/>
        <v>3.9301179743619725E-3</v>
      </c>
      <c r="I417" s="223">
        <f t="shared" ca="1" si="599"/>
        <v>1.2561670444844097E-3</v>
      </c>
      <c r="J417" s="223">
        <f t="shared" ca="1" si="600"/>
        <v>-3.4399859079329484E-3</v>
      </c>
      <c r="K417" s="223">
        <f t="shared" ca="1" si="601"/>
        <v>-2.5983829615035762E-3</v>
      </c>
      <c r="L417" s="223">
        <f t="shared" ca="1" si="602"/>
        <v>2.4261471705710426E-3</v>
      </c>
      <c r="M417" s="223">
        <f t="shared" ca="1" si="603"/>
        <v>3.5450186270340233E-3</v>
      </c>
      <c r="N417" s="223">
        <f t="shared" ca="1" si="604"/>
        <v>-1.0429495195685603E-3</v>
      </c>
      <c r="O417" s="223">
        <f t="shared" ca="1" si="605"/>
        <v>-3.9519573422724151E-3</v>
      </c>
      <c r="P417" s="223">
        <f t="shared" ca="1" si="606"/>
        <v>-4.9902774142729768E-4</v>
      </c>
      <c r="Q417" s="223">
        <f t="shared" ca="1" si="607"/>
        <v>3.7572463767323507E-3</v>
      </c>
      <c r="R417" s="223">
        <f t="shared" ca="1" si="608"/>
        <v>1.9650325524885842E-3</v>
      </c>
      <c r="S417" s="223">
        <f t="shared" ca="1" si="609"/>
        <v>-2.9905287098580045E-3</v>
      </c>
      <c r="T417" s="223">
        <f t="shared" ca="1" si="610"/>
        <v>-3.1318789704979401E-3</v>
      </c>
      <c r="U417" s="223">
        <f t="shared" ca="1" si="611"/>
        <v>1.7685301561180425E-3</v>
      </c>
      <c r="V417" s="223">
        <f t="shared" ca="1" si="612"/>
        <v>3.8219252058025407E-3</v>
      </c>
      <c r="W417" s="223">
        <f t="shared" ca="1" si="613"/>
        <v>-2.7728891787488384E-4</v>
      </c>
      <c r="X417" s="223">
        <f t="shared" ca="1" si="614"/>
        <v>-3.9301179743619725E-3</v>
      </c>
      <c r="Y417" s="223">
        <f t="shared" ca="1" si="615"/>
        <v>-1.256167044484413E-3</v>
      </c>
      <c r="Z417" s="223">
        <f t="shared" ca="1" si="616"/>
        <v>3.4399859079329454E-3</v>
      </c>
      <c r="AA417" s="223">
        <f t="shared" ca="1" si="617"/>
        <v>2.5983829615035736E-3</v>
      </c>
      <c r="AB417" s="223">
        <f t="shared" ca="1" si="618"/>
        <v>-2.42614717057104E-3</v>
      </c>
      <c r="AC417" s="223">
        <f t="shared" ca="1" si="619"/>
        <v>-3.545018627034025E-3</v>
      </c>
      <c r="AD417" s="223">
        <f t="shared" ca="1" si="620"/>
        <v>1.042949519568564E-3</v>
      </c>
      <c r="AE417" s="223">
        <f t="shared" ca="1" si="621"/>
        <v>3.9519573422724169E-3</v>
      </c>
      <c r="AF417" s="223">
        <f t="shared" ca="1" si="622"/>
        <v>4.9902774142730093E-4</v>
      </c>
      <c r="AG417" s="223">
        <f t="shared" ca="1" si="623"/>
        <v>-3.757246376732352E-3</v>
      </c>
      <c r="AH417" s="223">
        <f t="shared" ca="1" si="624"/>
        <v>-1.9650325524885994E-3</v>
      </c>
      <c r="AI417" s="223">
        <f t="shared" ca="1" si="625"/>
        <v>2.9905287098580019E-3</v>
      </c>
      <c r="AJ417" s="223">
        <f t="shared" ca="1" si="626"/>
        <v>3.1318789704979336E-3</v>
      </c>
      <c r="AK417" s="223">
        <f t="shared" ca="1" si="627"/>
        <v>-1.7685301561180269E-3</v>
      </c>
      <c r="AL417" s="223">
        <f t="shared" ca="1" si="628"/>
        <v>-3.8219252058025416E-3</v>
      </c>
      <c r="AM417" s="223">
        <f t="shared" ca="1" si="629"/>
        <v>2.7728891787489436E-4</v>
      </c>
      <c r="AN417" s="223">
        <f t="shared" ca="1" si="630"/>
        <v>3.9301179743619708E-3</v>
      </c>
      <c r="AO417" s="223">
        <f t="shared" ca="1" si="631"/>
        <v>1.2561670444844165E-3</v>
      </c>
      <c r="AP417" s="223">
        <f t="shared" ca="1" si="632"/>
        <v>-3.4399859079329506E-3</v>
      </c>
      <c r="AQ417" s="223">
        <f t="shared" ca="1" si="633"/>
        <v>-2.598382961503587E-3</v>
      </c>
      <c r="AR417" s="223">
        <f t="shared" ca="1" si="634"/>
        <v>2.4261471705710374E-3</v>
      </c>
      <c r="AS417" s="223">
        <f t="shared" ca="1" si="635"/>
        <v>3.5450186270340202E-3</v>
      </c>
      <c r="AT417" s="223">
        <f t="shared" ca="1" si="636"/>
        <v>-1.0429495195685471E-3</v>
      </c>
      <c r="AU417" s="223">
        <f t="shared" ca="1" si="637"/>
        <v>-3.951957342272416E-3</v>
      </c>
      <c r="AV417" s="223">
        <f t="shared" ca="1" si="638"/>
        <v>-4.9902774142729053E-4</v>
      </c>
      <c r="AW417" s="223">
        <f t="shared" ca="1" si="639"/>
        <v>3.7572463767323468E-3</v>
      </c>
      <c r="AX417" s="223">
        <f t="shared" ca="1" si="640"/>
        <v>1.9650325524885903E-3</v>
      </c>
      <c r="AY417" s="223">
        <f t="shared" ca="1" si="641"/>
        <v>-2.9905287098580084E-3</v>
      </c>
      <c r="AZ417" s="223">
        <f t="shared" ca="1" si="642"/>
        <v>-3.1318789704979444E-3</v>
      </c>
      <c r="BA417" s="223">
        <f t="shared" ca="1" si="643"/>
        <v>1.7685301561180364E-3</v>
      </c>
      <c r="BB417" s="223">
        <f t="shared" ca="1" si="644"/>
        <v>3.821925205802539E-3</v>
      </c>
      <c r="BC417" s="223">
        <f t="shared" ca="1" si="645"/>
        <v>-2.7728891787490509E-4</v>
      </c>
      <c r="BD417" s="223">
        <f t="shared" ca="1" si="646"/>
        <v>-3.9301179743619682E-3</v>
      </c>
      <c r="BE417" s="223">
        <f t="shared" ca="1" si="647"/>
        <v>-1.2561670444844327E-3</v>
      </c>
      <c r="BF417" s="223">
        <f t="shared" ca="1" si="648"/>
        <v>3.4399859079329419E-3</v>
      </c>
      <c r="BG417" s="223">
        <f t="shared" ca="1" si="649"/>
        <v>2.5983829615035784E-3</v>
      </c>
      <c r="BH417" s="223">
        <f t="shared" ca="1" si="650"/>
        <v>-2.426147170571046E-3</v>
      </c>
      <c r="BI417" s="223">
        <f t="shared" ca="1" si="651"/>
        <v>-3.545018627034015E-3</v>
      </c>
      <c r="BJ417" s="223">
        <f t="shared" ca="1" si="652"/>
        <v>1.0429495195685302E-3</v>
      </c>
      <c r="BK417" s="223">
        <f t="shared" ca="1" si="653"/>
        <v>3.9519573422724169E-3</v>
      </c>
      <c r="BL417" s="223">
        <f t="shared" ca="1" si="654"/>
        <v>4.9902774142730787E-4</v>
      </c>
      <c r="BM417" s="223">
        <f t="shared" ca="1" si="655"/>
        <v>-3.7572463767323499E-3</v>
      </c>
      <c r="BN417" s="223">
        <f t="shared" ca="1" si="656"/>
        <v>-1.9650325524885807E-3</v>
      </c>
      <c r="BO417" s="223">
        <f t="shared" ca="1" si="657"/>
        <v>2.9905287098580154E-3</v>
      </c>
      <c r="BP417" s="223">
        <f t="shared" ca="1" si="658"/>
        <v>3.1318789704979548E-3</v>
      </c>
      <c r="BQ417" s="223">
        <f t="shared" ca="1" si="659"/>
        <v>-1.7685301561180208E-3</v>
      </c>
      <c r="BR417" s="223">
        <f t="shared" ca="1" si="660"/>
        <v>-3.8219252058025433E-3</v>
      </c>
      <c r="BS417" s="223">
        <f t="shared" ca="1" si="661"/>
        <v>2.7728891787488763E-4</v>
      </c>
      <c r="BT417" s="223">
        <f t="shared" ca="1" si="662"/>
        <v>3.9301179743619734E-3</v>
      </c>
      <c r="BU417" s="223">
        <f t="shared" ca="1" si="663"/>
        <v>1.2561670444844496E-3</v>
      </c>
      <c r="BV417" s="223">
        <f t="shared" ca="1" si="664"/>
        <v>-3.4399859079329333E-3</v>
      </c>
      <c r="BW417" s="223">
        <f t="shared" ca="1" si="665"/>
        <v>-2.5983829615035922E-3</v>
      </c>
      <c r="BX417" s="223">
        <f t="shared" ca="1" si="666"/>
        <v>2.4261471705710322E-3</v>
      </c>
      <c r="BY417" s="223">
        <f t="shared" ca="1" si="667"/>
        <v>3.5450186270340233E-3</v>
      </c>
      <c r="BZ417" s="223">
        <f t="shared" ca="1" si="668"/>
        <v>-1.0429495195685677E-3</v>
      </c>
      <c r="CA417" s="223">
        <f t="shared" ca="1" si="669"/>
        <v>-3.9519573422724177E-3</v>
      </c>
      <c r="CB417" s="223">
        <f t="shared" ca="1" si="670"/>
        <v>-4.99027741427325E-4</v>
      </c>
      <c r="CC417" s="223">
        <f t="shared" ca="1" si="671"/>
        <v>3.7572463767323442E-3</v>
      </c>
      <c r="CD417" s="223">
        <f t="shared" ca="1" si="672"/>
        <v>1.9650325524885959E-3</v>
      </c>
      <c r="CE417" s="223">
        <f t="shared" ca="1" si="673"/>
        <v>-2.9905287098580041E-3</v>
      </c>
      <c r="CF417" s="223">
        <f t="shared" ca="1" si="674"/>
        <v>-3.1318789704979314E-3</v>
      </c>
      <c r="CG417" s="223">
        <f t="shared" ca="1" si="675"/>
        <v>1.768530156118005E-3</v>
      </c>
      <c r="CH417" s="223">
        <f t="shared" ca="1" si="676"/>
        <v>3.8219252058025481E-3</v>
      </c>
      <c r="CI417" s="223">
        <f t="shared" ca="1" si="677"/>
        <v>-2.7728891787487039E-4</v>
      </c>
      <c r="CJ417" s="223">
        <f t="shared" ca="1" si="678"/>
        <v>-3.9301179743619716E-3</v>
      </c>
      <c r="CK417" s="223">
        <f t="shared" ca="1" si="679"/>
        <v>-1.2561670444844123E-3</v>
      </c>
      <c r="CL417" s="223">
        <f t="shared" ca="1" si="680"/>
        <v>3.4399859079329523E-3</v>
      </c>
      <c r="CM417" s="223">
        <f t="shared" ca="1" si="681"/>
        <v>2.5983829615036052E-3</v>
      </c>
      <c r="CN417" s="223">
        <f t="shared" ca="1" si="682"/>
        <v>-2.4261471705710183E-3</v>
      </c>
      <c r="CO417" s="223">
        <f t="shared" ca="1" si="683"/>
        <v>-3.5450186270340306E-3</v>
      </c>
      <c r="CP417" s="223">
        <f t="shared" ca="1" si="684"/>
        <v>1.0429495195685508E-3</v>
      </c>
      <c r="CQ417" s="223">
        <f t="shared" ca="1" si="685"/>
        <v>3.9519573422724151E-3</v>
      </c>
      <c r="CR417" s="223">
        <f t="shared" ca="1" si="686"/>
        <v>4.9902774142728673E-4</v>
      </c>
      <c r="CS417" s="223">
        <f t="shared" ca="1" si="687"/>
        <v>-3.757246376732339E-3</v>
      </c>
      <c r="CT417" s="223">
        <f t="shared" ca="1" si="688"/>
        <v>-1.9650325524886111E-3</v>
      </c>
      <c r="CU417" s="223">
        <f t="shared" ca="1" si="689"/>
        <v>2.9905287098579924E-3</v>
      </c>
      <c r="CV417" s="223">
        <f t="shared" ca="1" si="690"/>
        <v>3.1318789704979418E-3</v>
      </c>
      <c r="CW417" s="223">
        <f t="shared" ca="1" si="691"/>
        <v>-1.7685301561180399E-3</v>
      </c>
      <c r="CX417" s="223">
        <f t="shared" ca="1" si="692"/>
        <v>-3.8219252058025377E-3</v>
      </c>
      <c r="CY417" s="223">
        <f t="shared" ca="1" si="693"/>
        <v>2.7728891787490899E-4</v>
      </c>
      <c r="CZ417" s="223">
        <f t="shared" ca="1" si="694"/>
        <v>3.930117974361976E-3</v>
      </c>
      <c r="DA417" s="223">
        <f t="shared" ca="1" si="695"/>
        <v>1.2561670444844826E-3</v>
      </c>
      <c r="DB417" s="223">
        <f t="shared" ca="1" si="696"/>
        <v>-3.4399859079329159E-3</v>
      </c>
      <c r="DC417" s="223">
        <f t="shared" ca="1" si="697"/>
        <v>-2.5983829615036187E-3</v>
      </c>
      <c r="DD417" s="223">
        <f t="shared" ca="1" si="698"/>
        <v>2.4261471705710044E-3</v>
      </c>
      <c r="DE417" s="223">
        <f t="shared" ca="1" si="699"/>
        <v>3.545018627034038E-3</v>
      </c>
      <c r="DF417" s="223">
        <f t="shared" ca="1" si="700"/>
        <v>-1.0429495195685339E-3</v>
      </c>
      <c r="DG417" s="223">
        <f t="shared" ca="1" si="701"/>
        <v>-3.9519573422724169E-3</v>
      </c>
      <c r="DH417" s="223">
        <f t="shared" ca="1" si="702"/>
        <v>-4.9902774142730408E-4</v>
      </c>
      <c r="DI417" s="223">
        <f t="shared" ca="1" si="703"/>
        <v>3.7572463767323507E-3</v>
      </c>
      <c r="DJ417" s="223">
        <f t="shared" ca="1" si="704"/>
        <v>1.9650325524885777E-3</v>
      </c>
      <c r="DK417" s="223">
        <f t="shared" ca="1" si="705"/>
        <v>-2.9905287098580184E-3</v>
      </c>
      <c r="DL417" s="223">
        <f t="shared" ca="1" si="706"/>
        <v>-3.1318789704979184E-3</v>
      </c>
      <c r="DM417" s="223">
        <f t="shared" ca="1" si="707"/>
        <v>1.7685301561179739E-3</v>
      </c>
      <c r="DN417" s="223">
        <f t="shared" ca="1" si="708"/>
        <v>3.8219252058025572E-3</v>
      </c>
      <c r="DO417" s="223">
        <f t="shared" ca="1" si="709"/>
        <v>-2.7728891787483548E-4</v>
      </c>
      <c r="DP417" s="223">
        <f t="shared" ca="1" si="710"/>
        <v>-3.9301179743619664E-3</v>
      </c>
      <c r="DQ417" s="223">
        <f t="shared" ca="1" si="711"/>
        <v>-1.2561670444844459E-3</v>
      </c>
      <c r="DR417" s="223">
        <f t="shared" ca="1" si="712"/>
        <v>3.439985907932935E-3</v>
      </c>
      <c r="DS417" s="223">
        <f t="shared" ca="1" si="713"/>
        <v>2.5983829615035892E-3</v>
      </c>
      <c r="DT417" s="223">
        <f t="shared" ca="1" si="714"/>
        <v>-2.4261471705710348E-3</v>
      </c>
      <c r="DU417" s="223">
        <f t="shared" ca="1" si="715"/>
        <v>-3.5450186270340211E-3</v>
      </c>
      <c r="DV417" s="223">
        <f t="shared" ca="1" si="716"/>
        <v>1.0429495195685714E-3</v>
      </c>
      <c r="DW417" s="223">
        <f t="shared" ca="1" si="717"/>
        <v>3.9519573422724143E-3</v>
      </c>
      <c r="DX417" s="223">
        <f t="shared" ca="1" si="718"/>
        <v>4.990277414272657E-4</v>
      </c>
      <c r="DY417" s="223">
        <f t="shared" ca="1" si="719"/>
        <v>-3.7572463767323277E-3</v>
      </c>
      <c r="DZ417" s="223">
        <f t="shared" ca="1" si="720"/>
        <v>-1.9650325524886414E-3</v>
      </c>
      <c r="EA417" s="223">
        <f t="shared" ca="1" si="721"/>
        <v>2.9905287098579698E-3</v>
      </c>
      <c r="EB417" s="223">
        <f t="shared" ca="1" si="722"/>
        <v>3.1318789704979631E-3</v>
      </c>
      <c r="EC417" s="223">
        <f t="shared" ca="1" si="723"/>
        <v>-1.7685301561180086E-3</v>
      </c>
      <c r="ED417" s="223">
        <f t="shared" ca="1" si="724"/>
        <v>-3.8219252058025468E-3</v>
      </c>
      <c r="EE417" s="223">
        <f t="shared" ca="1" si="725"/>
        <v>2.7728891787487419E-4</v>
      </c>
      <c r="EF417" s="223">
        <f t="shared" ca="1" si="726"/>
        <v>3.9301179743619716E-3</v>
      </c>
      <c r="EG417" s="223">
        <f t="shared" ca="1" si="727"/>
        <v>1.2561670444844087E-3</v>
      </c>
      <c r="EH417" s="223">
        <f t="shared" ca="1" si="728"/>
        <v>-3.4399859079329545E-3</v>
      </c>
      <c r="EI417" s="223">
        <f t="shared" ca="1" si="729"/>
        <v>-2.5983829615035601E-3</v>
      </c>
      <c r="EJ417" s="223">
        <f t="shared" ca="1" si="730"/>
        <v>2.4261471705709766E-3</v>
      </c>
      <c r="EK417" s="223">
        <f t="shared" ca="1" si="731"/>
        <v>3.5450186270340541E-3</v>
      </c>
      <c r="EL417" s="223">
        <f t="shared" ca="1" si="732"/>
        <v>-1.0429495195685002E-3</v>
      </c>
      <c r="EM417" s="223">
        <f t="shared" ca="1" si="733"/>
        <v>-3.9519573422724195E-3</v>
      </c>
      <c r="EN417" s="223">
        <f t="shared" ca="1" si="734"/>
        <v>-4.9902774142733856E-4</v>
      </c>
      <c r="EO417" s="223">
        <f t="shared" ca="1" si="735"/>
        <v>3.7572463767323399E-3</v>
      </c>
      <c r="EP417" s="223">
        <f t="shared" ca="1" si="736"/>
        <v>1.9650325524886081E-3</v>
      </c>
      <c r="EQ417" s="223">
        <f t="shared" ca="1" si="737"/>
        <v>-2.9905287098579954E-3</v>
      </c>
      <c r="ER417" s="223">
        <f t="shared" ca="1" si="738"/>
        <v>-3.1318789704979392E-3</v>
      </c>
      <c r="ES417" s="223">
        <f t="shared" ca="1" si="739"/>
        <v>1.7685301561180433E-3</v>
      </c>
      <c r="ET417" s="223">
        <f t="shared" ca="1" si="740"/>
        <v>3.8219252058025368E-3</v>
      </c>
      <c r="EU417" s="223">
        <f t="shared" ca="1" si="741"/>
        <v>-2.7728891787491289E-4</v>
      </c>
      <c r="EV417" s="223">
        <f t="shared" ca="1" si="742"/>
        <v>-3.9301179743619621E-3</v>
      </c>
      <c r="EW417" s="223">
        <f t="shared" ca="1" si="743"/>
        <v>-1.2561670444844789E-3</v>
      </c>
      <c r="EX417" s="223">
        <f t="shared" ca="1" si="744"/>
        <v>3.4399859079329181E-3</v>
      </c>
      <c r="EY417" s="223">
        <f t="shared" ca="1" si="745"/>
        <v>2.5983829615036157E-3</v>
      </c>
      <c r="EZ417" s="223">
        <f t="shared" ca="1" si="746"/>
        <v>-2.4261471705710074E-3</v>
      </c>
      <c r="FA417" s="223">
        <f t="shared" ca="1" si="747"/>
        <v>-3.5450186270340367E-3</v>
      </c>
      <c r="FB417" s="223">
        <f t="shared" ca="1" si="748"/>
        <v>1.0429495195685378E-3</v>
      </c>
      <c r="FC417" s="223">
        <f t="shared" ca="1" si="749"/>
        <v>3.951957342272416E-3</v>
      </c>
      <c r="FD417" s="223">
        <f t="shared" ca="1" si="750"/>
        <v>4.9902774142729996E-4</v>
      </c>
      <c r="FE417" s="223">
        <f t="shared" ca="1" si="751"/>
        <v>-3.7572463767323525E-3</v>
      </c>
      <c r="FF417" s="223">
        <f t="shared" ca="1" si="752"/>
        <v>-1.9650325524885742E-3</v>
      </c>
      <c r="FG417" s="223">
        <f t="shared" ca="1" si="753"/>
        <v>2.9905287098580206E-3</v>
      </c>
      <c r="FH417" s="223">
        <f t="shared" ca="1" si="754"/>
        <v>3.1318789704979852E-3</v>
      </c>
      <c r="FI417" s="223">
        <f t="shared" ca="1" si="755"/>
        <v>-1.7685301561179774E-3</v>
      </c>
      <c r="FJ417" s="223">
        <f t="shared" ca="1" si="756"/>
        <v>-3.8219252058025563E-3</v>
      </c>
      <c r="FK417" s="223">
        <f t="shared" ca="1" si="757"/>
        <v>2.7728891787483949E-4</v>
      </c>
      <c r="FL417" s="223">
        <f t="shared" ca="1" si="758"/>
        <v>3.9301179743619673E-3</v>
      </c>
      <c r="FM417" s="223">
        <f t="shared" ca="1" si="759"/>
        <v>1.256167044484442E-3</v>
      </c>
      <c r="FN417" s="223">
        <f t="shared" ca="1" si="760"/>
        <v>-3.4399859079329376E-3</v>
      </c>
      <c r="FO417" s="223">
        <f t="shared" ca="1" si="761"/>
        <v>-2.5983829615035866E-3</v>
      </c>
      <c r="FP417" s="223">
        <f t="shared" ca="1" si="762"/>
        <v>2.4261471705710378E-3</v>
      </c>
      <c r="FQ417" s="223">
        <f t="shared" ca="1" si="763"/>
        <v>3.5450186270340194E-3</v>
      </c>
      <c r="FR417" s="223">
        <f t="shared" ca="1" si="764"/>
        <v>-1.0429495195685751E-3</v>
      </c>
      <c r="FS417" s="223">
        <f t="shared" ca="1" si="765"/>
        <v>-3.9519573422724212E-3</v>
      </c>
      <c r="FT417" s="223">
        <f t="shared" ca="1" si="766"/>
        <v>-4.9902774142737336E-4</v>
      </c>
      <c r="FU417" s="223">
        <f t="shared" ca="1" si="767"/>
        <v>3.757246376732329E-3</v>
      </c>
      <c r="FV417" s="223">
        <f t="shared" ca="1" si="768"/>
        <v>1.9650325524886384E-3</v>
      </c>
      <c r="FW417" s="223">
        <f t="shared" ca="1" si="769"/>
        <v>-2.9905287098579724E-3</v>
      </c>
      <c r="FX417" s="223">
        <f t="shared" ca="1" si="770"/>
        <v>-3.1318789704979613E-3</v>
      </c>
      <c r="FY417" s="223">
        <f t="shared" ca="1" si="771"/>
        <v>1.7685301561180121E-3</v>
      </c>
      <c r="FZ417" s="223">
        <f t="shared" ca="1" si="772"/>
        <v>3.8219252058025459E-3</v>
      </c>
      <c r="GA417" s="223">
        <f t="shared" ca="1" si="773"/>
        <v>-2.7728891787487809E-4</v>
      </c>
      <c r="GB417" s="223">
        <f t="shared" ca="1" si="774"/>
        <v>-3.9301179743619716E-3</v>
      </c>
      <c r="GC417" s="223">
        <f t="shared" ca="1" si="775"/>
        <v>-1.2561670444844056E-3</v>
      </c>
      <c r="GD417" s="223">
        <f t="shared" ca="1" si="776"/>
        <v>3.4399859079329567E-3</v>
      </c>
      <c r="GE417" s="223">
        <f t="shared" ca="1" si="777"/>
        <v>2.5983829615036421E-3</v>
      </c>
      <c r="GF417" s="223">
        <f t="shared" ca="1" si="778"/>
        <v>-2.4261471705709797E-3</v>
      </c>
      <c r="GG417" s="223">
        <f t="shared" ca="1" si="779"/>
        <v>-3.5450186270340523E-3</v>
      </c>
      <c r="GH417" s="223">
        <f t="shared" ca="1" si="780"/>
        <v>1.0429495195685039E-3</v>
      </c>
      <c r="GI417" s="223">
        <f t="shared" ca="1" si="781"/>
        <v>3.9519573422724186E-3</v>
      </c>
      <c r="GJ417" s="223">
        <f t="shared" ca="1" si="782"/>
        <v>4.9902774142733476E-4</v>
      </c>
      <c r="GK417" s="223">
        <f t="shared" ca="1" si="783"/>
        <v>-3.7572463767323056E-3</v>
      </c>
      <c r="GL417" s="223">
        <f t="shared" ca="1" si="784"/>
        <v>-1.9650325524886046E-3</v>
      </c>
      <c r="GM417" s="223">
        <f t="shared" ca="1" si="785"/>
        <v>2.9905287098579243E-3</v>
      </c>
      <c r="GN417" s="223">
        <f t="shared" ca="1" si="786"/>
        <v>3.1318789704979371E-3</v>
      </c>
      <c r="GO417" s="223">
        <f t="shared" ca="1" si="787"/>
        <v>-1.768530156117946E-3</v>
      </c>
      <c r="GP417" s="223">
        <f t="shared" ca="1" si="788"/>
        <v>-3.8219252058025359E-3</v>
      </c>
      <c r="GQ417" s="223">
        <f t="shared" ca="1" si="789"/>
        <v>2.7728891787480437E-4</v>
      </c>
      <c r="GR417" s="223">
        <f t="shared" ca="1" si="790"/>
        <v>3.9301179743619769E-3</v>
      </c>
      <c r="GS417" s="223">
        <f t="shared" ca="1" si="791"/>
        <v>1.2561670444844754E-3</v>
      </c>
      <c r="GT417" s="223">
        <f t="shared" ca="1" si="792"/>
        <v>-3.4399859079329753E-3</v>
      </c>
      <c r="GU417" s="223">
        <f t="shared" ca="1" si="793"/>
        <v>-2.5983829615036126E-3</v>
      </c>
      <c r="GV417" s="223">
        <f t="shared" ca="1" si="794"/>
        <v>2.4261471705709216E-3</v>
      </c>
      <c r="GW417" s="223">
        <f t="shared" ca="1" si="795"/>
        <v>3.545018627034035E-3</v>
      </c>
      <c r="GX417" s="223">
        <f t="shared" ca="1" si="796"/>
        <v>-1.0429495195684328E-3</v>
      </c>
      <c r="GY417" s="223">
        <f t="shared" ca="1" si="797"/>
        <v>-3.951957342272416E-3</v>
      </c>
      <c r="GZ417" s="223">
        <f t="shared" ca="1" si="798"/>
        <v>-4.9902774142740784E-4</v>
      </c>
      <c r="HA417" s="223">
        <f t="shared" ca="1" si="799"/>
        <v>3.7572463767323533E-3</v>
      </c>
      <c r="HB417" s="223">
        <f t="shared" ca="1" si="800"/>
        <v>1.9650325524886688E-3</v>
      </c>
      <c r="HC417" s="223">
        <f t="shared" ca="1" si="801"/>
        <v>-2.9905287098580232E-3</v>
      </c>
      <c r="HD417" s="223">
        <f t="shared" ca="1" si="802"/>
        <v>-3.1318789704979826E-3</v>
      </c>
      <c r="HE417" s="223">
        <f t="shared" ca="1" si="803"/>
        <v>1.7685301561180815E-3</v>
      </c>
      <c r="HF417" s="223">
        <f t="shared" ca="1" si="804"/>
        <v>3.821925205802555E-3</v>
      </c>
      <c r="HG417" s="223">
        <f t="shared" ca="1" si="805"/>
        <v>-2.772889178749555E-4</v>
      </c>
      <c r="HH417" s="223">
        <f t="shared" ca="1" si="806"/>
        <v>-3.9301179743619673E-3</v>
      </c>
      <c r="HI417" s="223">
        <f t="shared" ca="1" si="807"/>
        <v>-1.2561670444845457E-3</v>
      </c>
      <c r="HJ417" s="223">
        <f t="shared" ca="1" si="808"/>
        <v>3.4399859079329393E-3</v>
      </c>
      <c r="HK417" s="223">
        <f t="shared" ca="1" si="809"/>
        <v>2.5983829615036681E-3</v>
      </c>
      <c r="HL417" s="223">
        <f t="shared" ca="1" si="810"/>
        <v>-2.4261471705710413E-3</v>
      </c>
      <c r="HM417" s="223">
        <f t="shared" ca="1" si="811"/>
        <v>-3.5450186270340684E-3</v>
      </c>
      <c r="HN417" s="223">
        <f t="shared" ca="1" si="812"/>
        <v>1.042949519568579E-3</v>
      </c>
      <c r="HO417" s="223">
        <f t="shared" ca="1" si="813"/>
        <v>3.9519573422724212E-3</v>
      </c>
      <c r="HP417" s="223">
        <f t="shared" ca="1" si="814"/>
        <v>4.9902774142725767E-4</v>
      </c>
      <c r="HQ417" s="223">
        <f t="shared" ca="1" si="815"/>
        <v>-3.7572463767323303E-3</v>
      </c>
      <c r="HR417" s="223">
        <f t="shared" ca="1" si="816"/>
        <v>-1.9650325524885369E-3</v>
      </c>
      <c r="HS417" s="223">
        <f t="shared" ca="1" si="817"/>
        <v>2.9905287098579746E-3</v>
      </c>
      <c r="HT417" s="223">
        <f t="shared" ca="1" si="818"/>
        <v>3.1318789704980277E-3</v>
      </c>
      <c r="HU417" s="223">
        <f t="shared" ca="1" si="819"/>
        <v>-1.7685301561180156E-3</v>
      </c>
      <c r="HV417" s="223">
        <f t="shared" ca="1" si="820"/>
        <v>-3.8219252058025745E-3</v>
      </c>
      <c r="HW417" s="223">
        <f t="shared" ca="1" si="821"/>
        <v>2.77288917874882E-4</v>
      </c>
      <c r="HX417" s="223">
        <f t="shared" ca="1" si="822"/>
        <v>3.9301179743619586E-3</v>
      </c>
      <c r="HY417" s="223">
        <f t="shared" ca="1" si="823"/>
        <v>1.2561670444844017E-3</v>
      </c>
      <c r="HZ417" s="223">
        <f t="shared" ca="1" si="824"/>
        <v>-3.4399859079329025E-3</v>
      </c>
      <c r="IA417" s="223">
        <f t="shared" ca="1" si="825"/>
        <v>-2.5983829615035541E-3</v>
      </c>
      <c r="IB417" s="223">
        <f t="shared" ca="1" si="826"/>
        <v>2.4261471705709827E-3</v>
      </c>
      <c r="IC417" s="223">
        <f t="shared" ca="1" si="827"/>
        <v>3.5450186270340003E-3</v>
      </c>
      <c r="ID417" s="223">
        <f t="shared" ca="1" si="828"/>
        <v>-1.0429495195685078E-3</v>
      </c>
      <c r="IE417" s="223">
        <f t="shared" ca="1" si="829"/>
        <v>-4.7713975216496559E-3</v>
      </c>
      <c r="IF417" s="223">
        <f t="shared" ca="1" si="830"/>
        <v>-4.9902774142733097E-4</v>
      </c>
      <c r="IG417" s="223">
        <f t="shared" ca="1" si="831"/>
        <v>3.7572463767323069E-3</v>
      </c>
      <c r="IH417" s="223">
        <f t="shared" ca="1" si="832"/>
        <v>1.9650325524886011E-3</v>
      </c>
      <c r="II417" s="223">
        <f t="shared" ca="1" si="833"/>
        <v>-2.9905287098579269E-3</v>
      </c>
      <c r="IJ417" s="223">
        <f t="shared" ca="1" si="834"/>
        <v>-3.1318789704979349E-3</v>
      </c>
      <c r="IK417" s="223">
        <f t="shared" ca="1" si="835"/>
        <v>1.7685301561179494E-3</v>
      </c>
      <c r="IL417" s="223">
        <f t="shared" ca="1" si="836"/>
        <v>3.8219252058025346E-3</v>
      </c>
      <c r="IM417" s="223">
        <f t="shared" ca="1" si="837"/>
        <v>-2.7728891787480827E-4</v>
      </c>
      <c r="IN417" s="223">
        <f t="shared" ca="1" si="838"/>
        <v>-3.9301179743619777E-3</v>
      </c>
      <c r="IO417" s="223">
        <f t="shared" ca="1" si="839"/>
        <v>-1.2561670444844718E-3</v>
      </c>
      <c r="IP417" s="223">
        <f t="shared" ca="1" si="840"/>
        <v>3.4399859079329775E-3</v>
      </c>
      <c r="IQ417" s="223">
        <f t="shared" ca="1" si="841"/>
        <v>2.5983829615036096E-3</v>
      </c>
      <c r="IR417" s="223">
        <f t="shared" ca="1" si="842"/>
        <v>-2.4261471705709246E-3</v>
      </c>
      <c r="IS417" s="223">
        <f t="shared" ca="1" si="843"/>
        <v>-3.5450186270340328E-3</v>
      </c>
      <c r="IT417" s="223">
        <f t="shared" ca="1" si="844"/>
        <v>1.0429495195684365E-3</v>
      </c>
      <c r="IU417" s="223">
        <f t="shared" ca="1" si="845"/>
        <v>3.951957342272416E-3</v>
      </c>
      <c r="IV417" s="223">
        <f t="shared" ca="1" si="846"/>
        <v>4.9902774142740426E-4</v>
      </c>
      <c r="IW417" s="223">
        <f t="shared" ca="1" si="847"/>
        <v>-3.7572463767323551E-3</v>
      </c>
      <c r="IX417" s="223">
        <f t="shared" ca="1" si="848"/>
        <v>-1.9650325524886653E-3</v>
      </c>
      <c r="IY417" s="223">
        <f t="shared" ca="1" si="849"/>
        <v>2.9905287098580258E-3</v>
      </c>
      <c r="IZ417" s="223">
        <f t="shared" ca="1" si="850"/>
        <v>3.13187897049798E-3</v>
      </c>
      <c r="JA417" s="223">
        <f t="shared" ca="1" si="851"/>
        <v>-1.7685301561180852E-3</v>
      </c>
      <c r="JB417" s="223">
        <f t="shared" ca="1" si="852"/>
        <v>-3.8219252058025541E-3</v>
      </c>
    </row>
    <row r="418" spans="2:262">
      <c r="B418" s="230">
        <v>57</v>
      </c>
      <c r="C418" s="229">
        <f t="shared" si="853"/>
        <v>1.1132812500000006E-3</v>
      </c>
      <c r="D418" s="226">
        <f t="shared" ca="1" si="597"/>
        <v>24.443311168278598</v>
      </c>
      <c r="E418" s="225">
        <f ca="1">BK361</f>
        <v>0.44331116827859923</v>
      </c>
      <c r="F418" s="224">
        <v>57</v>
      </c>
      <c r="G418" s="223">
        <f t="shared" ca="1" si="854"/>
        <v>-4.9357605732729462E-4</v>
      </c>
      <c r="H418" s="223">
        <f t="shared" ca="1" si="598"/>
        <v>-3.9338969730006342E-3</v>
      </c>
      <c r="I418" s="223">
        <f t="shared" ca="1" si="599"/>
        <v>-8.5151685605794596E-4</v>
      </c>
      <c r="J418" s="223">
        <f t="shared" ca="1" si="600"/>
        <v>3.6427431129548342E-3</v>
      </c>
      <c r="K418" s="223">
        <f t="shared" ca="1" si="601"/>
        <v>2.0970573417766238E-3</v>
      </c>
      <c r="L418" s="223">
        <f t="shared" ca="1" si="602"/>
        <v>-2.9257093449772584E-3</v>
      </c>
      <c r="M418" s="223">
        <f t="shared" ca="1" si="603"/>
        <v>-3.0974269329385748E-3</v>
      </c>
      <c r="N418" s="223">
        <f t="shared" ca="1" si="604"/>
        <v>1.8666254274728449E-3</v>
      </c>
      <c r="O418" s="223">
        <f t="shared" ca="1" si="605"/>
        <v>3.7356705503161004E-3</v>
      </c>
      <c r="P418" s="223">
        <f t="shared" ca="1" si="606"/>
        <v>-5.8931084133629328E-4</v>
      </c>
      <c r="Q418" s="223">
        <f t="shared" ca="1" si="607"/>
        <v>-3.9371699393196506E-3</v>
      </c>
      <c r="R418" s="223">
        <f t="shared" ca="1" si="608"/>
        <v>-7.5690117705643845E-4</v>
      </c>
      <c r="S418" s="223">
        <f t="shared" ca="1" si="609"/>
        <v>3.6783674296507196E-3</v>
      </c>
      <c r="T418" s="223">
        <f t="shared" ca="1" si="610"/>
        <v>2.0146224637113651E-3</v>
      </c>
      <c r="U418" s="223">
        <f t="shared" ca="1" si="611"/>
        <v>-2.9895201065806639E-3</v>
      </c>
      <c r="V418" s="223">
        <f t="shared" ca="1" si="612"/>
        <v>-3.0368104715272235E-3</v>
      </c>
      <c r="W418" s="223">
        <f t="shared" ca="1" si="613"/>
        <v>1.951162398541962E-3</v>
      </c>
      <c r="X418" s="223">
        <f t="shared" ca="1" si="614"/>
        <v>3.7039592893928497E-3</v>
      </c>
      <c r="Y418" s="223">
        <f t="shared" ca="1" si="615"/>
        <v>-6.8469064653023078E-4</v>
      </c>
      <c r="Z418" s="223">
        <f t="shared" ca="1" si="616"/>
        <v>-3.9380713016874879E-3</v>
      </c>
      <c r="AA418" s="223">
        <f t="shared" ca="1" si="617"/>
        <v>-6.6182956908823385E-4</v>
      </c>
      <c r="AB418" s="223">
        <f t="shared" ca="1" si="618"/>
        <v>3.7117760353500033E-3</v>
      </c>
      <c r="AC418" s="223">
        <f t="shared" ca="1" si="619"/>
        <v>1.9309740524055684E-3</v>
      </c>
      <c r="AD418" s="223">
        <f t="shared" ca="1" si="620"/>
        <v>-3.0515300930572353E-3</v>
      </c>
      <c r="AE418" s="223">
        <f t="shared" ca="1" si="621"/>
        <v>-2.9743647490414818E-3</v>
      </c>
      <c r="AF418" s="223">
        <f t="shared" ca="1" si="622"/>
        <v>2.0345240623408406E-3</v>
      </c>
      <c r="AG418" s="223">
        <f t="shared" ca="1" si="623"/>
        <v>3.6700169018936222E-3</v>
      </c>
      <c r="AH418" s="223">
        <f t="shared" ca="1" si="624"/>
        <v>-7.7965801968092347E-4</v>
      </c>
      <c r="AI418" s="223">
        <f t="shared" ca="1" si="625"/>
        <v>-3.9366005171571593E-3</v>
      </c>
      <c r="AJ418" s="223">
        <f t="shared" ca="1" si="626"/>
        <v>-5.6635929973502608E-4</v>
      </c>
      <c r="AK418" s="223">
        <f t="shared" ca="1" si="627"/>
        <v>3.742948805957842E-3</v>
      </c>
      <c r="AL418" s="223">
        <f t="shared" ca="1" si="628"/>
        <v>1.8461624945343481E-3</v>
      </c>
      <c r="AM418" s="223">
        <f t="shared" ca="1" si="629"/>
        <v>-3.1117019519097911E-3</v>
      </c>
      <c r="AN418" s="223">
        <f t="shared" ca="1" si="630"/>
        <v>-2.9101273804495701E-3</v>
      </c>
      <c r="AO418" s="223">
        <f t="shared" ca="1" si="631"/>
        <v>2.116660204920344E-3</v>
      </c>
      <c r="AP418" s="223">
        <f t="shared" ca="1" si="632"/>
        <v>3.6338638334434755E-3</v>
      </c>
      <c r="AQ418" s="223">
        <f t="shared" ca="1" si="633"/>
        <v>-8.7415575599383822E-4</v>
      </c>
      <c r="AR418" s="223">
        <f t="shared" ca="1" si="634"/>
        <v>-3.9327584716742688E-3</v>
      </c>
      <c r="AS418" s="223">
        <f t="shared" ca="1" si="635"/>
        <v>-4.7054787671716824E-4</v>
      </c>
      <c r="AT418" s="223">
        <f t="shared" ca="1" si="636"/>
        <v>3.7718669641628342E-3</v>
      </c>
      <c r="AU418" s="223">
        <f t="shared" ca="1" si="637"/>
        <v>1.7602388774088824E-3</v>
      </c>
      <c r="AV418" s="223">
        <f t="shared" ca="1" si="638"/>
        <v>-3.1699994378605652E-3</v>
      </c>
      <c r="AW418" s="223">
        <f t="shared" ca="1" si="639"/>
        <v>-2.8441370599403665E-3</v>
      </c>
      <c r="AX418" s="223">
        <f t="shared" ca="1" si="640"/>
        <v>2.1975213505394031E-3</v>
      </c>
      <c r="AY418" s="223">
        <f t="shared" ca="1" si="641"/>
        <v>3.5955218612989722E-3</v>
      </c>
      <c r="AZ418" s="223">
        <f t="shared" ca="1" si="642"/>
        <v>-9.6812693356613155E-4</v>
      </c>
      <c r="BA418" s="223">
        <f t="shared" ca="1" si="643"/>
        <v>-3.9265474795433554E-3</v>
      </c>
      <c r="BB418" s="223">
        <f t="shared" ca="1" si="644"/>
        <v>-3.7445301325329458E-4</v>
      </c>
      <c r="BC418" s="223">
        <f t="shared" ca="1" si="645"/>
        <v>3.798513090747805E-3</v>
      </c>
      <c r="BD418" s="223">
        <f t="shared" ca="1" si="646"/>
        <v>1.6732549582032618E-3</v>
      </c>
      <c r="BE418" s="223">
        <f t="shared" ca="1" si="647"/>
        <v>-3.2263874346838846E-3</v>
      </c>
      <c r="BF418" s="223">
        <f t="shared" ca="1" si="648"/>
        <v>-2.7764335376153897E-3</v>
      </c>
      <c r="BG418" s="223">
        <f t="shared" ca="1" si="649"/>
        <v>2.2770587914675362E-3</v>
      </c>
      <c r="BH418" s="223">
        <f t="shared" ca="1" si="650"/>
        <v>3.5550140812304451E-3</v>
      </c>
      <c r="BI418" s="223">
        <f t="shared" ca="1" si="651"/>
        <v>-1.0615149476742695E-3</v>
      </c>
      <c r="BJ418" s="223">
        <f t="shared" ca="1" si="652"/>
        <v>-3.9179712820338296E-3</v>
      </c>
      <c r="BK418" s="223">
        <f t="shared" ca="1" si="653"/>
        <v>-2.7813259329593663E-4</v>
      </c>
      <c r="BL418" s="223">
        <f t="shared" ca="1" si="654"/>
        <v>3.8228711350824706E-3</v>
      </c>
      <c r="BM418" s="223">
        <f t="shared" ca="1" si="655"/>
        <v>1.5852631327778271E-3</v>
      </c>
      <c r="BN418" s="223">
        <f t="shared" ca="1" si="656"/>
        <v>-3.2808319763589161E-3</v>
      </c>
      <c r="BO418" s="223">
        <f t="shared" ca="1" si="657"/>
        <v>-2.7070575955448709E-3</v>
      </c>
      <c r="BP418" s="223">
        <f t="shared" ca="1" si="658"/>
        <v>2.3552246173244016E-3</v>
      </c>
      <c r="BQ418" s="223">
        <f t="shared" ca="1" si="659"/>
        <v>3.5123648936099473E-3</v>
      </c>
      <c r="BR418" s="223">
        <f t="shared" ca="1" si="660"/>
        <v>-1.1542635448705289E-3</v>
      </c>
      <c r="BS418" s="223">
        <f t="shared" ca="1" si="661"/>
        <v>-3.9070350451263884E-3</v>
      </c>
      <c r="BT418" s="223">
        <f t="shared" ca="1" si="662"/>
        <v>-1.8164463666448102E-4</v>
      </c>
      <c r="BU418" s="223">
        <f t="shared" ca="1" si="663"/>
        <v>3.8449264247917211E-3</v>
      </c>
      <c r="BV418" s="223">
        <f t="shared" ca="1" si="664"/>
        <v>1.4963164041180131E-3</v>
      </c>
      <c r="BW418" s="223">
        <f t="shared" ca="1" si="665"/>
        <v>-3.3333002675296304E-3</v>
      </c>
      <c r="BX418" s="223">
        <f t="shared" ca="1" si="666"/>
        <v>-2.6360510232021983E-3</v>
      </c>
      <c r="BY418" s="223">
        <f t="shared" ca="1" si="667"/>
        <v>2.4319717439392672E-3</v>
      </c>
      <c r="BZ418" s="223">
        <f t="shared" ca="1" si="668"/>
        <v>3.4675999887132979E-3</v>
      </c>
      <c r="CA418" s="223">
        <f t="shared" ca="1" si="669"/>
        <v>-1.2463168568680519E-3</v>
      </c>
      <c r="CB418" s="223">
        <f t="shared" ca="1" si="670"/>
        <v>-3.8937453564012224E-3</v>
      </c>
      <c r="CC418" s="223">
        <f t="shared" ca="1" si="671"/>
        <v>-8.5047264095973159E-5</v>
      </c>
      <c r="CD418" s="223">
        <f t="shared" ca="1" si="672"/>
        <v>3.8646656745937357E-3</v>
      </c>
      <c r="CE418" s="223">
        <f t="shared" ca="1" si="673"/>
        <v>1.4064683504072853E-3</v>
      </c>
      <c r="CF418" s="223">
        <f t="shared" ca="1" si="674"/>
        <v>-3.3837607032593093E-3</v>
      </c>
      <c r="CG418" s="223">
        <f t="shared" ca="1" si="675"/>
        <v>-2.563456592291445E-3</v>
      </c>
      <c r="CH418" s="223">
        <f t="shared" ca="1" si="676"/>
        <v>2.5072539417129091E-3</v>
      </c>
      <c r="CI418" s="223">
        <f t="shared" ca="1" si="677"/>
        <v>3.420746331245362E-3</v>
      </c>
      <c r="CJ418" s="223">
        <f t="shared" ca="1" si="678"/>
        <v>-1.3376194341937868E-3</v>
      </c>
      <c r="CK418" s="223">
        <f t="shared" ca="1" si="679"/>
        <v>-3.8781102210698687E-3</v>
      </c>
      <c r="CL418" s="223">
        <f t="shared" ca="1" si="680"/>
        <v>1.1601337764303695E-5</v>
      </c>
      <c r="CM418" s="223">
        <f t="shared" ca="1" si="681"/>
        <v>3.8820769943025222E-3</v>
      </c>
      <c r="CN418" s="223">
        <f t="shared" ca="1" si="682"/>
        <v>1.3157730927534587E-3</v>
      </c>
      <c r="CO418" s="223">
        <f t="shared" ca="1" si="683"/>
        <v>-3.4321828880683062E-3</v>
      </c>
      <c r="CP418" s="223">
        <f t="shared" ca="1" si="684"/>
        <v>-2.4893180309833547E-3</v>
      </c>
      <c r="CQ418" s="223">
        <f t="shared" ca="1" si="685"/>
        <v>2.5810258634643268E-3</v>
      </c>
      <c r="CR418" s="223">
        <f t="shared" ca="1" si="686"/>
        <v>3.3718321440974275E-3</v>
      </c>
      <c r="CS418" s="223">
        <f t="shared" ca="1" si="687"/>
        <v>-1.4281162795891228E-3</v>
      </c>
      <c r="CT418" s="223">
        <f t="shared" ca="1" si="688"/>
        <v>-3.8601390571532347E-3</v>
      </c>
      <c r="CU418" s="223">
        <f t="shared" ca="1" si="689"/>
        <v>1.0824295141251359E-4</v>
      </c>
      <c r="CV418" s="223">
        <f t="shared" ca="1" si="690"/>
        <v>3.89714989599016E-3</v>
      </c>
      <c r="CW418" s="223">
        <f t="shared" ca="1" si="691"/>
        <v>1.2242852625885359E-3</v>
      </c>
      <c r="CX418" s="223">
        <f t="shared" ca="1" si="692"/>
        <v>-3.4785376542431157E-3</v>
      </c>
      <c r="CY418" s="223">
        <f t="shared" ca="1" si="693"/>
        <v>-2.4136799975749542E-3</v>
      </c>
      <c r="CZ418" s="223">
        <f t="shared" ca="1" si="694"/>
        <v>2.6532430717463246E-3</v>
      </c>
      <c r="DA418" s="223">
        <f t="shared" ca="1" si="695"/>
        <v>3.3208868913468127E-3</v>
      </c>
      <c r="DB418" s="223">
        <f t="shared" ca="1" si="696"/>
        <v>-1.5177528811383945E-3</v>
      </c>
      <c r="DC418" s="223">
        <f t="shared" ca="1" si="697"/>
        <v>-3.8398426898084582E-3</v>
      </c>
      <c r="DD418" s="223">
        <f t="shared" ca="1" si="698"/>
        <v>2.048193635542573E-4</v>
      </c>
      <c r="DE418" s="223">
        <f t="shared" ca="1" si="699"/>
        <v>3.9098753003042738E-3</v>
      </c>
      <c r="DF418" s="223">
        <f t="shared" ca="1" si="700"/>
        <v>1.1320599687603514E-3</v>
      </c>
      <c r="DG418" s="223">
        <f t="shared" ca="1" si="701"/>
        <v>-3.5227970794059092E-3</v>
      </c>
      <c r="DH418" s="223">
        <f t="shared" ca="1" si="702"/>
        <v>-2.3365880535893219E-3</v>
      </c>
      <c r="DI418" s="223">
        <f t="shared" ca="1" si="703"/>
        <v>2.7238620656130936E-3</v>
      </c>
      <c r="DJ418" s="223">
        <f t="shared" ca="1" si="704"/>
        <v>3.2679412605088093E-3</v>
      </c>
      <c r="DK418" s="223">
        <f t="shared" ca="1" si="705"/>
        <v>-1.6064752451045035E-3</v>
      </c>
      <c r="DL418" s="223">
        <f t="shared" ca="1" si="706"/>
        <v>-3.8172333448083062E-3</v>
      </c>
      <c r="DM418" s="223">
        <f t="shared" ca="1" si="707"/>
        <v>3.0127240017008522E-4</v>
      </c>
      <c r="DN418" s="223">
        <f t="shared" ca="1" si="708"/>
        <v>3.9202455419371385E-3</v>
      </c>
      <c r="DO418" s="223">
        <f t="shared" ca="1" si="709"/>
        <v>1.0391527643374338E-3</v>
      </c>
      <c r="DP418" s="223">
        <f t="shared" ca="1" si="710"/>
        <v>-3.5649345033339354E-3</v>
      </c>
      <c r="DQ418" s="223">
        <f t="shared" ca="1" si="711"/>
        <v>-2.2580886363308631E-3</v>
      </c>
      <c r="DR418" s="223">
        <f t="shared" ca="1" si="712"/>
        <v>2.7928403068232998E-3</v>
      </c>
      <c r="DS418" s="223">
        <f t="shared" ca="1" si="713"/>
        <v>3.2130271440517348E-3</v>
      </c>
      <c r="DT418" s="223">
        <f t="shared" ca="1" si="714"/>
        <v>-1.6942299284529402E-3</v>
      </c>
      <c r="DU418" s="223">
        <f t="shared" ca="1" si="715"/>
        <v>-3.7923246411767902E-3</v>
      </c>
      <c r="DV418" s="223">
        <f t="shared" ca="1" si="716"/>
        <v>3.9754396155723974E-4</v>
      </c>
      <c r="DW418" s="223">
        <f t="shared" ca="1" si="717"/>
        <v>3.9282543742429621E-3</v>
      </c>
      <c r="DX418" s="223">
        <f t="shared" ca="1" si="718"/>
        <v>9.4561961314570454E-4</v>
      </c>
      <c r="DY418" s="223">
        <f t="shared" ca="1" si="719"/>
        <v>-3.6049245440185943E-3</v>
      </c>
      <c r="DZ418" s="223">
        <f t="shared" ca="1" si="720"/>
        <v>-2.1782290309132501E-3</v>
      </c>
      <c r="EA418" s="223">
        <f t="shared" ca="1" si="721"/>
        <v>2.8601362454637007E-3</v>
      </c>
      <c r="EB418" s="223">
        <f t="shared" ca="1" si="722"/>
        <v>3.1561776201858432E-3</v>
      </c>
      <c r="EC418" s="223">
        <f t="shared" ca="1" si="723"/>
        <v>-1.780964071043814E-3</v>
      </c>
      <c r="ED418" s="223">
        <f t="shared" ca="1" si="724"/>
        <v>-3.7651315829855805E-3</v>
      </c>
      <c r="EE418" s="223">
        <f t="shared" ca="1" si="725"/>
        <v>4.9357605732719011E-4</v>
      </c>
      <c r="EF418" s="223">
        <f t="shared" ca="1" si="726"/>
        <v>3.9338969730006333E-3</v>
      </c>
      <c r="EG418" s="223">
        <f t="shared" ca="1" si="727"/>
        <v>8.5151685605801058E-4</v>
      </c>
      <c r="EH418" s="223">
        <f t="shared" ca="1" si="728"/>
        <v>-3.6427431129547952E-3</v>
      </c>
      <c r="EI418" s="223">
        <f t="shared" ca="1" si="729"/>
        <v>-2.0970573417766441E-3</v>
      </c>
      <c r="EJ418" s="223">
        <f t="shared" ca="1" si="730"/>
        <v>2.9257093449772164E-3</v>
      </c>
      <c r="EK418" s="223">
        <f t="shared" ca="1" si="731"/>
        <v>3.0974269329386347E-3</v>
      </c>
      <c r="EL418" s="223">
        <f t="shared" ca="1" si="732"/>
        <v>-1.8666254274728269E-3</v>
      </c>
      <c r="EM418" s="223">
        <f t="shared" ca="1" si="733"/>
        <v>-3.7356705503161177E-3</v>
      </c>
      <c r="EN418" s="223">
        <f t="shared" ca="1" si="734"/>
        <v>5.8931084133620384E-4</v>
      </c>
      <c r="EO418" s="223">
        <f t="shared" ca="1" si="735"/>
        <v>3.9371699393196498E-3</v>
      </c>
      <c r="EP418" s="223">
        <f t="shared" ca="1" si="736"/>
        <v>7.5690117705649288E-4</v>
      </c>
      <c r="EQ418" s="223">
        <f t="shared" ca="1" si="737"/>
        <v>-3.6783674296506901E-3</v>
      </c>
      <c r="ER418" s="223">
        <f t="shared" ca="1" si="738"/>
        <v>-2.0146224637114731E-3</v>
      </c>
      <c r="ES418" s="223">
        <f t="shared" ca="1" si="739"/>
        <v>2.9895201065806365E-3</v>
      </c>
      <c r="ET418" s="223">
        <f t="shared" ca="1" si="740"/>
        <v>3.0368104715272765E-3</v>
      </c>
      <c r="EU418" s="223">
        <f t="shared" ca="1" si="741"/>
        <v>-1.9511623985418529E-3</v>
      </c>
      <c r="EV418" s="223">
        <f t="shared" ca="1" si="742"/>
        <v>-3.7039592893928636E-3</v>
      </c>
      <c r="EW418" s="223">
        <f t="shared" ca="1" si="743"/>
        <v>6.846906465301486E-4</v>
      </c>
      <c r="EX418" s="223">
        <f t="shared" ca="1" si="744"/>
        <v>3.9380713016874879E-3</v>
      </c>
      <c r="EY418" s="223">
        <f t="shared" ca="1" si="745"/>
        <v>6.6182956908827483E-4</v>
      </c>
      <c r="EZ418" s="223">
        <f t="shared" ca="1" si="746"/>
        <v>-3.7117760353499803E-3</v>
      </c>
      <c r="FA418" s="223">
        <f t="shared" ca="1" si="747"/>
        <v>-1.9309740524056527E-3</v>
      </c>
      <c r="FB418" s="223">
        <f t="shared" ca="1" si="748"/>
        <v>3.0515300930572089E-3</v>
      </c>
      <c r="FC418" s="223">
        <f t="shared" ca="1" si="749"/>
        <v>2.9743647490415273E-3</v>
      </c>
      <c r="FD418" s="223">
        <f t="shared" ca="1" si="750"/>
        <v>-2.0345240623407574E-3</v>
      </c>
      <c r="FE418" s="223">
        <f t="shared" ca="1" si="751"/>
        <v>-3.6700169018936374E-3</v>
      </c>
      <c r="FF418" s="223">
        <f t="shared" ca="1" si="752"/>
        <v>7.7965801968085549E-4</v>
      </c>
      <c r="FG418" s="223">
        <f t="shared" ca="1" si="753"/>
        <v>3.9366005171571619E-3</v>
      </c>
      <c r="FH418" s="223">
        <f t="shared" ca="1" si="754"/>
        <v>5.6635929973503931E-4</v>
      </c>
      <c r="FI418" s="223">
        <f t="shared" ca="1" si="755"/>
        <v>-3.7429488059578207E-3</v>
      </c>
      <c r="FJ418" s="223">
        <f t="shared" ca="1" si="756"/>
        <v>-1.8461624945344337E-3</v>
      </c>
      <c r="FK418" s="223">
        <f t="shared" ca="1" si="757"/>
        <v>3.1117019519097833E-3</v>
      </c>
      <c r="FL418" s="223">
        <f t="shared" ca="1" si="758"/>
        <v>2.9101273804496173E-3</v>
      </c>
      <c r="FM418" s="223">
        <f t="shared" ca="1" si="759"/>
        <v>-2.116660204920262E-3</v>
      </c>
      <c r="FN418" s="223">
        <f t="shared" ca="1" si="760"/>
        <v>-3.6338638334434807E-3</v>
      </c>
      <c r="FO418" s="223">
        <f t="shared" ca="1" si="761"/>
        <v>8.7415575599379778E-4</v>
      </c>
      <c r="FP418" s="223">
        <f t="shared" ca="1" si="762"/>
        <v>3.932758471674274E-3</v>
      </c>
      <c r="FQ418" s="223">
        <f t="shared" ca="1" si="763"/>
        <v>4.7054787671729271E-4</v>
      </c>
      <c r="FR418" s="223">
        <f t="shared" ca="1" si="764"/>
        <v>-3.7718669641628225E-3</v>
      </c>
      <c r="FS418" s="223">
        <f t="shared" ca="1" si="765"/>
        <v>-1.7602388774089692E-3</v>
      </c>
      <c r="FT418" s="223">
        <f t="shared" ca="1" si="766"/>
        <v>3.1699994378604907E-3</v>
      </c>
      <c r="FU418" s="223">
        <f t="shared" ca="1" si="767"/>
        <v>2.8441370599403947E-3</v>
      </c>
      <c r="FV418" s="223">
        <f t="shared" ca="1" si="768"/>
        <v>-2.1975213505393454E-3</v>
      </c>
      <c r="FW418" s="223">
        <f t="shared" ca="1" si="769"/>
        <v>-3.5955218612990242E-3</v>
      </c>
      <c r="FX418" s="223">
        <f t="shared" ca="1" si="770"/>
        <v>9.6812693356611843E-4</v>
      </c>
      <c r="FY418" s="223">
        <f t="shared" ca="1" si="771"/>
        <v>3.9265474795433606E-3</v>
      </c>
      <c r="FZ418" s="223">
        <f t="shared" ca="1" si="772"/>
        <v>3.7445301325341948E-4</v>
      </c>
      <c r="GA418" s="223">
        <f t="shared" ca="1" si="773"/>
        <v>-3.798513090747802E-3</v>
      </c>
      <c r="GB418" s="223">
        <f t="shared" ca="1" si="774"/>
        <v>-1.6732549582033243E-3</v>
      </c>
      <c r="GC418" s="223">
        <f t="shared" ca="1" si="775"/>
        <v>3.2263874346838126E-3</v>
      </c>
      <c r="GD418" s="223">
        <f t="shared" ca="1" si="776"/>
        <v>2.7764335376153993E-3</v>
      </c>
      <c r="GE418" s="223">
        <f t="shared" ca="1" si="777"/>
        <v>-2.2770587914674794E-3</v>
      </c>
      <c r="GF418" s="223">
        <f t="shared" ca="1" si="778"/>
        <v>-3.5550140812304993E-3</v>
      </c>
      <c r="GG418" s="223">
        <f t="shared" ca="1" si="779"/>
        <v>1.0615149476741487E-3</v>
      </c>
      <c r="GH418" s="223">
        <f t="shared" ca="1" si="780"/>
        <v>3.9179712820338478E-3</v>
      </c>
      <c r="GI418" s="223">
        <f t="shared" ca="1" si="781"/>
        <v>2.7813259329595029E-4</v>
      </c>
      <c r="GJ418" s="223">
        <f t="shared" ca="1" si="782"/>
        <v>-3.8228711350824672E-3</v>
      </c>
      <c r="GK418" s="223">
        <f t="shared" ca="1" si="783"/>
        <v>-1.5852631327778902E-3</v>
      </c>
      <c r="GL418" s="223">
        <f t="shared" ca="1" si="784"/>
        <v>3.2808319763588775E-3</v>
      </c>
      <c r="GM418" s="223">
        <f t="shared" ca="1" si="785"/>
        <v>2.7070575955449616E-3</v>
      </c>
      <c r="GN418" s="223">
        <f t="shared" ca="1" si="786"/>
        <v>-2.3552246173242563E-3</v>
      </c>
      <c r="GO418" s="223">
        <f t="shared" ca="1" si="787"/>
        <v>-3.5123648936099283E-3</v>
      </c>
      <c r="GP418" s="223">
        <f t="shared" ca="1" si="788"/>
        <v>1.1542635448705159E-3</v>
      </c>
      <c r="GQ418" s="223">
        <f t="shared" ca="1" si="789"/>
        <v>3.907035045126398E-3</v>
      </c>
      <c r="GR418" s="223">
        <f t="shared" ca="1" si="790"/>
        <v>1.8164463666455063E-4</v>
      </c>
      <c r="GS418" s="223">
        <f t="shared" ca="1" si="791"/>
        <v>-3.8449264247916938E-3</v>
      </c>
      <c r="GT418" s="223">
        <f t="shared" ca="1" si="792"/>
        <v>-1.4963164041181813E-3</v>
      </c>
      <c r="GU418" s="223">
        <f t="shared" ca="1" si="793"/>
        <v>3.3333002675296529E-3</v>
      </c>
      <c r="GV418" s="223">
        <f t="shared" ca="1" si="794"/>
        <v>2.6360510232022087E-3</v>
      </c>
      <c r="GW418" s="223">
        <f t="shared" ca="1" si="795"/>
        <v>-2.4319717439392563E-3</v>
      </c>
      <c r="GX418" s="223">
        <f t="shared" ca="1" si="796"/>
        <v>-3.4675999887133309E-3</v>
      </c>
      <c r="GY418" s="223">
        <f t="shared" ca="1" si="797"/>
        <v>1.2463168568679329E-3</v>
      </c>
      <c r="GZ418" s="223">
        <f t="shared" ca="1" si="798"/>
        <v>3.8937453564012411E-3</v>
      </c>
      <c r="HA418" s="223">
        <f t="shared" ca="1" si="799"/>
        <v>8.5047264095931092E-5</v>
      </c>
      <c r="HB418" s="223">
        <f t="shared" ca="1" si="800"/>
        <v>-3.8646656745937331E-3</v>
      </c>
      <c r="HC418" s="223">
        <f t="shared" ca="1" si="801"/>
        <v>-1.4064683504072975E-3</v>
      </c>
      <c r="HD418" s="223">
        <f t="shared" ca="1" si="802"/>
        <v>3.3837607032592733E-3</v>
      </c>
      <c r="HE418" s="223">
        <f t="shared" ca="1" si="803"/>
        <v>2.5634565922915409E-3</v>
      </c>
      <c r="HF418" s="223">
        <f t="shared" ca="1" si="804"/>
        <v>-2.5072539417128124E-3</v>
      </c>
      <c r="HG418" s="223">
        <f t="shared" ca="1" si="805"/>
        <v>-3.4207463312454518E-3</v>
      </c>
      <c r="HH418" s="223">
        <f t="shared" ca="1" si="806"/>
        <v>1.3376194341937738E-3</v>
      </c>
      <c r="HI418" s="223">
        <f t="shared" ca="1" si="807"/>
        <v>3.8781102210698709E-3</v>
      </c>
      <c r="HJ418" s="223">
        <f t="shared" ca="1" si="808"/>
        <v>-1.1601337764234306E-5</v>
      </c>
      <c r="HK418" s="223">
        <f t="shared" ca="1" si="809"/>
        <v>-3.8820769943025109E-3</v>
      </c>
      <c r="HL418" s="223">
        <f t="shared" ca="1" si="810"/>
        <v>-1.3157730927535773E-3</v>
      </c>
      <c r="HM418" s="223">
        <f t="shared" ca="1" si="811"/>
        <v>3.4321828880682177E-3</v>
      </c>
      <c r="HN418" s="223">
        <f t="shared" ca="1" si="812"/>
        <v>2.4893180309833217E-3</v>
      </c>
      <c r="HO418" s="223">
        <f t="shared" ca="1" si="813"/>
        <v>-2.5810258634643164E-3</v>
      </c>
      <c r="HP418" s="223">
        <f t="shared" ca="1" si="814"/>
        <v>-3.3718321440974626E-3</v>
      </c>
      <c r="HQ418" s="223">
        <f t="shared" ca="1" si="815"/>
        <v>1.4281162795890582E-3</v>
      </c>
      <c r="HR418" s="223">
        <f t="shared" ca="1" si="816"/>
        <v>3.8601390571532486E-3</v>
      </c>
      <c r="HS418" s="223">
        <f t="shared" ca="1" si="817"/>
        <v>-1.0824295141233231E-4</v>
      </c>
      <c r="HT418" s="223">
        <f t="shared" ca="1" si="818"/>
        <v>-3.8971498959901665E-3</v>
      </c>
      <c r="HU418" s="223">
        <f t="shared" ca="1" si="819"/>
        <v>-1.224285262588496E-3</v>
      </c>
      <c r="HV418" s="223">
        <f t="shared" ca="1" si="820"/>
        <v>3.4785376542430827E-3</v>
      </c>
      <c r="HW418" s="223">
        <f t="shared" ca="1" si="821"/>
        <v>2.4136799975750093E-3</v>
      </c>
      <c r="HX418" s="223">
        <f t="shared" ca="1" si="822"/>
        <v>-2.6532430717462734E-3</v>
      </c>
      <c r="HY418" s="223">
        <f t="shared" ca="1" si="823"/>
        <v>-3.3208868913469102E-3</v>
      </c>
      <c r="HZ418" s="223">
        <f t="shared" ca="1" si="824"/>
        <v>1.5177528811384335E-3</v>
      </c>
      <c r="IA418" s="223">
        <f t="shared" ca="1" si="825"/>
        <v>3.8398426898084486E-3</v>
      </c>
      <c r="IB418" s="223">
        <f t="shared" ca="1" si="826"/>
        <v>-2.048193635541878E-4</v>
      </c>
      <c r="IC418" s="223">
        <f t="shared" ca="1" si="827"/>
        <v>-3.909875300304266E-3</v>
      </c>
      <c r="ID418" s="223">
        <f t="shared" ca="1" si="828"/>
        <v>-1.1320599687604177E-3</v>
      </c>
      <c r="IE418" s="223">
        <f t="shared" ca="1" si="829"/>
        <v>3.6705939105662741E-3</v>
      </c>
      <c r="IF418" s="223">
        <f t="shared" ca="1" si="830"/>
        <v>2.3365880535894685E-3</v>
      </c>
      <c r="IG418" s="223">
        <f t="shared" ca="1" si="831"/>
        <v>-2.7238620656131239E-3</v>
      </c>
      <c r="IH418" s="223">
        <f t="shared" ca="1" si="832"/>
        <v>-3.2679412605088483E-3</v>
      </c>
      <c r="II418" s="223">
        <f t="shared" ca="1" si="833"/>
        <v>1.6064752451044402E-3</v>
      </c>
      <c r="IJ418" s="223">
        <f t="shared" ca="1" si="834"/>
        <v>3.8172333448083231E-3</v>
      </c>
      <c r="IK418" s="223">
        <f t="shared" ca="1" si="835"/>
        <v>-3.0127240016990426E-4</v>
      </c>
      <c r="IL418" s="223">
        <f t="shared" ca="1" si="836"/>
        <v>-3.9202455419371212E-3</v>
      </c>
      <c r="IM418" s="223">
        <f t="shared" ca="1" si="837"/>
        <v>-1.0391527643373931E-3</v>
      </c>
      <c r="IN418" s="223">
        <f t="shared" ca="1" si="838"/>
        <v>3.5649345033339054E-3</v>
      </c>
      <c r="IO418" s="223">
        <f t="shared" ca="1" si="839"/>
        <v>2.2580886363309195E-3</v>
      </c>
      <c r="IP418" s="223">
        <f t="shared" ca="1" si="840"/>
        <v>-2.7928403068232504E-3</v>
      </c>
      <c r="IQ418" s="223">
        <f t="shared" ca="1" si="841"/>
        <v>-3.2130271440517751E-3</v>
      </c>
      <c r="IR418" s="223">
        <f t="shared" ca="1" si="842"/>
        <v>1.6942299284527765E-3</v>
      </c>
      <c r="IS418" s="223">
        <f t="shared" ca="1" si="843"/>
        <v>3.7923246411767789E-3</v>
      </c>
      <c r="IT418" s="223">
        <f t="shared" ca="1" si="844"/>
        <v>-3.9754396155728202E-4</v>
      </c>
      <c r="IU418" s="223">
        <f t="shared" ca="1" si="845"/>
        <v>-3.9282543742429569E-3</v>
      </c>
      <c r="IV418" s="223">
        <f t="shared" ca="1" si="846"/>
        <v>-9.4561961314577154E-4</v>
      </c>
      <c r="IW418" s="223">
        <f t="shared" ca="1" si="847"/>
        <v>3.6049245440185665E-3</v>
      </c>
      <c r="IX418" s="223">
        <f t="shared" ca="1" si="848"/>
        <v>2.178229030913401E-3</v>
      </c>
      <c r="IY418" s="223">
        <f t="shared" ca="1" si="849"/>
        <v>-2.8601362454637297E-3</v>
      </c>
      <c r="IZ418" s="223">
        <f t="shared" ca="1" si="850"/>
        <v>-3.1561776201858181E-3</v>
      </c>
      <c r="JA418" s="223">
        <f t="shared" ca="1" si="851"/>
        <v>1.7809640710437519E-3</v>
      </c>
      <c r="JB418" s="223">
        <f t="shared" ca="1" si="852"/>
        <v>3.7651315829856009E-3</v>
      </c>
    </row>
    <row r="419" spans="2:262">
      <c r="B419" s="230">
        <v>58</v>
      </c>
      <c r="C419" s="229">
        <f t="shared" si="853"/>
        <v>1.1328125000000006E-3</v>
      </c>
      <c r="D419" s="226">
        <f t="shared" ca="1" si="597"/>
        <v>24.419098331268525</v>
      </c>
      <c r="E419" s="225">
        <f ca="1">BL361</f>
        <v>0.41909833126852641</v>
      </c>
      <c r="F419" s="224">
        <v>58</v>
      </c>
      <c r="G419" s="223">
        <f t="shared" ca="1" si="854"/>
        <v>4.5847120777637576E-4</v>
      </c>
      <c r="H419" s="223">
        <f t="shared" ca="1" si="598"/>
        <v>3.5644689466654408E-3</v>
      </c>
      <c r="I419" s="223">
        <f t="shared" ca="1" si="599"/>
        <v>5.875612316748733E-4</v>
      </c>
      <c r="J419" s="223">
        <f t="shared" ca="1" si="600"/>
        <v>-3.3920426700749795E-3</v>
      </c>
      <c r="K419" s="223">
        <f t="shared" ca="1" si="601"/>
        <v>-1.5829932923807381E-3</v>
      </c>
      <c r="L419" s="223">
        <f t="shared" ca="1" si="602"/>
        <v>2.9274959563736153E-3</v>
      </c>
      <c r="M419" s="223">
        <f t="shared" ca="1" si="603"/>
        <v>2.442099033670448E-3</v>
      </c>
      <c r="N419" s="223">
        <f t="shared" ca="1" si="604"/>
        <v>-2.2108352566187271E-3</v>
      </c>
      <c r="O419" s="223">
        <f t="shared" ca="1" si="605"/>
        <v>-3.0908928459630609E-3</v>
      </c>
      <c r="P419" s="223">
        <f t="shared" ca="1" si="606"/>
        <v>1.3037789090610433E-3</v>
      </c>
      <c r="Q419" s="223">
        <f t="shared" ca="1" si="607"/>
        <v>3.4735010417859028E-3</v>
      </c>
      <c r="R419" s="223">
        <f t="shared" ca="1" si="608"/>
        <v>-2.8444199729615633E-4</v>
      </c>
      <c r="S419" s="223">
        <f t="shared" ca="1" si="609"/>
        <v>-3.5569736602224953E-3</v>
      </c>
      <c r="T419" s="223">
        <f t="shared" ca="1" si="610"/>
        <v>-7.593908682831834E-4</v>
      </c>
      <c r="U419" s="223">
        <f t="shared" ca="1" si="611"/>
        <v>3.3341220954219747E-3</v>
      </c>
      <c r="V419" s="223">
        <f t="shared" ca="1" si="612"/>
        <v>1.737825502189923E-3</v>
      </c>
      <c r="W419" s="223">
        <f t="shared" ca="1" si="613"/>
        <v>-2.8241381745080668E-3</v>
      </c>
      <c r="X419" s="223">
        <f t="shared" ca="1" si="614"/>
        <v>-2.5665997707360567E-3</v>
      </c>
      <c r="Y419" s="223">
        <f t="shared" ca="1" si="615"/>
        <v>2.0709413703138206E-3</v>
      </c>
      <c r="Z419" s="223">
        <f t="shared" ca="1" si="616"/>
        <v>3.1743401904068226E-3</v>
      </c>
      <c r="AA419" s="223">
        <f t="shared" ca="1" si="617"/>
        <v>-1.1393964858715786E-3</v>
      </c>
      <c r="AB419" s="223">
        <f t="shared" ca="1" si="618"/>
        <v>-3.5087085643362441E-3</v>
      </c>
      <c r="AC419" s="223">
        <f t="shared" ca="1" si="619"/>
        <v>1.097275411302978E-4</v>
      </c>
      <c r="AD419" s="223">
        <f t="shared" ca="1" si="620"/>
        <v>3.5409093126779769E-3</v>
      </c>
      <c r="AE419" s="223">
        <f t="shared" ca="1" si="621"/>
        <v>9.293910657750215E-4</v>
      </c>
      <c r="AF419" s="223">
        <f t="shared" ca="1" si="622"/>
        <v>-3.2681693286064906E-3</v>
      </c>
      <c r="AG419" s="223">
        <f t="shared" ca="1" si="623"/>
        <v>-1.8884711381488013E-3</v>
      </c>
      <c r="AH419" s="223">
        <f t="shared" ca="1" si="624"/>
        <v>2.7139767964148315E-3</v>
      </c>
      <c r="AI419" s="223">
        <f t="shared" ca="1" si="625"/>
        <v>2.6849173441463809E-3</v>
      </c>
      <c r="AJ419" s="223">
        <f t="shared" ca="1" si="626"/>
        <v>-1.9260584048547773E-3</v>
      </c>
      <c r="AK419" s="223">
        <f t="shared" ca="1" si="627"/>
        <v>-3.2501402712925365E-3</v>
      </c>
      <c r="AL419" s="223">
        <f t="shared" ca="1" si="628"/>
        <v>9.7226915674831604E-4</v>
      </c>
      <c r="AM419" s="223">
        <f t="shared" ca="1" si="629"/>
        <v>3.5354633006285255E-3</v>
      </c>
      <c r="AN419" s="223">
        <f t="shared" ca="1" si="630"/>
        <v>6.525125829316648E-5</v>
      </c>
      <c r="AO419" s="223">
        <f t="shared" ca="1" si="631"/>
        <v>-3.5163146044521944E-3</v>
      </c>
      <c r="AP419" s="223">
        <f t="shared" ca="1" si="632"/>
        <v>-1.0971522787843395E-3</v>
      </c>
      <c r="AQ419" s="223">
        <f t="shared" ca="1" si="633"/>
        <v>3.1943432556205799E-3</v>
      </c>
      <c r="AR419" s="223">
        <f t="shared" ca="1" si="634"/>
        <v>2.034567281725322E-3</v>
      </c>
      <c r="AS419" s="223">
        <f t="shared" ca="1" si="635"/>
        <v>-2.5972772105027579E-3</v>
      </c>
      <c r="AT419" s="223">
        <f t="shared" ca="1" si="636"/>
        <v>-2.7967667165036563E-3</v>
      </c>
      <c r="AU419" s="223">
        <f t="shared" ca="1" si="637"/>
        <v>1.776535395995647E-3</v>
      </c>
      <c r="AV419" s="223">
        <f t="shared" ca="1" si="638"/>
        <v>3.318110479586041E-3</v>
      </c>
      <c r="AW419" s="223">
        <f t="shared" ca="1" si="639"/>
        <v>-8.0279954606571433E-4</v>
      </c>
      <c r="AX419" s="223">
        <f t="shared" ca="1" si="640"/>
        <v>-3.5537007961595826E-3</v>
      </c>
      <c r="AY419" s="223">
        <f t="shared" ca="1" si="641"/>
        <v>-2.4007286172006718E-4</v>
      </c>
      <c r="AZ419" s="223">
        <f t="shared" ca="1" si="642"/>
        <v>3.4832487863515043E-3</v>
      </c>
      <c r="BA419" s="223">
        <f t="shared" ca="1" si="643"/>
        <v>1.2622703558549009E-3</v>
      </c>
      <c r="BB419" s="223">
        <f t="shared" ca="1" si="644"/>
        <v>-3.1128217299404319E-3</v>
      </c>
      <c r="BC419" s="223">
        <f t="shared" ca="1" si="645"/>
        <v>-2.1757619745131408E-3</v>
      </c>
      <c r="BD419" s="223">
        <f t="shared" ca="1" si="646"/>
        <v>2.474320556295932E-3</v>
      </c>
      <c r="BE419" s="223">
        <f t="shared" ca="1" si="647"/>
        <v>2.9018784328730578E-3</v>
      </c>
      <c r="BF419" s="223">
        <f t="shared" ca="1" si="648"/>
        <v>-1.6227325577614395E-3</v>
      </c>
      <c r="BG419" s="223">
        <f t="shared" ca="1" si="649"/>
        <v>-3.3780870691020605E-3</v>
      </c>
      <c r="BH419" s="223">
        <f t="shared" ca="1" si="650"/>
        <v>6.3139592095970485E-4</v>
      </c>
      <c r="BI419" s="223">
        <f t="shared" ca="1" si="651"/>
        <v>3.5633771152052624E-3</v>
      </c>
      <c r="BJ419" s="223">
        <f t="shared" ca="1" si="652"/>
        <v>4.1431610859518511E-4</v>
      </c>
      <c r="BK419" s="223">
        <f t="shared" ca="1" si="653"/>
        <v>-3.441791516827929E-3</v>
      </c>
      <c r="BL419" s="223">
        <f t="shared" ca="1" si="654"/>
        <v>-1.4243475130763824E-3</v>
      </c>
      <c r="BM419" s="223">
        <f t="shared" ca="1" si="655"/>
        <v>3.0238011440619126E-3</v>
      </c>
      <c r="BN419" s="223">
        <f t="shared" ca="1" si="656"/>
        <v>2.3117150661301159E-3</v>
      </c>
      <c r="BO419" s="223">
        <f t="shared" ca="1" si="657"/>
        <v>-2.3454030471441603E-3</v>
      </c>
      <c r="BP419" s="223">
        <f t="shared" ca="1" si="658"/>
        <v>-2.9999992699231365E-3</v>
      </c>
      <c r="BQ419" s="223">
        <f t="shared" ca="1" si="659"/>
        <v>1.4650204146610458E-3</v>
      </c>
      <c r="BR419" s="223">
        <f t="shared" ca="1" si="660"/>
        <v>3.4299255509831401E-3</v>
      </c>
      <c r="BS419" s="223">
        <f t="shared" ca="1" si="661"/>
        <v>-4.5847120777635212E-4</v>
      </c>
      <c r="BT419" s="223">
        <f t="shared" ca="1" si="662"/>
        <v>-3.5644689466654408E-3</v>
      </c>
      <c r="BU419" s="223">
        <f t="shared" ca="1" si="663"/>
        <v>-5.8756123167489195E-4</v>
      </c>
      <c r="BV419" s="223">
        <f t="shared" ca="1" si="664"/>
        <v>3.3920426700749812E-3</v>
      </c>
      <c r="BW419" s="223">
        <f t="shared" ca="1" si="665"/>
        <v>1.582993292380755E-3</v>
      </c>
      <c r="BX419" s="223">
        <f t="shared" ca="1" si="666"/>
        <v>-2.9274959563736227E-3</v>
      </c>
      <c r="BY419" s="223">
        <f t="shared" ca="1" si="667"/>
        <v>-2.4420990336704576E-3</v>
      </c>
      <c r="BZ419" s="223">
        <f t="shared" ca="1" si="668"/>
        <v>2.2108352566187371E-3</v>
      </c>
      <c r="CA419" s="223">
        <f t="shared" ca="1" si="669"/>
        <v>3.0908928459630674E-3</v>
      </c>
      <c r="CB419" s="223">
        <f t="shared" ca="1" si="670"/>
        <v>-1.303778909061055E-3</v>
      </c>
      <c r="CC419" s="223">
        <f t="shared" ca="1" si="671"/>
        <v>-3.4735010417859045E-3</v>
      </c>
      <c r="CD419" s="223">
        <f t="shared" ca="1" si="672"/>
        <v>2.8444199729618159E-4</v>
      </c>
      <c r="CE419" s="223">
        <f t="shared" ca="1" si="673"/>
        <v>3.5569736602224953E-3</v>
      </c>
      <c r="CF419" s="223">
        <f t="shared" ca="1" si="674"/>
        <v>7.5939086828315878E-4</v>
      </c>
      <c r="CG419" s="223">
        <f t="shared" ca="1" si="675"/>
        <v>-3.3341220954219747E-3</v>
      </c>
      <c r="CH419" s="223">
        <f t="shared" ca="1" si="676"/>
        <v>-1.7378255021899009E-3</v>
      </c>
      <c r="CI419" s="223">
        <f t="shared" ca="1" si="677"/>
        <v>2.8241381745080668E-3</v>
      </c>
      <c r="CJ419" s="223">
        <f t="shared" ca="1" si="678"/>
        <v>2.5665997707360741E-3</v>
      </c>
      <c r="CK419" s="223">
        <f t="shared" ca="1" si="679"/>
        <v>-2.0709413703138206E-3</v>
      </c>
      <c r="CL419" s="223">
        <f t="shared" ca="1" si="680"/>
        <v>-3.1743401904068339E-3</v>
      </c>
      <c r="CM419" s="223">
        <f t="shared" ca="1" si="681"/>
        <v>1.1393964858715906E-3</v>
      </c>
      <c r="CN419" s="223">
        <f t="shared" ca="1" si="682"/>
        <v>3.5087085643362467E-3</v>
      </c>
      <c r="CO419" s="223">
        <f t="shared" ca="1" si="683"/>
        <v>-1.097275411302978E-4</v>
      </c>
      <c r="CP419" s="223">
        <f t="shared" ca="1" si="684"/>
        <v>-3.5409093126779769E-3</v>
      </c>
      <c r="CQ419" s="223">
        <f t="shared" ca="1" si="685"/>
        <v>-9.29391065774997E-4</v>
      </c>
      <c r="CR419" s="223">
        <f t="shared" ca="1" si="686"/>
        <v>3.2681693286064906E-3</v>
      </c>
      <c r="CS419" s="223">
        <f t="shared" ca="1" si="687"/>
        <v>1.8884711381487798E-3</v>
      </c>
      <c r="CT419" s="223">
        <f t="shared" ca="1" si="688"/>
        <v>-2.7139767964148645E-3</v>
      </c>
      <c r="CU419" s="223">
        <f t="shared" ca="1" si="689"/>
        <v>-2.6849173441463978E-3</v>
      </c>
      <c r="CV419" s="223">
        <f t="shared" ca="1" si="690"/>
        <v>1.9260584048547773E-3</v>
      </c>
      <c r="CW419" s="223">
        <f t="shared" ca="1" si="691"/>
        <v>3.2501402712925261E-3</v>
      </c>
      <c r="CX419" s="223">
        <f t="shared" ca="1" si="692"/>
        <v>-9.7226915674826725E-4</v>
      </c>
      <c r="CY419" s="223">
        <f t="shared" ca="1" si="693"/>
        <v>-3.535463300628529E-3</v>
      </c>
      <c r="CZ419" s="223">
        <f t="shared" ca="1" si="694"/>
        <v>-6.525125829316648E-5</v>
      </c>
      <c r="DA419" s="223">
        <f t="shared" ca="1" si="695"/>
        <v>3.5163146044521983E-3</v>
      </c>
      <c r="DB419" s="223">
        <f t="shared" ca="1" si="696"/>
        <v>1.097152278784388E-3</v>
      </c>
      <c r="DC419" s="223">
        <f t="shared" ca="1" si="697"/>
        <v>-3.1943432556205686E-3</v>
      </c>
      <c r="DD419" s="223">
        <f t="shared" ca="1" si="698"/>
        <v>-2.034567281725322E-3</v>
      </c>
      <c r="DE419" s="223">
        <f t="shared" ca="1" si="699"/>
        <v>2.5972772105027748E-3</v>
      </c>
      <c r="DF419" s="223">
        <f t="shared" ca="1" si="700"/>
        <v>2.796766716503688E-3</v>
      </c>
      <c r="DG419" s="223">
        <f t="shared" ca="1" si="701"/>
        <v>-1.776535395995647E-3</v>
      </c>
      <c r="DH419" s="223">
        <f t="shared" ca="1" si="702"/>
        <v>-3.3181104795860319E-3</v>
      </c>
      <c r="DI419" s="223">
        <f t="shared" ca="1" si="703"/>
        <v>8.0279954606576366E-4</v>
      </c>
      <c r="DJ419" s="223">
        <f t="shared" ca="1" si="704"/>
        <v>3.5537007961595848E-3</v>
      </c>
      <c r="DK419" s="223">
        <f t="shared" ca="1" si="705"/>
        <v>2.4007286172006718E-4</v>
      </c>
      <c r="DL419" s="223">
        <f t="shared" ca="1" si="706"/>
        <v>-3.4832487863515043E-3</v>
      </c>
      <c r="DM419" s="223">
        <f t="shared" ca="1" si="707"/>
        <v>-1.2622703558548536E-3</v>
      </c>
      <c r="DN419" s="223">
        <f t="shared" ca="1" si="708"/>
        <v>3.1128217299404319E-3</v>
      </c>
      <c r="DO419" s="223">
        <f t="shared" ca="1" si="709"/>
        <v>2.1757619745131408E-3</v>
      </c>
      <c r="DP419" s="223">
        <f t="shared" ca="1" si="710"/>
        <v>-2.4743205562959688E-3</v>
      </c>
      <c r="DQ419" s="223">
        <f t="shared" ca="1" si="711"/>
        <v>-2.9018784328730873E-3</v>
      </c>
      <c r="DR419" s="223">
        <f t="shared" ca="1" si="712"/>
        <v>1.6227325577614395E-3</v>
      </c>
      <c r="DS419" s="223">
        <f t="shared" ca="1" si="713"/>
        <v>3.3780870691020605E-3</v>
      </c>
      <c r="DT419" s="223">
        <f t="shared" ca="1" si="714"/>
        <v>-6.3139592095975451E-4</v>
      </c>
      <c r="DU419" s="223">
        <f t="shared" ca="1" si="715"/>
        <v>-3.5633771152052637E-3</v>
      </c>
      <c r="DV419" s="223">
        <f t="shared" ca="1" si="716"/>
        <v>-4.1431610859518511E-4</v>
      </c>
      <c r="DW419" s="223">
        <f t="shared" ca="1" si="717"/>
        <v>3.441791516827929E-3</v>
      </c>
      <c r="DX419" s="223">
        <f t="shared" ca="1" si="718"/>
        <v>1.4243475130763365E-3</v>
      </c>
      <c r="DY419" s="223">
        <f t="shared" ca="1" si="719"/>
        <v>-3.0238011440618853E-3</v>
      </c>
      <c r="DZ419" s="223">
        <f t="shared" ca="1" si="720"/>
        <v>-2.3117150661301159E-3</v>
      </c>
      <c r="EA419" s="223">
        <f t="shared" ca="1" si="721"/>
        <v>2.3454030471441603E-3</v>
      </c>
      <c r="EB419" s="223">
        <f t="shared" ca="1" si="722"/>
        <v>2.9999992699231088E-3</v>
      </c>
      <c r="EC419" s="223">
        <f t="shared" ca="1" si="723"/>
        <v>-1.4650204146609996E-3</v>
      </c>
      <c r="ED419" s="223">
        <f t="shared" ca="1" si="724"/>
        <v>-3.4299255509831401E-3</v>
      </c>
      <c r="EE419" s="223">
        <f t="shared" ca="1" si="725"/>
        <v>4.5847120777640243E-4</v>
      </c>
      <c r="EF419" s="223">
        <f t="shared" ca="1" si="726"/>
        <v>3.5644689466654399E-3</v>
      </c>
      <c r="EG419" s="223">
        <f t="shared" ca="1" si="727"/>
        <v>5.8756123167489195E-4</v>
      </c>
      <c r="EH419" s="223">
        <f t="shared" ca="1" si="728"/>
        <v>-3.3920426700749812E-3</v>
      </c>
      <c r="EI419" s="223">
        <f t="shared" ca="1" si="729"/>
        <v>-1.5829932923807095E-3</v>
      </c>
      <c r="EJ419" s="223">
        <f t="shared" ca="1" si="730"/>
        <v>2.927495956373594E-3</v>
      </c>
      <c r="EK419" s="223">
        <f t="shared" ca="1" si="731"/>
        <v>2.4420990336704576E-3</v>
      </c>
      <c r="EL419" s="223">
        <f t="shared" ca="1" si="732"/>
        <v>-2.2108352566187371E-3</v>
      </c>
      <c r="EM419" s="223">
        <f t="shared" ca="1" si="733"/>
        <v>-3.0908928459630418E-3</v>
      </c>
      <c r="EN419" s="223">
        <f t="shared" ca="1" si="734"/>
        <v>1.3037789090610077E-3</v>
      </c>
      <c r="EO419" s="223">
        <f t="shared" ca="1" si="735"/>
        <v>3.4735010417859045E-3</v>
      </c>
      <c r="EP419" s="223">
        <f t="shared" ca="1" si="736"/>
        <v>-2.8444199729618159E-4</v>
      </c>
      <c r="EQ419" s="223">
        <f t="shared" ca="1" si="737"/>
        <v>-3.5569736602224988E-3</v>
      </c>
      <c r="ER419" s="223">
        <f t="shared" ca="1" si="738"/>
        <v>-7.5939086828320812E-4</v>
      </c>
      <c r="ES419" s="223">
        <f t="shared" ca="1" si="739"/>
        <v>3.3341220954219747E-3</v>
      </c>
      <c r="ET419" s="223">
        <f t="shared" ca="1" si="740"/>
        <v>1.7378255021899009E-3</v>
      </c>
      <c r="EU419" s="223">
        <f t="shared" ca="1" si="741"/>
        <v>-2.824138174508036E-3</v>
      </c>
      <c r="EV419" s="223">
        <f t="shared" ca="1" si="742"/>
        <v>-2.5665997707360741E-3</v>
      </c>
      <c r="EW419" s="223">
        <f t="shared" ca="1" si="743"/>
        <v>2.0709413703138206E-3</v>
      </c>
      <c r="EX419" s="223">
        <f t="shared" ca="1" si="744"/>
        <v>3.1743401904068109E-3</v>
      </c>
      <c r="EY419" s="223">
        <f t="shared" ca="1" si="745"/>
        <v>-1.1393964858715426E-3</v>
      </c>
      <c r="EZ419" s="223">
        <f t="shared" ca="1" si="746"/>
        <v>-3.5087085643362467E-3</v>
      </c>
      <c r="FA419" s="223">
        <f t="shared" ca="1" si="747"/>
        <v>1.097275411302978E-4</v>
      </c>
      <c r="FB419" s="223">
        <f t="shared" ca="1" si="748"/>
        <v>3.5409093126779825E-3</v>
      </c>
      <c r="FC419" s="223">
        <f t="shared" ca="1" si="749"/>
        <v>9.293910657750459E-4</v>
      </c>
      <c r="FD419" s="223">
        <f t="shared" ca="1" si="750"/>
        <v>-3.2681693286064906E-3</v>
      </c>
      <c r="FE419" s="223">
        <f t="shared" ca="1" si="751"/>
        <v>-1.8884711381487798E-3</v>
      </c>
      <c r="FF419" s="223">
        <f t="shared" ca="1" si="752"/>
        <v>2.7139767964148645E-3</v>
      </c>
      <c r="FG419" s="223">
        <f t="shared" ca="1" si="753"/>
        <v>2.6849173441463978E-3</v>
      </c>
      <c r="FH419" s="223">
        <f t="shared" ca="1" si="754"/>
        <v>-1.9260584048547773E-3</v>
      </c>
      <c r="FI419" s="223">
        <f t="shared" ca="1" si="755"/>
        <v>-3.2501402712925261E-3</v>
      </c>
      <c r="FJ419" s="223">
        <f t="shared" ca="1" si="756"/>
        <v>9.7226915674836483E-4</v>
      </c>
      <c r="FK419" s="223">
        <f t="shared" ca="1" si="757"/>
        <v>3.535463300628529E-3</v>
      </c>
      <c r="FL419" s="223">
        <f t="shared" ca="1" si="758"/>
        <v>6.525125829316648E-5</v>
      </c>
      <c r="FM419" s="223">
        <f t="shared" ca="1" si="759"/>
        <v>-3.5163146044521983E-3</v>
      </c>
      <c r="FN419" s="223">
        <f t="shared" ca="1" si="760"/>
        <v>-1.097152278784388E-3</v>
      </c>
      <c r="FO419" s="223">
        <f t="shared" ca="1" si="761"/>
        <v>3.1943432556205686E-3</v>
      </c>
      <c r="FP419" s="223">
        <f t="shared" ca="1" si="762"/>
        <v>2.034567281725322E-3</v>
      </c>
      <c r="FQ419" s="223">
        <f t="shared" ca="1" si="763"/>
        <v>-2.5972772105027748E-3</v>
      </c>
      <c r="FR419" s="223">
        <f t="shared" ca="1" si="764"/>
        <v>-2.796766716503688E-3</v>
      </c>
      <c r="FS419" s="223">
        <f t="shared" ca="1" si="765"/>
        <v>1.776535395995647E-3</v>
      </c>
      <c r="FT419" s="223">
        <f t="shared" ca="1" si="766"/>
        <v>3.3181104795860319E-3</v>
      </c>
      <c r="FU419" s="223">
        <f t="shared" ca="1" si="767"/>
        <v>-8.0279954606576366E-4</v>
      </c>
      <c r="FV419" s="223">
        <f t="shared" ca="1" si="768"/>
        <v>-3.5537007961595848E-3</v>
      </c>
      <c r="FW419" s="223">
        <f t="shared" ca="1" si="769"/>
        <v>-2.4007286172006718E-4</v>
      </c>
      <c r="FX419" s="223">
        <f t="shared" ca="1" si="770"/>
        <v>3.4832487863515043E-3</v>
      </c>
      <c r="FY419" s="223">
        <f t="shared" ca="1" si="771"/>
        <v>1.2622703558548536E-3</v>
      </c>
      <c r="FZ419" s="223">
        <f t="shared" ca="1" si="772"/>
        <v>-3.1128217299404319E-3</v>
      </c>
      <c r="GA419" s="223">
        <f t="shared" ca="1" si="773"/>
        <v>-2.1757619745131408E-3</v>
      </c>
      <c r="GB419" s="223">
        <f t="shared" ca="1" si="774"/>
        <v>2.4743205562959688E-3</v>
      </c>
      <c r="GC419" s="223">
        <f t="shared" ca="1" si="775"/>
        <v>2.9018784328730873E-3</v>
      </c>
      <c r="GD419" s="223">
        <f t="shared" ca="1" si="776"/>
        <v>-1.6227325577614395E-3</v>
      </c>
      <c r="GE419" s="223">
        <f t="shared" ca="1" si="777"/>
        <v>-3.3780870691020605E-3</v>
      </c>
      <c r="GF419" s="223">
        <f t="shared" ca="1" si="778"/>
        <v>6.3139592095975451E-4</v>
      </c>
      <c r="GG419" s="223">
        <f t="shared" ca="1" si="779"/>
        <v>3.5633771152052606E-3</v>
      </c>
      <c r="GH419" s="223">
        <f t="shared" ca="1" si="780"/>
        <v>4.1431610859508461E-4</v>
      </c>
      <c r="GI419" s="223">
        <f t="shared" ca="1" si="781"/>
        <v>-3.4417915168279021E-3</v>
      </c>
      <c r="GJ419" s="223">
        <f t="shared" ca="1" si="782"/>
        <v>-1.4243475130764289E-3</v>
      </c>
      <c r="GK419" s="223">
        <f t="shared" ca="1" si="783"/>
        <v>3.0238011440618853E-3</v>
      </c>
      <c r="GL419" s="223">
        <f t="shared" ca="1" si="784"/>
        <v>2.3117150661301159E-3</v>
      </c>
      <c r="GM419" s="223">
        <f t="shared" ca="1" si="785"/>
        <v>-2.3454030471441603E-3</v>
      </c>
      <c r="GN419" s="223">
        <f t="shared" ca="1" si="786"/>
        <v>-2.9999992699231088E-3</v>
      </c>
      <c r="GO419" s="223">
        <f t="shared" ca="1" si="787"/>
        <v>1.465020414661092E-3</v>
      </c>
      <c r="GP419" s="223">
        <f t="shared" ca="1" si="788"/>
        <v>3.4299255509831678E-3</v>
      </c>
      <c r="GQ419" s="223">
        <f t="shared" ca="1" si="789"/>
        <v>-4.5847120777630181E-4</v>
      </c>
      <c r="GR419" s="223">
        <f t="shared" ca="1" si="790"/>
        <v>-3.5644689466654399E-3</v>
      </c>
      <c r="GS419" s="223">
        <f t="shared" ca="1" si="791"/>
        <v>-5.8756123167489195E-4</v>
      </c>
      <c r="GT419" s="223">
        <f t="shared" ca="1" si="792"/>
        <v>3.3920426700749812E-3</v>
      </c>
      <c r="GU419" s="223">
        <f t="shared" ca="1" si="793"/>
        <v>1.5829932923807095E-3</v>
      </c>
      <c r="GV419" s="223">
        <f t="shared" ca="1" si="794"/>
        <v>-2.9274959563736517E-3</v>
      </c>
      <c r="GW419" s="223">
        <f t="shared" ca="1" si="795"/>
        <v>-2.4420990336703838E-3</v>
      </c>
      <c r="GX419" s="223">
        <f t="shared" ca="1" si="796"/>
        <v>2.2108352566186573E-3</v>
      </c>
      <c r="GY419" s="223">
        <f t="shared" ca="1" si="797"/>
        <v>3.0908928459630926E-3</v>
      </c>
      <c r="GZ419" s="223">
        <f t="shared" ca="1" si="798"/>
        <v>-1.3037789090610077E-3</v>
      </c>
      <c r="HA419" s="223">
        <f t="shared" ca="1" si="799"/>
        <v>-3.4735010417859045E-3</v>
      </c>
      <c r="HB419" s="223">
        <f t="shared" ca="1" si="800"/>
        <v>2.8444199729618159E-4</v>
      </c>
      <c r="HC419" s="223">
        <f t="shared" ca="1" si="801"/>
        <v>3.5569736602224988E-3</v>
      </c>
      <c r="HD419" s="223">
        <f t="shared" ca="1" si="802"/>
        <v>7.5939086828310924E-4</v>
      </c>
      <c r="HE419" s="223">
        <f t="shared" ca="1" si="803"/>
        <v>-3.3341220954220107E-3</v>
      </c>
      <c r="HF419" s="223">
        <f t="shared" ca="1" si="804"/>
        <v>-1.7378255021899894E-3</v>
      </c>
      <c r="HG419" s="223">
        <f t="shared" ca="1" si="805"/>
        <v>2.824138174508036E-3</v>
      </c>
      <c r="HH419" s="223">
        <f t="shared" ca="1" si="806"/>
        <v>2.5665997707360741E-3</v>
      </c>
      <c r="HI419" s="223">
        <f t="shared" ca="1" si="807"/>
        <v>-2.0709413703138206E-3</v>
      </c>
      <c r="HJ419" s="223">
        <f t="shared" ca="1" si="808"/>
        <v>-3.1743401904068109E-3</v>
      </c>
      <c r="HK419" s="223">
        <f t="shared" ca="1" si="809"/>
        <v>1.1393964858716387E-3</v>
      </c>
      <c r="HL419" s="223">
        <f t="shared" ca="1" si="810"/>
        <v>3.5087085643362289E-3</v>
      </c>
      <c r="HM419" s="223">
        <f t="shared" ca="1" si="811"/>
        <v>-1.0972754113019653E-4</v>
      </c>
      <c r="HN419" s="223">
        <f t="shared" ca="1" si="812"/>
        <v>-3.5409093126779708E-3</v>
      </c>
      <c r="HO419" s="223">
        <f t="shared" ca="1" si="813"/>
        <v>-9.293910657750459E-4</v>
      </c>
      <c r="HP419" s="223">
        <f t="shared" ca="1" si="814"/>
        <v>3.2681693286064906E-3</v>
      </c>
      <c r="HQ419" s="223">
        <f t="shared" ca="1" si="815"/>
        <v>1.8884711381487798E-3</v>
      </c>
      <c r="HR419" s="223">
        <f t="shared" ca="1" si="816"/>
        <v>-2.7139767964148645E-3</v>
      </c>
      <c r="HS419" s="223">
        <f t="shared" ca="1" si="817"/>
        <v>-2.684917344146331E-3</v>
      </c>
      <c r="HT419" s="223">
        <f t="shared" ca="1" si="818"/>
        <v>1.9260584048548623E-3</v>
      </c>
      <c r="HU419" s="223">
        <f t="shared" ca="1" si="819"/>
        <v>3.2501402712925677E-3</v>
      </c>
      <c r="HV419" s="223">
        <f t="shared" ca="1" si="820"/>
        <v>-9.7226915674826725E-4</v>
      </c>
      <c r="HW419" s="223">
        <f t="shared" ca="1" si="821"/>
        <v>-3.535463300628529E-3</v>
      </c>
      <c r="HX419" s="223">
        <f t="shared" ca="1" si="822"/>
        <v>-6.525125829316648E-5</v>
      </c>
      <c r="HY419" s="223">
        <f t="shared" ca="1" si="823"/>
        <v>3.5163146044521983E-3</v>
      </c>
      <c r="HZ419" s="223">
        <f t="shared" ca="1" si="824"/>
        <v>1.0971522787842918E-3</v>
      </c>
      <c r="IA419" s="223">
        <f t="shared" ca="1" si="825"/>
        <v>-3.1943432556206137E-3</v>
      </c>
      <c r="IB419" s="223">
        <f t="shared" ca="1" si="826"/>
        <v>-2.0345672817254057E-3</v>
      </c>
      <c r="IC419" s="223">
        <f t="shared" ca="1" si="827"/>
        <v>2.5972772105027058E-3</v>
      </c>
      <c r="ID419" s="223">
        <f t="shared" ca="1" si="828"/>
        <v>2.796766716503688E-3</v>
      </c>
      <c r="IE419" s="223">
        <f t="shared" ca="1" si="829"/>
        <v>-9.7606544210064854E-4</v>
      </c>
      <c r="IF419" s="223">
        <f t="shared" ca="1" si="830"/>
        <v>-3.3181104795860319E-3</v>
      </c>
      <c r="IG419" s="223">
        <f t="shared" ca="1" si="831"/>
        <v>8.0279954606576366E-4</v>
      </c>
      <c r="IH419" s="223">
        <f t="shared" ca="1" si="832"/>
        <v>3.5537007961595765E-3</v>
      </c>
      <c r="II419" s="223">
        <f t="shared" ca="1" si="833"/>
        <v>2.4007286171996624E-4</v>
      </c>
      <c r="IJ419" s="223">
        <f t="shared" ca="1" si="834"/>
        <v>-3.4832487863514835E-3</v>
      </c>
      <c r="IK419" s="223">
        <f t="shared" ca="1" si="835"/>
        <v>-1.2622703558549486E-3</v>
      </c>
      <c r="IL419" s="223">
        <f t="shared" ca="1" si="836"/>
        <v>3.1128217299404319E-3</v>
      </c>
      <c r="IM419" s="223">
        <f t="shared" ca="1" si="837"/>
        <v>2.1757619745131408E-3</v>
      </c>
      <c r="IN419" s="223">
        <f t="shared" ca="1" si="838"/>
        <v>-2.4743205562959688E-3</v>
      </c>
      <c r="IO419" s="223">
        <f t="shared" ca="1" si="839"/>
        <v>-2.9018784328730288E-3</v>
      </c>
      <c r="IP419" s="223">
        <f t="shared" ca="1" si="840"/>
        <v>1.6227325577615301E-3</v>
      </c>
      <c r="IQ419" s="223">
        <f t="shared" ca="1" si="841"/>
        <v>3.3780870691020926E-3</v>
      </c>
      <c r="IR419" s="223">
        <f t="shared" ca="1" si="842"/>
        <v>-6.3139592095965498E-4</v>
      </c>
      <c r="IS419" s="223">
        <f t="shared" ca="1" si="843"/>
        <v>-3.5633771152052637E-3</v>
      </c>
      <c r="IT419" s="223">
        <f t="shared" ca="1" si="844"/>
        <v>-4.1431610859518511E-4</v>
      </c>
      <c r="IU419" s="223">
        <f t="shared" ca="1" si="845"/>
        <v>3.441791516827929E-3</v>
      </c>
      <c r="IV419" s="223">
        <f t="shared" ca="1" si="846"/>
        <v>1.4243475130763365E-3</v>
      </c>
      <c r="IW419" s="223">
        <f t="shared" ca="1" si="847"/>
        <v>-3.023801144061939E-3</v>
      </c>
      <c r="IX419" s="223">
        <f t="shared" ca="1" si="848"/>
        <v>-2.3117150661300392E-3</v>
      </c>
      <c r="IY419" s="223">
        <f t="shared" ca="1" si="849"/>
        <v>2.345403047144084E-3</v>
      </c>
      <c r="IZ419" s="223">
        <f t="shared" ca="1" si="850"/>
        <v>2.9999992699231634E-3</v>
      </c>
      <c r="JA419" s="223">
        <f t="shared" ca="1" si="851"/>
        <v>-1.4650204146609996E-3</v>
      </c>
      <c r="JB419" s="223">
        <f t="shared" ca="1" si="852"/>
        <v>-3.4299255509831401E-3</v>
      </c>
    </row>
    <row r="420" spans="2:262">
      <c r="B420" s="230">
        <v>59</v>
      </c>
      <c r="C420" s="229">
        <f t="shared" si="853"/>
        <v>1.1523437500000006E-3</v>
      </c>
      <c r="D420" s="226">
        <f t="shared" ca="1" si="597"/>
        <v>24.420431595826457</v>
      </c>
      <c r="E420" s="225">
        <f ca="1">BM361</f>
        <v>0.42043159582645784</v>
      </c>
      <c r="F420" s="224">
        <v>59</v>
      </c>
      <c r="G420" s="223">
        <f t="shared" ca="1" si="854"/>
        <v>1.8476601792411431E-3</v>
      </c>
      <c r="H420" s="223">
        <f t="shared" ca="1" si="598"/>
        <v>1.1103118279114567E-2</v>
      </c>
      <c r="I420" s="223">
        <f t="shared" ca="1" si="599"/>
        <v>8.7062023148520027E-4</v>
      </c>
      <c r="J420" s="223">
        <f t="shared" ca="1" si="600"/>
        <v>-1.0889971858358162E-2</v>
      </c>
      <c r="K420" s="223">
        <f t="shared" ca="1" si="601"/>
        <v>-3.5367178476493838E-3</v>
      </c>
      <c r="L420" s="223">
        <f t="shared" ca="1" si="602"/>
        <v>1.0024107818918408E-2</v>
      </c>
      <c r="M420" s="223">
        <f t="shared" ca="1" si="603"/>
        <v>5.9908334604164646E-3</v>
      </c>
      <c r="N420" s="223">
        <f t="shared" ca="1" si="604"/>
        <v>-8.5574238811271276E-3</v>
      </c>
      <c r="O420" s="223">
        <f t="shared" ca="1" si="605"/>
        <v>-8.0858735309258124E-3</v>
      </c>
      <c r="P420" s="223">
        <f t="shared" ca="1" si="606"/>
        <v>6.5778294041349229E-3</v>
      </c>
      <c r="Q420" s="223">
        <f t="shared" ca="1" si="607"/>
        <v>9.6962666083366365E-3</v>
      </c>
      <c r="R420" s="223">
        <f t="shared" ca="1" si="608"/>
        <v>-4.2039763192587435E-3</v>
      </c>
      <c r="S420" s="223">
        <f t="shared" ca="1" si="609"/>
        <v>-1.0725489767860589E-2</v>
      </c>
      <c r="T420" s="223">
        <f t="shared" ca="1" si="610"/>
        <v>1.5781474306065331E-3</v>
      </c>
      <c r="U420" s="223">
        <f t="shared" ca="1" si="611"/>
        <v>1.1111853952949497E-2</v>
      </c>
      <c r="V420" s="223">
        <f t="shared" ca="1" si="612"/>
        <v>1.1422716595847334E-3</v>
      </c>
      <c r="W420" s="223">
        <f t="shared" ca="1" si="613"/>
        <v>-1.0832201462728104E-2</v>
      </c>
      <c r="X420" s="223">
        <f t="shared" ca="1" si="614"/>
        <v>-3.7942258494777139E-3</v>
      </c>
      <c r="Y420" s="223">
        <f t="shared" ca="1" si="615"/>
        <v>9.9032939665423259E-3</v>
      </c>
      <c r="Z420" s="223">
        <f t="shared" ca="1" si="616"/>
        <v>6.2187636517592633E-3</v>
      </c>
      <c r="AA420" s="223">
        <f t="shared" ca="1" si="617"/>
        <v>-8.3808078515099568E-3</v>
      </c>
      <c r="AB420" s="223">
        <f t="shared" ca="1" si="618"/>
        <v>-8.2705643473956949E-3</v>
      </c>
      <c r="AC420" s="223">
        <f t="shared" ca="1" si="619"/>
        <v>6.3559971194234038E-3</v>
      </c>
      <c r="AD420" s="223">
        <f t="shared" ca="1" si="620"/>
        <v>9.8266481453014656E-3</v>
      </c>
      <c r="AE420" s="223">
        <f t="shared" ca="1" si="621"/>
        <v>-3.9502238506004331E-3</v>
      </c>
      <c r="AF420" s="223">
        <f t="shared" ca="1" si="622"/>
        <v>-1.0793747282781572E-2</v>
      </c>
      <c r="AG420" s="223">
        <f t="shared" ca="1" si="623"/>
        <v>1.307684064970425E-3</v>
      </c>
      <c r="AH420" s="223">
        <f t="shared" ca="1" si="624"/>
        <v>1.1113896261462154E-2</v>
      </c>
      <c r="AI420" s="223">
        <f t="shared" ca="1" si="625"/>
        <v>1.4132350259488408E-3</v>
      </c>
      <c r="AJ420" s="223">
        <f t="shared" ca="1" si="626"/>
        <v>-1.0767906153979004E-2</v>
      </c>
      <c r="AK420" s="223">
        <f t="shared" ca="1" si="627"/>
        <v>-4.0494483515295804E-3</v>
      </c>
      <c r="AL420" s="223">
        <f t="shared" ca="1" si="628"/>
        <v>9.7765147401888304E-3</v>
      </c>
      <c r="AM420" s="223">
        <f t="shared" ca="1" si="629"/>
        <v>6.4429478924127297E-3</v>
      </c>
      <c r="AN420" s="223">
        <f t="shared" ca="1" si="630"/>
        <v>-8.1991435366215969E-3</v>
      </c>
      <c r="AO420" s="223">
        <f t="shared" ca="1" si="631"/>
        <v>-8.4502732851590243E-3</v>
      </c>
      <c r="AP420" s="223">
        <f t="shared" ca="1" si="632"/>
        <v>6.1303362197131523E-3</v>
      </c>
      <c r="AQ420" s="223">
        <f t="shared" ca="1" si="633"/>
        <v>9.9511104768656346E-3</v>
      </c>
      <c r="AR420" s="223">
        <f t="shared" ca="1" si="634"/>
        <v>-3.6940919148029045E-3</v>
      </c>
      <c r="AS420" s="223">
        <f t="shared" ca="1" si="635"/>
        <v>-1.0855503047943624E-2</v>
      </c>
      <c r="AT420" s="223">
        <f t="shared" ca="1" si="636"/>
        <v>1.0364329993510345E-3</v>
      </c>
      <c r="AU420" s="223">
        <f t="shared" ca="1" si="637"/>
        <v>1.1109243974442252E-2</v>
      </c>
      <c r="AV420" s="223">
        <f t="shared" ca="1" si="638"/>
        <v>1.6833471123774988E-3</v>
      </c>
      <c r="AW420" s="223">
        <f t="shared" ca="1" si="639"/>
        <v>-1.0697124661200682E-2</v>
      </c>
      <c r="AX420" s="223">
        <f t="shared" ca="1" si="640"/>
        <v>-4.3022316173130376E-3</v>
      </c>
      <c r="AY420" s="223">
        <f t="shared" ca="1" si="641"/>
        <v>9.6438465069232961E-3</v>
      </c>
      <c r="AZ420" s="223">
        <f t="shared" ca="1" si="642"/>
        <v>6.6632511421732101E-3</v>
      </c>
      <c r="BA420" s="223">
        <f t="shared" ca="1" si="643"/>
        <v>-8.0125403642525E-3</v>
      </c>
      <c r="BB420" s="223">
        <f t="shared" ca="1" si="644"/>
        <v>-8.6248920942714191E-3</v>
      </c>
      <c r="BC420" s="223">
        <f t="shared" ca="1" si="645"/>
        <v>5.9009826346922475E-3</v>
      </c>
      <c r="BD420" s="223">
        <f t="shared" ca="1" si="646"/>
        <v>1.0069578631574521E-2</v>
      </c>
      <c r="BE420" s="223">
        <f t="shared" ca="1" si="647"/>
        <v>-3.4357347961668921E-3</v>
      </c>
      <c r="BF420" s="223">
        <f t="shared" ca="1" si="648"/>
        <v>-1.0910719863982982E-2</v>
      </c>
      <c r="BG420" s="223">
        <f t="shared" ca="1" si="649"/>
        <v>7.6455762524764003E-4</v>
      </c>
      <c r="BH420" s="223">
        <f t="shared" ca="1" si="650"/>
        <v>1.1097899894253535E-2</v>
      </c>
      <c r="BI420" s="223">
        <f t="shared" ca="1" si="651"/>
        <v>1.9524452134502207E-3</v>
      </c>
      <c r="BJ420" s="223">
        <f t="shared" ca="1" si="652"/>
        <v>-1.0619899620517726E-2</v>
      </c>
      <c r="BK420" s="223">
        <f t="shared" ca="1" si="653"/>
        <v>-4.5524233796411006E-3</v>
      </c>
      <c r="BL420" s="223">
        <f t="shared" ca="1" si="654"/>
        <v>9.5053691811285597E-3</v>
      </c>
      <c r="BM420" s="223">
        <f t="shared" ca="1" si="655"/>
        <v>6.8795406986005888E-3</v>
      </c>
      <c r="BN420" s="223">
        <f t="shared" ca="1" si="656"/>
        <v>-7.8211107371762151E-3</v>
      </c>
      <c r="BO420" s="223">
        <f t="shared" ca="1" si="657"/>
        <v>-8.7943155908918116E-3</v>
      </c>
      <c r="BP420" s="223">
        <f t="shared" ca="1" si="658"/>
        <v>5.6680745183840218E-3</v>
      </c>
      <c r="BQ420" s="223">
        <f t="shared" ca="1" si="659"/>
        <v>1.0181981248641515E-2</v>
      </c>
      <c r="BR420" s="223">
        <f t="shared" ca="1" si="660"/>
        <v>-3.1753081193601428E-3</v>
      </c>
      <c r="BS420" s="223">
        <f t="shared" ca="1" si="661"/>
        <v>-1.0959364470354399E-2</v>
      </c>
      <c r="BT420" s="223">
        <f t="shared" ca="1" si="662"/>
        <v>4.9222171021944721E-4</v>
      </c>
      <c r="BU420" s="223">
        <f t="shared" ca="1" si="663"/>
        <v>1.1079870854145725E-2</v>
      </c>
      <c r="BV420" s="223">
        <f t="shared" ca="1" si="664"/>
        <v>2.220367234532832E-3</v>
      </c>
      <c r="BW420" s="223">
        <f t="shared" ca="1" si="665"/>
        <v>-1.0536277549406949E-2</v>
      </c>
      <c r="BX420" s="223">
        <f t="shared" ca="1" si="666"/>
        <v>-4.7998729323512693E-3</v>
      </c>
      <c r="BY420" s="223">
        <f t="shared" ca="1" si="667"/>
        <v>9.3611661763678376E-3</v>
      </c>
      <c r="BZ420" s="223">
        <f t="shared" ca="1" si="668"/>
        <v>7.0916862769538486E-3</v>
      </c>
      <c r="CA420" s="223">
        <f t="shared" ca="1" si="669"/>
        <v>-7.624969965442022E-3</v>
      </c>
      <c r="CB420" s="223">
        <f t="shared" ca="1" si="670"/>
        <v>-8.9584417206407946E-3</v>
      </c>
      <c r="CC420" s="223">
        <f t="shared" ca="1" si="671"/>
        <v>5.4317521659290142E-3</v>
      </c>
      <c r="CD420" s="223">
        <f t="shared" ca="1" si="672"/>
        <v>1.0288250620933191E-2</v>
      </c>
      <c r="CE420" s="223">
        <f t="shared" ca="1" si="673"/>
        <v>-2.9129687556747092E-3</v>
      </c>
      <c r="CF420" s="223">
        <f t="shared" ca="1" si="674"/>
        <v>-1.1001407565365877E-2</v>
      </c>
      <c r="CG420" s="223">
        <f t="shared" ca="1" si="675"/>
        <v>2.1958929923821587E-4</v>
      </c>
      <c r="CH420" s="223">
        <f t="shared" ca="1" si="676"/>
        <v>1.1055167714138423E-2</v>
      </c>
      <c r="CI420" s="223">
        <f t="shared" ca="1" si="677"/>
        <v>2.4869517894182402E-3</v>
      </c>
      <c r="CJ420" s="223">
        <f t="shared" ca="1" si="678"/>
        <v>-1.0446308818677249E-2</v>
      </c>
      <c r="CK420" s="223">
        <f t="shared" ca="1" si="679"/>
        <v>-5.0444312210859415E-3</v>
      </c>
      <c r="CL420" s="223">
        <f t="shared" ca="1" si="680"/>
        <v>9.2113243551390223E-3</v>
      </c>
      <c r="CM420" s="223">
        <f t="shared" ca="1" si="681"/>
        <v>7.2995600886689802E-3</v>
      </c>
      <c r="CN420" s="223">
        <f t="shared" ca="1" si="682"/>
        <v>-7.4242361969165229E-3</v>
      </c>
      <c r="CO420" s="223">
        <f t="shared" ca="1" si="683"/>
        <v>-9.1171716200750645E-3</v>
      </c>
      <c r="CP420" s="223">
        <f t="shared" ca="1" si="684"/>
        <v>5.1921579290755467E-3</v>
      </c>
      <c r="CQ420" s="223">
        <f t="shared" ca="1" si="685"/>
        <v>1.0388322735753165E-2</v>
      </c>
      <c r="CR420" s="223">
        <f t="shared" ca="1" si="686"/>
        <v>-2.6488747285337757E-3</v>
      </c>
      <c r="CS420" s="223">
        <f t="shared" ca="1" si="687"/>
        <v>-1.1036823823829107E-2</v>
      </c>
      <c r="CT420" s="223">
        <f t="shared" ca="1" si="688"/>
        <v>-5.3175384125746326E-5</v>
      </c>
      <c r="CU420" s="223">
        <f t="shared" ca="1" si="689"/>
        <v>1.1023805354479485E-2</v>
      </c>
      <c r="CV420" s="223">
        <f t="shared" ca="1" si="690"/>
        <v>2.7520382975389731E-3</v>
      </c>
      <c r="CW420" s="223">
        <f t="shared" ca="1" si="691"/>
        <v>-1.0350047622127769E-2</v>
      </c>
      <c r="CX420" s="223">
        <f t="shared" ca="1" si="692"/>
        <v>-5.2859509330761834E-3</v>
      </c>
      <c r="CY420" s="223">
        <f t="shared" ca="1" si="693"/>
        <v>9.0559339765522769E-3</v>
      </c>
      <c r="CZ420" s="223">
        <f t="shared" ca="1" si="694"/>
        <v>7.5030369183348303E-3</v>
      </c>
      <c r="DA420" s="223">
        <f t="shared" ca="1" si="695"/>
        <v>-7.2190303461161891E-3</v>
      </c>
      <c r="DB420" s="223">
        <f t="shared" ca="1" si="696"/>
        <v>-9.2704096762383174E-3</v>
      </c>
      <c r="DC420" s="223">
        <f t="shared" ca="1" si="697"/>
        <v>4.9494361304327546E-3</v>
      </c>
      <c r="DD420" s="223">
        <f t="shared" ca="1" si="698"/>
        <v>1.0482137313401698E-2</v>
      </c>
      <c r="DE420" s="223">
        <f t="shared" ca="1" si="699"/>
        <v>-2.3831851183038701E-3</v>
      </c>
      <c r="DF420" s="223">
        <f t="shared" ca="1" si="700"/>
        <v>-1.1065591912314288E-2</v>
      </c>
      <c r="DG420" s="223">
        <f t="shared" ca="1" si="701"/>
        <v>-3.2590803662666673E-4</v>
      </c>
      <c r="DH420" s="223">
        <f t="shared" ca="1" si="702"/>
        <v>1.0985802666681643E-2</v>
      </c>
      <c r="DI420" s="223">
        <f t="shared" ca="1" si="703"/>
        <v>3.015467080694455E-3</v>
      </c>
      <c r="DJ420" s="223">
        <f t="shared" ca="1" si="704"/>
        <v>-1.0247551943903983E-2</v>
      </c>
      <c r="DK420" s="223">
        <f t="shared" ca="1" si="705"/>
        <v>-5.5242865858791922E-3</v>
      </c>
      <c r="DL420" s="223">
        <f t="shared" ca="1" si="706"/>
        <v>8.8950886419610492E-3</v>
      </c>
      <c r="DM420" s="223">
        <f t="shared" ca="1" si="707"/>
        <v>7.7019941991176991E-3</v>
      </c>
      <c r="DN420" s="223">
        <f t="shared" ca="1" si="708"/>
        <v>-7.0094760213722882E-3</v>
      </c>
      <c r="DO420" s="223">
        <f t="shared" ca="1" si="709"/>
        <v>-9.418063584255551E-3</v>
      </c>
      <c r="DP420" s="223">
        <f t="shared" ca="1" si="710"/>
        <v>4.7037329765364675E-3</v>
      </c>
      <c r="DQ420" s="223">
        <f t="shared" ca="1" si="711"/>
        <v>1.0569637843484886E-2</v>
      </c>
      <c r="DR420" s="223">
        <f t="shared" ca="1" si="712"/>
        <v>-2.1160599664720378E-3</v>
      </c>
      <c r="DS420" s="223">
        <f t="shared" ca="1" si="713"/>
        <v>-1.1087694502000648E-2</v>
      </c>
      <c r="DT420" s="223">
        <f t="shared" ca="1" si="714"/>
        <v>-5.9844437431280954E-4</v>
      </c>
      <c r="DU420" s="223">
        <f t="shared" ca="1" si="715"/>
        <v>1.0941182542143013E-2</v>
      </c>
      <c r="DV420" s="223">
        <f t="shared" ca="1" si="716"/>
        <v>3.2770794592361049E-3</v>
      </c>
      <c r="DW420" s="223">
        <f t="shared" ca="1" si="717"/>
        <v>-1.013888352356984E-2</v>
      </c>
      <c r="DX420" s="223">
        <f t="shared" ca="1" si="718"/>
        <v>-5.7592946150089707E-3</v>
      </c>
      <c r="DY420" s="223">
        <f t="shared" ca="1" si="719"/>
        <v>8.728885238580876E-3</v>
      </c>
      <c r="DZ420" s="223">
        <f t="shared" ca="1" si="720"/>
        <v>7.8963120865913547E-3</v>
      </c>
      <c r="EA420" s="223">
        <f t="shared" ca="1" si="721"/>
        <v>-6.7956994503743044E-3</v>
      </c>
      <c r="EB420" s="223">
        <f t="shared" ca="1" si="722"/>
        <v>-9.5600444029337091E-3</v>
      </c>
      <c r="EC420" s="223">
        <f t="shared" ca="1" si="723"/>
        <v>4.455196469779021E-3</v>
      </c>
      <c r="ED420" s="223">
        <f t="shared" ca="1" si="724"/>
        <v>1.0650771618955375E-2</v>
      </c>
      <c r="EE420" s="223">
        <f t="shared" ca="1" si="725"/>
        <v>-1.8476601792409813E-3</v>
      </c>
      <c r="EF420" s="223">
        <f t="shared" ca="1" si="726"/>
        <v>-1.1103118279114576E-2</v>
      </c>
      <c r="EG420" s="223">
        <f t="shared" ca="1" si="727"/>
        <v>-8.7062023148545787E-4</v>
      </c>
      <c r="EH420" s="223">
        <f t="shared" ca="1" si="728"/>
        <v>1.0889971858358166E-2</v>
      </c>
      <c r="EI420" s="223">
        <f t="shared" ca="1" si="729"/>
        <v>3.5367178476494038E-3</v>
      </c>
      <c r="EJ420" s="223">
        <f t="shared" ca="1" si="730"/>
        <v>-1.0024107818918373E-2</v>
      </c>
      <c r="EK420" s="223">
        <f t="shared" ca="1" si="731"/>
        <v>-5.9908334604165652E-3</v>
      </c>
      <c r="EL420" s="223">
        <f t="shared" ca="1" si="732"/>
        <v>8.557423881127027E-3</v>
      </c>
      <c r="EM420" s="223">
        <f t="shared" ca="1" si="733"/>
        <v>8.0858735309259477E-3</v>
      </c>
      <c r="EN420" s="223">
        <f t="shared" ca="1" si="734"/>
        <v>-6.5778294041347303E-3</v>
      </c>
      <c r="EO420" s="223">
        <f t="shared" ca="1" si="735"/>
        <v>-9.6962666083366261E-3</v>
      </c>
      <c r="EP420" s="223">
        <f t="shared" ca="1" si="736"/>
        <v>4.2039763192587053E-3</v>
      </c>
      <c r="EQ420" s="223">
        <f t="shared" ca="1" si="737"/>
        <v>1.072548976786061E-2</v>
      </c>
      <c r="ER420" s="223">
        <f t="shared" ca="1" si="738"/>
        <v>-1.5781474306064147E-3</v>
      </c>
      <c r="ES420" s="223">
        <f t="shared" ca="1" si="739"/>
        <v>-1.1111853952949502E-2</v>
      </c>
      <c r="ET420" s="223">
        <f t="shared" ca="1" si="740"/>
        <v>-1.1422716595849316E-3</v>
      </c>
      <c r="EU420" s="223">
        <f t="shared" ca="1" si="741"/>
        <v>1.0832201462728052E-2</v>
      </c>
      <c r="EV420" s="223">
        <f t="shared" ca="1" si="742"/>
        <v>3.7942258494776783E-3</v>
      </c>
      <c r="EW420" s="223">
        <f t="shared" ca="1" si="743"/>
        <v>-9.9032939665423259E-3</v>
      </c>
      <c r="EX420" s="223">
        <f t="shared" ca="1" si="744"/>
        <v>-6.2187636517592989E-3</v>
      </c>
      <c r="EY420" s="223">
        <f t="shared" ca="1" si="745"/>
        <v>8.380807851509877E-3</v>
      </c>
      <c r="EZ420" s="223">
        <f t="shared" ca="1" si="746"/>
        <v>8.270564347395799E-3</v>
      </c>
      <c r="FA420" s="223">
        <f t="shared" ca="1" si="747"/>
        <v>-6.3559971194232408E-3</v>
      </c>
      <c r="FB420" s="223">
        <f t="shared" ca="1" si="748"/>
        <v>-9.826648145301594E-3</v>
      </c>
      <c r="FC420" s="223">
        <f t="shared" ca="1" si="749"/>
        <v>3.9502238506004686E-3</v>
      </c>
      <c r="FD420" s="223">
        <f t="shared" ca="1" si="750"/>
        <v>1.0793747282781582E-2</v>
      </c>
      <c r="FE420" s="223">
        <f t="shared" ca="1" si="751"/>
        <v>-1.3076840649703843E-3</v>
      </c>
      <c r="FF420" s="223">
        <f t="shared" ca="1" si="752"/>
        <v>-1.1113896261462154E-2</v>
      </c>
      <c r="FG420" s="223">
        <f t="shared" ca="1" si="753"/>
        <v>-1.4132350259489601E-3</v>
      </c>
      <c r="FH420" s="223">
        <f t="shared" ca="1" si="754"/>
        <v>1.0767906153978954E-2</v>
      </c>
      <c r="FI420" s="223">
        <f t="shared" ca="1" si="755"/>
        <v>4.0494483515297651E-3</v>
      </c>
      <c r="FJ420" s="223">
        <f t="shared" ca="1" si="756"/>
        <v>-9.7765147401886986E-3</v>
      </c>
      <c r="FK420" s="223">
        <f t="shared" ca="1" si="757"/>
        <v>-6.4429478924127636E-3</v>
      </c>
      <c r="FL420" s="223">
        <f t="shared" ca="1" si="758"/>
        <v>8.1991435366215691E-3</v>
      </c>
      <c r="FM420" s="223">
        <f t="shared" ca="1" si="759"/>
        <v>8.4502732851591024E-3</v>
      </c>
      <c r="FN420" s="223">
        <f t="shared" ca="1" si="760"/>
        <v>-6.1303362197130526E-3</v>
      </c>
      <c r="FO420" s="223">
        <f t="shared" ca="1" si="761"/>
        <v>-9.9511104768657214E-3</v>
      </c>
      <c r="FP420" s="223">
        <f t="shared" ca="1" si="762"/>
        <v>3.6940919148027171E-3</v>
      </c>
      <c r="FQ420" s="223">
        <f t="shared" ca="1" si="763"/>
        <v>1.0855503047943684E-2</v>
      </c>
      <c r="FR420" s="223">
        <f t="shared" ca="1" si="764"/>
        <v>-1.0364329993510727E-3</v>
      </c>
      <c r="FS420" s="223">
        <f t="shared" ca="1" si="765"/>
        <v>-1.1109243974442254E-2</v>
      </c>
      <c r="FT420" s="223">
        <f t="shared" ca="1" si="766"/>
        <v>-1.6833471123776176E-3</v>
      </c>
      <c r="FU420" s="223">
        <f t="shared" ca="1" si="767"/>
        <v>1.0697124661200647E-2</v>
      </c>
      <c r="FV420" s="223">
        <f t="shared" ca="1" si="768"/>
        <v>4.3022316173132206E-3</v>
      </c>
      <c r="FW420" s="223">
        <f t="shared" ca="1" si="769"/>
        <v>-9.643846506923159E-3</v>
      </c>
      <c r="FX420" s="223">
        <f t="shared" ca="1" si="770"/>
        <v>-6.6632511421734313E-3</v>
      </c>
      <c r="FY420" s="223">
        <f t="shared" ca="1" si="771"/>
        <v>8.012540364252526E-3</v>
      </c>
      <c r="FZ420" s="223">
        <f t="shared" ca="1" si="772"/>
        <v>8.6248920942714954E-3</v>
      </c>
      <c r="GA420" s="223">
        <f t="shared" ca="1" si="773"/>
        <v>-5.9009826346921469E-3</v>
      </c>
      <c r="GB420" s="223">
        <f t="shared" ca="1" si="774"/>
        <v>-1.0069578631574439E-2</v>
      </c>
      <c r="GC420" s="223">
        <f t="shared" ca="1" si="775"/>
        <v>3.4357347961667785E-3</v>
      </c>
      <c r="GD420" s="223">
        <f t="shared" ca="1" si="776"/>
        <v>1.0910719863982975E-2</v>
      </c>
      <c r="GE420" s="223">
        <f t="shared" ca="1" si="777"/>
        <v>-7.6455762524736248E-4</v>
      </c>
      <c r="GF420" s="223">
        <f t="shared" ca="1" si="778"/>
        <v>-1.1097899894253535E-2</v>
      </c>
      <c r="GG420" s="223">
        <f t="shared" ca="1" si="779"/>
        <v>-1.952445213450494E-3</v>
      </c>
      <c r="GH420" s="223">
        <f t="shared" ca="1" si="780"/>
        <v>1.0619899620517691E-2</v>
      </c>
      <c r="GI420" s="223">
        <f t="shared" ca="1" si="781"/>
        <v>4.5524233796409219E-3</v>
      </c>
      <c r="GJ420" s="223">
        <f t="shared" ca="1" si="782"/>
        <v>-9.5053691811284972E-3</v>
      </c>
      <c r="GK420" s="223">
        <f t="shared" ca="1" si="783"/>
        <v>-6.8795406986005593E-3</v>
      </c>
      <c r="GL420" s="223">
        <f t="shared" ca="1" si="784"/>
        <v>7.8211107371760173E-3</v>
      </c>
      <c r="GM420" s="223">
        <f t="shared" ca="1" si="785"/>
        <v>8.7943155908917891E-3</v>
      </c>
      <c r="GN420" s="223">
        <f t="shared" ca="1" si="786"/>
        <v>-5.6680745183837825E-3</v>
      </c>
      <c r="GO420" s="223">
        <f t="shared" ca="1" si="787"/>
        <v>-1.0181981248641564E-2</v>
      </c>
      <c r="GP420" s="223">
        <f t="shared" ca="1" si="788"/>
        <v>3.1753081193603306E-3</v>
      </c>
      <c r="GQ420" s="223">
        <f t="shared" ca="1" si="789"/>
        <v>1.0959364470354418E-2</v>
      </c>
      <c r="GR420" s="223">
        <f t="shared" ca="1" si="790"/>
        <v>-4.9222171021948494E-4</v>
      </c>
      <c r="GS420" s="223">
        <f t="shared" ca="1" si="791"/>
        <v>-1.1079870854145704E-2</v>
      </c>
      <c r="GT420" s="223">
        <f t="shared" ca="1" si="792"/>
        <v>-2.2203672345327947E-3</v>
      </c>
      <c r="GU420" s="223">
        <f t="shared" ca="1" si="793"/>
        <v>1.0536277549406859E-2</v>
      </c>
      <c r="GV420" s="223">
        <f t="shared" ca="1" si="794"/>
        <v>4.7998729323513777E-3</v>
      </c>
      <c r="GW420" s="223">
        <f t="shared" ca="1" si="795"/>
        <v>-9.3611661763676034E-3</v>
      </c>
      <c r="GX420" s="223">
        <f t="shared" ca="1" si="796"/>
        <v>-7.0916862769539414E-3</v>
      </c>
      <c r="GY420" s="223">
        <f t="shared" ca="1" si="797"/>
        <v>7.6249699654420498E-3</v>
      </c>
      <c r="GZ420" s="223">
        <f t="shared" ca="1" si="798"/>
        <v>8.9584417206409576E-3</v>
      </c>
      <c r="HA420" s="223">
        <f t="shared" ca="1" si="799"/>
        <v>-5.431752165929048E-3</v>
      </c>
      <c r="HB420" s="223">
        <f t="shared" ca="1" si="800"/>
        <v>-1.0288250620933295E-2</v>
      </c>
      <c r="HC420" s="223">
        <f t="shared" ca="1" si="801"/>
        <v>2.9129687556745934E-3</v>
      </c>
      <c r="HD420" s="223">
        <f t="shared" ca="1" si="802"/>
        <v>1.1001407565365938E-2</v>
      </c>
      <c r="HE420" s="223">
        <f t="shared" ca="1" si="803"/>
        <v>-2.1958929923809618E-4</v>
      </c>
      <c r="HF420" s="223">
        <f t="shared" ca="1" si="804"/>
        <v>-1.1055167714138444E-2</v>
      </c>
      <c r="HG420" s="223">
        <f t="shared" ca="1" si="805"/>
        <v>-2.4869517894185109E-3</v>
      </c>
      <c r="HH420" s="223">
        <f t="shared" ca="1" si="806"/>
        <v>1.0446308818677261E-2</v>
      </c>
      <c r="HI420" s="223">
        <f t="shared" ca="1" si="807"/>
        <v>5.0444312210861895E-3</v>
      </c>
      <c r="HJ420" s="223">
        <f t="shared" ca="1" si="808"/>
        <v>-9.2113243551389563E-3</v>
      </c>
      <c r="HK420" s="223">
        <f t="shared" ca="1" si="809"/>
        <v>-7.299560088669309E-3</v>
      </c>
      <c r="HL420" s="223">
        <f t="shared" ca="1" si="810"/>
        <v>7.4242361969164335E-3</v>
      </c>
      <c r="HM420" s="223">
        <f t="shared" ca="1" si="811"/>
        <v>9.1171716200749535E-3</v>
      </c>
      <c r="HN420" s="223">
        <f t="shared" ca="1" si="812"/>
        <v>-5.1921579290753021E-3</v>
      </c>
      <c r="HO420" s="223">
        <f t="shared" ca="1" si="813"/>
        <v>-1.0388322735753207E-2</v>
      </c>
      <c r="HP420" s="223">
        <f t="shared" ca="1" si="814"/>
        <v>2.6488747285333524E-3</v>
      </c>
      <c r="HQ420" s="223">
        <f t="shared" ca="1" si="815"/>
        <v>1.1036823823829121E-2</v>
      </c>
      <c r="HR420" s="223">
        <f t="shared" ca="1" si="816"/>
        <v>5.3175384126182175E-5</v>
      </c>
      <c r="HS420" s="223">
        <f t="shared" ca="1" si="817"/>
        <v>-1.1023805354479469E-2</v>
      </c>
      <c r="HT420" s="223">
        <f t="shared" ca="1" si="818"/>
        <v>-2.7520382975387836E-3</v>
      </c>
      <c r="HU420" s="223">
        <f t="shared" ca="1" si="819"/>
        <v>1.0350047622127725E-2</v>
      </c>
      <c r="HV420" s="223">
        <f t="shared" ca="1" si="820"/>
        <v>5.2859509330762892E-3</v>
      </c>
      <c r="HW420" s="223">
        <f t="shared" ca="1" si="821"/>
        <v>-9.0559339765520219E-3</v>
      </c>
      <c r="HX420" s="223">
        <f t="shared" ca="1" si="822"/>
        <v>-7.5030369183349188E-3</v>
      </c>
      <c r="HY420" s="223">
        <f t="shared" ca="1" si="823"/>
        <v>7.2190303461158586E-3</v>
      </c>
      <c r="HZ420" s="223">
        <f t="shared" ca="1" si="824"/>
        <v>9.2704096762383833E-3</v>
      </c>
      <c r="IA420" s="223">
        <f t="shared" ca="1" si="825"/>
        <v>-4.9494361304329307E-3</v>
      </c>
      <c r="IB420" s="223">
        <f t="shared" ca="1" si="826"/>
        <v>-1.0482137313401736E-2</v>
      </c>
      <c r="IC420" s="223">
        <f t="shared" ca="1" si="827"/>
        <v>2.3831851183040618E-3</v>
      </c>
      <c r="ID420" s="223">
        <f t="shared" ca="1" si="828"/>
        <v>1.106559191231433E-2</v>
      </c>
      <c r="IE420" s="223">
        <f t="shared" ca="1" si="829"/>
        <v>5.294502442882789E-3</v>
      </c>
      <c r="IF420" s="223">
        <f t="shared" ca="1" si="830"/>
        <v>-1.0985802666681577E-2</v>
      </c>
      <c r="IG420" s="223">
        <f t="shared" ca="1" si="831"/>
        <v>-3.0154670806945699E-3</v>
      </c>
      <c r="IH420" s="223">
        <f t="shared" ca="1" si="832"/>
        <v>1.024755194390406E-2</v>
      </c>
      <c r="II420" s="223">
        <f t="shared" ca="1" si="833"/>
        <v>5.5242865858792962E-3</v>
      </c>
      <c r="IJ420" s="223">
        <f t="shared" ca="1" si="834"/>
        <v>-8.8950886419611654E-3</v>
      </c>
      <c r="IK420" s="223">
        <f t="shared" ca="1" si="835"/>
        <v>-7.7019941991180139E-3</v>
      </c>
      <c r="IL420" s="223">
        <f t="shared" ca="1" si="836"/>
        <v>7.0094760213721954E-3</v>
      </c>
      <c r="IM420" s="223">
        <f t="shared" ca="1" si="837"/>
        <v>9.4180635842557835E-3</v>
      </c>
      <c r="IN420" s="223">
        <f t="shared" ca="1" si="838"/>
        <v>-4.7037329765363591E-3</v>
      </c>
      <c r="IO420" s="223">
        <f t="shared" ca="1" si="839"/>
        <v>-1.0569637843484823E-2</v>
      </c>
      <c r="IP420" s="223">
        <f t="shared" ca="1" si="840"/>
        <v>2.1160599664719199E-3</v>
      </c>
      <c r="IQ420" s="223">
        <f t="shared" ca="1" si="841"/>
        <v>1.1087694502000634E-2</v>
      </c>
      <c r="IR420" s="223">
        <f t="shared" ca="1" si="842"/>
        <v>5.9844437431324452E-4</v>
      </c>
      <c r="IS420" s="223">
        <f t="shared" ca="1" si="843"/>
        <v>-1.0941182542142993E-2</v>
      </c>
      <c r="IT420" s="223">
        <f t="shared" ca="1" si="844"/>
        <v>-3.2770794592365204E-3</v>
      </c>
      <c r="IU420" s="223">
        <f t="shared" ca="1" si="845"/>
        <v>1.0138883523569791E-2</v>
      </c>
      <c r="IV420" s="223">
        <f t="shared" ca="1" si="846"/>
        <v>5.7592946150088024E-3</v>
      </c>
      <c r="IW420" s="223">
        <f t="shared" ca="1" si="847"/>
        <v>-8.7288852385808031E-3</v>
      </c>
      <c r="IX420" s="223">
        <f t="shared" ca="1" si="848"/>
        <v>-7.8963120865912159E-3</v>
      </c>
      <c r="IY420" s="223">
        <f t="shared" ca="1" si="849"/>
        <v>6.7956994503739591E-3</v>
      </c>
      <c r="IZ420" s="223">
        <f t="shared" ca="1" si="850"/>
        <v>9.5600444029337699E-3</v>
      </c>
      <c r="JA420" s="223">
        <f t="shared" ca="1" si="851"/>
        <v>-4.4551964697786212E-3</v>
      </c>
      <c r="JB420" s="223">
        <f t="shared" ca="1" si="852"/>
        <v>-1.0650771618955408E-2</v>
      </c>
    </row>
    <row r="421" spans="2:262">
      <c r="B421" s="230">
        <v>60</v>
      </c>
      <c r="C421" s="229">
        <f t="shared" si="853"/>
        <v>1.1718750000000006E-3</v>
      </c>
      <c r="D421" s="226">
        <f t="shared" ca="1" si="597"/>
        <v>24.388735567749919</v>
      </c>
      <c r="E421" s="225">
        <f ca="1">BN361</f>
        <v>0.38873556774992019</v>
      </c>
      <c r="F421" s="224">
        <v>60</v>
      </c>
      <c r="G421" s="223">
        <f t="shared" ca="1" si="854"/>
        <v>7.407213608044105E-4</v>
      </c>
      <c r="H421" s="223">
        <f t="shared" ca="1" si="598"/>
        <v>3.9794697275325986E-3</v>
      </c>
      <c r="I421" s="223">
        <f t="shared" ca="1" si="599"/>
        <v>3.9391124637194394E-5</v>
      </c>
      <c r="J421" s="223">
        <f t="shared" ca="1" si="600"/>
        <v>-3.971747716749993E-3</v>
      </c>
      <c r="K421" s="223">
        <f t="shared" ca="1" si="601"/>
        <v>-8.1798983124978394E-4</v>
      </c>
      <c r="L421" s="223">
        <f t="shared" ca="1" si="602"/>
        <v>3.8113936685944642E-3</v>
      </c>
      <c r="M421" s="223">
        <f t="shared" ca="1" si="603"/>
        <v>1.5651536473814333E-3</v>
      </c>
      <c r="N421" s="223">
        <f t="shared" ca="1" si="604"/>
        <v>-3.5045698992090452E-3</v>
      </c>
      <c r="O421" s="223">
        <f t="shared" ca="1" si="605"/>
        <v>-2.2521694865924855E-3</v>
      </c>
      <c r="P421" s="223">
        <f t="shared" ca="1" si="606"/>
        <v>3.0630674739824657E-3</v>
      </c>
      <c r="Q421" s="223">
        <f t="shared" ca="1" si="607"/>
        <v>2.8526357154649933E-3</v>
      </c>
      <c r="R421" s="223">
        <f t="shared" ca="1" si="608"/>
        <v>-2.5038530835187604E-3</v>
      </c>
      <c r="S421" s="223">
        <f t="shared" ca="1" si="609"/>
        <v>-3.3434767535687158E-3</v>
      </c>
      <c r="T421" s="223">
        <f t="shared" ca="1" si="610"/>
        <v>1.848417023232424E-3</v>
      </c>
      <c r="U421" s="223">
        <f t="shared" ca="1" si="611"/>
        <v>3.7058298550761586E-3</v>
      </c>
      <c r="V421" s="223">
        <f t="shared" ca="1" si="612"/>
        <v>-1.1219473333474756E-3</v>
      </c>
      <c r="W421" s="223">
        <f t="shared" ca="1" si="613"/>
        <v>-3.9257699935063535E-3</v>
      </c>
      <c r="X421" s="223">
        <f t="shared" ca="1" si="614"/>
        <v>3.5236183663729724E-4</v>
      </c>
      <c r="Y421" s="223">
        <f t="shared" ca="1" si="615"/>
        <v>3.9948449926832715E-3</v>
      </c>
      <c r="Z421" s="223">
        <f t="shared" ca="1" si="616"/>
        <v>4.3076472784805801E-4</v>
      </c>
      <c r="AA421" s="223">
        <f t="shared" ca="1" si="617"/>
        <v>-3.9104003391262545E-3</v>
      </c>
      <c r="AB421" s="223">
        <f t="shared" ca="1" si="618"/>
        <v>-1.1973372454178687E-3</v>
      </c>
      <c r="AC421" s="223">
        <f t="shared" ca="1" si="619"/>
        <v>3.6756811935143847E-3</v>
      </c>
      <c r="AD421" s="223">
        <f t="shared" ca="1" si="620"/>
        <v>1.9178967641207321E-3</v>
      </c>
      <c r="AE421" s="223">
        <f t="shared" ca="1" si="621"/>
        <v>-3.299707680981531E-3</v>
      </c>
      <c r="AF421" s="223">
        <f t="shared" ca="1" si="622"/>
        <v>-2.5647525857473083E-3</v>
      </c>
      <c r="AG421" s="223">
        <f t="shared" ca="1" si="623"/>
        <v>2.7969282527659286E-3</v>
      </c>
      <c r="AH421" s="223">
        <f t="shared" ca="1" si="624"/>
        <v>3.1130464038334584E-3</v>
      </c>
      <c r="AI421" s="223">
        <f t="shared" ca="1" si="625"/>
        <v>-2.1866644403319632E-3</v>
      </c>
      <c r="AJ421" s="223">
        <f t="shared" ca="1" si="626"/>
        <v>-3.5417075944368073E-3</v>
      </c>
      <c r="AK421" s="223">
        <f t="shared" ca="1" si="627"/>
        <v>1.4923683397516103E-3</v>
      </c>
      <c r="AL421" s="223">
        <f t="shared" ca="1" si="628"/>
        <v>3.8342629483984663E-3</v>
      </c>
      <c r="AM421" s="223">
        <f t="shared" ca="1" si="629"/>
        <v>-7.4072136080438437E-4</v>
      </c>
      <c r="AN421" s="223">
        <f t="shared" ca="1" si="630"/>
        <v>-3.9794697275326012E-3</v>
      </c>
      <c r="AO421" s="223">
        <f t="shared" ca="1" si="631"/>
        <v>-3.9391124637201983E-5</v>
      </c>
      <c r="AP421" s="223">
        <f t="shared" ca="1" si="632"/>
        <v>3.9717477167499913E-3</v>
      </c>
      <c r="AQ421" s="223">
        <f t="shared" ca="1" si="633"/>
        <v>8.1798983124980519E-4</v>
      </c>
      <c r="AR421" s="223">
        <f t="shared" ca="1" si="634"/>
        <v>-3.8113936685944573E-3</v>
      </c>
      <c r="AS421" s="223">
        <f t="shared" ca="1" si="635"/>
        <v>-1.5651536473814602E-3</v>
      </c>
      <c r="AT421" s="223">
        <f t="shared" ca="1" si="636"/>
        <v>3.5045698992090418E-3</v>
      </c>
      <c r="AU421" s="223">
        <f t="shared" ca="1" si="637"/>
        <v>2.2521694865924977E-3</v>
      </c>
      <c r="AV421" s="223">
        <f t="shared" ca="1" si="638"/>
        <v>-3.0630674739824523E-3</v>
      </c>
      <c r="AW421" s="223">
        <f t="shared" ca="1" si="639"/>
        <v>-2.8526357154650085E-3</v>
      </c>
      <c r="AX421" s="223">
        <f t="shared" ca="1" si="640"/>
        <v>2.5038530835187435E-3</v>
      </c>
      <c r="AY421" s="223">
        <f t="shared" ca="1" si="641"/>
        <v>3.3434767535687349E-3</v>
      </c>
      <c r="AZ421" s="223">
        <f t="shared" ca="1" si="642"/>
        <v>-1.8484170232323928E-3</v>
      </c>
      <c r="BA421" s="223">
        <f t="shared" ca="1" si="643"/>
        <v>-3.7058298550761769E-3</v>
      </c>
      <c r="BB421" s="223">
        <f t="shared" ca="1" si="644"/>
        <v>1.1219473333474277E-3</v>
      </c>
      <c r="BC421" s="223">
        <f t="shared" ca="1" si="645"/>
        <v>3.9257699935063518E-3</v>
      </c>
      <c r="BD421" s="223">
        <f t="shared" ca="1" si="646"/>
        <v>-3.5236183663728987E-4</v>
      </c>
      <c r="BE421" s="223">
        <f t="shared" ca="1" si="647"/>
        <v>-3.9948449926832707E-3</v>
      </c>
      <c r="BF421" s="223">
        <f t="shared" ca="1" si="648"/>
        <v>-4.3076472784807926E-4</v>
      </c>
      <c r="BG421" s="223">
        <f t="shared" ca="1" si="649"/>
        <v>3.9104003391262493E-3</v>
      </c>
      <c r="BH421" s="223">
        <f t="shared" ca="1" si="650"/>
        <v>1.1973372454178888E-3</v>
      </c>
      <c r="BI421" s="223">
        <f t="shared" ca="1" si="651"/>
        <v>-3.6756811935143765E-3</v>
      </c>
      <c r="BJ421" s="223">
        <f t="shared" ca="1" si="652"/>
        <v>-1.9178967641207507E-3</v>
      </c>
      <c r="BK421" s="223">
        <f t="shared" ca="1" si="653"/>
        <v>3.2997076809815023E-3</v>
      </c>
      <c r="BL421" s="223">
        <f t="shared" ca="1" si="654"/>
        <v>2.5647525857473465E-3</v>
      </c>
      <c r="BM421" s="223">
        <f t="shared" ca="1" si="655"/>
        <v>-2.7969282527659338E-3</v>
      </c>
      <c r="BN421" s="223">
        <f t="shared" ca="1" si="656"/>
        <v>-3.113046403833454E-3</v>
      </c>
      <c r="BO421" s="223">
        <f t="shared" ca="1" si="657"/>
        <v>2.1866644403319689E-3</v>
      </c>
      <c r="BP421" s="223">
        <f t="shared" ca="1" si="658"/>
        <v>3.5417075944368178E-3</v>
      </c>
      <c r="BQ421" s="223">
        <f t="shared" ca="1" si="659"/>
        <v>-1.4923683397515904E-3</v>
      </c>
      <c r="BR421" s="223">
        <f t="shared" ca="1" si="660"/>
        <v>-3.8342629483984723E-3</v>
      </c>
      <c r="BS421" s="223">
        <f t="shared" ca="1" si="661"/>
        <v>7.4072136080436323E-4</v>
      </c>
      <c r="BT421" s="223">
        <f t="shared" ca="1" si="662"/>
        <v>3.979469727532603E-3</v>
      </c>
      <c r="BU421" s="223">
        <f t="shared" ca="1" si="663"/>
        <v>3.9391124637251857E-5</v>
      </c>
      <c r="BV421" s="223">
        <f t="shared" ca="1" si="664"/>
        <v>-3.9717477167499852E-3</v>
      </c>
      <c r="BW421" s="223">
        <f t="shared" ca="1" si="665"/>
        <v>-8.1798983124985419E-4</v>
      </c>
      <c r="BX421" s="223">
        <f t="shared" ca="1" si="666"/>
        <v>3.811393668594459E-3</v>
      </c>
      <c r="BY421" s="223">
        <f t="shared" ca="1" si="667"/>
        <v>1.5651536473814537E-3</v>
      </c>
      <c r="BZ421" s="223">
        <f t="shared" ca="1" si="668"/>
        <v>-3.5045698992090318E-3</v>
      </c>
      <c r="CA421" s="223">
        <f t="shared" ca="1" si="669"/>
        <v>-2.2521694865925155E-3</v>
      </c>
      <c r="CB421" s="223">
        <f t="shared" ca="1" si="670"/>
        <v>3.0630674739824388E-3</v>
      </c>
      <c r="CC421" s="223">
        <f t="shared" ca="1" si="671"/>
        <v>2.8526357154650232E-3</v>
      </c>
      <c r="CD421" s="223">
        <f t="shared" ca="1" si="672"/>
        <v>-2.5038530835187266E-3</v>
      </c>
      <c r="CE421" s="223">
        <f t="shared" ca="1" si="673"/>
        <v>-3.3434767535687471E-3</v>
      </c>
      <c r="CF421" s="223">
        <f t="shared" ca="1" si="674"/>
        <v>1.8484170232323735E-3</v>
      </c>
      <c r="CG421" s="223">
        <f t="shared" ca="1" si="675"/>
        <v>3.7058298550761847E-3</v>
      </c>
      <c r="CH421" s="223">
        <f t="shared" ca="1" si="676"/>
        <v>-1.1219473333474615E-3</v>
      </c>
      <c r="CI421" s="223">
        <f t="shared" ca="1" si="677"/>
        <v>-3.9257699935063561E-3</v>
      </c>
      <c r="CJ421" s="223">
        <f t="shared" ca="1" si="678"/>
        <v>3.5236183663726851E-4</v>
      </c>
      <c r="CK421" s="223">
        <f t="shared" ca="1" si="679"/>
        <v>3.9948449926832707E-3</v>
      </c>
      <c r="CL421" s="223">
        <f t="shared" ca="1" si="680"/>
        <v>4.3076472784810095E-4</v>
      </c>
      <c r="CM421" s="223">
        <f t="shared" ca="1" si="681"/>
        <v>-3.910400339126245E-3</v>
      </c>
      <c r="CN421" s="223">
        <f t="shared" ca="1" si="682"/>
        <v>-1.1973372454179097E-3</v>
      </c>
      <c r="CO421" s="223">
        <f t="shared" ca="1" si="683"/>
        <v>3.6756811935143899E-3</v>
      </c>
      <c r="CP421" s="223">
        <f t="shared" ca="1" si="684"/>
        <v>1.9178967641207698E-3</v>
      </c>
      <c r="CQ421" s="223">
        <f t="shared" ca="1" si="685"/>
        <v>-3.2997076809815227E-3</v>
      </c>
      <c r="CR421" s="223">
        <f t="shared" ca="1" si="686"/>
        <v>-2.5647525857473634E-3</v>
      </c>
      <c r="CS421" s="223">
        <f t="shared" ca="1" si="687"/>
        <v>2.7969282527659182E-3</v>
      </c>
      <c r="CT421" s="223">
        <f t="shared" ca="1" si="688"/>
        <v>3.1130464038335026E-3</v>
      </c>
      <c r="CU421" s="223">
        <f t="shared" ca="1" si="689"/>
        <v>-2.1866644403319511E-3</v>
      </c>
      <c r="CV421" s="223">
        <f t="shared" ca="1" si="690"/>
        <v>-3.5417075944368542E-3</v>
      </c>
      <c r="CW421" s="223">
        <f t="shared" ca="1" si="691"/>
        <v>1.4923683397515704E-3</v>
      </c>
      <c r="CX421" s="223">
        <f t="shared" ca="1" si="692"/>
        <v>3.8342629483984945E-3</v>
      </c>
      <c r="CY421" s="223">
        <f t="shared" ca="1" si="693"/>
        <v>-7.4072136080434209E-4</v>
      </c>
      <c r="CZ421" s="223">
        <f t="shared" ca="1" si="694"/>
        <v>-3.9794697275326004E-3</v>
      </c>
      <c r="DA421" s="223">
        <f t="shared" ca="1" si="695"/>
        <v>-3.9391124637273324E-5</v>
      </c>
      <c r="DB421" s="223">
        <f t="shared" ca="1" si="696"/>
        <v>3.9717477167499895E-3</v>
      </c>
      <c r="DC421" s="223">
        <f t="shared" ca="1" si="697"/>
        <v>8.1798983124987501E-4</v>
      </c>
      <c r="DD421" s="223">
        <f t="shared" ca="1" si="698"/>
        <v>-3.811393668594453E-3</v>
      </c>
      <c r="DE421" s="223">
        <f t="shared" ca="1" si="699"/>
        <v>-1.5651536473815257E-3</v>
      </c>
      <c r="DF421" s="223">
        <f t="shared" ca="1" si="700"/>
        <v>3.5045698992090214E-3</v>
      </c>
      <c r="DG421" s="223">
        <f t="shared" ca="1" si="701"/>
        <v>2.2521694865925801E-3</v>
      </c>
      <c r="DH421" s="223">
        <f t="shared" ca="1" si="702"/>
        <v>-3.0630674739824245E-3</v>
      </c>
      <c r="DI421" s="223">
        <f t="shared" ca="1" si="703"/>
        <v>-2.8526357154649989E-3</v>
      </c>
      <c r="DJ421" s="223">
        <f t="shared" ca="1" si="704"/>
        <v>2.5038530835187096E-3</v>
      </c>
      <c r="DK421" s="223">
        <f t="shared" ca="1" si="705"/>
        <v>3.3434767535687276E-3</v>
      </c>
      <c r="DL421" s="223">
        <f t="shared" ca="1" si="706"/>
        <v>-1.8484170232323546E-3</v>
      </c>
      <c r="DM421" s="223">
        <f t="shared" ca="1" si="707"/>
        <v>-3.7058298550761717E-3</v>
      </c>
      <c r="DN421" s="223">
        <f t="shared" ca="1" si="708"/>
        <v>1.1219473333473865E-3</v>
      </c>
      <c r="DO421" s="223">
        <f t="shared" ca="1" si="709"/>
        <v>3.9257699935063605E-3</v>
      </c>
      <c r="DP421" s="223">
        <f t="shared" ca="1" si="710"/>
        <v>-3.5236183663719044E-4</v>
      </c>
      <c r="DQ421" s="223">
        <f t="shared" ca="1" si="711"/>
        <v>-3.9948449926832707E-3</v>
      </c>
      <c r="DR421" s="223">
        <f t="shared" ca="1" si="712"/>
        <v>-4.3076472784817879E-4</v>
      </c>
      <c r="DS421" s="223">
        <f t="shared" ca="1" si="713"/>
        <v>3.9104003391262406E-3</v>
      </c>
      <c r="DT421" s="223">
        <f t="shared" ca="1" si="714"/>
        <v>1.1973372454178758E-3</v>
      </c>
      <c r="DU421" s="223">
        <f t="shared" ca="1" si="715"/>
        <v>-3.6756811935143591E-3</v>
      </c>
      <c r="DV421" s="223">
        <f t="shared" ca="1" si="716"/>
        <v>-1.9178967641207384E-3</v>
      </c>
      <c r="DW421" s="223">
        <f t="shared" ca="1" si="717"/>
        <v>3.2997076809814785E-3</v>
      </c>
      <c r="DX421" s="223">
        <f t="shared" ca="1" si="718"/>
        <v>2.5647525857473361E-3</v>
      </c>
      <c r="DY421" s="223">
        <f t="shared" ca="1" si="719"/>
        <v>-2.7969282527658627E-3</v>
      </c>
      <c r="DZ421" s="223">
        <f t="shared" ca="1" si="720"/>
        <v>-3.1130464038334809E-3</v>
      </c>
      <c r="EA421" s="223">
        <f t="shared" ca="1" si="721"/>
        <v>2.1866644403318852E-3</v>
      </c>
      <c r="EB421" s="223">
        <f t="shared" ca="1" si="722"/>
        <v>3.5417075944368377E-3</v>
      </c>
      <c r="EC421" s="223">
        <f t="shared" ca="1" si="723"/>
        <v>-1.4923683397514975E-3</v>
      </c>
      <c r="ED421" s="223">
        <f t="shared" ca="1" si="724"/>
        <v>-3.8342629483984845E-3</v>
      </c>
      <c r="EE421" s="223">
        <f t="shared" ca="1" si="725"/>
        <v>7.4072136080437657E-4</v>
      </c>
      <c r="EF421" s="223">
        <f t="shared" ca="1" si="726"/>
        <v>3.9794697275326064E-3</v>
      </c>
      <c r="EG421" s="223">
        <f t="shared" ca="1" si="727"/>
        <v>3.9391124637238196E-5</v>
      </c>
      <c r="EH421" s="223">
        <f t="shared" ca="1" si="728"/>
        <v>-3.9717477167499808E-3</v>
      </c>
      <c r="EI421" s="223">
        <f t="shared" ca="1" si="729"/>
        <v>-8.1798983124984053E-4</v>
      </c>
      <c r="EJ421" s="223">
        <f t="shared" ca="1" si="730"/>
        <v>3.8113936685944291E-3</v>
      </c>
      <c r="EK421" s="223">
        <f t="shared" ca="1" si="731"/>
        <v>1.5651536473814929E-3</v>
      </c>
      <c r="EL421" s="223">
        <f t="shared" ca="1" si="732"/>
        <v>-3.5045698992089832E-3</v>
      </c>
      <c r="EM421" s="223">
        <f t="shared" ca="1" si="733"/>
        <v>-2.252169486592551E-3</v>
      </c>
      <c r="EN421" s="223">
        <f t="shared" ca="1" si="734"/>
        <v>3.0630674739823747E-3</v>
      </c>
      <c r="EO421" s="223">
        <f t="shared" ca="1" si="735"/>
        <v>2.8526357154650536E-3</v>
      </c>
      <c r="EP421" s="223">
        <f t="shared" ca="1" si="736"/>
        <v>-2.5038530835187374E-3</v>
      </c>
      <c r="EQ421" s="223">
        <f t="shared" ca="1" si="737"/>
        <v>-3.3434767535687705E-3</v>
      </c>
      <c r="ER421" s="223">
        <f t="shared" ca="1" si="738"/>
        <v>1.8484170232323854E-3</v>
      </c>
      <c r="ES421" s="223">
        <f t="shared" ca="1" si="739"/>
        <v>3.7058298550762011E-3</v>
      </c>
      <c r="ET421" s="223">
        <f t="shared" ca="1" si="740"/>
        <v>-1.1219473333474203E-3</v>
      </c>
      <c r="EU421" s="223">
        <f t="shared" ca="1" si="741"/>
        <v>-3.9257699935063744E-3</v>
      </c>
      <c r="EV421" s="223">
        <f t="shared" ca="1" si="742"/>
        <v>3.5236183663722557E-4</v>
      </c>
      <c r="EW421" s="223">
        <f t="shared" ca="1" si="743"/>
        <v>3.9948449926832698E-3</v>
      </c>
      <c r="EX421" s="223">
        <f t="shared" ca="1" si="744"/>
        <v>4.3076472784814366E-4</v>
      </c>
      <c r="EY421" s="223">
        <f t="shared" ca="1" si="745"/>
        <v>-3.9104003391262241E-3</v>
      </c>
      <c r="EZ421" s="223">
        <f t="shared" ca="1" si="746"/>
        <v>-1.1973372454179506E-3</v>
      </c>
      <c r="FA421" s="223">
        <f t="shared" ca="1" si="747"/>
        <v>3.6756811935143734E-3</v>
      </c>
      <c r="FB421" s="223">
        <f t="shared" ca="1" si="748"/>
        <v>1.9178967641208073E-3</v>
      </c>
      <c r="FC421" s="223">
        <f t="shared" ca="1" si="749"/>
        <v>-3.2997076809814989E-3</v>
      </c>
      <c r="FD421" s="223">
        <f t="shared" ca="1" si="750"/>
        <v>-2.5647525857473963E-3</v>
      </c>
      <c r="FE421" s="223">
        <f t="shared" ca="1" si="751"/>
        <v>2.7969282527658874E-3</v>
      </c>
      <c r="FF421" s="223">
        <f t="shared" ca="1" si="752"/>
        <v>3.1130464038335299E-3</v>
      </c>
      <c r="FG421" s="223">
        <f t="shared" ca="1" si="753"/>
        <v>-2.1866644403319151E-3</v>
      </c>
      <c r="FH421" s="223">
        <f t="shared" ca="1" si="754"/>
        <v>-3.5417075944368737E-3</v>
      </c>
      <c r="FI421" s="223">
        <f t="shared" ca="1" si="755"/>
        <v>1.4923683397515303E-3</v>
      </c>
      <c r="FJ421" s="223">
        <f t="shared" ca="1" si="756"/>
        <v>3.8342629483984745E-3</v>
      </c>
      <c r="FK421" s="223">
        <f t="shared" ca="1" si="757"/>
        <v>-7.4072136080429959E-4</v>
      </c>
      <c r="FL421" s="223">
        <f t="shared" ca="1" si="758"/>
        <v>-3.9794697275326038E-3</v>
      </c>
      <c r="FM421" s="223">
        <f t="shared" ca="1" si="759"/>
        <v>-3.9391124637316258E-5</v>
      </c>
      <c r="FN421" s="223">
        <f t="shared" ca="1" si="760"/>
        <v>3.9717477167499852E-3</v>
      </c>
      <c r="FO421" s="223">
        <f t="shared" ca="1" si="761"/>
        <v>8.1798983124991729E-4</v>
      </c>
      <c r="FP421" s="223">
        <f t="shared" ca="1" si="762"/>
        <v>-3.8113936685944395E-3</v>
      </c>
      <c r="FQ421" s="223">
        <f t="shared" ca="1" si="763"/>
        <v>-1.5651536473815656E-3</v>
      </c>
      <c r="FR421" s="223">
        <f t="shared" ca="1" si="764"/>
        <v>3.5045698992090001E-3</v>
      </c>
      <c r="FS421" s="223">
        <f t="shared" ca="1" si="765"/>
        <v>2.2521694865926156E-3</v>
      </c>
      <c r="FT421" s="223">
        <f t="shared" ca="1" si="766"/>
        <v>-3.0630674739823972E-3</v>
      </c>
      <c r="FU421" s="223">
        <f t="shared" ca="1" si="767"/>
        <v>-2.8526357154650289E-3</v>
      </c>
      <c r="FV421" s="223">
        <f t="shared" ca="1" si="768"/>
        <v>2.5038530835186762E-3</v>
      </c>
      <c r="FW421" s="223">
        <f t="shared" ca="1" si="769"/>
        <v>3.3434767535687514E-3</v>
      </c>
      <c r="FX421" s="223">
        <f t="shared" ca="1" si="770"/>
        <v>-1.8484170232324171E-3</v>
      </c>
      <c r="FY421" s="223">
        <f t="shared" ca="1" si="771"/>
        <v>-3.7058298550761877E-3</v>
      </c>
      <c r="FZ421" s="223">
        <f t="shared" ca="1" si="772"/>
        <v>1.121947333347345E-3</v>
      </c>
      <c r="GA421" s="223">
        <f t="shared" ca="1" si="773"/>
        <v>3.9257699935063891E-3</v>
      </c>
      <c r="GB421" s="223">
        <f t="shared" ca="1" si="774"/>
        <v>-3.5236183663726048E-4</v>
      </c>
      <c r="GC421" s="223">
        <f t="shared" ca="1" si="775"/>
        <v>-3.9948449926832707E-3</v>
      </c>
      <c r="GD421" s="223">
        <f t="shared" ca="1" si="776"/>
        <v>-4.3076472784822129E-4</v>
      </c>
      <c r="GE421" s="223">
        <f t="shared" ca="1" si="777"/>
        <v>3.9104003391262085E-3</v>
      </c>
      <c r="GF421" s="223">
        <f t="shared" ca="1" si="778"/>
        <v>1.197337245417917E-3</v>
      </c>
      <c r="GG421" s="223">
        <f t="shared" ca="1" si="779"/>
        <v>-3.6756811935143427E-3</v>
      </c>
      <c r="GH421" s="223">
        <f t="shared" ca="1" si="780"/>
        <v>-1.917896764120876E-3</v>
      </c>
      <c r="GI421" s="223">
        <f t="shared" ca="1" si="781"/>
        <v>3.2997076809815184E-3</v>
      </c>
      <c r="GJ421" s="223">
        <f t="shared" ca="1" si="782"/>
        <v>2.564752585747369E-3</v>
      </c>
      <c r="GK421" s="223">
        <f t="shared" ca="1" si="783"/>
        <v>-2.7969282527658314E-3</v>
      </c>
      <c r="GL421" s="223">
        <f t="shared" ca="1" si="784"/>
        <v>-3.1130464038335789E-3</v>
      </c>
      <c r="GM421" s="223">
        <f t="shared" ca="1" si="785"/>
        <v>2.1866644403319446E-3</v>
      </c>
      <c r="GN421" s="223">
        <f t="shared" ca="1" si="786"/>
        <v>3.5417075944368581E-3</v>
      </c>
      <c r="GO421" s="223">
        <f t="shared" ca="1" si="787"/>
        <v>-1.4923683397514574E-3</v>
      </c>
      <c r="GP421" s="223">
        <f t="shared" ca="1" si="788"/>
        <v>-3.8342629483985283E-3</v>
      </c>
      <c r="GQ421" s="223">
        <f t="shared" ca="1" si="789"/>
        <v>7.4072136080433428E-4</v>
      </c>
      <c r="GR421" s="223">
        <f t="shared" ca="1" si="790"/>
        <v>3.9794697275326108E-3</v>
      </c>
      <c r="GS421" s="223">
        <f t="shared" ca="1" si="791"/>
        <v>3.9391124637394538E-5</v>
      </c>
      <c r="GT421" s="223">
        <f t="shared" ca="1" si="792"/>
        <v>-3.9717477167499887E-3</v>
      </c>
      <c r="GU421" s="223">
        <f t="shared" ca="1" si="793"/>
        <v>-8.1798983124988281E-4</v>
      </c>
      <c r="GV421" s="223">
        <f t="shared" ca="1" si="794"/>
        <v>3.8113936685944161E-3</v>
      </c>
      <c r="GW421" s="223">
        <f t="shared" ca="1" si="795"/>
        <v>1.5651536473816371E-3</v>
      </c>
      <c r="GX421" s="223">
        <f t="shared" ca="1" si="796"/>
        <v>-3.5045698992090171E-3</v>
      </c>
      <c r="GY421" s="223">
        <f t="shared" ca="1" si="797"/>
        <v>-2.2521694865925866E-3</v>
      </c>
      <c r="GZ421" s="223">
        <f t="shared" ca="1" si="798"/>
        <v>3.0630674739823469E-3</v>
      </c>
      <c r="HA421" s="223">
        <f t="shared" ca="1" si="799"/>
        <v>2.8526357154650041E-3</v>
      </c>
      <c r="HB421" s="223">
        <f t="shared" ca="1" si="800"/>
        <v>-2.5038530835187036E-3</v>
      </c>
      <c r="HC421" s="223">
        <f t="shared" ca="1" si="801"/>
        <v>-3.3434767535687943E-3</v>
      </c>
      <c r="HD421" s="223">
        <f t="shared" ca="1" si="802"/>
        <v>1.8484170232322466E-3</v>
      </c>
      <c r="HE421" s="223">
        <f t="shared" ca="1" si="803"/>
        <v>3.7058298550761743E-3</v>
      </c>
      <c r="HF421" s="223">
        <f t="shared" ca="1" si="804"/>
        <v>-1.1219473333473789E-3</v>
      </c>
      <c r="HG421" s="223">
        <f t="shared" ca="1" si="805"/>
        <v>-3.9257699935063822E-3</v>
      </c>
      <c r="HH421" s="223">
        <f t="shared" ca="1" si="806"/>
        <v>3.5236183663706945E-4</v>
      </c>
      <c r="HI421" s="223">
        <f t="shared" ca="1" si="807"/>
        <v>3.9948449926832707E-3</v>
      </c>
      <c r="HJ421" s="223">
        <f t="shared" ca="1" si="808"/>
        <v>4.307647278481866E-4</v>
      </c>
      <c r="HK421" s="223">
        <f t="shared" ca="1" si="809"/>
        <v>-3.9104003391262155E-3</v>
      </c>
      <c r="HL421" s="223">
        <f t="shared" ca="1" si="810"/>
        <v>-1.1973372454178832E-3</v>
      </c>
      <c r="HM421" s="223">
        <f t="shared" ca="1" si="811"/>
        <v>3.6756811935143561E-3</v>
      </c>
      <c r="HN421" s="223">
        <f t="shared" ca="1" si="812"/>
        <v>1.9178967641208453E-3</v>
      </c>
      <c r="HO421" s="223">
        <f t="shared" ca="1" si="813"/>
        <v>-3.2997076809814104E-3</v>
      </c>
      <c r="HP421" s="223">
        <f t="shared" ca="1" si="814"/>
        <v>-2.5647525857473421E-3</v>
      </c>
      <c r="HQ421" s="223">
        <f t="shared" ca="1" si="815"/>
        <v>2.7969282527658566E-3</v>
      </c>
      <c r="HR421" s="223">
        <f t="shared" ca="1" si="816"/>
        <v>3.1130464038335573E-3</v>
      </c>
      <c r="HS421" s="223">
        <f t="shared" ca="1" si="817"/>
        <v>-2.1866644403317837E-3</v>
      </c>
      <c r="HT421" s="223">
        <f t="shared" ca="1" si="818"/>
        <v>-3.5417075944368412E-3</v>
      </c>
      <c r="HU421" s="223">
        <f t="shared" ca="1" si="819"/>
        <v>1.4923683397514904E-3</v>
      </c>
      <c r="HV421" s="223">
        <f t="shared" ca="1" si="820"/>
        <v>3.8342629483985183E-3</v>
      </c>
      <c r="HW421" s="223">
        <f t="shared" ca="1" si="821"/>
        <v>-7.4072136080436887E-4</v>
      </c>
      <c r="HX421" s="223">
        <f t="shared" ca="1" si="822"/>
        <v>-3.9794697275326073E-3</v>
      </c>
      <c r="HY421" s="223">
        <f t="shared" ca="1" si="823"/>
        <v>-3.939112463735941E-5</v>
      </c>
      <c r="HZ421" s="223">
        <f t="shared" ca="1" si="824"/>
        <v>3.9717477167499678E-3</v>
      </c>
      <c r="IA421" s="223">
        <f t="shared" ca="1" si="825"/>
        <v>8.1798983124984812E-4</v>
      </c>
      <c r="IB421" s="223">
        <f t="shared" ca="1" si="826"/>
        <v>-3.8113936685944265E-3</v>
      </c>
      <c r="IC421" s="223">
        <f t="shared" ca="1" si="827"/>
        <v>-1.5651536473816048E-3</v>
      </c>
      <c r="ID421" s="223">
        <f t="shared" ca="1" si="828"/>
        <v>3.5045698992089251E-3</v>
      </c>
      <c r="IE421" s="223">
        <f t="shared" ca="1" si="829"/>
        <v>4.0804701903315154E-3</v>
      </c>
      <c r="IF421" s="223">
        <f t="shared" ca="1" si="830"/>
        <v>-3.0630674739823699E-3</v>
      </c>
      <c r="IG421" s="223">
        <f t="shared" ca="1" si="831"/>
        <v>-2.8526357154651386E-3</v>
      </c>
      <c r="IH421" s="223">
        <f t="shared" ca="1" si="832"/>
        <v>2.5038530835187313E-3</v>
      </c>
      <c r="II421" s="223">
        <f t="shared" ca="1" si="833"/>
        <v>3.3434767535687748E-3</v>
      </c>
      <c r="IJ421" s="223">
        <f t="shared" ca="1" si="834"/>
        <v>-1.8484170232322778E-3</v>
      </c>
      <c r="IK421" s="223">
        <f t="shared" ca="1" si="835"/>
        <v>-3.7058298550762467E-3</v>
      </c>
      <c r="IL421" s="223">
        <f t="shared" ca="1" si="836"/>
        <v>1.1219473333474127E-3</v>
      </c>
      <c r="IM421" s="223">
        <f t="shared" ca="1" si="837"/>
        <v>3.9257699935063761E-3</v>
      </c>
      <c r="IN421" s="223">
        <f t="shared" ca="1" si="838"/>
        <v>-3.5236183663710468E-4</v>
      </c>
      <c r="IO421" s="223">
        <f t="shared" ca="1" si="839"/>
        <v>-3.9948449926832689E-3</v>
      </c>
      <c r="IP421" s="223">
        <f t="shared" ca="1" si="840"/>
        <v>-4.3076472784815147E-4</v>
      </c>
      <c r="IQ421" s="223">
        <f t="shared" ca="1" si="841"/>
        <v>3.9104003391262233E-3</v>
      </c>
      <c r="IR421" s="223">
        <f t="shared" ca="1" si="842"/>
        <v>1.1973372454180662E-3</v>
      </c>
      <c r="IS421" s="223">
        <f t="shared" ca="1" si="843"/>
        <v>-3.6756811935143704E-3</v>
      </c>
      <c r="IT421" s="223">
        <f t="shared" ca="1" si="844"/>
        <v>-1.9178967641208145E-3</v>
      </c>
      <c r="IU421" s="223">
        <f t="shared" ca="1" si="845"/>
        <v>3.2997076809814299E-3</v>
      </c>
      <c r="IV421" s="223">
        <f t="shared" ca="1" si="846"/>
        <v>2.5647525857474891E-3</v>
      </c>
      <c r="IW421" s="223">
        <f t="shared" ca="1" si="847"/>
        <v>-2.7969282527658818E-3</v>
      </c>
      <c r="IX421" s="223">
        <f t="shared" ca="1" si="848"/>
        <v>-3.1130464038335347E-3</v>
      </c>
      <c r="IY421" s="223">
        <f t="shared" ca="1" si="849"/>
        <v>2.1866644403318132E-3</v>
      </c>
      <c r="IZ421" s="223">
        <f t="shared" ca="1" si="850"/>
        <v>3.5417075944369301E-3</v>
      </c>
      <c r="JA421" s="223">
        <f t="shared" ca="1" si="851"/>
        <v>-1.4923683397515231E-3</v>
      </c>
      <c r="JB421" s="223">
        <f t="shared" ca="1" si="852"/>
        <v>-3.8342629483985088E-3</v>
      </c>
    </row>
    <row r="422" spans="2:262">
      <c r="B422" s="230">
        <v>61</v>
      </c>
      <c r="C422" s="229">
        <f t="shared" si="853"/>
        <v>1.1914062500000006E-3</v>
      </c>
      <c r="D422" s="226">
        <f t="shared" ca="1" si="597"/>
        <v>24.381729867181885</v>
      </c>
      <c r="E422" s="225">
        <f ca="1">BO361</f>
        <v>0.38172986718188584</v>
      </c>
      <c r="F422" s="224">
        <v>61</v>
      </c>
      <c r="G422" s="223">
        <f t="shared" ca="1" si="854"/>
        <v>-7.852790135246965E-4</v>
      </c>
      <c r="H422" s="223">
        <f t="shared" ca="1" si="598"/>
        <v>-3.1458923896789635E-3</v>
      </c>
      <c r="I422" s="223">
        <f t="shared" ca="1" si="599"/>
        <v>3.2242661196819975E-4</v>
      </c>
      <c r="J422" s="223">
        <f t="shared" ca="1" si="600"/>
        <v>3.1933307356836835E-3</v>
      </c>
      <c r="K422" s="223">
        <f t="shared" ca="1" si="601"/>
        <v>1.474053520317491E-4</v>
      </c>
      <c r="L422" s="223">
        <f t="shared" ca="1" si="602"/>
        <v>-3.1716431148947413E-3</v>
      </c>
      <c r="M422" s="223">
        <f t="shared" ca="1" si="603"/>
        <v>-6.1404643531399095E-4</v>
      </c>
      <c r="N422" s="223">
        <f t="shared" ca="1" si="604"/>
        <v>3.0812989988071309E-3</v>
      </c>
      <c r="O422" s="223">
        <f t="shared" ca="1" si="605"/>
        <v>1.0673952676486728E-3</v>
      </c>
      <c r="P422" s="223">
        <f t="shared" ca="1" si="606"/>
        <v>-2.9242540647012819E-3</v>
      </c>
      <c r="Q422" s="223">
        <f t="shared" ca="1" si="607"/>
        <v>-1.4976382158972735E-3</v>
      </c>
      <c r="R422" s="223">
        <f t="shared" ca="1" si="608"/>
        <v>2.703907861135944E-3</v>
      </c>
      <c r="S422" s="223">
        <f t="shared" ca="1" si="609"/>
        <v>1.8954618195336295E-3</v>
      </c>
      <c r="T422" s="223">
        <f t="shared" ca="1" si="610"/>
        <v>-2.4250302179883022E-3</v>
      </c>
      <c r="U422" s="223">
        <f t="shared" ca="1" si="611"/>
        <v>-2.2522543989382639E-3</v>
      </c>
      <c r="V422" s="223">
        <f t="shared" ca="1" si="612"/>
        <v>2.0936579940416507E-3</v>
      </c>
      <c r="W422" s="223">
        <f t="shared" ca="1" si="613"/>
        <v>2.5602924722555173E-3</v>
      </c>
      <c r="X422" s="223">
        <f t="shared" ca="1" si="614"/>
        <v>-1.7169643972236648E-3</v>
      </c>
      <c r="Y422" s="223">
        <f t="shared" ca="1" si="615"/>
        <v>-2.8129079454513703E-3</v>
      </c>
      <c r="Z422" s="223">
        <f t="shared" ca="1" si="616"/>
        <v>1.3031037063173368E-3</v>
      </c>
      <c r="AA422" s="223">
        <f t="shared" ca="1" si="617"/>
        <v>3.0046324564120593E-3</v>
      </c>
      <c r="AB422" s="223">
        <f t="shared" ca="1" si="618"/>
        <v>-8.6103475545064399E-4</v>
      </c>
      <c r="AC422" s="223">
        <f t="shared" ca="1" si="619"/>
        <v>-3.1313157484698039E-3</v>
      </c>
      <c r="AD422" s="223">
        <f t="shared" ca="1" si="620"/>
        <v>4.0032700239273468E-4</v>
      </c>
      <c r="AE422" s="223">
        <f t="shared" ca="1" si="621"/>
        <v>3.1902155109261726E-3</v>
      </c>
      <c r="AF422" s="223">
        <f t="shared" ca="1" si="622"/>
        <v>6.9046621307606399E-5</v>
      </c>
      <c r="AG422" s="223">
        <f t="shared" ca="1" si="623"/>
        <v>-3.1800567417971217E-3</v>
      </c>
      <c r="AH422" s="223">
        <f t="shared" ca="1" si="624"/>
        <v>-5.3692559417257047E-4</v>
      </c>
      <c r="AI422" s="223">
        <f t="shared" ca="1" si="625"/>
        <v>3.1010593477555225E-3</v>
      </c>
      <c r="AJ422" s="223">
        <f t="shared" ca="1" si="626"/>
        <v>9.9318174940119528E-4</v>
      </c>
      <c r="AK422" s="223">
        <f t="shared" ca="1" si="627"/>
        <v>-2.9549333838158188E-3</v>
      </c>
      <c r="AL422" s="223">
        <f t="shared" ca="1" si="628"/>
        <v>-1.427938519094187E-3</v>
      </c>
      <c r="AM422" s="223">
        <f t="shared" ca="1" si="629"/>
        <v>2.7448420358071831E-3</v>
      </c>
      <c r="AN422" s="223">
        <f t="shared" ca="1" si="630"/>
        <v>1.831784732122537E-3</v>
      </c>
      <c r="AO422" s="223">
        <f t="shared" ca="1" si="631"/>
        <v>-2.4753331469529309E-3</v>
      </c>
      <c r="AP422" s="223">
        <f t="shared" ca="1" si="632"/>
        <v>-2.195978337561316E-3</v>
      </c>
      <c r="AQ422" s="223">
        <f t="shared" ca="1" si="633"/>
        <v>2.1522407707988784E-3</v>
      </c>
      <c r="AR422" s="223">
        <f t="shared" ca="1" si="634"/>
        <v>2.5126356436917744E-3</v>
      </c>
      <c r="AS422" s="223">
        <f t="shared" ca="1" si="635"/>
        <v>-1.7825588815725741E-3</v>
      </c>
      <c r="AT422" s="223">
        <f t="shared" ca="1" si="636"/>
        <v>-2.7749019761189654E-3</v>
      </c>
      <c r="AU422" s="223">
        <f t="shared" ca="1" si="637"/>
        <v>1.374289975762487E-3</v>
      </c>
      <c r="AV422" s="223">
        <f t="shared" ca="1" si="638"/>
        <v>2.9771000607717009E-3</v>
      </c>
      <c r="AW422" s="223">
        <f t="shared" ca="1" si="639"/>
        <v>-9.3627184223606769E-4</v>
      </c>
      <c r="AX422" s="223">
        <f t="shared" ca="1" si="640"/>
        <v>-3.1148529197411964E-3</v>
      </c>
      <c r="AY422" s="223">
        <f t="shared" ca="1" si="641"/>
        <v>4.7798625080020755E-4</v>
      </c>
      <c r="AZ422" s="223">
        <f t="shared" ca="1" si="642"/>
        <v>3.1851786196347223E-3</v>
      </c>
      <c r="BA422" s="223">
        <f t="shared" ca="1" si="643"/>
        <v>-9.3537005193755022E-6</v>
      </c>
      <c r="BB422" s="223">
        <f t="shared" ca="1" si="644"/>
        <v>-3.1865548214282217E-3</v>
      </c>
      <c r="BC422" s="223">
        <f t="shared" ca="1" si="645"/>
        <v>-4.5948132913018423E-4</v>
      </c>
      <c r="BD422" s="223">
        <f t="shared" ca="1" si="646"/>
        <v>3.1189517345089086E-3</v>
      </c>
      <c r="BE422" s="223">
        <f t="shared" ca="1" si="647"/>
        <v>9.1836997560532465E-4</v>
      </c>
      <c r="BF422" s="223">
        <f t="shared" ca="1" si="648"/>
        <v>-2.9838327615520251E-3</v>
      </c>
      <c r="BG422" s="223">
        <f t="shared" ca="1" si="649"/>
        <v>-1.3573786855212485E-3</v>
      </c>
      <c r="BH422" s="223">
        <f t="shared" ca="1" si="650"/>
        <v>2.7841228202723058E-3</v>
      </c>
      <c r="BI422" s="223">
        <f t="shared" ca="1" si="651"/>
        <v>1.7670042460836573E-3</v>
      </c>
      <c r="BJ422" s="223">
        <f t="shared" ca="1" si="652"/>
        <v>-2.5241450277885026E-3</v>
      </c>
      <c r="BK422" s="223">
        <f t="shared" ca="1" si="653"/>
        <v>-2.1383795009467157E-3</v>
      </c>
      <c r="BL422" s="223">
        <f t="shared" ca="1" si="654"/>
        <v>2.2095271181932349E-3</v>
      </c>
      <c r="BM422" s="223">
        <f t="shared" ca="1" si="655"/>
        <v>2.4634652973697766E-3</v>
      </c>
      <c r="BN422" s="223">
        <f t="shared" ca="1" si="656"/>
        <v>-1.847079619105375E-3</v>
      </c>
      <c r="BO422" s="223">
        <f t="shared" ca="1" si="657"/>
        <v>-2.7352245095964263E-3</v>
      </c>
      <c r="BP422" s="223">
        <f t="shared" ca="1" si="658"/>
        <v>1.44464842431423E-3</v>
      </c>
      <c r="BQ422" s="223">
        <f t="shared" ca="1" si="659"/>
        <v>2.9477743713756705E-3</v>
      </c>
      <c r="BR422" s="223">
        <f t="shared" ca="1" si="660"/>
        <v>-1.0109449538731662E-3</v>
      </c>
      <c r="BS422" s="223">
        <f t="shared" ca="1" si="661"/>
        <v>-3.0965138200855983E-3</v>
      </c>
      <c r="BT422" s="223">
        <f t="shared" ca="1" si="662"/>
        <v>5.5535757816330036E-4</v>
      </c>
      <c r="BU422" s="223">
        <f t="shared" ca="1" si="663"/>
        <v>3.1782230958443004E-3</v>
      </c>
      <c r="BV422" s="223">
        <f t="shared" ca="1" si="664"/>
        <v>-8.7748388026967451E-5</v>
      </c>
      <c r="BW422" s="223">
        <f t="shared" ca="1" si="665"/>
        <v>-3.1911334395878566E-3</v>
      </c>
      <c r="BX422" s="223">
        <f t="shared" ca="1" si="666"/>
        <v>-3.817602897161986E-4</v>
      </c>
      <c r="BY422" s="223">
        <f t="shared" ca="1" si="667"/>
        <v>3.1349653813625387E-3</v>
      </c>
      <c r="BZ422" s="223">
        <f t="shared" ca="1" si="668"/>
        <v>8.4300501007623701E-4</v>
      </c>
      <c r="CA422" s="223">
        <f t="shared" ca="1" si="669"/>
        <v>-3.0109347900053578E-3</v>
      </c>
      <c r="CB422" s="223">
        <f t="shared" ca="1" si="670"/>
        <v>-1.2860012177838315E-3</v>
      </c>
      <c r="CC422" s="223">
        <f t="shared" ca="1" si="671"/>
        <v>2.8217265532555439E-3</v>
      </c>
      <c r="CD422" s="223">
        <f t="shared" ca="1" si="672"/>
        <v>1.701159382759501E-3</v>
      </c>
      <c r="CE422" s="223">
        <f t="shared" ca="1" si="673"/>
        <v>-2.5714364580431827E-3</v>
      </c>
      <c r="CF422" s="223">
        <f t="shared" ca="1" si="674"/>
        <v>-2.079492584479938E-3</v>
      </c>
      <c r="CG422" s="223">
        <f t="shared" ca="1" si="675"/>
        <v>2.2654825290711646E-3</v>
      </c>
      <c r="CH422" s="223">
        <f t="shared" ca="1" si="676"/>
        <v>2.4128110516675148E-3</v>
      </c>
      <c r="CI422" s="223">
        <f t="shared" ca="1" si="677"/>
        <v>-1.9104877449424196E-3</v>
      </c>
      <c r="CJ422" s="223">
        <f t="shared" ca="1" si="678"/>
        <v>-2.6938994461059148E-3</v>
      </c>
      <c r="CK422" s="223">
        <f t="shared" ca="1" si="679"/>
        <v>1.5141366706740902E-3</v>
      </c>
      <c r="CL422" s="223">
        <f t="shared" ca="1" si="680"/>
        <v>2.9166730529227155E-3</v>
      </c>
      <c r="CM422" s="223">
        <f t="shared" ca="1" si="681"/>
        <v>-1.0850091100717181E-3</v>
      </c>
      <c r="CN422" s="223">
        <f t="shared" ca="1" si="682"/>
        <v>-3.0763094962908801E-3</v>
      </c>
      <c r="CO422" s="223">
        <f t="shared" ca="1" si="683"/>
        <v>6.3239437888746501E-4</v>
      </c>
      <c r="CP422" s="223">
        <f t="shared" ca="1" si="684"/>
        <v>3.1693531293023563E-3</v>
      </c>
      <c r="CQ422" s="223">
        <f t="shared" ca="1" si="685"/>
        <v>-1.6609021918673531E-4</v>
      </c>
      <c r="CR422" s="223">
        <f t="shared" ca="1" si="686"/>
        <v>-3.1937898382876453E-3</v>
      </c>
      <c r="CS422" s="223">
        <f t="shared" ca="1" si="687"/>
        <v>-3.0380929217871454E-4</v>
      </c>
      <c r="CT422" s="223">
        <f t="shared" ca="1" si="688"/>
        <v>3.1490906422943438E-3</v>
      </c>
      <c r="CU422" s="223">
        <f t="shared" ca="1" si="689"/>
        <v>7.6713224985106737E-4</v>
      </c>
      <c r="CV422" s="223">
        <f t="shared" ca="1" si="690"/>
        <v>-3.0362231439272956E-3</v>
      </c>
      <c r="CW422" s="223">
        <f t="shared" ca="1" si="691"/>
        <v>-1.2138491109995042E-3</v>
      </c>
      <c r="CX422" s="223">
        <f t="shared" ca="1" si="692"/>
        <v>2.8576305836742529E-3</v>
      </c>
      <c r="CY422" s="223">
        <f t="shared" ca="1" si="693"/>
        <v>1.6342898046336168E-3</v>
      </c>
      <c r="CZ422" s="223">
        <f t="shared" ca="1" si="694"/>
        <v>-2.6171789511277408E-3</v>
      </c>
      <c r="DA422" s="223">
        <f t="shared" ca="1" si="695"/>
        <v>-2.0193530594375059E-3</v>
      </c>
      <c r="DB422" s="223">
        <f t="shared" ca="1" si="696"/>
        <v>2.3200732979853983E-3</v>
      </c>
      <c r="DC422" s="223">
        <f t="shared" ca="1" si="697"/>
        <v>2.3607034188085751E-3</v>
      </c>
      <c r="DD422" s="223">
        <f t="shared" ca="1" si="698"/>
        <v>-1.9727450643996121E-3</v>
      </c>
      <c r="DE422" s="223">
        <f t="shared" ca="1" si="699"/>
        <v>-2.6509516783204809E-3</v>
      </c>
      <c r="DF422" s="223">
        <f t="shared" ca="1" si="700"/>
        <v>1.5827128577207135E-3</v>
      </c>
      <c r="DG422" s="223">
        <f t="shared" ca="1" si="701"/>
        <v>2.8838148396840915E-3</v>
      </c>
      <c r="DH422" s="223">
        <f t="shared" ca="1" si="702"/>
        <v>-1.1584196973535095E-3</v>
      </c>
      <c r="DI422" s="223">
        <f t="shared" ca="1" si="703"/>
        <v>-3.0542521186862283E-3</v>
      </c>
      <c r="DJ422" s="223">
        <f t="shared" ca="1" si="704"/>
        <v>7.0905024888449192E-4</v>
      </c>
      <c r="DK422" s="223">
        <f t="shared" ca="1" si="705"/>
        <v>3.1585740629450736E-3</v>
      </c>
      <c r="DL422" s="223">
        <f t="shared" ca="1" si="706"/>
        <v>-2.4433200380893309E-4</v>
      </c>
      <c r="DM422" s="223">
        <f t="shared" ca="1" si="707"/>
        <v>-3.194522417412346E-3</v>
      </c>
      <c r="DN422" s="223">
        <f t="shared" ca="1" si="708"/>
        <v>-2.2567529128364764E-4</v>
      </c>
      <c r="DO422" s="223">
        <f t="shared" ca="1" si="709"/>
        <v>3.1613190087753274E-3</v>
      </c>
      <c r="DP422" s="223">
        <f t="shared" ca="1" si="710"/>
        <v>6.9079739784342101E-4</v>
      </c>
      <c r="DQ422" s="223">
        <f t="shared" ca="1" si="711"/>
        <v>-3.059682590559055E-3</v>
      </c>
      <c r="DR422" s="223">
        <f t="shared" ca="1" si="712"/>
        <v>-1.1409658268994529E-3</v>
      </c>
      <c r="DS422" s="223">
        <f t="shared" ca="1" si="713"/>
        <v>2.8918132842830472E-3</v>
      </c>
      <c r="DT422" s="223">
        <f t="shared" ca="1" si="714"/>
        <v>1.5664357914394532E-3</v>
      </c>
      <c r="DU422" s="223">
        <f t="shared" ca="1" si="715"/>
        <v>-2.6613449534747644E-3</v>
      </c>
      <c r="DV422" s="223">
        <f t="shared" ca="1" si="716"/>
        <v>-1.9579971516205442E-3</v>
      </c>
      <c r="DW422" s="223">
        <f t="shared" ca="1" si="717"/>
        <v>2.3732665414980545E-3</v>
      </c>
      <c r="DX422" s="223">
        <f t="shared" ca="1" si="718"/>
        <v>2.3071737864825319E-3</v>
      </c>
      <c r="DY422" s="223">
        <f t="shared" ca="1" si="719"/>
        <v>-2.0338140759956999E-3</v>
      </c>
      <c r="DZ422" s="223">
        <f t="shared" ca="1" si="720"/>
        <v>-2.6064070763694965E-3</v>
      </c>
      <c r="EA422" s="223">
        <f t="shared" ca="1" si="721"/>
        <v>1.6503356777232913E-3</v>
      </c>
      <c r="EB422" s="223">
        <f t="shared" ca="1" si="722"/>
        <v>2.8492195242188437E-3</v>
      </c>
      <c r="EC422" s="223">
        <f t="shared" ca="1" si="723"/>
        <v>-1.2311324959256749E-3</v>
      </c>
      <c r="ED422" s="223">
        <f t="shared" ca="1" si="724"/>
        <v>-3.030354973811124E-3</v>
      </c>
      <c r="EE422" s="223">
        <f t="shared" ca="1" si="725"/>
        <v>7.8527901352468772E-4</v>
      </c>
      <c r="EF422" s="223">
        <f t="shared" ca="1" si="726"/>
        <v>3.145892389678964E-3</v>
      </c>
      <c r="EG422" s="223">
        <f t="shared" ca="1" si="727"/>
        <v>-3.2242661196819867E-4</v>
      </c>
      <c r="EH422" s="223">
        <f t="shared" ca="1" si="728"/>
        <v>-3.1933307356836835E-3</v>
      </c>
      <c r="EI422" s="223">
        <f t="shared" ca="1" si="729"/>
        <v>-1.4740535203174477E-4</v>
      </c>
      <c r="EJ422" s="223">
        <f t="shared" ca="1" si="730"/>
        <v>3.1716431148947422E-3</v>
      </c>
      <c r="EK422" s="223">
        <f t="shared" ca="1" si="731"/>
        <v>6.1404643531398086E-4</v>
      </c>
      <c r="EL422" s="223">
        <f t="shared" ca="1" si="732"/>
        <v>-3.0812989988071348E-3</v>
      </c>
      <c r="EM422" s="223">
        <f t="shared" ca="1" si="733"/>
        <v>-1.0673952676486524E-3</v>
      </c>
      <c r="EN422" s="223">
        <f t="shared" ca="1" si="734"/>
        <v>2.9242540647012906E-3</v>
      </c>
      <c r="EO422" s="223">
        <f t="shared" ca="1" si="735"/>
        <v>1.497638215897254E-3</v>
      </c>
      <c r="EP422" s="223">
        <f t="shared" ca="1" si="736"/>
        <v>-2.7039078611359618E-3</v>
      </c>
      <c r="EQ422" s="223">
        <f t="shared" ca="1" si="737"/>
        <v>-1.8954618195336759E-3</v>
      </c>
      <c r="ER422" s="223">
        <f t="shared" ca="1" si="738"/>
        <v>2.4250302179882645E-3</v>
      </c>
      <c r="ES422" s="223">
        <f t="shared" ca="1" si="739"/>
        <v>2.2522543989382964E-3</v>
      </c>
      <c r="ET422" s="223">
        <f t="shared" ca="1" si="740"/>
        <v>-2.0936579940416152E-3</v>
      </c>
      <c r="EU422" s="223">
        <f t="shared" ca="1" si="741"/>
        <v>-2.560292472255545E-3</v>
      </c>
      <c r="EV422" s="223">
        <f t="shared" ca="1" si="742"/>
        <v>1.7169643972236351E-3</v>
      </c>
      <c r="EW422" s="223">
        <f t="shared" ca="1" si="743"/>
        <v>2.8129079454513868E-3</v>
      </c>
      <c r="EX422" s="223">
        <f t="shared" ca="1" si="744"/>
        <v>-1.3031037063173045E-3</v>
      </c>
      <c r="EY422" s="223">
        <f t="shared" ca="1" si="745"/>
        <v>-3.0046324564120676E-3</v>
      </c>
      <c r="EZ422" s="223">
        <f t="shared" ca="1" si="746"/>
        <v>8.6103475545060994E-4</v>
      </c>
      <c r="FA422" s="223">
        <f t="shared" ca="1" si="747"/>
        <v>3.1313157484698065E-3</v>
      </c>
      <c r="FB422" s="223">
        <f t="shared" ca="1" si="748"/>
        <v>-4.0032700239272211E-4</v>
      </c>
      <c r="FC422" s="223">
        <f t="shared" ca="1" si="749"/>
        <v>-3.190215510926173E-3</v>
      </c>
      <c r="FD422" s="223">
        <f t="shared" ca="1" si="750"/>
        <v>-6.9046621307618759E-5</v>
      </c>
      <c r="FE422" s="223">
        <f t="shared" ca="1" si="751"/>
        <v>3.1800567417971204E-3</v>
      </c>
      <c r="FF422" s="223">
        <f t="shared" ca="1" si="752"/>
        <v>5.3692559417258293E-4</v>
      </c>
      <c r="FG422" s="223">
        <f t="shared" ca="1" si="753"/>
        <v>-3.1010593477555255E-3</v>
      </c>
      <c r="FH422" s="223">
        <f t="shared" ca="1" si="754"/>
        <v>-9.931817494011853E-4</v>
      </c>
      <c r="FI422" s="223">
        <f t="shared" ca="1" si="755"/>
        <v>2.9549333838158223E-3</v>
      </c>
      <c r="FJ422" s="223">
        <f t="shared" ca="1" si="756"/>
        <v>1.4279385190941784E-3</v>
      </c>
      <c r="FK422" s="223">
        <f t="shared" ca="1" si="757"/>
        <v>-2.7448420358071879E-3</v>
      </c>
      <c r="FL422" s="223">
        <f t="shared" ca="1" si="758"/>
        <v>-1.831784732122529E-3</v>
      </c>
      <c r="FM422" s="223">
        <f t="shared" ca="1" si="759"/>
        <v>2.4753331469529374E-3</v>
      </c>
      <c r="FN422" s="223">
        <f t="shared" ca="1" si="760"/>
        <v>2.1959783375612922E-3</v>
      </c>
      <c r="FO422" s="223">
        <f t="shared" ca="1" si="761"/>
        <v>-2.1522407707989027E-3</v>
      </c>
      <c r="FP422" s="223">
        <f t="shared" ca="1" si="762"/>
        <v>-2.5126356436917536E-3</v>
      </c>
      <c r="FQ422" s="223">
        <f t="shared" ca="1" si="763"/>
        <v>1.782558881572526E-3</v>
      </c>
      <c r="FR422" s="223">
        <f t="shared" ca="1" si="764"/>
        <v>2.7749019761189944E-3</v>
      </c>
      <c r="FS422" s="223">
        <f t="shared" ca="1" si="765"/>
        <v>-1.3742899757624349E-3</v>
      </c>
      <c r="FT422" s="223">
        <f t="shared" ca="1" si="766"/>
        <v>-2.9771000607717135E-3</v>
      </c>
      <c r="FU422" s="223">
        <f t="shared" ca="1" si="767"/>
        <v>9.3627184223609903E-4</v>
      </c>
      <c r="FV422" s="223">
        <f t="shared" ca="1" si="768"/>
        <v>3.114852919741189E-3</v>
      </c>
      <c r="FW422" s="223">
        <f t="shared" ca="1" si="769"/>
        <v>-4.7798625080028485E-4</v>
      </c>
      <c r="FX422" s="223">
        <f t="shared" ca="1" si="770"/>
        <v>-3.1851786196347162E-3</v>
      </c>
      <c r="FY422" s="223">
        <f t="shared" ca="1" si="771"/>
        <v>9.3537005194537816E-6</v>
      </c>
      <c r="FZ422" s="223">
        <f t="shared" ca="1" si="772"/>
        <v>3.1865548214282274E-3</v>
      </c>
      <c r="GA422" s="223">
        <f t="shared" ca="1" si="773"/>
        <v>4.5948132913010682E-4</v>
      </c>
      <c r="GB422" s="223">
        <f t="shared" ca="1" si="774"/>
        <v>-3.1189517345089255E-3</v>
      </c>
      <c r="GC422" s="223">
        <f t="shared" ca="1" si="775"/>
        <v>-9.1836997560524973E-4</v>
      </c>
      <c r="GD422" s="223">
        <f t="shared" ca="1" si="776"/>
        <v>2.9838327615519878E-3</v>
      </c>
      <c r="GE422" s="223">
        <f t="shared" ca="1" si="777"/>
        <v>1.3573786855213422E-3</v>
      </c>
      <c r="GF422" s="223">
        <f t="shared" ca="1" si="778"/>
        <v>-2.7841228202722551E-3</v>
      </c>
      <c r="GG422" s="223">
        <f t="shared" ca="1" si="779"/>
        <v>-1.7670042460837434E-3</v>
      </c>
      <c r="GH422" s="223">
        <f t="shared" ca="1" si="780"/>
        <v>2.5241450277884393E-3</v>
      </c>
      <c r="GI422" s="223">
        <f t="shared" ca="1" si="781"/>
        <v>2.138379500946792E-3</v>
      </c>
      <c r="GJ422" s="223">
        <f t="shared" ca="1" si="782"/>
        <v>-2.2095271181931928E-3</v>
      </c>
      <c r="GK422" s="223">
        <f t="shared" ca="1" si="783"/>
        <v>-2.4634652973698134E-3</v>
      </c>
      <c r="GL422" s="223">
        <f t="shared" ca="1" si="784"/>
        <v>1.8470796191053279E-3</v>
      </c>
      <c r="GM422" s="223">
        <f t="shared" ca="1" si="785"/>
        <v>2.7352245095964567E-3</v>
      </c>
      <c r="GN422" s="223">
        <f t="shared" ca="1" si="786"/>
        <v>-1.4446484243141782E-3</v>
      </c>
      <c r="GO422" s="223">
        <f t="shared" ca="1" si="787"/>
        <v>-2.9477743713756926E-3</v>
      </c>
      <c r="GP422" s="223">
        <f t="shared" ca="1" si="788"/>
        <v>1.0109449538731111E-3</v>
      </c>
      <c r="GQ422" s="223">
        <f t="shared" ca="1" si="789"/>
        <v>3.0965138200856127E-3</v>
      </c>
      <c r="GR422" s="223">
        <f t="shared" ca="1" si="790"/>
        <v>-5.5535757816324344E-4</v>
      </c>
      <c r="GS422" s="223">
        <f t="shared" ca="1" si="791"/>
        <v>-3.1782230958443064E-3</v>
      </c>
      <c r="GT422" s="223">
        <f t="shared" ca="1" si="792"/>
        <v>8.7748388026909446E-5</v>
      </c>
      <c r="GU422" s="223">
        <f t="shared" ca="1" si="793"/>
        <v>3.1911334395878536E-3</v>
      </c>
      <c r="GV422" s="223">
        <f t="shared" ca="1" si="794"/>
        <v>3.8176028971625574E-4</v>
      </c>
      <c r="GW422" s="223">
        <f t="shared" ca="1" si="795"/>
        <v>-3.1349653813625366E-3</v>
      </c>
      <c r="GX422" s="223">
        <f t="shared" ca="1" si="796"/>
        <v>-8.4300501007624894E-4</v>
      </c>
      <c r="GY422" s="223">
        <f t="shared" ca="1" si="797"/>
        <v>3.0109347900053535E-3</v>
      </c>
      <c r="GZ422" s="223">
        <f t="shared" ca="1" si="798"/>
        <v>1.2860012177838428E-3</v>
      </c>
      <c r="HA422" s="223">
        <f t="shared" ca="1" si="799"/>
        <v>-2.8217265532555378E-3</v>
      </c>
      <c r="HB422" s="223">
        <f t="shared" ca="1" si="800"/>
        <v>-1.7011593827595114E-3</v>
      </c>
      <c r="HC422" s="223">
        <f t="shared" ca="1" si="801"/>
        <v>2.5714364580431753E-3</v>
      </c>
      <c r="HD422" s="223">
        <f t="shared" ca="1" si="802"/>
        <v>2.0794925844799476E-3</v>
      </c>
      <c r="HE422" s="223">
        <f t="shared" ca="1" si="803"/>
        <v>-2.2654825290711559E-3</v>
      </c>
      <c r="HF422" s="223">
        <f t="shared" ca="1" si="804"/>
        <v>-2.4128110516675235E-3</v>
      </c>
      <c r="HG422" s="223">
        <f t="shared" ca="1" si="805"/>
        <v>1.9104877449424096E-3</v>
      </c>
      <c r="HH422" s="223">
        <f t="shared" ca="1" si="806"/>
        <v>2.6938994461059218E-3</v>
      </c>
      <c r="HI422" s="223">
        <f t="shared" ca="1" si="807"/>
        <v>-1.5141366706740793E-3</v>
      </c>
      <c r="HJ422" s="223">
        <f t="shared" ca="1" si="808"/>
        <v>-2.9166730529227021E-3</v>
      </c>
      <c r="HK422" s="223">
        <f t="shared" ca="1" si="809"/>
        <v>1.0850091100717491E-3</v>
      </c>
      <c r="HL422" s="223">
        <f t="shared" ca="1" si="810"/>
        <v>3.0763094962908836E-3</v>
      </c>
      <c r="HM422" s="223">
        <f t="shared" ca="1" si="811"/>
        <v>-6.3239437888745254E-4</v>
      </c>
      <c r="HN422" s="223">
        <f t="shared" ca="1" si="812"/>
        <v>-3.1693531293023581E-3</v>
      </c>
      <c r="HO422" s="223">
        <f t="shared" ca="1" si="813"/>
        <v>1.6609021918672273E-4</v>
      </c>
      <c r="HP422" s="223">
        <f t="shared" ca="1" si="814"/>
        <v>3.1937898382876466E-3</v>
      </c>
      <c r="HQ422" s="223">
        <f t="shared" ca="1" si="815"/>
        <v>3.0380929217863658E-4</v>
      </c>
      <c r="HR422" s="223">
        <f t="shared" ca="1" si="816"/>
        <v>-3.1490906422943568E-3</v>
      </c>
      <c r="HS422" s="223">
        <f t="shared" ca="1" si="817"/>
        <v>-7.6713224985099126E-4</v>
      </c>
      <c r="HT422" s="223">
        <f t="shared" ca="1" si="818"/>
        <v>3.0362231439273199E-3</v>
      </c>
      <c r="HU422" s="223">
        <f t="shared" ca="1" si="819"/>
        <v>1.2138491109994318E-3</v>
      </c>
      <c r="HV422" s="223">
        <f t="shared" ca="1" si="820"/>
        <v>-2.8576305836742876E-3</v>
      </c>
      <c r="HW422" s="223">
        <f t="shared" ca="1" si="821"/>
        <v>-1.6342898046335494E-3</v>
      </c>
      <c r="HX422" s="223">
        <f t="shared" ca="1" si="822"/>
        <v>2.6171789511277859E-3</v>
      </c>
      <c r="HY422" s="223">
        <f t="shared" ca="1" si="823"/>
        <v>2.0193530594374452E-3</v>
      </c>
      <c r="HZ422" s="223">
        <f t="shared" ca="1" si="824"/>
        <v>-2.320073297985452E-3</v>
      </c>
      <c r="IA422" s="223">
        <f t="shared" ca="1" si="825"/>
        <v>-2.3607034188085226E-3</v>
      </c>
      <c r="IB422" s="223">
        <f t="shared" ca="1" si="826"/>
        <v>1.9727450643996737E-3</v>
      </c>
      <c r="IC422" s="223">
        <f t="shared" ca="1" si="827"/>
        <v>2.650951678320539E-3</v>
      </c>
      <c r="ID422" s="223">
        <f t="shared" ca="1" si="828"/>
        <v>-1.5827128577206235E-3</v>
      </c>
      <c r="IE422" s="223">
        <f t="shared" ca="1" si="829"/>
        <v>-3.7730617564808236E-3</v>
      </c>
      <c r="IF422" s="223">
        <f t="shared" ca="1" si="830"/>
        <v>1.1584196973534132E-3</v>
      </c>
      <c r="IG422" s="223">
        <f t="shared" ca="1" si="831"/>
        <v>3.0542521186862587E-3</v>
      </c>
      <c r="IH422" s="223">
        <f t="shared" ca="1" si="832"/>
        <v>-7.0905024888439131E-4</v>
      </c>
      <c r="II422" s="223">
        <f t="shared" ca="1" si="833"/>
        <v>-3.1585740629450892E-3</v>
      </c>
      <c r="IJ422" s="223">
        <f t="shared" ca="1" si="834"/>
        <v>2.4433200380882998E-4</v>
      </c>
      <c r="IK422" s="223">
        <f t="shared" ca="1" si="835"/>
        <v>3.194522417412346E-3</v>
      </c>
      <c r="IL422" s="223">
        <f t="shared" ca="1" si="836"/>
        <v>2.2567529128375075E-4</v>
      </c>
      <c r="IM422" s="223">
        <f t="shared" ca="1" si="837"/>
        <v>-3.161319008775313E-3</v>
      </c>
      <c r="IN422" s="223">
        <f t="shared" ca="1" si="838"/>
        <v>-6.9079739784352206E-4</v>
      </c>
      <c r="IO422" s="223">
        <f t="shared" ca="1" si="839"/>
        <v>3.0596825905590246E-3</v>
      </c>
      <c r="IP422" s="223">
        <f t="shared" ca="1" si="840"/>
        <v>1.1409658268994646E-3</v>
      </c>
      <c r="IQ422" s="223">
        <f t="shared" ca="1" si="841"/>
        <v>-2.891813284283042E-3</v>
      </c>
      <c r="IR422" s="223">
        <f t="shared" ca="1" si="842"/>
        <v>-1.5664357914394644E-3</v>
      </c>
      <c r="IS422" s="223">
        <f t="shared" ca="1" si="843"/>
        <v>2.6613449534747579E-3</v>
      </c>
      <c r="IT422" s="223">
        <f t="shared" ca="1" si="844"/>
        <v>1.9579971516205537E-3</v>
      </c>
      <c r="IU422" s="223">
        <f t="shared" ca="1" si="845"/>
        <v>-2.3732665414980462E-3</v>
      </c>
      <c r="IV422" s="223">
        <f t="shared" ca="1" si="846"/>
        <v>-2.3071737864825406E-3</v>
      </c>
      <c r="IW422" s="223">
        <f t="shared" ca="1" si="847"/>
        <v>2.0338140759956903E-3</v>
      </c>
      <c r="IX422" s="223">
        <f t="shared" ca="1" si="848"/>
        <v>2.6064070763695039E-3</v>
      </c>
      <c r="IY422" s="223">
        <f t="shared" ca="1" si="849"/>
        <v>-1.6503356777232807E-3</v>
      </c>
      <c r="IZ422" s="223">
        <f t="shared" ca="1" si="850"/>
        <v>-2.8492195242188494E-3</v>
      </c>
      <c r="JA422" s="223">
        <f t="shared" ca="1" si="851"/>
        <v>1.2311324959256636E-3</v>
      </c>
      <c r="JB422" s="223">
        <f t="shared" ca="1" si="852"/>
        <v>3.0303549738111279E-3</v>
      </c>
    </row>
    <row r="423" spans="2:262">
      <c r="B423" s="230">
        <v>62</v>
      </c>
      <c r="C423" s="229">
        <f t="shared" si="853"/>
        <v>1.2109375000000006E-3</v>
      </c>
      <c r="D423" s="226">
        <f t="shared" ca="1" si="597"/>
        <v>24.368784163407554</v>
      </c>
      <c r="E423" s="225">
        <f ca="1">BP361</f>
        <v>0.36878416340755538</v>
      </c>
      <c r="F423" s="224">
        <v>62</v>
      </c>
      <c r="G423" s="223">
        <f t="shared" ca="1" si="854"/>
        <v>8.7287426457820401E-4</v>
      </c>
      <c r="H423" s="223">
        <f t="shared" ca="1" si="598"/>
        <v>3.5271075573003758E-3</v>
      </c>
      <c r="I423" s="223">
        <f t="shared" ca="1" si="599"/>
        <v>-5.2674033469942306E-4</v>
      </c>
      <c r="J423" s="223">
        <f t="shared" ca="1" si="600"/>
        <v>-3.5787994036966687E-3</v>
      </c>
      <c r="K423" s="223">
        <f t="shared" ca="1" si="601"/>
        <v>1.7553360745193182E-4</v>
      </c>
      <c r="L423" s="223">
        <f t="shared" ca="1" si="602"/>
        <v>3.5960254554646049E-3</v>
      </c>
      <c r="M423" s="223">
        <f t="shared" ca="1" si="603"/>
        <v>1.77363604391755E-4</v>
      </c>
      <c r="N423" s="223">
        <f t="shared" ca="1" si="604"/>
        <v>-3.5786198163089422E-3</v>
      </c>
      <c r="O423" s="223">
        <f t="shared" ca="1" si="605"/>
        <v>-5.285527077683377E-4</v>
      </c>
      <c r="P423" s="223">
        <f t="shared" ca="1" si="606"/>
        <v>3.5267501120496386E-3</v>
      </c>
      <c r="Q423" s="223">
        <f t="shared" ca="1" si="607"/>
        <v>8.7465155963281638E-4</v>
      </c>
      <c r="R423" s="223">
        <f t="shared" ca="1" si="608"/>
        <v>-3.4409158762935751E-3</v>
      </c>
      <c r="S423" s="223">
        <f t="shared" ca="1" si="609"/>
        <v>-1.2123270388448466E-3</v>
      </c>
      <c r="T423" s="223">
        <f t="shared" ca="1" si="610"/>
        <v>3.3219437396528511E-3</v>
      </c>
      <c r="U423" s="223">
        <f t="shared" ca="1" si="611"/>
        <v>1.5383271459474281E-3</v>
      </c>
      <c r="V423" s="223">
        <f t="shared" ca="1" si="612"/>
        <v>-3.1709794688401021E-3</v>
      </c>
      <c r="W423" s="223">
        <f t="shared" ca="1" si="613"/>
        <v>-1.8495123216993776E-3</v>
      </c>
      <c r="X423" s="223">
        <f t="shared" ca="1" si="614"/>
        <v>2.989476932308719E-3</v>
      </c>
      <c r="Y423" s="223">
        <f t="shared" ca="1" si="615"/>
        <v>2.142885682747083E-3</v>
      </c>
      <c r="Z423" s="223">
        <f t="shared" ca="1" si="616"/>
        <v>-2.7791840987048781E-3</v>
      </c>
      <c r="AA423" s="223">
        <f t="shared" ca="1" si="617"/>
        <v>-2.4156218832494616E-3</v>
      </c>
      <c r="AB423" s="223">
        <f t="shared" ca="1" si="618"/>
        <v>2.542126202973932E-3</v>
      </c>
      <c r="AC423" s="223">
        <f t="shared" ca="1" si="619"/>
        <v>2.6650943245029031E-3</v>
      </c>
      <c r="AD423" s="223">
        <f t="shared" ca="1" si="620"/>
        <v>-2.2805862422408145E-3</v>
      </c>
      <c r="AE423" s="223">
        <f t="shared" ca="1" si="621"/>
        <v>-2.8889004505226281E-3</v>
      </c>
      <c r="AF423" s="223">
        <f t="shared" ca="1" si="622"/>
        <v>1.9970829892996637E-3</v>
      </c>
      <c r="AG423" s="223">
        <f t="shared" ca="1" si="623"/>
        <v>3.0848848859701939E-3</v>
      </c>
      <c r="AH423" s="223">
        <f t="shared" ca="1" si="624"/>
        <v>-1.6943467354549446E-3</v>
      </c>
      <c r="AI423" s="223">
        <f t="shared" ca="1" si="625"/>
        <v>-3.2511601935962483E-3</v>
      </c>
      <c r="AJ423" s="223">
        <f t="shared" ca="1" si="626"/>
        <v>1.3752929963236525E-3</v>
      </c>
      <c r="AK423" s="223">
        <f t="shared" ca="1" si="627"/>
        <v>3.3861250512930252E-3</v>
      </c>
      <c r="AL423" s="223">
        <f t="shared" ca="1" si="628"/>
        <v>-1.0429944338261373E-3</v>
      </c>
      <c r="AM423" s="223">
        <f t="shared" ca="1" si="629"/>
        <v>-3.4884796737016137E-3</v>
      </c>
      <c r="AN423" s="223">
        <f t="shared" ca="1" si="630"/>
        <v>7.0065126477212181E-4</v>
      </c>
      <c r="AO423" s="223">
        <f t="shared" ca="1" si="631"/>
        <v>3.5572383298554762E-3</v>
      </c>
      <c r="AP423" s="223">
        <f t="shared" ca="1" si="632"/>
        <v>-3.5156044102340898E-4</v>
      </c>
      <c r="AQ423" s="223">
        <f t="shared" ca="1" si="633"/>
        <v>-3.5917388363085551E-3</v>
      </c>
      <c r="AR423" s="223">
        <f t="shared" ca="1" si="634"/>
        <v>-9.161019548452852E-7</v>
      </c>
      <c r="AS423" s="223">
        <f t="shared" ca="1" si="635"/>
        <v>3.5916489343238117E-3</v>
      </c>
      <c r="AT423" s="223">
        <f t="shared" ca="1" si="636"/>
        <v>3.5338382237048202E-4</v>
      </c>
      <c r="AU423" s="223">
        <f t="shared" ca="1" si="637"/>
        <v>-3.5569694897065046E-3</v>
      </c>
      <c r="AV423" s="223">
        <f t="shared" ca="1" si="638"/>
        <v>-7.0244826339744334E-4</v>
      </c>
      <c r="AW423" s="223">
        <f t="shared" ca="1" si="639"/>
        <v>3.4880344844660173E-3</v>
      </c>
      <c r="AX423" s="223">
        <f t="shared" ca="1" si="640"/>
        <v>1.0447477436506308E-3</v>
      </c>
      <c r="AY423" s="223">
        <f t="shared" ca="1" si="641"/>
        <v>-3.3855078003865047E-3</v>
      </c>
      <c r="AZ423" s="223">
        <f t="shared" ca="1" si="642"/>
        <v>-1.3769857320152026E-3</v>
      </c>
      <c r="BA423" s="223">
        <f t="shared" ca="1" si="643"/>
        <v>3.2503768254824685E-3</v>
      </c>
      <c r="BB423" s="223">
        <f t="shared" ca="1" si="644"/>
        <v>1.6959625950435451E-3</v>
      </c>
      <c r="BC423" s="223">
        <f t="shared" ca="1" si="645"/>
        <v>-3.0839429449123004E-3</v>
      </c>
      <c r="BD423" s="223">
        <f t="shared" ca="1" si="646"/>
        <v>-1.998606411174113E-3</v>
      </c>
      <c r="BE423" s="223">
        <f t="shared" ca="1" si="647"/>
        <v>2.8878090079279221E-3</v>
      </c>
      <c r="BF423" s="223">
        <f t="shared" ca="1" si="648"/>
        <v>2.2820025550157174E-3</v>
      </c>
      <c r="BG423" s="223">
        <f t="shared" ca="1" si="649"/>
        <v>-2.6638638915602447E-3</v>
      </c>
      <c r="BH423" s="223">
        <f t="shared" ca="1" si="650"/>
        <v>-2.5434217667829901E-3</v>
      </c>
      <c r="BI423" s="223">
        <f t="shared" ca="1" si="651"/>
        <v>2.4142643097006776E-3</v>
      </c>
      <c r="BJ423" s="223">
        <f t="shared" ca="1" si="652"/>
        <v>2.7803464365604119E-3</v>
      </c>
      <c r="BK423" s="223">
        <f t="shared" ca="1" si="653"/>
        <v>-2.141414042767611E-3</v>
      </c>
      <c r="BL423" s="223">
        <f t="shared" ca="1" si="654"/>
        <v>-2.9904948502617584E-3</v>
      </c>
      <c r="BM423" s="223">
        <f t="shared" ca="1" si="655"/>
        <v>1.8479407879866598E-3</v>
      </c>
      <c r="BN423" s="223">
        <f t="shared" ca="1" si="656"/>
        <v>3.1718431637843361E-3</v>
      </c>
      <c r="BO423" s="223">
        <f t="shared" ca="1" si="657"/>
        <v>-1.536670853230249E-3</v>
      </c>
      <c r="BP423" s="223">
        <f t="shared" ca="1" si="658"/>
        <v>-3.3226448937337997E-3</v>
      </c>
      <c r="BQ423" s="223">
        <f t="shared" ca="1" si="659"/>
        <v>1.2106019381274483E-3</v>
      </c>
      <c r="BR423" s="223">
        <f t="shared" ca="1" si="660"/>
        <v>3.4414477370141678E-3</v>
      </c>
      <c r="BS423" s="223">
        <f t="shared" ca="1" si="661"/>
        <v>-8.7287426457819143E-4</v>
      </c>
      <c r="BT423" s="223">
        <f t="shared" ca="1" si="662"/>
        <v>-3.5271075573003858E-3</v>
      </c>
      <c r="BU423" s="223">
        <f t="shared" ca="1" si="663"/>
        <v>5.2674033469938739E-4</v>
      </c>
      <c r="BV423" s="223">
        <f t="shared" ca="1" si="664"/>
        <v>3.5787994036966713E-3</v>
      </c>
      <c r="BW423" s="223">
        <f t="shared" ca="1" si="665"/>
        <v>-1.7553360745192141E-4</v>
      </c>
      <c r="BX423" s="223">
        <f t="shared" ca="1" si="666"/>
        <v>-3.5960254554646054E-3</v>
      </c>
      <c r="BY423" s="223">
        <f t="shared" ca="1" si="667"/>
        <v>-1.7736360439178775E-4</v>
      </c>
      <c r="BZ423" s="223">
        <f t="shared" ca="1" si="668"/>
        <v>3.5786198163089405E-3</v>
      </c>
      <c r="CA423" s="223">
        <f t="shared" ca="1" si="669"/>
        <v>5.2855270776834486E-4</v>
      </c>
      <c r="CB423" s="223">
        <f t="shared" ca="1" si="670"/>
        <v>-3.5267501120496299E-3</v>
      </c>
      <c r="CC423" s="223">
        <f t="shared" ca="1" si="671"/>
        <v>-8.7465155963284218E-4</v>
      </c>
      <c r="CD423" s="223">
        <f t="shared" ca="1" si="672"/>
        <v>3.4409158762935712E-3</v>
      </c>
      <c r="CE423" s="223">
        <f t="shared" ca="1" si="673"/>
        <v>1.2123270388448471E-3</v>
      </c>
      <c r="CF423" s="223">
        <f t="shared" ca="1" si="674"/>
        <v>-3.3219437396528368E-3</v>
      </c>
      <c r="CG423" s="223">
        <f t="shared" ca="1" si="675"/>
        <v>-1.538327145947452E-3</v>
      </c>
      <c r="CH423" s="223">
        <f t="shared" ca="1" si="676"/>
        <v>3.1709794688400956E-3</v>
      </c>
      <c r="CI423" s="223">
        <f t="shared" ca="1" si="677"/>
        <v>1.8495123216994221E-3</v>
      </c>
      <c r="CJ423" s="223">
        <f t="shared" ca="1" si="678"/>
        <v>-2.9894769323086968E-3</v>
      </c>
      <c r="CK423" s="223">
        <f t="shared" ca="1" si="679"/>
        <v>-2.1428856827471038E-3</v>
      </c>
      <c r="CL423" s="223">
        <f t="shared" ca="1" si="680"/>
        <v>2.7791840987048694E-3</v>
      </c>
      <c r="CM423" s="223">
        <f t="shared" ca="1" si="681"/>
        <v>2.4156218832495002E-3</v>
      </c>
      <c r="CN423" s="223">
        <f t="shared" ca="1" si="682"/>
        <v>-2.5421262029739493E-3</v>
      </c>
      <c r="CO423" s="223">
        <f t="shared" ca="1" si="683"/>
        <v>-2.6650943245029209E-3</v>
      </c>
      <c r="CP423" s="223">
        <f t="shared" ca="1" si="684"/>
        <v>2.2805862422407746E-3</v>
      </c>
      <c r="CQ423" s="223">
        <f t="shared" ca="1" si="685"/>
        <v>2.8889004505226286E-3</v>
      </c>
      <c r="CR423" s="223">
        <f t="shared" ca="1" si="686"/>
        <v>-1.9970829892996412E-3</v>
      </c>
      <c r="CS423" s="223">
        <f t="shared" ca="1" si="687"/>
        <v>-3.0848848859702334E-3</v>
      </c>
      <c r="CT423" s="223">
        <f t="shared" ca="1" si="688"/>
        <v>1.6943467354549437E-3</v>
      </c>
      <c r="CU423" s="223">
        <f t="shared" ca="1" si="689"/>
        <v>3.2511601935962704E-3</v>
      </c>
      <c r="CV423" s="223">
        <f t="shared" ca="1" si="690"/>
        <v>-1.3752929963236752E-3</v>
      </c>
      <c r="CW423" s="223">
        <f t="shared" ca="1" si="691"/>
        <v>-3.3861250512930343E-3</v>
      </c>
      <c r="CX423" s="223">
        <f t="shared" ca="1" si="692"/>
        <v>1.0429944338260875E-3</v>
      </c>
      <c r="CY423" s="223">
        <f t="shared" ca="1" si="693"/>
        <v>3.4884796737016076E-3</v>
      </c>
      <c r="CZ423" s="223">
        <f t="shared" ca="1" si="694"/>
        <v>-7.0065126477209601E-4</v>
      </c>
      <c r="DA423" s="223">
        <f t="shared" ca="1" si="695"/>
        <v>-3.557238329855484E-3</v>
      </c>
      <c r="DB423" s="223">
        <f t="shared" ca="1" si="696"/>
        <v>3.5156044102340812E-4</v>
      </c>
      <c r="DC423" s="223">
        <f t="shared" ca="1" si="697"/>
        <v>3.5917388363085564E-3</v>
      </c>
      <c r="DD423" s="223">
        <f t="shared" ca="1" si="698"/>
        <v>9.1610195492291407E-7</v>
      </c>
      <c r="DE423" s="223">
        <f t="shared" ca="1" si="699"/>
        <v>-3.5916489343238113E-3</v>
      </c>
      <c r="DF423" s="223">
        <f t="shared" ca="1" si="700"/>
        <v>-3.5338382237053373E-4</v>
      </c>
      <c r="DG423" s="223">
        <f t="shared" ca="1" si="701"/>
        <v>3.5569694897065081E-3</v>
      </c>
      <c r="DH423" s="223">
        <f t="shared" ca="1" si="702"/>
        <v>7.0244826339746925E-4</v>
      </c>
      <c r="DI423" s="223">
        <f t="shared" ca="1" si="703"/>
        <v>-3.4880344844659987E-3</v>
      </c>
      <c r="DJ423" s="223">
        <f t="shared" ca="1" si="704"/>
        <v>-1.0447477436506072E-3</v>
      </c>
      <c r="DK423" s="223">
        <f t="shared" ca="1" si="705"/>
        <v>3.3855078003864961E-3</v>
      </c>
      <c r="DL423" s="223">
        <f t="shared" ca="1" si="706"/>
        <v>1.3769857320152742E-3</v>
      </c>
      <c r="DM423" s="223">
        <f t="shared" ca="1" si="707"/>
        <v>-3.2503768254824568E-3</v>
      </c>
      <c r="DN423" s="223">
        <f t="shared" ca="1" si="708"/>
        <v>-1.6959625950435683E-3</v>
      </c>
      <c r="DO423" s="223">
        <f t="shared" ca="1" si="709"/>
        <v>3.0839429449122605E-3</v>
      </c>
      <c r="DP423" s="223">
        <f t="shared" ca="1" si="710"/>
        <v>1.9986064111741351E-3</v>
      </c>
      <c r="DQ423" s="223">
        <f t="shared" ca="1" si="711"/>
        <v>-2.8878090079279065E-3</v>
      </c>
      <c r="DR423" s="223">
        <f t="shared" ca="1" si="712"/>
        <v>-2.2820025550156983E-3</v>
      </c>
      <c r="DS423" s="223">
        <f t="shared" ca="1" si="713"/>
        <v>2.6638638915602269E-3</v>
      </c>
      <c r="DT423" s="223">
        <f t="shared" ca="1" si="714"/>
        <v>2.5434217667830456E-3</v>
      </c>
      <c r="DU423" s="223">
        <f t="shared" ca="1" si="715"/>
        <v>-2.4142643097006958E-3</v>
      </c>
      <c r="DV423" s="223">
        <f t="shared" ca="1" si="716"/>
        <v>-2.7803464365604288E-3</v>
      </c>
      <c r="DW423" s="223">
        <f t="shared" ca="1" si="717"/>
        <v>2.1414140427675485E-3</v>
      </c>
      <c r="DX423" s="223">
        <f t="shared" ca="1" si="718"/>
        <v>2.9904948502617722E-3</v>
      </c>
      <c r="DY423" s="223">
        <f t="shared" ca="1" si="719"/>
        <v>-1.8479407879866371E-3</v>
      </c>
      <c r="DZ423" s="223">
        <f t="shared" ca="1" si="720"/>
        <v>-3.1718431637843244E-3</v>
      </c>
      <c r="EA423" s="223">
        <f t="shared" ca="1" si="721"/>
        <v>1.5366708532302252E-3</v>
      </c>
      <c r="EB423" s="223">
        <f t="shared" ca="1" si="722"/>
        <v>3.3226448937338296E-3</v>
      </c>
      <c r="EC423" s="223">
        <f t="shared" ca="1" si="723"/>
        <v>-1.2106019381274713E-3</v>
      </c>
      <c r="ED423" s="223">
        <f t="shared" ca="1" si="724"/>
        <v>-3.4414477370141752E-3</v>
      </c>
      <c r="EE423" s="223">
        <f t="shared" ca="1" si="725"/>
        <v>8.728742645781163E-4</v>
      </c>
      <c r="EF423" s="223">
        <f t="shared" ca="1" si="726"/>
        <v>3.527107557300381E-3</v>
      </c>
      <c r="EG423" s="223">
        <f t="shared" ca="1" si="727"/>
        <v>-5.2674033469936126E-4</v>
      </c>
      <c r="EH423" s="223">
        <f t="shared" ca="1" si="728"/>
        <v>-3.5787994036966786E-3</v>
      </c>
      <c r="EI423" s="223">
        <f t="shared" ca="1" si="729"/>
        <v>1.7553360745189495E-4</v>
      </c>
      <c r="EJ423" s="223">
        <f t="shared" ca="1" si="730"/>
        <v>3.5960254554646054E-3</v>
      </c>
      <c r="EK423" s="223">
        <f t="shared" ca="1" si="731"/>
        <v>1.7736360439176324E-4</v>
      </c>
      <c r="EL423" s="223">
        <f t="shared" ca="1" si="732"/>
        <v>-3.5786198163089374E-3</v>
      </c>
      <c r="EM423" s="223">
        <f t="shared" ca="1" si="733"/>
        <v>-5.2855270776842151E-4</v>
      </c>
      <c r="EN423" s="223">
        <f t="shared" ca="1" si="734"/>
        <v>3.5267501120496347E-3</v>
      </c>
      <c r="EO423" s="223">
        <f t="shared" ca="1" si="735"/>
        <v>8.7465155963286788E-4</v>
      </c>
      <c r="EP423" s="223">
        <f t="shared" ca="1" si="736"/>
        <v>-3.4409158762935487E-3</v>
      </c>
      <c r="EQ423" s="223">
        <f t="shared" ca="1" si="737"/>
        <v>-1.2123270388448722E-3</v>
      </c>
      <c r="ER423" s="223">
        <f t="shared" ca="1" si="738"/>
        <v>3.3219437396528268E-3</v>
      </c>
      <c r="ES423" s="223">
        <f t="shared" ca="1" si="739"/>
        <v>1.5383271459474298E-3</v>
      </c>
      <c r="ET423" s="223">
        <f t="shared" ca="1" si="740"/>
        <v>-3.1709794688400831E-3</v>
      </c>
      <c r="EU423" s="223">
        <f t="shared" ca="1" si="741"/>
        <v>-1.8495123216994446E-3</v>
      </c>
      <c r="EV423" s="223">
        <f t="shared" ca="1" si="742"/>
        <v>2.9894769323087107E-3</v>
      </c>
      <c r="EW423" s="223">
        <f t="shared" ca="1" si="743"/>
        <v>2.1428856827471251E-3</v>
      </c>
      <c r="EX423" s="223">
        <f t="shared" ca="1" si="744"/>
        <v>-2.77918409870482E-3</v>
      </c>
      <c r="EY423" s="223">
        <f t="shared" ca="1" si="745"/>
        <v>-2.415621883249482E-3</v>
      </c>
      <c r="EZ423" s="223">
        <f t="shared" ca="1" si="746"/>
        <v>2.5421262029738942E-3</v>
      </c>
      <c r="FA423" s="223">
        <f t="shared" ca="1" si="747"/>
        <v>2.6650943245029729E-3</v>
      </c>
      <c r="FB423" s="223">
        <f t="shared" ca="1" si="748"/>
        <v>-2.2805862422407936E-3</v>
      </c>
      <c r="FC423" s="223">
        <f t="shared" ca="1" si="749"/>
        <v>-2.888900450522675E-3</v>
      </c>
      <c r="FD423" s="223">
        <f t="shared" ca="1" si="750"/>
        <v>1.997082989299662E-3</v>
      </c>
      <c r="FE423" s="223">
        <f t="shared" ca="1" si="751"/>
        <v>3.0848848859702208E-3</v>
      </c>
      <c r="FF423" s="223">
        <f t="shared" ca="1" si="752"/>
        <v>-1.6943467354548752E-3</v>
      </c>
      <c r="FG423" s="223">
        <f t="shared" ca="1" si="753"/>
        <v>-3.25116019359626E-3</v>
      </c>
      <c r="FH423" s="223">
        <f t="shared" ca="1" si="754"/>
        <v>1.3752929963236037E-3</v>
      </c>
      <c r="FI423" s="223">
        <f t="shared" ca="1" si="755"/>
        <v>3.3861250512930599E-3</v>
      </c>
      <c r="FJ423" s="223">
        <f t="shared" ca="1" si="756"/>
        <v>-1.0429944338261111E-3</v>
      </c>
      <c r="FK423" s="223">
        <f t="shared" ca="1" si="757"/>
        <v>-3.4884796737016262E-3</v>
      </c>
      <c r="FL423" s="223">
        <f t="shared" ca="1" si="758"/>
        <v>7.0065126477201979E-4</v>
      </c>
      <c r="FM423" s="223">
        <f t="shared" ca="1" si="759"/>
        <v>3.5572383298554801E-3</v>
      </c>
      <c r="FN423" s="223">
        <f t="shared" ca="1" si="760"/>
        <v>-3.5156044102333103E-4</v>
      </c>
      <c r="FO423" s="223">
        <f t="shared" ca="1" si="761"/>
        <v>-3.5917388363085551E-3</v>
      </c>
      <c r="FP423" s="223">
        <f t="shared" ca="1" si="762"/>
        <v>-9.1610195489797742E-7</v>
      </c>
      <c r="FQ423" s="223">
        <f t="shared" ca="1" si="763"/>
        <v>3.5916489343238078E-3</v>
      </c>
      <c r="FR423" s="223">
        <f t="shared" ca="1" si="764"/>
        <v>3.5338382237050912E-4</v>
      </c>
      <c r="FS423" s="223">
        <f t="shared" ca="1" si="765"/>
        <v>-3.556969489706512E-3</v>
      </c>
      <c r="FT423" s="223">
        <f t="shared" ca="1" si="766"/>
        <v>-7.0244826339754558E-4</v>
      </c>
      <c r="FU423" s="223">
        <f t="shared" ca="1" si="767"/>
        <v>3.4880344844660047E-3</v>
      </c>
      <c r="FV423" s="223">
        <f t="shared" ca="1" si="768"/>
        <v>1.0447477436505838E-3</v>
      </c>
      <c r="FW423" s="223">
        <f t="shared" ca="1" si="769"/>
        <v>-3.3855078003864696E-3</v>
      </c>
      <c r="FX423" s="223">
        <f t="shared" ca="1" si="770"/>
        <v>-1.3769857320152519E-3</v>
      </c>
      <c r="FY423" s="223">
        <f t="shared" ca="1" si="771"/>
        <v>3.2503768254824677E-3</v>
      </c>
      <c r="FZ423" s="223">
        <f t="shared" ca="1" si="772"/>
        <v>1.6959625950436366E-3</v>
      </c>
      <c r="GA423" s="223">
        <f t="shared" ca="1" si="773"/>
        <v>-3.0839429449122727E-3</v>
      </c>
      <c r="GB423" s="223">
        <f t="shared" ca="1" si="774"/>
        <v>-1.9986064111741138E-3</v>
      </c>
      <c r="GC423" s="223">
        <f t="shared" ca="1" si="775"/>
        <v>2.8878090079278601E-3</v>
      </c>
      <c r="GD423" s="223">
        <f t="shared" ca="1" si="776"/>
        <v>2.2820025550157582E-3</v>
      </c>
      <c r="GE423" s="223">
        <f t="shared" ca="1" si="777"/>
        <v>-2.6638638915602434E-3</v>
      </c>
      <c r="GF423" s="223">
        <f t="shared" ca="1" si="778"/>
        <v>-2.5434217667831007E-3</v>
      </c>
      <c r="GG423" s="223">
        <f t="shared" ca="1" si="779"/>
        <v>2.4142643097006386E-3</v>
      </c>
      <c r="GH423" s="223">
        <f t="shared" ca="1" si="780"/>
        <v>2.7803464365604132E-3</v>
      </c>
      <c r="GI423" s="223">
        <f t="shared" ca="1" si="781"/>
        <v>-2.1414140427674861E-3</v>
      </c>
      <c r="GJ423" s="223">
        <f t="shared" ca="1" si="782"/>
        <v>-2.9904948502618156E-3</v>
      </c>
      <c r="GK423" s="223">
        <f t="shared" ca="1" si="783"/>
        <v>1.8479407879866583E-3</v>
      </c>
      <c r="GL423" s="223">
        <f t="shared" ca="1" si="784"/>
        <v>3.1718431637843126E-3</v>
      </c>
      <c r="GM423" s="223">
        <f t="shared" ca="1" si="785"/>
        <v>-1.5366708532301549E-3</v>
      </c>
      <c r="GN423" s="223">
        <f t="shared" ca="1" si="786"/>
        <v>-3.3226448937338196E-3</v>
      </c>
      <c r="GO423" s="223">
        <f t="shared" ca="1" si="787"/>
        <v>1.2106019381274945E-3</v>
      </c>
      <c r="GP423" s="223">
        <f t="shared" ca="1" si="788"/>
        <v>3.4414477370141978E-3</v>
      </c>
      <c r="GQ423" s="223">
        <f t="shared" ca="1" si="789"/>
        <v>-8.7287426457814026E-4</v>
      </c>
      <c r="GR423" s="223">
        <f t="shared" ca="1" si="790"/>
        <v>-3.5271075573003758E-3</v>
      </c>
      <c r="GS423" s="223">
        <f t="shared" ca="1" si="791"/>
        <v>5.2674033469928439E-4</v>
      </c>
      <c r="GT423" s="223">
        <f t="shared" ca="1" si="792"/>
        <v>3.5787994036966765E-3</v>
      </c>
      <c r="GU423" s="223">
        <f t="shared" ca="1" si="793"/>
        <v>-1.7553360745191956E-4</v>
      </c>
      <c r="GV423" s="223">
        <f t="shared" ca="1" si="794"/>
        <v>-3.5960254554646054E-3</v>
      </c>
      <c r="GW423" s="223">
        <f t="shared" ca="1" si="795"/>
        <v>-1.7736360439184087E-4</v>
      </c>
      <c r="GX423" s="223">
        <f t="shared" ca="1" si="796"/>
        <v>3.57861981630894E-3</v>
      </c>
      <c r="GY423" s="223">
        <f t="shared" ca="1" si="797"/>
        <v>5.2855270776849827E-4</v>
      </c>
      <c r="GZ423" s="223">
        <f t="shared" ca="1" si="798"/>
        <v>-3.5267501120496195E-3</v>
      </c>
      <c r="HA423" s="223">
        <f t="shared" ca="1" si="799"/>
        <v>-8.7465155963284402E-4</v>
      </c>
      <c r="HB423" s="223">
        <f t="shared" ca="1" si="800"/>
        <v>3.4409158762935261E-3</v>
      </c>
      <c r="HC423" s="223">
        <f t="shared" ca="1" si="801"/>
        <v>1.2123270388449449E-3</v>
      </c>
      <c r="HD423" s="223">
        <f t="shared" ca="1" si="802"/>
        <v>-3.3219437396528359E-3</v>
      </c>
      <c r="HE423" s="223">
        <f t="shared" ca="1" si="803"/>
        <v>-1.5383271459474073E-3</v>
      </c>
      <c r="HF423" s="223">
        <f t="shared" ca="1" si="804"/>
        <v>3.1709794688400471E-3</v>
      </c>
      <c r="HG423" s="223">
        <f t="shared" ca="1" si="805"/>
        <v>1.8495123216994238E-3</v>
      </c>
      <c r="HH423" s="223">
        <f t="shared" ca="1" si="806"/>
        <v>-2.9894769323087246E-3</v>
      </c>
      <c r="HI423" s="223">
        <f t="shared" ca="1" si="807"/>
        <v>-2.1428856827471875E-3</v>
      </c>
      <c r="HJ423" s="223">
        <f t="shared" ca="1" si="808"/>
        <v>2.7791840987048356E-3</v>
      </c>
      <c r="HK423" s="223">
        <f t="shared" ca="1" si="809"/>
        <v>2.4156218832494633E-3</v>
      </c>
      <c r="HL423" s="223">
        <f t="shared" ca="1" si="810"/>
        <v>-2.54212620297384E-3</v>
      </c>
      <c r="HM423" s="223">
        <f t="shared" ca="1" si="811"/>
        <v>-2.6650943245029564E-3</v>
      </c>
      <c r="HN423" s="223">
        <f t="shared" ca="1" si="812"/>
        <v>2.2805862422408123E-3</v>
      </c>
      <c r="HO423" s="223">
        <f t="shared" ca="1" si="813"/>
        <v>2.8889004505227214E-3</v>
      </c>
      <c r="HP423" s="223">
        <f t="shared" ca="1" si="814"/>
        <v>-1.9970829892995974E-3</v>
      </c>
      <c r="HQ423" s="223">
        <f t="shared" ca="1" si="815"/>
        <v>-3.0848848859702082E-3</v>
      </c>
      <c r="HR423" s="223">
        <f t="shared" ca="1" si="816"/>
        <v>1.6943467354548069E-3</v>
      </c>
      <c r="HS423" s="223">
        <f t="shared" ca="1" si="817"/>
        <v>3.251160193596293E-3</v>
      </c>
      <c r="HT423" s="223">
        <f t="shared" ca="1" si="818"/>
        <v>-1.3752929963236264E-3</v>
      </c>
      <c r="HU423" s="223">
        <f t="shared" ca="1" si="819"/>
        <v>-3.3861250512930859E-3</v>
      </c>
      <c r="HV423" s="223">
        <f t="shared" ca="1" si="820"/>
        <v>1.0429944338260369E-3</v>
      </c>
      <c r="HW423" s="223">
        <f t="shared" ca="1" si="821"/>
        <v>3.4884796737016206E-3</v>
      </c>
      <c r="HX423" s="223">
        <f t="shared" ca="1" si="822"/>
        <v>-7.0065126477194379E-4</v>
      </c>
      <c r="HY423" s="223">
        <f t="shared" ca="1" si="823"/>
        <v>-3.5572383298554918E-3</v>
      </c>
      <c r="HZ423" s="223">
        <f t="shared" ca="1" si="824"/>
        <v>3.5156044102335542E-4</v>
      </c>
      <c r="IA423" s="223">
        <f t="shared" ca="1" si="825"/>
        <v>3.5917388363085538E-3</v>
      </c>
      <c r="IB423" s="223">
        <f t="shared" ca="1" si="826"/>
        <v>9.1610195497538946E-7</v>
      </c>
      <c r="IC423" s="223">
        <f t="shared" ca="1" si="827"/>
        <v>-3.5916489343238091E-3</v>
      </c>
      <c r="ID423" s="223">
        <f t="shared" ca="1" si="828"/>
        <v>-3.5338382237048473E-4</v>
      </c>
      <c r="IE423" s="223">
        <f t="shared" ca="1" si="829"/>
        <v>3.1622092183088801E-3</v>
      </c>
      <c r="IF423" s="223">
        <f t="shared" ca="1" si="830"/>
        <v>7.0244826339752118E-4</v>
      </c>
      <c r="IG423" s="223">
        <f t="shared" ca="1" si="831"/>
        <v>-3.4880344844660104E-3</v>
      </c>
      <c r="IH423" s="223">
        <f t="shared" ca="1" si="832"/>
        <v>-1.0447477436507555E-3</v>
      </c>
      <c r="II423" s="223">
        <f t="shared" ca="1" si="833"/>
        <v>3.3855078003864779E-3</v>
      </c>
      <c r="IJ423" s="223">
        <f t="shared" ca="1" si="834"/>
        <v>1.3769857320152287E-3</v>
      </c>
      <c r="IK423" s="223">
        <f t="shared" ca="1" si="835"/>
        <v>-3.2503768254823909E-3</v>
      </c>
      <c r="IL423" s="223">
        <f t="shared" ca="1" si="836"/>
        <v>-1.6959625950436152E-3</v>
      </c>
      <c r="IM423" s="223">
        <f t="shared" ca="1" si="837"/>
        <v>3.0839429449122857E-3</v>
      </c>
      <c r="IN423" s="223">
        <f t="shared" ca="1" si="838"/>
        <v>1.9986064111742635E-3</v>
      </c>
      <c r="IO423" s="223">
        <f t="shared" ca="1" si="839"/>
        <v>-2.8878090079278744E-3</v>
      </c>
      <c r="IP423" s="223">
        <f t="shared" ca="1" si="840"/>
        <v>-2.2820025550157387E-3</v>
      </c>
      <c r="IQ423" s="223">
        <f t="shared" ca="1" si="841"/>
        <v>2.6638638915601229E-3</v>
      </c>
      <c r="IR423" s="223">
        <f t="shared" ca="1" si="842"/>
        <v>2.5434217667830825E-3</v>
      </c>
      <c r="IS423" s="223">
        <f t="shared" ca="1" si="843"/>
        <v>-2.4142643097006568E-3</v>
      </c>
      <c r="IT423" s="223">
        <f t="shared" ca="1" si="844"/>
        <v>-2.7803464365603976E-3</v>
      </c>
      <c r="IU423" s="223">
        <f t="shared" ca="1" si="845"/>
        <v>2.141414042767506E-3</v>
      </c>
      <c r="IV423" s="223">
        <f t="shared" ca="1" si="846"/>
        <v>2.9904948502618017E-3</v>
      </c>
      <c r="IW423" s="223">
        <f t="shared" ca="1" si="847"/>
        <v>-1.8479407879866796E-3</v>
      </c>
      <c r="IX423" s="223">
        <f t="shared" ca="1" si="848"/>
        <v>-3.1718431637843976E-3</v>
      </c>
      <c r="IY423" s="223">
        <f t="shared" ca="1" si="849"/>
        <v>1.5366708532301774E-3</v>
      </c>
      <c r="IZ423" s="223">
        <f t="shared" ca="1" si="850"/>
        <v>3.3226448937338105E-3</v>
      </c>
      <c r="JA423" s="223">
        <f t="shared" ca="1" si="851"/>
        <v>-1.2106019381273253E-3</v>
      </c>
      <c r="JB423" s="223">
        <f t="shared" ca="1" si="852"/>
        <v>-3.4414477370141908E-3</v>
      </c>
    </row>
    <row r="424" spans="2:262">
      <c r="B424" s="230">
        <v>63</v>
      </c>
      <c r="C424" s="229">
        <f t="shared" si="853"/>
        <v>1.2304687500000007E-3</v>
      </c>
      <c r="D424" s="226">
        <f t="shared" ca="1" si="597"/>
        <v>24.322798575111644</v>
      </c>
      <c r="E424" s="225">
        <f ca="1">BQ361</f>
        <v>0.32279857511164506</v>
      </c>
      <c r="F424" s="224">
        <v>63</v>
      </c>
      <c r="G424" s="223">
        <f t="shared" ca="1" si="854"/>
        <v>2.9336116028226855E-3</v>
      </c>
      <c r="H424" s="223">
        <f t="shared" ca="1" si="598"/>
        <v>1.0125762209001717E-2</v>
      </c>
      <c r="I424" s="223">
        <f t="shared" ca="1" si="599"/>
        <v>-2.4366143141431253E-3</v>
      </c>
      <c r="J424" s="223">
        <f t="shared" ca="1" si="600"/>
        <v>-1.0245357226412889E-2</v>
      </c>
      <c r="K424" s="223">
        <f t="shared" ca="1" si="601"/>
        <v>1.9337470081585869E-3</v>
      </c>
      <c r="L424" s="223">
        <f t="shared" ca="1" si="602"/>
        <v>1.0340270280878324E-2</v>
      </c>
      <c r="M424" s="223">
        <f t="shared" ca="1" si="603"/>
        <v>-1.4262211362551698E-3</v>
      </c>
      <c r="N424" s="223">
        <f t="shared" ca="1" si="604"/>
        <v>-1.0410272718536414E-2</v>
      </c>
      <c r="O424" s="223">
        <f t="shared" ca="1" si="605"/>
        <v>9.1525937271226846E-4</v>
      </c>
      <c r="P424" s="223">
        <f t="shared" ca="1" si="606"/>
        <v>1.0455195897383356E-2</v>
      </c>
      <c r="Q424" s="223">
        <f t="shared" ca="1" si="607"/>
        <v>-4.0209266917328769E-4</v>
      </c>
      <c r="R424" s="223">
        <f t="shared" ca="1" si="608"/>
        <v>-1.0474931593546493E-2</v>
      </c>
      <c r="S424" s="223">
        <f t="shared" ca="1" si="609"/>
        <v>-1.1204271082492683E-4</v>
      </c>
      <c r="T424" s="223">
        <f t="shared" ca="1" si="610"/>
        <v>1.046943226200513E-2</v>
      </c>
      <c r="U424" s="223">
        <f t="shared" ca="1" si="611"/>
        <v>6.2590817011894465E-4</v>
      </c>
      <c r="V424" s="223">
        <f t="shared" ca="1" si="612"/>
        <v>-1.0438711151130636E-2</v>
      </c>
      <c r="W424" s="223">
        <f t="shared" ca="1" si="613"/>
        <v>-1.1382657618081017E-3</v>
      </c>
      <c r="X424" s="223">
        <f t="shared" ca="1" si="614"/>
        <v>1.0382842270769955E-2</v>
      </c>
      <c r="Y424" s="223">
        <f t="shared" ca="1" si="615"/>
        <v>1.6478811715767215E-3</v>
      </c>
      <c r="Z424" s="223">
        <f t="shared" ca="1" si="616"/>
        <v>-1.030196021394942E-2</v>
      </c>
      <c r="AA424" s="223">
        <f t="shared" ca="1" si="617"/>
        <v>-2.1535266912656691E-3</v>
      </c>
      <c r="AB424" s="223">
        <f t="shared" ca="1" si="618"/>
        <v>1.0196259832628339E-2</v>
      </c>
      <c r="AC424" s="223">
        <f t="shared" ca="1" si="619"/>
        <v>2.6539841765287333E-3</v>
      </c>
      <c r="AD424" s="223">
        <f t="shared" ca="1" si="620"/>
        <v>-1.0065995768283565E-2</v>
      </c>
      <c r="AE424" s="223">
        <f t="shared" ca="1" si="621"/>
        <v>-3.1480479814489809E-3</v>
      </c>
      <c r="AF424" s="223">
        <f t="shared" ca="1" si="622"/>
        <v>9.9114818384558948E-3</v>
      </c>
      <c r="AG424" s="223">
        <f t="shared" ca="1" si="623"/>
        <v>3.6345278630454799E-3</v>
      </c>
      <c r="AH424" s="223">
        <f t="shared" ca="1" si="624"/>
        <v>-9.7330902807361338E-3</v>
      </c>
      <c r="AI424" s="223">
        <f t="shared" ca="1" si="625"/>
        <v>-4.1122518486727908E-3</v>
      </c>
      <c r="AJ424" s="223">
        <f t="shared" ca="1" si="626"/>
        <v>9.5312508560120319E-3</v>
      </c>
      <c r="AK424" s="223">
        <f t="shared" ca="1" si="627"/>
        <v>4.5800690594059966E-3</v>
      </c>
      <c r="AL424" s="223">
        <f t="shared" ca="1" si="628"/>
        <v>-9.3064498131368179E-3</v>
      </c>
      <c r="AM424" s="223">
        <f t="shared" ca="1" si="629"/>
        <v>-5.0368524826084225E-3</v>
      </c>
      <c r="AN424" s="223">
        <f t="shared" ca="1" si="630"/>
        <v>9.0592287175130272E-3</v>
      </c>
      <c r="AO424" s="223">
        <f t="shared" ca="1" si="631"/>
        <v>5.4815016870040732E-3</v>
      </c>
      <c r="AP424" s="223">
        <f t="shared" ca="1" si="632"/>
        <v>-8.790183146414025E-3</v>
      </c>
      <c r="AQ424" s="223">
        <f t="shared" ca="1" si="633"/>
        <v>-5.9129454737128235E-3</v>
      </c>
      <c r="AR424" s="223">
        <f t="shared" ca="1" si="634"/>
        <v>8.4999612541862436E-3</v>
      </c>
      <c r="AS424" s="223">
        <f t="shared" ca="1" si="635"/>
        <v>6.330144456862607E-3</v>
      </c>
      <c r="AT424" s="223">
        <f t="shared" ca="1" si="636"/>
        <v>-8.1892622107884085E-3</v>
      </c>
      <c r="AU424" s="223">
        <f t="shared" ca="1" si="637"/>
        <v>-6.7320935675606371E-3</v>
      </c>
      <c r="AV424" s="223">
        <f t="shared" ca="1" si="638"/>
        <v>7.8588345174301789E-3</v>
      </c>
      <c r="AW424" s="223">
        <f t="shared" ca="1" si="639"/>
        <v>7.1178244751926604E-3</v>
      </c>
      <c r="AX424" s="223">
        <f t="shared" ca="1" si="640"/>
        <v>-7.5094742033668073E-3</v>
      </c>
      <c r="AY424" s="223">
        <f t="shared" ca="1" si="641"/>
        <v>-7.4864079202161486E-3</v>
      </c>
      <c r="AZ424" s="223">
        <f t="shared" ca="1" si="642"/>
        <v>7.1420229081952669E-3</v>
      </c>
      <c r="BA424" s="223">
        <f t="shared" ca="1" si="643"/>
        <v>7.8369559528279481E-3</v>
      </c>
      <c r="BB424" s="223">
        <f t="shared" ca="1" si="644"/>
        <v>-6.7573658542705584E-3</v>
      </c>
      <c r="BC424" s="223">
        <f t="shared" ca="1" si="645"/>
        <v>-8.1686240721130215E-3</v>
      </c>
      <c r="BD424" s="223">
        <f t="shared" ca="1" si="646"/>
        <v>6.3564297141275664E-3</v>
      </c>
      <c r="BE424" s="223">
        <f t="shared" ca="1" si="647"/>
        <v>8.4806132605215016E-3</v>
      </c>
      <c r="BF424" s="223">
        <f t="shared" ca="1" si="648"/>
        <v>-5.9401803780457525E-3</v>
      </c>
      <c r="BG424" s="223">
        <f t="shared" ca="1" si="649"/>
        <v>-8.7721719087713972E-3</v>
      </c>
      <c r="BH424" s="223">
        <f t="shared" ca="1" si="650"/>
        <v>5.5096206271348742E-3</v>
      </c>
      <c r="BI424" s="223">
        <f t="shared" ca="1" si="651"/>
        <v>9.0425976265415473E-3</v>
      </c>
      <c r="BJ424" s="223">
        <f t="shared" ca="1" si="652"/>
        <v>-5.065787717547586E-3</v>
      </c>
      <c r="BK424" s="223">
        <f t="shared" ca="1" si="653"/>
        <v>-9.291238934591349E-3</v>
      </c>
      <c r="BL424" s="223">
        <f t="shared" ca="1" si="654"/>
        <v>4.6097508816379997E-3</v>
      </c>
      <c r="BM424" s="223">
        <f t="shared" ca="1" si="655"/>
        <v>9.5174968342313006E-3</v>
      </c>
      <c r="BN424" s="223">
        <f t="shared" ca="1" si="656"/>
        <v>-4.1426087520880549E-3</v>
      </c>
      <c r="BO424" s="223">
        <f t="shared" ca="1" si="657"/>
        <v>-9.7208262503633239E-3</v>
      </c>
      <c r="BP424" s="223">
        <f t="shared" ca="1" si="658"/>
        <v>3.665486715204658E-3</v>
      </c>
      <c r="BQ424" s="223">
        <f t="shared" ca="1" si="659"/>
        <v>9.9007373446143992E-3</v>
      </c>
      <c r="BR424" s="223">
        <f t="shared" ca="1" si="660"/>
        <v>-3.1795341997656146E-3</v>
      </c>
      <c r="BS424" s="223">
        <f t="shared" ca="1" si="661"/>
        <v>-1.0056796695400085E-2</v>
      </c>
      <c r="BT424" s="223">
        <f t="shared" ca="1" si="662"/>
        <v>2.6859219079450308E-3</v>
      </c>
      <c r="BU424" s="223">
        <f t="shared" ca="1" si="663"/>
        <v>1.0188628342075245E-2</v>
      </c>
      <c r="BV424" s="223">
        <f t="shared" ca="1" si="664"/>
        <v>-2.1858389949892332E-3</v>
      </c>
      <c r="BW424" s="223">
        <f t="shared" ca="1" si="665"/>
        <v>-1.02959146906559E-2</v>
      </c>
      <c r="BX424" s="223">
        <f t="shared" ca="1" si="666"/>
        <v>1.6804902044376222E-3</v>
      </c>
      <c r="BY424" s="223">
        <f t="shared" ca="1" si="667"/>
        <v>1.0378397278931145E-2</v>
      </c>
      <c r="BZ424" s="223">
        <f t="shared" ca="1" si="668"/>
        <v>-1.1710929657899635E-3</v>
      </c>
      <c r="CA424" s="223">
        <f t="shared" ca="1" si="669"/>
        <v>-1.0435877399121204E-2</v>
      </c>
      <c r="CB424" s="223">
        <f t="shared" ca="1" si="670"/>
        <v>6.5887446161223568E-4</v>
      </c>
      <c r="CC424" s="223">
        <f t="shared" ca="1" si="671"/>
        <v>1.0468216576581875E-2</v>
      </c>
      <c r="CD424" s="223">
        <f t="shared" ca="1" si="672"/>
        <v>-1.4506867114574872E-4</v>
      </c>
      <c r="CE424" s="223">
        <f t="shared" ca="1" si="673"/>
        <v>-1.0475336903402077E-2</v>
      </c>
      <c r="CF424" s="223">
        <f t="shared" ca="1" si="674"/>
        <v>-3.6908660245604233E-4</v>
      </c>
      <c r="CG424" s="223">
        <f t="shared" ca="1" si="675"/>
        <v>1.0457221226090834E-2</v>
      </c>
      <c r="CH424" s="223">
        <f t="shared" ca="1" si="676"/>
        <v>8.8235271410434975E-4</v>
      </c>
      <c r="CI424" s="223">
        <f t="shared" ca="1" si="677"/>
        <v>-1.0413913186901554E-2</v>
      </c>
      <c r="CJ424" s="223">
        <f t="shared" ca="1" si="678"/>
        <v>-1.3934931607794084E-3</v>
      </c>
      <c r="CK424" s="223">
        <f t="shared" ca="1" si="679"/>
        <v>1.0345517118693949E-2</v>
      </c>
      <c r="CL424" s="223">
        <f t="shared" ca="1" si="680"/>
        <v>1.9012765603744187E-3</v>
      </c>
      <c r="CM424" s="223">
        <f t="shared" ca="1" si="681"/>
        <v>-1.0252197793587102E-2</v>
      </c>
      <c r="CN424" s="223">
        <f t="shared" ca="1" si="682"/>
        <v>-2.40447961820362E-3</v>
      </c>
      <c r="CO424" s="223">
        <f t="shared" ca="1" si="683"/>
        <v>1.0134180026009092E-2</v>
      </c>
      <c r="CP424" s="223">
        <f t="shared" ca="1" si="684"/>
        <v>2.9018900740247376E-3</v>
      </c>
      <c r="CQ424" s="223">
        <f t="shared" ca="1" si="685"/>
        <v>-9.991748131099102E-3</v>
      </c>
      <c r="CR424" s="223">
        <f t="shared" ca="1" si="686"/>
        <v>-3.3923096224822641E-3</v>
      </c>
      <c r="CS424" s="223">
        <f t="shared" ca="1" si="687"/>
        <v>9.8252452397674314E-3</v>
      </c>
      <c r="CT424" s="223">
        <f t="shared" ca="1" si="688"/>
        <v>3.8745567999277195E-3</v>
      </c>
      <c r="CU424" s="223">
        <f t="shared" ca="1" si="689"/>
        <v>-9.6350724720634211E-3</v>
      </c>
      <c r="CV424" s="223">
        <f t="shared" ca="1" si="690"/>
        <v>-4.34746983067133E-3</v>
      </c>
      <c r="CW424" s="223">
        <f t="shared" ca="1" si="691"/>
        <v>9.4216879708414157E-3</v>
      </c>
      <c r="CX424" s="223">
        <f t="shared" ca="1" si="692"/>
        <v>4.8099094257991973E-3</v>
      </c>
      <c r="CY424" s="223">
        <f t="shared" ca="1" si="693"/>
        <v>-9.1856057980553782E-3</v>
      </c>
      <c r="CZ424" s="223">
        <f t="shared" ca="1" si="694"/>
        <v>-5.2607615278220127E-3</v>
      </c>
      <c r="DA424" s="223">
        <f t="shared" ca="1" si="695"/>
        <v>8.9273946963376385E-3</v>
      </c>
      <c r="DB424" s="223">
        <f t="shared" ca="1" si="696"/>
        <v>5.6989399945362746E-3</v>
      </c>
      <c r="DC424" s="223">
        <f t="shared" ca="1" si="697"/>
        <v>-8.6476767188491521E-3</v>
      </c>
      <c r="DD424" s="223">
        <f t="shared" ca="1" si="698"/>
        <v>-6.1233892156352561E-3</v>
      </c>
      <c r="DE424" s="223">
        <f t="shared" ca="1" si="699"/>
        <v>8.3471257306977648E-3</v>
      </c>
      <c r="DF424" s="223">
        <f t="shared" ca="1" si="700"/>
        <v>6.5330866557684643E-3</v>
      </c>
      <c r="DG424" s="223">
        <f t="shared" ca="1" si="701"/>
        <v>-8.026465785539439E-3</v>
      </c>
      <c r="DH424" s="223">
        <f t="shared" ca="1" si="702"/>
        <v>-6.9270453179168844E-3</v>
      </c>
      <c r="DI424" s="223">
        <f t="shared" ca="1" si="703"/>
        <v>7.6864693812683915E-3</v>
      </c>
      <c r="DJ424" s="223">
        <f t="shared" ca="1" si="704"/>
        <v>7.3043161211571537E-3</v>
      </c>
      <c r="DK424" s="223">
        <f t="shared" ca="1" si="705"/>
        <v>-7.3279555990024611E-3</v>
      </c>
      <c r="DL424" s="223">
        <f t="shared" ca="1" si="706"/>
        <v>-7.6639901870788098E-3</v>
      </c>
      <c r="DM424" s="223">
        <f t="shared" ca="1" si="707"/>
        <v>6.9517881298456399E-3</v>
      </c>
      <c r="DN424" s="223">
        <f t="shared" ca="1" si="708"/>
        <v>8.0052010293535439E-3</v>
      </c>
      <c r="DO424" s="223">
        <f t="shared" ca="1" si="709"/>
        <v>-6.5588731941790702E-3</v>
      </c>
      <c r="DP424" s="223">
        <f t="shared" ca="1" si="710"/>
        <v>-8.3271266411759602E-3</v>
      </c>
      <c r="DQ424" s="223">
        <f t="shared" ca="1" si="711"/>
        <v>6.1501573584985137E-3</v>
      </c>
      <c r="DR424" s="223">
        <f t="shared" ca="1" si="712"/>
        <v>8.6289914755494478E-3</v>
      </c>
      <c r="DS424" s="223">
        <f t="shared" ca="1" si="713"/>
        <v>-5.7266252550509308E-3</v>
      </c>
      <c r="DT424" s="223">
        <f t="shared" ca="1" si="714"/>
        <v>-8.910068313648118E-3</v>
      </c>
      <c r="DU424" s="223">
        <f t="shared" ca="1" si="715"/>
        <v>5.2892972097710444E-3</v>
      </c>
      <c r="DV424" s="223">
        <f t="shared" ca="1" si="716"/>
        <v>9.1696800167492386E-3</v>
      </c>
      <c r="DW424" s="223">
        <f t="shared" ca="1" si="717"/>
        <v>-4.8392267842251088E-3</v>
      </c>
      <c r="DX424" s="223">
        <f t="shared" ca="1" si="718"/>
        <v>-9.4072011575210418E-3</v>
      </c>
      <c r="DY424" s="223">
        <f t="shared" ca="1" si="719"/>
        <v>4.3774982374895043E-3</v>
      </c>
      <c r="DZ424" s="223">
        <f t="shared" ca="1" si="720"/>
        <v>9.6220595267307377E-3</v>
      </c>
      <c r="EA424" s="223">
        <f t="shared" ca="1" si="721"/>
        <v>-3.9052239140764961E-3</v>
      </c>
      <c r="EB424" s="223">
        <f t="shared" ca="1" si="722"/>
        <v>-9.8137375117477808E-3</v>
      </c>
      <c r="EC424" s="223">
        <f t="shared" ca="1" si="723"/>
        <v>3.4235415641969843E-3</v>
      </c>
      <c r="ED424" s="223">
        <f t="shared" ca="1" si="724"/>
        <v>9.9817733435170319E-3</v>
      </c>
      <c r="EE424" s="223">
        <f t="shared" ca="1" si="725"/>
        <v>-2.9336116028227774E-3</v>
      </c>
      <c r="EF424" s="223">
        <f t="shared" ca="1" si="726"/>
        <v>-1.0125762209001677E-2</v>
      </c>
      <c r="EG424" s="223">
        <f t="shared" ca="1" si="727"/>
        <v>2.4366143141430559E-3</v>
      </c>
      <c r="EH424" s="223">
        <f t="shared" ca="1" si="728"/>
        <v>1.024535722641289E-2</v>
      </c>
      <c r="EI424" s="223">
        <f t="shared" ca="1" si="729"/>
        <v>-1.9337470081586445E-3</v>
      </c>
      <c r="EJ424" s="223">
        <f t="shared" ca="1" si="730"/>
        <v>-1.0340270280878304E-2</v>
      </c>
      <c r="EK424" s="223">
        <f t="shared" ca="1" si="731"/>
        <v>1.4262211362550525E-3</v>
      </c>
      <c r="EL424" s="223">
        <f t="shared" ca="1" si="732"/>
        <v>1.041027271853642E-2</v>
      </c>
      <c r="EM424" s="223">
        <f t="shared" ca="1" si="733"/>
        <v>-9.1525937271229882E-4</v>
      </c>
      <c r="EN424" s="223">
        <f t="shared" ca="1" si="734"/>
        <v>-1.0455195897383349E-2</v>
      </c>
      <c r="EO424" s="223">
        <f t="shared" ca="1" si="735"/>
        <v>4.020926691734308E-4</v>
      </c>
      <c r="EP424" s="223">
        <f t="shared" ca="1" si="736"/>
        <v>1.0474931593546493E-2</v>
      </c>
      <c r="EQ424" s="223">
        <f t="shared" ca="1" si="737"/>
        <v>1.120427108249329E-4</v>
      </c>
      <c r="ER424" s="223">
        <f t="shared" ca="1" si="738"/>
        <v>-1.0469432262005132E-2</v>
      </c>
      <c r="ES424" s="223">
        <f t="shared" ca="1" si="739"/>
        <v>-6.2590817011883926E-4</v>
      </c>
      <c r="ET424" s="223">
        <f t="shared" ca="1" si="740"/>
        <v>1.0438711151130625E-2</v>
      </c>
      <c r="EU424" s="223">
        <f t="shared" ca="1" si="741"/>
        <v>1.1382657618081455E-3</v>
      </c>
      <c r="EV424" s="223">
        <f t="shared" ca="1" si="742"/>
        <v>-1.0382842270769958E-2</v>
      </c>
      <c r="EW424" s="223">
        <f t="shared" ca="1" si="743"/>
        <v>-1.6478811715766538E-3</v>
      </c>
      <c r="EX424" s="223">
        <f t="shared" ca="1" si="744"/>
        <v>1.0301960213949446E-2</v>
      </c>
      <c r="EY424" s="223">
        <f t="shared" ca="1" si="745"/>
        <v>2.153526691265784E-3</v>
      </c>
      <c r="EZ424" s="223">
        <f t="shared" ca="1" si="746"/>
        <v>-1.0196259832628328E-2</v>
      </c>
      <c r="FA424" s="223">
        <f t="shared" ca="1" si="747"/>
        <v>-2.653984176528703E-3</v>
      </c>
      <c r="FB424" s="223">
        <f t="shared" ca="1" si="748"/>
        <v>1.0065995768283594E-2</v>
      </c>
      <c r="FC424" s="223">
        <f t="shared" ca="1" si="749"/>
        <v>3.1480479814488095E-3</v>
      </c>
      <c r="FD424" s="223">
        <f t="shared" ca="1" si="750"/>
        <v>-9.9114818384558809E-3</v>
      </c>
      <c r="FE424" s="223">
        <f t="shared" ca="1" si="751"/>
        <v>-3.6345278630454509E-3</v>
      </c>
      <c r="FF424" s="223">
        <f t="shared" ca="1" si="752"/>
        <v>9.7330902807361442E-3</v>
      </c>
      <c r="FG424" s="223">
        <f t="shared" ca="1" si="753"/>
        <v>4.1122518486726937E-3</v>
      </c>
      <c r="FH424" s="223">
        <f t="shared" ca="1" si="754"/>
        <v>-9.5312508560119833E-3</v>
      </c>
      <c r="FI424" s="223">
        <f t="shared" ca="1" si="755"/>
        <v>-4.5800690594060365E-3</v>
      </c>
      <c r="FJ424" s="223">
        <f t="shared" ca="1" si="756"/>
        <v>9.3064498131368335E-3</v>
      </c>
      <c r="FK424" s="223">
        <f t="shared" ca="1" si="757"/>
        <v>5.0368524826083314E-3</v>
      </c>
      <c r="FL424" s="223">
        <f t="shared" ca="1" si="758"/>
        <v>-9.0592287175131174E-3</v>
      </c>
      <c r="FM424" s="223">
        <f t="shared" ca="1" si="759"/>
        <v>-5.4815016870041096E-3</v>
      </c>
      <c r="FN424" s="223">
        <f t="shared" ca="1" si="760"/>
        <v>8.7901831464140424E-3</v>
      </c>
      <c r="FO424" s="223">
        <f t="shared" ca="1" si="761"/>
        <v>5.9129454737127992E-3</v>
      </c>
      <c r="FP424" s="223">
        <f t="shared" ca="1" si="762"/>
        <v>-8.499961254186306E-3</v>
      </c>
      <c r="FQ424" s="223">
        <f t="shared" ca="1" si="763"/>
        <v>-6.3301444568627007E-3</v>
      </c>
      <c r="FR424" s="223">
        <f t="shared" ca="1" si="764"/>
        <v>8.1892622107885664E-3</v>
      </c>
      <c r="FS424" s="223">
        <f t="shared" ca="1" si="765"/>
        <v>6.7320935675606137E-3</v>
      </c>
      <c r="FT424" s="223">
        <f t="shared" ca="1" si="766"/>
        <v>-7.8588345174300037E-3</v>
      </c>
      <c r="FU424" s="223">
        <f t="shared" ca="1" si="767"/>
        <v>-7.1178244751925277E-3</v>
      </c>
      <c r="FV424" s="223">
        <f t="shared" ca="1" si="768"/>
        <v>7.5094742033667249E-3</v>
      </c>
      <c r="FW424" s="223">
        <f t="shared" ca="1" si="769"/>
        <v>7.4864079202159196E-3</v>
      </c>
      <c r="FX424" s="223">
        <f t="shared" ca="1" si="770"/>
        <v>-7.1420229081952894E-3</v>
      </c>
      <c r="FY424" s="223">
        <f t="shared" ca="1" si="771"/>
        <v>-7.8369559528280262E-3</v>
      </c>
      <c r="FZ424" s="223">
        <f t="shared" ca="1" si="772"/>
        <v>6.7573658542706963E-3</v>
      </c>
      <c r="GA424" s="223">
        <f t="shared" ca="1" si="773"/>
        <v>8.1686240721130943E-3</v>
      </c>
      <c r="GB424" s="223">
        <f t="shared" ca="1" si="774"/>
        <v>-6.3564297141278274E-3</v>
      </c>
      <c r="GC424" s="223">
        <f t="shared" ca="1" si="775"/>
        <v>-8.4806132605214843E-3</v>
      </c>
      <c r="GD424" s="223">
        <f t="shared" ca="1" si="776"/>
        <v>5.9401803780456553E-3</v>
      </c>
      <c r="GE424" s="223">
        <f t="shared" ca="1" si="777"/>
        <v>8.7721719087712983E-3</v>
      </c>
      <c r="GF424" s="223">
        <f t="shared" ca="1" si="778"/>
        <v>-5.5096206271349011E-3</v>
      </c>
      <c r="GG424" s="223">
        <f t="shared" ca="1" si="779"/>
        <v>-9.0425976265416826E-3</v>
      </c>
      <c r="GH424" s="223">
        <f t="shared" ca="1" si="780"/>
        <v>5.0657877175476138E-3</v>
      </c>
      <c r="GI424" s="223">
        <f t="shared" ca="1" si="781"/>
        <v>9.2912389345914011E-3</v>
      </c>
      <c r="GJ424" s="223">
        <f t="shared" ca="1" si="782"/>
        <v>-4.609750881638161E-3</v>
      </c>
      <c r="GK424" s="223">
        <f t="shared" ca="1" si="783"/>
        <v>-9.5174968342312885E-3</v>
      </c>
      <c r="GL424" s="223">
        <f t="shared" ca="1" si="784"/>
        <v>4.1426087520878103E-3</v>
      </c>
      <c r="GM424" s="223">
        <f t="shared" ca="1" si="785"/>
        <v>9.720826250363258E-3</v>
      </c>
      <c r="GN424" s="223">
        <f t="shared" ca="1" si="786"/>
        <v>-3.6654867152045474E-3</v>
      </c>
      <c r="GO424" s="223">
        <f t="shared" ca="1" si="787"/>
        <v>-9.9007373446142934E-3</v>
      </c>
      <c r="GP424" s="223">
        <f t="shared" ca="1" si="788"/>
        <v>3.1795341997656436E-3</v>
      </c>
      <c r="GQ424" s="223">
        <f t="shared" ca="1" si="789"/>
        <v>1.0056796695400161E-2</v>
      </c>
      <c r="GR424" s="223">
        <f t="shared" ca="1" si="790"/>
        <v>-2.6859219079452042E-3</v>
      </c>
      <c r="GS424" s="223">
        <f t="shared" ca="1" si="791"/>
        <v>-1.0188628342075273E-2</v>
      </c>
      <c r="GT424" s="223">
        <f t="shared" ca="1" si="792"/>
        <v>2.185838994989555E-3</v>
      </c>
      <c r="GU424" s="223">
        <f t="shared" ca="1" si="793"/>
        <v>1.0295914690655893E-2</v>
      </c>
      <c r="GV424" s="223">
        <f t="shared" ca="1" si="794"/>
        <v>-1.680490204437506E-3</v>
      </c>
      <c r="GW424" s="223">
        <f t="shared" ca="1" si="795"/>
        <v>-1.0378397278931121E-2</v>
      </c>
      <c r="GX424" s="223">
        <f t="shared" ca="1" si="796"/>
        <v>1.1710929657899941E-3</v>
      </c>
      <c r="GY424" s="223">
        <f t="shared" ca="1" si="797"/>
        <v>1.0435877399121177E-2</v>
      </c>
      <c r="GZ424" s="223">
        <f t="shared" ca="1" si="798"/>
        <v>-6.5887446161226647E-4</v>
      </c>
      <c r="HA424" s="223">
        <f t="shared" ca="1" si="799"/>
        <v>-1.046821657658188E-2</v>
      </c>
      <c r="HB424" s="223">
        <f t="shared" ca="1" si="800"/>
        <v>1.4506867114592826E-4</v>
      </c>
      <c r="HC424" s="223">
        <f t="shared" ca="1" si="801"/>
        <v>1.0475336903402077E-2</v>
      </c>
      <c r="HD424" s="223">
        <f t="shared" ca="1" si="802"/>
        <v>3.6908660245630991E-4</v>
      </c>
      <c r="HE424" s="223">
        <f t="shared" ca="1" si="803"/>
        <v>-1.0457221226090847E-2</v>
      </c>
      <c r="HF424" s="223">
        <f t="shared" ca="1" si="804"/>
        <v>-8.8235271410446727E-4</v>
      </c>
      <c r="HG424" s="223">
        <f t="shared" ca="1" si="805"/>
        <v>1.0413913186901573E-2</v>
      </c>
      <c r="HH424" s="223">
        <f t="shared" ca="1" si="806"/>
        <v>1.3934931607793781E-3</v>
      </c>
      <c r="HI424" s="223">
        <f t="shared" ca="1" si="807"/>
        <v>-1.0345517118693906E-2</v>
      </c>
      <c r="HJ424" s="223">
        <f t="shared" ca="1" si="808"/>
        <v>-1.9012765603743879E-3</v>
      </c>
      <c r="HK424" s="223">
        <f t="shared" ca="1" si="809"/>
        <v>1.0252197793587107E-2</v>
      </c>
      <c r="HL424" s="223">
        <f t="shared" ca="1" si="810"/>
        <v>2.4044796182032999E-3</v>
      </c>
      <c r="HM424" s="223">
        <f t="shared" ca="1" si="811"/>
        <v>-1.0134180026009099E-2</v>
      </c>
      <c r="HN424" s="223">
        <f t="shared" ca="1" si="812"/>
        <v>-2.9018900740249943E-3</v>
      </c>
      <c r="HO424" s="223">
        <f t="shared" ca="1" si="813"/>
        <v>9.9917481310991124E-3</v>
      </c>
      <c r="HP424" s="223">
        <f t="shared" ca="1" si="814"/>
        <v>3.3923096224822351E-3</v>
      </c>
      <c r="HQ424" s="223">
        <f t="shared" ca="1" si="815"/>
        <v>-9.8252452397675459E-3</v>
      </c>
      <c r="HR424" s="223">
        <f t="shared" ca="1" si="816"/>
        <v>-3.87455679992769E-3</v>
      </c>
      <c r="HS424" s="223">
        <f t="shared" ca="1" si="817"/>
        <v>9.635072472063317E-3</v>
      </c>
      <c r="HT424" s="223">
        <f t="shared" ca="1" si="818"/>
        <v>4.3474698306710316E-3</v>
      </c>
      <c r="HU424" s="223">
        <f t="shared" ca="1" si="819"/>
        <v>-9.4216879708414279E-3</v>
      </c>
      <c r="HV424" s="223">
        <f t="shared" ca="1" si="820"/>
        <v>-4.8099094257989068E-3</v>
      </c>
      <c r="HW424" s="223">
        <f t="shared" ca="1" si="821"/>
        <v>9.1856057980553938E-3</v>
      </c>
      <c r="HX424" s="223">
        <f t="shared" ca="1" si="822"/>
        <v>5.2607615278222435E-3</v>
      </c>
      <c r="HY424" s="223">
        <f t="shared" ca="1" si="823"/>
        <v>-8.9273946963378103E-3</v>
      </c>
      <c r="HZ424" s="223">
        <f t="shared" ca="1" si="824"/>
        <v>-5.6989399945362486E-3</v>
      </c>
      <c r="IA424" s="223">
        <f t="shared" ca="1" si="825"/>
        <v>8.6476767188490011E-3</v>
      </c>
      <c r="IB424" s="223">
        <f t="shared" ca="1" si="826"/>
        <v>6.1233892156352327E-3</v>
      </c>
      <c r="IC424" s="223">
        <f t="shared" ca="1" si="827"/>
        <v>-8.3471257306977839E-3</v>
      </c>
      <c r="ID424" s="223">
        <f t="shared" ca="1" si="828"/>
        <v>-6.5330866557682075E-3</v>
      </c>
      <c r="IE424" s="223">
        <f t="shared" ca="1" si="829"/>
        <v>3.1478072369176182E-3</v>
      </c>
      <c r="IF424" s="223">
        <f t="shared" ca="1" si="830"/>
        <v>6.9270453179170839E-3</v>
      </c>
      <c r="IG424" s="223">
        <f t="shared" ca="1" si="831"/>
        <v>-7.6864693812684123E-3</v>
      </c>
      <c r="IH424" s="223">
        <f t="shared" ca="1" si="832"/>
        <v>-7.304316121157132E-3</v>
      </c>
      <c r="II424" s="223">
        <f t="shared" ca="1" si="833"/>
        <v>7.3279555990026952E-3</v>
      </c>
      <c r="IJ424" s="223">
        <f t="shared" ca="1" si="834"/>
        <v>7.663990187078789E-3</v>
      </c>
      <c r="IK424" s="223">
        <f t="shared" ca="1" si="835"/>
        <v>-6.9517881298454395E-3</v>
      </c>
      <c r="IL424" s="223">
        <f t="shared" ca="1" si="836"/>
        <v>-8.0052010293535265E-3</v>
      </c>
      <c r="IM424" s="223">
        <f t="shared" ca="1" si="837"/>
        <v>6.5588731941790945E-3</v>
      </c>
      <c r="IN424" s="223">
        <f t="shared" ca="1" si="838"/>
        <v>8.3271266411757607E-3</v>
      </c>
      <c r="IO424" s="223">
        <f t="shared" ca="1" si="839"/>
        <v>-6.1501573584985397E-3</v>
      </c>
      <c r="IP424" s="223">
        <f t="shared" ca="1" si="840"/>
        <v>-8.6289914755495987E-3</v>
      </c>
      <c r="IQ424" s="223">
        <f t="shared" ca="1" si="841"/>
        <v>5.7266252550512049E-3</v>
      </c>
      <c r="IR424" s="223">
        <f t="shared" ca="1" si="842"/>
        <v>8.910068313648099E-3</v>
      </c>
      <c r="IS424" s="223">
        <f t="shared" ca="1" si="843"/>
        <v>-5.2892972097708154E-3</v>
      </c>
      <c r="IT424" s="223">
        <f t="shared" ca="1" si="844"/>
        <v>-9.169680016749223E-3</v>
      </c>
      <c r="IU424" s="223">
        <f t="shared" ca="1" si="845"/>
        <v>4.8392267842248728E-3</v>
      </c>
      <c r="IV424" s="223">
        <f t="shared" ca="1" si="846"/>
        <v>9.4072011575208978E-3</v>
      </c>
      <c r="IW424" s="223">
        <f t="shared" ca="1" si="847"/>
        <v>-4.377498237489532E-3</v>
      </c>
      <c r="IX424" s="223">
        <f t="shared" ca="1" si="848"/>
        <v>-9.6220595267308435E-3</v>
      </c>
      <c r="IY424" s="223">
        <f t="shared" ca="1" si="849"/>
        <v>3.9052239140765247E-3</v>
      </c>
      <c r="IZ424" s="223">
        <f t="shared" ca="1" si="850"/>
        <v>9.8137375117477704E-3</v>
      </c>
      <c r="JA424" s="223">
        <f t="shared" ca="1" si="851"/>
        <v>-3.4235415641972952E-3</v>
      </c>
      <c r="JB424" s="223">
        <f t="shared" ca="1" si="852"/>
        <v>-9.9817733435170215E-3</v>
      </c>
    </row>
    <row r="425" spans="2:262">
      <c r="B425" s="230">
        <v>64</v>
      </c>
      <c r="C425" s="229">
        <f t="shared" si="853"/>
        <v>1.2500000000000007E-3</v>
      </c>
      <c r="D425" s="226">
        <f t="shared" ca="1" si="597"/>
        <v>23.809669586000105</v>
      </c>
      <c r="E425" s="225">
        <f ca="1">BR361</f>
        <v>-0.19033041399989678</v>
      </c>
      <c r="F425" s="224">
        <v>64</v>
      </c>
      <c r="G425" s="223">
        <f t="shared" ca="1" si="854"/>
        <v>1.2010650171145418E-3</v>
      </c>
      <c r="H425" s="223">
        <f t="shared" ca="1" si="598"/>
        <v>3.8476671453274002E-3</v>
      </c>
      <c r="I425" s="223">
        <f t="shared" ca="1" si="599"/>
        <v>-1.2010650171145414E-3</v>
      </c>
      <c r="J425" s="223">
        <f t="shared" ca="1" si="600"/>
        <v>-3.8476671453274006E-3</v>
      </c>
      <c r="K425" s="223">
        <f t="shared" ca="1" si="601"/>
        <v>1.201065017114541E-3</v>
      </c>
      <c r="L425" s="223">
        <f t="shared" ca="1" si="602"/>
        <v>3.8476671453274006E-3</v>
      </c>
      <c r="M425" s="223">
        <f t="shared" ca="1" si="603"/>
        <v>-1.2010650171145403E-3</v>
      </c>
      <c r="N425" s="223">
        <f t="shared" ca="1" si="604"/>
        <v>-3.8476671453274006E-3</v>
      </c>
      <c r="O425" s="223">
        <f t="shared" ca="1" si="605"/>
        <v>1.2010650171145399E-3</v>
      </c>
      <c r="P425" s="223">
        <f t="shared" ca="1" si="606"/>
        <v>3.8476671453274011E-3</v>
      </c>
      <c r="Q425" s="223">
        <f t="shared" ca="1" si="607"/>
        <v>-1.2010650171145327E-3</v>
      </c>
      <c r="R425" s="223">
        <f t="shared" ca="1" si="608"/>
        <v>-3.8476671453274011E-3</v>
      </c>
      <c r="S425" s="223">
        <f t="shared" ca="1" si="609"/>
        <v>1.2010650171145458E-3</v>
      </c>
      <c r="T425" s="223">
        <f t="shared" ca="1" si="610"/>
        <v>3.8476671453274011E-3</v>
      </c>
      <c r="U425" s="223">
        <f t="shared" ca="1" si="611"/>
        <v>-1.2010650171145317E-3</v>
      </c>
      <c r="V425" s="223">
        <f t="shared" ca="1" si="612"/>
        <v>-3.8476671453274015E-3</v>
      </c>
      <c r="W425" s="223">
        <f t="shared" ca="1" si="613"/>
        <v>1.2010650171145449E-3</v>
      </c>
      <c r="X425" s="223">
        <f t="shared" ca="1" si="614"/>
        <v>3.8476671453274015E-3</v>
      </c>
      <c r="Y425" s="223">
        <f t="shared" ca="1" si="615"/>
        <v>-1.2010650171145308E-3</v>
      </c>
      <c r="Z425" s="223">
        <f t="shared" ca="1" si="616"/>
        <v>-3.8476671453274015E-3</v>
      </c>
      <c r="AA425" s="223">
        <f t="shared" ca="1" si="617"/>
        <v>1.201065017114544E-3</v>
      </c>
      <c r="AB425" s="223">
        <f t="shared" ca="1" si="618"/>
        <v>3.8476671453274063E-3</v>
      </c>
      <c r="AC425" s="223">
        <f t="shared" ca="1" si="619"/>
        <v>-1.2010650171145297E-3</v>
      </c>
      <c r="AD425" s="223">
        <f t="shared" ca="1" si="620"/>
        <v>-3.8476671453274019E-3</v>
      </c>
      <c r="AE425" s="223">
        <f t="shared" ca="1" si="621"/>
        <v>1.2010650171145429E-3</v>
      </c>
      <c r="AF425" s="223">
        <f t="shared" ca="1" si="622"/>
        <v>3.847667145327398E-3</v>
      </c>
      <c r="AG425" s="223">
        <f t="shared" ca="1" si="623"/>
        <v>-1.2010650171145288E-3</v>
      </c>
      <c r="AH425" s="223">
        <f t="shared" ca="1" si="624"/>
        <v>-3.8476671453274024E-3</v>
      </c>
      <c r="AI425" s="223">
        <f t="shared" ca="1" si="625"/>
        <v>1.2010650171145421E-3</v>
      </c>
      <c r="AJ425" s="223">
        <f t="shared" ca="1" si="626"/>
        <v>3.8476671453274067E-3</v>
      </c>
      <c r="AK425" s="223">
        <f t="shared" ca="1" si="627"/>
        <v>-1.201065017114528E-3</v>
      </c>
      <c r="AL425" s="223">
        <f t="shared" ca="1" si="628"/>
        <v>-3.8476671453274024E-3</v>
      </c>
      <c r="AM425" s="223">
        <f t="shared" ca="1" si="629"/>
        <v>1.2010650171145412E-3</v>
      </c>
      <c r="AN425" s="223">
        <f t="shared" ca="1" si="630"/>
        <v>3.8476671453273985E-3</v>
      </c>
      <c r="AO425" s="223">
        <f t="shared" ca="1" si="631"/>
        <v>-1.2010650171145269E-3</v>
      </c>
      <c r="AP425" s="223">
        <f t="shared" ca="1" si="632"/>
        <v>-3.8476671453274028E-3</v>
      </c>
      <c r="AQ425" s="223">
        <f t="shared" ca="1" si="633"/>
        <v>1.2010650171145401E-3</v>
      </c>
      <c r="AR425" s="223">
        <f t="shared" ca="1" si="634"/>
        <v>3.8476671453274072E-3</v>
      </c>
      <c r="AS425" s="223">
        <f t="shared" ca="1" si="635"/>
        <v>-1.201065017114526E-3</v>
      </c>
      <c r="AT425" s="223">
        <f t="shared" ca="1" si="636"/>
        <v>-3.8476671453274033E-3</v>
      </c>
      <c r="AU425" s="223">
        <f t="shared" ca="1" si="637"/>
        <v>1.2010650171145119E-3</v>
      </c>
      <c r="AV425" s="223">
        <f t="shared" ca="1" si="638"/>
        <v>3.8476671453273989E-3</v>
      </c>
      <c r="AW425" s="223">
        <f t="shared" ca="1" si="639"/>
        <v>-1.2010650171145252E-3</v>
      </c>
      <c r="AX425" s="223">
        <f t="shared" ca="1" si="640"/>
        <v>-3.8476671453274119E-3</v>
      </c>
      <c r="AY425" s="223">
        <f t="shared" ca="1" si="641"/>
        <v>1.2010650171145384E-3</v>
      </c>
      <c r="AZ425" s="223">
        <f t="shared" ca="1" si="642"/>
        <v>3.847667145327408E-3</v>
      </c>
      <c r="BA425" s="223">
        <f t="shared" ca="1" si="643"/>
        <v>-1.2010650171145514E-3</v>
      </c>
      <c r="BB425" s="223">
        <f t="shared" ca="1" si="644"/>
        <v>-3.8476671453274037E-3</v>
      </c>
      <c r="BC425" s="223">
        <f t="shared" ca="1" si="645"/>
        <v>1.20106501711451E-3</v>
      </c>
      <c r="BD425" s="223">
        <f t="shared" ca="1" si="646"/>
        <v>3.8476671453273998E-3</v>
      </c>
      <c r="BE425" s="223">
        <f t="shared" ca="1" si="647"/>
        <v>-1.2010650171145232E-3</v>
      </c>
      <c r="BF425" s="223">
        <f t="shared" ca="1" si="648"/>
        <v>-3.8476671453273954E-3</v>
      </c>
      <c r="BG425" s="223">
        <f t="shared" ca="1" si="649"/>
        <v>1.2010650171145364E-3</v>
      </c>
      <c r="BH425" s="223">
        <f t="shared" ca="1" si="650"/>
        <v>3.8476671453274085E-3</v>
      </c>
      <c r="BI425" s="223">
        <f t="shared" ca="1" si="651"/>
        <v>-1.2010650171145497E-3</v>
      </c>
      <c r="BJ425" s="223">
        <f t="shared" ca="1" si="652"/>
        <v>-3.8476671453274046E-3</v>
      </c>
      <c r="BK425" s="223">
        <f t="shared" ca="1" si="653"/>
        <v>1.201065017114508E-3</v>
      </c>
      <c r="BL425" s="223">
        <f t="shared" ca="1" si="654"/>
        <v>3.8476671453274002E-3</v>
      </c>
      <c r="BM425" s="223">
        <f t="shared" ca="1" si="655"/>
        <v>-1.2010650171145212E-3</v>
      </c>
      <c r="BN425" s="223">
        <f t="shared" ca="1" si="656"/>
        <v>-3.8476671453274132E-3</v>
      </c>
      <c r="BO425" s="223">
        <f t="shared" ca="1" si="657"/>
        <v>1.2010650171145345E-3</v>
      </c>
      <c r="BP425" s="223">
        <f t="shared" ca="1" si="658"/>
        <v>3.8476671453274089E-3</v>
      </c>
      <c r="BQ425" s="223">
        <f t="shared" ca="1" si="659"/>
        <v>-1.2010650171145477E-3</v>
      </c>
      <c r="BR425" s="223">
        <f t="shared" ca="1" si="660"/>
        <v>-3.847667145327405E-3</v>
      </c>
      <c r="BS425" s="223">
        <f t="shared" ca="1" si="661"/>
        <v>1.2010650171145063E-3</v>
      </c>
      <c r="BT425" s="223">
        <f t="shared" ca="1" si="662"/>
        <v>3.8476671453274006E-3</v>
      </c>
      <c r="BU425" s="223">
        <f t="shared" ca="1" si="663"/>
        <v>-1.2010650171145195E-3</v>
      </c>
      <c r="BV425" s="223">
        <f t="shared" ca="1" si="664"/>
        <v>-3.8476671453273967E-3</v>
      </c>
      <c r="BW425" s="223">
        <f t="shared" ca="1" si="665"/>
        <v>1.2010650171145327E-3</v>
      </c>
      <c r="BX425" s="223">
        <f t="shared" ca="1" si="666"/>
        <v>3.8476671453274098E-3</v>
      </c>
      <c r="BY425" s="223">
        <f t="shared" ca="1" si="667"/>
        <v>-1.2010650171145458E-3</v>
      </c>
      <c r="BZ425" s="223">
        <f t="shared" ca="1" si="668"/>
        <v>-3.8476671453274054E-3</v>
      </c>
      <c r="CA425" s="223">
        <f t="shared" ca="1" si="669"/>
        <v>1.2010650171145043E-3</v>
      </c>
      <c r="CB425" s="223">
        <f t="shared" ca="1" si="670"/>
        <v>3.8476671453274015E-3</v>
      </c>
      <c r="CC425" s="223">
        <f t="shared" ca="1" si="671"/>
        <v>-1.2010650171145176E-3</v>
      </c>
      <c r="CD425" s="223">
        <f t="shared" ca="1" si="672"/>
        <v>-3.8476671453274145E-3</v>
      </c>
      <c r="CE425" s="223">
        <f t="shared" ca="1" si="673"/>
        <v>1.2010650171145308E-3</v>
      </c>
      <c r="CF425" s="223">
        <f t="shared" ca="1" si="674"/>
        <v>3.8476671453274102E-3</v>
      </c>
      <c r="CG425" s="223">
        <f t="shared" ca="1" si="675"/>
        <v>-1.201065017114544E-3</v>
      </c>
      <c r="CH425" s="223">
        <f t="shared" ca="1" si="676"/>
        <v>-3.8476671453274063E-3</v>
      </c>
      <c r="CI425" s="223">
        <f t="shared" ca="1" si="677"/>
        <v>1.2010650171145024E-3</v>
      </c>
      <c r="CJ425" s="223">
        <f t="shared" ca="1" si="678"/>
        <v>3.8476671453274189E-3</v>
      </c>
      <c r="CK425" s="223">
        <f t="shared" ca="1" si="679"/>
        <v>-1.2010650171145703E-3</v>
      </c>
      <c r="CL425" s="223">
        <f t="shared" ca="1" si="680"/>
        <v>-3.847667145327398E-3</v>
      </c>
      <c r="CM425" s="223">
        <f t="shared" ca="1" si="681"/>
        <v>1.2010650171145288E-3</v>
      </c>
      <c r="CN425" s="223">
        <f t="shared" ca="1" si="682"/>
        <v>3.8476671453274106E-3</v>
      </c>
      <c r="CO425" s="223">
        <f t="shared" ca="1" si="683"/>
        <v>-1.2010650171144874E-3</v>
      </c>
      <c r="CP425" s="223">
        <f t="shared" ca="1" si="684"/>
        <v>-3.8476671453274236E-3</v>
      </c>
      <c r="CQ425" s="223">
        <f t="shared" ca="1" si="685"/>
        <v>1.2010650171145553E-3</v>
      </c>
      <c r="CR425" s="223">
        <f t="shared" ca="1" si="686"/>
        <v>3.8476671453274024E-3</v>
      </c>
      <c r="CS425" s="223">
        <f t="shared" ca="1" si="687"/>
        <v>-1.2010650171145139E-3</v>
      </c>
      <c r="CT425" s="223">
        <f t="shared" ca="1" si="688"/>
        <v>-3.8476671453274154E-3</v>
      </c>
      <c r="CU425" s="223">
        <f t="shared" ca="1" si="689"/>
        <v>1.2010650171144722E-3</v>
      </c>
      <c r="CV425" s="223">
        <f t="shared" ca="1" si="690"/>
        <v>3.8476671453273941E-3</v>
      </c>
      <c r="CW425" s="223">
        <f t="shared" ca="1" si="691"/>
        <v>-1.2010650171145401E-3</v>
      </c>
      <c r="CX425" s="223">
        <f t="shared" ca="1" si="692"/>
        <v>-3.8476671453274072E-3</v>
      </c>
      <c r="CY425" s="223">
        <f t="shared" ca="1" si="693"/>
        <v>1.2010650171144987E-3</v>
      </c>
      <c r="CZ425" s="223">
        <f t="shared" ca="1" si="694"/>
        <v>3.8476671453274202E-3</v>
      </c>
      <c r="DA425" s="223">
        <f t="shared" ca="1" si="695"/>
        <v>-1.2010650171145666E-3</v>
      </c>
      <c r="DB425" s="223">
        <f t="shared" ca="1" si="696"/>
        <v>-3.8476671453273989E-3</v>
      </c>
      <c r="DC425" s="223">
        <f t="shared" ca="1" si="697"/>
        <v>1.2010650171145252E-3</v>
      </c>
      <c r="DD425" s="223">
        <f t="shared" ca="1" si="698"/>
        <v>3.8476671453274119E-3</v>
      </c>
      <c r="DE425" s="223">
        <f t="shared" ca="1" si="699"/>
        <v>-1.2010650171144835E-3</v>
      </c>
      <c r="DF425" s="223">
        <f t="shared" ca="1" si="700"/>
        <v>-3.8476671453273907E-3</v>
      </c>
      <c r="DG425" s="223">
        <f t="shared" ca="1" si="701"/>
        <v>1.2010650171145514E-3</v>
      </c>
      <c r="DH425" s="223">
        <f t="shared" ca="1" si="702"/>
        <v>3.8476671453274037E-3</v>
      </c>
      <c r="DI425" s="223">
        <f t="shared" ca="1" si="703"/>
        <v>-1.20106501711451E-3</v>
      </c>
      <c r="DJ425" s="223">
        <f t="shared" ca="1" si="704"/>
        <v>-3.8476671453274167E-3</v>
      </c>
      <c r="DK425" s="223">
        <f t="shared" ca="1" si="705"/>
        <v>1.2010650171144686E-3</v>
      </c>
      <c r="DL425" s="223">
        <f t="shared" ca="1" si="706"/>
        <v>3.8476671453273954E-3</v>
      </c>
      <c r="DM425" s="223">
        <f t="shared" ca="1" si="707"/>
        <v>-1.2010650171145364E-3</v>
      </c>
      <c r="DN425" s="223">
        <f t="shared" ca="1" si="708"/>
        <v>-3.8476671453274085E-3</v>
      </c>
      <c r="DO425" s="223">
        <f t="shared" ca="1" si="709"/>
        <v>1.201065017114495E-3</v>
      </c>
      <c r="DP425" s="223">
        <f t="shared" ca="1" si="710"/>
        <v>3.8476671453274215E-3</v>
      </c>
      <c r="DQ425" s="223">
        <f t="shared" ca="1" si="711"/>
        <v>-1.2010650171145629E-3</v>
      </c>
      <c r="DR425" s="223">
        <f t="shared" ca="1" si="712"/>
        <v>-3.8476671453274002E-3</v>
      </c>
      <c r="DS425" s="223">
        <f t="shared" ca="1" si="713"/>
        <v>1.2010650171145212E-3</v>
      </c>
      <c r="DT425" s="223">
        <f t="shared" ca="1" si="714"/>
        <v>3.8476671453274132E-3</v>
      </c>
      <c r="DU425" s="223">
        <f t="shared" ca="1" si="715"/>
        <v>-1.2010650171144798E-3</v>
      </c>
      <c r="DV425" s="223">
        <f t="shared" ca="1" si="716"/>
        <v>-3.8476671453274262E-3</v>
      </c>
      <c r="DW425" s="223">
        <f t="shared" ca="1" si="717"/>
        <v>1.2010650171145477E-3</v>
      </c>
      <c r="DX425" s="223">
        <f t="shared" ca="1" si="718"/>
        <v>3.847667145327405E-3</v>
      </c>
      <c r="DY425" s="223">
        <f t="shared" ca="1" si="719"/>
        <v>-1.2010650171145063E-3</v>
      </c>
      <c r="DZ425" s="223">
        <f t="shared" ca="1" si="720"/>
        <v>-3.847667145327418E-3</v>
      </c>
      <c r="EA425" s="223">
        <f t="shared" ca="1" si="721"/>
        <v>1.2010650171144647E-3</v>
      </c>
      <c r="EB425" s="223">
        <f t="shared" ca="1" si="722"/>
        <v>3.8476671453273967E-3</v>
      </c>
      <c r="EC425" s="223">
        <f t="shared" ca="1" si="723"/>
        <v>-1.2010650171145327E-3</v>
      </c>
      <c r="ED425" s="223">
        <f t="shared" ca="1" si="724"/>
        <v>-3.8476671453274098E-3</v>
      </c>
      <c r="EE425" s="223">
        <f t="shared" ca="1" si="725"/>
        <v>1.2010650171144911E-3</v>
      </c>
      <c r="EF425" s="223">
        <f t="shared" ca="1" si="726"/>
        <v>3.8476671453274228E-3</v>
      </c>
      <c r="EG425" s="223">
        <f t="shared" ca="1" si="727"/>
        <v>-1.201065017114559E-3</v>
      </c>
      <c r="EH425" s="223">
        <f t="shared" ca="1" si="728"/>
        <v>-3.8476671453274015E-3</v>
      </c>
      <c r="EI425" s="223">
        <f t="shared" ca="1" si="729"/>
        <v>1.2010650171145176E-3</v>
      </c>
      <c r="EJ425" s="223">
        <f t="shared" ca="1" si="730"/>
        <v>3.8476671453274145E-3</v>
      </c>
      <c r="EK425" s="223">
        <f t="shared" ca="1" si="731"/>
        <v>-1.2010650171144761E-3</v>
      </c>
      <c r="EL425" s="223">
        <f t="shared" ca="1" si="732"/>
        <v>-3.8476671453273933E-3</v>
      </c>
      <c r="EM425" s="223">
        <f t="shared" ca="1" si="733"/>
        <v>1.201065017114544E-3</v>
      </c>
      <c r="EN425" s="223">
        <f t="shared" ca="1" si="734"/>
        <v>3.8476671453274063E-3</v>
      </c>
      <c r="EO425" s="223">
        <f t="shared" ca="1" si="735"/>
        <v>-1.2010650171145024E-3</v>
      </c>
      <c r="EP425" s="223">
        <f t="shared" ca="1" si="736"/>
        <v>-3.8476671453274189E-3</v>
      </c>
      <c r="EQ425" s="223">
        <f t="shared" ca="1" si="737"/>
        <v>1.201065017114461E-3</v>
      </c>
      <c r="ER425" s="223">
        <f t="shared" ca="1" si="738"/>
        <v>3.847667145327398E-3</v>
      </c>
      <c r="ES425" s="223">
        <f t="shared" ca="1" si="739"/>
        <v>-1.2010650171145288E-3</v>
      </c>
      <c r="ET425" s="223">
        <f t="shared" ca="1" si="740"/>
        <v>-3.8476671453274106E-3</v>
      </c>
      <c r="EU425" s="223">
        <f t="shared" ca="1" si="741"/>
        <v>1.2010650171144874E-3</v>
      </c>
      <c r="EV425" s="223">
        <f t="shared" ca="1" si="742"/>
        <v>3.8476671453274236E-3</v>
      </c>
      <c r="EW425" s="223">
        <f t="shared" ca="1" si="743"/>
        <v>-1.2010650171145553E-3</v>
      </c>
      <c r="EX425" s="223">
        <f t="shared" ca="1" si="744"/>
        <v>-3.8476671453274024E-3</v>
      </c>
      <c r="EY425" s="223">
        <f t="shared" ca="1" si="745"/>
        <v>1.2010650171145139E-3</v>
      </c>
      <c r="EZ425" s="223">
        <f t="shared" ca="1" si="746"/>
        <v>3.8476671453274154E-3</v>
      </c>
      <c r="FA425" s="223">
        <f t="shared" ca="1" si="747"/>
        <v>-1.2010650171144722E-3</v>
      </c>
      <c r="FB425" s="223">
        <f t="shared" ca="1" si="748"/>
        <v>-3.8476671453274284E-3</v>
      </c>
      <c r="FC425" s="223">
        <f t="shared" ca="1" si="749"/>
        <v>1.2010650171145401E-3</v>
      </c>
      <c r="FD425" s="223">
        <f t="shared" ca="1" si="750"/>
        <v>3.8476671453274072E-3</v>
      </c>
      <c r="FE425" s="223">
        <f t="shared" ca="1" si="751"/>
        <v>-1.2010650171144987E-3</v>
      </c>
      <c r="FF425" s="223">
        <f t="shared" ca="1" si="752"/>
        <v>-3.8476671453274202E-3</v>
      </c>
      <c r="FG425" s="223">
        <f t="shared" ca="1" si="753"/>
        <v>1.2010650171144573E-3</v>
      </c>
      <c r="FH425" s="223">
        <f t="shared" ca="1" si="754"/>
        <v>3.8476671453273989E-3</v>
      </c>
      <c r="FI425" s="223">
        <f t="shared" ca="1" si="755"/>
        <v>-1.2010650171145252E-3</v>
      </c>
      <c r="FJ425" s="223">
        <f t="shared" ca="1" si="756"/>
        <v>-3.8476671453274119E-3</v>
      </c>
      <c r="FK425" s="223">
        <f t="shared" ca="1" si="757"/>
        <v>1.2010650171144835E-3</v>
      </c>
      <c r="FL425" s="223">
        <f t="shared" ca="1" si="758"/>
        <v>3.8476671453274249E-3</v>
      </c>
      <c r="FM425" s="223">
        <f t="shared" ca="1" si="759"/>
        <v>-1.2010650171144421E-3</v>
      </c>
      <c r="FN425" s="223">
        <f t="shared" ca="1" si="760"/>
        <v>-3.8476671453274379E-3</v>
      </c>
      <c r="FO425" s="223">
        <f t="shared" ca="1" si="761"/>
        <v>1.2010650171144007E-3</v>
      </c>
      <c r="FP425" s="223">
        <f t="shared" ca="1" si="762"/>
        <v>3.8476671453273824E-3</v>
      </c>
      <c r="FQ425" s="223">
        <f t="shared" ca="1" si="763"/>
        <v>-1.2010650171145778E-3</v>
      </c>
      <c r="FR425" s="223">
        <f t="shared" ca="1" si="764"/>
        <v>-3.8476671453273954E-3</v>
      </c>
      <c r="FS425" s="223">
        <f t="shared" ca="1" si="765"/>
        <v>1.2010650171145364E-3</v>
      </c>
      <c r="FT425" s="223">
        <f t="shared" ca="1" si="766"/>
        <v>3.8476671453274085E-3</v>
      </c>
      <c r="FU425" s="223">
        <f t="shared" ca="1" si="767"/>
        <v>-1.201065017114495E-3</v>
      </c>
      <c r="FV425" s="223">
        <f t="shared" ca="1" si="768"/>
        <v>-3.8476671453274215E-3</v>
      </c>
      <c r="FW425" s="223">
        <f t="shared" ca="1" si="769"/>
        <v>1.2010650171144534E-3</v>
      </c>
      <c r="FX425" s="223">
        <f t="shared" ca="1" si="770"/>
        <v>3.8476671453274345E-3</v>
      </c>
      <c r="FY425" s="223">
        <f t="shared" ca="1" si="771"/>
        <v>-1.201065017114412E-3</v>
      </c>
      <c r="FZ425" s="223">
        <f t="shared" ca="1" si="772"/>
        <v>-3.8476671453274475E-3</v>
      </c>
      <c r="GA425" s="223">
        <f t="shared" ca="1" si="773"/>
        <v>1.2010650171145891E-3</v>
      </c>
      <c r="GB425" s="223">
        <f t="shared" ca="1" si="774"/>
        <v>3.847667145327392E-3</v>
      </c>
      <c r="GC425" s="223">
        <f t="shared" ca="1" si="775"/>
        <v>-1.2010650171145477E-3</v>
      </c>
      <c r="GD425" s="223">
        <f t="shared" ca="1" si="776"/>
        <v>-3.847667145327405E-3</v>
      </c>
      <c r="GE425" s="223">
        <f t="shared" ca="1" si="777"/>
        <v>1.2010650171145063E-3</v>
      </c>
      <c r="GF425" s="223">
        <f t="shared" ca="1" si="778"/>
        <v>3.847667145327418E-3</v>
      </c>
      <c r="GG425" s="223">
        <f t="shared" ca="1" si="779"/>
        <v>-1.2010650171144647E-3</v>
      </c>
      <c r="GH425" s="223">
        <f t="shared" ca="1" si="780"/>
        <v>-3.847667145327431E-3</v>
      </c>
      <c r="GI425" s="223">
        <f t="shared" ca="1" si="781"/>
        <v>1.2010650171144232E-3</v>
      </c>
      <c r="GJ425" s="223">
        <f t="shared" ca="1" si="782"/>
        <v>3.8476671453274436E-3</v>
      </c>
      <c r="GK425" s="223">
        <f t="shared" ca="1" si="783"/>
        <v>-1.2010650171146006E-3</v>
      </c>
      <c r="GL425" s="223">
        <f t="shared" ca="1" si="784"/>
        <v>-3.8476671453273885E-3</v>
      </c>
      <c r="GM425" s="223">
        <f t="shared" ca="1" si="785"/>
        <v>1.201065017114559E-3</v>
      </c>
      <c r="GN425" s="223">
        <f t="shared" ca="1" si="786"/>
        <v>3.8476671453274015E-3</v>
      </c>
      <c r="GO425" s="223">
        <f t="shared" ca="1" si="787"/>
        <v>-1.2010650171145176E-3</v>
      </c>
      <c r="GP425" s="223">
        <f t="shared" ca="1" si="788"/>
        <v>-3.8476671453274145E-3</v>
      </c>
      <c r="GQ425" s="223">
        <f t="shared" ca="1" si="789"/>
        <v>1.2010650171144761E-3</v>
      </c>
      <c r="GR425" s="223">
        <f t="shared" ca="1" si="790"/>
        <v>3.8476671453274271E-3</v>
      </c>
      <c r="GS425" s="223">
        <f t="shared" ca="1" si="791"/>
        <v>-1.2010650171144345E-3</v>
      </c>
      <c r="GT425" s="223">
        <f t="shared" ca="1" si="792"/>
        <v>-3.8476671453274401E-3</v>
      </c>
      <c r="GU425" s="223">
        <f t="shared" ca="1" si="793"/>
        <v>1.2010650171143931E-3</v>
      </c>
      <c r="GV425" s="223">
        <f t="shared" ca="1" si="794"/>
        <v>3.847667145327385E-3</v>
      </c>
      <c r="GW425" s="223">
        <f t="shared" ca="1" si="795"/>
        <v>-1.2010650171145703E-3</v>
      </c>
      <c r="GX425" s="223">
        <f t="shared" ca="1" si="796"/>
        <v>-3.847667145327398E-3</v>
      </c>
      <c r="GY425" s="223">
        <f t="shared" ca="1" si="797"/>
        <v>1.2010650171145288E-3</v>
      </c>
      <c r="GZ425" s="223">
        <f t="shared" ca="1" si="798"/>
        <v>3.8476671453274106E-3</v>
      </c>
      <c r="HA425" s="223">
        <f t="shared" ca="1" si="799"/>
        <v>-1.2010650171144874E-3</v>
      </c>
      <c r="HB425" s="223">
        <f t="shared" ca="1" si="800"/>
        <v>-3.8476671453274236E-3</v>
      </c>
      <c r="HC425" s="223">
        <f t="shared" ca="1" si="801"/>
        <v>1.201065017114446E-3</v>
      </c>
      <c r="HD425" s="223">
        <f t="shared" ca="1" si="802"/>
        <v>3.8476671453274366E-3</v>
      </c>
      <c r="HE425" s="223">
        <f t="shared" ca="1" si="803"/>
        <v>-1.2010650171144044E-3</v>
      </c>
      <c r="HF425" s="223">
        <f t="shared" ca="1" si="804"/>
        <v>-3.8476671453273816E-3</v>
      </c>
      <c r="HG425" s="223">
        <f t="shared" ca="1" si="805"/>
        <v>1.2010650171145817E-3</v>
      </c>
      <c r="HH425" s="223">
        <f t="shared" ca="1" si="806"/>
        <v>3.8476671453273941E-3</v>
      </c>
      <c r="HI425" s="223">
        <f t="shared" ca="1" si="807"/>
        <v>-1.2010650171145401E-3</v>
      </c>
      <c r="HJ425" s="223">
        <f t="shared" ca="1" si="808"/>
        <v>-3.8476671453274072E-3</v>
      </c>
      <c r="HK425" s="223">
        <f t="shared" ca="1" si="809"/>
        <v>1.2010650171144987E-3</v>
      </c>
      <c r="HL425" s="223">
        <f t="shared" ca="1" si="810"/>
        <v>3.8476671453274202E-3</v>
      </c>
      <c r="HM425" s="223">
        <f t="shared" ca="1" si="811"/>
        <v>-1.2010650171144573E-3</v>
      </c>
      <c r="HN425" s="223">
        <f t="shared" ca="1" si="812"/>
        <v>-3.8476671453274332E-3</v>
      </c>
      <c r="HO425" s="223">
        <f t="shared" ca="1" si="813"/>
        <v>1.2010650171144156E-3</v>
      </c>
      <c r="HP425" s="223">
        <f t="shared" ca="1" si="814"/>
        <v>3.8476671453274462E-3</v>
      </c>
      <c r="HQ425" s="223">
        <f t="shared" ca="1" si="815"/>
        <v>-1.201065017114593E-3</v>
      </c>
      <c r="HR425" s="223">
        <f t="shared" ca="1" si="816"/>
        <v>-3.8476671453273907E-3</v>
      </c>
      <c r="HS425" s="223">
        <f t="shared" ca="1" si="817"/>
        <v>1.2010650171145514E-3</v>
      </c>
      <c r="HT425" s="223">
        <f t="shared" ca="1" si="818"/>
        <v>3.8476671453274037E-3</v>
      </c>
      <c r="HU425" s="223">
        <f t="shared" ca="1" si="819"/>
        <v>-1.20106501711451E-3</v>
      </c>
      <c r="HV425" s="223">
        <f t="shared" ca="1" si="820"/>
        <v>-3.8476671453274167E-3</v>
      </c>
      <c r="HW425" s="223">
        <f t="shared" ca="1" si="821"/>
        <v>1.2010650171144686E-3</v>
      </c>
      <c r="HX425" s="223">
        <f t="shared" ca="1" si="822"/>
        <v>3.8476671453274297E-3</v>
      </c>
      <c r="HY425" s="223">
        <f t="shared" ca="1" si="823"/>
        <v>-1.2010650171144271E-3</v>
      </c>
      <c r="HZ425" s="223">
        <f t="shared" ca="1" si="824"/>
        <v>-3.8476671453274427E-3</v>
      </c>
      <c r="IA425" s="223">
        <f t="shared" ca="1" si="825"/>
        <v>1.2010650171143855E-3</v>
      </c>
      <c r="IB425" s="223">
        <f t="shared" ca="1" si="826"/>
        <v>3.8476671453273872E-3</v>
      </c>
      <c r="IC425" s="223">
        <f t="shared" ca="1" si="827"/>
        <v>-1.2010650171145629E-3</v>
      </c>
      <c r="ID425" s="223">
        <f t="shared" ca="1" si="828"/>
        <v>-3.8476671453274002E-3</v>
      </c>
      <c r="IE425" s="223">
        <f t="shared" ca="1" si="829"/>
        <v>-1.2010650171145629E-3</v>
      </c>
      <c r="IF425" s="223">
        <f t="shared" ca="1" si="830"/>
        <v>3.8476671453274132E-3</v>
      </c>
      <c r="IG425" s="223">
        <f t="shared" ca="1" si="831"/>
        <v>-1.2010650171144798E-3</v>
      </c>
      <c r="IH425" s="223">
        <f t="shared" ca="1" si="832"/>
        <v>-3.8476671453274262E-3</v>
      </c>
      <c r="II425" s="223">
        <f t="shared" ca="1" si="833"/>
        <v>1.2010650171144384E-3</v>
      </c>
      <c r="IJ425" s="223">
        <f t="shared" ca="1" si="834"/>
        <v>3.8476671453274392E-3</v>
      </c>
      <c r="IK425" s="223">
        <f t="shared" ca="1" si="835"/>
        <v>-1.2010650171143968E-3</v>
      </c>
      <c r="IL425" s="223">
        <f t="shared" ca="1" si="836"/>
        <v>-3.8476671453274518E-3</v>
      </c>
      <c r="IM425" s="223">
        <f t="shared" ca="1" si="837"/>
        <v>1.2010650171145742E-3</v>
      </c>
      <c r="IN425" s="223">
        <f t="shared" ca="1" si="838"/>
        <v>3.8476671453273967E-3</v>
      </c>
      <c r="IO425" s="223">
        <f t="shared" ca="1" si="839"/>
        <v>-1.2010650171145327E-3</v>
      </c>
      <c r="IP425" s="223">
        <f t="shared" ca="1" si="840"/>
        <v>-3.8476671453274098E-3</v>
      </c>
      <c r="IQ425" s="223">
        <f t="shared" ca="1" si="841"/>
        <v>1.2010650171144911E-3</v>
      </c>
      <c r="IR425" s="223">
        <f t="shared" ca="1" si="842"/>
        <v>3.8476671453274228E-3</v>
      </c>
      <c r="IS425" s="223">
        <f t="shared" ca="1" si="843"/>
        <v>-1.2010650171144497E-3</v>
      </c>
      <c r="IT425" s="223">
        <f t="shared" ca="1" si="844"/>
        <v>-3.8476671453274353E-3</v>
      </c>
      <c r="IU425" s="223">
        <f t="shared" ca="1" si="845"/>
        <v>1.2010650171144083E-3</v>
      </c>
      <c r="IV425" s="223">
        <f t="shared" ca="1" si="846"/>
        <v>3.8476671453274484E-3</v>
      </c>
      <c r="IW425" s="223">
        <f t="shared" ca="1" si="847"/>
        <v>-1.2010650171145854E-3</v>
      </c>
      <c r="IX425" s="223">
        <f t="shared" ca="1" si="848"/>
        <v>-3.8476671453273933E-3</v>
      </c>
      <c r="IY425" s="223">
        <f t="shared" ca="1" si="849"/>
        <v>1.201065017114544E-3</v>
      </c>
      <c r="IZ425" s="223">
        <f t="shared" ca="1" si="850"/>
        <v>3.8476671453274063E-3</v>
      </c>
      <c r="JA425" s="223">
        <f t="shared" ca="1" si="851"/>
        <v>-1.2010650171145024E-3</v>
      </c>
      <c r="JB425" s="223">
        <f t="shared" ca="1" si="852"/>
        <v>-3.8476671453274189E-3</v>
      </c>
    </row>
    <row r="426" spans="2:262">
      <c r="B426" s="230">
        <v>65</v>
      </c>
      <c r="C426" s="229">
        <f t="shared" si="853"/>
        <v>1.2695312500000007E-3</v>
      </c>
      <c r="D426" s="226">
        <f t="shared" ref="D426:D489" ca="1" si="855">Vo_set2+E426</f>
        <v>23.503406454137547</v>
      </c>
      <c r="E426" s="225">
        <f ca="1">BS361</f>
        <v>-0.49659354586245397</v>
      </c>
      <c r="F426" s="224">
        <v>65</v>
      </c>
      <c r="G426" s="223">
        <f t="shared" ref="G426:G489" ca="1" si="856">2*IMREAL(K165)*COS(2*PI()*B165*1/Nt_load2)-2*IMAGINARY(K165)*SIN(2*PI()*B165*1/Nt_load2)</f>
        <v>-9.2103018993236539E-4</v>
      </c>
      <c r="H426" s="223">
        <f t="shared" ref="H426:H489" ca="1" si="857">2*IMREAL(K165)*COS(2*PI()*B165*2/Nt_load2)-2*IMAGINARY(K165)*SIN(2*PI()*B165*2/Nt_load2)</f>
        <v>-2.3280166354493373E-3</v>
      </c>
      <c r="I426" s="223">
        <f t="shared" ref="I426:I489" ca="1" si="858">2*IMREAL(K165)*COS(2*PI()*B165*3/Nt_load2)-2*IMAGINARY(K165)*SIN(2*PI()*B165*3/Nt_load2)</f>
        <v>1.0352949664437718E-3</v>
      </c>
      <c r="J426" s="223">
        <f t="shared" ref="J426:J489" ca="1" si="859">2*IMREAL(K165)*COS(2*PI()*B165*4/Nt_load2)-2*IMAGINARY(K165)*SIN(2*PI()*B165*4/Nt_load2)</f>
        <v>2.2772018147291032E-3</v>
      </c>
      <c r="K426" s="223">
        <f t="shared" ref="K426:K489" ca="1" si="860">2*IMREAL(K165)*COS(2*PI()*B165*5/Nt_load2)-2*IMAGINARY(K165)*SIN(2*PI()*B165*5/Nt_load2)</f>
        <v>-1.1470656266998861E-3</v>
      </c>
      <c r="L426" s="223">
        <f t="shared" ref="L426:L489" ca="1" si="861">2*IMREAL(K165)*COS(2*PI()*B165*6/Nt_load2)-2*IMAGINARY(K165)*SIN(2*PI()*B165*6/Nt_load2)</f>
        <v>-2.2209010153778643E-3</v>
      </c>
      <c r="M426" s="223">
        <f t="shared" ref="M426:M489" ca="1" si="862">2*IMREAL(K165)*COS(2*PI()*B165*7/Nt_load2)-2*IMAGINARY(K165)*SIN(2*PI()*B165*7/Nt_load2)</f>
        <v>1.2560729053901958E-3</v>
      </c>
      <c r="N426" s="223">
        <f t="shared" ref="N426:N489" ca="1" si="863">2*IMREAL(K165)*COS(2*PI()*B165*8/Nt_load2)-2*IMAGINARY(K165)*SIN(2*PI()*B165*8/Nt_load2)</f>
        <v>2.1592498709526262E-3</v>
      </c>
      <c r="O426" s="223">
        <f t="shared" ref="O426:O489" ca="1" si="864">2*IMREAL(K165)*COS(2*PI()*B165*9/Nt_load2)-2*IMAGINARY(K165)*SIN(2*PI()*B165*9/Nt_load2)</f>
        <v>-1.3620541944324334E-3</v>
      </c>
      <c r="P426" s="223">
        <f t="shared" ref="P426:P489" ca="1" si="865">2*IMREAL(K165)*COS(2*PI()*B165*10/Nt_load2)-2*IMAGINARY(K165)*SIN(2*PI()*B165*10/Nt_load2)</f>
        <v>-2.0923969044603116E-3</v>
      </c>
      <c r="Q426" s="223">
        <f t="shared" ref="Q426:Q489" ca="1" si="866">2*IMREAL(K165)*COS(2*PI()*B165*11/Nt_load2)-2*IMAGINARY(K165)*SIN(2*PI()*B165*11/Nt_load2)</f>
        <v>1.4647541756184186E-3</v>
      </c>
      <c r="R426" s="223">
        <f t="shared" ref="R426:R489" ca="1" si="867">2*IMREAL(K165)*COS(2*PI()*B165*12/Nt_load2)-2*IMAGINARY(K165)*SIN(2*PI()*B165*12/Nt_load2)</f>
        <v>2.0205031705528287E-3</v>
      </c>
      <c r="S426" s="223">
        <f t="shared" ref="S426:S489" ca="1" si="868">2*IMREAL(K165)*COS(2*PI()*B165*13/Nt_load2)-2*IMAGINARY(K165)*SIN(2*PI()*B165*13/Nt_load2)</f>
        <v>-1.5639254356980333E-3</v>
      </c>
      <c r="T426" s="223">
        <f t="shared" ref="T426:T489" ca="1" si="869">2*IMREAL(K165)*COS(2*PI()*B165*14/Nt_load2)-2*IMAGINARY(K165)*SIN(2*PI()*B165*14/Nt_load2)</f>
        <v>-1.9437418675323107E-3</v>
      </c>
      <c r="U426" s="223">
        <f t="shared" ref="U426:U489" ca="1" si="870">2*IMREAL(K165)*COS(2*PI()*B165*15/Nt_load2)-2*IMAGINARY(K165)*SIN(2*PI()*B165*15/Nt_load2)</f>
        <v>1.6593290624193546E-3</v>
      </c>
      <c r="V426" s="223">
        <f t="shared" ref="V426:V489" ca="1" si="871">2*IMREAL(K165)*COS(2*PI()*B165*16/Nt_load2)-2*IMAGINARY(K165)*SIN(2*PI()*B165*16/Nt_load2)</f>
        <v>1.8622979201012219E-3</v>
      </c>
      <c r="W426" s="223">
        <f t="shared" ref="W426:W489" ca="1" si="872">2*IMREAL(K165)*COS(2*PI()*B165*17/Nt_load2)-2*IMAGINARY(K165)*SIN(2*PI()*B165*17/Nt_load2)</f>
        <v>-1.7507352200892541E-3</v>
      </c>
      <c r="X426" s="223">
        <f t="shared" ref="X426:X489" ca="1" si="873">2*IMREAL(K165)*COS(2*PI()*B165*18/Nt_load2)-2*IMAGINARY(K165)*SIN(2*PI()*B165*18/Nt_load2)</f>
        <v>-1.7763675338625764E-3</v>
      </c>
      <c r="Y426" s="223">
        <f t="shared" ref="Y426:Y489" ca="1" si="874">2*IMREAL(K165)*COS(2*PI()*B165*19/Nt_load2)-2*IMAGINARY(K165)*SIN(2*PI()*B165*19/Nt_load2)</f>
        <v>1.8379237032676576E-3</v>
      </c>
      <c r="Z426" s="223">
        <f t="shared" ref="Z426:Z489" ca="1" si="875">2*IMREAL(K165)*COS(2*PI()*B165*20/Nt_load2)-2*IMAGINARY(K165)*SIN(2*PI()*B165*20/Nt_load2)</f>
        <v>1.6861577226434427E-3</v>
      </c>
      <c r="AA426" s="223">
        <f t="shared" ref="AA426:AA489" ca="1" si="876">2*IMREAL(K165)*COS(2*PI()*B165*21/Nt_load2)-2*IMAGINARY(K165)*SIN(2*PI()*B165*21/Nt_load2)</f>
        <v>-1.9206844672617924E-3</v>
      </c>
      <c r="AB426" s="223">
        <f t="shared" ref="AB426:AB489" ca="1" si="877">2*IMREAL(K165)*COS(2*PI()*B165*22/Nt_load2)-2*IMAGINARY(K165)*SIN(2*PI()*B165*22/Nt_load2)</f>
        <v>-1.5918858097804874E-3</v>
      </c>
      <c r="AC426" s="223">
        <f t="shared" ref="AC426:AC489" ca="1" si="878">2*IMREAL(K165)*COS(2*PI()*B165*23/Nt_load2)-2*IMAGINARY(K165)*SIN(2*PI()*B165*23/Nt_load2)</f>
        <v>1.9988181341422029E-3</v>
      </c>
      <c r="AD426" s="223">
        <f t="shared" ref="AD426:AD489" ca="1" si="879">2*IMREAL(K165)*COS(2*PI()*B165*24/Nt_load2)-2*IMAGINARY(K165)*SIN(2*PI()*B165*24/Nt_load2)</f>
        <v>1.4937789045690346E-3</v>
      </c>
      <c r="AE426" s="223">
        <f t="shared" ref="AE426:AE489" ca="1" si="880">2*IMREAL(K165)*COS(2*PI()*B165*25/Nt_load2)-2*IMAGINARY(K165)*SIN(2*PI()*B165*25/Nt_load2)</f>
        <v>-2.0721364730616632E-3</v>
      </c>
      <c r="AF426" s="223">
        <f t="shared" ref="AF426:AF489" ca="1" si="881">2*IMREAL(K165)*COS(2*PI()*B165*26/Nt_load2)-2*IMAGINARY(K165)*SIN(2*PI()*B165*26/Nt_load2)</f>
        <v>-1.3920733551368958E-3</v>
      </c>
      <c r="AG426" s="223">
        <f t="shared" ref="AG426:AG489" ca="1" si="882">2*IMREAL(K165)*COS(2*PI()*B165*27/Nt_load2)-2*IMAGINARY(K165)*SIN(2*PI()*B165*27/Nt_load2)</f>
        <v>2.1404628537198089E-3</v>
      </c>
      <c r="AH426" s="223">
        <f t="shared" ref="AH426:AH489" ca="1" si="883">2*IMREAL(K165)*COS(2*PI()*B165*28/Nt_load2)-2*IMAGINARY(K165)*SIN(2*PI()*B165*28/Nt_load2)</f>
        <v>1.287014179061022E-3</v>
      </c>
      <c r="AI426" s="223">
        <f t="shared" ref="AI426:AI489" ca="1" si="884">2*IMREAL(K165)*COS(2*PI()*B165*29/Nt_load2)-2*IMAGINARY(K165)*SIN(2*PI()*B165*29/Nt_load2)</f>
        <v>-2.2036326718809403E-3</v>
      </c>
      <c r="AJ426" s="223">
        <f t="shared" ref="AJ426:AJ489" ca="1" si="885">2*IMREAL(K165)*COS(2*PI()*B165*30/Nt_load2)-2*IMAGINARY(K165)*SIN(2*PI()*B165*30/Nt_load2)</f>
        <v>-1.1788544730986471E-3</v>
      </c>
      <c r="AK426" s="223">
        <f t="shared" ref="AK426:AK489" ca="1" si="886">2*IMREAL(K165)*COS(2*PI()*B165*31/Nt_load2)-2*IMAGINARY(K165)*SIN(2*PI()*B165*31/Nt_load2)</f>
        <v>2.2614937459200842E-3</v>
      </c>
      <c r="AL426" s="223">
        <f t="shared" ref="AL426:AL489" ca="1" si="887">2*IMREAL(K165)*COS(2*PI()*B165*32/Nt_load2)-2*IMAGINARY(K165)*SIN(2*PI()*B165*32/Nt_load2)</f>
        <v>1.0678548034551204E-3</v>
      </c>
      <c r="AM426" s="223">
        <f t="shared" ref="AM426:AM489" ca="1" si="888">2*IMREAL(K165)*COS(2*PI()*B165*33/Nt_load2)-2*IMAGINARY(K165)*SIN(2*PI()*B165*33/Nt_load2)</f>
        <v>-2.3139066834418414E-3</v>
      </c>
      <c r="AN426" s="223">
        <f t="shared" ref="AN426:AN489" ca="1" si="889">2*IMREAL(K165)*COS(2*PI()*B165*34/Nt_load2)-2*IMAGINARY(K165)*SIN(2*PI()*B165*34/Nt_load2)</f>
        <v>-9.5428257805703636E-4</v>
      </c>
      <c r="AO426" s="223">
        <f t="shared" ref="AO426:AO489" ca="1" si="890">2*IMREAL(K165)*COS(2*PI()*B165*35/Nt_load2)-2*IMAGINARY(K165)*SIN(2*PI()*B165*35/Nt_load2)</f>
        <v>2.3607452170889068E-3</v>
      </c>
      <c r="AP426" s="223">
        <f t="shared" ref="AP426:AP489" ca="1" si="891">2*IMREAL(K165)*COS(2*PI()*B165*36/Nt_load2)-2*IMAGINARY(K165)*SIN(2*PI()*B165*36/Nt_load2)</f>
        <v>8.3841140234313066E-4</v>
      </c>
      <c r="AQ426" s="223">
        <f t="shared" ref="AQ426:AQ489" ca="1" si="892">2*IMREAL(K165)*COS(2*PI()*B165*37/Nt_load2)-2*IMAGINARY(K165)*SIN(2*PI()*B165*37/Nt_load2)</f>
        <v>-2.4018965087311446E-3</v>
      </c>
      <c r="AR426" s="223">
        <f t="shared" ref="AR426:AR489" ca="1" si="893">2*IMREAL(K165)*COS(2*PI()*B165*38/Nt_load2)-2*IMAGINARY(K165)*SIN(2*PI()*B165*38/Nt_load2)</f>
        <v>-7.2052042012483162E-4</v>
      </c>
      <c r="AS426" s="223">
        <f t="shared" ref="AS426:AS489" ca="1" si="894">2*IMREAL(K165)*COS(2*PI()*B165*39/Nt_load2)-2*IMAGINARY(K165)*SIN(2*PI()*B165*39/Nt_load2)</f>
        <v>2.4372614213025619E-3</v>
      </c>
      <c r="AT426" s="223">
        <f t="shared" ref="AT426:AT489" ca="1" si="895">2*IMREAL(K165)*COS(2*PI()*B165*40/Nt_load2)-2*IMAGINARY(K165)*SIN(2*PI()*B165*40/Nt_load2)</f>
        <v>6.0089364110429977E-4</v>
      </c>
      <c r="AU426" s="223">
        <f t="shared" ref="AU426:AU489" ca="1" si="896">2*IMREAL(K165)*COS(2*PI()*B165*41/Nt_load2)-2*IMAGINARY(K165)*SIN(2*PI()*B165*41/Nt_load2)</f>
        <v>-2.4667547576311733E-3</v>
      </c>
      <c r="AV426" s="223">
        <f t="shared" ref="AV426:AV489" ca="1" si="897">2*IMREAL(K165)*COS(2*PI()*B165*42/Nt_load2)-2*IMAGINARY(K165)*SIN(2*PI()*B165*42/Nt_load2)</f>
        <v>-4.7981925667028077E-4</v>
      </c>
      <c r="AW426" s="223">
        <f t="shared" ref="AW426:AW489" ca="1" si="898">2*IMREAL(K165)*COS(2*PI()*B165*43/Nt_load2)-2*IMAGINARY(K165)*SIN(2*PI()*B165*43/Nt_load2)</f>
        <v>2.490305465686449E-3</v>
      </c>
      <c r="AX426" s="223">
        <f t="shared" ref="AX426:AX489" ca="1" si="899">2*IMREAL(K165)*COS(2*PI()*B165*44/Nt_load2)-2*IMAGINARY(K165)*SIN(2*PI()*B165*44/Nt_load2)</f>
        <v>3.5758894561975735E-4</v>
      </c>
      <c r="AY426" s="223">
        <f t="shared" ref="AY426:AY489" ca="1" si="900">2*IMREAL(K165)*COS(2*PI()*B165*45/Nt_load2)-2*IMAGINARY(K165)*SIN(2*PI()*B165*45/Nt_load2)</f>
        <v>-2.5078568097498901E-3</v>
      </c>
      <c r="AZ426" s="223">
        <f t="shared" ref="AZ426:AZ489" ca="1" si="901">2*IMREAL(K165)*COS(2*PI()*B165*46/Nt_load2)-2*IMAGINARY(K165)*SIN(2*PI()*B165*46/Nt_load2)</f>
        <v>-2.3449717147810793E-4</v>
      </c>
      <c r="BA426" s="223">
        <f t="shared" ref="BA426:BA489" ca="1" si="902">2*IMREAL(K165)*COS(2*PI()*B165*47/Nt_load2)-2*IMAGINARY(K165)*SIN(2*PI()*B165*47/Nt_load2)</f>
        <v>2.5193665070963349E-3</v>
      </c>
      <c r="BB426" s="223">
        <f t="shared" ref="BB426:BB489" ca="1" si="903">2*IMREAL(K165)*COS(2*PI()*B165*48/Nt_load2)-2*IMAGINARY(K165)*SIN(2*PI()*B165*48/Nt_load2)</f>
        <v>1.1084047311087737E-4</v>
      </c>
      <c r="BC426" s="223">
        <f t="shared" ref="BC426:BC489" ca="1" si="904">2*IMREAL(K165)*COS(2*PI()*B165*49/Nt_load2)-2*IMAGINARY(K165)*SIN(2*PI()*B165*49/Nt_load2)</f>
        <v>-2.5248068298567381E-3</v>
      </c>
      <c r="BD426" s="223">
        <f t="shared" ref="BD426:BD489" ca="1" si="905">2*IMREAL(K165)*COS(2*PI()*B165*50/Nt_load2)-2*IMAGINARY(K165)*SIN(2*PI()*B165*50/Nt_load2)</f>
        <v>1.3083249664556386E-5</v>
      </c>
      <c r="BE426" s="223">
        <f t="shared" ref="BE426:BE489" ca="1" si="906">2*IMREAL(K165)*COS(2*PI()*B165*51/Nt_load2)-2*IMAGINARY(K165)*SIN(2*PI()*B165*51/Nt_load2)</f>
        <v>2.5241646718170566E-3</v>
      </c>
      <c r="BF426" s="223">
        <f t="shared" ref="BF426:BF489" ca="1" si="907">2*IMREAL(K165)*COS(2*PI()*B165*52/Nt_load2)-2*IMAGINARY(K165)*SIN(2*PI()*B165*52/Nt_load2)</f>
        <v>-1.3697545374562648E-4</v>
      </c>
      <c r="BG426" s="223">
        <f t="shared" ref="BG426:BG489" ca="1" si="908">2*IMREAL(K165)*COS(2*PI()*B165*53/Nt_load2)-2*IMAGINARY(K165)*SIN(2*PI()*B165*53/Nt_load2)</f>
        <v>-2.5174415799922552E-3</v>
      </c>
      <c r="BH426" s="223">
        <f t="shared" ref="BH426:BH489" ca="1" si="909">2*IMREAL(K165)*COS(2*PI()*B165*54/Nt_load2)-2*IMAGINARY(K165)*SIN(2*PI()*B165*54/Nt_load2)</f>
        <v>2.6053767196095501E-4</v>
      </c>
      <c r="BI426" s="223">
        <f t="shared" ref="BI426:BI489" ca="1" si="910">2*IMREAL(K165)*COS(2*PI()*B165*55/Nt_load2)-2*IMAGINARY(K165)*SIN(2*PI()*B165*55/Nt_load2)</f>
        <v>2.5046537508994142E-3</v>
      </c>
      <c r="BJ426" s="223">
        <f t="shared" ref="BJ426:BJ489" ca="1" si="911">2*IMREAL(K165)*COS(2*PI()*B165*56/Nt_load2)-2*IMAGINARY(K165)*SIN(2*PI()*B165*56/Nt_load2)</f>
        <v>-3.8347223210412486E-4</v>
      </c>
      <c r="BK426" s="223">
        <f t="shared" ref="BK426:BK489" ca="1" si="912">2*IMREAL(K165)*COS(2*PI()*B165*57/Nt_load2)-2*IMAGINARY(K165)*SIN(2*PI()*B165*57/Nt_load2)</f>
        <v>-2.4858319915388926E-3</v>
      </c>
      <c r="BL426" s="223">
        <f t="shared" ref="BL426:BL489" ca="1" si="913">2*IMREAL(K165)*COS(2*PI()*B165*58/Nt_load2)-2*IMAGINARY(K165)*SIN(2*PI()*B165*58/Nt_load2)</f>
        <v>5.0548297405199056E-4</v>
      </c>
      <c r="BM426" s="223">
        <f t="shared" ref="BM426:BM489" ca="1" si="914">2*IMREAL(K165)*COS(2*PI()*B165*59/Nt_load2)-2*IMAGINARY(K165)*SIN(2*PI()*B165*59/Nt_load2)</f>
        <v>2.4610216451775931E-3</v>
      </c>
      <c r="BN426" s="223">
        <f t="shared" ref="BN426:BN489" ca="1" si="915">2*IMREAL(K165)*COS(2*PI()*B165*60/Nt_load2)-2*IMAGINARY(K165)*SIN(2*PI()*B165*60/Nt_load2)</f>
        <v>-6.2627596324025061E-4</v>
      </c>
      <c r="BO426" s="223">
        <f t="shared" ref="BO426:BO489" ca="1" si="916">2*IMREAL(K165)*COS(2*PI()*B165*61/Nt_load2)-2*IMAGINARY(K165)*SIN(2*PI()*B165*61/Nt_load2)</f>
        <v>-2.4302824821130246E-3</v>
      </c>
      <c r="BP426" s="223">
        <f t="shared" ref="BP426:BP489" ca="1" si="917">2*IMREAL(K165)*COS(2*PI()*B165*62/Nt_load2)-2*IMAGINARY(K165)*SIN(2*PI()*B165*62/Nt_load2)</f>
        <v>7.4556019877780361E-4</v>
      </c>
      <c r="BQ426" s="223">
        <f t="shared" ref="BQ426:BQ489" ca="1" si="918">2*IMREAL(K165)*COS(2*PI()*B165*63/Nt_load2)-2*IMAGINARY(K165)*SIN(2*PI()*B165*63/Nt_load2)</f>
        <v>2.3936885556814307E-3</v>
      </c>
      <c r="BR426" s="223">
        <f t="shared" ref="BR426:BR489" ca="1" si="919">2*IMREAL(K165)*COS(2*PI()*B165*64/Nt_load2)-2*IMAGINARY(K165)*SIN(2*PI()*B165*64/Nt_load2)</f>
        <v>-8.6304831449310587E-4</v>
      </c>
      <c r="BS426" s="223">
        <f t="shared" ref="BS426:BS489" ca="1" si="920">2*IMREAL(K165)*COS(2*PI()*B165*65/Nt_load2)-2*IMAGINARY(K165)*SIN(2*PI()*B165*65/Nt_load2)</f>
        <v>-2.3513280238568568E-3</v>
      </c>
      <c r="BT426" s="223">
        <f t="shared" ref="BT426:BT489" ca="1" si="921">2*IMREAL(K165)*COS(2*PI()*B165*66/Nt_load2)-2*IMAGINARY(K165)*SIN(2*PI()*B165*66/Nt_load2)</f>
        <v>9.7845727122469034E-4</v>
      </c>
      <c r="BU426" s="223">
        <f t="shared" ref="BU426:BU489" ca="1" si="922">2*IMREAL(K165)*COS(2*PI()*B165*67/Nt_load2)-2*IMAGINARY(K165)*SIN(2*PI()*B165*67/Nt_load2)</f>
        <v>2.3033029368707868E-3</v>
      </c>
      <c r="BV426" s="223">
        <f t="shared" ref="BV426:BV489" ca="1" si="923">2*IMREAL(K165)*COS(2*PI()*B165*68/Nt_load2)-2*IMAGINARY(K165)*SIN(2*PI()*B165*68/Nt_load2)</f>
        <v>-1.0915090386871926E-3</v>
      </c>
      <c r="BW426" s="223">
        <f t="shared" ref="BW426:BW489" ca="1" si="924">2*IMREAL(K165)*COS(2*PI()*B165*69/Nt_load2)-2*IMAGINARY(K165)*SIN(2*PI()*B165*69/Nt_load2)</f>
        <v>-2.2497289913642991E-3</v>
      </c>
      <c r="BX426" s="223">
        <f t="shared" ref="BX426:BX489" ca="1" si="925">2*IMREAL(K165)*COS(2*PI()*B165*70/Nt_load2)-2*IMAGINARY(K165)*SIN(2*PI()*B165*70/Nt_load2)</f>
        <v>1.2019312652705645E-3</v>
      </c>
      <c r="BY426" s="223">
        <f t="shared" ref="BY426:BY489" ca="1" si="926">2*IMREAL(K165)*COS(2*PI()*B165*71/Nt_load2)-2*IMAGINARY(K165)*SIN(2*PI()*B165*71/Nt_load2)</f>
        <v>2.1907352516646302E-3</v>
      </c>
      <c r="BZ426" s="223">
        <f t="shared" ref="BZ426:BZ489" ca="1" si="927">2*IMREAL(K165)*COS(2*PI()*B165*72/Nt_load2)-2*IMAGINARY(K165)*SIN(2*PI()*B165*72/Nt_load2)</f>
        <v>-1.3094579341591858E-3</v>
      </c>
      <c r="CA426" s="223">
        <f t="shared" ref="CA426:CA489" ca="1" si="928">2*IMREAL(K165)*COS(2*PI()*B165*73/Nt_load2)-2*IMAGINARY(K165)*SIN(2*PI()*B165*73/Nt_load2)</f>
        <v>-2.1264638388579374E-3</v>
      </c>
      <c r="CB426" s="223">
        <f t="shared" ref="CB426:CB489" ca="1" si="929">2*IMREAL(K165)*COS(2*PI()*B165*74/Nt_load2)-2*IMAGINARY(K165)*SIN(2*PI()*B165*74/Nt_load2)</f>
        <v>1.4138300041894177E-3</v>
      </c>
      <c r="CC426" s="223">
        <f t="shared" ref="CC426:CC489" ca="1" si="930">2*IMREAL(K165)*COS(2*PI()*B165*75/Nt_load2)-2*IMAGINARY(K165)*SIN(2*PI()*B165*75/Nt_load2)</f>
        <v>2.0570695884072204E-3</v>
      </c>
      <c r="CD426" s="223">
        <f t="shared" ref="CD426:CD489" ca="1" si="931">2*IMREAL(K165)*COS(2*PI()*B165*76/Nt_load2)-2*IMAGINARY(K165)*SIN(2*PI()*B165*76/Nt_load2)</f>
        <v>-1.5147960339026755E-3</v>
      </c>
      <c r="CE426" s="223">
        <f t="shared" ref="CE426:CE489" ca="1" si="932">2*IMREAL(K165)*COS(2*PI()*B165*77/Nt_load2)-2*IMAGINARY(K165)*SIN(2*PI()*B165*77/Nt_load2)</f>
        <v>-1.982719677140015E-3</v>
      </c>
      <c r="CF426" s="223">
        <f t="shared" ref="CF426:CF489" ca="1" si="933">2*IMREAL(K165)*COS(2*PI()*B165*78/Nt_load2)-2*IMAGINARY(K165)*SIN(2*PI()*B165*78/Nt_load2)</f>
        <v>1.6121127872898279E-3</v>
      </c>
      <c r="CG426" s="223">
        <f t="shared" ref="CG426:CG489" ca="1" si="934">2*IMREAL(K165)*COS(2*PI()*B165*79/Nt_load2)-2*IMAGINARY(K165)*SIN(2*PI()*B165*79/Nt_load2)</f>
        <v>1.9035932205048243E-3</v>
      </c>
      <c r="CH426" s="223">
        <f t="shared" ref="CH426:CH489" ca="1" si="935">2*IMREAL(K165)*COS(2*PI()*B165*80/Nt_load2)-2*IMAGINARY(K165)*SIN(2*PI()*B165*80/Nt_load2)</f>
        <v>-1.7055458197679681E-3</v>
      </c>
      <c r="CI426" s="223">
        <f t="shared" ref="CI426:CI489" ca="1" si="936">2*IMREAL(K165)*COS(2*PI()*B165*81/Nt_load2)-2*IMAGINARY(K165)*SIN(2*PI()*B165*81/Nt_load2)</f>
        <v>-1.8198808410663872E-3</v>
      </c>
      <c r="CJ426" s="223">
        <f t="shared" ref="CJ426:CJ489" ca="1" si="937">2*IMREAL(K165)*COS(2*PI()*B165*82/Nt_load2)-2*IMAGINARY(K165)*SIN(2*PI()*B165*82/Nt_load2)</f>
        <v>1.7948700429781432E-3</v>
      </c>
      <c r="CK426" s="223">
        <f t="shared" ref="CK426:CK489" ca="1" si="938">2*IMREAL(K165)*COS(2*PI()*B165*83/Nt_load2)-2*IMAGINARY(K165)*SIN(2*PI()*B165*83/Nt_load2)</f>
        <v>1.7317842092790863E-3</v>
      </c>
      <c r="CL426" s="223">
        <f t="shared" ref="CL426:CL489" ca="1" si="939">2*IMREAL(K165)*COS(2*PI()*B165*84/Nt_load2)-2*IMAGINARY(K165)*SIN(2*PI()*B165*84/Nt_load2)</f>
        <v>-1.8798702670427105E-3</v>
      </c>
      <c r="CM426" s="223">
        <f t="shared" ref="CM426:CM489" ca="1" si="940">2*IMREAL(K165)*COS(2*PI()*B165*85/Nt_load2)-2*IMAGINARY(K165)*SIN(2*PI()*B165*85/Nt_load2)</f>
        <v>-1.6395155576452518E-3</v>
      </c>
      <c r="CN426" s="223">
        <f t="shared" ref="CN426:CN489" ca="1" si="941">2*IMREAL(K165)*COS(2*PI()*B165*86/Nt_load2)-2*IMAGINARY(K165)*SIN(2*PI()*B165*86/Nt_load2)</f>
        <v>1.9603417189767839E-3</v>
      </c>
      <c r="CO426" s="223">
        <f t="shared" ref="CO426:CO489" ca="1" si="942">2*IMREAL(K165)*COS(2*PI()*B165*87/Nt_load2)-2*IMAGINARY(K165)*SIN(2*PI()*B165*87/Nt_load2)</f>
        <v>1.5432971694283911E-3</v>
      </c>
      <c r="CP426" s="223">
        <f t="shared" ref="CP426:CP489" ca="1" si="943">2*IMREAL(K165)*COS(2*PI()*B165*88/Nt_load2)-2*IMAGINARY(K165)*SIN(2*PI()*B165*88/Nt_load2)</f>
        <v>-2.036090536004188E-3</v>
      </c>
      <c r="CQ426" s="223">
        <f t="shared" ref="CQ426:CQ489" ca="1" si="944">2*IMREAL(K165)*COS(2*PI()*B165*89/Nt_load2)-2*IMAGINARY(K165)*SIN(2*PI()*B165*89/Nt_load2)</f>
        <v>-1.4433608431535659E-3</v>
      </c>
      <c r="CR426" s="223">
        <f t="shared" ref="CR426:CR489" ca="1" si="945">2*IMREAL(K165)*COS(2*PI()*B165*90/Nt_load2)-2*IMAGINARY(K165)*SIN(2*PI()*B165*90/Nt_load2)</f>
        <v>2.1069342325898918E-3</v>
      </c>
      <c r="CS426" s="223">
        <f t="shared" ref="CS426:CS489" ca="1" si="946">2*IMREAL(K165)*COS(2*PI()*B165*91/Nt_load2)-2*IMAGINARY(K165)*SIN(2*PI()*B165*91/Nt_load2)</f>
        <v>1.3399473341841059E-3</v>
      </c>
      <c r="CT426" s="223">
        <f t="shared" ref="CT426:CT489" ca="1" si="947">2*IMREAL(K165)*COS(2*PI()*B165*92/Nt_load2)-2*IMAGINARY(K165)*SIN(2*PI()*B165*92/Nt_load2)</f>
        <v>-2.1727021400636806E-3</v>
      </c>
      <c r="CU426" s="223">
        <f t="shared" ref="CU426:CU489" ca="1" si="948">2*IMREAL(K165)*COS(2*PI()*B165*93/Nt_load2)-2*IMAGINARY(K165)*SIN(2*PI()*B165*93/Nt_load2)</f>
        <v>-1.2333057747210725E-3</v>
      </c>
      <c r="CV426" s="223">
        <f t="shared" ref="CV426:CV489" ca="1" si="949">2*IMREAL(K165)*COS(2*PI()*B165*94/Nt_load2)-2*IMAGINARY(K165)*SIN(2*PI()*B165*94/Nt_load2)</f>
        <v>2.2332358177757868E-3</v>
      </c>
      <c r="CW426" s="223">
        <f t="shared" ref="CW426:CW489" ca="1" si="950">2*IMREAL(K165)*COS(2*PI()*B165*95/Nt_load2)-2*IMAGINARY(K165)*SIN(2*PI()*B165*95/Nt_load2)</f>
        <v>1.1236930736219087E-3</v>
      </c>
      <c r="CX426" s="223">
        <f t="shared" ref="CX426:CX489" ca="1" si="951">2*IMREAL(K165)*COS(2*PI()*B165*96/Nt_load2)-2*IMAGINARY(K165)*SIN(2*PI()*B165*96/Nt_load2)</f>
        <v>-2.2883894347945168E-3</v>
      </c>
      <c r="CY426" s="223">
        <f t="shared" ref="CY426:CY489" ca="1" si="952">2*IMREAL(K165)*COS(2*PI()*B165*97/Nt_load2)-2*IMAGINARY(K165)*SIN(2*PI()*B165*97/Nt_load2)</f>
        <v>-1.011373297484436E-3</v>
      </c>
      <c r="CZ426" s="223">
        <f t="shared" ref="CZ426:CZ489" ca="1" si="953">2*IMREAL(K165)*COS(2*PI()*B165*98/Nt_load2)-2*IMAGINARY(K165)*SIN(2*PI()*B165*98/Nt_load2)</f>
        <v>2.3380301212255865E-3</v>
      </c>
      <c r="DA426" s="223">
        <f t="shared" ref="DA426:DA489" ca="1" si="954">2*IMREAL(K165)*COS(2*PI()*B165*99/Nt_load2)-2*IMAGINARY(K165)*SIN(2*PI()*B165*99/Nt_load2)</f>
        <v>8.9661703448754959E-4</v>
      </c>
      <c r="DB426" s="223">
        <f t="shared" ref="DB426:DB489" ca="1" si="955">2*IMREAL(K165)*COS(2*PI()*B165*100/Nt_load2)-2*IMAGINARY(K165)*SIN(2*PI()*B165*100/Nt_load2)</f>
        <v>-2.3820382883073732E-3</v>
      </c>
      <c r="DC426" s="223">
        <f t="shared" ref="DC426:DC489" ca="1" si="956">2*IMREAL(K165)*COS(2*PI()*B165*101/Nt_load2)-2*IMAGINARY(K165)*SIN(2*PI()*B165*101/Nt_load2)</f>
        <v>-7.7970074252020605E-4</v>
      </c>
      <c r="DD426" s="223">
        <f t="shared" ref="DD426:DD489" ca="1" si="957">2*IMREAL(K165)*COS(2*PI()*B165*102/Nt_load2)-2*IMAGINARY(K165)*SIN(2*PI()*B165*102/Nt_load2)</f>
        <v>2.4203079165107362E-3</v>
      </c>
      <c r="DE426" s="223">
        <f t="shared" ref="DE426:DE489" ca="1" si="958">2*IMREAL(K165)*COS(2*PI()*B165*103/Nt_load2)-2*IMAGINARY(K165)*SIN(2*PI()*B165*103/Nt_load2)</f>
        <v>6.6090608317041289E-4</v>
      </c>
      <c r="DF426" s="223">
        <f t="shared" ref="DF426:DF489" ca="1" si="959">2*IMREAL(K165)*COS(2*PI()*B165*104/Nt_load2)-2*IMAGINARY(K165)*SIN(2*PI()*B165*104/Nt_load2)</f>
        <v>-2.4527468109492665E-3</v>
      </c>
      <c r="DG426" s="223">
        <f t="shared" ref="DG426:DG489" ca="1" si="960">2*IMREAL(K165)*COS(2*PI()*B165*105/Nt_load2)-2*IMAGINARY(K165)*SIN(2*PI()*B165*105/Nt_load2)</f>
        <v>-5.4051924317772648E-4</v>
      </c>
      <c r="DH426" s="223">
        <f t="shared" ref="DH426:DH489" ca="1" si="961">2*IMREAL(K165)*COS(2*PI()*B165*106/Nt_load2)-2*IMAGINARY(K165)*SIN(2*PI()*B165*106/Nt_load2)</f>
        <v>2.4792768234849745E-3</v>
      </c>
      <c r="DI426" s="223">
        <f t="shared" ref="DI426:DI489" ca="1" si="962">2*IMREAL(K165)*COS(2*PI()*B165*107/Nt_load2)-2*IMAGINARY(K165)*SIN(2*PI()*B165*107/Nt_load2)</f>
        <v>4.1883024498426023E-4</v>
      </c>
      <c r="DJ426" s="223">
        <f t="shared" ref="DJ426:DJ489" ca="1" si="963">2*IMREAL(K165)*COS(2*PI()*B165*108/Nt_load2)-2*IMAGINARY(K165)*SIN(2*PI()*B165*108/Nt_load2)</f>
        <v>-2.4998340409939056E-3</v>
      </c>
      <c r="DK426" s="223">
        <f t="shared" ref="DK426:DK489" ca="1" si="964">2*IMREAL(K165)*COS(2*PI()*B165*109/Nt_load2)-2*IMAGINARY(K165)*SIN(2*PI()*B165*109/Nt_load2)</f>
        <v>-2.9613224804550075E-4</v>
      </c>
      <c r="DL426" s="223">
        <f t="shared" ref="DL426:DL489" ca="1" si="965">2*IMREAL(K165)*COS(2*PI()*B165*110/Nt_load2)-2*IMAGINARY(K165)*SIN(2*PI()*B165*110/Nt_load2)</f>
        <v>2.5143689393384828E-3</v>
      </c>
      <c r="DM426" s="223">
        <f t="shared" ref="DM426:DM489" ca="1" si="966">2*IMREAL(K165)*COS(2*PI()*B165*111/Nt_load2)-2*IMAGINARY(K165)*SIN(2*PI()*B165*111/Nt_load2)</f>
        <v>1.7272084258307808E-4</v>
      </c>
      <c r="DN426" s="223">
        <f t="shared" ref="DN426:DN489" ca="1" si="967">2*IMREAL(K165)*COS(2*PI()*B165*112/Nt_load2)-2*IMAGINARY(K165)*SIN(2*PI()*B165*112/Nt_load2)</f>
        <v>-2.5228465026754859E-3</v>
      </c>
      <c r="DO426" s="223">
        <f t="shared" ref="DO426:DO489" ca="1" si="968">2*IMREAL(K165)*COS(2*PI()*B165*113/Nt_load2)-2*IMAGINARY(K165)*SIN(2*PI()*B165*113/Nt_load2)</f>
        <v>-4.8893337482313953E-5</v>
      </c>
      <c r="DP426" s="223">
        <f t="shared" ref="DP426:DP489" ca="1" si="969">2*IMREAL(K165)*COS(2*PI()*B165*114/Nt_load2)-2*IMAGINARY(K165)*SIN(2*PI()*B165*114/Nt_load2)</f>
        <v>2.5252463078122896E-3</v>
      </c>
      <c r="DQ426" s="223">
        <f t="shared" ref="DQ426:DQ489" ca="1" si="970">2*IMREAL(K165)*COS(2*PI()*B165*115/Nt_load2)-2*IMAGINARY(K165)*SIN(2*PI()*B165*115/Nt_load2)</f>
        <v>-7.5051955950995795E-5</v>
      </c>
      <c r="DR426" s="223">
        <f t="shared" ref="DR426:DR489" ca="1" si="971">2*IMREAL(K165)*COS(2*PI()*B165*116/Nt_load2)-2*IMAGINARY(K165)*SIN(2*PI()*B165*116/Nt_load2)</f>
        <v>-2.5215625734081185E-3</v>
      </c>
      <c r="DS426" s="223">
        <f t="shared" ref="DS426:DS489" ca="1" si="972">2*IMREAL(K165)*COS(2*PI()*B165*117/Nt_load2)-2*IMAGINARY(K165)*SIN(2*PI()*B165*117/Nt_load2)</f>
        <v>1.9881644264864451E-4</v>
      </c>
      <c r="DT426" s="223">
        <f t="shared" ref="DT426:DT489" ca="1" si="973">2*IMREAL(K165)*COS(2*PI()*B165*118/Nt_load2)-2*IMAGINARY(K165)*SIN(2*PI()*B165*118/Nt_load2)</f>
        <v>2.5118041739018125E-3</v>
      </c>
      <c r="DU426" s="223">
        <f t="shared" ref="DU426:DU489" ca="1" si="974">2*IMREAL(K165)*COS(2*PI()*B165*119/Nt_load2)-2*IMAGINARY(K165)*SIN(2*PI()*B165*119/Nt_load2)</f>
        <v>-3.2210196312176039E-4</v>
      </c>
      <c r="DV426" s="223">
        <f t="shared" ref="DV426:DV489" ca="1" si="975">2*IMREAL(K165)*COS(2*PI()*B165*120/Nt_load2)-2*IMAGINARY(K165)*SIN(2*PI()*B165*120/Nt_load2)</f>
        <v>-2.4959946181325162E-3</v>
      </c>
      <c r="DW426" s="223">
        <f t="shared" ref="DW426:DW489" ca="1" si="976">2*IMREAL(K165)*COS(2*PI()*B165*121/Nt_load2)-2*IMAGINARY(K165)*SIN(2*PI()*B165*121/Nt_load2)</f>
        <v>4.4461151175284461E-4</v>
      </c>
      <c r="DX426" s="223">
        <f t="shared" ref="DX426:DX489" ca="1" si="977">2*IMREAL(K165)*COS(2*PI()*B165*122/Nt_load2)-2*IMAGINARY(K165)*SIN(2*PI()*B165*122/Nt_load2)</f>
        <v>2.4741719927048327E-3</v>
      </c>
      <c r="DY426" s="223">
        <f t="shared" ref="DY426:DY489" ca="1" si="978">2*IMREAL(K165)*COS(2*PI()*B165*123/Nt_load2)-2*IMAGINARY(K165)*SIN(2*PI()*B165*123/Nt_load2)</f>
        <v>-5.6604995230874759E-4</v>
      </c>
      <c r="DZ426" s="223">
        <f t="shared" ref="DZ426:DZ489" ca="1" si="979">2*IMREAL(K165)*COS(2*PI()*B165*124/Nt_load2)-2*IMAGINARY(K165)*SIN(2*PI()*B165*124/Nt_load2)</f>
        <v>-2.4463888702348341E-3</v>
      </c>
      <c r="EA426" s="223">
        <f t="shared" ref="EA426:EA489" ca="1" si="980">2*IMREAL(K165)*COS(2*PI()*B165*125/Nt_load2)-2*IMAGINARY(K165)*SIN(2*PI()*B165*125/Nt_load2)</f>
        <v>6.8612472894941882E-4</v>
      </c>
      <c r="EB426" s="223">
        <f t="shared" ref="EB426:EB489" ca="1" si="981">2*IMREAL(K165)*COS(2*PI()*B165*126/Nt_load2)-2*IMAGINARY(K165)*SIN(2*PI()*B165*126/Nt_load2)</f>
        <v>2.4127121826980984E-3</v>
      </c>
      <c r="EC426" s="223">
        <f t="shared" ref="EC426:EC489" ca="1" si="982">2*IMREAL(K165)*COS(2*PI()*B165*127/Nt_load2)-2*IMAGINARY(K165)*SIN(2*PI()*B165*127/Nt_load2)</f>
        <v>-8.0454657102062288E-4</v>
      </c>
      <c r="ED426" s="223">
        <f t="shared" ref="ED426:ED489" ca="1" si="983">2*IMREAL(K165)*COS(2*PI()*B165*128/Nt_load2)-2*IMAGINARY(K165)*SIN(2*PI()*B165*128/Nt_load2)</f>
        <v>-2.3732230601846162E-3</v>
      </c>
      <c r="EE426" s="223">
        <f t="shared" ref="EE426:EE489" ca="1" si="984">2*IMREAL(K165)*COS(2*PI()*B165*129/Nt_load2)-2*IMAGINARY(K165)*SIN(2*PI()*B165*129/Nt_load2)</f>
        <v>9.2103018993234869E-4</v>
      </c>
      <c r="EF426" s="223">
        <f t="shared" ref="EF426:EF489" ca="1" si="985">2*IMREAL(K165)*COS(2*PI()*B165*130/Nt_load2)-2*IMAGINARY(K165)*SIN(2*PI()*B165*130/Nt_load2)</f>
        <v>2.3280166354493611E-3</v>
      </c>
      <c r="EG426" s="223">
        <f t="shared" ref="EG426:EG489" ca="1" si="986">2*IMREAL(K165)*COS(2*PI()*B165*131/Nt_load2)-2*IMAGINARY(K165)*SIN(2*PI()*B165*131/Nt_load2)</f>
        <v>-1.0352949664437434E-3</v>
      </c>
      <c r="EH426" s="223">
        <f t="shared" ref="EH426:EH489" ca="1" si="987">2*IMREAL(K165)*COS(2*PI()*B165*132/Nt_load2)-2*IMAGINARY(K165)*SIN(2*PI()*B165*132/Nt_load2)</f>
        <v>-2.2772018147291348E-3</v>
      </c>
      <c r="EI426" s="223">
        <f t="shared" ref="EI426:EI489" ca="1" si="988">2*IMREAL(K165)*COS(2*PI()*B165*133/Nt_load2)-2*IMAGINARY(K165)*SIN(2*PI()*B165*133/Nt_load2)</f>
        <v>1.1470656266998462E-3</v>
      </c>
      <c r="EJ426" s="223">
        <f t="shared" ref="EJ426:EJ489" ca="1" si="989">2*IMREAL(K165)*COS(2*PI()*B165*134/Nt_load2)-2*IMAGINARY(K165)*SIN(2*PI()*B165*134/Nt_load2)</f>
        <v>2.2209010153778721E-3</v>
      </c>
      <c r="EK426" s="223">
        <f t="shared" ref="EK426:EK489" ca="1" si="990">2*IMREAL(K165)*COS(2*PI()*B165*135/Nt_load2)-2*IMAGINARY(K165)*SIN(2*PI()*B165*135/Nt_load2)</f>
        <v>-1.2560729053901472E-3</v>
      </c>
      <c r="EL426" s="223">
        <f t="shared" ref="EL426:EL489" ca="1" si="991">2*IMREAL(K165)*COS(2*PI()*B165*136/Nt_load2)-2*IMAGINARY(K165)*SIN(2*PI()*B165*136/Nt_load2)</f>
        <v>-2.1592498709526414E-3</v>
      </c>
      <c r="EM426" s="223">
        <f t="shared" ref="EM426:EM489" ca="1" si="992">2*IMREAL(K165)*COS(2*PI()*B165*137/Nt_load2)-2*IMAGINARY(K165)*SIN(2*PI()*B165*137/Nt_load2)</f>
        <v>1.3620541944323714E-3</v>
      </c>
      <c r="EN426" s="223">
        <f t="shared" ref="EN426:EN489" ca="1" si="993">2*IMREAL(K165)*COS(2*PI()*B165*138/Nt_load2)-2*IMAGINARY(K165)*SIN(2*PI()*B165*138/Nt_load2)</f>
        <v>2.092396904460335E-3</v>
      </c>
      <c r="EO426" s="223">
        <f t="shared" ref="EO426:EO489" ca="1" si="994">2*IMREAL(K165)*COS(2*PI()*B165*139/Nt_load2)-2*IMAGINARY(K165)*SIN(2*PI()*B165*139/Nt_load2)</f>
        <v>-1.4647541756184098E-3</v>
      </c>
      <c r="EP426" s="223">
        <f t="shared" ref="EP426:EP489" ca="1" si="995">2*IMREAL(K165)*COS(2*PI()*B165*140/Nt_load2)-2*IMAGINARY(K165)*SIN(2*PI()*B165*140/Nt_load2)</f>
        <v>-2.0205031705528625E-3</v>
      </c>
      <c r="EQ426" s="223">
        <f t="shared" ref="EQ426:EQ489" ca="1" si="996">2*IMREAL(K165)*COS(2*PI()*B165*141/Nt_load2)-2*IMAGINARY(K165)*SIN(2*PI()*B165*141/Nt_load2)</f>
        <v>1.5639254356980105E-3</v>
      </c>
      <c r="ER426" s="223">
        <f t="shared" ref="ER426:ER489" ca="1" si="997">2*IMREAL(K165)*COS(2*PI()*B165*142/Nt_load2)-2*IMAGINARY(K165)*SIN(2*PI()*B165*142/Nt_load2)</f>
        <v>1.9437418675323523E-3</v>
      </c>
      <c r="ES426" s="223">
        <f t="shared" ref="ES426:ES489" ca="1" si="998">2*IMREAL(K165)*COS(2*PI()*B165*143/Nt_load2)-2*IMAGINARY(K165)*SIN(2*PI()*B165*143/Nt_load2)</f>
        <v>-1.659329062419326E-3</v>
      </c>
      <c r="ET426" s="223">
        <f t="shared" ref="ET426:ET489" ca="1" si="999">2*IMREAL(K165)*COS(2*PI()*B165*144/Nt_load2)-2*IMAGINARY(K165)*SIN(2*PI()*B165*144/Nt_load2)</f>
        <v>-1.8622979201012295E-3</v>
      </c>
      <c r="EU426" s="223">
        <f t="shared" ref="EU426:EU489" ca="1" si="1000">2*IMREAL(K165)*COS(2*PI()*B165*145/Nt_load2)-2*IMAGINARY(K165)*SIN(2*PI()*B165*145/Nt_load2)</f>
        <v>1.7507352200892136E-3</v>
      </c>
      <c r="EV426" s="223">
        <f t="shared" ref="EV426:EV489" ca="1" si="1001">2*IMREAL(K165)*COS(2*PI()*B165*146/Nt_load2)-2*IMAGINARY(K165)*SIN(2*PI()*B165*146/Nt_load2)</f>
        <v>1.776367533862597E-3</v>
      </c>
      <c r="EW426" s="223">
        <f t="shared" ref="EW426:EW489" ca="1" si="1002">2*IMREAL(K165)*COS(2*PI()*B165*147/Nt_load2)-2*IMAGINARY(K165)*SIN(2*PI()*B165*147/Nt_load2)</f>
        <v>-1.837923703267613E-3</v>
      </c>
      <c r="EX426" s="223">
        <f t="shared" ref="EX426:EX489" ca="1" si="1003">2*IMREAL(K165)*COS(2*PI()*B165*148/Nt_load2)-2*IMAGINARY(K165)*SIN(2*PI()*B165*148/Nt_load2)</f>
        <v>-1.6861577226434704E-3</v>
      </c>
      <c r="EY426" s="223">
        <f t="shared" ref="EY426:EY489" ca="1" si="1004">2*IMREAL(K165)*COS(2*PI()*B165*149/Nt_load2)-2*IMAGINARY(K165)*SIN(2*PI()*B165*149/Nt_load2)</f>
        <v>1.9206844672617386E-3</v>
      </c>
      <c r="EZ426" s="223">
        <f t="shared" ref="EZ426:EZ489" ca="1" si="1005">2*IMREAL(K165)*COS(2*PI()*B165*150/Nt_load2)-2*IMAGINARY(K165)*SIN(2*PI()*B165*150/Nt_load2)</f>
        <v>1.5918858097805238E-3</v>
      </c>
      <c r="FA426" s="223">
        <f t="shared" ref="FA426:FA489" ca="1" si="1006">2*IMREAL(K165)*COS(2*PI()*B165*151/Nt_load2)-2*IMAGINARY(K165)*SIN(2*PI()*B165*151/Nt_load2)</f>
        <v>-1.9988181341421851E-3</v>
      </c>
      <c r="FB426" s="223">
        <f t="shared" ref="FB426:FB489" ca="1" si="1007">2*IMREAL(K165)*COS(2*PI()*B165*152/Nt_load2)-2*IMAGINARY(K165)*SIN(2*PI()*B165*152/Nt_load2)</f>
        <v>-1.4937789045690866E-3</v>
      </c>
      <c r="FC426" s="223">
        <f t="shared" ref="FC426:FC489" ca="1" si="1008">2*IMREAL(K165)*COS(2*PI()*B165*153/Nt_load2)-2*IMAGINARY(K165)*SIN(2*PI()*B165*153/Nt_load2)</f>
        <v>2.0721364730616463E-3</v>
      </c>
      <c r="FD426" s="223">
        <f t="shared" ref="FD426:FD489" ca="1" si="1009">2*IMREAL(K165)*COS(2*PI()*B165*154/Nt_load2)-2*IMAGINARY(K165)*SIN(2*PI()*B165*154/Nt_load2)</f>
        <v>1.3920733551369652E-3</v>
      </c>
      <c r="FE426" s="223">
        <f t="shared" ref="FE426:FE489" ca="1" si="1010">2*IMREAL(K165)*COS(2*PI()*B165*155/Nt_load2)-2*IMAGINARY(K165)*SIN(2*PI()*B165*155/Nt_load2)</f>
        <v>-2.1404628537197842E-3</v>
      </c>
      <c r="FF426" s="223">
        <f t="shared" ref="FF426:FF489" ca="1" si="1011">2*IMREAL(K165)*COS(2*PI()*B165*156/Nt_load2)-2*IMAGINARY(K165)*SIN(2*PI()*B165*156/Nt_load2)</f>
        <v>-1.2870141790610316E-3</v>
      </c>
      <c r="FG426" s="223">
        <f t="shared" ref="FG426:FG489" ca="1" si="1012">2*IMREAL(K165)*COS(2*PI()*B165*157/Nt_load2)-2*IMAGINARY(K165)*SIN(2*PI()*B165*157/Nt_load2)</f>
        <v>2.2036326718809086E-3</v>
      </c>
      <c r="FH426" s="223">
        <f t="shared" ref="FH426:FH489" ca="1" si="1013">2*IMREAL(K165)*COS(2*PI()*B165*158/Nt_load2)-2*IMAGINARY(K165)*SIN(2*PI()*B165*158/Nt_load2)</f>
        <v>1.1788544730986731E-3</v>
      </c>
      <c r="FI426" s="223">
        <f t="shared" ref="FI426:FI489" ca="1" si="1014">2*IMREAL(K165)*COS(2*PI()*B165*159/Nt_load2)-2*IMAGINARY(K165)*SIN(2*PI()*B165*159/Nt_load2)</f>
        <v>-2.2614937459200474E-3</v>
      </c>
      <c r="FJ426" s="223">
        <f t="shared" ref="FJ426:FJ489" ca="1" si="1015">2*IMREAL(K165)*COS(2*PI()*B165*160/Nt_load2)-2*IMAGINARY(K165)*SIN(2*PI()*B165*160/Nt_load2)</f>
        <v>-1.0678548034551631E-3</v>
      </c>
      <c r="FK426" s="223">
        <f t="shared" ref="FK426:FK489" ca="1" si="1016">2*IMREAL(K165)*COS(2*PI()*B165*161/Nt_load2)-2*IMAGINARY(K165)*SIN(2*PI()*B165*161/Nt_load2)</f>
        <v>2.3139066834418085E-3</v>
      </c>
      <c r="FL426" s="223">
        <f t="shared" ref="FL426:FL489" ca="1" si="1017">2*IMREAL(K165)*COS(2*PI()*B165*162/Nt_load2)-2*IMAGINARY(K165)*SIN(2*PI()*B165*162/Nt_load2)</f>
        <v>9.5428257805709642E-4</v>
      </c>
      <c r="FM426" s="223">
        <f t="shared" ref="FM426:FM489" ca="1" si="1018">2*IMREAL(K165)*COS(2*PI()*B165*163/Nt_load2)-2*IMAGINARY(K165)*SIN(2*PI()*B165*163/Nt_load2)</f>
        <v>-2.3607452170888964E-3</v>
      </c>
      <c r="FN426" s="223">
        <f t="shared" ref="FN426:FN489" ca="1" si="1019">2*IMREAL(K165)*COS(2*PI()*B165*164/Nt_load2)-2*IMAGINARY(K165)*SIN(2*PI()*B165*164/Nt_load2)</f>
        <v>-8.3841140234314129E-4</v>
      </c>
      <c r="FO426" s="223">
        <f t="shared" ref="FO426:FO489" ca="1" si="1020">2*IMREAL(K165)*COS(2*PI()*B165*165/Nt_load2)-2*IMAGINARY(K165)*SIN(2*PI()*B165*165/Nt_load2)</f>
        <v>2.4018965087311082E-3</v>
      </c>
      <c r="FP426" s="223">
        <f t="shared" ref="FP426:FP489" ca="1" si="1021">2*IMREAL(K165)*COS(2*PI()*B165*166/Nt_load2)-2*IMAGINARY(K165)*SIN(2*PI()*B165*166/Nt_load2)</f>
        <v>7.2052042012491098E-4</v>
      </c>
      <c r="FQ426" s="223">
        <f t="shared" ref="FQ426:FQ489" ca="1" si="1022">2*IMREAL(K165)*COS(2*PI()*B165*167/Nt_load2)-2*IMAGINARY(K165)*SIN(2*PI()*B165*167/Nt_load2)</f>
        <v>-2.437261421302545E-3</v>
      </c>
      <c r="FR426" s="223">
        <f t="shared" ref="FR426:FR489" ca="1" si="1023">2*IMREAL(K165)*COS(2*PI()*B165*168/Nt_load2)-2*IMAGINARY(K165)*SIN(2*PI()*B165*168/Nt_load2)</f>
        <v>-6.0089364110432807E-4</v>
      </c>
      <c r="FS426" s="223">
        <f t="shared" ref="FS426:FS489" ca="1" si="1024">2*IMREAL(K165)*COS(2*PI()*B165*169/Nt_load2)-2*IMAGINARY(K165)*SIN(2*PI()*B165*169/Nt_load2)</f>
        <v>2.4667547576311712E-3</v>
      </c>
      <c r="FT426" s="223">
        <f t="shared" ref="FT426:FT489" ca="1" si="1025">2*IMREAL(K165)*COS(2*PI()*B165*170/Nt_load2)-2*IMAGINARY(K165)*SIN(2*PI()*B165*170/Nt_load2)</f>
        <v>4.7981925667039754E-4</v>
      </c>
      <c r="FU426" s="223">
        <f t="shared" ref="FU426:FU489" ca="1" si="1026">2*IMREAL(K165)*COS(2*PI()*B165*171/Nt_load2)-2*IMAGINARY(K165)*SIN(2*PI()*B165*171/Nt_load2)</f>
        <v>-2.4903054656864351E-3</v>
      </c>
      <c r="FV426" s="223">
        <f t="shared" ref="FV426:FV489" ca="1" si="1027">2*IMREAL(K165)*COS(2*PI()*B165*172/Nt_load2)-2*IMAGINARY(K165)*SIN(2*PI()*B165*172/Nt_load2)</f>
        <v>-3.5758894561980397E-4</v>
      </c>
      <c r="FW426" s="223">
        <f t="shared" ref="FW426:FW489" ca="1" si="1028">2*IMREAL(K165)*COS(2*PI()*B165*173/Nt_load2)-2*IMAGINARY(K165)*SIN(2*PI()*B165*173/Nt_load2)</f>
        <v>2.5078568097498888E-3</v>
      </c>
      <c r="FX426" s="223">
        <f t="shared" ref="FX426:FX489" ca="1" si="1029">2*IMREAL(K165)*COS(2*PI()*B165*174/Nt_load2)-2*IMAGINARY(K165)*SIN(2*PI()*B165*174/Nt_load2)</f>
        <v>2.344971714781191E-4</v>
      </c>
      <c r="FY426" s="223">
        <f t="shared" ref="FY426:FY489" ca="1" si="1030">2*IMREAL(K165)*COS(2*PI()*B165*175/Nt_load2)-2*IMAGINARY(K165)*SIN(2*PI()*B165*175/Nt_load2)</f>
        <v>-2.519366507096327E-3</v>
      </c>
      <c r="FZ426" s="223">
        <f t="shared" ref="FZ426:FZ489" ca="1" si="1031">2*IMREAL(K165)*COS(2*PI()*B165*176/Nt_load2)-2*IMAGINARY(K165)*SIN(2*PI()*B165*176/Nt_load2)</f>
        <v>-1.1084047311096009E-4</v>
      </c>
      <c r="GA426" s="223">
        <f t="shared" ref="GA426:GA489" ca="1" si="1032">2*IMREAL(K165)*COS(2*PI()*B165*177/Nt_load2)-2*IMAGINARY(K165)*SIN(2*PI()*B165*177/Nt_load2)</f>
        <v>2.5248068298567368E-3</v>
      </c>
      <c r="GB426" s="223">
        <f t="shared" ref="GB426:GB489" ca="1" si="1033">2*IMREAL(K165)*COS(2*PI()*B165*178/Nt_load2)-2*IMAGINARY(K165)*SIN(2*PI()*B165*178/Nt_load2)</f>
        <v>-1.3083249664545111E-5</v>
      </c>
      <c r="GC426" s="223">
        <f t="shared" ref="GC426:GC489" ca="1" si="1034">2*IMREAL(K165)*COS(2*PI()*B165*179/Nt_load2)-2*IMAGINARY(K165)*SIN(2*PI()*B165*179/Nt_load2)</f>
        <v>-2.524164671817057E-3</v>
      </c>
      <c r="GD426" s="223">
        <f t="shared" ref="GD426:GD489" ca="1" si="1035">2*IMREAL(K165)*COS(2*PI()*B165*180/Nt_load2)-2*IMAGINARY(K165)*SIN(2*PI()*B165*180/Nt_load2)</f>
        <v>1.3697545374550797E-4</v>
      </c>
      <c r="GE426" s="223">
        <f t="shared" ref="GE426:GE489" ca="1" si="1036">2*IMREAL(K165)*COS(2*PI()*B165*181/Nt_load2)-2*IMAGINARY(K165)*SIN(2*PI()*B165*181/Nt_load2)</f>
        <v>2.5174415799922617E-3</v>
      </c>
      <c r="GF426" s="223">
        <f t="shared" ref="GF426:GF489" ca="1" si="1037">2*IMREAL(K165)*COS(2*PI()*B165*182/Nt_load2)-2*IMAGINARY(K165)*SIN(2*PI()*B165*182/Nt_load2)</f>
        <v>-2.6053767196090828E-4</v>
      </c>
      <c r="GG426" s="223">
        <f t="shared" ref="GG426:GG489" ca="1" si="1038">2*IMREAL(K165)*COS(2*PI()*B165*183/Nt_load2)-2*IMAGINARY(K165)*SIN(2*PI()*B165*183/Nt_load2)</f>
        <v>-2.5046537508994155E-3</v>
      </c>
      <c r="GH426" s="223">
        <f t="shared" ref="GH426:GH489" ca="1" si="1039">2*IMREAL(K165)*COS(2*PI()*B165*184/Nt_load2)-2*IMAGINARY(K165)*SIN(2*PI()*B165*184/Nt_load2)</f>
        <v>3.8347223210414937E-4</v>
      </c>
      <c r="GI426" s="223">
        <f t="shared" ref="GI426:GI489" ca="1" si="1040">2*IMREAL(K165)*COS(2*PI()*B165*185/Nt_load2)-2*IMAGINARY(K165)*SIN(2*PI()*B165*185/Nt_load2)</f>
        <v>2.4858319915389135E-3</v>
      </c>
      <c r="GJ426" s="223">
        <f t="shared" ref="GJ426:GJ489" ca="1" si="1041">2*IMREAL(K165)*COS(2*PI()*B165*186/Nt_load2)-2*IMAGINARY(K165)*SIN(2*PI()*B165*186/Nt_load2)</f>
        <v>-5.0548297405190936E-4</v>
      </c>
      <c r="GK426" s="223">
        <f t="shared" ref="GK426:GK489" ca="1" si="1042">2*IMREAL(K165)*COS(2*PI()*B165*187/Nt_load2)-2*IMAGINARY(K165)*SIN(2*PI()*B165*187/Nt_load2)</f>
        <v>-2.4610216451776035E-3</v>
      </c>
      <c r="GL426" s="223">
        <f t="shared" ref="GL426:GL489" ca="1" si="1043">2*IMREAL(K165)*COS(2*PI()*B165*188/Nt_load2)-2*IMAGINARY(K165)*SIN(2*PI()*B165*188/Nt_load2)</f>
        <v>6.2627596324023977E-4</v>
      </c>
      <c r="GM426" s="223">
        <f t="shared" ref="GM426:GM489" ca="1" si="1044">2*IMREAL(K165)*COS(2*PI()*B165*189/Nt_load2)-2*IMAGINARY(K165)*SIN(2*PI()*B165*189/Nt_load2)</f>
        <v>2.4302824821130181E-3</v>
      </c>
      <c r="GN426" s="223">
        <f t="shared" ref="GN426:GN489" ca="1" si="1045">2*IMREAL(K165)*COS(2*PI()*B165*190/Nt_load2)-2*IMAGINARY(K165)*SIN(2*PI()*B165*190/Nt_load2)</f>
        <v>-7.4556019877769009E-4</v>
      </c>
      <c r="GO426" s="223">
        <f t="shared" ref="GO426:GO489" ca="1" si="1046">2*IMREAL(K165)*COS(2*PI()*B165*191/Nt_load2)-2*IMAGINARY(K165)*SIN(2*PI()*B165*191/Nt_load2)</f>
        <v>-2.3936885556814576E-3</v>
      </c>
      <c r="GP426" s="223">
        <f t="shared" ref="GP426:GP489" ca="1" si="1047">2*IMREAL(K165)*COS(2*PI()*B165*192/Nt_load2)-2*IMAGINARY(K165)*SIN(2*PI()*B165*192/Nt_load2)</f>
        <v>8.6304831449306174E-4</v>
      </c>
      <c r="GQ426" s="223">
        <f t="shared" ref="GQ426:GQ489" ca="1" si="1048">2*IMREAL(K165)*COS(2*PI()*B165*193/Nt_load2)-2*IMAGINARY(K165)*SIN(2*PI()*B165*193/Nt_load2)</f>
        <v>2.3513280238568607E-3</v>
      </c>
      <c r="GR426" s="223">
        <f t="shared" ref="GR426:GR489" ca="1" si="1049">2*IMREAL(K165)*COS(2*PI()*B165*194/Nt_load2)-2*IMAGINARY(K165)*SIN(2*PI()*B165*194/Nt_load2)</f>
        <v>-9.7845727122471333E-4</v>
      </c>
      <c r="GS426" s="223">
        <f t="shared" ref="GS426:GS489" ca="1" si="1050">2*IMREAL(K165)*COS(2*PI()*B165*195/Nt_load2)-2*IMAGINARY(K165)*SIN(2*PI()*B165*195/Nt_load2)</f>
        <v>-2.3033029368708354E-3</v>
      </c>
      <c r="GT426" s="223">
        <f t="shared" ref="GT426:GT489" ca="1" si="1051">2*IMREAL(K165)*COS(2*PI()*B165*196/Nt_load2)-2*IMAGINARY(K165)*SIN(2*PI()*B165*196/Nt_load2)</f>
        <v>1.0915090386871178E-3</v>
      </c>
      <c r="GU426" s="223">
        <f t="shared" ref="GU426:GU489" ca="1" si="1052">2*IMREAL(K165)*COS(2*PI()*B165*197/Nt_load2)-2*IMAGINARY(K165)*SIN(2*PI()*B165*197/Nt_load2)</f>
        <v>2.2497289913643208E-3</v>
      </c>
      <c r="GV426" s="223">
        <f t="shared" ref="GV426:GV489" ca="1" si="1053">2*IMREAL(K165)*COS(2*PI()*B165*198/Nt_load2)-2*IMAGINARY(K165)*SIN(2*PI()*B165*198/Nt_load2)</f>
        <v>-1.2019312652705545E-3</v>
      </c>
      <c r="GW426" s="223">
        <f t="shared" ref="GW426:GW489" ca="1" si="1054">2*IMREAL(K165)*COS(2*PI()*B165*199/Nt_load2)-2*IMAGINARY(K165)*SIN(2*PI()*B165*199/Nt_load2)</f>
        <v>-2.1907352516646176E-3</v>
      </c>
      <c r="GX426" s="223">
        <f t="shared" ref="GX426:GX489" ca="1" si="1055">2*IMREAL(K165)*COS(2*PI()*B165*200/Nt_load2)-2*IMAGINARY(K165)*SIN(2*PI()*B165*200/Nt_load2)</f>
        <v>1.3094579341590841E-3</v>
      </c>
      <c r="GY426" s="223">
        <f t="shared" ref="GY426:GY489" ca="1" si="1056">2*IMREAL(K165)*COS(2*PI()*B165*201/Nt_load2)-2*IMAGINARY(K165)*SIN(2*PI()*B165*201/Nt_load2)</f>
        <v>2.1264638388579821E-3</v>
      </c>
      <c r="GZ426" s="223">
        <f t="shared" ref="GZ426:GZ489" ca="1" si="1057">2*IMREAL(K165)*COS(2*PI()*B165*202/Nt_load2)-2*IMAGINARY(K165)*SIN(2*PI()*B165*202/Nt_load2)</f>
        <v>-1.4138300041893789E-3</v>
      </c>
      <c r="HA426" s="223">
        <f t="shared" ref="HA426:HA489" ca="1" si="1058">2*IMREAL(K165)*COS(2*PI()*B165*203/Nt_load2)-2*IMAGINARY(K165)*SIN(2*PI()*B165*203/Nt_load2)</f>
        <v>-2.0570695884072265E-3</v>
      </c>
      <c r="HB426" s="223">
        <f t="shared" ref="HB426:HB489" ca="1" si="1059">2*IMREAL(K165)*COS(2*PI()*B165*204/Nt_load2)-2*IMAGINARY(K165)*SIN(2*PI()*B165*204/Nt_load2)</f>
        <v>1.5147960339026954E-3</v>
      </c>
      <c r="HC426" s="223">
        <f t="shared" ref="HC426:HC489" ca="1" si="1060">2*IMREAL(K165)*COS(2*PI()*B165*205/Nt_load2)-2*IMAGINARY(K165)*SIN(2*PI()*B165*205/Nt_load2)</f>
        <v>1.9827196771400666E-3</v>
      </c>
      <c r="HD426" s="223">
        <f t="shared" ref="HD426:HD489" ca="1" si="1061">2*IMREAL(K165)*COS(2*PI()*B165*206/Nt_load2)-2*IMAGINARY(K165)*SIN(2*PI()*B165*206/Nt_load2)</f>
        <v>-1.6121127872897644E-3</v>
      </c>
      <c r="HE426" s="223">
        <f t="shared" ref="HE426:HE489" ca="1" si="1062">2*IMREAL(K165)*COS(2*PI()*B165*207/Nt_load2)-2*IMAGINARY(K165)*SIN(2*PI()*B165*207/Nt_load2)</f>
        <v>-1.9035932205048553E-3</v>
      </c>
      <c r="HF426" s="223">
        <f t="shared" ref="HF426:HF489" ca="1" si="1063">2*IMREAL(K165)*COS(2*PI()*B165*208/Nt_load2)-2*IMAGINARY(K165)*SIN(2*PI()*B165*208/Nt_load2)</f>
        <v>1.7055458197679598E-3</v>
      </c>
      <c r="HG426" s="223">
        <f t="shared" ref="HG426:HG489" ca="1" si="1064">2*IMREAL(K165)*COS(2*PI()*B165*209/Nt_load2)-2*IMAGINARY(K165)*SIN(2*PI()*B165*209/Nt_load2)</f>
        <v>1.8198808410663703E-3</v>
      </c>
      <c r="HH426" s="223">
        <f t="shared" ref="HH426:HH489" ca="1" si="1065">2*IMREAL(K165)*COS(2*PI()*B165*210/Nt_load2)-2*IMAGINARY(K165)*SIN(2*PI()*B165*210/Nt_load2)</f>
        <v>-1.7948700429780595E-3</v>
      </c>
      <c r="HI426" s="223">
        <f t="shared" ref="HI426:HI489" ca="1" si="1066">2*IMREAL(K165)*COS(2*PI()*B165*211/Nt_load2)-2*IMAGINARY(K165)*SIN(2*PI()*B165*211/Nt_load2)</f>
        <v>-1.7317842092791206E-3</v>
      </c>
      <c r="HJ426" s="223">
        <f t="shared" ref="HJ426:HJ489" ca="1" si="1067">2*IMREAL(K165)*COS(2*PI()*B165*212/Nt_load2)-2*IMAGINARY(K165)*SIN(2*PI()*B165*212/Nt_load2)</f>
        <v>1.8798702670426788E-3</v>
      </c>
      <c r="HK426" s="223">
        <f t="shared" ref="HK426:HK489" ca="1" si="1068">2*IMREAL(K165)*COS(2*PI()*B165*213/Nt_load2)-2*IMAGINARY(K165)*SIN(2*PI()*B165*213/Nt_load2)</f>
        <v>1.6395155576452328E-3</v>
      </c>
      <c r="HL426" s="223">
        <f t="shared" ref="HL426:HL489" ca="1" si="1069">2*IMREAL(K165)*COS(2*PI()*B165*214/Nt_load2)-2*IMAGINARY(K165)*SIN(2*PI()*B165*214/Nt_load2)</f>
        <v>-1.9603417189767995E-3</v>
      </c>
      <c r="HM426" s="223">
        <f t="shared" ref="HM426:HM489" ca="1" si="1070">2*IMREAL(K165)*COS(2*PI()*B165*215/Nt_load2)-2*IMAGINARY(K165)*SIN(2*PI()*B165*215/Nt_load2)</f>
        <v>-1.5432971694284848E-3</v>
      </c>
      <c r="HN426" s="223">
        <f t="shared" ref="HN426:HN489" ca="1" si="1071">2*IMREAL(K165)*COS(2*PI()*B165*216/Nt_load2)-2*IMAGINARY(K165)*SIN(2*PI()*B165*216/Nt_load2)</f>
        <v>2.0360905360041607E-3</v>
      </c>
      <c r="HO426" s="223">
        <f t="shared" ref="HO426:HO489" ca="1" si="1072">2*IMREAL(K165)*COS(2*PI()*B165*217/Nt_load2)-2*IMAGINARY(K165)*SIN(2*PI()*B165*217/Nt_load2)</f>
        <v>1.4433608431536045E-3</v>
      </c>
      <c r="HP426" s="223">
        <f t="shared" ref="HP426:HP489" ca="1" si="1073">2*IMREAL(K165)*COS(2*PI()*B165*218/Nt_load2)-2*IMAGINARY(K165)*SIN(2*PI()*B165*218/Nt_load2)</f>
        <v>-2.1069342325899052E-3</v>
      </c>
      <c r="HQ426" s="223">
        <f t="shared" ref="HQ426:HQ489" ca="1" si="1074">2*IMREAL(K165)*COS(2*PI()*B165*219/Nt_load2)-2*IMAGINARY(K165)*SIN(2*PI()*B165*219/Nt_load2)</f>
        <v>-1.3399473341840847E-3</v>
      </c>
      <c r="HR426" s="223">
        <f t="shared" ref="HR426:HR489" ca="1" si="1075">2*IMREAL(K165)*COS(2*PI()*B165*220/Nt_load2)-2*IMAGINARY(K165)*SIN(2*PI()*B165*220/Nt_load2)</f>
        <v>2.1727021400636203E-3</v>
      </c>
      <c r="HS426" s="223">
        <f t="shared" ref="HS426:HS489" ca="1" si="1076">2*IMREAL(K165)*COS(2*PI()*B165*221/Nt_load2)-2*IMAGINARY(K165)*SIN(2*PI()*B165*221/Nt_load2)</f>
        <v>1.2333057747211135E-3</v>
      </c>
      <c r="HT426" s="223">
        <f t="shared" ref="HT426:HT489" ca="1" si="1077">2*IMREAL(K165)*COS(2*PI()*B165*222/Nt_load2)-2*IMAGINARY(K165)*SIN(2*PI()*B165*222/Nt_load2)</f>
        <v>-2.2332358177757647E-3</v>
      </c>
      <c r="HU426" s="223">
        <f t="shared" ref="HU426:HU489" ca="1" si="1078">2*IMREAL(K165)*COS(2*PI()*B165*223/Nt_load2)-2*IMAGINARY(K165)*SIN(2*PI()*B165*223/Nt_load2)</f>
        <v>-1.1236930736218866E-3</v>
      </c>
      <c r="HV426" s="223">
        <f t="shared" ref="HV426:HV489" ca="1" si="1079">2*IMREAL(K165)*COS(2*PI()*B165*224/Nt_load2)-2*IMAGINARY(K165)*SIN(2*PI()*B165*224/Nt_load2)</f>
        <v>2.2883894347944665E-3</v>
      </c>
      <c r="HW426" s="223">
        <f t="shared" ref="HW426:HW489" ca="1" si="1080">2*IMREAL(K165)*COS(2*PI()*B165*225/Nt_load2)-2*IMAGINARY(K165)*SIN(2*PI()*B165*225/Nt_load2)</f>
        <v>1.0113732974845447E-3</v>
      </c>
      <c r="HX426" s="223">
        <f t="shared" ref="HX426:HX489" ca="1" si="1081">2*IMREAL(K165)*COS(2*PI()*B165*226/Nt_load2)-2*IMAGINARY(K165)*SIN(2*PI()*B165*226/Nt_load2)</f>
        <v>-2.3380301212255687E-3</v>
      </c>
      <c r="HY426" s="223">
        <f t="shared" ref="HY426:HY489" ca="1" si="1082">2*IMREAL(K165)*COS(2*PI()*B165*227/Nt_load2)-2*IMAGINARY(K165)*SIN(2*PI()*B165*227/Nt_load2)</f>
        <v>-8.966170344875935E-4</v>
      </c>
      <c r="HZ426" s="223">
        <f t="shared" ref="HZ426:HZ489" ca="1" si="1083">2*IMREAL(K165)*COS(2*PI()*B165*228/Nt_load2)-2*IMAGINARY(K165)*SIN(2*PI()*B165*228/Nt_load2)</f>
        <v>2.382038288307381E-3</v>
      </c>
      <c r="IA426" s="223">
        <f t="shared" ref="IA426:IA489" ca="1" si="1084">2*IMREAL(K165)*COS(2*PI()*B165*229/Nt_load2)-2*IMAGINARY(K165)*SIN(2*PI()*B165*229/Nt_load2)</f>
        <v>7.7970074252031903E-4</v>
      </c>
      <c r="IB426" s="223">
        <f t="shared" ref="IB426:IB489" ca="1" si="1085">2*IMREAL(K165)*COS(2*PI()*B165*230/Nt_load2)-2*IMAGINARY(K165)*SIN(2*PI()*B165*230/Nt_load2)</f>
        <v>-2.4203079165107024E-3</v>
      </c>
      <c r="IC426" s="223">
        <f t="shared" ref="IC426:IC489" ca="1" si="1086">2*IMREAL(K165)*COS(2*PI()*B165*231/Nt_load2)-2*IMAGINARY(K165)*SIN(2*PI()*B165*231/Nt_load2)</f>
        <v>-6.6090608317045832E-4</v>
      </c>
      <c r="ID426" s="223">
        <f t="shared" ref="ID426:ID489" ca="1" si="1087">2*IMREAL(K165)*COS(2*PI()*B165*232/Nt_load2)-2*IMAGINARY(K165)*SIN(2*PI()*B165*232/Nt_load2)</f>
        <v>2.4527468109492557E-3</v>
      </c>
      <c r="IE426" s="223">
        <f t="shared" ref="IE426:IE489" ca="1" si="1088">2*IMREAL(K165)*COS(2*PI()*B165*233/Nt_load2)-2*IMAGINARY(K165)*SIN(2*PI()*B165*223/Nt_load2)</f>
        <v>1.8647754935699542E-3</v>
      </c>
      <c r="IF426" s="223">
        <f t="shared" ref="IF426:IF489" ca="1" si="1089">2*IMREAL(K165)*COS(2*PI()*B165*234/Nt_load2)-2*IMAGINARY(K165)*SIN(2*PI()*B165*234/Nt_load2)</f>
        <v>-2.479276823484952E-3</v>
      </c>
      <c r="IG426" s="223">
        <f t="shared" ref="IG426:IG489" ca="1" si="1090">2*IMREAL(K165)*COS(2*PI()*B165*235/Nt_load2)-2*IMAGINARY(K165)*SIN(2*PI()*B165*235/Nt_load2)</f>
        <v>-4.1883024498437765E-4</v>
      </c>
      <c r="IH426" s="223">
        <f t="shared" ref="IH426:IH489" ca="1" si="1091">2*IMREAL(K165)*COS(2*PI()*B165*236/Nt_load2)-2*IMAGINARY(K165)*SIN(2*PI()*B165*236/Nt_load2)</f>
        <v>2.4998340409938991E-3</v>
      </c>
      <c r="II426" s="223">
        <f t="shared" ref="II426:II489" ca="1" si="1092">2*IMREAL(K165)*COS(2*PI()*B165*237/Nt_load2)-2*IMAGINARY(K165)*SIN(2*PI()*B165*237/Nt_load2)</f>
        <v>2.9613224804554738E-4</v>
      </c>
      <c r="IJ426" s="223">
        <f t="shared" ref="IJ426:IJ489" ca="1" si="1093">2*IMREAL(K165)*COS(2*PI()*B165*238/Nt_load2)-2*IMAGINARY(K165)*SIN(2*PI()*B165*238/Nt_load2)</f>
        <v>-2.5143689393384849E-3</v>
      </c>
      <c r="IK426" s="223">
        <f t="shared" ref="IK426:IK489" ca="1" si="1094">2*IMREAL(K165)*COS(2*PI()*B165*239/Nt_load2)-2*IMAGINARY(K165)*SIN(2*PI()*B165*239/Nt_load2)</f>
        <v>-1.7272084258319659E-4</v>
      </c>
      <c r="IL426" s="223">
        <f t="shared" ref="IL426:IL489" ca="1" si="1095">2*IMREAL(K165)*COS(2*PI()*B165*240/Nt_load2)-2*IMAGINARY(K165)*SIN(2*PI()*B165*240/Nt_load2)</f>
        <v>2.5228465026754837E-3</v>
      </c>
      <c r="IM426" s="223">
        <f t="shared" ref="IM426:IM489" ca="1" si="1096">2*IMREAL(K165)*COS(2*PI()*B165*241/Nt_load2)-2*IMAGINARY(K165)*SIN(2*PI()*B165*241/Nt_load2)</f>
        <v>4.8893337482360899E-5</v>
      </c>
      <c r="IN426" s="223">
        <f t="shared" ref="IN426:IN489" ca="1" si="1097">2*IMREAL(K165)*COS(2*PI()*B165*242/Nt_load2)-2*IMAGINARY(K165)*SIN(2*PI()*B165*242/Nt_load2)</f>
        <v>-2.5252463078122901E-3</v>
      </c>
      <c r="IO426" s="223">
        <f t="shared" ref="IO426:IO489" ca="1" si="1098">2*IMREAL(K165)*COS(2*PI()*B165*243/Nt_load2)-2*IMAGINARY(K165)*SIN(2*PI()*B165*243/Nt_load2)</f>
        <v>7.5051955951020407E-5</v>
      </c>
      <c r="IP426" s="223">
        <f t="shared" ref="IP426:IP489" ca="1" si="1099">2*IMREAL(K165)*COS(2*PI()*B165*244/Nt_load2)-2*IMAGINARY(K165)*SIN(2*PI()*B165*244/Nt_load2)</f>
        <v>2.521562573408125E-3</v>
      </c>
      <c r="IQ426" s="223">
        <f t="shared" ref="IQ426:IQ489" ca="1" si="1100">2*IMREAL(K165)*COS(2*PI()*B165*245/Nt_load2)-2*IMAGINARY(K165)*SIN(2*PI()*B165*245/Nt_load2)</f>
        <v>-1.9881644264859756E-4</v>
      </c>
      <c r="IR426" s="223">
        <f t="shared" ref="IR426:IR489" ca="1" si="1101">2*IMREAL(K165)*COS(2*PI()*B165*246/Nt_load2)-2*IMAGINARY(K165)*SIN(2*PI()*B165*246/Nt_load2)</f>
        <v>-2.5118041739018169E-3</v>
      </c>
      <c r="IS426" s="223">
        <f t="shared" ref="IS426:IS489" ca="1" si="1102">2*IMREAL(K165)*COS(2*PI()*B165*247/Nt_load2)-2*IMAGINARY(K165)*SIN(2*PI()*B165*247/Nt_load2)</f>
        <v>3.2210196312171377E-4</v>
      </c>
      <c r="IT426" s="223">
        <f t="shared" ref="IT426:IT489" ca="1" si="1103">2*IMREAL(K165)*COS(2*PI()*B165*248/Nt_load2)-2*IMAGINARY(K165)*SIN(2*PI()*B165*248/Nt_load2)</f>
        <v>2.4959946181325127E-3</v>
      </c>
      <c r="IU426" s="223">
        <f t="shared" ref="IU426:IU489" ca="1" si="1104">2*IMREAL(K165)*COS(2*PI()*B165*249/Nt_load2)-2*IMAGINARY(K165)*SIN(2*PI()*B165*249/Nt_load2)</f>
        <v>-4.4461151175272768E-4</v>
      </c>
      <c r="IV426" s="223">
        <f t="shared" ref="IV426:IV489" ca="1" si="1105">2*IMREAL(K165)*COS(2*PI()*B165*250/Nt_load2)-2*IMAGINARY(K165)*SIN(2*PI()*B165*250/Nt_load2)</f>
        <v>-2.4741719927048418E-3</v>
      </c>
      <c r="IW426" s="223">
        <f t="shared" ref="IW426:IW489" ca="1" si="1106">2*IMREAL(K165)*COS(2*PI()*B165*251/Nt_load2)-2*IMAGINARY(K165)*SIN(2*PI()*B165*251/Nt_load2)</f>
        <v>5.6604995230870162E-4</v>
      </c>
      <c r="IX426" s="223">
        <f t="shared" ref="IX426:IX489" ca="1" si="1107">2*IMREAL(K165)*COS(2*PI()*B165*252/Nt_load2)-2*IMAGINARY(K165)*SIN(2*PI()*B165*252/Nt_load2)</f>
        <v>2.4463888702348463E-3</v>
      </c>
      <c r="IY426" s="223">
        <f t="shared" ref="IY426:IY489" ca="1" si="1108">2*IMREAL(K165)*COS(2*PI()*B165*253/Nt_load2)-2*IMAGINARY(K165)*SIN(2*PI()*B165*253/Nt_load2)</f>
        <v>-6.8612472894944256E-4</v>
      </c>
      <c r="IZ426" s="223">
        <f t="shared" ref="IZ426:IZ489" ca="1" si="1109">2*IMREAL(K165)*COS(2*PI()*B165*254/Nt_load2)-2*IMAGINARY(K165)*SIN(2*PI()*B165*254/Nt_load2)</f>
        <v>-2.4127121826981335E-3</v>
      </c>
      <c r="JA426" s="223">
        <f t="shared" ref="JA426:JA489" ca="1" si="1110">2*IMREAL(K165)*COS(2*PI()*B165*255/Nt_load2)-2*IMAGINARY(K165)*SIN(2*PI()*B165*255/Nt_load2)</f>
        <v>8.0454657102057821E-4</v>
      </c>
      <c r="JB426" s="223">
        <f t="shared" ref="JB426:JB489" ca="1" si="1111">2*IMREAL(K165)*COS(2*PI()*B165*256/Nt_load2)-2*IMAGINARY(K165)*SIN(2*PI()*B165*256/Nt_load2)</f>
        <v>2.3732230601846323E-3</v>
      </c>
    </row>
    <row r="427" spans="2:262">
      <c r="B427" s="230">
        <v>66</v>
      </c>
      <c r="C427" s="229">
        <f t="shared" ref="C427:C490" si="1112">C426+Div_Nt_load2</f>
        <v>1.2890625000000007E-3</v>
      </c>
      <c r="D427" s="226">
        <f t="shared" ca="1" si="855"/>
        <v>23.520386721802932</v>
      </c>
      <c r="E427" s="225">
        <f ca="1">BT361</f>
        <v>-0.47961327819706784</v>
      </c>
      <c r="F427" s="224">
        <v>66</v>
      </c>
      <c r="G427" s="223">
        <f t="shared" ca="1" si="856"/>
        <v>1.2819811529290446E-3</v>
      </c>
      <c r="H427" s="223">
        <f t="shared" ca="1" si="857"/>
        <v>3.3281372017662397E-3</v>
      </c>
      <c r="I427" s="223">
        <f t="shared" ca="1" si="858"/>
        <v>-1.6085890575955055E-3</v>
      </c>
      <c r="J427" s="223">
        <f t="shared" ca="1" si="859"/>
        <v>-3.1702777537567506E-3</v>
      </c>
      <c r="K427" s="223">
        <f t="shared" ca="1" si="860"/>
        <v>1.9197053702930959E-3</v>
      </c>
      <c r="L427" s="223">
        <f t="shared" ca="1" si="861"/>
        <v>2.9818867979284755E-3</v>
      </c>
      <c r="M427" s="223">
        <f t="shared" ca="1" si="862"/>
        <v>-2.2123338708570583E-3</v>
      </c>
      <c r="N427" s="223">
        <f t="shared" ca="1" si="863"/>
        <v>-2.7647786421710163E-3</v>
      </c>
      <c r="O427" s="223">
        <f t="shared" ca="1" si="864"/>
        <v>2.4836563868599537E-3</v>
      </c>
      <c r="P427" s="223">
        <f t="shared" ca="1" si="865"/>
        <v>2.5210441567077011E-3</v>
      </c>
      <c r="Q427" s="223">
        <f t="shared" ca="1" si="866"/>
        <v>-2.7310599341527049E-3</v>
      </c>
      <c r="R427" s="223">
        <f t="shared" ca="1" si="867"/>
        <v>-2.253030637872373E-3</v>
      </c>
      <c r="S427" s="223">
        <f t="shared" ca="1" si="868"/>
        <v>2.9521618813303364E-3</v>
      </c>
      <c r="T427" s="223">
        <f t="shared" ca="1" si="869"/>
        <v>1.9633192023625051E-3</v>
      </c>
      <c r="U427" s="223">
        <f t="shared" ca="1" si="870"/>
        <v>-3.1448328957749145E-3</v>
      </c>
      <c r="V427" s="223">
        <f t="shared" ca="1" si="871"/>
        <v>-1.6546999296744378E-3</v>
      </c>
      <c r="W427" s="223">
        <f t="shared" ca="1" si="872"/>
        <v>3.3072174502926472E-3</v>
      </c>
      <c r="X427" s="223">
        <f t="shared" ca="1" si="873"/>
        <v>1.3301449921126125E-3</v>
      </c>
      <c r="Y427" s="223">
        <f t="shared" ca="1" si="874"/>
        <v>-3.437751692855102E-3</v>
      </c>
      <c r="Z427" s="223">
        <f t="shared" ca="1" si="875"/>
        <v>-9.9278003114551365E-4</v>
      </c>
      <c r="AA427" s="223">
        <f t="shared" ca="1" si="876"/>
        <v>3.5351785073491297E-3</v>
      </c>
      <c r="AB427" s="223">
        <f t="shared" ca="1" si="877"/>
        <v>6.458540557697256E-4</v>
      </c>
      <c r="AC427" s="223">
        <f t="shared" ca="1" si="878"/>
        <v>-3.5985596202922315E-3</v>
      </c>
      <c r="AD427" s="223">
        <f t="shared" ca="1" si="879"/>
        <v>-2.9270815277713451E-4</v>
      </c>
      <c r="AE427" s="223">
        <f t="shared" ca="1" si="880"/>
        <v>3.6272846369191287E-3</v>
      </c>
      <c r="AF427" s="223">
        <f t="shared" ca="1" si="881"/>
        <v>-6.3256689737252588E-5</v>
      </c>
      <c r="AG427" s="223">
        <f t="shared" ca="1" si="882"/>
        <v>-3.6210769196170123E-3</v>
      </c>
      <c r="AH427" s="223">
        <f t="shared" ca="1" si="883"/>
        <v>4.1861233574984618E-4</v>
      </c>
      <c r="AI427" s="223">
        <f t="shared" ca="1" si="884"/>
        <v>3.5799962520969859E-3</v>
      </c>
      <c r="AJ427" s="223">
        <f t="shared" ca="1" si="885"/>
        <v>-7.6993651613238849E-4</v>
      </c>
      <c r="AK427" s="223">
        <f t="shared" ca="1" si="886"/>
        <v>-3.5044382636442448E-3</v>
      </c>
      <c r="AL427" s="223">
        <f t="shared" ca="1" si="887"/>
        <v>1.1138457869744631E-3</v>
      </c>
      <c r="AM427" s="223">
        <f t="shared" ca="1" si="888"/>
        <v>3.3951306189917859E-3</v>
      </c>
      <c r="AN427" s="223">
        <f t="shared" ca="1" si="889"/>
        <v>-1.4470281139979297E-3</v>
      </c>
      <c r="AO427" s="223">
        <f t="shared" ca="1" si="890"/>
        <v>-3.2531260105112501E-3</v>
      </c>
      <c r="AP427" s="223">
        <f t="shared" ca="1" si="891"/>
        <v>1.7662747692575656E-3</v>
      </c>
      <c r="AQ427" s="223">
        <f t="shared" ca="1" si="892"/>
        <v>3.0797920202099197E-3</v>
      </c>
      <c r="AR427" s="223">
        <f t="shared" ca="1" si="893"/>
        <v>-2.0685112329452467E-3</v>
      </c>
      <c r="AS427" s="223">
        <f t="shared" ca="1" si="894"/>
        <v>-2.8767979491683936E-3</v>
      </c>
      <c r="AT427" s="223">
        <f t="shared" ca="1" si="895"/>
        <v>2.3508268026964222E-3</v>
      </c>
      <c r="AU427" s="223">
        <f t="shared" ca="1" si="896"/>
        <v>2.6460987412586325E-3</v>
      </c>
      <c r="AV427" s="223">
        <f t="shared" ca="1" si="897"/>
        <v>-2.6105026252449598E-3</v>
      </c>
      <c r="AW427" s="223">
        <f t="shared" ca="1" si="898"/>
        <v>-2.3899161559658546E-3</v>
      </c>
      <c r="AX427" s="223">
        <f t="shared" ca="1" si="899"/>
        <v>2.845037880466493E-3</v>
      </c>
      <c r="AY427" s="223">
        <f t="shared" ca="1" si="900"/>
        <v>2.1107173716300612E-3</v>
      </c>
      <c r="AZ427" s="223">
        <f t="shared" ca="1" si="901"/>
        <v>-3.0521738656432273E-3</v>
      </c>
      <c r="BA427" s="223">
        <f t="shared" ca="1" si="902"/>
        <v>-1.8111912251699857E-3</v>
      </c>
      <c r="BB427" s="223">
        <f t="shared" ca="1" si="903"/>
        <v>3.2299157480058628E-3</v>
      </c>
      <c r="BC427" s="223">
        <f t="shared" ca="1" si="904"/>
        <v>1.4942223171136863E-3</v>
      </c>
      <c r="BD427" s="223">
        <f t="shared" ca="1" si="905"/>
        <v>-3.3765517760636506E-3</v>
      </c>
      <c r="BE427" s="223">
        <f t="shared" ca="1" si="906"/>
        <v>-1.1628632313185759E-3</v>
      </c>
      <c r="BF427" s="223">
        <f t="shared" ca="1" si="907"/>
        <v>3.4906697647069875E-3</v>
      </c>
      <c r="BG427" s="223">
        <f t="shared" ca="1" si="908"/>
        <v>8.2030513692016283E-4</v>
      </c>
      <c r="BH427" s="223">
        <f t="shared" ca="1" si="909"/>
        <v>-3.5711706953220003E-3</v>
      </c>
      <c r="BI427" s="223">
        <f t="shared" ca="1" si="910"/>
        <v>-4.6984705562880648E-4</v>
      </c>
      <c r="BJ427" s="223">
        <f t="shared" ca="1" si="911"/>
        <v>3.6172792999405816E-3</v>
      </c>
      <c r="BK427" s="223">
        <f t="shared" ca="1" si="912"/>
        <v>1.148640903472181E-4</v>
      </c>
      <c r="BL427" s="223">
        <f t="shared" ca="1" si="913"/>
        <v>-3.6285515274947261E-3</v>
      </c>
      <c r="BM427" s="223">
        <f t="shared" ca="1" si="914"/>
        <v>2.4122507891551298E-4</v>
      </c>
      <c r="BN427" s="223">
        <f t="shared" ca="1" si="915"/>
        <v>3.6048788202710622E-3</v>
      </c>
      <c r="BO427" s="223">
        <f t="shared" ca="1" si="916"/>
        <v>-5.9499111880124598E-4</v>
      </c>
      <c r="BP427" s="223">
        <f t="shared" ca="1" si="917"/>
        <v>-3.5464891593809714E-3</v>
      </c>
      <c r="BQ427" s="223">
        <f t="shared" ca="1" si="918"/>
        <v>9.4302706895769235E-4</v>
      </c>
      <c r="BR427" s="223">
        <f t="shared" ca="1" si="919"/>
        <v>3.4539448691778604E-3</v>
      </c>
      <c r="BS427" s="223">
        <f t="shared" ca="1" si="920"/>
        <v>-1.281981152929042E-3</v>
      </c>
      <c r="BT427" s="223">
        <f t="shared" ca="1" si="921"/>
        <v>-3.3281372017662405E-3</v>
      </c>
      <c r="BU427" s="223">
        <f t="shared" ca="1" si="922"/>
        <v>1.608589057595501E-3</v>
      </c>
      <c r="BV427" s="223">
        <f t="shared" ca="1" si="923"/>
        <v>3.1702777537567532E-3</v>
      </c>
      <c r="BW427" s="223">
        <f t="shared" ca="1" si="924"/>
        <v>-1.919705370293089E-3</v>
      </c>
      <c r="BX427" s="223">
        <f t="shared" ca="1" si="925"/>
        <v>-2.9818867979284802E-3</v>
      </c>
      <c r="BY427" s="223">
        <f t="shared" ca="1" si="926"/>
        <v>2.2123338708570518E-3</v>
      </c>
      <c r="BZ427" s="223">
        <f t="shared" ca="1" si="927"/>
        <v>2.7647786421710215E-3</v>
      </c>
      <c r="CA427" s="223">
        <f t="shared" ca="1" si="928"/>
        <v>-2.4836563868599476E-3</v>
      </c>
      <c r="CB427" s="223">
        <f t="shared" ca="1" si="929"/>
        <v>-2.521044156707712E-3</v>
      </c>
      <c r="CC427" s="223">
        <f t="shared" ca="1" si="930"/>
        <v>2.731059934152695E-3</v>
      </c>
      <c r="CD427" s="223">
        <f t="shared" ca="1" si="931"/>
        <v>2.2530306378723847E-3</v>
      </c>
      <c r="CE427" s="223">
        <f t="shared" ca="1" si="932"/>
        <v>-2.9521618813303277E-3</v>
      </c>
      <c r="CF427" s="223">
        <f t="shared" ca="1" si="933"/>
        <v>-1.9633192023625176E-3</v>
      </c>
      <c r="CG427" s="223">
        <f t="shared" ca="1" si="934"/>
        <v>3.1448328957749071E-3</v>
      </c>
      <c r="CH427" s="223">
        <f t="shared" ca="1" si="935"/>
        <v>1.6546999296744051E-3</v>
      </c>
      <c r="CI427" s="223">
        <f t="shared" ca="1" si="936"/>
        <v>-3.3072174502926624E-3</v>
      </c>
      <c r="CJ427" s="223">
        <f t="shared" ca="1" si="937"/>
        <v>-1.330144992112578E-3</v>
      </c>
      <c r="CK427" s="223">
        <f t="shared" ca="1" si="938"/>
        <v>3.4377516928551142E-3</v>
      </c>
      <c r="CL427" s="223">
        <f t="shared" ca="1" si="939"/>
        <v>9.9278003114549023E-4</v>
      </c>
      <c r="CM427" s="223">
        <f t="shared" ca="1" si="940"/>
        <v>-3.5351785073491353E-3</v>
      </c>
      <c r="CN427" s="223">
        <f t="shared" ca="1" si="941"/>
        <v>-6.4585405576970175E-4</v>
      </c>
      <c r="CO427" s="223">
        <f t="shared" ca="1" si="942"/>
        <v>3.5985596202922345E-3</v>
      </c>
      <c r="CP427" s="223">
        <f t="shared" ca="1" si="943"/>
        <v>2.9270815277711065E-4</v>
      </c>
      <c r="CQ427" s="223">
        <f t="shared" ca="1" si="944"/>
        <v>-3.6272846369191291E-3</v>
      </c>
      <c r="CR427" s="223">
        <f t="shared" ca="1" si="945"/>
        <v>6.3256689737276658E-5</v>
      </c>
      <c r="CS427" s="223">
        <f t="shared" ca="1" si="946"/>
        <v>3.621076919617011E-3</v>
      </c>
      <c r="CT427" s="223">
        <f t="shared" ca="1" si="947"/>
        <v>-4.1861233574987014E-4</v>
      </c>
      <c r="CU427" s="223">
        <f t="shared" ca="1" si="948"/>
        <v>-3.579996252096982E-3</v>
      </c>
      <c r="CV427" s="223">
        <f t="shared" ca="1" si="949"/>
        <v>7.6993651613241191E-4</v>
      </c>
      <c r="CW427" s="223">
        <f t="shared" ca="1" si="950"/>
        <v>3.5044382636442387E-3</v>
      </c>
      <c r="CX427" s="223">
        <f t="shared" ca="1" si="951"/>
        <v>-1.1138457869744858E-3</v>
      </c>
      <c r="CY427" s="223">
        <f t="shared" ca="1" si="952"/>
        <v>-3.3951306189917772E-3</v>
      </c>
      <c r="CZ427" s="223">
        <f t="shared" ca="1" si="953"/>
        <v>1.4470281139979516E-3</v>
      </c>
      <c r="DA427" s="223">
        <f t="shared" ca="1" si="954"/>
        <v>3.2531260105112393E-3</v>
      </c>
      <c r="DB427" s="223">
        <f t="shared" ca="1" si="955"/>
        <v>-1.7662747692575864E-3</v>
      </c>
      <c r="DC427" s="223">
        <f t="shared" ca="1" si="956"/>
        <v>-3.0797920202099071E-3</v>
      </c>
      <c r="DD427" s="223">
        <f t="shared" ca="1" si="957"/>
        <v>2.0685112329452658E-3</v>
      </c>
      <c r="DE427" s="223">
        <f t="shared" ca="1" si="958"/>
        <v>2.8767979491683793E-3</v>
      </c>
      <c r="DF427" s="223">
        <f t="shared" ca="1" si="959"/>
        <v>-2.3508268026964209E-3</v>
      </c>
      <c r="DG427" s="223">
        <f t="shared" ca="1" si="960"/>
        <v>-2.6460987412586338E-3</v>
      </c>
      <c r="DH427" s="223">
        <f t="shared" ca="1" si="961"/>
        <v>2.6105026252449585E-3</v>
      </c>
      <c r="DI427" s="223">
        <f t="shared" ca="1" si="962"/>
        <v>2.3899161559658567E-3</v>
      </c>
      <c r="DJ427" s="223">
        <f t="shared" ca="1" si="963"/>
        <v>-2.8450378804664922E-3</v>
      </c>
      <c r="DK427" s="223">
        <f t="shared" ca="1" si="964"/>
        <v>-2.1107173716300629E-3</v>
      </c>
      <c r="DL427" s="223">
        <f t="shared" ca="1" si="965"/>
        <v>3.0521738656432264E-3</v>
      </c>
      <c r="DM427" s="223">
        <f t="shared" ca="1" si="966"/>
        <v>1.8111912251699874E-3</v>
      </c>
      <c r="DN427" s="223">
        <f t="shared" ca="1" si="967"/>
        <v>-3.2299157480058624E-3</v>
      </c>
      <c r="DO427" s="223">
        <f t="shared" ca="1" si="968"/>
        <v>-1.4942223171136881E-3</v>
      </c>
      <c r="DP427" s="223">
        <f t="shared" ca="1" si="969"/>
        <v>3.3765517760636502E-3</v>
      </c>
      <c r="DQ427" s="223">
        <f t="shared" ca="1" si="970"/>
        <v>1.1628632313185772E-3</v>
      </c>
      <c r="DR427" s="223">
        <f t="shared" ca="1" si="971"/>
        <v>-3.4906697647069879E-3</v>
      </c>
      <c r="DS427" s="223">
        <f t="shared" ca="1" si="972"/>
        <v>-8.2030513692016457E-4</v>
      </c>
      <c r="DT427" s="223">
        <f t="shared" ca="1" si="973"/>
        <v>3.5711706953219999E-3</v>
      </c>
      <c r="DU427" s="223">
        <f t="shared" ca="1" si="974"/>
        <v>4.6984705562880822E-4</v>
      </c>
      <c r="DV427" s="223">
        <f t="shared" ca="1" si="975"/>
        <v>-3.6172792999405812E-3</v>
      </c>
      <c r="DW427" s="223">
        <f t="shared" ca="1" si="976"/>
        <v>-1.1486409034721983E-4</v>
      </c>
      <c r="DX427" s="223">
        <f t="shared" ca="1" si="977"/>
        <v>3.6285515274947265E-3</v>
      </c>
      <c r="DY427" s="223">
        <f t="shared" ca="1" si="978"/>
        <v>-2.4122507891551135E-4</v>
      </c>
      <c r="DZ427" s="223">
        <f t="shared" ca="1" si="979"/>
        <v>-3.6048788202710626E-3</v>
      </c>
      <c r="EA427" s="223">
        <f t="shared" ca="1" si="980"/>
        <v>5.9499111880124424E-4</v>
      </c>
      <c r="EB427" s="223">
        <f t="shared" ca="1" si="981"/>
        <v>3.5464891593809714E-3</v>
      </c>
      <c r="EC427" s="223">
        <f t="shared" ca="1" si="982"/>
        <v>-9.4302706895769061E-4</v>
      </c>
      <c r="ED427" s="223">
        <f t="shared" ca="1" si="983"/>
        <v>-3.4539448691778612E-3</v>
      </c>
      <c r="EE427" s="223">
        <f t="shared" ca="1" si="984"/>
        <v>1.2819811529290405E-3</v>
      </c>
      <c r="EF427" s="223">
        <f t="shared" ca="1" si="985"/>
        <v>3.3281372017662418E-3</v>
      </c>
      <c r="EG427" s="223">
        <f t="shared" ca="1" si="986"/>
        <v>-1.6085890575954994E-3</v>
      </c>
      <c r="EH427" s="223">
        <f t="shared" ca="1" si="987"/>
        <v>-3.1702777537567541E-3</v>
      </c>
      <c r="EI427" s="223">
        <f t="shared" ca="1" si="988"/>
        <v>1.9197053702930873E-3</v>
      </c>
      <c r="EJ427" s="223">
        <f t="shared" ca="1" si="989"/>
        <v>2.9818867979284815E-3</v>
      </c>
      <c r="EK427" s="223">
        <f t="shared" ca="1" si="990"/>
        <v>-2.21233387085705E-3</v>
      </c>
      <c r="EL427" s="223">
        <f t="shared" ca="1" si="991"/>
        <v>-2.7647786421710228E-3</v>
      </c>
      <c r="EM427" s="223">
        <f t="shared" ca="1" si="992"/>
        <v>2.4836563868599467E-3</v>
      </c>
      <c r="EN427" s="223">
        <f t="shared" ca="1" si="993"/>
        <v>2.5210441567077128E-3</v>
      </c>
      <c r="EO427" s="223">
        <f t="shared" ca="1" si="994"/>
        <v>-2.7310599341526937E-3</v>
      </c>
      <c r="EP427" s="223">
        <f t="shared" ca="1" si="995"/>
        <v>-2.253030637872386E-3</v>
      </c>
      <c r="EQ427" s="223">
        <f t="shared" ca="1" si="996"/>
        <v>2.9521618813303269E-3</v>
      </c>
      <c r="ER427" s="223">
        <f t="shared" ca="1" si="997"/>
        <v>1.9633192023625189E-3</v>
      </c>
      <c r="ES427" s="223">
        <f t="shared" ca="1" si="998"/>
        <v>-3.1448328957749067E-3</v>
      </c>
      <c r="ET427" s="223">
        <f t="shared" ca="1" si="999"/>
        <v>-1.6546999296744524E-3</v>
      </c>
      <c r="EU427" s="223">
        <f t="shared" ca="1" si="1000"/>
        <v>3.3072174502926403E-3</v>
      </c>
      <c r="EV427" s="223">
        <f t="shared" ca="1" si="1001"/>
        <v>1.3301449921126278E-3</v>
      </c>
      <c r="EW427" s="223">
        <f t="shared" ca="1" si="1002"/>
        <v>-3.4377516928550968E-3</v>
      </c>
      <c r="EX427" s="223">
        <f t="shared" ca="1" si="1003"/>
        <v>-9.9278003114554184E-4</v>
      </c>
      <c r="EY427" s="223">
        <f t="shared" ca="1" si="1004"/>
        <v>3.5351785073491236E-3</v>
      </c>
      <c r="EZ427" s="223">
        <f t="shared" ca="1" si="1005"/>
        <v>6.4585405576975444E-4</v>
      </c>
      <c r="FA427" s="223">
        <f t="shared" ca="1" si="1006"/>
        <v>-3.598559620292228E-3</v>
      </c>
      <c r="FB427" s="223">
        <f t="shared" ca="1" si="1007"/>
        <v>-2.9270815277716378E-4</v>
      </c>
      <c r="FC427" s="223">
        <f t="shared" ca="1" si="1008"/>
        <v>3.627284636919127E-3</v>
      </c>
      <c r="FD427" s="223">
        <f t="shared" ca="1" si="1009"/>
        <v>-6.3256689737223315E-5</v>
      </c>
      <c r="FE427" s="223">
        <f t="shared" ca="1" si="1010"/>
        <v>-3.621076919617014E-3</v>
      </c>
      <c r="FF427" s="223">
        <f t="shared" ca="1" si="1011"/>
        <v>4.1861233574981701E-4</v>
      </c>
      <c r="FG427" s="223">
        <f t="shared" ca="1" si="1012"/>
        <v>3.5799962520969911E-3</v>
      </c>
      <c r="FH427" s="223">
        <f t="shared" ca="1" si="1013"/>
        <v>-7.6993651613235987E-4</v>
      </c>
      <c r="FI427" s="223">
        <f t="shared" ca="1" si="1014"/>
        <v>-3.5044382636442522E-3</v>
      </c>
      <c r="FJ427" s="223">
        <f t="shared" ca="1" si="1015"/>
        <v>1.1138457869745333E-3</v>
      </c>
      <c r="FK427" s="223">
        <f t="shared" ca="1" si="1016"/>
        <v>3.3951306189917967E-3</v>
      </c>
      <c r="FL427" s="223">
        <f t="shared" ca="1" si="1017"/>
        <v>-1.4470281139979974E-3</v>
      </c>
      <c r="FM427" s="223">
        <f t="shared" ca="1" si="1018"/>
        <v>-3.2531260105112636E-3</v>
      </c>
      <c r="FN427" s="223">
        <f t="shared" ca="1" si="1019"/>
        <v>1.76627476925763E-3</v>
      </c>
      <c r="FO427" s="223">
        <f t="shared" ca="1" si="1020"/>
        <v>3.0797920202099353E-3</v>
      </c>
      <c r="FP427" s="223">
        <f t="shared" ca="1" si="1021"/>
        <v>-2.0685112329453066E-3</v>
      </c>
      <c r="FQ427" s="223">
        <f t="shared" ca="1" si="1022"/>
        <v>-2.8767979491684122E-3</v>
      </c>
      <c r="FR427" s="223">
        <f t="shared" ca="1" si="1023"/>
        <v>2.3508268026964591E-3</v>
      </c>
      <c r="FS427" s="223">
        <f t="shared" ca="1" si="1024"/>
        <v>2.6460987412586703E-3</v>
      </c>
      <c r="FT427" s="223">
        <f t="shared" ca="1" si="1025"/>
        <v>-2.6105026252449932E-3</v>
      </c>
      <c r="FU427" s="223">
        <f t="shared" ca="1" si="1026"/>
        <v>-2.3899161559658966E-3</v>
      </c>
      <c r="FV427" s="223">
        <f t="shared" ca="1" si="1027"/>
        <v>2.845037880466523E-3</v>
      </c>
      <c r="FW427" s="223">
        <f t="shared" ca="1" si="1028"/>
        <v>2.1107173716301058E-3</v>
      </c>
      <c r="FX427" s="223">
        <f t="shared" ca="1" si="1029"/>
        <v>-3.0521738656432537E-3</v>
      </c>
      <c r="FY427" s="223">
        <f t="shared" ca="1" si="1030"/>
        <v>-1.8111912251700336E-3</v>
      </c>
      <c r="FZ427" s="223">
        <f t="shared" ca="1" si="1031"/>
        <v>3.229915748005885E-3</v>
      </c>
      <c r="GA427" s="223">
        <f t="shared" ca="1" si="1032"/>
        <v>1.4942223171137367E-3</v>
      </c>
      <c r="GB427" s="223">
        <f t="shared" ca="1" si="1033"/>
        <v>-3.3765517760636684E-3</v>
      </c>
      <c r="GC427" s="223">
        <f t="shared" ca="1" si="1034"/>
        <v>-1.1628632313186282E-3</v>
      </c>
      <c r="GD427" s="223">
        <f t="shared" ca="1" si="1035"/>
        <v>3.4906697647070013E-3</v>
      </c>
      <c r="GE427" s="223">
        <f t="shared" ca="1" si="1036"/>
        <v>8.2030513692021639E-4</v>
      </c>
      <c r="GF427" s="223">
        <f t="shared" ca="1" si="1037"/>
        <v>-3.5711706953220094E-3</v>
      </c>
      <c r="GG427" s="223">
        <f t="shared" ca="1" si="1038"/>
        <v>-4.6984705562886113E-4</v>
      </c>
      <c r="GH427" s="223">
        <f t="shared" ca="1" si="1039"/>
        <v>3.6172792999405851E-3</v>
      </c>
      <c r="GI427" s="223">
        <f t="shared" ca="1" si="1040"/>
        <v>1.1486409034727318E-4</v>
      </c>
      <c r="GJ427" s="223">
        <f t="shared" ca="1" si="1041"/>
        <v>-3.6285515274947257E-3</v>
      </c>
      <c r="GK427" s="223">
        <f t="shared" ca="1" si="1042"/>
        <v>2.412250789154579E-4</v>
      </c>
      <c r="GL427" s="223">
        <f t="shared" ca="1" si="1043"/>
        <v>3.6048788202710565E-3</v>
      </c>
      <c r="GM427" s="223">
        <f t="shared" ca="1" si="1044"/>
        <v>-5.9499111880119177E-4</v>
      </c>
      <c r="GN427" s="223">
        <f t="shared" ca="1" si="1045"/>
        <v>-3.546489159380961E-3</v>
      </c>
      <c r="GO427" s="223">
        <f t="shared" ca="1" si="1046"/>
        <v>9.4302706895763911E-4</v>
      </c>
      <c r="GP427" s="223">
        <f t="shared" ca="1" si="1047"/>
        <v>3.4539448691778456E-3</v>
      </c>
      <c r="GQ427" s="223">
        <f t="shared" ca="1" si="1048"/>
        <v>-1.2819811529289906E-3</v>
      </c>
      <c r="GR427" s="223">
        <f t="shared" ca="1" si="1049"/>
        <v>-3.3281372017662219E-3</v>
      </c>
      <c r="GS427" s="223">
        <f t="shared" ca="1" si="1050"/>
        <v>1.6085890575954515E-3</v>
      </c>
      <c r="GT427" s="223">
        <f t="shared" ca="1" si="1051"/>
        <v>3.1702777537567293E-3</v>
      </c>
      <c r="GU427" s="223">
        <f t="shared" ca="1" si="1052"/>
        <v>-1.9197053702930422E-3</v>
      </c>
      <c r="GV427" s="223">
        <f t="shared" ca="1" si="1053"/>
        <v>-2.9818867979284529E-3</v>
      </c>
      <c r="GW427" s="223">
        <f t="shared" ca="1" si="1054"/>
        <v>2.212333870857008E-3</v>
      </c>
      <c r="GX427" s="223">
        <f t="shared" ca="1" si="1055"/>
        <v>2.7647786421709911E-3</v>
      </c>
      <c r="GY427" s="223">
        <f t="shared" ca="1" si="1056"/>
        <v>-2.4836563868599073E-3</v>
      </c>
      <c r="GZ427" s="223">
        <f t="shared" ca="1" si="1057"/>
        <v>-2.5210441567076768E-3</v>
      </c>
      <c r="HA427" s="223">
        <f t="shared" ca="1" si="1058"/>
        <v>2.731059934152659E-3</v>
      </c>
      <c r="HB427" s="223">
        <f t="shared" ca="1" si="1059"/>
        <v>2.2530306378723466E-3</v>
      </c>
      <c r="HC427" s="223">
        <f t="shared" ca="1" si="1060"/>
        <v>-2.9521618813302961E-3</v>
      </c>
      <c r="HD427" s="223">
        <f t="shared" ca="1" si="1061"/>
        <v>-1.9633192023624773E-3</v>
      </c>
      <c r="HE427" s="223">
        <f t="shared" ca="1" si="1062"/>
        <v>3.1448328957748798E-3</v>
      </c>
      <c r="HF427" s="223">
        <f t="shared" ca="1" si="1063"/>
        <v>1.6546999296744081E-3</v>
      </c>
      <c r="HG427" s="223">
        <f t="shared" ca="1" si="1064"/>
        <v>-3.3072174502926186E-3</v>
      </c>
      <c r="HH427" s="223">
        <f t="shared" ca="1" si="1065"/>
        <v>-1.3301449921125812E-3</v>
      </c>
      <c r="HI427" s="223">
        <f t="shared" ca="1" si="1066"/>
        <v>3.4377516928550799E-3</v>
      </c>
      <c r="HJ427" s="223">
        <f t="shared" ca="1" si="1067"/>
        <v>9.927800311454937E-4</v>
      </c>
      <c r="HK427" s="223">
        <f t="shared" ca="1" si="1068"/>
        <v>-3.535178507349111E-3</v>
      </c>
      <c r="HL427" s="223">
        <f t="shared" ca="1" si="1069"/>
        <v>-6.4585405576970544E-4</v>
      </c>
      <c r="HM427" s="223">
        <f t="shared" ca="1" si="1070"/>
        <v>3.5985596202922207E-3</v>
      </c>
      <c r="HN427" s="223">
        <f t="shared" ca="1" si="1071"/>
        <v>2.9270815277711434E-4</v>
      </c>
      <c r="HO427" s="223">
        <f t="shared" ca="1" si="1072"/>
        <v>-3.6272846369191261E-3</v>
      </c>
      <c r="HP427" s="223">
        <f t="shared" ca="1" si="1073"/>
        <v>6.3256689737273188E-5</v>
      </c>
      <c r="HQ427" s="223">
        <f t="shared" ca="1" si="1074"/>
        <v>3.6210769196170179E-3</v>
      </c>
      <c r="HR427" s="223">
        <f t="shared" ca="1" si="1075"/>
        <v>-4.1861233574986634E-4</v>
      </c>
      <c r="HS427" s="223">
        <f t="shared" ca="1" si="1076"/>
        <v>-3.5799962520969997E-3</v>
      </c>
      <c r="HT427" s="223">
        <f t="shared" ca="1" si="1077"/>
        <v>7.6993651613240866E-4</v>
      </c>
      <c r="HU427" s="223">
        <f t="shared" ca="1" si="1078"/>
        <v>3.5044382636442661E-3</v>
      </c>
      <c r="HV427" s="223">
        <f t="shared" ca="1" si="1079"/>
        <v>-1.1138457869744826E-3</v>
      </c>
      <c r="HW427" s="223">
        <f t="shared" ca="1" si="1080"/>
        <v>-3.3951306189918154E-3</v>
      </c>
      <c r="HX427" s="223">
        <f t="shared" ca="1" si="1081"/>
        <v>1.4470281139979484E-3</v>
      </c>
      <c r="HY427" s="223">
        <f t="shared" ca="1" si="1082"/>
        <v>3.253126010511287E-3</v>
      </c>
      <c r="HZ427" s="223">
        <f t="shared" ca="1" si="1083"/>
        <v>-1.7662747692575834E-3</v>
      </c>
      <c r="IA427" s="223">
        <f t="shared" ca="1" si="1084"/>
        <v>-3.0797920202099635E-3</v>
      </c>
      <c r="IB427" s="223">
        <f t="shared" ca="1" si="1085"/>
        <v>2.0685112329452632E-3</v>
      </c>
      <c r="IC427" s="223">
        <f t="shared" ca="1" si="1086"/>
        <v>2.8767979491684447E-3</v>
      </c>
      <c r="ID427" s="223">
        <f t="shared" ca="1" si="1087"/>
        <v>-2.3508268026964183E-3</v>
      </c>
      <c r="IE427" s="223">
        <f t="shared" ca="1" si="1088"/>
        <v>-3.0676753584492201E-3</v>
      </c>
      <c r="IF427" s="223">
        <f t="shared" ca="1" si="1089"/>
        <v>2.6105026252449563E-3</v>
      </c>
      <c r="IG427" s="223">
        <f t="shared" ca="1" si="1090"/>
        <v>2.389916155965937E-3</v>
      </c>
      <c r="IH427" s="223">
        <f t="shared" ca="1" si="1091"/>
        <v>-2.84503788046649E-3</v>
      </c>
      <c r="II427" s="223">
        <f t="shared" ca="1" si="1092"/>
        <v>-2.1107173716301492E-3</v>
      </c>
      <c r="IJ427" s="223">
        <f t="shared" ca="1" si="1093"/>
        <v>3.0521738656432247E-3</v>
      </c>
      <c r="IK427" s="223">
        <f t="shared" ca="1" si="1094"/>
        <v>1.8111912251700796E-3</v>
      </c>
      <c r="IL427" s="223">
        <f t="shared" ca="1" si="1095"/>
        <v>-3.2299157480058602E-3</v>
      </c>
      <c r="IM427" s="223">
        <f t="shared" ca="1" si="1096"/>
        <v>-1.494222317113785E-3</v>
      </c>
      <c r="IN427" s="223">
        <f t="shared" ca="1" si="1097"/>
        <v>3.3765517760636484E-3</v>
      </c>
      <c r="IO427" s="223">
        <f t="shared" ca="1" si="1098"/>
        <v>1.1628632313186787E-3</v>
      </c>
      <c r="IP427" s="223">
        <f t="shared" ca="1" si="1099"/>
        <v>-3.4906697647069862E-3</v>
      </c>
      <c r="IQ427" s="223">
        <f t="shared" ca="1" si="1100"/>
        <v>-8.2030513692026832E-4</v>
      </c>
      <c r="IR427" s="223">
        <f t="shared" ca="1" si="1101"/>
        <v>3.5711706953219999E-3</v>
      </c>
      <c r="IS427" s="223">
        <f t="shared" ca="1" si="1102"/>
        <v>4.6984705562891425E-4</v>
      </c>
      <c r="IT427" s="223">
        <f t="shared" ca="1" si="1103"/>
        <v>-3.6172792999405812E-3</v>
      </c>
      <c r="IU427" s="223">
        <f t="shared" ca="1" si="1104"/>
        <v>-1.1486409034732652E-4</v>
      </c>
      <c r="IV427" s="223">
        <f t="shared" ca="1" si="1105"/>
        <v>3.6285515274947265E-3</v>
      </c>
      <c r="IW427" s="223">
        <f t="shared" ca="1" si="1106"/>
        <v>-2.4122507891540489E-4</v>
      </c>
      <c r="IX427" s="223">
        <f t="shared" ca="1" si="1107"/>
        <v>-3.604878820271063E-3</v>
      </c>
      <c r="IY427" s="223">
        <f t="shared" ca="1" si="1108"/>
        <v>5.9499111880113897E-4</v>
      </c>
      <c r="IZ427" s="223">
        <f t="shared" ca="1" si="1109"/>
        <v>3.5464891593809723E-3</v>
      </c>
      <c r="JA427" s="223">
        <f t="shared" ca="1" si="1110"/>
        <v>-9.4302706895758772E-4</v>
      </c>
      <c r="JB427" s="223">
        <f t="shared" ca="1" si="1111"/>
        <v>-3.4539448691778621E-3</v>
      </c>
    </row>
    <row r="428" spans="2:262">
      <c r="B428" s="230">
        <v>67</v>
      </c>
      <c r="C428" s="229">
        <f t="shared" si="1112"/>
        <v>1.3085937500000007E-3</v>
      </c>
      <c r="D428" s="226">
        <f t="shared" ca="1" si="855"/>
        <v>23.485767417638531</v>
      </c>
      <c r="E428" s="225">
        <f ca="1">BU361</f>
        <v>-0.51423258236147074</v>
      </c>
      <c r="F428" s="224">
        <v>67</v>
      </c>
      <c r="G428" s="223">
        <f t="shared" ca="1" si="856"/>
        <v>3.8612381225137777E-3</v>
      </c>
      <c r="H428" s="223">
        <f t="shared" ca="1" si="857"/>
        <v>8.8166478511044304E-3</v>
      </c>
      <c r="I428" s="223">
        <f t="shared" ca="1" si="858"/>
        <v>-5.1584238256706643E-3</v>
      </c>
      <c r="J428" s="223">
        <f t="shared" ca="1" si="859"/>
        <v>-8.0576934559092525E-3</v>
      </c>
      <c r="K428" s="223">
        <f t="shared" ca="1" si="860"/>
        <v>6.3439452310783788E-3</v>
      </c>
      <c r="L428" s="223">
        <f t="shared" ca="1" si="861"/>
        <v>7.1243143310603064E-3</v>
      </c>
      <c r="M428" s="223">
        <f t="shared" ca="1" si="862"/>
        <v>-7.3921393805009908E-3</v>
      </c>
      <c r="N428" s="223">
        <f t="shared" ca="1" si="863"/>
        <v>-6.036715315871367E-3</v>
      </c>
      <c r="O428" s="223">
        <f t="shared" ca="1" si="864"/>
        <v>8.2803160360760096E-3</v>
      </c>
      <c r="P428" s="223">
        <f t="shared" ca="1" si="865"/>
        <v>4.8184396445488534E-3</v>
      </c>
      <c r="Q428" s="223">
        <f t="shared" ca="1" si="866"/>
        <v>-8.9892488554411433E-3</v>
      </c>
      <c r="R428" s="223">
        <f t="shared" ca="1" si="867"/>
        <v>-3.4958593062701677E-3</v>
      </c>
      <c r="S428" s="223">
        <f t="shared" ca="1" si="868"/>
        <v>9.5035915839843527E-3</v>
      </c>
      <c r="T428" s="223">
        <f t="shared" ca="1" si="869"/>
        <v>2.0976041712596274E-3</v>
      </c>
      <c r="U428" s="223">
        <f t="shared" ca="1" si="870"/>
        <v>-9.8122102549114652E-3</v>
      </c>
      <c r="V428" s="223">
        <f t="shared" ca="1" si="871"/>
        <v>-6.5394224055812964E-4</v>
      </c>
      <c r="W428" s="223">
        <f t="shared" ca="1" si="872"/>
        <v>9.9084242060035587E-3</v>
      </c>
      <c r="X428" s="223">
        <f t="shared" ca="1" si="873"/>
        <v>-8.0387556479194705E-4</v>
      </c>
      <c r="Y428" s="223">
        <f t="shared" ca="1" si="874"/>
        <v>-9.7901506957788487E-3</v>
      </c>
      <c r="Z428" s="223">
        <f t="shared" ca="1" si="875"/>
        <v>2.2442918918118265E-3</v>
      </c>
      <c r="AA428" s="223">
        <f t="shared" ca="1" si="876"/>
        <v>9.4599499885560257E-3</v>
      </c>
      <c r="AB428" s="223">
        <f t="shared" ca="1" si="877"/>
        <v>-3.6361260769774114E-3</v>
      </c>
      <c r="AC428" s="223">
        <f t="shared" ca="1" si="878"/>
        <v>-8.9249699324636007E-3</v>
      </c>
      <c r="AD428" s="223">
        <f t="shared" ca="1" si="879"/>
        <v>4.9492491134211294E-3</v>
      </c>
      <c r="AE428" s="223">
        <f t="shared" ca="1" si="880"/>
        <v>8.1967912301138864E-3</v>
      </c>
      <c r="AF428" s="223">
        <f t="shared" ca="1" si="881"/>
        <v>-6.1552358529429248E-3</v>
      </c>
      <c r="AG428" s="223">
        <f t="shared" ca="1" si="882"/>
        <v>-7.2911767513643092E-3</v>
      </c>
      <c r="AH428" s="223">
        <f t="shared" ca="1" si="883"/>
        <v>7.2279803246272237E-3</v>
      </c>
      <c r="AI428" s="223">
        <f t="shared" ca="1" si="884"/>
        <v>6.2277303147879569E-3</v>
      </c>
      <c r="AJ428" s="223">
        <f t="shared" ca="1" si="885"/>
        <v>-8.144260850274844E-3</v>
      </c>
      <c r="AK428" s="223">
        <f t="shared" ca="1" si="886"/>
        <v>-5.0294723242033275E-3</v>
      </c>
      <c r="AL428" s="223">
        <f t="shared" ca="1" si="887"/>
        <v>8.8842427236080733E-3</v>
      </c>
      <c r="AM428" s="223">
        <f t="shared" ca="1" si="888"/>
        <v>3.7223414464517893E-3</v>
      </c>
      <c r="AN428" s="223">
        <f t="shared" ca="1" si="889"/>
        <v>-9.4319075717624306E-3</v>
      </c>
      <c r="AO428" s="223">
        <f t="shared" ca="1" si="890"/>
        <v>-2.3346331175936054E-3</v>
      </c>
      <c r="AP428" s="223">
        <f t="shared" ca="1" si="891"/>
        <v>9.7754001046846499E-3</v>
      </c>
      <c r="AQ428" s="223">
        <f t="shared" ca="1" si="892"/>
        <v>8.9638703216709126E-4</v>
      </c>
      <c r="AR428" s="223">
        <f t="shared" ca="1" si="893"/>
        <v>-9.9072847463601912E-3</v>
      </c>
      <c r="AS428" s="223">
        <f t="shared" ca="1" si="894"/>
        <v>5.6126312548014298E-4</v>
      </c>
      <c r="AT428" s="223">
        <f t="shared" ca="1" si="895"/>
        <v>9.8247065925791219E-3</v>
      </c>
      <c r="AU428" s="223">
        <f t="shared" ca="1" si="896"/>
        <v>-2.0067636314359061E-3</v>
      </c>
      <c r="AV428" s="223">
        <f t="shared" ca="1" si="897"/>
        <v>-9.5294532109905794E-3</v>
      </c>
      <c r="AW428" s="223">
        <f t="shared" ca="1" si="898"/>
        <v>3.4088237650558937E-3</v>
      </c>
      <c r="AX428" s="223">
        <f t="shared" ca="1" si="899"/>
        <v>9.0279159456615968E-3</v>
      </c>
      <c r="AY428" s="223">
        <f t="shared" ca="1" si="900"/>
        <v>-4.7370931585699518E-3</v>
      </c>
      <c r="AZ428" s="223">
        <f t="shared" ca="1" si="901"/>
        <v>-8.3309515637792365E-3</v>
      </c>
      <c r="BA428" s="223">
        <f t="shared" ca="1" si="902"/>
        <v>5.9628187908887641E-3</v>
      </c>
      <c r="BB428" s="223">
        <f t="shared" ca="1" si="903"/>
        <v>7.4536472394279522E-3</v>
      </c>
      <c r="BC428" s="223">
        <f t="shared" ca="1" si="904"/>
        <v>-7.059467403677566E-3</v>
      </c>
      <c r="BD428" s="223">
        <f t="shared" ca="1" si="905"/>
        <v>-6.414993961832793E-3</v>
      </c>
      <c r="BE428" s="223">
        <f t="shared" ca="1" si="906"/>
        <v>8.0032998662709597E-3</v>
      </c>
      <c r="BF428" s="223">
        <f t="shared" ca="1" si="907"/>
        <v>5.2374754377937554E-3</v>
      </c>
      <c r="BG428" s="223">
        <f t="shared" ca="1" si="908"/>
        <v>-8.7738850561615324E-3</v>
      </c>
      <c r="BH428" s="223">
        <f t="shared" ca="1" si="909"/>
        <v>-3.94658138733338E-3</v>
      </c>
      <c r="BI428" s="223">
        <f t="shared" ca="1" si="910"/>
        <v>9.3545421311010506E-3</v>
      </c>
      <c r="BJ428" s="223">
        <f t="shared" ca="1" si="911"/>
        <v>2.5702557682351691E-3</v>
      </c>
      <c r="BK428" s="223">
        <f t="shared" ca="1" si="912"/>
        <v>-9.7327016189605146E-3</v>
      </c>
      <c r="BL428" s="223">
        <f t="shared" ca="1" si="913"/>
        <v>-1.1382918737459094E-3</v>
      </c>
      <c r="BM428" s="223">
        <f t="shared" ca="1" si="914"/>
        <v>9.9001775088428494E-3</v>
      </c>
      <c r="BN428" s="223">
        <f t="shared" ca="1" si="915"/>
        <v>-3.1831260224867049E-4</v>
      </c>
      <c r="BO428" s="223">
        <f t="shared" ca="1" si="916"/>
        <v>-9.8533444534974514E-3</v>
      </c>
      <c r="BP428" s="223">
        <f t="shared" ca="1" si="917"/>
        <v>1.7680265716860648E-3</v>
      </c>
      <c r="BQ428" s="223">
        <f t="shared" ca="1" si="918"/>
        <v>9.5932162471400566E-3</v>
      </c>
      <c r="BR428" s="223">
        <f t="shared" ca="1" si="919"/>
        <v>-3.179468105162305E-3</v>
      </c>
      <c r="BS428" s="223">
        <f t="shared" ca="1" si="920"/>
        <v>-9.125423879869388E-3</v>
      </c>
      <c r="BT428" s="223">
        <f t="shared" ca="1" si="921"/>
        <v>4.5220837559314985E-3</v>
      </c>
      <c r="BU428" s="223">
        <f t="shared" ca="1" si="922"/>
        <v>8.460093643736951E-3</v>
      </c>
      <c r="BV428" s="223">
        <f t="shared" ca="1" si="923"/>
        <v>-5.7668099497590703E-3</v>
      </c>
      <c r="BW428" s="223">
        <f t="shared" ca="1" si="924"/>
        <v>-7.6116279291044298E-3</v>
      </c>
      <c r="BX428" s="223">
        <f t="shared" ca="1" si="925"/>
        <v>6.8867021235343223E-3</v>
      </c>
      <c r="BY428" s="223">
        <f t="shared" ca="1" si="926"/>
        <v>6.5983934563869882E-3</v>
      </c>
      <c r="BZ428" s="223">
        <f t="shared" ca="1" si="927"/>
        <v>-7.8575179936903727E-3</v>
      </c>
      <c r="CA428" s="223">
        <f t="shared" ca="1" si="928"/>
        <v>-5.4423236920223342E-3</v>
      </c>
      <c r="CB428" s="223">
        <f t="shared" ca="1" si="929"/>
        <v>8.6582423284338201E-3</v>
      </c>
      <c r="CC428" s="223">
        <f t="shared" ca="1" si="930"/>
        <v>4.1684440551594893E-3</v>
      </c>
      <c r="CD428" s="223">
        <f t="shared" ca="1" si="931"/>
        <v>-9.2715418640487123E-3</v>
      </c>
      <c r="CE428" s="223">
        <f t="shared" ca="1" si="932"/>
        <v>-2.8043301929098646E-3</v>
      </c>
      <c r="CF428" s="223">
        <f t="shared" ca="1" si="933"/>
        <v>9.6841405177102661E-3</v>
      </c>
      <c r="CG428" s="223">
        <f t="shared" ca="1" si="934"/>
        <v>1.379511050863389E-3</v>
      </c>
      <c r="CH428" s="223">
        <f t="shared" ca="1" si="935"/>
        <v>-9.8871067745856609E-3</v>
      </c>
      <c r="CI428" s="223">
        <f t="shared" ca="1" si="936"/>
        <v>7.5170339408077436E-5</v>
      </c>
      <c r="CJ428" s="223">
        <f t="shared" ca="1" si="937"/>
        <v>9.8760470281572931E-3</v>
      </c>
      <c r="CK428" s="223">
        <f t="shared" ca="1" si="938"/>
        <v>-1.5282245188402107E-3</v>
      </c>
      <c r="CL428" s="223">
        <f t="shared" ca="1" si="939"/>
        <v>-9.6512006885356803E-3</v>
      </c>
      <c r="CM428" s="223">
        <f t="shared" ca="1" si="940"/>
        <v>2.948197252570135E-3</v>
      </c>
      <c r="CN428" s="223">
        <f t="shared" ca="1" si="941"/>
        <v>9.2174349999535263E-3</v>
      </c>
      <c r="CO428" s="223">
        <f t="shared" ca="1" si="942"/>
        <v>-4.3043504191299497E-3</v>
      </c>
      <c r="CP428" s="223">
        <f t="shared" ca="1" si="943"/>
        <v>-8.5841396796269478E-3</v>
      </c>
      <c r="CQ428" s="223">
        <f t="shared" ca="1" si="944"/>
        <v>5.5673273979506702E-3</v>
      </c>
      <c r="CR428" s="223">
        <f t="shared" ca="1" si="945"/>
        <v>7.7650236587335133E-3</v>
      </c>
      <c r="CS428" s="223">
        <f t="shared" ca="1" si="946"/>
        <v>-6.7097885515423408E-3</v>
      </c>
      <c r="CT428" s="223">
        <f t="shared" ca="1" si="947"/>
        <v>-6.7778183254529828E-3</v>
      </c>
      <c r="CU428" s="223">
        <f t="shared" ca="1" si="948"/>
        <v>7.7070030460819113E-3</v>
      </c>
      <c r="CV428" s="223">
        <f t="shared" ca="1" si="949"/>
        <v>5.6438936939603133E-3</v>
      </c>
      <c r="CW428" s="223">
        <f t="shared" ca="1" si="950"/>
        <v>-8.5373841992799886E-3</v>
      </c>
      <c r="CX428" s="223">
        <f t="shared" ca="1" si="951"/>
        <v>-4.3877958081548051E-3</v>
      </c>
      <c r="CY428" s="223">
        <f t="shared" ca="1" si="952"/>
        <v>9.182956766862746E-3</v>
      </c>
      <c r="CZ428" s="223">
        <f t="shared" ca="1" si="953"/>
        <v>3.0367153939370125E-3</v>
      </c>
      <c r="DA428" s="223">
        <f t="shared" ca="1" si="954"/>
        <v>-9.6297460523255152E-3</v>
      </c>
      <c r="DB428" s="223">
        <f t="shared" ca="1" si="955"/>
        <v>-1.6198992621073473E-3</v>
      </c>
      <c r="DC428" s="223">
        <f t="shared" ca="1" si="956"/>
        <v>9.8680804169102038E-3</v>
      </c>
      <c r="DD428" s="223">
        <f t="shared" ca="1" si="957"/>
        <v>1.6801720323445651E-4</v>
      </c>
      <c r="DE428" s="223">
        <f t="shared" ca="1" si="958"/>
        <v>-9.8928006413765424E-3</v>
      </c>
      <c r="DF428" s="223">
        <f t="shared" ca="1" si="959"/>
        <v>1.2875019206883421E-3</v>
      </c>
      <c r="DG428" s="223">
        <f t="shared" ca="1" si="960"/>
        <v>9.7033716075182307E-3</v>
      </c>
      <c r="DH428" s="223">
        <f t="shared" ca="1" si="961"/>
        <v>-2.7151505161933471E-3</v>
      </c>
      <c r="DI428" s="223">
        <f t="shared" ca="1" si="962"/>
        <v>-9.3038938818558858E-3</v>
      </c>
      <c r="DJ428" s="223">
        <f t="shared" ca="1" si="963"/>
        <v>4.084024302586072E-3</v>
      </c>
      <c r="DK428" s="223">
        <f t="shared" ca="1" si="964"/>
        <v>8.7030149507555249E-3</v>
      </c>
      <c r="DL428" s="223">
        <f t="shared" ca="1" si="965"/>
        <v>-5.3644912962935252E-3</v>
      </c>
      <c r="DM428" s="223">
        <f t="shared" ca="1" si="966"/>
        <v>-7.913742028463424E-3</v>
      </c>
      <c r="DN428" s="223">
        <f t="shared" ca="1" si="967"/>
        <v>6.5288332538218554E-3</v>
      </c>
      <c r="DO428" s="223">
        <f t="shared" ca="1" si="968"/>
        <v>6.9531604901985735E-3</v>
      </c>
      <c r="DP428" s="223">
        <f t="shared" ca="1" si="969"/>
        <v>-7.5518456880217175E-3</v>
      </c>
      <c r="DQ428" s="223">
        <f t="shared" ca="1" si="970"/>
        <v>-5.8420640253758292E-3</v>
      </c>
      <c r="DR428" s="223">
        <f t="shared" ca="1" si="971"/>
        <v>8.4113834691179404E-3</v>
      </c>
      <c r="DS428" s="223">
        <f t="shared" ca="1" si="972"/>
        <v>4.6045045170257926E-3</v>
      </c>
      <c r="DT428" s="223">
        <f t="shared" ca="1" si="973"/>
        <v>-9.0888401998933423E-3</v>
      </c>
      <c r="DU428" s="223">
        <f t="shared" ca="1" si="974"/>
        <v>-3.2672713911612219E-3</v>
      </c>
      <c r="DV428" s="223">
        <f t="shared" ca="1" si="975"/>
        <v>9.5695509879982453E-3</v>
      </c>
      <c r="DW428" s="223">
        <f t="shared" ca="1" si="976"/>
        <v>1.8593117066074685E-3</v>
      </c>
      <c r="DX428" s="223">
        <f t="shared" ca="1" si="977"/>
        <v>-9.8431098965828991E-3</v>
      </c>
      <c r="DY428" s="223">
        <f t="shared" ca="1" si="978"/>
        <v>-4.1110353859604831E-4</v>
      </c>
      <c r="DZ428" s="223">
        <f t="shared" ca="1" si="979"/>
        <v>9.9035952014050813E-3</v>
      </c>
      <c r="EA428" s="223">
        <f t="shared" ca="1" si="980"/>
        <v>-1.0460037795222482E-3</v>
      </c>
      <c r="EB428" s="223">
        <f t="shared" ca="1" si="981"/>
        <v>-9.749697578276784E-3</v>
      </c>
      <c r="EC428" s="223">
        <f t="shared" ca="1" si="982"/>
        <v>2.4804682746716222E-3</v>
      </c>
      <c r="ED428" s="223">
        <f t="shared" ca="1" si="983"/>
        <v>9.3847484459787175E-3</v>
      </c>
      <c r="EE428" s="223">
        <f t="shared" ca="1" si="984"/>
        <v>-3.861238122513563E-3</v>
      </c>
      <c r="EF428" s="223">
        <f t="shared" ca="1" si="985"/>
        <v>-8.8166478511044599E-3</v>
      </c>
      <c r="EG428" s="223">
        <f t="shared" ca="1" si="986"/>
        <v>5.1584238256705047E-3</v>
      </c>
      <c r="EH428" s="223">
        <f t="shared" ca="1" si="987"/>
        <v>8.0576934559092647E-3</v>
      </c>
      <c r="EI428" s="223">
        <f t="shared" ca="1" si="988"/>
        <v>-6.3439452310782764E-3</v>
      </c>
      <c r="EJ428" s="223">
        <f t="shared" ca="1" si="989"/>
        <v>-7.1243143310604851E-3</v>
      </c>
      <c r="EK428" s="223">
        <f t="shared" ca="1" si="990"/>
        <v>7.392139380500937E-3</v>
      </c>
      <c r="EL428" s="223">
        <f t="shared" ca="1" si="991"/>
        <v>6.0367153158715292E-3</v>
      </c>
      <c r="EM428" s="223">
        <f t="shared" ca="1" si="992"/>
        <v>-8.2803160360759853E-3</v>
      </c>
      <c r="EN428" s="223">
        <f t="shared" ca="1" si="993"/>
        <v>-4.8184396445489861E-3</v>
      </c>
      <c r="EO428" s="223">
        <f t="shared" ca="1" si="994"/>
        <v>8.9892488554411554E-3</v>
      </c>
      <c r="EP428" s="223">
        <f t="shared" ca="1" si="995"/>
        <v>3.4958593062702752E-3</v>
      </c>
      <c r="EQ428" s="223">
        <f t="shared" ca="1" si="996"/>
        <v>-9.5035915839842885E-3</v>
      </c>
      <c r="ER428" s="223">
        <f t="shared" ca="1" si="997"/>
        <v>-2.097604171259673E-3</v>
      </c>
      <c r="ES428" s="223">
        <f t="shared" ca="1" si="998"/>
        <v>9.8122102549114392E-3</v>
      </c>
      <c r="ET428" s="223">
        <f t="shared" ca="1" si="999"/>
        <v>6.5394224055814135E-4</v>
      </c>
      <c r="EU428" s="223">
        <f t="shared" ca="1" si="1000"/>
        <v>-9.9084242060035604E-3</v>
      </c>
      <c r="EV428" s="223">
        <f t="shared" ca="1" si="1001"/>
        <v>8.0387556479169118E-4</v>
      </c>
      <c r="EW428" s="223">
        <f t="shared" ca="1" si="1002"/>
        <v>9.7901506957788625E-3</v>
      </c>
      <c r="EX428" s="223">
        <f t="shared" ca="1" si="1003"/>
        <v>-2.2442918918116448E-3</v>
      </c>
      <c r="EY428" s="223">
        <f t="shared" ca="1" si="1004"/>
        <v>-9.4599499885560396E-3</v>
      </c>
      <c r="EZ428" s="223">
        <f t="shared" ca="1" si="1005"/>
        <v>3.6361260769773029E-3</v>
      </c>
      <c r="FA428" s="223">
        <f t="shared" ca="1" si="1006"/>
        <v>8.9249699324635903E-3</v>
      </c>
      <c r="FB428" s="223">
        <f t="shared" ca="1" si="1007"/>
        <v>-4.9492491134210288E-3</v>
      </c>
      <c r="FC428" s="223">
        <f t="shared" ca="1" si="1008"/>
        <v>-8.1967912301139905E-3</v>
      </c>
      <c r="FD428" s="223">
        <f t="shared" ca="1" si="1009"/>
        <v>6.1552358529428884E-3</v>
      </c>
      <c r="FE428" s="223">
        <f t="shared" ca="1" si="1010"/>
        <v>7.2911767513644376E-3</v>
      </c>
      <c r="FF428" s="223">
        <f t="shared" ca="1" si="1011"/>
        <v>-7.2279803246270476E-3</v>
      </c>
      <c r="FG428" s="223">
        <f t="shared" ca="1" si="1012"/>
        <v>-6.2277303147878276E-3</v>
      </c>
      <c r="FH428" s="223">
        <f t="shared" ca="1" si="1013"/>
        <v>8.1442608502748579E-3</v>
      </c>
      <c r="FI428" s="223">
        <f t="shared" ca="1" si="1014"/>
        <v>5.0294723242033674E-3</v>
      </c>
      <c r="FJ428" s="223">
        <f t="shared" ca="1" si="1015"/>
        <v>-8.88424272360799E-3</v>
      </c>
      <c r="FK428" s="223">
        <f t="shared" ca="1" si="1016"/>
        <v>-3.7223414464520928E-3</v>
      </c>
      <c r="FL428" s="223">
        <f t="shared" ca="1" si="1017"/>
        <v>9.4319075717624809E-3</v>
      </c>
      <c r="FM428" s="223">
        <f t="shared" ca="1" si="1018"/>
        <v>2.3346331175935829E-3</v>
      </c>
      <c r="FN428" s="223">
        <f t="shared" ca="1" si="1019"/>
        <v>-9.7754001046846308E-3</v>
      </c>
      <c r="FO428" s="223">
        <f t="shared" ca="1" si="1020"/>
        <v>-8.9638703216727775E-4</v>
      </c>
      <c r="FP428" s="223">
        <f t="shared" ca="1" si="1021"/>
        <v>9.9072847463601843E-3</v>
      </c>
      <c r="FQ428" s="223">
        <f t="shared" ca="1" si="1022"/>
        <v>-5.6126312548030778E-4</v>
      </c>
      <c r="FR428" s="223">
        <f t="shared" ca="1" si="1023"/>
        <v>-9.8247065925791167E-3</v>
      </c>
      <c r="FS428" s="223">
        <f t="shared" ca="1" si="1024"/>
        <v>2.0067636314357921E-3</v>
      </c>
      <c r="FT428" s="223">
        <f t="shared" ca="1" si="1025"/>
        <v>9.5294532109906505E-3</v>
      </c>
      <c r="FU428" s="223">
        <f t="shared" ca="1" si="1026"/>
        <v>-3.4088237650555199E-3</v>
      </c>
      <c r="FV428" s="223">
        <f t="shared" ca="1" si="1027"/>
        <v>-9.0279159456615292E-3</v>
      </c>
      <c r="FW428" s="223">
        <f t="shared" ca="1" si="1028"/>
        <v>4.7370931585699744E-3</v>
      </c>
      <c r="FX428" s="223">
        <f t="shared" ca="1" si="1029"/>
        <v>8.3309515637793007E-3</v>
      </c>
      <c r="FY428" s="223">
        <f t="shared" ca="1" si="1030"/>
        <v>-5.9628187908885594E-3</v>
      </c>
      <c r="FZ428" s="223">
        <f t="shared" ca="1" si="1031"/>
        <v>-7.4536472394282158E-3</v>
      </c>
      <c r="GA428" s="223">
        <f t="shared" ca="1" si="1032"/>
        <v>7.0594674036775825E-3</v>
      </c>
      <c r="GB428" s="223">
        <f t="shared" ca="1" si="1033"/>
        <v>6.4149939618327731E-3</v>
      </c>
      <c r="GC428" s="223">
        <f t="shared" ca="1" si="1034"/>
        <v>-8.0032998662708903E-3</v>
      </c>
      <c r="GD428" s="223">
        <f t="shared" ca="1" si="1035"/>
        <v>-5.2374754377939731E-3</v>
      </c>
      <c r="GE428" s="223">
        <f t="shared" ca="1" si="1036"/>
        <v>8.7738850561613485E-3</v>
      </c>
      <c r="GF428" s="223">
        <f t="shared" ca="1" si="1037"/>
        <v>3.9465813873333592E-3</v>
      </c>
      <c r="GG428" s="223">
        <f t="shared" ca="1" si="1038"/>
        <v>-9.3545421311010141E-3</v>
      </c>
      <c r="GH428" s="223">
        <f t="shared" ca="1" si="1039"/>
        <v>-2.5702557682352818E-3</v>
      </c>
      <c r="GI428" s="223">
        <f t="shared" ca="1" si="1040"/>
        <v>9.7327016189604643E-3</v>
      </c>
      <c r="GJ428" s="223">
        <f t="shared" ca="1" si="1041"/>
        <v>1.1382918737457464E-3</v>
      </c>
      <c r="GK428" s="223">
        <f t="shared" ca="1" si="1042"/>
        <v>-9.9001775088428511E-3</v>
      </c>
      <c r="GL428" s="223">
        <f t="shared" ca="1" si="1043"/>
        <v>3.1831260224855383E-4</v>
      </c>
      <c r="GM428" s="223">
        <f t="shared" ca="1" si="1044"/>
        <v>9.8533444534974809E-3</v>
      </c>
      <c r="GN428" s="223">
        <f t="shared" ca="1" si="1045"/>
        <v>-1.7680265716858116E-3</v>
      </c>
      <c r="GO428" s="223">
        <f t="shared" ca="1" si="1046"/>
        <v>-9.5932162471400149E-3</v>
      </c>
      <c r="GP428" s="223">
        <f t="shared" ca="1" si="1047"/>
        <v>3.179468105162328E-3</v>
      </c>
      <c r="GQ428" s="223">
        <f t="shared" ca="1" si="1048"/>
        <v>9.1254238798694348E-3</v>
      </c>
      <c r="GR428" s="223">
        <f t="shared" ca="1" si="1049"/>
        <v>-4.5220837559312695E-3</v>
      </c>
      <c r="GS428" s="223">
        <f t="shared" ca="1" si="1050"/>
        <v>-8.4600936437370829E-3</v>
      </c>
      <c r="GT428" s="223">
        <f t="shared" ca="1" si="1051"/>
        <v>5.7668099497592048E-3</v>
      </c>
      <c r="GU428" s="223">
        <f t="shared" ca="1" si="1052"/>
        <v>7.6116279291044142E-3</v>
      </c>
      <c r="GV428" s="223">
        <f t="shared" ca="1" si="1053"/>
        <v>-6.8867021235342381E-3</v>
      </c>
      <c r="GW428" s="223">
        <f t="shared" ca="1" si="1054"/>
        <v>-6.5983934563871791E-3</v>
      </c>
      <c r="GX428" s="223">
        <f t="shared" ca="1" si="1055"/>
        <v>7.8575179936901298E-3</v>
      </c>
      <c r="GY428" s="223">
        <f t="shared" ca="1" si="1056"/>
        <v>5.4423236920221971E-3</v>
      </c>
      <c r="GZ428" s="223">
        <f t="shared" ca="1" si="1057"/>
        <v>-8.6582423284338322E-3</v>
      </c>
      <c r="HA428" s="223">
        <f t="shared" ca="1" si="1058"/>
        <v>-4.168444055159596E-3</v>
      </c>
      <c r="HB428" s="223">
        <f t="shared" ca="1" si="1059"/>
        <v>9.2715418640486203E-3</v>
      </c>
      <c r="HC428" s="223">
        <f t="shared" ca="1" si="1060"/>
        <v>2.8043301929102471E-3</v>
      </c>
      <c r="HD428" s="223">
        <f t="shared" ca="1" si="1061"/>
        <v>-9.684140517710299E-3</v>
      </c>
      <c r="HE428" s="223">
        <f t="shared" ca="1" si="1062"/>
        <v>-1.3795110508635047E-3</v>
      </c>
      <c r="HF428" s="223">
        <f t="shared" ca="1" si="1063"/>
        <v>9.8871067745856522E-3</v>
      </c>
      <c r="HG428" s="223">
        <f t="shared" ca="1" si="1064"/>
        <v>-7.5170339407678883E-5</v>
      </c>
      <c r="HH428" s="223">
        <f t="shared" ca="1" si="1065"/>
        <v>-9.8760470281573243E-3</v>
      </c>
      <c r="HI428" s="223">
        <f t="shared" ca="1" si="1066"/>
        <v>1.528224518840374E-3</v>
      </c>
      <c r="HJ428" s="223">
        <f t="shared" ca="1" si="1067"/>
        <v>9.6512006885357063E-3</v>
      </c>
      <c r="HK428" s="223">
        <f t="shared" ca="1" si="1068"/>
        <v>-2.948197252570024E-3</v>
      </c>
      <c r="HL428" s="223">
        <f t="shared" ca="1" si="1069"/>
        <v>-9.217434999953672E-3</v>
      </c>
      <c r="HM428" s="223">
        <f t="shared" ca="1" si="1070"/>
        <v>4.304350419130098E-3</v>
      </c>
      <c r="HN428" s="223">
        <f t="shared" ca="1" si="1071"/>
        <v>8.5841396796268662E-3</v>
      </c>
      <c r="HO428" s="223">
        <f t="shared" ca="1" si="1072"/>
        <v>-5.5673273979505739E-3</v>
      </c>
      <c r="HP428" s="223">
        <f t="shared" ca="1" si="1073"/>
        <v>-7.7650236587335853E-3</v>
      </c>
      <c r="HQ428" s="223">
        <f t="shared" ca="1" si="1074"/>
        <v>6.7097885515420485E-3</v>
      </c>
      <c r="HR428" s="223">
        <f t="shared" ca="1" si="1075"/>
        <v>6.7778183254528623E-3</v>
      </c>
      <c r="HS428" s="223">
        <f t="shared" ca="1" si="1076"/>
        <v>-7.7070030460818385E-3</v>
      </c>
      <c r="HT428" s="223">
        <f t="shared" ca="1" si="1077"/>
        <v>-5.6438936939604088E-3</v>
      </c>
      <c r="HU428" s="223">
        <f t="shared" ca="1" si="1078"/>
        <v>8.5373841992799314E-3</v>
      </c>
      <c r="HV428" s="223">
        <f t="shared" ca="1" si="1079"/>
        <v>4.3877958081551625E-3</v>
      </c>
      <c r="HW428" s="223">
        <f t="shared" ca="1" si="1080"/>
        <v>-9.1829567668628084E-3</v>
      </c>
      <c r="HX428" s="223">
        <f t="shared" ca="1" si="1081"/>
        <v>-3.0367153939371231E-3</v>
      </c>
      <c r="HY428" s="223">
        <f t="shared" ca="1" si="1082"/>
        <v>9.6297460523254892E-3</v>
      </c>
      <c r="HZ428" s="223">
        <f t="shared" ca="1" si="1083"/>
        <v>1.6198992621074622E-3</v>
      </c>
      <c r="IA428" s="223">
        <f t="shared" ca="1" si="1084"/>
        <v>-9.8680804169101674E-3</v>
      </c>
      <c r="IB428" s="223">
        <f t="shared" ca="1" si="1085"/>
        <v>-1.6801720323429085E-4</v>
      </c>
      <c r="IC428" s="223">
        <f t="shared" ca="1" si="1086"/>
        <v>9.8928006413765493E-3</v>
      </c>
      <c r="ID428" s="223">
        <f t="shared" ca="1" si="1087"/>
        <v>-1.2875019206882263E-3</v>
      </c>
      <c r="IE428" s="223">
        <f t="shared" ca="1" si="1088"/>
        <v>-6.9066493935766356E-3</v>
      </c>
      <c r="IF428" s="223">
        <f t="shared" ca="1" si="1089"/>
        <v>2.7151505161929642E-3</v>
      </c>
      <c r="IG428" s="223">
        <f t="shared" ca="1" si="1090"/>
        <v>9.3038938818558303E-3</v>
      </c>
      <c r="IH428" s="223">
        <f t="shared" ca="1" si="1091"/>
        <v>-4.0840243025859662E-3</v>
      </c>
      <c r="II428" s="223">
        <f t="shared" ca="1" si="1092"/>
        <v>-8.7030149507555821E-3</v>
      </c>
      <c r="IJ428" s="223">
        <f t="shared" ca="1" si="1093"/>
        <v>5.3644912962931904E-3</v>
      </c>
      <c r="IK428" s="223">
        <f t="shared" ca="1" si="1094"/>
        <v>7.9137420284636634E-3</v>
      </c>
      <c r="IL428" s="223">
        <f t="shared" ca="1" si="1095"/>
        <v>-6.5288332538219786E-3</v>
      </c>
      <c r="IM428" s="223">
        <f t="shared" ca="1" si="1096"/>
        <v>-6.9531604901986576E-3</v>
      </c>
      <c r="IN428" s="223">
        <f t="shared" ca="1" si="1097"/>
        <v>7.5518456880216429E-3</v>
      </c>
      <c r="IO428" s="223">
        <f t="shared" ca="1" si="1098"/>
        <v>5.8420640253761509E-3</v>
      </c>
      <c r="IP428" s="223">
        <f t="shared" ca="1" si="1099"/>
        <v>-8.4113834691180271E-3</v>
      </c>
      <c r="IQ428" s="223">
        <f t="shared" ca="1" si="1100"/>
        <v>-4.604504517025646E-3</v>
      </c>
      <c r="IR428" s="223">
        <f t="shared" ca="1" si="1101"/>
        <v>9.0888401998932972E-3</v>
      </c>
      <c r="IS428" s="223">
        <f t="shared" ca="1" si="1102"/>
        <v>3.2672713911613329E-3</v>
      </c>
      <c r="IT428" s="223">
        <f t="shared" ca="1" si="1103"/>
        <v>-9.569550987998143E-3</v>
      </c>
      <c r="IU428" s="223">
        <f t="shared" ca="1" si="1104"/>
        <v>-1.8593117066073063E-3</v>
      </c>
      <c r="IV428" s="223">
        <f t="shared" ca="1" si="1105"/>
        <v>9.8431098965828835E-3</v>
      </c>
      <c r="IW428" s="223">
        <f t="shared" ca="1" si="1106"/>
        <v>4.1110353859616453E-4</v>
      </c>
      <c r="IX428" s="223">
        <f t="shared" ca="1" si="1107"/>
        <v>-9.9035952014050865E-3</v>
      </c>
      <c r="IY428" s="223">
        <f t="shared" ca="1" si="1108"/>
        <v>1.0460037795218522E-3</v>
      </c>
      <c r="IZ428" s="223">
        <f t="shared" ca="1" si="1109"/>
        <v>9.7496975782767545E-3</v>
      </c>
      <c r="JA428" s="223">
        <f t="shared" ca="1" si="1110"/>
        <v>-2.4804682746715091E-3</v>
      </c>
      <c r="JB428" s="223">
        <f t="shared" ca="1" si="1111"/>
        <v>-9.384748445978754E-3</v>
      </c>
    </row>
    <row r="429" spans="2:262">
      <c r="B429" s="230">
        <v>68</v>
      </c>
      <c r="C429" s="229">
        <f t="shared" si="1112"/>
        <v>1.3281250000000007E-3</v>
      </c>
      <c r="D429" s="226">
        <f t="shared" ca="1" si="855"/>
        <v>23.477057536341327</v>
      </c>
      <c r="E429" s="225">
        <f ca="1">BV361</f>
        <v>-0.52294246365867347</v>
      </c>
      <c r="F429" s="224">
        <v>68</v>
      </c>
      <c r="G429" s="223">
        <f t="shared" ca="1" si="856"/>
        <v>1.6527362080988337E-3</v>
      </c>
      <c r="H429" s="223">
        <f t="shared" ca="1" si="857"/>
        <v>3.5381770642082611E-3</v>
      </c>
      <c r="I429" s="223">
        <f t="shared" ca="1" si="858"/>
        <v>-2.3463402037255032E-3</v>
      </c>
      <c r="J429" s="223">
        <f t="shared" ca="1" si="859"/>
        <v>-3.0782139501893567E-3</v>
      </c>
      <c r="K429" s="223">
        <f t="shared" ca="1" si="860"/>
        <v>2.9497756611657436E-3</v>
      </c>
      <c r="L429" s="223">
        <f t="shared" ca="1" si="861"/>
        <v>2.499956800346943E-3</v>
      </c>
      <c r="M429" s="223">
        <f t="shared" ca="1" si="862"/>
        <v>-3.4398528942006373E-3</v>
      </c>
      <c r="N429" s="223">
        <f t="shared" ca="1" si="863"/>
        <v>-1.8256277126591273E-3</v>
      </c>
      <c r="O429" s="223">
        <f t="shared" ca="1" si="864"/>
        <v>3.797738509603125E-3</v>
      </c>
      <c r="P429" s="223">
        <f t="shared" ca="1" si="865"/>
        <v>1.0811407757976392E-3</v>
      </c>
      <c r="Q429" s="223">
        <f t="shared" ca="1" si="866"/>
        <v>-4.0096791638778596E-3</v>
      </c>
      <c r="R429" s="223">
        <f t="shared" ca="1" si="867"/>
        <v>-2.9510620523296501E-4</v>
      </c>
      <c r="S429" s="223">
        <f t="shared" ca="1" si="868"/>
        <v>4.0675300965387481E-3</v>
      </c>
      <c r="T429" s="223">
        <f t="shared" ca="1" si="869"/>
        <v>-5.0226913130133088E-4</v>
      </c>
      <c r="U429" s="223">
        <f t="shared" ca="1" si="870"/>
        <v>-3.9690681286868121E-3</v>
      </c>
      <c r="V429" s="223">
        <f t="shared" ca="1" si="871"/>
        <v>1.2803425467954909E-3</v>
      </c>
      <c r="W429" s="223">
        <f t="shared" ca="1" si="872"/>
        <v>3.7180770985284872E-3</v>
      </c>
      <c r="X429" s="223">
        <f t="shared" ca="1" si="873"/>
        <v>-2.009213116240673E-3</v>
      </c>
      <c r="Y429" s="223">
        <f t="shared" ca="1" si="874"/>
        <v>-3.3242024505953757E-3</v>
      </c>
      <c r="Z429" s="223">
        <f t="shared" ca="1" si="875"/>
        <v>2.6608707524084238E-3</v>
      </c>
      <c r="AA429" s="223">
        <f t="shared" ca="1" si="876"/>
        <v>2.8025805667200865E-3</v>
      </c>
      <c r="AB429" s="223">
        <f t="shared" ca="1" si="877"/>
        <v>-3.2102726177946381E-3</v>
      </c>
      <c r="AC429" s="223">
        <f t="shared" ca="1" si="878"/>
        <v>-2.1732570833710545E-3</v>
      </c>
      <c r="AD429" s="223">
        <f t="shared" ca="1" si="879"/>
        <v>3.6363055068206257E-3</v>
      </c>
      <c r="AE429" s="223">
        <f t="shared" ca="1" si="880"/>
        <v>1.4604165490846631E-3</v>
      </c>
      <c r="AF429" s="223">
        <f t="shared" ca="1" si="881"/>
        <v>-3.9225972144831082E-3</v>
      </c>
      <c r="AG429" s="223">
        <f t="shared" ca="1" si="882"/>
        <v>-6.9145302582801168E-4</v>
      </c>
      <c r="AH429" s="223">
        <f t="shared" ca="1" si="883"/>
        <v>4.0581457110108734E-3</v>
      </c>
      <c r="AI429" s="223">
        <f t="shared" ca="1" si="884"/>
        <v>-1.0408264943991387E-4</v>
      </c>
      <c r="AJ429" s="223">
        <f t="shared" ca="1" si="885"/>
        <v>-4.0377419436988249E-3</v>
      </c>
      <c r="AK429" s="223">
        <f t="shared" ca="1" si="886"/>
        <v>8.956184868600856E-4</v>
      </c>
      <c r="AL429" s="223">
        <f t="shared" ca="1" si="887"/>
        <v>3.8621700178821982E-3</v>
      </c>
      <c r="AM429" s="223">
        <f t="shared" ca="1" si="888"/>
        <v>-1.6527362080988308E-3</v>
      </c>
      <c r="AN429" s="223">
        <f t="shared" ca="1" si="889"/>
        <v>-3.5381770642082533E-3</v>
      </c>
      <c r="AO429" s="223">
        <f t="shared" ca="1" si="890"/>
        <v>2.346340203725508E-3</v>
      </c>
      <c r="AP429" s="223">
        <f t="shared" ca="1" si="891"/>
        <v>3.0782139501893571E-3</v>
      </c>
      <c r="AQ429" s="223">
        <f t="shared" ca="1" si="892"/>
        <v>-2.9497756611657575E-3</v>
      </c>
      <c r="AR429" s="223">
        <f t="shared" ca="1" si="893"/>
        <v>-2.4999568003469383E-3</v>
      </c>
      <c r="AS429" s="223">
        <f t="shared" ca="1" si="894"/>
        <v>3.4398528942006525E-3</v>
      </c>
      <c r="AT429" s="223">
        <f t="shared" ca="1" si="895"/>
        <v>1.8256277126591349E-3</v>
      </c>
      <c r="AU429" s="223">
        <f t="shared" ca="1" si="896"/>
        <v>-3.7977385096031294E-3</v>
      </c>
      <c r="AV429" s="223">
        <f t="shared" ca="1" si="897"/>
        <v>-1.0811407757976052E-3</v>
      </c>
      <c r="AW429" s="223">
        <f t="shared" ca="1" si="898"/>
        <v>4.0096791638778578E-3</v>
      </c>
      <c r="AX429" s="223">
        <f t="shared" ca="1" si="899"/>
        <v>2.9510620523295916E-4</v>
      </c>
      <c r="AY429" s="223">
        <f t="shared" ca="1" si="900"/>
        <v>-4.0675300965387472E-3</v>
      </c>
      <c r="AZ429" s="223">
        <f t="shared" ca="1" si="901"/>
        <v>5.0226913130132242E-4</v>
      </c>
      <c r="BA429" s="223">
        <f t="shared" ca="1" si="902"/>
        <v>3.9690681286868069E-3</v>
      </c>
      <c r="BB429" s="223">
        <f t="shared" ca="1" si="903"/>
        <v>-1.2803425467955241E-3</v>
      </c>
      <c r="BC429" s="223">
        <f t="shared" ca="1" si="904"/>
        <v>-3.7180770985284907E-3</v>
      </c>
      <c r="BD429" s="223">
        <f t="shared" ca="1" si="905"/>
        <v>2.0092131162406908E-3</v>
      </c>
      <c r="BE429" s="223">
        <f t="shared" ca="1" si="906"/>
        <v>3.3242024505953892E-3</v>
      </c>
      <c r="BF429" s="223">
        <f t="shared" ca="1" si="907"/>
        <v>-2.6608707524084282E-3</v>
      </c>
      <c r="BG429" s="223">
        <f t="shared" ca="1" si="908"/>
        <v>-2.8025805667200821E-3</v>
      </c>
      <c r="BH429" s="223">
        <f t="shared" ca="1" si="909"/>
        <v>3.2102726177946233E-3</v>
      </c>
      <c r="BI429" s="223">
        <f t="shared" ca="1" si="910"/>
        <v>2.1732570833710497E-3</v>
      </c>
      <c r="BJ429" s="223">
        <f t="shared" ca="1" si="911"/>
        <v>-3.6363055068206287E-3</v>
      </c>
      <c r="BK429" s="223">
        <f t="shared" ca="1" si="912"/>
        <v>-1.4604165490846846E-3</v>
      </c>
      <c r="BL429" s="223">
        <f t="shared" ca="1" si="913"/>
        <v>3.9225972144831091E-3</v>
      </c>
      <c r="BM429" s="223">
        <f t="shared" ca="1" si="914"/>
        <v>6.9145302582797764E-4</v>
      </c>
      <c r="BN429" s="223">
        <f t="shared" ca="1" si="915"/>
        <v>-4.0581457110108726E-3</v>
      </c>
      <c r="BO429" s="223">
        <f t="shared" ca="1" si="916"/>
        <v>1.0408264943991973E-4</v>
      </c>
      <c r="BP429" s="223">
        <f t="shared" ca="1" si="917"/>
        <v>4.0377419436988214E-3</v>
      </c>
      <c r="BQ429" s="223">
        <f t="shared" ca="1" si="918"/>
        <v>-8.9561848686006305E-4</v>
      </c>
      <c r="BR429" s="223">
        <f t="shared" ca="1" si="919"/>
        <v>-3.862170017882196E-3</v>
      </c>
      <c r="BS429" s="223">
        <f t="shared" ca="1" si="920"/>
        <v>1.6527362080988627E-3</v>
      </c>
      <c r="BT429" s="223">
        <f t="shared" ca="1" si="921"/>
        <v>3.5381770642082646E-3</v>
      </c>
      <c r="BU429" s="223">
        <f t="shared" ca="1" si="922"/>
        <v>-2.3463402037255127E-3</v>
      </c>
      <c r="BV429" s="223">
        <f t="shared" ca="1" si="923"/>
        <v>-3.0782139501893345E-3</v>
      </c>
      <c r="BW429" s="223">
        <f t="shared" ca="1" si="924"/>
        <v>2.9497756611657415E-3</v>
      </c>
      <c r="BX429" s="223">
        <f t="shared" ca="1" si="925"/>
        <v>2.4999568003469335E-3</v>
      </c>
      <c r="BY429" s="223">
        <f t="shared" ca="1" si="926"/>
        <v>-3.4398528942006551E-3</v>
      </c>
      <c r="BZ429" s="223">
        <f t="shared" ca="1" si="927"/>
        <v>-1.8256277126591296E-3</v>
      </c>
      <c r="CA429" s="223">
        <f t="shared" ca="1" si="928"/>
        <v>3.7977385096031316E-3</v>
      </c>
      <c r="CB429" s="223">
        <f t="shared" ca="1" si="929"/>
        <v>1.0811407757975995E-3</v>
      </c>
      <c r="CC429" s="223">
        <f t="shared" ca="1" si="930"/>
        <v>-4.0096791638778587E-3</v>
      </c>
      <c r="CD429" s="223">
        <f t="shared" ca="1" si="931"/>
        <v>-2.951062052329533E-4</v>
      </c>
      <c r="CE429" s="223">
        <f t="shared" ca="1" si="932"/>
        <v>4.0675300965387472E-3</v>
      </c>
      <c r="CF429" s="223">
        <f t="shared" ca="1" si="933"/>
        <v>-5.0226913130138595E-4</v>
      </c>
      <c r="CG429" s="223">
        <f t="shared" ca="1" si="934"/>
        <v>-3.9690681286868191E-3</v>
      </c>
      <c r="CH429" s="223">
        <f t="shared" ca="1" si="935"/>
        <v>1.2803425467954749E-3</v>
      </c>
      <c r="CI429" s="223">
        <f t="shared" ca="1" si="936"/>
        <v>3.7180770985284881E-3</v>
      </c>
      <c r="CJ429" s="223">
        <f t="shared" ca="1" si="937"/>
        <v>-2.009213116240696E-3</v>
      </c>
      <c r="CK429" s="223">
        <f t="shared" ca="1" si="938"/>
        <v>-3.3242024505953523E-3</v>
      </c>
      <c r="CL429" s="223">
        <f t="shared" ca="1" si="939"/>
        <v>2.6608707524084767E-3</v>
      </c>
      <c r="CM429" s="223">
        <f t="shared" ca="1" si="940"/>
        <v>2.8025805667201194E-3</v>
      </c>
      <c r="CN429" s="223">
        <f t="shared" ca="1" si="941"/>
        <v>-3.2102726177946272E-3</v>
      </c>
      <c r="CO429" s="223">
        <f t="shared" ca="1" si="942"/>
        <v>-2.1732570833710441E-3</v>
      </c>
      <c r="CP429" s="223">
        <f t="shared" ca="1" si="943"/>
        <v>3.6363055068206313E-3</v>
      </c>
      <c r="CQ429" s="223">
        <f t="shared" ca="1" si="944"/>
        <v>1.4604165490846252E-3</v>
      </c>
      <c r="CR429" s="223">
        <f t="shared" ca="1" si="945"/>
        <v>-3.9225972144831265E-3</v>
      </c>
      <c r="CS429" s="223">
        <f t="shared" ca="1" si="946"/>
        <v>-6.9145302582802838E-4</v>
      </c>
      <c r="CT429" s="223">
        <f t="shared" ca="1" si="947"/>
        <v>4.0581457110108726E-3</v>
      </c>
      <c r="CU429" s="223">
        <f t="shared" ca="1" si="948"/>
        <v>-1.0408264943992558E-4</v>
      </c>
      <c r="CV429" s="223">
        <f t="shared" ca="1" si="949"/>
        <v>-4.0377419436988206E-3</v>
      </c>
      <c r="CW429" s="223">
        <f t="shared" ca="1" si="950"/>
        <v>8.956184868601255E-4</v>
      </c>
      <c r="CX429" s="223">
        <f t="shared" ca="1" si="951"/>
        <v>3.862170017882176E-3</v>
      </c>
      <c r="CY429" s="223">
        <f t="shared" ca="1" si="952"/>
        <v>-1.6527362080988152E-3</v>
      </c>
      <c r="CZ429" s="223">
        <f t="shared" ca="1" si="953"/>
        <v>-3.5381770642082615E-3</v>
      </c>
      <c r="DA429" s="223">
        <f t="shared" ca="1" si="954"/>
        <v>2.3463402037255179E-3</v>
      </c>
      <c r="DB429" s="223">
        <f t="shared" ca="1" si="955"/>
        <v>3.0782139501893306E-3</v>
      </c>
      <c r="DC429" s="223">
        <f t="shared" ca="1" si="956"/>
        <v>-2.9497756611657853E-3</v>
      </c>
      <c r="DD429" s="223">
        <f t="shared" ca="1" si="957"/>
        <v>-2.4999568003469743E-3</v>
      </c>
      <c r="DE429" s="223">
        <f t="shared" ca="1" si="958"/>
        <v>3.4398528942006274E-3</v>
      </c>
      <c r="DF429" s="223">
        <f t="shared" ca="1" si="959"/>
        <v>1.8256277126591247E-3</v>
      </c>
      <c r="DG429" s="223">
        <f t="shared" ca="1" si="960"/>
        <v>-3.7977385096031337E-3</v>
      </c>
      <c r="DH429" s="223">
        <f t="shared" ca="1" si="961"/>
        <v>-1.0811407757975937E-3</v>
      </c>
      <c r="DI429" s="223">
        <f t="shared" ca="1" si="962"/>
        <v>4.00967916387787E-3</v>
      </c>
      <c r="DJ429" s="223">
        <f t="shared" ca="1" si="963"/>
        <v>2.9510620523300491E-4</v>
      </c>
      <c r="DK429" s="223">
        <f t="shared" ca="1" si="964"/>
        <v>-4.067530096538749E-3</v>
      </c>
      <c r="DL429" s="223">
        <f t="shared" ca="1" si="965"/>
        <v>5.0226913130133445E-4</v>
      </c>
      <c r="DM429" s="223">
        <f t="shared" ca="1" si="966"/>
        <v>3.9690681286868052E-3</v>
      </c>
      <c r="DN429" s="223">
        <f t="shared" ca="1" si="967"/>
        <v>-1.2803425467955354E-3</v>
      </c>
      <c r="DO429" s="223">
        <f t="shared" ca="1" si="968"/>
        <v>-3.7180770985284621E-3</v>
      </c>
      <c r="DP429" s="223">
        <f t="shared" ca="1" si="969"/>
        <v>2.0092131162406509E-3</v>
      </c>
      <c r="DQ429" s="223">
        <f t="shared" ca="1" si="970"/>
        <v>3.3242024505953822E-3</v>
      </c>
      <c r="DR429" s="223">
        <f t="shared" ca="1" si="971"/>
        <v>-2.6608707524084368E-3</v>
      </c>
      <c r="DS429" s="223">
        <f t="shared" ca="1" si="972"/>
        <v>-2.8025805667200735E-3</v>
      </c>
      <c r="DT429" s="223">
        <f t="shared" ca="1" si="973"/>
        <v>3.2102726177946667E-3</v>
      </c>
      <c r="DU429" s="223">
        <f t="shared" ca="1" si="974"/>
        <v>2.1732570833709907E-3</v>
      </c>
      <c r="DV429" s="223">
        <f t="shared" ca="1" si="975"/>
        <v>-3.6363055068206074E-3</v>
      </c>
      <c r="DW429" s="223">
        <f t="shared" ca="1" si="976"/>
        <v>-1.4604165490846738E-3</v>
      </c>
      <c r="DX429" s="223">
        <f t="shared" ca="1" si="977"/>
        <v>3.9225972144831126E-3</v>
      </c>
      <c r="DY429" s="223">
        <f t="shared" ca="1" si="978"/>
        <v>6.9145302582796549E-4</v>
      </c>
      <c r="DZ429" s="223">
        <f t="shared" ca="1" si="979"/>
        <v>-4.0581457110108769E-3</v>
      </c>
      <c r="EA429" s="223">
        <f t="shared" ca="1" si="980"/>
        <v>1.0408264943998955E-4</v>
      </c>
      <c r="EB429" s="223">
        <f t="shared" ca="1" si="981"/>
        <v>4.0377419436988266E-3</v>
      </c>
      <c r="EC429" s="223">
        <f t="shared" ca="1" si="982"/>
        <v>-8.9561848686007476E-4</v>
      </c>
      <c r="ED429" s="223">
        <f t="shared" ca="1" si="983"/>
        <v>-3.8621700178821925E-3</v>
      </c>
      <c r="EE429" s="223">
        <f t="shared" ca="1" si="984"/>
        <v>1.6527362080988736E-3</v>
      </c>
      <c r="EF429" s="223">
        <f t="shared" ca="1" si="985"/>
        <v>3.5381770642082299E-3</v>
      </c>
      <c r="EG429" s="223">
        <f t="shared" ca="1" si="986"/>
        <v>-2.3463402037254754E-3</v>
      </c>
      <c r="EH429" s="223">
        <f t="shared" ca="1" si="987"/>
        <v>-3.0782139501893645E-3</v>
      </c>
      <c r="EI429" s="223">
        <f t="shared" ca="1" si="988"/>
        <v>2.9497756611657497E-3</v>
      </c>
      <c r="EJ429" s="223">
        <f t="shared" ca="1" si="989"/>
        <v>2.4999568003469244E-3</v>
      </c>
      <c r="EK429" s="223">
        <f t="shared" ca="1" si="990"/>
        <v>-3.4398528942006616E-3</v>
      </c>
      <c r="EL429" s="223">
        <f t="shared" ca="1" si="991"/>
        <v>-1.8256277126590674E-3</v>
      </c>
      <c r="EM429" s="223">
        <f t="shared" ca="1" si="992"/>
        <v>3.7977385096031151E-3</v>
      </c>
      <c r="EN429" s="223">
        <f t="shared" ca="1" si="993"/>
        <v>1.0811407757976438E-3</v>
      </c>
      <c r="EO429" s="223">
        <f t="shared" ca="1" si="994"/>
        <v>-4.0096791638778613E-3</v>
      </c>
      <c r="EP429" s="223">
        <f t="shared" ca="1" si="995"/>
        <v>-2.9510620523294116E-4</v>
      </c>
      <c r="EQ429" s="223">
        <f t="shared" ca="1" si="996"/>
        <v>4.0675300965387464E-3</v>
      </c>
      <c r="ER429" s="223">
        <f t="shared" ca="1" si="997"/>
        <v>-5.0226913130139777E-4</v>
      </c>
      <c r="ES429" s="223">
        <f t="shared" ca="1" si="998"/>
        <v>-3.9690681286868165E-3</v>
      </c>
      <c r="ET429" s="223">
        <f t="shared" ca="1" si="999"/>
        <v>1.2803425467954861E-3</v>
      </c>
      <c r="EU429" s="223">
        <f t="shared" ca="1" si="1000"/>
        <v>3.7180770985284833E-3</v>
      </c>
      <c r="EV429" s="223">
        <f t="shared" ca="1" si="1001"/>
        <v>-2.0092131162407064E-3</v>
      </c>
      <c r="EW429" s="223">
        <f t="shared" ca="1" si="1002"/>
        <v>-3.3242024505953454E-3</v>
      </c>
      <c r="EX429" s="223">
        <f t="shared" ca="1" si="1003"/>
        <v>2.6608707524084854E-3</v>
      </c>
      <c r="EY429" s="223">
        <f t="shared" ca="1" si="1004"/>
        <v>2.8025805667201108E-3</v>
      </c>
      <c r="EZ429" s="223">
        <f t="shared" ca="1" si="1005"/>
        <v>-3.2102726177946346E-3</v>
      </c>
      <c r="FA429" s="223">
        <f t="shared" ca="1" si="1006"/>
        <v>-2.1732570833710345E-3</v>
      </c>
      <c r="FB429" s="223">
        <f t="shared" ca="1" si="1007"/>
        <v>3.6363055068206365E-3</v>
      </c>
      <c r="FC429" s="223">
        <f t="shared" ca="1" si="1008"/>
        <v>1.4604165490846137E-3</v>
      </c>
      <c r="FD429" s="223">
        <f t="shared" ca="1" si="1009"/>
        <v>-3.9225972144831291E-3</v>
      </c>
      <c r="FE429" s="223">
        <f t="shared" ca="1" si="1010"/>
        <v>-6.9145302582790283E-4</v>
      </c>
      <c r="FF429" s="223">
        <f t="shared" ca="1" si="1011"/>
        <v>4.0581457110108812E-3</v>
      </c>
      <c r="FG429" s="223">
        <f t="shared" ca="1" si="1012"/>
        <v>-1.040826494400533E-4</v>
      </c>
      <c r="FH429" s="223">
        <f t="shared" ca="1" si="1013"/>
        <v>-4.0377419436988327E-3</v>
      </c>
      <c r="FI429" s="223">
        <f t="shared" ca="1" si="1014"/>
        <v>8.9561848686002445E-4</v>
      </c>
      <c r="FJ429" s="223">
        <f t="shared" ca="1" si="1015"/>
        <v>3.8621700178822086E-3</v>
      </c>
      <c r="FK429" s="223">
        <f t="shared" ca="1" si="1016"/>
        <v>-1.6527362080988261E-3</v>
      </c>
      <c r="FL429" s="223">
        <f t="shared" ca="1" si="1017"/>
        <v>-3.5381770642082555E-3</v>
      </c>
      <c r="FM429" s="223">
        <f t="shared" ca="1" si="1018"/>
        <v>2.3463402037255275E-3</v>
      </c>
      <c r="FN429" s="223">
        <f t="shared" ca="1" si="1019"/>
        <v>3.0782139501893228E-3</v>
      </c>
      <c r="FO429" s="223">
        <f t="shared" ca="1" si="1020"/>
        <v>-2.9497756611657935E-3</v>
      </c>
      <c r="FP429" s="223">
        <f t="shared" ca="1" si="1021"/>
        <v>-2.4999568003468736E-3</v>
      </c>
      <c r="FQ429" s="223">
        <f t="shared" ca="1" si="1022"/>
        <v>3.4398528942006963E-3</v>
      </c>
      <c r="FR429" s="223">
        <f t="shared" ca="1" si="1023"/>
        <v>1.8256277126590102E-3</v>
      </c>
      <c r="FS429" s="223">
        <f t="shared" ca="1" si="1024"/>
        <v>-3.7977385096030969E-3</v>
      </c>
      <c r="FT429" s="223">
        <f t="shared" ca="1" si="1025"/>
        <v>-1.0811407757976936E-3</v>
      </c>
      <c r="FU429" s="223">
        <f t="shared" ca="1" si="1026"/>
        <v>4.0096791638778526E-3</v>
      </c>
      <c r="FV429" s="223">
        <f t="shared" ca="1" si="1027"/>
        <v>2.9510620523299298E-4</v>
      </c>
      <c r="FW429" s="223">
        <f t="shared" ca="1" si="1028"/>
        <v>-4.0675300965387481E-3</v>
      </c>
      <c r="FX429" s="223">
        <f t="shared" ca="1" si="1029"/>
        <v>5.0226913130134627E-4</v>
      </c>
      <c r="FY429" s="223">
        <f t="shared" ca="1" si="1030"/>
        <v>3.9690681286868026E-3</v>
      </c>
      <c r="FZ429" s="223">
        <f t="shared" ca="1" si="1031"/>
        <v>-1.2803425467955468E-3</v>
      </c>
      <c r="GA429" s="223">
        <f t="shared" ca="1" si="1032"/>
        <v>-3.7180770985284573E-3</v>
      </c>
      <c r="GB429" s="223">
        <f t="shared" ca="1" si="1033"/>
        <v>2.009213116240762E-3</v>
      </c>
      <c r="GC429" s="223">
        <f t="shared" ca="1" si="1034"/>
        <v>3.3242024505953085E-3</v>
      </c>
      <c r="GD429" s="223">
        <f t="shared" ca="1" si="1035"/>
        <v>-2.660870752408534E-3</v>
      </c>
      <c r="GE429" s="223">
        <f t="shared" ca="1" si="1036"/>
        <v>-2.8025805667201485E-3</v>
      </c>
      <c r="GF429" s="223">
        <f t="shared" ca="1" si="1037"/>
        <v>3.2102726177946029E-3</v>
      </c>
      <c r="GG429" s="223">
        <f t="shared" ca="1" si="1038"/>
        <v>2.1732570833710779E-3</v>
      </c>
      <c r="GH429" s="223">
        <f t="shared" ca="1" si="1039"/>
        <v>-3.6363055068206135E-3</v>
      </c>
      <c r="GI429" s="223">
        <f t="shared" ca="1" si="1040"/>
        <v>-1.4604165490846623E-3</v>
      </c>
      <c r="GJ429" s="223">
        <f t="shared" ca="1" si="1041"/>
        <v>3.9225972144831152E-3</v>
      </c>
      <c r="GK429" s="223">
        <f t="shared" ca="1" si="1042"/>
        <v>6.9145302582795378E-4</v>
      </c>
      <c r="GL429" s="223">
        <f t="shared" ca="1" si="1043"/>
        <v>-4.0581457110108786E-3</v>
      </c>
      <c r="GM429" s="223">
        <f t="shared" ca="1" si="1044"/>
        <v>1.0408264944000126E-4</v>
      </c>
      <c r="GN429" s="223">
        <f t="shared" ca="1" si="1045"/>
        <v>4.0377419436988101E-3</v>
      </c>
      <c r="GO429" s="223">
        <f t="shared" ca="1" si="1046"/>
        <v>-8.9561848686019923E-4</v>
      </c>
      <c r="GP429" s="223">
        <f t="shared" ca="1" si="1047"/>
        <v>-3.8621700178821522E-3</v>
      </c>
      <c r="GQ429" s="223">
        <f t="shared" ca="1" si="1048"/>
        <v>1.6527362080987788E-3</v>
      </c>
      <c r="GR429" s="223">
        <f t="shared" ca="1" si="1049"/>
        <v>3.538177064208281E-3</v>
      </c>
      <c r="GS429" s="223">
        <f t="shared" ca="1" si="1050"/>
        <v>-2.346340203725485E-3</v>
      </c>
      <c r="GT429" s="223">
        <f t="shared" ca="1" si="1051"/>
        <v>-3.0782139501893567E-3</v>
      </c>
      <c r="GU429" s="223">
        <f t="shared" ca="1" si="1052"/>
        <v>2.949775661165758E-3</v>
      </c>
      <c r="GV429" s="223">
        <f t="shared" ca="1" si="1053"/>
        <v>2.4999568003469148E-3</v>
      </c>
      <c r="GW429" s="223">
        <f t="shared" ca="1" si="1054"/>
        <v>-3.4398528942006681E-3</v>
      </c>
      <c r="GX429" s="223">
        <f t="shared" ca="1" si="1055"/>
        <v>-1.825627712659057E-3</v>
      </c>
      <c r="GY429" s="223">
        <f t="shared" ca="1" si="1056"/>
        <v>3.797738509603161E-3</v>
      </c>
      <c r="GZ429" s="223">
        <f t="shared" ca="1" si="1057"/>
        <v>1.0811407757975206E-3</v>
      </c>
      <c r="HA429" s="223">
        <f t="shared" ca="1" si="1058"/>
        <v>-4.009679163877883E-3</v>
      </c>
      <c r="HB429" s="223">
        <f t="shared" ca="1" si="1059"/>
        <v>-2.9510620523304459E-4</v>
      </c>
      <c r="HC429" s="223">
        <f t="shared" ca="1" si="1060"/>
        <v>4.067530096538749E-3</v>
      </c>
      <c r="HD429" s="223">
        <f t="shared" ca="1" si="1061"/>
        <v>-5.0226913130129466E-4</v>
      </c>
      <c r="HE429" s="223">
        <f t="shared" ca="1" si="1062"/>
        <v>-3.969068128686813E-3</v>
      </c>
      <c r="HF429" s="223">
        <f t="shared" ca="1" si="1063"/>
        <v>1.2803425467954976E-3</v>
      </c>
      <c r="HG429" s="223">
        <f t="shared" ca="1" si="1064"/>
        <v>3.7180770985284785E-3</v>
      </c>
      <c r="HH429" s="223">
        <f t="shared" ca="1" si="1065"/>
        <v>-2.0092131162407168E-3</v>
      </c>
      <c r="HI429" s="223">
        <f t="shared" ca="1" si="1066"/>
        <v>-3.324202450595338E-3</v>
      </c>
      <c r="HJ429" s="223">
        <f t="shared" ca="1" si="1067"/>
        <v>2.6608707524084945E-3</v>
      </c>
      <c r="HK429" s="223">
        <f t="shared" ca="1" si="1068"/>
        <v>2.8025805667200188E-3</v>
      </c>
      <c r="HL429" s="223">
        <f t="shared" ca="1" si="1069"/>
        <v>-3.2102726177947131E-3</v>
      </c>
      <c r="HM429" s="223">
        <f t="shared" ca="1" si="1070"/>
        <v>-2.1732570833709261E-3</v>
      </c>
      <c r="HN429" s="223">
        <f t="shared" ca="1" si="1071"/>
        <v>3.6363055068205897E-3</v>
      </c>
      <c r="HO429" s="223">
        <f t="shared" ca="1" si="1072"/>
        <v>1.4604165490847108E-3</v>
      </c>
      <c r="HP429" s="223">
        <f t="shared" ca="1" si="1073"/>
        <v>-3.9225972144831022E-3</v>
      </c>
      <c r="HQ429" s="223">
        <f t="shared" ca="1" si="1074"/>
        <v>-6.9145302582800518E-4</v>
      </c>
      <c r="HR429" s="223">
        <f t="shared" ca="1" si="1075"/>
        <v>4.0581457110108743E-3</v>
      </c>
      <c r="HS429" s="223">
        <f t="shared" ca="1" si="1076"/>
        <v>-1.0408264943994987E-4</v>
      </c>
      <c r="HT429" s="223">
        <f t="shared" ca="1" si="1077"/>
        <v>-4.0377419436988171E-3</v>
      </c>
      <c r="HU429" s="223">
        <f t="shared" ca="1" si="1078"/>
        <v>8.956184868601487E-4</v>
      </c>
      <c r="HV429" s="223">
        <f t="shared" ca="1" si="1079"/>
        <v>3.8621700178821687E-3</v>
      </c>
      <c r="HW429" s="223">
        <f t="shared" ca="1" si="1080"/>
        <v>-1.6527362080989429E-3</v>
      </c>
      <c r="HX429" s="223">
        <f t="shared" ca="1" si="1081"/>
        <v>-3.5381770642081926E-3</v>
      </c>
      <c r="HY429" s="223">
        <f t="shared" ca="1" si="1082"/>
        <v>2.3463402037254429E-3</v>
      </c>
      <c r="HZ429" s="223">
        <f t="shared" ca="1" si="1083"/>
        <v>3.0782139501893905E-3</v>
      </c>
      <c r="IA429" s="223">
        <f t="shared" ca="1" si="1084"/>
        <v>-2.949775661165722E-3</v>
      </c>
      <c r="IB429" s="223">
        <f t="shared" ca="1" si="1085"/>
        <v>-2.4999568003469556E-3</v>
      </c>
      <c r="IC429" s="223">
        <f t="shared" ca="1" si="1086"/>
        <v>3.4398528942006404E-3</v>
      </c>
      <c r="ID429" s="223">
        <f t="shared" ca="1" si="1087"/>
        <v>1.825627712659103E-3</v>
      </c>
      <c r="IE429" s="223">
        <f t="shared" ca="1" si="1088"/>
        <v>-1.7113204490076638E-3</v>
      </c>
      <c r="IF429" s="223">
        <f t="shared" ca="1" si="1089"/>
        <v>-1.0811407757975705E-3</v>
      </c>
      <c r="IG429" s="223">
        <f t="shared" ca="1" si="1090"/>
        <v>4.0096791638778743E-3</v>
      </c>
      <c r="IH429" s="223">
        <f t="shared" ca="1" si="1091"/>
        <v>2.951062052328657E-4</v>
      </c>
      <c r="II429" s="223">
        <f t="shared" ca="1" si="1092"/>
        <v>-4.0675300965387446E-3</v>
      </c>
      <c r="IJ429" s="223">
        <f t="shared" ca="1" si="1093"/>
        <v>5.022691313014728E-4</v>
      </c>
      <c r="IK429" s="223">
        <f t="shared" ca="1" si="1094"/>
        <v>3.9690681286868252E-3</v>
      </c>
      <c r="IL429" s="223">
        <f t="shared" ca="1" si="1095"/>
        <v>-1.2803425467954484E-3</v>
      </c>
      <c r="IM429" s="223">
        <f t="shared" ca="1" si="1096"/>
        <v>-3.7180770985284993E-3</v>
      </c>
      <c r="IN429" s="223">
        <f t="shared" ca="1" si="1097"/>
        <v>2.0092131162406717E-3</v>
      </c>
      <c r="IO429" s="223">
        <f t="shared" ca="1" si="1098"/>
        <v>3.3242024505953684E-3</v>
      </c>
      <c r="IP429" s="223">
        <f t="shared" ca="1" si="1099"/>
        <v>-2.6608707524084551E-3</v>
      </c>
      <c r="IQ429" s="223">
        <f t="shared" ca="1" si="1100"/>
        <v>-2.8025805667200561E-3</v>
      </c>
      <c r="IR429" s="223">
        <f t="shared" ca="1" si="1101"/>
        <v>3.210272617794681E-3</v>
      </c>
      <c r="IS429" s="223">
        <f t="shared" ca="1" si="1102"/>
        <v>2.1732570833709699E-3</v>
      </c>
      <c r="IT429" s="223">
        <f t="shared" ca="1" si="1103"/>
        <v>-3.6363055068206703E-3</v>
      </c>
      <c r="IU429" s="223">
        <f t="shared" ca="1" si="1104"/>
        <v>-1.4604165490845434E-3</v>
      </c>
      <c r="IV429" s="223">
        <f t="shared" ca="1" si="1105"/>
        <v>3.922597214483149E-3</v>
      </c>
      <c r="IW429" s="223">
        <f t="shared" ca="1" si="1106"/>
        <v>6.9145302582805592E-4</v>
      </c>
      <c r="IX429" s="223">
        <f t="shared" ca="1" si="1107"/>
        <v>-4.0581457110108708E-3</v>
      </c>
      <c r="IY429" s="223">
        <f t="shared" ca="1" si="1108"/>
        <v>1.0408264943989761E-4</v>
      </c>
      <c r="IZ429" s="223">
        <f t="shared" ca="1" si="1109"/>
        <v>4.037741943698824E-3</v>
      </c>
      <c r="JA429" s="223">
        <f t="shared" ca="1" si="1110"/>
        <v>-8.956184868600984E-4</v>
      </c>
      <c r="JB429" s="223">
        <f t="shared" ca="1" si="1111"/>
        <v>-3.8621700178821847E-3</v>
      </c>
    </row>
    <row r="430" spans="2:262">
      <c r="B430" s="230">
        <v>69</v>
      </c>
      <c r="C430" s="229">
        <f t="shared" si="1112"/>
        <v>1.3476562500000008E-3</v>
      </c>
      <c r="D430" s="226">
        <f t="shared" ca="1" si="855"/>
        <v>23.439688627198702</v>
      </c>
      <c r="E430" s="225">
        <f ca="1">BW361</f>
        <v>-0.56031137280129806</v>
      </c>
      <c r="F430" s="224">
        <v>69</v>
      </c>
      <c r="G430" s="223">
        <f t="shared" ca="1" si="856"/>
        <v>-9.2299432717916701E-4</v>
      </c>
      <c r="H430" s="223">
        <f t="shared" ca="1" si="857"/>
        <v>-1.5531832826671318E-3</v>
      </c>
      <c r="I430" s="223">
        <f t="shared" ca="1" si="858"/>
        <v>1.3032467558580037E-3</v>
      </c>
      <c r="J430" s="223">
        <f t="shared" ca="1" si="859"/>
        <v>1.2341206519955992E-3</v>
      </c>
      <c r="K430" s="223">
        <f t="shared" ca="1" si="860"/>
        <v>-1.6053858404341615E-3</v>
      </c>
      <c r="L430" s="223">
        <f t="shared" ca="1" si="861"/>
        <v>-8.4108792262998729E-4</v>
      </c>
      <c r="M430" s="223">
        <f t="shared" ca="1" si="862"/>
        <v>1.8113021214562458E-3</v>
      </c>
      <c r="N430" s="223">
        <f t="shared" ca="1" si="863"/>
        <v>3.9764249127552257E-4</v>
      </c>
      <c r="O430" s="223">
        <f t="shared" ca="1" si="864"/>
        <v>-1.9086534931461161E-3</v>
      </c>
      <c r="P430" s="223">
        <f t="shared" ca="1" si="865"/>
        <v>6.9636634359196447E-5</v>
      </c>
      <c r="Q430" s="223">
        <f t="shared" ca="1" si="866"/>
        <v>1.8916049582850959E-3</v>
      </c>
      <c r="R430" s="223">
        <f t="shared" ca="1" si="867"/>
        <v>-5.3274191466691902E-4</v>
      </c>
      <c r="S430" s="223">
        <f t="shared" ca="1" si="868"/>
        <v>-1.7611783633224951E-3</v>
      </c>
      <c r="T430" s="223">
        <f t="shared" ca="1" si="869"/>
        <v>9.6391597986803467E-4</v>
      </c>
      <c r="U430" s="223">
        <f t="shared" ca="1" si="870"/>
        <v>1.5251911514605739E-3</v>
      </c>
      <c r="V430" s="223">
        <f t="shared" ca="1" si="871"/>
        <v>-1.3373153371843535E-3</v>
      </c>
      <c r="W430" s="223">
        <f t="shared" ca="1" si="872"/>
        <v>-1.1977878047025644E-3</v>
      </c>
      <c r="X430" s="223">
        <f t="shared" ca="1" si="873"/>
        <v>1.63055936502241E-3</v>
      </c>
      <c r="Y430" s="223">
        <f t="shared" ca="1" si="874"/>
        <v>7.9859205905296606E-4</v>
      </c>
      <c r="Z430" s="223">
        <f t="shared" ca="1" si="875"/>
        <v>-1.8260717513372223E-3</v>
      </c>
      <c r="AA430" s="223">
        <f t="shared" ca="1" si="876"/>
        <v>-3.5153070696615539E-4</v>
      </c>
      <c r="AB430" s="223">
        <f t="shared" ca="1" si="877"/>
        <v>1.9121339737231927E-3</v>
      </c>
      <c r="AC430" s="223">
        <f t="shared" ca="1" si="878"/>
        <v>-1.1660051462347883E-4</v>
      </c>
      <c r="AD430" s="223">
        <f t="shared" ca="1" si="879"/>
        <v>-1.8835876782759228E-3</v>
      </c>
      <c r="AE430" s="223">
        <f t="shared" ca="1" si="880"/>
        <v>5.7774299361282614E-4</v>
      </c>
      <c r="AF430" s="223">
        <f t="shared" ca="1" si="881"/>
        <v>1.7421438583963974E-3</v>
      </c>
      <c r="AG430" s="223">
        <f t="shared" ca="1" si="882"/>
        <v>-1.0042570056137692E-3</v>
      </c>
      <c r="AH430" s="223">
        <f t="shared" ca="1" si="883"/>
        <v>-1.4962803021349475E-3</v>
      </c>
      <c r="AI430" s="223">
        <f t="shared" ca="1" si="884"/>
        <v>1.3705783697570226E-3</v>
      </c>
      <c r="AJ430" s="223">
        <f t="shared" ca="1" si="885"/>
        <v>1.1607334548241499E-3</v>
      </c>
      <c r="AK430" s="223">
        <f t="shared" ca="1" si="886"/>
        <v>-1.6547507016197098E-3</v>
      </c>
      <c r="AL430" s="223">
        <f t="shared" ca="1" si="887"/>
        <v>-7.5561515348085786E-4</v>
      </c>
      <c r="AM430" s="223">
        <f t="shared" ca="1" si="888"/>
        <v>1.8397414238764127E-3</v>
      </c>
      <c r="AN430" s="223">
        <f t="shared" ca="1" si="889"/>
        <v>3.0520717370349825E-4</v>
      </c>
      <c r="AO430" s="223">
        <f t="shared" ca="1" si="890"/>
        <v>-1.9144626562937926E-3</v>
      </c>
      <c r="AP430" s="223">
        <f t="shared" ca="1" si="891"/>
        <v>1.634941590977194E-4</v>
      </c>
      <c r="AQ430" s="223">
        <f t="shared" ca="1" si="892"/>
        <v>1.8744357954812324E-3</v>
      </c>
      <c r="AR430" s="223">
        <f t="shared" ca="1" si="893"/>
        <v>-6.2239606178259607E-4</v>
      </c>
      <c r="AS430" s="223">
        <f t="shared" ca="1" si="894"/>
        <v>-1.7220599511529565E-3</v>
      </c>
      <c r="AT430" s="223">
        <f t="shared" ca="1" si="895"/>
        <v>1.0439931044909216E-3</v>
      </c>
      <c r="AU430" s="223">
        <f t="shared" ca="1" si="896"/>
        <v>1.4664681495048393E-3</v>
      </c>
      <c r="AV430" s="223">
        <f t="shared" ca="1" si="897"/>
        <v>-1.4030158171689853E-3</v>
      </c>
      <c r="AW430" s="223">
        <f t="shared" ca="1" si="898"/>
        <v>-1.1229799225151694E-3</v>
      </c>
      <c r="AX430" s="223">
        <f t="shared" ca="1" si="899"/>
        <v>1.6779452782694744E-3</v>
      </c>
      <c r="AY430" s="223">
        <f t="shared" ca="1" si="900"/>
        <v>7.1218309359456354E-4</v>
      </c>
      <c r="AZ430" s="223">
        <f t="shared" ca="1" si="901"/>
        <v>-1.8523029049742261E-3</v>
      </c>
      <c r="BA430" s="223">
        <f t="shared" ca="1" si="902"/>
        <v>-2.5869979505183354E-4</v>
      </c>
      <c r="BB430" s="223">
        <f t="shared" ca="1" si="903"/>
        <v>1.9156381381466101E-3</v>
      </c>
      <c r="BC430" s="223">
        <f t="shared" ca="1" si="904"/>
        <v>-2.102893208039599E-4</v>
      </c>
      <c r="BD430" s="223">
        <f t="shared" ca="1" si="905"/>
        <v>-1.8641548226530189E-3</v>
      </c>
      <c r="BE430" s="223">
        <f t="shared" ca="1" si="906"/>
        <v>6.6667422183762294E-4</v>
      </c>
      <c r="BF430" s="223">
        <f t="shared" ca="1" si="907"/>
        <v>1.7009387393869104E-3</v>
      </c>
      <c r="BG430" s="223">
        <f t="shared" ca="1" si="908"/>
        <v>-1.0831003409593335E-3</v>
      </c>
      <c r="BH430" s="223">
        <f t="shared" ca="1" si="909"/>
        <v>-1.4357726512962455E-3</v>
      </c>
      <c r="BI430" s="223">
        <f t="shared" ca="1" si="910"/>
        <v>1.4346081403148168E-3</v>
      </c>
      <c r="BJ430" s="223">
        <f t="shared" ca="1" si="911"/>
        <v>1.0845499490917895E-3</v>
      </c>
      <c r="BK430" s="223">
        <f t="shared" ca="1" si="912"/>
        <v>-1.7001291234260178E-3</v>
      </c>
      <c r="BL430" s="223">
        <f t="shared" ca="1" si="913"/>
        <v>-6.6832204124292873E-4</v>
      </c>
      <c r="BM430" s="223">
        <f t="shared" ca="1" si="914"/>
        <v>1.863748628064146E-3</v>
      </c>
      <c r="BN430" s="223">
        <f t="shared" ca="1" si="915"/>
        <v>2.1203658531703808E-4</v>
      </c>
      <c r="BO430" s="223">
        <f t="shared" ca="1" si="916"/>
        <v>-1.9156597112153328E-3</v>
      </c>
      <c r="BP430" s="223">
        <f t="shared" ca="1" si="917"/>
        <v>2.5695781208657224E-4</v>
      </c>
      <c r="BQ430" s="223">
        <f t="shared" ca="1" si="918"/>
        <v>1.852750952664868E-3</v>
      </c>
      <c r="BR430" s="223">
        <f t="shared" ca="1" si="919"/>
        <v>-7.1055080226996965E-4</v>
      </c>
      <c r="BS430" s="223">
        <f t="shared" ca="1" si="920"/>
        <v>-1.6787929457264537E-3</v>
      </c>
      <c r="BT430" s="223">
        <f t="shared" ca="1" si="921"/>
        <v>1.1215551582820821E-3</v>
      </c>
      <c r="BU430" s="223">
        <f t="shared" ca="1" si="922"/>
        <v>1.4042122973295086E-3</v>
      </c>
      <c r="BV430" s="223">
        <f t="shared" ca="1" si="923"/>
        <v>-1.4653363091603764E-3</v>
      </c>
      <c r="BW430" s="223">
        <f t="shared" ca="1" si="924"/>
        <v>-1.0454666833330116E-3</v>
      </c>
      <c r="BX430" s="223">
        <f t="shared" ca="1" si="925"/>
        <v>1.7212888743705326E-3</v>
      </c>
      <c r="BY430" s="223">
        <f t="shared" ca="1" si="926"/>
        <v>6.2405841668382019E-4</v>
      </c>
      <c r="BZ430" s="223">
        <f t="shared" ca="1" si="927"/>
        <v>-1.8740716986705703E-3</v>
      </c>
      <c r="CA430" s="223">
        <f t="shared" ca="1" si="928"/>
        <v>-1.652456526718062E-4</v>
      </c>
      <c r="CB430" s="223">
        <f t="shared" ca="1" si="929"/>
        <v>1.9145273625051492E-3</v>
      </c>
      <c r="CC430" s="223">
        <f t="shared" ca="1" si="930"/>
        <v>-3.0347152159145512E-4</v>
      </c>
      <c r="CD430" s="223">
        <f t="shared" ca="1" si="931"/>
        <v>-1.8402310547816585E-3</v>
      </c>
      <c r="CE430" s="223">
        <f t="shared" ca="1" si="932"/>
        <v>7.5399937346823484E-4</v>
      </c>
      <c r="CF430" s="223">
        <f t="shared" ca="1" si="933"/>
        <v>1.6556359099696033E-3</v>
      </c>
      <c r="CG430" s="223">
        <f t="shared" ca="1" si="934"/>
        <v>-1.1593343927151518E-3</v>
      </c>
      <c r="CH430" s="223">
        <f t="shared" ca="1" si="935"/>
        <v>-1.3718060983817213E-3</v>
      </c>
      <c r="CI430" s="223">
        <f t="shared" ca="1" si="936"/>
        <v>1.4951818142057514E-3</v>
      </c>
      <c r="CJ430" s="223">
        <f t="shared" ca="1" si="937"/>
        <v>1.0057536675367111E-3</v>
      </c>
      <c r="CK430" s="223">
        <f t="shared" ca="1" si="938"/>
        <v>-1.7414117852602516E-3</v>
      </c>
      <c r="CL430" s="223">
        <f t="shared" ca="1" si="939"/>
        <v>-5.7941888266952271E-4</v>
      </c>
      <c r="CM430" s="223">
        <f t="shared" ca="1" si="940"/>
        <v>1.88326589856177E-3</v>
      </c>
      <c r="CN430" s="223">
        <f t="shared" ca="1" si="941"/>
        <v>1.1835518222433783E-4</v>
      </c>
      <c r="CO430" s="223">
        <f t="shared" ca="1" si="942"/>
        <v>-1.9122417741005834E-3</v>
      </c>
      <c r="CP430" s="223">
        <f t="shared" ca="1" si="943"/>
        <v>3.4980243119928913E-4</v>
      </c>
      <c r="CQ430" s="223">
        <f t="shared" ca="1" si="944"/>
        <v>1.82660267052172E-3</v>
      </c>
      <c r="CR430" s="223">
        <f t="shared" ca="1" si="945"/>
        <v>-7.9699376363777526E-4</v>
      </c>
      <c r="CS430" s="223">
        <f t="shared" ca="1" si="946"/>
        <v>-1.6314815810488015E-3</v>
      </c>
      <c r="CT430" s="223">
        <f t="shared" ca="1" si="947"/>
        <v>1.196415287460333E-3</v>
      </c>
      <c r="CU430" s="223">
        <f t="shared" ca="1" si="948"/>
        <v>1.3385735747354214E-3</v>
      </c>
      <c r="CV430" s="223">
        <f t="shared" ca="1" si="949"/>
        <v>-1.5241266776346981E-3</v>
      </c>
      <c r="CW430" s="223">
        <f t="shared" ca="1" si="950"/>
        <v>-9.6543482333863841E-4</v>
      </c>
      <c r="CX430" s="223">
        <f t="shared" ca="1" si="951"/>
        <v>1.7604857348061229E-3</v>
      </c>
      <c r="CY430" s="223">
        <f t="shared" ca="1" si="952"/>
        <v>5.3443032838619813E-4</v>
      </c>
      <c r="CZ430" s="223">
        <f t="shared" ca="1" si="953"/>
        <v>-1.891325689495524E-3</v>
      </c>
      <c r="DA430" s="223">
        <f t="shared" ca="1" si="954"/>
        <v>-7.1393419040682903E-5</v>
      </c>
      <c r="DB430" s="223">
        <f t="shared" ca="1" si="955"/>
        <v>1.9088043227546241E-3</v>
      </c>
      <c r="DC430" s="223">
        <f t="shared" ca="1" si="956"/>
        <v>-3.9592263290249728E-4</v>
      </c>
      <c r="DD430" s="223">
        <f t="shared" ca="1" si="957"/>
        <v>-1.8118740091141324E-3</v>
      </c>
      <c r="DE430" s="223">
        <f t="shared" ca="1" si="958"/>
        <v>8.3950807456561669E-4</v>
      </c>
      <c r="DF430" s="223">
        <f t="shared" ca="1" si="959"/>
        <v>1.6063445086286015E-3</v>
      </c>
      <c r="DG430" s="223">
        <f t="shared" ca="1" si="960"/>
        <v>-1.2327755063731977E-3</v>
      </c>
      <c r="DH430" s="223">
        <f t="shared" ca="1" si="961"/>
        <v>-1.3045347444201906E-3</v>
      </c>
      <c r="DI430" s="223">
        <f t="shared" ca="1" si="962"/>
        <v>1.5521534641438051E-3</v>
      </c>
      <c r="DJ430" s="223">
        <f t="shared" ca="1" si="963"/>
        <v>9.2453443730292008E-4</v>
      </c>
      <c r="DK430" s="223">
        <f t="shared" ca="1" si="964"/>
        <v>-1.7784992335741689E-3</v>
      </c>
      <c r="DL430" s="223">
        <f t="shared" ca="1" si="965"/>
        <v>-4.891198532566911E-4</v>
      </c>
      <c r="DM430" s="223">
        <f t="shared" ca="1" si="966"/>
        <v>1.8982462165551487E-3</v>
      </c>
      <c r="DN430" s="223">
        <f t="shared" ca="1" si="967"/>
        <v>2.4388651130969642E-5</v>
      </c>
      <c r="DO430" s="223">
        <f t="shared" ca="1" si="968"/>
        <v>-1.9042170790594286E-3</v>
      </c>
      <c r="DP430" s="223">
        <f t="shared" ca="1" si="969"/>
        <v>4.418043456161458E-4</v>
      </c>
      <c r="DQ430" s="223">
        <f t="shared" ca="1" si="970"/>
        <v>1.7960539425537878E-3</v>
      </c>
      <c r="DR430" s="223">
        <f t="shared" ca="1" si="971"/>
        <v>-8.8151669722056876E-4</v>
      </c>
      <c r="DS430" s="223">
        <f t="shared" ca="1" si="972"/>
        <v>-1.5802398343414939E-3</v>
      </c>
      <c r="DT430" s="223">
        <f t="shared" ca="1" si="973"/>
        <v>1.2683931474174682E-3</v>
      </c>
      <c r="DU430" s="223">
        <f t="shared" ca="1" si="974"/>
        <v>1.2697101111546175E-3</v>
      </c>
      <c r="DV430" s="223">
        <f t="shared" ca="1" si="975"/>
        <v>-1.5792452914448682E-3</v>
      </c>
      <c r="DW430" s="223">
        <f t="shared" ca="1" si="976"/>
        <v>-8.8307714629273977E-4</v>
      </c>
      <c r="DX430" s="223">
        <f t="shared" ca="1" si="977"/>
        <v>1.7954414309062582E-3</v>
      </c>
      <c r="DY430" s="223">
        <f t="shared" ca="1" si="978"/>
        <v>4.4351475061695129E-4</v>
      </c>
      <c r="DZ430" s="223">
        <f t="shared" ca="1" si="979"/>
        <v>-1.9040233110739183E-3</v>
      </c>
      <c r="EA430" s="223">
        <f t="shared" ca="1" si="980"/>
        <v>2.2630807590234532E-5</v>
      </c>
      <c r="EB430" s="223">
        <f t="shared" ca="1" si="981"/>
        <v>1.8984828061990632E-3</v>
      </c>
      <c r="EC430" s="223">
        <f t="shared" ca="1" si="982"/>
        <v>-4.8741993191212375E-4</v>
      </c>
      <c r="ED430" s="223">
        <f t="shared" ca="1" si="983"/>
        <v>-1.7791520002572315E-3</v>
      </c>
      <c r="EE430" s="223">
        <f t="shared" ca="1" si="984"/>
        <v>9.2299432717914771E-4</v>
      </c>
      <c r="EF430" s="223">
        <f t="shared" ca="1" si="985"/>
        <v>1.5531832826671524E-3</v>
      </c>
      <c r="EG430" s="223">
        <f t="shared" ca="1" si="986"/>
        <v>-1.3032467558580091E-3</v>
      </c>
      <c r="EH430" s="223">
        <f t="shared" ca="1" si="987"/>
        <v>-1.234120651995604E-3</v>
      </c>
      <c r="EI430" s="223">
        <f t="shared" ca="1" si="988"/>
        <v>1.6053858404341506E-3</v>
      </c>
      <c r="EJ430" s="223">
        <f t="shared" ca="1" si="989"/>
        <v>8.4108792263001418E-4</v>
      </c>
      <c r="EK430" s="223">
        <f t="shared" ca="1" si="990"/>
        <v>-1.8113021214562494E-3</v>
      </c>
      <c r="EL430" s="223">
        <f t="shared" ca="1" si="991"/>
        <v>-3.9764249127552495E-4</v>
      </c>
      <c r="EM430" s="223">
        <f t="shared" ca="1" si="992"/>
        <v>1.9086534931461148E-3</v>
      </c>
      <c r="EN430" s="223">
        <f t="shared" ca="1" si="993"/>
        <v>-6.963663435916674E-5</v>
      </c>
      <c r="EO430" s="223">
        <f t="shared" ca="1" si="994"/>
        <v>-1.8916049582850941E-3</v>
      </c>
      <c r="EP430" s="223">
        <f t="shared" ca="1" si="995"/>
        <v>5.3274191466692314E-4</v>
      </c>
      <c r="EQ430" s="223">
        <f t="shared" ca="1" si="996"/>
        <v>1.7611783633224988E-3</v>
      </c>
      <c r="ER430" s="223">
        <f t="shared" ca="1" si="997"/>
        <v>-9.6391597986801472E-4</v>
      </c>
      <c r="ES430" s="223">
        <f t="shared" ca="1" si="998"/>
        <v>-1.525191151460563E-3</v>
      </c>
      <c r="ET430" s="223">
        <f t="shared" ca="1" si="999"/>
        <v>1.3373153371843566E-3</v>
      </c>
      <c r="EU430" s="223">
        <f t="shared" ca="1" si="1000"/>
        <v>1.1977878047025716E-3</v>
      </c>
      <c r="EV430" s="223">
        <f t="shared" ca="1" si="1001"/>
        <v>-1.6305593650223979E-3</v>
      </c>
      <c r="EW430" s="223">
        <f t="shared" ca="1" si="1002"/>
        <v>-7.9859205905299935E-4</v>
      </c>
      <c r="EX430" s="223">
        <f t="shared" ca="1" si="1003"/>
        <v>1.8260717513372238E-3</v>
      </c>
      <c r="EY430" s="223">
        <f t="shared" ca="1" si="1004"/>
        <v>3.5153070696616461E-4</v>
      </c>
      <c r="EZ430" s="223">
        <f t="shared" ca="1" si="1005"/>
        <v>-1.9121339737231914E-3</v>
      </c>
      <c r="FA430" s="223">
        <f t="shared" ca="1" si="1006"/>
        <v>1.1660051462344229E-4</v>
      </c>
      <c r="FB430" s="223">
        <f t="shared" ca="1" si="1007"/>
        <v>1.8835876782759195E-3</v>
      </c>
      <c r="FC430" s="223">
        <f t="shared" ca="1" si="1008"/>
        <v>-5.7774299361277844E-4</v>
      </c>
      <c r="FD430" s="223">
        <f t="shared" ca="1" si="1009"/>
        <v>-1.7421438583964013E-3</v>
      </c>
      <c r="FE430" s="223">
        <f t="shared" ca="1" si="1010"/>
        <v>1.0042570056137958E-3</v>
      </c>
      <c r="FF430" s="223">
        <f t="shared" ca="1" si="1011"/>
        <v>1.4962803021349705E-3</v>
      </c>
      <c r="FG430" s="223">
        <f t="shared" ca="1" si="1012"/>
        <v>-1.3705783697570255E-3</v>
      </c>
      <c r="FH430" s="223">
        <f t="shared" ca="1" si="1013"/>
        <v>-1.1607334548241141E-3</v>
      </c>
      <c r="FI430" s="223">
        <f t="shared" ca="1" si="1014"/>
        <v>1.6547507016196981E-3</v>
      </c>
      <c r="FJ430" s="223">
        <f t="shared" ca="1" si="1015"/>
        <v>7.5561515348084149E-4</v>
      </c>
      <c r="FK430" s="223">
        <f t="shared" ca="1" si="1016"/>
        <v>-1.8397414238763986E-3</v>
      </c>
      <c r="FL430" s="223">
        <f t="shared" ca="1" si="1017"/>
        <v>-3.0520717370350757E-4</v>
      </c>
      <c r="FM430" s="223">
        <f t="shared" ca="1" si="1018"/>
        <v>1.9144626562937936E-3</v>
      </c>
      <c r="FN430" s="223">
        <f t="shared" ca="1" si="1019"/>
        <v>-1.6349415909768287E-4</v>
      </c>
      <c r="FO430" s="223">
        <f t="shared" ca="1" si="1020"/>
        <v>-1.8744357954812315E-3</v>
      </c>
      <c r="FP430" s="223">
        <f t="shared" ca="1" si="1021"/>
        <v>6.2239606178253579E-4</v>
      </c>
      <c r="FQ430" s="223">
        <f t="shared" ca="1" si="1022"/>
        <v>1.7220599511529606E-3</v>
      </c>
      <c r="FR430" s="223">
        <f t="shared" ca="1" si="1023"/>
        <v>-1.0439931044909363E-3</v>
      </c>
      <c r="FS430" s="223">
        <f t="shared" ca="1" si="1024"/>
        <v>-1.466468149504863E-3</v>
      </c>
      <c r="FT430" s="223">
        <f t="shared" ca="1" si="1025"/>
        <v>1.403015817168979E-3</v>
      </c>
      <c r="FU430" s="223">
        <f t="shared" ca="1" si="1026"/>
        <v>1.1229799225151329E-3</v>
      </c>
      <c r="FV430" s="223">
        <f t="shared" ca="1" si="1027"/>
        <v>-1.6779452782694567E-3</v>
      </c>
      <c r="FW430" s="223">
        <f t="shared" ca="1" si="1028"/>
        <v>-7.1218309359454696E-4</v>
      </c>
      <c r="FX430" s="223">
        <f t="shared" ca="1" si="1029"/>
        <v>1.8523029049742098E-3</v>
      </c>
      <c r="FY430" s="223">
        <f t="shared" ca="1" si="1030"/>
        <v>2.5869979505184287E-4</v>
      </c>
      <c r="FZ430" s="223">
        <f t="shared" ca="1" si="1031"/>
        <v>-1.9156381381466108E-3</v>
      </c>
      <c r="GA430" s="223">
        <f t="shared" ca="1" si="1032"/>
        <v>2.1028932080392352E-4</v>
      </c>
      <c r="GB430" s="223">
        <f t="shared" ca="1" si="1033"/>
        <v>1.8641548226530145E-3</v>
      </c>
      <c r="GC430" s="223">
        <f t="shared" ca="1" si="1034"/>
        <v>-6.6667422183756299E-4</v>
      </c>
      <c r="GD430" s="223">
        <f t="shared" ca="1" si="1035"/>
        <v>-1.7009387393869147E-3</v>
      </c>
      <c r="GE430" s="223">
        <f t="shared" ca="1" si="1036"/>
        <v>1.0831003409593482E-3</v>
      </c>
      <c r="GF430" s="223">
        <f t="shared" ca="1" si="1037"/>
        <v>1.4357726512962698E-3</v>
      </c>
      <c r="GG430" s="223">
        <f t="shared" ca="1" si="1038"/>
        <v>-1.4346081403148105E-3</v>
      </c>
      <c r="GH430" s="223">
        <f t="shared" ca="1" si="1039"/>
        <v>-1.0845499490917524E-3</v>
      </c>
      <c r="GI430" s="223">
        <f t="shared" ca="1" si="1040"/>
        <v>1.7001291234260011E-3</v>
      </c>
      <c r="GJ430" s="223">
        <f t="shared" ca="1" si="1041"/>
        <v>6.6832204124291203E-4</v>
      </c>
      <c r="GK430" s="223">
        <f t="shared" ca="1" si="1042"/>
        <v>-1.8637486280641312E-3</v>
      </c>
      <c r="GL430" s="223">
        <f t="shared" ca="1" si="1043"/>
        <v>-2.1203658531704741E-4</v>
      </c>
      <c r="GM430" s="223">
        <f t="shared" ca="1" si="1044"/>
        <v>1.9156597112153324E-3</v>
      </c>
      <c r="GN430" s="223">
        <f t="shared" ca="1" si="1045"/>
        <v>-2.5695781208653586E-4</v>
      </c>
      <c r="GO430" s="223">
        <f t="shared" ca="1" si="1046"/>
        <v>-1.8527509526648704E-3</v>
      </c>
      <c r="GP430" s="223">
        <f t="shared" ca="1" si="1047"/>
        <v>7.1055080226991034E-4</v>
      </c>
      <c r="GQ430" s="223">
        <f t="shared" ca="1" si="1048"/>
        <v>1.6787929457264584E-3</v>
      </c>
      <c r="GR430" s="223">
        <f t="shared" ca="1" si="1049"/>
        <v>-1.1215551582820964E-3</v>
      </c>
      <c r="GS430" s="223">
        <f t="shared" ca="1" si="1050"/>
        <v>-1.4042122973295336E-3</v>
      </c>
      <c r="GT430" s="223">
        <f t="shared" ca="1" si="1051"/>
        <v>1.4653363091603703E-3</v>
      </c>
      <c r="GU430" s="223">
        <f t="shared" ca="1" si="1052"/>
        <v>1.0454666833329739E-3</v>
      </c>
      <c r="GV430" s="223">
        <f t="shared" ca="1" si="1053"/>
        <v>-1.7212888743705166E-3</v>
      </c>
      <c r="GW430" s="223">
        <f t="shared" ca="1" si="1054"/>
        <v>-6.2405841668380327E-4</v>
      </c>
      <c r="GX430" s="223">
        <f t="shared" ca="1" si="1055"/>
        <v>1.8740716986705571E-3</v>
      </c>
      <c r="GY430" s="223">
        <f t="shared" ca="1" si="1056"/>
        <v>1.6524565267181564E-4</v>
      </c>
      <c r="GZ430" s="223">
        <f t="shared" ca="1" si="1057"/>
        <v>-1.9145273625051484E-3</v>
      </c>
      <c r="HA430" s="223">
        <f t="shared" ca="1" si="1058"/>
        <v>3.0347152159141896E-4</v>
      </c>
      <c r="HB430" s="223">
        <f t="shared" ca="1" si="1059"/>
        <v>1.8402310547816611E-3</v>
      </c>
      <c r="HC430" s="223">
        <f t="shared" ca="1" si="1060"/>
        <v>-7.5399937346827626E-4</v>
      </c>
      <c r="HD430" s="223">
        <f t="shared" ca="1" si="1061"/>
        <v>-1.655635909969608E-3</v>
      </c>
      <c r="HE430" s="223">
        <f t="shared" ca="1" si="1062"/>
        <v>1.1593343927151444E-3</v>
      </c>
      <c r="HF430" s="223">
        <f t="shared" ca="1" si="1063"/>
        <v>1.3718060983817658E-3</v>
      </c>
      <c r="HG430" s="223">
        <f t="shared" ca="1" si="1064"/>
        <v>-1.4951818142057455E-3</v>
      </c>
      <c r="HH430" s="223">
        <f t="shared" ca="1" si="1065"/>
        <v>-1.0057536675366727E-3</v>
      </c>
      <c r="HI430" s="223">
        <f t="shared" ca="1" si="1066"/>
        <v>1.7414117852602477E-3</v>
      </c>
      <c r="HJ430" s="223">
        <f t="shared" ca="1" si="1067"/>
        <v>5.7941888266953149E-4</v>
      </c>
      <c r="HK430" s="223">
        <f t="shared" ca="1" si="1068"/>
        <v>-1.8832658985617583E-3</v>
      </c>
      <c r="HL430" s="223">
        <f t="shared" ca="1" si="1069"/>
        <v>-1.1835518222434727E-4</v>
      </c>
      <c r="HM430" s="223">
        <f t="shared" ca="1" si="1070"/>
        <v>1.9122417741005808E-3</v>
      </c>
      <c r="HN430" s="223">
        <f t="shared" ca="1" si="1071"/>
        <v>-3.498024311992263E-4</v>
      </c>
      <c r="HO430" s="223">
        <f t="shared" ca="1" si="1072"/>
        <v>-1.8266026705217229E-3</v>
      </c>
      <c r="HP430" s="223">
        <f t="shared" ca="1" si="1073"/>
        <v>7.9699376363781625E-4</v>
      </c>
      <c r="HQ430" s="223">
        <f t="shared" ca="1" si="1074"/>
        <v>1.6314815810488062E-3</v>
      </c>
      <c r="HR430" s="223">
        <f t="shared" ca="1" si="1075"/>
        <v>-1.1964152874603259E-3</v>
      </c>
      <c r="HS430" s="223">
        <f t="shared" ca="1" si="1076"/>
        <v>-1.3385735747354671E-3</v>
      </c>
      <c r="HT430" s="223">
        <f t="shared" ca="1" si="1077"/>
        <v>1.5241266776346925E-3</v>
      </c>
      <c r="HU430" s="223">
        <f t="shared" ca="1" si="1078"/>
        <v>9.654348233385996E-4</v>
      </c>
      <c r="HV430" s="223">
        <f t="shared" ca="1" si="1079"/>
        <v>-1.7604857348061192E-3</v>
      </c>
      <c r="HW430" s="223">
        <f t="shared" ca="1" si="1080"/>
        <v>-5.3443032838620735E-4</v>
      </c>
      <c r="HX430" s="223">
        <f t="shared" ca="1" si="1081"/>
        <v>1.8913256894955138E-3</v>
      </c>
      <c r="HY430" s="223">
        <f t="shared" ca="1" si="1082"/>
        <v>7.1393419040692119E-5</v>
      </c>
      <c r="HZ430" s="223">
        <f t="shared" ca="1" si="1083"/>
        <v>-1.9088043227546202E-3</v>
      </c>
      <c r="IA430" s="223">
        <f t="shared" ca="1" si="1084"/>
        <v>3.9592263290243488E-4</v>
      </c>
      <c r="IB430" s="223">
        <f t="shared" ca="1" si="1085"/>
        <v>1.8118740091141354E-3</v>
      </c>
      <c r="IC430" s="223">
        <f t="shared" ca="1" si="1086"/>
        <v>-8.3950807456565724E-4</v>
      </c>
      <c r="ID430" s="223">
        <f t="shared" ca="1" si="1087"/>
        <v>-1.6063445086286067E-3</v>
      </c>
      <c r="IE430" s="223">
        <f t="shared" ca="1" si="1088"/>
        <v>1.2093419560595651E-4</v>
      </c>
      <c r="IF430" s="223">
        <f t="shared" ca="1" si="1089"/>
        <v>1.3045347444202375E-3</v>
      </c>
      <c r="IG430" s="223">
        <f t="shared" ca="1" si="1090"/>
        <v>-1.5521534641437999E-3</v>
      </c>
      <c r="IH430" s="223">
        <f t="shared" ca="1" si="1091"/>
        <v>-9.2453443730288062E-4</v>
      </c>
      <c r="II430" s="223">
        <f t="shared" ca="1" si="1092"/>
        <v>1.7784992335741451E-3</v>
      </c>
      <c r="IJ430" s="223">
        <f t="shared" ca="1" si="1093"/>
        <v>4.8911985325669999E-4</v>
      </c>
      <c r="IK430" s="223">
        <f t="shared" ca="1" si="1094"/>
        <v>-1.8982462165551546E-3</v>
      </c>
      <c r="IL430" s="223">
        <f t="shared" ca="1" si="1095"/>
        <v>-2.4388651130978966E-5</v>
      </c>
      <c r="IM430" s="223">
        <f t="shared" ca="1" si="1096"/>
        <v>1.9042170790594237E-3</v>
      </c>
      <c r="IN430" s="223">
        <f t="shared" ca="1" si="1097"/>
        <v>-4.4180434561608373E-4</v>
      </c>
      <c r="IO430" s="223">
        <f t="shared" ca="1" si="1098"/>
        <v>-1.7960539425537912E-3</v>
      </c>
      <c r="IP430" s="223">
        <f t="shared" ca="1" si="1099"/>
        <v>8.8151669722060888E-4</v>
      </c>
      <c r="IQ430" s="223">
        <f t="shared" ca="1" si="1100"/>
        <v>1.5802398343414991E-3</v>
      </c>
      <c r="IR430" s="223">
        <f t="shared" ca="1" si="1101"/>
        <v>-1.2683931474174613E-3</v>
      </c>
      <c r="IS430" s="223">
        <f t="shared" ca="1" si="1102"/>
        <v>-1.2697101111546652E-3</v>
      </c>
      <c r="IT430" s="223">
        <f t="shared" ca="1" si="1103"/>
        <v>1.5792452914448634E-3</v>
      </c>
      <c r="IU430" s="223">
        <f t="shared" ca="1" si="1104"/>
        <v>8.8307714629269976E-4</v>
      </c>
      <c r="IV430" s="223">
        <f t="shared" ca="1" si="1105"/>
        <v>-1.7954414309062361E-3</v>
      </c>
      <c r="IW430" s="223">
        <f t="shared" ca="1" si="1106"/>
        <v>-4.4351475061696051E-4</v>
      </c>
      <c r="IX430" s="223">
        <f t="shared" ca="1" si="1107"/>
        <v>1.9040233110739235E-3</v>
      </c>
      <c r="IY430" s="223">
        <f t="shared" ca="1" si="1108"/>
        <v>-2.2630807590225208E-5</v>
      </c>
      <c r="IZ430" s="223">
        <f t="shared" ca="1" si="1109"/>
        <v>-1.8984828061990645E-3</v>
      </c>
      <c r="JA430" s="223">
        <f t="shared" ca="1" si="1110"/>
        <v>4.8741993191206201E-4</v>
      </c>
      <c r="JB430" s="223">
        <f t="shared" ca="1" si="1111"/>
        <v>1.779152000257235E-3</v>
      </c>
    </row>
    <row r="431" spans="2:262">
      <c r="B431" s="230">
        <v>70</v>
      </c>
      <c r="C431" s="229">
        <f t="shared" si="1112"/>
        <v>1.3671875000000008E-3</v>
      </c>
      <c r="D431" s="226">
        <f t="shared" ca="1" si="855"/>
        <v>23.441015955525788</v>
      </c>
      <c r="E431" s="225">
        <f ca="1">BX361</f>
        <v>-0.55898404447421113</v>
      </c>
      <c r="F431" s="224">
        <v>70</v>
      </c>
      <c r="G431" s="223">
        <f t="shared" ca="1" si="856"/>
        <v>1.6808108564956687E-3</v>
      </c>
      <c r="H431" s="223">
        <f t="shared" ca="1" si="857"/>
        <v>2.9741952716715158E-3</v>
      </c>
      <c r="I431" s="223">
        <f t="shared" ca="1" si="858"/>
        <v>-2.5536210231661789E-3</v>
      </c>
      <c r="J431" s="223">
        <f t="shared" ca="1" si="859"/>
        <v>-2.2248072230547965E-3</v>
      </c>
      <c r="K431" s="223">
        <f t="shared" ca="1" si="860"/>
        <v>3.2065150619872691E-3</v>
      </c>
      <c r="L431" s="223">
        <f t="shared" ca="1" si="861"/>
        <v>1.2838202702674835E-3</v>
      </c>
      <c r="M431" s="223">
        <f t="shared" ca="1" si="862"/>
        <v>-3.5832661767307883E-3</v>
      </c>
      <c r="N431" s="223">
        <f t="shared" ca="1" si="863"/>
        <v>-2.3227157784436983E-4</v>
      </c>
      <c r="O431" s="223">
        <f t="shared" ca="1" si="864"/>
        <v>3.6514288143699876E-3</v>
      </c>
      <c r="P431" s="223">
        <f t="shared" ca="1" si="865"/>
        <v>-8.3928018690060044E-4</v>
      </c>
      <c r="Q431" s="223">
        <f t="shared" ca="1" si="866"/>
        <v>-3.4051328543201688E-3</v>
      </c>
      <c r="R431" s="223">
        <f t="shared" ca="1" si="867"/>
        <v>1.8385537054964852E-3</v>
      </c>
      <c r="S431" s="223">
        <f t="shared" ca="1" si="868"/>
        <v>2.8655891392818408E-3</v>
      </c>
      <c r="T431" s="223">
        <f t="shared" ca="1" si="869"/>
        <v>-2.6794922134983942E-3</v>
      </c>
      <c r="U431" s="223">
        <f t="shared" ca="1" si="870"/>
        <v>-2.07926281170971E-3</v>
      </c>
      <c r="V431" s="223">
        <f t="shared" ca="1" si="871"/>
        <v>3.2896746512575022E-3</v>
      </c>
      <c r="W431" s="223">
        <f t="shared" ca="1" si="872"/>
        <v>1.1138717669441336E-3</v>
      </c>
      <c r="X431" s="223">
        <f t="shared" ca="1" si="873"/>
        <v>-3.616552516949791E-3</v>
      </c>
      <c r="Y431" s="223">
        <f t="shared" ca="1" si="874"/>
        <v>-5.2554833534573624E-5</v>
      </c>
      <c r="Z431" s="223">
        <f t="shared" ca="1" si="875"/>
        <v>3.6319753082686957E-3</v>
      </c>
      <c r="AA431" s="223">
        <f t="shared" ca="1" si="876"/>
        <v>-1.0132880868502709E-3</v>
      </c>
      <c r="AB431" s="223">
        <f t="shared" ca="1" si="877"/>
        <v>-3.3346148247816879E-3</v>
      </c>
      <c r="AC431" s="223">
        <f t="shared" ca="1" si="878"/>
        <v>1.991867317582466E-3</v>
      </c>
      <c r="AD431" s="223">
        <f t="shared" ca="1" si="879"/>
        <v>2.7500795516596688E-3</v>
      </c>
      <c r="AE431" s="223">
        <f t="shared" ca="1" si="880"/>
        <v>-2.7989082723924885E-3</v>
      </c>
      <c r="AF431" s="223">
        <f t="shared" ca="1" si="881"/>
        <v>-1.9287092741292959E-3</v>
      </c>
      <c r="AG431" s="223">
        <f t="shared" ca="1" si="882"/>
        <v>3.3649091261513855E-3</v>
      </c>
      <c r="AH431" s="223">
        <f t="shared" ca="1" si="883"/>
        <v>9.4123984897055918E-4</v>
      </c>
      <c r="AI431" s="223">
        <f t="shared" ca="1" si="884"/>
        <v>-3.6411262653828751E-3</v>
      </c>
      <c r="AJ431" s="223">
        <f t="shared" ca="1" si="885"/>
        <v>1.2728851997245456E-4</v>
      </c>
      <c r="AK431" s="223">
        <f t="shared" ca="1" si="886"/>
        <v>3.6037720555263208E-3</v>
      </c>
      <c r="AL431" s="223">
        <f t="shared" ca="1" si="887"/>
        <v>-1.1848548870451523E-3</v>
      </c>
      <c r="AM431" s="223">
        <f t="shared" ca="1" si="888"/>
        <v>-3.2560634160525349E-3</v>
      </c>
      <c r="AN431" s="223">
        <f t="shared" ca="1" si="889"/>
        <v>2.1403823468334193E-3</v>
      </c>
      <c r="AO431" s="223">
        <f t="shared" ca="1" si="890"/>
        <v>2.627944781519038E-3</v>
      </c>
      <c r="AP431" s="223">
        <f t="shared" ca="1" si="891"/>
        <v>-2.9115815161029797E-3</v>
      </c>
      <c r="AQ431" s="223">
        <f t="shared" ca="1" si="892"/>
        <v>-1.7735093069725352E-3</v>
      </c>
      <c r="AR431" s="223">
        <f t="shared" ca="1" si="893"/>
        <v>3.4320372402291501E-3</v>
      </c>
      <c r="AS431" s="223">
        <f t="shared" ca="1" si="894"/>
        <v>7.6634040175795341E-4</v>
      </c>
      <c r="AT431" s="223">
        <f t="shared" ca="1" si="895"/>
        <v>-3.656928221717658E-3</v>
      </c>
      <c r="AU431" s="223">
        <f t="shared" ca="1" si="896"/>
        <v>3.0682522428573738E-4</v>
      </c>
      <c r="AV431" s="223">
        <f t="shared" ca="1" si="897"/>
        <v>3.5668870002490255E-3</v>
      </c>
      <c r="AW431" s="223">
        <f t="shared" ca="1" si="898"/>
        <v>-1.3535672680361115E-3</v>
      </c>
      <c r="AX431" s="223">
        <f t="shared" ca="1" si="899"/>
        <v>-3.1696678653566641E-3</v>
      </c>
      <c r="AY431" s="223">
        <f t="shared" ca="1" si="900"/>
        <v>2.2837410075355205E-3</v>
      </c>
      <c r="AZ431" s="223">
        <f t="shared" ca="1" si="901"/>
        <v>2.4994790622189507E-3</v>
      </c>
      <c r="BA431" s="223">
        <f t="shared" ca="1" si="902"/>
        <v>-3.0172405049167586E-3</v>
      </c>
      <c r="BB431" s="223">
        <f t="shared" ca="1" si="903"/>
        <v>-1.6140368005541864E-3</v>
      </c>
      <c r="BC431" s="223">
        <f t="shared" ca="1" si="904"/>
        <v>3.4908972759842343E-3</v>
      </c>
      <c r="BD431" s="223">
        <f t="shared" ca="1" si="905"/>
        <v>5.8959477339402149E-4</v>
      </c>
      <c r="BE431" s="223">
        <f t="shared" ca="1" si="906"/>
        <v>-3.6639203176572423E-3</v>
      </c>
      <c r="BF431" s="223">
        <f t="shared" ca="1" si="907"/>
        <v>4.8562275975897406E-4</v>
      </c>
      <c r="BG431" s="223">
        <f t="shared" ca="1" si="908"/>
        <v>3.5214090017657343E-3</v>
      </c>
      <c r="BH431" s="223">
        <f t="shared" ca="1" si="909"/>
        <v>-1.5190187869198813E-3</v>
      </c>
      <c r="BI431" s="223">
        <f t="shared" ca="1" si="910"/>
        <v>-3.0756363071430216E-3</v>
      </c>
      <c r="BJ431" s="223">
        <f t="shared" ca="1" si="911"/>
        <v>2.4215979361183601E-3</v>
      </c>
      <c r="BK431" s="223">
        <f t="shared" ca="1" si="912"/>
        <v>2.3649918789294703E-3</v>
      </c>
      <c r="BL431" s="223">
        <f t="shared" ca="1" si="913"/>
        <v>-3.1156306970751379E-3</v>
      </c>
      <c r="BM431" s="223">
        <f t="shared" ca="1" si="914"/>
        <v>-1.4506759381103982E-3</v>
      </c>
      <c r="BN431" s="223">
        <f t="shared" ca="1" si="915"/>
        <v>3.5413474344349852E-3</v>
      </c>
      <c r="BO431" s="223">
        <f t="shared" ca="1" si="916"/>
        <v>4.114287595785803E-4</v>
      </c>
      <c r="BP431" s="223">
        <f t="shared" ca="1" si="917"/>
        <v>-3.6620857086300737E-3</v>
      </c>
      <c r="BQ431" s="223">
        <f t="shared" ca="1" si="918"/>
        <v>6.6325038746842171E-4</v>
      </c>
      <c r="BR431" s="223">
        <f t="shared" ca="1" si="919"/>
        <v>3.4674476205581893E-3</v>
      </c>
      <c r="BS431" s="223">
        <f t="shared" ca="1" si="920"/>
        <v>-1.6808108564956301E-3</v>
      </c>
      <c r="BT431" s="223">
        <f t="shared" ca="1" si="921"/>
        <v>-2.9741952716715193E-3</v>
      </c>
      <c r="BU431" s="223">
        <f t="shared" ca="1" si="922"/>
        <v>2.5536210231661633E-3</v>
      </c>
      <c r="BV431" s="223">
        <f t="shared" ca="1" si="923"/>
        <v>2.2248072230548251E-3</v>
      </c>
      <c r="BW431" s="223">
        <f t="shared" ca="1" si="924"/>
        <v>-3.2065150619872461E-3</v>
      </c>
      <c r="BX431" s="223">
        <f t="shared" ca="1" si="925"/>
        <v>-1.2838202702674978E-3</v>
      </c>
      <c r="BY431" s="223">
        <f t="shared" ca="1" si="926"/>
        <v>3.5832661767307818E-3</v>
      </c>
      <c r="BZ431" s="223">
        <f t="shared" ca="1" si="927"/>
        <v>2.3227157784441168E-4</v>
      </c>
      <c r="CA431" s="223">
        <f t="shared" ca="1" si="928"/>
        <v>-3.6514288143699876E-3</v>
      </c>
      <c r="CB431" s="223">
        <f t="shared" ca="1" si="929"/>
        <v>8.3928018690058526E-4</v>
      </c>
      <c r="CC431" s="223">
        <f t="shared" ca="1" si="930"/>
        <v>3.4051328543201797E-3</v>
      </c>
      <c r="CD431" s="223">
        <f t="shared" ca="1" si="931"/>
        <v>-1.838553705496483E-3</v>
      </c>
      <c r="CE431" s="223">
        <f t="shared" ca="1" si="932"/>
        <v>-2.8655891392818833E-3</v>
      </c>
      <c r="CF431" s="223">
        <f t="shared" ca="1" si="933"/>
        <v>2.6794922134983747E-3</v>
      </c>
      <c r="CG431" s="223">
        <f t="shared" ca="1" si="934"/>
        <v>2.0792628117097013E-3</v>
      </c>
      <c r="CH431" s="223">
        <f t="shared" ca="1" si="935"/>
        <v>-3.2896746512574783E-3</v>
      </c>
      <c r="CI431" s="223">
        <f t="shared" ca="1" si="936"/>
        <v>-1.1138717669441484E-3</v>
      </c>
      <c r="CJ431" s="223">
        <f t="shared" ca="1" si="937"/>
        <v>3.6165525169497949E-3</v>
      </c>
      <c r="CK431" s="223">
        <f t="shared" ca="1" si="938"/>
        <v>5.2554833534628267E-5</v>
      </c>
      <c r="CL431" s="223">
        <f t="shared" ca="1" si="939"/>
        <v>-3.6319753082686957E-3</v>
      </c>
      <c r="CM431" s="223">
        <f t="shared" ca="1" si="940"/>
        <v>1.0132880868501933E-3</v>
      </c>
      <c r="CN431" s="223">
        <f t="shared" ca="1" si="941"/>
        <v>3.3346148247817005E-3</v>
      </c>
      <c r="CO431" s="223">
        <f t="shared" ca="1" si="942"/>
        <v>-1.9918673175824634E-3</v>
      </c>
      <c r="CP431" s="223">
        <f t="shared" ca="1" si="943"/>
        <v>-2.7500795516597221E-3</v>
      </c>
      <c r="CQ431" s="223">
        <f t="shared" ca="1" si="944"/>
        <v>2.7989082723924702E-3</v>
      </c>
      <c r="CR431" s="223">
        <f t="shared" ca="1" si="945"/>
        <v>1.9287092741292983E-3</v>
      </c>
      <c r="CS431" s="223">
        <f t="shared" ca="1" si="946"/>
        <v>-3.3649091261513638E-3</v>
      </c>
      <c r="CT431" s="223">
        <f t="shared" ca="1" si="947"/>
        <v>-9.4123984897058715E-4</v>
      </c>
      <c r="CU431" s="223">
        <f t="shared" ca="1" si="948"/>
        <v>3.6411262653828773E-3</v>
      </c>
      <c r="CV431" s="223">
        <f t="shared" ca="1" si="949"/>
        <v>-1.2728851997239991E-4</v>
      </c>
      <c r="CW431" s="223">
        <f t="shared" ca="1" si="950"/>
        <v>-3.6037720555263213E-3</v>
      </c>
      <c r="CX431" s="223">
        <f t="shared" ca="1" si="951"/>
        <v>1.1848548870451745E-3</v>
      </c>
      <c r="CY431" s="223">
        <f t="shared" ca="1" si="952"/>
        <v>3.2560634160525605E-3</v>
      </c>
      <c r="CZ431" s="223">
        <f t="shared" ca="1" si="953"/>
        <v>-2.1403823468334176E-3</v>
      </c>
      <c r="DA431" s="223">
        <f t="shared" ca="1" si="954"/>
        <v>-2.6279447815190943E-3</v>
      </c>
      <c r="DB431" s="223">
        <f t="shared" ca="1" si="955"/>
        <v>2.9115815161029623E-3</v>
      </c>
      <c r="DC431" s="223">
        <f t="shared" ca="1" si="956"/>
        <v>1.773509306972538E-3</v>
      </c>
      <c r="DD431" s="223">
        <f t="shared" ca="1" si="957"/>
        <v>-3.4320372402291215E-3</v>
      </c>
      <c r="DE431" s="223">
        <f t="shared" ca="1" si="958"/>
        <v>-7.663404017579816E-4</v>
      </c>
      <c r="DF431" s="223">
        <f t="shared" ca="1" si="959"/>
        <v>3.6569282217176597E-3</v>
      </c>
      <c r="DG431" s="223">
        <f t="shared" ca="1" si="960"/>
        <v>-3.0682522428565661E-4</v>
      </c>
      <c r="DH431" s="223">
        <f t="shared" ca="1" si="961"/>
        <v>-3.5668870002490325E-3</v>
      </c>
      <c r="DI431" s="223">
        <f t="shared" ca="1" si="962"/>
        <v>1.353567268036133E-3</v>
      </c>
      <c r="DJ431" s="223">
        <f t="shared" ca="1" si="963"/>
        <v>3.1696678653566784E-3</v>
      </c>
      <c r="DK431" s="223">
        <f t="shared" ca="1" si="964"/>
        <v>-2.2837410075354976E-3</v>
      </c>
      <c r="DL431" s="223">
        <f t="shared" ca="1" si="965"/>
        <v>-2.4994790622190101E-3</v>
      </c>
      <c r="DM431" s="223">
        <f t="shared" ca="1" si="966"/>
        <v>3.0172405049167421E-3</v>
      </c>
      <c r="DN431" s="223">
        <f t="shared" ca="1" si="967"/>
        <v>1.614036800554212E-3</v>
      </c>
      <c r="DO431" s="223">
        <f t="shared" ca="1" si="968"/>
        <v>-3.4908972759842101E-3</v>
      </c>
      <c r="DP431" s="223">
        <f t="shared" ca="1" si="969"/>
        <v>-5.8959477339404968E-4</v>
      </c>
      <c r="DQ431" s="223">
        <f t="shared" ca="1" si="970"/>
        <v>3.6639203176572427E-3</v>
      </c>
      <c r="DR431" s="223">
        <f t="shared" ca="1" si="971"/>
        <v>-4.8562275975889415E-4</v>
      </c>
      <c r="DS431" s="223">
        <f t="shared" ca="1" si="972"/>
        <v>-3.5214090017657417E-3</v>
      </c>
      <c r="DT431" s="223">
        <f t="shared" ca="1" si="973"/>
        <v>1.5190187869199027E-3</v>
      </c>
      <c r="DU431" s="223">
        <f t="shared" ca="1" si="974"/>
        <v>3.0756363071430376E-3</v>
      </c>
      <c r="DV431" s="223">
        <f t="shared" ca="1" si="975"/>
        <v>-2.4215979361183384E-3</v>
      </c>
      <c r="DW431" s="223">
        <f t="shared" ca="1" si="976"/>
        <v>-2.3649918789294521E-3</v>
      </c>
      <c r="DX431" s="223">
        <f t="shared" ca="1" si="977"/>
        <v>3.1156306970751228E-3</v>
      </c>
      <c r="DY431" s="223">
        <f t="shared" ca="1" si="978"/>
        <v>1.4506759381104249E-3</v>
      </c>
      <c r="DZ431" s="223">
        <f t="shared" ca="1" si="979"/>
        <v>-3.5413474344349644E-3</v>
      </c>
      <c r="EA431" s="223">
        <f t="shared" ca="1" si="980"/>
        <v>-4.1142875957860914E-4</v>
      </c>
      <c r="EB431" s="223">
        <f t="shared" ca="1" si="981"/>
        <v>3.6620857086300728E-3</v>
      </c>
      <c r="EC431" s="223">
        <f t="shared" ca="1" si="982"/>
        <v>-6.6325038746834224E-4</v>
      </c>
      <c r="ED431" s="223">
        <f t="shared" ca="1" si="983"/>
        <v>-3.4674476205581988E-3</v>
      </c>
      <c r="EE431" s="223">
        <f t="shared" ca="1" si="984"/>
        <v>1.6808108564956509E-3</v>
      </c>
      <c r="EF431" s="223">
        <f t="shared" ca="1" si="985"/>
        <v>2.9741952716715665E-3</v>
      </c>
      <c r="EG431" s="223">
        <f t="shared" ca="1" si="986"/>
        <v>-2.5536210231661425E-3</v>
      </c>
      <c r="EH431" s="223">
        <f t="shared" ca="1" si="987"/>
        <v>-2.2248072230548065E-3</v>
      </c>
      <c r="EI431" s="223">
        <f t="shared" ca="1" si="988"/>
        <v>3.2065150619872318E-3</v>
      </c>
      <c r="EJ431" s="223">
        <f t="shared" ca="1" si="989"/>
        <v>1.2838202702675247E-3</v>
      </c>
      <c r="EK431" s="223">
        <f t="shared" ca="1" si="990"/>
        <v>-3.5832661767307649E-3</v>
      </c>
      <c r="EL431" s="223">
        <f t="shared" ca="1" si="991"/>
        <v>-2.3227157784444031E-4</v>
      </c>
      <c r="EM431" s="223">
        <f t="shared" ca="1" si="992"/>
        <v>3.6514288143699902E-3</v>
      </c>
      <c r="EN431" s="223">
        <f t="shared" ca="1" si="993"/>
        <v>-8.3928018690050655E-4</v>
      </c>
      <c r="EO431" s="223">
        <f t="shared" ca="1" si="994"/>
        <v>-3.4051328543201901E-3</v>
      </c>
      <c r="EP431" s="223">
        <f t="shared" ca="1" si="995"/>
        <v>1.8385537054964578E-3</v>
      </c>
      <c r="EQ431" s="223">
        <f t="shared" ca="1" si="996"/>
        <v>2.8655891392819007E-3</v>
      </c>
      <c r="ER431" s="223">
        <f t="shared" ca="1" si="997"/>
        <v>-2.6794922134983552E-3</v>
      </c>
      <c r="ES431" s="223">
        <f t="shared" ca="1" si="998"/>
        <v>-2.0792628117097252E-3</v>
      </c>
      <c r="ET431" s="223">
        <f t="shared" ca="1" si="999"/>
        <v>3.2896746512574657E-3</v>
      </c>
      <c r="EU431" s="223">
        <f t="shared" ca="1" si="1000"/>
        <v>1.1138717669441759E-3</v>
      </c>
      <c r="EV431" s="223">
        <f t="shared" ca="1" si="1001"/>
        <v>-3.6165525169497897E-3</v>
      </c>
      <c r="EW431" s="223">
        <f t="shared" ca="1" si="1002"/>
        <v>-5.2554833534657107E-5</v>
      </c>
      <c r="EX431" s="223">
        <f t="shared" ca="1" si="1003"/>
        <v>3.6319753082687E-3</v>
      </c>
      <c r="EY431" s="223">
        <f t="shared" ca="1" si="1004"/>
        <v>-1.0132880868501657E-3</v>
      </c>
      <c r="EZ431" s="223">
        <f t="shared" ca="1" si="1005"/>
        <v>-3.3346148247817122E-3</v>
      </c>
      <c r="FA431" s="223">
        <f t="shared" ca="1" si="1006"/>
        <v>1.9918673175823519E-3</v>
      </c>
      <c r="FB431" s="223">
        <f t="shared" ca="1" si="1007"/>
        <v>2.7500795516596727E-3</v>
      </c>
      <c r="FC431" s="223">
        <f t="shared" ca="1" si="1008"/>
        <v>-2.7989082723924516E-3</v>
      </c>
      <c r="FD431" s="223">
        <f t="shared" ca="1" si="1009"/>
        <v>-1.9287092741294113E-3</v>
      </c>
      <c r="FE431" s="223">
        <f t="shared" ca="1" si="1010"/>
        <v>3.3649091261513941E-3</v>
      </c>
      <c r="FF431" s="223">
        <f t="shared" ca="1" si="1011"/>
        <v>9.4123984897061448E-4</v>
      </c>
      <c r="FG431" s="223">
        <f t="shared" ca="1" si="1012"/>
        <v>-3.6411262653828621E-3</v>
      </c>
      <c r="FH431" s="223">
        <f t="shared" ca="1" si="1013"/>
        <v>1.2728851997247516E-4</v>
      </c>
      <c r="FI431" s="223">
        <f t="shared" ca="1" si="1014"/>
        <v>3.6037720555263265E-3</v>
      </c>
      <c r="FJ431" s="223">
        <f t="shared" ca="1" si="1015"/>
        <v>-1.1848548870450487E-3</v>
      </c>
      <c r="FK431" s="223">
        <f t="shared" ca="1" si="1016"/>
        <v>-3.2560634160525253E-3</v>
      </c>
      <c r="FL431" s="223">
        <f t="shared" ca="1" si="1017"/>
        <v>2.1403823468333942E-3</v>
      </c>
      <c r="FM431" s="223">
        <f t="shared" ca="1" si="1018"/>
        <v>2.6279447815191139E-3</v>
      </c>
      <c r="FN431" s="223">
        <f t="shared" ca="1" si="1019"/>
        <v>-2.9115815161030083E-3</v>
      </c>
      <c r="FO431" s="223">
        <f t="shared" ca="1" si="1020"/>
        <v>-1.7735093069725628E-3</v>
      </c>
      <c r="FP431" s="223">
        <f t="shared" ca="1" si="1021"/>
        <v>3.432037240229112E-3</v>
      </c>
      <c r="FQ431" s="223">
        <f t="shared" ca="1" si="1022"/>
        <v>7.6634040175811149E-4</v>
      </c>
      <c r="FR431" s="223">
        <f t="shared" ca="1" si="1023"/>
        <v>-3.656928221717658E-3</v>
      </c>
      <c r="FS431" s="223">
        <f t="shared" ca="1" si="1024"/>
        <v>3.0682522428562809E-4</v>
      </c>
      <c r="FT431" s="223">
        <f t="shared" ca="1" si="1025"/>
        <v>3.5668870002490628E-3</v>
      </c>
      <c r="FU431" s="223">
        <f t="shared" ca="1" si="1026"/>
        <v>-1.3535672680361063E-3</v>
      </c>
      <c r="FV431" s="223">
        <f t="shared" ca="1" si="1027"/>
        <v>-3.1696678653566931E-3</v>
      </c>
      <c r="FW431" s="223">
        <f t="shared" ca="1" si="1028"/>
        <v>2.2837410075353939E-3</v>
      </c>
      <c r="FX431" s="223">
        <f t="shared" ca="1" si="1029"/>
        <v>2.4994790622189546E-3</v>
      </c>
      <c r="FY431" s="223">
        <f t="shared" ca="1" si="1030"/>
        <v>-3.0172405049167256E-3</v>
      </c>
      <c r="FZ431" s="223">
        <f t="shared" ca="1" si="1031"/>
        <v>-1.6140368005543315E-3</v>
      </c>
      <c r="GA431" s="223">
        <f t="shared" ca="1" si="1032"/>
        <v>3.4908972759842326E-3</v>
      </c>
      <c r="GB431" s="223">
        <f t="shared" ca="1" si="1033"/>
        <v>5.8959477339407809E-4</v>
      </c>
      <c r="GC431" s="223">
        <f t="shared" ca="1" si="1034"/>
        <v>-3.6639203176572406E-3</v>
      </c>
      <c r="GD431" s="223">
        <f t="shared" ca="1" si="1035"/>
        <v>4.8562275975896896E-4</v>
      </c>
      <c r="GE431" s="223">
        <f t="shared" ca="1" si="1036"/>
        <v>3.5214090017657504E-3</v>
      </c>
      <c r="GF431" s="223">
        <f t="shared" ca="1" si="1037"/>
        <v>-1.5190187869197817E-3</v>
      </c>
      <c r="GG431" s="223">
        <f t="shared" ca="1" si="1038"/>
        <v>-3.0756363071429969E-3</v>
      </c>
      <c r="GH431" s="223">
        <f t="shared" ca="1" si="1039"/>
        <v>2.4215979361183171E-3</v>
      </c>
      <c r="GI431" s="223">
        <f t="shared" ca="1" si="1040"/>
        <v>2.3649918789295536E-3</v>
      </c>
      <c r="GJ431" s="223">
        <f t="shared" ca="1" si="1041"/>
        <v>-3.1156306970751627E-3</v>
      </c>
      <c r="GK431" s="223">
        <f t="shared" ca="1" si="1042"/>
        <v>-1.4506759381104511E-3</v>
      </c>
      <c r="GL431" s="223">
        <f t="shared" ca="1" si="1043"/>
        <v>3.541347434434957E-3</v>
      </c>
      <c r="GM431" s="223">
        <f t="shared" ca="1" si="1044"/>
        <v>4.1142875957853389E-4</v>
      </c>
      <c r="GN431" s="223">
        <f t="shared" ca="1" si="1045"/>
        <v>-3.6620857086300741E-3</v>
      </c>
      <c r="GO431" s="223">
        <f t="shared" ca="1" si="1046"/>
        <v>6.6325038746831405E-4</v>
      </c>
      <c r="GP431" s="223">
        <f t="shared" ca="1" si="1047"/>
        <v>3.4674476205581745E-3</v>
      </c>
      <c r="GQ431" s="223">
        <f t="shared" ca="1" si="1048"/>
        <v>-1.6808108564956251E-3</v>
      </c>
      <c r="GR431" s="223">
        <f t="shared" ca="1" si="1049"/>
        <v>-2.974195271671583E-3</v>
      </c>
      <c r="GS431" s="223">
        <f t="shared" ca="1" si="1050"/>
        <v>2.553621023166047E-3</v>
      </c>
      <c r="GT431" s="223">
        <f t="shared" ca="1" si="1051"/>
        <v>2.2248072230548295E-3</v>
      </c>
      <c r="GU431" s="223">
        <f t="shared" ca="1" si="1052"/>
        <v>-3.2065150619872179E-3</v>
      </c>
      <c r="GV431" s="223">
        <f t="shared" ca="1" si="1053"/>
        <v>-1.2838202702676496E-3</v>
      </c>
      <c r="GW431" s="223">
        <f t="shared" ca="1" si="1054"/>
        <v>3.5832661767307809E-3</v>
      </c>
      <c r="GX431" s="223">
        <f t="shared" ca="1" si="1055"/>
        <v>2.3227157784446893E-4</v>
      </c>
      <c r="GY431" s="223">
        <f t="shared" ca="1" si="1056"/>
        <v>-3.6514288143700015E-3</v>
      </c>
      <c r="GZ431" s="223">
        <f t="shared" ca="1" si="1057"/>
        <v>8.3928018690058006E-4</v>
      </c>
      <c r="HA431" s="223">
        <f t="shared" ca="1" si="1058"/>
        <v>3.4051328543202005E-3</v>
      </c>
      <c r="HB431" s="223">
        <f t="shared" ca="1" si="1059"/>
        <v>-1.8385537054963429E-3</v>
      </c>
      <c r="HC431" s="223">
        <f t="shared" ca="1" si="1060"/>
        <v>-2.8655891392818538E-3</v>
      </c>
      <c r="HD431" s="223">
        <f t="shared" ca="1" si="1061"/>
        <v>2.6794922134983357E-3</v>
      </c>
      <c r="HE431" s="223">
        <f t="shared" ca="1" si="1062"/>
        <v>2.0792628117098349E-3</v>
      </c>
      <c r="HF431" s="223">
        <f t="shared" ca="1" si="1063"/>
        <v>-3.2896746512574987E-3</v>
      </c>
      <c r="HG431" s="223">
        <f t="shared" ca="1" si="1064"/>
        <v>-1.1138717669442032E-3</v>
      </c>
      <c r="HH431" s="223">
        <f t="shared" ca="1" si="1065"/>
        <v>3.6165525169497685E-3</v>
      </c>
      <c r="HI431" s="223">
        <f t="shared" ca="1" si="1066"/>
        <v>5.255483353458143E-5</v>
      </c>
      <c r="HJ431" s="223">
        <f t="shared" ca="1" si="1067"/>
        <v>-3.6319753082687035E-3</v>
      </c>
      <c r="HK431" s="223">
        <f t="shared" ca="1" si="1068"/>
        <v>1.013288086850138E-3</v>
      </c>
      <c r="HL431" s="223">
        <f t="shared" ca="1" si="1069"/>
        <v>3.334614824781681E-3</v>
      </c>
      <c r="HM431" s="223">
        <f t="shared" ca="1" si="1070"/>
        <v>-1.9918673175824157E-3</v>
      </c>
      <c r="HN431" s="223">
        <f t="shared" ca="1" si="1071"/>
        <v>-2.7500795516597603E-3</v>
      </c>
      <c r="HO431" s="223">
        <f t="shared" ca="1" si="1072"/>
        <v>2.7989082723925002E-3</v>
      </c>
      <c r="HP431" s="223">
        <f t="shared" ca="1" si="1073"/>
        <v>1.9287092741293468E-3</v>
      </c>
      <c r="HQ431" s="223">
        <f t="shared" ca="1" si="1074"/>
        <v>-3.3649091261513412E-3</v>
      </c>
      <c r="HR431" s="223">
        <f t="shared" ca="1" si="1075"/>
        <v>-9.4123984897074306E-4</v>
      </c>
      <c r="HS431" s="223">
        <f t="shared" ca="1" si="1076"/>
        <v>3.6411262653828712E-3</v>
      </c>
      <c r="HT431" s="223">
        <f t="shared" ca="1" si="1077"/>
        <v>-1.2728851997234223E-4</v>
      </c>
      <c r="HU431" s="223">
        <f t="shared" ca="1" si="1078"/>
        <v>-3.6037720555263503E-3</v>
      </c>
      <c r="HV431" s="223">
        <f t="shared" ca="1" si="1079"/>
        <v>1.18485488704512E-3</v>
      </c>
      <c r="HW431" s="223">
        <f t="shared" ca="1" si="1080"/>
        <v>3.2560634160525865E-3</v>
      </c>
      <c r="HX431" s="223">
        <f t="shared" ca="1" si="1081"/>
        <v>-2.1403823468332858E-3</v>
      </c>
      <c r="HY431" s="223">
        <f t="shared" ca="1" si="1082"/>
        <v>-2.6279447815190614E-3</v>
      </c>
      <c r="HZ431" s="223">
        <f t="shared" ca="1" si="1083"/>
        <v>2.9115815161029276E-3</v>
      </c>
      <c r="IA431" s="223">
        <f t="shared" ca="1" si="1084"/>
        <v>1.773509306972679E-3</v>
      </c>
      <c r="IB431" s="223">
        <f t="shared" ca="1" si="1085"/>
        <v>-3.432037240229138E-3</v>
      </c>
      <c r="IC431" s="223">
        <f t="shared" ca="1" si="1086"/>
        <v>-7.6634040175803777E-4</v>
      </c>
      <c r="ID431" s="223">
        <f t="shared" ca="1" si="1087"/>
        <v>3.6569282217176493E-3</v>
      </c>
      <c r="IE431" s="223">
        <f t="shared" ca="1" si="1088"/>
        <v>6.6866672691144493E-4</v>
      </c>
      <c r="IF431" s="223">
        <f t="shared" ca="1" si="1089"/>
        <v>-3.5668870002490459E-3</v>
      </c>
      <c r="IG431" s="223">
        <f t="shared" ca="1" si="1090"/>
        <v>1.3535672680359829E-3</v>
      </c>
      <c r="IH431" s="223">
        <f t="shared" ca="1" si="1091"/>
        <v>3.169667865356655E-3</v>
      </c>
      <c r="II431" s="223">
        <f t="shared" ca="1" si="1092"/>
        <v>-2.2837410075354529E-3</v>
      </c>
      <c r="IJ431" s="223">
        <f t="shared" ca="1" si="1093"/>
        <v>-2.4994790622190522E-3</v>
      </c>
      <c r="IK431" s="223">
        <f t="shared" ca="1" si="1094"/>
        <v>3.0172405049167686E-3</v>
      </c>
      <c r="IL431" s="223">
        <f t="shared" ca="1" si="1095"/>
        <v>1.6140368005542638E-3</v>
      </c>
      <c r="IM431" s="223">
        <f t="shared" ca="1" si="1096"/>
        <v>-3.4908972759841927E-3</v>
      </c>
      <c r="IN431" s="223">
        <f t="shared" ca="1" si="1097"/>
        <v>-5.8959477339400371E-4</v>
      </c>
      <c r="IO431" s="223">
        <f t="shared" ca="1" si="1098"/>
        <v>3.6639203176572419E-3</v>
      </c>
      <c r="IP431" s="223">
        <f t="shared" ca="1" si="1099"/>
        <v>-4.8562275975883712E-4</v>
      </c>
      <c r="IQ431" s="223">
        <f t="shared" ca="1" si="1100"/>
        <v>-3.5214090017657868E-3</v>
      </c>
      <c r="IR431" s="223">
        <f t="shared" ca="1" si="1101"/>
        <v>1.5190187869198503E-3</v>
      </c>
      <c r="IS431" s="223">
        <f t="shared" ca="1" si="1102"/>
        <v>3.0756363071430689E-3</v>
      </c>
      <c r="IT431" s="223">
        <f t="shared" ca="1" si="1103"/>
        <v>-2.421597936118217E-3</v>
      </c>
      <c r="IU431" s="223">
        <f t="shared" ca="1" si="1104"/>
        <v>-2.3649918789294959E-3</v>
      </c>
      <c r="IV431" s="223">
        <f t="shared" ca="1" si="1105"/>
        <v>3.1156306970750928E-3</v>
      </c>
      <c r="IW431" s="223">
        <f t="shared" ca="1" si="1106"/>
        <v>1.4506759381105732E-3</v>
      </c>
      <c r="IX431" s="223">
        <f t="shared" ca="1" si="1107"/>
        <v>-3.5413474344349765E-3</v>
      </c>
      <c r="IY431" s="223">
        <f t="shared" ca="1" si="1108"/>
        <v>-4.1142875957866595E-4</v>
      </c>
      <c r="IZ431" s="223">
        <f t="shared" ca="1" si="1109"/>
        <v>3.6620857086300789E-3</v>
      </c>
      <c r="JA431" s="223">
        <f t="shared" ca="1" si="1110"/>
        <v>-6.632503874683881E-4</v>
      </c>
      <c r="JB431" s="223">
        <f t="shared" ca="1" si="1111"/>
        <v>-3.4674476205582175E-3</v>
      </c>
    </row>
    <row r="432" spans="2:262">
      <c r="B432" s="230">
        <v>71</v>
      </c>
      <c r="C432" s="229">
        <f t="shared" si="1112"/>
        <v>1.3867187500000008E-3</v>
      </c>
      <c r="D432" s="226">
        <f t="shared" ca="1" si="855"/>
        <v>23.413443752673388</v>
      </c>
      <c r="E432" s="225">
        <f ca="1">BY361</f>
        <v>-0.58655624732661349</v>
      </c>
      <c r="F432" s="224">
        <v>71</v>
      </c>
      <c r="G432" s="223">
        <f t="shared" ca="1" si="856"/>
        <v>4.6408359776372154E-3</v>
      </c>
      <c r="H432" s="223">
        <f t="shared" ca="1" si="857"/>
        <v>7.260042479020525E-3</v>
      </c>
      <c r="I432" s="223">
        <f t="shared" ca="1" si="858"/>
        <v>-7.1232171270239515E-3</v>
      </c>
      <c r="J432" s="223">
        <f t="shared" ca="1" si="859"/>
        <v>-4.8244451708490408E-3</v>
      </c>
      <c r="K432" s="223">
        <f t="shared" ca="1" si="860"/>
        <v>8.772809644281683E-3</v>
      </c>
      <c r="L432" s="223">
        <f t="shared" ca="1" si="861"/>
        <v>1.8248129578070783E-3</v>
      </c>
      <c r="M432" s="223">
        <f t="shared" ca="1" si="862"/>
        <v>-9.3967565840836244E-3</v>
      </c>
      <c r="N432" s="223">
        <f t="shared" ca="1" si="863"/>
        <v>1.3881615498643912E-3</v>
      </c>
      <c r="O432" s="223">
        <f t="shared" ca="1" si="864"/>
        <v>8.922111143145138E-3</v>
      </c>
      <c r="P432" s="223">
        <f t="shared" ca="1" si="865"/>
        <v>-4.4388434953872265E-3</v>
      </c>
      <c r="Q432" s="223">
        <f t="shared" ca="1" si="866"/>
        <v>-7.4043650073795757E-3</v>
      </c>
      <c r="R432" s="223">
        <f t="shared" ca="1" si="867"/>
        <v>6.970571948851821E-3</v>
      </c>
      <c r="S432" s="223">
        <f t="shared" ca="1" si="868"/>
        <v>5.0209607151490048E-3</v>
      </c>
      <c r="T432" s="223">
        <f t="shared" ca="1" si="869"/>
        <v>-8.6873578033581211E-3</v>
      </c>
      <c r="U432" s="223">
        <f t="shared" ca="1" si="870"/>
        <v>-2.0505465183517074E-3</v>
      </c>
      <c r="V432" s="223">
        <f t="shared" ca="1" si="871"/>
        <v>9.3884884148946624E-3</v>
      </c>
      <c r="W432" s="223">
        <f t="shared" ca="1" si="872"/>
        <v>-1.159600905677461E-3</v>
      </c>
      <c r="X432" s="223">
        <f t="shared" ca="1" si="873"/>
        <v>-8.991993292809107E-3</v>
      </c>
      <c r="Y432" s="223">
        <f t="shared" ca="1" si="874"/>
        <v>4.2341772197946777E-3</v>
      </c>
      <c r="Z432" s="223">
        <f t="shared" ca="1" si="875"/>
        <v>7.544227423125242E-3</v>
      </c>
      <c r="AA432" s="223">
        <f t="shared" ca="1" si="876"/>
        <v>-6.8137279587842034E-3</v>
      </c>
      <c r="AB432" s="223">
        <f t="shared" ca="1" si="877"/>
        <v>-5.214451820459984E-3</v>
      </c>
      <c r="AC432" s="223">
        <f t="shared" ca="1" si="878"/>
        <v>8.5966730229350488E-3</v>
      </c>
      <c r="AD432" s="223">
        <f t="shared" ca="1" si="879"/>
        <v>2.275044906348602E-3</v>
      </c>
      <c r="AE432" s="223">
        <f t="shared" ca="1" si="880"/>
        <v>-9.3745649713427599E-3</v>
      </c>
      <c r="AF432" s="223">
        <f t="shared" ca="1" si="881"/>
        <v>9.303417612652712E-4</v>
      </c>
      <c r="AG432" s="223">
        <f t="shared" ca="1" si="882"/>
        <v>9.0564590019457762E-3</v>
      </c>
      <c r="AH432" s="223">
        <f t="shared" ca="1" si="883"/>
        <v>-4.0269604341710086E-3</v>
      </c>
      <c r="AI432" s="223">
        <f t="shared" ca="1" si="884"/>
        <v>-7.6795454783680321E-3</v>
      </c>
      <c r="AJ432" s="223">
        <f t="shared" ca="1" si="885"/>
        <v>6.6527796337758922E-3</v>
      </c>
      <c r="AK432" s="223">
        <f t="shared" ca="1" si="886"/>
        <v>5.4048019349752299E-3</v>
      </c>
      <c r="AL432" s="223">
        <f t="shared" ca="1" si="887"/>
        <v>-8.500809928133268E-3</v>
      </c>
      <c r="AM432" s="223">
        <f t="shared" ca="1" si="888"/>
        <v>-2.4981728923632878E-3</v>
      </c>
      <c r="AN432" s="223">
        <f t="shared" ca="1" si="889"/>
        <v>9.3549946403896859E-3</v>
      </c>
      <c r="AO432" s="223">
        <f t="shared" ca="1" si="890"/>
        <v>-7.0052221376378085E-4</v>
      </c>
      <c r="AP432" s="223">
        <f t="shared" ca="1" si="891"/>
        <v>-9.1154694388224863E-3</v>
      </c>
      <c r="AQ432" s="223">
        <f t="shared" ca="1" si="892"/>
        <v>3.8173179581595445E-3</v>
      </c>
      <c r="AR432" s="223">
        <f t="shared" ca="1" si="893"/>
        <v>7.8102376625713548E-3</v>
      </c>
      <c r="AS432" s="223">
        <f t="shared" ca="1" si="894"/>
        <v>-6.4878239230795982E-3</v>
      </c>
      <c r="AT432" s="223">
        <f t="shared" ca="1" si="895"/>
        <v>-5.5918963989034631E-3</v>
      </c>
      <c r="AU432" s="223">
        <f t="shared" ca="1" si="896"/>
        <v>8.399826263296507E-3</v>
      </c>
      <c r="AV432" s="223">
        <f t="shared" ca="1" si="897"/>
        <v>2.7197960724402517E-3</v>
      </c>
      <c r="AW432" s="223">
        <f t="shared" ca="1" si="898"/>
        <v>-9.3297892104710275E-3</v>
      </c>
      <c r="AX432" s="223">
        <f t="shared" ca="1" si="899"/>
        <v>4.7028069787493276E-4</v>
      </c>
      <c r="AY432" s="223">
        <f t="shared" ca="1" si="900"/>
        <v>9.1689890577586076E-3</v>
      </c>
      <c r="AZ432" s="223">
        <f t="shared" ca="1" si="901"/>
        <v>-3.6053760725487972E-3</v>
      </c>
      <c r="BA432" s="223">
        <f t="shared" ca="1" si="902"/>
        <v>-7.9362252516503393E-3</v>
      </c>
      <c r="BB432" s="223">
        <f t="shared" ca="1" si="903"/>
        <v>6.3189601898474513E-3</v>
      </c>
      <c r="BC432" s="223">
        <f t="shared" ca="1" si="904"/>
        <v>5.7756225135354158E-3</v>
      </c>
      <c r="BD432" s="223">
        <f t="shared" ca="1" si="905"/>
        <v>-8.2937828572084999E-3</v>
      </c>
      <c r="BE432" s="223">
        <f t="shared" ca="1" si="906"/>
        <v>-2.9397809490629679E-3</v>
      </c>
      <c r="BF432" s="223">
        <f t="shared" ca="1" si="907"/>
        <v>9.2989638643952658E-3</v>
      </c>
      <c r="BG432" s="223">
        <f t="shared" ca="1" si="908"/>
        <v>-2.3975590247861216E-4</v>
      </c>
      <c r="BH432" s="223">
        <f t="shared" ca="1" si="909"/>
        <v>-9.2169856205369157E-3</v>
      </c>
      <c r="BI432" s="223">
        <f t="shared" ca="1" si="910"/>
        <v>3.3912624432056414E-3</v>
      </c>
      <c r="BJ432" s="223">
        <f t="shared" ca="1" si="911"/>
        <v>8.0574323553923074E-3</v>
      </c>
      <c r="BK432" s="223">
        <f t="shared" ca="1" si="912"/>
        <v>-6.146290151278079E-3</v>
      </c>
      <c r="BL432" s="223">
        <f t="shared" ca="1" si="913"/>
        <v>-5.9558696091296503E-3</v>
      </c>
      <c r="BM432" s="223">
        <f t="shared" ca="1" si="914"/>
        <v>8.1827435864518256E-3</v>
      </c>
      <c r="BN432" s="223">
        <f t="shared" ca="1" si="915"/>
        <v>3.1579950115674582E-3</v>
      </c>
      <c r="BO432" s="223">
        <f t="shared" ca="1" si="916"/>
        <v>-9.2625371701982456E-3</v>
      </c>
      <c r="BP432" s="223">
        <f t="shared" ca="1" si="917"/>
        <v>9.0866870916892634E-6</v>
      </c>
      <c r="BQ432" s="223">
        <f t="shared" ca="1" si="918"/>
        <v>9.2594302158227077E-3</v>
      </c>
      <c r="BR432" s="223">
        <f t="shared" ca="1" si="919"/>
        <v>-3.1751060441741687E-3</v>
      </c>
      <c r="BS432" s="223">
        <f t="shared" ca="1" si="920"/>
        <v>-8.1737859631701888E-3</v>
      </c>
      <c r="BT432" s="223">
        <f t="shared" ca="1" si="921"/>
        <v>5.9699178173461707E-3</v>
      </c>
      <c r="BU432" s="223">
        <f t="shared" ca="1" si="922"/>
        <v>6.1325291115756544E-3</v>
      </c>
      <c r="BV432" s="223">
        <f t="shared" ca="1" si="923"/>
        <v>-8.0667753369311635E-3</v>
      </c>
      <c r="BW432" s="223">
        <f t="shared" ca="1" si="924"/>
        <v>-3.3743068159620194E-3</v>
      </c>
      <c r="BX432" s="223">
        <f t="shared" ca="1" si="925"/>
        <v>9.2205310699584719E-3</v>
      </c>
      <c r="BY432" s="223">
        <f t="shared" ca="1" si="926"/>
        <v>2.2158800177576442E-4</v>
      </c>
      <c r="BZ432" s="223">
        <f t="shared" ca="1" si="927"/>
        <v>-9.2962972765788833E-3</v>
      </c>
      <c r="CA432" s="223">
        <f t="shared" ca="1" si="928"/>
        <v>2.9570370799865478E-3</v>
      </c>
      <c r="CB432" s="223">
        <f t="shared" ca="1" si="929"/>
        <v>8.2852159879213995E-3</v>
      </c>
      <c r="CC432" s="223">
        <f t="shared" ca="1" si="930"/>
        <v>-5.789949428150698E-3</v>
      </c>
      <c r="CD432" s="223">
        <f t="shared" ca="1" si="931"/>
        <v>-6.3054946077948787E-3</v>
      </c>
      <c r="CE432" s="223">
        <f t="shared" ca="1" si="932"/>
        <v>7.9459479635836938E-3</v>
      </c>
      <c r="CF432" s="223">
        <f t="shared" ca="1" si="933"/>
        <v>3.5885860641042284E-3</v>
      </c>
      <c r="CG432" s="223">
        <f t="shared" ca="1" si="934"/>
        <v>-9.1729708665799908E-3</v>
      </c>
      <c r="CH432" s="223">
        <f t="shared" ca="1" si="935"/>
        <v>-4.5212921431679121E-4</v>
      </c>
      <c r="CI432" s="223">
        <f t="shared" ca="1" si="936"/>
        <v>9.3275645954666083E-3</v>
      </c>
      <c r="CJ432" s="223">
        <f t="shared" ca="1" si="937"/>
        <v>-2.7371869072325534E-3</v>
      </c>
      <c r="CK432" s="223">
        <f t="shared" ca="1" si="938"/>
        <v>-8.391655308365607E-3</v>
      </c>
      <c r="CL432" s="223">
        <f t="shared" ca="1" si="939"/>
        <v>5.6064933899199684E-3</v>
      </c>
      <c r="CM432" s="223">
        <f t="shared" ca="1" si="940"/>
        <v>6.4746619098399009E-3</v>
      </c>
      <c r="CN432" s="223">
        <f t="shared" ca="1" si="941"/>
        <v>-7.8203342483011643E-3</v>
      </c>
      <c r="CO432" s="223">
        <f t="shared" ca="1" si="942"/>
        <v>-3.8007036821870489E-3</v>
      </c>
      <c r="CP432" s="223">
        <f t="shared" ca="1" si="943"/>
        <v>9.1198852085510127E-3</v>
      </c>
      <c r="CQ432" s="223">
        <f t="shared" ca="1" si="944"/>
        <v>6.8239808112504751E-4</v>
      </c>
      <c r="CR432" s="223">
        <f t="shared" ca="1" si="945"/>
        <v>-9.3532133382220987E-3</v>
      </c>
      <c r="CS432" s="223">
        <f t="shared" ca="1" si="946"/>
        <v>2.5156879554359083E-3</v>
      </c>
      <c r="CT432" s="223">
        <f t="shared" ca="1" si="947"/>
        <v>8.4930398094363781E-3</v>
      </c>
      <c r="CU432" s="223">
        <f t="shared" ca="1" si="948"/>
        <v>-5.4196602097112273E-3</v>
      </c>
      <c r="CV432" s="223">
        <f t="shared" ca="1" si="949"/>
        <v>-6.6399291176538321E-3</v>
      </c>
      <c r="CW432" s="223">
        <f t="shared" ca="1" si="950"/>
        <v>7.6900098560884452E-3</v>
      </c>
      <c r="CX432" s="223">
        <f t="shared" ca="1" si="951"/>
        <v>4.0105318984894282E-3</v>
      </c>
      <c r="CY432" s="223">
        <f t="shared" ca="1" si="952"/>
        <v>-9.061306072686813E-3</v>
      </c>
      <c r="CZ432" s="223">
        <f t="shared" ca="1" si="953"/>
        <v>-9.1225589684600702E-4</v>
      </c>
      <c r="DA432" s="223">
        <f t="shared" ca="1" si="954"/>
        <v>9.3732280550018407E-3</v>
      </c>
      <c r="DB432" s="223">
        <f t="shared" ca="1" si="955"/>
        <v>-2.2926736472822836E-3</v>
      </c>
      <c r="DC432" s="223">
        <f t="shared" ca="1" si="956"/>
        <v>-8.5893084209010453E-3</v>
      </c>
      <c r="DD432" s="223">
        <f t="shared" ca="1" si="957"/>
        <v>5.2295624288465226E-3</v>
      </c>
      <c r="DE432" s="223">
        <f t="shared" ca="1" si="958"/>
        <v>6.8011966804500399E-3</v>
      </c>
      <c r="DF432" s="223">
        <f t="shared" ca="1" si="959"/>
        <v>-7.5550532894865623E-3</v>
      </c>
      <c r="DG432" s="223">
        <f t="shared" ca="1" si="960"/>
        <v>-4.2179443203393639E-3</v>
      </c>
      <c r="DH432" s="223">
        <f t="shared" ca="1" si="961"/>
        <v>8.997268744868555E-3</v>
      </c>
      <c r="DI432" s="223">
        <f t="shared" ca="1" si="962"/>
        <v>1.1415642037258867E-3</v>
      </c>
      <c r="DJ432" s="223">
        <f t="shared" ca="1" si="963"/>
        <v>-9.3875966896888041E-3</v>
      </c>
      <c r="DK432" s="223">
        <f t="shared" ca="1" si="964"/>
        <v>2.0682783182523839E-3</v>
      </c>
      <c r="DL432" s="223">
        <f t="shared" ca="1" si="965"/>
        <v>8.6804031541479962E-3</v>
      </c>
      <c r="DM432" s="223">
        <f t="shared" ca="1" si="966"/>
        <v>-5.0363145551203924E-3</v>
      </c>
      <c r="DN432" s="223">
        <f t="shared" ca="1" si="967"/>
        <v>-6.9583674566792543E-3</v>
      </c>
      <c r="DO432" s="223">
        <f t="shared" ca="1" si="968"/>
        <v>7.4155458412845706E-3</v>
      </c>
      <c r="DP432" s="223">
        <f t="shared" ca="1" si="969"/>
        <v>4.4228160102500642E-3</v>
      </c>
      <c r="DQ432" s="223">
        <f t="shared" ca="1" si="970"/>
        <v>-8.9278117987878578E-3</v>
      </c>
      <c r="DR432" s="223">
        <f t="shared" ca="1" si="971"/>
        <v>-1.3701848750155409E-3</v>
      </c>
      <c r="DS432" s="223">
        <f t="shared" ca="1" si="972"/>
        <v>9.396310587154762E-3</v>
      </c>
      <c r="DT432" s="223">
        <f t="shared" ca="1" si="973"/>
        <v>-1.8426371357012162E-3</v>
      </c>
      <c r="DU432" s="223">
        <f t="shared" ca="1" si="974"/>
        <v>-8.766269137115968E-3</v>
      </c>
      <c r="DV432" s="223">
        <f t="shared" ca="1" si="975"/>
        <v>4.8400329938264154E-3</v>
      </c>
      <c r="DW432" s="223">
        <f t="shared" ca="1" si="976"/>
        <v>7.1113467725425032E-3</v>
      </c>
      <c r="DX432" s="223">
        <f t="shared" ca="1" si="977"/>
        <v>-7.2715715455530716E-3</v>
      </c>
      <c r="DY432" s="223">
        <f t="shared" ca="1" si="978"/>
        <v>-4.6250235611756943E-3</v>
      </c>
      <c r="DZ432" s="223">
        <f t="shared" ca="1" si="979"/>
        <v>8.8529770727120392E-3</v>
      </c>
      <c r="EA432" s="223">
        <f t="shared" ca="1" si="980"/>
        <v>1.5979801981707352E-3</v>
      </c>
      <c r="EB432" s="223">
        <f t="shared" ca="1" si="981"/>
        <v>-9.3993644984736949E-3</v>
      </c>
      <c r="EC432" s="223">
        <f t="shared" ca="1" si="982"/>
        <v>1.615886017440405E-3</v>
      </c>
      <c r="ED432" s="223">
        <f t="shared" ca="1" si="983"/>
        <v>8.846854647347753E-3</v>
      </c>
      <c r="EE432" s="223">
        <f t="shared" ca="1" si="984"/>
        <v>-4.6408359776372188E-3</v>
      </c>
      <c r="EF432" s="223">
        <f t="shared" ca="1" si="985"/>
        <v>-7.260042479020532E-3</v>
      </c>
      <c r="EG432" s="223">
        <f t="shared" ca="1" si="986"/>
        <v>7.1232171270239359E-3</v>
      </c>
      <c r="EH432" s="223">
        <f t="shared" ca="1" si="987"/>
        <v>4.8244451708490763E-3</v>
      </c>
      <c r="EI432" s="223">
        <f t="shared" ca="1" si="988"/>
        <v>-8.7728096442816657E-3</v>
      </c>
      <c r="EJ432" s="223">
        <f t="shared" ca="1" si="989"/>
        <v>-1.8248129578071425E-3</v>
      </c>
      <c r="EK432" s="223">
        <f t="shared" ca="1" si="990"/>
        <v>9.3967565840836226E-3</v>
      </c>
      <c r="EL432" s="223">
        <f t="shared" ca="1" si="991"/>
        <v>-1.3881615498642936E-3</v>
      </c>
      <c r="EM432" s="223">
        <f t="shared" ca="1" si="992"/>
        <v>-8.9221111431451727E-3</v>
      </c>
      <c r="EN432" s="223">
        <f t="shared" ca="1" si="993"/>
        <v>4.4388434953873601E-3</v>
      </c>
      <c r="EO432" s="223">
        <f t="shared" ca="1" si="994"/>
        <v>7.4043650073795011E-3</v>
      </c>
      <c r="EP432" s="223">
        <f t="shared" ca="1" si="995"/>
        <v>-6.9705719488518999E-3</v>
      </c>
      <c r="EQ432" s="223">
        <f t="shared" ca="1" si="996"/>
        <v>-5.0209607151489337E-3</v>
      </c>
      <c r="ER432" s="223">
        <f t="shared" ca="1" si="997"/>
        <v>8.687357803358154E-3</v>
      </c>
      <c r="ES432" s="223">
        <f t="shared" ca="1" si="998"/>
        <v>2.0505465183516562E-3</v>
      </c>
      <c r="ET432" s="223">
        <f t="shared" ca="1" si="999"/>
        <v>-9.3884884148946659E-3</v>
      </c>
      <c r="EU432" s="223">
        <f t="shared" ca="1" si="1000"/>
        <v>1.1596009056775124E-3</v>
      </c>
      <c r="EV432" s="223">
        <f t="shared" ca="1" si="1001"/>
        <v>8.9919932928091018E-3</v>
      </c>
      <c r="EW432" s="223">
        <f t="shared" ca="1" si="1002"/>
        <v>-4.2341772197946942E-3</v>
      </c>
      <c r="EX432" s="223">
        <f t="shared" ca="1" si="1003"/>
        <v>-7.5442274231252316E-3</v>
      </c>
      <c r="EY432" s="223">
        <f t="shared" ca="1" si="1004"/>
        <v>6.8137279587841704E-3</v>
      </c>
      <c r="EZ432" s="223">
        <f t="shared" ca="1" si="1005"/>
        <v>5.2144518204600239E-3</v>
      </c>
      <c r="FA432" s="223">
        <f t="shared" ca="1" si="1006"/>
        <v>-8.596673022935028E-3</v>
      </c>
      <c r="FB432" s="223">
        <f t="shared" ca="1" si="1007"/>
        <v>-2.2750449063486493E-3</v>
      </c>
      <c r="FC432" s="223">
        <f t="shared" ca="1" si="1008"/>
        <v>9.3745649713427564E-3</v>
      </c>
      <c r="FD432" s="223">
        <f t="shared" ca="1" si="1009"/>
        <v>-9.3034176126515671E-4</v>
      </c>
      <c r="FE432" s="223">
        <f t="shared" ca="1" si="1010"/>
        <v>-9.0564590019458074E-3</v>
      </c>
      <c r="FF432" s="223">
        <f t="shared" ca="1" si="1011"/>
        <v>4.0269604341709045E-3</v>
      </c>
      <c r="FG432" s="223">
        <f t="shared" ca="1" si="1012"/>
        <v>7.679545478368098E-3</v>
      </c>
      <c r="FH432" s="223">
        <f t="shared" ca="1" si="1013"/>
        <v>-6.6527796337757638E-3</v>
      </c>
      <c r="FI432" s="223">
        <f t="shared" ca="1" si="1014"/>
        <v>-5.4048019349753791E-3</v>
      </c>
      <c r="FJ432" s="223">
        <f t="shared" ca="1" si="1015"/>
        <v>8.5008099281331899E-3</v>
      </c>
      <c r="FK432" s="223">
        <f t="shared" ca="1" si="1016"/>
        <v>2.4981728923634638E-3</v>
      </c>
      <c r="FL432" s="223">
        <f t="shared" ca="1" si="1017"/>
        <v>-9.3549946403896668E-3</v>
      </c>
      <c r="FM432" s="223">
        <f t="shared" ca="1" si="1018"/>
        <v>7.0052221376353321E-4</v>
      </c>
      <c r="FN432" s="223">
        <f t="shared" ca="1" si="1019"/>
        <v>9.1154694388225471E-3</v>
      </c>
      <c r="FO432" s="223">
        <f t="shared" ca="1" si="1020"/>
        <v>-3.8173179581598052E-3</v>
      </c>
      <c r="FP432" s="223">
        <f t="shared" ca="1" si="1021"/>
        <v>-7.8102376625711952E-3</v>
      </c>
      <c r="FQ432" s="223">
        <f t="shared" ca="1" si="1022"/>
        <v>6.4878239230798046E-3</v>
      </c>
      <c r="FR432" s="223">
        <f t="shared" ca="1" si="1023"/>
        <v>5.5918963989032341E-3</v>
      </c>
      <c r="FS432" s="223">
        <f t="shared" ca="1" si="1024"/>
        <v>-8.3998262632966354E-3</v>
      </c>
      <c r="FT432" s="223">
        <f t="shared" ca="1" si="1025"/>
        <v>-2.7197960724401056E-3</v>
      </c>
      <c r="FU432" s="223">
        <f t="shared" ca="1" si="1026"/>
        <v>9.3297892104710466E-3</v>
      </c>
      <c r="FV432" s="223">
        <f t="shared" ca="1" si="1027"/>
        <v>-4.7028069787508411E-4</v>
      </c>
      <c r="FW432" s="223">
        <f t="shared" ca="1" si="1028"/>
        <v>-9.1689890577585746E-3</v>
      </c>
      <c r="FX432" s="223">
        <f t="shared" ca="1" si="1029"/>
        <v>3.6053760725489378E-3</v>
      </c>
      <c r="FY432" s="223">
        <f t="shared" ca="1" si="1030"/>
        <v>7.9362252516502578E-3</v>
      </c>
      <c r="FZ432" s="223">
        <f t="shared" ca="1" si="1031"/>
        <v>-6.3189601898475632E-3</v>
      </c>
      <c r="GA432" s="223">
        <f t="shared" ca="1" si="1032"/>
        <v>-5.7756225135352961E-3</v>
      </c>
      <c r="GB432" s="223">
        <f t="shared" ca="1" si="1033"/>
        <v>8.293782857208571E-3</v>
      </c>
      <c r="GC432" s="223">
        <f t="shared" ca="1" si="1034"/>
        <v>2.9397809490629501E-3</v>
      </c>
      <c r="GD432" s="223">
        <f t="shared" ca="1" si="1035"/>
        <v>-9.2989638643952675E-3</v>
      </c>
      <c r="GE432" s="223">
        <f t="shared" ca="1" si="1036"/>
        <v>2.3975590247863081E-4</v>
      </c>
      <c r="GF432" s="223">
        <f t="shared" ca="1" si="1037"/>
        <v>9.216985620536914E-3</v>
      </c>
      <c r="GG432" s="223">
        <f t="shared" ca="1" si="1038"/>
        <v>-3.3912624432056583E-3</v>
      </c>
      <c r="GH432" s="223">
        <f t="shared" ca="1" si="1039"/>
        <v>-8.057432355392297E-3</v>
      </c>
      <c r="GI432" s="223">
        <f t="shared" ca="1" si="1040"/>
        <v>6.1462901512780929E-3</v>
      </c>
      <c r="GJ432" s="223">
        <f t="shared" ca="1" si="1041"/>
        <v>5.9558696091296355E-3</v>
      </c>
      <c r="GK432" s="223">
        <f t="shared" ca="1" si="1042"/>
        <v>-8.1827435864518343E-3</v>
      </c>
      <c r="GL432" s="223">
        <f t="shared" ca="1" si="1043"/>
        <v>-3.157995011567567E-3</v>
      </c>
      <c r="GM432" s="223">
        <f t="shared" ca="1" si="1044"/>
        <v>9.2625371701982265E-3</v>
      </c>
      <c r="GN432" s="223">
        <f t="shared" ca="1" si="1045"/>
        <v>-9.0866870915743379E-6</v>
      </c>
      <c r="GO432" s="223">
        <f t="shared" ca="1" si="1046"/>
        <v>-9.2594302158227268E-3</v>
      </c>
      <c r="GP432" s="223">
        <f t="shared" ca="1" si="1047"/>
        <v>3.1751060441740603E-3</v>
      </c>
      <c r="GQ432" s="223">
        <f t="shared" ca="1" si="1048"/>
        <v>8.1737859631702461E-3</v>
      </c>
      <c r="GR432" s="223">
        <f t="shared" ca="1" si="1049"/>
        <v>-5.9699178173460822E-3</v>
      </c>
      <c r="GS432" s="223">
        <f t="shared" ca="1" si="1050"/>
        <v>-6.1325291115757411E-3</v>
      </c>
      <c r="GT432" s="223">
        <f t="shared" ca="1" si="1051"/>
        <v>8.0667753369311063E-3</v>
      </c>
      <c r="GU432" s="223">
        <f t="shared" ca="1" si="1052"/>
        <v>3.3743068159622514E-3</v>
      </c>
      <c r="GV432" s="223">
        <f t="shared" ca="1" si="1053"/>
        <v>-9.220531069958425E-3</v>
      </c>
      <c r="GW432" s="223">
        <f t="shared" ca="1" si="1054"/>
        <v>-2.2158800177601336E-4</v>
      </c>
      <c r="GX432" s="223">
        <f t="shared" ca="1" si="1055"/>
        <v>9.2962972765789197E-3</v>
      </c>
      <c r="GY432" s="223">
        <f t="shared" ca="1" si="1056"/>
        <v>-2.9570370799863114E-3</v>
      </c>
      <c r="GZ432" s="223">
        <f t="shared" ca="1" si="1057"/>
        <v>-8.2852159879212659E-3</v>
      </c>
      <c r="HA432" s="223">
        <f t="shared" ca="1" si="1058"/>
        <v>5.7899494281509227E-3</v>
      </c>
      <c r="HB432" s="223">
        <f t="shared" ca="1" si="1059"/>
        <v>6.3054946077946671E-3</v>
      </c>
      <c r="HC432" s="223">
        <f t="shared" ca="1" si="1060"/>
        <v>-7.9459479635838465E-3</v>
      </c>
      <c r="HD432" s="223">
        <f t="shared" ca="1" si="1061"/>
        <v>-3.5885860641039643E-3</v>
      </c>
      <c r="HE432" s="223">
        <f t="shared" ca="1" si="1062"/>
        <v>9.1729708665800533E-3</v>
      </c>
      <c r="HF432" s="223">
        <f t="shared" ca="1" si="1063"/>
        <v>4.5212921431650628E-4</v>
      </c>
      <c r="HG432" s="223">
        <f t="shared" ca="1" si="1064"/>
        <v>-9.3275645954665736E-3</v>
      </c>
      <c r="HH432" s="223">
        <f t="shared" ca="1" si="1065"/>
        <v>2.7371869072328266E-3</v>
      </c>
      <c r="HI432" s="223">
        <f t="shared" ca="1" si="1066"/>
        <v>8.3916553083655983E-3</v>
      </c>
      <c r="HJ432" s="223">
        <f t="shared" ca="1" si="1067"/>
        <v>-5.6064933899199832E-3</v>
      </c>
      <c r="HK432" s="223">
        <f t="shared" ca="1" si="1068"/>
        <v>-6.4746619098398871E-3</v>
      </c>
      <c r="HL432" s="223">
        <f t="shared" ca="1" si="1069"/>
        <v>7.8203342483011765E-3</v>
      </c>
      <c r="HM432" s="223">
        <f t="shared" ca="1" si="1070"/>
        <v>3.8007036821870316E-3</v>
      </c>
      <c r="HN432" s="223">
        <f t="shared" ca="1" si="1071"/>
        <v>-9.1198852085510179E-3</v>
      </c>
      <c r="HO432" s="223">
        <f t="shared" ca="1" si="1072"/>
        <v>-6.82398081125028E-4</v>
      </c>
      <c r="HP432" s="223">
        <f t="shared" ca="1" si="1073"/>
        <v>9.3532133382220953E-3</v>
      </c>
      <c r="HQ432" s="223">
        <f t="shared" ca="1" si="1074"/>
        <v>-2.5156879554359265E-3</v>
      </c>
      <c r="HR432" s="223">
        <f t="shared" ca="1" si="1075"/>
        <v>-8.4930398094363712E-3</v>
      </c>
      <c r="HS432" s="223">
        <f t="shared" ca="1" si="1076"/>
        <v>5.4196602097112429E-3</v>
      </c>
      <c r="HT432" s="223">
        <f t="shared" ca="1" si="1077"/>
        <v>6.6399291176538191E-3</v>
      </c>
      <c r="HU432" s="223">
        <f t="shared" ca="1" si="1078"/>
        <v>-7.6900098560884565E-3</v>
      </c>
      <c r="HV432" s="223">
        <f t="shared" ca="1" si="1079"/>
        <v>-4.0105318984894126E-3</v>
      </c>
      <c r="HW432" s="223">
        <f t="shared" ca="1" si="1080"/>
        <v>9.0613060726868182E-3</v>
      </c>
      <c r="HX432" s="223">
        <f t="shared" ca="1" si="1081"/>
        <v>9.122558968459888E-4</v>
      </c>
      <c r="HY432" s="223">
        <f t="shared" ca="1" si="1082"/>
        <v>-9.373228055001839E-3</v>
      </c>
      <c r="HZ432" s="223">
        <f t="shared" ca="1" si="1083"/>
        <v>2.2926736472823014E-3</v>
      </c>
      <c r="IA432" s="223">
        <f t="shared" ca="1" si="1084"/>
        <v>8.5893084209011459E-3</v>
      </c>
      <c r="IB432" s="223">
        <f t="shared" ca="1" si="1085"/>
        <v>-5.2295624288463162E-3</v>
      </c>
      <c r="IC432" s="223">
        <f t="shared" ca="1" si="1086"/>
        <v>-6.8011966804502125E-3</v>
      </c>
      <c r="ID432" s="223">
        <f t="shared" ca="1" si="1087"/>
        <v>7.5550532894864139E-3</v>
      </c>
      <c r="IE432" s="223">
        <f t="shared" ca="1" si="1088"/>
        <v>3.8113901897747519E-3</v>
      </c>
      <c r="IF432" s="223">
        <f t="shared" ca="1" si="1089"/>
        <v>-8.9972687448684821E-3</v>
      </c>
      <c r="IG432" s="223">
        <f t="shared" ca="1" si="1090"/>
        <v>-1.1415642037261335E-3</v>
      </c>
      <c r="IH432" s="223">
        <f t="shared" ca="1" si="1091"/>
        <v>9.3875966896888163E-3</v>
      </c>
      <c r="II432" s="223">
        <f t="shared" ca="1" si="1092"/>
        <v>-2.0682783182521414E-3</v>
      </c>
      <c r="IJ432" s="223">
        <f t="shared" ca="1" si="1093"/>
        <v>-8.6804031541478869E-3</v>
      </c>
      <c r="IK432" s="223">
        <f t="shared" ca="1" si="1094"/>
        <v>5.0363145551206344E-3</v>
      </c>
      <c r="IL432" s="223">
        <f t="shared" ca="1" si="1095"/>
        <v>6.9583674566790626E-3</v>
      </c>
      <c r="IM432" s="223">
        <f t="shared" ca="1" si="1096"/>
        <v>-7.4155458412847458E-3</v>
      </c>
      <c r="IN432" s="223">
        <f t="shared" ca="1" si="1097"/>
        <v>-4.4228160102498118E-3</v>
      </c>
      <c r="IO432" s="223">
        <f t="shared" ca="1" si="1098"/>
        <v>8.9278117987879463E-3</v>
      </c>
      <c r="IP432" s="223">
        <f t="shared" ca="1" si="1099"/>
        <v>1.3701848750152586E-3</v>
      </c>
      <c r="IQ432" s="223">
        <f t="shared" ca="1" si="1100"/>
        <v>-9.3963105871547534E-3</v>
      </c>
      <c r="IR432" s="223">
        <f t="shared" ca="1" si="1101"/>
        <v>1.8426371357014965E-3</v>
      </c>
      <c r="IS432" s="223">
        <f t="shared" ca="1" si="1102"/>
        <v>8.7662691371159611E-3</v>
      </c>
      <c r="IT432" s="223">
        <f t="shared" ca="1" si="1103"/>
        <v>-4.8400329938264319E-3</v>
      </c>
      <c r="IU432" s="223">
        <f t="shared" ca="1" si="1104"/>
        <v>-7.1113467725424919E-3</v>
      </c>
      <c r="IV432" s="223">
        <f t="shared" ca="1" si="1105"/>
        <v>7.2715715455530829E-3</v>
      </c>
      <c r="IW432" s="223">
        <f t="shared" ca="1" si="1106"/>
        <v>4.6250235611756778E-3</v>
      </c>
      <c r="IX432" s="223">
        <f t="shared" ca="1" si="1107"/>
        <v>-8.8529770727120462E-3</v>
      </c>
      <c r="IY432" s="223">
        <f t="shared" ca="1" si="1108"/>
        <v>-1.597980198170717E-3</v>
      </c>
      <c r="IZ432" s="223">
        <f t="shared" ca="1" si="1109"/>
        <v>9.3993644984736932E-3</v>
      </c>
      <c r="JA432" s="223">
        <f t="shared" ca="1" si="1110"/>
        <v>-1.6158860174404228E-3</v>
      </c>
      <c r="JB432" s="223">
        <f t="shared" ca="1" si="1111"/>
        <v>-8.8468546473477478E-3</v>
      </c>
    </row>
    <row r="433" spans="2:262">
      <c r="B433" s="230">
        <v>72</v>
      </c>
      <c r="C433" s="229">
        <f t="shared" si="1112"/>
        <v>1.4062500000000008E-3</v>
      </c>
      <c r="D433" s="226">
        <f t="shared" ca="1" si="855"/>
        <v>23.436931595208549</v>
      </c>
      <c r="E433" s="225">
        <f ca="1">BZ361</f>
        <v>-0.56306840479145126</v>
      </c>
      <c r="F433" s="224">
        <v>72</v>
      </c>
      <c r="G433" s="223">
        <f t="shared" ca="1" si="856"/>
        <v>2.0902056377076084E-3</v>
      </c>
      <c r="H433" s="223">
        <f t="shared" ca="1" si="857"/>
        <v>3.0622498838904924E-3</v>
      </c>
      <c r="I433" s="223">
        <f t="shared" ca="1" si="858"/>
        <v>-3.2850362695917021E-3</v>
      </c>
      <c r="J433" s="223">
        <f t="shared" ca="1" si="859"/>
        <v>-1.7804923165518803E-3</v>
      </c>
      <c r="K433" s="223">
        <f t="shared" ca="1" si="860"/>
        <v>3.9797499083584001E-3</v>
      </c>
      <c r="L433" s="223">
        <f t="shared" ca="1" si="861"/>
        <v>2.2767093422128857E-4</v>
      </c>
      <c r="M433" s="223">
        <f t="shared" ca="1" si="862"/>
        <v>-4.0685827001002862E-3</v>
      </c>
      <c r="N433" s="223">
        <f t="shared" ca="1" si="863"/>
        <v>1.3598112840023399E-3</v>
      </c>
      <c r="O433" s="223">
        <f t="shared" ca="1" si="864"/>
        <v>3.5380106575459255E-3</v>
      </c>
      <c r="P433" s="223">
        <f t="shared" ca="1" si="865"/>
        <v>-2.7402745609565972E-3</v>
      </c>
      <c r="Q433" s="223">
        <f t="shared" ca="1" si="866"/>
        <v>-2.4688085645266662E-3</v>
      </c>
      <c r="R433" s="223">
        <f t="shared" ca="1" si="867"/>
        <v>3.7035558766559617E-3</v>
      </c>
      <c r="S433" s="223">
        <f t="shared" ca="1" si="868"/>
        <v>1.0237527473635987E-3</v>
      </c>
      <c r="T433" s="223">
        <f t="shared" ca="1" si="869"/>
        <v>-4.1030043829520845E-3</v>
      </c>
      <c r="U433" s="223">
        <f t="shared" ca="1" si="870"/>
        <v>5.7716014524381053E-4</v>
      </c>
      <c r="V433" s="223">
        <f t="shared" ca="1" si="871"/>
        <v>3.8778076657711015E-3</v>
      </c>
      <c r="W433" s="223">
        <f t="shared" ca="1" si="872"/>
        <v>-2.0902056377076084E-3</v>
      </c>
      <c r="X433" s="223">
        <f t="shared" ca="1" si="873"/>
        <v>-3.0622498838904989E-3</v>
      </c>
      <c r="Y433" s="223">
        <f t="shared" ca="1" si="874"/>
        <v>3.2850362695916995E-3</v>
      </c>
      <c r="Z433" s="223">
        <f t="shared" ca="1" si="875"/>
        <v>1.7804923165518813E-3</v>
      </c>
      <c r="AA433" s="223">
        <f t="shared" ca="1" si="876"/>
        <v>-3.979749908358401E-3</v>
      </c>
      <c r="AB433" s="223">
        <f t="shared" ca="1" si="877"/>
        <v>-2.2767093422127837E-4</v>
      </c>
      <c r="AC433" s="223">
        <f t="shared" ca="1" si="878"/>
        <v>4.0685827001002888E-3</v>
      </c>
      <c r="AD433" s="223">
        <f t="shared" ca="1" si="879"/>
        <v>-1.3598112840023289E-3</v>
      </c>
      <c r="AE433" s="223">
        <f t="shared" ca="1" si="880"/>
        <v>-3.5380106575459277E-3</v>
      </c>
      <c r="AF433" s="223">
        <f t="shared" ca="1" si="881"/>
        <v>2.7402745609565937E-3</v>
      </c>
      <c r="AG433" s="223">
        <f t="shared" ca="1" si="882"/>
        <v>2.4688085645266701E-3</v>
      </c>
      <c r="AH433" s="223">
        <f t="shared" ca="1" si="883"/>
        <v>-3.7035558766559656E-3</v>
      </c>
      <c r="AI433" s="223">
        <f t="shared" ca="1" si="884"/>
        <v>-1.0237527473636176E-3</v>
      </c>
      <c r="AJ433" s="223">
        <f t="shared" ca="1" si="885"/>
        <v>4.1030043829520827E-3</v>
      </c>
      <c r="AK433" s="223">
        <f t="shared" ca="1" si="886"/>
        <v>-5.7716014524380609E-4</v>
      </c>
      <c r="AL433" s="223">
        <f t="shared" ca="1" si="887"/>
        <v>-3.8778076657711032E-3</v>
      </c>
      <c r="AM433" s="223">
        <f t="shared" ca="1" si="888"/>
        <v>2.0902056377076045E-3</v>
      </c>
      <c r="AN433" s="223">
        <f t="shared" ca="1" si="889"/>
        <v>3.0622498838904924E-3</v>
      </c>
      <c r="AO433" s="223">
        <f t="shared" ca="1" si="890"/>
        <v>-3.2850362695917056E-3</v>
      </c>
      <c r="AP433" s="223">
        <f t="shared" ca="1" si="891"/>
        <v>-1.7804923165518982E-3</v>
      </c>
      <c r="AQ433" s="223">
        <f t="shared" ca="1" si="892"/>
        <v>3.9797499083583958E-3</v>
      </c>
      <c r="AR433" s="223">
        <f t="shared" ca="1" si="893"/>
        <v>2.2767093422129746E-4</v>
      </c>
      <c r="AS433" s="223">
        <f t="shared" ca="1" si="894"/>
        <v>-4.0685827001002879E-3</v>
      </c>
      <c r="AT433" s="223">
        <f t="shared" ca="1" si="895"/>
        <v>1.3598112840023382E-3</v>
      </c>
      <c r="AU433" s="223">
        <f t="shared" ca="1" si="896"/>
        <v>3.5380106575459229E-3</v>
      </c>
      <c r="AV433" s="223">
        <f t="shared" ca="1" si="897"/>
        <v>-2.7402745609566015E-3</v>
      </c>
      <c r="AW433" s="223">
        <f t="shared" ca="1" si="898"/>
        <v>-2.4688085645266618E-3</v>
      </c>
      <c r="AX433" s="223">
        <f t="shared" ca="1" si="899"/>
        <v>3.7035558766559699E-3</v>
      </c>
      <c r="AY433" s="223">
        <f t="shared" ca="1" si="900"/>
        <v>1.0237527473636358E-3</v>
      </c>
      <c r="AZ433" s="223">
        <f t="shared" ca="1" si="901"/>
        <v>-4.1030043829520819E-3</v>
      </c>
      <c r="BA433" s="223">
        <f t="shared" ca="1" si="902"/>
        <v>5.7716014524378701E-4</v>
      </c>
      <c r="BB433" s="223">
        <f t="shared" ca="1" si="903"/>
        <v>3.8778076657711097E-3</v>
      </c>
      <c r="BC433" s="223">
        <f t="shared" ca="1" si="904"/>
        <v>-2.0902056377075876E-3</v>
      </c>
      <c r="BD433" s="223">
        <f t="shared" ca="1" si="905"/>
        <v>-3.0622498838905055E-3</v>
      </c>
      <c r="BE433" s="223">
        <f t="shared" ca="1" si="906"/>
        <v>3.2850362695916943E-3</v>
      </c>
      <c r="BF433" s="223">
        <f t="shared" ca="1" si="907"/>
        <v>1.7804923165518896E-3</v>
      </c>
      <c r="BG433" s="223">
        <f t="shared" ca="1" si="908"/>
        <v>-3.9797499083583984E-3</v>
      </c>
      <c r="BH433" s="223">
        <f t="shared" ca="1" si="909"/>
        <v>-2.276709342212877E-4</v>
      </c>
      <c r="BI433" s="223">
        <f t="shared" ca="1" si="910"/>
        <v>4.0685827001002862E-3</v>
      </c>
      <c r="BJ433" s="223">
        <f t="shared" ca="1" si="911"/>
        <v>-1.3598112840023477E-3</v>
      </c>
      <c r="BK433" s="223">
        <f t="shared" ca="1" si="912"/>
        <v>-3.5380106575459182E-3</v>
      </c>
      <c r="BL433" s="223">
        <f t="shared" ca="1" si="913"/>
        <v>2.7402745609565651E-3</v>
      </c>
      <c r="BM433" s="223">
        <f t="shared" ca="1" si="914"/>
        <v>2.4688085645267004E-3</v>
      </c>
      <c r="BN433" s="223">
        <f t="shared" ca="1" si="915"/>
        <v>-3.7035558766559491E-3</v>
      </c>
      <c r="BO433" s="223">
        <f t="shared" ca="1" si="916"/>
        <v>-1.0237527473636267E-3</v>
      </c>
      <c r="BP433" s="223">
        <f t="shared" ca="1" si="917"/>
        <v>4.1030043829520827E-3</v>
      </c>
      <c r="BQ433" s="223">
        <f t="shared" ca="1" si="918"/>
        <v>-5.771601452437972E-4</v>
      </c>
      <c r="BR433" s="223">
        <f t="shared" ca="1" si="919"/>
        <v>-3.8778076657711063E-3</v>
      </c>
      <c r="BS433" s="223">
        <f t="shared" ca="1" si="920"/>
        <v>2.0902056377075967E-3</v>
      </c>
      <c r="BT433" s="223">
        <f t="shared" ca="1" si="921"/>
        <v>3.0622498838904985E-3</v>
      </c>
      <c r="BU433" s="223">
        <f t="shared" ca="1" si="922"/>
        <v>-3.2850362695917004E-3</v>
      </c>
      <c r="BV433" s="223">
        <f t="shared" ca="1" si="923"/>
        <v>-1.7804923165518803E-3</v>
      </c>
      <c r="BW433" s="223">
        <f t="shared" ca="1" si="924"/>
        <v>3.979749908358401E-3</v>
      </c>
      <c r="BX433" s="223">
        <f t="shared" ca="1" si="925"/>
        <v>2.2767093422127751E-4</v>
      </c>
      <c r="BY433" s="223">
        <f t="shared" ca="1" si="926"/>
        <v>-4.0685827001002931E-3</v>
      </c>
      <c r="BZ433" s="223">
        <f t="shared" ca="1" si="927"/>
        <v>1.3598112840023022E-3</v>
      </c>
      <c r="CA433" s="223">
        <f t="shared" ca="1" si="928"/>
        <v>3.5380106575459125E-3</v>
      </c>
      <c r="CB433" s="223">
        <f t="shared" ca="1" si="929"/>
        <v>-2.7402745609565729E-3</v>
      </c>
      <c r="CC433" s="223">
        <f t="shared" ca="1" si="930"/>
        <v>-2.4688085645266462E-3</v>
      </c>
      <c r="CD433" s="223">
        <f t="shared" ca="1" si="931"/>
        <v>3.7035558766559539E-3</v>
      </c>
      <c r="CE433" s="223">
        <f t="shared" ca="1" si="932"/>
        <v>1.0237527473636733E-3</v>
      </c>
      <c r="CF433" s="223">
        <f t="shared" ca="1" si="933"/>
        <v>-4.1030043829520836E-3</v>
      </c>
      <c r="CG433" s="223">
        <f t="shared" ca="1" si="934"/>
        <v>5.7716014524374917E-4</v>
      </c>
      <c r="CH433" s="223">
        <f t="shared" ca="1" si="935"/>
        <v>3.8778076657711028E-3</v>
      </c>
      <c r="CI433" s="223">
        <f t="shared" ca="1" si="936"/>
        <v>-2.0902056377075551E-3</v>
      </c>
      <c r="CJ433" s="223">
        <f t="shared" ca="1" si="937"/>
        <v>-3.0622498838904916E-3</v>
      </c>
      <c r="CK433" s="223">
        <f t="shared" ca="1" si="938"/>
        <v>3.2850362695916718E-3</v>
      </c>
      <c r="CL433" s="223">
        <f t="shared" ca="1" si="939"/>
        <v>1.7804923165518718E-3</v>
      </c>
      <c r="CM433" s="223">
        <f t="shared" ca="1" si="940"/>
        <v>-3.9797499083583888E-3</v>
      </c>
      <c r="CN433" s="223">
        <f t="shared" ca="1" si="941"/>
        <v>-2.2767093422126732E-4</v>
      </c>
      <c r="CO433" s="223">
        <f t="shared" ca="1" si="942"/>
        <v>4.0685827001002923E-3</v>
      </c>
      <c r="CP433" s="223">
        <f t="shared" ca="1" si="943"/>
        <v>-1.3598112840023668E-3</v>
      </c>
      <c r="CQ433" s="223">
        <f t="shared" ca="1" si="944"/>
        <v>-3.5380106575459373E-3</v>
      </c>
      <c r="CR433" s="223">
        <f t="shared" ca="1" si="945"/>
        <v>2.7402745609565364E-3</v>
      </c>
      <c r="CS433" s="223">
        <f t="shared" ca="1" si="946"/>
        <v>2.4688085645266844E-3</v>
      </c>
      <c r="CT433" s="223">
        <f t="shared" ca="1" si="947"/>
        <v>-3.7035558766559326E-3</v>
      </c>
      <c r="CU433" s="223">
        <f t="shared" ca="1" si="948"/>
        <v>-1.0237527473636067E-3</v>
      </c>
      <c r="CV433" s="223">
        <f t="shared" ca="1" si="949"/>
        <v>4.103004382952081E-3</v>
      </c>
      <c r="CW433" s="223">
        <f t="shared" ca="1" si="950"/>
        <v>-5.7716014524381693E-4</v>
      </c>
      <c r="CX433" s="223">
        <f t="shared" ca="1" si="951"/>
        <v>-3.8778076657711188E-3</v>
      </c>
      <c r="CY433" s="223">
        <f t="shared" ca="1" si="952"/>
        <v>2.0902056377076141E-3</v>
      </c>
      <c r="CZ433" s="223">
        <f t="shared" ca="1" si="953"/>
        <v>3.0622498838905237E-3</v>
      </c>
      <c r="DA433" s="223">
        <f t="shared" ca="1" si="954"/>
        <v>-3.2850362695917125E-3</v>
      </c>
      <c r="DB433" s="223">
        <f t="shared" ca="1" si="955"/>
        <v>-1.7804923165519147E-3</v>
      </c>
      <c r="DC433" s="223">
        <f t="shared" ca="1" si="956"/>
        <v>3.9797499083584062E-3</v>
      </c>
      <c r="DD433" s="223">
        <f t="shared" ca="1" si="957"/>
        <v>2.2767093422131589E-4</v>
      </c>
      <c r="DE433" s="223">
        <f t="shared" ca="1" si="958"/>
        <v>-4.0685827001002992E-3</v>
      </c>
      <c r="DF433" s="223">
        <f t="shared" ca="1" si="959"/>
        <v>1.3598112840023213E-3</v>
      </c>
      <c r="DG433" s="223">
        <f t="shared" ca="1" si="960"/>
        <v>3.538010657545962E-3</v>
      </c>
      <c r="DH433" s="223">
        <f t="shared" ca="1" si="961"/>
        <v>-2.7402745609565876E-3</v>
      </c>
      <c r="DI433" s="223">
        <f t="shared" ca="1" si="962"/>
        <v>-2.468808564526723E-3</v>
      </c>
      <c r="DJ433" s="223">
        <f t="shared" ca="1" si="963"/>
        <v>3.7035558766559621E-3</v>
      </c>
      <c r="DK433" s="223">
        <f t="shared" ca="1" si="964"/>
        <v>1.0237527473636533E-3</v>
      </c>
      <c r="DL433" s="223">
        <f t="shared" ca="1" si="965"/>
        <v>-4.1030043829520845E-3</v>
      </c>
      <c r="DM433" s="223">
        <f t="shared" ca="1" si="966"/>
        <v>5.7716014524376912E-4</v>
      </c>
      <c r="DN433" s="223">
        <f t="shared" ca="1" si="967"/>
        <v>3.8778076657710963E-3</v>
      </c>
      <c r="DO433" s="223">
        <f t="shared" ca="1" si="968"/>
        <v>-2.0902056377075724E-3</v>
      </c>
      <c r="DP433" s="223">
        <f t="shared" ca="1" si="969"/>
        <v>-3.0622498838904781E-3</v>
      </c>
      <c r="DQ433" s="223">
        <f t="shared" ca="1" si="970"/>
        <v>3.285036269591683E-3</v>
      </c>
      <c r="DR433" s="223">
        <f t="shared" ca="1" si="971"/>
        <v>1.7804923165519581E-3</v>
      </c>
      <c r="DS433" s="223">
        <f t="shared" ca="1" si="972"/>
        <v>-3.9797499083583949E-3</v>
      </c>
      <c r="DT433" s="223">
        <f t="shared" ca="1" si="973"/>
        <v>-2.2767093422136381E-4</v>
      </c>
      <c r="DU433" s="223">
        <f t="shared" ca="1" si="974"/>
        <v>4.0685827001002888E-3</v>
      </c>
      <c r="DV433" s="223">
        <f t="shared" ca="1" si="975"/>
        <v>-1.3598112840022755E-3</v>
      </c>
      <c r="DW433" s="223">
        <f t="shared" ca="1" si="976"/>
        <v>-3.5380106575459273E-3</v>
      </c>
      <c r="DX433" s="223">
        <f t="shared" ca="1" si="977"/>
        <v>2.7402745609565521E-3</v>
      </c>
      <c r="DY433" s="223">
        <f t="shared" ca="1" si="978"/>
        <v>2.4688085645266679E-3</v>
      </c>
      <c r="DZ433" s="223">
        <f t="shared" ca="1" si="979"/>
        <v>-3.7035558766559413E-3</v>
      </c>
      <c r="EA433" s="223">
        <f t="shared" ca="1" si="980"/>
        <v>-1.0237527473635872E-3</v>
      </c>
      <c r="EB433" s="223">
        <f t="shared" ca="1" si="981"/>
        <v>4.1030043829520819E-3</v>
      </c>
      <c r="EC433" s="223">
        <f t="shared" ca="1" si="982"/>
        <v>-5.771601452438371E-4</v>
      </c>
      <c r="ED433" s="223">
        <f t="shared" ca="1" si="983"/>
        <v>-3.8778076657711123E-3</v>
      </c>
      <c r="EE433" s="223">
        <f t="shared" ca="1" si="984"/>
        <v>2.0902056377075308E-3</v>
      </c>
      <c r="EF433" s="223">
        <f t="shared" ca="1" si="985"/>
        <v>3.0622498838905102E-3</v>
      </c>
      <c r="EG433" s="223">
        <f t="shared" ca="1" si="986"/>
        <v>-3.2850362695916544E-3</v>
      </c>
      <c r="EH433" s="223">
        <f t="shared" ca="1" si="987"/>
        <v>-1.7804923165518965E-3</v>
      </c>
      <c r="EI433" s="223">
        <f t="shared" ca="1" si="988"/>
        <v>3.9797499083583819E-3</v>
      </c>
      <c r="EJ433" s="223">
        <f t="shared" ca="1" si="989"/>
        <v>2.2767093422129572E-4</v>
      </c>
      <c r="EK433" s="223">
        <f t="shared" ca="1" si="990"/>
        <v>-4.0685827001002966E-3</v>
      </c>
      <c r="EL433" s="223">
        <f t="shared" ca="1" si="991"/>
        <v>1.3598112840023401E-3</v>
      </c>
      <c r="EM433" s="223">
        <f t="shared" ca="1" si="992"/>
        <v>3.5380106575459516E-3</v>
      </c>
      <c r="EN433" s="223">
        <f t="shared" ca="1" si="993"/>
        <v>-2.7402745609566028E-3</v>
      </c>
      <c r="EO433" s="223">
        <f t="shared" ca="1" si="994"/>
        <v>-2.4688085645267069E-3</v>
      </c>
      <c r="EP433" s="223">
        <f t="shared" ca="1" si="995"/>
        <v>3.7035558766559708E-3</v>
      </c>
      <c r="EQ433" s="223">
        <f t="shared" ca="1" si="996"/>
        <v>1.0237527473636343E-3</v>
      </c>
      <c r="ER433" s="223">
        <f t="shared" ca="1" si="997"/>
        <v>-4.1030043829520793E-3</v>
      </c>
      <c r="ES433" s="223">
        <f t="shared" ca="1" si="998"/>
        <v>5.7716014524378907E-4</v>
      </c>
      <c r="ET433" s="223">
        <f t="shared" ca="1" si="999"/>
        <v>3.8778076657711284E-3</v>
      </c>
      <c r="EU433" s="223">
        <f t="shared" ca="1" si="1000"/>
        <v>-2.0902056377075898E-3</v>
      </c>
      <c r="EV433" s="223">
        <f t="shared" ca="1" si="1001"/>
        <v>-3.0622498838904647E-3</v>
      </c>
      <c r="EW433" s="223">
        <f t="shared" ca="1" si="1002"/>
        <v>3.2850362695916254E-3</v>
      </c>
      <c r="EX433" s="223">
        <f t="shared" ca="1" si="1003"/>
        <v>1.7804923165519405E-3</v>
      </c>
      <c r="EY433" s="223">
        <f t="shared" ca="1" si="1004"/>
        <v>-3.9797499083583984E-3</v>
      </c>
      <c r="EZ433" s="223">
        <f t="shared" ca="1" si="1005"/>
        <v>-2.2767093422122698E-4</v>
      </c>
      <c r="FA433" s="223">
        <f t="shared" ca="1" si="1006"/>
        <v>4.0685827001003027E-3</v>
      </c>
      <c r="FB433" s="223">
        <f t="shared" ca="1" si="1007"/>
        <v>-1.3598112840022946E-3</v>
      </c>
      <c r="FC433" s="223">
        <f t="shared" ca="1" si="1008"/>
        <v>-3.5380106575459169E-3</v>
      </c>
      <c r="FD433" s="223">
        <f t="shared" ca="1" si="1009"/>
        <v>2.7402745609564796E-3</v>
      </c>
      <c r="FE433" s="223">
        <f t="shared" ca="1" si="1010"/>
        <v>2.4688085645267459E-3</v>
      </c>
      <c r="FF433" s="223">
        <f t="shared" ca="1" si="1011"/>
        <v>-3.70355587665595E-3</v>
      </c>
      <c r="FG433" s="223">
        <f t="shared" ca="1" si="1012"/>
        <v>-1.0237527473635677E-3</v>
      </c>
      <c r="FH433" s="223">
        <f t="shared" ca="1" si="1013"/>
        <v>4.1030043829520767E-3</v>
      </c>
      <c r="FI433" s="223">
        <f t="shared" ca="1" si="1014"/>
        <v>-5.7716014524374114E-4</v>
      </c>
      <c r="FJ433" s="223">
        <f t="shared" ca="1" si="1015"/>
        <v>-3.8778076657711054E-3</v>
      </c>
      <c r="FK433" s="223">
        <f t="shared" ca="1" si="1016"/>
        <v>2.0902056377076483E-3</v>
      </c>
      <c r="FL433" s="223">
        <f t="shared" ca="1" si="1017"/>
        <v>3.0622498838905744E-3</v>
      </c>
      <c r="FM433" s="223">
        <f t="shared" ca="1" si="1018"/>
        <v>-3.2850362695916666E-3</v>
      </c>
      <c r="FN433" s="223">
        <f t="shared" ca="1" si="1019"/>
        <v>-1.7804923165518785E-3</v>
      </c>
      <c r="FO433" s="223">
        <f t="shared" ca="1" si="1020"/>
        <v>3.9797499083584166E-3</v>
      </c>
      <c r="FP433" s="223">
        <f t="shared" ca="1" si="1021"/>
        <v>2.2767093422139222E-4</v>
      </c>
      <c r="FQ433" s="223">
        <f t="shared" ca="1" si="1022"/>
        <v>-4.0685827001002931E-3</v>
      </c>
      <c r="FR433" s="223">
        <f t="shared" ca="1" si="1023"/>
        <v>1.3598112840023592E-3</v>
      </c>
      <c r="FS433" s="223">
        <f t="shared" ca="1" si="1024"/>
        <v>3.5380106575460014E-3</v>
      </c>
      <c r="FT433" s="223">
        <f t="shared" ca="1" si="1025"/>
        <v>-2.7402745609565308E-3</v>
      </c>
      <c r="FU433" s="223">
        <f t="shared" ca="1" si="1026"/>
        <v>-2.4688085645266904E-3</v>
      </c>
      <c r="FV433" s="223">
        <f t="shared" ca="1" si="1027"/>
        <v>3.7035558766559794E-3</v>
      </c>
      <c r="FW433" s="223">
        <f t="shared" ca="1" si="1028"/>
        <v>1.0237527473637277E-3</v>
      </c>
      <c r="FX433" s="223">
        <f t="shared" ca="1" si="1029"/>
        <v>-4.1030043829520801E-3</v>
      </c>
      <c r="FY433" s="223">
        <f t="shared" ca="1" si="1030"/>
        <v>5.7716014524380912E-4</v>
      </c>
      <c r="FZ433" s="223">
        <f t="shared" ca="1" si="1031"/>
        <v>3.8778076657710828E-3</v>
      </c>
      <c r="GA433" s="223">
        <f t="shared" ca="1" si="1032"/>
        <v>-2.0902056377075065E-3</v>
      </c>
      <c r="GB433" s="223">
        <f t="shared" ca="1" si="1033"/>
        <v>-3.0622498838905293E-3</v>
      </c>
      <c r="GC433" s="223">
        <f t="shared" ca="1" si="1034"/>
        <v>3.2850362695917078E-3</v>
      </c>
      <c r="GD433" s="223">
        <f t="shared" ca="1" si="1035"/>
        <v>1.7804923165520277E-3</v>
      </c>
      <c r="GE433" s="223">
        <f t="shared" ca="1" si="1036"/>
        <v>-3.9797499083583749E-3</v>
      </c>
      <c r="GF433" s="223">
        <f t="shared" ca="1" si="1037"/>
        <v>-2.2767093422132391E-4</v>
      </c>
      <c r="GG433" s="223">
        <f t="shared" ca="1" si="1038"/>
        <v>4.0685827001002827E-3</v>
      </c>
      <c r="GH433" s="223">
        <f t="shared" ca="1" si="1039"/>
        <v>-1.3598112840022033E-3</v>
      </c>
      <c r="GI433" s="223">
        <f t="shared" ca="1" si="1040"/>
        <v>-3.5380106575459659E-3</v>
      </c>
      <c r="GJ433" s="223">
        <f t="shared" ca="1" si="1041"/>
        <v>2.7402745609565815E-3</v>
      </c>
      <c r="GK433" s="223">
        <f t="shared" ca="1" si="1042"/>
        <v>2.4688085645266362E-3</v>
      </c>
      <c r="GL433" s="223">
        <f t="shared" ca="1" si="1043"/>
        <v>-3.7035558766559079E-3</v>
      </c>
      <c r="GM433" s="223">
        <f t="shared" ca="1" si="1044"/>
        <v>-1.0237527473636614E-3</v>
      </c>
      <c r="GN433" s="223">
        <f t="shared" ca="1" si="1045"/>
        <v>4.1030043829520836E-3</v>
      </c>
      <c r="GO433" s="223">
        <f t="shared" ca="1" si="1046"/>
        <v>-5.7716014524387689E-4</v>
      </c>
      <c r="GP433" s="223">
        <f t="shared" ca="1" si="1047"/>
        <v>-3.8778076657711375E-3</v>
      </c>
      <c r="GQ433" s="223">
        <f t="shared" ca="1" si="1048"/>
        <v>2.0902056377075655E-3</v>
      </c>
      <c r="GR433" s="223">
        <f t="shared" ca="1" si="1049"/>
        <v>3.0622498838904838E-3</v>
      </c>
      <c r="GS433" s="223">
        <f t="shared" ca="1" si="1050"/>
        <v>-3.2850362695916084E-3</v>
      </c>
      <c r="GT433" s="223">
        <f t="shared" ca="1" si="1051"/>
        <v>-1.7804923165519659E-3</v>
      </c>
      <c r="GU433" s="223">
        <f t="shared" ca="1" si="1052"/>
        <v>3.9797499083583923E-3</v>
      </c>
      <c r="GV433" s="223">
        <f t="shared" ca="1" si="1053"/>
        <v>2.2767093422125561E-4</v>
      </c>
      <c r="GW433" s="223">
        <f t="shared" ca="1" si="1054"/>
        <v>-4.068582700100307E-3</v>
      </c>
      <c r="GX433" s="223">
        <f t="shared" ca="1" si="1055"/>
        <v>1.3598112840022679E-3</v>
      </c>
      <c r="GY433" s="223">
        <f t="shared" ca="1" si="1056"/>
        <v>3.5380106575459312E-3</v>
      </c>
      <c r="GZ433" s="223">
        <f t="shared" ca="1" si="1057"/>
        <v>-2.7402745609566327E-3</v>
      </c>
      <c r="HA433" s="223">
        <f t="shared" ca="1" si="1058"/>
        <v>-2.4688085645267681E-3</v>
      </c>
      <c r="HB433" s="223">
        <f t="shared" ca="1" si="1059"/>
        <v>3.7035558766559374E-3</v>
      </c>
      <c r="HC433" s="223">
        <f t="shared" ca="1" si="1060"/>
        <v>1.023752747363595E-3</v>
      </c>
      <c r="HD433" s="223">
        <f t="shared" ca="1" si="1061"/>
        <v>-4.1030043829520749E-3</v>
      </c>
      <c r="HE433" s="223">
        <f t="shared" ca="1" si="1062"/>
        <v>5.7716014524371328E-4</v>
      </c>
      <c r="HF433" s="223">
        <f t="shared" ca="1" si="1063"/>
        <v>3.8778076657711149E-3</v>
      </c>
      <c r="HG433" s="223">
        <f t="shared" ca="1" si="1064"/>
        <v>-2.0902056377076245E-3</v>
      </c>
      <c r="HH433" s="223">
        <f t="shared" ca="1" si="1065"/>
        <v>-3.0622498838905935E-3</v>
      </c>
      <c r="HI433" s="223">
        <f t="shared" ca="1" si="1066"/>
        <v>3.2850362695916496E-3</v>
      </c>
      <c r="HJ433" s="223">
        <f t="shared" ca="1" si="1067"/>
        <v>1.7804923165519043E-3</v>
      </c>
      <c r="HK433" s="223">
        <f t="shared" ca="1" si="1068"/>
        <v>-3.9797499083584088E-3</v>
      </c>
      <c r="HL433" s="223">
        <f t="shared" ca="1" si="1069"/>
        <v>-2.2767093422142019E-4</v>
      </c>
      <c r="HM433" s="223">
        <f t="shared" ca="1" si="1070"/>
        <v>4.0685827001002975E-3</v>
      </c>
      <c r="HN433" s="223">
        <f t="shared" ca="1" si="1071"/>
        <v>-1.3598112840023326E-3</v>
      </c>
      <c r="HO433" s="223">
        <f t="shared" ca="1" si="1072"/>
        <v>-3.5380106575458969E-3</v>
      </c>
      <c r="HP433" s="223">
        <f t="shared" ca="1" si="1073"/>
        <v>2.7402745609565096E-3</v>
      </c>
      <c r="HQ433" s="223">
        <f t="shared" ca="1" si="1074"/>
        <v>2.4688085645267134E-3</v>
      </c>
      <c r="HR433" s="223">
        <f t="shared" ca="1" si="1075"/>
        <v>-3.7035558766559669E-3</v>
      </c>
      <c r="HS433" s="223">
        <f t="shared" ca="1" si="1076"/>
        <v>-1.023752747363755E-3</v>
      </c>
      <c r="HT433" s="223">
        <f t="shared" ca="1" si="1077"/>
        <v>4.1030043829520784E-3</v>
      </c>
      <c r="HU433" s="223">
        <f t="shared" ca="1" si="1078"/>
        <v>-5.7716014524378115E-4</v>
      </c>
      <c r="HV433" s="223">
        <f t="shared" ca="1" si="1079"/>
        <v>-3.8778076657710924E-3</v>
      </c>
      <c r="HW433" s="223">
        <f t="shared" ca="1" si="1080"/>
        <v>2.0902056377074822E-3</v>
      </c>
      <c r="HX433" s="223">
        <f t="shared" ca="1" si="1081"/>
        <v>3.0622498838905484E-3</v>
      </c>
      <c r="HY433" s="223">
        <f t="shared" ca="1" si="1082"/>
        <v>-3.2850362695916904E-3</v>
      </c>
      <c r="HZ433" s="223">
        <f t="shared" ca="1" si="1083"/>
        <v>-1.7804923165518425E-3</v>
      </c>
      <c r="IA433" s="223">
        <f t="shared" ca="1" si="1084"/>
        <v>3.979749908358368E-3</v>
      </c>
      <c r="IB433" s="223">
        <f t="shared" ca="1" si="1085"/>
        <v>2.2767093422135188E-4</v>
      </c>
      <c r="IC433" s="223">
        <f t="shared" ca="1" si="1086"/>
        <v>-4.068582700100287E-3</v>
      </c>
      <c r="ID433" s="223">
        <f t="shared" ca="1" si="1087"/>
        <v>1.3598112840021769E-3</v>
      </c>
      <c r="IE433" s="223">
        <f t="shared" ca="1" si="1088"/>
        <v>2.4696137873474141E-3</v>
      </c>
      <c r="IF433" s="223">
        <f t="shared" ca="1" si="1089"/>
        <v>-2.7402745609565607E-3</v>
      </c>
      <c r="IG433" s="223">
        <f t="shared" ca="1" si="1090"/>
        <v>-2.4688085645266583E-3</v>
      </c>
      <c r="IH433" s="223">
        <f t="shared" ca="1" si="1091"/>
        <v>3.7035558766558962E-3</v>
      </c>
      <c r="II433" s="223">
        <f t="shared" ca="1" si="1092"/>
        <v>1.0237527473636887E-3</v>
      </c>
      <c r="IJ433" s="223">
        <f t="shared" ca="1" si="1093"/>
        <v>-4.1030043829520827E-3</v>
      </c>
      <c r="IK433" s="223">
        <f t="shared" ca="1" si="1094"/>
        <v>5.7716014524384891E-4</v>
      </c>
      <c r="IL433" s="223">
        <f t="shared" ca="1" si="1095"/>
        <v>3.877807665771147E-3</v>
      </c>
      <c r="IM433" s="223">
        <f t="shared" ca="1" si="1096"/>
        <v>-2.0902056377075412E-3</v>
      </c>
      <c r="IN433" s="223">
        <f t="shared" ca="1" si="1097"/>
        <v>-3.062249883890502E-3</v>
      </c>
      <c r="IO433" s="223">
        <f t="shared" ca="1" si="1098"/>
        <v>3.2850362695917316E-3</v>
      </c>
      <c r="IP433" s="223">
        <f t="shared" ca="1" si="1099"/>
        <v>1.7804923165519915E-3</v>
      </c>
      <c r="IQ433" s="223">
        <f t="shared" ca="1" si="1100"/>
        <v>-3.9797499083583853E-3</v>
      </c>
      <c r="IR433" s="223">
        <f t="shared" ca="1" si="1101"/>
        <v>-2.276709342212838E-4</v>
      </c>
      <c r="IS433" s="223">
        <f t="shared" ca="1" si="1102"/>
        <v>4.0685827001003105E-3</v>
      </c>
      <c r="IT433" s="223">
        <f t="shared" ca="1" si="1103"/>
        <v>-1.3598112840022415E-3</v>
      </c>
      <c r="IU433" s="223">
        <f t="shared" ca="1" si="1104"/>
        <v>-3.5380106575459455E-3</v>
      </c>
      <c r="IV433" s="223">
        <f t="shared" ca="1" si="1105"/>
        <v>2.7402745609566119E-3</v>
      </c>
      <c r="IW433" s="223">
        <f t="shared" ca="1" si="1106"/>
        <v>2.4688085645267902E-3</v>
      </c>
      <c r="IX433" s="223">
        <f t="shared" ca="1" si="1107"/>
        <v>-3.7035558766559252E-3</v>
      </c>
      <c r="IY433" s="223">
        <f t="shared" ca="1" si="1108"/>
        <v>-1.0237527473636228E-3</v>
      </c>
      <c r="IZ433" s="223">
        <f t="shared" ca="1" si="1109"/>
        <v>4.1030043829520862E-3</v>
      </c>
      <c r="JA433" s="223">
        <f t="shared" ca="1" si="1110"/>
        <v>-5.7716014524368542E-4</v>
      </c>
      <c r="JB433" s="223">
        <f t="shared" ca="1" si="1111"/>
        <v>-3.877807665771124E-3</v>
      </c>
    </row>
    <row r="434" spans="2:262">
      <c r="B434" s="230">
        <v>73</v>
      </c>
      <c r="C434" s="229">
        <f t="shared" si="1112"/>
        <v>1.4257812500000008E-3</v>
      </c>
      <c r="D434" s="226">
        <f t="shared" ca="1" si="855"/>
        <v>23.418691668769828</v>
      </c>
      <c r="E434" s="225">
        <f ca="1">CA361</f>
        <v>-0.58130833123017367</v>
      </c>
      <c r="F434" s="224">
        <v>73</v>
      </c>
      <c r="G434" s="223">
        <f t="shared" ca="1" si="856"/>
        <v>-8.108566316434617E-4</v>
      </c>
      <c r="H434" s="223">
        <f t="shared" ca="1" si="857"/>
        <v>-8.8134512052948696E-4</v>
      </c>
      <c r="I434" s="223">
        <f t="shared" ca="1" si="858"/>
        <v>1.1970642494718944E-3</v>
      </c>
      <c r="J434" s="223">
        <f t="shared" ca="1" si="859"/>
        <v>3.5678859731599796E-4</v>
      </c>
      <c r="K434" s="223">
        <f t="shared" ca="1" si="860"/>
        <v>-1.3534098977634247E-3</v>
      </c>
      <c r="L434" s="223">
        <f t="shared" ca="1" si="861"/>
        <v>2.362789767650983E-4</v>
      </c>
      <c r="M434" s="223">
        <f t="shared" ca="1" si="862"/>
        <v>1.249871864098966E-3</v>
      </c>
      <c r="N434" s="223">
        <f t="shared" ca="1" si="863"/>
        <v>-7.839759276876227E-4</v>
      </c>
      <c r="O434" s="223">
        <f t="shared" ca="1" si="864"/>
        <v>-9.0633166807998643E-4</v>
      </c>
      <c r="P434" s="223">
        <f t="shared" ca="1" si="865"/>
        <v>1.1811327126271599E-3</v>
      </c>
      <c r="Q434" s="223">
        <f t="shared" ca="1" si="866"/>
        <v>3.887563838270695E-4</v>
      </c>
      <c r="R434" s="223">
        <f t="shared" ca="1" si="867"/>
        <v>-1.351486724257982E-3</v>
      </c>
      <c r="S434" s="223">
        <f t="shared" ca="1" si="868"/>
        <v>2.0346845085386948E-4</v>
      </c>
      <c r="T434" s="223">
        <f t="shared" ca="1" si="869"/>
        <v>1.2623263444282223E-3</v>
      </c>
      <c r="U434" s="223">
        <f t="shared" ca="1" si="870"/>
        <v>-7.566229859476925E-4</v>
      </c>
      <c r="V434" s="223">
        <f t="shared" ca="1" si="871"/>
        <v>-9.3077227532355547E-4</v>
      </c>
      <c r="W434" s="223">
        <f t="shared" ca="1" si="872"/>
        <v>1.1644897056017375E-3</v>
      </c>
      <c r="X434" s="223">
        <f t="shared" ca="1" si="873"/>
        <v>4.2048999802906208E-4</v>
      </c>
      <c r="Y434" s="223">
        <f t="shared" ca="1" si="874"/>
        <v>-1.3487494656851903E-3</v>
      </c>
      <c r="Z434" s="223">
        <f t="shared" ca="1" si="875"/>
        <v>1.7053536315601929E-4</v>
      </c>
      <c r="AA434" s="223">
        <f t="shared" ca="1" si="876"/>
        <v>1.274020446569016E-3</v>
      </c>
      <c r="AB434" s="223">
        <f t="shared" ca="1" si="877"/>
        <v>-7.2881428281298109E-4</v>
      </c>
      <c r="AC434" s="223">
        <f t="shared" ca="1" si="878"/>
        <v>-9.5465222015228654E-4</v>
      </c>
      <c r="AD434" s="223">
        <f t="shared" ca="1" si="879"/>
        <v>1.1471452535207329E-3</v>
      </c>
      <c r="AE434" s="223">
        <f t="shared" ca="1" si="880"/>
        <v>4.5197032477936648E-4</v>
      </c>
      <c r="AF434" s="223">
        <f t="shared" ca="1" si="881"/>
        <v>-1.3451997708672598E-3</v>
      </c>
      <c r="AG434" s="223">
        <f t="shared" ca="1" si="882"/>
        <v>1.3749955133214136E-4</v>
      </c>
      <c r="AH434" s="223">
        <f t="shared" ca="1" si="883"/>
        <v>1.2849471264314912E-3</v>
      </c>
      <c r="AI434" s="223">
        <f t="shared" ca="1" si="884"/>
        <v>-7.0056656920643265E-4</v>
      </c>
      <c r="AJ434" s="223">
        <f t="shared" ca="1" si="885"/>
        <v>-9.7795711818034702E-4</v>
      </c>
      <c r="AK434" s="223">
        <f t="shared" ca="1" si="886"/>
        <v>1.1291098040335363E-3</v>
      </c>
      <c r="AL434" s="223">
        <f t="shared" ca="1" si="887"/>
        <v>4.8317840150629199E-4</v>
      </c>
      <c r="AM434" s="223">
        <f t="shared" ca="1" si="888"/>
        <v>-1.3408397780076181E-3</v>
      </c>
      <c r="AN434" s="223">
        <f t="shared" ca="1" si="889"/>
        <v>1.0438091491997079E-4</v>
      </c>
      <c r="AO434" s="223">
        <f t="shared" ca="1" si="890"/>
        <v>1.2950998021922715E-3</v>
      </c>
      <c r="AP434" s="223">
        <f t="shared" ca="1" si="891"/>
        <v>-6.7189686049444887E-4</v>
      </c>
      <c r="AQ434" s="223">
        <f t="shared" ca="1" si="892"/>
        <v>-1.0006729314085874E-3</v>
      </c>
      <c r="AR434" s="223">
        <f t="shared" ca="1" si="893"/>
        <v>1.1103942210205196E-3</v>
      </c>
      <c r="AS434" s="223">
        <f t="shared" ca="1" si="894"/>
        <v>5.1409542963134515E-4</v>
      </c>
      <c r="AT434" s="223">
        <f t="shared" ca="1" si="895"/>
        <v>-1.3356721134029331E-3</v>
      </c>
      <c r="AU434" s="223">
        <f t="shared" ca="1" si="896"/>
        <v>7.1199403347706235E-5</v>
      </c>
      <c r="AV434" s="223">
        <f t="shared" ca="1" si="897"/>
        <v>1.3044723582591093E-3</v>
      </c>
      <c r="AW434" s="223">
        <f t="shared" ca="1" si="898"/>
        <v>-6.4282242623757023E-4</v>
      </c>
      <c r="AX434" s="223">
        <f t="shared" ca="1" si="899"/>
        <v>-1.0227859766805184E-3</v>
      </c>
      <c r="AY434" s="223">
        <f t="shared" ca="1" si="900"/>
        <v>1.0910097780490742E-3</v>
      </c>
      <c r="AZ434" s="223">
        <f t="shared" ca="1" si="901"/>
        <v>5.4470278589286369E-4</v>
      </c>
      <c r="BA434" s="223">
        <f t="shared" ca="1" si="902"/>
        <v>-1.3296998898611348E-3</v>
      </c>
      <c r="BB434" s="223">
        <f t="shared" ca="1" si="903"/>
        <v>3.7975003917182105E-5</v>
      </c>
      <c r="BC434" s="223">
        <f t="shared" ca="1" si="904"/>
        <v>1.3130591489546976E-3</v>
      </c>
      <c r="BD434" s="223">
        <f t="shared" ca="1" si="905"/>
        <v>-6.1336077978778791E-4</v>
      </c>
      <c r="BE434" s="223">
        <f t="shared" ca="1" si="906"/>
        <v>-1.0442829339245272E-3</v>
      </c>
      <c r="BF434" s="223">
        <f t="shared" ca="1" si="907"/>
        <v>1.0709681515828151E-3</v>
      </c>
      <c r="BG434" s="223">
        <f t="shared" ca="1" si="908"/>
        <v>5.7498203356390928E-4</v>
      </c>
      <c r="BH434" s="223">
        <f t="shared" ca="1" si="909"/>
        <v>-1.3229267048263621E-3</v>
      </c>
      <c r="BI434" s="223">
        <f t="shared" ca="1" si="910"/>
        <v>4.7277297642752108E-6</v>
      </c>
      <c r="BJ434" s="223">
        <f t="shared" ca="1" si="911"/>
        <v>1.3208550019173995E-3</v>
      </c>
      <c r="BK434" s="223">
        <f t="shared" ca="1" si="912"/>
        <v>-5.8352966773929816E-4</v>
      </c>
      <c r="BL434" s="223">
        <f t="shared" ca="1" si="913"/>
        <v>-1.0651508541773824E-3</v>
      </c>
      <c r="BM434" s="223">
        <f t="shared" ca="1" si="914"/>
        <v>1.0502814139481209E-3</v>
      </c>
      <c r="BN434" s="223">
        <f t="shared" ca="1" si="915"/>
        <v>6.0491493355789886E-4</v>
      </c>
      <c r="BO434" s="223">
        <f t="shared" ca="1" si="916"/>
        <v>-1.3153566382120175E-3</v>
      </c>
      <c r="BP434" s="223">
        <f t="shared" ca="1" si="917"/>
        <v>-2.8522392196241313E-5</v>
      </c>
      <c r="BQ434" s="223">
        <f t="shared" ca="1" si="918"/>
        <v>1.3278552212168957E-3</v>
      </c>
      <c r="BR434" s="223">
        <f t="shared" ca="1" si="919"/>
        <v>-5.5334705923854185E-4</v>
      </c>
      <c r="BS434" s="223">
        <f t="shared" ca="1" si="920"/>
        <v>-1.085377167384249E-3</v>
      </c>
      <c r="BT434" s="223">
        <f t="shared" ca="1" si="921"/>
        <v>1.0289620260622158E-3</v>
      </c>
      <c r="BU434" s="223">
        <f t="shared" ca="1" si="922"/>
        <v>6.3448345541513944E-4</v>
      </c>
      <c r="BV434" s="223">
        <f t="shared" ca="1" si="923"/>
        <v>-1.3069942499431663E-3</v>
      </c>
      <c r="BW434" s="223">
        <f t="shared" ca="1" si="924"/>
        <v>-6.1755333334239043E-5</v>
      </c>
      <c r="BX434" s="223">
        <f t="shared" ca="1" si="925"/>
        <v>1.3340555901828356E-3</v>
      </c>
      <c r="BY434" s="223">
        <f t="shared" ca="1" si="926"/>
        <v>-5.2283113516027942E-4</v>
      </c>
      <c r="BZ434" s="223">
        <f t="shared" ca="1" si="927"/>
        <v>-1.1049496899703604E-3</v>
      </c>
      <c r="CA434" s="223">
        <f t="shared" ca="1" si="928"/>
        <v>1.0070228299271791E-3</v>
      </c>
      <c r="CB434" s="223">
        <f t="shared" ca="1" si="929"/>
        <v>6.6366978816370247E-4</v>
      </c>
      <c r="CC434" s="223">
        <f t="shared" ca="1" si="930"/>
        <v>-1.2978445772098123E-3</v>
      </c>
      <c r="CD434" s="223">
        <f t="shared" ca="1" si="931"/>
        <v>-9.4951075368616749E-5</v>
      </c>
      <c r="CE434" s="223">
        <f t="shared" ca="1" si="932"/>
        <v>1.3394523739447975E-3</v>
      </c>
      <c r="CF434" s="223">
        <f t="shared" ca="1" si="933"/>
        <v>-4.9200027715612957E-4</v>
      </c>
      <c r="CG434" s="223">
        <f t="shared" ca="1" si="934"/>
        <v>-1.1238566321799307E-3</v>
      </c>
      <c r="CH434" s="223">
        <f t="shared" ca="1" si="935"/>
        <v>9.8447704089440298E-4</v>
      </c>
      <c r="CI434" s="223">
        <f t="shared" ca="1" si="936"/>
        <v>6.9245635104808701E-4</v>
      </c>
      <c r="CJ434" s="223">
        <f t="shared" ca="1" si="937"/>
        <v>-1.2879131314326813E-3</v>
      </c>
      <c r="CK434" s="223">
        <f t="shared" ca="1" si="938"/>
        <v>-1.2808962242564191E-4</v>
      </c>
      <c r="CL434" s="223">
        <f t="shared" ca="1" si="939"/>
        <v>1.3440423216820488E-3</v>
      </c>
      <c r="CM434" s="223">
        <f t="shared" ca="1" si="940"/>
        <v>-4.6087305658207853E-4</v>
      </c>
      <c r="CN434" s="223">
        <f t="shared" ca="1" si="941"/>
        <v>-1.1420866051780041E-3</v>
      </c>
      <c r="CO434" s="223">
        <f t="shared" ca="1" si="942"/>
        <v>9.6133823970415947E-4</v>
      </c>
      <c r="CP434" s="223">
        <f t="shared" ca="1" si="943"/>
        <v>7.2082580411921124E-4</v>
      </c>
      <c r="CQ434" s="223">
        <f t="shared" ca="1" si="944"/>
        <v>-1.2772058949433488E-3</v>
      </c>
      <c r="CR434" s="223">
        <f t="shared" ca="1" si="945"/>
        <v>-1.6115101308369711E-4</v>
      </c>
      <c r="CS434" s="223">
        <f t="shared" ca="1" si="946"/>
        <v>1.3478226685816979E-3</v>
      </c>
      <c r="CT434" s="223">
        <f t="shared" ca="1" si="947"/>
        <v>-4.2946822331189585E-4</v>
      </c>
      <c r="CU434" s="223">
        <f t="shared" ca="1" si="948"/>
        <v>-1.1596286279104871E-3</v>
      </c>
      <c r="CV434" s="223">
        <f t="shared" ca="1" si="949"/>
        <v>9.3762036430509804E-4</v>
      </c>
      <c r="CW434" s="223">
        <f t="shared" ca="1" si="950"/>
        <v>7.4876105867934645E-4</v>
      </c>
      <c r="CX434" s="223">
        <f t="shared" ca="1" si="951"/>
        <v>-1.2657293173807067E-3</v>
      </c>
      <c r="CY434" s="223">
        <f t="shared" ca="1" si="952"/>
        <v>-1.9411533239729536E-4</v>
      </c>
      <c r="CZ434" s="223">
        <f t="shared" ca="1" si="953"/>
        <v>1.350791137504129E-3</v>
      </c>
      <c r="DA434" s="223">
        <f t="shared" ca="1" si="954"/>
        <v>-3.9780469444284115E-4</v>
      </c>
      <c r="DB434" s="223">
        <f t="shared" ca="1" si="955"/>
        <v>-1.1764721337188238E-3</v>
      </c>
      <c r="DC434" s="223">
        <f t="shared" ca="1" si="956"/>
        <v>9.1333770145843557E-4</v>
      </c>
      <c r="DD434" s="223">
        <f t="shared" ca="1" si="957"/>
        <v>7.7624528757571265E-4</v>
      </c>
      <c r="DE434" s="223">
        <f t="shared" ca="1" si="958"/>
        <v>-1.2534903118059421E-3</v>
      </c>
      <c r="DF434" s="223">
        <f t="shared" ca="1" si="959"/>
        <v>-2.269627238930972E-4</v>
      </c>
      <c r="DG434" s="223">
        <f t="shared" ca="1" si="960"/>
        <v>1.3529459403546613E-3</v>
      </c>
      <c r="DH434" s="223">
        <f t="shared" ca="1" si="961"/>
        <v>-3.6590154290072976E-4</v>
      </c>
      <c r="DI434" s="223">
        <f t="shared" ca="1" si="962"/>
        <v>-1.1926069767049345E-3</v>
      </c>
      <c r="DJ434" s="223">
        <f t="shared" ca="1" si="963"/>
        <v>8.8850487813231071E-4</v>
      </c>
      <c r="DK434" s="223">
        <f t="shared" ca="1" si="964"/>
        <v>8.0326193533649293E-4</v>
      </c>
      <c r="DL434" s="223">
        <f t="shared" ca="1" si="965"/>
        <v>-1.2404962505383667E-3</v>
      </c>
      <c r="DM434" s="223">
        <f t="shared" ca="1" si="966"/>
        <v>-2.5967340153070867E-4</v>
      </c>
      <c r="DN434" s="223">
        <f t="shared" ca="1" si="967"/>
        <v>1.354285779160631E-3</v>
      </c>
      <c r="DO434" s="223">
        <f t="shared" ca="1" si="968"/>
        <v>-3.337779859511147E-4</v>
      </c>
      <c r="DP434" s="223">
        <f t="shared" ca="1" si="969"/>
        <v>-1.2080234378427253E-3</v>
      </c>
      <c r="DQ434" s="223">
        <f t="shared" ca="1" si="970"/>
        <v>8.6313685269093633E-4</v>
      </c>
      <c r="DR434" s="223">
        <f t="shared" ca="1" si="971"/>
        <v>8.2979472814335628E-4</v>
      </c>
      <c r="DS434" s="223">
        <f t="shared" ca="1" si="972"/>
        <v>-1.2267549607146099E-3</v>
      </c>
      <c r="DT434" s="223">
        <f t="shared" ca="1" si="973"/>
        <v>-2.9222766162105188E-4</v>
      </c>
      <c r="DU434" s="223">
        <f t="shared" ca="1" si="974"/>
        <v>1.354809846853241E-3</v>
      </c>
      <c r="DV434" s="223">
        <f t="shared" ca="1" si="975"/>
        <v>-3.0145337362352559E-4</v>
      </c>
      <c r="DW434" s="223">
        <f t="shared" ca="1" si="976"/>
        <v>-1.2227122308324653E-3</v>
      </c>
      <c r="DX434" s="223">
        <f t="shared" ca="1" si="977"/>
        <v>8.3724890588426622E-4</v>
      </c>
      <c r="DY434" s="223">
        <f t="shared" ca="1" si="978"/>
        <v>8.558276836340093E-4</v>
      </c>
      <c r="DZ434" s="223">
        <f t="shared" ca="1" si="979"/>
        <v>-1.2122747195738577E-3</v>
      </c>
      <c r="EA434" s="223">
        <f t="shared" ca="1" si="980"/>
        <v>-3.2460589469513064E-4</v>
      </c>
      <c r="EB434" s="223">
        <f t="shared" ca="1" si="981"/>
        <v>1.3545178277537095E-3</v>
      </c>
      <c r="EC434" s="223">
        <f t="shared" ca="1" si="982"/>
        <v>-2.6894717705573321E-4</v>
      </c>
      <c r="ED434" s="223">
        <f t="shared" ca="1" si="983"/>
        <v>-1.2366645076945068E-3</v>
      </c>
      <c r="EE434" s="223">
        <f t="shared" ca="1" si="984"/>
        <v>8.1085663164344457E-4</v>
      </c>
      <c r="EF434" s="223">
        <f t="shared" ca="1" si="985"/>
        <v>8.8134512052949943E-4</v>
      </c>
      <c r="EG434" s="223">
        <f t="shared" ca="1" si="986"/>
        <v>-1.1970642494718892E-3</v>
      </c>
      <c r="EH434" s="223">
        <f t="shared" ca="1" si="987"/>
        <v>-3.5678859731604122E-4</v>
      </c>
      <c r="EI434" s="223">
        <f t="shared" ca="1" si="988"/>
        <v>1.3534098977634229E-3</v>
      </c>
      <c r="EJ434" s="223">
        <f t="shared" ca="1" si="989"/>
        <v>-2.3627897676506513E-4</v>
      </c>
      <c r="EK434" s="223">
        <f t="shared" ca="1" si="990"/>
        <v>-1.2498718640989773E-3</v>
      </c>
      <c r="EL434" s="223">
        <f t="shared" ca="1" si="991"/>
        <v>7.8397592768760307E-4</v>
      </c>
      <c r="EM434" s="223">
        <f t="shared" ca="1" si="992"/>
        <v>9.06331668079999E-4</v>
      </c>
      <c r="EN434" s="223">
        <f t="shared" ca="1" si="993"/>
        <v>-1.181132712627154E-3</v>
      </c>
      <c r="EO434" s="223">
        <f t="shared" ca="1" si="994"/>
        <v>-3.8875638382707649E-4</v>
      </c>
      <c r="EP434" s="223">
        <f t="shared" ca="1" si="995"/>
        <v>1.3514867242579792E-3</v>
      </c>
      <c r="EQ434" s="223">
        <f t="shared" ca="1" si="996"/>
        <v>-2.0346845085383381E-4</v>
      </c>
      <c r="ER434" s="223">
        <f t="shared" ca="1" si="997"/>
        <v>-1.2623263444282338E-3</v>
      </c>
      <c r="ES434" s="223">
        <f t="shared" ca="1" si="998"/>
        <v>7.5662298594767049E-4</v>
      </c>
      <c r="ET434" s="223">
        <f t="shared" ca="1" si="999"/>
        <v>9.3077227532359916E-4</v>
      </c>
      <c r="EU434" s="223">
        <f t="shared" ca="1" si="1000"/>
        <v>-1.1644897056017288E-3</v>
      </c>
      <c r="EV434" s="223">
        <f t="shared" ca="1" si="1001"/>
        <v>-4.204899980291055E-4</v>
      </c>
      <c r="EW434" s="223">
        <f t="shared" ca="1" si="1002"/>
        <v>1.3487494656851894E-3</v>
      </c>
      <c r="EX434" s="223">
        <f t="shared" ca="1" si="1003"/>
        <v>-1.7053536315598335E-4</v>
      </c>
      <c r="EY434" s="223">
        <f t="shared" ca="1" si="1004"/>
        <v>-1.2740204465690153E-3</v>
      </c>
      <c r="EZ434" s="223">
        <f t="shared" ca="1" si="1005"/>
        <v>7.2881428281295875E-4</v>
      </c>
      <c r="FA434" s="223">
        <f t="shared" ca="1" si="1006"/>
        <v>9.5465222015233262E-4</v>
      </c>
      <c r="FB434" s="223">
        <f t="shared" ca="1" si="1007"/>
        <v>-1.147145253520724E-3</v>
      </c>
      <c r="FC434" s="223">
        <f t="shared" ca="1" si="1008"/>
        <v>-4.5197032477941874E-4</v>
      </c>
      <c r="FD434" s="223">
        <f t="shared" ca="1" si="1009"/>
        <v>1.345199770867259E-3</v>
      </c>
      <c r="FE434" s="223">
        <f t="shared" ca="1" si="1010"/>
        <v>-1.3749955133209577E-4</v>
      </c>
      <c r="FF434" s="223">
        <f t="shared" ca="1" si="1011"/>
        <v>-1.2849471264314903E-3</v>
      </c>
      <c r="FG434" s="223">
        <f t="shared" ca="1" si="1012"/>
        <v>7.0056656920640154E-4</v>
      </c>
      <c r="FH434" s="223">
        <f t="shared" ca="1" si="1013"/>
        <v>9.7795711818033878E-4</v>
      </c>
      <c r="FI434" s="223">
        <f t="shared" ca="1" si="1014"/>
        <v>-1.1291098040335217E-3</v>
      </c>
      <c r="FJ434" s="223">
        <f t="shared" ca="1" si="1015"/>
        <v>-4.8317840150634365E-4</v>
      </c>
      <c r="FK434" s="223">
        <f t="shared" ca="1" si="1016"/>
        <v>1.340839778007617E-3</v>
      </c>
      <c r="FL434" s="223">
        <f t="shared" ca="1" si="1017"/>
        <v>-1.0438091491992514E-4</v>
      </c>
      <c r="FM434" s="223">
        <f t="shared" ca="1" si="1018"/>
        <v>-1.295099802192271E-3</v>
      </c>
      <c r="FN434" s="223">
        <f t="shared" ca="1" si="1019"/>
        <v>6.7189686049442577E-4</v>
      </c>
      <c r="FO434" s="223">
        <f t="shared" ca="1" si="1020"/>
        <v>1.0006729314085794E-3</v>
      </c>
      <c r="FP434" s="223">
        <f t="shared" ca="1" si="1021"/>
        <v>-1.1103942210205042E-3</v>
      </c>
      <c r="FQ434" s="223">
        <f t="shared" ca="1" si="1022"/>
        <v>-5.1409542963140533E-4</v>
      </c>
      <c r="FR434" s="223">
        <f t="shared" ca="1" si="1023"/>
        <v>1.335672113402932E-3</v>
      </c>
      <c r="FS434" s="223">
        <f t="shared" ca="1" si="1024"/>
        <v>-7.1199403347660319E-5</v>
      </c>
      <c r="FT434" s="223">
        <f t="shared" ca="1" si="1025"/>
        <v>-1.3044723582591113E-3</v>
      </c>
      <c r="FU434" s="223">
        <f t="shared" ca="1" si="1026"/>
        <v>6.428224262375299E-4</v>
      </c>
      <c r="FV434" s="223">
        <f t="shared" ca="1" si="1027"/>
        <v>1.0227859766805104E-3</v>
      </c>
      <c r="FW434" s="223">
        <f t="shared" ca="1" si="1028"/>
        <v>-1.0910097780490583E-3</v>
      </c>
      <c r="FX434" s="223">
        <f t="shared" ca="1" si="1029"/>
        <v>-5.4470278589292321E-4</v>
      </c>
      <c r="FY434" s="223">
        <f t="shared" ca="1" si="1030"/>
        <v>1.3296998898611298E-3</v>
      </c>
      <c r="FZ434" s="223">
        <f t="shared" ca="1" si="1031"/>
        <v>-3.7975003917136351E-5</v>
      </c>
      <c r="GA434" s="223">
        <f t="shared" ca="1" si="1032"/>
        <v>-1.3130591489546996E-3</v>
      </c>
      <c r="GB434" s="223">
        <f t="shared" ca="1" si="1033"/>
        <v>6.1336077978774704E-4</v>
      </c>
      <c r="GC434" s="223">
        <f t="shared" ca="1" si="1034"/>
        <v>1.0442829339245199E-3</v>
      </c>
      <c r="GD434" s="223">
        <f t="shared" ca="1" si="1035"/>
        <v>-1.0709681515827989E-3</v>
      </c>
      <c r="GE434" s="223">
        <f t="shared" ca="1" si="1036"/>
        <v>-5.7498203356396815E-4</v>
      </c>
      <c r="GF434" s="223">
        <f t="shared" ca="1" si="1037"/>
        <v>1.3229267048263562E-3</v>
      </c>
      <c r="GG434" s="223">
        <f t="shared" ca="1" si="1038"/>
        <v>-4.727729764229349E-6</v>
      </c>
      <c r="GH434" s="223">
        <f t="shared" ca="1" si="1039"/>
        <v>-1.320855001917401E-3</v>
      </c>
      <c r="GI434" s="223">
        <f t="shared" ca="1" si="1040"/>
        <v>5.8352966773925696E-4</v>
      </c>
      <c r="GJ434" s="223">
        <f t="shared" ca="1" si="1041"/>
        <v>1.065150854177387E-3</v>
      </c>
      <c r="GK434" s="223">
        <f t="shared" ca="1" si="1042"/>
        <v>-1.0502814139481042E-3</v>
      </c>
      <c r="GL434" s="223">
        <f t="shared" ca="1" si="1043"/>
        <v>-6.0491493355788835E-4</v>
      </c>
      <c r="GM434" s="223">
        <f t="shared" ca="1" si="1044"/>
        <v>1.3153566382120112E-3</v>
      </c>
      <c r="GN434" s="223">
        <f t="shared" ca="1" si="1045"/>
        <v>2.8522392196306365E-5</v>
      </c>
      <c r="GO434" s="223">
        <f t="shared" ca="1" si="1046"/>
        <v>-1.3278552212168972E-3</v>
      </c>
      <c r="GP434" s="223">
        <f t="shared" ca="1" si="1047"/>
        <v>5.533470592385001E-4</v>
      </c>
      <c r="GQ434" s="223">
        <f t="shared" ca="1" si="1048"/>
        <v>1.0853771673842534E-3</v>
      </c>
      <c r="GR434" s="223">
        <f t="shared" ca="1" si="1049"/>
        <v>-1.0289620260621984E-3</v>
      </c>
      <c r="GS434" s="223">
        <f t="shared" ca="1" si="1050"/>
        <v>-6.3448345541512892E-4</v>
      </c>
      <c r="GT434" s="223">
        <f t="shared" ca="1" si="1051"/>
        <v>1.3069942499431594E-3</v>
      </c>
      <c r="GU434" s="223">
        <f t="shared" ca="1" si="1052"/>
        <v>6.1755333334303879E-5</v>
      </c>
      <c r="GV434" s="223">
        <f t="shared" ca="1" si="1053"/>
        <v>-1.3340555901828366E-3</v>
      </c>
      <c r="GW434" s="223">
        <f t="shared" ca="1" si="1054"/>
        <v>5.2283113516023714E-4</v>
      </c>
      <c r="GX434" s="223">
        <f t="shared" ca="1" si="1055"/>
        <v>1.1049496899703537E-3</v>
      </c>
      <c r="GY434" s="223">
        <f t="shared" ca="1" si="1056"/>
        <v>-1.0070228299271615E-3</v>
      </c>
      <c r="GZ434" s="223">
        <f t="shared" ca="1" si="1057"/>
        <v>-6.6366978816369184E-4</v>
      </c>
      <c r="HA434" s="223">
        <f t="shared" ca="1" si="1058"/>
        <v>1.2978445772098045E-3</v>
      </c>
      <c r="HB434" s="223">
        <f t="shared" ca="1" si="1059"/>
        <v>9.4951075368681639E-5</v>
      </c>
      <c r="HC434" s="223">
        <f t="shared" ca="1" si="1060"/>
        <v>-1.3394523739448016E-3</v>
      </c>
      <c r="HD434" s="223">
        <f t="shared" ca="1" si="1061"/>
        <v>4.9200027715606896E-4</v>
      </c>
      <c r="HE434" s="223">
        <f t="shared" ca="1" si="1062"/>
        <v>1.1238566321799457E-3</v>
      </c>
      <c r="HF434" s="223">
        <f t="shared" ca="1" si="1063"/>
        <v>-9.8447704089438476E-4</v>
      </c>
      <c r="HG434" s="223">
        <f t="shared" ca="1" si="1064"/>
        <v>-6.9245635104807682E-4</v>
      </c>
      <c r="HH434" s="223">
        <f t="shared" ca="1" si="1065"/>
        <v>1.287913131432673E-3</v>
      </c>
      <c r="HI434" s="223">
        <f t="shared" ca="1" si="1066"/>
        <v>1.2808962242570658E-4</v>
      </c>
      <c r="HJ434" s="223">
        <f t="shared" ca="1" si="1067"/>
        <v>-1.344042321682052E-3</v>
      </c>
      <c r="HK434" s="223">
        <f t="shared" ca="1" si="1068"/>
        <v>4.6087305658201733E-4</v>
      </c>
      <c r="HL434" s="223">
        <f t="shared" ca="1" si="1069"/>
        <v>1.1420866051780184E-3</v>
      </c>
      <c r="HM434" s="223">
        <f t="shared" ca="1" si="1070"/>
        <v>-9.6133823970414082E-4</v>
      </c>
      <c r="HN434" s="223">
        <f t="shared" ca="1" si="1071"/>
        <v>-7.2082580411920115E-4</v>
      </c>
      <c r="HO434" s="223">
        <f t="shared" ca="1" si="1072"/>
        <v>1.2772058949433399E-3</v>
      </c>
      <c r="HP434" s="223">
        <f t="shared" ca="1" si="1073"/>
        <v>1.6115101308368529E-4</v>
      </c>
      <c r="HQ434" s="223">
        <f t="shared" ca="1" si="1074"/>
        <v>-1.3478226685817007E-3</v>
      </c>
      <c r="HR434" s="223">
        <f t="shared" ca="1" si="1075"/>
        <v>4.2946822331183405E-4</v>
      </c>
      <c r="HS434" s="223">
        <f t="shared" ca="1" si="1076"/>
        <v>1.1596286279105007E-3</v>
      </c>
      <c r="HT434" s="223">
        <f t="shared" ca="1" si="1077"/>
        <v>-9.3762036430505109E-4</v>
      </c>
      <c r="HU434" s="223">
        <f t="shared" ca="1" si="1078"/>
        <v>-7.4876105867933648E-4</v>
      </c>
      <c r="HV434" s="223">
        <f t="shared" ca="1" si="1079"/>
        <v>1.2657293173806972E-3</v>
      </c>
      <c r="HW434" s="223">
        <f t="shared" ca="1" si="1080"/>
        <v>1.9411533239728355E-4</v>
      </c>
      <c r="HX434" s="223">
        <f t="shared" ca="1" si="1081"/>
        <v>-1.350791137504131E-3</v>
      </c>
      <c r="HY434" s="223">
        <f t="shared" ca="1" si="1082"/>
        <v>3.9780469444277897E-4</v>
      </c>
      <c r="HZ434" s="223">
        <f t="shared" ca="1" si="1083"/>
        <v>1.176472133718837E-3</v>
      </c>
      <c r="IA434" s="223">
        <f t="shared" ca="1" si="1084"/>
        <v>-9.1333770145838765E-4</v>
      </c>
      <c r="IB434" s="223">
        <f t="shared" ca="1" si="1085"/>
        <v>-7.7624528757570279E-4</v>
      </c>
      <c r="IC434" s="223">
        <f t="shared" ca="1" si="1086"/>
        <v>1.2534903118059321E-3</v>
      </c>
      <c r="ID434" s="223">
        <f t="shared" ca="1" si="1087"/>
        <v>2.2696272389308549E-4</v>
      </c>
      <c r="IE434" s="223">
        <f t="shared" ca="1" si="1088"/>
        <v>-8.5775972058931265E-4</v>
      </c>
      <c r="IF434" s="223">
        <f t="shared" ca="1" si="1089"/>
        <v>3.659015429006671E-4</v>
      </c>
      <c r="IG434" s="223">
        <f t="shared" ca="1" si="1090"/>
        <v>1.1926069767049471E-3</v>
      </c>
      <c r="IH434" s="223">
        <f t="shared" ca="1" si="1091"/>
        <v>-8.8850487813226171E-4</v>
      </c>
      <c r="II434" s="223">
        <f t="shared" ca="1" si="1092"/>
        <v>-8.032619353365144E-4</v>
      </c>
      <c r="IJ434" s="223">
        <f t="shared" ca="1" si="1093"/>
        <v>1.2404962505383561E-3</v>
      </c>
      <c r="IK434" s="223">
        <f t="shared" ca="1" si="1094"/>
        <v>2.5967340153069702E-4</v>
      </c>
      <c r="IL434" s="223">
        <f t="shared" ca="1" si="1095"/>
        <v>-1.3542857791606316E-3</v>
      </c>
      <c r="IM434" s="223">
        <f t="shared" ca="1" si="1096"/>
        <v>3.3377798595105165E-4</v>
      </c>
      <c r="IN434" s="223">
        <f t="shared" ca="1" si="1097"/>
        <v>1.2080234378427375E-3</v>
      </c>
      <c r="IO434" s="223">
        <f t="shared" ca="1" si="1098"/>
        <v>-8.6313685269088602E-4</v>
      </c>
      <c r="IP434" s="223">
        <f t="shared" ca="1" si="1099"/>
        <v>-8.297947281433771E-4</v>
      </c>
      <c r="IQ434" s="223">
        <f t="shared" ca="1" si="1100"/>
        <v>1.2267549607145984E-3</v>
      </c>
      <c r="IR434" s="223">
        <f t="shared" ca="1" si="1101"/>
        <v>2.9222766162104017E-4</v>
      </c>
      <c r="IS434" s="223">
        <f t="shared" ca="1" si="1102"/>
        <v>-1.354809846853241E-3</v>
      </c>
      <c r="IT434" s="223">
        <f t="shared" ca="1" si="1103"/>
        <v>3.0145337362353725E-4</v>
      </c>
      <c r="IU434" s="223">
        <f t="shared" ca="1" si="1104"/>
        <v>1.2227122308324768E-3</v>
      </c>
      <c r="IV434" s="223">
        <f t="shared" ca="1" si="1105"/>
        <v>-8.3724890588421515E-4</v>
      </c>
      <c r="IW434" s="223">
        <f t="shared" ca="1" si="1106"/>
        <v>-8.5582768363402979E-4</v>
      </c>
      <c r="IX434" s="223">
        <f t="shared" ca="1" si="1107"/>
        <v>1.2122747195738286E-3</v>
      </c>
      <c r="IY434" s="223">
        <f t="shared" ca="1" si="1108"/>
        <v>3.2460589469511899E-4</v>
      </c>
      <c r="IZ434" s="223">
        <f t="shared" ca="1" si="1109"/>
        <v>-1.3545178277537089E-3</v>
      </c>
      <c r="JA434" s="223">
        <f t="shared" ca="1" si="1110"/>
        <v>2.6894717705574491E-4</v>
      </c>
      <c r="JB434" s="223">
        <f t="shared" ca="1" si="1111"/>
        <v>1.2366645076945177E-3</v>
      </c>
    </row>
    <row r="435" spans="2:262">
      <c r="B435" s="230">
        <v>74</v>
      </c>
      <c r="C435" s="229">
        <f t="shared" si="1112"/>
        <v>1.4453125000000009E-3</v>
      </c>
      <c r="D435" s="226">
        <f t="shared" ca="1" si="855"/>
        <v>23.447040351759519</v>
      </c>
      <c r="E435" s="225">
        <f ca="1">CB361</f>
        <v>-0.55295964824048294</v>
      </c>
      <c r="F435" s="224">
        <v>74</v>
      </c>
      <c r="G435" s="223">
        <f t="shared" ca="1" si="856"/>
        <v>2.0644588449731452E-3</v>
      </c>
      <c r="H435" s="223">
        <f t="shared" ca="1" si="857"/>
        <v>2.4787447583650814E-3</v>
      </c>
      <c r="I435" s="223">
        <f t="shared" ca="1" si="858"/>
        <v>-3.2690305396167853E-3</v>
      </c>
      <c r="J435" s="223">
        <f t="shared" ca="1" si="859"/>
        <v>-8.9012550111438118E-4</v>
      </c>
      <c r="K435" s="223">
        <f t="shared" ca="1" si="860"/>
        <v>3.7015962484112956E-3</v>
      </c>
      <c r="L435" s="223">
        <f t="shared" ca="1" si="861"/>
        <v>-9.087035436220654E-4</v>
      </c>
      <c r="M435" s="223">
        <f t="shared" ca="1" si="862"/>
        <v>-3.2600023473952485E-3</v>
      </c>
      <c r="N435" s="223">
        <f t="shared" ca="1" si="863"/>
        <v>2.4929354573323863E-3</v>
      </c>
      <c r="O435" s="223">
        <f t="shared" ca="1" si="864"/>
        <v>2.0485345355755556E-3</v>
      </c>
      <c r="P435" s="223">
        <f t="shared" ca="1" si="865"/>
        <v>-3.4884420373167782E-3</v>
      </c>
      <c r="Q435" s="223">
        <f t="shared" ca="1" si="866"/>
        <v>-3.532899879568703E-4</v>
      </c>
      <c r="R435" s="223">
        <f t="shared" ca="1" si="867"/>
        <v>3.6601269669803461E-3</v>
      </c>
      <c r="S435" s="223">
        <f t="shared" ca="1" si="868"/>
        <v>-1.4253866298544675E-3</v>
      </c>
      <c r="T435" s="223">
        <f t="shared" ca="1" si="869"/>
        <v>-2.9674455674728495E-3</v>
      </c>
      <c r="U435" s="223">
        <f t="shared" ca="1" si="870"/>
        <v>2.8674475455298665E-3</v>
      </c>
      <c r="V435" s="223">
        <f t="shared" ca="1" si="871"/>
        <v>1.5739797265208158E-3</v>
      </c>
      <c r="W435" s="223">
        <f t="shared" ca="1" si="872"/>
        <v>-3.6323392997580995E-3</v>
      </c>
      <c r="X435" s="223">
        <f t="shared" ca="1" si="873"/>
        <v>1.9119318652901498E-4</v>
      </c>
      <c r="Y435" s="223">
        <f t="shared" ca="1" si="874"/>
        <v>3.539426990039903E-3</v>
      </c>
      <c r="Z435" s="223">
        <f t="shared" ca="1" si="875"/>
        <v>-1.9112144001177357E-3</v>
      </c>
      <c r="AA435" s="223">
        <f t="shared" ca="1" si="876"/>
        <v>-2.6106525524912561E-3</v>
      </c>
      <c r="AB435" s="223">
        <f t="shared" ca="1" si="877"/>
        <v>3.1798880538562342E-3</v>
      </c>
      <c r="AC435" s="223">
        <f t="shared" ca="1" si="878"/>
        <v>1.0653530096948064E-3</v>
      </c>
      <c r="AD435" s="223">
        <f t="shared" ca="1" si="879"/>
        <v>-3.6976073857684878E-3</v>
      </c>
      <c r="AE435" s="223">
        <f t="shared" ca="1" si="880"/>
        <v>7.3153760591651617E-4</v>
      </c>
      <c r="AF435" s="223">
        <f t="shared" ca="1" si="881"/>
        <v>3.3421091075852933E-3</v>
      </c>
      <c r="AG435" s="223">
        <f t="shared" ca="1" si="882"/>
        <v>-2.3556701503513328E-3</v>
      </c>
      <c r="AH435" s="223">
        <f t="shared" ca="1" si="883"/>
        <v>-2.1973467937350449E-3</v>
      </c>
      <c r="AI435" s="223">
        <f t="shared" ca="1" si="884"/>
        <v>3.4234935888545516E-3</v>
      </c>
      <c r="AJ435" s="223">
        <f t="shared" ca="1" si="885"/>
        <v>5.3366461749995188E-4</v>
      </c>
      <c r="AK435" s="223">
        <f t="shared" ca="1" si="886"/>
        <v>-3.6828334383908409E-3</v>
      </c>
      <c r="AL435" s="223">
        <f t="shared" ca="1" si="887"/>
        <v>1.2560464453279664E-3</v>
      </c>
      <c r="AM435" s="223">
        <f t="shared" ca="1" si="888"/>
        <v>3.0724446558855539E-3</v>
      </c>
      <c r="AN435" s="223">
        <f t="shared" ca="1" si="889"/>
        <v>-2.7491327557877484E-3</v>
      </c>
      <c r="AO435" s="223">
        <f t="shared" ca="1" si="890"/>
        <v>-1.7364751127270333E-3</v>
      </c>
      <c r="AP435" s="223">
        <f t="shared" ca="1" si="891"/>
        <v>3.5929908263636549E-3</v>
      </c>
      <c r="AQ435" s="223">
        <f t="shared" ca="1" si="892"/>
        <v>-9.5760020342222554E-6</v>
      </c>
      <c r="AR435" s="223">
        <f t="shared" ca="1" si="893"/>
        <v>-3.5883372689696092E-3</v>
      </c>
      <c r="AS435" s="223">
        <f t="shared" ca="1" si="894"/>
        <v>1.7533656723698575E-3</v>
      </c>
      <c r="AT435" s="223">
        <f t="shared" ca="1" si="895"/>
        <v>2.7362710559523532E-3</v>
      </c>
      <c r="AU435" s="223">
        <f t="shared" ca="1" si="896"/>
        <v>-3.083084939248637E-3</v>
      </c>
      <c r="AV435" s="223">
        <f t="shared" ca="1" si="897"/>
        <v>-1.2380139895609616E-3</v>
      </c>
      <c r="AW435" s="223">
        <f t="shared" ca="1" si="898"/>
        <v>3.684710663061207E-3</v>
      </c>
      <c r="AX435" s="223">
        <f t="shared" ca="1" si="899"/>
        <v>-5.5260933004320676E-4</v>
      </c>
      <c r="AY435" s="223">
        <f t="shared" ca="1" si="900"/>
        <v>-3.4161644342009796E-3</v>
      </c>
      <c r="AZ435" s="223">
        <f t="shared" ca="1" si="901"/>
        <v>2.2127298276457671E-3</v>
      </c>
      <c r="BA435" s="223">
        <f t="shared" ca="1" si="902"/>
        <v>2.3408654510036209E-3</v>
      </c>
      <c r="BB435" s="223">
        <f t="shared" ca="1" si="903"/>
        <v>-3.3502976444741428E-3</v>
      </c>
      <c r="BC435" s="223">
        <f t="shared" ca="1" si="904"/>
        <v>-7.1275360223596314E-4</v>
      </c>
      <c r="BD435" s="223">
        <f t="shared" ca="1" si="905"/>
        <v>3.6966676414701416E-3</v>
      </c>
      <c r="BE435" s="223">
        <f t="shared" ca="1" si="906"/>
        <v>-1.083680334898008E-3</v>
      </c>
      <c r="BF435" s="223">
        <f t="shared" ca="1" si="907"/>
        <v>-3.1700419560078616E-3</v>
      </c>
      <c r="BG435" s="223">
        <f t="shared" ca="1" si="908"/>
        <v>2.6241950644413647E-3</v>
      </c>
      <c r="BH435" s="223">
        <f t="shared" ca="1" si="909"/>
        <v>1.8947871782894349E-3</v>
      </c>
      <c r="BI435" s="223">
        <f t="shared" ca="1" si="910"/>
        <v>-3.5449865233596802E-3</v>
      </c>
      <c r="BJ435" s="223">
        <f t="shared" ca="1" si="911"/>
        <v>-1.7206425188822988E-4</v>
      </c>
      <c r="BK435" s="223">
        <f t="shared" ca="1" si="912"/>
        <v>3.6286029291171377E-3</v>
      </c>
      <c r="BL435" s="223">
        <f t="shared" ca="1" si="913"/>
        <v>-1.5912929331405462E-3</v>
      </c>
      <c r="BM435" s="223">
        <f t="shared" ca="1" si="914"/>
        <v>-2.8552976427705873E-3</v>
      </c>
      <c r="BN435" s="223">
        <f t="shared" ca="1" si="915"/>
        <v>2.9788544029760583E-3</v>
      </c>
      <c r="BO435" s="223">
        <f t="shared" ca="1" si="916"/>
        <v>1.4076924852890957E-3</v>
      </c>
      <c r="BP435" s="223">
        <f t="shared" ca="1" si="917"/>
        <v>-3.6629371496240781E-3</v>
      </c>
      <c r="BQ435" s="223">
        <f t="shared" ca="1" si="918"/>
        <v>3.7234976989091047E-4</v>
      </c>
      <c r="BR435" s="223">
        <f t="shared" ca="1" si="919"/>
        <v>3.4819899214740013E-3</v>
      </c>
      <c r="BS435" s="223">
        <f t="shared" ca="1" si="920"/>
        <v>-2.0644588449731617E-3</v>
      </c>
      <c r="BT435" s="223">
        <f t="shared" ca="1" si="921"/>
        <v>-2.4787447583650892E-3</v>
      </c>
      <c r="BU435" s="223">
        <f t="shared" ca="1" si="922"/>
        <v>3.2690305396167909E-3</v>
      </c>
      <c r="BV435" s="223">
        <f t="shared" ca="1" si="923"/>
        <v>8.9012550111439745E-4</v>
      </c>
      <c r="BW435" s="223">
        <f t="shared" ca="1" si="924"/>
        <v>-3.7015962484112956E-3</v>
      </c>
      <c r="BX435" s="223">
        <f t="shared" ca="1" si="925"/>
        <v>9.0870354362204264E-4</v>
      </c>
      <c r="BY435" s="223">
        <f t="shared" ca="1" si="926"/>
        <v>3.2600023473952503E-3</v>
      </c>
      <c r="BZ435" s="223">
        <f t="shared" ca="1" si="927"/>
        <v>-2.4929354573323638E-3</v>
      </c>
      <c r="CA435" s="223">
        <f t="shared" ca="1" si="928"/>
        <v>-2.0485345355755144E-3</v>
      </c>
      <c r="CB435" s="223">
        <f t="shared" ca="1" si="929"/>
        <v>3.4884420373167855E-3</v>
      </c>
      <c r="CC435" s="223">
        <f t="shared" ca="1" si="930"/>
        <v>3.5328998795688721E-4</v>
      </c>
      <c r="CD435" s="223">
        <f t="shared" ca="1" si="931"/>
        <v>-3.6601269669803522E-3</v>
      </c>
      <c r="CE435" s="223">
        <f t="shared" ca="1" si="932"/>
        <v>1.4253866298545004E-3</v>
      </c>
      <c r="CF435" s="223">
        <f t="shared" ca="1" si="933"/>
        <v>2.9674455674728521E-3</v>
      </c>
      <c r="CG435" s="223">
        <f t="shared" ca="1" si="934"/>
        <v>-2.8674475455298474E-3</v>
      </c>
      <c r="CH435" s="223">
        <f t="shared" ca="1" si="935"/>
        <v>-1.573979726520867E-3</v>
      </c>
      <c r="CI435" s="223">
        <f t="shared" ca="1" si="936"/>
        <v>3.6323392997581042E-3</v>
      </c>
      <c r="CJ435" s="223">
        <f t="shared" ca="1" si="937"/>
        <v>-1.9119318652901108E-4</v>
      </c>
      <c r="CK435" s="223">
        <f t="shared" ca="1" si="938"/>
        <v>-3.5394269900399121E-3</v>
      </c>
      <c r="CL435" s="223">
        <f t="shared" ca="1" si="939"/>
        <v>1.9112144001177775E-3</v>
      </c>
      <c r="CM435" s="223">
        <f t="shared" ca="1" si="940"/>
        <v>2.6106525524912587E-3</v>
      </c>
      <c r="CN435" s="223">
        <f t="shared" ca="1" si="941"/>
        <v>-3.179888053856219E-3</v>
      </c>
      <c r="CO435" s="223">
        <f t="shared" ca="1" si="942"/>
        <v>-1.0653530096948604E-3</v>
      </c>
      <c r="CP435" s="223">
        <f t="shared" ca="1" si="943"/>
        <v>3.6976073857684891E-3</v>
      </c>
      <c r="CQ435" s="223">
        <f t="shared" ca="1" si="944"/>
        <v>-7.3153760591651259E-4</v>
      </c>
      <c r="CR435" s="223">
        <f t="shared" ca="1" si="945"/>
        <v>-3.3421091075853059E-3</v>
      </c>
      <c r="CS435" s="223">
        <f t="shared" ca="1" si="946"/>
        <v>2.3556701503513709E-3</v>
      </c>
      <c r="CT435" s="223">
        <f t="shared" ca="1" si="947"/>
        <v>2.1973467937350479E-3</v>
      </c>
      <c r="CU435" s="223">
        <f t="shared" ca="1" si="948"/>
        <v>-3.4234935888545403E-3</v>
      </c>
      <c r="CV435" s="223">
        <f t="shared" ca="1" si="949"/>
        <v>-5.3366461750000761E-4</v>
      </c>
      <c r="CW435" s="223">
        <f t="shared" ca="1" si="950"/>
        <v>3.6828334383908383E-3</v>
      </c>
      <c r="CX435" s="223">
        <f t="shared" ca="1" si="951"/>
        <v>-1.2560464453279629E-3</v>
      </c>
      <c r="CY435" s="223">
        <f t="shared" ca="1" si="952"/>
        <v>-3.0724446558855708E-3</v>
      </c>
      <c r="CZ435" s="223">
        <f t="shared" ca="1" si="953"/>
        <v>2.7491327557877809E-3</v>
      </c>
      <c r="DA435" s="223">
        <f t="shared" ca="1" si="954"/>
        <v>1.7364751127270132E-3</v>
      </c>
      <c r="DB435" s="223">
        <f t="shared" ca="1" si="955"/>
        <v>-3.5929908263636549E-3</v>
      </c>
      <c r="DC435" s="223">
        <f t="shared" ca="1" si="956"/>
        <v>9.5760020341658769E-6</v>
      </c>
      <c r="DD435" s="223">
        <f t="shared" ca="1" si="957"/>
        <v>3.5883372689695975E-3</v>
      </c>
      <c r="DE435" s="223">
        <f t="shared" ca="1" si="958"/>
        <v>-1.7533656723698542E-3</v>
      </c>
      <c r="DF435" s="223">
        <f t="shared" ca="1" si="959"/>
        <v>-2.7362710559523558E-3</v>
      </c>
      <c r="DG435" s="223">
        <f t="shared" ca="1" si="960"/>
        <v>3.0830849392486648E-3</v>
      </c>
      <c r="DH435" s="223">
        <f t="shared" ca="1" si="961"/>
        <v>1.2380139895609649E-3</v>
      </c>
      <c r="DI435" s="223">
        <f t="shared" ca="1" si="962"/>
        <v>-3.6847106630612065E-3</v>
      </c>
      <c r="DJ435" s="223">
        <f t="shared" ca="1" si="963"/>
        <v>5.5260933004315114E-4</v>
      </c>
      <c r="DK435" s="223">
        <f t="shared" ca="1" si="964"/>
        <v>3.416164434200961E-3</v>
      </c>
      <c r="DL435" s="223">
        <f t="shared" ca="1" si="965"/>
        <v>-2.2127298276457645E-3</v>
      </c>
      <c r="DM435" s="223">
        <f t="shared" ca="1" si="966"/>
        <v>-2.3408654510036235E-3</v>
      </c>
      <c r="DN435" s="223">
        <f t="shared" ca="1" si="967"/>
        <v>3.3502976444741636E-3</v>
      </c>
      <c r="DO435" s="223">
        <f t="shared" ca="1" si="968"/>
        <v>7.1275360223596682E-4</v>
      </c>
      <c r="DP435" s="223">
        <f t="shared" ca="1" si="969"/>
        <v>-3.6966676414701416E-3</v>
      </c>
      <c r="DQ435" s="223">
        <f t="shared" ca="1" si="970"/>
        <v>1.0836803348979543E-3</v>
      </c>
      <c r="DR435" s="223">
        <f t="shared" ca="1" si="971"/>
        <v>3.170041956007836E-3</v>
      </c>
      <c r="DS435" s="223">
        <f t="shared" ca="1" si="972"/>
        <v>-2.6241950644413626E-3</v>
      </c>
      <c r="DT435" s="223">
        <f t="shared" ca="1" si="973"/>
        <v>-1.8947871782894377E-3</v>
      </c>
      <c r="DU435" s="223">
        <f t="shared" ca="1" si="974"/>
        <v>3.5449865233596637E-3</v>
      </c>
      <c r="DV435" s="223">
        <f t="shared" ca="1" si="975"/>
        <v>1.7206425188823356E-4</v>
      </c>
      <c r="DW435" s="223">
        <f t="shared" ca="1" si="976"/>
        <v>-3.6286029291171386E-3</v>
      </c>
      <c r="DX435" s="223">
        <f t="shared" ca="1" si="977"/>
        <v>1.5912929331404952E-3</v>
      </c>
      <c r="DY435" s="223">
        <f t="shared" ca="1" si="978"/>
        <v>2.8552976427705561E-3</v>
      </c>
      <c r="DZ435" s="223">
        <f t="shared" ca="1" si="979"/>
        <v>-2.9788544029760561E-3</v>
      </c>
      <c r="EA435" s="223">
        <f t="shared" ca="1" si="980"/>
        <v>-1.4076924852890987E-3</v>
      </c>
      <c r="EB435" s="223">
        <f t="shared" ca="1" si="981"/>
        <v>3.6629371496240699E-3</v>
      </c>
      <c r="EC435" s="223">
        <f t="shared" ca="1" si="982"/>
        <v>-3.7234976989095915E-4</v>
      </c>
      <c r="ED435" s="223">
        <f t="shared" ca="1" si="983"/>
        <v>-3.4819899214740026E-3</v>
      </c>
      <c r="EE435" s="223">
        <f t="shared" ca="1" si="984"/>
        <v>2.0644588449731148E-3</v>
      </c>
      <c r="EF435" s="223">
        <f t="shared" ca="1" si="985"/>
        <v>2.4787447583650528E-3</v>
      </c>
      <c r="EG435" s="223">
        <f t="shared" ca="1" si="986"/>
        <v>-3.2690305396167896E-3</v>
      </c>
      <c r="EH435" s="223">
        <f t="shared" ca="1" si="987"/>
        <v>-8.9012550111440092E-4</v>
      </c>
      <c r="EI435" s="223">
        <f t="shared" ca="1" si="988"/>
        <v>3.701596248411296E-3</v>
      </c>
      <c r="EJ435" s="223">
        <f t="shared" ca="1" si="989"/>
        <v>-9.0870354362209012E-4</v>
      </c>
      <c r="EK435" s="223">
        <f t="shared" ca="1" si="990"/>
        <v>-3.260002347395252E-3</v>
      </c>
      <c r="EL435" s="223">
        <f t="shared" ca="1" si="991"/>
        <v>2.4929354573323612E-3</v>
      </c>
      <c r="EM435" s="223">
        <f t="shared" ca="1" si="992"/>
        <v>2.0485345355755174E-3</v>
      </c>
      <c r="EN435" s="223">
        <f t="shared" ca="1" si="993"/>
        <v>-3.4884420373167838E-3</v>
      </c>
      <c r="EO435" s="223">
        <f t="shared" ca="1" si="994"/>
        <v>-3.5328998795689068E-4</v>
      </c>
      <c r="EP435" s="223">
        <f t="shared" ca="1" si="995"/>
        <v>3.6601269669803531E-3</v>
      </c>
      <c r="EQ435" s="223">
        <f t="shared" ca="1" si="996"/>
        <v>-1.4253866298544972E-3</v>
      </c>
      <c r="ER435" s="223">
        <f t="shared" ca="1" si="997"/>
        <v>-2.9674455674728543E-3</v>
      </c>
      <c r="ES435" s="223">
        <f t="shared" ca="1" si="998"/>
        <v>2.8674475455298452E-3</v>
      </c>
      <c r="ET435" s="223">
        <f t="shared" ca="1" si="999"/>
        <v>1.57397972652087E-3</v>
      </c>
      <c r="EU435" s="223">
        <f t="shared" ca="1" si="1000"/>
        <v>-3.6323392997580826E-3</v>
      </c>
      <c r="EV435" s="223">
        <f t="shared" ca="1" si="1001"/>
        <v>1.9119318652911256E-4</v>
      </c>
      <c r="EW435" s="223">
        <f t="shared" ca="1" si="1002"/>
        <v>3.5394269900398821E-3</v>
      </c>
      <c r="EX435" s="223">
        <f t="shared" ca="1" si="1003"/>
        <v>-1.9112144001177745E-3</v>
      </c>
      <c r="EY435" s="223">
        <f t="shared" ca="1" si="1004"/>
        <v>-2.6106525524912608E-3</v>
      </c>
      <c r="EZ435" s="223">
        <f t="shared" ca="1" si="1005"/>
        <v>3.1798880538562173E-3</v>
      </c>
      <c r="FA435" s="223">
        <f t="shared" ca="1" si="1006"/>
        <v>1.0653530096948636E-3</v>
      </c>
      <c r="FB435" s="223">
        <f t="shared" ca="1" si="1007"/>
        <v>-3.6976073857684839E-3</v>
      </c>
      <c r="FC435" s="223">
        <f t="shared" ca="1" si="1008"/>
        <v>7.3153760591661212E-4</v>
      </c>
      <c r="FD435" s="223">
        <f t="shared" ca="1" si="1009"/>
        <v>3.3421091075852621E-3</v>
      </c>
      <c r="FE435" s="223">
        <f t="shared" ca="1" si="1010"/>
        <v>-2.3556701503513679E-3</v>
      </c>
      <c r="FF435" s="223">
        <f t="shared" ca="1" si="1011"/>
        <v>-2.197346793735051E-3</v>
      </c>
      <c r="FG435" s="223">
        <f t="shared" ca="1" si="1012"/>
        <v>3.423493588854539E-3</v>
      </c>
      <c r="FH435" s="223">
        <f t="shared" ca="1" si="1013"/>
        <v>5.3366461750001108E-4</v>
      </c>
      <c r="FI435" s="223">
        <f t="shared" ca="1" si="1014"/>
        <v>-3.6828334383908492E-3</v>
      </c>
      <c r="FJ435" s="223">
        <f t="shared" ca="1" si="1015"/>
        <v>1.2560464453278606E-3</v>
      </c>
      <c r="FK435" s="223">
        <f t="shared" ca="1" si="1016"/>
        <v>3.0724446558855144E-3</v>
      </c>
      <c r="FL435" s="223">
        <f t="shared" ca="1" si="1017"/>
        <v>-2.7491327557877788E-3</v>
      </c>
      <c r="FM435" s="223">
        <f t="shared" ca="1" si="1018"/>
        <v>-1.7364751127270167E-3</v>
      </c>
      <c r="FN435" s="223">
        <f t="shared" ca="1" si="1019"/>
        <v>3.5929908263636536E-3</v>
      </c>
      <c r="FO435" s="223">
        <f t="shared" ca="1" si="1020"/>
        <v>-9.5760020341621906E-6</v>
      </c>
      <c r="FP435" s="223">
        <f t="shared" ca="1" si="1021"/>
        <v>-3.5883372689696244E-3</v>
      </c>
      <c r="FQ435" s="223">
        <f t="shared" ca="1" si="1022"/>
        <v>1.7533656723697582E-3</v>
      </c>
      <c r="FR435" s="223">
        <f t="shared" ca="1" si="1023"/>
        <v>2.7362710559522877E-3</v>
      </c>
      <c r="FS435" s="223">
        <f t="shared" ca="1" si="1024"/>
        <v>-3.0830849392486626E-3</v>
      </c>
      <c r="FT435" s="223">
        <f t="shared" ca="1" si="1025"/>
        <v>-1.2380139895609684E-3</v>
      </c>
      <c r="FU435" s="223">
        <f t="shared" ca="1" si="1026"/>
        <v>3.6847106630612065E-3</v>
      </c>
      <c r="FV435" s="223">
        <f t="shared" ca="1" si="1027"/>
        <v>-5.5260933004314767E-4</v>
      </c>
      <c r="FW435" s="223">
        <f t="shared" ca="1" si="1028"/>
        <v>-3.4161644342010026E-3</v>
      </c>
      <c r="FX435" s="223">
        <f t="shared" ca="1" si="1029"/>
        <v>2.2127298276456769E-3</v>
      </c>
      <c r="FY435" s="223">
        <f t="shared" ca="1" si="1030"/>
        <v>2.3408654510035445E-3</v>
      </c>
      <c r="FZ435" s="223">
        <f t="shared" ca="1" si="1031"/>
        <v>-3.3502976444741619E-3</v>
      </c>
      <c r="GA435" s="223">
        <f t="shared" ca="1" si="1032"/>
        <v>-7.1275360223597073E-4</v>
      </c>
      <c r="GB435" s="223">
        <f t="shared" ca="1" si="1033"/>
        <v>3.696667641470142E-3</v>
      </c>
      <c r="GC435" s="223">
        <f t="shared" ca="1" si="1034"/>
        <v>-1.0836803348979506E-3</v>
      </c>
      <c r="GD435" s="223">
        <f t="shared" ca="1" si="1035"/>
        <v>-3.170041956007892E-3</v>
      </c>
      <c r="GE435" s="223">
        <f t="shared" ca="1" si="1036"/>
        <v>2.6241950644412858E-3</v>
      </c>
      <c r="GF435" s="223">
        <f t="shared" ca="1" si="1037"/>
        <v>1.8947871782893507E-3</v>
      </c>
      <c r="GG435" s="223">
        <f t="shared" ca="1" si="1038"/>
        <v>-3.5449865233596932E-3</v>
      </c>
      <c r="GH435" s="223">
        <f t="shared" ca="1" si="1039"/>
        <v>-1.7206425188823725E-4</v>
      </c>
      <c r="GI435" s="223">
        <f t="shared" ca="1" si="1040"/>
        <v>3.628602929117139E-3</v>
      </c>
      <c r="GJ435" s="223">
        <f t="shared" ca="1" si="1041"/>
        <v>-1.5912929331404922E-3</v>
      </c>
      <c r="GK435" s="223">
        <f t="shared" ca="1" si="1042"/>
        <v>-2.8552976427706255E-3</v>
      </c>
      <c r="GL435" s="223">
        <f t="shared" ca="1" si="1043"/>
        <v>2.9788544029759915E-3</v>
      </c>
      <c r="GM435" s="223">
        <f t="shared" ca="1" si="1044"/>
        <v>1.407692485289005E-3</v>
      </c>
      <c r="GN435" s="223">
        <f t="shared" ca="1" si="1045"/>
        <v>-3.6629371496240842E-3</v>
      </c>
      <c r="GO435" s="223">
        <f t="shared" ca="1" si="1046"/>
        <v>3.7234976989095558E-4</v>
      </c>
      <c r="GP435" s="223">
        <f t="shared" ca="1" si="1047"/>
        <v>3.4819899214740039E-3</v>
      </c>
      <c r="GQ435" s="223">
        <f t="shared" ca="1" si="1048"/>
        <v>-2.0644588449731118E-3</v>
      </c>
      <c r="GR435" s="223">
        <f t="shared" ca="1" si="1049"/>
        <v>-2.4787447583651335E-3</v>
      </c>
      <c r="GS435" s="223">
        <f t="shared" ca="1" si="1050"/>
        <v>3.2690305396167385E-3</v>
      </c>
      <c r="GT435" s="223">
        <f t="shared" ca="1" si="1051"/>
        <v>8.9012550111430247E-4</v>
      </c>
      <c r="GU435" s="223">
        <f t="shared" ca="1" si="1052"/>
        <v>-3.7015962484112956E-3</v>
      </c>
      <c r="GV435" s="223">
        <f t="shared" ca="1" si="1053"/>
        <v>9.0870354362208687E-4</v>
      </c>
      <c r="GW435" s="223">
        <f t="shared" ca="1" si="1054"/>
        <v>3.2600023473952529E-3</v>
      </c>
      <c r="GX435" s="223">
        <f t="shared" ca="1" si="1055"/>
        <v>-2.4929354573323586E-3</v>
      </c>
      <c r="GY435" s="223">
        <f t="shared" ca="1" si="1056"/>
        <v>-2.0485345355756085E-3</v>
      </c>
      <c r="GZ435" s="223">
        <f t="shared" ca="1" si="1057"/>
        <v>3.4884420373167478E-3</v>
      </c>
      <c r="HA435" s="223">
        <f t="shared" ca="1" si="1058"/>
        <v>3.5328998795678963E-4</v>
      </c>
      <c r="HB435" s="223">
        <f t="shared" ca="1" si="1059"/>
        <v>-3.6601269669803379E-3</v>
      </c>
      <c r="HC435" s="223">
        <f t="shared" ca="1" si="1060"/>
        <v>1.4253866298544937E-3</v>
      </c>
      <c r="HD435" s="223">
        <f t="shared" ca="1" si="1061"/>
        <v>2.967445567472856E-3</v>
      </c>
      <c r="HE435" s="223">
        <f t="shared" ca="1" si="1062"/>
        <v>-2.8674475455298431E-3</v>
      </c>
      <c r="HF435" s="223">
        <f t="shared" ca="1" si="1063"/>
        <v>-1.5739797265208731E-3</v>
      </c>
      <c r="HG435" s="223">
        <f t="shared" ca="1" si="1064"/>
        <v>3.6323392997580821E-3</v>
      </c>
      <c r="HH435" s="223">
        <f t="shared" ca="1" si="1065"/>
        <v>-1.9119318652910909E-4</v>
      </c>
      <c r="HI435" s="223">
        <f t="shared" ca="1" si="1066"/>
        <v>-3.5394269900398834E-3</v>
      </c>
      <c r="HJ435" s="223">
        <f t="shared" ca="1" si="1067"/>
        <v>1.9112144001177714E-3</v>
      </c>
      <c r="HK435" s="223">
        <f t="shared" ca="1" si="1068"/>
        <v>2.6106525524912634E-3</v>
      </c>
      <c r="HL435" s="223">
        <f t="shared" ca="1" si="1069"/>
        <v>-3.1798880538562156E-3</v>
      </c>
      <c r="HM435" s="223">
        <f t="shared" ca="1" si="1070"/>
        <v>-1.0653530096948671E-3</v>
      </c>
      <c r="HN435" s="223">
        <f t="shared" ca="1" si="1071"/>
        <v>3.6976073857684839E-3</v>
      </c>
      <c r="HO435" s="223">
        <f t="shared" ca="1" si="1072"/>
        <v>-7.3153760591660876E-4</v>
      </c>
      <c r="HP435" s="223">
        <f t="shared" ca="1" si="1073"/>
        <v>-3.3421091075852638E-3</v>
      </c>
      <c r="HQ435" s="223">
        <f t="shared" ca="1" si="1074"/>
        <v>2.3556701503513649E-3</v>
      </c>
      <c r="HR435" s="223">
        <f t="shared" ca="1" si="1075"/>
        <v>2.1973467937350536E-3</v>
      </c>
      <c r="HS435" s="223">
        <f t="shared" ca="1" si="1076"/>
        <v>-3.4234935888545382E-3</v>
      </c>
      <c r="HT435" s="223">
        <f t="shared" ca="1" si="1077"/>
        <v>-5.3366461750001476E-4</v>
      </c>
      <c r="HU435" s="223">
        <f t="shared" ca="1" si="1078"/>
        <v>3.6828334383908496E-3</v>
      </c>
      <c r="HV435" s="223">
        <f t="shared" ca="1" si="1079"/>
        <v>-1.2560464453280551E-3</v>
      </c>
      <c r="HW435" s="223">
        <f t="shared" ca="1" si="1080"/>
        <v>-3.0724446558855162E-3</v>
      </c>
      <c r="HX435" s="223">
        <f t="shared" ca="1" si="1081"/>
        <v>2.7491327557877766E-3</v>
      </c>
      <c r="HY435" s="223">
        <f t="shared" ca="1" si="1082"/>
        <v>1.7364751127270199E-3</v>
      </c>
      <c r="HZ435" s="223">
        <f t="shared" ca="1" si="1083"/>
        <v>-3.5929908263636528E-3</v>
      </c>
      <c r="IA435" s="223">
        <f t="shared" ca="1" si="1084"/>
        <v>9.5760020341585043E-6</v>
      </c>
      <c r="IB435" s="223">
        <f t="shared" ca="1" si="1085"/>
        <v>3.5883372689696253E-3</v>
      </c>
      <c r="IC435" s="223">
        <f t="shared" ca="1" si="1086"/>
        <v>-1.7533656723697551E-3</v>
      </c>
      <c r="ID435" s="223">
        <f t="shared" ca="1" si="1087"/>
        <v>-2.7362710559522899E-3</v>
      </c>
      <c r="IE435" s="223">
        <f t="shared" ca="1" si="1088"/>
        <v>2.3794133657244255E-3</v>
      </c>
      <c r="IF435" s="223">
        <f t="shared" ca="1" si="1089"/>
        <v>1.2380139895609723E-3</v>
      </c>
      <c r="IG435" s="223">
        <f t="shared" ca="1" si="1090"/>
        <v>-3.6847106630612061E-3</v>
      </c>
      <c r="IH435" s="223">
        <f t="shared" ca="1" si="1091"/>
        <v>5.5260933004314409E-4</v>
      </c>
      <c r="II435" s="223">
        <f t="shared" ca="1" si="1092"/>
        <v>3.4161644342010043E-3</v>
      </c>
      <c r="IJ435" s="223">
        <f t="shared" ca="1" si="1093"/>
        <v>-2.2127298276456743E-3</v>
      </c>
      <c r="IK435" s="223">
        <f t="shared" ca="1" si="1094"/>
        <v>-2.3408654510035471E-3</v>
      </c>
      <c r="IL435" s="223">
        <f t="shared" ca="1" si="1095"/>
        <v>3.3502976444741606E-3</v>
      </c>
      <c r="IM435" s="223">
        <f t="shared" ca="1" si="1096"/>
        <v>7.1275360223597398E-4</v>
      </c>
      <c r="IN435" s="223">
        <f t="shared" ca="1" si="1097"/>
        <v>-3.696667641470142E-3</v>
      </c>
      <c r="IO435" s="223">
        <f t="shared" ca="1" si="1098"/>
        <v>1.0836803348979473E-3</v>
      </c>
      <c r="IP435" s="223">
        <f t="shared" ca="1" si="1099"/>
        <v>3.1700419560078937E-3</v>
      </c>
      <c r="IQ435" s="223">
        <f t="shared" ca="1" si="1100"/>
        <v>-2.6241950644412832E-3</v>
      </c>
      <c r="IR435" s="223">
        <f t="shared" ca="1" si="1101"/>
        <v>-1.8947871782893538E-3</v>
      </c>
      <c r="IS435" s="223">
        <f t="shared" ca="1" si="1102"/>
        <v>3.5449865233596919E-3</v>
      </c>
      <c r="IT435" s="223">
        <f t="shared" ca="1" si="1103"/>
        <v>1.7206425188824094E-4</v>
      </c>
      <c r="IU435" s="223">
        <f t="shared" ca="1" si="1104"/>
        <v>-3.6286029291171394E-3</v>
      </c>
      <c r="IV435" s="223">
        <f t="shared" ca="1" si="1105"/>
        <v>1.5912929331404887E-3</v>
      </c>
      <c r="IW435" s="223">
        <f t="shared" ca="1" si="1106"/>
        <v>2.8552976427706281E-3</v>
      </c>
      <c r="IX435" s="223">
        <f t="shared" ca="1" si="1107"/>
        <v>-2.9788544029759893E-3</v>
      </c>
      <c r="IY435" s="223">
        <f t="shared" ca="1" si="1108"/>
        <v>-1.4076924852890081E-3</v>
      </c>
      <c r="IZ435" s="223">
        <f t="shared" ca="1" si="1109"/>
        <v>3.6629371496240842E-3</v>
      </c>
      <c r="JA435" s="223">
        <f t="shared" ca="1" si="1110"/>
        <v>-3.72349769890952E-4</v>
      </c>
      <c r="JB435" s="223">
        <f t="shared" ca="1" si="1111"/>
        <v>-3.4819899214740047E-3</v>
      </c>
    </row>
    <row r="436" spans="2:262">
      <c r="B436" s="230">
        <v>75</v>
      </c>
      <c r="C436" s="229">
        <f t="shared" si="1112"/>
        <v>1.4648437500000009E-3</v>
      </c>
      <c r="D436" s="226">
        <f t="shared" ca="1" si="855"/>
        <v>23.419265181289678</v>
      </c>
      <c r="E436" s="225">
        <f ca="1">CC361</f>
        <v>-0.58073481871032395</v>
      </c>
      <c r="F436" s="224">
        <v>75</v>
      </c>
      <c r="G436" s="223">
        <f t="shared" ca="1" si="856"/>
        <v>5.2808230122308444E-3</v>
      </c>
      <c r="H436" s="223">
        <f t="shared" ca="1" si="857"/>
        <v>5.540991448410866E-3</v>
      </c>
      <c r="I436" s="223">
        <f t="shared" ca="1" si="858"/>
        <v>-8.2365292289318295E-3</v>
      </c>
      <c r="J436" s="223">
        <f t="shared" ca="1" si="859"/>
        <v>-1.147416603068854E-3</v>
      </c>
      <c r="K436" s="223">
        <f t="shared" ca="1" si="860"/>
        <v>8.8485905212857801E-3</v>
      </c>
      <c r="L436" s="223">
        <f t="shared" ca="1" si="861"/>
        <v>-3.5726473523279021E-3</v>
      </c>
      <c r="M436" s="223">
        <f t="shared" ca="1" si="862"/>
        <v>-6.9428492676362422E-3</v>
      </c>
      <c r="N436" s="223">
        <f t="shared" ca="1" si="863"/>
        <v>7.2761402981355826E-3</v>
      </c>
      <c r="O436" s="223">
        <f t="shared" ca="1" si="864"/>
        <v>3.061570382256287E-3</v>
      </c>
      <c r="P436" s="223">
        <f t="shared" ca="1" si="865"/>
        <v>-8.9092600558456948E-3</v>
      </c>
      <c r="Q436" s="223">
        <f t="shared" ca="1" si="866"/>
        <v>1.690856250854826E-3</v>
      </c>
      <c r="R436" s="223">
        <f t="shared" ca="1" si="867"/>
        <v>8.0073141895273692E-3</v>
      </c>
      <c r="S436" s="223">
        <f t="shared" ca="1" si="868"/>
        <v>-5.9621619457683036E-3</v>
      </c>
      <c r="T436" s="223">
        <f t="shared" ca="1" si="869"/>
        <v>-4.8269448833918368E-3</v>
      </c>
      <c r="U436" s="223">
        <f t="shared" ca="1" si="870"/>
        <v>8.5369775058258632E-3</v>
      </c>
      <c r="V436" s="223">
        <f t="shared" ca="1" si="871"/>
        <v>2.7310326123184282E-4</v>
      </c>
      <c r="W436" s="223">
        <f t="shared" ca="1" si="872"/>
        <v>-8.6826577535829286E-3</v>
      </c>
      <c r="X436" s="223">
        <f t="shared" ca="1" si="873"/>
        <v>4.3584479221060041E-3</v>
      </c>
      <c r="Y436" s="223">
        <f t="shared" ca="1" si="874"/>
        <v>6.3577504263516924E-3</v>
      </c>
      <c r="Z436" s="223">
        <f t="shared" ca="1" si="875"/>
        <v>-7.7498342172049109E-3</v>
      </c>
      <c r="AA436" s="223">
        <f t="shared" ca="1" si="876"/>
        <v>-2.2237911182635827E-3</v>
      </c>
      <c r="AB436" s="223">
        <f t="shared" ca="1" si="877"/>
        <v>8.9360611396054543E-3</v>
      </c>
      <c r="AC436" s="223">
        <f t="shared" ca="1" si="878"/>
        <v>-2.5429318967532927E-3</v>
      </c>
      <c r="AD436" s="223">
        <f t="shared" ca="1" si="879"/>
        <v>-7.5795963830975598E-3</v>
      </c>
      <c r="AE436" s="223">
        <f t="shared" ca="1" si="880"/>
        <v>6.58608200051875E-3</v>
      </c>
      <c r="AF436" s="223">
        <f t="shared" ca="1" si="881"/>
        <v>4.066412200469236E-3</v>
      </c>
      <c r="AG436" s="223">
        <f t="shared" ca="1" si="882"/>
        <v>-8.7552100225521887E-3</v>
      </c>
      <c r="AH436" s="223">
        <f t="shared" ca="1" si="883"/>
        <v>6.0384021430425839E-4</v>
      </c>
      <c r="AI436" s="223">
        <f t="shared" ca="1" si="884"/>
        <v>8.4331062452895414E-3</v>
      </c>
      <c r="AJ436" s="223">
        <f t="shared" ca="1" si="885"/>
        <v>-5.1022742558241539E-3</v>
      </c>
      <c r="AK436" s="223">
        <f t="shared" ca="1" si="886"/>
        <v>-5.7114229729614552E-3</v>
      </c>
      <c r="AL436" s="223">
        <f t="shared" ca="1" si="887"/>
        <v>8.1488929962722362E-3</v>
      </c>
      <c r="AM436" s="223">
        <f t="shared" ca="1" si="888"/>
        <v>1.3645955301541191E-3</v>
      </c>
      <c r="AN436" s="223">
        <f t="shared" ca="1" si="889"/>
        <v>-8.876803069642893E-3</v>
      </c>
      <c r="AO436" s="223">
        <f t="shared" ca="1" si="890"/>
        <v>3.370517718378048E-3</v>
      </c>
      <c r="AP436" s="223">
        <f t="shared" ca="1" si="891"/>
        <v>7.0788829200696254E-3</v>
      </c>
      <c r="AQ436" s="223">
        <f t="shared" ca="1" si="892"/>
        <v>-7.1465744852855524E-3</v>
      </c>
      <c r="AR436" s="223">
        <f t="shared" ca="1" si="893"/>
        <v>-3.2667177451291768E-3</v>
      </c>
      <c r="AS436" s="223">
        <f t="shared" ca="1" si="894"/>
        <v>8.8891250806767026E-3</v>
      </c>
      <c r="AT436" s="223">
        <f t="shared" ca="1" si="895"/>
        <v>-1.4749683784839726E-3</v>
      </c>
      <c r="AU436" s="223">
        <f t="shared" ca="1" si="896"/>
        <v>-8.1023393138492366E-3</v>
      </c>
      <c r="AV436" s="223">
        <f t="shared" ca="1" si="897"/>
        <v>5.7969628992719964E-3</v>
      </c>
      <c r="AW436" s="223">
        <f t="shared" ca="1" si="898"/>
        <v>5.0100913941602127E-3</v>
      </c>
      <c r="AX436" s="223">
        <f t="shared" ca="1" si="899"/>
        <v>-8.4694734811474014E-3</v>
      </c>
      <c r="AY436" s="223">
        <f t="shared" ca="1" si="900"/>
        <v>-4.9225814112547435E-4</v>
      </c>
      <c r="AZ436" s="223">
        <f t="shared" ca="1" si="901"/>
        <v>8.7320565335655218E-3</v>
      </c>
      <c r="BA436" s="223">
        <f t="shared" ca="1" si="902"/>
        <v>-4.1656436118624731E-3</v>
      </c>
      <c r="BB436" s="223">
        <f t="shared" ca="1" si="903"/>
        <v>-6.5099959448104688E-3</v>
      </c>
      <c r="BC436" s="223">
        <f t="shared" ca="1" si="904"/>
        <v>7.6382415510440182E-3</v>
      </c>
      <c r="BD436" s="223">
        <f t="shared" ca="1" si="905"/>
        <v>2.435563012133836E-3</v>
      </c>
      <c r="BE436" s="223">
        <f t="shared" ca="1" si="906"/>
        <v>-8.9374330049842281E-3</v>
      </c>
      <c r="BF436" s="223">
        <f t="shared" ca="1" si="907"/>
        <v>2.3318917908792137E-3</v>
      </c>
      <c r="BG436" s="223">
        <f t="shared" ca="1" si="908"/>
        <v>7.6935424256273045E-3</v>
      </c>
      <c r="BH436" s="223">
        <f t="shared" ca="1" si="909"/>
        <v>-6.4358236210574869E-3</v>
      </c>
      <c r="BI436" s="223">
        <f t="shared" ca="1" si="910"/>
        <v>-4.2605098964386048E-3</v>
      </c>
      <c r="BJ436" s="223">
        <f t="shared" ca="1" si="911"/>
        <v>8.7084883065139986E-3</v>
      </c>
      <c r="BK436" s="223">
        <f t="shared" ca="1" si="912"/>
        <v>-3.8481996289781812E-4</v>
      </c>
      <c r="BL436" s="223">
        <f t="shared" ca="1" si="913"/>
        <v>-8.5032155196422335E-3</v>
      </c>
      <c r="BM436" s="223">
        <f t="shared" ca="1" si="914"/>
        <v>4.9206520801921179E-3</v>
      </c>
      <c r="BN436" s="223">
        <f t="shared" ca="1" si="915"/>
        <v>5.8784141498770155E-3</v>
      </c>
      <c r="BO436" s="223">
        <f t="shared" ca="1" si="916"/>
        <v>-8.0563481751784304E-3</v>
      </c>
      <c r="BP436" s="223">
        <f t="shared" ca="1" si="917"/>
        <v>-1.5809524759175949E-3</v>
      </c>
      <c r="BQ436" s="223">
        <f t="shared" ca="1" si="918"/>
        <v>8.8996685637559008E-3</v>
      </c>
      <c r="BR436" s="223">
        <f t="shared" ca="1" si="919"/>
        <v>-3.1663578105864468E-3</v>
      </c>
      <c r="BS436" s="223">
        <f t="shared" ca="1" si="920"/>
        <v>-7.2106525181285467E-3</v>
      </c>
      <c r="BT436" s="223">
        <f t="shared" ca="1" si="921"/>
        <v>7.0127038431932187E-3</v>
      </c>
      <c r="BU436" s="223">
        <f t="shared" ca="1" si="922"/>
        <v>3.4698973593827835E-3</v>
      </c>
      <c r="BV436" s="223">
        <f t="shared" ca="1" si="923"/>
        <v>-8.8636356289449013E-3</v>
      </c>
      <c r="BW436" s="223">
        <f t="shared" ca="1" si="924"/>
        <v>1.2581920403145403E-3</v>
      </c>
      <c r="BX436" s="223">
        <f t="shared" ca="1" si="925"/>
        <v>8.1924838919343948E-3</v>
      </c>
      <c r="BY436" s="223">
        <f t="shared" ca="1" si="926"/>
        <v>-5.628271979087573E-3</v>
      </c>
      <c r="BZ436" s="223">
        <f t="shared" ca="1" si="927"/>
        <v>-5.1902200132119998E-3</v>
      </c>
      <c r="CA436" s="223">
        <f t="shared" ca="1" si="928"/>
        <v>8.396867762337926E-3</v>
      </c>
      <c r="CB436" s="223">
        <f t="shared" ca="1" si="929"/>
        <v>7.1111650312160853E-4</v>
      </c>
      <c r="CC436" s="223">
        <f t="shared" ca="1" si="930"/>
        <v>-8.7761954492048804E-3</v>
      </c>
      <c r="CD436" s="223">
        <f t="shared" ca="1" si="931"/>
        <v>3.9703300736704892E-3</v>
      </c>
      <c r="CE436" s="223">
        <f t="shared" ca="1" si="932"/>
        <v>6.6583200851365147E-3</v>
      </c>
      <c r="CF436" s="223">
        <f t="shared" ca="1" si="933"/>
        <v>-7.5220478937851228E-3</v>
      </c>
      <c r="CG436" s="223">
        <f t="shared" ca="1" si="934"/>
        <v>-2.6458678139172683E-3</v>
      </c>
      <c r="CH436" s="223">
        <f t="shared" ca="1" si="935"/>
        <v>8.9334212949129417E-3</v>
      </c>
      <c r="CI436" s="223">
        <f t="shared" ca="1" si="936"/>
        <v>-2.119447040585299E-3</v>
      </c>
      <c r="CJ436" s="223">
        <f t="shared" ca="1" si="937"/>
        <v>-7.8028541658799943E-3</v>
      </c>
      <c r="CK436" s="223">
        <f t="shared" ca="1" si="938"/>
        <v>6.2816885420978871E-3</v>
      </c>
      <c r="CL436" s="223">
        <f t="shared" ca="1" si="939"/>
        <v>4.4520412205570833E-3</v>
      </c>
      <c r="CM436" s="223">
        <f t="shared" ca="1" si="940"/>
        <v>-8.6565209227512825E-3</v>
      </c>
      <c r="CN436" s="223">
        <f t="shared" ca="1" si="941"/>
        <v>1.6556791033513598E-4</v>
      </c>
      <c r="CO436" s="223">
        <f t="shared" ca="1" si="942"/>
        <v>8.5682027749215996E-3</v>
      </c>
      <c r="CP436" s="223">
        <f t="shared" ca="1" si="943"/>
        <v>-4.7360658877418976E-3</v>
      </c>
      <c r="CQ436" s="223">
        <f t="shared" ca="1" si="944"/>
        <v>-6.0418643899167032E-3</v>
      </c>
      <c r="CR436" s="223">
        <f t="shared" ca="1" si="945"/>
        <v>7.9589505111901573E-3</v>
      </c>
      <c r="CS436" s="223">
        <f t="shared" ca="1" si="946"/>
        <v>1.7963571150250109E-3</v>
      </c>
      <c r="CT436" s="223">
        <f t="shared" ca="1" si="947"/>
        <v>-8.9171732303061531E-3</v>
      </c>
      <c r="CU436" s="223">
        <f t="shared" ca="1" si="948"/>
        <v>2.9602906072474931E-3</v>
      </c>
      <c r="CV436" s="223">
        <f t="shared" ca="1" si="949"/>
        <v>7.3380786887340607E-3</v>
      </c>
      <c r="CW436" s="223">
        <f t="shared" ca="1" si="950"/>
        <v>-6.8746090105275513E-3</v>
      </c>
      <c r="CX436" s="223">
        <f t="shared" ca="1" si="951"/>
        <v>-3.6709868372149178E-3</v>
      </c>
      <c r="CY436" s="223">
        <f t="shared" ca="1" si="952"/>
        <v>8.8328070545429065E-3</v>
      </c>
      <c r="CZ436" s="223">
        <f t="shared" ca="1" si="953"/>
        <v>-1.0406578143067266E-3</v>
      </c>
      <c r="DA436" s="223">
        <f t="shared" ca="1" si="954"/>
        <v>-8.2776936240597544E-3</v>
      </c>
      <c r="DB436" s="223">
        <f t="shared" ca="1" si="955"/>
        <v>5.4561907983175905E-3</v>
      </c>
      <c r="DC436" s="223">
        <f t="shared" ca="1" si="956"/>
        <v>5.3672222378029618E-3</v>
      </c>
      <c r="DD436" s="223">
        <f t="shared" ca="1" si="957"/>
        <v>-8.3192040843675253E-3</v>
      </c>
      <c r="DE436" s="223">
        <f t="shared" ca="1" si="958"/>
        <v>-9.2954651512662089E-4</v>
      </c>
      <c r="DF436" s="223">
        <f t="shared" ca="1" si="959"/>
        <v>8.8150479128687488E-3</v>
      </c>
      <c r="DG436" s="223">
        <f t="shared" ca="1" si="960"/>
        <v>-3.7726249571024416E-3</v>
      </c>
      <c r="DH436" s="223">
        <f t="shared" ca="1" si="961"/>
        <v>-6.8026335024139019E-3</v>
      </c>
      <c r="DI436" s="223">
        <f t="shared" ca="1" si="962"/>
        <v>7.4013232361424316E-3</v>
      </c>
      <c r="DJ436" s="223">
        <f t="shared" ca="1" si="963"/>
        <v>2.8545788438648439E-3</v>
      </c>
      <c r="DK436" s="223">
        <f t="shared" ca="1" si="964"/>
        <v>-8.9240284258957393E-3</v>
      </c>
      <c r="DL436" s="223">
        <f t="shared" ca="1" si="965"/>
        <v>1.905725614645365E-3</v>
      </c>
      <c r="DM436" s="223">
        <f t="shared" ca="1" si="966"/>
        <v>7.9074657585506015E-3</v>
      </c>
      <c r="DN436" s="223">
        <f t="shared" ca="1" si="967"/>
        <v>-6.1237696088479905E-3</v>
      </c>
      <c r="DO436" s="223">
        <f t="shared" ca="1" si="968"/>
        <v>-4.6408908015168433E-3</v>
      </c>
      <c r="DP436" s="223">
        <f t="shared" ca="1" si="969"/>
        <v>8.5993391744728972E-3</v>
      </c>
      <c r="DQ436" s="223">
        <f t="shared" ca="1" si="970"/>
        <v>5.3783874145748797E-5</v>
      </c>
      <c r="DR436" s="223">
        <f t="shared" ca="1" si="971"/>
        <v>-8.6280288652350896E-3</v>
      </c>
      <c r="DS436" s="223">
        <f t="shared" ca="1" si="972"/>
        <v>4.5486268662939169E-3</v>
      </c>
      <c r="DT436" s="223">
        <f t="shared" ca="1" si="973"/>
        <v>6.2016752367677662E-3</v>
      </c>
      <c r="DU436" s="223">
        <f t="shared" ca="1" si="974"/>
        <v>-7.8567586730182697E-3</v>
      </c>
      <c r="DV436" s="223">
        <f t="shared" ca="1" si="975"/>
        <v>-2.0106796957768277E-3</v>
      </c>
      <c r="DW436" s="223">
        <f t="shared" ca="1" si="976"/>
        <v>8.9293065251370395E-3</v>
      </c>
      <c r="DX436" s="223">
        <f t="shared" ca="1" si="977"/>
        <v>-2.7524402355391282E-3</v>
      </c>
      <c r="DY436" s="223">
        <f t="shared" ca="1" si="978"/>
        <v>-7.4610846751259922E-3</v>
      </c>
      <c r="DZ436" s="223">
        <f t="shared" ca="1" si="979"/>
        <v>6.732373170452206E-3</v>
      </c>
      <c r="EA436" s="223">
        <f t="shared" ca="1" si="980"/>
        <v>3.8698650498433539E-3</v>
      </c>
      <c r="EB436" s="223">
        <f t="shared" ca="1" si="981"/>
        <v>-8.7966579274511847E-3</v>
      </c>
      <c r="EC436" s="223">
        <f t="shared" ca="1" si="982"/>
        <v>8.224967349444029E-4</v>
      </c>
      <c r="ED436" s="223">
        <f t="shared" ca="1" si="983"/>
        <v>8.3579171830688807E-3</v>
      </c>
      <c r="EE436" s="223">
        <f t="shared" ca="1" si="984"/>
        <v>-5.2808230122308166E-3</v>
      </c>
      <c r="EF436" s="223">
        <f t="shared" ca="1" si="985"/>
        <v>-5.5409914484110308E-3</v>
      </c>
      <c r="EG436" s="223">
        <f t="shared" ca="1" si="986"/>
        <v>8.2365292289317792E-3</v>
      </c>
      <c r="EH436" s="223">
        <f t="shared" ca="1" si="987"/>
        <v>1.1474166030689039E-3</v>
      </c>
      <c r="EI436" s="223">
        <f t="shared" ca="1" si="988"/>
        <v>-8.8485905212858113E-3</v>
      </c>
      <c r="EJ436" s="223">
        <f t="shared" ca="1" si="989"/>
        <v>3.5726473523277685E-3</v>
      </c>
      <c r="EK436" s="223">
        <f t="shared" ca="1" si="990"/>
        <v>6.942849267636283E-3</v>
      </c>
      <c r="EL436" s="223">
        <f t="shared" ca="1" si="991"/>
        <v>-7.2761402981355895E-3</v>
      </c>
      <c r="EM436" s="223">
        <f t="shared" ca="1" si="992"/>
        <v>-3.0615703822564539E-3</v>
      </c>
      <c r="EN436" s="223">
        <f t="shared" ca="1" si="993"/>
        <v>8.9092600558456896E-3</v>
      </c>
      <c r="EO436" s="223">
        <f t="shared" ca="1" si="994"/>
        <v>-1.690856250854839E-3</v>
      </c>
      <c r="EP436" s="223">
        <f t="shared" ca="1" si="995"/>
        <v>-8.007314189527449E-3</v>
      </c>
      <c r="EQ436" s="223">
        <f t="shared" ca="1" si="996"/>
        <v>5.9621619457682186E-3</v>
      </c>
      <c r="ER436" s="223">
        <f t="shared" ca="1" si="997"/>
        <v>4.8269448833918524E-3</v>
      </c>
      <c r="ES436" s="223">
        <f t="shared" ca="1" si="998"/>
        <v>-8.5369775058258875E-3</v>
      </c>
      <c r="ET436" s="223">
        <f t="shared" ca="1" si="999"/>
        <v>-2.7310326123170274E-4</v>
      </c>
      <c r="EU436" s="223">
        <f t="shared" ca="1" si="1000"/>
        <v>8.6826577535830014E-3</v>
      </c>
      <c r="EV436" s="223">
        <f t="shared" ca="1" si="1001"/>
        <v>-4.3584479221057942E-3</v>
      </c>
      <c r="EW436" s="223">
        <f t="shared" ca="1" si="1002"/>
        <v>-6.357750426351773E-3</v>
      </c>
      <c r="EX436" s="223">
        <f t="shared" ca="1" si="1003"/>
        <v>7.7498342172048857E-3</v>
      </c>
      <c r="EY436" s="223">
        <f t="shared" ca="1" si="1004"/>
        <v>2.2237911182635696E-3</v>
      </c>
      <c r="EZ436" s="223">
        <f t="shared" ca="1" si="1005"/>
        <v>-8.9360611396054543E-3</v>
      </c>
      <c r="FA436" s="223">
        <f t="shared" ca="1" si="1006"/>
        <v>2.5429318967530009E-3</v>
      </c>
      <c r="FB436" s="223">
        <f t="shared" ca="1" si="1007"/>
        <v>7.5795963830976865E-3</v>
      </c>
      <c r="FC436" s="223">
        <f t="shared" ca="1" si="1008"/>
        <v>-6.5860820005186295E-3</v>
      </c>
      <c r="FD436" s="223">
        <f t="shared" ca="1" si="1009"/>
        <v>-4.0664122004693375E-3</v>
      </c>
      <c r="FE436" s="223">
        <f t="shared" ca="1" si="1010"/>
        <v>8.7552100225521904E-3</v>
      </c>
      <c r="FF436" s="223">
        <f t="shared" ca="1" si="1011"/>
        <v>-6.0384021430433515E-4</v>
      </c>
      <c r="FG436" s="223">
        <f t="shared" ca="1" si="1012"/>
        <v>-8.4331062452896646E-3</v>
      </c>
      <c r="FH436" s="223">
        <f t="shared" ca="1" si="1013"/>
        <v>5.1022742558239562E-3</v>
      </c>
      <c r="FI436" s="223">
        <f t="shared" ca="1" si="1014"/>
        <v>5.7114229729615922E-3</v>
      </c>
      <c r="FJ436" s="223">
        <f t="shared" ca="1" si="1015"/>
        <v>-8.1488929962721911E-3</v>
      </c>
      <c r="FK436" s="223">
        <f t="shared" ca="1" si="1016"/>
        <v>-1.364595530154169E-3</v>
      </c>
      <c r="FL436" s="223">
        <f t="shared" ca="1" si="1017"/>
        <v>8.8768030696428912E-3</v>
      </c>
      <c r="FM436" s="223">
        <f t="shared" ca="1" si="1018"/>
        <v>-3.3705177183781776E-3</v>
      </c>
      <c r="FN436" s="223">
        <f t="shared" ca="1" si="1019"/>
        <v>-7.0788829200698509E-3</v>
      </c>
      <c r="FO436" s="223">
        <f t="shared" ca="1" si="1020"/>
        <v>7.1465744852854084E-3</v>
      </c>
      <c r="FP436" s="223">
        <f t="shared" ca="1" si="1021"/>
        <v>3.2667177451292826E-3</v>
      </c>
      <c r="FQ436" s="223">
        <f t="shared" ca="1" si="1022"/>
        <v>-8.8891250806766887E-3</v>
      </c>
      <c r="FR436" s="223">
        <f t="shared" ca="1" si="1023"/>
        <v>1.4749683784839856E-3</v>
      </c>
      <c r="FS436" s="223">
        <f t="shared" ca="1" si="1024"/>
        <v>8.1023393138491794E-3</v>
      </c>
      <c r="FT436" s="223">
        <f t="shared" ca="1" si="1025"/>
        <v>-5.7969628992717171E-3</v>
      </c>
      <c r="FU436" s="223">
        <f t="shared" ca="1" si="1026"/>
        <v>-5.0100913941604121E-3</v>
      </c>
      <c r="FV436" s="223">
        <f t="shared" ca="1" si="1027"/>
        <v>8.4694734811473649E-3</v>
      </c>
      <c r="FW436" s="223">
        <f t="shared" ca="1" si="1028"/>
        <v>4.922581411255884E-4</v>
      </c>
      <c r="FX436" s="223">
        <f t="shared" ca="1" si="1029"/>
        <v>-8.7320565335655201E-3</v>
      </c>
      <c r="FY436" s="223">
        <f t="shared" ca="1" si="1030"/>
        <v>4.1656436118624844E-3</v>
      </c>
      <c r="FZ436" s="223">
        <f t="shared" ca="1" si="1031"/>
        <v>6.5099959448107203E-3</v>
      </c>
      <c r="GA436" s="223">
        <f t="shared" ca="1" si="1032"/>
        <v>-7.6382415510438915E-3</v>
      </c>
      <c r="GB436" s="223">
        <f t="shared" ca="1" si="1033"/>
        <v>-2.4355630121340676E-3</v>
      </c>
      <c r="GC436" s="223">
        <f t="shared" ca="1" si="1034"/>
        <v>8.9374330049842281E-3</v>
      </c>
      <c r="GD436" s="223">
        <f t="shared" ca="1" si="1035"/>
        <v>-2.3318917908791044E-3</v>
      </c>
      <c r="GE436" s="223">
        <f t="shared" ca="1" si="1036"/>
        <v>-7.6935424256272967E-3</v>
      </c>
      <c r="GF436" s="223">
        <f t="shared" ca="1" si="1037"/>
        <v>6.4358236210575841E-3</v>
      </c>
      <c r="GG436" s="223">
        <f t="shared" ca="1" si="1038"/>
        <v>4.2605098964389274E-3</v>
      </c>
      <c r="GH436" s="223">
        <f t="shared" ca="1" si="1039"/>
        <v>-8.708488306513943E-3</v>
      </c>
      <c r="GI436" s="223">
        <f t="shared" ca="1" si="1040"/>
        <v>3.848199628977045E-4</v>
      </c>
      <c r="GJ436" s="223">
        <f t="shared" ca="1" si="1041"/>
        <v>8.5032155196422682E-3</v>
      </c>
      <c r="GK436" s="223">
        <f t="shared" ca="1" si="1042"/>
        <v>-4.9206520801921283E-3</v>
      </c>
      <c r="GL436" s="223">
        <f t="shared" ca="1" si="1043"/>
        <v>-5.8784141498769097E-3</v>
      </c>
      <c r="GM436" s="223">
        <f t="shared" ca="1" si="1044"/>
        <v>8.0563481751782708E-3</v>
      </c>
      <c r="GN436" s="223">
        <f t="shared" ca="1" si="1045"/>
        <v>1.5809524759178312E-3</v>
      </c>
      <c r="GO436" s="223">
        <f t="shared" ca="1" si="1046"/>
        <v>-8.8996685637559234E-3</v>
      </c>
      <c r="GP436" s="223">
        <f t="shared" ca="1" si="1047"/>
        <v>3.1663578105863405E-3</v>
      </c>
      <c r="GQ436" s="223">
        <f t="shared" ca="1" si="1048"/>
        <v>7.2106525181285389E-3</v>
      </c>
      <c r="GR436" s="223">
        <f t="shared" ca="1" si="1049"/>
        <v>-7.0127038431932274E-3</v>
      </c>
      <c r="GS436" s="223">
        <f t="shared" ca="1" si="1050"/>
        <v>-3.4698973593826547E-3</v>
      </c>
      <c r="GT436" s="223">
        <f t="shared" ca="1" si="1051"/>
        <v>8.8636356289448527E-3</v>
      </c>
      <c r="GU436" s="223">
        <f t="shared" ca="1" si="1052"/>
        <v>-1.258192040314302E-3</v>
      </c>
      <c r="GV436" s="223">
        <f t="shared" ca="1" si="1053"/>
        <v>-8.1924838919344416E-3</v>
      </c>
      <c r="GW436" s="223">
        <f t="shared" ca="1" si="1054"/>
        <v>5.6282719790874845E-3</v>
      </c>
      <c r="GX436" s="223">
        <f t="shared" ca="1" si="1055"/>
        <v>5.1902200132120926E-3</v>
      </c>
      <c r="GY436" s="223">
        <f t="shared" ca="1" si="1056"/>
        <v>-8.3968677623379728E-3</v>
      </c>
      <c r="GZ436" s="223">
        <f t="shared" ca="1" si="1057"/>
        <v>-7.1111650312197542E-4</v>
      </c>
      <c r="HA436" s="223">
        <f t="shared" ca="1" si="1058"/>
        <v>8.7761954492049498E-3</v>
      </c>
      <c r="HB436" s="223">
        <f t="shared" ca="1" si="1059"/>
        <v>-3.9703300736703868E-3</v>
      </c>
      <c r="HC436" s="223">
        <f t="shared" ca="1" si="1060"/>
        <v>-6.6583200851365919E-3</v>
      </c>
      <c r="HD436" s="223">
        <f t="shared" ca="1" si="1061"/>
        <v>7.5220478937850612E-3</v>
      </c>
      <c r="HE436" s="223">
        <f t="shared" ca="1" si="1062"/>
        <v>2.6458678139171347E-3</v>
      </c>
      <c r="HF436" s="223">
        <f t="shared" ca="1" si="1063"/>
        <v>-8.9334212949129469E-3</v>
      </c>
      <c r="HG436" s="223">
        <f t="shared" ca="1" si="1064"/>
        <v>2.1194470405849417E-3</v>
      </c>
      <c r="HH436" s="223">
        <f t="shared" ca="1" si="1065"/>
        <v>7.8028541658800481E-3</v>
      </c>
      <c r="HI436" s="223">
        <f t="shared" ca="1" si="1066"/>
        <v>-6.2816885420978064E-3</v>
      </c>
      <c r="HJ436" s="223">
        <f t="shared" ca="1" si="1067"/>
        <v>-4.4520412205571822E-3</v>
      </c>
      <c r="HK436" s="223">
        <f t="shared" ca="1" si="1068"/>
        <v>8.6565209227513189E-3</v>
      </c>
      <c r="HL436" s="223">
        <f t="shared" ca="1" si="1069"/>
        <v>-1.6556791033527649E-4</v>
      </c>
      <c r="HM436" s="223">
        <f t="shared" ca="1" si="1070"/>
        <v>-8.5682027749217037E-3</v>
      </c>
      <c r="HN436" s="223">
        <f t="shared" ca="1" si="1071"/>
        <v>4.7360658877418004E-3</v>
      </c>
      <c r="HO436" s="223">
        <f t="shared" ca="1" si="1072"/>
        <v>6.0418643899167873E-3</v>
      </c>
      <c r="HP436" s="223">
        <f t="shared" ca="1" si="1073"/>
        <v>-7.9589505111901052E-3</v>
      </c>
      <c r="HQ436" s="223">
        <f t="shared" ca="1" si="1074"/>
        <v>-1.7963571150251228E-3</v>
      </c>
      <c r="HR436" s="223">
        <f t="shared" ca="1" si="1075"/>
        <v>8.9171732303061427E-3</v>
      </c>
      <c r="HS436" s="223">
        <f t="shared" ca="1" si="1076"/>
        <v>-2.9602906072471458E-3</v>
      </c>
      <c r="HT436" s="223">
        <f t="shared" ca="1" si="1077"/>
        <v>-7.3380786887342706E-3</v>
      </c>
      <c r="HU436" s="223">
        <f t="shared" ca="1" si="1078"/>
        <v>6.8746090105274785E-3</v>
      </c>
      <c r="HV436" s="223">
        <f t="shared" ca="1" si="1079"/>
        <v>3.6709868372150228E-3</v>
      </c>
      <c r="HW436" s="223">
        <f t="shared" ca="1" si="1080"/>
        <v>-8.8328070545428891E-3</v>
      </c>
      <c r="HX436" s="223">
        <f t="shared" ca="1" si="1081"/>
        <v>1.0406578143068658E-3</v>
      </c>
      <c r="HY436" s="223">
        <f t="shared" ca="1" si="1082"/>
        <v>8.2776936240597024E-3</v>
      </c>
      <c r="HZ436" s="223">
        <f t="shared" ca="1" si="1083"/>
        <v>-5.4561907983172991E-3</v>
      </c>
      <c r="IA436" s="223">
        <f t="shared" ca="1" si="1084"/>
        <v>-5.3672222378030529E-3</v>
      </c>
      <c r="IB436" s="223">
        <f t="shared" ca="1" si="1085"/>
        <v>8.3192040843674837E-3</v>
      </c>
      <c r="IC436" s="223">
        <f t="shared" ca="1" si="1086"/>
        <v>9.2954651512673408E-4</v>
      </c>
      <c r="ID436" s="223">
        <f t="shared" ca="1" si="1087"/>
        <v>-8.8150479128687662E-3</v>
      </c>
      <c r="IE436" s="223">
        <f t="shared" ca="1" si="1088"/>
        <v>3.3698532703614441E-3</v>
      </c>
      <c r="IF436" s="223">
        <f t="shared" ca="1" si="1089"/>
        <v>6.8026335024141404E-3</v>
      </c>
      <c r="IG436" s="223">
        <f t="shared" ca="1" si="1090"/>
        <v>-7.401323236142226E-3</v>
      </c>
      <c r="IH436" s="223">
        <f t="shared" ca="1" si="1091"/>
        <v>-2.8545788438649519E-3</v>
      </c>
      <c r="II436" s="223">
        <f t="shared" ca="1" si="1092"/>
        <v>8.9240284258957307E-3</v>
      </c>
      <c r="IJ436" s="223">
        <f t="shared" ca="1" si="1093"/>
        <v>-1.9057256146452536E-3</v>
      </c>
      <c r="IK436" s="223">
        <f t="shared" ca="1" si="1094"/>
        <v>-7.9074657585505373E-3</v>
      </c>
      <c r="IL436" s="223">
        <f t="shared" ca="1" si="1095"/>
        <v>6.1237696088477234E-3</v>
      </c>
      <c r="IM436" s="223">
        <f t="shared" ca="1" si="1096"/>
        <v>4.6408908015171581E-3</v>
      </c>
      <c r="IN436" s="223">
        <f t="shared" ca="1" si="1097"/>
        <v>-8.599339174472866E-3</v>
      </c>
      <c r="IO436" s="223">
        <f t="shared" ca="1" si="1098"/>
        <v>-5.3783874145862855E-5</v>
      </c>
      <c r="IP436" s="223">
        <f t="shared" ca="1" si="1099"/>
        <v>8.6280288652351191E-3</v>
      </c>
      <c r="IQ436" s="223">
        <f t="shared" ca="1" si="1100"/>
        <v>-4.5486268662940374E-3</v>
      </c>
      <c r="IR436" s="223">
        <f t="shared" ca="1" si="1101"/>
        <v>-6.2016752367676647E-3</v>
      </c>
      <c r="IS436" s="223">
        <f t="shared" ca="1" si="1102"/>
        <v>7.8567586730180945E-3</v>
      </c>
      <c r="IT436" s="223">
        <f t="shared" ca="1" si="1103"/>
        <v>2.0106796957769396E-3</v>
      </c>
      <c r="IU436" s="223">
        <f t="shared" ca="1" si="1104"/>
        <v>-8.9293065251370429E-3</v>
      </c>
      <c r="IV436" s="223">
        <f t="shared" ca="1" si="1105"/>
        <v>2.7524402355390198E-3</v>
      </c>
      <c r="IW436" s="223">
        <f t="shared" ca="1" si="1106"/>
        <v>7.4610846751260555E-3</v>
      </c>
      <c r="IX436" s="223">
        <f t="shared" ca="1" si="1107"/>
        <v>-6.7323731704522997E-3</v>
      </c>
      <c r="IY436" s="223">
        <f t="shared" ca="1" si="1108"/>
        <v>-3.8698650498436853E-3</v>
      </c>
      <c r="IZ436" s="223">
        <f t="shared" ca="1" si="1109"/>
        <v>8.7966579274511188E-3</v>
      </c>
      <c r="JA436" s="223">
        <f t="shared" ca="1" si="1110"/>
        <v>-8.2249673494428927E-4</v>
      </c>
      <c r="JB436" s="223">
        <f t="shared" ca="1" si="1111"/>
        <v>-8.3579171830689223E-3</v>
      </c>
    </row>
    <row r="437" spans="2:262">
      <c r="B437" s="230">
        <v>76</v>
      </c>
      <c r="C437" s="229">
        <f t="shared" si="1112"/>
        <v>1.4843750000000009E-3</v>
      </c>
      <c r="D437" s="226">
        <f t="shared" ca="1" si="855"/>
        <v>23.432194278213391</v>
      </c>
      <c r="E437" s="225">
        <f ca="1">CD361</f>
        <v>-0.56780572178661037</v>
      </c>
      <c r="F437" s="224">
        <v>76</v>
      </c>
      <c r="G437" s="223">
        <f t="shared" ca="1" si="856"/>
        <v>2.5080597207118391E-3</v>
      </c>
      <c r="H437" s="223">
        <f t="shared" ca="1" si="857"/>
        <v>2.4385169927241147E-3</v>
      </c>
      <c r="I437" s="223">
        <f t="shared" ca="1" si="858"/>
        <v>-3.9237879571367221E-3</v>
      </c>
      <c r="J437" s="223">
        <f t="shared" ca="1" si="859"/>
        <v>-1.6048595121935646E-4</v>
      </c>
      <c r="K437" s="223">
        <f t="shared" ca="1" si="860"/>
        <v>4.0169611822438939E-3</v>
      </c>
      <c r="L437" s="223">
        <f t="shared" ca="1" si="861"/>
        <v>-2.1716386094433869E-3</v>
      </c>
      <c r="M437" s="223">
        <f t="shared" ca="1" si="862"/>
        <v>-2.7561743565326915E-3</v>
      </c>
      <c r="N437" s="223">
        <f t="shared" ca="1" si="863"/>
        <v>3.7717889765296205E-3</v>
      </c>
      <c r="O437" s="223">
        <f t="shared" ca="1" si="864"/>
        <v>5.6638926508500716E-4</v>
      </c>
      <c r="P437" s="223">
        <f t="shared" ca="1" si="865"/>
        <v>-4.1006172265608083E-3</v>
      </c>
      <c r="Q437" s="223">
        <f t="shared" ca="1" si="866"/>
        <v>1.8143034312275703E-3</v>
      </c>
      <c r="R437" s="223">
        <f t="shared" ca="1" si="867"/>
        <v>3.0472882546096901E-3</v>
      </c>
      <c r="S437" s="223">
        <f t="shared" ca="1" si="868"/>
        <v>-3.5834656062089503E-3</v>
      </c>
      <c r="T437" s="223">
        <f t="shared" ca="1" si="869"/>
        <v>-9.6683794070803676E-4</v>
      </c>
      <c r="U437" s="223">
        <f t="shared" ca="1" si="870"/>
        <v>4.1447820853605473E-3</v>
      </c>
      <c r="V437" s="223">
        <f t="shared" ca="1" si="871"/>
        <v>-1.4394955191698966E-3</v>
      </c>
      <c r="W437" s="223">
        <f t="shared" ca="1" si="872"/>
        <v>-3.3090551009775883E-3</v>
      </c>
      <c r="X437" s="223">
        <f t="shared" ca="1" si="873"/>
        <v>3.3606315031789245E-3</v>
      </c>
      <c r="Y437" s="223">
        <f t="shared" ca="1" si="874"/>
        <v>1.3579754384346527E-3</v>
      </c>
      <c r="Z437" s="223">
        <f t="shared" ca="1" si="875"/>
        <v>-4.1490304269098987E-3</v>
      </c>
      <c r="AA437" s="223">
        <f t="shared" ca="1" si="876"/>
        <v>1.0508244783543211E-3</v>
      </c>
      <c r="AB437" s="223">
        <f t="shared" ca="1" si="877"/>
        <v>3.5389539378095584E-3</v>
      </c>
      <c r="AC437" s="223">
        <f t="shared" ca="1" si="878"/>
        <v>-3.1054326816652338E-3</v>
      </c>
      <c r="AD437" s="223">
        <f t="shared" ca="1" si="879"/>
        <v>-1.7360348903442562E-3</v>
      </c>
      <c r="AE437" s="223">
        <f t="shared" ca="1" si="880"/>
        <v>4.1133213373573613E-3</v>
      </c>
      <c r="AF437" s="223">
        <f t="shared" ca="1" si="881"/>
        <v>-6.5203342337310111E-4</v>
      </c>
      <c r="AG437" s="223">
        <f t="shared" ca="1" si="882"/>
        <v>-3.7347707136314032E-3</v>
      </c>
      <c r="AH437" s="223">
        <f t="shared" ca="1" si="883"/>
        <v>2.8203268458249003E-3</v>
      </c>
      <c r="AI437" s="223">
        <f t="shared" ca="1" si="884"/>
        <v>2.0973753772466387E-3</v>
      </c>
      <c r="AJ437" s="223">
        <f t="shared" ca="1" si="885"/>
        <v>-4.0379987147559047E-3</v>
      </c>
      <c r="AK437" s="223">
        <f t="shared" ca="1" si="886"/>
        <v>2.4696293008707147E-4</v>
      </c>
      <c r="AL437" s="223">
        <f t="shared" ca="1" si="887"/>
        <v>3.8946196058476288E-3</v>
      </c>
      <c r="AM437" s="223">
        <f t="shared" ca="1" si="888"/>
        <v>-2.508059720711811E-3</v>
      </c>
      <c r="AN437" s="223">
        <f t="shared" ca="1" si="889"/>
        <v>-2.4385169927241281E-3</v>
      </c>
      <c r="AO437" s="223">
        <f t="shared" ca="1" si="890"/>
        <v>3.9237879571367221E-3</v>
      </c>
      <c r="AP437" s="223">
        <f t="shared" ca="1" si="891"/>
        <v>1.6048595121936622E-4</v>
      </c>
      <c r="AQ437" s="223">
        <f t="shared" ca="1" si="892"/>
        <v>-4.0169611822439E-3</v>
      </c>
      <c r="AR437" s="223">
        <f t="shared" ca="1" si="893"/>
        <v>2.17163860944336E-3</v>
      </c>
      <c r="AS437" s="223">
        <f t="shared" ca="1" si="894"/>
        <v>2.756174356532721E-3</v>
      </c>
      <c r="AT437" s="223">
        <f t="shared" ca="1" si="895"/>
        <v>-3.7717889765296227E-3</v>
      </c>
      <c r="AU437" s="223">
        <f t="shared" ca="1" si="896"/>
        <v>-5.6638926508501691E-4</v>
      </c>
      <c r="AV437" s="223">
        <f t="shared" ca="1" si="897"/>
        <v>4.1006172265608118E-3</v>
      </c>
      <c r="AW437" s="223">
        <f t="shared" ca="1" si="898"/>
        <v>-1.8143034312275484E-3</v>
      </c>
      <c r="AX437" s="223">
        <f t="shared" ca="1" si="899"/>
        <v>-3.0472882546097165E-3</v>
      </c>
      <c r="AY437" s="223">
        <f t="shared" ca="1" si="900"/>
        <v>3.5834656062089226E-3</v>
      </c>
      <c r="AZ437" s="223">
        <f t="shared" ca="1" si="901"/>
        <v>9.6683794070803178E-4</v>
      </c>
      <c r="BA437" s="223">
        <f t="shared" ca="1" si="902"/>
        <v>-4.1447820853605473E-3</v>
      </c>
      <c r="BB437" s="223">
        <f t="shared" ca="1" si="903"/>
        <v>1.4394955191698738E-3</v>
      </c>
      <c r="BC437" s="223">
        <f t="shared" ca="1" si="904"/>
        <v>3.3090551009776125E-3</v>
      </c>
      <c r="BD437" s="223">
        <f t="shared" ca="1" si="905"/>
        <v>-3.3606315031788929E-3</v>
      </c>
      <c r="BE437" s="223">
        <f t="shared" ca="1" si="906"/>
        <v>-1.3579754384346477E-3</v>
      </c>
      <c r="BF437" s="223">
        <f t="shared" ca="1" si="907"/>
        <v>4.1490304269098978E-3</v>
      </c>
      <c r="BG437" s="223">
        <f t="shared" ca="1" si="908"/>
        <v>-1.0508244783542975E-3</v>
      </c>
      <c r="BH437" s="223">
        <f t="shared" ca="1" si="909"/>
        <v>-3.5389539378095714E-3</v>
      </c>
      <c r="BI437" s="223">
        <f t="shared" ca="1" si="910"/>
        <v>3.1054326816651982E-3</v>
      </c>
      <c r="BJ437" s="223">
        <f t="shared" ca="1" si="911"/>
        <v>1.7360348903443046E-3</v>
      </c>
      <c r="BK437" s="223">
        <f t="shared" ca="1" si="912"/>
        <v>-4.1133213373573622E-3</v>
      </c>
      <c r="BL437" s="223">
        <f t="shared" ca="1" si="913"/>
        <v>6.5203342337307694E-4</v>
      </c>
      <c r="BM437" s="223">
        <f t="shared" ca="1" si="914"/>
        <v>3.734770713631414E-3</v>
      </c>
      <c r="BN437" s="223">
        <f t="shared" ca="1" si="915"/>
        <v>-2.8203268458248825E-3</v>
      </c>
      <c r="BO437" s="223">
        <f t="shared" ca="1" si="916"/>
        <v>-2.0973753772466851E-3</v>
      </c>
      <c r="BP437" s="223">
        <f t="shared" ca="1" si="917"/>
        <v>4.0379987147559056E-3</v>
      </c>
      <c r="BQ437" s="223">
        <f t="shared" ca="1" si="918"/>
        <v>-2.469629300870474E-4</v>
      </c>
      <c r="BR437" s="223">
        <f t="shared" ca="1" si="919"/>
        <v>-3.894619605847637E-3</v>
      </c>
      <c r="BS437" s="223">
        <f t="shared" ca="1" si="920"/>
        <v>2.5080597207117914E-3</v>
      </c>
      <c r="BT437" s="223">
        <f t="shared" ca="1" si="921"/>
        <v>2.4385169927241719E-3</v>
      </c>
      <c r="BU437" s="223">
        <f t="shared" ca="1" si="922"/>
        <v>-3.9237879571367143E-3</v>
      </c>
      <c r="BV437" s="223">
        <f t="shared" ca="1" si="923"/>
        <v>-1.6048595121939094E-4</v>
      </c>
      <c r="BW437" s="223">
        <f t="shared" ca="1" si="924"/>
        <v>4.0169611822439208E-3</v>
      </c>
      <c r="BX437" s="223">
        <f t="shared" ca="1" si="925"/>
        <v>-2.1716386094433895E-3</v>
      </c>
      <c r="BY437" s="223">
        <f t="shared" ca="1" si="926"/>
        <v>-2.7561743565326954E-3</v>
      </c>
      <c r="BZ437" s="223">
        <f t="shared" ca="1" si="927"/>
        <v>3.7717889765296127E-3</v>
      </c>
      <c r="CA437" s="223">
        <f t="shared" ca="1" si="928"/>
        <v>5.663892650850412E-4</v>
      </c>
      <c r="CB437" s="223">
        <f t="shared" ca="1" si="929"/>
        <v>-4.1006172265608152E-3</v>
      </c>
      <c r="CC437" s="223">
        <f t="shared" ca="1" si="930"/>
        <v>1.8143034312275265E-3</v>
      </c>
      <c r="CD437" s="223">
        <f t="shared" ca="1" si="931"/>
        <v>3.0472882546097335E-3</v>
      </c>
      <c r="CE437" s="223">
        <f t="shared" ca="1" si="932"/>
        <v>-3.5834656062089104E-3</v>
      </c>
      <c r="CF437" s="223">
        <f t="shared" ca="1" si="933"/>
        <v>-9.6683794070811287E-4</v>
      </c>
      <c r="CG437" s="223">
        <f t="shared" ca="1" si="934"/>
        <v>4.1447820853605525E-3</v>
      </c>
      <c r="CH437" s="223">
        <f t="shared" ca="1" si="935"/>
        <v>-1.4394955191699061E-3</v>
      </c>
      <c r="CI437" s="223">
        <f t="shared" ca="1" si="936"/>
        <v>-3.3090551009775913E-3</v>
      </c>
      <c r="CJ437" s="223">
        <f t="shared" ca="1" si="937"/>
        <v>3.3606315031789128E-3</v>
      </c>
      <c r="CK437" s="223">
        <f t="shared" ca="1" si="938"/>
        <v>1.3579754384346709E-3</v>
      </c>
      <c r="CL437" s="223">
        <f t="shared" ca="1" si="939"/>
        <v>-4.1490304269098961E-3</v>
      </c>
      <c r="CM437" s="223">
        <f t="shared" ca="1" si="940"/>
        <v>1.0508244783542738E-3</v>
      </c>
      <c r="CN437" s="223">
        <f t="shared" ca="1" si="941"/>
        <v>3.538953937809584E-3</v>
      </c>
      <c r="CO437" s="223">
        <f t="shared" ca="1" si="942"/>
        <v>-3.1054326816651822E-3</v>
      </c>
      <c r="CP437" s="223">
        <f t="shared" ca="1" si="943"/>
        <v>-1.7360348903443271E-3</v>
      </c>
      <c r="CQ437" s="223">
        <f t="shared" ca="1" si="944"/>
        <v>4.1133213373573509E-3</v>
      </c>
      <c r="CR437" s="223">
        <f t="shared" ca="1" si="945"/>
        <v>-6.5203342337299454E-4</v>
      </c>
      <c r="CS437" s="223">
        <f t="shared" ca="1" si="946"/>
        <v>-3.7347707136313989E-3</v>
      </c>
      <c r="CT437" s="223">
        <f t="shared" ca="1" si="947"/>
        <v>2.8203268458249081E-3</v>
      </c>
      <c r="CU437" s="223">
        <f t="shared" ca="1" si="948"/>
        <v>2.0973753772466556E-3</v>
      </c>
      <c r="CV437" s="223">
        <f t="shared" ca="1" si="949"/>
        <v>-4.0379987147558995E-3</v>
      </c>
      <c r="CW437" s="223">
        <f t="shared" ca="1" si="950"/>
        <v>2.469629300870229E-4</v>
      </c>
      <c r="CX437" s="223">
        <f t="shared" ca="1" si="951"/>
        <v>3.8946196058476457E-3</v>
      </c>
      <c r="CY437" s="223">
        <f t="shared" ca="1" si="952"/>
        <v>-2.5080597207117724E-3</v>
      </c>
      <c r="CZ437" s="223">
        <f t="shared" ca="1" si="953"/>
        <v>-2.4385169927241914E-3</v>
      </c>
      <c r="DA437" s="223">
        <f t="shared" ca="1" si="954"/>
        <v>3.9237879571366874E-3</v>
      </c>
      <c r="DB437" s="223">
        <f t="shared" ca="1" si="955"/>
        <v>1.6048595121947421E-4</v>
      </c>
      <c r="DC437" s="223">
        <f t="shared" ca="1" si="956"/>
        <v>-4.0169611822439269E-3</v>
      </c>
      <c r="DD437" s="223">
        <f t="shared" ca="1" si="957"/>
        <v>2.1716386094433682E-3</v>
      </c>
      <c r="DE437" s="223">
        <f t="shared" ca="1" si="958"/>
        <v>2.7561743565327136E-3</v>
      </c>
      <c r="DF437" s="223">
        <f t="shared" ca="1" si="959"/>
        <v>-3.7717889765296019E-3</v>
      </c>
      <c r="DG437" s="223">
        <f t="shared" ca="1" si="960"/>
        <v>-5.6638926508506527E-4</v>
      </c>
      <c r="DH437" s="223">
        <f t="shared" ca="1" si="961"/>
        <v>4.1006172265608196E-3</v>
      </c>
      <c r="DI437" s="223">
        <f t="shared" ca="1" si="962"/>
        <v>-1.8143034312275046E-3</v>
      </c>
      <c r="DJ437" s="223">
        <f t="shared" ca="1" si="963"/>
        <v>-3.0472882546097499E-3</v>
      </c>
      <c r="DK437" s="223">
        <f t="shared" ca="1" si="964"/>
        <v>3.5834656062088983E-3</v>
      </c>
      <c r="DL437" s="223">
        <f t="shared" ca="1" si="965"/>
        <v>9.6683794070813673E-4</v>
      </c>
      <c r="DM437" s="223">
        <f t="shared" ca="1" si="966"/>
        <v>-4.1447820853605533E-3</v>
      </c>
      <c r="DN437" s="223">
        <f t="shared" ca="1" si="967"/>
        <v>1.4394955191697725E-3</v>
      </c>
      <c r="DO437" s="223">
        <f t="shared" ca="1" si="968"/>
        <v>3.309055100977606E-3</v>
      </c>
      <c r="DP437" s="223">
        <f t="shared" ca="1" si="969"/>
        <v>-3.3606315031788989E-3</v>
      </c>
      <c r="DQ437" s="223">
        <f t="shared" ca="1" si="970"/>
        <v>-1.3579754384346937E-3</v>
      </c>
      <c r="DR437" s="223">
        <f t="shared" ca="1" si="971"/>
        <v>4.1490304269098952E-3</v>
      </c>
      <c r="DS437" s="223">
        <f t="shared" ca="1" si="972"/>
        <v>-1.05082447835425E-3</v>
      </c>
      <c r="DT437" s="223">
        <f t="shared" ca="1" si="973"/>
        <v>-3.5389539378095965E-3</v>
      </c>
      <c r="DU437" s="223">
        <f t="shared" ca="1" si="974"/>
        <v>3.1054326816651657E-3</v>
      </c>
      <c r="DV437" s="223">
        <f t="shared" ca="1" si="975"/>
        <v>1.736034890344349E-3</v>
      </c>
      <c r="DW437" s="223">
        <f t="shared" ca="1" si="976"/>
        <v>-4.1133213373573474E-3</v>
      </c>
      <c r="DX437" s="223">
        <f t="shared" ca="1" si="977"/>
        <v>6.5203342337297036E-4</v>
      </c>
      <c r="DY437" s="223">
        <f t="shared" ca="1" si="978"/>
        <v>3.7347707136314097E-3</v>
      </c>
      <c r="DZ437" s="223">
        <f t="shared" ca="1" si="979"/>
        <v>-2.8203268458248899E-3</v>
      </c>
      <c r="EA437" s="223">
        <f t="shared" ca="1" si="980"/>
        <v>-2.097375377246676E-3</v>
      </c>
      <c r="EB437" s="223">
        <f t="shared" ca="1" si="981"/>
        <v>4.0379987147558943E-3</v>
      </c>
      <c r="EC437" s="223">
        <f t="shared" ca="1" si="982"/>
        <v>-2.469629300869984E-4</v>
      </c>
      <c r="ED437" s="223">
        <f t="shared" ca="1" si="983"/>
        <v>-3.8946196058476539E-3</v>
      </c>
      <c r="EE437" s="223">
        <f t="shared" ca="1" si="984"/>
        <v>2.5080597207117524E-3</v>
      </c>
      <c r="EF437" s="223">
        <f t="shared" ca="1" si="985"/>
        <v>2.4385169927242109E-3</v>
      </c>
      <c r="EG437" s="223">
        <f t="shared" ca="1" si="986"/>
        <v>-3.9237879571366787E-3</v>
      </c>
      <c r="EH437" s="223">
        <f t="shared" ca="1" si="987"/>
        <v>-1.6048595121949828E-4</v>
      </c>
      <c r="EI437" s="223">
        <f t="shared" ca="1" si="988"/>
        <v>4.0169611822439329E-3</v>
      </c>
      <c r="EJ437" s="223">
        <f t="shared" ca="1" si="989"/>
        <v>-2.1716386094433478E-3</v>
      </c>
      <c r="EK437" s="223">
        <f t="shared" ca="1" si="990"/>
        <v>-2.7561743565327318E-3</v>
      </c>
      <c r="EL437" s="223">
        <f t="shared" ca="1" si="991"/>
        <v>3.7717889765295919E-3</v>
      </c>
      <c r="EM437" s="223">
        <f t="shared" ca="1" si="992"/>
        <v>5.6638926508508955E-4</v>
      </c>
      <c r="EN437" s="223">
        <f t="shared" ca="1" si="993"/>
        <v>-4.1006172265608421E-3</v>
      </c>
      <c r="EO437" s="223">
        <f t="shared" ca="1" si="994"/>
        <v>1.8143034312274827E-3</v>
      </c>
      <c r="EP437" s="223">
        <f t="shared" ca="1" si="995"/>
        <v>3.0472882546096862E-3</v>
      </c>
      <c r="EQ437" s="223">
        <f t="shared" ca="1" si="996"/>
        <v>-3.5834656062088853E-3</v>
      </c>
      <c r="ER437" s="223">
        <f t="shared" ca="1" si="997"/>
        <v>-9.6683794070804587E-4</v>
      </c>
      <c r="ES437" s="223">
        <f t="shared" ca="1" si="998"/>
        <v>4.1447820853605551E-3</v>
      </c>
      <c r="ET437" s="223">
        <f t="shared" ca="1" si="999"/>
        <v>-1.4394955191698604E-3</v>
      </c>
      <c r="EU437" s="223">
        <f t="shared" ca="1" si="1000"/>
        <v>-3.3090551009776923E-3</v>
      </c>
      <c r="EV437" s="223">
        <f t="shared" ca="1" si="1001"/>
        <v>3.3606315031788846E-3</v>
      </c>
      <c r="EW437" s="223">
        <f t="shared" ca="1" si="1002"/>
        <v>1.3579754384348286E-3</v>
      </c>
      <c r="EX437" s="223">
        <f t="shared" ca="1" si="1003"/>
        <v>-4.1490304269098943E-3</v>
      </c>
      <c r="EY437" s="223">
        <f t="shared" ca="1" si="1004"/>
        <v>1.0508244783541123E-3</v>
      </c>
      <c r="EZ437" s="223">
        <f t="shared" ca="1" si="1005"/>
        <v>3.5389539378096095E-3</v>
      </c>
      <c r="FA437" s="223">
        <f t="shared" ca="1" si="1006"/>
        <v>-3.1054326816652277E-3</v>
      </c>
      <c r="FB437" s="223">
        <f t="shared" ca="1" si="1007"/>
        <v>-1.7360348903443716E-3</v>
      </c>
      <c r="FC437" s="223">
        <f t="shared" ca="1" si="1008"/>
        <v>4.1133213373573604E-3</v>
      </c>
      <c r="FD437" s="223">
        <f t="shared" ca="1" si="1009"/>
        <v>-6.520334233729464E-4</v>
      </c>
      <c r="FE437" s="223">
        <f t="shared" ca="1" si="1010"/>
        <v>-3.7347707136314201E-3</v>
      </c>
      <c r="FF437" s="223">
        <f t="shared" ca="1" si="1011"/>
        <v>2.8203268458247858E-3</v>
      </c>
      <c r="FG437" s="223">
        <f t="shared" ca="1" si="1012"/>
        <v>2.0973753772466977E-3</v>
      </c>
      <c r="FH437" s="223">
        <f t="shared" ca="1" si="1013"/>
        <v>-4.0379987147558614E-3</v>
      </c>
      <c r="FI437" s="223">
        <f t="shared" ca="1" si="1014"/>
        <v>2.4696293008697433E-4</v>
      </c>
      <c r="FJ437" s="223">
        <f t="shared" ca="1" si="1015"/>
        <v>3.8946196058476214E-3</v>
      </c>
      <c r="FK437" s="223">
        <f t="shared" ca="1" si="1016"/>
        <v>-2.5080597207117333E-3</v>
      </c>
      <c r="FL437" s="223">
        <f t="shared" ca="1" si="1017"/>
        <v>-2.4385169927241355E-3</v>
      </c>
      <c r="FM437" s="223">
        <f t="shared" ca="1" si="1018"/>
        <v>3.9237879571366709E-3</v>
      </c>
      <c r="FN437" s="223">
        <f t="shared" ca="1" si="1019"/>
        <v>1.6048595121940503E-4</v>
      </c>
      <c r="FO437" s="223">
        <f t="shared" ca="1" si="1020"/>
        <v>-4.0169611822439399E-3</v>
      </c>
      <c r="FP437" s="223">
        <f t="shared" ca="1" si="1021"/>
        <v>2.171638609443327E-3</v>
      </c>
      <c r="FQ437" s="223">
        <f t="shared" ca="1" si="1022"/>
        <v>2.7561743565328385E-3</v>
      </c>
      <c r="FR437" s="223">
        <f t="shared" ca="1" si="1023"/>
        <v>-3.7717889765295815E-3</v>
      </c>
      <c r="FS437" s="223">
        <f t="shared" ca="1" si="1024"/>
        <v>-5.6638926508523072E-4</v>
      </c>
      <c r="FT437" s="223">
        <f t="shared" ca="1" si="1025"/>
        <v>4.1006172265608274E-3</v>
      </c>
      <c r="FU437" s="223">
        <f t="shared" ca="1" si="1026"/>
        <v>-1.8143034312275669E-3</v>
      </c>
      <c r="FV437" s="223">
        <f t="shared" ca="1" si="1027"/>
        <v>-3.0472882546097829E-3</v>
      </c>
      <c r="FW437" s="223">
        <f t="shared" ca="1" si="1028"/>
        <v>3.583465606208933E-3</v>
      </c>
      <c r="FX437" s="223">
        <f t="shared" ca="1" si="1029"/>
        <v>9.6683794070818378E-4</v>
      </c>
      <c r="FY437" s="223">
        <f t="shared" ca="1" si="1030"/>
        <v>-4.1447820853605499E-3</v>
      </c>
      <c r="FZ437" s="223">
        <f t="shared" ca="1" si="1031"/>
        <v>1.4394955191697268E-3</v>
      </c>
      <c r="GA437" s="223">
        <f t="shared" ca="1" si="1032"/>
        <v>3.3090551009776355E-3</v>
      </c>
      <c r="GB437" s="223">
        <f t="shared" ca="1" si="1033"/>
        <v>-3.3606315031788005E-3</v>
      </c>
      <c r="GC437" s="223">
        <f t="shared" ca="1" si="1034"/>
        <v>-1.3579754384347399E-3</v>
      </c>
      <c r="GD437" s="223">
        <f t="shared" ca="1" si="1035"/>
        <v>4.1490304269098891E-3</v>
      </c>
      <c r="GE437" s="223">
        <f t="shared" ca="1" si="1036"/>
        <v>-1.0508244783542027E-3</v>
      </c>
      <c r="GF437" s="223">
        <f t="shared" ca="1" si="1037"/>
        <v>-3.5389539378095605E-3</v>
      </c>
      <c r="GG437" s="223">
        <f t="shared" ca="1" si="1038"/>
        <v>3.1054326816651332E-3</v>
      </c>
      <c r="GH437" s="223">
        <f t="shared" ca="1" si="1039"/>
        <v>1.7360348903442862E-3</v>
      </c>
      <c r="GI437" s="223">
        <f t="shared" ca="1" si="1040"/>
        <v>-4.1133213373573405E-3</v>
      </c>
      <c r="GJ437" s="223">
        <f t="shared" ca="1" si="1041"/>
        <v>6.5203342337303877E-4</v>
      </c>
      <c r="GK437" s="223">
        <f t="shared" ca="1" si="1042"/>
        <v>3.7347707136314817E-3</v>
      </c>
      <c r="GL437" s="223">
        <f t="shared" ca="1" si="1043"/>
        <v>-2.8203268458248543E-3</v>
      </c>
      <c r="GM437" s="223">
        <f t="shared" ca="1" si="1044"/>
        <v>-2.0973753772468209E-3</v>
      </c>
      <c r="GN437" s="223">
        <f t="shared" ca="1" si="1045"/>
        <v>4.0379987147558822E-3</v>
      </c>
      <c r="GO437" s="223">
        <f t="shared" ca="1" si="1046"/>
        <v>-2.4696293008683186E-4</v>
      </c>
      <c r="GP437" s="223">
        <f t="shared" ca="1" si="1047"/>
        <v>-3.8946196058476708E-3</v>
      </c>
      <c r="GQ437" s="223">
        <f t="shared" ca="1" si="1048"/>
        <v>2.5080597207118079E-3</v>
      </c>
      <c r="GR437" s="223">
        <f t="shared" ca="1" si="1049"/>
        <v>2.4385169927242508E-3</v>
      </c>
      <c r="GS437" s="223">
        <f t="shared" ca="1" si="1050"/>
        <v>-3.9237879571367021E-3</v>
      </c>
      <c r="GT437" s="223">
        <f t="shared" ca="1" si="1051"/>
        <v>-1.604859512195475E-4</v>
      </c>
      <c r="GU437" s="223">
        <f t="shared" ca="1" si="1052"/>
        <v>4.0169611822439156E-3</v>
      </c>
      <c r="GV437" s="223">
        <f t="shared" ca="1" si="1053"/>
        <v>-2.1716386094432056E-3</v>
      </c>
      <c r="GW437" s="223">
        <f t="shared" ca="1" si="1054"/>
        <v>-2.7561743565327687E-3</v>
      </c>
      <c r="GX437" s="223">
        <f t="shared" ca="1" si="1055"/>
        <v>3.7717889765295221E-3</v>
      </c>
      <c r="GY437" s="223">
        <f t="shared" ca="1" si="1056"/>
        <v>5.6638926508513791E-4</v>
      </c>
      <c r="GZ437" s="223">
        <f t="shared" ca="1" si="1057"/>
        <v>-4.1006172265608491E-3</v>
      </c>
      <c r="HA437" s="223">
        <f t="shared" ca="1" si="1058"/>
        <v>1.8143034312274385E-3</v>
      </c>
      <c r="HB437" s="223">
        <f t="shared" ca="1" si="1059"/>
        <v>3.0472882546097196E-3</v>
      </c>
      <c r="HC437" s="223">
        <f t="shared" ca="1" si="1060"/>
        <v>-3.5834656062088618E-3</v>
      </c>
      <c r="HD437" s="223">
        <f t="shared" ca="1" si="1061"/>
        <v>-9.6683794070809336E-4</v>
      </c>
      <c r="HE437" s="223">
        <f t="shared" ca="1" si="1062"/>
        <v>4.1447820853605585E-3</v>
      </c>
      <c r="HF437" s="223">
        <f t="shared" ca="1" si="1063"/>
        <v>-1.4394955191698146E-3</v>
      </c>
      <c r="HG437" s="223">
        <f t="shared" ca="1" si="1064"/>
        <v>-3.3090551009777218E-3</v>
      </c>
      <c r="HH437" s="223">
        <f t="shared" ca="1" si="1065"/>
        <v>3.3606315031788556E-3</v>
      </c>
      <c r="HI437" s="223">
        <f t="shared" ca="1" si="1066"/>
        <v>1.3579754384348745E-3</v>
      </c>
      <c r="HJ437" s="223">
        <f t="shared" ca="1" si="1067"/>
        <v>-4.1490304269098926E-3</v>
      </c>
      <c r="HK437" s="223">
        <f t="shared" ca="1" si="1068"/>
        <v>1.050824478354065E-3</v>
      </c>
      <c r="HL437" s="223">
        <f t="shared" ca="1" si="1069"/>
        <v>3.5389539378096351E-3</v>
      </c>
      <c r="HM437" s="223">
        <f t="shared" ca="1" si="1070"/>
        <v>-3.1054326816651956E-3</v>
      </c>
      <c r="HN437" s="223">
        <f t="shared" ca="1" si="1071"/>
        <v>-1.736034890344416E-3</v>
      </c>
      <c r="HO437" s="223">
        <f t="shared" ca="1" si="1072"/>
        <v>4.1133213373573535E-3</v>
      </c>
      <c r="HP437" s="223">
        <f t="shared" ca="1" si="1073"/>
        <v>-6.5203342337289793E-4</v>
      </c>
      <c r="HQ437" s="223">
        <f t="shared" ca="1" si="1074"/>
        <v>-3.7347707136314409E-3</v>
      </c>
      <c r="HR437" s="223">
        <f t="shared" ca="1" si="1075"/>
        <v>2.8203268458247494E-3</v>
      </c>
      <c r="HS437" s="223">
        <f t="shared" ca="1" si="1076"/>
        <v>2.0973753772467398E-3</v>
      </c>
      <c r="HT437" s="223">
        <f t="shared" ca="1" si="1077"/>
        <v>-4.0379987147558492E-3</v>
      </c>
      <c r="HU437" s="223">
        <f t="shared" ca="1" si="1078"/>
        <v>2.4696293008692532E-4</v>
      </c>
      <c r="HV437" s="223">
        <f t="shared" ca="1" si="1079"/>
        <v>3.8946196058477203E-3</v>
      </c>
      <c r="HW437" s="223">
        <f t="shared" ca="1" si="1080"/>
        <v>-2.5080597207116943E-3</v>
      </c>
      <c r="HX437" s="223">
        <f t="shared" ca="1" si="1081"/>
        <v>-2.4385169927241754E-3</v>
      </c>
      <c r="HY437" s="223">
        <f t="shared" ca="1" si="1082"/>
        <v>3.9237879571366553E-3</v>
      </c>
      <c r="HZ437" s="223">
        <f t="shared" ca="1" si="1083"/>
        <v>1.6048595121945382E-4</v>
      </c>
      <c r="IA437" s="223">
        <f t="shared" ca="1" si="1084"/>
        <v>-4.016961182243952E-3</v>
      </c>
      <c r="IB437" s="223">
        <f t="shared" ca="1" si="1085"/>
        <v>2.1716386094432854E-3</v>
      </c>
      <c r="IC437" s="223">
        <f t="shared" ca="1" si="1086"/>
        <v>2.756174356532875E-3</v>
      </c>
      <c r="ID437" s="223">
        <f t="shared" ca="1" si="1087"/>
        <v>-3.7717889765295611E-3</v>
      </c>
      <c r="IE437" s="223">
        <f t="shared" ca="1" si="1088"/>
        <v>-4.5839964797590466E-4</v>
      </c>
      <c r="IF437" s="223">
        <f t="shared" ca="1" si="1089"/>
        <v>4.1006172265608352E-3</v>
      </c>
      <c r="IG437" s="223">
        <f t="shared" ca="1" si="1090"/>
        <v>-1.8143034312275226E-3</v>
      </c>
      <c r="IH437" s="223">
        <f t="shared" ca="1" si="1091"/>
        <v>-3.0472882546098163E-3</v>
      </c>
      <c r="II437" s="223">
        <f t="shared" ca="1" si="1092"/>
        <v>3.5834656062089082E-3</v>
      </c>
      <c r="IJ437" s="223">
        <f t="shared" ca="1" si="1093"/>
        <v>9.6683794070823127E-4</v>
      </c>
      <c r="IK437" s="223">
        <f t="shared" ca="1" si="1094"/>
        <v>-4.1447820853605525E-3</v>
      </c>
      <c r="IL437" s="223">
        <f t="shared" ca="1" si="1095"/>
        <v>1.439495519169681E-3</v>
      </c>
      <c r="IM437" s="223">
        <f t="shared" ca="1" si="1096"/>
        <v>3.309055100977665E-3</v>
      </c>
      <c r="IN437" s="223">
        <f t="shared" ca="1" si="1097"/>
        <v>-3.3606315031787723E-3</v>
      </c>
      <c r="IO437" s="223">
        <f t="shared" ca="1" si="1098"/>
        <v>-1.3579754384347863E-3</v>
      </c>
      <c r="IP437" s="223">
        <f t="shared" ca="1" si="1099"/>
        <v>4.1490304269098874E-3</v>
      </c>
      <c r="IQ437" s="223">
        <f t="shared" ca="1" si="1100"/>
        <v>-1.0508244783541557E-3</v>
      </c>
      <c r="IR437" s="223">
        <f t="shared" ca="1" si="1101"/>
        <v>-3.5389539378095861E-3</v>
      </c>
      <c r="IS437" s="223">
        <f t="shared" ca="1" si="1102"/>
        <v>3.1054326816651007E-3</v>
      </c>
      <c r="IT437" s="223">
        <f t="shared" ca="1" si="1103"/>
        <v>1.7360348903443306E-3</v>
      </c>
      <c r="IU437" s="223">
        <f t="shared" ca="1" si="1104"/>
        <v>-4.1133213373573336E-3</v>
      </c>
      <c r="IV437" s="223">
        <f t="shared" ca="1" si="1105"/>
        <v>6.5203342337299063E-4</v>
      </c>
      <c r="IW437" s="223">
        <f t="shared" ca="1" si="1106"/>
        <v>3.7347707136315034E-3</v>
      </c>
      <c r="IX437" s="223">
        <f t="shared" ca="1" si="1107"/>
        <v>-2.8203268458248183E-3</v>
      </c>
      <c r="IY437" s="223">
        <f t="shared" ca="1" si="1108"/>
        <v>-2.0973753772468629E-3</v>
      </c>
      <c r="IZ437" s="223">
        <f t="shared" ca="1" si="1109"/>
        <v>4.0379987147558709E-3</v>
      </c>
      <c r="JA437" s="223">
        <f t="shared" ca="1" si="1110"/>
        <v>-2.4696293008678329E-4</v>
      </c>
      <c r="JB437" s="223">
        <f t="shared" ca="1" si="1111"/>
        <v>-3.8946196058476878E-3</v>
      </c>
    </row>
    <row r="438" spans="2:262">
      <c r="B438" s="230">
        <v>77</v>
      </c>
      <c r="C438" s="229">
        <f t="shared" si="1112"/>
        <v>1.5039062500000009E-3</v>
      </c>
      <c r="D438" s="226">
        <f t="shared" ca="1" si="855"/>
        <v>23.392448310999669</v>
      </c>
      <c r="E438" s="225">
        <f ca="1">CE361</f>
        <v>-0.60755168900033196</v>
      </c>
      <c r="F438" s="224">
        <v>77</v>
      </c>
      <c r="G438" s="223">
        <f t="shared" ca="1" si="856"/>
        <v>-6.0256848158360475E-4</v>
      </c>
      <c r="H438" s="223">
        <f t="shared" ca="1" si="857"/>
        <v>-3.5854240638925092E-4</v>
      </c>
      <c r="I438" s="223">
        <f t="shared" ca="1" si="858"/>
        <v>8.2750489366957862E-4</v>
      </c>
      <c r="J438" s="223">
        <f t="shared" ca="1" si="859"/>
        <v>-1.6060394408049503E-4</v>
      </c>
      <c r="K438" s="223">
        <f t="shared" ca="1" si="860"/>
        <v>-7.2674784428138647E-4</v>
      </c>
      <c r="L438" s="223">
        <f t="shared" ca="1" si="861"/>
        <v>6.1653900133115116E-4</v>
      </c>
      <c r="M438" s="223">
        <f t="shared" ca="1" si="862"/>
        <v>3.3995379035868685E-4</v>
      </c>
      <c r="N438" s="223">
        <f t="shared" ca="1" si="863"/>
        <v>-8.2981359456097651E-4</v>
      </c>
      <c r="O438" s="223">
        <f t="shared" ca="1" si="864"/>
        <v>1.8064095473840859E-4</v>
      </c>
      <c r="P438" s="223">
        <f t="shared" ca="1" si="865"/>
        <v>7.1648605642165404E-4</v>
      </c>
      <c r="Q438" s="223">
        <f t="shared" ca="1" si="866"/>
        <v>-6.3013814103817379E-4</v>
      </c>
      <c r="R438" s="223">
        <f t="shared" ca="1" si="867"/>
        <v>-3.2116039887650135E-4</v>
      </c>
      <c r="S438" s="223">
        <f t="shared" ca="1" si="868"/>
        <v>8.316224467717399E-4</v>
      </c>
      <c r="T438" s="223">
        <f t="shared" ca="1" si="869"/>
        <v>-2.00569154039786E-4</v>
      </c>
      <c r="U438" s="223">
        <f t="shared" ca="1" si="870"/>
        <v>-7.0579268415267311E-4</v>
      </c>
      <c r="V438" s="223">
        <f t="shared" ca="1" si="871"/>
        <v>6.4335770909141688E-4</v>
      </c>
      <c r="W438" s="223">
        <f t="shared" ca="1" si="872"/>
        <v>3.0217355237899203E-4</v>
      </c>
      <c r="X438" s="223">
        <f t="shared" ca="1" si="873"/>
        <v>-8.3293036071693414E-4</v>
      </c>
      <c r="Y438" s="223">
        <f t="shared" ca="1" si="874"/>
        <v>2.2037653798253639E-4</v>
      </c>
      <c r="Z438" s="223">
        <f t="shared" ca="1" si="875"/>
        <v>6.9467416876204551E-4</v>
      </c>
      <c r="AA438" s="223">
        <f t="shared" ca="1" si="876"/>
        <v>-6.561897425173994E-4</v>
      </c>
      <c r="AB438" s="223">
        <f t="shared" ca="1" si="877"/>
        <v>-2.8300468783252916E-4</v>
      </c>
      <c r="AC438" s="223">
        <f t="shared" ca="1" si="878"/>
        <v>8.3373654855810472E-4</v>
      </c>
      <c r="AD438" s="223">
        <f t="shared" ca="1" si="879"/>
        <v>-2.4005117533921274E-4</v>
      </c>
      <c r="AE438" s="223">
        <f t="shared" ca="1" si="880"/>
        <v>-6.8313720762769748E-4</v>
      </c>
      <c r="AF438" s="223">
        <f t="shared" ca="1" si="881"/>
        <v>6.6862651177900228E-4</v>
      </c>
      <c r="AG438" s="223">
        <f t="shared" ca="1" si="882"/>
        <v>2.63665351844343E-4</v>
      </c>
      <c r="AH438" s="223">
        <f t="shared" ca="1" si="883"/>
        <v>-8.3404052467784141E-4</v>
      </c>
      <c r="AI438" s="223">
        <f t="shared" ca="1" si="884"/>
        <v>2.5958121484395637E-4</v>
      </c>
      <c r="AJ438" s="223">
        <f t="shared" ca="1" si="885"/>
        <v>6.7118875018361995E-4</v>
      </c>
      <c r="AK438" s="223">
        <f t="shared" ca="1" si="886"/>
        <v>-6.8066052543146551E-4</v>
      </c>
      <c r="AL438" s="223">
        <f t="shared" ca="1" si="887"/>
        <v>-2.4416719370728827E-4</v>
      </c>
      <c r="AM438" s="223">
        <f t="shared" ca="1" si="888"/>
        <v>8.3384210597229626E-4</v>
      </c>
      <c r="AN438" s="223">
        <f t="shared" ca="1" si="889"/>
        <v>-2.7895489233125043E-4</v>
      </c>
      <c r="AO438" s="223">
        <f t="shared" ca="1" si="890"/>
        <v>-6.5883599373379217E-4</v>
      </c>
      <c r="AP438" s="223">
        <f t="shared" ca="1" si="891"/>
        <v>6.9228453463494833E-4</v>
      </c>
      <c r="AQ438" s="223">
        <f t="shared" ca="1" si="892"/>
        <v>2.2452195838273807E-4</v>
      </c>
      <c r="AR438" s="223">
        <f t="shared" ca="1" si="893"/>
        <v>-8.3314141196147765E-4</v>
      </c>
      <c r="AS438" s="223">
        <f t="shared" ca="1" si="894"/>
        <v>2.9816053782219379E-4</v>
      </c>
      <c r="AT438" s="223">
        <f t="shared" ca="1" si="895"/>
        <v>6.4608637911680732E-4</v>
      </c>
      <c r="AU438" s="223">
        <f t="shared" ca="1" si="896"/>
        <v>-7.0349153752094972E-4</v>
      </c>
      <c r="AV438" s="223">
        <f t="shared" ca="1" si="897"/>
        <v>-2.0474147942588049E-4</v>
      </c>
      <c r="AW438" s="223">
        <f t="shared" ca="1" si="898"/>
        <v>8.319388647172576E-4</v>
      </c>
      <c r="AX438" s="223">
        <f t="shared" ca="1" si="899"/>
        <v>-3.1718658255409373E-4</v>
      </c>
      <c r="AY438" s="223">
        <f t="shared" ca="1" si="900"/>
        <v>-6.3294758622376834E-4</v>
      </c>
      <c r="AZ438" s="223">
        <f t="shared" ca="1" si="901"/>
        <v>7.1427478340999149E-4</v>
      </c>
      <c r="BA438" s="223">
        <f t="shared" ca="1" si="902"/>
        <v>1.8483767185759384E-4</v>
      </c>
      <c r="BB438" s="223">
        <f t="shared" ca="1" si="903"/>
        <v>-8.3023518860912986E-4</v>
      </c>
      <c r="BC438" s="223">
        <f t="shared" ca="1" si="904"/>
        <v>3.3602156594903334E-4</v>
      </c>
      <c r="BD438" s="223">
        <f t="shared" ca="1" si="905"/>
        <v>6.1942752937222268E-4</v>
      </c>
      <c r="BE438" s="223">
        <f t="shared" ca="1" si="906"/>
        <v>-7.2462777687796163E-4</v>
      </c>
      <c r="BF438" s="223">
        <f t="shared" ca="1" si="907"/>
        <v>-1.6482252498730592E-4</v>
      </c>
      <c r="BG438" s="223">
        <f t="shared" ca="1" si="908"/>
        <v>8.2803140986787728E-4</v>
      </c>
      <c r="BH438" s="223">
        <f t="shared" ca="1" si="909"/>
        <v>-3.5465414251730089E-4</v>
      </c>
      <c r="BI438" s="223">
        <f t="shared" ca="1" si="910"/>
        <v>-6.0553435253887073E-4</v>
      </c>
      <c r="BJ438" s="223">
        <f t="shared" ca="1" si="911"/>
        <v>7.3454428166871825E-4</v>
      </c>
      <c r="BK438" s="223">
        <f t="shared" ca="1" si="912"/>
        <v>1.4470809519107687E-4</v>
      </c>
      <c r="BL438" s="223">
        <f t="shared" ca="1" si="913"/>
        <v>-8.253288559674091E-4</v>
      </c>
      <c r="BM438" s="223">
        <f t="shared" ca="1" si="914"/>
        <v>3.7307308869148853E-4</v>
      </c>
      <c r="BN438" s="223">
        <f t="shared" ca="1" si="915"/>
        <v>5.9127642445393701E-4</v>
      </c>
      <c r="BO438" s="223">
        <f t="shared" ca="1" si="916"/>
        <v>-7.4401832445057745E-4</v>
      </c>
      <c r="BP438" s="223">
        <f t="shared" ca="1" si="917"/>
        <v>-1.2450649864928877E-4</v>
      </c>
      <c r="BQ438" s="223">
        <f t="shared" ca="1" si="918"/>
        <v>8.2212915482513969E-4</v>
      </c>
      <c r="BR438" s="223">
        <f t="shared" ca="1" si="919"/>
        <v>-3.9126730958714985E-4</v>
      </c>
      <c r="BS438" s="223">
        <f t="shared" ca="1" si="920"/>
        <v>-5.7666233356016183E-4</v>
      </c>
      <c r="BT438" s="223">
        <f t="shared" ca="1" si="921"/>
        <v>7.5304419841442489E-4</v>
      </c>
      <c r="BU438" s="223">
        <f t="shared" ca="1" si="922"/>
        <v>1.0422990404831235E-4</v>
      </c>
      <c r="BV438" s="223">
        <f t="shared" ca="1" si="923"/>
        <v>-8.1843423382139068E-4</v>
      </c>
      <c r="BW438" s="223">
        <f t="shared" ca="1" si="924"/>
        <v>4.0922584568594297E-4</v>
      </c>
      <c r="BX438" s="223">
        <f t="shared" ca="1" si="925"/>
        <v>5.6170088283943485E-4</v>
      </c>
      <c r="BY438" s="223">
        <f t="shared" ca="1" si="926"/>
        <v>-7.6161646671128367E-4</v>
      </c>
      <c r="BZ438" s="223">
        <f t="shared" ca="1" si="927"/>
        <v>-8.3890525250532506E-5</v>
      </c>
      <c r="CA438" s="223">
        <f t="shared" ca="1" si="928"/>
        <v>8.1424631863841938E-4</v>
      </c>
      <c r="CB438" s="223">
        <f t="shared" ca="1" si="929"/>
        <v>-4.2693787943724493E-4</v>
      </c>
      <c r="CC438" s="223">
        <f t="shared" ca="1" si="930"/>
        <v>-5.4640108451025173E-4</v>
      </c>
      <c r="CD438" s="223">
        <f t="shared" ca="1" si="931"/>
        <v>7.6972996572727422E-4</v>
      </c>
      <c r="CE438" s="223">
        <f t="shared" ca="1" si="932"/>
        <v>6.3500613937234138E-5</v>
      </c>
      <c r="CF438" s="223">
        <f t="shared" ca="1" si="933"/>
        <v>-8.0956793191972625E-4</v>
      </c>
      <c r="CG438" s="223">
        <f t="shared" ca="1" si="934"/>
        <v>4.4439274177418922E-4</v>
      </c>
      <c r="CH438" s="223">
        <f t="shared" ca="1" si="935"/>
        <v>5.3077215459899441E-4</v>
      </c>
      <c r="CI438" s="223">
        <f t="shared" ca="1" si="936"/>
        <v>-7.7737980819395883E-4</v>
      </c>
      <c r="CJ438" s="223">
        <f t="shared" ca="1" si="937"/>
        <v>-4.3072452228517339E-5</v>
      </c>
      <c r="CK438" s="223">
        <f t="shared" ca="1" si="938"/>
        <v>8.044018917505451E-4</v>
      </c>
      <c r="CL438" s="223">
        <f t="shared" ca="1" si="939"/>
        <v>-4.6157991854042367E-4</v>
      </c>
      <c r="CM438" s="223">
        <f t="shared" ca="1" si="940"/>
        <v>-5.1482350738867413E-4</v>
      </c>
      <c r="CN438" s="223">
        <f t="shared" ca="1" si="941"/>
        <v>7.8456138613229934E-4</v>
      </c>
      <c r="CO438" s="223">
        <f t="shared" ca="1" si="942"/>
        <v>2.2618345285184362E-5</v>
      </c>
      <c r="CP438" s="223">
        <f t="shared" ca="1" si="943"/>
        <v>-7.9875130996029126E-4</v>
      </c>
      <c r="CQ438" s="223">
        <f t="shared" ca="1" si="944"/>
        <v>4.7848905682329457E-4</v>
      </c>
      <c r="CR438" s="223">
        <f t="shared" ca="1" si="945"/>
        <v>4.9856474974797514E-4</v>
      </c>
      <c r="CS438" s="223">
        <f t="shared" ca="1" si="946"/>
        <v>-7.9127037362826543E-4</v>
      </c>
      <c r="CT438" s="223">
        <f t="shared" ca="1" si="947"/>
        <v>-2.1506138963822675E-6</v>
      </c>
      <c r="CU438" s="223">
        <f t="shared" ca="1" si="948"/>
        <v>7.9261959024815953E-4</v>
      </c>
      <c r="CV438" s="223">
        <f t="shared" ca="1" si="949"/>
        <v>-4.9510997119021276E-4</v>
      </c>
      <c r="CW438" s="223">
        <f t="shared" ca="1" si="950"/>
        <v>-4.8200567534458384E-4</v>
      </c>
      <c r="CX438" s="223">
        <f t="shared" ca="1" si="951"/>
        <v>7.9750272943867066E-4</v>
      </c>
      <c r="CY438" s="223">
        <f t="shared" ca="1" si="952"/>
        <v>-1.8318412941790594E-5</v>
      </c>
      <c r="CZ438" s="223">
        <f t="shared" ca="1" si="953"/>
        <v>-7.8601042613281032E-4</v>
      </c>
      <c r="DA438" s="223">
        <f t="shared" ca="1" si="954"/>
        <v>5.114326498238212E-4</v>
      </c>
      <c r="DB438" s="223">
        <f t="shared" ca="1" si="955"/>
        <v>4.6515625874569863E-4</v>
      </c>
      <c r="DC438" s="223">
        <f t="shared" ca="1" si="956"/>
        <v>-8.0325469942540279E-4</v>
      </c>
      <c r="DD438" s="223">
        <f t="shared" ca="1" si="957"/>
        <v>3.8776405453000624E-5</v>
      </c>
      <c r="DE438" s="223">
        <f t="shared" ca="1" si="958"/>
        <v>7.7892779872758972E-4</v>
      </c>
      <c r="DF438" s="223">
        <f t="shared" ca="1" si="959"/>
        <v>-5.2744726055289307E-4</v>
      </c>
      <c r="DG438" s="223">
        <f t="shared" ca="1" si="960"/>
        <v>-4.4802664940987751E-4</v>
      </c>
      <c r="DH438" s="223">
        <f t="shared" ca="1" si="961"/>
        <v>8.0852281881683529E-4</v>
      </c>
      <c r="DI438" s="223">
        <f t="shared" ca="1" si="962"/>
        <v>-5.9211040507485264E-5</v>
      </c>
      <c r="DJ438" s="223">
        <f t="shared" ca="1" si="963"/>
        <v>-7.7137597434239348E-4</v>
      </c>
      <c r="DK438" s="223">
        <f t="shared" ca="1" si="964"/>
        <v>5.4314415677471297E-4</v>
      </c>
      <c r="DL438" s="223">
        <f t="shared" ca="1" si="965"/>
        <v>4.3062716557322738E-4</v>
      </c>
      <c r="DM438" s="223">
        <f t="shared" ca="1" si="966"/>
        <v>-8.1330391429482228E-4</v>
      </c>
      <c r="DN438" s="223">
        <f t="shared" ca="1" si="967"/>
        <v>7.9610009045235242E-5</v>
      </c>
      <c r="DO438" s="223">
        <f t="shared" ca="1" si="968"/>
        <v>7.6335950191386791E-4</v>
      </c>
      <c r="DP438" s="223">
        <f t="shared" ca="1" si="969"/>
        <v>-5.5851388326597789E-4</v>
      </c>
      <c r="DQ438" s="223">
        <f t="shared" ca="1" si="970"/>
        <v>-4.1296828803424321E-4</v>
      </c>
      <c r="DR438" s="223">
        <f t="shared" ca="1" si="971"/>
        <v>8.1759510590623545E-4</v>
      </c>
      <c r="DS438" s="223">
        <f t="shared" ca="1" si="972"/>
        <v>-9.9961023490322779E-5</v>
      </c>
      <c r="DT438" s="223">
        <f t="shared" ca="1" si="973"/>
        <v>-7.5488321026523028E-4</v>
      </c>
      <c r="DU438" s="223">
        <f t="shared" ca="1" si="974"/>
        <v>5.7354718187812507E-4</v>
      </c>
      <c r="DV438" s="223">
        <f t="shared" ca="1" si="975"/>
        <v>3.9506065384040557E-4</v>
      </c>
      <c r="DW438" s="223">
        <f t="shared" ca="1" si="976"/>
        <v>-8.2139380879769626E-4</v>
      </c>
      <c r="DX438" s="223">
        <f t="shared" ca="1" si="977"/>
        <v>1.2025182515266672E-4</v>
      </c>
      <c r="DY438" s="223">
        <f t="shared" ca="1" si="978"/>
        <v>7.4595220519764038E-4</v>
      </c>
      <c r="DZ438" s="223">
        <f t="shared" ca="1" si="979"/>
        <v>-5.8823499711423664E-4</v>
      </c>
      <c r="EA438" s="223">
        <f t="shared" ca="1" si="980"/>
        <v>-3.7691504988098456E-4</v>
      </c>
      <c r="EB438" s="223">
        <f t="shared" ca="1" si="981"/>
        <v>8.2469773477263433E-4</v>
      </c>
      <c r="EC438" s="223">
        <f t="shared" ca="1" si="982"/>
        <v>-1.4047019161202056E-4</v>
      </c>
      <c r="ED438" s="223">
        <f t="shared" ca="1" si="983"/>
        <v>-7.3657186641457831E-4</v>
      </c>
      <c r="EE438" s="223">
        <f t="shared" ca="1" si="984"/>
        <v>6.0256848158360952E-4</v>
      </c>
      <c r="EF438" s="223">
        <f t="shared" ca="1" si="985"/>
        <v>3.5854240638925574E-4</v>
      </c>
      <c r="EG438" s="223">
        <f t="shared" ca="1" si="986"/>
        <v>-8.2750489366957927E-4</v>
      </c>
      <c r="EH438" s="223">
        <f t="shared" ca="1" si="987"/>
        <v>1.6060394408048945E-4</v>
      </c>
      <c r="EI438" s="223">
        <f t="shared" ca="1" si="988"/>
        <v>7.2674784428138376E-4</v>
      </c>
      <c r="EJ438" s="223">
        <f t="shared" ca="1" si="989"/>
        <v>-6.1653900133114682E-4</v>
      </c>
      <c r="EK438" s="223">
        <f t="shared" ca="1" si="990"/>
        <v>-3.3995379035868192E-4</v>
      </c>
      <c r="EL438" s="223">
        <f t="shared" ca="1" si="991"/>
        <v>8.2981359456097824E-4</v>
      </c>
      <c r="EM438" s="223">
        <f t="shared" ca="1" si="992"/>
        <v>-1.8064095473841247E-4</v>
      </c>
      <c r="EN438" s="223">
        <f t="shared" ca="1" si="993"/>
        <v>-7.1648605642165805E-4</v>
      </c>
      <c r="EO438" s="223">
        <f t="shared" ca="1" si="994"/>
        <v>6.3013814103816089E-4</v>
      </c>
      <c r="EP438" s="223">
        <f t="shared" ca="1" si="995"/>
        <v>3.211603988764866E-4</v>
      </c>
      <c r="EQ438" s="223">
        <f t="shared" ca="1" si="996"/>
        <v>-8.3162244677174022E-4</v>
      </c>
      <c r="ER438" s="223">
        <f t="shared" ca="1" si="997"/>
        <v>2.0056915403977835E-4</v>
      </c>
      <c r="ES438" s="223">
        <f t="shared" ca="1" si="998"/>
        <v>7.0579268415268362E-4</v>
      </c>
      <c r="ET438" s="223">
        <f t="shared" ca="1" si="999"/>
        <v>-6.4335770909142696E-4</v>
      </c>
      <c r="EU438" s="223">
        <f t="shared" ca="1" si="1000"/>
        <v>-3.0217355237899105E-4</v>
      </c>
      <c r="EV438" s="223">
        <f t="shared" ca="1" si="1001"/>
        <v>8.3293036071693371E-4</v>
      </c>
      <c r="EW438" s="223">
        <f t="shared" ca="1" si="1002"/>
        <v>-2.2037653798251451E-4</v>
      </c>
      <c r="EX438" s="223">
        <f t="shared" ca="1" si="1003"/>
        <v>-6.9467416876203825E-4</v>
      </c>
      <c r="EY438" s="223">
        <f t="shared" ca="1" si="1004"/>
        <v>6.5618974251740005E-4</v>
      </c>
      <c r="EZ438" s="223">
        <f t="shared" ca="1" si="1005"/>
        <v>2.8300468783253936E-4</v>
      </c>
      <c r="FA438" s="223">
        <f t="shared" ca="1" si="1006"/>
        <v>-8.3373654855810407E-4</v>
      </c>
      <c r="FB438" s="223">
        <f t="shared" ca="1" si="1007"/>
        <v>2.400511753392251E-4</v>
      </c>
      <c r="FC438" s="223">
        <f t="shared" ca="1" si="1008"/>
        <v>6.8313720762769672E-4</v>
      </c>
      <c r="FD438" s="223">
        <f t="shared" ca="1" si="1009"/>
        <v>-6.6862651177899588E-4</v>
      </c>
      <c r="FE438" s="223">
        <f t="shared" ca="1" si="1010"/>
        <v>-2.6366535184436441E-4</v>
      </c>
      <c r="FF438" s="223">
        <f t="shared" ca="1" si="1011"/>
        <v>8.3404052467784141E-4</v>
      </c>
      <c r="FG438" s="223">
        <f t="shared" ca="1" si="1012"/>
        <v>-2.5958121484395734E-4</v>
      </c>
      <c r="FH438" s="223">
        <f t="shared" ca="1" si="1013"/>
        <v>-6.7118875018362634E-4</v>
      </c>
      <c r="FI438" s="223">
        <f t="shared" ca="1" si="1014"/>
        <v>6.8066052543145229E-4</v>
      </c>
      <c r="FJ438" s="223">
        <f t="shared" ca="1" si="1015"/>
        <v>2.4416719370727596E-4</v>
      </c>
      <c r="FK438" s="223">
        <f t="shared" ca="1" si="1016"/>
        <v>-8.3384210597229615E-4</v>
      </c>
      <c r="FL438" s="223">
        <f t="shared" ca="1" si="1017"/>
        <v>2.7895489233123471E-4</v>
      </c>
      <c r="FM438" s="223">
        <f t="shared" ca="1" si="1018"/>
        <v>6.5883599373380973E-4</v>
      </c>
      <c r="FN438" s="223">
        <f t="shared" ca="1" si="1019"/>
        <v>-6.9228453463495213E-4</v>
      </c>
      <c r="FO438" s="223">
        <f t="shared" ca="1" si="1020"/>
        <v>-2.2452195838274273E-4</v>
      </c>
      <c r="FP438" s="223">
        <f t="shared" ca="1" si="1021"/>
        <v>8.3314141196147841E-4</v>
      </c>
      <c r="FQ438" s="223">
        <f t="shared" ca="1" si="1022"/>
        <v>-2.9816053782216712E-4</v>
      </c>
      <c r="FR438" s="223">
        <f t="shared" ca="1" si="1023"/>
        <v>-6.4608637911680287E-4</v>
      </c>
      <c r="FS438" s="223">
        <f t="shared" ca="1" si="1024"/>
        <v>7.0349153752094712E-4</v>
      </c>
      <c r="FT438" s="223">
        <f t="shared" ca="1" si="1025"/>
        <v>2.0474147942589675E-4</v>
      </c>
      <c r="FU438" s="223">
        <f t="shared" ca="1" si="1026"/>
        <v>-8.3193886471725966E-4</v>
      </c>
      <c r="FV438" s="223">
        <f t="shared" ca="1" si="1027"/>
        <v>3.1718658255410018E-4</v>
      </c>
      <c r="FW438" s="223">
        <f t="shared" ca="1" si="1028"/>
        <v>6.3294758622377148E-4</v>
      </c>
      <c r="FX438" s="223">
        <f t="shared" ca="1" si="1029"/>
        <v>-7.1427478340998292E-4</v>
      </c>
      <c r="FY438" s="223">
        <f t="shared" ca="1" si="1030"/>
        <v>-1.8483767185762171E-4</v>
      </c>
      <c r="FZ438" s="223">
        <f t="shared" ca="1" si="1031"/>
        <v>8.3023518860912931E-4</v>
      </c>
      <c r="GA438" s="223">
        <f t="shared" ca="1" si="1032"/>
        <v>-3.3602156594902884E-4</v>
      </c>
      <c r="GB438" s="223">
        <f t="shared" ca="1" si="1033"/>
        <v>-6.1942752937223396E-4</v>
      </c>
      <c r="GC438" s="223">
        <f t="shared" ca="1" si="1034"/>
        <v>7.2462777687794743E-4</v>
      </c>
      <c r="GD438" s="223">
        <f t="shared" ca="1" si="1035"/>
        <v>1.6482252498729904E-4</v>
      </c>
      <c r="GE438" s="223">
        <f t="shared" ca="1" si="1036"/>
        <v>-8.2803140986787782E-4</v>
      </c>
      <c r="GF438" s="223">
        <f t="shared" ca="1" si="1037"/>
        <v>3.5465414251728572E-4</v>
      </c>
      <c r="GG438" s="223">
        <f t="shared" ca="1" si="1038"/>
        <v>6.0553435253889024E-4</v>
      </c>
      <c r="GH438" s="223">
        <f t="shared" ca="1" si="1039"/>
        <v>-7.345442816687215E-4</v>
      </c>
      <c r="GI438" s="223">
        <f t="shared" ca="1" si="1040"/>
        <v>-1.4470809519108164E-4</v>
      </c>
      <c r="GJ438" s="223">
        <f t="shared" ca="1" si="1041"/>
        <v>8.2532885596741149E-4</v>
      </c>
      <c r="GK438" s="223">
        <f t="shared" ca="1" si="1042"/>
        <v>-3.7307308869146294E-4</v>
      </c>
      <c r="GL438" s="223">
        <f t="shared" ca="1" si="1043"/>
        <v>-5.9127642445393203E-4</v>
      </c>
      <c r="GM438" s="223">
        <f t="shared" ca="1" si="1044"/>
        <v>7.4401832445057528E-4</v>
      </c>
      <c r="GN438" s="223">
        <f t="shared" ca="1" si="1045"/>
        <v>1.2450649864930536E-4</v>
      </c>
      <c r="GO438" s="223">
        <f t="shared" ca="1" si="1046"/>
        <v>-8.2212915482514446E-4</v>
      </c>
      <c r="GP438" s="223">
        <f t="shared" ca="1" si="1047"/>
        <v>3.9126730958715598E-4</v>
      </c>
      <c r="GQ438" s="223">
        <f t="shared" ca="1" si="1048"/>
        <v>5.7666233356016541E-4</v>
      </c>
      <c r="GR438" s="223">
        <f t="shared" ca="1" si="1049"/>
        <v>-7.5304419841441773E-4</v>
      </c>
      <c r="GS438" s="223">
        <f t="shared" ca="1" si="1050"/>
        <v>-1.042299040482937E-4</v>
      </c>
      <c r="GT438" s="223">
        <f t="shared" ca="1" si="1051"/>
        <v>8.1843423382139166E-4</v>
      </c>
      <c r="GU438" s="223">
        <f t="shared" ca="1" si="1052"/>
        <v>-4.0922584568593864E-4</v>
      </c>
      <c r="GV438" s="223">
        <f t="shared" ca="1" si="1053"/>
        <v>-5.617008828394561E-4</v>
      </c>
      <c r="GW438" s="223">
        <f t="shared" ca="1" si="1054"/>
        <v>7.6161646671129137E-4</v>
      </c>
      <c r="GX438" s="223">
        <f t="shared" ca="1" si="1055"/>
        <v>8.3890525250537385E-5</v>
      </c>
      <c r="GY438" s="223">
        <f t="shared" ca="1" si="1056"/>
        <v>-8.1424631863842047E-4</v>
      </c>
      <c r="GZ438" s="223">
        <f t="shared" ca="1" si="1057"/>
        <v>4.2693787943722038E-4</v>
      </c>
      <c r="HA438" s="223">
        <f t="shared" ca="1" si="1058"/>
        <v>5.4640108451023753E-4</v>
      </c>
      <c r="HB438" s="223">
        <f t="shared" ca="1" si="1059"/>
        <v>-7.6972996572727227E-4</v>
      </c>
      <c r="HC438" s="223">
        <f t="shared" ca="1" si="1060"/>
        <v>-6.3500613937239072E-5</v>
      </c>
      <c r="HD438" s="223">
        <f t="shared" ca="1" si="1061"/>
        <v>8.0956793191973319E-4</v>
      </c>
      <c r="HE438" s="223">
        <f t="shared" ca="1" si="1062"/>
        <v>-4.443927417742051E-4</v>
      </c>
      <c r="HF438" s="223">
        <f t="shared" ca="1" si="1063"/>
        <v>-5.307721545989982E-4</v>
      </c>
      <c r="HG438" s="223">
        <f t="shared" ca="1" si="1064"/>
        <v>7.7737980819395699E-4</v>
      </c>
      <c r="HH438" s="223">
        <f t="shared" ca="1" si="1065"/>
        <v>4.3072452228545854E-5</v>
      </c>
      <c r="HI438" s="223">
        <f t="shared" ca="1" si="1066"/>
        <v>-8.0440189175054011E-4</v>
      </c>
      <c r="HJ438" s="223">
        <f t="shared" ca="1" si="1067"/>
        <v>4.6157991854041961E-4</v>
      </c>
      <c r="HK438" s="223">
        <f t="shared" ca="1" si="1068"/>
        <v>5.1482350738867792E-4</v>
      </c>
      <c r="HL438" s="223">
        <f t="shared" ca="1" si="1069"/>
        <v>-7.8456138613228958E-4</v>
      </c>
      <c r="HM438" s="223">
        <f t="shared" ca="1" si="1070"/>
        <v>-2.2618345285165551E-5</v>
      </c>
      <c r="HN438" s="223">
        <f t="shared" ca="1" si="1071"/>
        <v>7.9875130996029267E-4</v>
      </c>
      <c r="HO438" s="223">
        <f t="shared" ca="1" si="1072"/>
        <v>-4.784890568232905E-4</v>
      </c>
      <c r="HP438" s="223">
        <f t="shared" ca="1" si="1073"/>
        <v>-4.9856474974799801E-4</v>
      </c>
      <c r="HQ438" s="223">
        <f t="shared" ca="1" si="1074"/>
        <v>7.912703736282715E-4</v>
      </c>
      <c r="HR438" s="223">
        <f t="shared" ca="1" si="1075"/>
        <v>2.1506138963872006E-6</v>
      </c>
      <c r="HS438" s="223">
        <f t="shared" ca="1" si="1076"/>
        <v>-7.9261959024816094E-4</v>
      </c>
      <c r="HT438" s="223">
        <f t="shared" ca="1" si="1077"/>
        <v>4.9510997119018977E-4</v>
      </c>
      <c r="HU438" s="223">
        <f t="shared" ca="1" si="1078"/>
        <v>4.8200567534456839E-4</v>
      </c>
      <c r="HV438" s="223">
        <f t="shared" ca="1" si="1079"/>
        <v>-7.9750272943866914E-4</v>
      </c>
      <c r="HW438" s="223">
        <f t="shared" ca="1" si="1080"/>
        <v>1.8318412941785715E-5</v>
      </c>
      <c r="HX438" s="223">
        <f t="shared" ca="1" si="1081"/>
        <v>7.8601042613281986E-4</v>
      </c>
      <c r="HY438" s="223">
        <f t="shared" ca="1" si="1082"/>
        <v>-5.1143264982383605E-4</v>
      </c>
      <c r="HZ438" s="223">
        <f t="shared" ca="1" si="1083"/>
        <v>-4.6515625874570259E-4</v>
      </c>
      <c r="IA438" s="223">
        <f t="shared" ca="1" si="1084"/>
        <v>8.0325469942540148E-4</v>
      </c>
      <c r="IB438" s="223">
        <f t="shared" ca="1" si="1085"/>
        <v>-3.8776405452972001E-5</v>
      </c>
      <c r="IC438" s="223">
        <f t="shared" ca="1" si="1086"/>
        <v>-7.7892779872758288E-4</v>
      </c>
      <c r="ID438" s="223">
        <f t="shared" ca="1" si="1087"/>
        <v>5.2744726055288928E-4</v>
      </c>
      <c r="IE438" s="223">
        <f t="shared" ca="1" si="1088"/>
        <v>4.6496338367012945E-4</v>
      </c>
      <c r="IF438" s="223">
        <f t="shared" ca="1" si="1089"/>
        <v>-8.0852281881682825E-4</v>
      </c>
      <c r="IG438" s="223">
        <f t="shared" ca="1" si="1090"/>
        <v>5.9211040507504021E-5</v>
      </c>
      <c r="IH438" s="223">
        <f t="shared" ca="1" si="1091"/>
        <v>7.7137597434239532E-4</v>
      </c>
      <c r="II438" s="223">
        <f t="shared" ca="1" si="1092"/>
        <v>-5.4314415677470928E-4</v>
      </c>
      <c r="IJ438" s="223">
        <f t="shared" ca="1" si="1093"/>
        <v>-4.3062716557325188E-4</v>
      </c>
      <c r="IK438" s="223">
        <f t="shared" ca="1" si="1094"/>
        <v>8.133039142948264E-4</v>
      </c>
      <c r="IL438" s="223">
        <f t="shared" ca="1" si="1095"/>
        <v>-7.9610009045230363E-5</v>
      </c>
      <c r="IM438" s="223">
        <f t="shared" ca="1" si="1096"/>
        <v>-7.6335950191386997E-4</v>
      </c>
      <c r="IN438" s="223">
        <f t="shared" ca="1" si="1097"/>
        <v>5.5851388326595664E-4</v>
      </c>
      <c r="IO438" s="223">
        <f t="shared" ca="1" si="1098"/>
        <v>4.1296828803422689E-4</v>
      </c>
      <c r="IP438" s="223">
        <f t="shared" ca="1" si="1099"/>
        <v>-8.1759510590623447E-4</v>
      </c>
      <c r="IQ438" s="223">
        <f t="shared" ca="1" si="1100"/>
        <v>9.99610234903179E-5</v>
      </c>
      <c r="IR438" s="223">
        <f t="shared" ca="1" si="1101"/>
        <v>7.5488321026524253E-4</v>
      </c>
      <c r="IS438" s="223">
        <f t="shared" ca="1" si="1102"/>
        <v>-5.7354718187813884E-4</v>
      </c>
      <c r="IT438" s="223">
        <f t="shared" ca="1" si="1103"/>
        <v>-3.950606538404099E-4</v>
      </c>
      <c r="IU438" s="223">
        <f t="shared" ca="1" si="1104"/>
        <v>8.213938087976955E-4</v>
      </c>
      <c r="IV438" s="223">
        <f t="shared" ca="1" si="1105"/>
        <v>-1.2025182515263842E-4</v>
      </c>
      <c r="IW438" s="223">
        <f t="shared" ca="1" si="1106"/>
        <v>-7.4595220519763203E-4</v>
      </c>
      <c r="IX438" s="223">
        <f t="shared" ca="1" si="1107"/>
        <v>5.8823499711423317E-4</v>
      </c>
      <c r="IY438" s="223">
        <f t="shared" ca="1" si="1108"/>
        <v>3.7691504988098895E-4</v>
      </c>
      <c r="IZ438" s="223">
        <f t="shared" ca="1" si="1109"/>
        <v>-8.246977347726301E-4</v>
      </c>
      <c r="JA438" s="223">
        <f t="shared" ca="1" si="1110"/>
        <v>1.404701916120391E-4</v>
      </c>
      <c r="JB438" s="223">
        <f t="shared" ca="1" si="1111"/>
        <v>7.3657186641458059E-4</v>
      </c>
    </row>
    <row r="439" spans="2:262">
      <c r="B439" s="230">
        <v>78</v>
      </c>
      <c r="C439" s="229">
        <f t="shared" si="1112"/>
        <v>1.5234375000000009E-3</v>
      </c>
      <c r="D439" s="226">
        <f t="shared" ca="1" si="855"/>
        <v>23.396861105149618</v>
      </c>
      <c r="E439" s="225">
        <f ca="1">CF361</f>
        <v>-0.60313889485038075</v>
      </c>
      <c r="F439" s="224">
        <v>78</v>
      </c>
      <c r="G439" s="223">
        <f t="shared" ca="1" si="856"/>
        <v>2.4281514818522976E-3</v>
      </c>
      <c r="H439" s="223">
        <f t="shared" ca="1" si="857"/>
        <v>1.8615694221866957E-3</v>
      </c>
      <c r="I439" s="223">
        <f t="shared" ca="1" si="858"/>
        <v>-3.6824391812921289E-3</v>
      </c>
      <c r="J439" s="223">
        <f t="shared" ca="1" si="859"/>
        <v>6.1958336963584737E-4</v>
      </c>
      <c r="K439" s="223">
        <f t="shared" ca="1" si="860"/>
        <v>3.2649764801703724E-3</v>
      </c>
      <c r="L439" s="223">
        <f t="shared" ca="1" si="861"/>
        <v>-2.8194582651031343E-3</v>
      </c>
      <c r="M439" s="223">
        <f t="shared" ca="1" si="862"/>
        <v>-1.36528271701822E-3</v>
      </c>
      <c r="N439" s="223">
        <f t="shared" ca="1" si="863"/>
        <v>3.7393580538535309E-3</v>
      </c>
      <c r="O439" s="223">
        <f t="shared" ca="1" si="864"/>
        <v>-1.1542208560692507E-3</v>
      </c>
      <c r="P439" s="223">
        <f t="shared" ca="1" si="865"/>
        <v>-2.9616674638867089E-3</v>
      </c>
      <c r="Q439" s="223">
        <f t="shared" ca="1" si="866"/>
        <v>3.1497322914798469E-3</v>
      </c>
      <c r="R439" s="223">
        <f t="shared" ca="1" si="867"/>
        <v>8.3944176408392939E-4</v>
      </c>
      <c r="S439" s="223">
        <f t="shared" ca="1" si="868"/>
        <v>-3.715331117146935E-3</v>
      </c>
      <c r="T439" s="223">
        <f t="shared" ca="1" si="869"/>
        <v>1.66387294663443E-3</v>
      </c>
      <c r="U439" s="223">
        <f t="shared" ca="1" si="870"/>
        <v>2.5942472910370209E-3</v>
      </c>
      <c r="V439" s="223">
        <f t="shared" ca="1" si="871"/>
        <v>-3.4118241257156878E-3</v>
      </c>
      <c r="W439" s="223">
        <f t="shared" ca="1" si="872"/>
        <v>-2.9542943201223376E-4</v>
      </c>
      <c r="X439" s="223">
        <f t="shared" ca="1" si="873"/>
        <v>3.6108784817923808E-3</v>
      </c>
      <c r="Y439" s="223">
        <f t="shared" ca="1" si="874"/>
        <v>-2.1375072126840742E-3</v>
      </c>
      <c r="Z439" s="223">
        <f t="shared" ca="1" si="875"/>
        <v>-2.1706694987804762E-3</v>
      </c>
      <c r="AA439" s="223">
        <f t="shared" ca="1" si="876"/>
        <v>3.6000602710983204E-3</v>
      </c>
      <c r="AB439" s="223">
        <f t="shared" ca="1" si="877"/>
        <v>-2.5497805508645113E-4</v>
      </c>
      <c r="AC439" s="223">
        <f t="shared" ca="1" si="878"/>
        <v>-3.4282612319056971E-3</v>
      </c>
      <c r="AD439" s="223">
        <f t="shared" ca="1" si="879"/>
        <v>2.5648709027003497E-3</v>
      </c>
      <c r="AE439" s="223">
        <f t="shared" ca="1" si="880"/>
        <v>1.7001032671443254E-3</v>
      </c>
      <c r="AF439" s="223">
        <f t="shared" ca="1" si="881"/>
        <v>-3.7103659835401102E-3</v>
      </c>
      <c r="AG439" s="223">
        <f t="shared" ca="1" si="882"/>
        <v>7.9986603730830682E-4</v>
      </c>
      <c r="AH439" s="223">
        <f t="shared" ca="1" si="883"/>
        <v>3.1714324794556974E-3</v>
      </c>
      <c r="AI439" s="223">
        <f t="shared" ca="1" si="884"/>
        <v>-2.9367128834026047E-3</v>
      </c>
      <c r="AJ439" s="223">
        <f t="shared" ca="1" si="885"/>
        <v>-1.1927349339665905E-3</v>
      </c>
      <c r="AK439" s="223">
        <f t="shared" ca="1" si="886"/>
        <v>3.7403534774821776E-3</v>
      </c>
      <c r="AL439" s="223">
        <f t="shared" ca="1" si="887"/>
        <v>-1.3274393353615035E-3</v>
      </c>
      <c r="AM439" s="223">
        <f t="shared" ca="1" si="888"/>
        <v>-2.8459517913281664E-3</v>
      </c>
      <c r="AN439" s="223">
        <f t="shared" ca="1" si="889"/>
        <v>3.2449838988452464E-3</v>
      </c>
      <c r="AO439" s="223">
        <f t="shared" ca="1" si="890"/>
        <v>6.595474914439898E-4</v>
      </c>
      <c r="AP439" s="223">
        <f t="shared" ca="1" si="891"/>
        <v>-3.6893736142407938E-3</v>
      </c>
      <c r="AQ439" s="223">
        <f t="shared" ca="1" si="892"/>
        <v>1.8262775805774382E-3</v>
      </c>
      <c r="AR439" s="223">
        <f t="shared" ca="1" si="893"/>
        <v>2.458864841492363E-3</v>
      </c>
      <c r="AS439" s="223">
        <f t="shared" ca="1" si="894"/>
        <v>-3.4830108125006956E-3</v>
      </c>
      <c r="AT439" s="223">
        <f t="shared" ca="1" si="895"/>
        <v>-1.1208283751859452E-4</v>
      </c>
      <c r="AU439" s="223">
        <f t="shared" ca="1" si="896"/>
        <v>3.5585299538995431E-3</v>
      </c>
      <c r="AV439" s="223">
        <f t="shared" ca="1" si="897"/>
        <v>-2.2855824314035019E-3</v>
      </c>
      <c r="AW439" s="223">
        <f t="shared" ca="1" si="898"/>
        <v>-2.0185508934368133E-3</v>
      </c>
      <c r="AX439" s="223">
        <f t="shared" ca="1" si="899"/>
        <v>3.6456410605128246E-3</v>
      </c>
      <c r="AY439" s="223">
        <f t="shared" ca="1" si="900"/>
        <v>-4.3780807135680396E-4</v>
      </c>
      <c r="AZ439" s="223">
        <f t="shared" ca="1" si="901"/>
        <v>-3.3506548665661745E-3</v>
      </c>
      <c r="BA439" s="223">
        <f t="shared" ca="1" si="902"/>
        <v>2.6954113248876324E-3</v>
      </c>
      <c r="BB439" s="223">
        <f t="shared" ca="1" si="903"/>
        <v>1.5345414144199141E-3</v>
      </c>
      <c r="BC439" s="223">
        <f t="shared" ca="1" si="904"/>
        <v>-3.7293541891440692E-3</v>
      </c>
      <c r="BD439" s="223">
        <f t="shared" ca="1" si="905"/>
        <v>9.7822175763686496E-4</v>
      </c>
      <c r="BE439" s="223">
        <f t="shared" ca="1" si="906"/>
        <v>3.0702482201133341E-3</v>
      </c>
      <c r="BF439" s="223">
        <f t="shared" ca="1" si="907"/>
        <v>-3.0468927031402897E-3</v>
      </c>
      <c r="BG439" s="223">
        <f t="shared" ca="1" si="908"/>
        <v>-1.0173137479878066E-3</v>
      </c>
      <c r="BH439" s="223">
        <f t="shared" ca="1" si="909"/>
        <v>3.732338061967298E-3</v>
      </c>
      <c r="BI439" s="223">
        <f t="shared" ca="1" si="910"/>
        <v>-1.4974598970249413E-3</v>
      </c>
      <c r="BJ439" s="223">
        <f t="shared" ca="1" si="911"/>
        <v>-2.7233799716284051E-3</v>
      </c>
      <c r="BK439" s="223">
        <f t="shared" ca="1" si="912"/>
        <v>3.3324180557713083E-3</v>
      </c>
      <c r="BL439" s="223">
        <f t="shared" ca="1" si="913"/>
        <v>4.780643111276248E-4</v>
      </c>
      <c r="BM439" s="223">
        <f t="shared" ca="1" si="914"/>
        <v>-3.6545280871469864E-3</v>
      </c>
      <c r="BN439" s="223">
        <f t="shared" ca="1" si="915"/>
        <v>1.9842825518657887E-3</v>
      </c>
      <c r="BO439" s="223">
        <f t="shared" ca="1" si="916"/>
        <v>2.3175587711733664E-3</v>
      </c>
      <c r="BP439" s="223">
        <f t="shared" ca="1" si="917"/>
        <v>-3.5458066211626798E-3</v>
      </c>
      <c r="BQ439" s="223">
        <f t="shared" ca="1" si="918"/>
        <v>7.1533774347924033E-5</v>
      </c>
      <c r="BR439" s="223">
        <f t="shared" ca="1" si="919"/>
        <v>3.4976086156573508E-3</v>
      </c>
      <c r="BS439" s="223">
        <f t="shared" ca="1" si="920"/>
        <v>-2.4281514818522807E-3</v>
      </c>
      <c r="BT439" s="223">
        <f t="shared" ca="1" si="921"/>
        <v>-1.861569422186707E-3</v>
      </c>
      <c r="BU439" s="223">
        <f t="shared" ca="1" si="922"/>
        <v>3.6824391812921185E-3</v>
      </c>
      <c r="BV439" s="223">
        <f t="shared" ca="1" si="923"/>
        <v>-6.1958336963580031E-4</v>
      </c>
      <c r="BW439" s="223">
        <f t="shared" ca="1" si="924"/>
        <v>-3.264976480170391E-3</v>
      </c>
      <c r="BX439" s="223">
        <f t="shared" ca="1" si="925"/>
        <v>2.8194582651031135E-3</v>
      </c>
      <c r="BY439" s="223">
        <f t="shared" ca="1" si="926"/>
        <v>1.3652827170182364E-3</v>
      </c>
      <c r="BZ439" s="223">
        <f t="shared" ca="1" si="927"/>
        <v>-3.7393580538535309E-3</v>
      </c>
      <c r="CA439" s="223">
        <f t="shared" ca="1" si="928"/>
        <v>1.1542208560692462E-3</v>
      </c>
      <c r="CB439" s="223">
        <f t="shared" ca="1" si="929"/>
        <v>2.9616674638867036E-3</v>
      </c>
      <c r="CC439" s="223">
        <f t="shared" ca="1" si="930"/>
        <v>-3.1497322914798586E-3</v>
      </c>
      <c r="CD439" s="223">
        <f t="shared" ca="1" si="931"/>
        <v>-8.3944176408401136E-4</v>
      </c>
      <c r="CE439" s="223">
        <f t="shared" ca="1" si="932"/>
        <v>3.7153311171469429E-3</v>
      </c>
      <c r="CF439" s="223">
        <f t="shared" ca="1" si="933"/>
        <v>-1.6638729466343784E-3</v>
      </c>
      <c r="CG439" s="223">
        <f t="shared" ca="1" si="934"/>
        <v>-2.5942472910370626E-3</v>
      </c>
      <c r="CH439" s="223">
        <f t="shared" ca="1" si="935"/>
        <v>3.41182412571567E-3</v>
      </c>
      <c r="CI439" s="223">
        <f t="shared" ca="1" si="936"/>
        <v>2.9542943201226498E-4</v>
      </c>
      <c r="CJ439" s="223">
        <f t="shared" ca="1" si="937"/>
        <v>-3.6108784817923882E-3</v>
      </c>
      <c r="CK439" s="223">
        <f t="shared" ca="1" si="938"/>
        <v>2.1375072126840707E-3</v>
      </c>
      <c r="CL439" s="223">
        <f t="shared" ca="1" si="939"/>
        <v>2.1706694987804805E-3</v>
      </c>
      <c r="CM439" s="223">
        <f t="shared" ca="1" si="940"/>
        <v>-3.6000602710983196E-3</v>
      </c>
      <c r="CN439" s="223">
        <f t="shared" ca="1" si="941"/>
        <v>2.5497805508647303E-4</v>
      </c>
      <c r="CO439" s="223">
        <f t="shared" ca="1" si="942"/>
        <v>3.428261231905688E-3</v>
      </c>
      <c r="CP439" s="223">
        <f t="shared" ca="1" si="943"/>
        <v>-2.5648709027002881E-3</v>
      </c>
      <c r="CQ439" s="223">
        <f t="shared" ca="1" si="944"/>
        <v>-1.7001032671443766E-3</v>
      </c>
      <c r="CR439" s="223">
        <f t="shared" ca="1" si="945"/>
        <v>3.7103659835401029E-3</v>
      </c>
      <c r="CS439" s="223">
        <f t="shared" ca="1" si="946"/>
        <v>-7.9986603730825044E-4</v>
      </c>
      <c r="CT439" s="223">
        <f t="shared" ca="1" si="947"/>
        <v>-3.1714324794557139E-3</v>
      </c>
      <c r="CU439" s="223">
        <f t="shared" ca="1" si="948"/>
        <v>2.9367128834025848E-3</v>
      </c>
      <c r="CV439" s="223">
        <f t="shared" ca="1" si="949"/>
        <v>1.1927349339666202E-3</v>
      </c>
      <c r="CW439" s="223">
        <f t="shared" ca="1" si="950"/>
        <v>-3.740353477482178E-3</v>
      </c>
      <c r="CX439" s="223">
        <f t="shared" ca="1" si="951"/>
        <v>1.3274393353614991E-3</v>
      </c>
      <c r="CY439" s="223">
        <f t="shared" ca="1" si="952"/>
        <v>2.845951791328169E-3</v>
      </c>
      <c r="CZ439" s="223">
        <f t="shared" ca="1" si="953"/>
        <v>-3.2449838988452572E-3</v>
      </c>
      <c r="DA439" s="223">
        <f t="shared" ca="1" si="954"/>
        <v>-6.5954749144407285E-4</v>
      </c>
      <c r="DB439" s="223">
        <f t="shared" ca="1" si="955"/>
        <v>3.6893736142408081E-3</v>
      </c>
      <c r="DC439" s="223">
        <f t="shared" ca="1" si="956"/>
        <v>-1.8262775805773647E-3</v>
      </c>
      <c r="DD439" s="223">
        <f t="shared" ca="1" si="957"/>
        <v>-2.458864841492386E-3</v>
      </c>
      <c r="DE439" s="223">
        <f t="shared" ca="1" si="958"/>
        <v>3.4830108125006843E-3</v>
      </c>
      <c r="DF439" s="223">
        <f t="shared" ca="1" si="959"/>
        <v>1.1208283751862574E-4</v>
      </c>
      <c r="DG439" s="223">
        <f t="shared" ca="1" si="960"/>
        <v>-3.5585299538995522E-3</v>
      </c>
      <c r="DH439" s="223">
        <f t="shared" ca="1" si="961"/>
        <v>2.2855824314034772E-3</v>
      </c>
      <c r="DI439" s="223">
        <f t="shared" ca="1" si="962"/>
        <v>2.0185508934368402E-3</v>
      </c>
      <c r="DJ439" s="223">
        <f t="shared" ca="1" si="963"/>
        <v>-3.6456410605128298E-3</v>
      </c>
      <c r="DK439" s="223">
        <f t="shared" ca="1" si="964"/>
        <v>4.3780807135682565E-4</v>
      </c>
      <c r="DL439" s="223">
        <f t="shared" ca="1" si="965"/>
        <v>3.3506548665661645E-3</v>
      </c>
      <c r="DM439" s="223">
        <f t="shared" ca="1" si="966"/>
        <v>-2.6954113248875743E-3</v>
      </c>
      <c r="DN439" s="223">
        <f t="shared" ca="1" si="967"/>
        <v>-1.5345414144199909E-3</v>
      </c>
      <c r="DO439" s="223">
        <f t="shared" ca="1" si="968"/>
        <v>3.7293541891440627E-3</v>
      </c>
      <c r="DP439" s="223">
        <f t="shared" ca="1" si="969"/>
        <v>-9.7822175763683482E-4</v>
      </c>
      <c r="DQ439" s="223">
        <f t="shared" ca="1" si="970"/>
        <v>-3.0702482201133518E-3</v>
      </c>
      <c r="DR439" s="223">
        <f t="shared" ca="1" si="971"/>
        <v>3.046892703140272E-3</v>
      </c>
      <c r="DS439" s="223">
        <f t="shared" ca="1" si="972"/>
        <v>1.0173137479878365E-3</v>
      </c>
      <c r="DT439" s="223">
        <f t="shared" ca="1" si="973"/>
        <v>-3.7323380619673006E-3</v>
      </c>
      <c r="DU439" s="223">
        <f t="shared" ca="1" si="974"/>
        <v>1.4974598970249129E-3</v>
      </c>
      <c r="DV439" s="223">
        <f t="shared" ca="1" si="975"/>
        <v>2.7233799716283903E-3</v>
      </c>
      <c r="DW439" s="223">
        <f t="shared" ca="1" si="976"/>
        <v>-3.3324180557713183E-3</v>
      </c>
      <c r="DX439" s="223">
        <f t="shared" ca="1" si="977"/>
        <v>-4.780643111276029E-4</v>
      </c>
      <c r="DY439" s="223">
        <f t="shared" ca="1" si="978"/>
        <v>3.6545280871470047E-3</v>
      </c>
      <c r="DZ439" s="223">
        <f t="shared" ca="1" si="979"/>
        <v>-1.9842825518657172E-3</v>
      </c>
      <c r="EA439" s="223">
        <f t="shared" ca="1" si="980"/>
        <v>-2.3175587711734323E-3</v>
      </c>
      <c r="EB439" s="223">
        <f t="shared" ca="1" si="981"/>
        <v>3.5458066211626698E-3</v>
      </c>
      <c r="EC439" s="223">
        <f t="shared" ca="1" si="982"/>
        <v>-7.1533774347892808E-5</v>
      </c>
      <c r="ED439" s="223">
        <f t="shared" ca="1" si="983"/>
        <v>-3.497608615657362E-3</v>
      </c>
      <c r="EE439" s="223">
        <f t="shared" ca="1" si="984"/>
        <v>2.4281514818522568E-3</v>
      </c>
      <c r="EF439" s="223">
        <f t="shared" ca="1" si="985"/>
        <v>1.8615694221867339E-3</v>
      </c>
      <c r="EG439" s="223">
        <f t="shared" ca="1" si="986"/>
        <v>-3.6824391812921224E-3</v>
      </c>
      <c r="EH439" s="223">
        <f t="shared" ca="1" si="987"/>
        <v>6.1958336963582189E-4</v>
      </c>
      <c r="EI439" s="223">
        <f t="shared" ca="1" si="988"/>
        <v>3.2649764801703802E-3</v>
      </c>
      <c r="EJ439" s="223">
        <f t="shared" ca="1" si="989"/>
        <v>-2.8194582651030579E-3</v>
      </c>
      <c r="EK439" s="223">
        <f t="shared" ca="1" si="990"/>
        <v>-1.3652827170183149E-3</v>
      </c>
      <c r="EL439" s="223">
        <f t="shared" ca="1" si="991"/>
        <v>3.7393580538535283E-3</v>
      </c>
      <c r="EM439" s="223">
        <f t="shared" ca="1" si="992"/>
        <v>-1.1542208560691661E-3</v>
      </c>
      <c r="EN439" s="223">
        <f t="shared" ca="1" si="993"/>
        <v>-2.9616674638867553E-3</v>
      </c>
      <c r="EO439" s="223">
        <f t="shared" ca="1" si="994"/>
        <v>3.1497322914798131E-3</v>
      </c>
      <c r="EP439" s="223">
        <f t="shared" ca="1" si="995"/>
        <v>8.394417640839901E-4</v>
      </c>
      <c r="EQ439" s="223">
        <f t="shared" ca="1" si="996"/>
        <v>-3.7153311171469407E-3</v>
      </c>
      <c r="ER439" s="223">
        <f t="shared" ca="1" si="997"/>
        <v>1.6638729466343981E-3</v>
      </c>
      <c r="ES439" s="223">
        <f t="shared" ca="1" si="998"/>
        <v>2.5942472910370465E-3</v>
      </c>
      <c r="ET439" s="223">
        <f t="shared" ca="1" si="999"/>
        <v>-3.4118241257156787E-3</v>
      </c>
      <c r="EU439" s="223">
        <f t="shared" ca="1" si="1000"/>
        <v>-2.9542943201224308E-4</v>
      </c>
      <c r="EV439" s="223">
        <f t="shared" ca="1" si="1001"/>
        <v>3.610878481792383E-3</v>
      </c>
      <c r="EW439" s="223">
        <f t="shared" ca="1" si="1002"/>
        <v>-2.1375072126840885E-3</v>
      </c>
      <c r="EX439" s="223">
        <f t="shared" ca="1" si="1003"/>
        <v>-2.1706694987804623E-3</v>
      </c>
      <c r="EY439" s="223">
        <f t="shared" ca="1" si="1004"/>
        <v>3.6000602710983252E-3</v>
      </c>
      <c r="EZ439" s="223">
        <f t="shared" ca="1" si="1005"/>
        <v>-2.5497805508649493E-4</v>
      </c>
      <c r="FA439" s="223">
        <f t="shared" ca="1" si="1006"/>
        <v>-3.4282612319056788E-3</v>
      </c>
      <c r="FB439" s="223">
        <f t="shared" ca="1" si="1007"/>
        <v>2.564870902700227E-3</v>
      </c>
      <c r="FC439" s="223">
        <f t="shared" ca="1" si="1008"/>
        <v>1.7001032671444521E-3</v>
      </c>
      <c r="FD439" s="223">
        <f t="shared" ca="1" si="1009"/>
        <v>-3.7103659835400916E-3</v>
      </c>
      <c r="FE439" s="223">
        <f t="shared" ca="1" si="1010"/>
        <v>7.9986603730816783E-4</v>
      </c>
      <c r="FF439" s="223">
        <f t="shared" ca="1" si="1011"/>
        <v>3.171432479455759E-3</v>
      </c>
      <c r="FG439" s="223">
        <f t="shared" ca="1" si="1012"/>
        <v>-2.9367128834025327E-3</v>
      </c>
      <c r="FH439" s="223">
        <f t="shared" ca="1" si="1013"/>
        <v>-1.1927349339666998E-3</v>
      </c>
      <c r="FI439" s="223">
        <f t="shared" ca="1" si="1014"/>
        <v>3.7403534774821797E-3</v>
      </c>
      <c r="FJ439" s="223">
        <f t="shared" ca="1" si="1015"/>
        <v>-1.3274393353614202E-3</v>
      </c>
      <c r="FK439" s="223">
        <f t="shared" ca="1" si="1016"/>
        <v>-2.8459517913282236E-3</v>
      </c>
      <c r="FL439" s="223">
        <f t="shared" ca="1" si="1017"/>
        <v>3.2449838988452156E-3</v>
      </c>
      <c r="FM439" s="223">
        <f t="shared" ca="1" si="1018"/>
        <v>6.5954749144405138E-4</v>
      </c>
      <c r="FN439" s="223">
        <f t="shared" ca="1" si="1019"/>
        <v>-3.6893736142408042E-3</v>
      </c>
      <c r="FO439" s="223">
        <f t="shared" ca="1" si="1020"/>
        <v>1.8262775805773838E-3</v>
      </c>
      <c r="FP439" s="223">
        <f t="shared" ca="1" si="1021"/>
        <v>2.4588648414923704E-3</v>
      </c>
      <c r="FQ439" s="223">
        <f t="shared" ca="1" si="1022"/>
        <v>-3.4830108125006925E-3</v>
      </c>
      <c r="FR439" s="223">
        <f t="shared" ca="1" si="1023"/>
        <v>-1.1208283751860384E-4</v>
      </c>
      <c r="FS439" s="223">
        <f t="shared" ca="1" si="1024"/>
        <v>3.5585299538995457E-3</v>
      </c>
      <c r="FT439" s="223">
        <f t="shared" ca="1" si="1025"/>
        <v>-2.2855824314034949E-3</v>
      </c>
      <c r="FU439" s="223">
        <f t="shared" ca="1" si="1026"/>
        <v>-2.0185508934368211E-3</v>
      </c>
      <c r="FV439" s="223">
        <f t="shared" ca="1" si="1027"/>
        <v>3.6456410605128346E-3</v>
      </c>
      <c r="FW439" s="223">
        <f t="shared" ca="1" si="1028"/>
        <v>-4.3780807135684755E-4</v>
      </c>
      <c r="FX439" s="223">
        <f t="shared" ca="1" si="1029"/>
        <v>-3.350654866566155E-3</v>
      </c>
      <c r="FY439" s="223">
        <f t="shared" ca="1" si="1030"/>
        <v>2.6954113248875157E-3</v>
      </c>
      <c r="FZ439" s="223">
        <f t="shared" ca="1" si="1031"/>
        <v>1.5345414144200681E-3</v>
      </c>
      <c r="GA439" s="223">
        <f t="shared" ca="1" si="1032"/>
        <v>-3.7293541891440561E-3</v>
      </c>
      <c r="GB439" s="223">
        <f t="shared" ca="1" si="1033"/>
        <v>9.7822175763675372E-4</v>
      </c>
      <c r="GC439" s="223">
        <f t="shared" ca="1" si="1034"/>
        <v>3.0702482201134004E-3</v>
      </c>
      <c r="GD439" s="223">
        <f t="shared" ca="1" si="1035"/>
        <v>-3.046892703140223E-3</v>
      </c>
      <c r="GE439" s="223">
        <f t="shared" ca="1" si="1036"/>
        <v>-1.0173137479879176E-3</v>
      </c>
      <c r="GF439" s="223">
        <f t="shared" ca="1" si="1037"/>
        <v>3.7323380619673063E-3</v>
      </c>
      <c r="GG439" s="223">
        <f t="shared" ca="1" si="1038"/>
        <v>-1.4974598970248357E-3</v>
      </c>
      <c r="GH439" s="223">
        <f t="shared" ca="1" si="1039"/>
        <v>-2.7233799716284476E-3</v>
      </c>
      <c r="GI439" s="223">
        <f t="shared" ca="1" si="1040"/>
        <v>3.3324180557712801E-3</v>
      </c>
      <c r="GJ439" s="223">
        <f t="shared" ca="1" si="1041"/>
        <v>4.780643111276866E-4</v>
      </c>
      <c r="GK439" s="223">
        <f t="shared" ca="1" si="1042"/>
        <v>-3.6545280871469999E-3</v>
      </c>
      <c r="GL439" s="223">
        <f t="shared" ca="1" si="1043"/>
        <v>1.9842825518657358E-3</v>
      </c>
      <c r="GM439" s="223">
        <f t="shared" ca="1" si="1044"/>
        <v>2.3175587711734154E-3</v>
      </c>
      <c r="GN439" s="223">
        <f t="shared" ca="1" si="1045"/>
        <v>-3.5458066211626772E-3</v>
      </c>
      <c r="GO439" s="223">
        <f t="shared" ca="1" si="1046"/>
        <v>7.1533774347914926E-5</v>
      </c>
      <c r="GP439" s="223">
        <f t="shared" ca="1" si="1047"/>
        <v>3.4976086156573542E-3</v>
      </c>
      <c r="GQ439" s="223">
        <f t="shared" ca="1" si="1048"/>
        <v>-2.4281514818522733E-3</v>
      </c>
      <c r="GR439" s="223">
        <f t="shared" ca="1" si="1049"/>
        <v>-1.8615694221867153E-3</v>
      </c>
      <c r="GS439" s="223">
        <f t="shared" ca="1" si="1050"/>
        <v>3.6824391812921263E-3</v>
      </c>
      <c r="GT439" s="223">
        <f t="shared" ca="1" si="1051"/>
        <v>-6.1958336963584336E-4</v>
      </c>
      <c r="GU439" s="223">
        <f t="shared" ca="1" si="1052"/>
        <v>-3.2649764801703698E-3</v>
      </c>
      <c r="GV439" s="223">
        <f t="shared" ca="1" si="1053"/>
        <v>2.8194582651030029E-3</v>
      </c>
      <c r="GW439" s="223">
        <f t="shared" ca="1" si="1054"/>
        <v>1.3652827170183937E-3</v>
      </c>
      <c r="GX439" s="223">
        <f t="shared" ca="1" si="1055"/>
        <v>-3.7393580538535257E-3</v>
      </c>
      <c r="GY439" s="223">
        <f t="shared" ca="1" si="1056"/>
        <v>1.1542208560690859E-3</v>
      </c>
      <c r="GZ439" s="223">
        <f t="shared" ca="1" si="1057"/>
        <v>2.9616674638868069E-3</v>
      </c>
      <c r="HA439" s="223">
        <f t="shared" ca="1" si="1058"/>
        <v>-3.149732291479768E-3</v>
      </c>
      <c r="HB439" s="223">
        <f t="shared" ca="1" si="1059"/>
        <v>-8.394417640840725E-4</v>
      </c>
      <c r="HC439" s="223">
        <f t="shared" ca="1" si="1060"/>
        <v>3.7153311171469507E-3</v>
      </c>
      <c r="HD439" s="223">
        <f t="shared" ca="1" si="1061"/>
        <v>-1.6638729466343226E-3</v>
      </c>
      <c r="HE439" s="223">
        <f t="shared" ca="1" si="1062"/>
        <v>-2.5942472910371072E-3</v>
      </c>
      <c r="HF439" s="223">
        <f t="shared" ca="1" si="1063"/>
        <v>3.411824125715644E-3</v>
      </c>
      <c r="HG439" s="223">
        <f t="shared" ca="1" si="1064"/>
        <v>2.95429432012327E-4</v>
      </c>
      <c r="HH439" s="223">
        <f t="shared" ca="1" si="1065"/>
        <v>-3.6108784817924051E-3</v>
      </c>
      <c r="HI439" s="223">
        <f t="shared" ca="1" si="1066"/>
        <v>2.1375072126840191E-3</v>
      </c>
      <c r="HJ439" s="223">
        <f t="shared" ca="1" si="1067"/>
        <v>2.1706694987805313E-3</v>
      </c>
      <c r="HK439" s="223">
        <f t="shared" ca="1" si="1068"/>
        <v>-3.6000602710983022E-3</v>
      </c>
      <c r="HL439" s="223">
        <f t="shared" ca="1" si="1069"/>
        <v>2.5497805508641102E-4</v>
      </c>
      <c r="HM439" s="223">
        <f t="shared" ca="1" si="1070"/>
        <v>3.4282612319057127E-3</v>
      </c>
      <c r="HN439" s="223">
        <f t="shared" ca="1" si="1071"/>
        <v>-2.5648709027003202E-3</v>
      </c>
      <c r="HO439" s="223">
        <f t="shared" ca="1" si="1072"/>
        <v>-1.7001032671443372E-3</v>
      </c>
      <c r="HP439" s="223">
        <f t="shared" ca="1" si="1073"/>
        <v>3.7103659835401081E-3</v>
      </c>
      <c r="HQ439" s="223">
        <f t="shared" ca="1" si="1074"/>
        <v>-7.9986603730829349E-4</v>
      </c>
      <c r="HR439" s="223">
        <f t="shared" ca="1" si="1075"/>
        <v>-3.1714324794556909E-3</v>
      </c>
      <c r="HS439" s="223">
        <f t="shared" ca="1" si="1076"/>
        <v>2.9367128834026121E-3</v>
      </c>
      <c r="HT439" s="223">
        <f t="shared" ca="1" si="1077"/>
        <v>1.19273493396678E-3</v>
      </c>
      <c r="HU439" s="223">
        <f t="shared" ca="1" si="1078"/>
        <v>-3.7403534774821815E-3</v>
      </c>
      <c r="HV439" s="223">
        <f t="shared" ca="1" si="1079"/>
        <v>1.3274393353613415E-3</v>
      </c>
      <c r="HW439" s="223">
        <f t="shared" ca="1" si="1080"/>
        <v>2.8459517913282787E-3</v>
      </c>
      <c r="HX439" s="223">
        <f t="shared" ca="1" si="1081"/>
        <v>-3.2449838988451735E-3</v>
      </c>
      <c r="HY439" s="223">
        <f t="shared" ca="1" si="1082"/>
        <v>-6.5954749144413421E-4</v>
      </c>
      <c r="HZ439" s="223">
        <f t="shared" ca="1" si="1083"/>
        <v>3.6893736142408185E-3</v>
      </c>
      <c r="IA439" s="223">
        <f t="shared" ca="1" si="1084"/>
        <v>-1.8262775805773103E-3</v>
      </c>
      <c r="IB439" s="223">
        <f t="shared" ca="1" si="1085"/>
        <v>-2.4588648414924333E-3</v>
      </c>
      <c r="IC439" s="223">
        <f t="shared" ca="1" si="1086"/>
        <v>3.4830108125006613E-3</v>
      </c>
      <c r="ID439" s="223">
        <f t="shared" ca="1" si="1087"/>
        <v>1.1208283751868798E-4</v>
      </c>
      <c r="IE439" s="223">
        <f t="shared" ca="1" si="1088"/>
        <v>-3.9405964359796831E-3</v>
      </c>
      <c r="IF439" s="223">
        <f t="shared" ca="1" si="1089"/>
        <v>2.2855824314034281E-3</v>
      </c>
      <c r="IG439" s="223">
        <f t="shared" ca="1" si="1090"/>
        <v>2.0185508934368922E-3</v>
      </c>
      <c r="IH439" s="223">
        <f t="shared" ca="1" si="1091"/>
        <v>-3.6456410605128159E-3</v>
      </c>
      <c r="II439" s="223">
        <f t="shared" ca="1" si="1092"/>
        <v>4.3780807135676363E-4</v>
      </c>
      <c r="IJ439" s="223">
        <f t="shared" ca="1" si="1093"/>
        <v>3.3506548665661927E-3</v>
      </c>
      <c r="IK439" s="223">
        <f t="shared" ca="1" si="1094"/>
        <v>-2.6954113248876047E-3</v>
      </c>
      <c r="IL439" s="223">
        <f t="shared" ca="1" si="1095"/>
        <v>-1.5345414144199508E-3</v>
      </c>
      <c r="IM439" s="223">
        <f t="shared" ca="1" si="1096"/>
        <v>3.7293541891440661E-3</v>
      </c>
      <c r="IN439" s="223">
        <f t="shared" ca="1" si="1097"/>
        <v>-9.7822175763687732E-4</v>
      </c>
      <c r="IO439" s="223">
        <f t="shared" ca="1" si="1098"/>
        <v>-3.0702482201133267E-3</v>
      </c>
      <c r="IP439" s="223">
        <f t="shared" ca="1" si="1099"/>
        <v>3.0468927031402976E-3</v>
      </c>
      <c r="IQ439" s="223">
        <f t="shared" ca="1" si="1100"/>
        <v>1.017313747987999E-3</v>
      </c>
      <c r="IR439" s="223">
        <f t="shared" ca="1" si="1101"/>
        <v>-3.7323380619673119E-3</v>
      </c>
      <c r="IS439" s="223">
        <f t="shared" ca="1" si="1102"/>
        <v>1.4974598970247583E-3</v>
      </c>
      <c r="IT439" s="223">
        <f t="shared" ca="1" si="1103"/>
        <v>2.7233799716285057E-3</v>
      </c>
      <c r="IU439" s="223">
        <f t="shared" ca="1" si="1104"/>
        <v>-3.3324180557712411E-3</v>
      </c>
      <c r="IV439" s="223">
        <f t="shared" ca="1" si="1105"/>
        <v>-4.780643111277703E-4</v>
      </c>
      <c r="IW439" s="223">
        <f t="shared" ca="1" si="1106"/>
        <v>3.6545280871470181E-3</v>
      </c>
      <c r="IX439" s="223">
        <f t="shared" ca="1" si="1107"/>
        <v>-1.9842825518656643E-3</v>
      </c>
      <c r="IY439" s="223">
        <f t="shared" ca="1" si="1108"/>
        <v>-2.3175587711734814E-3</v>
      </c>
      <c r="IZ439" s="223">
        <f t="shared" ca="1" si="1109"/>
        <v>3.5458066211626503E-3</v>
      </c>
      <c r="JA439" s="223">
        <f t="shared" ca="1" si="1110"/>
        <v>-7.1533774347830792E-5</v>
      </c>
      <c r="JB439" s="223">
        <f t="shared" ca="1" si="1111"/>
        <v>-3.4976086156573842E-3</v>
      </c>
    </row>
    <row r="440" spans="2:262">
      <c r="B440" s="230">
        <v>79</v>
      </c>
      <c r="C440" s="229">
        <f t="shared" si="1112"/>
        <v>1.5429687500000009E-3</v>
      </c>
      <c r="D440" s="226">
        <f t="shared" ca="1" si="855"/>
        <v>23.36719671289362</v>
      </c>
      <c r="E440" s="225">
        <f ca="1">CG361</f>
        <v>-0.63280328710638201</v>
      </c>
      <c r="F440" s="224">
        <v>79</v>
      </c>
      <c r="G440" s="223">
        <f t="shared" ca="1" si="856"/>
        <v>5.7884625022229137E-3</v>
      </c>
      <c r="H440" s="223">
        <f t="shared" ca="1" si="857"/>
        <v>3.743265364223731E-3</v>
      </c>
      <c r="I440" s="223">
        <f t="shared" ca="1" si="858"/>
        <v>-8.4828277522578238E-3</v>
      </c>
      <c r="J440" s="223">
        <f t="shared" ca="1" si="859"/>
        <v>2.3625898434139515E-3</v>
      </c>
      <c r="K440" s="223">
        <f t="shared" ca="1" si="860"/>
        <v>6.7822590362325141E-3</v>
      </c>
      <c r="L440" s="223">
        <f t="shared" ca="1" si="861"/>
        <v>-7.2443925706832633E-3</v>
      </c>
      <c r="M440" s="223">
        <f t="shared" ca="1" si="862"/>
        <v>-1.5678171784328119E-3</v>
      </c>
      <c r="N440" s="223">
        <f t="shared" ca="1" si="863"/>
        <v>8.372891812107779E-3</v>
      </c>
      <c r="O440" s="223">
        <f t="shared" ca="1" si="864"/>
        <v>-4.4589072308112579E-3</v>
      </c>
      <c r="P440" s="223">
        <f t="shared" ca="1" si="865"/>
        <v>-5.16341465062991E-3</v>
      </c>
      <c r="Q440" s="223">
        <f t="shared" ca="1" si="866"/>
        <v>8.1754818394787349E-3</v>
      </c>
      <c r="R440" s="223">
        <f t="shared" ca="1" si="867"/>
        <v>-7.2121601999077314E-4</v>
      </c>
      <c r="S440" s="223">
        <f t="shared" ca="1" si="868"/>
        <v>-7.6563577077503513E-3</v>
      </c>
      <c r="T440" s="223">
        <f t="shared" ca="1" si="869"/>
        <v>6.2321862939022626E-3</v>
      </c>
      <c r="U440" s="223">
        <f t="shared" ca="1" si="870"/>
        <v>3.1704918798767488E-3</v>
      </c>
      <c r="V440" s="223">
        <f t="shared" ca="1" si="871"/>
        <v>-8.5142748757865028E-3</v>
      </c>
      <c r="W440" s="223">
        <f t="shared" ca="1" si="872"/>
        <v>2.9579986551034735E-3</v>
      </c>
      <c r="X440" s="223">
        <f t="shared" ca="1" si="873"/>
        <v>6.3851368076886517E-3</v>
      </c>
      <c r="Y440" s="223">
        <f t="shared" ca="1" si="874"/>
        <v>-7.5539567444715145E-3</v>
      </c>
      <c r="Z440" s="223">
        <f t="shared" ca="1" si="875"/>
        <v>-9.4787373061809219E-4</v>
      </c>
      <c r="AA440" s="223">
        <f t="shared" ca="1" si="876"/>
        <v>8.2362268462942024E-3</v>
      </c>
      <c r="AB440" s="223">
        <f t="shared" ca="1" si="877"/>
        <v>-4.9804805928969388E-3</v>
      </c>
      <c r="AC440" s="223">
        <f t="shared" ca="1" si="878"/>
        <v>-4.6513263564093377E-3</v>
      </c>
      <c r="AD440" s="223">
        <f t="shared" ca="1" si="879"/>
        <v>8.3284591308491161E-3</v>
      </c>
      <c r="AE440" s="223">
        <f t="shared" ca="1" si="880"/>
        <v>-1.3434158499448753E-3</v>
      </c>
      <c r="AF440" s="223">
        <f t="shared" ca="1" si="881"/>
        <v>-7.3614817380539344E-3</v>
      </c>
      <c r="AG440" s="223">
        <f t="shared" ca="1" si="882"/>
        <v>6.6421373280819828E-3</v>
      </c>
      <c r="AH440" s="223">
        <f t="shared" ca="1" si="883"/>
        <v>2.5805372253329567E-3</v>
      </c>
      <c r="AI440" s="223">
        <f t="shared" ca="1" si="884"/>
        <v>-8.4995824060642121E-3</v>
      </c>
      <c r="AJ440" s="223">
        <f t="shared" ca="1" si="885"/>
        <v>3.5373778157922527E-3</v>
      </c>
      <c r="AK440" s="223">
        <f t="shared" ca="1" si="886"/>
        <v>5.953412969558966E-3</v>
      </c>
      <c r="AL440" s="223">
        <f t="shared" ca="1" si="887"/>
        <v>-7.8225853721668754E-3</v>
      </c>
      <c r="AM440" s="223">
        <f t="shared" ca="1" si="888"/>
        <v>-3.2279367293087556E-4</v>
      </c>
      <c r="AN440" s="223">
        <f t="shared" ca="1" si="889"/>
        <v>8.0549290535923152E-3</v>
      </c>
      <c r="AO440" s="223">
        <f t="shared" ca="1" si="890"/>
        <v>-5.4750642991278249E-3</v>
      </c>
      <c r="AP440" s="223">
        <f t="shared" ca="1" si="891"/>
        <v>-4.1140321216602289E-3</v>
      </c>
      <c r="AQ440" s="223">
        <f t="shared" ca="1" si="892"/>
        <v>8.4363037805898922E-3</v>
      </c>
      <c r="AR440" s="223">
        <f t="shared" ca="1" si="893"/>
        <v>-1.9583355930110581E-3</v>
      </c>
      <c r="AS440" s="223">
        <f t="shared" ca="1" si="894"/>
        <v>-7.0267132610009097E-3</v>
      </c>
      <c r="AT440" s="223">
        <f t="shared" ca="1" si="895"/>
        <v>7.0160940445886692E-3</v>
      </c>
      <c r="AU440" s="223">
        <f t="shared" ca="1" si="896"/>
        <v>1.9765984159806102E-3</v>
      </c>
      <c r="AV440" s="223">
        <f t="shared" ca="1" si="897"/>
        <v>-8.4388299628573703E-3</v>
      </c>
      <c r="AW440" s="223">
        <f t="shared" ca="1" si="898"/>
        <v>4.0975876196095735E-3</v>
      </c>
      <c r="AX440" s="223">
        <f t="shared" ca="1" si="899"/>
        <v>5.4894270707279442E-3</v>
      </c>
      <c r="AY440" s="223">
        <f t="shared" ca="1" si="900"/>
        <v>-8.0488227319611954E-3</v>
      </c>
      <c r="AZ440" s="223">
        <f t="shared" ca="1" si="901"/>
        <v>3.0403563163764434E-4</v>
      </c>
      <c r="BA440" s="223">
        <f t="shared" ca="1" si="902"/>
        <v>7.8299809024488173E-3</v>
      </c>
      <c r="BB440" s="223">
        <f t="shared" ca="1" si="903"/>
        <v>-5.9399781575478691E-3</v>
      </c>
      <c r="BC440" s="223">
        <f t="shared" ca="1" si="904"/>
        <v>-3.5544435903934295E-3</v>
      </c>
      <c r="BD440" s="223">
        <f t="shared" ca="1" si="905"/>
        <v>8.4984313692002111E-3</v>
      </c>
      <c r="BE440" s="223">
        <f t="shared" ca="1" si="906"/>
        <v>-2.5626429458233306E-3</v>
      </c>
      <c r="BF440" s="223">
        <f t="shared" ca="1" si="907"/>
        <v>-6.6538664159737446E-3</v>
      </c>
      <c r="BG440" s="223">
        <f t="shared" ca="1" si="908"/>
        <v>7.3520299395749937E-3</v>
      </c>
      <c r="BH440" s="223">
        <f t="shared" ca="1" si="909"/>
        <v>1.3619482485544574E-3</v>
      </c>
      <c r="BI440" s="223">
        <f t="shared" ca="1" si="910"/>
        <v>-8.3323467689194845E-3</v>
      </c>
      <c r="BJ440" s="223">
        <f t="shared" ca="1" si="911"/>
        <v>4.6355922410905546E-3</v>
      </c>
      <c r="BK440" s="223">
        <f t="shared" ca="1" si="912"/>
        <v>4.9956934909823553E-3</v>
      </c>
      <c r="BL440" s="223">
        <f t="shared" ca="1" si="913"/>
        <v>-8.2314428239998929E-3</v>
      </c>
      <c r="BM440" s="223">
        <f t="shared" ca="1" si="914"/>
        <v>9.2921734077593523E-4</v>
      </c>
      <c r="BN440" s="223">
        <f t="shared" ca="1" si="915"/>
        <v>7.5626014063849417E-3</v>
      </c>
      <c r="BO440" s="223">
        <f t="shared" ca="1" si="916"/>
        <v>-6.3727027596768068E-3</v>
      </c>
      <c r="BP440" s="223">
        <f t="shared" ca="1" si="917"/>
        <v>-2.9755932213438746E-3</v>
      </c>
      <c r="BQ440" s="223">
        <f t="shared" ca="1" si="918"/>
        <v>8.5145052218944701E-3</v>
      </c>
      <c r="BR440" s="223">
        <f t="shared" ca="1" si="919"/>
        <v>-3.153063114478204E-3</v>
      </c>
      <c r="BS440" s="223">
        <f t="shared" ca="1" si="920"/>
        <v>-6.2449616923299272E-3</v>
      </c>
      <c r="BT440" s="223">
        <f t="shared" ca="1" si="921"/>
        <v>7.6481245473195682E-3</v>
      </c>
      <c r="BU440" s="223">
        <f t="shared" ca="1" si="922"/>
        <v>7.3991756556650778E-4</v>
      </c>
      <c r="BV440" s="223">
        <f t="shared" ca="1" si="923"/>
        <v>-8.1807098659044848E-3</v>
      </c>
      <c r="BW440" s="223">
        <f t="shared" ca="1" si="924"/>
        <v>5.1484761865772076E-3</v>
      </c>
      <c r="BX440" s="223">
        <f t="shared" ca="1" si="925"/>
        <v>4.474887815369066E-3</v>
      </c>
      <c r="BY440" s="223">
        <f t="shared" ca="1" si="926"/>
        <v>-8.3694560141815769E-3</v>
      </c>
      <c r="BZ440" s="223">
        <f t="shared" ca="1" si="927"/>
        <v>1.5493635406347366E-3</v>
      </c>
      <c r="CA440" s="223">
        <f t="shared" ca="1" si="928"/>
        <v>7.2542395180562134E-3</v>
      </c>
      <c r="CB440" s="223">
        <f t="shared" ca="1" si="929"/>
        <v>-6.7708931334034012E-3</v>
      </c>
      <c r="CC440" s="223">
        <f t="shared" ca="1" si="930"/>
        <v>-2.3806178548146637E-3</v>
      </c>
      <c r="CD440" s="223">
        <f t="shared" ca="1" si="931"/>
        <v>8.4844382330722459E-3</v>
      </c>
      <c r="CE440" s="223">
        <f t="shared" ca="1" si="932"/>
        <v>-3.7263965609259601E-3</v>
      </c>
      <c r="CF440" s="223">
        <f t="shared" ca="1" si="933"/>
        <v>-5.8022149801955263E-3</v>
      </c>
      <c r="CG440" s="223">
        <f t="shared" ca="1" si="934"/>
        <v>7.9027733054887264E-3</v>
      </c>
      <c r="CH440" s="223">
        <f t="shared" ca="1" si="935"/>
        <v>1.1387720518247612E-4</v>
      </c>
      <c r="CI440" s="223">
        <f t="shared" ca="1" si="936"/>
        <v>-7.9847409873279387E-3</v>
      </c>
      <c r="CJ440" s="223">
        <f t="shared" ca="1" si="937"/>
        <v>5.6334600935312399E-3</v>
      </c>
      <c r="CK440" s="223">
        <f t="shared" ca="1" si="938"/>
        <v>3.9298323349683901E-3</v>
      </c>
      <c r="CL440" s="223">
        <f t="shared" ca="1" si="939"/>
        <v>-8.4621143970708516E-3</v>
      </c>
      <c r="CM440" s="223">
        <f t="shared" ca="1" si="940"/>
        <v>2.1611136052258036E-3</v>
      </c>
      <c r="CN440" s="223">
        <f t="shared" ca="1" si="941"/>
        <v>6.9065662772528876E-3</v>
      </c>
      <c r="CO440" s="223">
        <f t="shared" ca="1" si="942"/>
        <v>-7.1323914505923057E-3</v>
      </c>
      <c r="CP440" s="223">
        <f t="shared" ca="1" si="943"/>
        <v>-1.7727417138673606E-3</v>
      </c>
      <c r="CQ440" s="223">
        <f t="shared" ca="1" si="944"/>
        <v>8.4083933383510574E-3</v>
      </c>
      <c r="CR440" s="223">
        <f t="shared" ca="1" si="945"/>
        <v>-4.2795363415455119E-3</v>
      </c>
      <c r="CS440" s="223">
        <f t="shared" ca="1" si="946"/>
        <v>-5.3280255623644303E-3</v>
      </c>
      <c r="CT440" s="223">
        <f t="shared" ca="1" si="947"/>
        <v>8.1145962503984138E-3</v>
      </c>
      <c r="CU440" s="223">
        <f t="shared" ca="1" si="948"/>
        <v>-5.1278026564330033E-4</v>
      </c>
      <c r="CV440" s="223">
        <f t="shared" ca="1" si="949"/>
        <v>-7.7455021055222641E-3</v>
      </c>
      <c r="CW440" s="223">
        <f t="shared" ca="1" si="950"/>
        <v>6.0879157921406909E-3</v>
      </c>
      <c r="CX440" s="223">
        <f t="shared" ca="1" si="951"/>
        <v>3.3634807526533362E-3</v>
      </c>
      <c r="CY440" s="223">
        <f t="shared" ca="1" si="952"/>
        <v>-8.5089158488626058E-3</v>
      </c>
      <c r="CZ440" s="223">
        <f t="shared" ca="1" si="953"/>
        <v>2.7611524079456102E-3</v>
      </c>
      <c r="DA440" s="223">
        <f t="shared" ca="1" si="954"/>
        <v>6.5214657553901417E-3</v>
      </c>
      <c r="DB440" s="223">
        <f t="shared" ca="1" si="955"/>
        <v>-7.4552387205412329E-3</v>
      </c>
      <c r="DC440" s="223">
        <f t="shared" ca="1" si="956"/>
        <v>-1.1552589319776263E-3</v>
      </c>
      <c r="DD440" s="223">
        <f t="shared" ca="1" si="957"/>
        <v>8.2867826316041296E-3</v>
      </c>
      <c r="DE440" s="223">
        <f t="shared" ca="1" si="958"/>
        <v>-4.8094849439397772E-3</v>
      </c>
      <c r="DF440" s="223">
        <f t="shared" ca="1" si="959"/>
        <v>-4.8249631123767952E-3</v>
      </c>
      <c r="DG440" s="223">
        <f t="shared" ca="1" si="960"/>
        <v>8.2824454951573277E-3</v>
      </c>
      <c r="DH440" s="223">
        <f t="shared" ca="1" si="961"/>
        <v>-1.1366589357806891E-3</v>
      </c>
      <c r="DI440" s="223">
        <f t="shared" ca="1" si="962"/>
        <v>-7.4642896767161803E-3</v>
      </c>
      <c r="DJ440" s="223">
        <f t="shared" ca="1" si="963"/>
        <v>6.5093805475995676E-3</v>
      </c>
      <c r="DK440" s="223">
        <f t="shared" ca="1" si="964"/>
        <v>2.7789021767190892E-3</v>
      </c>
      <c r="DL440" s="223">
        <f t="shared" ca="1" si="965"/>
        <v>-8.5096067484346227E-3</v>
      </c>
      <c r="DM440" s="223">
        <f t="shared" ca="1" si="966"/>
        <v>3.3462282865332851E-3</v>
      </c>
      <c r="DN440" s="223">
        <f t="shared" ca="1" si="967"/>
        <v>6.1010248455618992E-3</v>
      </c>
      <c r="DO440" s="223">
        <f t="shared" ca="1" si="968"/>
        <v>-7.7376854059221407E-3</v>
      </c>
      <c r="DP440" s="223">
        <f t="shared" ca="1" si="969"/>
        <v>-5.3151570184084562E-4</v>
      </c>
      <c r="DQ440" s="223">
        <f t="shared" ca="1" si="970"/>
        <v>8.1202651317879224E-3</v>
      </c>
      <c r="DR440" s="223">
        <f t="shared" ca="1" si="971"/>
        <v>-5.3133705307164634E-3</v>
      </c>
      <c r="DS440" s="223">
        <f t="shared" ca="1" si="972"/>
        <v>-4.2957537692357526E-3</v>
      </c>
      <c r="DT440" s="223">
        <f t="shared" ca="1" si="973"/>
        <v>8.4054114501652556E-3</v>
      </c>
      <c r="DU440" s="223">
        <f t="shared" ca="1" si="974"/>
        <v>-1.7543779526619755E-3</v>
      </c>
      <c r="DV440" s="223">
        <f t="shared" ca="1" si="975"/>
        <v>-7.1426276154263665E-3</v>
      </c>
      <c r="DW440" s="223">
        <f t="shared" ca="1" si="976"/>
        <v>6.8955704058813686E-3</v>
      </c>
      <c r="DX440" s="223">
        <f t="shared" ca="1" si="977"/>
        <v>2.1792644891178397E-3</v>
      </c>
      <c r="DY440" s="223">
        <f t="shared" ca="1" si="978"/>
        <v>-8.4641833517422639E-3</v>
      </c>
      <c r="DZ440" s="223">
        <f t="shared" ca="1" si="979"/>
        <v>3.9131706641104703E-3</v>
      </c>
      <c r="EA440" s="223">
        <f t="shared" ca="1" si="980"/>
        <v>5.647521953486943E-3</v>
      </c>
      <c r="EB440" s="223">
        <f t="shared" ca="1" si="981"/>
        <v>-7.9782009036750336E-3</v>
      </c>
      <c r="EC440" s="223">
        <f t="shared" ca="1" si="982"/>
        <v>9.5107857936363536E-5</v>
      </c>
      <c r="ED440" s="223">
        <f t="shared" ca="1" si="983"/>
        <v>7.9097432116615757E-3</v>
      </c>
      <c r="EE440" s="223">
        <f t="shared" ca="1" si="984"/>
        <v>-5.7884625022228617E-3</v>
      </c>
      <c r="EF440" s="223">
        <f t="shared" ca="1" si="985"/>
        <v>-3.7432653642236486E-3</v>
      </c>
      <c r="EG440" s="223">
        <f t="shared" ca="1" si="986"/>
        <v>8.4828277522578256E-3</v>
      </c>
      <c r="EH440" s="223">
        <f t="shared" ca="1" si="987"/>
        <v>-2.3625898434138865E-3</v>
      </c>
      <c r="EI440" s="223">
        <f t="shared" ca="1" si="988"/>
        <v>-6.7822590362326017E-3</v>
      </c>
      <c r="EJ440" s="223">
        <f t="shared" ca="1" si="989"/>
        <v>7.2443925706832668E-3</v>
      </c>
      <c r="EK440" s="223">
        <f t="shared" ca="1" si="990"/>
        <v>1.5678171784326411E-3</v>
      </c>
      <c r="EL440" s="223">
        <f t="shared" ca="1" si="991"/>
        <v>-8.372891812107805E-3</v>
      </c>
      <c r="EM440" s="223">
        <f t="shared" ca="1" si="992"/>
        <v>4.4589072308112657E-3</v>
      </c>
      <c r="EN440" s="223">
        <f t="shared" ca="1" si="993"/>
        <v>5.16341465062976E-3</v>
      </c>
      <c r="EO440" s="223">
        <f t="shared" ca="1" si="994"/>
        <v>-8.175481839478695E-3</v>
      </c>
      <c r="EP440" s="223">
        <f t="shared" ca="1" si="995"/>
        <v>7.2121601999078095E-4</v>
      </c>
      <c r="EQ440" s="223">
        <f t="shared" ca="1" si="996"/>
        <v>7.6563577077502689E-3</v>
      </c>
      <c r="ER440" s="223">
        <f t="shared" ca="1" si="997"/>
        <v>-6.2321862939021654E-3</v>
      </c>
      <c r="ES440" s="223">
        <f t="shared" ca="1" si="998"/>
        <v>-3.1704918798767124E-3</v>
      </c>
      <c r="ET440" s="223">
        <f t="shared" ca="1" si="999"/>
        <v>8.5142748757865028E-3</v>
      </c>
      <c r="EU440" s="223">
        <f t="shared" ca="1" si="1000"/>
        <v>-2.9579986551033677E-3</v>
      </c>
      <c r="EV440" s="223">
        <f t="shared" ca="1" si="1001"/>
        <v>-6.3851368076886465E-3</v>
      </c>
      <c r="EW440" s="223">
        <f t="shared" ca="1" si="1002"/>
        <v>7.5539567444716012E-3</v>
      </c>
      <c r="EX440" s="223">
        <f t="shared" ca="1" si="1003"/>
        <v>9.4787373061820408E-4</v>
      </c>
      <c r="EY440" s="223">
        <f t="shared" ca="1" si="1004"/>
        <v>-8.2362268462942007E-3</v>
      </c>
      <c r="EZ440" s="223">
        <f t="shared" ca="1" si="1005"/>
        <v>4.9804805928970923E-3</v>
      </c>
      <c r="FA440" s="223">
        <f t="shared" ca="1" si="1006"/>
        <v>4.6513263564094314E-3</v>
      </c>
      <c r="FB440" s="223">
        <f t="shared" ca="1" si="1007"/>
        <v>-8.3284591308491179E-3</v>
      </c>
      <c r="FC440" s="223">
        <f t="shared" ca="1" si="1008"/>
        <v>1.3434158499450628E-3</v>
      </c>
      <c r="FD440" s="223">
        <f t="shared" ca="1" si="1009"/>
        <v>7.3614817380539916E-3</v>
      </c>
      <c r="FE440" s="223">
        <f t="shared" ca="1" si="1010"/>
        <v>-6.6421373280820262E-3</v>
      </c>
      <c r="FF440" s="223">
        <f t="shared" ca="1" si="1011"/>
        <v>-2.5805372253327762E-3</v>
      </c>
      <c r="FG440" s="223">
        <f t="shared" ca="1" si="1012"/>
        <v>8.499582406064219E-3</v>
      </c>
      <c r="FH440" s="223">
        <f t="shared" ca="1" si="1013"/>
        <v>-3.5373778157923152E-3</v>
      </c>
      <c r="FI440" s="223">
        <f t="shared" ca="1" si="1014"/>
        <v>-5.9534129695588299E-3</v>
      </c>
      <c r="FJ440" s="223">
        <f t="shared" ca="1" si="1015"/>
        <v>7.822585372166832E-3</v>
      </c>
      <c r="FK440" s="223">
        <f t="shared" ca="1" si="1016"/>
        <v>3.2279367293080617E-4</v>
      </c>
      <c r="FL440" s="223">
        <f t="shared" ca="1" si="1017"/>
        <v>-8.0549290535922337E-3</v>
      </c>
      <c r="FM440" s="223">
        <f t="shared" ca="1" si="1018"/>
        <v>5.4750642991277382E-3</v>
      </c>
      <c r="FN440" s="223">
        <f t="shared" ca="1" si="1019"/>
        <v>4.1140321216602211E-3</v>
      </c>
      <c r="FO440" s="223">
        <f t="shared" ca="1" si="1020"/>
        <v>-8.4363037805899269E-3</v>
      </c>
      <c r="FP440" s="223">
        <f t="shared" ca="1" si="1021"/>
        <v>1.9583355930109484E-3</v>
      </c>
      <c r="FQ440" s="223">
        <f t="shared" ca="1" si="1022"/>
        <v>7.0267132610009045E-3</v>
      </c>
      <c r="FR440" s="223">
        <f t="shared" ca="1" si="1023"/>
        <v>-7.0160940445888114E-3</v>
      </c>
      <c r="FS440" s="223">
        <f t="shared" ca="1" si="1024"/>
        <v>-1.976598415980719E-3</v>
      </c>
      <c r="FT440" s="223">
        <f t="shared" ca="1" si="1025"/>
        <v>8.4388299628573686E-3</v>
      </c>
      <c r="FU440" s="223">
        <f t="shared" ca="1" si="1026"/>
        <v>-4.0975876196097929E-3</v>
      </c>
      <c r="FV440" s="223">
        <f t="shared" ca="1" si="1027"/>
        <v>-5.4894270707280301E-3</v>
      </c>
      <c r="FW440" s="223">
        <f t="shared" ca="1" si="1028"/>
        <v>8.0488227319611989E-3</v>
      </c>
      <c r="FX440" s="223">
        <f t="shared" ca="1" si="1029"/>
        <v>-3.0403563163789414E-4</v>
      </c>
      <c r="FY440" s="223">
        <f t="shared" ca="1" si="1030"/>
        <v>-7.8299809024488607E-3</v>
      </c>
      <c r="FZ440" s="223">
        <f t="shared" ca="1" si="1031"/>
        <v>5.9399781575478743E-3</v>
      </c>
      <c r="GA440" s="223">
        <f t="shared" ca="1" si="1032"/>
        <v>3.5544435903932018E-3</v>
      </c>
      <c r="GB440" s="223">
        <f t="shared" ca="1" si="1033"/>
        <v>-8.4984313692002024E-3</v>
      </c>
      <c r="GC440" s="223">
        <f t="shared" ca="1" si="1034"/>
        <v>2.5626429458234538E-3</v>
      </c>
      <c r="GD440" s="223">
        <f t="shared" ca="1" si="1035"/>
        <v>6.6538664159735885E-3</v>
      </c>
      <c r="GE440" s="223">
        <f t="shared" ca="1" si="1036"/>
        <v>-7.3520299395749373E-3</v>
      </c>
      <c r="GF440" s="223">
        <f t="shared" ca="1" si="1037"/>
        <v>-1.3619482485543307E-3</v>
      </c>
      <c r="GG440" s="223">
        <f t="shared" ca="1" si="1038"/>
        <v>8.3323467689194342E-3</v>
      </c>
      <c r="GH440" s="223">
        <f t="shared" ca="1" si="1039"/>
        <v>-4.6355922410904601E-3</v>
      </c>
      <c r="GI440" s="223">
        <f t="shared" ca="1" si="1040"/>
        <v>-4.9956934909822504E-3</v>
      </c>
      <c r="GJ440" s="223">
        <f t="shared" ca="1" si="1041"/>
        <v>8.2314428239999571E-3</v>
      </c>
      <c r="GK440" s="223">
        <f t="shared" ca="1" si="1042"/>
        <v>-9.292173407758229E-4</v>
      </c>
      <c r="GL440" s="223">
        <f t="shared" ca="1" si="1043"/>
        <v>-7.5626014063848819E-3</v>
      </c>
      <c r="GM440" s="223">
        <f t="shared" ca="1" si="1044"/>
        <v>6.3727027596769733E-3</v>
      </c>
      <c r="GN440" s="223">
        <f t="shared" ca="1" si="1045"/>
        <v>2.9755932213439799E-3</v>
      </c>
      <c r="GO440" s="223">
        <f t="shared" ca="1" si="1046"/>
        <v>-8.5145052218944667E-3</v>
      </c>
      <c r="GP440" s="223">
        <f t="shared" ca="1" si="1047"/>
        <v>3.1530631144784365E-3</v>
      </c>
      <c r="GQ440" s="223">
        <f t="shared" ca="1" si="1048"/>
        <v>6.2449616923300035E-3</v>
      </c>
      <c r="GR440" s="223">
        <f t="shared" ca="1" si="1049"/>
        <v>-7.6481245473196263E-3</v>
      </c>
      <c r="GS440" s="223">
        <f t="shared" ca="1" si="1050"/>
        <v>-7.399175655667398E-4</v>
      </c>
      <c r="GT440" s="223">
        <f t="shared" ca="1" si="1051"/>
        <v>8.1807098659044813E-3</v>
      </c>
      <c r="GU440" s="223">
        <f t="shared" ca="1" si="1052"/>
        <v>-5.1484761865772145E-3</v>
      </c>
      <c r="GV440" s="223">
        <f t="shared" ca="1" si="1053"/>
        <v>-4.4748878153692637E-3</v>
      </c>
      <c r="GW440" s="223">
        <f t="shared" ca="1" si="1054"/>
        <v>8.3694560141815769E-3</v>
      </c>
      <c r="GX440" s="223">
        <f t="shared" ca="1" si="1055"/>
        <v>-1.5493635406347447E-3</v>
      </c>
      <c r="GY440" s="223">
        <f t="shared" ca="1" si="1056"/>
        <v>-7.2542395180563365E-3</v>
      </c>
      <c r="GZ440" s="223">
        <f t="shared" ca="1" si="1057"/>
        <v>6.7708931334034064E-3</v>
      </c>
      <c r="HA440" s="223">
        <f t="shared" ca="1" si="1058"/>
        <v>2.3806178548146559E-3</v>
      </c>
      <c r="HB440" s="223">
        <f t="shared" ca="1" si="1059"/>
        <v>-8.484438233072265E-3</v>
      </c>
      <c r="HC440" s="223">
        <f t="shared" ca="1" si="1060"/>
        <v>3.7263965609259674E-3</v>
      </c>
      <c r="HD440" s="223">
        <f t="shared" ca="1" si="1061"/>
        <v>5.8022149801955202E-3</v>
      </c>
      <c r="HE440" s="223">
        <f t="shared" ca="1" si="1062"/>
        <v>-7.9027733054886379E-3</v>
      </c>
      <c r="HF440" s="223">
        <f t="shared" ca="1" si="1063"/>
        <v>-1.1387720518246745E-4</v>
      </c>
      <c r="HG440" s="223">
        <f t="shared" ca="1" si="1064"/>
        <v>7.984740987327937E-3</v>
      </c>
      <c r="HH440" s="223">
        <f t="shared" ca="1" si="1065"/>
        <v>-5.6334600935310638E-3</v>
      </c>
      <c r="HI440" s="223">
        <f t="shared" ca="1" si="1066"/>
        <v>-3.9298323349683832E-3</v>
      </c>
      <c r="HJ440" s="223">
        <f t="shared" ca="1" si="1067"/>
        <v>8.4621143970708516E-3</v>
      </c>
      <c r="HK440" s="223">
        <f t="shared" ca="1" si="1068"/>
        <v>-2.1611136052255772E-3</v>
      </c>
      <c r="HL440" s="223">
        <f t="shared" ca="1" si="1069"/>
        <v>-6.9065662772528832E-3</v>
      </c>
      <c r="HM440" s="223">
        <f t="shared" ca="1" si="1070"/>
        <v>7.1323914505923109E-3</v>
      </c>
      <c r="HN440" s="223">
        <f t="shared" ca="1" si="1071"/>
        <v>1.7727417138675887E-3</v>
      </c>
      <c r="HO440" s="223">
        <f t="shared" ca="1" si="1072"/>
        <v>-8.4083933383510556E-3</v>
      </c>
      <c r="HP440" s="223">
        <f t="shared" ca="1" si="1073"/>
        <v>4.2795363415455197E-3</v>
      </c>
      <c r="HQ440" s="223">
        <f t="shared" ca="1" si="1074"/>
        <v>5.3280255623646133E-3</v>
      </c>
      <c r="HR440" s="223">
        <f t="shared" ca="1" si="1075"/>
        <v>-8.1145962503984172E-3</v>
      </c>
      <c r="HS440" s="223">
        <f t="shared" ca="1" si="1076"/>
        <v>5.1278026564330901E-4</v>
      </c>
      <c r="HT440" s="223">
        <f t="shared" ca="1" si="1077"/>
        <v>7.7455021055223613E-3</v>
      </c>
      <c r="HU440" s="223">
        <f t="shared" ca="1" si="1078"/>
        <v>-6.0879157921406978E-3</v>
      </c>
      <c r="HV440" s="223">
        <f t="shared" ca="1" si="1079"/>
        <v>-3.363480752653328E-3</v>
      </c>
      <c r="HW440" s="223">
        <f t="shared" ca="1" si="1080"/>
        <v>8.5089158488625971E-3</v>
      </c>
      <c r="HX440" s="223">
        <f t="shared" ca="1" si="1081"/>
        <v>-2.761152407945618E-3</v>
      </c>
      <c r="HY440" s="223">
        <f t="shared" ca="1" si="1082"/>
        <v>-6.5214657553899812E-3</v>
      </c>
      <c r="HZ440" s="223">
        <f t="shared" ca="1" si="1083"/>
        <v>7.4552387205411193E-3</v>
      </c>
      <c r="IA440" s="223">
        <f t="shared" ca="1" si="1084"/>
        <v>1.1552589319776172E-3</v>
      </c>
      <c r="IB440" s="223">
        <f t="shared" ca="1" si="1085"/>
        <v>-8.2867826316040723E-3</v>
      </c>
      <c r="IC440" s="223">
        <f t="shared" ca="1" si="1086"/>
        <v>4.8094849439395838E-3</v>
      </c>
      <c r="ID440" s="223">
        <f t="shared" ca="1" si="1087"/>
        <v>4.8249631123767883E-3</v>
      </c>
      <c r="IE440" s="223">
        <f t="shared" ca="1" si="1088"/>
        <v>-9.3494469853883516E-3</v>
      </c>
      <c r="IF440" s="223">
        <f t="shared" ca="1" si="1089"/>
        <v>1.1366589357804573E-3</v>
      </c>
      <c r="IG440" s="223">
        <f t="shared" ca="1" si="1090"/>
        <v>7.4642896767161751E-3</v>
      </c>
      <c r="IH440" s="223">
        <f t="shared" ca="1" si="1091"/>
        <v>-6.509380547599729E-3</v>
      </c>
      <c r="II440" s="223">
        <f t="shared" ca="1" si="1092"/>
        <v>-2.7789021767193095E-3</v>
      </c>
      <c r="IJ440" s="223">
        <f t="shared" ca="1" si="1093"/>
        <v>8.5096067484346227E-3</v>
      </c>
      <c r="IK440" s="223">
        <f t="shared" ca="1" si="1094"/>
        <v>-3.3462282865335154E-3</v>
      </c>
      <c r="IL440" s="223">
        <f t="shared" ca="1" si="1095"/>
        <v>-6.1010248455620614E-3</v>
      </c>
      <c r="IM440" s="223">
        <f t="shared" ca="1" si="1096"/>
        <v>7.7376854059221451E-3</v>
      </c>
      <c r="IN440" s="223">
        <f t="shared" ca="1" si="1097"/>
        <v>5.3151570184059582E-4</v>
      </c>
      <c r="IO440" s="223">
        <f t="shared" ca="1" si="1098"/>
        <v>-8.1202651317879918E-3</v>
      </c>
      <c r="IP440" s="223">
        <f t="shared" ca="1" si="1099"/>
        <v>5.3133705307164695E-3</v>
      </c>
      <c r="IQ440" s="223">
        <f t="shared" ca="1" si="1100"/>
        <v>4.2957537692355358E-3</v>
      </c>
      <c r="IR440" s="223">
        <f t="shared" ca="1" si="1101"/>
        <v>-8.4054114501652191E-3</v>
      </c>
      <c r="IS440" s="223">
        <f t="shared" ca="1" si="1102"/>
        <v>1.7543779526619835E-3</v>
      </c>
      <c r="IT440" s="223">
        <f t="shared" ca="1" si="1103"/>
        <v>7.1426276154262312E-3</v>
      </c>
      <c r="IU440" s="223">
        <f t="shared" ca="1" si="1104"/>
        <v>-6.8955704058812316E-3</v>
      </c>
      <c r="IV440" s="223">
        <f t="shared" ca="1" si="1105"/>
        <v>-2.1792644891178311E-3</v>
      </c>
      <c r="IW440" s="223">
        <f t="shared" ca="1" si="1106"/>
        <v>8.4641833517422379E-3</v>
      </c>
      <c r="IX440" s="223">
        <f t="shared" ca="1" si="1107"/>
        <v>-3.9131706641102621E-3</v>
      </c>
      <c r="IY440" s="223">
        <f t="shared" ca="1" si="1108"/>
        <v>-5.6475219534869369E-3</v>
      </c>
      <c r="IZ440" s="223">
        <f t="shared" ca="1" si="1109"/>
        <v>7.9782009036751204E-3</v>
      </c>
      <c r="JA440" s="223">
        <f t="shared" ca="1" si="1110"/>
        <v>-9.5107857936129782E-5</v>
      </c>
      <c r="JB440" s="223">
        <f t="shared" ca="1" si="1111"/>
        <v>-7.9097432116615723E-3</v>
      </c>
    </row>
    <row r="441" spans="2:262">
      <c r="B441" s="230">
        <v>80</v>
      </c>
      <c r="C441" s="229">
        <f t="shared" si="1112"/>
        <v>1.562500000000001E-3</v>
      </c>
      <c r="D441" s="226">
        <f t="shared" ca="1" si="855"/>
        <v>23.381088492473257</v>
      </c>
      <c r="E441" s="225">
        <f ca="1">CH361</f>
        <v>-0.61891150752674373</v>
      </c>
      <c r="F441" s="224">
        <v>80</v>
      </c>
      <c r="G441" s="223">
        <f t="shared" ca="1" si="856"/>
        <v>2.9010607613951332E-3</v>
      </c>
      <c r="H441" s="223">
        <f t="shared" ca="1" si="857"/>
        <v>1.6922726724884402E-3</v>
      </c>
      <c r="I441" s="223">
        <f t="shared" ca="1" si="858"/>
        <v>-4.1962701910061729E-3</v>
      </c>
      <c r="J441" s="223">
        <f t="shared" ca="1" si="859"/>
        <v>1.5194134871626646E-3</v>
      </c>
      <c r="K441" s="223">
        <f t="shared" ca="1" si="860"/>
        <v>3.0333614541077337E-3</v>
      </c>
      <c r="L441" s="223">
        <f t="shared" ca="1" si="861"/>
        <v>-3.8410478328864779E-3</v>
      </c>
      <c r="M441" s="223">
        <f t="shared" ca="1" si="862"/>
        <v>-9.3550716972761513E-5</v>
      </c>
      <c r="N441" s="223">
        <f t="shared" ca="1" si="863"/>
        <v>3.9126484518291812E-3</v>
      </c>
      <c r="O441" s="223">
        <f t="shared" ca="1" si="864"/>
        <v>-2.9010607613951323E-3</v>
      </c>
      <c r="P441" s="223">
        <f t="shared" ca="1" si="865"/>
        <v>-1.6922726724884394E-3</v>
      </c>
      <c r="Q441" s="223">
        <f t="shared" ca="1" si="866"/>
        <v>4.1962701910061729E-3</v>
      </c>
      <c r="R441" s="223">
        <f t="shared" ca="1" si="867"/>
        <v>-1.5194134871626553E-3</v>
      </c>
      <c r="S441" s="223">
        <f t="shared" ca="1" si="868"/>
        <v>-3.0333614541077406E-3</v>
      </c>
      <c r="T441" s="223">
        <f t="shared" ca="1" si="869"/>
        <v>3.841047832886477E-3</v>
      </c>
      <c r="U441" s="223">
        <f t="shared" ca="1" si="870"/>
        <v>9.3550716972764115E-5</v>
      </c>
      <c r="V441" s="223">
        <f t="shared" ca="1" si="871"/>
        <v>-3.912648451829182E-3</v>
      </c>
      <c r="W441" s="223">
        <f t="shared" ca="1" si="872"/>
        <v>2.9010607613951305E-3</v>
      </c>
      <c r="X441" s="223">
        <f t="shared" ca="1" si="873"/>
        <v>1.6922726724884418E-3</v>
      </c>
      <c r="Y441" s="223">
        <f t="shared" ca="1" si="874"/>
        <v>-4.1962701910061729E-3</v>
      </c>
      <c r="Z441" s="223">
        <f t="shared" ca="1" si="875"/>
        <v>1.5194134871626668E-3</v>
      </c>
      <c r="AA441" s="223">
        <f t="shared" ca="1" si="876"/>
        <v>3.0333614541077319E-3</v>
      </c>
      <c r="AB441" s="223">
        <f t="shared" ca="1" si="877"/>
        <v>-3.8410478328864822E-3</v>
      </c>
      <c r="AC441" s="223">
        <f t="shared" ca="1" si="878"/>
        <v>-9.3550716972751755E-5</v>
      </c>
      <c r="AD441" s="223">
        <f t="shared" ca="1" si="879"/>
        <v>3.9126484518291881E-3</v>
      </c>
      <c r="AE441" s="223">
        <f t="shared" ca="1" si="880"/>
        <v>-2.9010607613951175E-3</v>
      </c>
      <c r="AF441" s="223">
        <f t="shared" ca="1" si="881"/>
        <v>-1.6922726724884574E-3</v>
      </c>
      <c r="AG441" s="223">
        <f t="shared" ca="1" si="882"/>
        <v>4.196270191006172E-3</v>
      </c>
      <c r="AH441" s="223">
        <f t="shared" ca="1" si="883"/>
        <v>-1.5194134871626506E-3</v>
      </c>
      <c r="AI441" s="223">
        <f t="shared" ca="1" si="884"/>
        <v>-3.0333614541077441E-3</v>
      </c>
      <c r="AJ441" s="223">
        <f t="shared" ca="1" si="885"/>
        <v>3.8410478328864748E-3</v>
      </c>
      <c r="AK441" s="223">
        <f t="shared" ca="1" si="886"/>
        <v>9.3550716972769536E-5</v>
      </c>
      <c r="AL441" s="223">
        <f t="shared" ca="1" si="887"/>
        <v>-3.9126484518291838E-3</v>
      </c>
      <c r="AM441" s="223">
        <f t="shared" ca="1" si="888"/>
        <v>2.9010607613951054E-3</v>
      </c>
      <c r="AN441" s="223">
        <f t="shared" ca="1" si="889"/>
        <v>1.6922726724884459E-3</v>
      </c>
      <c r="AO441" s="223">
        <f t="shared" ca="1" si="890"/>
        <v>-4.196270191006172E-3</v>
      </c>
      <c r="AP441" s="223">
        <f t="shared" ca="1" si="891"/>
        <v>1.519413487162662E-3</v>
      </c>
      <c r="AQ441" s="223">
        <f t="shared" ca="1" si="892"/>
        <v>3.0333614541077562E-3</v>
      </c>
      <c r="AR441" s="223">
        <f t="shared" ca="1" si="893"/>
        <v>-3.8410478328864796E-3</v>
      </c>
      <c r="AS441" s="223">
        <f t="shared" ca="1" si="894"/>
        <v>-9.3550716972786883E-5</v>
      </c>
      <c r="AT441" s="223">
        <f t="shared" ca="1" si="895"/>
        <v>3.9126484518291794E-3</v>
      </c>
      <c r="AU441" s="223">
        <f t="shared" ca="1" si="896"/>
        <v>-2.9010607613951141E-3</v>
      </c>
      <c r="AV441" s="223">
        <f t="shared" ca="1" si="897"/>
        <v>-1.692272672488435E-3</v>
      </c>
      <c r="AW441" s="223">
        <f t="shared" ca="1" si="898"/>
        <v>4.196270191006172E-3</v>
      </c>
      <c r="AX441" s="223">
        <f t="shared" ca="1" si="899"/>
        <v>-1.5194134871626735E-3</v>
      </c>
      <c r="AY441" s="223">
        <f t="shared" ca="1" si="900"/>
        <v>-3.033361454107748E-3</v>
      </c>
      <c r="AZ441" s="223">
        <f t="shared" ca="1" si="901"/>
        <v>3.8410478328864848E-3</v>
      </c>
      <c r="BA441" s="223">
        <f t="shared" ca="1" si="902"/>
        <v>9.3550716972774523E-5</v>
      </c>
      <c r="BB441" s="223">
        <f t="shared" ca="1" si="903"/>
        <v>-3.9126484518291968E-3</v>
      </c>
      <c r="BC441" s="223">
        <f t="shared" ca="1" si="904"/>
        <v>2.9010607613951232E-3</v>
      </c>
      <c r="BD441" s="223">
        <f t="shared" ca="1" si="905"/>
        <v>1.6922726724884786E-3</v>
      </c>
      <c r="BE441" s="223">
        <f t="shared" ca="1" si="906"/>
        <v>-4.196270191006172E-3</v>
      </c>
      <c r="BF441" s="223">
        <f t="shared" ca="1" si="907"/>
        <v>1.5194134871626295E-3</v>
      </c>
      <c r="BG441" s="223">
        <f t="shared" ca="1" si="908"/>
        <v>3.0333614541077389E-3</v>
      </c>
      <c r="BH441" s="223">
        <f t="shared" ca="1" si="909"/>
        <v>-3.8410478328864657E-3</v>
      </c>
      <c r="BI441" s="223">
        <f t="shared" ca="1" si="910"/>
        <v>-9.3550716972762163E-5</v>
      </c>
      <c r="BJ441" s="223">
        <f t="shared" ca="1" si="911"/>
        <v>3.9126484518291925E-3</v>
      </c>
      <c r="BK441" s="223">
        <f t="shared" ca="1" si="912"/>
        <v>-2.9010607613951323E-3</v>
      </c>
      <c r="BL441" s="223">
        <f t="shared" ca="1" si="913"/>
        <v>-1.6922726724884669E-3</v>
      </c>
      <c r="BM441" s="223">
        <f t="shared" ca="1" si="914"/>
        <v>4.196270191006172E-3</v>
      </c>
      <c r="BN441" s="223">
        <f t="shared" ca="1" si="915"/>
        <v>-1.519413487162641E-3</v>
      </c>
      <c r="BO441" s="223">
        <f t="shared" ca="1" si="916"/>
        <v>-3.0333614541077306E-3</v>
      </c>
      <c r="BP441" s="223">
        <f t="shared" ca="1" si="917"/>
        <v>3.8410478328864709E-3</v>
      </c>
      <c r="BQ441" s="223">
        <f t="shared" ca="1" si="918"/>
        <v>9.3550716972749803E-5</v>
      </c>
      <c r="BR441" s="223">
        <f t="shared" ca="1" si="919"/>
        <v>-3.9126484518291881E-3</v>
      </c>
      <c r="BS441" s="223">
        <f t="shared" ca="1" si="920"/>
        <v>2.9010607613950976E-3</v>
      </c>
      <c r="BT441" s="223">
        <f t="shared" ca="1" si="921"/>
        <v>1.6922726724885107E-3</v>
      </c>
      <c r="BU441" s="223">
        <f t="shared" ca="1" si="922"/>
        <v>-4.1962701910061712E-3</v>
      </c>
      <c r="BV441" s="223">
        <f t="shared" ca="1" si="923"/>
        <v>1.5194134871626525E-3</v>
      </c>
      <c r="BW441" s="223">
        <f t="shared" ca="1" si="924"/>
        <v>3.033361454107722E-3</v>
      </c>
      <c r="BX441" s="223">
        <f t="shared" ca="1" si="925"/>
        <v>-3.8410478328864519E-3</v>
      </c>
      <c r="BY441" s="223">
        <f t="shared" ca="1" si="926"/>
        <v>-9.3550716972797075E-5</v>
      </c>
      <c r="BZ441" s="223">
        <f t="shared" ca="1" si="927"/>
        <v>3.9126484518291829E-3</v>
      </c>
      <c r="CA441" s="223">
        <f t="shared" ca="1" si="928"/>
        <v>-2.9010607613951496E-3</v>
      </c>
      <c r="CB441" s="223">
        <f t="shared" ca="1" si="929"/>
        <v>-1.6922726724884994E-3</v>
      </c>
      <c r="CC441" s="223">
        <f t="shared" ca="1" si="930"/>
        <v>4.196270191006172E-3</v>
      </c>
      <c r="CD441" s="223">
        <f t="shared" ca="1" si="931"/>
        <v>-1.519413487162664E-3</v>
      </c>
      <c r="CE441" s="223">
        <f t="shared" ca="1" si="932"/>
        <v>-3.0333614541077137E-3</v>
      </c>
      <c r="CF441" s="223">
        <f t="shared" ca="1" si="933"/>
        <v>3.8410478328864571E-3</v>
      </c>
      <c r="CG441" s="223">
        <f t="shared" ca="1" si="934"/>
        <v>9.3550716972784715E-5</v>
      </c>
      <c r="CH441" s="223">
        <f t="shared" ca="1" si="935"/>
        <v>-3.9126484518291786E-3</v>
      </c>
      <c r="CI441" s="223">
        <f t="shared" ca="1" si="936"/>
        <v>2.9010607613950724E-3</v>
      </c>
      <c r="CJ441" s="223">
        <f t="shared" ca="1" si="937"/>
        <v>1.6922726724884879E-3</v>
      </c>
      <c r="CK441" s="223">
        <f t="shared" ca="1" si="938"/>
        <v>-4.196270191006172E-3</v>
      </c>
      <c r="CL441" s="223">
        <f t="shared" ca="1" si="939"/>
        <v>1.5194134871626755E-3</v>
      </c>
      <c r="CM441" s="223">
        <f t="shared" ca="1" si="940"/>
        <v>3.0333614541077874E-3</v>
      </c>
      <c r="CN441" s="223">
        <f t="shared" ca="1" si="941"/>
        <v>-3.8410478328864614E-3</v>
      </c>
      <c r="CO441" s="223">
        <f t="shared" ca="1" si="942"/>
        <v>-9.3550716972772355E-5</v>
      </c>
      <c r="CP441" s="223">
        <f t="shared" ca="1" si="943"/>
        <v>3.9126484518291742E-3</v>
      </c>
      <c r="CQ441" s="223">
        <f t="shared" ca="1" si="944"/>
        <v>-2.9010607613950811E-3</v>
      </c>
      <c r="CR441" s="223">
        <f t="shared" ca="1" si="945"/>
        <v>-1.6922726724884765E-3</v>
      </c>
      <c r="CS441" s="223">
        <f t="shared" ca="1" si="946"/>
        <v>4.196270191006172E-3</v>
      </c>
      <c r="CT441" s="223">
        <f t="shared" ca="1" si="947"/>
        <v>-1.519413487162687E-3</v>
      </c>
      <c r="CU441" s="223">
        <f t="shared" ca="1" si="948"/>
        <v>-3.0333614541077792E-3</v>
      </c>
      <c r="CV441" s="223">
        <f t="shared" ca="1" si="949"/>
        <v>3.8410478328864666E-3</v>
      </c>
      <c r="CW441" s="223">
        <f t="shared" ca="1" si="950"/>
        <v>9.3550716972759995E-5</v>
      </c>
      <c r="CX441" s="223">
        <f t="shared" ca="1" si="951"/>
        <v>-3.9126484518292133E-3</v>
      </c>
      <c r="CY441" s="223">
        <f t="shared" ca="1" si="952"/>
        <v>2.9010607613950906E-3</v>
      </c>
      <c r="CZ441" s="223">
        <f t="shared" ca="1" si="953"/>
        <v>1.6922726724884652E-3</v>
      </c>
      <c r="DA441" s="223">
        <f t="shared" ca="1" si="954"/>
        <v>-4.1962701910061729E-3</v>
      </c>
      <c r="DB441" s="223">
        <f t="shared" ca="1" si="955"/>
        <v>1.5194134871625872E-3</v>
      </c>
      <c r="DC441" s="223">
        <f t="shared" ca="1" si="956"/>
        <v>3.0333614541077705E-3</v>
      </c>
      <c r="DD441" s="223">
        <f t="shared" ca="1" si="957"/>
        <v>-3.8410478328864718E-3</v>
      </c>
      <c r="DE441" s="223">
        <f t="shared" ca="1" si="958"/>
        <v>-9.3550716972747852E-5</v>
      </c>
      <c r="DF441" s="223">
        <f t="shared" ca="1" si="959"/>
        <v>3.9126484518292089E-3</v>
      </c>
      <c r="DG441" s="223">
        <f t="shared" ca="1" si="960"/>
        <v>-2.9010607613950993E-3</v>
      </c>
      <c r="DH441" s="223">
        <f t="shared" ca="1" si="961"/>
        <v>-1.6922726724884537E-3</v>
      </c>
      <c r="DI441" s="223">
        <f t="shared" ca="1" si="962"/>
        <v>4.1962701910061729E-3</v>
      </c>
      <c r="DJ441" s="223">
        <f t="shared" ca="1" si="963"/>
        <v>-1.5194134871625989E-3</v>
      </c>
      <c r="DK441" s="223">
        <f t="shared" ca="1" si="964"/>
        <v>-3.0333614541077619E-3</v>
      </c>
      <c r="DL441" s="223">
        <f t="shared" ca="1" si="965"/>
        <v>3.841047832886477E-3</v>
      </c>
      <c r="DM441" s="223">
        <f t="shared" ca="1" si="966"/>
        <v>9.3550716972735492E-5</v>
      </c>
      <c r="DN441" s="223">
        <f t="shared" ca="1" si="967"/>
        <v>-3.9126484518292037E-3</v>
      </c>
      <c r="DO441" s="223">
        <f t="shared" ca="1" si="968"/>
        <v>2.901060761395108E-3</v>
      </c>
      <c r="DP441" s="223">
        <f t="shared" ca="1" si="969"/>
        <v>1.6922726724884422E-3</v>
      </c>
      <c r="DQ441" s="223">
        <f t="shared" ca="1" si="970"/>
        <v>-4.1962701910061703E-3</v>
      </c>
      <c r="DR441" s="223">
        <f t="shared" ca="1" si="971"/>
        <v>1.5194134871626104E-3</v>
      </c>
      <c r="DS441" s="223">
        <f t="shared" ca="1" si="972"/>
        <v>3.0333614541077532E-3</v>
      </c>
      <c r="DT441" s="223">
        <f t="shared" ca="1" si="973"/>
        <v>-3.8410478328864813E-3</v>
      </c>
      <c r="DU441" s="223">
        <f t="shared" ca="1" si="974"/>
        <v>-9.3550716972842394E-5</v>
      </c>
      <c r="DV441" s="223">
        <f t="shared" ca="1" si="975"/>
        <v>3.9126484518291994E-3</v>
      </c>
      <c r="DW441" s="223">
        <f t="shared" ca="1" si="976"/>
        <v>-2.9010607613951171E-3</v>
      </c>
      <c r="DX441" s="223">
        <f t="shared" ca="1" si="977"/>
        <v>-1.6922726724884314E-3</v>
      </c>
      <c r="DY441" s="223">
        <f t="shared" ca="1" si="978"/>
        <v>4.1962701910061712E-3</v>
      </c>
      <c r="DZ441" s="223">
        <f t="shared" ca="1" si="979"/>
        <v>-1.5194134871626219E-3</v>
      </c>
      <c r="EA441" s="223">
        <f t="shared" ca="1" si="980"/>
        <v>-3.0333614541077445E-3</v>
      </c>
      <c r="EB441" s="223">
        <f t="shared" ca="1" si="981"/>
        <v>3.8410478328864866E-3</v>
      </c>
      <c r="EC441" s="223">
        <f t="shared" ca="1" si="982"/>
        <v>9.3550716972829817E-5</v>
      </c>
      <c r="ED441" s="223">
        <f t="shared" ca="1" si="983"/>
        <v>-3.9126484518291951E-3</v>
      </c>
      <c r="EE441" s="223">
        <f t="shared" ca="1" si="984"/>
        <v>2.9010607613951262E-3</v>
      </c>
      <c r="EF441" s="223">
        <f t="shared" ca="1" si="985"/>
        <v>1.6922726724885294E-3</v>
      </c>
      <c r="EG441" s="223">
        <f t="shared" ca="1" si="986"/>
        <v>-4.1962701910061712E-3</v>
      </c>
      <c r="EH441" s="223">
        <f t="shared" ca="1" si="987"/>
        <v>1.5194134871625222E-3</v>
      </c>
      <c r="EI441" s="223">
        <f t="shared" ca="1" si="988"/>
        <v>3.0333614541077363E-3</v>
      </c>
      <c r="EJ441" s="223">
        <f t="shared" ca="1" si="989"/>
        <v>-3.8410478328864436E-3</v>
      </c>
      <c r="EK441" s="223">
        <f t="shared" ca="1" si="990"/>
        <v>-9.3550716972698412E-5</v>
      </c>
      <c r="EL441" s="223">
        <f t="shared" ca="1" si="991"/>
        <v>3.9126484518291907E-3</v>
      </c>
      <c r="EM441" s="223">
        <f t="shared" ca="1" si="992"/>
        <v>-2.901060761395049E-3</v>
      </c>
      <c r="EN441" s="223">
        <f t="shared" ca="1" si="993"/>
        <v>-1.6922726724884086E-3</v>
      </c>
      <c r="EO441" s="223">
        <f t="shared" ca="1" si="994"/>
        <v>4.1962701910061712E-3</v>
      </c>
      <c r="EP441" s="223">
        <f t="shared" ca="1" si="995"/>
        <v>-1.5194134871625337E-3</v>
      </c>
      <c r="EQ441" s="223">
        <f t="shared" ca="1" si="996"/>
        <v>-3.033361454107728E-3</v>
      </c>
      <c r="ER441" s="223">
        <f t="shared" ca="1" si="997"/>
        <v>3.8410478328864484E-3</v>
      </c>
      <c r="ES441" s="223">
        <f t="shared" ca="1" si="998"/>
        <v>9.3550716972685835E-5</v>
      </c>
      <c r="ET441" s="223">
        <f t="shared" ca="1" si="999"/>
        <v>-3.9126484518291864E-3</v>
      </c>
      <c r="EU441" s="223">
        <f t="shared" ca="1" si="1000"/>
        <v>2.9010607613950577E-3</v>
      </c>
      <c r="EV441" s="223">
        <f t="shared" ca="1" si="1001"/>
        <v>1.6922726724883971E-3</v>
      </c>
      <c r="EW441" s="223">
        <f t="shared" ca="1" si="1002"/>
        <v>-4.1962701910061712E-3</v>
      </c>
      <c r="EX441" s="223">
        <f t="shared" ca="1" si="1003"/>
        <v>1.5194134871625452E-3</v>
      </c>
      <c r="EY441" s="223">
        <f t="shared" ca="1" si="1004"/>
        <v>3.0333614541077194E-3</v>
      </c>
      <c r="EZ441" s="223">
        <f t="shared" ca="1" si="1005"/>
        <v>-3.8410478328864536E-3</v>
      </c>
      <c r="FA441" s="223">
        <f t="shared" ca="1" si="1006"/>
        <v>-9.3550716972912434E-5</v>
      </c>
      <c r="FB441" s="223">
        <f t="shared" ca="1" si="1007"/>
        <v>3.912648451829182E-3</v>
      </c>
      <c r="FC441" s="223">
        <f t="shared" ca="1" si="1008"/>
        <v>-2.9010607613950664E-3</v>
      </c>
      <c r="FD441" s="223">
        <f t="shared" ca="1" si="1009"/>
        <v>-1.692272672488386E-3</v>
      </c>
      <c r="FE441" s="223">
        <f t="shared" ca="1" si="1010"/>
        <v>4.196270191006172E-3</v>
      </c>
      <c r="FF441" s="223">
        <f t="shared" ca="1" si="1011"/>
        <v>-1.5194134871625567E-3</v>
      </c>
      <c r="FG441" s="223">
        <f t="shared" ca="1" si="1012"/>
        <v>-3.0333614541077107E-3</v>
      </c>
      <c r="FH441" s="223">
        <f t="shared" ca="1" si="1013"/>
        <v>3.8410478328864584E-3</v>
      </c>
      <c r="FI441" s="223">
        <f t="shared" ca="1" si="1014"/>
        <v>9.3550716972900074E-5</v>
      </c>
      <c r="FJ441" s="223">
        <f t="shared" ca="1" si="1015"/>
        <v>-3.9126484518291777E-3</v>
      </c>
      <c r="FK441" s="223">
        <f t="shared" ca="1" si="1016"/>
        <v>2.9010607613950755E-3</v>
      </c>
      <c r="FL441" s="223">
        <f t="shared" ca="1" si="1017"/>
        <v>1.6922726724885933E-3</v>
      </c>
      <c r="FM441" s="223">
        <f t="shared" ca="1" si="1018"/>
        <v>-4.196270191006172E-3</v>
      </c>
      <c r="FN441" s="223">
        <f t="shared" ca="1" si="1019"/>
        <v>1.5194134871625682E-3</v>
      </c>
      <c r="FO441" s="223">
        <f t="shared" ca="1" si="1020"/>
        <v>3.0333614541077024E-3</v>
      </c>
      <c r="FP441" s="223">
        <f t="shared" ca="1" si="1021"/>
        <v>-3.8410478328864636E-3</v>
      </c>
      <c r="FQ441" s="223">
        <f t="shared" ca="1" si="1022"/>
        <v>-9.3550716972887714E-5</v>
      </c>
      <c r="FR441" s="223">
        <f t="shared" ca="1" si="1023"/>
        <v>3.9126484518291725E-3</v>
      </c>
      <c r="FS441" s="223">
        <f t="shared" ca="1" si="1024"/>
        <v>-2.9010607613950846E-3</v>
      </c>
      <c r="FT441" s="223">
        <f t="shared" ca="1" si="1025"/>
        <v>-1.6922726724885818E-3</v>
      </c>
      <c r="FU441" s="223">
        <f t="shared" ca="1" si="1026"/>
        <v>4.196270191006172E-3</v>
      </c>
      <c r="FV441" s="223">
        <f t="shared" ca="1" si="1027"/>
        <v>-1.5194134871625796E-3</v>
      </c>
      <c r="FW441" s="223">
        <f t="shared" ca="1" si="1028"/>
        <v>-3.0333614541076933E-3</v>
      </c>
      <c r="FX441" s="223">
        <f t="shared" ca="1" si="1029"/>
        <v>3.8410478328864683E-3</v>
      </c>
      <c r="FY441" s="223">
        <f t="shared" ca="1" si="1030"/>
        <v>9.3550716972875354E-5</v>
      </c>
      <c r="FZ441" s="223">
        <f t="shared" ca="1" si="1031"/>
        <v>-3.9126484518291682E-3</v>
      </c>
      <c r="GA441" s="223">
        <f t="shared" ca="1" si="1032"/>
        <v>2.9010607613950933E-3</v>
      </c>
      <c r="GB441" s="223">
        <f t="shared" ca="1" si="1033"/>
        <v>1.6922726724885703E-3</v>
      </c>
      <c r="GC441" s="223">
        <f t="shared" ca="1" si="1034"/>
        <v>-4.196270191006172E-3</v>
      </c>
      <c r="GD441" s="223">
        <f t="shared" ca="1" si="1035"/>
        <v>1.5194134871625911E-3</v>
      </c>
      <c r="GE441" s="223">
        <f t="shared" ca="1" si="1036"/>
        <v>3.0333614541078499E-3</v>
      </c>
      <c r="GF441" s="223">
        <f t="shared" ca="1" si="1037"/>
        <v>-3.8410478328864735E-3</v>
      </c>
      <c r="GG441" s="223">
        <f t="shared" ca="1" si="1038"/>
        <v>-9.3550716972862994E-5</v>
      </c>
      <c r="GH441" s="223">
        <f t="shared" ca="1" si="1039"/>
        <v>3.9126484518291638E-3</v>
      </c>
      <c r="GI441" s="223">
        <f t="shared" ca="1" si="1040"/>
        <v>-2.9010607613951024E-3</v>
      </c>
      <c r="GJ441" s="223">
        <f t="shared" ca="1" si="1041"/>
        <v>-1.6922726724885595E-3</v>
      </c>
      <c r="GK441" s="223">
        <f t="shared" ca="1" si="1042"/>
        <v>4.1962701910061729E-3</v>
      </c>
      <c r="GL441" s="223">
        <f t="shared" ca="1" si="1043"/>
        <v>-1.5194134871626026E-3</v>
      </c>
      <c r="GM441" s="223">
        <f t="shared" ca="1" si="1044"/>
        <v>-3.0333614541078417E-3</v>
      </c>
      <c r="GN441" s="223">
        <f t="shared" ca="1" si="1045"/>
        <v>3.8410478328864783E-3</v>
      </c>
      <c r="GO441" s="223">
        <f t="shared" ca="1" si="1046"/>
        <v>9.3550716972850634E-5</v>
      </c>
      <c r="GP441" s="223">
        <f t="shared" ca="1" si="1047"/>
        <v>-3.9126484518292462E-3</v>
      </c>
      <c r="GQ441" s="223">
        <f t="shared" ca="1" si="1048"/>
        <v>2.9010607613951115E-3</v>
      </c>
      <c r="GR441" s="223">
        <f t="shared" ca="1" si="1049"/>
        <v>1.6922726724885482E-3</v>
      </c>
      <c r="GS441" s="223">
        <f t="shared" ca="1" si="1050"/>
        <v>-4.1962701910061729E-3</v>
      </c>
      <c r="GT441" s="223">
        <f t="shared" ca="1" si="1051"/>
        <v>1.5194134871626141E-3</v>
      </c>
      <c r="GU441" s="223">
        <f t="shared" ca="1" si="1052"/>
        <v>3.033361454107833E-3</v>
      </c>
      <c r="GV441" s="223">
        <f t="shared" ca="1" si="1053"/>
        <v>-3.8410478328864831E-3</v>
      </c>
      <c r="GW441" s="223">
        <f t="shared" ca="1" si="1054"/>
        <v>-9.3550716972838057E-5</v>
      </c>
      <c r="GX441" s="223">
        <f t="shared" ca="1" si="1055"/>
        <v>3.912648451829241E-3</v>
      </c>
      <c r="GY441" s="223">
        <f t="shared" ca="1" si="1056"/>
        <v>-2.9010607613951201E-3</v>
      </c>
      <c r="GZ441" s="223">
        <f t="shared" ca="1" si="1057"/>
        <v>-1.6922726724885367E-3</v>
      </c>
      <c r="HA441" s="223">
        <f t="shared" ca="1" si="1058"/>
        <v>4.1962701910061738E-3</v>
      </c>
      <c r="HB441" s="223">
        <f t="shared" ca="1" si="1059"/>
        <v>-1.5194134871626256E-3</v>
      </c>
      <c r="HC441" s="223">
        <f t="shared" ca="1" si="1060"/>
        <v>-3.0333614541078243E-3</v>
      </c>
      <c r="HD441" s="223">
        <f t="shared" ca="1" si="1061"/>
        <v>3.8410478328864883E-3</v>
      </c>
      <c r="HE441" s="223">
        <f t="shared" ca="1" si="1062"/>
        <v>9.3550716972825698E-5</v>
      </c>
      <c r="HF441" s="223">
        <f t="shared" ca="1" si="1063"/>
        <v>-3.9126484518292367E-3</v>
      </c>
      <c r="HG441" s="223">
        <f t="shared" ca="1" si="1064"/>
        <v>2.9010607613951288E-3</v>
      </c>
      <c r="HH441" s="223">
        <f t="shared" ca="1" si="1065"/>
        <v>1.6922726724885257E-3</v>
      </c>
      <c r="HI441" s="223">
        <f t="shared" ca="1" si="1066"/>
        <v>-4.1962701910061677E-3</v>
      </c>
      <c r="HJ441" s="223">
        <f t="shared" ca="1" si="1067"/>
        <v>1.5194134871626371E-3</v>
      </c>
      <c r="HK441" s="223">
        <f t="shared" ca="1" si="1068"/>
        <v>3.0333614541078161E-3</v>
      </c>
      <c r="HL441" s="223">
        <f t="shared" ca="1" si="1069"/>
        <v>-3.8410478328864931E-3</v>
      </c>
      <c r="HM441" s="223">
        <f t="shared" ca="1" si="1070"/>
        <v>-9.3550716972813554E-5</v>
      </c>
      <c r="HN441" s="223">
        <f t="shared" ca="1" si="1071"/>
        <v>3.9126484518292324E-3</v>
      </c>
      <c r="HO441" s="223">
        <f t="shared" ca="1" si="1072"/>
        <v>-2.9010607613951379E-3</v>
      </c>
      <c r="HP441" s="223">
        <f t="shared" ca="1" si="1073"/>
        <v>-1.6922726724885144E-3</v>
      </c>
      <c r="HQ441" s="223">
        <f t="shared" ca="1" si="1074"/>
        <v>4.1962701910061686E-3</v>
      </c>
      <c r="HR441" s="223">
        <f t="shared" ca="1" si="1075"/>
        <v>-1.5194134871626486E-3</v>
      </c>
      <c r="HS441" s="223">
        <f t="shared" ca="1" si="1076"/>
        <v>-3.0333614541078074E-3</v>
      </c>
      <c r="HT441" s="223">
        <f t="shared" ca="1" si="1077"/>
        <v>3.8410478328864987E-3</v>
      </c>
      <c r="HU441" s="223">
        <f t="shared" ca="1" si="1078"/>
        <v>9.3550716972801195E-5</v>
      </c>
      <c r="HV441" s="223">
        <f t="shared" ca="1" si="1079"/>
        <v>-3.912648451829228E-3</v>
      </c>
      <c r="HW441" s="223">
        <f t="shared" ca="1" si="1080"/>
        <v>2.901060761395147E-3</v>
      </c>
      <c r="HX441" s="223">
        <f t="shared" ca="1" si="1081"/>
        <v>1.6922726724885029E-3</v>
      </c>
      <c r="HY441" s="223">
        <f t="shared" ca="1" si="1082"/>
        <v>-4.1962701910061686E-3</v>
      </c>
      <c r="HZ441" s="223">
        <f t="shared" ca="1" si="1083"/>
        <v>1.5194134871626601E-3</v>
      </c>
      <c r="IA441" s="223">
        <f t="shared" ca="1" si="1084"/>
        <v>3.0333614541077987E-3</v>
      </c>
      <c r="IB441" s="223">
        <f t="shared" ca="1" si="1085"/>
        <v>-3.8410478328864068E-3</v>
      </c>
      <c r="IC441" s="223">
        <f t="shared" ca="1" si="1086"/>
        <v>-9.3550716972788835E-5</v>
      </c>
      <c r="ID441" s="223">
        <f t="shared" ca="1" si="1087"/>
        <v>3.9126484518292237E-3</v>
      </c>
      <c r="IE441" s="223">
        <f t="shared" ca="1" si="1088"/>
        <v>-2.901060761395154E-3</v>
      </c>
      <c r="IF441" s="223">
        <f t="shared" ca="1" si="1089"/>
        <v>-1.6922726724884914E-3</v>
      </c>
      <c r="IG441" s="223">
        <f t="shared" ca="1" si="1090"/>
        <v>4.1962701910061686E-3</v>
      </c>
      <c r="IH441" s="223">
        <f t="shared" ca="1" si="1091"/>
        <v>-1.5194134871626718E-3</v>
      </c>
      <c r="II441" s="223">
        <f t="shared" ca="1" si="1092"/>
        <v>-3.03336145410779E-3</v>
      </c>
      <c r="IJ441" s="223">
        <f t="shared" ca="1" si="1093"/>
        <v>3.841047832886412E-3</v>
      </c>
      <c r="IK441" s="223">
        <f t="shared" ca="1" si="1094"/>
        <v>9.3550716972776475E-5</v>
      </c>
      <c r="IL441" s="223">
        <f t="shared" ca="1" si="1095"/>
        <v>-3.9126484518292193E-3</v>
      </c>
      <c r="IM441" s="223">
        <f t="shared" ca="1" si="1096"/>
        <v>2.9010607613949926E-3</v>
      </c>
      <c r="IN441" s="223">
        <f t="shared" ca="1" si="1097"/>
        <v>1.6922726724884806E-3</v>
      </c>
      <c r="IO441" s="223">
        <f t="shared" ca="1" si="1098"/>
        <v>-4.1962701910061694E-3</v>
      </c>
      <c r="IP441" s="223">
        <f t="shared" ca="1" si="1099"/>
        <v>1.5194134871626833E-3</v>
      </c>
      <c r="IQ441" s="223">
        <f t="shared" ca="1" si="1100"/>
        <v>3.0333614541077818E-3</v>
      </c>
      <c r="IR441" s="223">
        <f t="shared" ca="1" si="1101"/>
        <v>-3.8410478328864172E-3</v>
      </c>
      <c r="IS441" s="223">
        <f t="shared" ca="1" si="1102"/>
        <v>-9.3550716972764115E-5</v>
      </c>
      <c r="IT441" s="223">
        <f t="shared" ca="1" si="1103"/>
        <v>3.9126484518292141E-3</v>
      </c>
      <c r="IU441" s="223">
        <f t="shared" ca="1" si="1104"/>
        <v>-2.9010607613950013E-3</v>
      </c>
      <c r="IV441" s="223">
        <f t="shared" ca="1" si="1105"/>
        <v>-1.6922726724884689E-3</v>
      </c>
      <c r="IW441" s="223">
        <f t="shared" ca="1" si="1106"/>
        <v>4.1962701910061703E-3</v>
      </c>
      <c r="IX441" s="223">
        <f t="shared" ca="1" si="1107"/>
        <v>-1.5194134871626948E-3</v>
      </c>
      <c r="IY441" s="223">
        <f t="shared" ca="1" si="1108"/>
        <v>-3.0333614541077731E-3</v>
      </c>
      <c r="IZ441" s="223">
        <f t="shared" ca="1" si="1109"/>
        <v>3.8410478328864224E-3</v>
      </c>
      <c r="JA441" s="223">
        <f t="shared" ca="1" si="1110"/>
        <v>9.3550716972751755E-5</v>
      </c>
      <c r="JB441" s="223">
        <f t="shared" ca="1" si="1111"/>
        <v>-3.9126484518292098E-3</v>
      </c>
    </row>
    <row r="442" spans="2:262">
      <c r="B442" s="230">
        <v>81</v>
      </c>
      <c r="C442" s="229">
        <f t="shared" si="1112"/>
        <v>1.582031250000001E-3</v>
      </c>
      <c r="D442" s="226">
        <f t="shared" ca="1" si="855"/>
        <v>23.374046824542575</v>
      </c>
      <c r="E442" s="225">
        <f ca="1">CI361</f>
        <v>-0.62595317545742624</v>
      </c>
      <c r="F442" s="224">
        <v>81</v>
      </c>
      <c r="G442" s="223">
        <f t="shared" ca="1" si="856"/>
        <v>-3.1484521484344155E-4</v>
      </c>
      <c r="H442" s="223">
        <f t="shared" ca="1" si="857"/>
        <v>-1.6220703937152849E-5</v>
      </c>
      <c r="I442" s="223">
        <f t="shared" ca="1" si="858"/>
        <v>3.2799181359859699E-4</v>
      </c>
      <c r="J442" s="223">
        <f t="shared" ca="1" si="859"/>
        <v>-2.496109631139974E-4</v>
      </c>
      <c r="K442" s="223">
        <f t="shared" ca="1" si="860"/>
        <v>-1.2568646423386255E-4</v>
      </c>
      <c r="L442" s="223">
        <f t="shared" ca="1" si="861"/>
        <v>3.5147765895154046E-4</v>
      </c>
      <c r="M442" s="223">
        <f t="shared" ca="1" si="862"/>
        <v>-1.5918007247997751E-4</v>
      </c>
      <c r="N442" s="223">
        <f t="shared" ca="1" si="863"/>
        <v>-2.2246497548114941E-4</v>
      </c>
      <c r="O442" s="223">
        <f t="shared" ca="1" si="864"/>
        <v>3.3948407044811493E-4</v>
      </c>
      <c r="P442" s="223">
        <f t="shared" ca="1" si="865"/>
        <v>-5.2680966103163551E-5</v>
      </c>
      <c r="Q442" s="223">
        <f t="shared" ca="1" si="866"/>
        <v>-2.9678706259471838E-4</v>
      </c>
      <c r="R442" s="223">
        <f t="shared" ca="1" si="867"/>
        <v>2.932217245542936E-4</v>
      </c>
      <c r="S442" s="223">
        <f t="shared" ca="1" si="868"/>
        <v>5.9135948688335716E-5</v>
      </c>
      <c r="T442" s="223">
        <f t="shared" ca="1" si="869"/>
        <v>-3.4115038365707917E-4</v>
      </c>
      <c r="U442" s="223">
        <f t="shared" ca="1" si="870"/>
        <v>2.1736051080466627E-4</v>
      </c>
      <c r="V442" s="223">
        <f t="shared" ca="1" si="871"/>
        <v>1.6498346563452188E-4</v>
      </c>
      <c r="W442" s="223">
        <f t="shared" ca="1" si="872"/>
        <v>-3.5107674361032769E-4</v>
      </c>
      <c r="X442" s="223">
        <f t="shared" ca="1" si="873"/>
        <v>1.1955813615996188E-4</v>
      </c>
      <c r="Y442" s="223">
        <f t="shared" ca="1" si="874"/>
        <v>2.5417695121542598E-4</v>
      </c>
      <c r="Z442" s="223">
        <f t="shared" ca="1" si="875"/>
        <v>-3.2556413956060518E-4</v>
      </c>
      <c r="AA442" s="223">
        <f t="shared" ca="1" si="876"/>
        <v>9.6871282014611155E-6</v>
      </c>
      <c r="AB442" s="223">
        <f t="shared" ca="1" si="877"/>
        <v>3.1771289043801639E-4</v>
      </c>
      <c r="AC442" s="223">
        <f t="shared" ca="1" si="878"/>
        <v>-2.6718790659631061E-4</v>
      </c>
      <c r="AD442" s="223">
        <f t="shared" ca="1" si="879"/>
        <v>-1.011617337273521E-4</v>
      </c>
      <c r="AE442" s="223">
        <f t="shared" ca="1" si="880"/>
        <v>3.4917773440170156E-4</v>
      </c>
      <c r="AF442" s="223">
        <f t="shared" ca="1" si="881"/>
        <v>-1.8184075409310923E-4</v>
      </c>
      <c r="AG442" s="223">
        <f t="shared" ca="1" si="882"/>
        <v>-2.0179896214500304E-4</v>
      </c>
      <c r="AH442" s="223">
        <f t="shared" ca="1" si="883"/>
        <v>3.4539530726207664E-4</v>
      </c>
      <c r="AI442" s="223">
        <f t="shared" ca="1" si="884"/>
        <v>-7.8137934187078701E-5</v>
      </c>
      <c r="AJ442" s="223">
        <f t="shared" ca="1" si="885"/>
        <v>-2.8206586901486134E-4</v>
      </c>
      <c r="AK442" s="223">
        <f t="shared" ca="1" si="886"/>
        <v>3.0674742097816255E-4</v>
      </c>
      <c r="AL442" s="223">
        <f t="shared" ca="1" si="887"/>
        <v>3.345241312519641E-5</v>
      </c>
      <c r="AM442" s="223">
        <f t="shared" ca="1" si="888"/>
        <v>-3.3386002068114826E-4</v>
      </c>
      <c r="AN442" s="223">
        <f t="shared" ca="1" si="889"/>
        <v>2.3713533382392794E-4</v>
      </c>
      <c r="AO442" s="223">
        <f t="shared" ca="1" si="890"/>
        <v>1.4166595212950753E-4</v>
      </c>
      <c r="AP442" s="223">
        <f t="shared" ca="1" si="891"/>
        <v>-3.5195312700538609E-4</v>
      </c>
      <c r="AQ442" s="223">
        <f t="shared" ca="1" si="892"/>
        <v>1.4358594318214534E-4</v>
      </c>
      <c r="AR442" s="223">
        <f t="shared" ca="1" si="893"/>
        <v>2.3557921442982673E-4</v>
      </c>
      <c r="AS442" s="223">
        <f t="shared" ca="1" si="894"/>
        <v>-3.3451880399776058E-4</v>
      </c>
      <c r="AT442" s="223">
        <f t="shared" ca="1" si="895"/>
        <v>3.5542464953031052E-5</v>
      </c>
      <c r="AU442" s="223">
        <f t="shared" ca="1" si="896"/>
        <v>3.0571225359667315E-4</v>
      </c>
      <c r="AV442" s="223">
        <f t="shared" ca="1" si="897"/>
        <v>-2.8331693566291876E-4</v>
      </c>
      <c r="AW442" s="223">
        <f t="shared" ca="1" si="898"/>
        <v>-7.6088799020858545E-5</v>
      </c>
      <c r="AX442" s="223">
        <f t="shared" ca="1" si="899"/>
        <v>3.4498558545546678E-4</v>
      </c>
      <c r="AY442" s="223">
        <f t="shared" ca="1" si="900"/>
        <v>-2.0351602490465109E-4</v>
      </c>
      <c r="AZ442" s="223">
        <f t="shared" ca="1" si="901"/>
        <v>-1.8003938274860126E-4</v>
      </c>
      <c r="BA442" s="223">
        <f t="shared" ca="1" si="902"/>
        <v>3.4943481698003064E-4</v>
      </c>
      <c r="BB442" s="223">
        <f t="shared" ca="1" si="903"/>
        <v>-1.031714660355624E-4</v>
      </c>
      <c r="BC442" s="223">
        <f t="shared" ca="1" si="904"/>
        <v>-2.6581613605188703E-4</v>
      </c>
      <c r="BD442" s="223">
        <f t="shared" ca="1" si="905"/>
        <v>3.1861082655035213E-4</v>
      </c>
      <c r="BE442" s="223">
        <f t="shared" ca="1" si="906"/>
        <v>7.5875960369282622E-6</v>
      </c>
      <c r="BF442" s="223">
        <f t="shared" ca="1" si="907"/>
        <v>-3.2476044132663789E-4</v>
      </c>
      <c r="BG442" s="223">
        <f t="shared" ca="1" si="908"/>
        <v>2.5562509992316858E-4</v>
      </c>
      <c r="BH442" s="223">
        <f t="shared" ca="1" si="909"/>
        <v>1.1758073855559649E-4</v>
      </c>
      <c r="BI442" s="223">
        <f t="shared" ca="1" si="910"/>
        <v>-3.5092224591106184E-4</v>
      </c>
      <c r="BJ442" s="223">
        <f t="shared" ca="1" si="911"/>
        <v>1.6683564553756703E-4</v>
      </c>
      <c r="BK442" s="223">
        <f t="shared" ca="1" si="912"/>
        <v>2.1570485347003398E-4</v>
      </c>
      <c r="BL442" s="223">
        <f t="shared" ca="1" si="913"/>
        <v>-3.4166068205246613E-4</v>
      </c>
      <c r="BM442" s="223">
        <f t="shared" ca="1" si="914"/>
        <v>6.1205194007533232E-5</v>
      </c>
      <c r="BN442" s="223">
        <f t="shared" ca="1" si="915"/>
        <v>2.920549355653816E-4</v>
      </c>
      <c r="BO442" s="223">
        <f t="shared" ca="1" si="916"/>
        <v>-2.9791064570784681E-4</v>
      </c>
      <c r="BP442" s="223">
        <f t="shared" ca="1" si="917"/>
        <v>-5.0603532519938197E-5</v>
      </c>
      <c r="BQ442" s="223">
        <f t="shared" ca="1" si="918"/>
        <v>3.3892392973119306E-4</v>
      </c>
      <c r="BR442" s="223">
        <f t="shared" ca="1" si="919"/>
        <v>-2.2408842474407121E-4</v>
      </c>
      <c r="BS442" s="223">
        <f t="shared" ca="1" si="920"/>
        <v>-1.5730415433800335E-4</v>
      </c>
      <c r="BT442" s="223">
        <f t="shared" ca="1" si="921"/>
        <v>3.5158070914882245E-4</v>
      </c>
      <c r="BU442" s="223">
        <f t="shared" ca="1" si="922"/>
        <v>-1.2764590277054394E-4</v>
      </c>
      <c r="BV442" s="223">
        <f t="shared" ca="1" si="923"/>
        <v>-2.4812592241663952E-4</v>
      </c>
      <c r="BW442" s="223">
        <f t="shared" ca="1" si="924"/>
        <v>3.2874765244818966E-4</v>
      </c>
      <c r="BX442" s="223">
        <f t="shared" ca="1" si="925"/>
        <v>-1.8318338891678198E-5</v>
      </c>
      <c r="BY442" s="223">
        <f t="shared" ca="1" si="926"/>
        <v>-3.1390095700248506E-4</v>
      </c>
      <c r="BZ442" s="223">
        <f t="shared" ca="1" si="927"/>
        <v>2.7272961145789759E-4</v>
      </c>
      <c r="CA442" s="223">
        <f t="shared" ca="1" si="928"/>
        <v>9.2858344771949648E-5</v>
      </c>
      <c r="CB442" s="223">
        <f t="shared" ca="1" si="929"/>
        <v>-3.4798968676132337E-4</v>
      </c>
      <c r="CC442" s="223">
        <f t="shared" ca="1" si="930"/>
        <v>1.8918125107474315E-4</v>
      </c>
      <c r="CD442" s="223">
        <f t="shared" ca="1" si="931"/>
        <v>1.9466156922004962E-4</v>
      </c>
      <c r="CE442" s="223">
        <f t="shared" ca="1" si="932"/>
        <v>-3.469510712687541E-4</v>
      </c>
      <c r="CF442" s="223">
        <f t="shared" ca="1" si="933"/>
        <v>8.6536246812725313E-5</v>
      </c>
      <c r="CG442" s="223">
        <f t="shared" ca="1" si="934"/>
        <v>2.7681494653385695E-4</v>
      </c>
      <c r="CH442" s="223">
        <f t="shared" ca="1" si="935"/>
        <v>-3.1088995215192562E-4</v>
      </c>
      <c r="CI442" s="223">
        <f t="shared" ca="1" si="936"/>
        <v>-2.4844041091869783E-5</v>
      </c>
      <c r="CJ442" s="223">
        <f t="shared" ca="1" si="937"/>
        <v>3.3102561586644853E-4</v>
      </c>
      <c r="CK442" s="223">
        <f t="shared" ca="1" si="938"/>
        <v>-2.4344646999419897E-4</v>
      </c>
      <c r="CL442" s="223">
        <f t="shared" ca="1" si="939"/>
        <v>-1.3371648108579938E-4</v>
      </c>
      <c r="CM442" s="223">
        <f t="shared" ca="1" si="940"/>
        <v>3.5182135499286333E-4</v>
      </c>
      <c r="CN442" s="223">
        <f t="shared" ca="1" si="941"/>
        <v>-1.5142861529884589E-4</v>
      </c>
      <c r="CO442" s="223">
        <f t="shared" ca="1" si="942"/>
        <v>-2.2909109290954364E-4</v>
      </c>
      <c r="CP442" s="223">
        <f t="shared" ca="1" si="943"/>
        <v>3.3710296633384957E-4</v>
      </c>
      <c r="CQ442" s="223">
        <f t="shared" ca="1" si="944"/>
        <v>-4.4125005154681778E-5</v>
      </c>
      <c r="CR442" s="223">
        <f t="shared" ca="1" si="945"/>
        <v>-3.0134041619513232E-4</v>
      </c>
      <c r="CS442" s="223">
        <f t="shared" ca="1" si="946"/>
        <v>2.8835617759813143E-4</v>
      </c>
      <c r="CT442" s="223">
        <f t="shared" ca="1" si="947"/>
        <v>6.7632743572488554E-5</v>
      </c>
      <c r="CU442" s="223">
        <f t="shared" ca="1" si="948"/>
        <v>-3.4317134134828647E-4</v>
      </c>
      <c r="CV442" s="223">
        <f t="shared" ca="1" si="949"/>
        <v>2.1050166702117788E-4</v>
      </c>
      <c r="CW442" s="223">
        <f t="shared" ca="1" si="950"/>
        <v>1.7256339706048213E-4</v>
      </c>
      <c r="CX442" s="223">
        <f t="shared" ca="1" si="951"/>
        <v>-3.5036130256908669E-4</v>
      </c>
      <c r="CY442" s="223">
        <f t="shared" ca="1" si="952"/>
        <v>1.11398352198717E-4</v>
      </c>
      <c r="CZ442" s="223">
        <f t="shared" ca="1" si="953"/>
        <v>2.6007487332309006E-4</v>
      </c>
      <c r="DA442" s="223">
        <f t="shared" ca="1" si="954"/>
        <v>-3.2218451900897565E-4</v>
      </c>
      <c r="DB442" s="223">
        <f t="shared" ca="1" si="955"/>
        <v>1.050082347433314E-6</v>
      </c>
      <c r="DC442" s="223">
        <f t="shared" ca="1" si="956"/>
        <v>3.2133344550840104E-4</v>
      </c>
      <c r="DD442" s="223">
        <f t="shared" ca="1" si="957"/>
        <v>-2.6148525773058134E-4</v>
      </c>
      <c r="DE442" s="223">
        <f t="shared" ca="1" si="958"/>
        <v>-1.0940418663705456E-4</v>
      </c>
      <c r="DF442" s="223">
        <f t="shared" ca="1" si="959"/>
        <v>3.501554504314738E-4</v>
      </c>
      <c r="DG442" s="223">
        <f t="shared" ca="1" si="960"/>
        <v>-1.7439072304067135E-4</v>
      </c>
      <c r="DH442" s="223">
        <f t="shared" ca="1" si="961"/>
        <v>-2.0881479892091132E-4</v>
      </c>
      <c r="DI442" s="223">
        <f t="shared" ca="1" si="962"/>
        <v>3.4363149003746542E-4</v>
      </c>
      <c r="DJ442" s="223">
        <f t="shared" ca="1" si="963"/>
        <v>-6.9692554191636236E-5</v>
      </c>
      <c r="DK442" s="223">
        <f t="shared" ca="1" si="964"/>
        <v>-2.8714688556350068E-4</v>
      </c>
      <c r="DL442" s="223">
        <f t="shared" ca="1" si="965"/>
        <v>3.0242011662802101E-4</v>
      </c>
      <c r="DM442" s="223">
        <f t="shared" ca="1" si="966"/>
        <v>4.2040634675729992E-5</v>
      </c>
      <c r="DN442" s="223">
        <f t="shared" ca="1" si="967"/>
        <v>-3.3649332070321896E-4</v>
      </c>
      <c r="DO442" s="223">
        <f t="shared" ca="1" si="968"/>
        <v>2.3068135619561724E-4</v>
      </c>
      <c r="DP442" s="223">
        <f t="shared" ca="1" si="969"/>
        <v>1.495300889008906E-4</v>
      </c>
      <c r="DQ442" s="223">
        <f t="shared" ca="1" si="970"/>
        <v>-3.5187289561457581E-4</v>
      </c>
      <c r="DR442" s="223">
        <f t="shared" ca="1" si="971"/>
        <v>1.3565678026228941E-4</v>
      </c>
      <c r="DS442" s="223">
        <f t="shared" ca="1" si="972"/>
        <v>2.4192543184022416E-4</v>
      </c>
      <c r="DT442" s="223">
        <f t="shared" ca="1" si="973"/>
        <v>-3.3173314004260508E-4</v>
      </c>
      <c r="DU442" s="223">
        <f t="shared" ca="1" si="974"/>
        <v>2.6938515299513758E-5</v>
      </c>
      <c r="DV442" s="223">
        <f t="shared" ca="1" si="975"/>
        <v>3.0989994136796831E-4</v>
      </c>
      <c r="DW442" s="223">
        <f t="shared" ca="1" si="976"/>
        <v>-2.7810703419956097E-4</v>
      </c>
      <c r="DX442" s="223">
        <f t="shared" ca="1" si="977"/>
        <v>-8.4499021421848919E-5</v>
      </c>
      <c r="DY442" s="223">
        <f t="shared" ca="1" si="978"/>
        <v>3.4659202314581204E-4</v>
      </c>
      <c r="DZ442" s="223">
        <f t="shared" ca="1" si="979"/>
        <v>-1.9640779234466189E-4</v>
      </c>
      <c r="EA442" s="223">
        <f t="shared" ca="1" si="980"/>
        <v>-1.8740691944466514E-4</v>
      </c>
      <c r="EB442" s="223">
        <f t="shared" ca="1" si="981"/>
        <v>3.4829784492343549E-4</v>
      </c>
      <c r="EC442" s="223">
        <f t="shared" ca="1" si="982"/>
        <v>-9.4882433239090643E-5</v>
      </c>
      <c r="ED442" s="223">
        <f t="shared" ca="1" si="983"/>
        <v>-2.7139728107983659E-4</v>
      </c>
      <c r="EE442" s="223">
        <f t="shared" ca="1" si="984"/>
        <v>3.148452148434377E-4</v>
      </c>
      <c r="EF442" s="223">
        <f t="shared" ca="1" si="985"/>
        <v>1.6220703937162905E-5</v>
      </c>
      <c r="EG442" s="223">
        <f t="shared" ca="1" si="986"/>
        <v>-3.2799181359860122E-4</v>
      </c>
      <c r="EH442" s="223">
        <f t="shared" ca="1" si="987"/>
        <v>2.4961096311398829E-4</v>
      </c>
      <c r="EI442" s="223">
        <f t="shared" ca="1" si="988"/>
        <v>1.2568646423387575E-4</v>
      </c>
      <c r="EJ442" s="223">
        <f t="shared" ca="1" si="989"/>
        <v>-3.5147765895154122E-4</v>
      </c>
      <c r="EK442" s="223">
        <f t="shared" ca="1" si="990"/>
        <v>1.5918007247996217E-4</v>
      </c>
      <c r="EL442" s="223">
        <f t="shared" ca="1" si="991"/>
        <v>2.2246497548114824E-4</v>
      </c>
      <c r="EM442" s="223">
        <f t="shared" ca="1" si="992"/>
        <v>-3.3948407044811504E-4</v>
      </c>
      <c r="EN442" s="223">
        <f t="shared" ca="1" si="993"/>
        <v>5.2680966103162548E-5</v>
      </c>
      <c r="EO442" s="223">
        <f t="shared" ca="1" si="994"/>
        <v>2.9678706259471957E-4</v>
      </c>
      <c r="EP442" s="223">
        <f t="shared" ca="1" si="995"/>
        <v>-2.93221724554291E-4</v>
      </c>
      <c r="EQ442" s="223">
        <f t="shared" ca="1" si="996"/>
        <v>-5.9135948688341625E-5</v>
      </c>
      <c r="ER442" s="223">
        <f t="shared" ca="1" si="997"/>
        <v>3.4115038365708096E-4</v>
      </c>
      <c r="ES442" s="223">
        <f t="shared" ca="1" si="998"/>
        <v>-2.173605108046596E-4</v>
      </c>
      <c r="ET442" s="223">
        <f t="shared" ca="1" si="999"/>
        <v>-1.649834656345305E-4</v>
      </c>
      <c r="EU442" s="223">
        <f t="shared" ca="1" si="1000"/>
        <v>3.5107674361032682E-4</v>
      </c>
      <c r="EV442" s="223">
        <f t="shared" ca="1" si="1001"/>
        <v>-1.1955813615995036E-4</v>
      </c>
      <c r="EW442" s="223">
        <f t="shared" ca="1" si="1002"/>
        <v>-2.5417695121543617E-4</v>
      </c>
      <c r="EX442" s="223">
        <f t="shared" ca="1" si="1003"/>
        <v>3.2556413956059954E-4</v>
      </c>
      <c r="EY442" s="223">
        <f t="shared" ca="1" si="1004"/>
        <v>-9.6871282014438767E-6</v>
      </c>
      <c r="EZ442" s="223">
        <f t="shared" ca="1" si="1005"/>
        <v>-3.177128904380152E-4</v>
      </c>
      <c r="FA442" s="223">
        <f t="shared" ca="1" si="1006"/>
        <v>2.6718790659631077E-4</v>
      </c>
      <c r="FB442" s="223">
        <f t="shared" ca="1" si="1007"/>
        <v>1.0116173372735424E-4</v>
      </c>
      <c r="FC442" s="223">
        <f t="shared" ca="1" si="1008"/>
        <v>-3.4917773440170188E-4</v>
      </c>
      <c r="FD442" s="223">
        <f t="shared" ca="1" si="1009"/>
        <v>1.8184075409310519E-4</v>
      </c>
      <c r="FE442" s="223">
        <f t="shared" ca="1" si="1010"/>
        <v>2.0179896214500694E-4</v>
      </c>
      <c r="FF442" s="223">
        <f t="shared" ca="1" si="1011"/>
        <v>-3.4539530726207524E-4</v>
      </c>
      <c r="FG442" s="223">
        <f t="shared" ca="1" si="1012"/>
        <v>7.8137934187071627E-5</v>
      </c>
      <c r="FH442" s="223">
        <f t="shared" ca="1" si="1013"/>
        <v>2.8206586901486719E-4</v>
      </c>
      <c r="FI442" s="223">
        <f t="shared" ca="1" si="1014"/>
        <v>-3.0674742097815772E-4</v>
      </c>
      <c r="FJ442" s="223">
        <f t="shared" ca="1" si="1015"/>
        <v>-3.3452413125208607E-5</v>
      </c>
      <c r="FK442" s="223">
        <f t="shared" ca="1" si="1016"/>
        <v>3.3386002068115211E-4</v>
      </c>
      <c r="FL442" s="223">
        <f t="shared" ca="1" si="1017"/>
        <v>-2.3713533382391521E-4</v>
      </c>
      <c r="FM442" s="223">
        <f t="shared" ca="1" si="1018"/>
        <v>-1.416659521295233E-4</v>
      </c>
      <c r="FN442" s="223">
        <f t="shared" ca="1" si="1019"/>
        <v>3.5195312700538609E-4</v>
      </c>
      <c r="FO442" s="223">
        <f t="shared" ca="1" si="1020"/>
        <v>-1.4358594318214784E-4</v>
      </c>
      <c r="FP442" s="223">
        <f t="shared" ca="1" si="1021"/>
        <v>-2.3557921442982836E-4</v>
      </c>
      <c r="FQ442" s="223">
        <f t="shared" ca="1" si="1022"/>
        <v>3.3451880399775987E-4</v>
      </c>
      <c r="FR442" s="223">
        <f t="shared" ca="1" si="1023"/>
        <v>-3.554246495302883E-5</v>
      </c>
      <c r="FS442" s="223">
        <f t="shared" ca="1" si="1024"/>
        <v>-3.0571225359667673E-4</v>
      </c>
      <c r="FT442" s="223">
        <f t="shared" ca="1" si="1025"/>
        <v>2.8331693566291448E-4</v>
      </c>
      <c r="FU442" s="223">
        <f t="shared" ca="1" si="1026"/>
        <v>7.6088799020865619E-5</v>
      </c>
      <c r="FV442" s="223">
        <f t="shared" ca="1" si="1027"/>
        <v>-3.4498558545546825E-4</v>
      </c>
      <c r="FW442" s="223">
        <f t="shared" ca="1" si="1028"/>
        <v>2.0351602490464109E-4</v>
      </c>
      <c r="FX442" s="223">
        <f t="shared" ca="1" si="1029"/>
        <v>1.8003938274861181E-4</v>
      </c>
      <c r="FY442" s="223">
        <f t="shared" ca="1" si="1030"/>
        <v>-3.4943481698002923E-4</v>
      </c>
      <c r="FZ442" s="223">
        <f t="shared" ca="1" si="1031"/>
        <v>1.0317146603554591E-4</v>
      </c>
      <c r="GA442" s="223">
        <f t="shared" ca="1" si="1032"/>
        <v>2.6581613605189842E-4</v>
      </c>
      <c r="GB442" s="223">
        <f t="shared" ca="1" si="1033"/>
        <v>-3.1861082655035332E-4</v>
      </c>
      <c r="GC442" s="223">
        <f t="shared" ca="1" si="1034"/>
        <v>-7.5875960369255245E-6</v>
      </c>
      <c r="GD442" s="223">
        <f t="shared" ca="1" si="1035"/>
        <v>3.2476044132663875E-4</v>
      </c>
      <c r="GE442" s="223">
        <f t="shared" ca="1" si="1036"/>
        <v>-2.5562509992316701E-4</v>
      </c>
      <c r="GF442" s="223">
        <f t="shared" ca="1" si="1037"/>
        <v>-1.175807385555986E-4</v>
      </c>
      <c r="GG442" s="223">
        <f t="shared" ca="1" si="1038"/>
        <v>3.5092224591106206E-4</v>
      </c>
      <c r="GH442" s="223">
        <f t="shared" ca="1" si="1039"/>
        <v>-1.6683564553756066E-4</v>
      </c>
      <c r="GI442" s="223">
        <f t="shared" ca="1" si="1040"/>
        <v>-2.1570485347003967E-4</v>
      </c>
      <c r="GJ442" s="223">
        <f t="shared" ca="1" si="1041"/>
        <v>3.416606820524644E-4</v>
      </c>
      <c r="GK442" s="223">
        <f t="shared" ca="1" si="1042"/>
        <v>-6.120519400752117E-5</v>
      </c>
      <c r="GL442" s="223">
        <f t="shared" ca="1" si="1043"/>
        <v>-2.9205493556538843E-4</v>
      </c>
      <c r="GM442" s="223">
        <f t="shared" ca="1" si="1044"/>
        <v>2.9791064570784025E-4</v>
      </c>
      <c r="GN442" s="223">
        <f t="shared" ca="1" si="1045"/>
        <v>5.060353251995034E-5</v>
      </c>
      <c r="GO442" s="223">
        <f t="shared" ca="1" si="1046"/>
        <v>-3.3892392973119772E-4</v>
      </c>
      <c r="GP442" s="223">
        <f t="shared" ca="1" si="1047"/>
        <v>2.2408842474407333E-4</v>
      </c>
      <c r="GQ442" s="223">
        <f t="shared" ca="1" si="1048"/>
        <v>1.5730415433800089E-4</v>
      </c>
      <c r="GR442" s="223">
        <f t="shared" ca="1" si="1049"/>
        <v>-3.5158070914882255E-4</v>
      </c>
      <c r="GS442" s="223">
        <f t="shared" ca="1" si="1050"/>
        <v>1.2764590277054648E-4</v>
      </c>
      <c r="GT442" s="223">
        <f t="shared" ca="1" si="1051"/>
        <v>2.4812592241664467E-4</v>
      </c>
      <c r="GU442" s="223">
        <f t="shared" ca="1" si="1052"/>
        <v>-3.2874765244818711E-4</v>
      </c>
      <c r="GV442" s="223">
        <f t="shared" ca="1" si="1053"/>
        <v>1.8318338891670988E-5</v>
      </c>
      <c r="GW442" s="223">
        <f t="shared" ca="1" si="1054"/>
        <v>3.1390095700248831E-4</v>
      </c>
      <c r="GX442" s="223">
        <f t="shared" ca="1" si="1055"/>
        <v>-2.7272961145789298E-4</v>
      </c>
      <c r="GY442" s="223">
        <f t="shared" ca="1" si="1056"/>
        <v>-9.2858344771956641E-5</v>
      </c>
      <c r="GZ442" s="223">
        <f t="shared" ca="1" si="1057"/>
        <v>3.4798968676132445E-4</v>
      </c>
      <c r="HA442" s="223">
        <f t="shared" ca="1" si="1058"/>
        <v>-1.8918125107472862E-4</v>
      </c>
      <c r="HB442" s="223">
        <f t="shared" ca="1" si="1059"/>
        <v>-1.9466156922006399E-4</v>
      </c>
      <c r="HC442" s="223">
        <f t="shared" ca="1" si="1060"/>
        <v>3.4695107126875123E-4</v>
      </c>
      <c r="HD442" s="223">
        <f t="shared" ca="1" si="1061"/>
        <v>-8.6536246812708576E-5</v>
      </c>
      <c r="HE442" s="223">
        <f t="shared" ca="1" si="1062"/>
        <v>-2.7681494653385521E-4</v>
      </c>
      <c r="HF442" s="223">
        <f t="shared" ca="1" si="1063"/>
        <v>3.1088995215192692E-4</v>
      </c>
      <c r="HG442" s="223">
        <f t="shared" ca="1" si="1064"/>
        <v>2.4844041091867018E-5</v>
      </c>
      <c r="HH442" s="223">
        <f t="shared" ca="1" si="1065"/>
        <v>-3.3102561586645103E-4</v>
      </c>
      <c r="HI442" s="223">
        <f t="shared" ca="1" si="1066"/>
        <v>2.4344646999419374E-4</v>
      </c>
      <c r="HJ442" s="223">
        <f t="shared" ca="1" si="1067"/>
        <v>1.3371648108580604E-4</v>
      </c>
      <c r="HK442" s="223">
        <f t="shared" ca="1" si="1068"/>
        <v>-3.5182135499286355E-4</v>
      </c>
      <c r="HL442" s="223">
        <f t="shared" ca="1" si="1069"/>
        <v>1.5142861529883933E-4</v>
      </c>
      <c r="HM442" s="223">
        <f t="shared" ca="1" si="1070"/>
        <v>2.2909109290954915E-4</v>
      </c>
      <c r="HN442" s="223">
        <f t="shared" ca="1" si="1071"/>
        <v>-3.371029663338474E-4</v>
      </c>
      <c r="HO442" s="223">
        <f t="shared" ca="1" si="1072"/>
        <v>4.4125005154664647E-5</v>
      </c>
      <c r="HP442" s="223">
        <f t="shared" ca="1" si="1073"/>
        <v>3.0134041619514127E-4</v>
      </c>
      <c r="HQ442" s="223">
        <f t="shared" ca="1" si="1074"/>
        <v>-2.8835617759812151E-4</v>
      </c>
      <c r="HR442" s="223">
        <f t="shared" ca="1" si="1075"/>
        <v>-6.7632743572505467E-5</v>
      </c>
      <c r="HS442" s="223">
        <f t="shared" ca="1" si="1076"/>
        <v>3.4317134134828587E-4</v>
      </c>
      <c r="HT442" s="223">
        <f t="shared" ca="1" si="1077"/>
        <v>-2.1050166702118011E-4</v>
      </c>
      <c r="HU442" s="223">
        <f t="shared" ca="1" si="1078"/>
        <v>-1.7256339706047975E-4</v>
      </c>
      <c r="HV442" s="223">
        <f t="shared" ca="1" si="1079"/>
        <v>3.5036130256908599E-4</v>
      </c>
      <c r="HW442" s="223">
        <f t="shared" ca="1" si="1080"/>
        <v>-1.113983521987101E-4</v>
      </c>
      <c r="HX442" s="223">
        <f t="shared" ca="1" si="1081"/>
        <v>-2.6007487332309494E-4</v>
      </c>
      <c r="HY442" s="223">
        <f t="shared" ca="1" si="1082"/>
        <v>3.2218451900897273E-4</v>
      </c>
      <c r="HZ442" s="223">
        <f t="shared" ca="1" si="1083"/>
        <v>-1.0500823474260499E-6</v>
      </c>
      <c r="IA442" s="223">
        <f t="shared" ca="1" si="1084"/>
        <v>-3.2133344550840397E-4</v>
      </c>
      <c r="IB442" s="223">
        <f t="shared" ca="1" si="1085"/>
        <v>2.6148525773057646E-4</v>
      </c>
      <c r="IC442" s="223">
        <f t="shared" ca="1" si="1086"/>
        <v>1.0940418663706146E-4</v>
      </c>
      <c r="ID442" s="223">
        <f t="shared" ca="1" si="1087"/>
        <v>-3.5015545043147554E-4</v>
      </c>
      <c r="IE442" s="223">
        <f t="shared" ca="1" si="1088"/>
        <v>3.4249720032498486E-5</v>
      </c>
      <c r="IF442" s="223">
        <f t="shared" ca="1" si="1089"/>
        <v>2.0881479892092517E-4</v>
      </c>
      <c r="IG442" s="223">
        <f t="shared" ca="1" si="1090"/>
        <v>-3.4363149003746601E-4</v>
      </c>
      <c r="IH442" s="223">
        <f t="shared" ca="1" si="1091"/>
        <v>6.9692554191638946E-5</v>
      </c>
      <c r="II442" s="223">
        <f t="shared" ca="1" si="1092"/>
        <v>2.8714688556349906E-4</v>
      </c>
      <c r="IJ442" s="223">
        <f t="shared" ca="1" si="1093"/>
        <v>-3.0242011662802242E-4</v>
      </c>
      <c r="IK442" s="223">
        <f t="shared" ca="1" si="1094"/>
        <v>-4.2040634675737174E-5</v>
      </c>
      <c r="IL442" s="223">
        <f t="shared" ca="1" si="1095"/>
        <v>3.3649332070322108E-4</v>
      </c>
      <c r="IM442" s="223">
        <f t="shared" ca="1" si="1096"/>
        <v>-2.3068135619561179E-4</v>
      </c>
      <c r="IN442" s="223">
        <f t="shared" ca="1" si="1097"/>
        <v>-1.4953008890089716E-4</v>
      </c>
      <c r="IO442" s="223">
        <f t="shared" ca="1" si="1098"/>
        <v>3.518728956145757E-4</v>
      </c>
      <c r="IP442" s="223">
        <f t="shared" ca="1" si="1099"/>
        <v>-1.3565678026228274E-4</v>
      </c>
      <c r="IQ442" s="223">
        <f t="shared" ca="1" si="1100"/>
        <v>-2.4192543184022944E-4</v>
      </c>
      <c r="IR442" s="223">
        <f t="shared" ca="1" si="1101"/>
        <v>3.3173314004259933E-4</v>
      </c>
      <c r="IS442" s="223">
        <f t="shared" ca="1" si="1102"/>
        <v>-2.6938515299496546E-5</v>
      </c>
      <c r="IT442" s="223">
        <f t="shared" ca="1" si="1103"/>
        <v>-3.0989994136797644E-4</v>
      </c>
      <c r="IU442" s="223">
        <f t="shared" ca="1" si="1104"/>
        <v>2.7810703419956265E-4</v>
      </c>
      <c r="IV442" s="223">
        <f t="shared" ca="1" si="1105"/>
        <v>8.4499021421846236E-5</v>
      </c>
      <c r="IW442" s="223">
        <f t="shared" ca="1" si="1106"/>
        <v>-3.4659202314581155E-4</v>
      </c>
      <c r="IX442" s="223">
        <f t="shared" ca="1" si="1107"/>
        <v>1.9640779234466417E-4</v>
      </c>
      <c r="IY442" s="223">
        <f t="shared" ca="1" si="1108"/>
        <v>1.8740691944467127E-4</v>
      </c>
      <c r="IZ442" s="223">
        <f t="shared" ca="1" si="1109"/>
        <v>-3.4829784492343451E-4</v>
      </c>
      <c r="JA442" s="223">
        <f t="shared" ca="1" si="1110"/>
        <v>9.4882433239083691E-5</v>
      </c>
      <c r="JB442" s="223">
        <f t="shared" ca="1" si="1111"/>
        <v>2.713972810798412E-4</v>
      </c>
    </row>
    <row r="443" spans="2:262">
      <c r="B443" s="230">
        <v>82</v>
      </c>
      <c r="C443" s="229">
        <f t="shared" si="1112"/>
        <v>1.601562500000001E-3</v>
      </c>
      <c r="D443" s="226">
        <f t="shared" ca="1" si="855"/>
        <v>23.392309561551489</v>
      </c>
      <c r="E443" s="225">
        <f ca="1">CJ361</f>
        <v>-0.6076904384485099</v>
      </c>
      <c r="F443" s="224">
        <v>82</v>
      </c>
      <c r="G443" s="223">
        <f t="shared" ca="1" si="856"/>
        <v>2.7672991457749372E-3</v>
      </c>
      <c r="H443" s="223">
        <f t="shared" ca="1" si="857"/>
        <v>1.1479975241556757E-3</v>
      </c>
      <c r="I443" s="223">
        <f t="shared" ca="1" si="858"/>
        <v>-3.7489635231711615E-3</v>
      </c>
      <c r="J443" s="223">
        <f t="shared" ca="1" si="859"/>
        <v>2.0577793746766534E-3</v>
      </c>
      <c r="K443" s="223">
        <f t="shared" ca="1" si="860"/>
        <v>1.9893354175735925E-3</v>
      </c>
      <c r="L443" s="223">
        <f t="shared" ca="1" si="861"/>
        <v>-3.7588803553263469E-3</v>
      </c>
      <c r="M443" s="223">
        <f t="shared" ca="1" si="862"/>
        <v>1.2249214654560193E-3</v>
      </c>
      <c r="N443" s="223">
        <f t="shared" ca="1" si="863"/>
        <v>2.7114375321107336E-3</v>
      </c>
      <c r="O443" s="223">
        <f t="shared" ca="1" si="864"/>
        <v>-3.5434993201999736E-3</v>
      </c>
      <c r="P443" s="223">
        <f t="shared" ca="1" si="865"/>
        <v>3.1864483372575194E-4</v>
      </c>
      <c r="Q443" s="223">
        <f t="shared" ca="1" si="866"/>
        <v>3.2710228768905985E-3</v>
      </c>
      <c r="R443" s="223">
        <f t="shared" ca="1" si="867"/>
        <v>-3.1157298172088425E-3</v>
      </c>
      <c r="S443" s="223">
        <f t="shared" ca="1" si="868"/>
        <v>-6.0673057069010931E-4</v>
      </c>
      <c r="T443" s="223">
        <f t="shared" ca="1" si="869"/>
        <v>3.6345513088856846E-3</v>
      </c>
      <c r="U443" s="223">
        <f t="shared" ca="1" si="870"/>
        <v>-2.5012112782054363E-3</v>
      </c>
      <c r="V443" s="223">
        <f t="shared" ca="1" si="871"/>
        <v>-1.4957400654016866E-3</v>
      </c>
      <c r="W443" s="223">
        <f t="shared" ca="1" si="872"/>
        <v>3.7802338450259008E-3</v>
      </c>
      <c r="X443" s="223">
        <f t="shared" ca="1" si="873"/>
        <v>-1.7367764041950296E-3</v>
      </c>
      <c r="Y443" s="223">
        <f t="shared" ca="1" si="874"/>
        <v>-2.2950986494996539E-3</v>
      </c>
      <c r="Z443" s="223">
        <f t="shared" ca="1" si="875"/>
        <v>3.6993386392321246E-3</v>
      </c>
      <c r="AA443" s="223">
        <f t="shared" ca="1" si="876"/>
        <v>-8.6824350555462278E-4</v>
      </c>
      <c r="AB443" s="223">
        <f t="shared" ca="1" si="877"/>
        <v>-2.9568947729568425E-3</v>
      </c>
      <c r="AC443" s="223">
        <f t="shared" ca="1" si="878"/>
        <v>3.3967143473847654E-3</v>
      </c>
      <c r="AD443" s="223">
        <f t="shared" ca="1" si="879"/>
        <v>5.2329732652705695E-5</v>
      </c>
      <c r="AE443" s="223">
        <f t="shared" ca="1" si="880"/>
        <v>-3.4414620348517731E-3</v>
      </c>
      <c r="AF443" s="223">
        <f t="shared" ca="1" si="881"/>
        <v>2.8904995110429479E-3</v>
      </c>
      <c r="AG443" s="223">
        <f t="shared" ca="1" si="882"/>
        <v>9.697664578434764E-4</v>
      </c>
      <c r="AH443" s="223">
        <f t="shared" ca="1" si="883"/>
        <v>-3.7197566880205878E-3</v>
      </c>
      <c r="AI443" s="223">
        <f t="shared" ca="1" si="884"/>
        <v>2.2110353787256312E-3</v>
      </c>
      <c r="AJ443" s="223">
        <f t="shared" ca="1" si="885"/>
        <v>1.8290778121631773E-3</v>
      </c>
      <c r="AK443" s="223">
        <f t="shared" ca="1" si="886"/>
        <v>-3.7750984484670146E-3</v>
      </c>
      <c r="AL443" s="223">
        <f t="shared" ca="1" si="887"/>
        <v>1.3990473275224664E-3</v>
      </c>
      <c r="AM443" s="223">
        <f t="shared" ca="1" si="888"/>
        <v>2.5787588268025093E-3</v>
      </c>
      <c r="AN443" s="223">
        <f t="shared" ca="1" si="889"/>
        <v>-3.6041702697778822E-3</v>
      </c>
      <c r="AO443" s="223">
        <f t="shared" ca="1" si="890"/>
        <v>5.0320388606453525E-4</v>
      </c>
      <c r="AP443" s="223">
        <f t="shared" ca="1" si="891"/>
        <v>3.1738755007362767E-3</v>
      </c>
      <c r="AQ443" s="223">
        <f t="shared" ca="1" si="892"/>
        <v>-3.2172171585712903E-3</v>
      </c>
      <c r="AR443" s="223">
        <f t="shared" ca="1" si="893"/>
        <v>-4.2280033509932272E-4</v>
      </c>
      <c r="AS443" s="223">
        <f t="shared" ca="1" si="894"/>
        <v>3.5787580321228088E-3</v>
      </c>
      <c r="AT443" s="223">
        <f t="shared" ca="1" si="895"/>
        <v>-2.6374321144779465E-3</v>
      </c>
      <c r="AU443" s="223">
        <f t="shared" ca="1" si="896"/>
        <v>-1.3234629638795264E-3</v>
      </c>
      <c r="AV443" s="223">
        <f t="shared" ca="1" si="897"/>
        <v>3.769138776824001E-3</v>
      </c>
      <c r="AW443" s="223">
        <f t="shared" ca="1" si="898"/>
        <v>-1.8995659998738328E-3</v>
      </c>
      <c r="AX443" s="223">
        <f t="shared" ca="1" si="899"/>
        <v>-2.1448005397179189E-3</v>
      </c>
      <c r="AY443" s="223">
        <f t="shared" ca="1" si="900"/>
        <v>3.733606790170655E-3</v>
      </c>
      <c r="AZ443" s="223">
        <f t="shared" ca="1" si="901"/>
        <v>-1.0478446602887707E-3</v>
      </c>
      <c r="BA443" s="223">
        <f t="shared" ca="1" si="902"/>
        <v>-2.8375841469102828E-3</v>
      </c>
      <c r="BB443" s="223">
        <f t="shared" ca="1" si="903"/>
        <v>3.474291770385789E-3</v>
      </c>
      <c r="BC443" s="223">
        <f t="shared" ca="1" si="904"/>
        <v>-1.3331813807247348E-4</v>
      </c>
      <c r="BD443" s="223">
        <f t="shared" ca="1" si="905"/>
        <v>-3.3602900724267557E-3</v>
      </c>
      <c r="BE443" s="223">
        <f t="shared" ca="1" si="906"/>
        <v>3.0067364098110057E-3</v>
      </c>
      <c r="BF443" s="223">
        <f t="shared" ca="1" si="907"/>
        <v>7.8919913919281329E-4</v>
      </c>
      <c r="BG443" s="223">
        <f t="shared" ca="1" si="908"/>
        <v>-3.6815886331963664E-3</v>
      </c>
      <c r="BH443" s="223">
        <f t="shared" ca="1" si="909"/>
        <v>2.3589648048834501E-3</v>
      </c>
      <c r="BI443" s="223">
        <f t="shared" ca="1" si="910"/>
        <v>1.6644137980949918E-3</v>
      </c>
      <c r="BJ443" s="223">
        <f t="shared" ca="1" si="911"/>
        <v>-3.7822219987857552E-3</v>
      </c>
      <c r="BK443" s="223">
        <f t="shared" ca="1" si="912"/>
        <v>1.569802762034821E-3</v>
      </c>
      <c r="BL443" s="223">
        <f t="shared" ca="1" si="913"/>
        <v>2.4398676656079339E-3</v>
      </c>
      <c r="BM443" s="223">
        <f t="shared" ca="1" si="914"/>
        <v>-3.6561584574878766E-3</v>
      </c>
      <c r="BN443" s="223">
        <f t="shared" ca="1" si="915"/>
        <v>6.8655067616638739E-4</v>
      </c>
      <c r="BO443" s="223">
        <f t="shared" ca="1" si="916"/>
        <v>3.0690819805019925E-3</v>
      </c>
      <c r="BP443" s="223">
        <f t="shared" ca="1" si="917"/>
        <v>-3.310953942003828E-3</v>
      </c>
      <c r="BQ443" s="223">
        <f t="shared" ca="1" si="918"/>
        <v>-2.3785153646838715E-4</v>
      </c>
      <c r="BR443" s="223">
        <f t="shared" ca="1" si="919"/>
        <v>3.5143432137983823E-3</v>
      </c>
      <c r="BS443" s="223">
        <f t="shared" ca="1" si="920"/>
        <v>-2.7672991457749299E-3</v>
      </c>
      <c r="BT443" s="223">
        <f t="shared" ca="1" si="921"/>
        <v>-1.1479975241557414E-3</v>
      </c>
      <c r="BU443" s="223">
        <f t="shared" ca="1" si="922"/>
        <v>3.7489635231711641E-3</v>
      </c>
      <c r="BV443" s="223">
        <f t="shared" ca="1" si="923"/>
        <v>-2.0577793746765871E-3</v>
      </c>
      <c r="BW443" s="223">
        <f t="shared" ca="1" si="924"/>
        <v>-1.9893354175736198E-3</v>
      </c>
      <c r="BX443" s="223">
        <f t="shared" ca="1" si="925"/>
        <v>3.758880355326337E-3</v>
      </c>
      <c r="BY443" s="223">
        <f t="shared" ca="1" si="926"/>
        <v>-1.2249214654559823E-3</v>
      </c>
      <c r="BZ443" s="223">
        <f t="shared" ca="1" si="927"/>
        <v>-2.711437532110803E-3</v>
      </c>
      <c r="CA443" s="223">
        <f t="shared" ca="1" si="928"/>
        <v>3.543499320199958E-3</v>
      </c>
      <c r="CB443" s="223">
        <f t="shared" ca="1" si="929"/>
        <v>-3.1864483372563918E-4</v>
      </c>
      <c r="CC443" s="223">
        <f t="shared" ca="1" si="930"/>
        <v>-3.2710228768906284E-3</v>
      </c>
      <c r="CD443" s="223">
        <f t="shared" ca="1" si="931"/>
        <v>3.1157298172088395E-3</v>
      </c>
      <c r="CE443" s="223">
        <f t="shared" ca="1" si="932"/>
        <v>6.0673057069018086E-4</v>
      </c>
      <c r="CF443" s="223">
        <f t="shared" ca="1" si="933"/>
        <v>-3.6345513088856898E-3</v>
      </c>
      <c r="CG443" s="223">
        <f t="shared" ca="1" si="934"/>
        <v>2.5012112782053716E-3</v>
      </c>
      <c r="CH443" s="223">
        <f t="shared" ca="1" si="935"/>
        <v>1.4957400654017163E-3</v>
      </c>
      <c r="CI443" s="223">
        <f t="shared" ca="1" si="936"/>
        <v>-3.7802338450259039E-3</v>
      </c>
      <c r="CJ443" s="223">
        <f t="shared" ca="1" si="937"/>
        <v>1.7367764041950008E-3</v>
      </c>
      <c r="CK443" s="223">
        <f t="shared" ca="1" si="938"/>
        <v>2.2950986494997437E-3</v>
      </c>
      <c r="CL443" s="223">
        <f t="shared" ca="1" si="939"/>
        <v>-3.6993386392321125E-3</v>
      </c>
      <c r="CM443" s="223">
        <f t="shared" ca="1" si="940"/>
        <v>8.6824350555451285E-4</v>
      </c>
      <c r="CN443" s="223">
        <f t="shared" ca="1" si="941"/>
        <v>2.9568947729568793E-3</v>
      </c>
      <c r="CO443" s="223">
        <f t="shared" ca="1" si="942"/>
        <v>-3.3967143473847628E-3</v>
      </c>
      <c r="CP443" s="223">
        <f t="shared" ca="1" si="943"/>
        <v>-5.232973265276511E-5</v>
      </c>
      <c r="CQ443" s="223">
        <f t="shared" ca="1" si="944"/>
        <v>3.4414620348517861E-3</v>
      </c>
      <c r="CR443" s="223">
        <f t="shared" ca="1" si="945"/>
        <v>-2.8904995110428924E-3</v>
      </c>
      <c r="CS443" s="223">
        <f t="shared" ca="1" si="946"/>
        <v>-9.6976645784350741E-4</v>
      </c>
      <c r="CT443" s="223">
        <f t="shared" ca="1" si="947"/>
        <v>3.7197566880206034E-3</v>
      </c>
      <c r="CU443" s="223">
        <f t="shared" ca="1" si="948"/>
        <v>-2.2110353787256048E-3</v>
      </c>
      <c r="CV443" s="223">
        <f t="shared" ca="1" si="949"/>
        <v>-1.8290778121632764E-3</v>
      </c>
      <c r="CW443" s="223">
        <f t="shared" ca="1" si="950"/>
        <v>3.7750984484670107E-3</v>
      </c>
      <c r="CX443" s="223">
        <f t="shared" ca="1" si="951"/>
        <v>-1.3990473275223613E-3</v>
      </c>
      <c r="CY443" s="223">
        <f t="shared" ca="1" si="952"/>
        <v>-2.5787588268025531E-3</v>
      </c>
      <c r="CZ443" s="223">
        <f t="shared" ca="1" si="953"/>
        <v>3.60417026977788E-3</v>
      </c>
      <c r="DA443" s="223">
        <f t="shared" ca="1" si="954"/>
        <v>-5.0320388606447638E-4</v>
      </c>
      <c r="DB443" s="223">
        <f t="shared" ca="1" si="955"/>
        <v>-3.1738755007362802E-3</v>
      </c>
      <c r="DC443" s="223">
        <f t="shared" ca="1" si="956"/>
        <v>3.2172171585712599E-3</v>
      </c>
      <c r="DD443" s="223">
        <f t="shared" ca="1" si="957"/>
        <v>4.2280033509938171E-4</v>
      </c>
      <c r="DE443" s="223">
        <f t="shared" ca="1" si="958"/>
        <v>-3.5787580321228456E-3</v>
      </c>
      <c r="DF443" s="223">
        <f t="shared" ca="1" si="959"/>
        <v>2.6374321144779045E-3</v>
      </c>
      <c r="DG443" s="223">
        <f t="shared" ca="1" si="960"/>
        <v>1.323462963879632E-3</v>
      </c>
      <c r="DH443" s="223">
        <f t="shared" ca="1" si="961"/>
        <v>-3.7691387768240057E-3</v>
      </c>
      <c r="DI443" s="223">
        <f t="shared" ca="1" si="962"/>
        <v>1.899565999873828E-3</v>
      </c>
      <c r="DJ443" s="223">
        <f t="shared" ca="1" si="963"/>
        <v>2.1448005397179675E-3</v>
      </c>
      <c r="DK443" s="223">
        <f t="shared" ca="1" si="964"/>
        <v>-3.7336067901706542E-3</v>
      </c>
      <c r="DL443" s="223">
        <f t="shared" ca="1" si="965"/>
        <v>1.0478446602887137E-3</v>
      </c>
      <c r="DM443" s="223">
        <f t="shared" ca="1" si="966"/>
        <v>2.8375841469102867E-3</v>
      </c>
      <c r="DN443" s="223">
        <f t="shared" ca="1" si="967"/>
        <v>-3.474291770385766E-3</v>
      </c>
      <c r="DO443" s="223">
        <f t="shared" ca="1" si="968"/>
        <v>1.3331813807241407E-4</v>
      </c>
      <c r="DP443" s="223">
        <f t="shared" ca="1" si="969"/>
        <v>3.3602900724268078E-3</v>
      </c>
      <c r="DQ443" s="223">
        <f t="shared" ca="1" si="970"/>
        <v>-3.0067364098109698E-3</v>
      </c>
      <c r="DR443" s="223">
        <f t="shared" ca="1" si="971"/>
        <v>-7.8919913919292344E-4</v>
      </c>
      <c r="DS443" s="223">
        <f t="shared" ca="1" si="972"/>
        <v>3.6815886331963798E-3</v>
      </c>
      <c r="DT443" s="223">
        <f t="shared" ca="1" si="973"/>
        <v>-2.3589648048834462E-3</v>
      </c>
      <c r="DU443" s="223">
        <f t="shared" ca="1" si="974"/>
        <v>-1.6644137980950449E-3</v>
      </c>
      <c r="DV443" s="223">
        <f t="shared" ca="1" si="975"/>
        <v>3.7822219987857552E-3</v>
      </c>
      <c r="DW443" s="223">
        <f t="shared" ca="1" si="976"/>
        <v>-1.5698027620347672E-3</v>
      </c>
      <c r="DX443" s="223">
        <f t="shared" ca="1" si="977"/>
        <v>-2.4398676656079378E-3</v>
      </c>
      <c r="DY443" s="223">
        <f t="shared" ca="1" si="978"/>
        <v>3.656158457487848E-3</v>
      </c>
      <c r="DZ443" s="223">
        <f t="shared" ca="1" si="979"/>
        <v>-6.8655067616632906E-4</v>
      </c>
      <c r="EA443" s="223">
        <f t="shared" ca="1" si="980"/>
        <v>-3.0690819805020589E-3</v>
      </c>
      <c r="EB443" s="223">
        <f t="shared" ca="1" si="981"/>
        <v>3.3109539420037998E-3</v>
      </c>
      <c r="EC443" s="223">
        <f t="shared" ca="1" si="982"/>
        <v>2.3785153646849991E-4</v>
      </c>
      <c r="ED443" s="223">
        <f t="shared" ca="1" si="983"/>
        <v>-3.514343213798404E-3</v>
      </c>
      <c r="EE443" s="223">
        <f t="shared" ca="1" si="984"/>
        <v>2.7672991457748895E-3</v>
      </c>
      <c r="EF443" s="223">
        <f t="shared" ca="1" si="985"/>
        <v>1.1479975241556958E-3</v>
      </c>
      <c r="EG443" s="223">
        <f t="shared" ca="1" si="986"/>
        <v>-3.7489635231711862E-3</v>
      </c>
      <c r="EH443" s="223">
        <f t="shared" ca="1" si="987"/>
        <v>2.0577793746765372E-3</v>
      </c>
      <c r="EI443" s="223">
        <f t="shared" ca="1" si="988"/>
        <v>1.9893354175736706E-3</v>
      </c>
      <c r="EJ443" s="223">
        <f t="shared" ca="1" si="989"/>
        <v>-3.7588803553263422E-3</v>
      </c>
      <c r="EK443" s="223">
        <f t="shared" ca="1" si="990"/>
        <v>1.2249214654558246E-3</v>
      </c>
      <c r="EL443" s="223">
        <f t="shared" ca="1" si="991"/>
        <v>2.7114375321108442E-3</v>
      </c>
      <c r="EM443" s="223">
        <f t="shared" ca="1" si="992"/>
        <v>-3.5434993201999372E-3</v>
      </c>
      <c r="EN443" s="223">
        <f t="shared" ca="1" si="993"/>
        <v>3.1864483372568732E-4</v>
      </c>
      <c r="EO443" s="223">
        <f t="shared" ca="1" si="994"/>
        <v>3.2710228768906041E-3</v>
      </c>
      <c r="EP443" s="223">
        <f t="shared" ca="1" si="995"/>
        <v>-3.1157298172087454E-3</v>
      </c>
      <c r="EQ443" s="223">
        <f t="shared" ca="1" si="996"/>
        <v>-6.0673057069023963E-4</v>
      </c>
      <c r="ER443" s="223">
        <f t="shared" ca="1" si="997"/>
        <v>3.6345513088857063E-3</v>
      </c>
      <c r="ES443" s="223">
        <f t="shared" ca="1" si="998"/>
        <v>-2.5012112782054081E-3</v>
      </c>
      <c r="ET443" s="223">
        <f t="shared" ca="1" si="999"/>
        <v>-1.4957400654018699E-3</v>
      </c>
      <c r="EU443" s="223">
        <f t="shared" ca="1" si="1000"/>
        <v>3.7802338450259061E-3</v>
      </c>
      <c r="EV443" s="223">
        <f t="shared" ca="1" si="1001"/>
        <v>-1.7367764041949481E-3</v>
      </c>
      <c r="EW443" s="223">
        <f t="shared" ca="1" si="1002"/>
        <v>-2.2950986494997055E-3</v>
      </c>
      <c r="EX443" s="223">
        <f t="shared" ca="1" si="1003"/>
        <v>3.6993386392320778E-3</v>
      </c>
      <c r="EY443" s="223">
        <f t="shared" ca="1" si="1004"/>
        <v>-8.6824350555445506E-4</v>
      </c>
      <c r="EZ443" s="223">
        <f t="shared" ca="1" si="1005"/>
        <v>-2.9568947729569162E-3</v>
      </c>
      <c r="FA443" s="223">
        <f t="shared" ca="1" si="1006"/>
        <v>3.3967143473847368E-3</v>
      </c>
      <c r="FB443" s="223">
        <f t="shared" ca="1" si="1007"/>
        <v>5.2329732652716754E-5</v>
      </c>
      <c r="FC443" s="223">
        <f t="shared" ca="1" si="1008"/>
        <v>-3.4414620348518555E-3</v>
      </c>
      <c r="FD443" s="223">
        <f t="shared" ca="1" si="1009"/>
        <v>2.8904995110428542E-3</v>
      </c>
      <c r="FE443" s="223">
        <f t="shared" ca="1" si="1010"/>
        <v>9.6976645784356465E-4</v>
      </c>
      <c r="FF443" s="223">
        <f t="shared" ca="1" si="1011"/>
        <v>-3.7197566880205948E-3</v>
      </c>
      <c r="FG443" s="223">
        <f t="shared" ca="1" si="1012"/>
        <v>2.2110353787254695E-3</v>
      </c>
      <c r="FH443" s="223">
        <f t="shared" ca="1" si="1013"/>
        <v>1.8290778121633285E-3</v>
      </c>
      <c r="FI443" s="223">
        <f t="shared" ca="1" si="1014"/>
        <v>-3.7750984484670072E-3</v>
      </c>
      <c r="FJ443" s="223">
        <f t="shared" ca="1" si="1015"/>
        <v>1.3990473275224062E-3</v>
      </c>
      <c r="FK443" s="223">
        <f t="shared" ca="1" si="1016"/>
        <v>2.5787588268025179E-3</v>
      </c>
      <c r="FL443" s="223">
        <f t="shared" ca="1" si="1017"/>
        <v>-3.6041702697778297E-3</v>
      </c>
      <c r="FM443" s="223">
        <f t="shared" ca="1" si="1018"/>
        <v>5.0320388606441772E-4</v>
      </c>
      <c r="FN443" s="223">
        <f t="shared" ca="1" si="1019"/>
        <v>3.1738755007363123E-3</v>
      </c>
      <c r="FO443" s="223">
        <f t="shared" ca="1" si="1020"/>
        <v>-3.2172171585712847E-3</v>
      </c>
      <c r="FP443" s="223">
        <f t="shared" ca="1" si="1021"/>
        <v>-4.2280033509954759E-4</v>
      </c>
      <c r="FQ443" s="223">
        <f t="shared" ca="1" si="1022"/>
        <v>3.5787580321228647E-3</v>
      </c>
      <c r="FR443" s="223">
        <f t="shared" ca="1" si="1023"/>
        <v>-2.637432114477862E-3</v>
      </c>
      <c r="FS443" s="223">
        <f t="shared" ca="1" si="1024"/>
        <v>-1.3234629638795867E-3</v>
      </c>
      <c r="FT443" s="223">
        <f t="shared" ca="1" si="1025"/>
        <v>3.7691387768240196E-3</v>
      </c>
      <c r="FU443" s="223">
        <f t="shared" ca="1" si="1026"/>
        <v>-1.8995659998736836E-3</v>
      </c>
      <c r="FV443" s="223">
        <f t="shared" ca="1" si="1027"/>
        <v>-2.1448005397180165E-3</v>
      </c>
      <c r="FW443" s="223">
        <f t="shared" ca="1" si="1028"/>
        <v>3.7336067901706446E-3</v>
      </c>
      <c r="FX443" s="223">
        <f t="shared" ca="1" si="1029"/>
        <v>-1.0478446602887601E-3</v>
      </c>
      <c r="FY443" s="223">
        <f t="shared" ca="1" si="1030"/>
        <v>-2.8375841469103968E-3</v>
      </c>
      <c r="FZ443" s="223">
        <f t="shared" ca="1" si="1031"/>
        <v>3.4742917703857422E-3</v>
      </c>
      <c r="GA443" s="223">
        <f t="shared" ca="1" si="1032"/>
        <v>-1.3331813807235509E-4</v>
      </c>
      <c r="GB443" s="223">
        <f t="shared" ca="1" si="1033"/>
        <v>-3.3602900724267856E-3</v>
      </c>
      <c r="GC443" s="223">
        <f t="shared" ca="1" si="1034"/>
        <v>3.0067364098108683E-3</v>
      </c>
      <c r="GD443" s="223">
        <f t="shared" ca="1" si="1035"/>
        <v>7.8919913919298199E-4</v>
      </c>
      <c r="GE443" s="223">
        <f t="shared" ca="1" si="1036"/>
        <v>-3.6815886331963937E-3</v>
      </c>
      <c r="GF443" s="223">
        <f t="shared" ca="1" si="1037"/>
        <v>2.3589648048833994E-3</v>
      </c>
      <c r="GG443" s="223">
        <f t="shared" ca="1" si="1038"/>
        <v>1.6644137980950018E-3</v>
      </c>
      <c r="GH443" s="223">
        <f t="shared" ca="1" si="1039"/>
        <v>-3.782221998785753E-3</v>
      </c>
      <c r="GI443" s="223">
        <f t="shared" ca="1" si="1040"/>
        <v>1.5698027620347132E-3</v>
      </c>
      <c r="GJ443" s="223">
        <f t="shared" ca="1" si="1041"/>
        <v>2.4398676656079833E-3</v>
      </c>
      <c r="GK443" s="223">
        <f t="shared" ca="1" si="1042"/>
        <v>-3.6561584574878606E-3</v>
      </c>
      <c r="GL443" s="223">
        <f t="shared" ca="1" si="1043"/>
        <v>6.8655067616616512E-4</v>
      </c>
      <c r="GM443" s="223">
        <f t="shared" ca="1" si="1044"/>
        <v>3.0690819805020931E-3</v>
      </c>
      <c r="GN443" s="223">
        <f t="shared" ca="1" si="1045"/>
        <v>-3.3109539420037707E-3</v>
      </c>
      <c r="GO443" s="223">
        <f t="shared" ca="1" si="1046"/>
        <v>-2.3785153646845177E-4</v>
      </c>
      <c r="GP443" s="223">
        <f t="shared" ca="1" si="1047"/>
        <v>3.5143432137984655E-3</v>
      </c>
      <c r="GQ443" s="223">
        <f t="shared" ca="1" si="1048"/>
        <v>-2.7672991457747755E-3</v>
      </c>
      <c r="GR443" s="223">
        <f t="shared" ca="1" si="1049"/>
        <v>-1.1479975241558546E-3</v>
      </c>
      <c r="GS443" s="223">
        <f t="shared" ca="1" si="1050"/>
        <v>3.7489635231711797E-3</v>
      </c>
      <c r="GT443" s="223">
        <f t="shared" ca="1" si="1051"/>
        <v>-2.0577793746765776E-3</v>
      </c>
      <c r="GU443" s="223">
        <f t="shared" ca="1" si="1052"/>
        <v>-1.9893354175738124E-3</v>
      </c>
      <c r="GV443" s="223">
        <f t="shared" ca="1" si="1053"/>
        <v>3.758880355326324E-3</v>
      </c>
      <c r="GW443" s="223">
        <f t="shared" ca="1" si="1054"/>
        <v>-1.2249214654558699E-3</v>
      </c>
      <c r="GX443" s="223">
        <f t="shared" ca="1" si="1055"/>
        <v>-2.7114375321108108E-3</v>
      </c>
      <c r="GY443" s="223">
        <f t="shared" ca="1" si="1056"/>
        <v>3.5434993201998786E-3</v>
      </c>
      <c r="GZ443" s="223">
        <f t="shared" ca="1" si="1057"/>
        <v>-3.1864483372552122E-4</v>
      </c>
      <c r="HA443" s="223">
        <f t="shared" ca="1" si="1058"/>
        <v>-3.2710228768906878E-3</v>
      </c>
      <c r="HB443" s="223">
        <f t="shared" ca="1" si="1059"/>
        <v>3.1157298172087722E-3</v>
      </c>
      <c r="HC443" s="223">
        <f t="shared" ca="1" si="1060"/>
        <v>6.0673057069019192E-4</v>
      </c>
      <c r="HD443" s="223">
        <f t="shared" ca="1" si="1061"/>
        <v>-3.6345513088857527E-3</v>
      </c>
      <c r="HE443" s="223">
        <f t="shared" ca="1" si="1062"/>
        <v>2.5012112782052827E-3</v>
      </c>
      <c r="HF443" s="223">
        <f t="shared" ca="1" si="1063"/>
        <v>1.4957400654018256E-3</v>
      </c>
      <c r="HG443" s="223">
        <f t="shared" ca="1" si="1064"/>
        <v>-3.7802338450259043E-3</v>
      </c>
      <c r="HH443" s="223">
        <f t="shared" ca="1" si="1065"/>
        <v>1.7367764041948E-3</v>
      </c>
      <c r="HI443" s="223">
        <f t="shared" ca="1" si="1066"/>
        <v>2.2950986494998378E-3</v>
      </c>
      <c r="HJ443" s="223">
        <f t="shared" ca="1" si="1067"/>
        <v>-3.6993386392320873E-3</v>
      </c>
      <c r="HK443" s="223">
        <f t="shared" ca="1" si="1068"/>
        <v>8.682435055545019E-4</v>
      </c>
      <c r="HL443" s="223">
        <f t="shared" ca="1" si="1069"/>
        <v>2.9568947729568858E-3</v>
      </c>
      <c r="HM443" s="223">
        <f t="shared" ca="1" si="1070"/>
        <v>-3.396714347384663E-3</v>
      </c>
      <c r="HN443" s="223">
        <f t="shared" ca="1" si="1071"/>
        <v>-5.2329732652883938E-5</v>
      </c>
      <c r="HO443" s="223">
        <f t="shared" ca="1" si="1072"/>
        <v>3.4414620348518351E-3</v>
      </c>
      <c r="HP443" s="223">
        <f t="shared" ca="1" si="1073"/>
        <v>-2.8904995110428855E-3</v>
      </c>
      <c r="HQ443" s="223">
        <f t="shared" ca="1" si="1074"/>
        <v>-9.6976645784372642E-4</v>
      </c>
      <c r="HR443" s="223">
        <f t="shared" ca="1" si="1075"/>
        <v>3.7197566880206247E-3</v>
      </c>
      <c r="HS443" s="223">
        <f t="shared" ca="1" si="1076"/>
        <v>-2.2110353787255085E-3</v>
      </c>
      <c r="HT443" s="223">
        <f t="shared" ca="1" si="1077"/>
        <v>-1.829077812163286E-3</v>
      </c>
      <c r="HU443" s="223">
        <f t="shared" ca="1" si="1078"/>
        <v>3.7750984484669963E-3</v>
      </c>
      <c r="HV443" s="223">
        <f t="shared" ca="1" si="1079"/>
        <v>-1.3990473275222511E-3</v>
      </c>
      <c r="HW443" s="223">
        <f t="shared" ca="1" si="1080"/>
        <v>-2.5787588268026398E-3</v>
      </c>
      <c r="HX443" s="223">
        <f t="shared" ca="1" si="1081"/>
        <v>3.6041702697778445E-3</v>
      </c>
      <c r="HY443" s="223">
        <f t="shared" ca="1" si="1082"/>
        <v>-5.0320388606446542E-4</v>
      </c>
      <c r="HZ443" s="223">
        <f t="shared" ca="1" si="1083"/>
        <v>-3.1738755007364029E-3</v>
      </c>
      <c r="IA443" s="223">
        <f t="shared" ca="1" si="1084"/>
        <v>3.2172171585711971E-3</v>
      </c>
      <c r="IB443" s="223">
        <f t="shared" ca="1" si="1085"/>
        <v>4.2280033509949967E-4</v>
      </c>
      <c r="IC443" s="223">
        <f t="shared" ca="1" si="1086"/>
        <v>-3.5787580321228491E-3</v>
      </c>
      <c r="ID443" s="223">
        <f t="shared" ca="1" si="1087"/>
        <v>2.6374321144777423E-3</v>
      </c>
      <c r="IE443" s="223">
        <f t="shared" ca="1" si="1088"/>
        <v>2.9582584664646881E-3</v>
      </c>
      <c r="IF443" s="223">
        <f t="shared" ca="1" si="1089"/>
        <v>-3.7691387768240161E-3</v>
      </c>
      <c r="IG443" s="223">
        <f t="shared" ca="1" si="1090"/>
        <v>1.8995659998737255E-3</v>
      </c>
      <c r="IH443" s="223">
        <f t="shared" ca="1" si="1091"/>
        <v>2.1448005397179766E-3</v>
      </c>
      <c r="II443" s="223">
        <f t="shared" ca="1" si="1092"/>
        <v>-3.7336067901706177E-3</v>
      </c>
      <c r="IJ443" s="223">
        <f t="shared" ca="1" si="1093"/>
        <v>1.0478446602885997E-3</v>
      </c>
      <c r="IK443" s="223">
        <f t="shared" ca="1" si="1094"/>
        <v>2.8375841469103651E-3</v>
      </c>
      <c r="IL443" s="223">
        <f t="shared" ca="1" si="1095"/>
        <v>-3.4742917703857613E-3</v>
      </c>
      <c r="IM443" s="223">
        <f t="shared" ca="1" si="1096"/>
        <v>1.3331813807218834E-4</v>
      </c>
      <c r="IN443" s="223">
        <f t="shared" ca="1" si="1097"/>
        <v>3.3602900724268624E-3</v>
      </c>
      <c r="IO443" s="223">
        <f t="shared" ca="1" si="1098"/>
        <v>-3.0067364098108978E-3</v>
      </c>
      <c r="IP443" s="223">
        <f t="shared" ca="1" si="1099"/>
        <v>-7.891991391929345E-4</v>
      </c>
      <c r="IQ443" s="223">
        <f t="shared" ca="1" si="1100"/>
        <v>3.6815886331964319E-3</v>
      </c>
      <c r="IR443" s="223">
        <f t="shared" ca="1" si="1101"/>
        <v>-2.3589648048832688E-3</v>
      </c>
      <c r="IS443" s="223">
        <f t="shared" ca="1" si="1102"/>
        <v>-1.6644137980951512E-3</v>
      </c>
      <c r="IT443" s="223">
        <f t="shared" ca="1" si="1103"/>
        <v>3.7822219987857534E-3</v>
      </c>
      <c r="IU443" s="223">
        <f t="shared" ca="1" si="1104"/>
        <v>-1.569802762034757E-3</v>
      </c>
      <c r="IV443" s="223">
        <f t="shared" ca="1" si="1105"/>
        <v>-2.4398676656081112E-3</v>
      </c>
      <c r="IW443" s="223">
        <f t="shared" ca="1" si="1106"/>
        <v>3.6561584574878172E-3</v>
      </c>
      <c r="IX443" s="223">
        <f t="shared" ca="1" si="1107"/>
        <v>-6.865506761662125E-4</v>
      </c>
      <c r="IY443" s="223">
        <f t="shared" ca="1" si="1108"/>
        <v>-3.0690819805020654E-3</v>
      </c>
      <c r="IZ443" s="223">
        <f t="shared" ca="1" si="1109"/>
        <v>3.3109539420036901E-3</v>
      </c>
      <c r="JA443" s="223">
        <f t="shared" ca="1" si="1110"/>
        <v>2.378515364686183E-4</v>
      </c>
      <c r="JB443" s="223">
        <f t="shared" ca="1" si="1111"/>
        <v>-3.5143432137984478E-3</v>
      </c>
    </row>
    <row r="444" spans="2:262">
      <c r="B444" s="230">
        <v>83</v>
      </c>
      <c r="C444" s="229">
        <f t="shared" si="1112"/>
        <v>1.621093750000001E-3</v>
      </c>
      <c r="D444" s="226">
        <f t="shared" ca="1" si="855"/>
        <v>23.392191457007655</v>
      </c>
      <c r="E444" s="225">
        <f ca="1">CK361</f>
        <v>-0.60780854299234344</v>
      </c>
      <c r="F444" s="224">
        <v>83</v>
      </c>
      <c r="G444" s="223">
        <f t="shared" ca="1" si="856"/>
        <v>6.1703812036597409E-3</v>
      </c>
      <c r="H444" s="223">
        <f t="shared" ca="1" si="857"/>
        <v>1.9470867146418424E-3</v>
      </c>
      <c r="I444" s="223">
        <f t="shared" ca="1" si="858"/>
        <v>-7.9212456971056184E-3</v>
      </c>
      <c r="J444" s="223">
        <f t="shared" ca="1" si="859"/>
        <v>5.1758769061511344E-3</v>
      </c>
      <c r="K444" s="223">
        <f t="shared" ca="1" si="860"/>
        <v>3.2669799012992442E-3</v>
      </c>
      <c r="L444" s="223">
        <f t="shared" ca="1" si="861"/>
        <v>-8.1136192609071976E-3</v>
      </c>
      <c r="M444" s="223">
        <f t="shared" ca="1" si="862"/>
        <v>4.0289703871161688E-3</v>
      </c>
      <c r="N444" s="223">
        <f t="shared" ca="1" si="863"/>
        <v>4.4906777951265204E-3</v>
      </c>
      <c r="O444" s="223">
        <f t="shared" ca="1" si="864"/>
        <v>-8.0670896161506803E-3</v>
      </c>
      <c r="P444" s="223">
        <f t="shared" ca="1" si="865"/>
        <v>2.7634319823942486E-3</v>
      </c>
      <c r="Q444" s="223">
        <f t="shared" ca="1" si="866"/>
        <v>5.5821489601220091E-3</v>
      </c>
      <c r="R444" s="223">
        <f t="shared" ca="1" si="867"/>
        <v>-7.7830268149753044E-3</v>
      </c>
      <c r="S444" s="223">
        <f t="shared" ca="1" si="868"/>
        <v>1.4165251099150131E-3</v>
      </c>
      <c r="T444" s="223">
        <f t="shared" ca="1" si="869"/>
        <v>6.5092553386592658E-3</v>
      </c>
      <c r="U444" s="223">
        <f t="shared" ca="1" si="870"/>
        <v>-7.269795005666874E-3</v>
      </c>
      <c r="V444" s="223">
        <f t="shared" ca="1" si="871"/>
        <v>2.7909058969350677E-5</v>
      </c>
      <c r="W444" s="223">
        <f t="shared" ca="1" si="872"/>
        <v>7.2446985474416371E-3</v>
      </c>
      <c r="X444" s="223">
        <f t="shared" ca="1" si="873"/>
        <v>-6.5425061526934265E-3</v>
      </c>
      <c r="Y444" s="223">
        <f t="shared" ca="1" si="874"/>
        <v>-1.3615287662697528E-3</v>
      </c>
      <c r="Z444" s="223">
        <f t="shared" ca="1" si="875"/>
        <v>7.7668236706245081E-3</v>
      </c>
      <c r="AA444" s="223">
        <f t="shared" ca="1" si="876"/>
        <v>-5.6225750692149336E-3</v>
      </c>
      <c r="AB444" s="223">
        <f t="shared" ca="1" si="877"/>
        <v>-2.7108767647193786E-3</v>
      </c>
      <c r="AC444" s="223">
        <f t="shared" ca="1" si="878"/>
        <v>8.0602568826454533E-3</v>
      </c>
      <c r="AD444" s="223">
        <f t="shared" ca="1" si="879"/>
        <v>-4.5370888640084706E-3</v>
      </c>
      <c r="AE444" s="223">
        <f t="shared" ca="1" si="880"/>
        <v>-3.9804037688295317E-3</v>
      </c>
      <c r="AF444" s="223">
        <f t="shared" ca="1" si="881"/>
        <v>8.116358126139785E-3</v>
      </c>
      <c r="AG444" s="223">
        <f t="shared" ca="1" si="882"/>
        <v>-3.3180093692638415E-3</v>
      </c>
      <c r="AH444" s="223">
        <f t="shared" ca="1" si="883"/>
        <v>-5.1327289174975064E-3</v>
      </c>
      <c r="AI444" s="223">
        <f t="shared" ca="1" si="884"/>
        <v>7.9334755159692055E-3</v>
      </c>
      <c r="AJ444" s="223">
        <f t="shared" ca="1" si="885"/>
        <v>-2.001232033536869E-3</v>
      </c>
      <c r="AK444" s="223">
        <f t="shared" ca="1" si="886"/>
        <v>-6.1339223248773941E-3</v>
      </c>
      <c r="AL444" s="223">
        <f t="shared" ca="1" si="887"/>
        <v>7.5169939785092819E-3</v>
      </c>
      <c r="AM444" s="223">
        <f t="shared" ca="1" si="888"/>
        <v>-6.2552899048907854E-4</v>
      </c>
      <c r="AN444" s="223">
        <f t="shared" ca="1" si="889"/>
        <v>-6.9545041362066833E-3</v>
      </c>
      <c r="AO444" s="223">
        <f t="shared" ca="1" si="890"/>
        <v>6.8791766940257881E-3</v>
      </c>
      <c r="AP444" s="223">
        <f t="shared" ca="1" si="891"/>
        <v>7.6859257554684132E-4</v>
      </c>
      <c r="AQ444" s="223">
        <f t="shared" ca="1" si="892"/>
        <v>-7.5703125537343371E-3</v>
      </c>
      <c r="AR444" s="223">
        <f t="shared" ca="1" si="893"/>
        <v>6.0388040108240847E-3</v>
      </c>
      <c r="AS444" s="223">
        <f t="shared" ca="1" si="894"/>
        <v>2.1400831520739507E-3</v>
      </c>
      <c r="AT444" s="223">
        <f t="shared" ca="1" si="895"/>
        <v>-7.9632152739748698E-3</v>
      </c>
      <c r="AU444" s="223">
        <f t="shared" ca="1" si="896"/>
        <v>5.0206204632413992E-3</v>
      </c>
      <c r="AV444" s="223">
        <f t="shared" ca="1" si="897"/>
        <v>3.4485595896366983E-3</v>
      </c>
      <c r="AW444" s="223">
        <f t="shared" ca="1" si="898"/>
        <v>-8.1216433882208058E-3</v>
      </c>
      <c r="AX444" s="223">
        <f t="shared" ca="1" si="899"/>
        <v>3.8546061758803181E-3</v>
      </c>
      <c r="AY444" s="223">
        <f t="shared" ca="1" si="900"/>
        <v>4.6554941721559827E-3</v>
      </c>
      <c r="AZ444" s="223">
        <f t="shared" ca="1" si="901"/>
        <v>-8.0409320257649724E-3</v>
      </c>
      <c r="BA444" s="223">
        <f t="shared" ca="1" si="902"/>
        <v>2.57509410737703E-3</v>
      </c>
      <c r="BB444" s="223">
        <f t="shared" ca="1" si="903"/>
        <v>5.7253490545579114E-3</v>
      </c>
      <c r="BC444" s="223">
        <f t="shared" ca="1" si="904"/>
        <v>-7.7234577096900944E-3</v>
      </c>
      <c r="BD444" s="223">
        <f t="shared" ca="1" si="905"/>
        <v>1.2197591262118749E-3</v>
      </c>
      <c r="BE444" s="223">
        <f t="shared" ca="1" si="906"/>
        <v>6.626622664501168E-3</v>
      </c>
      <c r="BF444" s="223">
        <f t="shared" ca="1" si="907"/>
        <v>-7.178568380823331E-3</v>
      </c>
      <c r="BG444" s="223">
        <f t="shared" ca="1" si="908"/>
        <v>-1.7149131506416677E-4</v>
      </c>
      <c r="BH444" s="223">
        <f t="shared" ca="1" si="909"/>
        <v>7.3327772572037656E-3</v>
      </c>
      <c r="BI444" s="223">
        <f t="shared" ca="1" si="910"/>
        <v>-6.4223081502807347E-3</v>
      </c>
      <c r="BJ444" s="223">
        <f t="shared" ca="1" si="911"/>
        <v>-1.5576922434051904E-3</v>
      </c>
      <c r="BK444" s="223">
        <f t="shared" ca="1" si="912"/>
        <v>7.8230203117808164E-3</v>
      </c>
      <c r="BL444" s="223">
        <f t="shared" ca="1" si="913"/>
        <v>-5.4769448851843599E-3</v>
      </c>
      <c r="BM444" s="223">
        <f t="shared" ca="1" si="914"/>
        <v>-2.8980273672353338E-3</v>
      </c>
      <c r="BN444" s="223">
        <f t="shared" ca="1" si="915"/>
        <v>8.0829167611006E-3</v>
      </c>
      <c r="BO444" s="223">
        <f t="shared" ca="1" si="916"/>
        <v>-4.3703145376565739E-3</v>
      </c>
      <c r="BP444" s="223">
        <f t="shared" ca="1" si="917"/>
        <v>-4.1530309005313321E-3</v>
      </c>
      <c r="BQ444" s="223">
        <f t="shared" ca="1" si="918"/>
        <v>8.1048140282257031E-3</v>
      </c>
      <c r="BR444" s="223">
        <f t="shared" ca="1" si="919"/>
        <v>-3.1350015231364149E-3</v>
      </c>
      <c r="BS444" s="223">
        <f t="shared" ca="1" si="920"/>
        <v>-5.285749621652536E-3</v>
      </c>
      <c r="BT444" s="223">
        <f t="shared" ca="1" si="921"/>
        <v>7.8880673543614849E-3</v>
      </c>
      <c r="BU444" s="223">
        <f t="shared" ca="1" si="922"/>
        <v>-1.8073792815466025E-3</v>
      </c>
      <c r="BV444" s="223">
        <f t="shared" ca="1" si="923"/>
        <v>-6.2628309504287709E-3</v>
      </c>
      <c r="BW444" s="223">
        <f t="shared" ca="1" si="924"/>
        <v>7.4390587835952218E-3</v>
      </c>
      <c r="BX444" s="223">
        <f t="shared" ca="1" si="925"/>
        <v>-4.2653927171329735E-4</v>
      </c>
      <c r="BY444" s="223">
        <f t="shared" ca="1" si="926"/>
        <v>-7.0555050053853737E-3</v>
      </c>
      <c r="BZ444" s="223">
        <f t="shared" ca="1" si="927"/>
        <v>6.7710092454254106E-3</v>
      </c>
      <c r="CA444" s="223">
        <f t="shared" ca="1" si="928"/>
        <v>9.6686006550665516E-4</v>
      </c>
      <c r="CB444" s="223">
        <f t="shared" ca="1" si="929"/>
        <v>-7.6404317247101864E-3</v>
      </c>
      <c r="CC444" s="223">
        <f t="shared" ca="1" si="930"/>
        <v>5.903589268257731E-3</v>
      </c>
      <c r="CD444" s="223">
        <f t="shared" ca="1" si="931"/>
        <v>2.3317904834381275E-3</v>
      </c>
      <c r="CE444" s="223">
        <f t="shared" ca="1" si="932"/>
        <v>-8.0003881077268836E-3</v>
      </c>
      <c r="CF444" s="223">
        <f t="shared" ca="1" si="933"/>
        <v>4.8623397862978595E-3</v>
      </c>
      <c r="CG444" s="223">
        <f t="shared" ca="1" si="934"/>
        <v>3.6280619946271221E-3</v>
      </c>
      <c r="CH444" s="223">
        <f t="shared" ca="1" si="935"/>
        <v>-8.1247753412451561E-3</v>
      </c>
      <c r="CI444" s="223">
        <f t="shared" ca="1" si="936"/>
        <v>3.6779200940170753E-3</v>
      </c>
      <c r="CJ444" s="223">
        <f t="shared" ca="1" si="937"/>
        <v>4.8175062535763249E-3</v>
      </c>
      <c r="CK444" s="223">
        <f t="shared" ca="1" si="938"/>
        <v>-8.0099308785967511E-3</v>
      </c>
      <c r="CL444" s="223">
        <f t="shared" ca="1" si="939"/>
        <v>2.3852050919584431E-3</v>
      </c>
      <c r="CM444" s="223">
        <f t="shared" ca="1" si="940"/>
        <v>5.8651004128079977E-3</v>
      </c>
      <c r="CN444" s="223">
        <f t="shared" ca="1" si="941"/>
        <v>-7.6592362822792267E-3</v>
      </c>
      <c r="CO444" s="223">
        <f t="shared" ca="1" si="942"/>
        <v>1.0222584052207522E-3</v>
      </c>
      <c r="CP444" s="223">
        <f t="shared" ca="1" si="943"/>
        <v>6.739998360635424E-3</v>
      </c>
      <c r="CQ444" s="223">
        <f t="shared" ca="1" si="944"/>
        <v>-7.0830176548110878E-3</v>
      </c>
      <c r="CR444" s="223">
        <f t="shared" ca="1" si="945"/>
        <v>-3.707883891420783E-4</v>
      </c>
      <c r="CS444" s="223">
        <f t="shared" ca="1" si="946"/>
        <v>7.416438976136407E-3</v>
      </c>
      <c r="CT444" s="223">
        <f t="shared" ca="1" si="947"/>
        <v>-6.2982415895838136E-3</v>
      </c>
      <c r="CU444" s="223">
        <f t="shared" ca="1" si="948"/>
        <v>-1.7529174249789532E-3</v>
      </c>
      <c r="CV444" s="223">
        <f t="shared" ca="1" si="949"/>
        <v>7.8745046580228507E-3</v>
      </c>
      <c r="CW444" s="223">
        <f t="shared" ca="1" si="950"/>
        <v>-5.3280155943511544E-3</v>
      </c>
      <c r="CX444" s="223">
        <f t="shared" ca="1" si="951"/>
        <v>-3.0834323064294366E-3</v>
      </c>
      <c r="CY444" s="223">
        <f t="shared" ca="1" si="952"/>
        <v>8.1007077927385783E-3</v>
      </c>
      <c r="CZ444" s="223">
        <f t="shared" ca="1" si="953"/>
        <v>-4.2009076972438289E-3</v>
      </c>
      <c r="DA444" s="223">
        <f t="shared" ca="1" si="954"/>
        <v>-4.3231564017104322E-3</v>
      </c>
      <c r="DB444" s="223">
        <f t="shared" ca="1" si="955"/>
        <v>8.0883878933995408E-3</v>
      </c>
      <c r="DC444" s="223">
        <f t="shared" ca="1" si="956"/>
        <v>-2.9501052693167622E-3</v>
      </c>
      <c r="DD444" s="223">
        <f t="shared" ca="1" si="957"/>
        <v>-5.4355863878823938E-3</v>
      </c>
      <c r="DE444" s="223">
        <f t="shared" ca="1" si="958"/>
        <v>7.8379077159333385E-3</v>
      </c>
      <c r="DF444" s="223">
        <f t="shared" ca="1" si="959"/>
        <v>-1.612437831859398E-3</v>
      </c>
      <c r="DG444" s="223">
        <f t="shared" ca="1" si="960"/>
        <v>-6.3879670807979452E-3</v>
      </c>
      <c r="DH444" s="223">
        <f t="shared" ca="1" si="961"/>
        <v>7.3566425778342501E-3</v>
      </c>
      <c r="DI444" s="223">
        <f t="shared" ca="1" si="962"/>
        <v>-2.272926216295673E-4</v>
      </c>
      <c r="DJ444" s="223">
        <f t="shared" ca="1" si="963"/>
        <v>-7.1522559021711474E-3</v>
      </c>
      <c r="DK444" s="223">
        <f t="shared" ca="1" si="964"/>
        <v>6.658763194039935E-3</v>
      </c>
      <c r="DL444" s="223">
        <f t="shared" ca="1" si="965"/>
        <v>1.1645451551162349E-3</v>
      </c>
      <c r="DM444" s="223">
        <f t="shared" ca="1" si="966"/>
        <v>-7.7059485853092176E-3</v>
      </c>
      <c r="DN444" s="223">
        <f t="shared" ca="1" si="967"/>
        <v>5.7648184242654402E-3</v>
      </c>
      <c r="DO444" s="223">
        <f t="shared" ca="1" si="968"/>
        <v>2.5220932314065623E-3</v>
      </c>
      <c r="DP444" s="223">
        <f t="shared" ca="1" si="969"/>
        <v>-8.032741806836623E-3</v>
      </c>
      <c r="DQ444" s="223">
        <f t="shared" ca="1" si="970"/>
        <v>4.7011302176813716E-3</v>
      </c>
      <c r="DR444" s="223">
        <f t="shared" ca="1" si="971"/>
        <v>3.8053789907342688E-3</v>
      </c>
      <c r="DS444" s="223">
        <f t="shared" ca="1" si="972"/>
        <v>-8.1230132334088583E-3</v>
      </c>
      <c r="DT444" s="223">
        <f t="shared" ca="1" si="973"/>
        <v>3.4990185706155895E-3</v>
      </c>
      <c r="DU444" s="223">
        <f t="shared" ca="1" si="974"/>
        <v>4.9766164493675793E-3</v>
      </c>
      <c r="DV444" s="223">
        <f t="shared" ca="1" si="975"/>
        <v>-7.9741048485778877E-3</v>
      </c>
      <c r="DW444" s="223">
        <f t="shared" ca="1" si="976"/>
        <v>2.1938793181811335E-3</v>
      </c>
      <c r="DX444" s="223">
        <f t="shared" ca="1" si="977"/>
        <v>6.0013188538795611E-3</v>
      </c>
      <c r="DY444" s="223">
        <f t="shared" ca="1" si="978"/>
        <v>-7.5904012173292432E-3</v>
      </c>
      <c r="DZ444" s="223">
        <f t="shared" ca="1" si="979"/>
        <v>8.2414191399114321E-4</v>
      </c>
      <c r="EA444" s="223">
        <f t="shared" ca="1" si="980"/>
        <v>6.8493141337819408E-3</v>
      </c>
      <c r="EB444" s="223">
        <f t="shared" ca="1" si="981"/>
        <v>-6.9832003838147336E-3</v>
      </c>
      <c r="EC444" s="223">
        <f t="shared" ca="1" si="982"/>
        <v>-5.6986211415869549E-4</v>
      </c>
      <c r="ED444" s="223">
        <f t="shared" ca="1" si="983"/>
        <v>7.4956333095482939E-3</v>
      </c>
      <c r="EE444" s="223">
        <f t="shared" ca="1" si="984"/>
        <v>-6.1703812036596715E-3</v>
      </c>
      <c r="EF444" s="223">
        <f t="shared" ca="1" si="985"/>
        <v>-1.9470867146417132E-3</v>
      </c>
      <c r="EG444" s="223">
        <f t="shared" ca="1" si="986"/>
        <v>7.9212456971056375E-3</v>
      </c>
      <c r="EH444" s="223">
        <f t="shared" ca="1" si="987"/>
        <v>-5.1758769061512489E-3</v>
      </c>
      <c r="EI444" s="223">
        <f t="shared" ca="1" si="988"/>
        <v>-3.2669799012993192E-3</v>
      </c>
      <c r="EJ444" s="223">
        <f t="shared" ca="1" si="989"/>
        <v>8.1136192609071907E-3</v>
      </c>
      <c r="EK444" s="223">
        <f t="shared" ca="1" si="990"/>
        <v>-4.0289703871161219E-3</v>
      </c>
      <c r="EL444" s="223">
        <f t="shared" ca="1" si="991"/>
        <v>-4.4906777951263721E-3</v>
      </c>
      <c r="EM444" s="223">
        <f t="shared" ca="1" si="992"/>
        <v>8.0670896161506751E-3</v>
      </c>
      <c r="EN444" s="223">
        <f t="shared" ca="1" si="993"/>
        <v>-2.7634319823944152E-3</v>
      </c>
      <c r="EO444" s="223">
        <f t="shared" ca="1" si="994"/>
        <v>-5.5821489601220273E-3</v>
      </c>
      <c r="EP444" s="223">
        <f t="shared" ca="1" si="995"/>
        <v>7.7830268149753625E-3</v>
      </c>
      <c r="EQ444" s="223">
        <f t="shared" ca="1" si="996"/>
        <v>-1.4165251099149884E-3</v>
      </c>
      <c r="ER444" s="223">
        <f t="shared" ca="1" si="997"/>
        <v>-6.5092553386591244E-3</v>
      </c>
      <c r="ES444" s="223">
        <f t="shared" ca="1" si="998"/>
        <v>7.2697950056668757E-3</v>
      </c>
      <c r="ET444" s="223">
        <f t="shared" ca="1" si="999"/>
        <v>-2.7909058969585732E-5</v>
      </c>
      <c r="EU444" s="223">
        <f t="shared" ca="1" si="1000"/>
        <v>-7.2446985474416354E-3</v>
      </c>
      <c r="EV444" s="223">
        <f t="shared" ca="1" si="1001"/>
        <v>6.5425061526935661E-3</v>
      </c>
      <c r="EW444" s="223">
        <f t="shared" ca="1" si="1002"/>
        <v>1.3615287662697493E-3</v>
      </c>
      <c r="EX444" s="223">
        <f t="shared" ca="1" si="1003"/>
        <v>-7.7668236706244387E-3</v>
      </c>
      <c r="EY444" s="223">
        <f t="shared" ca="1" si="1004"/>
        <v>5.6225750692149787E-3</v>
      </c>
      <c r="EZ444" s="223">
        <f t="shared" ca="1" si="1005"/>
        <v>2.7108767647191024E-3</v>
      </c>
      <c r="FA444" s="223">
        <f t="shared" ca="1" si="1006"/>
        <v>-8.0602568826454481E-3</v>
      </c>
      <c r="FB444" s="223">
        <f t="shared" ca="1" si="1007"/>
        <v>4.5370888640087134E-3</v>
      </c>
      <c r="FC444" s="223">
        <f t="shared" ca="1" si="1008"/>
        <v>3.9804037688294779E-3</v>
      </c>
      <c r="FD444" s="223">
        <f t="shared" ca="1" si="1009"/>
        <v>-8.1163581261397971E-3</v>
      </c>
      <c r="FE444" s="223">
        <f t="shared" ca="1" si="1010"/>
        <v>3.3180093692638979E-3</v>
      </c>
      <c r="FF444" s="223">
        <f t="shared" ca="1" si="1011"/>
        <v>5.1327289174972349E-3</v>
      </c>
      <c r="FG444" s="223">
        <f t="shared" ca="1" si="1012"/>
        <v>-7.9334755159692315E-3</v>
      </c>
      <c r="FH444" s="223">
        <f t="shared" ca="1" si="1013"/>
        <v>2.0012320335372085E-3</v>
      </c>
      <c r="FI444" s="223">
        <f t="shared" ca="1" si="1014"/>
        <v>6.133922324877316E-3</v>
      </c>
      <c r="FJ444" s="223">
        <f t="shared" ca="1" si="1015"/>
        <v>-7.5169939785094154E-3</v>
      </c>
      <c r="FK444" s="223">
        <f t="shared" ca="1" si="1016"/>
        <v>6.255289904891978E-4</v>
      </c>
      <c r="FL444" s="223">
        <f t="shared" ca="1" si="1017"/>
        <v>6.9545041362067414E-3</v>
      </c>
      <c r="FM444" s="223">
        <f t="shared" ca="1" si="1018"/>
        <v>-6.8791766940258514E-3</v>
      </c>
      <c r="FN444" s="223">
        <f t="shared" ca="1" si="1019"/>
        <v>-7.6859257554695191E-4</v>
      </c>
      <c r="FO444" s="223">
        <f t="shared" ca="1" si="1020"/>
        <v>7.5703125537342937E-3</v>
      </c>
      <c r="FP444" s="223">
        <f t="shared" ca="1" si="1021"/>
        <v>-6.0388040108240101E-3</v>
      </c>
      <c r="FQ444" s="223">
        <f t="shared" ca="1" si="1022"/>
        <v>-2.1400831520738358E-3</v>
      </c>
      <c r="FR444" s="223">
        <f t="shared" ca="1" si="1023"/>
        <v>7.9632152739748923E-3</v>
      </c>
      <c r="FS444" s="223">
        <f t="shared" ca="1" si="1024"/>
        <v>-5.0206204632415839E-3</v>
      </c>
      <c r="FT444" s="223">
        <f t="shared" ca="1" si="1025"/>
        <v>-3.4485595896366944E-3</v>
      </c>
      <c r="FU444" s="223">
        <f t="shared" ca="1" si="1026"/>
        <v>8.1216433882207988E-3</v>
      </c>
      <c r="FV444" s="223">
        <f t="shared" ca="1" si="1027"/>
        <v>-3.8546061758803216E-3</v>
      </c>
      <c r="FW444" s="223">
        <f t="shared" ca="1" si="1028"/>
        <v>-4.6554941721557901E-3</v>
      </c>
      <c r="FX444" s="223">
        <f t="shared" ca="1" si="1029"/>
        <v>8.0409320257649741E-3</v>
      </c>
      <c r="FY444" s="223">
        <f t="shared" ca="1" si="1030"/>
        <v>-2.5750941073772525E-3</v>
      </c>
      <c r="FZ444" s="223">
        <f t="shared" ca="1" si="1031"/>
        <v>-5.7253490545579079E-3</v>
      </c>
      <c r="GA444" s="223">
        <f t="shared" ca="1" si="1032"/>
        <v>7.7234577096901673E-3</v>
      </c>
      <c r="GB444" s="223">
        <f t="shared" ca="1" si="1033"/>
        <v>-1.2197591262118788E-3</v>
      </c>
      <c r="GC444" s="223">
        <f t="shared" ca="1" si="1034"/>
        <v>-6.6266226645010319E-3</v>
      </c>
      <c r="GD444" s="223">
        <f t="shared" ca="1" si="1035"/>
        <v>7.1785683808233336E-3</v>
      </c>
      <c r="GE444" s="223">
        <f t="shared" ca="1" si="1036"/>
        <v>1.7149131506393172E-4</v>
      </c>
      <c r="GF444" s="223">
        <f t="shared" ca="1" si="1037"/>
        <v>-7.3327772572037648E-3</v>
      </c>
      <c r="GG444" s="223">
        <f t="shared" ca="1" si="1038"/>
        <v>6.4223081502808796E-3</v>
      </c>
      <c r="GH444" s="223">
        <f t="shared" ca="1" si="1039"/>
        <v>1.5576922434050737E-3</v>
      </c>
      <c r="GI444" s="223">
        <f t="shared" ca="1" si="1040"/>
        <v>-7.8230203117807227E-3</v>
      </c>
      <c r="GJ444" s="223">
        <f t="shared" ca="1" si="1041"/>
        <v>5.4769448851844475E-3</v>
      </c>
      <c r="GK444" s="223">
        <f t="shared" ca="1" si="1042"/>
        <v>2.8980273672350064E-3</v>
      </c>
      <c r="GL444" s="223">
        <f t="shared" ca="1" si="1043"/>
        <v>-8.0829167611005878E-3</v>
      </c>
      <c r="GM444" s="223">
        <f t="shared" ca="1" si="1044"/>
        <v>4.3703145376568697E-3</v>
      </c>
      <c r="GN444" s="223">
        <f t="shared" ca="1" si="1045"/>
        <v>4.1530309005312306E-3</v>
      </c>
      <c r="GO444" s="223">
        <f t="shared" ca="1" si="1046"/>
        <v>-8.1048140282257274E-3</v>
      </c>
      <c r="GP444" s="223">
        <f t="shared" ca="1" si="1047"/>
        <v>3.1350015231365251E-3</v>
      </c>
      <c r="GQ444" s="223">
        <f t="shared" ca="1" si="1048"/>
        <v>5.285749621652621E-3</v>
      </c>
      <c r="GR444" s="223">
        <f t="shared" ca="1" si="1049"/>
        <v>-7.8880673543615144E-3</v>
      </c>
      <c r="GS444" s="223">
        <f t="shared" ca="1" si="1050"/>
        <v>1.8073792815464938E-3</v>
      </c>
      <c r="GT444" s="223">
        <f t="shared" ca="1" si="1051"/>
        <v>6.2628309504286954E-3</v>
      </c>
      <c r="GU444" s="223">
        <f t="shared" ca="1" si="1052"/>
        <v>-7.4390587835951759E-3</v>
      </c>
      <c r="GV444" s="223">
        <f t="shared" ca="1" si="1053"/>
        <v>4.2653927171341661E-4</v>
      </c>
      <c r="GW444" s="223">
        <f t="shared" ca="1" si="1054"/>
        <v>7.0555050053854292E-3</v>
      </c>
      <c r="GX444" s="223">
        <f t="shared" ca="1" si="1055"/>
        <v>-6.7710092454254765E-3</v>
      </c>
      <c r="GY444" s="223">
        <f t="shared" ca="1" si="1056"/>
        <v>-9.6686006550676575E-4</v>
      </c>
      <c r="GZ444" s="223">
        <f t="shared" ca="1" si="1057"/>
        <v>7.6404317247101457E-3</v>
      </c>
      <c r="HA444" s="223">
        <f t="shared" ca="1" si="1058"/>
        <v>-5.9035892682576547E-3</v>
      </c>
      <c r="HB444" s="223">
        <f t="shared" ca="1" si="1059"/>
        <v>-2.331790483438013E-3</v>
      </c>
      <c r="HC444" s="223">
        <f t="shared" ca="1" si="1060"/>
        <v>8.0003881077269044E-3</v>
      </c>
      <c r="HD444" s="223">
        <f t="shared" ca="1" si="1061"/>
        <v>-4.8623397862979549E-3</v>
      </c>
      <c r="HE444" s="223">
        <f t="shared" ca="1" si="1062"/>
        <v>-3.6280619946272223E-3</v>
      </c>
      <c r="HF444" s="223">
        <f t="shared" ca="1" si="1063"/>
        <v>8.1247753412451544E-3</v>
      </c>
      <c r="HG444" s="223">
        <f t="shared" ca="1" si="1064"/>
        <v>-3.6779200940171815E-3</v>
      </c>
      <c r="HH444" s="223">
        <f t="shared" ca="1" si="1065"/>
        <v>-4.8175062535760422E-3</v>
      </c>
      <c r="HI444" s="223">
        <f t="shared" ca="1" si="1066"/>
        <v>8.0099308785967702E-3</v>
      </c>
      <c r="HJ444" s="223">
        <f t="shared" ca="1" si="1067"/>
        <v>-2.3852050919587779E-3</v>
      </c>
      <c r="HK444" s="223">
        <f t="shared" ca="1" si="1068"/>
        <v>-5.8651004128079161E-3</v>
      </c>
      <c r="HL444" s="223">
        <f t="shared" ca="1" si="1069"/>
        <v>7.659236282279343E-3</v>
      </c>
      <c r="HM444" s="223">
        <f t="shared" ca="1" si="1070"/>
        <v>-1.022258405220871E-3</v>
      </c>
      <c r="HN444" s="223">
        <f t="shared" ca="1" si="1071"/>
        <v>-6.7399983606352288E-3</v>
      </c>
      <c r="HO444" s="223">
        <f t="shared" ca="1" si="1072"/>
        <v>7.0830176548111468E-3</v>
      </c>
      <c r="HP444" s="223">
        <f t="shared" ca="1" si="1073"/>
        <v>3.7078838914172832E-4</v>
      </c>
      <c r="HQ444" s="223">
        <f t="shared" ca="1" si="1074"/>
        <v>-7.4164389761363584E-3</v>
      </c>
      <c r="HR444" s="223">
        <f t="shared" ca="1" si="1075"/>
        <v>6.2982415895840357E-3</v>
      </c>
      <c r="HS444" s="223">
        <f t="shared" ca="1" si="1076"/>
        <v>1.7529174249788365E-3</v>
      </c>
      <c r="HT444" s="223">
        <f t="shared" ca="1" si="1077"/>
        <v>-7.8745046580227639E-3</v>
      </c>
      <c r="HU444" s="223">
        <f t="shared" ca="1" si="1078"/>
        <v>5.3280155943512437E-3</v>
      </c>
      <c r="HV444" s="223">
        <f t="shared" ca="1" si="1079"/>
        <v>3.0834323064295403E-3</v>
      </c>
      <c r="HW444" s="223">
        <f t="shared" ca="1" si="1080"/>
        <v>-8.1007077927385696E-3</v>
      </c>
      <c r="HX444" s="223">
        <f t="shared" ca="1" si="1081"/>
        <v>4.2009076972437335E-3</v>
      </c>
      <c r="HY444" s="223">
        <f t="shared" ca="1" si="1082"/>
        <v>4.3231564017103315E-3</v>
      </c>
      <c r="HZ444" s="223">
        <f t="shared" ca="1" si="1083"/>
        <v>-8.0883878933995304E-3</v>
      </c>
      <c r="IA444" s="223">
        <f t="shared" ca="1" si="1084"/>
        <v>2.9501052693168737E-3</v>
      </c>
      <c r="IB444" s="223">
        <f t="shared" ca="1" si="1085"/>
        <v>5.4355863878824771E-3</v>
      </c>
      <c r="IC444" s="223">
        <f t="shared" ca="1" si="1086"/>
        <v>-7.8379077159333697E-3</v>
      </c>
      <c r="ID444" s="223">
        <f t="shared" ca="1" si="1087"/>
        <v>1.6124378318592889E-3</v>
      </c>
      <c r="IE444" s="223">
        <f t="shared" ca="1" si="1088"/>
        <v>1.0200884274141724E-2</v>
      </c>
      <c r="IF444" s="223">
        <f t="shared" ca="1" si="1089"/>
        <v>-7.3566425778342033E-3</v>
      </c>
      <c r="IG444" s="223">
        <f t="shared" ca="1" si="1090"/>
        <v>2.2729262162968656E-4</v>
      </c>
      <c r="IH444" s="223">
        <f t="shared" ca="1" si="1091"/>
        <v>7.1522559021712003E-3</v>
      </c>
      <c r="II444" s="223">
        <f t="shared" ca="1" si="1092"/>
        <v>-6.6587631940400044E-3</v>
      </c>
      <c r="IJ444" s="223">
        <f t="shared" ca="1" si="1093"/>
        <v>-1.164545155116345E-3</v>
      </c>
      <c r="IK444" s="223">
        <f t="shared" ca="1" si="1094"/>
        <v>7.7059485853091794E-3</v>
      </c>
      <c r="IL444" s="223">
        <f t="shared" ca="1" si="1095"/>
        <v>-5.7648184242655243E-3</v>
      </c>
      <c r="IM444" s="223">
        <f t="shared" ca="1" si="1096"/>
        <v>-2.5220932314062297E-3</v>
      </c>
      <c r="IN444" s="223">
        <f t="shared" ca="1" si="1097"/>
        <v>8.032741806836604E-3</v>
      </c>
      <c r="IO444" s="223">
        <f t="shared" ca="1" si="1098"/>
        <v>-4.7011302176816578E-3</v>
      </c>
      <c r="IP444" s="223">
        <f t="shared" ca="1" si="1099"/>
        <v>-3.8053789907341639E-3</v>
      </c>
      <c r="IQ444" s="223">
        <f t="shared" ca="1" si="1100"/>
        <v>8.1230132334088653E-3</v>
      </c>
      <c r="IR444" s="223">
        <f t="shared" ca="1" si="1101"/>
        <v>-3.4990185706156971E-3</v>
      </c>
      <c r="IS444" s="223">
        <f t="shared" ca="1" si="1102"/>
        <v>-4.9766164493673035E-3</v>
      </c>
      <c r="IT444" s="223">
        <f t="shared" ca="1" si="1103"/>
        <v>7.974104848577912E-3</v>
      </c>
      <c r="IU444" s="223">
        <f t="shared" ca="1" si="1104"/>
        <v>-2.1938793181814709E-3</v>
      </c>
      <c r="IV444" s="223">
        <f t="shared" ca="1" si="1105"/>
        <v>-6.0013188538794804E-3</v>
      </c>
      <c r="IW444" s="223">
        <f t="shared" ca="1" si="1106"/>
        <v>7.5904012173293681E-3</v>
      </c>
      <c r="IX444" s="223">
        <f t="shared" ca="1" si="1107"/>
        <v>-8.2414191399126204E-4</v>
      </c>
      <c r="IY444" s="223">
        <f t="shared" ca="1" si="1108"/>
        <v>-6.8493141337820007E-3</v>
      </c>
      <c r="IZ444" s="223">
        <f t="shared" ca="1" si="1109"/>
        <v>6.9832003838150303E-3</v>
      </c>
      <c r="JA444" s="223">
        <f t="shared" ca="1" si="1110"/>
        <v>5.698621141585771E-4</v>
      </c>
      <c r="JB444" s="223">
        <f t="shared" ca="1" si="1111"/>
        <v>-7.495633309548248E-3</v>
      </c>
    </row>
    <row r="445" spans="2:262">
      <c r="B445" s="230">
        <v>84</v>
      </c>
      <c r="C445" s="229">
        <f t="shared" si="1112"/>
        <v>1.640625000000001E-3</v>
      </c>
      <c r="D445" s="226">
        <f t="shared" ca="1" si="855"/>
        <v>23.393085378653968</v>
      </c>
      <c r="E445" s="225">
        <f ca="1">CL361</f>
        <v>-0.60691462134603325</v>
      </c>
      <c r="F445" s="224">
        <v>84</v>
      </c>
      <c r="G445" s="223">
        <f t="shared" ca="1" si="856"/>
        <v>3.2642054083210211E-3</v>
      </c>
      <c r="H445" s="223">
        <f t="shared" ca="1" si="857"/>
        <v>8.54468121126175E-4</v>
      </c>
      <c r="I445" s="223">
        <f t="shared" ca="1" si="858"/>
        <v>-4.0697923763624621E-3</v>
      </c>
      <c r="J445" s="223">
        <f t="shared" ca="1" si="859"/>
        <v>2.9825055704269989E-3</v>
      </c>
      <c r="K445" s="223">
        <f t="shared" ca="1" si="860"/>
        <v>1.257905589433165E-3</v>
      </c>
      <c r="L445" s="223">
        <f t="shared" ca="1" si="861"/>
        <v>-4.1684507506149536E-3</v>
      </c>
      <c r="M445" s="223">
        <f t="shared" ca="1" si="862"/>
        <v>2.6720825734863739E-3</v>
      </c>
      <c r="N445" s="223">
        <f t="shared" ca="1" si="863"/>
        <v>1.6492287392727719E-3</v>
      </c>
      <c r="O445" s="223">
        <f t="shared" ca="1" si="864"/>
        <v>-4.2269646654320512E-3</v>
      </c>
      <c r="P445" s="223">
        <f t="shared" ca="1" si="865"/>
        <v>2.3359259606541565E-3</v>
      </c>
      <c r="Q445" s="223">
        <f t="shared" ca="1" si="866"/>
        <v>2.0246689147930454E-3</v>
      </c>
      <c r="R445" s="223">
        <f t="shared" ca="1" si="867"/>
        <v>-4.2447705998271074E-3</v>
      </c>
      <c r="S445" s="223">
        <f t="shared" ca="1" si="868"/>
        <v>1.9772731038738174E-3</v>
      </c>
      <c r="T445" s="223">
        <f t="shared" ca="1" si="869"/>
        <v>2.3806104218672482E-3</v>
      </c>
      <c r="U445" s="223">
        <f t="shared" ca="1" si="870"/>
        <v>-4.2216970729181827E-3</v>
      </c>
      <c r="V445" s="223">
        <f t="shared" ca="1" si="871"/>
        <v>1.5995780262157459E-3</v>
      </c>
      <c r="W445" s="223">
        <f t="shared" ca="1" si="872"/>
        <v>2.7136253492048255E-3</v>
      </c>
      <c r="X445" s="223">
        <f t="shared" ca="1" si="873"/>
        <v>-4.1579662953826826E-3</v>
      </c>
      <c r="Y445" s="223">
        <f t="shared" ca="1" si="874"/>
        <v>1.2064781377469067E-3</v>
      </c>
      <c r="Z445" s="223">
        <f t="shared" ca="1" si="875"/>
        <v>3.0205065810110722E-3</v>
      </c>
      <c r="AA445" s="223">
        <f t="shared" ca="1" si="876"/>
        <v>-4.054192029447067E-3</v>
      </c>
      <c r="AB445" s="223">
        <f t="shared" ca="1" si="877"/>
        <v>8.0175920528355597E-4</v>
      </c>
      <c r="AC445" s="223">
        <f t="shared" ca="1" si="878"/>
        <v>3.2982986832653248E-3</v>
      </c>
      <c r="AD445" s="223">
        <f t="shared" ca="1" si="879"/>
        <v>-3.9113736780210656E-3</v>
      </c>
      <c r="AE445" s="223">
        <f t="shared" ca="1" si="880"/>
        <v>3.8931889338716095E-4</v>
      </c>
      <c r="AF445" s="223">
        <f t="shared" ca="1" si="881"/>
        <v>3.544326366166247E-3</v>
      </c>
      <c r="AG445" s="223">
        <f t="shared" ca="1" si="882"/>
        <v>-3.7308866599013685E-3</v>
      </c>
      <c r="AH445" s="223">
        <f t="shared" ca="1" si="883"/>
        <v>-2.6870772275938313E-5</v>
      </c>
      <c r="AI445" s="223">
        <f t="shared" ca="1" si="884"/>
        <v>3.7562202486351127E-3</v>
      </c>
      <c r="AJ445" s="223">
        <f t="shared" ca="1" si="885"/>
        <v>-3.5144691637367274E-3</v>
      </c>
      <c r="AK445" s="223">
        <f t="shared" ca="1" si="886"/>
        <v>-4.4280165771296161E-4</v>
      </c>
      <c r="AL445" s="223">
        <f t="shared" ca="1" si="887"/>
        <v>3.9319396767507784E-3</v>
      </c>
      <c r="AM445" s="223">
        <f t="shared" ca="1" si="888"/>
        <v>-3.2642054083210333E-3</v>
      </c>
      <c r="AN445" s="223">
        <f t="shared" ca="1" si="889"/>
        <v>-8.5446812112614139E-4</v>
      </c>
      <c r="AO445" s="223">
        <f t="shared" ca="1" si="890"/>
        <v>4.0697923763624638E-3</v>
      </c>
      <c r="AP445" s="223">
        <f t="shared" ca="1" si="891"/>
        <v>-2.9825055704270015E-3</v>
      </c>
      <c r="AQ445" s="223">
        <f t="shared" ca="1" si="892"/>
        <v>-1.2579055894331467E-3</v>
      </c>
      <c r="AR445" s="223">
        <f t="shared" ca="1" si="893"/>
        <v>4.1684507506149588E-3</v>
      </c>
      <c r="AS445" s="223">
        <f t="shared" ca="1" si="894"/>
        <v>-2.6720825734863653E-3</v>
      </c>
      <c r="AT445" s="223">
        <f t="shared" ca="1" si="895"/>
        <v>-1.6492287392727682E-3</v>
      </c>
      <c r="AU445" s="223">
        <f t="shared" ca="1" si="896"/>
        <v>4.2269646654320495E-3</v>
      </c>
      <c r="AV445" s="223">
        <f t="shared" ca="1" si="897"/>
        <v>-2.3359259606541847E-3</v>
      </c>
      <c r="AW445" s="223">
        <f t="shared" ca="1" si="898"/>
        <v>-2.0246689147930541E-3</v>
      </c>
      <c r="AX445" s="223">
        <f t="shared" ca="1" si="899"/>
        <v>4.2447705998271074E-3</v>
      </c>
      <c r="AY445" s="223">
        <f t="shared" ca="1" si="900"/>
        <v>-1.9772731038738339E-3</v>
      </c>
      <c r="AZ445" s="223">
        <f t="shared" ca="1" si="901"/>
        <v>-2.3806104218672703E-3</v>
      </c>
      <c r="BA445" s="223">
        <f t="shared" ca="1" si="902"/>
        <v>4.2216970729181819E-3</v>
      </c>
      <c r="BB445" s="223">
        <f t="shared" ca="1" si="903"/>
        <v>-1.5995780262157498E-3</v>
      </c>
      <c r="BC445" s="223">
        <f t="shared" ca="1" si="904"/>
        <v>-2.7136253492048221E-3</v>
      </c>
      <c r="BD445" s="223">
        <f t="shared" ca="1" si="905"/>
        <v>4.1579662953826896E-3</v>
      </c>
      <c r="BE445" s="223">
        <f t="shared" ca="1" si="906"/>
        <v>-1.2064781377469109E-3</v>
      </c>
      <c r="BF445" s="223">
        <f t="shared" ca="1" si="907"/>
        <v>-3.0205065810110696E-3</v>
      </c>
      <c r="BG445" s="223">
        <f t="shared" ca="1" si="908"/>
        <v>4.0541920294470679E-3</v>
      </c>
      <c r="BH445" s="223">
        <f t="shared" ca="1" si="909"/>
        <v>-8.0175920528353071E-4</v>
      </c>
      <c r="BI445" s="223">
        <f t="shared" ca="1" si="910"/>
        <v>-3.2982986832653222E-3</v>
      </c>
      <c r="BJ445" s="223">
        <f t="shared" ca="1" si="911"/>
        <v>3.9113736780210665E-3</v>
      </c>
      <c r="BK445" s="223">
        <f t="shared" ca="1" si="912"/>
        <v>-3.8931889338716507E-4</v>
      </c>
      <c r="BL445" s="223">
        <f t="shared" ca="1" si="913"/>
        <v>-3.5443263661662284E-3</v>
      </c>
      <c r="BM445" s="223">
        <f t="shared" ca="1" si="914"/>
        <v>3.7308866599013706E-3</v>
      </c>
      <c r="BN445" s="223">
        <f t="shared" ca="1" si="915"/>
        <v>2.6870772275933976E-5</v>
      </c>
      <c r="BO445" s="223">
        <f t="shared" ca="1" si="916"/>
        <v>-3.7562202486351101E-3</v>
      </c>
      <c r="BP445" s="223">
        <f t="shared" ca="1" si="917"/>
        <v>3.5144691637367131E-3</v>
      </c>
      <c r="BQ445" s="223">
        <f t="shared" ca="1" si="918"/>
        <v>4.4280165771289764E-4</v>
      </c>
      <c r="BR445" s="223">
        <f t="shared" ca="1" si="919"/>
        <v>-3.9319396767507767E-3</v>
      </c>
      <c r="BS445" s="223">
        <f t="shared" ca="1" si="920"/>
        <v>3.2642054083209973E-3</v>
      </c>
      <c r="BT445" s="223">
        <f t="shared" ca="1" si="921"/>
        <v>8.5446812112613705E-4</v>
      </c>
      <c r="BU445" s="223">
        <f t="shared" ca="1" si="922"/>
        <v>-4.0697923763624638E-3</v>
      </c>
      <c r="BV445" s="223">
        <f t="shared" ca="1" si="923"/>
        <v>2.9825055704270475E-3</v>
      </c>
      <c r="BW445" s="223">
        <f t="shared" ca="1" si="924"/>
        <v>1.2579055894331431E-3</v>
      </c>
      <c r="BX445" s="223">
        <f t="shared" ca="1" si="925"/>
        <v>-4.1684507506149571E-3</v>
      </c>
      <c r="BY445" s="223">
        <f t="shared" ca="1" si="926"/>
        <v>2.6720825734864156E-3</v>
      </c>
      <c r="BZ445" s="223">
        <f t="shared" ca="1" si="927"/>
        <v>1.6492287392727643E-3</v>
      </c>
      <c r="CA445" s="223">
        <f t="shared" ca="1" si="928"/>
        <v>-4.2269646654320547E-3</v>
      </c>
      <c r="CB445" s="223">
        <f t="shared" ca="1" si="929"/>
        <v>2.3359259606541886E-3</v>
      </c>
      <c r="CC445" s="223">
        <f t="shared" ca="1" si="930"/>
        <v>2.0246689147930511E-3</v>
      </c>
      <c r="CD445" s="223">
        <f t="shared" ca="1" si="931"/>
        <v>-4.2447705998271065E-3</v>
      </c>
      <c r="CE445" s="223">
        <f t="shared" ca="1" si="932"/>
        <v>1.9772731038738378E-3</v>
      </c>
      <c r="CF445" s="223">
        <f t="shared" ca="1" si="933"/>
        <v>2.3806104218672668E-3</v>
      </c>
      <c r="CG445" s="223">
        <f t="shared" ca="1" si="934"/>
        <v>-4.2216970729181879E-3</v>
      </c>
      <c r="CH445" s="223">
        <f t="shared" ca="1" si="935"/>
        <v>1.5995780262157535E-3</v>
      </c>
      <c r="CI445" s="223">
        <f t="shared" ca="1" si="936"/>
        <v>2.7136253492048654E-3</v>
      </c>
      <c r="CJ445" s="223">
        <f t="shared" ca="1" si="937"/>
        <v>-4.1579662953826904E-3</v>
      </c>
      <c r="CK445" s="223">
        <f t="shared" ca="1" si="938"/>
        <v>1.206478137746915E-3</v>
      </c>
      <c r="CL445" s="223">
        <f t="shared" ca="1" si="939"/>
        <v>3.0205065810110241E-3</v>
      </c>
      <c r="CM445" s="223">
        <f t="shared" ca="1" si="940"/>
        <v>-4.0541920294470696E-3</v>
      </c>
      <c r="CN445" s="223">
        <f t="shared" ca="1" si="941"/>
        <v>8.0175920528353462E-4</v>
      </c>
      <c r="CO445" s="223">
        <f t="shared" ca="1" si="942"/>
        <v>3.2982986832652819E-3</v>
      </c>
      <c r="CP445" s="223">
        <f t="shared" ca="1" si="943"/>
        <v>-3.9113736780210682E-3</v>
      </c>
      <c r="CQ445" s="223">
        <f t="shared" ca="1" si="944"/>
        <v>3.8931889338710934E-4</v>
      </c>
      <c r="CR445" s="223">
        <f t="shared" ca="1" si="945"/>
        <v>3.5443263661662262E-3</v>
      </c>
      <c r="CS445" s="223">
        <f t="shared" ca="1" si="946"/>
        <v>-3.7308866599013724E-3</v>
      </c>
      <c r="CT445" s="223">
        <f t="shared" ca="1" si="947"/>
        <v>-2.6870772275990138E-5</v>
      </c>
      <c r="CU445" s="223">
        <f t="shared" ca="1" si="948"/>
        <v>3.7562202486351088E-3</v>
      </c>
      <c r="CV445" s="223">
        <f t="shared" ca="1" si="949"/>
        <v>-3.5144691637367157E-3</v>
      </c>
      <c r="CW445" s="223">
        <f t="shared" ca="1" si="950"/>
        <v>-4.4280165771289353E-4</v>
      </c>
      <c r="CX445" s="223">
        <f t="shared" ca="1" si="951"/>
        <v>3.9319396767507758E-3</v>
      </c>
      <c r="CY445" s="223">
        <f t="shared" ca="1" si="952"/>
        <v>-3.2642054083209999E-3</v>
      </c>
      <c r="CZ445" s="223">
        <f t="shared" ca="1" si="953"/>
        <v>-8.5446812112613315E-4</v>
      </c>
      <c r="DA445" s="223">
        <f t="shared" ca="1" si="954"/>
        <v>4.0697923763624621E-3</v>
      </c>
      <c r="DB445" s="223">
        <f t="shared" ca="1" si="955"/>
        <v>-2.982505570427051E-3</v>
      </c>
      <c r="DC445" s="223">
        <f t="shared" ca="1" si="956"/>
        <v>-1.2579055894331389E-3</v>
      </c>
      <c r="DD445" s="223">
        <f t="shared" ca="1" si="957"/>
        <v>4.1684507506149571E-3</v>
      </c>
      <c r="DE445" s="223">
        <f t="shared" ca="1" si="958"/>
        <v>-2.672082573486419E-3</v>
      </c>
      <c r="DF445" s="223">
        <f t="shared" ca="1" si="959"/>
        <v>-1.6492287392727602E-3</v>
      </c>
      <c r="DG445" s="223">
        <f t="shared" ca="1" si="960"/>
        <v>4.2269646654320547E-3</v>
      </c>
      <c r="DH445" s="223">
        <f t="shared" ca="1" si="961"/>
        <v>-2.335925960654192E-3</v>
      </c>
      <c r="DI445" s="223">
        <f t="shared" ca="1" si="962"/>
        <v>-2.0246689147930472E-3</v>
      </c>
      <c r="DJ445" s="223">
        <f t="shared" ca="1" si="963"/>
        <v>4.2447705998271065E-3</v>
      </c>
      <c r="DK445" s="223">
        <f t="shared" ca="1" si="964"/>
        <v>-1.9772731038738417E-3</v>
      </c>
      <c r="DL445" s="223">
        <f t="shared" ca="1" si="965"/>
        <v>-2.3806104218672634E-3</v>
      </c>
      <c r="DM445" s="223">
        <f t="shared" ca="1" si="966"/>
        <v>4.2216970729181888E-3</v>
      </c>
      <c r="DN445" s="223">
        <f t="shared" ca="1" si="967"/>
        <v>-1.5995780262157574E-3</v>
      </c>
      <c r="DO445" s="223">
        <f t="shared" ca="1" si="968"/>
        <v>-2.713625349204862E-3</v>
      </c>
      <c r="DP445" s="223">
        <f t="shared" ca="1" si="969"/>
        <v>4.1579662953826913E-3</v>
      </c>
      <c r="DQ445" s="223">
        <f t="shared" ca="1" si="970"/>
        <v>-1.2064781377469189E-3</v>
      </c>
      <c r="DR445" s="223">
        <f t="shared" ca="1" si="971"/>
        <v>-3.0205065810110215E-3</v>
      </c>
      <c r="DS445" s="223">
        <f t="shared" ca="1" si="972"/>
        <v>4.0541920294470696E-3</v>
      </c>
      <c r="DT445" s="223">
        <f t="shared" ca="1" si="973"/>
        <v>-8.0175920528353884E-4</v>
      </c>
      <c r="DU445" s="223">
        <f t="shared" ca="1" si="974"/>
        <v>-3.2982986832652788E-3</v>
      </c>
      <c r="DV445" s="223">
        <f t="shared" ca="1" si="975"/>
        <v>3.91137367802107E-3</v>
      </c>
      <c r="DW445" s="223">
        <f t="shared" ca="1" si="976"/>
        <v>-3.8931889338711325E-4</v>
      </c>
      <c r="DX445" s="223">
        <f t="shared" ca="1" si="977"/>
        <v>-3.5443263661662236E-3</v>
      </c>
      <c r="DY445" s="223">
        <f t="shared" ca="1" si="978"/>
        <v>3.730886659901375E-3</v>
      </c>
      <c r="DZ445" s="223">
        <f t="shared" ca="1" si="979"/>
        <v>2.6870772275986018E-5</v>
      </c>
      <c r="EA445" s="223">
        <f t="shared" ca="1" si="980"/>
        <v>-3.756220248635163E-3</v>
      </c>
      <c r="EB445" s="223">
        <f t="shared" ca="1" si="981"/>
        <v>3.5144691637367855E-3</v>
      </c>
      <c r="EC445" s="223">
        <f t="shared" ca="1" si="982"/>
        <v>4.4280165771288919E-4</v>
      </c>
      <c r="ED445" s="223">
        <f t="shared" ca="1" si="983"/>
        <v>-3.9319396767507741E-3</v>
      </c>
      <c r="EE445" s="223">
        <f t="shared" ca="1" si="984"/>
        <v>3.2642054083210029E-3</v>
      </c>
      <c r="EF445" s="223">
        <f t="shared" ca="1" si="985"/>
        <v>8.5446812112624742E-4</v>
      </c>
      <c r="EG445" s="223">
        <f t="shared" ca="1" si="986"/>
        <v>-4.0697923763624265E-3</v>
      </c>
      <c r="EH445" s="223">
        <f t="shared" ca="1" si="987"/>
        <v>2.9825055704270536E-3</v>
      </c>
      <c r="EI445" s="223">
        <f t="shared" ca="1" si="988"/>
        <v>1.257905589433135E-3</v>
      </c>
      <c r="EJ445" s="223">
        <f t="shared" ca="1" si="989"/>
        <v>-4.1684507506149562E-3</v>
      </c>
      <c r="EK445" s="223">
        <f t="shared" ca="1" si="990"/>
        <v>2.6720825734863284E-3</v>
      </c>
      <c r="EL445" s="223">
        <f t="shared" ca="1" si="991"/>
        <v>1.6492287392726455E-3</v>
      </c>
      <c r="EM445" s="223">
        <f t="shared" ca="1" si="992"/>
        <v>-4.2269646654320434E-3</v>
      </c>
      <c r="EN445" s="223">
        <f t="shared" ca="1" si="993"/>
        <v>2.3359259606541955E-3</v>
      </c>
      <c r="EO445" s="223">
        <f t="shared" ca="1" si="994"/>
        <v>2.0246689147930437E-3</v>
      </c>
      <c r="EP445" s="223">
        <f t="shared" ca="1" si="995"/>
        <v>-4.2447705998271065E-3</v>
      </c>
      <c r="EQ445" s="223">
        <f t="shared" ca="1" si="996"/>
        <v>1.9772731038737385E-3</v>
      </c>
      <c r="ER445" s="223">
        <f t="shared" ca="1" si="997"/>
        <v>2.3806104218671601E-3</v>
      </c>
      <c r="ES445" s="223">
        <f t="shared" ca="1" si="998"/>
        <v>-4.2216970729181888E-3</v>
      </c>
      <c r="ET445" s="223">
        <f t="shared" ca="1" si="999"/>
        <v>1.5995780262157613E-3</v>
      </c>
      <c r="EU445" s="223">
        <f t="shared" ca="1" si="1000"/>
        <v>2.7136253492048589E-3</v>
      </c>
      <c r="EV445" s="223">
        <f t="shared" ca="1" si="1001"/>
        <v>-4.1579662953826688E-3</v>
      </c>
      <c r="EW445" s="223">
        <f t="shared" ca="1" si="1002"/>
        <v>1.2064781377470386E-3</v>
      </c>
      <c r="EX445" s="223">
        <f t="shared" ca="1" si="1003"/>
        <v>3.0205065810110184E-3</v>
      </c>
      <c r="EY445" s="223">
        <f t="shared" ca="1" si="1004"/>
        <v>-4.0541920294470714E-3</v>
      </c>
      <c r="EZ445" s="223">
        <f t="shared" ca="1" si="1005"/>
        <v>8.0175920528354286E-4</v>
      </c>
      <c r="FA445" s="223">
        <f t="shared" ca="1" si="1006"/>
        <v>3.2982986832653526E-3</v>
      </c>
      <c r="FB445" s="223">
        <f t="shared" ca="1" si="1007"/>
        <v>-3.9113736780210248E-3</v>
      </c>
      <c r="FC445" s="223">
        <f t="shared" ca="1" si="1008"/>
        <v>3.8931889338723749E-4</v>
      </c>
      <c r="FD445" s="223">
        <f t="shared" ca="1" si="1009"/>
        <v>3.544326366166221E-3</v>
      </c>
      <c r="FE445" s="223">
        <f t="shared" ca="1" si="1010"/>
        <v>-3.7308866599013767E-3</v>
      </c>
      <c r="FF445" s="223">
        <f t="shared" ca="1" si="1011"/>
        <v>-2.6870772275981898E-5</v>
      </c>
      <c r="FG445" s="223">
        <f t="shared" ca="1" si="1012"/>
        <v>3.7562202486351604E-3</v>
      </c>
      <c r="FH445" s="223">
        <f t="shared" ca="1" si="1013"/>
        <v>-3.5144691637367872E-3</v>
      </c>
      <c r="FI445" s="223">
        <f t="shared" ca="1" si="1014"/>
        <v>-4.4280165771288507E-4</v>
      </c>
      <c r="FJ445" s="223">
        <f t="shared" ca="1" si="1015"/>
        <v>3.9319396767507724E-3</v>
      </c>
      <c r="FK445" s="223">
        <f t="shared" ca="1" si="1016"/>
        <v>-3.2642054083210055E-3</v>
      </c>
      <c r="FL445" s="223">
        <f t="shared" ca="1" si="1017"/>
        <v>-8.5446812112624352E-4</v>
      </c>
      <c r="FM445" s="223">
        <f t="shared" ca="1" si="1018"/>
        <v>4.0697923763624256E-3</v>
      </c>
      <c r="FN445" s="223">
        <f t="shared" ca="1" si="1019"/>
        <v>-2.9825055704270566E-3</v>
      </c>
      <c r="FO445" s="223">
        <f t="shared" ca="1" si="1020"/>
        <v>-1.2579055894331309E-3</v>
      </c>
      <c r="FP445" s="223">
        <f t="shared" ca="1" si="1021"/>
        <v>4.1684507506149554E-3</v>
      </c>
      <c r="FQ445" s="223">
        <f t="shared" ca="1" si="1022"/>
        <v>-2.6720825734863314E-3</v>
      </c>
      <c r="FR445" s="223">
        <f t="shared" ca="1" si="1023"/>
        <v>-1.6492287392726418E-3</v>
      </c>
      <c r="FS445" s="223">
        <f t="shared" ca="1" si="1024"/>
        <v>4.2269646654320425E-3</v>
      </c>
      <c r="FT445" s="223">
        <f t="shared" ca="1" si="1025"/>
        <v>-2.335925960654199E-3</v>
      </c>
      <c r="FU445" s="223">
        <f t="shared" ca="1" si="1026"/>
        <v>-2.0246689147930402E-3</v>
      </c>
      <c r="FV445" s="223">
        <f t="shared" ca="1" si="1027"/>
        <v>4.2447705998271065E-3</v>
      </c>
      <c r="FW445" s="223">
        <f t="shared" ca="1" si="1028"/>
        <v>-1.977273103873742E-3</v>
      </c>
      <c r="FX445" s="223">
        <f t="shared" ca="1" si="1029"/>
        <v>-2.3806104218671562E-3</v>
      </c>
      <c r="FY445" s="223">
        <f t="shared" ca="1" si="1030"/>
        <v>4.2216970729181897E-3</v>
      </c>
      <c r="FZ445" s="223">
        <f t="shared" ca="1" si="1031"/>
        <v>-1.5995780262157652E-3</v>
      </c>
      <c r="GA445" s="223">
        <f t="shared" ca="1" si="1032"/>
        <v>-2.7136253492048559E-3</v>
      </c>
      <c r="GB445" s="223">
        <f t="shared" ca="1" si="1033"/>
        <v>4.1579662953826688E-3</v>
      </c>
      <c r="GC445" s="223">
        <f t="shared" ca="1" si="1034"/>
        <v>-1.2064781377470425E-3</v>
      </c>
      <c r="GD445" s="223">
        <f t="shared" ca="1" si="1035"/>
        <v>-3.0205065810110154E-3</v>
      </c>
      <c r="GE445" s="223">
        <f t="shared" ca="1" si="1036"/>
        <v>4.0541920294470731E-3</v>
      </c>
      <c r="GF445" s="223">
        <f t="shared" ca="1" si="1037"/>
        <v>-8.0175920528354676E-4</v>
      </c>
      <c r="GG445" s="223">
        <f t="shared" ca="1" si="1038"/>
        <v>-3.2982986832653495E-3</v>
      </c>
      <c r="GH445" s="223">
        <f t="shared" ca="1" si="1039"/>
        <v>3.9113736780210257E-3</v>
      </c>
      <c r="GI445" s="223">
        <f t="shared" ca="1" si="1040"/>
        <v>-3.8931889338724161E-4</v>
      </c>
      <c r="GJ445" s="223">
        <f t="shared" ca="1" si="1041"/>
        <v>-3.5443263661662193E-3</v>
      </c>
      <c r="GK445" s="223">
        <f t="shared" ca="1" si="1042"/>
        <v>3.7308866599013784E-3</v>
      </c>
      <c r="GL445" s="223">
        <f t="shared" ca="1" si="1043"/>
        <v>2.6870772275977995E-5</v>
      </c>
      <c r="GM445" s="223">
        <f t="shared" ca="1" si="1044"/>
        <v>-3.7562202486351587E-3</v>
      </c>
      <c r="GN445" s="223">
        <f t="shared" ca="1" si="1045"/>
        <v>3.5144691637367899E-3</v>
      </c>
      <c r="GO445" s="223">
        <f t="shared" ca="1" si="1046"/>
        <v>4.4280165771288117E-4</v>
      </c>
      <c r="GP445" s="223">
        <f t="shared" ca="1" si="1047"/>
        <v>-3.9319396767507706E-3</v>
      </c>
      <c r="GQ445" s="223">
        <f t="shared" ca="1" si="1048"/>
        <v>3.2642054083210081E-3</v>
      </c>
      <c r="GR445" s="223">
        <f t="shared" ca="1" si="1049"/>
        <v>8.544681211262394E-4</v>
      </c>
      <c r="GS445" s="223">
        <f t="shared" ca="1" si="1050"/>
        <v>-4.0697923763624239E-3</v>
      </c>
      <c r="GT445" s="223">
        <f t="shared" ca="1" si="1051"/>
        <v>2.9825055704270596E-3</v>
      </c>
      <c r="GU445" s="223">
        <f t="shared" ca="1" si="1052"/>
        <v>1.257905589433127E-3</v>
      </c>
      <c r="GV445" s="223">
        <f t="shared" ca="1" si="1053"/>
        <v>-4.1684507506149545E-3</v>
      </c>
      <c r="GW445" s="223">
        <f t="shared" ca="1" si="1054"/>
        <v>2.6720825734863349E-3</v>
      </c>
      <c r="GX445" s="223">
        <f t="shared" ca="1" si="1055"/>
        <v>1.6492287392726374E-3</v>
      </c>
      <c r="GY445" s="223">
        <f t="shared" ca="1" si="1056"/>
        <v>-4.2269646654320425E-3</v>
      </c>
      <c r="GZ445" s="223">
        <f t="shared" ca="1" si="1057"/>
        <v>2.3359259606542024E-3</v>
      </c>
      <c r="HA445" s="223">
        <f t="shared" ca="1" si="1058"/>
        <v>2.0246689147930359E-3</v>
      </c>
      <c r="HB445" s="223">
        <f t="shared" ca="1" si="1059"/>
        <v>-4.2447705998271065E-3</v>
      </c>
      <c r="HC445" s="223">
        <f t="shared" ca="1" si="1060"/>
        <v>1.9772731038737459E-3</v>
      </c>
      <c r="HD445" s="223">
        <f t="shared" ca="1" si="1061"/>
        <v>2.3806104218671528E-3</v>
      </c>
      <c r="HE445" s="223">
        <f t="shared" ca="1" si="1062"/>
        <v>-4.2216970729181897E-3</v>
      </c>
      <c r="HF445" s="223">
        <f t="shared" ca="1" si="1063"/>
        <v>1.5995780262157689E-3</v>
      </c>
      <c r="HG445" s="223">
        <f t="shared" ca="1" si="1064"/>
        <v>2.7136253492048524E-3</v>
      </c>
      <c r="HH445" s="223">
        <f t="shared" ca="1" si="1065"/>
        <v>-4.1579662953826705E-3</v>
      </c>
      <c r="HI445" s="223">
        <f t="shared" ca="1" si="1066"/>
        <v>1.2064781377470464E-3</v>
      </c>
      <c r="HJ445" s="223">
        <f t="shared" ca="1" si="1067"/>
        <v>3.0205065810110128E-3</v>
      </c>
      <c r="HK445" s="223">
        <f t="shared" ca="1" si="1068"/>
        <v>-4.054192029447074E-3</v>
      </c>
      <c r="HL445" s="223">
        <f t="shared" ca="1" si="1069"/>
        <v>8.017592052835511E-4</v>
      </c>
      <c r="HM445" s="223">
        <f t="shared" ca="1" si="1070"/>
        <v>3.2982986832653474E-3</v>
      </c>
      <c r="HN445" s="223">
        <f t="shared" ca="1" si="1071"/>
        <v>-3.9113736780210283E-3</v>
      </c>
      <c r="HO445" s="223">
        <f t="shared" ca="1" si="1072"/>
        <v>3.8931889338724573E-4</v>
      </c>
      <c r="HP445" s="223">
        <f t="shared" ca="1" si="1073"/>
        <v>3.5443263661662167E-3</v>
      </c>
      <c r="HQ445" s="223">
        <f t="shared" ca="1" si="1074"/>
        <v>-3.730886659901381E-3</v>
      </c>
      <c r="HR445" s="223">
        <f t="shared" ca="1" si="1075"/>
        <v>-2.6870772275973441E-5</v>
      </c>
      <c r="HS445" s="223">
        <f t="shared" ca="1" si="1076"/>
        <v>3.7562202486351574E-3</v>
      </c>
      <c r="HT445" s="223">
        <f t="shared" ca="1" si="1077"/>
        <v>-3.5144691637367925E-3</v>
      </c>
      <c r="HU445" s="223">
        <f t="shared" ca="1" si="1078"/>
        <v>-4.4280165771287683E-4</v>
      </c>
      <c r="HV445" s="223">
        <f t="shared" ca="1" si="1079"/>
        <v>3.9319396767507689E-3</v>
      </c>
      <c r="HW445" s="223">
        <f t="shared" ca="1" si="1080"/>
        <v>-3.2642054083210107E-3</v>
      </c>
      <c r="HX445" s="223">
        <f t="shared" ca="1" si="1081"/>
        <v>-8.5446812112623506E-4</v>
      </c>
      <c r="HY445" s="223">
        <f t="shared" ca="1" si="1082"/>
        <v>4.069792376362423E-3</v>
      </c>
      <c r="HZ445" s="223">
        <f t="shared" ca="1" si="1083"/>
        <v>-2.9825055704270622E-3</v>
      </c>
      <c r="IA445" s="223">
        <f t="shared" ca="1" si="1084"/>
        <v>-1.2579055894331233E-3</v>
      </c>
      <c r="IB445" s="223">
        <f t="shared" ca="1" si="1085"/>
        <v>4.1684507506149536E-3</v>
      </c>
      <c r="IC445" s="223">
        <f t="shared" ca="1" si="1086"/>
        <v>-2.6720825734863375E-3</v>
      </c>
      <c r="ID445" s="223">
        <f t="shared" ca="1" si="1087"/>
        <v>-1.6492287392726333E-3</v>
      </c>
      <c r="IE445" s="223">
        <f t="shared" ca="1" si="1088"/>
        <v>5.1733335496527613E-3</v>
      </c>
      <c r="IF445" s="223">
        <f t="shared" ca="1" si="1089"/>
        <v>-2.3359259606542059E-3</v>
      </c>
      <c r="IG445" s="223">
        <f t="shared" ca="1" si="1090"/>
        <v>-2.0246689147930329E-3</v>
      </c>
      <c r="IH445" s="223">
        <f t="shared" ca="1" si="1091"/>
        <v>4.2447705998271065E-3</v>
      </c>
      <c r="II445" s="223">
        <f t="shared" ca="1" si="1092"/>
        <v>-1.9772731038737498E-3</v>
      </c>
      <c r="IJ445" s="223">
        <f t="shared" ca="1" si="1093"/>
        <v>-2.3806104218671493E-3</v>
      </c>
      <c r="IK445" s="223">
        <f t="shared" ca="1" si="1094"/>
        <v>4.2216970729181905E-3</v>
      </c>
      <c r="IL445" s="223">
        <f t="shared" ca="1" si="1095"/>
        <v>-1.5995780262157728E-3</v>
      </c>
      <c r="IM445" s="223">
        <f t="shared" ca="1" si="1096"/>
        <v>-2.7136253492048494E-3</v>
      </c>
      <c r="IN445" s="223">
        <f t="shared" ca="1" si="1097"/>
        <v>4.1579662953826705E-3</v>
      </c>
      <c r="IO445" s="223">
        <f t="shared" ca="1" si="1098"/>
        <v>-1.2064781377470503E-3</v>
      </c>
      <c r="IP445" s="223">
        <f t="shared" ca="1" si="1099"/>
        <v>-3.0205065810110093E-3</v>
      </c>
      <c r="IQ445" s="223">
        <f t="shared" ca="1" si="1100"/>
        <v>4.0541920294470757E-3</v>
      </c>
      <c r="IR445" s="223">
        <f t="shared" ca="1" si="1101"/>
        <v>-8.01759205283555E-4</v>
      </c>
      <c r="IS445" s="223">
        <f t="shared" ca="1" si="1102"/>
        <v>-3.2982986832653443E-3</v>
      </c>
      <c r="IT445" s="223">
        <f t="shared" ca="1" si="1103"/>
        <v>3.9113736780210292E-3</v>
      </c>
      <c r="IU445" s="223">
        <f t="shared" ca="1" si="1104"/>
        <v>-3.8931889338724985E-4</v>
      </c>
      <c r="IV445" s="223">
        <f t="shared" ca="1" si="1105"/>
        <v>-3.5443263661663468E-3</v>
      </c>
      <c r="IW445" s="223">
        <f t="shared" ca="1" si="1106"/>
        <v>3.7308866599013828E-3</v>
      </c>
      <c r="IX445" s="223">
        <f t="shared" ca="1" si="1107"/>
        <v>2.6870772275727978E-5</v>
      </c>
      <c r="IY445" s="223">
        <f t="shared" ca="1" si="1108"/>
        <v>-3.7562202486351548E-3</v>
      </c>
      <c r="IZ445" s="223">
        <f t="shared" ca="1" si="1109"/>
        <v>3.5144691637367942E-3</v>
      </c>
      <c r="JA445" s="223">
        <f t="shared" ca="1" si="1110"/>
        <v>4.4280165771311275E-4</v>
      </c>
      <c r="JB445" s="223">
        <f t="shared" ca="1" si="1111"/>
        <v>-3.931939676750768E-3</v>
      </c>
    </row>
    <row r="446" spans="2:262">
      <c r="B446" s="230">
        <v>85</v>
      </c>
      <c r="C446" s="229">
        <f t="shared" si="1112"/>
        <v>1.660156250000001E-3</v>
      </c>
      <c r="D446" s="226">
        <f t="shared" ca="1" si="855"/>
        <v>23.384109445363972</v>
      </c>
      <c r="E446" s="225">
        <f ca="1">CM361</f>
        <v>-0.61589055463602838</v>
      </c>
      <c r="F446" s="224">
        <v>85</v>
      </c>
      <c r="G446" s="223">
        <f t="shared" ca="1" si="856"/>
        <v>3.6502879642049166E-5</v>
      </c>
      <c r="H446" s="223">
        <f t="shared" ca="1" si="857"/>
        <v>1.2905479947971854E-4</v>
      </c>
      <c r="I446" s="223">
        <f t="shared" ca="1" si="858"/>
        <v>-1.6372463436631026E-4</v>
      </c>
      <c r="J446" s="223">
        <f t="shared" ca="1" si="859"/>
        <v>3.2344353125554826E-5</v>
      </c>
      <c r="K446" s="223">
        <f t="shared" ca="1" si="860"/>
        <v>1.3183968799745487E-4</v>
      </c>
      <c r="L446" s="223">
        <f t="shared" ca="1" si="861"/>
        <v>-1.6231144088172324E-4</v>
      </c>
      <c r="M446" s="223">
        <f t="shared" ca="1" si="862"/>
        <v>2.8166343580171049E-5</v>
      </c>
      <c r="N446" s="223">
        <f t="shared" ca="1" si="863"/>
        <v>1.3454516121694482E-4</v>
      </c>
      <c r="O446" s="223">
        <f t="shared" ca="1" si="864"/>
        <v>-1.6080047705436471E-4</v>
      </c>
      <c r="P446" s="223">
        <f t="shared" ca="1" si="865"/>
        <v>2.3971367682621422E-5</v>
      </c>
      <c r="Q446" s="223">
        <f t="shared" ca="1" si="866"/>
        <v>1.3716958946228524E-4</v>
      </c>
      <c r="R446" s="223">
        <f t="shared" ca="1" si="867"/>
        <v>-1.5919265303234589E-4</v>
      </c>
      <c r="S446" s="223">
        <f t="shared" ca="1" si="868"/>
        <v>1.9761952329527543E-5</v>
      </c>
      <c r="T446" s="223">
        <f t="shared" ca="1" si="869"/>
        <v>1.3971139187603495E-4</v>
      </c>
      <c r="U446" s="223">
        <f t="shared" ca="1" si="870"/>
        <v>-1.5748893730873703E-4</v>
      </c>
      <c r="V446" s="223">
        <f t="shared" ca="1" si="871"/>
        <v>1.5540633115297361E-5</v>
      </c>
      <c r="W446" s="223">
        <f t="shared" ca="1" si="872"/>
        <v>1.4216903737146431E-4</v>
      </c>
      <c r="X446" s="223">
        <f t="shared" ca="1" si="873"/>
        <v>-1.5569035613818385E-4</v>
      </c>
      <c r="Y446" s="223">
        <f t="shared" ca="1" si="874"/>
        <v>1.1309952804779597E-5</v>
      </c>
      <c r="Z446" s="223">
        <f t="shared" ca="1" si="875"/>
        <v>1.4454104555482379E-4</v>
      </c>
      <c r="AA446" s="223">
        <f t="shared" ca="1" si="876"/>
        <v>-1.5379799291873096E-4</v>
      </c>
      <c r="AB446" s="223">
        <f t="shared" ca="1" si="877"/>
        <v>7.0724598015998397E-6</v>
      </c>
      <c r="AC446" s="223">
        <f t="shared" ca="1" si="878"/>
        <v>1.4682598761707821E-4</v>
      </c>
      <c r="AD446" s="223">
        <f t="shared" ca="1" si="879"/>
        <v>-1.5181298753922062E-4</v>
      </c>
      <c r="AE446" s="223">
        <f t="shared" ca="1" si="880"/>
        <v>2.8307066130906834E-6</v>
      </c>
      <c r="AF446" s="223">
        <f t="shared" ca="1" si="881"/>
        <v>1.4902248719457002E-4</v>
      </c>
      <c r="AG446" s="223">
        <f t="shared" ca="1" si="882"/>
        <v>-1.4973653569266986E-4</v>
      </c>
      <c r="AH446" s="223">
        <f t="shared" ca="1" si="883"/>
        <v>-1.4127516872340361E-6</v>
      </c>
      <c r="AI446" s="223">
        <f t="shared" ca="1" si="884"/>
        <v>1.5112922119808495E-4</v>
      </c>
      <c r="AJ446" s="223">
        <f t="shared" ca="1" si="885"/>
        <v>-1.4756988815602817E-4</v>
      </c>
      <c r="AK446" s="223">
        <f t="shared" ca="1" si="886"/>
        <v>-5.6553589987710039E-6</v>
      </c>
      <c r="AL446" s="223">
        <f t="shared" ca="1" si="887"/>
        <v>1.5314492060983627E-4</v>
      </c>
      <c r="AM446" s="223">
        <f t="shared" ca="1" si="888"/>
        <v>-1.4531435003675483E-4</v>
      </c>
      <c r="AN446" s="223">
        <f t="shared" ca="1" si="889"/>
        <v>-9.8945597335121615E-6</v>
      </c>
      <c r="AO446" s="223">
        <f t="shared" ca="1" si="890"/>
        <v>1.550683712478691E-4</v>
      </c>
      <c r="AP446" s="223">
        <f t="shared" ca="1" si="891"/>
        <v>-1.4297127998667153E-4</v>
      </c>
      <c r="AQ446" s="223">
        <f t="shared" ca="1" si="892"/>
        <v>-1.4127800355451261E-5</v>
      </c>
      <c r="AR446" s="223">
        <f t="shared" ca="1" si="893"/>
        <v>1.5689841449744316E-4</v>
      </c>
      <c r="AS446" s="223">
        <f t="shared" ca="1" si="894"/>
        <v>-1.4054208938356612E-4</v>
      </c>
      <c r="AT446" s="223">
        <f t="shared" ca="1" si="895"/>
        <v>-1.8352530918731176E-5</v>
      </c>
      <c r="AU446" s="223">
        <f t="shared" ca="1" si="896"/>
        <v>1.5863394800893254E-4</v>
      </c>
      <c r="AV446" s="223">
        <f t="shared" ca="1" si="897"/>
        <v>-1.380282414810233E-4</v>
      </c>
      <c r="AW446" s="223">
        <f t="shared" ca="1" si="898"/>
        <v>-2.2566206603628527E-5</v>
      </c>
      <c r="AX446" s="223">
        <f t="shared" ca="1" si="899"/>
        <v>1.6027392636184672E-4</v>
      </c>
      <c r="AY446" s="223">
        <f t="shared" ca="1" si="900"/>
        <v>-1.354312505270192E-4</v>
      </c>
      <c r="AZ446" s="223">
        <f t="shared" ca="1" si="901"/>
        <v>-2.6766289249472668E-5</v>
      </c>
      <c r="BA446" s="223">
        <f t="shared" ca="1" si="902"/>
        <v>1.618173616945495E-4</v>
      </c>
      <c r="BB446" s="223">
        <f t="shared" ca="1" si="903"/>
        <v>-1.3275268085179975E-4</v>
      </c>
      <c r="BC446" s="223">
        <f t="shared" ca="1" si="904"/>
        <v>-3.0950248883528959E-5</v>
      </c>
      <c r="BD446" s="223">
        <f t="shared" ca="1" si="905"/>
        <v>1.6326332429930754E-4</v>
      </c>
      <c r="BE446" s="223">
        <f t="shared" ca="1" si="906"/>
        <v>-1.2999414592557767E-4</v>
      </c>
      <c r="BF446" s="223">
        <f t="shared" ca="1" si="907"/>
        <v>-3.5115565244964568E-5</v>
      </c>
      <c r="BG446" s="223">
        <f t="shared" ca="1" si="908"/>
        <v>1.6461094318231658E-4</v>
      </c>
      <c r="BH446" s="223">
        <f t="shared" ca="1" si="909"/>
        <v>-1.2715730738664262E-4</v>
      </c>
      <c r="BI446" s="223">
        <f t="shared" ca="1" si="910"/>
        <v>-3.9259729302949762E-5</v>
      </c>
      <c r="BJ446" s="223">
        <f t="shared" ca="1" si="911"/>
        <v>1.6585940658835223E-4</v>
      </c>
      <c r="BK446" s="223">
        <f t="shared" ca="1" si="912"/>
        <v>-1.2424387404045742E-4</v>
      </c>
      <c r="BL446" s="223">
        <f t="shared" ca="1" si="913"/>
        <v>-4.3380244768018701E-5</v>
      </c>
      <c r="BM446" s="223">
        <f t="shared" ca="1" si="914"/>
        <v>1.6700796248974247E-4</v>
      </c>
      <c r="BN446" s="223">
        <f t="shared" ca="1" si="915"/>
        <v>-1.2125560083032797E-4</v>
      </c>
      <c r="BO446" s="223">
        <f t="shared" ca="1" si="916"/>
        <v>-4.747462959573358E-5</v>
      </c>
      <c r="BP446" s="223">
        <f t="shared" ca="1" si="917"/>
        <v>1.6805591903935871E-4</v>
      </c>
      <c r="BQ446" s="223">
        <f t="shared" ca="1" si="918"/>
        <v>-1.1819428778029554E-4</v>
      </c>
      <c r="BR446" s="223">
        <f t="shared" ca="1" si="919"/>
        <v>-5.1540417481768371E-5</v>
      </c>
      <c r="BS446" s="223">
        <f t="shared" ca="1" si="920"/>
        <v>1.6900264498736009E-4</v>
      </c>
      <c r="BT446" s="223">
        <f t="shared" ca="1" si="921"/>
        <v>-1.1506177891087695E-4</v>
      </c>
      <c r="BU446" s="223">
        <f t="shared" ca="1" si="922"/>
        <v>-5.5575159347534817E-5</v>
      </c>
      <c r="BV446" s="223">
        <f t="shared" ca="1" si="923"/>
        <v>1.6984757006143807E-4</v>
      </c>
      <c r="BW446" s="223">
        <f t="shared" ca="1" si="924"/>
        <v>-1.1185996112827583E-4</v>
      </c>
      <c r="BX446" s="223">
        <f t="shared" ca="1" si="925"/>
        <v>-5.9576424815394728E-5</v>
      </c>
      <c r="BY446" s="223">
        <f t="shared" ca="1" si="926"/>
        <v>1.7059018531032067E-4</v>
      </c>
      <c r="BZ446" s="223">
        <f t="shared" ca="1" si="927"/>
        <v>-1.0859076308780433E-4</v>
      </c>
      <c r="CA446" s="223">
        <f t="shared" ca="1" si="928"/>
        <v>-6.354180367265648E-5</v>
      </c>
      <c r="CB446" s="223">
        <f t="shared" ca="1" si="929"/>
        <v>1.7123004341034951E-4</v>
      </c>
      <c r="CC446" s="223">
        <f t="shared" ca="1" si="930"/>
        <v>-1.0525615403212277E-4</v>
      </c>
      <c r="CD446" s="223">
        <f t="shared" ca="1" si="931"/>
        <v>-6.7468907323366869E-5</v>
      </c>
      <c r="CE446" s="223">
        <f t="shared" ca="1" si="932"/>
        <v>1.7176675893493232E-4</v>
      </c>
      <c r="CF446" s="223">
        <f t="shared" ca="1" si="933"/>
        <v>-1.0185814260502948E-4</v>
      </c>
      <c r="CG446" s="223">
        <f t="shared" ca="1" si="934"/>
        <v>-7.135537022712608E-5</v>
      </c>
      <c r="CH446" s="223">
        <f t="shared" ca="1" si="935"/>
        <v>1.722000085867055E-4</v>
      </c>
      <c r="CI446" s="223">
        <f t="shared" ca="1" si="936"/>
        <v>-9.8398775641552128E-5</v>
      </c>
      <c r="CJ446" s="223">
        <f t="shared" ca="1" si="937"/>
        <v>-7.5198851324014126E-5</v>
      </c>
      <c r="CK446" s="223">
        <f t="shared" ca="1" si="938"/>
        <v>1.7252953139227866E-4</v>
      </c>
      <c r="CL446" s="223">
        <f t="shared" ca="1" si="939"/>
        <v>-9.4880136934999594E-5</v>
      </c>
      <c r="CM446" s="223">
        <f t="shared" ca="1" si="940"/>
        <v>-7.8997035444730704E-5</v>
      </c>
      <c r="CN446" s="223">
        <f t="shared" ca="1" si="941"/>
        <v>1.7275512885943622E-4</v>
      </c>
      <c r="CO446" s="223">
        <f t="shared" ca="1" si="942"/>
        <v>-9.1304345981750145E-5</v>
      </c>
      <c r="CP446" s="223">
        <f t="shared" ca="1" si="943"/>
        <v>-8.2747634705180434E-5</v>
      </c>
      <c r="CQ446" s="223">
        <f t="shared" ca="1" si="944"/>
        <v>1.7287666509669899E-4</v>
      </c>
      <c r="CR446" s="223">
        <f t="shared" ca="1" si="945"/>
        <v>-8.7673556704570625E-5</v>
      </c>
      <c r="CS446" s="223">
        <f t="shared" ca="1" si="946"/>
        <v>-8.6448389884621465E-5</v>
      </c>
      <c r="CT446" s="223">
        <f t="shared" ca="1" si="947"/>
        <v>1.728940668951825E-4</v>
      </c>
      <c r="CU446" s="223">
        <f t="shared" ca="1" si="948"/>
        <v>-8.3989956155162003E-5</v>
      </c>
      <c r="CV446" s="223">
        <f t="shared" ca="1" si="949"/>
        <v>-9.0097071786509437E-5</v>
      </c>
      <c r="CW446" s="223">
        <f t="shared" ca="1" si="950"/>
        <v>1.7280732377269385E-4</v>
      </c>
      <c r="CX446" s="223">
        <f t="shared" ca="1" si="951"/>
        <v>-8.0255763196747983E-5</v>
      </c>
      <c r="CY446" s="223">
        <f t="shared" ca="1" si="952"/>
        <v>-9.3691482581295584E-5</v>
      </c>
      <c r="CZ446" s="223">
        <f t="shared" ca="1" si="953"/>
        <v>1.7261648798004675E-4</v>
      </c>
      <c r="DA446" s="223">
        <f t="shared" ca="1" si="954"/>
        <v>-7.6473227167540459E-5</v>
      </c>
      <c r="DB446" s="223">
        <f t="shared" ca="1" si="955"/>
        <v>-9.722945713032906E-5</v>
      </c>
      <c r="DC446" s="223">
        <f t="shared" ca="1" si="956"/>
        <v>1.7232167446958643E-4</v>
      </c>
      <c r="DD446" s="223">
        <f t="shared" ca="1" si="957"/>
        <v>-7.2644626525809766E-5</v>
      </c>
      <c r="DE446" s="223">
        <f t="shared" ca="1" si="958"/>
        <v>-1.0070886429003076E-4</v>
      </c>
      <c r="DF446" s="223">
        <f t="shared" ca="1" si="959"/>
        <v>1.71923060825948E-4</v>
      </c>
      <c r="DG446" s="223">
        <f t="shared" ca="1" si="960"/>
        <v>-6.8772267477413046E-5</v>
      </c>
      <c r="DH446" s="223">
        <f t="shared" ca="1" si="961"/>
        <v>-1.0412760819562716E-4</v>
      </c>
      <c r="DI446" s="223">
        <f t="shared" ca="1" si="962"/>
        <v>1.7142088715908589E-4</v>
      </c>
      <c r="DJ446" s="223">
        <f t="shared" ca="1" si="963"/>
        <v>-6.4858482586648616E-5</v>
      </c>
      <c r="DK446" s="223">
        <f t="shared" ca="1" si="964"/>
        <v>-1.0748362952363252E-4</v>
      </c>
      <c r="DL446" s="223">
        <f t="shared" ca="1" si="965"/>
        <v>1.7081545595963837E-4</v>
      </c>
      <c r="DM446" s="223">
        <f t="shared" ca="1" si="966"/>
        <v>-6.090562937119342E-5</v>
      </c>
      <c r="DN446" s="223">
        <f t="shared" ca="1" si="967"/>
        <v>-1.1077490673228079E-4</v>
      </c>
      <c r="DO446" s="223">
        <f t="shared" ca="1" si="968"/>
        <v>1.7010713191672197E-4</v>
      </c>
      <c r="DP446" s="223">
        <f t="shared" ca="1" si="969"/>
        <v>-5.6916088882008594E-5</v>
      </c>
      <c r="DQ446" s="223">
        <f t="shared" ca="1" si="970"/>
        <v>-1.1399945727925788E-4</v>
      </c>
      <c r="DR446" s="223">
        <f t="shared" ca="1" si="971"/>
        <v>1.6929634169825523E-4</v>
      </c>
      <c r="DS446" s="223">
        <f t="shared" ca="1" si="972"/>
        <v>-5.2892264269110861E-5</v>
      </c>
      <c r="DT446" s="223">
        <f t="shared" ca="1" si="973"/>
        <v>-1.1715533881588417E-4</v>
      </c>
      <c r="DU446" s="223">
        <f t="shared" ca="1" si="974"/>
        <v>1.6838357369394644E-4</v>
      </c>
      <c r="DV446" s="223">
        <f t="shared" ca="1" si="975"/>
        <v>-4.8836579333991253E-5</v>
      </c>
      <c r="DW446" s="223">
        <f t="shared" ca="1" si="976"/>
        <v>-1.2024065035712445E-4</v>
      </c>
      <c r="DX446" s="223">
        <f t="shared" ca="1" si="977"/>
        <v>1.6736937772111169E-4</v>
      </c>
      <c r="DY446" s="223">
        <f t="shared" ca="1" si="978"/>
        <v>-4.4751477069598241E-5</v>
      </c>
      <c r="DZ446" s="223">
        <f t="shared" ca="1" si="979"/>
        <v>-1.2325353342668412E-4</v>
      </c>
      <c r="EA446" s="223">
        <f t="shared" ca="1" si="980"/>
        <v>1.662543646934818E-4</v>
      </c>
      <c r="EB446" s="223">
        <f t="shared" ca="1" si="981"/>
        <v>-4.0639418188774477E-5</v>
      </c>
      <c r="EC446" s="223">
        <f t="shared" ca="1" si="982"/>
        <v>-1.2619217317644707E-4</v>
      </c>
      <c r="ED446" s="223">
        <f t="shared" ca="1" si="983"/>
        <v>1.6503920625321304E-4</v>
      </c>
      <c r="EE446" s="223">
        <f t="shared" ca="1" si="984"/>
        <v>-3.6502879642049058E-5</v>
      </c>
      <c r="EF446" s="223">
        <f t="shared" ca="1" si="985"/>
        <v>-1.2905479947971792E-4</v>
      </c>
      <c r="EG446" s="223">
        <f t="shared" ca="1" si="986"/>
        <v>1.6372463436631088E-4</v>
      </c>
      <c r="EH446" s="223">
        <f t="shared" ca="1" si="987"/>
        <v>-3.2344353125557882E-5</v>
      </c>
      <c r="EI446" s="223">
        <f t="shared" ca="1" si="988"/>
        <v>-1.3183968799745842E-4</v>
      </c>
      <c r="EJ446" s="223">
        <f t="shared" ca="1" si="989"/>
        <v>1.6231144088172167E-4</v>
      </c>
      <c r="EK446" s="223">
        <f t="shared" ca="1" si="990"/>
        <v>-2.8166343580167464E-5</v>
      </c>
      <c r="EL446" s="223">
        <f t="shared" ca="1" si="991"/>
        <v>-1.3454516121694633E-4</v>
      </c>
      <c r="EM446" s="223">
        <f t="shared" ca="1" si="992"/>
        <v>1.6080047705436428E-4</v>
      </c>
      <c r="EN446" s="223">
        <f t="shared" ca="1" si="993"/>
        <v>-2.3971367682621449E-5</v>
      </c>
      <c r="EO446" s="223">
        <f t="shared" ca="1" si="994"/>
        <v>-1.3716958946228484E-4</v>
      </c>
      <c r="EP446" s="223">
        <f t="shared" ca="1" si="995"/>
        <v>1.5919265303234663E-4</v>
      </c>
      <c r="EQ446" s="223">
        <f t="shared" ca="1" si="996"/>
        <v>-1.976195232953064E-5</v>
      </c>
      <c r="ER446" s="223">
        <f t="shared" ca="1" si="997"/>
        <v>-1.3971139187603855E-4</v>
      </c>
      <c r="ES446" s="223">
        <f t="shared" ca="1" si="998"/>
        <v>1.5748893730873503E-4</v>
      </c>
      <c r="ET446" s="223">
        <f t="shared" ca="1" si="999"/>
        <v>-1.5540633115293729E-5</v>
      </c>
      <c r="EU446" s="223">
        <f t="shared" ca="1" si="1000"/>
        <v>-1.4216903737146569E-4</v>
      </c>
      <c r="EV446" s="223">
        <f t="shared" ca="1" si="1001"/>
        <v>1.5569035613818334E-4</v>
      </c>
      <c r="EW446" s="223">
        <f t="shared" ca="1" si="1002"/>
        <v>-1.1309952804779638E-5</v>
      </c>
      <c r="EX446" s="223">
        <f t="shared" ca="1" si="1003"/>
        <v>-1.4454104555482308E-4</v>
      </c>
      <c r="EY446" s="223">
        <f t="shared" ca="1" si="1004"/>
        <v>1.5379799291873153E-4</v>
      </c>
      <c r="EZ446" s="223">
        <f t="shared" ca="1" si="1005"/>
        <v>-7.0724598016023334E-6</v>
      </c>
      <c r="FA446" s="223">
        <f t="shared" ca="1" si="1006"/>
        <v>-1.4682598761708141E-4</v>
      </c>
      <c r="FB446" s="223">
        <f t="shared" ca="1" si="1007"/>
        <v>1.5181298753921826E-4</v>
      </c>
      <c r="FC446" s="223">
        <f t="shared" ca="1" si="1008"/>
        <v>-2.8307066130870377E-6</v>
      </c>
      <c r="FD446" s="223">
        <f t="shared" ca="1" si="1009"/>
        <v>-1.4902248719457126E-4</v>
      </c>
      <c r="FE446" s="223">
        <f t="shared" ca="1" si="1010"/>
        <v>1.4973653569266926E-4</v>
      </c>
      <c r="FF446" s="223">
        <f t="shared" ca="1" si="1011"/>
        <v>1.4127516872352219E-6</v>
      </c>
      <c r="FG446" s="223">
        <f t="shared" ca="1" si="1012"/>
        <v>-1.5112922119808492E-4</v>
      </c>
      <c r="FH446" s="223">
        <f t="shared" ca="1" si="1013"/>
        <v>1.4756988815602882E-4</v>
      </c>
      <c r="FI446" s="223">
        <f t="shared" ca="1" si="1014"/>
        <v>5.6553589987672838E-6</v>
      </c>
      <c r="FJ446" s="223">
        <f t="shared" ca="1" si="1015"/>
        <v>-1.5314492060983912E-4</v>
      </c>
      <c r="FK446" s="223">
        <f t="shared" ca="1" si="1016"/>
        <v>1.4531435003675152E-4</v>
      </c>
      <c r="FL446" s="223">
        <f t="shared" ca="1" si="1017"/>
        <v>9.8945597335158003E-6</v>
      </c>
      <c r="FM446" s="223">
        <f t="shared" ca="1" si="1018"/>
        <v>-1.5506837124787073E-4</v>
      </c>
      <c r="FN446" s="223">
        <f t="shared" ca="1" si="1019"/>
        <v>1.4297127998667088E-4</v>
      </c>
      <c r="FO446" s="223">
        <f t="shared" ca="1" si="1020"/>
        <v>1.4127800355452447E-5</v>
      </c>
      <c r="FP446" s="223">
        <f t="shared" ca="1" si="1021"/>
        <v>-1.5689841449744265E-4</v>
      </c>
      <c r="FQ446" s="223">
        <f t="shared" ca="1" si="1022"/>
        <v>1.4054208938356688E-4</v>
      </c>
      <c r="FR446" s="223">
        <f t="shared" ca="1" si="1023"/>
        <v>1.8352530918727469E-5</v>
      </c>
      <c r="FS446" s="223">
        <f t="shared" ca="1" si="1024"/>
        <v>-1.5863394800893105E-4</v>
      </c>
      <c r="FT446" s="223">
        <f t="shared" ca="1" si="1025"/>
        <v>1.3802824148101964E-4</v>
      </c>
      <c r="FU446" s="223">
        <f t="shared" ca="1" si="1026"/>
        <v>2.2566206603632139E-5</v>
      </c>
      <c r="FV446" s="223">
        <f t="shared" ca="1" si="1027"/>
        <v>-1.6027392636184807E-4</v>
      </c>
      <c r="FW446" s="223">
        <f t="shared" ca="1" si="1028"/>
        <v>1.3543125052701847E-4</v>
      </c>
      <c r="FX446" s="223">
        <f t="shared" ca="1" si="1029"/>
        <v>2.6766289249473844E-5</v>
      </c>
      <c r="FY446" s="223">
        <f t="shared" ca="1" si="1030"/>
        <v>-1.6181736169454907E-4</v>
      </c>
      <c r="FZ446" s="223">
        <f t="shared" ca="1" si="1031"/>
        <v>1.3275268085180056E-4</v>
      </c>
      <c r="GA446" s="223">
        <f t="shared" ca="1" si="1032"/>
        <v>3.0950248883527706E-5</v>
      </c>
      <c r="GB446" s="223">
        <f t="shared" ca="1" si="1033"/>
        <v>-1.6326332429930629E-4</v>
      </c>
      <c r="GC446" s="223">
        <f t="shared" ca="1" si="1034"/>
        <v>1.2999414592557366E-4</v>
      </c>
      <c r="GD446" s="223">
        <f t="shared" ca="1" si="1035"/>
        <v>3.5115565244968133E-5</v>
      </c>
      <c r="GE446" s="223">
        <f t="shared" ca="1" si="1036"/>
        <v>-1.6461094318231769E-4</v>
      </c>
      <c r="GF446" s="223">
        <f t="shared" ca="1" si="1037"/>
        <v>1.271573073866418E-4</v>
      </c>
      <c r="GG446" s="223">
        <f t="shared" ca="1" si="1038"/>
        <v>3.9259729302950914E-5</v>
      </c>
      <c r="GH446" s="223">
        <f t="shared" ca="1" si="1039"/>
        <v>-1.6585940658835258E-4</v>
      </c>
      <c r="GI446" s="223">
        <f t="shared" ca="1" si="1040"/>
        <v>1.2424387404045832E-4</v>
      </c>
      <c r="GJ446" s="223">
        <f t="shared" ca="1" si="1041"/>
        <v>4.3380244768017467E-5</v>
      </c>
      <c r="GK446" s="223">
        <f t="shared" ca="1" si="1042"/>
        <v>-1.6700796248974149E-4</v>
      </c>
      <c r="GL446" s="223">
        <f t="shared" ca="1" si="1043"/>
        <v>1.2125560083032363E-4</v>
      </c>
      <c r="GM446" s="223">
        <f t="shared" ca="1" si="1044"/>
        <v>4.7474629595737083E-5</v>
      </c>
      <c r="GN446" s="223">
        <f t="shared" ca="1" si="1045"/>
        <v>-1.6805591903935898E-4</v>
      </c>
      <c r="GO446" s="223">
        <f t="shared" ca="1" si="1046"/>
        <v>1.181942877802947E-4</v>
      </c>
      <c r="GP446" s="223">
        <f t="shared" ca="1" si="1047"/>
        <v>5.1540417481769503E-5</v>
      </c>
      <c r="GQ446" s="223">
        <f t="shared" ca="1" si="1048"/>
        <v>-1.6900264498736033E-4</v>
      </c>
      <c r="GR446" s="223">
        <f t="shared" ca="1" si="1049"/>
        <v>1.1506177891087608E-4</v>
      </c>
      <c r="GS446" s="223">
        <f t="shared" ca="1" si="1050"/>
        <v>5.5575159347531293E-5</v>
      </c>
      <c r="GT446" s="223">
        <f t="shared" ca="1" si="1051"/>
        <v>-1.6984757006143736E-4</v>
      </c>
      <c r="GU446" s="223">
        <f t="shared" ca="1" si="1052"/>
        <v>1.1185996112827118E-4</v>
      </c>
      <c r="GV446" s="223">
        <f t="shared" ca="1" si="1053"/>
        <v>5.9576424815400454E-5</v>
      </c>
      <c r="GW446" s="223">
        <f t="shared" ca="1" si="1054"/>
        <v>-1.7059018531032089E-4</v>
      </c>
      <c r="GX446" s="223">
        <f t="shared" ca="1" si="1055"/>
        <v>1.0859076308780341E-4</v>
      </c>
      <c r="GY446" s="223">
        <f t="shared" ca="1" si="1056"/>
        <v>6.3541803672657578E-5</v>
      </c>
      <c r="GZ446" s="223">
        <f t="shared" ca="1" si="1057"/>
        <v>-1.7123004341034964E-4</v>
      </c>
      <c r="HA446" s="223">
        <f t="shared" ca="1" si="1058"/>
        <v>1.0525615403212181E-4</v>
      </c>
      <c r="HB446" s="223">
        <f t="shared" ca="1" si="1059"/>
        <v>6.746890732336344E-5</v>
      </c>
      <c r="HC446" s="223">
        <f t="shared" ca="1" si="1060"/>
        <v>-1.7176675893493189E-4</v>
      </c>
      <c r="HD446" s="223">
        <f t="shared" ca="1" si="1061"/>
        <v>1.0185814260502452E-4</v>
      </c>
      <c r="HE446" s="223">
        <f t="shared" ca="1" si="1062"/>
        <v>7.135537022713165E-5</v>
      </c>
      <c r="HF446" s="223">
        <f t="shared" ca="1" si="1063"/>
        <v>-1.722000085867056E-4</v>
      </c>
      <c r="HG446" s="223">
        <f t="shared" ca="1" si="1064"/>
        <v>9.8398775641551166E-5</v>
      </c>
      <c r="HH446" s="223">
        <f t="shared" ca="1" si="1065"/>
        <v>7.5198851324015197E-5</v>
      </c>
      <c r="HI446" s="223">
        <f t="shared" ca="1" si="1066"/>
        <v>-1.7252953139227875E-4</v>
      </c>
      <c r="HJ446" s="223">
        <f t="shared" ca="1" si="1067"/>
        <v>9.4880136934998618E-5</v>
      </c>
      <c r="HK446" s="223">
        <f t="shared" ca="1" si="1068"/>
        <v>7.8997035444727397E-5</v>
      </c>
      <c r="HL446" s="223">
        <f t="shared" ca="1" si="1069"/>
        <v>-1.7275512885943603E-4</v>
      </c>
      <c r="HM446" s="223">
        <f t="shared" ca="1" si="1070"/>
        <v>9.1304345981744968E-5</v>
      </c>
      <c r="HN446" s="223">
        <f t="shared" ca="1" si="1071"/>
        <v>8.2747634705185801E-5</v>
      </c>
      <c r="HO446" s="223">
        <f t="shared" ca="1" si="1072"/>
        <v>-1.7287666509669907E-4</v>
      </c>
      <c r="HP446" s="223">
        <f t="shared" ca="1" si="1073"/>
        <v>8.7673556704569608E-5</v>
      </c>
      <c r="HQ446" s="223">
        <f t="shared" ca="1" si="1074"/>
        <v>8.6448389884622481E-5</v>
      </c>
      <c r="HR446" s="223">
        <f t="shared" ca="1" si="1075"/>
        <v>-1.728940668951825E-4</v>
      </c>
      <c r="HS446" s="223">
        <f t="shared" ca="1" si="1076"/>
        <v>8.3989956155160959E-5</v>
      </c>
      <c r="HT446" s="223">
        <f t="shared" ca="1" si="1077"/>
        <v>9.0097071786506266E-5</v>
      </c>
      <c r="HU446" s="223">
        <f t="shared" ca="1" si="1078"/>
        <v>-1.7280732377269396E-4</v>
      </c>
      <c r="HV446" s="223">
        <f t="shared" ca="1" si="1079"/>
        <v>8.0255763196751263E-5</v>
      </c>
      <c r="HW446" s="223">
        <f t="shared" ca="1" si="1080"/>
        <v>9.3691482581300707E-5</v>
      </c>
      <c r="HX446" s="223">
        <f t="shared" ca="1" si="1081"/>
        <v>-1.726164879800464E-4</v>
      </c>
      <c r="HY446" s="223">
        <f t="shared" ca="1" si="1082"/>
        <v>7.6473227167539389E-5</v>
      </c>
      <c r="HZ446" s="223">
        <f t="shared" ca="1" si="1083"/>
        <v>9.7229457130330036E-5</v>
      </c>
      <c r="IA446" s="223">
        <f t="shared" ca="1" si="1084"/>
        <v>-1.7232167446958635E-4</v>
      </c>
      <c r="IB446" s="223">
        <f t="shared" ca="1" si="1085"/>
        <v>7.2644626525808696E-5</v>
      </c>
      <c r="IC446" s="223">
        <f t="shared" ca="1" si="1086"/>
        <v>1.0070886429002773E-4</v>
      </c>
      <c r="ID446" s="223">
        <f t="shared" ca="1" si="1087"/>
        <v>-1.7192306082594843E-4</v>
      </c>
      <c r="IE446" s="223">
        <f t="shared" ca="1" si="1088"/>
        <v>9.4052640679277751E-5</v>
      </c>
      <c r="IF446" s="223">
        <f t="shared" ca="1" si="1089"/>
        <v>1.0412760819563203E-4</v>
      </c>
      <c r="IG446" s="223">
        <f t="shared" ca="1" si="1090"/>
        <v>-1.7142088715908511E-4</v>
      </c>
      <c r="IH446" s="223">
        <f t="shared" ca="1" si="1091"/>
        <v>6.4858482586647504E-5</v>
      </c>
      <c r="II446" s="223">
        <f t="shared" ca="1" si="1092"/>
        <v>1.0748362952363345E-4</v>
      </c>
      <c r="IJ446" s="223">
        <f t="shared" ca="1" si="1093"/>
        <v>-1.7081545595963818E-4</v>
      </c>
      <c r="IK446" s="223">
        <f t="shared" ca="1" si="1094"/>
        <v>6.0905629371192295E-5</v>
      </c>
      <c r="IL446" s="223">
        <f t="shared" ca="1" si="1095"/>
        <v>1.107749067322817E-4</v>
      </c>
      <c r="IM446" s="223">
        <f t="shared" ca="1" si="1096"/>
        <v>-1.7010713191672265E-4</v>
      </c>
      <c r="IN446" s="223">
        <f t="shared" ca="1" si="1097"/>
        <v>5.6916088882012117E-5</v>
      </c>
      <c r="IO446" s="223">
        <f t="shared" ca="1" si="1098"/>
        <v>1.1399945727926249E-4</v>
      </c>
      <c r="IP446" s="223">
        <f t="shared" ca="1" si="1099"/>
        <v>-1.6929634169825399E-4</v>
      </c>
      <c r="IQ446" s="223">
        <f t="shared" ca="1" si="1100"/>
        <v>5.2892264269109736E-5</v>
      </c>
      <c r="IR446" s="223">
        <f t="shared" ca="1" si="1101"/>
        <v>1.1715533881587781E-4</v>
      </c>
      <c r="IS446" s="223">
        <f t="shared" ca="1" si="1102"/>
        <v>-1.6838357369394394E-4</v>
      </c>
      <c r="IT446" s="223">
        <f t="shared" ca="1" si="1103"/>
        <v>4.8836579333980702E-5</v>
      </c>
      <c r="IU446" s="223">
        <f t="shared" ca="1" si="1104"/>
        <v>1.2024065035713237E-4</v>
      </c>
      <c r="IV446" s="223">
        <f t="shared" ca="1" si="1105"/>
        <v>-1.6736937772111017E-4</v>
      </c>
      <c r="IW446" s="223">
        <f t="shared" ca="1" si="1106"/>
        <v>4.4751477069587609E-5</v>
      </c>
      <c r="IX446" s="223">
        <f t="shared" ca="1" si="1107"/>
        <v>1.2325353342668496E-4</v>
      </c>
      <c r="IY446" s="223">
        <f t="shared" ca="1" si="1108"/>
        <v>-1.6625436469348148E-4</v>
      </c>
      <c r="IZ446" s="223">
        <f t="shared" ca="1" si="1109"/>
        <v>4.0639418188773319E-5</v>
      </c>
      <c r="JA446" s="223">
        <f t="shared" ca="1" si="1110"/>
        <v>1.2619217317644786E-4</v>
      </c>
      <c r="JB446" s="223">
        <f t="shared" ca="1" si="1111"/>
        <v>-1.6503920625321269E-4</v>
      </c>
    </row>
    <row r="447" spans="2:262">
      <c r="B447" s="230">
        <v>86</v>
      </c>
      <c r="C447" s="229">
        <f t="shared" si="1112"/>
        <v>1.6796875000000011E-3</v>
      </c>
      <c r="D447" s="226">
        <f t="shared" ca="1" si="855"/>
        <v>23.365529224627416</v>
      </c>
      <c r="E447" s="225">
        <f ca="1">CN361</f>
        <v>-0.63447077537258489</v>
      </c>
      <c r="F447" s="224">
        <v>86</v>
      </c>
      <c r="G447" s="223">
        <f t="shared" ca="1" si="856"/>
        <v>3.0775475481186485E-3</v>
      </c>
      <c r="H447" s="223">
        <f t="shared" ca="1" si="857"/>
        <v>3.6788442458716357E-4</v>
      </c>
      <c r="I447" s="223">
        <f t="shared" ca="1" si="858"/>
        <v>-3.4558083325710591E-3</v>
      </c>
      <c r="J447" s="223">
        <f t="shared" ca="1" si="859"/>
        <v>3.1853966697740019E-3</v>
      </c>
      <c r="K447" s="223">
        <f t="shared" ca="1" si="860"/>
        <v>1.8056599402153147E-4</v>
      </c>
      <c r="L447" s="223">
        <f t="shared" ca="1" si="861"/>
        <v>-3.371055615842894E-3</v>
      </c>
      <c r="M447" s="223">
        <f t="shared" ca="1" si="862"/>
        <v>3.285571891844074E-3</v>
      </c>
      <c r="N447" s="223">
        <f t="shared" ca="1" si="863"/>
        <v>-7.1874358394117318E-6</v>
      </c>
      <c r="O447" s="223">
        <f t="shared" ca="1" si="864"/>
        <v>-3.278181730866562E-3</v>
      </c>
      <c r="P447" s="223">
        <f t="shared" ca="1" si="865"/>
        <v>3.3778318834445844E-3</v>
      </c>
      <c r="Q447" s="223">
        <f t="shared" ca="1" si="866"/>
        <v>-1.94923550537866E-4</v>
      </c>
      <c r="R447" s="223">
        <f t="shared" ca="1" si="867"/>
        <v>-3.1774104189657712E-3</v>
      </c>
      <c r="S447" s="223">
        <f t="shared" ca="1" si="868"/>
        <v>3.4619543821747499E-3</v>
      </c>
      <c r="T447" s="223">
        <f t="shared" ca="1" si="869"/>
        <v>-3.8219007732980155E-4</v>
      </c>
      <c r="U447" s="223">
        <f t="shared" ca="1" si="870"/>
        <v>-3.06898444705741E-3</v>
      </c>
      <c r="V447" s="223">
        <f t="shared" ca="1" si="871"/>
        <v>3.5377367295668597E-3</v>
      </c>
      <c r="W447" s="223">
        <f t="shared" ca="1" si="872"/>
        <v>-5.6853587474955253E-4</v>
      </c>
      <c r="X447" s="223">
        <f t="shared" ca="1" si="873"/>
        <v>-2.9531650228047809E-3</v>
      </c>
      <c r="Y447" s="223">
        <f t="shared" ca="1" si="874"/>
        <v>3.6049963593083032E-3</v>
      </c>
      <c r="Z447" s="223">
        <f t="shared" ca="1" si="875"/>
        <v>-7.5351201944915682E-4</v>
      </c>
      <c r="AA447" s="223">
        <f t="shared" ca="1" si="876"/>
        <v>-2.8302311653455254E-3</v>
      </c>
      <c r="AB447" s="223">
        <f t="shared" ca="1" si="877"/>
        <v>3.6635712370597863E-3</v>
      </c>
      <c r="AC447" s="223">
        <f t="shared" ca="1" si="878"/>
        <v>-9.3667288769405058E-4</v>
      </c>
      <c r="AD447" s="223">
        <f t="shared" ca="1" si="879"/>
        <v>-2.7004790331099822E-3</v>
      </c>
      <c r="AE447" s="223">
        <f t="shared" ca="1" si="880"/>
        <v>3.713320250810258E-3</v>
      </c>
      <c r="AF447" s="223">
        <f t="shared" ca="1" si="881"/>
        <v>-1.1175772289096603E-3</v>
      </c>
      <c r="AG447" s="223">
        <f t="shared" ca="1" si="882"/>
        <v>-2.5642212103496494E-3</v>
      </c>
      <c r="AH447" s="223">
        <f t="shared" ca="1" si="883"/>
        <v>3.75412355082808E-3</v>
      </c>
      <c r="AI447" s="223">
        <f t="shared" ca="1" si="884"/>
        <v>-1.2957892286925964E-3</v>
      </c>
      <c r="AJ447" s="223">
        <f t="shared" ca="1" si="885"/>
        <v>-2.4217859540943331E-3</v>
      </c>
      <c r="AK447" s="223">
        <f t="shared" ca="1" si="886"/>
        <v>3.7858828383895743E-3</v>
      </c>
      <c r="AL447" s="223">
        <f t="shared" ca="1" si="887"/>
        <v>-1.4708795587258805E-3</v>
      </c>
      <c r="AM447" s="223">
        <f t="shared" ca="1" si="888"/>
        <v>-2.2735164033522081E-3</v>
      </c>
      <c r="AN447" s="223">
        <f t="shared" ca="1" si="889"/>
        <v>3.8085216025892121E-3</v>
      </c>
      <c r="AO447" s="223">
        <f t="shared" ca="1" si="890"/>
        <v>-1.642426411068361E-3</v>
      </c>
      <c r="AP447" s="223">
        <f t="shared" ca="1" si="891"/>
        <v>-2.1197697524578444E-3</v>
      </c>
      <c r="AQ447" s="223">
        <f t="shared" ca="1" si="892"/>
        <v>3.8219853046611183E-3</v>
      </c>
      <c r="AR447" s="223">
        <f t="shared" ca="1" si="893"/>
        <v>-1.8100165143270148E-3</v>
      </c>
      <c r="AS447" s="223">
        <f t="shared" ca="1" si="894"/>
        <v>-1.9609163905599525E-3</v>
      </c>
      <c r="AT447" s="223">
        <f t="shared" ca="1" si="895"/>
        <v>3.8262415093677218E-3</v>
      </c>
      <c r="AU447" s="223">
        <f t="shared" ca="1" si="896"/>
        <v>-1.973246129263933E-3</v>
      </c>
      <c r="AV447" s="223">
        <f t="shared" ca="1" si="897"/>
        <v>-1.7973390093212111E-3</v>
      </c>
      <c r="AW447" s="223">
        <f t="shared" ca="1" si="898"/>
        <v>3.8212799631390853E-3</v>
      </c>
      <c r="AX447" s="223">
        <f t="shared" ca="1" si="899"/>
        <v>-2.1317220214395064E-3</v>
      </c>
      <c r="AY447" s="223">
        <f t="shared" ca="1" si="900"/>
        <v>-1.6294316809807117E-3</v>
      </c>
      <c r="AZ447" s="223">
        <f t="shared" ca="1" si="901"/>
        <v>3.8071126187746523E-3</v>
      </c>
      <c r="BA447" s="223">
        <f t="shared" ca="1" si="902"/>
        <v>-2.2850624085486797E-3</v>
      </c>
      <c r="BB447" s="223">
        <f t="shared" ca="1" si="903"/>
        <v>-1.4575989089993708E-3</v>
      </c>
      <c r="BC447" s="223">
        <f t="shared" ca="1" si="904"/>
        <v>3.7837736066479114E-3</v>
      </c>
      <c r="BD447" s="223">
        <f t="shared" ca="1" si="905"/>
        <v>-2.4328978801677857E-3</v>
      </c>
      <c r="BE447" s="223">
        <f t="shared" ca="1" si="906"/>
        <v>-1.2822546535756643E-3</v>
      </c>
      <c r="BF447" s="223">
        <f t="shared" ca="1" si="907"/>
        <v>3.7513191524833193E-3</v>
      </c>
      <c r="BG447" s="223">
        <f t="shared" ca="1" si="908"/>
        <v>-2.5748722876968817E-3</v>
      </c>
      <c r="BH447" s="223">
        <f t="shared" ca="1" si="909"/>
        <v>-1.1038213343792524E-3</v>
      </c>
      <c r="BI447" s="223">
        <f t="shared" ca="1" si="910"/>
        <v>3.7098274419036527E-3</v>
      </c>
      <c r="BJ447" s="223">
        <f t="shared" ca="1" si="911"/>
        <v>-2.7106436023527402E-3</v>
      </c>
      <c r="BK447" s="223">
        <f t="shared" ca="1" si="912"/>
        <v>-9.227288129049899E-4</v>
      </c>
      <c r="BL447" s="223">
        <f t="shared" ca="1" si="913"/>
        <v>3.6593984320739347E-3</v>
      </c>
      <c r="BM447" s="223">
        <f t="shared" ca="1" si="914"/>
        <v>-2.8398847391461939E-3</v>
      </c>
      <c r="BN447" s="223">
        <f t="shared" ca="1" si="915"/>
        <v>-7.39413356898942E-4</v>
      </c>
      <c r="BO447" s="223">
        <f t="shared" ca="1" si="916"/>
        <v>3.6001536108959229E-3</v>
      </c>
      <c r="BP447" s="223">
        <f t="shared" ca="1" si="917"/>
        <v>-2.9622843448585535E-3</v>
      </c>
      <c r="BQ447" s="223">
        <f t="shared" ca="1" si="918"/>
        <v>-5.5431658935110916E-4</v>
      </c>
      <c r="BR447" s="223">
        <f t="shared" ca="1" si="919"/>
        <v>3.5322357043330128E-3</v>
      </c>
      <c r="BS447" s="223">
        <f t="shared" ca="1" si="920"/>
        <v>-3.0775475481186164E-3</v>
      </c>
      <c r="BT447" s="223">
        <f t="shared" ca="1" si="921"/>
        <v>-3.6788442458723794E-4</v>
      </c>
      <c r="BU447" s="223">
        <f t="shared" ca="1" si="922"/>
        <v>3.455808332571053E-3</v>
      </c>
      <c r="BV447" s="223">
        <f t="shared" ca="1" si="923"/>
        <v>-3.185396669773998E-3</v>
      </c>
      <c r="BW447" s="223">
        <f t="shared" ca="1" si="924"/>
        <v>-1.8056599402155858E-4</v>
      </c>
      <c r="BX447" s="223">
        <f t="shared" ca="1" si="925"/>
        <v>3.3710556158429166E-3</v>
      </c>
      <c r="BY447" s="223">
        <f t="shared" ca="1" si="926"/>
        <v>-3.2855718918440389E-3</v>
      </c>
      <c r="BZ447" s="223">
        <f t="shared" ca="1" si="927"/>
        <v>7.1874358394323316E-6</v>
      </c>
      <c r="CA447" s="223">
        <f t="shared" ca="1" si="928"/>
        <v>3.278181730866565E-3</v>
      </c>
      <c r="CB447" s="223">
        <f t="shared" ca="1" si="929"/>
        <v>-3.3778318834445748E-3</v>
      </c>
      <c r="CC447" s="223">
        <f t="shared" ca="1" si="930"/>
        <v>1.9492355053783239E-4</v>
      </c>
      <c r="CD447" s="223">
        <f t="shared" ca="1" si="931"/>
        <v>3.1774104189658051E-3</v>
      </c>
      <c r="CE447" s="223">
        <f t="shared" ca="1" si="932"/>
        <v>-3.4619543821747122E-3</v>
      </c>
      <c r="CF447" s="223">
        <f t="shared" ca="1" si="933"/>
        <v>3.8219007732980849E-4</v>
      </c>
      <c r="CG447" s="223">
        <f t="shared" ca="1" si="934"/>
        <v>3.0689844470574135E-3</v>
      </c>
      <c r="CH447" s="223">
        <f t="shared" ca="1" si="935"/>
        <v>-3.5377367295668467E-3</v>
      </c>
      <c r="CI447" s="223">
        <f t="shared" ca="1" si="936"/>
        <v>5.6853587474949203E-4</v>
      </c>
      <c r="CJ447" s="223">
        <f t="shared" ca="1" si="937"/>
        <v>2.9531650228048368E-3</v>
      </c>
      <c r="CK447" s="223">
        <f t="shared" ca="1" si="938"/>
        <v>-3.6049963593083106E-3</v>
      </c>
      <c r="CL447" s="223">
        <f t="shared" ca="1" si="939"/>
        <v>7.5351201944915043E-4</v>
      </c>
      <c r="CM447" s="223">
        <f t="shared" ca="1" si="940"/>
        <v>2.8302311653455488E-3</v>
      </c>
      <c r="CN447" s="223">
        <f t="shared" ca="1" si="941"/>
        <v>-3.6635712370597768E-3</v>
      </c>
      <c r="CO447" s="223">
        <f t="shared" ca="1" si="942"/>
        <v>9.3667288769399171E-4</v>
      </c>
      <c r="CP447" s="223">
        <f t="shared" ca="1" si="943"/>
        <v>2.7004790331100446E-3</v>
      </c>
      <c r="CQ447" s="223">
        <f t="shared" ca="1" si="944"/>
        <v>-3.7133202508102567E-3</v>
      </c>
      <c r="CR447" s="223">
        <f t="shared" ca="1" si="945"/>
        <v>1.117577228909628E-3</v>
      </c>
      <c r="CS447" s="223">
        <f t="shared" ca="1" si="946"/>
        <v>2.5642212103496745E-3</v>
      </c>
      <c r="CT447" s="223">
        <f t="shared" ca="1" si="947"/>
        <v>-3.7541235508280683E-3</v>
      </c>
      <c r="CU447" s="223">
        <f t="shared" ca="1" si="948"/>
        <v>1.2957892286925134E-3</v>
      </c>
      <c r="CV447" s="223">
        <f t="shared" ca="1" si="949"/>
        <v>2.4217859540943175E-3</v>
      </c>
      <c r="CW447" s="223">
        <f t="shared" ca="1" si="950"/>
        <v>-3.78588283838957E-3</v>
      </c>
      <c r="CX447" s="223">
        <f t="shared" ca="1" si="951"/>
        <v>1.4708795587258492E-3</v>
      </c>
      <c r="CY447" s="223">
        <f t="shared" ca="1" si="952"/>
        <v>2.273516403352235E-3</v>
      </c>
      <c r="CZ447" s="223">
        <f t="shared" ca="1" si="953"/>
        <v>-3.8085216025892034E-3</v>
      </c>
      <c r="DA447" s="223">
        <f t="shared" ca="1" si="954"/>
        <v>1.6424264110683794E-3</v>
      </c>
      <c r="DB447" s="223">
        <f t="shared" ca="1" si="955"/>
        <v>2.1197697524578726E-3</v>
      </c>
      <c r="DC447" s="223">
        <f t="shared" ca="1" si="956"/>
        <v>-3.821985304661117E-3</v>
      </c>
      <c r="DD447" s="223">
        <f t="shared" ca="1" si="957"/>
        <v>1.8100165143269851E-3</v>
      </c>
      <c r="DE447" s="223">
        <f t="shared" ca="1" si="958"/>
        <v>1.9609163905600284E-3</v>
      </c>
      <c r="DF447" s="223">
        <f t="shared" ca="1" si="959"/>
        <v>-3.8262415093677222E-3</v>
      </c>
      <c r="DG447" s="223">
        <f t="shared" ca="1" si="960"/>
        <v>1.9732461292639508E-3</v>
      </c>
      <c r="DH447" s="223">
        <f t="shared" ca="1" si="961"/>
        <v>1.7973390093212411E-3</v>
      </c>
      <c r="DI447" s="223">
        <f t="shared" ca="1" si="962"/>
        <v>-3.8212799631390871E-3</v>
      </c>
      <c r="DJ447" s="223">
        <f t="shared" ca="1" si="963"/>
        <v>2.1317220214394786E-3</v>
      </c>
      <c r="DK447" s="223">
        <f t="shared" ca="1" si="964"/>
        <v>1.6294316809807915E-3</v>
      </c>
      <c r="DL447" s="223">
        <f t="shared" ca="1" si="965"/>
        <v>-3.807112618774651E-3</v>
      </c>
      <c r="DM447" s="223">
        <f t="shared" ca="1" si="966"/>
        <v>2.2850624085486524E-3</v>
      </c>
      <c r="DN447" s="223">
        <f t="shared" ca="1" si="967"/>
        <v>1.4575989089994021E-3</v>
      </c>
      <c r="DO447" s="223">
        <f t="shared" ca="1" si="968"/>
        <v>-3.7837736066479158E-3</v>
      </c>
      <c r="DP447" s="223">
        <f t="shared" ca="1" si="969"/>
        <v>2.4328978801677176E-3</v>
      </c>
      <c r="DQ447" s="223">
        <f t="shared" ca="1" si="970"/>
        <v>1.282254653575645E-3</v>
      </c>
      <c r="DR447" s="223">
        <f t="shared" ca="1" si="971"/>
        <v>-3.7513191524833262E-3</v>
      </c>
      <c r="DS447" s="223">
        <f t="shared" ca="1" si="972"/>
        <v>2.5748722876968565E-3</v>
      </c>
      <c r="DT447" s="223">
        <f t="shared" ca="1" si="973"/>
        <v>1.1038213343792845E-3</v>
      </c>
      <c r="DU447" s="223">
        <f t="shared" ca="1" si="974"/>
        <v>-3.709827441903674E-3</v>
      </c>
      <c r="DV447" s="223">
        <f t="shared" ca="1" si="975"/>
        <v>2.7106436023526786E-3</v>
      </c>
      <c r="DW447" s="223">
        <f t="shared" ca="1" si="976"/>
        <v>9.2272881290497016E-4</v>
      </c>
      <c r="DX447" s="223">
        <f t="shared" ca="1" si="977"/>
        <v>-3.6593984320739763E-3</v>
      </c>
      <c r="DY447" s="223">
        <f t="shared" ca="1" si="978"/>
        <v>2.8398847391461709E-3</v>
      </c>
      <c r="DZ447" s="223">
        <f t="shared" ca="1" si="979"/>
        <v>7.3941335689886828E-4</v>
      </c>
      <c r="EA447" s="223">
        <f t="shared" ca="1" si="980"/>
        <v>-3.6001536108959341E-3</v>
      </c>
      <c r="EB447" s="223">
        <f t="shared" ca="1" si="981"/>
        <v>2.9622843448585323E-3</v>
      </c>
      <c r="EC447" s="223">
        <f t="shared" ca="1" si="982"/>
        <v>5.5431658935124967E-4</v>
      </c>
      <c r="ED447" s="223">
        <f t="shared" ca="1" si="983"/>
        <v>-3.5322357043330258E-3</v>
      </c>
      <c r="EE447" s="223">
        <f t="shared" ca="1" si="984"/>
        <v>3.0775475481186615E-3</v>
      </c>
      <c r="EF447" s="223">
        <f t="shared" ca="1" si="985"/>
        <v>3.6788442458727155E-4</v>
      </c>
      <c r="EG447" s="223">
        <f t="shared" ca="1" si="986"/>
        <v>-3.4558083325710678E-3</v>
      </c>
      <c r="EH447" s="223">
        <f t="shared" ca="1" si="987"/>
        <v>3.1853966697739195E-3</v>
      </c>
      <c r="EI447" s="223">
        <f t="shared" ca="1" si="988"/>
        <v>1.8056599402159219E-4</v>
      </c>
      <c r="EJ447" s="223">
        <f t="shared" ca="1" si="989"/>
        <v>-3.3710556158428814E-3</v>
      </c>
      <c r="EK447" s="223">
        <f t="shared" ca="1" si="990"/>
        <v>3.2855718918440215E-3</v>
      </c>
      <c r="EL447" s="223">
        <f t="shared" ca="1" si="991"/>
        <v>-7.1874358393987214E-6</v>
      </c>
      <c r="EM447" s="223">
        <f t="shared" ca="1" si="992"/>
        <v>-3.2781817308666383E-3</v>
      </c>
      <c r="EN447" s="223">
        <f t="shared" ca="1" si="993"/>
        <v>3.3778318834445584E-3</v>
      </c>
      <c r="EO447" s="223">
        <f t="shared" ca="1" si="994"/>
        <v>-1.9492355053790699E-4</v>
      </c>
      <c r="EP447" s="223">
        <f t="shared" ca="1" si="995"/>
        <v>-3.1774104189658241E-3</v>
      </c>
      <c r="EQ447" s="223">
        <f t="shared" ca="1" si="996"/>
        <v>3.4619543821747438E-3</v>
      </c>
      <c r="ER447" s="223">
        <f t="shared" ca="1" si="997"/>
        <v>-3.8219007732966668E-4</v>
      </c>
      <c r="ES447" s="223">
        <f t="shared" ca="1" si="998"/>
        <v>-3.0689844470574339E-3</v>
      </c>
      <c r="ET447" s="223">
        <f t="shared" ca="1" si="999"/>
        <v>3.5377367295668753E-3</v>
      </c>
      <c r="EU447" s="223">
        <f t="shared" ca="1" si="1000"/>
        <v>-5.6853587474945885E-4</v>
      </c>
      <c r="EV447" s="223">
        <f t="shared" ca="1" si="1001"/>
        <v>-2.9531650228047891E-3</v>
      </c>
      <c r="EW447" s="223">
        <f t="shared" ca="1" si="1002"/>
        <v>3.6049963593082629E-3</v>
      </c>
      <c r="EX447" s="223">
        <f t="shared" ca="1" si="1003"/>
        <v>-7.5351201944911747E-4</v>
      </c>
      <c r="EY447" s="223">
        <f t="shared" ca="1" si="1004"/>
        <v>-2.8302311653456442E-3</v>
      </c>
      <c r="EZ447" s="223">
        <f t="shared" ca="1" si="1005"/>
        <v>3.6635712370597668E-3</v>
      </c>
      <c r="FA447" s="223">
        <f t="shared" ca="1" si="1006"/>
        <v>-9.3667288769406435E-4</v>
      </c>
      <c r="FB447" s="223">
        <f t="shared" ca="1" si="1007"/>
        <v>-2.7004790331100681E-3</v>
      </c>
      <c r="FC447" s="223">
        <f t="shared" ca="1" si="1008"/>
        <v>3.713320250810248E-3</v>
      </c>
      <c r="FD447" s="223">
        <f t="shared" ca="1" si="1009"/>
        <v>-1.1175772289094919E-3</v>
      </c>
      <c r="FE447" s="223">
        <f t="shared" ca="1" si="1010"/>
        <v>-2.5642212103496992E-3</v>
      </c>
      <c r="FF447" s="223">
        <f t="shared" ca="1" si="1011"/>
        <v>3.7541235508280826E-3</v>
      </c>
      <c r="FG447" s="223">
        <f t="shared" ca="1" si="1012"/>
        <v>-1.2957892286924817E-3</v>
      </c>
      <c r="FH447" s="223">
        <f t="shared" ca="1" si="1013"/>
        <v>-2.421785954094344E-3</v>
      </c>
      <c r="FI447" s="223">
        <f t="shared" ca="1" si="1014"/>
        <v>3.7858828383895492E-3</v>
      </c>
      <c r="FJ447" s="223">
        <f t="shared" ca="1" si="1015"/>
        <v>-1.4708795587258182E-3</v>
      </c>
      <c r="FK447" s="223">
        <f t="shared" ca="1" si="1016"/>
        <v>-2.2735164033521747E-3</v>
      </c>
      <c r="FL447" s="223">
        <f t="shared" ca="1" si="1017"/>
        <v>3.8085216025892004E-3</v>
      </c>
      <c r="FM447" s="223">
        <f t="shared" ca="1" si="1018"/>
        <v>-1.6424264110683491E-3</v>
      </c>
      <c r="FN447" s="223">
        <f t="shared" ca="1" si="1019"/>
        <v>-2.1197697524579914E-3</v>
      </c>
      <c r="FO447" s="223">
        <f t="shared" ca="1" si="1020"/>
        <v>3.8219853046611153E-3</v>
      </c>
      <c r="FP447" s="223">
        <f t="shared" ca="1" si="1021"/>
        <v>-1.8100165143270512E-3</v>
      </c>
      <c r="FQ447" s="223">
        <f t="shared" ca="1" si="1022"/>
        <v>-1.960916390560057E-3</v>
      </c>
      <c r="FR447" s="223">
        <f t="shared" ca="1" si="1023"/>
        <v>3.8262415093677222E-3</v>
      </c>
      <c r="FS447" s="223">
        <f t="shared" ca="1" si="1024"/>
        <v>-1.9732461292638285E-3</v>
      </c>
      <c r="FT447" s="223">
        <f t="shared" ca="1" si="1025"/>
        <v>-1.7973390093212705E-3</v>
      </c>
      <c r="FU447" s="223">
        <f t="shared" ca="1" si="1026"/>
        <v>3.8212799631390832E-3</v>
      </c>
      <c r="FV447" s="223">
        <f t="shared" ca="1" si="1027"/>
        <v>-2.1317220214394504E-3</v>
      </c>
      <c r="FW447" s="223">
        <f t="shared" ca="1" si="1028"/>
        <v>-1.6294316809807234E-3</v>
      </c>
      <c r="FX447" s="223">
        <f t="shared" ca="1" si="1029"/>
        <v>3.8071126187746648E-3</v>
      </c>
      <c r="FY447" s="223">
        <f t="shared" ca="1" si="1030"/>
        <v>-2.2850624085486255E-3</v>
      </c>
      <c r="FZ447" s="223">
        <f t="shared" ca="1" si="1031"/>
        <v>-1.4575989089995337E-3</v>
      </c>
      <c r="GA447" s="223">
        <f t="shared" ca="1" si="1032"/>
        <v>3.783773606647921E-3</v>
      </c>
      <c r="GB447" s="223">
        <f t="shared" ca="1" si="1033"/>
        <v>-2.4328978801677757E-3</v>
      </c>
      <c r="GC447" s="223">
        <f t="shared" ca="1" si="1034"/>
        <v>-1.2822546535757795E-3</v>
      </c>
      <c r="GD447" s="223">
        <f t="shared" ca="1" si="1035"/>
        <v>3.7513191524833323E-3</v>
      </c>
      <c r="GE447" s="223">
        <f t="shared" ca="1" si="1036"/>
        <v>-2.5748722876967516E-3</v>
      </c>
      <c r="GF447" s="223">
        <f t="shared" ca="1" si="1037"/>
        <v>-1.1038213343793166E-3</v>
      </c>
      <c r="GG447" s="223">
        <f t="shared" ca="1" si="1038"/>
        <v>3.7098274419036562E-3</v>
      </c>
      <c r="GH447" s="223">
        <f t="shared" ca="1" si="1039"/>
        <v>-2.7106436023526543E-3</v>
      </c>
      <c r="GI447" s="223">
        <f t="shared" ca="1" si="1040"/>
        <v>-9.2272881290500291E-4</v>
      </c>
      <c r="GJ447" s="223">
        <f t="shared" ca="1" si="1041"/>
        <v>3.6593984320739863E-3</v>
      </c>
      <c r="GK447" s="223">
        <f t="shared" ca="1" si="1042"/>
        <v>-2.8398847391461488E-3</v>
      </c>
      <c r="GL447" s="223">
        <f t="shared" ca="1" si="1043"/>
        <v>-7.3941335689890102E-4</v>
      </c>
      <c r="GM447" s="223">
        <f t="shared" ca="1" si="1044"/>
        <v>3.6001536108959454E-3</v>
      </c>
      <c r="GN447" s="223">
        <f t="shared" ca="1" si="1045"/>
        <v>-2.9622843448585106E-3</v>
      </c>
      <c r="GO447" s="223">
        <f t="shared" ca="1" si="1046"/>
        <v>-5.5431658935128306E-4</v>
      </c>
      <c r="GP447" s="223">
        <f t="shared" ca="1" si="1047"/>
        <v>3.5322357043330388E-3</v>
      </c>
      <c r="GQ447" s="223">
        <f t="shared" ca="1" si="1048"/>
        <v>-3.0775475481186407E-3</v>
      </c>
      <c r="GR447" s="223">
        <f t="shared" ca="1" si="1049"/>
        <v>-3.6788442458730516E-4</v>
      </c>
      <c r="GS447" s="223">
        <f t="shared" ca="1" si="1050"/>
        <v>3.4558083325710821E-3</v>
      </c>
      <c r="GT447" s="223">
        <f t="shared" ca="1" si="1051"/>
        <v>-3.1853966697739005E-3</v>
      </c>
      <c r="GU447" s="223">
        <f t="shared" ca="1" si="1052"/>
        <v>-1.8056599402162601E-4</v>
      </c>
      <c r="GV447" s="223">
        <f t="shared" ca="1" si="1053"/>
        <v>3.3710556158428975E-3</v>
      </c>
      <c r="GW447" s="223">
        <f t="shared" ca="1" si="1054"/>
        <v>-3.2855718918440042E-3</v>
      </c>
      <c r="GX447" s="223">
        <f t="shared" ca="1" si="1055"/>
        <v>7.1874358393646774E-6</v>
      </c>
      <c r="GY447" s="223">
        <f t="shared" ca="1" si="1056"/>
        <v>3.2781817308666561E-3</v>
      </c>
      <c r="GZ447" s="223">
        <f t="shared" ca="1" si="1057"/>
        <v>-3.3778318834445428E-3</v>
      </c>
      <c r="HA447" s="223">
        <f t="shared" ca="1" si="1058"/>
        <v>1.9492355053787338E-4</v>
      </c>
      <c r="HB447" s="223">
        <f t="shared" ca="1" si="1059"/>
        <v>3.1774104189658428E-3</v>
      </c>
      <c r="HC447" s="223">
        <f t="shared" ca="1" si="1060"/>
        <v>-3.46195438217473E-3</v>
      </c>
      <c r="HD447" s="223">
        <f t="shared" ca="1" si="1061"/>
        <v>3.8219007732963328E-4</v>
      </c>
      <c r="HE447" s="223">
        <f t="shared" ca="1" si="1062"/>
        <v>3.0689844470574543E-3</v>
      </c>
      <c r="HF447" s="223">
        <f t="shared" ca="1" si="1063"/>
        <v>-3.5377367295668623E-3</v>
      </c>
      <c r="HG447" s="223">
        <f t="shared" ca="1" si="1064"/>
        <v>5.6853587474942524E-4</v>
      </c>
      <c r="HH447" s="223">
        <f t="shared" ca="1" si="1065"/>
        <v>2.9531650228048108E-3</v>
      </c>
      <c r="HI447" s="223">
        <f t="shared" ca="1" si="1066"/>
        <v>-3.6049963593082512E-3</v>
      </c>
      <c r="HJ447" s="223">
        <f t="shared" ca="1" si="1067"/>
        <v>7.5351201944908429E-4</v>
      </c>
      <c r="HK447" s="223">
        <f t="shared" ca="1" si="1068"/>
        <v>2.8302311653456672E-3</v>
      </c>
      <c r="HL447" s="223">
        <f t="shared" ca="1" si="1069"/>
        <v>-3.6635712370597573E-3</v>
      </c>
      <c r="HM447" s="223">
        <f t="shared" ca="1" si="1070"/>
        <v>9.366728876940315E-4</v>
      </c>
      <c r="HN447" s="223">
        <f t="shared" ca="1" si="1071"/>
        <v>2.7004790331100923E-3</v>
      </c>
      <c r="HO447" s="223">
        <f t="shared" ca="1" si="1072"/>
        <v>-3.7133202508102402E-3</v>
      </c>
      <c r="HP447" s="223">
        <f t="shared" ca="1" si="1073"/>
        <v>1.1175772289094596E-3</v>
      </c>
      <c r="HQ447" s="223">
        <f t="shared" ca="1" si="1074"/>
        <v>2.5642212103497244E-3</v>
      </c>
      <c r="HR447" s="223">
        <f t="shared" ca="1" si="1075"/>
        <v>-3.7541235508280761E-3</v>
      </c>
      <c r="HS447" s="223">
        <f t="shared" ca="1" si="1076"/>
        <v>1.2957892286924498E-3</v>
      </c>
      <c r="HT447" s="223">
        <f t="shared" ca="1" si="1077"/>
        <v>2.4217859540943696E-3</v>
      </c>
      <c r="HU447" s="223">
        <f t="shared" ca="1" si="1078"/>
        <v>-3.7858828383895444E-3</v>
      </c>
      <c r="HV447" s="223">
        <f t="shared" ca="1" si="1079"/>
        <v>1.470879558725787E-3</v>
      </c>
      <c r="HW447" s="223">
        <f t="shared" ca="1" si="1080"/>
        <v>2.2735164033522021E-3</v>
      </c>
      <c r="HX447" s="223">
        <f t="shared" ca="1" si="1081"/>
        <v>-3.8085216025891969E-3</v>
      </c>
      <c r="HY447" s="223">
        <f t="shared" ca="1" si="1082"/>
        <v>1.6424264110683185E-3</v>
      </c>
      <c r="HZ447" s="223">
        <f t="shared" ca="1" si="1083"/>
        <v>2.1197697524580196E-3</v>
      </c>
      <c r="IA447" s="223">
        <f t="shared" ca="1" si="1084"/>
        <v>-3.8219853046611136E-3</v>
      </c>
      <c r="IB447" s="223">
        <f t="shared" ca="1" si="1085"/>
        <v>1.8100165143270215E-3</v>
      </c>
      <c r="IC447" s="223">
        <f t="shared" ca="1" si="1086"/>
        <v>1.9609163905600861E-3</v>
      </c>
      <c r="ID447" s="223">
        <f t="shared" ca="1" si="1087"/>
        <v>-3.8262415093677218E-3</v>
      </c>
      <c r="IE447" s="223">
        <f t="shared" ca="1" si="1088"/>
        <v>-2.3789659673399655E-4</v>
      </c>
      <c r="IF447" s="223">
        <f t="shared" ca="1" si="1089"/>
        <v>1.7973390093213007E-3</v>
      </c>
      <c r="IG447" s="223">
        <f t="shared" ca="1" si="1090"/>
        <v>-3.8212799631390845E-3</v>
      </c>
      <c r="IH447" s="223">
        <f t="shared" ca="1" si="1091"/>
        <v>2.1317220214394227E-3</v>
      </c>
      <c r="II447" s="223">
        <f t="shared" ca="1" si="1092"/>
        <v>1.6294316809807542E-3</v>
      </c>
      <c r="IJ447" s="223">
        <f t="shared" ca="1" si="1093"/>
        <v>-3.8071126187746679E-3</v>
      </c>
      <c r="IK447" s="223">
        <f t="shared" ca="1" si="1094"/>
        <v>2.2850624085485986E-3</v>
      </c>
      <c r="IL447" s="223">
        <f t="shared" ca="1" si="1095"/>
        <v>1.4575989089995649E-3</v>
      </c>
      <c r="IM447" s="223">
        <f t="shared" ca="1" si="1096"/>
        <v>-3.7837736066479262E-3</v>
      </c>
      <c r="IN447" s="223">
        <f t="shared" ca="1" si="1097"/>
        <v>2.4328978801677493E-3</v>
      </c>
      <c r="IO447" s="223">
        <f t="shared" ca="1" si="1098"/>
        <v>1.2822546535758111E-3</v>
      </c>
      <c r="IP447" s="223">
        <f t="shared" ca="1" si="1099"/>
        <v>-3.7513191524833822E-3</v>
      </c>
      <c r="IQ447" s="223">
        <f t="shared" ca="1" si="1100"/>
        <v>2.5748722876968873E-3</v>
      </c>
      <c r="IR447" s="223">
        <f t="shared" ca="1" si="1101"/>
        <v>1.1038213343793491E-3</v>
      </c>
      <c r="IS447" s="223">
        <f t="shared" ca="1" si="1102"/>
        <v>-3.7098274419037174E-3</v>
      </c>
      <c r="IT447" s="223">
        <f t="shared" ca="1" si="1103"/>
        <v>2.7106436023527844E-3</v>
      </c>
      <c r="IU447" s="223">
        <f t="shared" ca="1" si="1104"/>
        <v>9.2272881290503543E-4</v>
      </c>
      <c r="IV447" s="223">
        <f t="shared" ca="1" si="1105"/>
        <v>-3.6593984320739958E-3</v>
      </c>
      <c r="IW447" s="223">
        <f t="shared" ca="1" si="1106"/>
        <v>2.8398847391462715E-3</v>
      </c>
      <c r="IX447" s="223">
        <f t="shared" ca="1" si="1107"/>
        <v>7.394133568989342E-4</v>
      </c>
      <c r="IY447" s="223">
        <f t="shared" ca="1" si="1108"/>
        <v>-3.6001536108959571E-3</v>
      </c>
      <c r="IZ447" s="223">
        <f t="shared" ca="1" si="1109"/>
        <v>2.9622843448583519E-3</v>
      </c>
      <c r="JA447" s="223">
        <f t="shared" ca="1" si="1110"/>
        <v>5.5431658935110135E-4</v>
      </c>
      <c r="JB447" s="223">
        <f t="shared" ca="1" si="1111"/>
        <v>-3.5322357043330518E-3</v>
      </c>
    </row>
    <row r="448" spans="2:262">
      <c r="B448" s="230">
        <v>87</v>
      </c>
      <c r="C448" s="229">
        <f t="shared" si="1112"/>
        <v>1.6992187500000011E-3</v>
      </c>
      <c r="D448" s="226">
        <f t="shared" ca="1" si="855"/>
        <v>23.358748480158226</v>
      </c>
      <c r="E448" s="225">
        <f ca="1">CO361</f>
        <v>-0.64125151984177275</v>
      </c>
      <c r="F448" s="224">
        <v>87</v>
      </c>
      <c r="G448" s="223">
        <f t="shared" ca="1" si="856"/>
        <v>6.4329454140639999E-3</v>
      </c>
      <c r="H448" s="223">
        <f t="shared" ca="1" si="857"/>
        <v>2.2680537066050799E-4</v>
      </c>
      <c r="I448" s="223">
        <f t="shared" ca="1" si="858"/>
        <v>-6.6756260810259651E-3</v>
      </c>
      <c r="J448" s="223">
        <f t="shared" ca="1" si="859"/>
        <v>6.9160827585497339E-3</v>
      </c>
      <c r="K448" s="223">
        <f t="shared" ca="1" si="860"/>
        <v>-7.2454954850663215E-4</v>
      </c>
      <c r="L448" s="223">
        <f t="shared" ca="1" si="861"/>
        <v>-6.1408181906671029E-3</v>
      </c>
      <c r="M448" s="223">
        <f t="shared" ca="1" si="862"/>
        <v>7.2951957808392014E-3</v>
      </c>
      <c r="N448" s="223">
        <f t="shared" ca="1" si="863"/>
        <v>-1.6650065680516308E-3</v>
      </c>
      <c r="O448" s="223">
        <f t="shared" ca="1" si="864"/>
        <v>-5.5136466788311862E-3</v>
      </c>
      <c r="P448" s="223">
        <f t="shared" ca="1" si="865"/>
        <v>7.5645822681978028E-3</v>
      </c>
      <c r="Q448" s="223">
        <f t="shared" ca="1" si="866"/>
        <v>-2.5804203390207238E-3</v>
      </c>
      <c r="R448" s="223">
        <f t="shared" ca="1" si="867"/>
        <v>-4.8035447888291061E-3</v>
      </c>
      <c r="S448" s="223">
        <f t="shared" ca="1" si="868"/>
        <v>7.7201903971100116E-3</v>
      </c>
      <c r="T448" s="223">
        <f t="shared" ca="1" si="869"/>
        <v>-3.4570221862290371E-3</v>
      </c>
      <c r="U448" s="223">
        <f t="shared" ca="1" si="870"/>
        <v>-4.0211931140511324E-3</v>
      </c>
      <c r="V448" s="223">
        <f t="shared" ca="1" si="871"/>
        <v>7.7596796764765478E-3</v>
      </c>
      <c r="W448" s="223">
        <f t="shared" ca="1" si="872"/>
        <v>-4.2816272019512965E-3</v>
      </c>
      <c r="X448" s="223">
        <f t="shared" ca="1" si="873"/>
        <v>-3.1783589519009271E-3</v>
      </c>
      <c r="Y448" s="223">
        <f t="shared" ca="1" si="874"/>
        <v>7.6824561507790176E-3</v>
      </c>
      <c r="Z448" s="223">
        <f t="shared" ca="1" si="875"/>
        <v>-5.0418325592066068E-3</v>
      </c>
      <c r="AA448" s="223">
        <f t="shared" ca="1" si="876"/>
        <v>-2.2877193126894214E-3</v>
      </c>
      <c r="AB448" s="223">
        <f t="shared" ca="1" si="877"/>
        <v>7.489681333723768E-3</v>
      </c>
      <c r="AC448" s="223">
        <f t="shared" ca="1" si="878"/>
        <v>-5.7262040618206514E-3</v>
      </c>
      <c r="AD448" s="223">
        <f t="shared" ca="1" si="879"/>
        <v>-1.3626702456000276E-3</v>
      </c>
      <c r="AE448" s="223">
        <f t="shared" ca="1" si="880"/>
        <v>7.1842547379946066E-3</v>
      </c>
      <c r="AF448" s="223">
        <f t="shared" ca="1" si="881"/>
        <v>-6.3244481253794003E-3</v>
      </c>
      <c r="AG448" s="223">
        <f t="shared" ca="1" si="882"/>
        <v>-4.1712534963983094E-4</v>
      </c>
      <c r="AH448" s="223">
        <f t="shared" ca="1" si="883"/>
        <v>6.7707702638831633E-3</v>
      </c>
      <c r="AI448" s="223">
        <f t="shared" ca="1" si="884"/>
        <v>-6.827566602319814E-3</v>
      </c>
      <c r="AJ448" s="223">
        <f t="shared" ca="1" si="885"/>
        <v>5.3469349984035632E-4</v>
      </c>
      <c r="AK448" s="223">
        <f t="shared" ca="1" si="886"/>
        <v>6.2554471027524575E-3</v>
      </c>
      <c r="AL448" s="223">
        <f t="shared" ca="1" si="887"/>
        <v>-7.2279921224447305E-3</v>
      </c>
      <c r="AM448" s="223">
        <f t="shared" ca="1" si="888"/>
        <v>1.478470061388746E-3</v>
      </c>
      <c r="AN448" s="223">
        <f t="shared" ca="1" si="889"/>
        <v>5.6460361946101189E-3</v>
      </c>
      <c r="AO448" s="223">
        <f t="shared" ca="1" si="890"/>
        <v>-7.5197019132143801E-3</v>
      </c>
      <c r="AP448" s="223">
        <f t="shared" ca="1" si="891"/>
        <v>2.4000090570502094E-3</v>
      </c>
      <c r="AQ448" s="223">
        <f t="shared" ca="1" si="892"/>
        <v>4.951703646755715E-3</v>
      </c>
      <c r="AR448" s="223">
        <f t="shared" ca="1" si="893"/>
        <v>-7.6983083878513197E-3</v>
      </c>
      <c r="AS448" s="223">
        <f t="shared" ca="1" si="894"/>
        <v>3.2854496825589119E-3</v>
      </c>
      <c r="AT448" s="223">
        <f t="shared" ca="1" si="895"/>
        <v>4.1828928669955688E-3</v>
      </c>
      <c r="AU448" s="223">
        <f t="shared" ca="1" si="896"/>
        <v>-7.7611251387296829E-3</v>
      </c>
      <c r="AV448" s="223">
        <f t="shared" ca="1" si="897"/>
        <v>4.1214740867369882E-3</v>
      </c>
      <c r="AW448" s="223">
        <f t="shared" ca="1" si="898"/>
        <v>3.3511674850684302E-3</v>
      </c>
      <c r="AX448" s="223">
        <f t="shared" ca="1" si="899"/>
        <v>-7.7072073434462512E-3</v>
      </c>
      <c r="AY448" s="223">
        <f t="shared" ca="1" si="900"/>
        <v>4.895507684371735E-3</v>
      </c>
      <c r="AZ448" s="223">
        <f t="shared" ca="1" si="901"/>
        <v>2.4690374248904235E-3</v>
      </c>
      <c r="BA448" s="223">
        <f t="shared" ca="1" si="902"/>
        <v>-7.5373659758288976E-3</v>
      </c>
      <c r="BB448" s="223">
        <f t="shared" ca="1" si="903"/>
        <v>5.5959082896824353E-3</v>
      </c>
      <c r="BC448" s="223">
        <f t="shared" ca="1" si="904"/>
        <v>1.5497707436557644E-3</v>
      </c>
      <c r="BD448" s="223">
        <f t="shared" ca="1" si="905"/>
        <v>-7.2541556081354101E-3</v>
      </c>
      <c r="BE448" s="223">
        <f t="shared" ca="1" si="906"/>
        <v>6.2121412256304302E-3</v>
      </c>
      <c r="BF448" s="223">
        <f t="shared" ca="1" si="907"/>
        <v>6.0719406790581002E-4</v>
      </c>
      <c r="BG448" s="223">
        <f t="shared" ca="1" si="908"/>
        <v>-6.8618359879087732E-3</v>
      </c>
      <c r="BH448" s="223">
        <f t="shared" ca="1" si="909"/>
        <v>6.7349377752678003E-3</v>
      </c>
      <c r="BI448" s="223">
        <f t="shared" ca="1" si="910"/>
        <v>-3.4451537180314349E-4</v>
      </c>
      <c r="BJ448" s="223">
        <f t="shared" ca="1" si="911"/>
        <v>-6.3663079674094025E-3</v>
      </c>
      <c r="BK448" s="223">
        <f t="shared" ca="1" si="912"/>
        <v>7.1564345918677429E-3</v>
      </c>
      <c r="BL448" s="223">
        <f t="shared" ca="1" si="913"/>
        <v>-1.2910429796444908E-3</v>
      </c>
      <c r="BM448" s="223">
        <f t="shared" ca="1" si="914"/>
        <v>-5.7750247493042516E-3</v>
      </c>
      <c r="BN448" s="223">
        <f t="shared" ca="1" si="915"/>
        <v>7.4702919709782028E-3</v>
      </c>
      <c r="BO448" s="223">
        <f t="shared" ca="1" si="916"/>
        <v>-2.2181520993657406E-3</v>
      </c>
      <c r="BP448" s="223">
        <f t="shared" ca="1" si="917"/>
        <v>-5.0968797835616204E-3</v>
      </c>
      <c r="BQ448" s="223">
        <f t="shared" ca="1" si="918"/>
        <v>7.6717892054780669E-3</v>
      </c>
      <c r="BR448" s="223">
        <f t="shared" ca="1" si="919"/>
        <v>-3.1118981468509391E-3</v>
      </c>
      <c r="BS448" s="223">
        <f t="shared" ca="1" si="920"/>
        <v>-4.3420730016853655E-3</v>
      </c>
      <c r="BT448" s="223">
        <f t="shared" ca="1" si="921"/>
        <v>7.7578955894064038E-3</v>
      </c>
      <c r="BU448" s="223">
        <f t="shared" ca="1" si="922"/>
        <v>-3.958838349644671E-3</v>
      </c>
      <c r="BV448" s="223">
        <f t="shared" ca="1" si="923"/>
        <v>-3.5219574002511985E-3</v>
      </c>
      <c r="BW448" s="223">
        <f t="shared" ca="1" si="924"/>
        <v>7.7273160026008281E-3</v>
      </c>
      <c r="BX448" s="223">
        <f t="shared" ca="1" si="925"/>
        <v>-4.7462339387627922E-3</v>
      </c>
      <c r="BY448" s="223">
        <f t="shared" ca="1" si="926"/>
        <v>-2.6488682812700324E-3</v>
      </c>
      <c r="BZ448" s="223">
        <f t="shared" ca="1" si="927"/>
        <v>7.5805103905104551E-3</v>
      </c>
      <c r="CA448" s="223">
        <f t="shared" ca="1" si="928"/>
        <v>-5.4622417516349622E-3</v>
      </c>
      <c r="CB448" s="223">
        <f t="shared" ca="1" si="929"/>
        <v>-1.7359377177651302E-3</v>
      </c>
      <c r="CC448" s="223">
        <f t="shared" ca="1" si="930"/>
        <v>7.3196868461881635E-3</v>
      </c>
      <c r="CD448" s="223">
        <f t="shared" ca="1" si="931"/>
        <v>-6.0960923642939951E-3</v>
      </c>
      <c r="CE448" s="223">
        <f t="shared" ca="1" si="932"/>
        <v>-7.9689703516973211E-4</v>
      </c>
      <c r="CF448" s="223">
        <f t="shared" ca="1" si="933"/>
        <v>6.9487683985158897E-3</v>
      </c>
      <c r="CG448" s="223">
        <f t="shared" ca="1" si="934"/>
        <v>-6.638252073535536E-3</v>
      </c>
      <c r="CH448" s="223">
        <f t="shared" ca="1" si="935"/>
        <v>1.5412972058843682E-4</v>
      </c>
      <c r="CI448" s="223">
        <f t="shared" ca="1" si="936"/>
        <v>6.4733340061983013E-3</v>
      </c>
      <c r="CJ448" s="223">
        <f t="shared" ca="1" si="937"/>
        <v>-7.0805662926889373E-3</v>
      </c>
      <c r="CK448" s="223">
        <f t="shared" ca="1" si="938"/>
        <v>1.1028382218843951E-3</v>
      </c>
      <c r="CL448" s="223">
        <f t="shared" ca="1" si="939"/>
        <v>5.9005346450314872E-3</v>
      </c>
      <c r="CM448" s="223">
        <f t="shared" ca="1" si="940"/>
        <v>-7.41638220419085E-3</v>
      </c>
      <c r="CN448" s="223">
        <f t="shared" ca="1" si="941"/>
        <v>2.0349590097987688E-3</v>
      </c>
      <c r="CO448" s="223">
        <f t="shared" ca="1" si="942"/>
        <v>5.2389857505705214E-3</v>
      </c>
      <c r="CP448" s="223">
        <f t="shared" ca="1" si="943"/>
        <v>-7.6406488241541224E-3</v>
      </c>
      <c r="CQ448" s="223">
        <f t="shared" ca="1" si="944"/>
        <v>2.9364721200606696E-3</v>
      </c>
      <c r="CR448" s="223">
        <f t="shared" ca="1" si="945"/>
        <v>4.4986376339596935E-3</v>
      </c>
      <c r="CS448" s="223">
        <f t="shared" ca="1" si="946"/>
        <v>-7.7499929738664682E-3</v>
      </c>
      <c r="CT448" s="223">
        <f t="shared" ca="1" si="947"/>
        <v>3.7938179563610282E-3</v>
      </c>
      <c r="CU448" s="223">
        <f t="shared" ca="1" si="948"/>
        <v>3.6906258199904257E-3</v>
      </c>
      <c r="CV448" s="223">
        <f t="shared" ca="1" si="949"/>
        <v>-7.7427700155383956E-3</v>
      </c>
      <c r="CW448" s="223">
        <f t="shared" ca="1" si="950"/>
        <v>4.5941012393019929E-3</v>
      </c>
      <c r="CX448" s="223">
        <f t="shared" ca="1" si="951"/>
        <v>2.8271035584444626E-3</v>
      </c>
      <c r="CY448" s="223">
        <f t="shared" ca="1" si="952"/>
        <v>-7.6190885891863087E-3</v>
      </c>
      <c r="CZ448" s="223">
        <f t="shared" ca="1" si="953"/>
        <v>5.3252849634027556E-3</v>
      </c>
      <c r="DA448" s="223">
        <f t="shared" ca="1" si="954"/>
        <v>1.9210590279042056E-3</v>
      </c>
      <c r="DB448" s="223">
        <f t="shared" ca="1" si="955"/>
        <v>-7.3808089785856014E-3</v>
      </c>
      <c r="DC448" s="223">
        <f t="shared" ca="1" si="956"/>
        <v>5.9763714448649499E-3</v>
      </c>
      <c r="DD448" s="223">
        <f t="shared" ca="1" si="957"/>
        <v>9.8611998145756684E-4</v>
      </c>
      <c r="DE448" s="223">
        <f t="shared" ca="1" si="958"/>
        <v>-7.0315151308708744E-3</v>
      </c>
      <c r="DF448" s="223">
        <f t="shared" ca="1" si="959"/>
        <v>6.5375677369744079E-3</v>
      </c>
      <c r="DG448" s="223">
        <f t="shared" ca="1" si="960"/>
        <v>3.6348772607002096E-5</v>
      </c>
      <c r="DH448" s="223">
        <f t="shared" ca="1" si="961"/>
        <v>-6.5764607506354151E-3</v>
      </c>
      <c r="DI448" s="223">
        <f t="shared" ca="1" si="962"/>
        <v>7.0004329251348429E-3</v>
      </c>
      <c r="DJ448" s="223">
        <f t="shared" ca="1" si="963"/>
        <v>-9.139691556173217E-4</v>
      </c>
      <c r="DK448" s="223">
        <f t="shared" ca="1" si="964"/>
        <v>-6.022490279323757E-3</v>
      </c>
      <c r="DL448" s="223">
        <f t="shared" ca="1" si="965"/>
        <v>7.3580050860801455E-3</v>
      </c>
      <c r="DM448" s="223">
        <f t="shared" ca="1" si="966"/>
        <v>-1.8505401370163116E-3</v>
      </c>
      <c r="DN448" s="223">
        <f t="shared" ca="1" si="967"/>
        <v>-5.3779359484617296E-3</v>
      </c>
      <c r="DO448" s="223">
        <f t="shared" ca="1" si="968"/>
        <v>7.6049060016807691E-3</v>
      </c>
      <c r="DP448" s="223">
        <f t="shared" ca="1" si="969"/>
        <v>-2.7592772722670402E-3</v>
      </c>
      <c r="DQ448" s="223">
        <f t="shared" ca="1" si="970"/>
        <v>-4.652492455138036E-3</v>
      </c>
      <c r="DR448" s="223">
        <f t="shared" ca="1" si="971"/>
        <v>7.7374220523499758E-3</v>
      </c>
      <c r="DS448" s="223">
        <f t="shared" ca="1" si="972"/>
        <v>-3.6265123090002691E-3</v>
      </c>
      <c r="DT448" s="223">
        <f t="shared" ca="1" si="973"/>
        <v>-3.8570711447370792E-3</v>
      </c>
      <c r="DU448" s="223">
        <f t="shared" ca="1" si="974"/>
        <v>7.7535600733394192E-3</v>
      </c>
      <c r="DV448" s="223">
        <f t="shared" ca="1" si="975"/>
        <v>-4.4392012250395029E-3</v>
      </c>
      <c r="DW448" s="223">
        <f t="shared" ca="1" si="976"/>
        <v>-3.003635894147498E-3</v>
      </c>
      <c r="DX448" s="223">
        <f t="shared" ca="1" si="977"/>
        <v>7.6530773337921462E-3</v>
      </c>
      <c r="DY448" s="223">
        <f t="shared" ca="1" si="978"/>
        <v>-5.1851204226339882E-3</v>
      </c>
      <c r="DZ448" s="223">
        <f t="shared" ca="1" si="979"/>
        <v>-2.105023163917895E-3</v>
      </c>
      <c r="EA448" s="223">
        <f t="shared" ca="1" si="980"/>
        <v>7.4374851876404888E-3</v>
      </c>
      <c r="EB448" s="223">
        <f t="shared" ca="1" si="981"/>
        <v>-5.8530505827482943E-3</v>
      </c>
      <c r="EC448" s="223">
        <f t="shared" ca="1" si="982"/>
        <v>-1.1747489259419726E-3</v>
      </c>
      <c r="ED448" s="223">
        <f t="shared" ca="1" si="983"/>
        <v>7.1100263414363082E-3</v>
      </c>
      <c r="EE448" s="223">
        <f t="shared" ca="1" si="984"/>
        <v>-6.432945414063803E-3</v>
      </c>
      <c r="EF448" s="223">
        <f t="shared" ca="1" si="985"/>
        <v>-2.2680537066054919E-4</v>
      </c>
      <c r="EG448" s="223">
        <f t="shared" ca="1" si="986"/>
        <v>6.6756260810260527E-3</v>
      </c>
      <c r="EH448" s="223">
        <f t="shared" ca="1" si="987"/>
        <v>-6.9160827585495951E-3</v>
      </c>
      <c r="EI448" s="223">
        <f t="shared" ca="1" si="988"/>
        <v>7.245495485061937E-4</v>
      </c>
      <c r="EJ448" s="223">
        <f t="shared" ca="1" si="989"/>
        <v>6.1408181906671775E-3</v>
      </c>
      <c r="EK448" s="223">
        <f t="shared" ca="1" si="990"/>
        <v>-7.2951957808391173E-3</v>
      </c>
      <c r="EL448" s="223">
        <f t="shared" ca="1" si="991"/>
        <v>1.6650065680512539E-3</v>
      </c>
      <c r="EM448" s="223">
        <f t="shared" ca="1" si="992"/>
        <v>5.5136466788312452E-3</v>
      </c>
      <c r="EN448" s="223">
        <f t="shared" ca="1" si="993"/>
        <v>-7.5645822681977533E-3</v>
      </c>
      <c r="EO448" s="223">
        <f t="shared" ca="1" si="994"/>
        <v>2.5804203390204115E-3</v>
      </c>
      <c r="EP448" s="223">
        <f t="shared" ca="1" si="995"/>
        <v>4.8035447888291286E-3</v>
      </c>
      <c r="EQ448" s="223">
        <f t="shared" ca="1" si="996"/>
        <v>-7.7201903971099942E-3</v>
      </c>
      <c r="ER448" s="223">
        <f t="shared" ca="1" si="997"/>
        <v>3.4570221862287899E-3</v>
      </c>
      <c r="ES448" s="223">
        <f t="shared" ca="1" si="998"/>
        <v>4.0211931140515097E-3</v>
      </c>
      <c r="ET448" s="223">
        <f t="shared" ca="1" si="999"/>
        <v>-7.7596796764765504E-3</v>
      </c>
      <c r="EU448" s="223">
        <f t="shared" ca="1" si="1000"/>
        <v>4.2816272019511126E-3</v>
      </c>
      <c r="EV448" s="223">
        <f t="shared" ca="1" si="1001"/>
        <v>3.1783589519012792E-3</v>
      </c>
      <c r="EW448" s="223">
        <f t="shared" ca="1" si="1002"/>
        <v>-7.6824561507790254E-3</v>
      </c>
      <c r="EX448" s="223">
        <f t="shared" ca="1" si="1003"/>
        <v>5.0418325592064394E-3</v>
      </c>
      <c r="EY448" s="223">
        <f t="shared" ca="1" si="1004"/>
        <v>2.2877193126897379E-3</v>
      </c>
      <c r="EZ448" s="223">
        <f t="shared" ca="1" si="1005"/>
        <v>-7.489681333723768E-3</v>
      </c>
      <c r="FA448" s="223">
        <f t="shared" ca="1" si="1006"/>
        <v>5.7262040618205386E-3</v>
      </c>
      <c r="FB448" s="223">
        <f t="shared" ca="1" si="1007"/>
        <v>1.3626702456002995E-3</v>
      </c>
      <c r="FC448" s="223">
        <f t="shared" ca="1" si="1008"/>
        <v>-7.1842547379947523E-3</v>
      </c>
      <c r="FD448" s="223">
        <f t="shared" ca="1" si="1009"/>
        <v>6.324448125379337E-3</v>
      </c>
      <c r="FE448" s="223">
        <f t="shared" ca="1" si="1010"/>
        <v>4.1712534964005125E-4</v>
      </c>
      <c r="FF448" s="223">
        <f t="shared" ca="1" si="1011"/>
        <v>-6.7707702638833247E-3</v>
      </c>
      <c r="FG448" s="223">
        <f t="shared" ca="1" si="1012"/>
        <v>6.8275666023197871E-3</v>
      </c>
      <c r="FH448" s="223">
        <f t="shared" ca="1" si="1013"/>
        <v>-5.3469349984013601E-4</v>
      </c>
      <c r="FI448" s="223">
        <f t="shared" ca="1" si="1014"/>
        <v>-6.2554471027526535E-3</v>
      </c>
      <c r="FJ448" s="223">
        <f t="shared" ca="1" si="1015"/>
        <v>7.2279921224447305E-3</v>
      </c>
      <c r="FK448" s="223">
        <f t="shared" ca="1" si="1016"/>
        <v>-1.4784700613886374E-3</v>
      </c>
      <c r="FL448" s="223">
        <f t="shared" ca="1" si="1017"/>
        <v>-5.6460361946102707E-3</v>
      </c>
      <c r="FM448" s="223">
        <f t="shared" ca="1" si="1018"/>
        <v>7.5197019132142709E-3</v>
      </c>
      <c r="FN448" s="223">
        <f t="shared" ca="1" si="1019"/>
        <v>-2.400009057050104E-3</v>
      </c>
      <c r="FO448" s="223">
        <f t="shared" ca="1" si="1020"/>
        <v>-4.951703646755885E-3</v>
      </c>
      <c r="FP448" s="223">
        <f t="shared" ca="1" si="1021"/>
        <v>7.6983083878512772E-3</v>
      </c>
      <c r="FQ448" s="223">
        <f t="shared" ca="1" si="1022"/>
        <v>-3.2854496825589119E-3</v>
      </c>
      <c r="FR448" s="223">
        <f t="shared" ca="1" si="1023"/>
        <v>-4.1828928669957544E-3</v>
      </c>
      <c r="FS448" s="223">
        <f t="shared" ca="1" si="1024"/>
        <v>7.7611251387296812E-3</v>
      </c>
      <c r="FT448" s="223">
        <f t="shared" ca="1" si="1025"/>
        <v>-4.1214740867366144E-3</v>
      </c>
      <c r="FU448" s="223">
        <f t="shared" ca="1" si="1026"/>
        <v>-3.3511674850685296E-3</v>
      </c>
      <c r="FV448" s="223">
        <f t="shared" ca="1" si="1027"/>
        <v>7.7072073434462764E-3</v>
      </c>
      <c r="FW448" s="223">
        <f t="shared" ca="1" si="1028"/>
        <v>-4.8955076843714782E-3</v>
      </c>
      <c r="FX448" s="223">
        <f t="shared" ca="1" si="1029"/>
        <v>-2.4690374248905285E-3</v>
      </c>
      <c r="FY448" s="223">
        <f t="shared" ca="1" si="1030"/>
        <v>7.5373659758289496E-3</v>
      </c>
      <c r="FZ448" s="223">
        <f t="shared" ca="1" si="1031"/>
        <v>-5.5959082896822063E-3</v>
      </c>
      <c r="GA448" s="223">
        <f t="shared" ca="1" si="1032"/>
        <v>-1.5497707436557644E-3</v>
      </c>
      <c r="GB448" s="223">
        <f t="shared" ca="1" si="1033"/>
        <v>7.2541556081354482E-3</v>
      </c>
      <c r="GC448" s="223">
        <f t="shared" ca="1" si="1034"/>
        <v>-6.2121412256302324E-3</v>
      </c>
      <c r="GD448" s="223">
        <f t="shared" ca="1" si="1035"/>
        <v>-6.0719406790624977E-4</v>
      </c>
      <c r="GE448" s="223">
        <f t="shared" ca="1" si="1036"/>
        <v>6.8618359879088261E-3</v>
      </c>
      <c r="GF448" s="223">
        <f t="shared" ca="1" si="1037"/>
        <v>-6.7349377752676919E-3</v>
      </c>
      <c r="GG448" s="223">
        <f t="shared" ca="1" si="1038"/>
        <v>3.4451537180281303E-4</v>
      </c>
      <c r="GH448" s="223">
        <f t="shared" ca="1" si="1039"/>
        <v>6.3663079674094025E-3</v>
      </c>
      <c r="GI448" s="223">
        <f t="shared" ca="1" si="1040"/>
        <v>-7.156434591867657E-3</v>
      </c>
      <c r="GJ448" s="223">
        <f t="shared" ca="1" si="1041"/>
        <v>1.2910429796441647E-3</v>
      </c>
      <c r="GK448" s="223">
        <f t="shared" ca="1" si="1042"/>
        <v>5.7750247493042516E-3</v>
      </c>
      <c r="GL448" s="223">
        <f t="shared" ca="1" si="1043"/>
        <v>-7.4702919709781421E-3</v>
      </c>
      <c r="GM448" s="223">
        <f t="shared" ca="1" si="1044"/>
        <v>2.2181520993655294E-3</v>
      </c>
      <c r="GN448" s="223">
        <f t="shared" ca="1" si="1045"/>
        <v>5.0968797835619544E-3</v>
      </c>
      <c r="GO448" s="223">
        <f t="shared" ca="1" si="1046"/>
        <v>-7.6717892054780669E-3</v>
      </c>
      <c r="GP448" s="223">
        <f t="shared" ca="1" si="1047"/>
        <v>3.111898146850737E-3</v>
      </c>
      <c r="GQ448" s="223">
        <f t="shared" ca="1" si="1048"/>
        <v>4.3420730016857307E-3</v>
      </c>
      <c r="GR448" s="223">
        <f t="shared" ca="1" si="1049"/>
        <v>-7.7578955894064038E-3</v>
      </c>
      <c r="GS448" s="223">
        <f t="shared" ca="1" si="1050"/>
        <v>3.958838349644481E-3</v>
      </c>
      <c r="GT448" s="223">
        <f t="shared" ca="1" si="1051"/>
        <v>3.5219574002513946E-3</v>
      </c>
      <c r="GU448" s="223">
        <f t="shared" ca="1" si="1052"/>
        <v>-7.7273160026008706E-3</v>
      </c>
      <c r="GV448" s="223">
        <f t="shared" ca="1" si="1053"/>
        <v>4.7462339387626179E-3</v>
      </c>
      <c r="GW448" s="223">
        <f t="shared" ca="1" si="1054"/>
        <v>2.6488682812702393E-3</v>
      </c>
      <c r="GX448" s="223">
        <f t="shared" ca="1" si="1055"/>
        <v>-7.5805103905105496E-3</v>
      </c>
      <c r="GY448" s="223">
        <f t="shared" ca="1" si="1056"/>
        <v>5.4622417516349622E-3</v>
      </c>
      <c r="GZ448" s="223">
        <f t="shared" ca="1" si="1057"/>
        <v>1.7359377177653449E-3</v>
      </c>
      <c r="HA448" s="223">
        <f t="shared" ca="1" si="1058"/>
        <v>-7.319686846188311E-3</v>
      </c>
      <c r="HB448" s="223">
        <f t="shared" ca="1" si="1059"/>
        <v>6.0960923642939951E-3</v>
      </c>
      <c r="HC448" s="223">
        <f t="shared" ca="1" si="1060"/>
        <v>7.9689703516995112E-4</v>
      </c>
      <c r="HD448" s="223">
        <f t="shared" ca="1" si="1061"/>
        <v>-6.9487683985159886E-3</v>
      </c>
      <c r="HE448" s="223">
        <f t="shared" ca="1" si="1062"/>
        <v>6.6382520735353079E-3</v>
      </c>
      <c r="HF448" s="223">
        <f t="shared" ca="1" si="1063"/>
        <v>-1.5412972058821608E-4</v>
      </c>
      <c r="HG448" s="223">
        <f t="shared" ca="1" si="1064"/>
        <v>-6.4733340061984236E-3</v>
      </c>
      <c r="HH448" s="223">
        <f t="shared" ca="1" si="1065"/>
        <v>7.0805662926887569E-3</v>
      </c>
      <c r="HI448" s="223">
        <f t="shared" ca="1" si="1066"/>
        <v>-1.1028382218843951E-3</v>
      </c>
      <c r="HJ448" s="223">
        <f t="shared" ca="1" si="1067"/>
        <v>-5.9005346450316304E-3</v>
      </c>
      <c r="HK448" s="223">
        <f t="shared" ca="1" si="1068"/>
        <v>7.4163822041907849E-3</v>
      </c>
      <c r="HL448" s="223">
        <f t="shared" ca="1" si="1069"/>
        <v>-2.0349590097987688E-3</v>
      </c>
      <c r="HM448" s="223">
        <f t="shared" ca="1" si="1070"/>
        <v>-5.2389857505706827E-3</v>
      </c>
      <c r="HN448" s="223">
        <f t="shared" ca="1" si="1071"/>
        <v>7.6406488241540834E-3</v>
      </c>
      <c r="HO448" s="223">
        <f t="shared" ca="1" si="1072"/>
        <v>-2.9364721200602611E-3</v>
      </c>
      <c r="HP448" s="223">
        <f t="shared" ca="1" si="1073"/>
        <v>-4.4986376339596935E-3</v>
      </c>
      <c r="HQ448" s="223">
        <f t="shared" ca="1" si="1074"/>
        <v>7.7499929738664552E-3</v>
      </c>
      <c r="HR448" s="223">
        <f t="shared" ca="1" si="1075"/>
        <v>-3.7938179563606436E-3</v>
      </c>
      <c r="HS448" s="223">
        <f t="shared" ca="1" si="1076"/>
        <v>-3.6906258199904257E-3</v>
      </c>
      <c r="HT448" s="223">
        <f t="shared" ca="1" si="1077"/>
        <v>7.7427700155384103E-3</v>
      </c>
      <c r="HU448" s="223">
        <f t="shared" ca="1" si="1078"/>
        <v>-4.5941012393018151E-3</v>
      </c>
      <c r="HV448" s="223">
        <f t="shared" ca="1" si="1079"/>
        <v>-2.8271035584448738E-3</v>
      </c>
      <c r="HW448" s="223">
        <f t="shared" ca="1" si="1080"/>
        <v>7.6190885891863503E-3</v>
      </c>
      <c r="HX448" s="223">
        <f t="shared" ca="1" si="1081"/>
        <v>-5.3252849634025943E-3</v>
      </c>
      <c r="HY448" s="223">
        <f t="shared" ca="1" si="1082"/>
        <v>-1.9210590279046327E-3</v>
      </c>
      <c r="HZ448" s="223">
        <f t="shared" ca="1" si="1083"/>
        <v>7.3808089785856014E-3</v>
      </c>
      <c r="IA448" s="223">
        <f t="shared" ca="1" si="1084"/>
        <v>-5.9763714448648085E-3</v>
      </c>
      <c r="IB448" s="223">
        <f t="shared" ca="1" si="1085"/>
        <v>-9.8611998145800442E-4</v>
      </c>
      <c r="IC448" s="223">
        <f t="shared" ca="1" si="1086"/>
        <v>7.0315151308708744E-3</v>
      </c>
      <c r="ID448" s="223">
        <f t="shared" ca="1" si="1087"/>
        <v>-6.5375677369742882E-3</v>
      </c>
      <c r="IE448" s="223">
        <f t="shared" ca="1" si="1088"/>
        <v>-5.9175620675596553E-3</v>
      </c>
      <c r="IF448" s="223">
        <f t="shared" ca="1" si="1089"/>
        <v>6.576460750635651E-3</v>
      </c>
      <c r="IG448" s="223">
        <f t="shared" ca="1" si="1090"/>
        <v>-7.0004329251347483E-3</v>
      </c>
      <c r="IH448" s="223">
        <f t="shared" ca="1" si="1091"/>
        <v>9.1396915561710269E-4</v>
      </c>
      <c r="II448" s="223">
        <f t="shared" ca="1" si="1092"/>
        <v>6.0224902793240354E-3</v>
      </c>
      <c r="IJ448" s="223">
        <f t="shared" ca="1" si="1093"/>
        <v>-7.3580050860801455E-3</v>
      </c>
      <c r="IK448" s="223">
        <f t="shared" ca="1" si="1094"/>
        <v>1.8505401370160976E-3</v>
      </c>
      <c r="IL448" s="223">
        <f t="shared" ca="1" si="1095"/>
        <v>5.3779359484615709E-3</v>
      </c>
      <c r="IM448" s="223">
        <f t="shared" ca="1" si="1096"/>
        <v>-7.6049060016806806E-3</v>
      </c>
      <c r="IN448" s="223">
        <f t="shared" ca="1" si="1097"/>
        <v>2.7592772722668337E-3</v>
      </c>
      <c r="IO448" s="223">
        <f t="shared" ca="1" si="1098"/>
        <v>4.6524924551378591E-3</v>
      </c>
      <c r="IP448" s="223">
        <f t="shared" ca="1" si="1099"/>
        <v>-7.7374220523499411E-3</v>
      </c>
      <c r="IQ448" s="223">
        <f t="shared" ca="1" si="1100"/>
        <v>3.6265123090002691E-3</v>
      </c>
      <c r="IR448" s="223">
        <f t="shared" ca="1" si="1101"/>
        <v>3.8570711447368875E-3</v>
      </c>
      <c r="IS448" s="223">
        <f t="shared" ca="1" si="1102"/>
        <v>-7.75356007333944E-3</v>
      </c>
      <c r="IT448" s="223">
        <f t="shared" ca="1" si="1103"/>
        <v>4.4392012250393216E-3</v>
      </c>
      <c r="IU448" s="223">
        <f t="shared" ca="1" si="1104"/>
        <v>3.0036358941481086E-3</v>
      </c>
      <c r="IV448" s="223">
        <f t="shared" ca="1" si="1105"/>
        <v>-7.6530773337921817E-3</v>
      </c>
      <c r="IW448" s="223">
        <f t="shared" ca="1" si="1106"/>
        <v>5.1851204226338243E-3</v>
      </c>
      <c r="IX448" s="223">
        <f t="shared" ca="1" si="1107"/>
        <v>2.1050231639185317E-3</v>
      </c>
      <c r="IY448" s="223">
        <f t="shared" ca="1" si="1108"/>
        <v>-7.4374851876405522E-3</v>
      </c>
      <c r="IZ448" s="223">
        <f t="shared" ca="1" si="1109"/>
        <v>5.8530505827484392E-3</v>
      </c>
      <c r="JA448" s="223">
        <f t="shared" ca="1" si="1110"/>
        <v>1.174748925942627E-3</v>
      </c>
      <c r="JB448" s="223">
        <f t="shared" ca="1" si="1111"/>
        <v>-7.1100263414363967E-3</v>
      </c>
    </row>
    <row r="449" spans="2:262">
      <c r="B449" s="230">
        <v>88</v>
      </c>
      <c r="C449" s="229">
        <f t="shared" si="1112"/>
        <v>1.7187500000000011E-3</v>
      </c>
      <c r="D449" s="226">
        <f t="shared" ca="1" si="855"/>
        <v>23.342337994831745</v>
      </c>
      <c r="E449" s="225">
        <f ca="1">CP361</f>
        <v>-0.65766200516825712</v>
      </c>
      <c r="F449" s="224">
        <v>88</v>
      </c>
      <c r="G449" s="223">
        <f t="shared" ca="1" si="856"/>
        <v>3.5927808057129285E-3</v>
      </c>
      <c r="H449" s="223">
        <f t="shared" ca="1" si="857"/>
        <v>-3.954271508309023E-5</v>
      </c>
      <c r="I449" s="223">
        <f t="shared" ca="1" si="858"/>
        <v>-3.5488432948470486E-3</v>
      </c>
      <c r="J449" s="223">
        <f t="shared" ca="1" si="859"/>
        <v>3.9828061076195437E-3</v>
      </c>
      <c r="K449" s="223">
        <f t="shared" ca="1" si="860"/>
        <v>-8.7661373971711888E-4</v>
      </c>
      <c r="L449" s="223">
        <f t="shared" ca="1" si="861"/>
        <v>-3.008765108333894E-3</v>
      </c>
      <c r="M449" s="223">
        <f t="shared" ca="1" si="862"/>
        <v>4.219774404393738E-3</v>
      </c>
      <c r="N449" s="223">
        <f t="shared" ca="1" si="863"/>
        <v>-1.6799969899444682E-3</v>
      </c>
      <c r="O449" s="223">
        <f t="shared" ca="1" si="864"/>
        <v>-2.3530617660423819E-3</v>
      </c>
      <c r="P449" s="223">
        <f t="shared" ca="1" si="865"/>
        <v>4.2945791372838334E-3</v>
      </c>
      <c r="Q449" s="223">
        <f t="shared" ca="1" si="866"/>
        <v>-2.4188188980014185E-3</v>
      </c>
      <c r="R449" s="223">
        <f t="shared" ca="1" si="867"/>
        <v>-1.6069315796941029E-3</v>
      </c>
      <c r="S449" s="223">
        <f t="shared" ca="1" si="868"/>
        <v>4.2043456023558388E-3</v>
      </c>
      <c r="T449" s="223">
        <f t="shared" ca="1" si="869"/>
        <v>-3.0646869522974406E-3</v>
      </c>
      <c r="U449" s="223">
        <f t="shared" ca="1" si="870"/>
        <v>-7.9904791391579265E-4</v>
      </c>
      <c r="V449" s="223">
        <f t="shared" ca="1" si="871"/>
        <v>3.9525414237534875E-3</v>
      </c>
      <c r="W449" s="223">
        <f t="shared" ca="1" si="872"/>
        <v>-3.5927808057129168E-3</v>
      </c>
      <c r="X449" s="223">
        <f t="shared" ca="1" si="873"/>
        <v>3.954271508306898E-5</v>
      </c>
      <c r="Y449" s="223">
        <f t="shared" ca="1" si="874"/>
        <v>3.5488432948470598E-3</v>
      </c>
      <c r="Z449" s="223">
        <f t="shared" ca="1" si="875"/>
        <v>-3.9828061076195359E-3</v>
      </c>
      <c r="AA449" s="223">
        <f t="shared" ca="1" si="876"/>
        <v>8.7661373971709838E-4</v>
      </c>
      <c r="AB449" s="223">
        <f t="shared" ca="1" si="877"/>
        <v>3.0087651083339092E-3</v>
      </c>
      <c r="AC449" s="223">
        <f t="shared" ca="1" si="878"/>
        <v>-4.2197744043937346E-3</v>
      </c>
      <c r="AD449" s="223">
        <f t="shared" ca="1" si="879"/>
        <v>1.6799969899444489E-3</v>
      </c>
      <c r="AE449" s="223">
        <f t="shared" ca="1" si="880"/>
        <v>2.3530617660423997E-3</v>
      </c>
      <c r="AF449" s="223">
        <f t="shared" ca="1" si="881"/>
        <v>-4.2945791372838325E-3</v>
      </c>
      <c r="AG449" s="223">
        <f t="shared" ca="1" si="882"/>
        <v>2.4188188980014012E-3</v>
      </c>
      <c r="AH449" s="223">
        <f t="shared" ca="1" si="883"/>
        <v>1.6069315796941226E-3</v>
      </c>
      <c r="AI449" s="223">
        <f t="shared" ca="1" si="884"/>
        <v>-4.2043456023558422E-3</v>
      </c>
      <c r="AJ449" s="223">
        <f t="shared" ca="1" si="885"/>
        <v>3.0646869522974263E-3</v>
      </c>
      <c r="AK449" s="223">
        <f t="shared" ca="1" si="886"/>
        <v>7.9904791391581325E-4</v>
      </c>
      <c r="AL449" s="223">
        <f t="shared" ca="1" si="887"/>
        <v>-3.9525414237534962E-3</v>
      </c>
      <c r="AM449" s="223">
        <f t="shared" ca="1" si="888"/>
        <v>3.5927808057129055E-3</v>
      </c>
      <c r="AN449" s="223">
        <f t="shared" ca="1" si="889"/>
        <v>-3.9542715083047946E-5</v>
      </c>
      <c r="AO449" s="223">
        <f t="shared" ca="1" si="890"/>
        <v>-3.548843294847072E-3</v>
      </c>
      <c r="AP449" s="223">
        <f t="shared" ca="1" si="891"/>
        <v>3.9828061076195272E-3</v>
      </c>
      <c r="AQ449" s="223">
        <f t="shared" ca="1" si="892"/>
        <v>-8.7661373971707768E-4</v>
      </c>
      <c r="AR449" s="223">
        <f t="shared" ca="1" si="893"/>
        <v>-3.0087651083339239E-3</v>
      </c>
      <c r="AS449" s="223">
        <f t="shared" ca="1" si="894"/>
        <v>4.2197744043937302E-3</v>
      </c>
      <c r="AT449" s="223">
        <f t="shared" ca="1" si="895"/>
        <v>-1.6799969899444296E-3</v>
      </c>
      <c r="AU449" s="223">
        <f t="shared" ca="1" si="896"/>
        <v>-2.353061766042417E-3</v>
      </c>
      <c r="AV449" s="223">
        <f t="shared" ca="1" si="897"/>
        <v>4.2945791372838334E-3</v>
      </c>
      <c r="AW449" s="223">
        <f t="shared" ca="1" si="898"/>
        <v>-2.4188188980013834E-3</v>
      </c>
      <c r="AX449" s="223">
        <f t="shared" ca="1" si="899"/>
        <v>-1.6069315796941417E-3</v>
      </c>
      <c r="AY449" s="223">
        <f t="shared" ca="1" si="900"/>
        <v>4.2043456023558466E-3</v>
      </c>
      <c r="AZ449" s="223">
        <f t="shared" ca="1" si="901"/>
        <v>-3.0646869522974111E-3</v>
      </c>
      <c r="BA449" s="223">
        <f t="shared" ca="1" si="902"/>
        <v>-7.9904791391583341E-4</v>
      </c>
      <c r="BB449" s="223">
        <f t="shared" ca="1" si="903"/>
        <v>3.952541423753504E-3</v>
      </c>
      <c r="BC449" s="223">
        <f t="shared" ca="1" si="904"/>
        <v>-3.5927808057128938E-3</v>
      </c>
      <c r="BD449" s="223">
        <f t="shared" ca="1" si="905"/>
        <v>3.9542715083026913E-5</v>
      </c>
      <c r="BE449" s="223">
        <f t="shared" ca="1" si="906"/>
        <v>3.5488432948470837E-3</v>
      </c>
      <c r="BF449" s="223">
        <f t="shared" ca="1" si="907"/>
        <v>-3.9828061076195194E-3</v>
      </c>
      <c r="BG449" s="223">
        <f t="shared" ca="1" si="908"/>
        <v>8.766137397170574E-4</v>
      </c>
      <c r="BH449" s="223">
        <f t="shared" ca="1" si="909"/>
        <v>3.0087651083339391E-3</v>
      </c>
      <c r="BI449" s="223">
        <f t="shared" ca="1" si="910"/>
        <v>-4.2197744043937268E-3</v>
      </c>
      <c r="BJ449" s="223">
        <f t="shared" ca="1" si="911"/>
        <v>1.6799969899444101E-3</v>
      </c>
      <c r="BK449" s="223">
        <f t="shared" ca="1" si="912"/>
        <v>2.3530617660424344E-3</v>
      </c>
      <c r="BL449" s="223">
        <f t="shared" ca="1" si="913"/>
        <v>-4.2945791372838334E-3</v>
      </c>
      <c r="BM449" s="223">
        <f t="shared" ca="1" si="914"/>
        <v>2.4188188980013661E-3</v>
      </c>
      <c r="BN449" s="223">
        <f t="shared" ca="1" si="915"/>
        <v>1.6069315796941614E-3</v>
      </c>
      <c r="BO449" s="223">
        <f t="shared" ca="1" si="916"/>
        <v>-4.2043456023558509E-3</v>
      </c>
      <c r="BP449" s="223">
        <f t="shared" ca="1" si="917"/>
        <v>3.0646869522973968E-3</v>
      </c>
      <c r="BQ449" s="223">
        <f t="shared" ca="1" si="918"/>
        <v>7.9904791391585466E-4</v>
      </c>
      <c r="BR449" s="223">
        <f t="shared" ca="1" si="919"/>
        <v>-3.9525414237535127E-3</v>
      </c>
      <c r="BS449" s="223">
        <f t="shared" ca="1" si="920"/>
        <v>3.5927808057128821E-3</v>
      </c>
      <c r="BT449" s="223">
        <f t="shared" ca="1" si="921"/>
        <v>-3.9542715083005879E-5</v>
      </c>
      <c r="BU449" s="223">
        <f t="shared" ca="1" si="922"/>
        <v>-3.5488432948470954E-3</v>
      </c>
      <c r="BV449" s="223">
        <f t="shared" ca="1" si="923"/>
        <v>3.9828061076195116E-3</v>
      </c>
      <c r="BW449" s="223">
        <f t="shared" ca="1" si="924"/>
        <v>-8.7661373971703669E-4</v>
      </c>
      <c r="BX449" s="223">
        <f t="shared" ca="1" si="925"/>
        <v>-3.0087651083339543E-3</v>
      </c>
      <c r="BY449" s="223">
        <f t="shared" ca="1" si="926"/>
        <v>4.2197744043937224E-3</v>
      </c>
      <c r="BZ449" s="223">
        <f t="shared" ca="1" si="927"/>
        <v>-1.6799969899443908E-3</v>
      </c>
      <c r="CA449" s="223">
        <f t="shared" ca="1" si="928"/>
        <v>-2.3530617660424526E-3</v>
      </c>
      <c r="CB449" s="223">
        <f t="shared" ca="1" si="929"/>
        <v>4.2945791372838334E-3</v>
      </c>
      <c r="CC449" s="223">
        <f t="shared" ca="1" si="930"/>
        <v>-2.4188188980013492E-3</v>
      </c>
      <c r="CD449" s="223">
        <f t="shared" ca="1" si="931"/>
        <v>-1.6069315796941814E-3</v>
      </c>
      <c r="CE449" s="223">
        <f t="shared" ca="1" si="932"/>
        <v>4.2043456023558553E-3</v>
      </c>
      <c r="CF449" s="223">
        <f t="shared" ca="1" si="933"/>
        <v>-3.0646869522973821E-3</v>
      </c>
      <c r="CG449" s="223">
        <f t="shared" ca="1" si="934"/>
        <v>-7.9904791391587505E-4</v>
      </c>
      <c r="CH449" s="223">
        <f t="shared" ca="1" si="935"/>
        <v>3.9525414237535205E-3</v>
      </c>
      <c r="CI449" s="223">
        <f t="shared" ca="1" si="936"/>
        <v>-3.5927808057128708E-3</v>
      </c>
      <c r="CJ449" s="223">
        <f t="shared" ca="1" si="937"/>
        <v>3.9542715082984846E-5</v>
      </c>
      <c r="CK449" s="223">
        <f t="shared" ca="1" si="938"/>
        <v>3.5488432948471075E-3</v>
      </c>
      <c r="CL449" s="223">
        <f t="shared" ca="1" si="939"/>
        <v>-3.9828061076195038E-3</v>
      </c>
      <c r="CM449" s="223">
        <f t="shared" ca="1" si="940"/>
        <v>8.7661373971701588E-4</v>
      </c>
      <c r="CN449" s="223">
        <f t="shared" ca="1" si="941"/>
        <v>3.0087651083339694E-3</v>
      </c>
      <c r="CO449" s="223">
        <f t="shared" ca="1" si="942"/>
        <v>-4.219774404393719E-3</v>
      </c>
      <c r="CP449" s="223">
        <f t="shared" ca="1" si="943"/>
        <v>1.6799969899443715E-3</v>
      </c>
      <c r="CQ449" s="223">
        <f t="shared" ca="1" si="944"/>
        <v>2.35306176604247E-3</v>
      </c>
      <c r="CR449" s="223">
        <f t="shared" ca="1" si="945"/>
        <v>-4.2945791372838342E-3</v>
      </c>
      <c r="CS449" s="223">
        <f t="shared" ca="1" si="946"/>
        <v>2.4188188980013314E-3</v>
      </c>
      <c r="CT449" s="223">
        <f t="shared" ca="1" si="947"/>
        <v>1.6069315796942004E-3</v>
      </c>
      <c r="CU449" s="223">
        <f t="shared" ca="1" si="948"/>
        <v>-4.2043456023558596E-3</v>
      </c>
      <c r="CV449" s="223">
        <f t="shared" ca="1" si="949"/>
        <v>3.0646869522973669E-3</v>
      </c>
      <c r="CW449" s="223">
        <f t="shared" ca="1" si="950"/>
        <v>7.9904791391589586E-4</v>
      </c>
      <c r="CX449" s="223">
        <f t="shared" ca="1" si="951"/>
        <v>-3.9525414237535292E-3</v>
      </c>
      <c r="CY449" s="223">
        <f t="shared" ca="1" si="952"/>
        <v>3.5927808057128596E-3</v>
      </c>
      <c r="CZ449" s="223">
        <f t="shared" ca="1" si="953"/>
        <v>-3.9542715082964029E-5</v>
      </c>
      <c r="DA449" s="223">
        <f t="shared" ca="1" si="954"/>
        <v>-3.5488432948471188E-3</v>
      </c>
      <c r="DB449" s="223">
        <f t="shared" ca="1" si="955"/>
        <v>3.982806107619496E-3</v>
      </c>
      <c r="DC449" s="223">
        <f t="shared" ca="1" si="956"/>
        <v>-8.7661373971699538E-4</v>
      </c>
      <c r="DD449" s="223">
        <f t="shared" ca="1" si="957"/>
        <v>-3.0087651083339842E-3</v>
      </c>
      <c r="DE449" s="223">
        <f t="shared" ca="1" si="958"/>
        <v>4.2197744043937146E-3</v>
      </c>
      <c r="DF449" s="223">
        <f t="shared" ca="1" si="959"/>
        <v>-1.679996989944352E-3</v>
      </c>
      <c r="DG449" s="223">
        <f t="shared" ca="1" si="960"/>
        <v>-2.3530617660424873E-3</v>
      </c>
      <c r="DH449" s="223">
        <f t="shared" ca="1" si="961"/>
        <v>4.2945791372838334E-3</v>
      </c>
      <c r="DI449" s="223">
        <f t="shared" ca="1" si="962"/>
        <v>-2.4188188980013145E-3</v>
      </c>
      <c r="DJ449" s="223">
        <f t="shared" ca="1" si="963"/>
        <v>-1.6069315796942202E-3</v>
      </c>
      <c r="DK449" s="223">
        <f t="shared" ca="1" si="964"/>
        <v>4.2043456023558639E-3</v>
      </c>
      <c r="DL449" s="223">
        <f t="shared" ca="1" si="965"/>
        <v>-3.0646869522973521E-3</v>
      </c>
      <c r="DM449" s="223">
        <f t="shared" ca="1" si="966"/>
        <v>-7.9904791391591625E-4</v>
      </c>
      <c r="DN449" s="223">
        <f t="shared" ca="1" si="967"/>
        <v>3.952541423753537E-3</v>
      </c>
      <c r="DO449" s="223">
        <f t="shared" ca="1" si="968"/>
        <v>-3.5927808057128474E-3</v>
      </c>
      <c r="DP449" s="223">
        <f t="shared" ca="1" si="969"/>
        <v>3.9542715082942778E-5</v>
      </c>
      <c r="DQ449" s="223">
        <f t="shared" ca="1" si="970"/>
        <v>3.548843294847131E-3</v>
      </c>
      <c r="DR449" s="223">
        <f t="shared" ca="1" si="971"/>
        <v>-3.9828061076194882E-3</v>
      </c>
      <c r="DS449" s="223">
        <f t="shared" ca="1" si="972"/>
        <v>8.7661373971697468E-4</v>
      </c>
      <c r="DT449" s="223">
        <f t="shared" ca="1" si="973"/>
        <v>3.0087651083339994E-3</v>
      </c>
      <c r="DU449" s="223">
        <f t="shared" ca="1" si="974"/>
        <v>-4.2197744043937111E-3</v>
      </c>
      <c r="DV449" s="223">
        <f t="shared" ca="1" si="975"/>
        <v>1.6799969899443327E-3</v>
      </c>
      <c r="DW449" s="223">
        <f t="shared" ca="1" si="976"/>
        <v>2.3530617660425046E-3</v>
      </c>
      <c r="DX449" s="223">
        <f t="shared" ca="1" si="977"/>
        <v>-4.2945791372838342E-3</v>
      </c>
      <c r="DY449" s="223">
        <f t="shared" ca="1" si="978"/>
        <v>2.4188188980012967E-3</v>
      </c>
      <c r="DZ449" s="223">
        <f t="shared" ca="1" si="979"/>
        <v>1.6069315796942395E-3</v>
      </c>
      <c r="EA449" s="223">
        <f t="shared" ca="1" si="980"/>
        <v>-4.2043456023558683E-3</v>
      </c>
      <c r="EB449" s="223">
        <f t="shared" ca="1" si="981"/>
        <v>3.0646869522973378E-3</v>
      </c>
      <c r="EC449" s="223">
        <f t="shared" ca="1" si="982"/>
        <v>7.990479139159375E-4</v>
      </c>
      <c r="ED449" s="223">
        <f t="shared" ca="1" si="983"/>
        <v>-3.9525414237535457E-3</v>
      </c>
      <c r="EE449" s="223">
        <f t="shared" ca="1" si="984"/>
        <v>3.5927808057128366E-3</v>
      </c>
      <c r="EF449" s="223">
        <f t="shared" ca="1" si="985"/>
        <v>-3.9542715082921745E-5</v>
      </c>
      <c r="EG449" s="223">
        <f t="shared" ca="1" si="986"/>
        <v>-3.5488432948471427E-3</v>
      </c>
      <c r="EH449" s="223">
        <f t="shared" ca="1" si="987"/>
        <v>3.9828061076194804E-3</v>
      </c>
      <c r="EI449" s="223">
        <f t="shared" ca="1" si="988"/>
        <v>-8.766137397169544E-4</v>
      </c>
      <c r="EJ449" s="223">
        <f t="shared" ca="1" si="989"/>
        <v>-3.0087651083340146E-3</v>
      </c>
      <c r="EK449" s="223">
        <f t="shared" ca="1" si="990"/>
        <v>4.2197744043937068E-3</v>
      </c>
      <c r="EL449" s="223">
        <f t="shared" ca="1" si="991"/>
        <v>-1.6799969899443134E-3</v>
      </c>
      <c r="EM449" s="223">
        <f t="shared" ca="1" si="992"/>
        <v>-2.3530617660425229E-3</v>
      </c>
      <c r="EN449" s="223">
        <f t="shared" ca="1" si="993"/>
        <v>4.2945791372838342E-3</v>
      </c>
      <c r="EO449" s="223">
        <f t="shared" ca="1" si="994"/>
        <v>-2.4188188980012793E-3</v>
      </c>
      <c r="EP449" s="223">
        <f t="shared" ca="1" si="995"/>
        <v>-1.6069315796942592E-3</v>
      </c>
      <c r="EQ449" s="223">
        <f t="shared" ca="1" si="996"/>
        <v>4.2043456023558726E-3</v>
      </c>
      <c r="ER449" s="223">
        <f t="shared" ca="1" si="997"/>
        <v>-3.0646869522973227E-3</v>
      </c>
      <c r="ES449" s="223">
        <f t="shared" ca="1" si="998"/>
        <v>-7.9904791391595766E-4</v>
      </c>
      <c r="ET449" s="223">
        <f t="shared" ca="1" si="999"/>
        <v>3.9525414237535535E-3</v>
      </c>
      <c r="EU449" s="223">
        <f t="shared" ca="1" si="1000"/>
        <v>-3.5927808057128249E-3</v>
      </c>
      <c r="EV449" s="223">
        <f t="shared" ca="1" si="1001"/>
        <v>3.9542715082900928E-5</v>
      </c>
      <c r="EW449" s="223">
        <f t="shared" ca="1" si="1002"/>
        <v>3.5488432948471548E-3</v>
      </c>
      <c r="EX449" s="223">
        <f t="shared" ca="1" si="1003"/>
        <v>-3.9828061076194726E-3</v>
      </c>
      <c r="EY449" s="223">
        <f t="shared" ca="1" si="1004"/>
        <v>8.7661373971693369E-4</v>
      </c>
      <c r="EZ449" s="223">
        <f t="shared" ca="1" si="1005"/>
        <v>3.0087651083340297E-3</v>
      </c>
      <c r="FA449" s="223">
        <f t="shared" ca="1" si="1006"/>
        <v>-4.2197744043937033E-3</v>
      </c>
      <c r="FB449" s="223">
        <f t="shared" ca="1" si="1007"/>
        <v>1.6799969899442939E-3</v>
      </c>
      <c r="FC449" s="223">
        <f t="shared" ca="1" si="1008"/>
        <v>2.3530617660425406E-3</v>
      </c>
      <c r="FD449" s="223">
        <f t="shared" ca="1" si="1009"/>
        <v>-4.2945791372838351E-3</v>
      </c>
      <c r="FE449" s="223">
        <f t="shared" ca="1" si="1010"/>
        <v>2.418818898001262E-3</v>
      </c>
      <c r="FF449" s="223">
        <f t="shared" ca="1" si="1011"/>
        <v>1.6069315796942789E-3</v>
      </c>
      <c r="FG449" s="223">
        <f t="shared" ca="1" si="1012"/>
        <v>-4.2043456023558769E-3</v>
      </c>
      <c r="FH449" s="223">
        <f t="shared" ca="1" si="1013"/>
        <v>3.0646869522973079E-3</v>
      </c>
      <c r="FI449" s="223">
        <f t="shared" ca="1" si="1014"/>
        <v>7.9904791391597826E-4</v>
      </c>
      <c r="FJ449" s="223">
        <f t="shared" ca="1" si="1015"/>
        <v>-3.9525414237535621E-3</v>
      </c>
      <c r="FK449" s="223">
        <f t="shared" ca="1" si="1016"/>
        <v>3.5927808057128132E-3</v>
      </c>
      <c r="FL449" s="223">
        <f t="shared" ca="1" si="1017"/>
        <v>-3.9542715082879678E-5</v>
      </c>
      <c r="FM449" s="223">
        <f t="shared" ca="1" si="1018"/>
        <v>-3.548843294847167E-3</v>
      </c>
      <c r="FN449" s="223">
        <f t="shared" ca="1" si="1019"/>
        <v>3.9828061076194647E-3</v>
      </c>
      <c r="FO449" s="223">
        <f t="shared" ca="1" si="1020"/>
        <v>-8.7661373971691299E-4</v>
      </c>
      <c r="FP449" s="223">
        <f t="shared" ca="1" si="1021"/>
        <v>-3.008765108334044E-3</v>
      </c>
      <c r="FQ449" s="223">
        <f t="shared" ca="1" si="1022"/>
        <v>4.219774404393699E-3</v>
      </c>
      <c r="FR449" s="223">
        <f t="shared" ca="1" si="1023"/>
        <v>-1.6799969899442746E-3</v>
      </c>
      <c r="FS449" s="223">
        <f t="shared" ca="1" si="1024"/>
        <v>-2.3530617660425576E-3</v>
      </c>
      <c r="FT449" s="223">
        <f t="shared" ca="1" si="1025"/>
        <v>4.2945791372838351E-3</v>
      </c>
      <c r="FU449" s="223">
        <f t="shared" ca="1" si="1026"/>
        <v>-2.4188188980012446E-3</v>
      </c>
      <c r="FV449" s="223">
        <f t="shared" ca="1" si="1027"/>
        <v>-1.6069315796942982E-3</v>
      </c>
      <c r="FW449" s="223">
        <f t="shared" ca="1" si="1028"/>
        <v>4.2043456023558813E-3</v>
      </c>
      <c r="FX449" s="223">
        <f t="shared" ca="1" si="1029"/>
        <v>-3.0646869522972936E-3</v>
      </c>
      <c r="FY449" s="223">
        <f t="shared" ca="1" si="1030"/>
        <v>-7.990479139159993E-4</v>
      </c>
      <c r="FZ449" s="223">
        <f t="shared" ca="1" si="1031"/>
        <v>3.9525414237535699E-3</v>
      </c>
      <c r="GA449" s="223">
        <f t="shared" ca="1" si="1032"/>
        <v>-3.5927808057128014E-3</v>
      </c>
      <c r="GB449" s="223">
        <f t="shared" ca="1" si="1033"/>
        <v>3.9542715082858861E-5</v>
      </c>
      <c r="GC449" s="223">
        <f t="shared" ca="1" si="1034"/>
        <v>3.5488432948471791E-3</v>
      </c>
      <c r="GD449" s="223">
        <f t="shared" ca="1" si="1035"/>
        <v>-3.9828061076194569E-3</v>
      </c>
      <c r="GE449" s="223">
        <f t="shared" ca="1" si="1036"/>
        <v>8.7661373971689239E-4</v>
      </c>
      <c r="GF449" s="223">
        <f t="shared" ca="1" si="1037"/>
        <v>3.0087651083340592E-3</v>
      </c>
      <c r="GG449" s="223">
        <f t="shared" ca="1" si="1038"/>
        <v>-4.2197744043936955E-3</v>
      </c>
      <c r="GH449" s="223">
        <f t="shared" ca="1" si="1039"/>
        <v>1.6799969899442553E-3</v>
      </c>
      <c r="GI449" s="223">
        <f t="shared" ca="1" si="1040"/>
        <v>2.3530617660425758E-3</v>
      </c>
      <c r="GJ449" s="223">
        <f t="shared" ca="1" si="1041"/>
        <v>-4.2945791372838351E-3</v>
      </c>
      <c r="GK449" s="223">
        <f t="shared" ca="1" si="1042"/>
        <v>2.4188188980012273E-3</v>
      </c>
      <c r="GL449" s="223">
        <f t="shared" ca="1" si="1043"/>
        <v>1.6069315796943173E-3</v>
      </c>
      <c r="GM449" s="223">
        <f t="shared" ca="1" si="1044"/>
        <v>-4.2043456023558847E-3</v>
      </c>
      <c r="GN449" s="223">
        <f t="shared" ca="1" si="1045"/>
        <v>3.0646869522972784E-3</v>
      </c>
      <c r="GO449" s="223">
        <f t="shared" ca="1" si="1046"/>
        <v>7.990479139160199E-4</v>
      </c>
      <c r="GP449" s="223">
        <f t="shared" ca="1" si="1047"/>
        <v>-3.9525414237535786E-3</v>
      </c>
      <c r="GQ449" s="223">
        <f t="shared" ca="1" si="1048"/>
        <v>3.5927808057127902E-3</v>
      </c>
      <c r="GR449" s="223">
        <f t="shared" ca="1" si="1049"/>
        <v>-3.9542715082837611E-5</v>
      </c>
      <c r="GS449" s="223">
        <f t="shared" ca="1" si="1050"/>
        <v>-3.5488432948471904E-3</v>
      </c>
      <c r="GT449" s="223">
        <f t="shared" ca="1" si="1051"/>
        <v>3.9828061076194491E-3</v>
      </c>
      <c r="GU449" s="223">
        <f t="shared" ca="1" si="1052"/>
        <v>-8.7661373971687168E-4</v>
      </c>
      <c r="GV449" s="223">
        <f t="shared" ca="1" si="1053"/>
        <v>-3.0087651083340744E-3</v>
      </c>
      <c r="GW449" s="223">
        <f t="shared" ca="1" si="1054"/>
        <v>4.2197744043936912E-3</v>
      </c>
      <c r="GX449" s="223">
        <f t="shared" ca="1" si="1055"/>
        <v>-1.6799969899442357E-3</v>
      </c>
      <c r="GY449" s="223">
        <f t="shared" ca="1" si="1056"/>
        <v>-2.3530617660425931E-3</v>
      </c>
      <c r="GZ449" s="223">
        <f t="shared" ca="1" si="1057"/>
        <v>4.2945791372838351E-3</v>
      </c>
      <c r="HA449" s="223">
        <f t="shared" ca="1" si="1058"/>
        <v>-2.4188188980012095E-3</v>
      </c>
      <c r="HB449" s="223">
        <f t="shared" ca="1" si="1059"/>
        <v>-1.6069315796943375E-3</v>
      </c>
      <c r="HC449" s="223">
        <f t="shared" ca="1" si="1060"/>
        <v>4.20434560235589E-3</v>
      </c>
      <c r="HD449" s="223">
        <f t="shared" ca="1" si="1061"/>
        <v>-3.0646869522972641E-3</v>
      </c>
      <c r="HE449" s="223">
        <f t="shared" ca="1" si="1062"/>
        <v>-7.990479139160405E-4</v>
      </c>
      <c r="HF449" s="223">
        <f t="shared" ca="1" si="1063"/>
        <v>3.9525414237535864E-3</v>
      </c>
      <c r="HG449" s="223">
        <f t="shared" ca="1" si="1064"/>
        <v>-3.592780805712778E-3</v>
      </c>
      <c r="HH449" s="223">
        <f t="shared" ca="1" si="1065"/>
        <v>3.9542715082816577E-5</v>
      </c>
      <c r="HI449" s="223">
        <f t="shared" ca="1" si="1066"/>
        <v>3.5488432948472025E-3</v>
      </c>
      <c r="HJ449" s="223">
        <f t="shared" ca="1" si="1067"/>
        <v>-3.9828061076194413E-3</v>
      </c>
      <c r="HK449" s="223">
        <f t="shared" ca="1" si="1068"/>
        <v>8.766137397168514E-4</v>
      </c>
      <c r="HL449" s="223">
        <f t="shared" ca="1" si="1069"/>
        <v>3.0087651083340891E-3</v>
      </c>
      <c r="HM449" s="223">
        <f t="shared" ca="1" si="1070"/>
        <v>-4.2197744043936869E-3</v>
      </c>
      <c r="HN449" s="223">
        <f t="shared" ca="1" si="1071"/>
        <v>1.6799969899442165E-3</v>
      </c>
      <c r="HO449" s="223">
        <f t="shared" ca="1" si="1072"/>
        <v>2.3530617660426109E-3</v>
      </c>
      <c r="HP449" s="223">
        <f t="shared" ca="1" si="1073"/>
        <v>-4.2945791372838351E-3</v>
      </c>
      <c r="HQ449" s="223">
        <f t="shared" ca="1" si="1074"/>
        <v>2.4188188980011922E-3</v>
      </c>
      <c r="HR449" s="223">
        <f t="shared" ca="1" si="1075"/>
        <v>1.6069315796943568E-3</v>
      </c>
      <c r="HS449" s="223">
        <f t="shared" ca="1" si="1076"/>
        <v>-4.2043456023558943E-3</v>
      </c>
      <c r="HT449" s="223">
        <f t="shared" ca="1" si="1077"/>
        <v>3.0646869522972489E-3</v>
      </c>
      <c r="HU449" s="223">
        <f t="shared" ca="1" si="1078"/>
        <v>7.990479139160611E-4</v>
      </c>
      <c r="HV449" s="223">
        <f t="shared" ca="1" si="1079"/>
        <v>-3.9525414237535951E-3</v>
      </c>
      <c r="HW449" s="223">
        <f t="shared" ca="1" si="1080"/>
        <v>3.5927808057127667E-3</v>
      </c>
      <c r="HX449" s="223">
        <f t="shared" ca="1" si="1081"/>
        <v>-3.9542715082795761E-5</v>
      </c>
      <c r="HY449" s="223">
        <f t="shared" ca="1" si="1082"/>
        <v>-3.5488432948472138E-3</v>
      </c>
      <c r="HZ449" s="223">
        <f t="shared" ca="1" si="1083"/>
        <v>3.9828061076194327E-3</v>
      </c>
      <c r="IA449" s="223">
        <f t="shared" ca="1" si="1084"/>
        <v>-8.7661373971683069E-4</v>
      </c>
      <c r="IB449" s="223">
        <f t="shared" ca="1" si="1085"/>
        <v>-3.0087651083341048E-3</v>
      </c>
      <c r="IC449" s="223">
        <f t="shared" ca="1" si="1086"/>
        <v>4.2197744043936834E-3</v>
      </c>
      <c r="ID449" s="223">
        <f t="shared" ca="1" si="1087"/>
        <v>-1.6799969899441972E-3</v>
      </c>
      <c r="IE449" s="223">
        <f t="shared" ca="1" si="1088"/>
        <v>-4.6832845311167264E-3</v>
      </c>
      <c r="IF449" s="223">
        <f t="shared" ca="1" si="1089"/>
        <v>4.2945791372838351E-3</v>
      </c>
      <c r="IG449" s="223">
        <f t="shared" ca="1" si="1090"/>
        <v>-2.4188188980011748E-3</v>
      </c>
      <c r="IH449" s="223">
        <f t="shared" ca="1" si="1091"/>
        <v>-1.6069315796943765E-3</v>
      </c>
      <c r="II449" s="223">
        <f t="shared" ca="1" si="1092"/>
        <v>4.2043456023558986E-3</v>
      </c>
      <c r="IJ449" s="223">
        <f t="shared" ca="1" si="1093"/>
        <v>-3.0646869522972342E-3</v>
      </c>
      <c r="IK449" s="223">
        <f t="shared" ca="1" si="1094"/>
        <v>-7.9904791391608213E-4</v>
      </c>
      <c r="IL449" s="223">
        <f t="shared" ca="1" si="1095"/>
        <v>3.9525414237536029E-3</v>
      </c>
      <c r="IM449" s="223">
        <f t="shared" ca="1" si="1096"/>
        <v>-3.5927808057127555E-3</v>
      </c>
      <c r="IN449" s="223">
        <f t="shared" ca="1" si="1097"/>
        <v>3.9542715082774727E-5</v>
      </c>
      <c r="IO449" s="223">
        <f t="shared" ca="1" si="1098"/>
        <v>3.5488432948472259E-3</v>
      </c>
      <c r="IP449" s="223">
        <f t="shared" ca="1" si="1099"/>
        <v>-3.9828061076194257E-3</v>
      </c>
      <c r="IQ449" s="223">
        <f t="shared" ca="1" si="1100"/>
        <v>8.7661373971680999E-4</v>
      </c>
      <c r="IR449" s="223">
        <f t="shared" ca="1" si="1101"/>
        <v>3.0087651083341195E-3</v>
      </c>
      <c r="IS449" s="223">
        <f t="shared" ca="1" si="1102"/>
        <v>-4.2197744043936791E-3</v>
      </c>
      <c r="IT449" s="223">
        <f t="shared" ca="1" si="1103"/>
        <v>1.6799969899441776E-3</v>
      </c>
      <c r="IU449" s="223">
        <f t="shared" ca="1" si="1104"/>
        <v>2.3530617660426465E-3</v>
      </c>
      <c r="IV449" s="223">
        <f t="shared" ca="1" si="1105"/>
        <v>-4.294579137283836E-3</v>
      </c>
      <c r="IW449" s="223">
        <f t="shared" ca="1" si="1106"/>
        <v>2.4188188980011575E-3</v>
      </c>
      <c r="IX449" s="223">
        <f t="shared" ca="1" si="1107"/>
        <v>1.6069315796943958E-3</v>
      </c>
      <c r="IY449" s="223">
        <f t="shared" ca="1" si="1108"/>
        <v>-4.204345602355903E-3</v>
      </c>
      <c r="IZ449" s="223">
        <f t="shared" ca="1" si="1109"/>
        <v>3.0646869522972194E-3</v>
      </c>
      <c r="JA449" s="223">
        <f t="shared" ca="1" si="1110"/>
        <v>7.9904791391610251E-4</v>
      </c>
      <c r="JB449" s="223">
        <f t="shared" ca="1" si="1111"/>
        <v>-3.9525414237536116E-3</v>
      </c>
    </row>
    <row r="450" spans="2:262">
      <c r="B450" s="230">
        <v>89</v>
      </c>
      <c r="C450" s="229">
        <f t="shared" si="1112"/>
        <v>1.7382812500000011E-3</v>
      </c>
      <c r="D450" s="226">
        <f t="shared" ca="1" si="855"/>
        <v>23.355527264242628</v>
      </c>
      <c r="E450" s="225">
        <f ca="1">CQ361</f>
        <v>-0.64447273575737152</v>
      </c>
      <c r="F450" s="224">
        <v>89</v>
      </c>
      <c r="G450" s="223">
        <f t="shared" ca="1" si="856"/>
        <v>4.3635409310502685E-4</v>
      </c>
      <c r="H450" s="223">
        <f t="shared" ca="1" si="857"/>
        <v>7.5412804130588833E-5</v>
      </c>
      <c r="I450" s="223">
        <f t="shared" ca="1" si="858"/>
        <v>-5.2320071381739216E-4</v>
      </c>
      <c r="J450" s="223">
        <f t="shared" ca="1" si="859"/>
        <v>5.2711370941284743E-4</v>
      </c>
      <c r="K450" s="223">
        <f t="shared" ca="1" si="860"/>
        <v>-8.3832069559735081E-5</v>
      </c>
      <c r="L450" s="223">
        <f t="shared" ca="1" si="861"/>
        <v>-4.3057132470083597E-4</v>
      </c>
      <c r="M450" s="223">
        <f t="shared" ca="1" si="862"/>
        <v>5.7968506106448271E-4</v>
      </c>
      <c r="N450" s="223">
        <f t="shared" ca="1" si="863"/>
        <v>-2.3700348850613052E-4</v>
      </c>
      <c r="O450" s="223">
        <f t="shared" ca="1" si="864"/>
        <v>-3.067479609116132E-4</v>
      </c>
      <c r="P450" s="223">
        <f t="shared" ca="1" si="865"/>
        <v>5.9025946569338564E-4</v>
      </c>
      <c r="Q450" s="223">
        <f t="shared" ca="1" si="866"/>
        <v>-3.7300450990473142E-4</v>
      </c>
      <c r="R450" s="223">
        <f t="shared" ca="1" si="867"/>
        <v>-1.6070136121550002E-4</v>
      </c>
      <c r="S450" s="223">
        <f t="shared" ca="1" si="868"/>
        <v>5.5807083022449628E-4</v>
      </c>
      <c r="T450" s="223">
        <f t="shared" ca="1" si="869"/>
        <v>-4.8198214965374604E-4</v>
      </c>
      <c r="U450" s="223">
        <f t="shared" ca="1" si="870"/>
        <v>-3.0122904488797547E-6</v>
      </c>
      <c r="V450" s="223">
        <f t="shared" ca="1" si="871"/>
        <v>4.8545115268453426E-4</v>
      </c>
      <c r="W450" s="223">
        <f t="shared" ca="1" si="872"/>
        <v>-5.5604121004910198E-4</v>
      </c>
      <c r="X450" s="223">
        <f t="shared" ca="1" si="873"/>
        <v>1.5489501433979102E-4</v>
      </c>
      <c r="Y450" s="223">
        <f t="shared" ca="1" si="874"/>
        <v>3.7766157391582741E-4</v>
      </c>
      <c r="Z450" s="223">
        <f t="shared" ca="1" si="875"/>
        <v>-5.8981627002877132E-4</v>
      </c>
      <c r="AA450" s="223">
        <f t="shared" ca="1" si="876"/>
        <v>3.0158050551234381E-4</v>
      </c>
      <c r="AB450" s="223">
        <f t="shared" ca="1" si="877"/>
        <v>2.4251121913688555E-4</v>
      </c>
      <c r="AC450" s="223">
        <f t="shared" ca="1" si="878"/>
        <v>-5.8086039849183826E-4</v>
      </c>
      <c r="AD450" s="223">
        <f t="shared" ca="1" si="879"/>
        <v>4.2641713190678232E-4</v>
      </c>
      <c r="AE450" s="223">
        <f t="shared" ca="1" si="880"/>
        <v>8.9791443466179233E-5</v>
      </c>
      <c r="AF450" s="223">
        <f t="shared" ca="1" si="881"/>
        <v>-5.2982242924089944E-4</v>
      </c>
      <c r="AG450" s="223">
        <f t="shared" ca="1" si="882"/>
        <v>5.2036074604144605E-4</v>
      </c>
      <c r="AH450" s="223">
        <f t="shared" ca="1" si="883"/>
        <v>-6.9433530885029741E-5</v>
      </c>
      <c r="AI450" s="223">
        <f t="shared" ca="1" si="884"/>
        <v>-4.4039995435611557E-4</v>
      </c>
      <c r="AJ450" s="223">
        <f t="shared" ca="1" si="885"/>
        <v>5.7660533332162345E-4</v>
      </c>
      <c r="AK450" s="223">
        <f t="shared" ca="1" si="886"/>
        <v>-2.2362819392749951E-4</v>
      </c>
      <c r="AL450" s="223">
        <f t="shared" ca="1" si="887"/>
        <v>-3.190714415307573E-4</v>
      </c>
      <c r="AM450" s="223">
        <f t="shared" ca="1" si="888"/>
        <v>5.9107609328932099E-4</v>
      </c>
      <c r="AN450" s="223">
        <f t="shared" ca="1" si="889"/>
        <v>-3.6162147100374394E-4</v>
      </c>
      <c r="AO450" s="223">
        <f t="shared" ca="1" si="890"/>
        <v>-1.7462688289626645E-4</v>
      </c>
      <c r="AP450" s="223">
        <f t="shared" ca="1" si="891"/>
        <v>5.6272465023061741E-4</v>
      </c>
      <c r="AQ450" s="223">
        <f t="shared" ca="1" si="892"/>
        <v>-4.7341604333479018E-4</v>
      </c>
      <c r="AR450" s="223">
        <f t="shared" ca="1" si="893"/>
        <v>-1.7530978829019848E-5</v>
      </c>
      <c r="AS450" s="223">
        <f t="shared" ca="1" si="894"/>
        <v>4.9360500576143521E-4</v>
      </c>
      <c r="AT450" s="223">
        <f t="shared" ca="1" si="895"/>
        <v>-5.5091263245555622E-4</v>
      </c>
      <c r="AU450" s="223">
        <f t="shared" ca="1" si="896"/>
        <v>1.4083500728552281E-4</v>
      </c>
      <c r="AV450" s="223">
        <f t="shared" ca="1" si="897"/>
        <v>3.8872473078877017E-4</v>
      </c>
      <c r="AW450" s="223">
        <f t="shared" ca="1" si="898"/>
        <v>-5.8849677567525719E-4</v>
      </c>
      <c r="AX450" s="223">
        <f t="shared" ca="1" si="899"/>
        <v>2.8899779732483852E-4</v>
      </c>
      <c r="AY450" s="223">
        <f t="shared" ca="1" si="900"/>
        <v>2.5568217767254353E-4</v>
      </c>
      <c r="AZ450" s="223">
        <f t="shared" ca="1" si="901"/>
        <v>-5.8344558193164646E-4</v>
      </c>
      <c r="BA450" s="223">
        <f t="shared" ca="1" si="902"/>
        <v>4.1622331297304588E-4</v>
      </c>
      <c r="BB450" s="223">
        <f t="shared" ca="1" si="903"/>
        <v>1.0411599579374648E-4</v>
      </c>
      <c r="BC450" s="223">
        <f t="shared" ca="1" si="904"/>
        <v>-5.3612499944437049E-4</v>
      </c>
      <c r="BD450" s="223">
        <f t="shared" ca="1" si="905"/>
        <v>5.1329433681416821E-4</v>
      </c>
      <c r="BE450" s="223">
        <f t="shared" ca="1" si="906"/>
        <v>-5.4993168047608361E-5</v>
      </c>
      <c r="BF450" s="223">
        <f t="shared" ca="1" si="907"/>
        <v>-4.4996330354650591E-4</v>
      </c>
      <c r="BG450" s="223">
        <f t="shared" ca="1" si="908"/>
        <v>5.7317828008663513E-4</v>
      </c>
      <c r="BH450" s="223">
        <f t="shared" ca="1" si="909"/>
        <v>-2.1011819408684924E-4</v>
      </c>
      <c r="BI450" s="223">
        <f t="shared" ca="1" si="910"/>
        <v>-3.3120272544437645E-4</v>
      </c>
      <c r="BJ450" s="223">
        <f t="shared" ca="1" si="911"/>
        <v>5.9153667874841764E-4</v>
      </c>
      <c r="BK450" s="223">
        <f t="shared" ca="1" si="912"/>
        <v>-3.5002060485051656E-4</v>
      </c>
      <c r="BL450" s="223">
        <f t="shared" ca="1" si="913"/>
        <v>-1.8844721587250399E-4</v>
      </c>
      <c r="BM450" s="223">
        <f t="shared" ca="1" si="914"/>
        <v>5.6703950594906691E-4</v>
      </c>
      <c r="BN450" s="223">
        <f t="shared" ca="1" si="915"/>
        <v>-4.6456476889349433E-4</v>
      </c>
      <c r="BO450" s="223">
        <f t="shared" ca="1" si="916"/>
        <v>-3.2039107203034653E-5</v>
      </c>
      <c r="BP450" s="223">
        <f t="shared" ca="1" si="917"/>
        <v>5.0146152963994771E-4</v>
      </c>
      <c r="BQ450" s="223">
        <f t="shared" ca="1" si="918"/>
        <v>-5.4545220569217118E-4</v>
      </c>
      <c r="BR450" s="223">
        <f t="shared" ca="1" si="919"/>
        <v>1.2669016648901777E-4</v>
      </c>
      <c r="BS450" s="223">
        <f t="shared" ca="1" si="920"/>
        <v>3.9955373441923954E-4</v>
      </c>
      <c r="BT450" s="223">
        <f t="shared" ca="1" si="921"/>
        <v>-5.8682279286938893E-4</v>
      </c>
      <c r="BU450" s="223">
        <f t="shared" ca="1" si="922"/>
        <v>2.762410076705448E-4</v>
      </c>
      <c r="BV450" s="223">
        <f t="shared" ca="1" si="923"/>
        <v>2.6869912282494033E-4</v>
      </c>
      <c r="BW450" s="223">
        <f t="shared" ca="1" si="924"/>
        <v>-5.8567931956933505E-4</v>
      </c>
      <c r="BX450" s="223">
        <f t="shared" ca="1" si="925"/>
        <v>4.057787766791667E-4</v>
      </c>
      <c r="BY450" s="223">
        <f t="shared" ca="1" si="926"/>
        <v>1.1837783253858723E-4</v>
      </c>
      <c r="BZ450" s="223">
        <f t="shared" ca="1" si="927"/>
        <v>-5.4210462799518131E-4</v>
      </c>
      <c r="CA450" s="223">
        <f t="shared" ca="1" si="928"/>
        <v>5.0591873827170923E-4</v>
      </c>
      <c r="CB450" s="223">
        <f t="shared" ca="1" si="929"/>
        <v>-4.0519679382077867E-5</v>
      </c>
      <c r="CC450" s="223">
        <f t="shared" ca="1" si="930"/>
        <v>-4.5925561166804905E-4</v>
      </c>
      <c r="CD450" s="223">
        <f t="shared" ca="1" si="931"/>
        <v>5.6940596568823699E-4</v>
      </c>
      <c r="CE450" s="223">
        <f t="shared" ca="1" si="932"/>
        <v>-1.9648162690289058E-4</v>
      </c>
      <c r="CF450" s="223">
        <f t="shared" ca="1" si="933"/>
        <v>-3.4313450522064845E-4</v>
      </c>
      <c r="CG450" s="223">
        <f t="shared" ca="1" si="934"/>
        <v>5.9164094463121737E-4</v>
      </c>
      <c r="CH450" s="223">
        <f t="shared" ca="1" si="935"/>
        <v>-3.3820889937304739E-4</v>
      </c>
      <c r="CI450" s="223">
        <f t="shared" ca="1" si="936"/>
        <v>-2.0215403529239519E-4</v>
      </c>
      <c r="CJ450" s="223">
        <f t="shared" ca="1" si="937"/>
        <v>5.7101279827210573E-4</v>
      </c>
      <c r="CK450" s="223">
        <f t="shared" ca="1" si="938"/>
        <v>-4.5543365800661777E-4</v>
      </c>
      <c r="CL450" s="223">
        <f t="shared" ca="1" si="939"/>
        <v>-4.6527936416906456E-5</v>
      </c>
      <c r="CM450" s="223">
        <f t="shared" ca="1" si="940"/>
        <v>5.0901599184385513E-4</v>
      </c>
      <c r="CN450" s="223">
        <f t="shared" ca="1" si="941"/>
        <v>-5.3966321891584217E-4</v>
      </c>
      <c r="CO450" s="223">
        <f t="shared" ca="1" si="942"/>
        <v>1.1246901227347844E-4</v>
      </c>
      <c r="CP450" s="223">
        <f t="shared" ca="1" si="943"/>
        <v>4.1014206182036513E-4</v>
      </c>
      <c r="CQ450" s="223">
        <f t="shared" ca="1" si="944"/>
        <v>-5.8479532995581412E-4</v>
      </c>
      <c r="CR450" s="223">
        <f t="shared" ca="1" si="945"/>
        <v>2.6331782076255438E-4</v>
      </c>
      <c r="CS450" s="223">
        <f t="shared" ca="1" si="946"/>
        <v>2.8155421367306968E-4</v>
      </c>
      <c r="CT450" s="223">
        <f t="shared" ca="1" si="947"/>
        <v>-5.8756026588487444E-4</v>
      </c>
      <c r="CU450" s="223">
        <f t="shared" ca="1" si="948"/>
        <v>3.9508981442324943E-4</v>
      </c>
      <c r="CV450" s="223">
        <f t="shared" ca="1" si="949"/>
        <v>1.3256836290353902E-4</v>
      </c>
      <c r="CW450" s="223">
        <f t="shared" ca="1" si="950"/>
        <v>-5.4775771298868215E-4</v>
      </c>
      <c r="CX450" s="223">
        <f t="shared" ca="1" si="951"/>
        <v>4.9823839319882682E-4</v>
      </c>
      <c r="CY450" s="223">
        <f t="shared" ca="1" si="952"/>
        <v>-2.6021783176824432E-5</v>
      </c>
      <c r="CZ450" s="223">
        <f t="shared" ca="1" si="953"/>
        <v>-4.6827128138180715E-4</v>
      </c>
      <c r="DA450" s="223">
        <f t="shared" ca="1" si="954"/>
        <v>5.65290662427571E-4</v>
      </c>
      <c r="DB450" s="223">
        <f t="shared" ca="1" si="955"/>
        <v>-1.8272670653382271E-4</v>
      </c>
      <c r="DC450" s="223">
        <f t="shared" ca="1" si="956"/>
        <v>-3.5485959360160137E-4</v>
      </c>
      <c r="DD450" s="223">
        <f t="shared" ca="1" si="957"/>
        <v>5.9138882813185116E-4</v>
      </c>
      <c r="DE450" s="223">
        <f t="shared" ca="1" si="958"/>
        <v>-3.2619346950102737E-4</v>
      </c>
      <c r="DF450" s="223">
        <f t="shared" ca="1" si="959"/>
        <v>-2.1573908468044454E-4</v>
      </c>
      <c r="DG450" s="223">
        <f t="shared" ca="1" si="960"/>
        <v>5.746421338370134E-4</v>
      </c>
      <c r="DH450" s="223">
        <f t="shared" ca="1" si="961"/>
        <v>-4.4602821091391958E-4</v>
      </c>
      <c r="DI450" s="223">
        <f t="shared" ca="1" si="962"/>
        <v>-6.0988738941655633E-5</v>
      </c>
      <c r="DJ450" s="223">
        <f t="shared" ca="1" si="963"/>
        <v>5.1626384184760984E-4</v>
      </c>
      <c r="DK450" s="223">
        <f t="shared" ca="1" si="964"/>
        <v>-5.3354915919575252E-4</v>
      </c>
      <c r="DL450" s="223">
        <f t="shared" ca="1" si="965"/>
        <v>9.8180110930416286E-5</v>
      </c>
      <c r="DM450" s="223">
        <f t="shared" ca="1" si="966"/>
        <v>4.2048333497964974E-4</v>
      </c>
      <c r="DN450" s="223">
        <f t="shared" ca="1" si="967"/>
        <v>-5.8241560820237689E-4</v>
      </c>
      <c r="DO450" s="223">
        <f t="shared" ca="1" si="968"/>
        <v>2.5023602104542417E-4</v>
      </c>
      <c r="DP450" s="223">
        <f t="shared" ca="1" si="969"/>
        <v>2.9423970679085757E-4</v>
      </c>
      <c r="DQ450" s="223">
        <f t="shared" ca="1" si="970"/>
        <v>-5.8908728786653841E-4</v>
      </c>
      <c r="DR450" s="223">
        <f t="shared" ca="1" si="971"/>
        <v>3.8416286483649578E-4</v>
      </c>
      <c r="DS450" s="223">
        <f t="shared" ca="1" si="972"/>
        <v>1.4667903904374443E-4</v>
      </c>
      <c r="DT450" s="223">
        <f t="shared" ca="1" si="973"/>
        <v>-5.5308084921785897E-4</v>
      </c>
      <c r="DU450" s="223">
        <f t="shared" ca="1" si="974"/>
        <v>4.9025792794823314E-4</v>
      </c>
      <c r="DV450" s="223">
        <f t="shared" ca="1" si="975"/>
        <v>-1.1508212422385575E-5</v>
      </c>
      <c r="DW450" s="223">
        <f t="shared" ca="1" si="976"/>
        <v>-4.7700488198544155E-4</v>
      </c>
      <c r="DX450" s="223">
        <f t="shared" ca="1" si="977"/>
        <v>5.6083484920943808E-4</v>
      </c>
      <c r="DY450" s="223">
        <f t="shared" ca="1" si="978"/>
        <v>-1.6886171842931443E-4</v>
      </c>
      <c r="DZ450" s="223">
        <f t="shared" ca="1" si="979"/>
        <v>-3.6637092783243683E-4</v>
      </c>
      <c r="EA450" s="223">
        <f t="shared" ca="1" si="980"/>
        <v>5.9078048111587116E-4</v>
      </c>
      <c r="EB450" s="223">
        <f t="shared" ca="1" si="981"/>
        <v>-3.1398155288016761E-4</v>
      </c>
      <c r="EC450" s="223">
        <f t="shared" ca="1" si="982"/>
        <v>-2.2919418091090206E-4</v>
      </c>
      <c r="ED450" s="223">
        <f t="shared" ca="1" si="983"/>
        <v>5.7792532646774712E-4</v>
      </c>
      <c r="EE450" s="223">
        <f t="shared" ca="1" si="984"/>
        <v>-4.3635409310503612E-4</v>
      </c>
      <c r="EF450" s="223">
        <f t="shared" ca="1" si="985"/>
        <v>-7.5412804130598889E-5</v>
      </c>
      <c r="EG450" s="223">
        <f t="shared" ca="1" si="986"/>
        <v>5.2320071381739216E-4</v>
      </c>
      <c r="EH450" s="223">
        <f t="shared" ca="1" si="987"/>
        <v>-5.2711370941285166E-4</v>
      </c>
      <c r="EI450" s="223">
        <f t="shared" ca="1" si="988"/>
        <v>8.3832069559753648E-5</v>
      </c>
      <c r="EJ450" s="223">
        <f t="shared" ca="1" si="989"/>
        <v>4.3057132470083895E-4</v>
      </c>
      <c r="EK450" s="223">
        <f t="shared" ca="1" si="990"/>
        <v>-5.796850610644838E-4</v>
      </c>
      <c r="EL450" s="223">
        <f t="shared" ca="1" si="991"/>
        <v>2.3700348850614391E-4</v>
      </c>
      <c r="EM450" s="223">
        <f t="shared" ca="1" si="992"/>
        <v>3.0674796091162057E-4</v>
      </c>
      <c r="EN450" s="223">
        <f t="shared" ca="1" si="993"/>
        <v>-5.9025946569338553E-4</v>
      </c>
      <c r="EO450" s="223">
        <f t="shared" ca="1" si="994"/>
        <v>3.7300450990473949E-4</v>
      </c>
      <c r="EP450" s="223">
        <f t="shared" ca="1" si="995"/>
        <v>1.6070136121547991E-4</v>
      </c>
      <c r="EQ450" s="223">
        <f t="shared" ca="1" si="996"/>
        <v>-5.5807083022449779E-4</v>
      </c>
      <c r="ER450" s="223">
        <f t="shared" ca="1" si="997"/>
        <v>4.8198214965374962E-4</v>
      </c>
      <c r="ES450" s="223">
        <f t="shared" ca="1" si="998"/>
        <v>3.012290448863058E-6</v>
      </c>
      <c r="ET450" s="223">
        <f t="shared" ca="1" si="999"/>
        <v>-4.8545115268453908E-4</v>
      </c>
      <c r="EU450" s="223">
        <f t="shared" ca="1" si="1000"/>
        <v>5.5604121004910198E-4</v>
      </c>
      <c r="EV450" s="223">
        <f t="shared" ca="1" si="1001"/>
        <v>-1.5489501433980303E-4</v>
      </c>
      <c r="EW450" s="223">
        <f t="shared" ca="1" si="1002"/>
        <v>-3.7766157391581136E-4</v>
      </c>
      <c r="EX450" s="223">
        <f t="shared" ca="1" si="1003"/>
        <v>5.89816270028771E-4</v>
      </c>
      <c r="EY450" s="223">
        <f t="shared" ca="1" si="1004"/>
        <v>-3.0158050551235086E-4</v>
      </c>
      <c r="EZ450" s="223">
        <f t="shared" ca="1" si="1005"/>
        <v>-2.4251121913687029E-4</v>
      </c>
      <c r="FA450" s="223">
        <f t="shared" ca="1" si="1006"/>
        <v>5.8086039849183989E-4</v>
      </c>
      <c r="FB450" s="223">
        <f t="shared" ca="1" si="1007"/>
        <v>-4.264171319067852E-4</v>
      </c>
      <c r="FC450" s="223">
        <f t="shared" ca="1" si="1008"/>
        <v>-8.9791443466166873E-5</v>
      </c>
      <c r="FD450" s="223">
        <f t="shared" ca="1" si="1009"/>
        <v>5.2982242924090508E-4</v>
      </c>
      <c r="FE450" s="223">
        <f t="shared" ca="1" si="1010"/>
        <v>-5.2036074604144388E-4</v>
      </c>
      <c r="FF450" s="223">
        <f t="shared" ca="1" si="1011"/>
        <v>6.9433530885037968E-5</v>
      </c>
      <c r="FG450" s="223">
        <f t="shared" ca="1" si="1012"/>
        <v>4.4039995435610441E-4</v>
      </c>
      <c r="FH450" s="223">
        <f t="shared" ca="1" si="1013"/>
        <v>-5.7660533332162247E-4</v>
      </c>
      <c r="FI450" s="223">
        <f t="shared" ca="1" si="1014"/>
        <v>2.2362819392750331E-4</v>
      </c>
      <c r="FJ450" s="223">
        <f t="shared" ca="1" si="1015"/>
        <v>3.1907144153074673E-4</v>
      </c>
      <c r="FK450" s="223">
        <f t="shared" ca="1" si="1016"/>
        <v>-5.9107609328932153E-4</v>
      </c>
      <c r="FL450" s="223">
        <f t="shared" ca="1" si="1017"/>
        <v>3.6162147100374053E-4</v>
      </c>
      <c r="FM450" s="223">
        <f t="shared" ca="1" si="1018"/>
        <v>1.746268828962626E-4</v>
      </c>
      <c r="FN450" s="223">
        <f t="shared" ca="1" si="1019"/>
        <v>-5.6272465023061091E-4</v>
      </c>
      <c r="FO450" s="223">
        <f t="shared" ca="1" si="1020"/>
        <v>4.7341604333478763E-4</v>
      </c>
      <c r="FP450" s="223">
        <f t="shared" ca="1" si="1021"/>
        <v>1.7530978829015782E-5</v>
      </c>
      <c r="FQ450" s="223">
        <f t="shared" ca="1" si="1022"/>
        <v>-4.9360500576142838E-4</v>
      </c>
      <c r="FR450" s="223">
        <f t="shared" ca="1" si="1023"/>
        <v>5.5091263245555155E-4</v>
      </c>
      <c r="FS450" s="223">
        <f t="shared" ca="1" si="1024"/>
        <v>-1.4083500728551859E-4</v>
      </c>
      <c r="FT450" s="223">
        <f t="shared" ca="1" si="1025"/>
        <v>-3.8872473078876079E-4</v>
      </c>
      <c r="FU450" s="223">
        <f t="shared" ca="1" si="1026"/>
        <v>5.8849677567525936E-4</v>
      </c>
      <c r="FV450" s="223">
        <f t="shared" ca="1" si="1027"/>
        <v>-2.8899779732483472E-4</v>
      </c>
      <c r="FW450" s="223">
        <f t="shared" ca="1" si="1028"/>
        <v>-2.5568217767253984E-4</v>
      </c>
      <c r="FX450" s="223">
        <f t="shared" ca="1" si="1029"/>
        <v>5.8344558193164429E-4</v>
      </c>
      <c r="FY450" s="223">
        <f t="shared" ca="1" si="1030"/>
        <v>-4.1622331297303683E-4</v>
      </c>
      <c r="FZ450" s="223">
        <f t="shared" ca="1" si="1031"/>
        <v>-1.041159957937425E-4</v>
      </c>
      <c r="GA450" s="223">
        <f t="shared" ca="1" si="1032"/>
        <v>5.3612499944436529E-4</v>
      </c>
      <c r="GB450" s="223">
        <f t="shared" ca="1" si="1033"/>
        <v>-5.1329433681417851E-4</v>
      </c>
      <c r="GC450" s="223">
        <f t="shared" ca="1" si="1034"/>
        <v>5.499316804760401E-5</v>
      </c>
      <c r="GD450" s="223">
        <f t="shared" ca="1" si="1035"/>
        <v>4.4996330354650331E-4</v>
      </c>
      <c r="GE450" s="223">
        <f t="shared" ca="1" si="1036"/>
        <v>-5.7317828008663816E-4</v>
      </c>
      <c r="GF450" s="223">
        <f t="shared" ca="1" si="1037"/>
        <v>2.1011819408683728E-4</v>
      </c>
      <c r="GG450" s="223">
        <f t="shared" ca="1" si="1038"/>
        <v>3.3120272544437303E-4</v>
      </c>
      <c r="GH450" s="223">
        <f t="shared" ca="1" si="1039"/>
        <v>-5.9153667874841743E-4</v>
      </c>
      <c r="GI450" s="223">
        <f t="shared" ca="1" si="1040"/>
        <v>3.5002060485053336E-4</v>
      </c>
      <c r="GJ450" s="223">
        <f t="shared" ca="1" si="1041"/>
        <v>1.8844721587250814E-4</v>
      </c>
      <c r="GK450" s="223">
        <f t="shared" ca="1" si="1042"/>
        <v>-5.6703950594906571E-4</v>
      </c>
      <c r="GL450" s="223">
        <f t="shared" ca="1" si="1043"/>
        <v>4.6456476889350723E-4</v>
      </c>
      <c r="GM450" s="223">
        <f t="shared" ca="1" si="1044"/>
        <v>3.2039107203047393E-5</v>
      </c>
      <c r="GN450" s="223">
        <f t="shared" ca="1" si="1045"/>
        <v>-5.0146152963994554E-4</v>
      </c>
      <c r="GO450" s="223">
        <f t="shared" ca="1" si="1046"/>
        <v>5.4545220569217269E-4</v>
      </c>
      <c r="GP450" s="223">
        <f t="shared" ca="1" si="1047"/>
        <v>-1.266901664890053E-4</v>
      </c>
      <c r="GQ450" s="223">
        <f t="shared" ca="1" si="1048"/>
        <v>-3.995537344192365E-4</v>
      </c>
      <c r="GR450" s="223">
        <f t="shared" ca="1" si="1049"/>
        <v>5.8682279286938947E-4</v>
      </c>
      <c r="GS450" s="223">
        <f t="shared" ca="1" si="1050"/>
        <v>-2.7624100767056328E-4</v>
      </c>
      <c r="GT450" s="223">
        <f t="shared" ca="1" si="1051"/>
        <v>-2.6869912282495166E-4</v>
      </c>
      <c r="GU450" s="223">
        <f t="shared" ca="1" si="1052"/>
        <v>5.8567931956933451E-4</v>
      </c>
      <c r="GV450" s="223">
        <f t="shared" ca="1" si="1053"/>
        <v>-4.0577877667916963E-4</v>
      </c>
      <c r="GW450" s="223">
        <f t="shared" ca="1" si="1054"/>
        <v>-1.1837783253859971E-4</v>
      </c>
      <c r="GX450" s="223">
        <f t="shared" ca="1" si="1055"/>
        <v>5.4210462799517969E-4</v>
      </c>
      <c r="GY450" s="223">
        <f t="shared" ca="1" si="1056"/>
        <v>-5.059187382717114E-4</v>
      </c>
      <c r="GZ450" s="223">
        <f t="shared" ca="1" si="1057"/>
        <v>4.051967938209867E-5</v>
      </c>
      <c r="HA450" s="223">
        <f t="shared" ca="1" si="1058"/>
        <v>4.5925561166805713E-4</v>
      </c>
      <c r="HB450" s="223">
        <f t="shared" ca="1" si="1059"/>
        <v>-5.6940596568823808E-4</v>
      </c>
      <c r="HC450" s="223">
        <f t="shared" ca="1" si="1060"/>
        <v>1.9648162690291026E-4</v>
      </c>
      <c r="HD450" s="223">
        <f t="shared" ca="1" si="1061"/>
        <v>3.4313450522065886E-4</v>
      </c>
      <c r="HE450" s="223">
        <f t="shared" ca="1" si="1062"/>
        <v>-5.9164094463121737E-4</v>
      </c>
      <c r="HF450" s="223">
        <f t="shared" ca="1" si="1063"/>
        <v>3.3820889937305075E-4</v>
      </c>
      <c r="HG450" s="223">
        <f t="shared" ca="1" si="1064"/>
        <v>2.0215403529237551E-4</v>
      </c>
      <c r="HH450" s="223">
        <f t="shared" ca="1" si="1065"/>
        <v>-5.7101279827210898E-4</v>
      </c>
      <c r="HI450" s="223">
        <f t="shared" ca="1" si="1066"/>
        <v>4.5543365800662032E-4</v>
      </c>
      <c r="HJ450" s="223">
        <f t="shared" ca="1" si="1067"/>
        <v>4.652793641688568E-5</v>
      </c>
      <c r="HK450" s="223">
        <f t="shared" ca="1" si="1068"/>
        <v>-5.0901599184386163E-4</v>
      </c>
      <c r="HL450" s="223">
        <f t="shared" ca="1" si="1069"/>
        <v>5.396632189158438E-4</v>
      </c>
      <c r="HM450" s="223">
        <f t="shared" ca="1" si="1070"/>
        <v>-1.1246901227348243E-4</v>
      </c>
      <c r="HN450" s="223">
        <f t="shared" ca="1" si="1071"/>
        <v>-4.1014206182035006E-4</v>
      </c>
      <c r="HO450" s="223">
        <f t="shared" ca="1" si="1072"/>
        <v>5.8479532995581206E-4</v>
      </c>
      <c r="HP450" s="223">
        <f t="shared" ca="1" si="1073"/>
        <v>-2.6331782076255796E-4</v>
      </c>
      <c r="HQ450" s="223">
        <f t="shared" ca="1" si="1074"/>
        <v>-2.8155421367305131E-4</v>
      </c>
      <c r="HR450" s="223">
        <f t="shared" ca="1" si="1075"/>
        <v>5.8756026588487596E-4</v>
      </c>
      <c r="HS450" s="223">
        <f t="shared" ca="1" si="1076"/>
        <v>-3.9508981442325252E-4</v>
      </c>
      <c r="HT450" s="223">
        <f t="shared" ca="1" si="1077"/>
        <v>-1.3256836290353503E-4</v>
      </c>
      <c r="HU450" s="223">
        <f t="shared" ca="1" si="1078"/>
        <v>5.4775771298867424E-4</v>
      </c>
      <c r="HV450" s="223">
        <f t="shared" ca="1" si="1079"/>
        <v>-4.9823839319882899E-4</v>
      </c>
      <c r="HW450" s="223">
        <f t="shared" ca="1" si="1080"/>
        <v>2.6021783176828471E-5</v>
      </c>
      <c r="HX450" s="223">
        <f t="shared" ca="1" si="1081"/>
        <v>4.6827128138179441E-4</v>
      </c>
      <c r="HY450" s="223">
        <f t="shared" ca="1" si="1082"/>
        <v>-5.652906624275672E-4</v>
      </c>
      <c r="HZ450" s="223">
        <f t="shared" ca="1" si="1083"/>
        <v>1.8272670653382656E-4</v>
      </c>
      <c r="IA450" s="223">
        <f t="shared" ca="1" si="1084"/>
        <v>3.5485959360159812E-4</v>
      </c>
      <c r="IB450" s="223">
        <f t="shared" ca="1" si="1085"/>
        <v>-5.913888281318517E-4</v>
      </c>
      <c r="IC450" s="223">
        <f t="shared" ca="1" si="1086"/>
        <v>3.2619346950103073E-4</v>
      </c>
      <c r="ID450" s="223">
        <f t="shared" ca="1" si="1087"/>
        <v>2.1573908468044078E-4</v>
      </c>
      <c r="IE450" s="223">
        <f t="shared" ca="1" si="1088"/>
        <v>-5.9941045631474931E-4</v>
      </c>
      <c r="IF450" s="223">
        <f t="shared" ca="1" si="1089"/>
        <v>4.4602821091391118E-4</v>
      </c>
      <c r="IG450" s="223">
        <f t="shared" ca="1" si="1090"/>
        <v>6.0988738941618133E-5</v>
      </c>
      <c r="IH450" s="223">
        <f t="shared" ca="1" si="1091"/>
        <v>-5.1626384184760789E-4</v>
      </c>
      <c r="II450" s="223">
        <f t="shared" ca="1" si="1092"/>
        <v>5.33549159195747E-4</v>
      </c>
      <c r="IJ450" s="223">
        <f t="shared" ca="1" si="1093"/>
        <v>-9.8180110930453461E-5</v>
      </c>
      <c r="IK450" s="223">
        <f t="shared" ca="1" si="1094"/>
        <v>-4.2048333497964686E-4</v>
      </c>
      <c r="IL450" s="223">
        <f t="shared" ca="1" si="1095"/>
        <v>5.8241560820237461E-4</v>
      </c>
      <c r="IM450" s="223">
        <f t="shared" ca="1" si="1096"/>
        <v>-2.5023602104544309E-4</v>
      </c>
      <c r="IN450" s="223">
        <f t="shared" ca="1" si="1097"/>
        <v>-2.942397067908541E-4</v>
      </c>
      <c r="IO450" s="223">
        <f t="shared" ca="1" si="1098"/>
        <v>5.8908728786654123E-4</v>
      </c>
      <c r="IP450" s="223">
        <f t="shared" ca="1" si="1099"/>
        <v>-3.8416286483651166E-4</v>
      </c>
      <c r="IQ450" s="223">
        <f t="shared" ca="1" si="1100"/>
        <v>-1.4667903904374045E-4</v>
      </c>
      <c r="IR450" s="223">
        <f t="shared" ca="1" si="1101"/>
        <v>5.5308084921786948E-4</v>
      </c>
      <c r="IS450" s="223">
        <f t="shared" ca="1" si="1102"/>
        <v>-4.9025792794823542E-4</v>
      </c>
      <c r="IT450" s="223">
        <f t="shared" ca="1" si="1103"/>
        <v>1.1508212422389654E-5</v>
      </c>
      <c r="IU450" s="223">
        <f t="shared" ca="1" si="1104"/>
        <v>4.7700488198541922E-4</v>
      </c>
      <c r="IV450" s="223">
        <f t="shared" ca="1" si="1105"/>
        <v>-5.6083484920943949E-4</v>
      </c>
      <c r="IW450" s="223">
        <f t="shared" ca="1" si="1106"/>
        <v>1.6886171842931834E-4</v>
      </c>
      <c r="IX450" s="223">
        <f t="shared" ca="1" si="1107"/>
        <v>3.6637092783240734E-4</v>
      </c>
      <c r="IY450" s="223">
        <f t="shared" ca="1" si="1108"/>
        <v>-5.9078048111587138E-4</v>
      </c>
      <c r="IZ450" s="223">
        <f t="shared" ca="1" si="1109"/>
        <v>3.1398155288014251E-4</v>
      </c>
      <c r="JA450" s="223">
        <f t="shared" ca="1" si="1110"/>
        <v>2.2919418091086723E-4</v>
      </c>
      <c r="JB450" s="223">
        <f t="shared" ca="1" si="1111"/>
        <v>-5.7792532646774625E-4</v>
      </c>
    </row>
    <row r="451" spans="2:262">
      <c r="B451" s="230">
        <v>90</v>
      </c>
      <c r="C451" s="229">
        <f t="shared" si="1112"/>
        <v>1.7578125000000011E-3</v>
      </c>
      <c r="D451" s="226">
        <f t="shared" ca="1" si="855"/>
        <v>23.351378068309295</v>
      </c>
      <c r="E451" s="225">
        <f ca="1">CR361</f>
        <v>-0.64862193169070537</v>
      </c>
      <c r="F451" s="224">
        <v>90</v>
      </c>
      <c r="G451" s="223">
        <f t="shared" ca="1" si="856"/>
        <v>3.3548267313248522E-3</v>
      </c>
      <c r="H451" s="223">
        <f t="shared" ca="1" si="857"/>
        <v>-4.456055046962355E-4</v>
      </c>
      <c r="I451" s="223">
        <f t="shared" ca="1" si="858"/>
        <v>-2.8239329528737564E-3</v>
      </c>
      <c r="J451" s="223">
        <f t="shared" ca="1" si="859"/>
        <v>3.8100352966165566E-3</v>
      </c>
      <c r="K451" s="223">
        <f t="shared" ca="1" si="860"/>
        <v>-1.7153377996984511E-3</v>
      </c>
      <c r="L451" s="223">
        <f t="shared" ca="1" si="861"/>
        <v>-1.7663842281166562E-3</v>
      </c>
      <c r="M451" s="223">
        <f t="shared" ca="1" si="862"/>
        <v>3.8198055120094478E-3</v>
      </c>
      <c r="N451" s="223">
        <f t="shared" ca="1" si="863"/>
        <v>-2.7845267454841231E-3</v>
      </c>
      <c r="O451" s="223">
        <f t="shared" ca="1" si="864"/>
        <v>-5.023242207585002E-4</v>
      </c>
      <c r="P451" s="223">
        <f t="shared" ca="1" si="865"/>
        <v>3.3829951233552156E-3</v>
      </c>
      <c r="Q451" s="223">
        <f t="shared" ca="1" si="866"/>
        <v>-3.5281714634094836E-3</v>
      </c>
      <c r="R451" s="223">
        <f t="shared" ca="1" si="867"/>
        <v>8.204634504109529E-4</v>
      </c>
      <c r="S451" s="223">
        <f t="shared" ca="1" si="868"/>
        <v>2.5506724498669596E-3</v>
      </c>
      <c r="T451" s="223">
        <f t="shared" ca="1" si="869"/>
        <v>-3.8593310591584621E-3</v>
      </c>
      <c r="U451" s="223">
        <f t="shared" ca="1" si="870"/>
        <v>2.0473292056265328E-3</v>
      </c>
      <c r="V451" s="223">
        <f t="shared" ca="1" si="871"/>
        <v>1.4201458914409274E-3</v>
      </c>
      <c r="W451" s="223">
        <f t="shared" ca="1" si="872"/>
        <v>-3.739289045244822E-3</v>
      </c>
      <c r="X451" s="223">
        <f t="shared" ca="1" si="873"/>
        <v>3.0348378756561078E-3</v>
      </c>
      <c r="Y451" s="223">
        <f t="shared" ca="1" si="874"/>
        <v>1.2358742169355169E-4</v>
      </c>
      <c r="Z451" s="223">
        <f t="shared" ca="1" si="875"/>
        <v>-3.1820797579498305E-3</v>
      </c>
      <c r="AA451" s="223">
        <f t="shared" ca="1" si="876"/>
        <v>3.6675379756067753E-3</v>
      </c>
      <c r="AB451" s="223">
        <f t="shared" ca="1" si="877"/>
        <v>-1.1874198845872575E-3</v>
      </c>
      <c r="AC451" s="223">
        <f t="shared" ca="1" si="878"/>
        <v>-2.2528475768285494E-3</v>
      </c>
      <c r="AD451" s="223">
        <f t="shared" ca="1" si="879"/>
        <v>3.8714593538757107E-3</v>
      </c>
      <c r="AE451" s="223">
        <f t="shared" ca="1" si="880"/>
        <v>-2.3596037121204312E-3</v>
      </c>
      <c r="AF451" s="223">
        <f t="shared" ca="1" si="881"/>
        <v>-1.0602307734999096E-3</v>
      </c>
      <c r="AG451" s="223">
        <f t="shared" ca="1" si="882"/>
        <v>3.6227611808711691E-3</v>
      </c>
      <c r="AH451" s="223">
        <f t="shared" ca="1" si="883"/>
        <v>-3.2559218580743756E-3</v>
      </c>
      <c r="AI451" s="223">
        <f t="shared" ca="1" si="884"/>
        <v>2.5633959180206283E-4</v>
      </c>
      <c r="AJ451" s="223">
        <f t="shared" ca="1" si="885"/>
        <v>2.9505192249736326E-3</v>
      </c>
      <c r="AK451" s="223">
        <f t="shared" ca="1" si="886"/>
        <v>-3.7715840922187662E-3</v>
      </c>
      <c r="AL451" s="223">
        <f t="shared" ca="1" si="887"/>
        <v>1.5429408161652504E-3</v>
      </c>
      <c r="AM451" s="223">
        <f t="shared" ca="1" si="888"/>
        <v>1.9333265500935E-3</v>
      </c>
      <c r="AN451" s="223">
        <f t="shared" ca="1" si="889"/>
        <v>-3.8463033786601793E-3</v>
      </c>
      <c r="AO451" s="223">
        <f t="shared" ca="1" si="890"/>
        <v>2.6491539449760124E-3</v>
      </c>
      <c r="AP451" s="223">
        <f t="shared" ca="1" si="891"/>
        <v>6.9010505362896509E-4</v>
      </c>
      <c r="AQ451" s="223">
        <f t="shared" ca="1" si="892"/>
        <v>-3.4713441459230179E-3</v>
      </c>
      <c r="AR451" s="223">
        <f t="shared" ca="1" si="893"/>
        <v>3.4456495331314516E-3</v>
      </c>
      <c r="AS451" s="223">
        <f t="shared" ca="1" si="894"/>
        <v>-6.3379791489917559E-4</v>
      </c>
      <c r="AT451" s="223">
        <f t="shared" ca="1" si="895"/>
        <v>-2.6905435789430993E-3</v>
      </c>
      <c r="AU451" s="223">
        <f t="shared" ca="1" si="896"/>
        <v>3.8393077922651156E-3</v>
      </c>
      <c r="AV451" s="223">
        <f t="shared" ca="1" si="897"/>
        <v>-1.8836023842263492E-3</v>
      </c>
      <c r="AW451" s="223">
        <f t="shared" ca="1" si="898"/>
        <v>-1.5951865318173009E-3</v>
      </c>
      <c r="AX451" s="223">
        <f t="shared" ca="1" si="899"/>
        <v>3.7841053993048395E-3</v>
      </c>
      <c r="AY451" s="223">
        <f t="shared" ca="1" si="900"/>
        <v>-2.9131913771666381E-3</v>
      </c>
      <c r="AZ451" s="223">
        <f t="shared" ca="1" si="901"/>
        <v>-3.133332448418309E-4</v>
      </c>
      <c r="BA451" s="223">
        <f t="shared" ca="1" si="902"/>
        <v>3.2864961692198763E-3</v>
      </c>
      <c r="BB451" s="223">
        <f t="shared" ca="1" si="903"/>
        <v>-3.6021937196008477E-3</v>
      </c>
      <c r="BC451" s="223">
        <f t="shared" ca="1" si="904"/>
        <v>1.0051524176065722E-3</v>
      </c>
      <c r="BD451" s="223">
        <f t="shared" ca="1" si="905"/>
        <v>2.4046565274465741E-3</v>
      </c>
      <c r="BE451" s="223">
        <f t="shared" ca="1" si="906"/>
        <v>-3.8700568594928174E-3</v>
      </c>
      <c r="BF451" s="223">
        <f t="shared" ca="1" si="907"/>
        <v>2.2061238316454972E-3</v>
      </c>
      <c r="BG451" s="223">
        <f t="shared" ca="1" si="908"/>
        <v>1.2416839952219905E-3</v>
      </c>
      <c r="BH451" s="223">
        <f t="shared" ca="1" si="909"/>
        <v>-3.6854644163517754E-3</v>
      </c>
      <c r="BI451" s="223">
        <f t="shared" ca="1" si="910"/>
        <v>3.1491731838827145E-3</v>
      </c>
      <c r="BJ451" s="223">
        <f t="shared" ca="1" si="911"/>
        <v>-6.6456134378559389E-5</v>
      </c>
      <c r="BK451" s="223">
        <f t="shared" ca="1" si="912"/>
        <v>-3.0699974378256209E-3</v>
      </c>
      <c r="BL451" s="223">
        <f t="shared" ca="1" si="913"/>
        <v>3.7240468113910775E-3</v>
      </c>
      <c r="BM451" s="223">
        <f t="shared" ca="1" si="914"/>
        <v>-1.3668267530602665E-3</v>
      </c>
      <c r="BN451" s="223">
        <f t="shared" ca="1" si="915"/>
        <v>-2.0956113190717641E-3</v>
      </c>
      <c r="BO451" s="223">
        <f t="shared" ca="1" si="916"/>
        <v>3.8635351635753238E-3</v>
      </c>
      <c r="BP451" s="223">
        <f t="shared" ca="1" si="917"/>
        <v>-2.5073991005759425E-3</v>
      </c>
      <c r="BQ451" s="223">
        <f t="shared" ca="1" si="918"/>
        <v>-8.7622336297922738E-4</v>
      </c>
      <c r="BR451" s="223">
        <f t="shared" ca="1" si="919"/>
        <v>3.5513303963894431E-3</v>
      </c>
      <c r="BS451" s="223">
        <f t="shared" ca="1" si="920"/>
        <v>-3.3548267313248579E-3</v>
      </c>
      <c r="BT451" s="223">
        <f t="shared" ca="1" si="921"/>
        <v>4.4560550469626586E-4</v>
      </c>
      <c r="BU451" s="223">
        <f t="shared" ca="1" si="922"/>
        <v>2.8239329528737993E-3</v>
      </c>
      <c r="BV451" s="223">
        <f t="shared" ca="1" si="923"/>
        <v>-3.8100352966165497E-3</v>
      </c>
      <c r="BW451" s="223">
        <f t="shared" ca="1" si="924"/>
        <v>1.715337799698432E-3</v>
      </c>
      <c r="BX451" s="223">
        <f t="shared" ca="1" si="925"/>
        <v>1.7663842281166629E-3</v>
      </c>
      <c r="BY451" s="223">
        <f t="shared" ca="1" si="926"/>
        <v>-3.8198055120094452E-3</v>
      </c>
      <c r="BZ451" s="223">
        <f t="shared" ca="1" si="927"/>
        <v>2.7845267454841465E-3</v>
      </c>
      <c r="CA451" s="223">
        <f t="shared" ca="1" si="928"/>
        <v>5.0232422075856243E-4</v>
      </c>
      <c r="CB451" s="223">
        <f t="shared" ca="1" si="929"/>
        <v>-3.3829951233552325E-3</v>
      </c>
      <c r="CC451" s="223">
        <f t="shared" ca="1" si="930"/>
        <v>3.5281714634094749E-3</v>
      </c>
      <c r="CD451" s="223">
        <f t="shared" ca="1" si="931"/>
        <v>-8.2046345041094542E-4</v>
      </c>
      <c r="CE451" s="223">
        <f t="shared" ca="1" si="932"/>
        <v>-2.550672449866944E-3</v>
      </c>
      <c r="CF451" s="223">
        <f t="shared" ca="1" si="933"/>
        <v>3.8593310591584652E-3</v>
      </c>
      <c r="CG451" s="223">
        <f t="shared" ca="1" si="934"/>
        <v>-2.0473292056264799E-3</v>
      </c>
      <c r="CH451" s="223">
        <f t="shared" ca="1" si="935"/>
        <v>-1.4201458914409597E-3</v>
      </c>
      <c r="CI451" s="223">
        <f t="shared" ca="1" si="936"/>
        <v>3.7392890452448242E-3</v>
      </c>
      <c r="CJ451" s="223">
        <f t="shared" ca="1" si="937"/>
        <v>-3.0348378756561026E-3</v>
      </c>
      <c r="CK451" s="223">
        <f t="shared" ca="1" si="938"/>
        <v>-1.2358742169353175E-4</v>
      </c>
      <c r="CL451" s="223">
        <f t="shared" ca="1" si="939"/>
        <v>3.1820797579498036E-3</v>
      </c>
      <c r="CM451" s="223">
        <f t="shared" ca="1" si="940"/>
        <v>-3.6675379756067549E-3</v>
      </c>
      <c r="CN451" s="223">
        <f t="shared" ca="1" si="941"/>
        <v>1.1874198845872241E-3</v>
      </c>
      <c r="CO451" s="223">
        <f t="shared" ca="1" si="942"/>
        <v>2.2528475768285559E-3</v>
      </c>
      <c r="CP451" s="223">
        <f t="shared" ca="1" si="943"/>
        <v>-3.8714593538757107E-3</v>
      </c>
      <c r="CQ451" s="223">
        <f t="shared" ca="1" si="944"/>
        <v>2.3596037121204469E-3</v>
      </c>
      <c r="CR451" s="223">
        <f t="shared" ca="1" si="945"/>
        <v>1.0602307734998643E-3</v>
      </c>
      <c r="CS451" s="223">
        <f t="shared" ca="1" si="946"/>
        <v>-3.6227611808711813E-3</v>
      </c>
      <c r="CT451" s="223">
        <f t="shared" ca="1" si="947"/>
        <v>3.2559218580743565E-3</v>
      </c>
      <c r="CU451" s="223">
        <f t="shared" ca="1" si="948"/>
        <v>-2.5633959180205524E-4</v>
      </c>
      <c r="CV451" s="223">
        <f t="shared" ca="1" si="949"/>
        <v>-2.9505192249736378E-3</v>
      </c>
      <c r="CW451" s="223">
        <f t="shared" ca="1" si="950"/>
        <v>3.771584092218777E-3</v>
      </c>
      <c r="CX451" s="223">
        <f t="shared" ca="1" si="951"/>
        <v>-1.542940816165294E-3</v>
      </c>
      <c r="CY451" s="223">
        <f t="shared" ca="1" si="952"/>
        <v>-1.9333265500935544E-3</v>
      </c>
      <c r="CZ451" s="223">
        <f t="shared" ca="1" si="953"/>
        <v>3.8463033786601797E-3</v>
      </c>
      <c r="DA451" s="223">
        <f t="shared" ca="1" si="954"/>
        <v>-2.6491539449760067E-3</v>
      </c>
      <c r="DB451" s="223">
        <f t="shared" ca="1" si="955"/>
        <v>-6.9010505362897246E-4</v>
      </c>
      <c r="DC451" s="223">
        <f t="shared" ca="1" si="956"/>
        <v>3.4713441459229971E-3</v>
      </c>
      <c r="DD451" s="223">
        <f t="shared" ca="1" si="957"/>
        <v>-3.4456495331314234E-3</v>
      </c>
      <c r="DE451" s="223">
        <f t="shared" ca="1" si="958"/>
        <v>6.3379791489911379E-4</v>
      </c>
      <c r="DF451" s="223">
        <f t="shared" ca="1" si="959"/>
        <v>2.6905435789431049E-3</v>
      </c>
      <c r="DG451" s="223">
        <f t="shared" ca="1" si="960"/>
        <v>-3.8393077922651148E-3</v>
      </c>
      <c r="DH451" s="223">
        <f t="shared" ca="1" si="961"/>
        <v>1.8836023842263424E-3</v>
      </c>
      <c r="DI451" s="223">
        <f t="shared" ca="1" si="962"/>
        <v>1.5951865318172577E-3</v>
      </c>
      <c r="DJ451" s="223">
        <f t="shared" ca="1" si="963"/>
        <v>-3.7841053993048529E-3</v>
      </c>
      <c r="DK451" s="223">
        <f t="shared" ca="1" si="964"/>
        <v>2.9131913771665964E-3</v>
      </c>
      <c r="DL451" s="223">
        <f t="shared" ca="1" si="965"/>
        <v>3.1333324484183848E-4</v>
      </c>
      <c r="DM451" s="223">
        <f t="shared" ca="1" si="966"/>
        <v>-3.2864961692198802E-3</v>
      </c>
      <c r="DN451" s="223">
        <f t="shared" ca="1" si="967"/>
        <v>3.6021937196008451E-3</v>
      </c>
      <c r="DO451" s="223">
        <f t="shared" ca="1" si="968"/>
        <v>-1.0051524176066182E-3</v>
      </c>
      <c r="DP451" s="223">
        <f t="shared" ca="1" si="969"/>
        <v>-2.4046565274466235E-3</v>
      </c>
      <c r="DQ451" s="223">
        <f t="shared" ca="1" si="970"/>
        <v>3.8700568594928174E-3</v>
      </c>
      <c r="DR451" s="223">
        <f t="shared" ca="1" si="971"/>
        <v>-2.2061238316454911E-3</v>
      </c>
      <c r="DS451" s="223">
        <f t="shared" ca="1" si="972"/>
        <v>-1.2416839952221019E-3</v>
      </c>
      <c r="DT451" s="223">
        <f t="shared" ca="1" si="973"/>
        <v>3.6854644163517606E-3</v>
      </c>
      <c r="DU451" s="223">
        <f t="shared" ca="1" si="974"/>
        <v>-3.1491731838826781E-3</v>
      </c>
      <c r="DV451" s="223">
        <f t="shared" ca="1" si="975"/>
        <v>6.6456134378607094E-5</v>
      </c>
      <c r="DW451" s="223">
        <f t="shared" ca="1" si="976"/>
        <v>3.0699974378256252E-3</v>
      </c>
      <c r="DX451" s="223">
        <f t="shared" ca="1" si="977"/>
        <v>-3.7240468113911057E-3</v>
      </c>
      <c r="DY451" s="223">
        <f t="shared" ca="1" si="978"/>
        <v>1.3668267530602594E-3</v>
      </c>
      <c r="DZ451" s="223">
        <f t="shared" ca="1" si="979"/>
        <v>2.0956113190718629E-3</v>
      </c>
      <c r="EA451" s="223">
        <f t="shared" ca="1" si="980"/>
        <v>-3.8635351635753238E-3</v>
      </c>
      <c r="EB451" s="223">
        <f t="shared" ca="1" si="981"/>
        <v>2.5073991005759369E-3</v>
      </c>
      <c r="EC451" s="223">
        <f t="shared" ca="1" si="982"/>
        <v>8.7622336297912807E-4</v>
      </c>
      <c r="ED451" s="223">
        <f t="shared" ca="1" si="983"/>
        <v>-3.5513303963894461E-3</v>
      </c>
      <c r="EE451" s="223">
        <f t="shared" ca="1" si="984"/>
        <v>3.3548267313247989E-3</v>
      </c>
      <c r="EF451" s="223">
        <f t="shared" ca="1" si="985"/>
        <v>-4.4560550469625805E-4</v>
      </c>
      <c r="EG451" s="223">
        <f t="shared" ca="1" si="986"/>
        <v>-2.8239329528738045E-3</v>
      </c>
      <c r="EH451" s="223">
        <f t="shared" ca="1" si="987"/>
        <v>3.8100352966165679E-3</v>
      </c>
      <c r="EI451" s="223">
        <f t="shared" ca="1" si="988"/>
        <v>-1.715337799698425E-3</v>
      </c>
      <c r="EJ451" s="223">
        <f t="shared" ca="1" si="989"/>
        <v>-1.7663842281167672E-3</v>
      </c>
      <c r="EK451" s="223">
        <f t="shared" ca="1" si="990"/>
        <v>3.819805512009446E-3</v>
      </c>
      <c r="EL451" s="223">
        <f t="shared" ca="1" si="991"/>
        <v>-2.7845267454840649E-3</v>
      </c>
      <c r="EM451" s="223">
        <f t="shared" ca="1" si="992"/>
        <v>-5.0232422075846095E-4</v>
      </c>
      <c r="EN451" s="223">
        <f t="shared" ca="1" si="993"/>
        <v>3.3829951233552359E-3</v>
      </c>
      <c r="EO451" s="223">
        <f t="shared" ca="1" si="994"/>
        <v>-3.5281714634095174E-3</v>
      </c>
      <c r="EP451" s="223">
        <f t="shared" ca="1" si="995"/>
        <v>8.2046345041093805E-4</v>
      </c>
      <c r="EQ451" s="223">
        <f t="shared" ca="1" si="996"/>
        <v>2.5506724498670329E-3</v>
      </c>
      <c r="ER451" s="223">
        <f t="shared" ca="1" si="997"/>
        <v>-3.8593310591584643E-3</v>
      </c>
      <c r="ES451" s="223">
        <f t="shared" ca="1" si="998"/>
        <v>2.0473292056264734E-3</v>
      </c>
      <c r="ET451" s="223">
        <f t="shared" ca="1" si="999"/>
        <v>1.4201458914408647E-3</v>
      </c>
      <c r="EU451" s="223">
        <f t="shared" ca="1" si="1000"/>
        <v>-3.7392890452448264E-3</v>
      </c>
      <c r="EV451" s="223">
        <f t="shared" ca="1" si="1001"/>
        <v>3.0348378756560298E-3</v>
      </c>
      <c r="EW451" s="223">
        <f t="shared" ca="1" si="1002"/>
        <v>1.2358742169353955E-4</v>
      </c>
      <c r="EX451" s="223">
        <f t="shared" ca="1" si="1003"/>
        <v>-3.1820797579498704E-3</v>
      </c>
      <c r="EY451" s="223">
        <f t="shared" ca="1" si="1004"/>
        <v>3.6675379756067883E-3</v>
      </c>
      <c r="EZ451" s="223">
        <f t="shared" ca="1" si="1005"/>
        <v>-1.1874198845872169E-3</v>
      </c>
      <c r="FA451" s="223">
        <f t="shared" ca="1" si="1006"/>
        <v>-2.2528475768284731E-3</v>
      </c>
      <c r="FB451" s="223">
        <f t="shared" ca="1" si="1007"/>
        <v>3.8714593538757107E-3</v>
      </c>
      <c r="FC451" s="223">
        <f t="shared" ca="1" si="1008"/>
        <v>-2.3596037121203536E-3</v>
      </c>
      <c r="FD451" s="223">
        <f t="shared" ca="1" si="1009"/>
        <v>-1.0602307734998715E-3</v>
      </c>
      <c r="FE451" s="223">
        <f t="shared" ca="1" si="1010"/>
        <v>3.6227611808711839E-3</v>
      </c>
      <c r="FF451" s="223">
        <f t="shared" ca="1" si="1011"/>
        <v>-3.2559218580744125E-3</v>
      </c>
      <c r="FG451" s="223">
        <f t="shared" ca="1" si="1012"/>
        <v>2.5633959180204765E-4</v>
      </c>
      <c r="FH451" s="223">
        <f t="shared" ca="1" si="1013"/>
        <v>2.9505192249737141E-3</v>
      </c>
      <c r="FI451" s="223">
        <f t="shared" ca="1" si="1014"/>
        <v>-3.7715840922187757E-3</v>
      </c>
      <c r="FJ451" s="223">
        <f t="shared" ca="1" si="1015"/>
        <v>1.542940816165186E-3</v>
      </c>
      <c r="FK451" s="223">
        <f t="shared" ca="1" si="1016"/>
        <v>1.9333265500934655E-3</v>
      </c>
      <c r="FL451" s="223">
        <f t="shared" ca="1" si="1017"/>
        <v>-3.846303378660181E-3</v>
      </c>
      <c r="FM451" s="223">
        <f t="shared" ca="1" si="1018"/>
        <v>2.6491539449759213E-3</v>
      </c>
      <c r="FN451" s="223">
        <f t="shared" ca="1" si="1019"/>
        <v>6.9010505362898005E-4</v>
      </c>
      <c r="FO451" s="223">
        <f t="shared" ca="1" si="1020"/>
        <v>-3.4713441459230492E-3</v>
      </c>
      <c r="FP451" s="223">
        <f t="shared" ca="1" si="1021"/>
        <v>3.4456495331314698E-3</v>
      </c>
      <c r="FQ451" s="223">
        <f t="shared" ca="1" si="1022"/>
        <v>-6.3379791489910642E-4</v>
      </c>
      <c r="FR451" s="223">
        <f t="shared" ca="1" si="1023"/>
        <v>-2.6905435789430312E-3</v>
      </c>
      <c r="FS451" s="223">
        <f t="shared" ca="1" si="1024"/>
        <v>3.8393077922651139E-3</v>
      </c>
      <c r="FT451" s="223">
        <f t="shared" ca="1" si="1025"/>
        <v>-1.8836023842262396E-3</v>
      </c>
      <c r="FU451" s="223">
        <f t="shared" ca="1" si="1026"/>
        <v>-1.5951865318172642E-3</v>
      </c>
      <c r="FV451" s="223">
        <f t="shared" ca="1" si="1027"/>
        <v>3.7841053993048542E-3</v>
      </c>
      <c r="FW451" s="223">
        <f t="shared" ca="1" si="1028"/>
        <v>-2.9131913771666641E-3</v>
      </c>
      <c r="FX451" s="223">
        <f t="shared" ca="1" si="1029"/>
        <v>-3.1333324484184607E-4</v>
      </c>
      <c r="FY451" s="223">
        <f t="shared" ca="1" si="1030"/>
        <v>3.2864961692199422E-3</v>
      </c>
      <c r="FZ451" s="223">
        <f t="shared" ca="1" si="1031"/>
        <v>-3.6021937196008425E-3</v>
      </c>
      <c r="GA451" s="223">
        <f t="shared" ca="1" si="1032"/>
        <v>1.0051524176065045E-3</v>
      </c>
      <c r="GB451" s="223">
        <f t="shared" ca="1" si="1033"/>
        <v>2.4046565274465428E-3</v>
      </c>
      <c r="GC451" s="223">
        <f t="shared" ca="1" si="1034"/>
        <v>-3.870056859492817E-3</v>
      </c>
      <c r="GD451" s="223">
        <f t="shared" ca="1" si="1035"/>
        <v>2.2061238316455753E-3</v>
      </c>
      <c r="GE451" s="223">
        <f t="shared" ca="1" si="1036"/>
        <v>1.241683995222005E-3</v>
      </c>
      <c r="GF451" s="223">
        <f t="shared" ca="1" si="1037"/>
        <v>-3.6854644163517971E-3</v>
      </c>
      <c r="GG451" s="223">
        <f t="shared" ca="1" si="1038"/>
        <v>3.1491731838827379E-3</v>
      </c>
      <c r="GH451" s="223">
        <f t="shared" ca="1" si="1039"/>
        <v>-6.6456134378489132E-5</v>
      </c>
      <c r="GI451" s="223">
        <f t="shared" ca="1" si="1040"/>
        <v>-3.0699974378255628E-3</v>
      </c>
      <c r="GJ451" s="223">
        <f t="shared" ca="1" si="1041"/>
        <v>3.7240468113910732E-3</v>
      </c>
      <c r="GK451" s="223">
        <f t="shared" ca="1" si="1042"/>
        <v>-1.3668267530601494E-3</v>
      </c>
      <c r="GL451" s="223">
        <f t="shared" ca="1" si="1043"/>
        <v>-2.0956113190717766E-3</v>
      </c>
      <c r="GM451" s="223">
        <f t="shared" ca="1" si="1044"/>
        <v>3.8635351635753321E-3</v>
      </c>
      <c r="GN451" s="223">
        <f t="shared" ca="1" si="1045"/>
        <v>-2.507399100576015E-3</v>
      </c>
      <c r="GO451" s="223">
        <f t="shared" ca="1" si="1046"/>
        <v>-8.7622336297924278E-4</v>
      </c>
      <c r="GP451" s="223">
        <f t="shared" ca="1" si="1047"/>
        <v>3.5513303963894054E-3</v>
      </c>
      <c r="GQ451" s="223">
        <f t="shared" ca="1" si="1048"/>
        <v>-3.3548267313248501E-3</v>
      </c>
      <c r="GR451" s="223">
        <f t="shared" ca="1" si="1049"/>
        <v>4.4560550469614118E-4</v>
      </c>
      <c r="GS451" s="223">
        <f t="shared" ca="1" si="1050"/>
        <v>2.8239329528737338E-3</v>
      </c>
      <c r="GT451" s="223">
        <f t="shared" ca="1" si="1051"/>
        <v>-3.8100352966165471E-3</v>
      </c>
      <c r="GU451" s="223">
        <f t="shared" ca="1" si="1052"/>
        <v>1.715337799698517E-3</v>
      </c>
      <c r="GV451" s="223">
        <f t="shared" ca="1" si="1053"/>
        <v>1.7663842281166761E-3</v>
      </c>
      <c r="GW451" s="223">
        <f t="shared" ca="1" si="1054"/>
        <v>-3.8198055120094655E-3</v>
      </c>
      <c r="GX451" s="223">
        <f t="shared" ca="1" si="1055"/>
        <v>2.7845267454841361E-3</v>
      </c>
      <c r="GY451" s="223">
        <f t="shared" ca="1" si="1056"/>
        <v>5.0232422075857782E-4</v>
      </c>
      <c r="GZ451" s="223">
        <f t="shared" ca="1" si="1057"/>
        <v>-3.3829951233551865E-3</v>
      </c>
      <c r="HA451" s="223">
        <f t="shared" ca="1" si="1058"/>
        <v>3.5281714634094689E-3</v>
      </c>
      <c r="HB451" s="223">
        <f t="shared" ca="1" si="1059"/>
        <v>-8.2046345041082301E-4</v>
      </c>
      <c r="HC451" s="223">
        <f t="shared" ca="1" si="1060"/>
        <v>-2.5506724498669557E-3</v>
      </c>
      <c r="HD451" s="223">
        <f t="shared" ca="1" si="1061"/>
        <v>3.8593310591584547E-3</v>
      </c>
      <c r="HE451" s="223">
        <f t="shared" ca="1" si="1062"/>
        <v>-2.0473292056265601E-3</v>
      </c>
      <c r="HF451" s="223">
        <f t="shared" ca="1" si="1063"/>
        <v>-1.420145891440974E-3</v>
      </c>
      <c r="HG451" s="223">
        <f t="shared" ca="1" si="1064"/>
        <v>3.7392890452447999E-3</v>
      </c>
      <c r="HH451" s="223">
        <f t="shared" ca="1" si="1065"/>
        <v>-3.0348378756560931E-3</v>
      </c>
      <c r="HI451" s="223">
        <f t="shared" ca="1" si="1066"/>
        <v>-1.2358742169365686E-4</v>
      </c>
      <c r="HJ451" s="223">
        <f t="shared" ca="1" si="1067"/>
        <v>3.1820797579498123E-3</v>
      </c>
      <c r="HK451" s="223">
        <f t="shared" ca="1" si="1068"/>
        <v>-3.6675379756067501E-3</v>
      </c>
      <c r="HL451" s="223">
        <f t="shared" ca="1" si="1069"/>
        <v>1.1874198845873143E-3</v>
      </c>
      <c r="HM451" s="223">
        <f t="shared" ca="1" si="1070"/>
        <v>2.2528475768285681E-3</v>
      </c>
      <c r="HN451" s="223">
        <f t="shared" ca="1" si="1071"/>
        <v>-3.8714593538757133E-3</v>
      </c>
      <c r="HO451" s="223">
        <f t="shared" ca="1" si="1072"/>
        <v>2.3596037121204347E-3</v>
      </c>
      <c r="HP451" s="223">
        <f t="shared" ca="1" si="1073"/>
        <v>1.0602307734999849E-3</v>
      </c>
      <c r="HQ451" s="223">
        <f t="shared" ca="1" si="1074"/>
        <v>-3.6227611808711479E-3</v>
      </c>
      <c r="HR451" s="223">
        <f t="shared" ca="1" si="1075"/>
        <v>3.2559218580743487E-3</v>
      </c>
      <c r="HS451" s="223">
        <f t="shared" ca="1" si="1076"/>
        <v>-2.5633959180214978E-4</v>
      </c>
      <c r="HT451" s="223">
        <f t="shared" ca="1" si="1077"/>
        <v>-2.9505192249736478E-3</v>
      </c>
      <c r="HU451" s="223">
        <f t="shared" ca="1" si="1078"/>
        <v>3.7715840922187488E-3</v>
      </c>
      <c r="HV451" s="223">
        <f t="shared" ca="1" si="1079"/>
        <v>-1.5429408161652799E-3</v>
      </c>
      <c r="HW451" s="223">
        <f t="shared" ca="1" si="1080"/>
        <v>-1.9333265500935675E-3</v>
      </c>
      <c r="HX451" s="223">
        <f t="shared" ca="1" si="1081"/>
        <v>3.8463033786601689E-3</v>
      </c>
      <c r="HY451" s="223">
        <f t="shared" ca="1" si="1082"/>
        <v>-2.6491539449759963E-3</v>
      </c>
      <c r="HZ451" s="223">
        <f t="shared" ca="1" si="1083"/>
        <v>-6.9010505362909584E-4</v>
      </c>
      <c r="IA451" s="223">
        <f t="shared" ca="1" si="1084"/>
        <v>3.4713441459230036E-3</v>
      </c>
      <c r="IB451" s="223">
        <f t="shared" ca="1" si="1085"/>
        <v>-3.445649533131416E-3</v>
      </c>
      <c r="IC451" s="223">
        <f t="shared" ca="1" si="1086"/>
        <v>6.3379791489920735E-4</v>
      </c>
      <c r="ID451" s="223">
        <f t="shared" ca="1" si="1087"/>
        <v>2.6905435789431162E-3</v>
      </c>
      <c r="IE451" s="223">
        <f t="shared" ca="1" si="1088"/>
        <v>-2.1269489134842097E-3</v>
      </c>
      <c r="IF451" s="223">
        <f t="shared" ca="1" si="1089"/>
        <v>1.8836023842261369E-3</v>
      </c>
      <c r="IG451" s="223">
        <f t="shared" ca="1" si="1090"/>
        <v>1.5951865318173713E-3</v>
      </c>
      <c r="IH451" s="223">
        <f t="shared" ca="1" si="1091"/>
        <v>-3.7841053993048325E-3</v>
      </c>
      <c r="II451" s="223">
        <f t="shared" ca="1" si="1092"/>
        <v>2.9131913771667317E-3</v>
      </c>
      <c r="IJ451" s="223">
        <f t="shared" ca="1" si="1093"/>
        <v>3.1333324484196338E-4</v>
      </c>
      <c r="IK451" s="223">
        <f t="shared" ca="1" si="1094"/>
        <v>-3.286496169219888E-3</v>
      </c>
      <c r="IL451" s="223">
        <f t="shared" ca="1" si="1095"/>
        <v>3.6021937196008798E-3</v>
      </c>
      <c r="IM451" s="223">
        <f t="shared" ca="1" si="1096"/>
        <v>-1.0051524176063907E-3</v>
      </c>
      <c r="IN451" s="223">
        <f t="shared" ca="1" si="1097"/>
        <v>-2.4046565274466348E-3</v>
      </c>
      <c r="IO451" s="223">
        <f t="shared" ca="1" si="1098"/>
        <v>3.8700568594928204E-3</v>
      </c>
      <c r="IP451" s="223">
        <f t="shared" ca="1" si="1099"/>
        <v>-2.2061238316456594E-3</v>
      </c>
      <c r="IQ451" s="223">
        <f t="shared" ca="1" si="1100"/>
        <v>-1.2416839952221165E-3</v>
      </c>
      <c r="IR451" s="223">
        <f t="shared" ca="1" si="1101"/>
        <v>3.6854644163517654E-3</v>
      </c>
      <c r="IS451" s="223">
        <f t="shared" ca="1" si="1102"/>
        <v>-3.1491731838827978E-3</v>
      </c>
      <c r="IT451" s="223">
        <f t="shared" ca="1" si="1103"/>
        <v>6.6456134378371388E-5</v>
      </c>
      <c r="IU451" s="223">
        <f t="shared" ca="1" si="1104"/>
        <v>3.0699974378256343E-3</v>
      </c>
      <c r="IV451" s="223">
        <f t="shared" ca="1" si="1105"/>
        <v>-3.7240468113911014E-3</v>
      </c>
      <c r="IW451" s="223">
        <f t="shared" ca="1" si="1106"/>
        <v>1.366826753060039E-3</v>
      </c>
      <c r="IX451" s="223">
        <f t="shared" ca="1" si="1107"/>
        <v>2.0956113190718755E-3</v>
      </c>
      <c r="IY451" s="223">
        <f t="shared" ca="1" si="1108"/>
        <v>-3.8635351635753251E-3</v>
      </c>
      <c r="IZ451" s="223">
        <f t="shared" ca="1" si="1109"/>
        <v>2.507399100576093E-3</v>
      </c>
      <c r="JA451" s="223">
        <f t="shared" ca="1" si="1110"/>
        <v>8.7622336297935683E-4</v>
      </c>
      <c r="JB451" s="223">
        <f t="shared" ca="1" si="1111"/>
        <v>-3.5513303963894522E-3</v>
      </c>
    </row>
    <row r="452" spans="2:262">
      <c r="B452" s="230">
        <v>91</v>
      </c>
      <c r="C452" s="229">
        <f t="shared" si="1112"/>
        <v>1.7773437500000011E-3</v>
      </c>
      <c r="D452" s="226">
        <f t="shared" ca="1" si="855"/>
        <v>23.376522351118368</v>
      </c>
      <c r="E452" s="225">
        <f ca="1">CS361</f>
        <v>-0.62347764888163093</v>
      </c>
      <c r="F452" s="224">
        <v>91</v>
      </c>
      <c r="G452" s="223">
        <f t="shared" ca="1" si="856"/>
        <v>6.5825363590307443E-3</v>
      </c>
      <c r="H452" s="223">
        <f t="shared" ca="1" si="857"/>
        <v>-1.3513322428079847E-3</v>
      </c>
      <c r="I452" s="223">
        <f t="shared" ca="1" si="858"/>
        <v>-4.9197717887394625E-3</v>
      </c>
      <c r="J452" s="223">
        <f t="shared" ca="1" si="859"/>
        <v>7.404930288567731E-3</v>
      </c>
      <c r="K452" s="223">
        <f t="shared" ca="1" si="860"/>
        <v>-4.1917222904089124E-3</v>
      </c>
      <c r="L452" s="223">
        <f t="shared" ca="1" si="861"/>
        <v>-2.2471703445666544E-3</v>
      </c>
      <c r="M452" s="223">
        <f t="shared" ca="1" si="862"/>
        <v>6.956782661195619E-3</v>
      </c>
      <c r="N452" s="223">
        <f t="shared" ca="1" si="863"/>
        <v>-6.3128945793755626E-3</v>
      </c>
      <c r="O452" s="223">
        <f t="shared" ca="1" si="864"/>
        <v>8.1100168527847329E-4</v>
      </c>
      <c r="P452" s="223">
        <f t="shared" ca="1" si="865"/>
        <v>5.3149868657806744E-3</v>
      </c>
      <c r="Q452" s="223">
        <f t="shared" ca="1" si="866"/>
        <v>-7.3508973319772455E-3</v>
      </c>
      <c r="R452" s="223">
        <f t="shared" ca="1" si="867"/>
        <v>3.7300216497138006E-3</v>
      </c>
      <c r="S452" s="223">
        <f t="shared" ca="1" si="868"/>
        <v>2.7612430270700498E-3</v>
      </c>
      <c r="T452" s="223">
        <f t="shared" ca="1" si="869"/>
        <v>-7.1276295287617444E-3</v>
      </c>
      <c r="U452" s="223">
        <f t="shared" ca="1" si="870"/>
        <v>6.0090426770290188E-3</v>
      </c>
      <c r="V452" s="223">
        <f t="shared" ca="1" si="871"/>
        <v>-2.6627623934912057E-4</v>
      </c>
      <c r="W452" s="223">
        <f t="shared" ca="1" si="872"/>
        <v>-5.6813995684918449E-3</v>
      </c>
      <c r="X452" s="223">
        <f t="shared" ca="1" si="873"/>
        <v>7.2570292258437715E-3</v>
      </c>
      <c r="Y452" s="223">
        <f t="shared" ca="1" si="874"/>
        <v>-3.2481076985200774E-3</v>
      </c>
      <c r="Z452" s="223">
        <f t="shared" ca="1" si="875"/>
        <v>-3.2603522943683979E-3</v>
      </c>
      <c r="AA452" s="223">
        <f t="shared" ca="1" si="876"/>
        <v>7.2598511543550091E-3</v>
      </c>
      <c r="AB452" s="223">
        <f t="shared" ca="1" si="877"/>
        <v>-5.6726272517764707E-3</v>
      </c>
      <c r="AC452" s="223">
        <f t="shared" ca="1" si="878"/>
        <v>-2.7989218059211018E-4</v>
      </c>
      <c r="AD452" s="223">
        <f t="shared" ca="1" si="879"/>
        <v>6.0170242746900304E-3</v>
      </c>
      <c r="AE452" s="223">
        <f t="shared" ca="1" si="880"/>
        <v>-7.1238346495674197E-3</v>
      </c>
      <c r="AF452" s="223">
        <f t="shared" ca="1" si="881"/>
        <v>2.7485919702834663E-3</v>
      </c>
      <c r="AG452" s="223">
        <f t="shared" ca="1" si="882"/>
        <v>3.7417934300981465E-3</v>
      </c>
      <c r="AH452" s="223">
        <f t="shared" ca="1" si="883"/>
        <v>-7.3527310175303126E-3</v>
      </c>
      <c r="AI452" s="223">
        <f t="shared" ca="1" si="884"/>
        <v>5.3054713679552643E-3</v>
      </c>
      <c r="AJ452" s="223">
        <f t="shared" ca="1" si="885"/>
        <v>8.2454384055617247E-4</v>
      </c>
      <c r="AK452" s="223">
        <f t="shared" ca="1" si="886"/>
        <v>-6.3200422050128657E-3</v>
      </c>
      <c r="AL452" s="223">
        <f t="shared" ca="1" si="887"/>
        <v>6.9520353960973794E-3</v>
      </c>
      <c r="AM452" s="223">
        <f t="shared" ca="1" si="888"/>
        <v>-2.2341813840146786E-3</v>
      </c>
      <c r="AN452" s="223">
        <f t="shared" ca="1" si="889"/>
        <v>-4.2029574630313635E-3</v>
      </c>
      <c r="AO452" s="223">
        <f t="shared" ca="1" si="890"/>
        <v>7.4057657942617379E-3</v>
      </c>
      <c r="AP452" s="223">
        <f t="shared" ca="1" si="891"/>
        <v>-4.9095646751111336E-3</v>
      </c>
      <c r="AQ452" s="223">
        <f t="shared" ca="1" si="892"/>
        <v>-1.3647272260076219E-3</v>
      </c>
      <c r="AR452" s="223">
        <f t="shared" ca="1" si="893"/>
        <v>6.5888112790417827E-3</v>
      </c>
      <c r="AS452" s="223">
        <f t="shared" ca="1" si="894"/>
        <v>-6.7425624604733111E-3</v>
      </c>
      <c r="AT452" s="223">
        <f t="shared" ca="1" si="895"/>
        <v>1.7076635752506883E-3</v>
      </c>
      <c r="AU452" s="223">
        <f t="shared" ca="1" si="896"/>
        <v>4.6413453053172106E-3</v>
      </c>
      <c r="AV452" s="223">
        <f t="shared" ca="1" si="897"/>
        <v>-7.4186680844991054E-3</v>
      </c>
      <c r="AW452" s="223">
        <f t="shared" ca="1" si="898"/>
        <v>4.4870526259150265E-3</v>
      </c>
      <c r="AX452" s="223">
        <f t="shared" ca="1" si="899"/>
        <v>1.897515036377691E-3</v>
      </c>
      <c r="AY452" s="223">
        <f t="shared" ca="1" si="900"/>
        <v>-6.8218750138776965E-3</v>
      </c>
      <c r="AZ452" s="223">
        <f t="shared" ca="1" si="901"/>
        <v>6.4965509946827097E-3</v>
      </c>
      <c r="BA452" s="223">
        <f t="shared" ca="1" si="902"/>
        <v>-1.1718917896158679E-3</v>
      </c>
      <c r="BB452" s="223">
        <f t="shared" ca="1" si="903"/>
        <v>-5.0545812952552263E-3</v>
      </c>
      <c r="BC452" s="223">
        <f t="shared" ca="1" si="904"/>
        <v>7.3913679696137385E-3</v>
      </c>
      <c r="BD452" s="223">
        <f t="shared" ca="1" si="905"/>
        <v>-4.0402248497690895E-3</v>
      </c>
      <c r="BE452" s="223">
        <f t="shared" ca="1" si="906"/>
        <v>-2.4200200483600596E-3</v>
      </c>
      <c r="BF452" s="223">
        <f t="shared" ca="1" si="907"/>
        <v>7.0179704169482824E-3</v>
      </c>
      <c r="BG452" s="223">
        <f t="shared" ca="1" si="908"/>
        <v>-6.2153341561736759E-3</v>
      </c>
      <c r="BH452" s="223">
        <f t="shared" ca="1" si="909"/>
        <v>6.2976942083734335E-4</v>
      </c>
      <c r="BI452" s="223">
        <f t="shared" ca="1" si="910"/>
        <v>5.4404260712120128E-3</v>
      </c>
      <c r="BJ452" s="223">
        <f t="shared" ca="1" si="911"/>
        <v>-7.3240133912935452E-3</v>
      </c>
      <c r="BK452" s="223">
        <f t="shared" ca="1" si="912"/>
        <v>3.5715027451066793E-3</v>
      </c>
      <c r="BL452" s="223">
        <f t="shared" ca="1" si="913"/>
        <v>2.9294107620233892E-3</v>
      </c>
      <c r="BM452" s="223">
        <f t="shared" ca="1" si="914"/>
        <v>-7.1760348302740513E-3</v>
      </c>
      <c r="BN452" s="223">
        <f t="shared" ca="1" si="915"/>
        <v>5.9004358833595009E-3</v>
      </c>
      <c r="BO452" s="223">
        <f t="shared" ca="1" si="916"/>
        <v>-8.4234277002428679E-5</v>
      </c>
      <c r="BP452" s="223">
        <f t="shared" ca="1" si="917"/>
        <v>-5.7967887069161434E-3</v>
      </c>
      <c r="BQ452" s="223">
        <f t="shared" ca="1" si="918"/>
        <v>7.2169693498342451E-3</v>
      </c>
      <c r="BR452" s="223">
        <f t="shared" ca="1" si="919"/>
        <v>-3.0834263576240907E-3</v>
      </c>
      <c r="BS452" s="223">
        <f t="shared" ca="1" si="920"/>
        <v>-3.4229267449556833E-3</v>
      </c>
      <c r="BT452" s="223">
        <f t="shared" ca="1" si="921"/>
        <v>7.2952116891041585E-3</v>
      </c>
      <c r="BU452" s="223">
        <f t="shared" ca="1" si="922"/>
        <v>-5.5535626372642446E-3</v>
      </c>
      <c r="BV452" s="223">
        <f t="shared" ca="1" si="923"/>
        <v>-4.617573396777353E-4</v>
      </c>
      <c r="BW452" s="223">
        <f t="shared" ca="1" si="924"/>
        <v>6.121738042368664E-3</v>
      </c>
      <c r="BX452" s="223">
        <f t="shared" ca="1" si="925"/>
        <v>-7.0708159261710108E-3</v>
      </c>
      <c r="BY452" s="223">
        <f t="shared" ca="1" si="926"/>
        <v>2.5786406155534972E-3</v>
      </c>
      <c r="BZ452" s="223">
        <f t="shared" ca="1" si="927"/>
        <v>3.8978935912855335E-3</v>
      </c>
      <c r="CA452" s="223">
        <f t="shared" ca="1" si="928"/>
        <v>-7.3748551637147159E-3</v>
      </c>
      <c r="CB452" s="223">
        <f t="shared" ca="1" si="929"/>
        <v>5.1765941540622955E-3</v>
      </c>
      <c r="CC452" s="223">
        <f t="shared" ca="1" si="930"/>
        <v>1.005246653326321E-3</v>
      </c>
      <c r="CD452" s="223">
        <f t="shared" ca="1" si="931"/>
        <v>-6.4135131489660453E-3</v>
      </c>
      <c r="CE452" s="223">
        <f t="shared" ca="1" si="932"/>
        <v>6.8863451383698992E-3</v>
      </c>
      <c r="CF452" s="223">
        <f t="shared" ca="1" si="933"/>
        <v>-2.0598809965668425E-3</v>
      </c>
      <c r="CG452" s="223">
        <f t="shared" ca="1" si="934"/>
        <v>-4.3517374145205009E-3</v>
      </c>
      <c r="CH452" s="223">
        <f t="shared" ca="1" si="935"/>
        <v>7.4145336592163439E-3</v>
      </c>
      <c r="CI452" s="223">
        <f t="shared" ca="1" si="936"/>
        <v>-4.7715732586259534E-3</v>
      </c>
      <c r="CJ452" s="223">
        <f t="shared" ca="1" si="937"/>
        <v>-1.5432884482635347E-3</v>
      </c>
      <c r="CK452" s="223">
        <f t="shared" ca="1" si="938"/>
        <v>6.6705328721257005E-3</v>
      </c>
      <c r="CL452" s="223">
        <f t="shared" ca="1" si="939"/>
        <v>-6.6645566496129904E-3</v>
      </c>
      <c r="CM452" s="223">
        <f t="shared" ca="1" si="940"/>
        <v>1.5299587039865068E-3</v>
      </c>
      <c r="CN452" s="223">
        <f t="shared" ca="1" si="941"/>
        <v>4.7819987956604203E-3</v>
      </c>
      <c r="CO452" s="223">
        <f t="shared" ca="1" si="942"/>
        <v>-7.4140321544040599E-3</v>
      </c>
      <c r="CP452" s="223">
        <f t="shared" ca="1" si="943"/>
        <v>4.3406947942795145E-3</v>
      </c>
      <c r="CQ452" s="223">
        <f t="shared" ca="1" si="944"/>
        <v>2.0729670293848489E-3</v>
      </c>
      <c r="CR452" s="223">
        <f t="shared" ca="1" si="945"/>
        <v>-6.8914043996987683E-3</v>
      </c>
      <c r="CS452" s="223">
        <f t="shared" ca="1" si="946"/>
        <v>6.4066523509370829E-3</v>
      </c>
      <c r="CT452" s="223">
        <f t="shared" ca="1" si="947"/>
        <v>-9.9174543262964092E-4</v>
      </c>
      <c r="CU452" s="223">
        <f t="shared" ca="1" si="948"/>
        <v>-5.1863461110015878E-3</v>
      </c>
      <c r="CV452" s="223">
        <f t="shared" ca="1" si="949"/>
        <v>7.3733533669758967E-3</v>
      </c>
      <c r="CW452" s="223">
        <f t="shared" ca="1" si="950"/>
        <v>-3.8862937287535352E-3</v>
      </c>
      <c r="CX452" s="223">
        <f t="shared" ca="1" si="951"/>
        <v>-2.5914120225668325E-3</v>
      </c>
      <c r="CY452" s="223">
        <f t="shared" ca="1" si="952"/>
        <v>7.0749308097405473E-3</v>
      </c>
      <c r="CZ452" s="223">
        <f t="shared" ca="1" si="953"/>
        <v>-6.1140298480824081E-3</v>
      </c>
      <c r="DA452" s="223">
        <f t="shared" ca="1" si="954"/>
        <v>4.4815780684572329E-4</v>
      </c>
      <c r="DB452" s="223">
        <f t="shared" ca="1" si="955"/>
        <v>5.5625881674087729E-3</v>
      </c>
      <c r="DC452" s="223">
        <f t="shared" ca="1" si="956"/>
        <v>-7.2927177388054498E-3</v>
      </c>
      <c r="DD452" s="223">
        <f t="shared" ca="1" si="957"/>
        <v>3.4108325007929474E-3</v>
      </c>
      <c r="DE452" s="223">
        <f t="shared" ca="1" si="958"/>
        <v>3.0958139294716028E-3</v>
      </c>
      <c r="DF452" s="223">
        <f t="shared" ca="1" si="959"/>
        <v>-7.2201175567338629E-3</v>
      </c>
      <c r="DG452" s="223">
        <f t="shared" ca="1" si="960"/>
        <v>5.7882748877454201E-3</v>
      </c>
      <c r="DH452" s="223">
        <f t="shared" ca="1" si="961"/>
        <v>9.7858424922847922E-5</v>
      </c>
      <c r="DI452" s="223">
        <f t="shared" ca="1" si="962"/>
        <v>-5.9086860765794162E-3</v>
      </c>
      <c r="DJ452" s="223">
        <f t="shared" ca="1" si="963"/>
        <v>7.1725622413482048E-3</v>
      </c>
      <c r="DK452" s="223">
        <f t="shared" ca="1" si="964"/>
        <v>-2.9168876759871048E-3</v>
      </c>
      <c r="DL452" s="223">
        <f t="shared" ca="1" si="965"/>
        <v>-3.5834393524631406E-3</v>
      </c>
      <c r="DM452" s="223">
        <f t="shared" ca="1" si="966"/>
        <v>7.3261778611172865E-3</v>
      </c>
      <c r="DN452" s="223">
        <f t="shared" ca="1" si="967"/>
        <v>-5.4311527642803056E-3</v>
      </c>
      <c r="DO452" s="223">
        <f t="shared" ca="1" si="968"/>
        <v>-6.4334435340826198E-4</v>
      </c>
      <c r="DP452" s="223">
        <f t="shared" ca="1" si="969"/>
        <v>6.222764303957044E-3</v>
      </c>
      <c r="DQ452" s="223">
        <f t="shared" ca="1" si="970"/>
        <v>-7.0135380076554914E-3</v>
      </c>
      <c r="DR452" s="223">
        <f t="shared" ca="1" si="971"/>
        <v>2.4071359841383025E-3</v>
      </c>
      <c r="DS452" s="223">
        <f t="shared" ca="1" si="972"/>
        <v>4.0516458071251137E-3</v>
      </c>
      <c r="DT452" s="223">
        <f t="shared" ca="1" si="973"/>
        <v>-7.3925369729120824E-3</v>
      </c>
      <c r="DU452" s="223">
        <f t="shared" ca="1" si="974"/>
        <v>5.0445987534163926E-3</v>
      </c>
      <c r="DV452" s="223">
        <f t="shared" ca="1" si="975"/>
        <v>1.1853439431013068E-3</v>
      </c>
      <c r="DW452" s="223">
        <f t="shared" ca="1" si="976"/>
        <v>-6.5031208324150382E-3</v>
      </c>
      <c r="DX452" s="223">
        <f t="shared" ca="1" si="977"/>
        <v>6.816506803828051E-3</v>
      </c>
      <c r="DY452" s="223">
        <f t="shared" ca="1" si="978"/>
        <v>-1.8843398138304833E-3</v>
      </c>
      <c r="DZ452" s="223">
        <f t="shared" ca="1" si="979"/>
        <v>-4.4978960421130755E-3</v>
      </c>
      <c r="EA452" s="223">
        <f t="shared" ca="1" si="980"/>
        <v>7.4188352863419106E-3</v>
      </c>
      <c r="EB452" s="223">
        <f t="shared" ca="1" si="981"/>
        <v>-4.6307076248304734E-3</v>
      </c>
      <c r="EC452" s="223">
        <f t="shared" ca="1" si="982"/>
        <v>-1.7209200512653833E-3</v>
      </c>
      <c r="ED452" s="223">
        <f t="shared" ca="1" si="983"/>
        <v>6.7482363856346452E-3</v>
      </c>
      <c r="EE452" s="223">
        <f t="shared" ca="1" si="984"/>
        <v>-6.5825363590306715E-3</v>
      </c>
      <c r="EF452" s="223">
        <f t="shared" ca="1" si="985"/>
        <v>1.3513322428077804E-3</v>
      </c>
      <c r="EG452" s="223">
        <f t="shared" ca="1" si="986"/>
        <v>4.9197717887396525E-3</v>
      </c>
      <c r="EH452" s="223">
        <f t="shared" ca="1" si="987"/>
        <v>-7.4049302885677119E-3</v>
      </c>
      <c r="EI452" s="223">
        <f t="shared" ca="1" si="988"/>
        <v>4.1917222904089635E-3</v>
      </c>
      <c r="EJ452" s="223">
        <f t="shared" ca="1" si="989"/>
        <v>2.2471703445666332E-3</v>
      </c>
      <c r="EK452" s="223">
        <f t="shared" ca="1" si="990"/>
        <v>-6.9567826611956303E-3</v>
      </c>
      <c r="EL452" s="223">
        <f t="shared" ca="1" si="991"/>
        <v>6.3128945793755192E-3</v>
      </c>
      <c r="EM452" s="223">
        <f t="shared" ca="1" si="992"/>
        <v>-8.1100168527833841E-4</v>
      </c>
      <c r="EN452" s="223">
        <f t="shared" ca="1" si="993"/>
        <v>-5.3149868657808054E-3</v>
      </c>
      <c r="EO452" s="223">
        <f t="shared" ca="1" si="994"/>
        <v>7.3508973319772125E-3</v>
      </c>
      <c r="EP452" s="223">
        <f t="shared" ca="1" si="995"/>
        <v>-3.7300216497135694E-3</v>
      </c>
      <c r="EQ452" s="223">
        <f t="shared" ca="1" si="996"/>
        <v>-2.7612430270699552E-3</v>
      </c>
      <c r="ER452" s="223">
        <f t="shared" ca="1" si="997"/>
        <v>7.1276295287617305E-3</v>
      </c>
      <c r="ES452" s="223">
        <f t="shared" ca="1" si="998"/>
        <v>-6.0090426770290162E-3</v>
      </c>
      <c r="ET452" s="223">
        <f t="shared" ca="1" si="999"/>
        <v>2.6627623934906419E-4</v>
      </c>
      <c r="EU452" s="223">
        <f t="shared" ca="1" si="1000"/>
        <v>5.6813995684919143E-3</v>
      </c>
      <c r="EV452" s="223">
        <f t="shared" ca="1" si="1001"/>
        <v>-7.2570292258437377E-3</v>
      </c>
      <c r="EW452" s="223">
        <f t="shared" ca="1" si="1002"/>
        <v>3.2481076985198844E-3</v>
      </c>
      <c r="EX452" s="223">
        <f t="shared" ca="1" si="1003"/>
        <v>3.2603522943686373E-3</v>
      </c>
      <c r="EY452" s="223">
        <f t="shared" ca="1" si="1004"/>
        <v>-7.2598511543550759E-3</v>
      </c>
      <c r="EZ452" s="223">
        <f t="shared" ca="1" si="1005"/>
        <v>5.6726272517765037E-3</v>
      </c>
      <c r="FA452" s="223">
        <f t="shared" ca="1" si="1006"/>
        <v>2.7989218059211321E-4</v>
      </c>
      <c r="FB452" s="223">
        <f t="shared" ca="1" si="1007"/>
        <v>-6.0170242746900322E-3</v>
      </c>
      <c r="FC452" s="223">
        <f t="shared" ca="1" si="1008"/>
        <v>7.1238346495674041E-3</v>
      </c>
      <c r="FD452" s="223">
        <f t="shared" ca="1" si="1009"/>
        <v>-2.7485919702833648E-3</v>
      </c>
      <c r="FE452" s="223">
        <f t="shared" ca="1" si="1010"/>
        <v>-3.7417934300982862E-3</v>
      </c>
      <c r="FF452" s="223">
        <f t="shared" ca="1" si="1011"/>
        <v>7.3527310175303413E-3</v>
      </c>
      <c r="FG452" s="223">
        <f t="shared" ca="1" si="1012"/>
        <v>-5.3054713679550405E-3</v>
      </c>
      <c r="FH452" s="223">
        <f t="shared" ca="1" si="1013"/>
        <v>-8.2454384055607099E-4</v>
      </c>
      <c r="FI452" s="223">
        <f t="shared" ca="1" si="1014"/>
        <v>6.3200422050128675E-3</v>
      </c>
      <c r="FJ452" s="223">
        <f t="shared" ca="1" si="1015"/>
        <v>-6.9520353960973794E-3</v>
      </c>
      <c r="FK452" s="223">
        <f t="shared" ca="1" si="1016"/>
        <v>2.2341813840146747E-3</v>
      </c>
      <c r="FL452" s="223">
        <f t="shared" ca="1" si="1017"/>
        <v>4.2029574630314537E-3</v>
      </c>
      <c r="FM452" s="223">
        <f t="shared" ca="1" si="1018"/>
        <v>-7.405765794261744E-3</v>
      </c>
      <c r="FN452" s="223">
        <f t="shared" ca="1" si="1019"/>
        <v>4.9095646751109723E-3</v>
      </c>
      <c r="FO452" s="223">
        <f t="shared" ca="1" si="1020"/>
        <v>1.3647272260078327E-3</v>
      </c>
      <c r="FP452" s="223">
        <f t="shared" ca="1" si="1021"/>
        <v>-6.5888112790419293E-3</v>
      </c>
      <c r="FQ452" s="223">
        <f t="shared" ca="1" si="1022"/>
        <v>6.7425624604733527E-3</v>
      </c>
      <c r="FR452" s="223">
        <f t="shared" ca="1" si="1023"/>
        <v>-1.7076635752506849E-3</v>
      </c>
      <c r="FS452" s="223">
        <f t="shared" ca="1" si="1024"/>
        <v>-4.6413453053172141E-3</v>
      </c>
      <c r="FT452" s="223">
        <f t="shared" ca="1" si="1025"/>
        <v>7.4186680844991046E-3</v>
      </c>
      <c r="FU452" s="223">
        <f t="shared" ca="1" si="1026"/>
        <v>-4.4870526259149397E-3</v>
      </c>
      <c r="FV452" s="223">
        <f t="shared" ca="1" si="1027"/>
        <v>-1.8975150363778987E-3</v>
      </c>
      <c r="FW452" s="223">
        <f t="shared" ca="1" si="1028"/>
        <v>6.8218750138777807E-3</v>
      </c>
      <c r="FX452" s="223">
        <f t="shared" ca="1" si="1029"/>
        <v>-6.4965509946825536E-3</v>
      </c>
      <c r="FY452" s="223">
        <f t="shared" ca="1" si="1030"/>
        <v>1.1718917896159683E-3</v>
      </c>
      <c r="FZ452" s="223">
        <f t="shared" ca="1" si="1031"/>
        <v>5.0545812952551509E-3</v>
      </c>
      <c r="GA452" s="223">
        <f t="shared" ca="1" si="1032"/>
        <v>-7.3913679696137376E-3</v>
      </c>
      <c r="GB452" s="223">
        <f t="shared" ca="1" si="1033"/>
        <v>4.0402248497690861E-3</v>
      </c>
      <c r="GC452" s="223">
        <f t="shared" ca="1" si="1034"/>
        <v>2.420020048360162E-3</v>
      </c>
      <c r="GD452" s="223">
        <f t="shared" ca="1" si="1035"/>
        <v>-7.0179704169483171E-3</v>
      </c>
      <c r="GE452" s="223">
        <f t="shared" ca="1" si="1036"/>
        <v>6.2153341561735596E-3</v>
      </c>
      <c r="GF452" s="223">
        <f t="shared" ca="1" si="1037"/>
        <v>-6.2976942083713041E-4</v>
      </c>
      <c r="GG452" s="223">
        <f t="shared" ca="1" si="1038"/>
        <v>-5.4404260712122305E-3</v>
      </c>
      <c r="GH452" s="223">
        <f t="shared" ca="1" si="1039"/>
        <v>7.3240133912935617E-3</v>
      </c>
      <c r="GI452" s="223">
        <f t="shared" ca="1" si="1040"/>
        <v>-3.5715027451066758E-3</v>
      </c>
      <c r="GJ452" s="223">
        <f t="shared" ca="1" si="1041"/>
        <v>-2.9294107620234894E-3</v>
      </c>
      <c r="GK452" s="223">
        <f t="shared" ca="1" si="1042"/>
        <v>7.1760348302740799E-3</v>
      </c>
      <c r="GL452" s="223">
        <f t="shared" ca="1" si="1043"/>
        <v>-5.900435883359435E-3</v>
      </c>
      <c r="GM452" s="223">
        <f t="shared" ca="1" si="1044"/>
        <v>8.4234277002319825E-5</v>
      </c>
      <c r="GN452" s="223">
        <f t="shared" ca="1" si="1045"/>
        <v>5.7967887069163429E-3</v>
      </c>
      <c r="GO452" s="223">
        <f t="shared" ca="1" si="1046"/>
        <v>-7.2169693498341722E-3</v>
      </c>
      <c r="GP452" s="223">
        <f t="shared" ca="1" si="1047"/>
        <v>3.0834263576237997E-3</v>
      </c>
      <c r="GQ452" s="223">
        <f t="shared" ca="1" si="1048"/>
        <v>3.4229267449555926E-3</v>
      </c>
      <c r="GR452" s="223">
        <f t="shared" ca="1" si="1049"/>
        <v>-7.2952116891041403E-3</v>
      </c>
      <c r="GS452" s="223">
        <f t="shared" ca="1" si="1050"/>
        <v>5.5535626372641726E-3</v>
      </c>
      <c r="GT452" s="223">
        <f t="shared" ca="1" si="1051"/>
        <v>4.6175733967784415E-4</v>
      </c>
      <c r="GU452" s="223">
        <f t="shared" ca="1" si="1052"/>
        <v>-6.1217380423687255E-3</v>
      </c>
      <c r="GV452" s="223">
        <f t="shared" ca="1" si="1053"/>
        <v>7.0708159261709778E-3</v>
      </c>
      <c r="GW452" s="223">
        <f t="shared" ca="1" si="1054"/>
        <v>-2.5786406155531971E-3</v>
      </c>
      <c r="GX452" s="223">
        <f t="shared" ca="1" si="1055"/>
        <v>-3.8978935912858054E-3</v>
      </c>
      <c r="GY452" s="223">
        <f t="shared" ca="1" si="1056"/>
        <v>7.3748551637147046E-3</v>
      </c>
      <c r="GZ452" s="223">
        <f t="shared" ca="1" si="1057"/>
        <v>-5.1765941540623684E-3</v>
      </c>
      <c r="HA452" s="223">
        <f t="shared" ca="1" si="1058"/>
        <v>-1.005246653326429E-3</v>
      </c>
      <c r="HB452" s="223">
        <f t="shared" ca="1" si="1059"/>
        <v>6.4135131489660999E-3</v>
      </c>
      <c r="HC452" s="223">
        <f t="shared" ca="1" si="1060"/>
        <v>-6.8863451383698602E-3</v>
      </c>
      <c r="HD452" s="223">
        <f t="shared" ca="1" si="1061"/>
        <v>2.059880996566738E-3</v>
      </c>
      <c r="HE452" s="223">
        <f t="shared" ca="1" si="1062"/>
        <v>4.3517374145207602E-3</v>
      </c>
      <c r="HF452" s="223">
        <f t="shared" ca="1" si="1063"/>
        <v>-7.4145336592163543E-3</v>
      </c>
      <c r="HG452" s="223">
        <f t="shared" ca="1" si="1064"/>
        <v>4.7715732586257071E-3</v>
      </c>
      <c r="HH452" s="223">
        <f t="shared" ca="1" si="1065"/>
        <v>1.5432884482634362E-3</v>
      </c>
      <c r="HI452" s="223">
        <f t="shared" ca="1" si="1066"/>
        <v>-6.6705328721256563E-3</v>
      </c>
      <c r="HJ452" s="223">
        <f t="shared" ca="1" si="1067"/>
        <v>6.6645566496129419E-3</v>
      </c>
      <c r="HK452" s="223">
        <f t="shared" ca="1" si="1068"/>
        <v>-1.5299587039864005E-3</v>
      </c>
      <c r="HL452" s="223">
        <f t="shared" ca="1" si="1069"/>
        <v>-4.7819987956605036E-3</v>
      </c>
      <c r="HM452" s="223">
        <f t="shared" ca="1" si="1070"/>
        <v>7.4140321544040556E-3</v>
      </c>
      <c r="HN452" s="223">
        <f t="shared" ca="1" si="1071"/>
        <v>-4.3406947942792552E-3</v>
      </c>
      <c r="HO452" s="223">
        <f t="shared" ca="1" si="1072"/>
        <v>-2.072967029385156E-3</v>
      </c>
      <c r="HP452" s="223">
        <f t="shared" ca="1" si="1073"/>
        <v>6.8914043996987301E-3</v>
      </c>
      <c r="HQ452" s="223">
        <f t="shared" ca="1" si="1074"/>
        <v>-6.406652350937134E-3</v>
      </c>
      <c r="HR452" s="223">
        <f t="shared" ca="1" si="1075"/>
        <v>9.917454326295325E-4</v>
      </c>
      <c r="HS452" s="223">
        <f t="shared" ca="1" si="1076"/>
        <v>5.1863461110016667E-3</v>
      </c>
      <c r="HT452" s="223">
        <f t="shared" ca="1" si="1077"/>
        <v>-7.3733533669758846E-3</v>
      </c>
      <c r="HU452" s="223">
        <f t="shared" ca="1" si="1078"/>
        <v>3.8862937287534424E-3</v>
      </c>
      <c r="HV452" s="223">
        <f t="shared" ca="1" si="1079"/>
        <v>2.5914120225669348E-3</v>
      </c>
      <c r="HW452" s="223">
        <f t="shared" ca="1" si="1080"/>
        <v>-7.0749308097406436E-3</v>
      </c>
      <c r="HX452" s="223">
        <f t="shared" ca="1" si="1081"/>
        <v>6.114029848082226E-3</v>
      </c>
      <c r="HY452" s="223">
        <f t="shared" ca="1" si="1082"/>
        <v>-4.4815780684582477E-4</v>
      </c>
      <c r="HZ452" s="223">
        <f t="shared" ca="1" si="1083"/>
        <v>-5.5625881674087052E-3</v>
      </c>
      <c r="IA452" s="223">
        <f t="shared" ca="1" si="1084"/>
        <v>7.2927177388054307E-3</v>
      </c>
      <c r="IB452" s="223">
        <f t="shared" ca="1" si="1085"/>
        <v>-3.4108325007924764E-3</v>
      </c>
      <c r="IC452" s="223">
        <f t="shared" ca="1" si="1086"/>
        <v>-3.0958139294713183E-3</v>
      </c>
      <c r="ID452" s="223">
        <f t="shared" ca="1" si="1087"/>
        <v>7.2201175567337917E-3</v>
      </c>
      <c r="IE452" s="223">
        <f t="shared" ca="1" si="1088"/>
        <v>2.6154022215368888E-5</v>
      </c>
      <c r="IF452" s="223">
        <f t="shared" ca="1" si="1089"/>
        <v>-9.7858424922746441E-5</v>
      </c>
      <c r="IG452" s="223">
        <f t="shared" ca="1" si="1090"/>
        <v>5.9086860765793546E-3</v>
      </c>
      <c r="IH452" s="223">
        <f t="shared" ca="1" si="1091"/>
        <v>-7.17256224134823E-3</v>
      </c>
      <c r="II452" s="223">
        <f t="shared" ca="1" si="1092"/>
        <v>2.9168876759870046E-3</v>
      </c>
      <c r="IJ452" s="223">
        <f t="shared" ca="1" si="1093"/>
        <v>3.5834393524632369E-3</v>
      </c>
      <c r="IK452" s="223">
        <f t="shared" ca="1" si="1094"/>
        <v>-7.326177861117303E-3</v>
      </c>
      <c r="IL452" s="223">
        <f t="shared" ca="1" si="1095"/>
        <v>5.4311527642802318E-3</v>
      </c>
      <c r="IM452" s="223">
        <f t="shared" ca="1" si="1096"/>
        <v>6.4334435340837083E-4</v>
      </c>
      <c r="IN452" s="223">
        <f t="shared" ca="1" si="1097"/>
        <v>-6.2227643039572175E-3</v>
      </c>
      <c r="IO452" s="223">
        <f t="shared" ca="1" si="1098"/>
        <v>7.0135380076554567E-3</v>
      </c>
      <c r="IP452" s="223">
        <f t="shared" ca="1" si="1099"/>
        <v>-2.4071359841378002E-3</v>
      </c>
      <c r="IQ452" s="223">
        <f t="shared" ca="1" si="1100"/>
        <v>-4.0516458071255586E-3</v>
      </c>
      <c r="IR452" s="223">
        <f t="shared" ca="1" si="1101"/>
        <v>7.3925369729121275E-3</v>
      </c>
      <c r="IS452" s="223">
        <f t="shared" ca="1" si="1102"/>
        <v>-5.044598753416004E-3</v>
      </c>
      <c r="IT452" s="223">
        <f t="shared" ca="1" si="1103"/>
        <v>-1.1853439431009985E-3</v>
      </c>
      <c r="IU452" s="223">
        <f t="shared" ca="1" si="1104"/>
        <v>6.5031208324148881E-3</v>
      </c>
      <c r="IV452" s="223">
        <f t="shared" ca="1" si="1105"/>
        <v>-6.8165068038281759E-3</v>
      </c>
      <c r="IW452" s="223">
        <f t="shared" ca="1" si="1106"/>
        <v>1.8843398138307856E-3</v>
      </c>
      <c r="IX452" s="223">
        <f t="shared" ca="1" si="1107"/>
        <v>4.4978960421131631E-3</v>
      </c>
      <c r="IY452" s="223">
        <f t="shared" ca="1" si="1108"/>
        <v>-7.4188352863419115E-3</v>
      </c>
      <c r="IZ452" s="223">
        <f t="shared" ca="1" si="1109"/>
        <v>4.6307076248303875E-3</v>
      </c>
      <c r="JA452" s="223">
        <f t="shared" ca="1" si="1110"/>
        <v>1.7209200512654892E-3</v>
      </c>
      <c r="JB452" s="223">
        <f t="shared" ca="1" si="1111"/>
        <v>-6.7482363856346912E-3</v>
      </c>
    </row>
    <row r="453" spans="2:262">
      <c r="B453" s="230">
        <v>92</v>
      </c>
      <c r="C453" s="229">
        <f t="shared" si="1112"/>
        <v>1.7968750000000012E-3</v>
      </c>
      <c r="D453" s="226">
        <f t="shared" ca="1" si="855"/>
        <v>23.368335600806859</v>
      </c>
      <c r="E453" s="225">
        <f ca="1">CT361</f>
        <v>-0.6316643991931421</v>
      </c>
      <c r="F453" s="224">
        <v>92</v>
      </c>
      <c r="G453" s="223">
        <f t="shared" ca="1" si="856"/>
        <v>3.8824178710982339E-3</v>
      </c>
      <c r="H453" s="223">
        <f t="shared" ca="1" si="857"/>
        <v>-9.5145530517591354E-4</v>
      </c>
      <c r="I453" s="223">
        <f t="shared" ca="1" si="858"/>
        <v>-2.6752241595272893E-3</v>
      </c>
      <c r="J453" s="223">
        <f t="shared" ca="1" si="859"/>
        <v>4.345743786048805E-3</v>
      </c>
      <c r="K453" s="223">
        <f t="shared" ca="1" si="860"/>
        <v>-2.8385971856032194E-3</v>
      </c>
      <c r="L453" s="223">
        <f t="shared" ca="1" si="861"/>
        <v>-7.4416980406378608E-4</v>
      </c>
      <c r="M453" s="223">
        <f t="shared" ca="1" si="862"/>
        <v>3.782789837554108E-3</v>
      </c>
      <c r="N453" s="223">
        <f t="shared" ca="1" si="863"/>
        <v>-4.0553831326298377E-3</v>
      </c>
      <c r="O453" s="223">
        <f t="shared" ca="1" si="864"/>
        <v>1.362625810547679E-3</v>
      </c>
      <c r="P453" s="223">
        <f t="shared" ca="1" si="865"/>
        <v>2.326501806550856E-3</v>
      </c>
      <c r="Q453" s="223">
        <f t="shared" ca="1" si="866"/>
        <v>-4.3144600538885802E-3</v>
      </c>
      <c r="R453" s="223">
        <f t="shared" ca="1" si="867"/>
        <v>3.1476271594076208E-3</v>
      </c>
      <c r="S453" s="223">
        <f t="shared" ca="1" si="868"/>
        <v>3.2079299193000718E-4</v>
      </c>
      <c r="T453" s="223">
        <f t="shared" ca="1" si="869"/>
        <v>-3.5546449987819391E-3</v>
      </c>
      <c r="U453" s="223">
        <f t="shared" ca="1" si="870"/>
        <v>4.1892928376962889E-3</v>
      </c>
      <c r="V453" s="223">
        <f t="shared" ca="1" si="871"/>
        <v>-1.7606734844768355E-3</v>
      </c>
      <c r="W453" s="223">
        <f t="shared" ca="1" si="872"/>
        <v>-1.9553739693820632E-3</v>
      </c>
      <c r="X453" s="223">
        <f t="shared" ca="1" si="873"/>
        <v>4.2416257128856322E-3</v>
      </c>
      <c r="Y453" s="223">
        <f t="shared" ca="1" si="874"/>
        <v>-3.426343762998889E-3</v>
      </c>
      <c r="Z453" s="223">
        <f t="shared" ca="1" si="875"/>
        <v>1.0567323207932963E-4</v>
      </c>
      <c r="AA453" s="223">
        <f t="shared" ca="1" si="876"/>
        <v>3.2922669855048837E-3</v>
      </c>
      <c r="AB453" s="223">
        <f t="shared" ca="1" si="877"/>
        <v>-4.2828573626353152E-3</v>
      </c>
      <c r="AC453" s="223">
        <f t="shared" ca="1" si="878"/>
        <v>2.1417649102684492E-3</v>
      </c>
      <c r="AD453" s="223">
        <f t="shared" ca="1" si="879"/>
        <v>1.5654148119719912E-3</v>
      </c>
      <c r="AE453" s="223">
        <f t="shared" ca="1" si="880"/>
        <v>-4.1279421975591209E-3</v>
      </c>
      <c r="AF453" s="223">
        <f t="shared" ca="1" si="881"/>
        <v>3.6720628031224512E-3</v>
      </c>
      <c r="AG453" s="223">
        <f t="shared" ca="1" si="882"/>
        <v>-5.3112176509689303E-4</v>
      </c>
      <c r="AH453" s="223">
        <f t="shared" ca="1" si="883"/>
        <v>-2.9981826414212116E-3</v>
      </c>
      <c r="AI453" s="223">
        <f t="shared" ca="1" si="884"/>
        <v>4.3351756299241763E-3</v>
      </c>
      <c r="AJ453" s="223">
        <f t="shared" ca="1" si="885"/>
        <v>-2.5022299691663582E-3</v>
      </c>
      <c r="AK453" s="223">
        <f t="shared" ca="1" si="886"/>
        <v>-1.1603798541798467E-3</v>
      </c>
      <c r="AL453" s="223">
        <f t="shared" ca="1" si="887"/>
        <v>3.974504342307371E-3</v>
      </c>
      <c r="AM453" s="223">
        <f t="shared" ca="1" si="888"/>
        <v>-3.8824178710982135E-3</v>
      </c>
      <c r="AN453" s="223">
        <f t="shared" ca="1" si="889"/>
        <v>9.5145530517591289E-4</v>
      </c>
      <c r="AO453" s="223">
        <f t="shared" ca="1" si="890"/>
        <v>2.6752241595273049E-3</v>
      </c>
      <c r="AP453" s="223">
        <f t="shared" ca="1" si="891"/>
        <v>-4.3457437860488068E-3</v>
      </c>
      <c r="AQ453" s="223">
        <f t="shared" ca="1" si="892"/>
        <v>2.8385971856031808E-3</v>
      </c>
      <c r="AR453" s="223">
        <f t="shared" ca="1" si="893"/>
        <v>7.44169804063798E-4</v>
      </c>
      <c r="AS453" s="223">
        <f t="shared" ca="1" si="894"/>
        <v>-3.7827898375541215E-3</v>
      </c>
      <c r="AT453" s="223">
        <f t="shared" ca="1" si="895"/>
        <v>4.0553831326298221E-3</v>
      </c>
      <c r="AU453" s="223">
        <f t="shared" ca="1" si="896"/>
        <v>-1.3626258105476818E-3</v>
      </c>
      <c r="AV453" s="223">
        <f t="shared" ca="1" si="897"/>
        <v>-2.3265018065508668E-3</v>
      </c>
      <c r="AW453" s="223">
        <f t="shared" ca="1" si="898"/>
        <v>4.3144600538885837E-3</v>
      </c>
      <c r="AX453" s="223">
        <f t="shared" ca="1" si="899"/>
        <v>-3.1476271594075809E-3</v>
      </c>
      <c r="AY453" s="223">
        <f t="shared" ca="1" si="900"/>
        <v>-3.2079299193001932E-4</v>
      </c>
      <c r="AZ453" s="223">
        <f t="shared" ca="1" si="901"/>
        <v>3.5546449987819547E-3</v>
      </c>
      <c r="BA453" s="223">
        <f t="shared" ca="1" si="902"/>
        <v>-4.1892928376962811E-3</v>
      </c>
      <c r="BB453" s="223">
        <f t="shared" ca="1" si="903"/>
        <v>1.7606734844768383E-3</v>
      </c>
      <c r="BC453" s="223">
        <f t="shared" ca="1" si="904"/>
        <v>1.9553739693820875E-3</v>
      </c>
      <c r="BD453" s="223">
        <f t="shared" ca="1" si="905"/>
        <v>-4.2416257128856383E-3</v>
      </c>
      <c r="BE453" s="223">
        <f t="shared" ca="1" si="906"/>
        <v>3.4263437629988526E-3</v>
      </c>
      <c r="BF453" s="223">
        <f t="shared" ca="1" si="907"/>
        <v>-1.0567323207933289E-4</v>
      </c>
      <c r="BG453" s="223">
        <f t="shared" ca="1" si="908"/>
        <v>-3.2922669855049011E-3</v>
      </c>
      <c r="BH453" s="223">
        <f t="shared" ca="1" si="909"/>
        <v>4.28285736263531E-3</v>
      </c>
      <c r="BI453" s="223">
        <f t="shared" ca="1" si="910"/>
        <v>-2.1417649102683984E-3</v>
      </c>
      <c r="BJ453" s="223">
        <f t="shared" ca="1" si="911"/>
        <v>-1.5654148119720174E-3</v>
      </c>
      <c r="BK453" s="223">
        <f t="shared" ca="1" si="912"/>
        <v>4.1279421975591105E-3</v>
      </c>
      <c r="BL453" s="223">
        <f t="shared" ca="1" si="913"/>
        <v>-3.6720628031224204E-3</v>
      </c>
      <c r="BM453" s="223">
        <f t="shared" ca="1" si="914"/>
        <v>5.3112176509689606E-4</v>
      </c>
      <c r="BN453" s="223">
        <f t="shared" ca="1" si="915"/>
        <v>2.9981826414212766E-3</v>
      </c>
      <c r="BO453" s="223">
        <f t="shared" ca="1" si="916"/>
        <v>-4.3351756299241746E-3</v>
      </c>
      <c r="BP453" s="223">
        <f t="shared" ca="1" si="917"/>
        <v>2.5022299691663855E-3</v>
      </c>
      <c r="BQ453" s="223">
        <f t="shared" ca="1" si="918"/>
        <v>1.160379854179933E-3</v>
      </c>
      <c r="BR453" s="223">
        <f t="shared" ca="1" si="919"/>
        <v>-3.9745043423073823E-3</v>
      </c>
      <c r="BS453" s="223">
        <f t="shared" ca="1" si="920"/>
        <v>3.8824178710982283E-3</v>
      </c>
      <c r="BT453" s="223">
        <f t="shared" ca="1" si="921"/>
        <v>-9.5145530517582583E-4</v>
      </c>
      <c r="BU453" s="223">
        <f t="shared" ca="1" si="922"/>
        <v>-2.6752241595273275E-3</v>
      </c>
      <c r="BV453" s="223">
        <f t="shared" ca="1" si="923"/>
        <v>4.3457437860488059E-3</v>
      </c>
      <c r="BW453" s="223">
        <f t="shared" ca="1" si="924"/>
        <v>-2.8385971856031596E-3</v>
      </c>
      <c r="BX453" s="223">
        <f t="shared" ca="1" si="925"/>
        <v>-7.4416980406382532E-4</v>
      </c>
      <c r="BY453" s="223">
        <f t="shared" ca="1" si="926"/>
        <v>3.7827898375541657E-3</v>
      </c>
      <c r="BZ453" s="223">
        <f t="shared" ca="1" si="927"/>
        <v>-4.0553831326298117E-3</v>
      </c>
      <c r="CA453" s="223">
        <f t="shared" ca="1" si="928"/>
        <v>1.3626258105476558E-3</v>
      </c>
      <c r="CB453" s="223">
        <f t="shared" ca="1" si="929"/>
        <v>2.3265018065509423E-3</v>
      </c>
      <c r="CC453" s="223">
        <f t="shared" ca="1" si="930"/>
        <v>-4.3144600538885872E-3</v>
      </c>
      <c r="CD453" s="223">
        <f t="shared" ca="1" si="931"/>
        <v>3.1476271594076044E-3</v>
      </c>
      <c r="CE453" s="223">
        <f t="shared" ca="1" si="932"/>
        <v>3.2079299193010845E-4</v>
      </c>
      <c r="CF453" s="223">
        <f t="shared" ca="1" si="933"/>
        <v>-3.5546449987819704E-3</v>
      </c>
      <c r="CG453" s="223">
        <f t="shared" ca="1" si="934"/>
        <v>4.1892928376962898E-3</v>
      </c>
      <c r="CH453" s="223">
        <f t="shared" ca="1" si="935"/>
        <v>-1.7606734844767566E-3</v>
      </c>
      <c r="CI453" s="223">
        <f t="shared" ca="1" si="936"/>
        <v>-1.9553739693821126E-3</v>
      </c>
      <c r="CJ453" s="223">
        <f t="shared" ca="1" si="937"/>
        <v>4.2416257128856305E-3</v>
      </c>
      <c r="CK453" s="223">
        <f t="shared" ca="1" si="938"/>
        <v>-3.4263437629988361E-3</v>
      </c>
      <c r="CL453" s="223">
        <f t="shared" ca="1" si="939"/>
        <v>1.0567323207930513E-4</v>
      </c>
      <c r="CM453" s="223">
        <f t="shared" ca="1" si="940"/>
        <v>3.2922669855049596E-3</v>
      </c>
      <c r="CN453" s="223">
        <f t="shared" ca="1" si="941"/>
        <v>-4.2828573626353056E-3</v>
      </c>
      <c r="CO453" s="223">
        <f t="shared" ca="1" si="942"/>
        <v>2.1417649102684279E-3</v>
      </c>
      <c r="CP453" s="223">
        <f t="shared" ca="1" si="943"/>
        <v>1.5654148119721007E-3</v>
      </c>
      <c r="CQ453" s="223">
        <f t="shared" ca="1" si="944"/>
        <v>-4.1279421975591382E-3</v>
      </c>
      <c r="CR453" s="223">
        <f t="shared" ca="1" si="945"/>
        <v>3.6720628031224382E-3</v>
      </c>
      <c r="CS453" s="223">
        <f t="shared" ca="1" si="946"/>
        <v>-5.3112176509680759E-4</v>
      </c>
      <c r="CT453" s="223">
        <f t="shared" ca="1" si="947"/>
        <v>-2.9981826414212519E-3</v>
      </c>
      <c r="CU453" s="223">
        <f t="shared" ca="1" si="948"/>
        <v>4.3351756299241772E-3</v>
      </c>
      <c r="CV453" s="223">
        <f t="shared" ca="1" si="949"/>
        <v>-2.5022299691663127E-3</v>
      </c>
      <c r="CW453" s="223">
        <f t="shared" ca="1" si="950"/>
        <v>-1.1603798541799004E-3</v>
      </c>
      <c r="CX453" s="223">
        <f t="shared" ca="1" si="951"/>
        <v>3.9745043423073684E-3</v>
      </c>
      <c r="CY453" s="223">
        <f t="shared" ca="1" si="952"/>
        <v>-3.8824178710981884E-3</v>
      </c>
      <c r="CZ453" s="223">
        <f t="shared" ca="1" si="953"/>
        <v>9.5145530517585901E-4</v>
      </c>
      <c r="DA453" s="223">
        <f t="shared" ca="1" si="954"/>
        <v>2.6752241595273973E-3</v>
      </c>
      <c r="DB453" s="223">
        <f t="shared" ca="1" si="955"/>
        <v>-4.3457437860488076E-3</v>
      </c>
      <c r="DC453" s="223">
        <f t="shared" ca="1" si="956"/>
        <v>2.8385971856031856E-3</v>
      </c>
      <c r="DD453" s="223">
        <f t="shared" ca="1" si="957"/>
        <v>7.4416980406391336E-4</v>
      </c>
      <c r="DE453" s="223">
        <f t="shared" ca="1" si="958"/>
        <v>-3.7827898375541484E-3</v>
      </c>
      <c r="DF453" s="223">
        <f t="shared" ca="1" si="959"/>
        <v>4.0553831326298247E-3</v>
      </c>
      <c r="DG453" s="223">
        <f t="shared" ca="1" si="960"/>
        <v>-1.3626258105475706E-3</v>
      </c>
      <c r="DH453" s="223">
        <f t="shared" ca="1" si="961"/>
        <v>-2.3265018065509128E-3</v>
      </c>
      <c r="DI453" s="223">
        <f t="shared" ca="1" si="962"/>
        <v>4.3144600538885828E-3</v>
      </c>
      <c r="DJ453" s="223">
        <f t="shared" ca="1" si="963"/>
        <v>-3.1476271594075424E-3</v>
      </c>
      <c r="DK453" s="223">
        <f t="shared" ca="1" si="964"/>
        <v>-3.2079299193007462E-4</v>
      </c>
      <c r="DL453" s="223">
        <f t="shared" ca="1" si="965"/>
        <v>3.554644998782022E-3</v>
      </c>
      <c r="DM453" s="223">
        <f t="shared" ca="1" si="966"/>
        <v>-4.1892928376962672E-3</v>
      </c>
      <c r="DN453" s="223">
        <f t="shared" ca="1" si="967"/>
        <v>1.7606734844767878E-3</v>
      </c>
      <c r="DO453" s="223">
        <f t="shared" ca="1" si="968"/>
        <v>1.9553739693821924E-3</v>
      </c>
      <c r="DP453" s="223">
        <f t="shared" ca="1" si="969"/>
        <v>-4.2416257128856235E-3</v>
      </c>
      <c r="DQ453" s="223">
        <f t="shared" ca="1" si="970"/>
        <v>3.4263437629987806E-3</v>
      </c>
      <c r="DR453" s="223">
        <f t="shared" ca="1" si="971"/>
        <v>-1.0567323207921558E-4</v>
      </c>
      <c r="DS453" s="223">
        <f t="shared" ca="1" si="972"/>
        <v>-3.2922669855049379E-3</v>
      </c>
      <c r="DT453" s="223">
        <f t="shared" ca="1" si="973"/>
        <v>4.2828573626353117E-3</v>
      </c>
      <c r="DU453" s="223">
        <f t="shared" ca="1" si="974"/>
        <v>-2.1417649102684578E-3</v>
      </c>
      <c r="DV453" s="223">
        <f t="shared" ca="1" si="975"/>
        <v>-1.5654148119721844E-3</v>
      </c>
      <c r="DW453" s="223">
        <f t="shared" ca="1" si="976"/>
        <v>4.127942197559166E-3</v>
      </c>
      <c r="DX453" s="223">
        <f t="shared" ca="1" si="977"/>
        <v>-3.67206280312239E-3</v>
      </c>
      <c r="DY453" s="223">
        <f t="shared" ca="1" si="978"/>
        <v>5.311217650968412E-4</v>
      </c>
      <c r="DZ453" s="223">
        <f t="shared" ca="1" si="979"/>
        <v>2.9981826414212272E-3</v>
      </c>
      <c r="EA453" s="223">
        <f t="shared" ca="1" si="980"/>
        <v>-4.3351756299241789E-3</v>
      </c>
      <c r="EB453" s="223">
        <f t="shared" ca="1" si="981"/>
        <v>2.5022299691662394E-3</v>
      </c>
      <c r="EC453" s="223">
        <f t="shared" ca="1" si="982"/>
        <v>1.1603798541799863E-3</v>
      </c>
      <c r="ED453" s="223">
        <f t="shared" ca="1" si="983"/>
        <v>-3.9745043423074049E-3</v>
      </c>
      <c r="EE453" s="223">
        <f t="shared" ca="1" si="984"/>
        <v>3.882417871098204E-3</v>
      </c>
      <c r="EF453" s="223">
        <f t="shared" ca="1" si="985"/>
        <v>-9.5145530517589229E-4</v>
      </c>
      <c r="EG453" s="223">
        <f t="shared" ca="1" si="986"/>
        <v>-2.675224159527468E-3</v>
      </c>
      <c r="EH453" s="223">
        <f t="shared" ca="1" si="987"/>
        <v>4.3457437860488102E-3</v>
      </c>
      <c r="EI453" s="223">
        <f t="shared" ca="1" si="988"/>
        <v>-2.8385971856031179E-3</v>
      </c>
      <c r="EJ453" s="223">
        <f t="shared" ca="1" si="989"/>
        <v>-7.4416980406387975E-4</v>
      </c>
      <c r="EK453" s="223">
        <f t="shared" ca="1" si="990"/>
        <v>3.7827898375541319E-3</v>
      </c>
      <c r="EL453" s="223">
        <f t="shared" ca="1" si="991"/>
        <v>-4.0553831326298369E-3</v>
      </c>
      <c r="EM453" s="223">
        <f t="shared" ca="1" si="992"/>
        <v>1.3626258105474856E-3</v>
      </c>
      <c r="EN453" s="223">
        <f t="shared" ca="1" si="993"/>
        <v>2.3265018065509887E-3</v>
      </c>
      <c r="EO453" s="223">
        <f t="shared" ca="1" si="994"/>
        <v>-4.3144600538885941E-3</v>
      </c>
      <c r="EP453" s="223">
        <f t="shared" ca="1" si="995"/>
        <v>3.1476271594075662E-3</v>
      </c>
      <c r="EQ453" s="223">
        <f t="shared" ca="1" si="996"/>
        <v>3.2079299193004058E-4</v>
      </c>
      <c r="ER453" s="223">
        <f t="shared" ca="1" si="997"/>
        <v>-3.5546449987820731E-3</v>
      </c>
      <c r="ES453" s="223">
        <f t="shared" ca="1" si="998"/>
        <v>4.1892928376962429E-3</v>
      </c>
      <c r="ET453" s="223">
        <f t="shared" ca="1" si="999"/>
        <v>-1.7606734844767059E-3</v>
      </c>
      <c r="EU453" s="223">
        <f t="shared" ca="1" si="1000"/>
        <v>-1.9553739693821616E-3</v>
      </c>
      <c r="EV453" s="223">
        <f t="shared" ca="1" si="1001"/>
        <v>4.2416257128856426E-3</v>
      </c>
      <c r="EW453" s="223">
        <f t="shared" ca="1" si="1002"/>
        <v>-3.4263437629988777E-3</v>
      </c>
      <c r="EX453" s="223">
        <f t="shared" ca="1" si="1003"/>
        <v>1.0567323207912602E-4</v>
      </c>
      <c r="EY453" s="223">
        <f t="shared" ca="1" si="1004"/>
        <v>3.2922669855049965E-3</v>
      </c>
      <c r="EZ453" s="223">
        <f t="shared" ca="1" si="1005"/>
        <v>-4.2828573626352961E-3</v>
      </c>
      <c r="FA453" s="223">
        <f t="shared" ca="1" si="1006"/>
        <v>2.1417649102683798E-3</v>
      </c>
      <c r="FB453" s="223">
        <f t="shared" ca="1" si="1007"/>
        <v>1.5654148119720367E-3</v>
      </c>
      <c r="FC453" s="223">
        <f t="shared" ca="1" si="1008"/>
        <v>-4.1279421975591165E-3</v>
      </c>
      <c r="FD453" s="223">
        <f t="shared" ca="1" si="1009"/>
        <v>3.6720628031223423E-3</v>
      </c>
      <c r="FE453" s="223">
        <f t="shared" ca="1" si="1010"/>
        <v>-5.3112176509675251E-4</v>
      </c>
      <c r="FF453" s="223">
        <f t="shared" ca="1" si="1011"/>
        <v>-2.9981826414212922E-3</v>
      </c>
      <c r="FG453" s="223">
        <f t="shared" ca="1" si="1012"/>
        <v>4.3351756299241729E-3</v>
      </c>
      <c r="FH453" s="223">
        <f t="shared" ca="1" si="1013"/>
        <v>-2.5022299691663682E-3</v>
      </c>
      <c r="FI453" s="223">
        <f t="shared" ca="1" si="1014"/>
        <v>-1.160379854180073E-3</v>
      </c>
      <c r="FJ453" s="223">
        <f t="shared" ca="1" si="1015"/>
        <v>3.9745043423074413E-3</v>
      </c>
      <c r="FK453" s="223">
        <f t="shared" ca="1" si="1016"/>
        <v>-3.8824178710981632E-3</v>
      </c>
      <c r="FL453" s="223">
        <f t="shared" ca="1" si="1017"/>
        <v>9.514553051758049E-4</v>
      </c>
      <c r="FM453" s="223">
        <f t="shared" ca="1" si="1018"/>
        <v>2.6752241595273439E-3</v>
      </c>
      <c r="FN453" s="223">
        <f t="shared" ca="1" si="1019"/>
        <v>-4.3457437860488059E-3</v>
      </c>
      <c r="FO453" s="223">
        <f t="shared" ca="1" si="1020"/>
        <v>2.8385971856030503E-3</v>
      </c>
      <c r="FP453" s="223">
        <f t="shared" ca="1" si="1021"/>
        <v>7.4416980406396757E-4</v>
      </c>
      <c r="FQ453" s="223">
        <f t="shared" ca="1" si="1022"/>
        <v>-3.7827898375541757E-3</v>
      </c>
      <c r="FR453" s="223">
        <f t="shared" ca="1" si="1023"/>
        <v>4.0553831326298039E-3</v>
      </c>
      <c r="FS453" s="223">
        <f t="shared" ca="1" si="1024"/>
        <v>-1.3626258105476352E-3</v>
      </c>
      <c r="FT453" s="223">
        <f t="shared" ca="1" si="1025"/>
        <v>-2.3265018065510646E-3</v>
      </c>
      <c r="FU453" s="223">
        <f t="shared" ca="1" si="1026"/>
        <v>4.3144600538886045E-3</v>
      </c>
      <c r="FV453" s="223">
        <f t="shared" ca="1" si="1027"/>
        <v>-3.1476271594075042E-3</v>
      </c>
      <c r="FW453" s="223">
        <f t="shared" ca="1" si="1028"/>
        <v>-3.2079299193012991E-4</v>
      </c>
      <c r="FX453" s="223">
        <f t="shared" ca="1" si="1029"/>
        <v>3.5546449987819829E-3</v>
      </c>
      <c r="FY453" s="223">
        <f t="shared" ca="1" si="1030"/>
        <v>-4.1892928376962846E-3</v>
      </c>
      <c r="FZ453" s="223">
        <f t="shared" ca="1" si="1031"/>
        <v>1.7606734844766241E-3</v>
      </c>
      <c r="GA453" s="223">
        <f t="shared" ca="1" si="1032"/>
        <v>1.9553739693822414E-3</v>
      </c>
      <c r="GB453" s="223">
        <f t="shared" ca="1" si="1033"/>
        <v>-4.2416257128856626E-3</v>
      </c>
      <c r="GC453" s="223">
        <f t="shared" ca="1" si="1034"/>
        <v>3.4263437629988226E-3</v>
      </c>
      <c r="GD453" s="223">
        <f t="shared" ca="1" si="1035"/>
        <v>-1.0567323207928388E-4</v>
      </c>
      <c r="GE453" s="223">
        <f t="shared" ca="1" si="1036"/>
        <v>-3.2922669855050546E-3</v>
      </c>
      <c r="GF453" s="223">
        <f t="shared" ca="1" si="1037"/>
        <v>4.2828573626352805E-3</v>
      </c>
      <c r="GG453" s="223">
        <f t="shared" ca="1" si="1038"/>
        <v>-2.1417649102683021E-3</v>
      </c>
      <c r="GH453" s="223">
        <f t="shared" ca="1" si="1039"/>
        <v>-1.5654148119721206E-3</v>
      </c>
      <c r="GI453" s="223">
        <f t="shared" ca="1" si="1040"/>
        <v>4.1279421975591443E-3</v>
      </c>
      <c r="GJ453" s="223">
        <f t="shared" ca="1" si="1041"/>
        <v>-3.6720628031224264E-3</v>
      </c>
      <c r="GK453" s="223">
        <f t="shared" ca="1" si="1042"/>
        <v>5.3112176509666361E-4</v>
      </c>
      <c r="GL453" s="223">
        <f t="shared" ca="1" si="1043"/>
        <v>2.9981826414213568E-3</v>
      </c>
      <c r="GM453" s="223">
        <f t="shared" ca="1" si="1044"/>
        <v>-4.3351756299241668E-3</v>
      </c>
      <c r="GN453" s="223">
        <f t="shared" ca="1" si="1045"/>
        <v>2.5022299691662953E-3</v>
      </c>
      <c r="GO453" s="223">
        <f t="shared" ca="1" si="1046"/>
        <v>1.1603798541799208E-3</v>
      </c>
      <c r="GP453" s="223">
        <f t="shared" ca="1" si="1047"/>
        <v>-3.9745043423073771E-3</v>
      </c>
      <c r="GQ453" s="223">
        <f t="shared" ca="1" si="1048"/>
        <v>3.8824178710981233E-3</v>
      </c>
      <c r="GR453" s="223">
        <f t="shared" ca="1" si="1049"/>
        <v>-9.5145530517571752E-4</v>
      </c>
      <c r="GS453" s="223">
        <f t="shared" ca="1" si="1050"/>
        <v>-2.6752241595274142E-3</v>
      </c>
      <c r="GT453" s="223">
        <f t="shared" ca="1" si="1051"/>
        <v>4.3457437860488085E-3</v>
      </c>
      <c r="GU453" s="223">
        <f t="shared" ca="1" si="1052"/>
        <v>-2.8385971856031695E-3</v>
      </c>
      <c r="GV453" s="223">
        <f t="shared" ca="1" si="1053"/>
        <v>-7.4416980406405583E-4</v>
      </c>
      <c r="GW453" s="223">
        <f t="shared" ca="1" si="1054"/>
        <v>3.7827898375542204E-3</v>
      </c>
      <c r="GX453" s="223">
        <f t="shared" ca="1" si="1055"/>
        <v>-4.0553831326297718E-3</v>
      </c>
      <c r="GY453" s="223">
        <f t="shared" ca="1" si="1056"/>
        <v>1.3626258105475504E-3</v>
      </c>
      <c r="GZ453" s="223">
        <f t="shared" ca="1" si="1057"/>
        <v>2.3265018065509314E-3</v>
      </c>
      <c r="HA453" s="223">
        <f t="shared" ca="1" si="1058"/>
        <v>-4.3144600538885854E-3</v>
      </c>
      <c r="HB453" s="223">
        <f t="shared" ca="1" si="1059"/>
        <v>3.1476271594074422E-3</v>
      </c>
      <c r="HC453" s="223">
        <f t="shared" ca="1" si="1060"/>
        <v>3.2079299193021904E-4</v>
      </c>
      <c r="HD453" s="223">
        <f t="shared" ca="1" si="1061"/>
        <v>-3.5546449987820345E-3</v>
      </c>
      <c r="HE453" s="223">
        <f t="shared" ca="1" si="1062"/>
        <v>4.1892928376962612E-3</v>
      </c>
      <c r="HF453" s="223">
        <f t="shared" ca="1" si="1063"/>
        <v>-1.7606734844767683E-3</v>
      </c>
      <c r="HG453" s="223">
        <f t="shared" ca="1" si="1064"/>
        <v>-1.9553739693823216E-3</v>
      </c>
      <c r="HH453" s="223">
        <f t="shared" ca="1" si="1065"/>
        <v>4.2416257128856816E-3</v>
      </c>
      <c r="HI453" s="223">
        <f t="shared" ca="1" si="1066"/>
        <v>-3.4263437629987676E-3</v>
      </c>
      <c r="HJ453" s="223">
        <f t="shared" ca="1" si="1067"/>
        <v>1.0567323207919433E-4</v>
      </c>
      <c r="HK453" s="223">
        <f t="shared" ca="1" si="1068"/>
        <v>3.2922669855049518E-3</v>
      </c>
      <c r="HL453" s="223">
        <f t="shared" ca="1" si="1069"/>
        <v>-4.2828573626353082E-3</v>
      </c>
      <c r="HM453" s="223">
        <f t="shared" ca="1" si="1070"/>
        <v>2.1417649102682241E-3</v>
      </c>
      <c r="HN453" s="223">
        <f t="shared" ca="1" si="1071"/>
        <v>1.5654148119722039E-3</v>
      </c>
      <c r="HO453" s="223">
        <f t="shared" ca="1" si="1072"/>
        <v>-4.1279421975591729E-3</v>
      </c>
      <c r="HP453" s="223">
        <f t="shared" ca="1" si="1073"/>
        <v>3.6720628031223787E-3</v>
      </c>
      <c r="HQ453" s="223">
        <f t="shared" ca="1" si="1074"/>
        <v>-5.3112176509682017E-4</v>
      </c>
      <c r="HR453" s="223">
        <f t="shared" ca="1" si="1075"/>
        <v>-2.9981826414214215E-3</v>
      </c>
      <c r="HS453" s="223">
        <f t="shared" ca="1" si="1076"/>
        <v>4.335175629924159E-3</v>
      </c>
      <c r="HT453" s="223">
        <f t="shared" ca="1" si="1077"/>
        <v>-2.502229969166222E-3</v>
      </c>
      <c r="HU453" s="223">
        <f t="shared" ca="1" si="1078"/>
        <v>-1.1603798541800069E-3</v>
      </c>
      <c r="HV453" s="223">
        <f t="shared" ca="1" si="1079"/>
        <v>3.9745043423074135E-3</v>
      </c>
      <c r="HW453" s="223">
        <f t="shared" ca="1" si="1080"/>
        <v>-3.882417871098194E-3</v>
      </c>
      <c r="HX453" s="223">
        <f t="shared" ca="1" si="1081"/>
        <v>9.5145530517563035E-4</v>
      </c>
      <c r="HY453" s="223">
        <f t="shared" ca="1" si="1082"/>
        <v>2.6752241595274849E-3</v>
      </c>
      <c r="HZ453" s="223">
        <f t="shared" ca="1" si="1083"/>
        <v>-4.345743786048805E-3</v>
      </c>
      <c r="IA453" s="223">
        <f t="shared" ca="1" si="1084"/>
        <v>2.8385971856031019E-3</v>
      </c>
      <c r="IB453" s="223">
        <f t="shared" ca="1" si="1085"/>
        <v>7.4416980406414408E-4</v>
      </c>
      <c r="IC453" s="223">
        <f t="shared" ca="1" si="1086"/>
        <v>-3.7827898375541423E-3</v>
      </c>
      <c r="ID453" s="223">
        <f t="shared" ca="1" si="1087"/>
        <v>4.0553831326297397E-3</v>
      </c>
      <c r="IE453" s="223">
        <f t="shared" ca="1" si="1088"/>
        <v>1.7505885583195299E-3</v>
      </c>
      <c r="IF453" s="223">
        <f t="shared" ca="1" si="1089"/>
        <v>-2.3265018065510069E-3</v>
      </c>
      <c r="IG453" s="223">
        <f t="shared" ca="1" si="1090"/>
        <v>4.3144600538886271E-3</v>
      </c>
      <c r="IH453" s="223">
        <f t="shared" ca="1" si="1091"/>
        <v>-3.1476271594075515E-3</v>
      </c>
      <c r="II453" s="223">
        <f t="shared" ca="1" si="1092"/>
        <v>-3.2079299193030816E-4</v>
      </c>
      <c r="IJ453" s="223">
        <f t="shared" ca="1" si="1093"/>
        <v>3.5546449987819435E-3</v>
      </c>
      <c r="IK453" s="223">
        <f t="shared" ca="1" si="1094"/>
        <v>-4.1892928376962369E-3</v>
      </c>
      <c r="IL453" s="223">
        <f t="shared" ca="1" si="1095"/>
        <v>1.7606734844764606E-3</v>
      </c>
      <c r="IM453" s="223">
        <f t="shared" ca="1" si="1096"/>
        <v>1.9553739693821811E-3</v>
      </c>
      <c r="IN453" s="223">
        <f t="shared" ca="1" si="1097"/>
        <v>-4.2416257128857016E-3</v>
      </c>
      <c r="IO453" s="223">
        <f t="shared" ca="1" si="1098"/>
        <v>3.4263437629988647E-3</v>
      </c>
      <c r="IP453" s="223">
        <f t="shared" ca="1" si="1099"/>
        <v>-1.0567323207910499E-4</v>
      </c>
      <c r="IQ453" s="223">
        <f t="shared" ca="1" si="1100"/>
        <v>-3.2922669855051717E-3</v>
      </c>
      <c r="IR453" s="223">
        <f t="shared" ca="1" si="1101"/>
        <v>4.2828573626352926E-3</v>
      </c>
      <c r="IS453" s="223">
        <f t="shared" ca="1" si="1102"/>
        <v>-2.1417649102681464E-3</v>
      </c>
      <c r="IT453" s="223">
        <f t="shared" ca="1" si="1103"/>
        <v>-1.5654148119720566E-3</v>
      </c>
      <c r="IU453" s="223">
        <f t="shared" ca="1" si="1104"/>
        <v>4.1279421975592007E-3</v>
      </c>
      <c r="IV453" s="223">
        <f t="shared" ca="1" si="1105"/>
        <v>-3.6720628031224629E-3</v>
      </c>
      <c r="IW453" s="223">
        <f t="shared" ca="1" si="1106"/>
        <v>5.3112176509673105E-4</v>
      </c>
      <c r="IX453" s="223">
        <f t="shared" ca="1" si="1107"/>
        <v>2.9981826414214865E-3</v>
      </c>
      <c r="IY453" s="223">
        <f t="shared" ca="1" si="1108"/>
        <v>-4.3351756299241711E-3</v>
      </c>
      <c r="IZ453" s="223">
        <f t="shared" ca="1" si="1109"/>
        <v>2.5022299691661487E-3</v>
      </c>
      <c r="JA453" s="223">
        <f t="shared" ca="1" si="1110"/>
        <v>1.1603798541798549E-3</v>
      </c>
      <c r="JB453" s="223">
        <f t="shared" ca="1" si="1111"/>
        <v>-3.9745043423074491E-3</v>
      </c>
    </row>
    <row r="454" spans="2:262">
      <c r="B454" s="230">
        <v>93</v>
      </c>
      <c r="C454" s="229">
        <f t="shared" si="1112"/>
        <v>1.8164062500000012E-3</v>
      </c>
      <c r="D454" s="226">
        <f t="shared" ca="1" si="855"/>
        <v>23.382594214896745</v>
      </c>
      <c r="E454" s="225">
        <f ca="1">CU361</f>
        <v>-0.61740578510325594</v>
      </c>
      <c r="F454" s="224">
        <v>93</v>
      </c>
      <c r="G454" s="223">
        <f t="shared" ca="1" si="856"/>
        <v>8.7013873301071637E-4</v>
      </c>
      <c r="H454" s="223">
        <f t="shared" ca="1" si="857"/>
        <v>-1.6501772498067155E-4</v>
      </c>
      <c r="I454" s="223">
        <f t="shared" ca="1" si="858"/>
        <v>-6.5456853988393737E-4</v>
      </c>
      <c r="J454" s="223">
        <f t="shared" ca="1" si="859"/>
        <v>1.0201105131888589E-3</v>
      </c>
      <c r="K454" s="223">
        <f t="shared" ca="1" si="860"/>
        <v>-6.7804842816926903E-4</v>
      </c>
      <c r="L454" s="223">
        <f t="shared" ca="1" si="861"/>
        <v>-1.3434487421353809E-4</v>
      </c>
      <c r="M454" s="223">
        <f t="shared" ca="1" si="862"/>
        <v>8.5354927502191615E-4</v>
      </c>
      <c r="N454" s="223">
        <f t="shared" ca="1" si="863"/>
        <v>-9.8068553892086238E-4</v>
      </c>
      <c r="O454" s="223">
        <f t="shared" ca="1" si="864"/>
        <v>4.2756504797927499E-4</v>
      </c>
      <c r="P454" s="223">
        <f t="shared" ca="1" si="865"/>
        <v>4.2213778304827797E-4</v>
      </c>
      <c r="Q454" s="223">
        <f t="shared" ca="1" si="866"/>
        <v>-9.7902291972297396E-4</v>
      </c>
      <c r="R454" s="223">
        <f t="shared" ca="1" si="867"/>
        <v>8.5680458453644374E-4</v>
      </c>
      <c r="S454" s="223">
        <f t="shared" ca="1" si="868"/>
        <v>-1.4026005295202456E-4</v>
      </c>
      <c r="T454" s="223">
        <f t="shared" ca="1" si="869"/>
        <v>-6.7357646945740378E-4</v>
      </c>
      <c r="U454" s="223">
        <f t="shared" ca="1" si="870"/>
        <v>1.0201837679565434E-3</v>
      </c>
      <c r="V454" s="223">
        <f t="shared" ca="1" si="871"/>
        <v>-6.5913619464553954E-4</v>
      </c>
      <c r="W454" s="223">
        <f t="shared" ca="1" si="872"/>
        <v>-1.591240436558229E-4</v>
      </c>
      <c r="X454" s="223">
        <f t="shared" ca="1" si="873"/>
        <v>8.6700720259948866E-4</v>
      </c>
      <c r="Y454" s="223">
        <f t="shared" ca="1" si="874"/>
        <v>-9.7348707511079528E-4</v>
      </c>
      <c r="Z454" s="223">
        <f t="shared" ca="1" si="875"/>
        <v>4.0470343825826276E-4</v>
      </c>
      <c r="AA454" s="223">
        <f t="shared" ca="1" si="876"/>
        <v>4.4480448447016074E-4</v>
      </c>
      <c r="AB454" s="223">
        <f t="shared" ca="1" si="877"/>
        <v>-9.8577185761818966E-4</v>
      </c>
      <c r="AC454" s="223">
        <f t="shared" ca="1" si="878"/>
        <v>8.4295432901843395E-4</v>
      </c>
      <c r="AD454" s="223">
        <f t="shared" ca="1" si="879"/>
        <v>-1.1541789351213598E-4</v>
      </c>
      <c r="AE454" s="223">
        <f t="shared" ca="1" si="880"/>
        <v>-6.9217866175231256E-4</v>
      </c>
      <c r="AF454" s="223">
        <f t="shared" ca="1" si="881"/>
        <v>1.0196425021695389E-3</v>
      </c>
      <c r="AG454" s="223">
        <f t="shared" ca="1" si="882"/>
        <v>-6.3982692212484525E-4</v>
      </c>
      <c r="AH454" s="223">
        <f t="shared" ca="1" si="883"/>
        <v>-1.8380736272424064E-4</v>
      </c>
      <c r="AI454" s="223">
        <f t="shared" ca="1" si="884"/>
        <v>8.7994287745769774E-4</v>
      </c>
      <c r="AJ454" s="223">
        <f t="shared" ca="1" si="885"/>
        <v>-9.6570221908770678E-4</v>
      </c>
      <c r="AK454" s="223">
        <f t="shared" ca="1" si="886"/>
        <v>3.8159805031887681E-4</v>
      </c>
      <c r="AL454" s="223">
        <f t="shared" ca="1" si="887"/>
        <v>4.6720325230290949E-4</v>
      </c>
      <c r="AM454" s="223">
        <f t="shared" ca="1" si="888"/>
        <v>-9.9192700340675977E-4</v>
      </c>
      <c r="AN454" s="223">
        <f t="shared" ca="1" si="889"/>
        <v>8.2859630933271582E-4</v>
      </c>
      <c r="AO454" s="223">
        <f t="shared" ca="1" si="890"/>
        <v>-9.0506210648952238E-5</v>
      </c>
      <c r="AP454" s="223">
        <f t="shared" ca="1" si="891"/>
        <v>-7.1036391150361704E-4</v>
      </c>
      <c r="AQ454" s="223">
        <f t="shared" ca="1" si="892"/>
        <v>1.0184870418661156E-3</v>
      </c>
      <c r="AR454" s="223">
        <f t="shared" ca="1" si="893"/>
        <v>-6.201322417909382E-4</v>
      </c>
      <c r="AS454" s="223">
        <f t="shared" ca="1" si="894"/>
        <v>-2.0837996311034621E-4</v>
      </c>
      <c r="AT454" s="223">
        <f t="shared" ca="1" si="895"/>
        <v>8.9234850762971349E-4</v>
      </c>
      <c r="AU454" s="223">
        <f t="shared" ca="1" si="896"/>
        <v>-9.5733566015777146E-4</v>
      </c>
      <c r="AV454" s="223">
        <f t="shared" ca="1" si="897"/>
        <v>3.5826280198284871E-4</v>
      </c>
      <c r="AW454" s="223">
        <f t="shared" ca="1" si="898"/>
        <v>4.8932059436632592E-4</v>
      </c>
      <c r="AX454" s="223">
        <f t="shared" ca="1" si="899"/>
        <v>-9.9748464945901725E-4</v>
      </c>
      <c r="AY454" s="223">
        <f t="shared" ca="1" si="900"/>
        <v>8.1373917421346718E-4</v>
      </c>
      <c r="AZ454" s="223">
        <f t="shared" ca="1" si="901"/>
        <v>-6.5540010228718723E-5</v>
      </c>
      <c r="BA454" s="223">
        <f t="shared" ca="1" si="902"/>
        <v>-7.2812126459684354E-4</v>
      </c>
      <c r="BB454" s="223">
        <f t="shared" ca="1" si="903"/>
        <v>1.016718083052356E-3</v>
      </c>
      <c r="BC454" s="223">
        <f t="shared" ca="1" si="904"/>
        <v>-6.0006401698280858E-4</v>
      </c>
      <c r="BD454" s="223">
        <f t="shared" ca="1" si="905"/>
        <v>-2.3282704319850983E-4</v>
      </c>
      <c r="BE454" s="223">
        <f t="shared" ca="1" si="906"/>
        <v>9.0421662042779291E-4</v>
      </c>
      <c r="BF454" s="223">
        <f t="shared" ca="1" si="907"/>
        <v>-9.4839243802324294E-4</v>
      </c>
      <c r="BG454" s="223">
        <f t="shared" ca="1" si="908"/>
        <v>3.3471174953121516E-4</v>
      </c>
      <c r="BH454" s="223">
        <f t="shared" ca="1" si="909"/>
        <v>5.111431880005712E-4</v>
      </c>
      <c r="BI454" s="223">
        <f t="shared" ca="1" si="910"/>
        <v>-1.0024414480567939E-3</v>
      </c>
      <c r="BJ454" s="223">
        <f t="shared" ca="1" si="911"/>
        <v>7.9839187304333974E-4</v>
      </c>
      <c r="BK454" s="223">
        <f t="shared" ca="1" si="912"/>
        <v>-4.0534330957036789E-5</v>
      </c>
      <c r="BL454" s="223">
        <f t="shared" ca="1" si="913"/>
        <v>-7.454400246664748E-4</v>
      </c>
      <c r="BM454" s="223">
        <f t="shared" ca="1" si="914"/>
        <v>1.0143366912829046E-3</v>
      </c>
      <c r="BN454" s="223">
        <f t="shared" ca="1" si="915"/>
        <v>-5.7963433604868702E-4</v>
      </c>
      <c r="BO454" s="223">
        <f t="shared" ca="1" si="916"/>
        <v>-2.5713387698181447E-4</v>
      </c>
      <c r="BP454" s="223">
        <f t="shared" ca="1" si="917"/>
        <v>9.1554006694456345E-4</v>
      </c>
      <c r="BQ454" s="223">
        <f t="shared" ca="1" si="918"/>
        <v>-9.3887793974672647E-4</v>
      </c>
      <c r="BR454" s="223">
        <f t="shared" ca="1" si="919"/>
        <v>3.1095907923734236E-4</v>
      </c>
      <c r="BS454" s="223">
        <f t="shared" ca="1" si="920"/>
        <v>5.3265788809123994E-4</v>
      </c>
      <c r="BT454" s="223">
        <f t="shared" ca="1" si="921"/>
        <v>-1.0067944134099607E-3</v>
      </c>
      <c r="BU454" s="223">
        <f t="shared" ca="1" si="922"/>
        <v>7.8256365046268589E-4</v>
      </c>
      <c r="BV454" s="223">
        <f t="shared" ca="1" si="923"/>
        <v>-1.5504235320033593E-5</v>
      </c>
      <c r="BW454" s="223">
        <f t="shared" ca="1" si="924"/>
        <v>-7.6230975953906442E-4</v>
      </c>
      <c r="BX454" s="223">
        <f t="shared" ca="1" si="925"/>
        <v>1.011344301019113E-3</v>
      </c>
      <c r="BY454" s="223">
        <f t="shared" ca="1" si="926"/>
        <v>-5.5885550506444158E-4</v>
      </c>
      <c r="BZ454" s="223">
        <f t="shared" ca="1" si="927"/>
        <v>-2.8128582293249416E-4</v>
      </c>
      <c r="CA454" s="223">
        <f t="shared" ca="1" si="928"/>
        <v>9.2631202635926079E-4</v>
      </c>
      <c r="CB454" s="223">
        <f t="shared" ca="1" si="929"/>
        <v>-9.2879789650620768E-4</v>
      </c>
      <c r="CC454" s="223">
        <f t="shared" ca="1" si="930"/>
        <v>2.8701909882165974E-4</v>
      </c>
      <c r="CD454" s="223">
        <f t="shared" ca="1" si="931"/>
        <v>5.5385173498747144E-4</v>
      </c>
      <c r="CE454" s="223">
        <f t="shared" ca="1" si="932"/>
        <v>-1.0105409234549554E-3</v>
      </c>
      <c r="CF454" s="223">
        <f t="shared" ca="1" si="933"/>
        <v>7.6626404080094228E-4</v>
      </c>
      <c r="CG454" s="223">
        <f t="shared" ca="1" si="934"/>
        <v>9.5351994885567188E-6</v>
      </c>
      <c r="CH454" s="223">
        <f t="shared" ca="1" si="935"/>
        <v>-7.7872030751708634E-4</v>
      </c>
      <c r="CI454" s="223">
        <f t="shared" ca="1" si="936"/>
        <v>1.0077427147649903E-3</v>
      </c>
      <c r="CJ454" s="223">
        <f t="shared" ca="1" si="937"/>
        <v>-5.3774004042092278E-4</v>
      </c>
      <c r="CK454" s="223">
        <f t="shared" ca="1" si="938"/>
        <v>-3.0526833282136582E-4</v>
      </c>
      <c r="CL454" s="223">
        <f t="shared" ca="1" si="939"/>
        <v>9.3652601004630453E-4</v>
      </c>
      <c r="CM454" s="223">
        <f t="shared" ca="1" si="940"/>
        <v>-9.1815838014283591E-4</v>
      </c>
      <c r="CN454" s="223">
        <f t="shared" ca="1" si="941"/>
        <v>2.629062288331545E-4</v>
      </c>
      <c r="CO454" s="223">
        <f t="shared" ca="1" si="942"/>
        <v>5.7471196230842109E-4</v>
      </c>
      <c r="CP454" s="223">
        <f t="shared" ca="1" si="943"/>
        <v>-1.0136787214342236E-3</v>
      </c>
      <c r="CQ454" s="223">
        <f t="shared" ca="1" si="944"/>
        <v>7.4950286233345896E-4</v>
      </c>
      <c r="CR454" s="223">
        <f t="shared" ca="1" si="945"/>
        <v>3.4568890649548157E-5</v>
      </c>
      <c r="CS454" s="223">
        <f t="shared" ca="1" si="946"/>
        <v>-7.9466178350010605E-4</v>
      </c>
      <c r="CT454" s="223">
        <f t="shared" ca="1" si="947"/>
        <v>1.0035341019814159E-3</v>
      </c>
      <c r="CU454" s="223">
        <f t="shared" ca="1" si="948"/>
        <v>-5.1630066128442492E-4</v>
      </c>
      <c r="CV454" s="223">
        <f t="shared" ca="1" si="949"/>
        <v>-3.290669604812916E-4</v>
      </c>
      <c r="CW454" s="223">
        <f t="shared" ca="1" si="950"/>
        <v>9.4617586548387082E-4</v>
      </c>
      <c r="CX454" s="223">
        <f t="shared" ca="1" si="951"/>
        <v>-9.0696579950340643E-4</v>
      </c>
      <c r="CY454" s="223">
        <f t="shared" ca="1" si="952"/>
        <v>2.3863499396312518E-4</v>
      </c>
      <c r="CZ454" s="223">
        <f t="shared" ca="1" si="953"/>
        <v>5.9522600463311661E-4</v>
      </c>
      <c r="DA454" s="223">
        <f t="shared" ca="1" si="954"/>
        <v>-1.0162059172555849E-3</v>
      </c>
      <c r="DB454" s="223">
        <f t="shared" ca="1" si="955"/>
        <v>7.3229021136744267E-4</v>
      </c>
      <c r="DC454" s="223">
        <f t="shared" ca="1" si="956"/>
        <v>5.958175880339746E-5</v>
      </c>
      <c r="DD454" s="223">
        <f t="shared" ca="1" si="957"/>
        <v>-8.1012458493904529E-4</v>
      </c>
      <c r="DE454" s="223">
        <f t="shared" ca="1" si="958"/>
        <v>9.9872099777936979E-4</v>
      </c>
      <c r="DF454" s="223">
        <f t="shared" ca="1" si="959"/>
        <v>-4.9455028193531934E-4</v>
      </c>
      <c r="DG454" s="223">
        <f t="shared" ca="1" si="960"/>
        <v>-3.5266737050880227E-4</v>
      </c>
      <c r="DH454" s="223">
        <f t="shared" ca="1" si="961"/>
        <v>9.5525577995985312E-4</v>
      </c>
      <c r="DI454" s="223">
        <f t="shared" ca="1" si="962"/>
        <v>-8.9522689658000473E-4</v>
      </c>
      <c r="DJ454" s="223">
        <f t="shared" ca="1" si="963"/>
        <v>2.1422001429584147E-4</v>
      </c>
      <c r="DK454" s="223">
        <f t="shared" ca="1" si="964"/>
        <v>6.1538150506957831E-4</v>
      </c>
      <c r="DL454" s="223">
        <f t="shared" ca="1" si="965"/>
        <v>-1.0181209886307807E-3</v>
      </c>
      <c r="DM454" s="223">
        <f t="shared" ca="1" si="966"/>
        <v>7.1463645616017305E-4</v>
      </c>
      <c r="DN454" s="223">
        <f t="shared" ca="1" si="967"/>
        <v>8.4558737133677922E-5</v>
      </c>
      <c r="DO454" s="223">
        <f t="shared" ca="1" si="968"/>
        <v>-8.2509939762054395E-4</v>
      </c>
      <c r="DP454" s="223">
        <f t="shared" ca="1" si="969"/>
        <v>9.9330630139284537E-4</v>
      </c>
      <c r="DQ454" s="223">
        <f t="shared" ca="1" si="970"/>
        <v>-4.7250200398877662E-4</v>
      </c>
      <c r="DR454" s="223">
        <f t="shared" ca="1" si="971"/>
        <v>-3.7605534689940095E-4</v>
      </c>
      <c r="DS454" s="223">
        <f t="shared" ca="1" si="972"/>
        <v>9.6376028407331178E-4</v>
      </c>
      <c r="DT454" s="223">
        <f t="shared" ca="1" si="973"/>
        <v>-8.8294874244879335E-4</v>
      </c>
      <c r="DU454" s="223">
        <f t="shared" ca="1" si="974"/>
        <v>1.8967599650214799E-4</v>
      </c>
      <c r="DV454" s="223">
        <f t="shared" ca="1" si="975"/>
        <v>6.3516632269795944E-4</v>
      </c>
      <c r="DW454" s="223">
        <f t="shared" ca="1" si="976"/>
        <v>-1.0194227819924203E-3</v>
      </c>
      <c r="DX454" s="223">
        <f t="shared" ca="1" si="977"/>
        <v>6.9655223067371127E-4</v>
      </c>
      <c r="DY454" s="223">
        <f t="shared" ca="1" si="978"/>
        <v>1.0948478044256384E-4</v>
      </c>
      <c r="DZ454" s="223">
        <f t="shared" ca="1" si="979"/>
        <v>-8.3957720127735241E-4</v>
      </c>
      <c r="EA454" s="223">
        <f t="shared" ca="1" si="980"/>
        <v>9.8729327443246263E-4</v>
      </c>
      <c r="EB454" s="223">
        <f t="shared" ca="1" si="981"/>
        <v>-4.5016910850304465E-4</v>
      </c>
      <c r="EC454" s="223">
        <f t="shared" ca="1" si="982"/>
        <v>-3.9921680161069599E-4</v>
      </c>
      <c r="ED454" s="223">
        <f t="shared" ca="1" si="983"/>
        <v>9.7168425502895325E-4</v>
      </c>
      <c r="EE454" s="223">
        <f t="shared" ca="1" si="984"/>
        <v>-8.701387330107116E-4</v>
      </c>
      <c r="EF454" s="223">
        <f t="shared" ca="1" si="985"/>
        <v>1.6501772498063233E-4</v>
      </c>
      <c r="EG454" s="223">
        <f t="shared" ca="1" si="986"/>
        <v>6.5456853988394637E-4</v>
      </c>
      <c r="EH454" s="223">
        <f t="shared" ca="1" si="987"/>
        <v>-1.0201105131888595E-3</v>
      </c>
      <c r="EI454" s="223">
        <f t="shared" ca="1" si="988"/>
        <v>6.7804842816925775E-4</v>
      </c>
      <c r="EJ454" s="223">
        <f t="shared" ca="1" si="989"/>
        <v>1.34344874213582E-4</v>
      </c>
      <c r="EK454" s="223">
        <f t="shared" ca="1" si="990"/>
        <v>-8.5354927502192548E-4</v>
      </c>
      <c r="EL454" s="223">
        <f t="shared" ca="1" si="991"/>
        <v>9.8068553892084916E-4</v>
      </c>
      <c r="EM454" s="223">
        <f t="shared" ca="1" si="992"/>
        <v>-4.2756504797925786E-4</v>
      </c>
      <c r="EN454" s="223">
        <f t="shared" ca="1" si="993"/>
        <v>-4.221377830483248E-4</v>
      </c>
      <c r="EO454" s="223">
        <f t="shared" ca="1" si="994"/>
        <v>9.7902291972298025E-4</v>
      </c>
      <c r="EP454" s="223">
        <f t="shared" ca="1" si="995"/>
        <v>-8.5680458453641587E-4</v>
      </c>
      <c r="EQ454" s="223">
        <f t="shared" ca="1" si="996"/>
        <v>1.402600529519987E-4</v>
      </c>
      <c r="ER454" s="223">
        <f t="shared" ca="1" si="997"/>
        <v>6.7357646945744509E-4</v>
      </c>
      <c r="ES454" s="223">
        <f t="shared" ca="1" si="998"/>
        <v>-1.020183767956543E-3</v>
      </c>
      <c r="ET454" s="223">
        <f t="shared" ca="1" si="999"/>
        <v>6.5913619464549465E-4</v>
      </c>
      <c r="EU454" s="223">
        <f t="shared" ca="1" si="1000"/>
        <v>1.5912404365585228E-4</v>
      </c>
      <c r="EV454" s="223">
        <f t="shared" ca="1" si="1001"/>
        <v>-8.6700720259951956E-4</v>
      </c>
      <c r="EW454" s="223">
        <f t="shared" ca="1" si="1002"/>
        <v>9.7348707511078422E-4</v>
      </c>
      <c r="EX454" s="223">
        <f t="shared" ca="1" si="1003"/>
        <v>-4.0470343825820226E-4</v>
      </c>
      <c r="EY454" s="223">
        <f t="shared" ca="1" si="1004"/>
        <v>-4.4480448447019398E-4</v>
      </c>
      <c r="EZ454" s="223">
        <f t="shared" ca="1" si="1005"/>
        <v>9.8577185761819161E-4</v>
      </c>
      <c r="FA454" s="223">
        <f t="shared" ca="1" si="1006"/>
        <v>-8.4295432901841313E-4</v>
      </c>
      <c r="FB454" s="223">
        <f t="shared" ca="1" si="1007"/>
        <v>1.1541789351212804E-4</v>
      </c>
      <c r="FC454" s="223">
        <f t="shared" ca="1" si="1008"/>
        <v>6.9217866175234519E-4</v>
      </c>
      <c r="FD454" s="223">
        <f t="shared" ca="1" si="1009"/>
        <v>-1.0196425021695382E-3</v>
      </c>
      <c r="FE454" s="223">
        <f t="shared" ca="1" si="1010"/>
        <v>6.3982692212481078E-4</v>
      </c>
      <c r="FF454" s="223">
        <f t="shared" ca="1" si="1011"/>
        <v>1.8380736272425566E-4</v>
      </c>
      <c r="FG454" s="223">
        <f t="shared" ca="1" si="1012"/>
        <v>-8.7994287745772387E-4</v>
      </c>
      <c r="FH454" s="223">
        <f t="shared" ca="1" si="1013"/>
        <v>9.6570221908769951E-4</v>
      </c>
      <c r="FI454" s="223">
        <f t="shared" ca="1" si="1014"/>
        <v>-3.8159805031882899E-4</v>
      </c>
      <c r="FJ454" s="223">
        <f t="shared" ca="1" si="1015"/>
        <v>-4.6720325230292965E-4</v>
      </c>
      <c r="FK454" s="223">
        <f t="shared" ca="1" si="1016"/>
        <v>9.9192700340677191E-4</v>
      </c>
      <c r="FL454" s="223">
        <f t="shared" ca="1" si="1017"/>
        <v>-8.285963093327027E-4</v>
      </c>
      <c r="FM454" s="223">
        <f t="shared" ca="1" si="1018"/>
        <v>9.0506210648900982E-5</v>
      </c>
      <c r="FN454" s="223">
        <f t="shared" ca="1" si="1019"/>
        <v>7.1036391150363309E-4</v>
      </c>
      <c r="FO454" s="223">
        <f t="shared" ca="1" si="1020"/>
        <v>-1.0184870418661126E-3</v>
      </c>
      <c r="FP454" s="223">
        <f t="shared" ca="1" si="1021"/>
        <v>6.2013224179090871E-4</v>
      </c>
      <c r="FQ454" s="223">
        <f t="shared" ca="1" si="1022"/>
        <v>2.0837996311041078E-4</v>
      </c>
      <c r="FR454" s="223">
        <f t="shared" ca="1" si="1023"/>
        <v>-8.9234850762973149E-4</v>
      </c>
      <c r="FS454" s="223">
        <f t="shared" ca="1" si="1024"/>
        <v>9.5733566015774869E-4</v>
      </c>
      <c r="FT454" s="223">
        <f t="shared" ca="1" si="1025"/>
        <v>-3.5826280198281407E-4</v>
      </c>
      <c r="FU454" s="223">
        <f t="shared" ca="1" si="1026"/>
        <v>-4.8932059436633285E-4</v>
      </c>
      <c r="FV454" s="223">
        <f t="shared" ca="1" si="1027"/>
        <v>9.9748464945902484E-4</v>
      </c>
      <c r="FW454" s="223">
        <f t="shared" ca="1" si="1028"/>
        <v>-8.137391742134624E-4</v>
      </c>
      <c r="FX454" s="223">
        <f t="shared" ca="1" si="1029"/>
        <v>6.5540010228681806E-5</v>
      </c>
      <c r="FY454" s="223">
        <f t="shared" ca="1" si="1030"/>
        <v>7.2812126459684918E-4</v>
      </c>
      <c r="FZ454" s="223">
        <f t="shared" ca="1" si="1031"/>
        <v>-1.016718083052353E-3</v>
      </c>
      <c r="GA454" s="223">
        <f t="shared" ca="1" si="1032"/>
        <v>6.0006401698279026E-4</v>
      </c>
      <c r="GB454" s="223">
        <f t="shared" ca="1" si="1033"/>
        <v>2.3282704319855998E-4</v>
      </c>
      <c r="GC454" s="223">
        <f t="shared" ca="1" si="1034"/>
        <v>-9.0421662042780321E-4</v>
      </c>
      <c r="GD454" s="223">
        <f t="shared" ca="1" si="1035"/>
        <v>9.4839243802322397E-4</v>
      </c>
      <c r="GE454" s="223">
        <f t="shared" ca="1" si="1036"/>
        <v>-3.3471174953119391E-4</v>
      </c>
      <c r="GF454" s="223">
        <f t="shared" ca="1" si="1037"/>
        <v>-5.1114318800061587E-4</v>
      </c>
      <c r="GG454" s="223">
        <f t="shared" ca="1" si="1038"/>
        <v>1.0024414480567978E-3</v>
      </c>
      <c r="GH454" s="223">
        <f t="shared" ca="1" si="1039"/>
        <v>-7.9839187304330764E-4</v>
      </c>
      <c r="GI454" s="223">
        <f t="shared" ca="1" si="1040"/>
        <v>4.0534330956999872E-5</v>
      </c>
      <c r="GJ454" s="223">
        <f t="shared" ca="1" si="1041"/>
        <v>7.454400246665199E-4</v>
      </c>
      <c r="GK454" s="223">
        <f t="shared" ca="1" si="1042"/>
        <v>-1.0143366912829007E-3</v>
      </c>
      <c r="GL454" s="223">
        <f t="shared" ca="1" si="1043"/>
        <v>5.7963433604863281E-4</v>
      </c>
      <c r="GM454" s="223">
        <f t="shared" ca="1" si="1044"/>
        <v>2.5713387698185036E-4</v>
      </c>
      <c r="GN454" s="223">
        <f t="shared" ca="1" si="1045"/>
        <v>-9.1554006694459251E-4</v>
      </c>
      <c r="GO454" s="223">
        <f t="shared" ca="1" si="1046"/>
        <v>9.3887793974671194E-4</v>
      </c>
      <c r="GP454" s="223">
        <f t="shared" ca="1" si="1047"/>
        <v>-3.1095907923727953E-4</v>
      </c>
      <c r="GQ454" s="223">
        <f t="shared" ca="1" si="1048"/>
        <v>-5.326578880912715E-4</v>
      </c>
      <c r="GR454" s="223">
        <f t="shared" ca="1" si="1049"/>
        <v>1.0067944134099622E-3</v>
      </c>
      <c r="GS454" s="223">
        <f t="shared" ca="1" si="1050"/>
        <v>-7.8256365046266204E-4</v>
      </c>
      <c r="GT454" s="223">
        <f t="shared" ca="1" si="1051"/>
        <v>1.550423532002557E-5</v>
      </c>
      <c r="GU454" s="223">
        <f t="shared" ca="1" si="1052"/>
        <v>7.6230975953908904E-4</v>
      </c>
      <c r="GV454" s="223">
        <f t="shared" ca="1" si="1053"/>
        <v>-1.0113443010191119E-3</v>
      </c>
      <c r="GW454" s="223">
        <f t="shared" ca="1" si="1054"/>
        <v>5.5885550506441068E-4</v>
      </c>
      <c r="GX454" s="223">
        <f t="shared" ca="1" si="1055"/>
        <v>2.8128582293250197E-4</v>
      </c>
      <c r="GY454" s="223">
        <f t="shared" ca="1" si="1056"/>
        <v>-9.2631202635927619E-4</v>
      </c>
      <c r="GZ454" s="223">
        <f t="shared" ca="1" si="1057"/>
        <v>9.2879789650620443E-4</v>
      </c>
      <c r="HA454" s="223">
        <f t="shared" ca="1" si="1058"/>
        <v>-2.8701909882159648E-4</v>
      </c>
      <c r="HB454" s="223">
        <f t="shared" ca="1" si="1059"/>
        <v>-5.5385173498750256E-4</v>
      </c>
      <c r="HC454" s="223">
        <f t="shared" ca="1" si="1060"/>
        <v>1.0105409234549645E-3</v>
      </c>
      <c r="HD454" s="223">
        <f t="shared" ca="1" si="1061"/>
        <v>-7.6626404080091777E-4</v>
      </c>
      <c r="HE454" s="223">
        <f t="shared" ca="1" si="1062"/>
        <v>-9.5351994886226925E-6</v>
      </c>
      <c r="HF454" s="223">
        <f t="shared" ca="1" si="1063"/>
        <v>7.7872030751711019E-4</v>
      </c>
      <c r="HG454" s="223">
        <f t="shared" ca="1" si="1064"/>
        <v>-1.0077427147649801E-3</v>
      </c>
      <c r="HH454" s="223">
        <f t="shared" ca="1" si="1065"/>
        <v>5.3774004042089134E-4</v>
      </c>
      <c r="HI454" s="223">
        <f t="shared" ca="1" si="1066"/>
        <v>3.0526833282142876E-4</v>
      </c>
      <c r="HJ454" s="223">
        <f t="shared" ca="1" si="1067"/>
        <v>-9.3652601004631927E-4</v>
      </c>
      <c r="HK454" s="223">
        <f t="shared" ca="1" si="1068"/>
        <v>9.1815838014280718E-4</v>
      </c>
      <c r="HL454" s="223">
        <f t="shared" ca="1" si="1069"/>
        <v>-2.6290622883311877E-4</v>
      </c>
      <c r="HM454" s="223">
        <f t="shared" ca="1" si="1070"/>
        <v>-5.7471196230842771E-4</v>
      </c>
      <c r="HN454" s="223">
        <f t="shared" ca="1" si="1071"/>
        <v>1.0136787214342277E-3</v>
      </c>
      <c r="HO454" s="223">
        <f t="shared" ca="1" si="1072"/>
        <v>-7.4950286233345354E-4</v>
      </c>
      <c r="HP454" s="223">
        <f t="shared" ca="1" si="1073"/>
        <v>-3.4568890649585128E-5</v>
      </c>
      <c r="HQ454" s="223">
        <f t="shared" ca="1" si="1074"/>
        <v>7.9466178350011114E-4</v>
      </c>
      <c r="HR454" s="223">
        <f t="shared" ca="1" si="1075"/>
        <v>-1.0035341019814091E-3</v>
      </c>
      <c r="HS454" s="223">
        <f t="shared" ca="1" si="1076"/>
        <v>5.1630066128441798E-4</v>
      </c>
      <c r="HT454" s="223">
        <f t="shared" ca="1" si="1077"/>
        <v>3.2906696048132662E-4</v>
      </c>
      <c r="HU454" s="223">
        <f t="shared" ca="1" si="1078"/>
        <v>-9.4617586548387386E-4</v>
      </c>
      <c r="HV454" s="223">
        <f t="shared" ca="1" si="1079"/>
        <v>9.0696579950338941E-4</v>
      </c>
      <c r="HW454" s="223">
        <f t="shared" ca="1" si="1080"/>
        <v>-2.3863499396303286E-4</v>
      </c>
      <c r="HX454" s="223">
        <f t="shared" ca="1" si="1081"/>
        <v>-5.9522600463317017E-4</v>
      </c>
      <c r="HY454" s="223">
        <f t="shared" ca="1" si="1082"/>
        <v>1.0162059172555884E-3</v>
      </c>
      <c r="HZ454" s="223">
        <f t="shared" ca="1" si="1083"/>
        <v>-7.3229021136743725E-4</v>
      </c>
      <c r="IA454" s="223">
        <f t="shared" ca="1" si="1084"/>
        <v>-5.9581758803492328E-5</v>
      </c>
      <c r="IB454" s="223">
        <f t="shared" ca="1" si="1085"/>
        <v>8.1012458493908541E-4</v>
      </c>
      <c r="IC454" s="223">
        <f t="shared" ca="1" si="1086"/>
        <v>-9.987209977793622E-4</v>
      </c>
      <c r="ID454" s="223">
        <f t="shared" ca="1" si="1087"/>
        <v>4.945502819353124E-4</v>
      </c>
      <c r="IE454" s="223">
        <f t="shared" ca="1" si="1088"/>
        <v>6.206864187251359E-4</v>
      </c>
      <c r="IF454" s="223">
        <f t="shared" ca="1" si="1089"/>
        <v>-9.5525577995987621E-4</v>
      </c>
      <c r="IG454" s="223">
        <f t="shared" ca="1" si="1090"/>
        <v>8.9522689657998706E-4</v>
      </c>
      <c r="IH454" s="223">
        <f t="shared" ca="1" si="1091"/>
        <v>-2.1422001429583366E-4</v>
      </c>
      <c r="II454" s="223">
        <f t="shared" ca="1" si="1092"/>
        <v>-6.153815050695615E-4</v>
      </c>
      <c r="IJ454" s="223">
        <f t="shared" ca="1" si="1093"/>
        <v>1.0181209886307851E-3</v>
      </c>
      <c r="IK454" s="223">
        <f t="shared" ca="1" si="1094"/>
        <v>-7.1463645616014681E-4</v>
      </c>
      <c r="IL454" s="223">
        <f t="shared" ca="1" si="1095"/>
        <v>-8.4558737133685945E-5</v>
      </c>
      <c r="IM454" s="223">
        <f t="shared" ca="1" si="1096"/>
        <v>8.2509939762053159E-4</v>
      </c>
      <c r="IN454" s="223">
        <f t="shared" ca="1" si="1097"/>
        <v>-9.9330630139282368E-4</v>
      </c>
      <c r="IO454" s="223">
        <f t="shared" ca="1" si="1098"/>
        <v>4.7250200398874388E-4</v>
      </c>
      <c r="IP454" s="223">
        <f t="shared" ca="1" si="1099"/>
        <v>3.7605534689943521E-4</v>
      </c>
      <c r="IQ454" s="223">
        <f t="shared" ca="1" si="1100"/>
        <v>-9.6376028407330495E-4</v>
      </c>
      <c r="IR454" s="223">
        <f t="shared" ca="1" si="1101"/>
        <v>8.8294874244874587E-4</v>
      </c>
      <c r="IS454" s="223">
        <f t="shared" ca="1" si="1102"/>
        <v>-1.8967599650211164E-4</v>
      </c>
      <c r="IT454" s="223">
        <f t="shared" ca="1" si="1103"/>
        <v>-6.3516632269798839E-4</v>
      </c>
      <c r="IU454" s="223">
        <f t="shared" ca="1" si="1104"/>
        <v>1.0194227819924197E-3</v>
      </c>
      <c r="IV454" s="223">
        <f t="shared" ca="1" si="1105"/>
        <v>-6.9655223067364199E-4</v>
      </c>
      <c r="IW454" s="223">
        <f t="shared" ca="1" si="1106"/>
        <v>-1.0948478044260065E-4</v>
      </c>
      <c r="IX454" s="223">
        <f t="shared" ca="1" si="1107"/>
        <v>8.3957720127737345E-4</v>
      </c>
      <c r="IY454" s="223">
        <f t="shared" ca="1" si="1108"/>
        <v>-9.8729327443246783E-4</v>
      </c>
      <c r="IZ454" s="223">
        <f t="shared" ca="1" si="1109"/>
        <v>4.5016910850295943E-4</v>
      </c>
      <c r="JA454" s="223">
        <f t="shared" ca="1" si="1110"/>
        <v>3.9921680161073014E-4</v>
      </c>
      <c r="JB454" s="223">
        <f t="shared" ca="1" si="1111"/>
        <v>-9.7168425502896453E-4</v>
      </c>
    </row>
    <row r="455" spans="2:262">
      <c r="B455" s="230">
        <v>94</v>
      </c>
      <c r="C455" s="229">
        <f t="shared" si="1112"/>
        <v>1.8359375000000012E-3</v>
      </c>
      <c r="D455" s="226">
        <f t="shared" ca="1" si="855"/>
        <v>23.358219996476393</v>
      </c>
      <c r="E455" s="225">
        <f ca="1">CV361</f>
        <v>-0.64178000352360776</v>
      </c>
      <c r="F455" s="224">
        <v>94</v>
      </c>
      <c r="G455" s="223">
        <f t="shared" ca="1" si="856"/>
        <v>3.5953972462337462E-3</v>
      </c>
      <c r="H455" s="223">
        <f t="shared" ca="1" si="857"/>
        <v>-1.2573686559725059E-3</v>
      </c>
      <c r="I455" s="223">
        <f t="shared" ca="1" si="858"/>
        <v>-1.9066028853091533E-3</v>
      </c>
      <c r="J455" s="223">
        <f t="shared" ca="1" si="859"/>
        <v>3.8181611379055555E-3</v>
      </c>
      <c r="K455" s="223">
        <f t="shared" ca="1" si="860"/>
        <v>-3.2216377211095638E-3</v>
      </c>
      <c r="L455" s="223">
        <f t="shared" ca="1" si="861"/>
        <v>5.0887818386257961E-4</v>
      </c>
      <c r="M455" s="223">
        <f t="shared" ca="1" si="862"/>
        <v>2.5381543185111588E-3</v>
      </c>
      <c r="N455" s="223">
        <f t="shared" ca="1" si="863"/>
        <v>-3.9179187066221768E-3</v>
      </c>
      <c r="O455" s="223">
        <f t="shared" ca="1" si="864"/>
        <v>2.7240724650783887E-3</v>
      </c>
      <c r="P455" s="223">
        <f t="shared" ca="1" si="865"/>
        <v>2.5916819147100501E-4</v>
      </c>
      <c r="Q455" s="223">
        <f t="shared" ca="1" si="866"/>
        <v>-3.072165904666118E-3</v>
      </c>
      <c r="R455" s="223">
        <f t="shared" ca="1" si="867"/>
        <v>3.8671128566374314E-3</v>
      </c>
      <c r="S455" s="223">
        <f t="shared" ca="1" si="868"/>
        <v>-2.1218226318916898E-3</v>
      </c>
      <c r="T455" s="223">
        <f t="shared" ca="1" si="869"/>
        <v>-1.0172548785495755E-3</v>
      </c>
      <c r="U455" s="223">
        <f t="shared" ca="1" si="870"/>
        <v>3.4881158779952468E-3</v>
      </c>
      <c r="V455" s="223">
        <f t="shared" ca="1" si="871"/>
        <v>-3.667696028273985E-3</v>
      </c>
      <c r="W455" s="223">
        <f t="shared" ca="1" si="872"/>
        <v>1.4380323448932341E-3</v>
      </c>
      <c r="X455" s="223">
        <f t="shared" ca="1" si="873"/>
        <v>1.7362490311285685E-3</v>
      </c>
      <c r="Y455" s="223">
        <f t="shared" ca="1" si="874"/>
        <v>-3.7700195142909357E-3</v>
      </c>
      <c r="Z455" s="223">
        <f t="shared" ca="1" si="875"/>
        <v>3.3273316984116065E-3</v>
      </c>
      <c r="AA455" s="223">
        <f t="shared" ca="1" si="876"/>
        <v>-6.989792813383482E-4</v>
      </c>
      <c r="AB455" s="223">
        <f t="shared" ca="1" si="877"/>
        <v>-2.3885201071409887E-3</v>
      </c>
      <c r="AC455" s="223">
        <f t="shared" ca="1" si="878"/>
        <v>3.9070434149037336E-3</v>
      </c>
      <c r="AD455" s="223">
        <f t="shared" ca="1" si="879"/>
        <v>-2.8590998773683702E-3</v>
      </c>
      <c r="AE455" s="223">
        <f t="shared" ca="1" si="880"/>
        <v>-6.6935164006246689E-5</v>
      </c>
      <c r="AF455" s="223">
        <f t="shared" ca="1" si="881"/>
        <v>2.9490016949334677E-3</v>
      </c>
      <c r="AG455" s="223">
        <f t="shared" ca="1" si="882"/>
        <v>-3.8939218281769687E-3</v>
      </c>
      <c r="AH455" s="223">
        <f t="shared" ca="1" si="883"/>
        <v>2.2809944514395478E-3</v>
      </c>
      <c r="AI455" s="223">
        <f t="shared" ca="1" si="884"/>
        <v>8.3027732853578097E-4</v>
      </c>
      <c r="AJ455" s="223">
        <f t="shared" ca="1" si="885"/>
        <v>-3.3961548014088761E-3</v>
      </c>
      <c r="AK455" s="223">
        <f t="shared" ca="1" si="886"/>
        <v>3.7311590093298801E-3</v>
      </c>
      <c r="AL455" s="223">
        <f t="shared" ca="1" si="887"/>
        <v>-1.6152316879383508E-3</v>
      </c>
      <c r="AM455" s="223">
        <f t="shared" ca="1" si="888"/>
        <v>-1.5617124009545491E-3</v>
      </c>
      <c r="AN455" s="223">
        <f t="shared" ca="1" si="889"/>
        <v>3.7127955834516824E-3</v>
      </c>
      <c r="AO455" s="223">
        <f t="shared" ca="1" si="890"/>
        <v>-3.4250098422123317E-3</v>
      </c>
      <c r="AP455" s="223">
        <f t="shared" ca="1" si="891"/>
        <v>8.8739647650205216E-4</v>
      </c>
      <c r="AQ455" s="223">
        <f t="shared" ca="1" si="892"/>
        <v>2.2331317416230405E-3</v>
      </c>
      <c r="AR455" s="223">
        <f t="shared" ca="1" si="893"/>
        <v>-3.8867557133821979E-3</v>
      </c>
      <c r="AS455" s="223">
        <f t="shared" ca="1" si="894"/>
        <v>2.9872394676262173E-3</v>
      </c>
      <c r="AT455" s="223">
        <f t="shared" ca="1" si="895"/>
        <v>-1.2545911613145847E-4</v>
      </c>
      <c r="AU455" s="223">
        <f t="shared" ca="1" si="896"/>
        <v>-2.8187330818157095E-3</v>
      </c>
      <c r="AV455" s="223">
        <f t="shared" ca="1" si="897"/>
        <v>3.9113500009651534E-3</v>
      </c>
      <c r="AW455" s="223">
        <f t="shared" ca="1" si="898"/>
        <v>-2.4346711555623818E-3</v>
      </c>
      <c r="AX455" s="223">
        <f t="shared" ca="1" si="899"/>
        <v>-6.4129956771383874E-4</v>
      </c>
      <c r="AY455" s="223">
        <f t="shared" ca="1" si="900"/>
        <v>3.296012090437883E-3</v>
      </c>
      <c r="AZ455" s="223">
        <f t="shared" ca="1" si="901"/>
        <v>-3.7856333015213678E-3</v>
      </c>
      <c r="BA455" s="223">
        <f t="shared" ca="1" si="902"/>
        <v>1.7885397963696373E-3</v>
      </c>
      <c r="BB455" s="223">
        <f t="shared" ca="1" si="903"/>
        <v>1.3834134688167797E-3</v>
      </c>
      <c r="BC455" s="223">
        <f t="shared" ca="1" si="904"/>
        <v>-3.6466272028494091E-3</v>
      </c>
      <c r="BD455" s="223">
        <f t="shared" ca="1" si="905"/>
        <v>3.5144368373077363E-3</v>
      </c>
      <c r="BE455" s="223">
        <f t="shared" ca="1" si="906"/>
        <v>-1.0736758558270842E-3</v>
      </c>
      <c r="BF455" s="223">
        <f t="shared" ca="1" si="907"/>
        <v>-2.0723635661403055E-3</v>
      </c>
      <c r="BG455" s="223">
        <f t="shared" ca="1" si="908"/>
        <v>3.857104476907534E-3</v>
      </c>
      <c r="BH455" s="223">
        <f t="shared" ca="1" si="909"/>
        <v>-3.1081825363552581E-3</v>
      </c>
      <c r="BI455" s="223">
        <f t="shared" ca="1" si="910"/>
        <v>3.1755115426945475E-4</v>
      </c>
      <c r="BJ455" s="223">
        <f t="shared" ca="1" si="911"/>
        <v>2.68167389381198E-3</v>
      </c>
      <c r="BK455" s="223">
        <f t="shared" ca="1" si="912"/>
        <v>-3.919355389007219E-3</v>
      </c>
      <c r="BL455" s="223">
        <f t="shared" ca="1" si="913"/>
        <v>2.5824825236194582E-3</v>
      </c>
      <c r="BM455" s="223">
        <f t="shared" ca="1" si="914"/>
        <v>4.507768600620105E-4</v>
      </c>
      <c r="BN455" s="223">
        <f t="shared" ca="1" si="915"/>
        <v>-3.1879289976444623E-3</v>
      </c>
      <c r="BO455" s="223">
        <f t="shared" ca="1" si="916"/>
        <v>3.8309876715071868E-3</v>
      </c>
      <c r="BP455" s="223">
        <f t="shared" ca="1" si="917"/>
        <v>-1.9575391557738854E-3</v>
      </c>
      <c r="BQ455" s="223">
        <f t="shared" ca="1" si="918"/>
        <v>-1.2017817724598691E-3</v>
      </c>
      <c r="BR455" s="223">
        <f t="shared" ca="1" si="919"/>
        <v>3.571673777908652E-3</v>
      </c>
      <c r="BS455" s="223">
        <f t="shared" ca="1" si="920"/>
        <v>-3.5953972462337328E-3</v>
      </c>
      <c r="BT455" s="223">
        <f t="shared" ca="1" si="921"/>
        <v>1.2573686559725307E-3</v>
      </c>
      <c r="BU455" s="223">
        <f t="shared" ca="1" si="922"/>
        <v>1.9066028853091765E-3</v>
      </c>
      <c r="BV455" s="223">
        <f t="shared" ca="1" si="923"/>
        <v>-3.8181611379055486E-3</v>
      </c>
      <c r="BW455" s="223">
        <f t="shared" ca="1" si="924"/>
        <v>3.2216377211095508E-3</v>
      </c>
      <c r="BX455" s="223">
        <f t="shared" ca="1" si="925"/>
        <v>-5.0887818386261951E-4</v>
      </c>
      <c r="BY455" s="223">
        <f t="shared" ca="1" si="926"/>
        <v>-2.5381543185111653E-3</v>
      </c>
      <c r="BZ455" s="223">
        <f t="shared" ca="1" si="927"/>
        <v>3.9179187066221751E-3</v>
      </c>
      <c r="CA455" s="223">
        <f t="shared" ca="1" si="928"/>
        <v>-2.7240724650783822E-3</v>
      </c>
      <c r="CB455" s="223">
        <f t="shared" ca="1" si="929"/>
        <v>-2.5916819147095795E-4</v>
      </c>
      <c r="CC455" s="223">
        <f t="shared" ca="1" si="930"/>
        <v>3.0721659046661146E-3</v>
      </c>
      <c r="CD455" s="223">
        <f t="shared" ca="1" si="931"/>
        <v>-3.8671128566374409E-3</v>
      </c>
      <c r="CE455" s="223">
        <f t="shared" ca="1" si="932"/>
        <v>2.1218226318916941E-3</v>
      </c>
      <c r="CF455" s="223">
        <f t="shared" ca="1" si="933"/>
        <v>1.0172548785495035E-3</v>
      </c>
      <c r="CG455" s="223">
        <f t="shared" ca="1" si="934"/>
        <v>-3.4881158779952381E-3</v>
      </c>
      <c r="CH455" s="223">
        <f t="shared" ca="1" si="935"/>
        <v>3.6676960282740114E-3</v>
      </c>
      <c r="CI455" s="223">
        <f t="shared" ca="1" si="936"/>
        <v>-1.4380323448932521E-3</v>
      </c>
      <c r="CJ455" s="223">
        <f t="shared" ca="1" si="937"/>
        <v>-1.7362490311286008E-3</v>
      </c>
      <c r="CK455" s="223">
        <f t="shared" ca="1" si="938"/>
        <v>3.7700195142909305E-3</v>
      </c>
      <c r="CL455" s="223">
        <f t="shared" ca="1" si="939"/>
        <v>-3.3273316984115875E-3</v>
      </c>
      <c r="CM455" s="223">
        <f t="shared" ca="1" si="940"/>
        <v>6.9897928133839438E-4</v>
      </c>
      <c r="CN455" s="223">
        <f t="shared" ca="1" si="941"/>
        <v>2.3885201071409956E-3</v>
      </c>
      <c r="CO455" s="223">
        <f t="shared" ca="1" si="942"/>
        <v>-3.9070434149037301E-3</v>
      </c>
      <c r="CP455" s="223">
        <f t="shared" ca="1" si="943"/>
        <v>2.8590998773683645E-3</v>
      </c>
      <c r="CQ455" s="223">
        <f t="shared" ca="1" si="944"/>
        <v>6.6935164006199418E-5</v>
      </c>
      <c r="CR455" s="223">
        <f t="shared" ca="1" si="945"/>
        <v>-2.9490016949334733E-3</v>
      </c>
      <c r="CS455" s="223">
        <f t="shared" ca="1" si="946"/>
        <v>3.8939218281769739E-3</v>
      </c>
      <c r="CT455" s="223">
        <f t="shared" ca="1" si="947"/>
        <v>-2.280994451439563E-3</v>
      </c>
      <c r="CU455" s="223">
        <f t="shared" ca="1" si="948"/>
        <v>-8.3027732853570789E-4</v>
      </c>
      <c r="CV455" s="223">
        <f t="shared" ca="1" si="949"/>
        <v>3.3961548014088665E-3</v>
      </c>
      <c r="CW455" s="223">
        <f t="shared" ca="1" si="950"/>
        <v>-3.7311590093299027E-3</v>
      </c>
      <c r="CX455" s="223">
        <f t="shared" ca="1" si="951"/>
        <v>1.6152316879383683E-3</v>
      </c>
      <c r="CY455" s="223">
        <f t="shared" ca="1" si="952"/>
        <v>1.5617124009545827E-3</v>
      </c>
      <c r="CZ455" s="223">
        <f t="shared" ca="1" si="953"/>
        <v>-3.7127955834516764E-3</v>
      </c>
      <c r="DA455" s="223">
        <f t="shared" ca="1" si="954"/>
        <v>3.4250098422123139E-3</v>
      </c>
      <c r="DB455" s="223">
        <f t="shared" ca="1" si="955"/>
        <v>-8.8739647650207102E-4</v>
      </c>
      <c r="DC455" s="223">
        <f t="shared" ca="1" si="956"/>
        <v>-2.2331317416230704E-3</v>
      </c>
      <c r="DD455" s="223">
        <f t="shared" ca="1" si="957"/>
        <v>3.8867557133821953E-3</v>
      </c>
      <c r="DE455" s="223">
        <f t="shared" ca="1" si="958"/>
        <v>-2.9872394676261935E-3</v>
      </c>
      <c r="DF455" s="223">
        <f t="shared" ca="1" si="959"/>
        <v>1.2545911613147777E-4</v>
      </c>
      <c r="DG455" s="223">
        <f t="shared" ca="1" si="960"/>
        <v>2.8187330818156961E-3</v>
      </c>
      <c r="DH455" s="223">
        <f t="shared" ca="1" si="961"/>
        <v>-3.9113500009651577E-3</v>
      </c>
      <c r="DI455" s="223">
        <f t="shared" ca="1" si="962"/>
        <v>2.4346711555623965E-3</v>
      </c>
      <c r="DJ455" s="223">
        <f t="shared" ca="1" si="963"/>
        <v>6.4129956771376523E-4</v>
      </c>
      <c r="DK455" s="223">
        <f t="shared" ca="1" si="964"/>
        <v>-3.2960120904378725E-3</v>
      </c>
      <c r="DL455" s="223">
        <f t="shared" ca="1" si="965"/>
        <v>3.7856333015213873E-3</v>
      </c>
      <c r="DM455" s="223">
        <f t="shared" ca="1" si="966"/>
        <v>-1.7885397963696545E-3</v>
      </c>
      <c r="DN455" s="223">
        <f t="shared" ca="1" si="967"/>
        <v>-1.3834134688168137E-3</v>
      </c>
      <c r="DO455" s="223">
        <f t="shared" ca="1" si="968"/>
        <v>3.6466272028494429E-3</v>
      </c>
      <c r="DP455" s="223">
        <f t="shared" ca="1" si="969"/>
        <v>-3.5144368373077692E-3</v>
      </c>
      <c r="DQ455" s="223">
        <f t="shared" ca="1" si="970"/>
        <v>1.0736758558271028E-3</v>
      </c>
      <c r="DR455" s="223">
        <f t="shared" ca="1" si="971"/>
        <v>2.0723635661403358E-3</v>
      </c>
      <c r="DS455" s="223">
        <f t="shared" ca="1" si="972"/>
        <v>-3.85710447690755E-3</v>
      </c>
      <c r="DT455" s="223">
        <f t="shared" ca="1" si="973"/>
        <v>3.1081825363553036E-3</v>
      </c>
      <c r="DU455" s="223">
        <f t="shared" ca="1" si="974"/>
        <v>-3.1755115426947362E-4</v>
      </c>
      <c r="DV455" s="223">
        <f t="shared" ca="1" si="975"/>
        <v>-2.6816738938119657E-3</v>
      </c>
      <c r="DW455" s="223">
        <f t="shared" ca="1" si="976"/>
        <v>3.9193553890072173E-3</v>
      </c>
      <c r="DX455" s="223">
        <f t="shared" ca="1" si="977"/>
        <v>-2.5824825236195571E-3</v>
      </c>
      <c r="DY455" s="223">
        <f t="shared" ca="1" si="978"/>
        <v>-4.5077686006199142E-4</v>
      </c>
      <c r="DZ455" s="223">
        <f t="shared" ca="1" si="979"/>
        <v>3.1879289976444515E-3</v>
      </c>
      <c r="EA455" s="223">
        <f t="shared" ca="1" si="980"/>
        <v>-3.8309876715071677E-3</v>
      </c>
      <c r="EB455" s="223">
        <f t="shared" ca="1" si="981"/>
        <v>1.9575391557739986E-3</v>
      </c>
      <c r="EC455" s="223">
        <f t="shared" ca="1" si="982"/>
        <v>1.2017817724598509E-3</v>
      </c>
      <c r="ED455" s="223">
        <f t="shared" ca="1" si="983"/>
        <v>-3.5716737779086442E-3</v>
      </c>
      <c r="EE455" s="223">
        <f t="shared" ca="1" si="984"/>
        <v>3.595397246233741E-3</v>
      </c>
      <c r="EF455" s="223">
        <f t="shared" ca="1" si="985"/>
        <v>-1.2573686559724433E-3</v>
      </c>
      <c r="EG455" s="223">
        <f t="shared" ca="1" si="986"/>
        <v>-1.906602885309062E-3</v>
      </c>
      <c r="EH455" s="223">
        <f t="shared" ca="1" si="987"/>
        <v>3.8181611379055438E-3</v>
      </c>
      <c r="EI455" s="223">
        <f t="shared" ca="1" si="988"/>
        <v>-3.2216377211095621E-3</v>
      </c>
      <c r="EJ455" s="223">
        <f t="shared" ca="1" si="989"/>
        <v>5.08878183862528E-4</v>
      </c>
      <c r="EK455" s="223">
        <f t="shared" ca="1" si="990"/>
        <v>2.5381543185110655E-3</v>
      </c>
      <c r="EL455" s="223">
        <f t="shared" ca="1" si="991"/>
        <v>-3.9179187066221742E-3</v>
      </c>
      <c r="EM455" s="223">
        <f t="shared" ca="1" si="992"/>
        <v>2.7240724650783961E-3</v>
      </c>
      <c r="EN455" s="223">
        <f t="shared" ca="1" si="993"/>
        <v>2.5916819147105011E-4</v>
      </c>
      <c r="EO455" s="223">
        <f t="shared" ca="1" si="994"/>
        <v>-3.072165904666033E-3</v>
      </c>
      <c r="EP455" s="223">
        <f t="shared" ca="1" si="995"/>
        <v>3.8671128566374439E-3</v>
      </c>
      <c r="EQ455" s="223">
        <f t="shared" ca="1" si="996"/>
        <v>-2.1218226318917106E-3</v>
      </c>
      <c r="ER455" s="223">
        <f t="shared" ca="1" si="997"/>
        <v>-1.0172548785495929E-3</v>
      </c>
      <c r="ES455" s="223">
        <f t="shared" ca="1" si="998"/>
        <v>3.4881158779951783E-3</v>
      </c>
      <c r="ET455" s="223">
        <f t="shared" ca="1" si="999"/>
        <v>-3.6676960282740183E-3</v>
      </c>
      <c r="EU455" s="223">
        <f t="shared" ca="1" si="1000"/>
        <v>1.4380323448932699E-3</v>
      </c>
      <c r="EV455" s="223">
        <f t="shared" ca="1" si="1001"/>
        <v>1.7362490311285835E-3</v>
      </c>
      <c r="EW455" s="223">
        <f t="shared" ca="1" si="1002"/>
        <v>-3.7700195142909556E-3</v>
      </c>
      <c r="EX455" s="223">
        <f t="shared" ca="1" si="1003"/>
        <v>3.3273316984116564E-3</v>
      </c>
      <c r="EY455" s="223">
        <f t="shared" ca="1" si="1004"/>
        <v>-6.9897928133841325E-4</v>
      </c>
      <c r="EZ455" s="223">
        <f t="shared" ca="1" si="1005"/>
        <v>-2.3885201071409804E-3</v>
      </c>
      <c r="FA455" s="223">
        <f t="shared" ca="1" si="1006"/>
        <v>3.907043414903737E-3</v>
      </c>
      <c r="FB455" s="223">
        <f t="shared" ca="1" si="1007"/>
        <v>-2.8590998773684539E-3</v>
      </c>
      <c r="FC455" s="223">
        <f t="shared" ca="1" si="1008"/>
        <v>-6.6935164006180336E-5</v>
      </c>
      <c r="FD455" s="223">
        <f t="shared" ca="1" si="1009"/>
        <v>2.9490016949334607E-3</v>
      </c>
      <c r="FE455" s="223">
        <f t="shared" ca="1" si="1010"/>
        <v>-3.8939218281769635E-3</v>
      </c>
      <c r="FF455" s="223">
        <f t="shared" ca="1" si="1011"/>
        <v>2.2809944514396692E-3</v>
      </c>
      <c r="FG455" s="223">
        <f t="shared" ca="1" si="1012"/>
        <v>8.3027732853568881E-4</v>
      </c>
      <c r="FH455" s="223">
        <f t="shared" ca="1" si="1013"/>
        <v>-3.396154801408857E-3</v>
      </c>
      <c r="FI455" s="223">
        <f t="shared" ca="1" si="1014"/>
        <v>3.7311590093298749E-3</v>
      </c>
      <c r="FJ455" s="223">
        <f t="shared" ca="1" si="1015"/>
        <v>-1.6152316879384874E-3</v>
      </c>
      <c r="FK455" s="223">
        <f t="shared" ca="1" si="1016"/>
        <v>-1.5617124009544626E-3</v>
      </c>
      <c r="FL455" s="223">
        <f t="shared" ca="1" si="1017"/>
        <v>3.7127955834516703E-3</v>
      </c>
      <c r="FM455" s="223">
        <f t="shared" ca="1" si="1018"/>
        <v>-3.4250098422123239E-3</v>
      </c>
      <c r="FN455" s="223">
        <f t="shared" ca="1" si="1019"/>
        <v>8.8739647650198136E-4</v>
      </c>
      <c r="FO455" s="223">
        <f t="shared" ca="1" si="1020"/>
        <v>2.2331317416229633E-3</v>
      </c>
      <c r="FP455" s="223">
        <f t="shared" ca="1" si="1021"/>
        <v>-3.8867557133821931E-3</v>
      </c>
      <c r="FQ455" s="223">
        <f t="shared" ca="1" si="1022"/>
        <v>2.987239467626206E-3</v>
      </c>
      <c r="FR455" s="223">
        <f t="shared" ca="1" si="1023"/>
        <v>-1.2545911613138561E-4</v>
      </c>
      <c r="FS455" s="223">
        <f t="shared" ca="1" si="1024"/>
        <v>-2.8187330818156054E-3</v>
      </c>
      <c r="FT455" s="223">
        <f t="shared" ca="1" si="1025"/>
        <v>3.9113500009651594E-3</v>
      </c>
      <c r="FU455" s="223">
        <f t="shared" ca="1" si="1026"/>
        <v>-2.4346711555624113E-3</v>
      </c>
      <c r="FV455" s="223">
        <f t="shared" ca="1" si="1027"/>
        <v>-6.4129956771385565E-4</v>
      </c>
      <c r="FW455" s="223">
        <f t="shared" ca="1" si="1028"/>
        <v>3.2960120904378019E-3</v>
      </c>
      <c r="FX455" s="223">
        <f t="shared" ca="1" si="1029"/>
        <v>-3.7856333015213921E-3</v>
      </c>
      <c r="FY455" s="223">
        <f t="shared" ca="1" si="1030"/>
        <v>1.7885397963696716E-3</v>
      </c>
      <c r="FZ455" s="223">
        <f t="shared" ca="1" si="1031"/>
        <v>1.3834134688167957E-3</v>
      </c>
      <c r="GA455" s="223">
        <f t="shared" ca="1" si="1032"/>
        <v>-3.646627202849436E-3</v>
      </c>
      <c r="GB455" s="223">
        <f t="shared" ca="1" si="1033"/>
        <v>3.5144368373077779E-3</v>
      </c>
      <c r="GC455" s="223">
        <f t="shared" ca="1" si="1034"/>
        <v>-1.073675855827121E-3</v>
      </c>
      <c r="GD455" s="223">
        <f t="shared" ca="1" si="1035"/>
        <v>-2.0723635661403198E-3</v>
      </c>
      <c r="GE455" s="223">
        <f t="shared" ca="1" si="1036"/>
        <v>3.8571044769075465E-3</v>
      </c>
      <c r="GF455" s="223">
        <f t="shared" ca="1" si="1037"/>
        <v>-3.1081825363553153E-3</v>
      </c>
      <c r="GG455" s="223">
        <f t="shared" ca="1" si="1038"/>
        <v>3.1755115426949291E-4</v>
      </c>
      <c r="GH455" s="223">
        <f t="shared" ca="1" si="1039"/>
        <v>2.6816738938119518E-3</v>
      </c>
      <c r="GI455" s="223">
        <f t="shared" ca="1" si="1040"/>
        <v>-3.9193553890072173E-3</v>
      </c>
      <c r="GJ455" s="223">
        <f t="shared" ca="1" si="1041"/>
        <v>2.582482523619571E-3</v>
      </c>
      <c r="GK455" s="223">
        <f t="shared" ca="1" si="1042"/>
        <v>4.5077686006197212E-4</v>
      </c>
      <c r="GL455" s="223">
        <f t="shared" ca="1" si="1043"/>
        <v>-3.1879289976444402E-3</v>
      </c>
      <c r="GM455" s="223">
        <f t="shared" ca="1" si="1044"/>
        <v>3.8309876715071716E-3</v>
      </c>
      <c r="GN455" s="223">
        <f t="shared" ca="1" si="1045"/>
        <v>-1.9575391557740151E-3</v>
      </c>
      <c r="GO455" s="223">
        <f t="shared" ca="1" si="1046"/>
        <v>-1.2017817724598325E-3</v>
      </c>
      <c r="GP455" s="223">
        <f t="shared" ca="1" si="1047"/>
        <v>3.571673777908636E-3</v>
      </c>
      <c r="GQ455" s="223">
        <f t="shared" ca="1" si="1048"/>
        <v>-3.595397246233748E-3</v>
      </c>
      <c r="GR455" s="223">
        <f t="shared" ca="1" si="1049"/>
        <v>1.2573686559724613E-3</v>
      </c>
      <c r="GS455" s="223">
        <f t="shared" ca="1" si="1050"/>
        <v>1.9066028853090451E-3</v>
      </c>
      <c r="GT455" s="223">
        <f t="shared" ca="1" si="1051"/>
        <v>-3.8181611379055395E-3</v>
      </c>
      <c r="GU455" s="223">
        <f t="shared" ca="1" si="1052"/>
        <v>3.2216377211095729E-3</v>
      </c>
      <c r="GV455" s="223">
        <f t="shared" ca="1" si="1053"/>
        <v>-5.088781838625473E-4</v>
      </c>
      <c r="GW455" s="223">
        <f t="shared" ca="1" si="1054"/>
        <v>-2.5381543185110517E-3</v>
      </c>
      <c r="GX455" s="223">
        <f t="shared" ca="1" si="1055"/>
        <v>3.9179187066221734E-3</v>
      </c>
      <c r="GY455" s="223">
        <f t="shared" ca="1" si="1056"/>
        <v>-2.7240724650784099E-3</v>
      </c>
      <c r="GZ455" s="223">
        <f t="shared" ca="1" si="1057"/>
        <v>-2.5916819147103081E-4</v>
      </c>
      <c r="HA455" s="223">
        <f t="shared" ca="1" si="1058"/>
        <v>3.0721659046660217E-3</v>
      </c>
      <c r="HB455" s="223">
        <f t="shared" ca="1" si="1059"/>
        <v>-3.8671128566374478E-3</v>
      </c>
      <c r="HC455" s="223">
        <f t="shared" ca="1" si="1060"/>
        <v>2.1218226318917262E-3</v>
      </c>
      <c r="HD455" s="223">
        <f t="shared" ca="1" si="1061"/>
        <v>1.0172548785495738E-3</v>
      </c>
      <c r="HE455" s="223">
        <f t="shared" ca="1" si="1062"/>
        <v>-3.4881158779951696E-3</v>
      </c>
      <c r="HF455" s="223">
        <f t="shared" ca="1" si="1063"/>
        <v>3.6676960282740253E-3</v>
      </c>
      <c r="HG455" s="223">
        <f t="shared" ca="1" si="1064"/>
        <v>-1.4380323448932877E-3</v>
      </c>
      <c r="HH455" s="223">
        <f t="shared" ca="1" si="1065"/>
        <v>-1.7362490311285666E-3</v>
      </c>
      <c r="HI455" s="223">
        <f t="shared" ca="1" si="1066"/>
        <v>3.7700195142909504E-3</v>
      </c>
      <c r="HJ455" s="223">
        <f t="shared" ca="1" si="1067"/>
        <v>-3.3273316984116668E-3</v>
      </c>
      <c r="HK455" s="223">
        <f t="shared" ca="1" si="1068"/>
        <v>6.9897928133843244E-4</v>
      </c>
      <c r="HL455" s="223">
        <f t="shared" ca="1" si="1069"/>
        <v>2.3885201071409652E-3</v>
      </c>
      <c r="HM455" s="223">
        <f t="shared" ca="1" si="1070"/>
        <v>-3.9070434149037353E-3</v>
      </c>
      <c r="HN455" s="223">
        <f t="shared" ca="1" si="1071"/>
        <v>2.8590998773684669E-3</v>
      </c>
      <c r="HO455" s="223">
        <f t="shared" ca="1" si="1072"/>
        <v>6.6935164006161037E-5</v>
      </c>
      <c r="HP455" s="223">
        <f t="shared" ca="1" si="1073"/>
        <v>-2.9490016949334482E-3</v>
      </c>
      <c r="HQ455" s="223">
        <f t="shared" ca="1" si="1074"/>
        <v>3.8939218281769656E-3</v>
      </c>
      <c r="HR455" s="223">
        <f t="shared" ca="1" si="1075"/>
        <v>-2.2809944514396848E-3</v>
      </c>
      <c r="HS455" s="223">
        <f t="shared" ca="1" si="1076"/>
        <v>-8.3027732853567038E-4</v>
      </c>
      <c r="HT455" s="223">
        <f t="shared" ca="1" si="1077"/>
        <v>3.396154801408847E-3</v>
      </c>
      <c r="HU455" s="223">
        <f t="shared" ca="1" si="1078"/>
        <v>-3.7311590093298801E-3</v>
      </c>
      <c r="HV455" s="223">
        <f t="shared" ca="1" si="1079"/>
        <v>1.6152316879383018E-3</v>
      </c>
      <c r="HW455" s="223">
        <f t="shared" ca="1" si="1080"/>
        <v>1.5617124009546493E-3</v>
      </c>
      <c r="HX455" s="223">
        <f t="shared" ca="1" si="1081"/>
        <v>-3.7127955834517353E-3</v>
      </c>
      <c r="HY455" s="223">
        <f t="shared" ca="1" si="1082"/>
        <v>3.425009842212441E-3</v>
      </c>
      <c r="HZ455" s="223">
        <f t="shared" ca="1" si="1083"/>
        <v>-8.8739647650221696E-4</v>
      </c>
      <c r="IA455" s="223">
        <f t="shared" ca="1" si="1084"/>
        <v>-2.2331317416229473E-3</v>
      </c>
      <c r="IB455" s="223">
        <f t="shared" ca="1" si="1085"/>
        <v>3.8867557133821901E-3</v>
      </c>
      <c r="IC455" s="223">
        <f t="shared" ca="1" si="1086"/>
        <v>-2.9872394676262182E-3</v>
      </c>
      <c r="ID455" s="223">
        <f t="shared" ca="1" si="1087"/>
        <v>1.2545911613140491E-4</v>
      </c>
      <c r="IE455" s="223">
        <f t="shared" ca="1" si="1088"/>
        <v>2.2781649441720817E-3</v>
      </c>
      <c r="IF455" s="223">
        <f t="shared" ca="1" si="1089"/>
        <v>-3.9113500009651456E-3</v>
      </c>
      <c r="IG455" s="223">
        <f t="shared" ca="1" si="1090"/>
        <v>2.4346711555626012E-3</v>
      </c>
      <c r="IH455" s="223">
        <f t="shared" ca="1" si="1091"/>
        <v>6.4129956771361691E-4</v>
      </c>
      <c r="II455" s="223">
        <f t="shared" ca="1" si="1092"/>
        <v>-3.2960120904377914E-3</v>
      </c>
      <c r="IJ455" s="223">
        <f t="shared" ca="1" si="1093"/>
        <v>3.7856333015213973E-3</v>
      </c>
      <c r="IK455" s="223">
        <f t="shared" ca="1" si="1094"/>
        <v>-1.7885397963696885E-3</v>
      </c>
      <c r="IL455" s="223">
        <f t="shared" ca="1" si="1095"/>
        <v>-1.3834134688167779E-3</v>
      </c>
      <c r="IM455" s="223">
        <f t="shared" ca="1" si="1096"/>
        <v>3.6466272028494286E-3</v>
      </c>
      <c r="IN455" s="223">
        <f t="shared" ca="1" si="1097"/>
        <v>-3.5144368373076877E-3</v>
      </c>
      <c r="IO455" s="223">
        <f t="shared" ca="1" si="1098"/>
        <v>1.0736758558269255E-3</v>
      </c>
      <c r="IP455" s="223">
        <f t="shared" ca="1" si="1099"/>
        <v>2.0723635661401142E-3</v>
      </c>
      <c r="IQ455" s="223">
        <f t="shared" ca="1" si="1100"/>
        <v>-3.8571044769075036E-3</v>
      </c>
      <c r="IR455" s="223">
        <f t="shared" ca="1" si="1101"/>
        <v>3.1081825363553275E-3</v>
      </c>
      <c r="IS455" s="223">
        <f t="shared" ca="1" si="1102"/>
        <v>-3.17551154269512E-4</v>
      </c>
      <c r="IT455" s="223">
        <f t="shared" ca="1" si="1103"/>
        <v>-2.6816738938119375E-3</v>
      </c>
      <c r="IU455" s="223">
        <f t="shared" ca="1" si="1104"/>
        <v>3.9193553890072182E-3</v>
      </c>
      <c r="IV455" s="223">
        <f t="shared" ca="1" si="1105"/>
        <v>-2.5824825236194183E-3</v>
      </c>
      <c r="IW455" s="223">
        <f t="shared" ca="1" si="1106"/>
        <v>-4.5077686006217465E-4</v>
      </c>
      <c r="IX455" s="223">
        <f t="shared" ca="1" si="1107"/>
        <v>3.1879289976442992E-3</v>
      </c>
      <c r="IY455" s="223">
        <f t="shared" ca="1" si="1108"/>
        <v>-3.8309876715072223E-3</v>
      </c>
      <c r="IZ455" s="223">
        <f t="shared" ca="1" si="1109"/>
        <v>1.9575391557740316E-3</v>
      </c>
      <c r="JA455" s="223">
        <f t="shared" ca="1" si="1110"/>
        <v>1.2017817724598136E-3</v>
      </c>
      <c r="JB455" s="223">
        <f t="shared" ca="1" si="1111"/>
        <v>-3.5716737779086282E-3</v>
      </c>
    </row>
    <row r="456" spans="2:262">
      <c r="B456" s="230">
        <v>95</v>
      </c>
      <c r="C456" s="229">
        <f t="shared" si="1112"/>
        <v>1.8554687500000012E-3</v>
      </c>
      <c r="D456" s="226">
        <f t="shared" ca="1" si="855"/>
        <v>23.360055696513161</v>
      </c>
      <c r="E456" s="225">
        <f ca="1">CW361</f>
        <v>-0.63994430348683884</v>
      </c>
      <c r="F456" s="224">
        <v>95</v>
      </c>
      <c r="G456" s="223">
        <f t="shared" ca="1" si="856"/>
        <v>6.6257523000236521E-3</v>
      </c>
      <c r="H456" s="223">
        <f t="shared" ca="1" si="857"/>
        <v>-2.731195417740126E-3</v>
      </c>
      <c r="I456" s="223">
        <f t="shared" ca="1" si="858"/>
        <v>-2.8592123477598369E-3</v>
      </c>
      <c r="J456" s="223">
        <f t="shared" ca="1" si="859"/>
        <v>6.6742810973266587E-3</v>
      </c>
      <c r="K456" s="223">
        <f t="shared" ca="1" si="860"/>
        <v>-6.3451624993980278E-3</v>
      </c>
      <c r="L456" s="223">
        <f t="shared" ca="1" si="861"/>
        <v>2.0762125152335928E-3</v>
      </c>
      <c r="M456" s="223">
        <f t="shared" ca="1" si="862"/>
        <v>3.4818970819098533E-3</v>
      </c>
      <c r="N456" s="223">
        <f t="shared" ca="1" si="863"/>
        <v>-6.8780309363906406E-3</v>
      </c>
      <c r="O456" s="223">
        <f t="shared" ca="1" si="864"/>
        <v>6.003465315284548E-3</v>
      </c>
      <c r="P456" s="223">
        <f t="shared" ca="1" si="865"/>
        <v>-1.4012345512321486E-3</v>
      </c>
      <c r="Q456" s="223">
        <f t="shared" ca="1" si="866"/>
        <v>-4.0710492437625173E-3</v>
      </c>
      <c r="R456" s="223">
        <f t="shared" ca="1" si="867"/>
        <v>7.0155415776230103E-3</v>
      </c>
      <c r="S456" s="223">
        <f t="shared" ca="1" si="868"/>
        <v>-5.6039514783569073E-3</v>
      </c>
      <c r="T456" s="223">
        <f t="shared" ca="1" si="869"/>
        <v>7.1276193250961566E-4</v>
      </c>
      <c r="U456" s="223">
        <f t="shared" ca="1" si="870"/>
        <v>4.6209949759358753E-3</v>
      </c>
      <c r="V456" s="223">
        <f t="shared" ca="1" si="871"/>
        <v>-7.0854887183777358E-3</v>
      </c>
      <c r="W456" s="223">
        <f t="shared" ca="1" si="872"/>
        <v>5.1504685252612131E-3</v>
      </c>
      <c r="X456" s="223">
        <f t="shared" ca="1" si="873"/>
        <v>-1.7425026741709274E-5</v>
      </c>
      <c r="Y456" s="223">
        <f t="shared" ca="1" si="874"/>
        <v>-5.1264380003981412E-3</v>
      </c>
      <c r="Z456" s="223">
        <f t="shared" ca="1" si="875"/>
        <v>7.0871987294523538E-3</v>
      </c>
      <c r="AA456" s="223">
        <f t="shared" ca="1" si="876"/>
        <v>-4.6473837447347441E-3</v>
      </c>
      <c r="AB456" s="223">
        <f t="shared" ca="1" si="877"/>
        <v>-6.780796915592086E-4</v>
      </c>
      <c r="AC456" s="223">
        <f t="shared" ca="1" si="878"/>
        <v>5.5825106245204993E-3</v>
      </c>
      <c r="AD456" s="223">
        <f t="shared" ca="1" si="879"/>
        <v>-7.0206551425054265E-3</v>
      </c>
      <c r="AE456" s="223">
        <f t="shared" ca="1" si="880"/>
        <v>4.0995421182281012E-3</v>
      </c>
      <c r="AF456" s="223">
        <f t="shared" ca="1" si="881"/>
        <v>1.3670541317543461E-3</v>
      </c>
      <c r="AG456" s="223">
        <f t="shared" ca="1" si="882"/>
        <v>-5.9848206196179941E-3</v>
      </c>
      <c r="AH456" s="223">
        <f t="shared" ca="1" si="883"/>
        <v>6.8864988086556793E-3</v>
      </c>
      <c r="AI456" s="223">
        <f t="shared" ca="1" si="884"/>
        <v>-3.5122196600852404E-3</v>
      </c>
      <c r="AJ456" s="223">
        <f t="shared" ca="1" si="885"/>
        <v>-2.0428630933529333E-3</v>
      </c>
      <c r="AK456" s="223">
        <f t="shared" ca="1" si="886"/>
        <v>6.3294935205128258E-3</v>
      </c>
      <c r="AL456" s="223">
        <f t="shared" ca="1" si="887"/>
        <v>-6.6860217267353979E-3</v>
      </c>
      <c r="AM456" s="223">
        <f t="shared" ca="1" si="888"/>
        <v>2.8910726066411906E-3</v>
      </c>
      <c r="AN456" s="223">
        <f t="shared" ca="1" si="889"/>
        <v>2.6989981666198249E-3</v>
      </c>
      <c r="AO456" s="223">
        <f t="shared" ca="1" si="890"/>
        <v>-6.6132099387519998E-3</v>
      </c>
      <c r="AP456" s="223">
        <f t="shared" ca="1" si="891"/>
        <v>6.4211546006353931E-3</v>
      </c>
      <c r="AQ456" s="223">
        <f t="shared" ca="1" si="892"/>
        <v>-2.2420829435741384E-3</v>
      </c>
      <c r="AR456" s="223">
        <f t="shared" ca="1" si="893"/>
        <v>-3.3291404121198751E-3</v>
      </c>
      <c r="AS456" s="223">
        <f t="shared" ca="1" si="894"/>
        <v>6.833237530132704E-3</v>
      </c>
      <c r="AT456" s="223">
        <f t="shared" ca="1" si="895"/>
        <v>-6.0944482455711092E-3</v>
      </c>
      <c r="AU456" s="223">
        <f t="shared" ca="1" si="896"/>
        <v>1.5715007961132554E-3</v>
      </c>
      <c r="AV456" s="223">
        <f t="shared" ca="1" si="897"/>
        <v>3.9272212155577642E-3</v>
      </c>
      <c r="AW456" s="223">
        <f t="shared" ca="1" si="898"/>
        <v>-6.9874573086706263E-3</v>
      </c>
      <c r="AX456" s="223">
        <f t="shared" ca="1" si="899"/>
        <v>5.7090490223376741E-3</v>
      </c>
      <c r="AY456" s="223">
        <f t="shared" ca="1" si="900"/>
        <v>-8.8578423691608238E-4</v>
      </c>
      <c r="AZ456" s="223">
        <f t="shared" ca="1" si="901"/>
        <v>-4.4874807318525042E-3</v>
      </c>
      <c r="BA456" s="223">
        <f t="shared" ca="1" si="902"/>
        <v>7.0743840535933394E-3</v>
      </c>
      <c r="BB456" s="223">
        <f t="shared" ca="1" si="903"/>
        <v>-5.2686685361354735E-3</v>
      </c>
      <c r="BC456" s="223">
        <f t="shared" ca="1" si="904"/>
        <v>1.915370912984873E-4</v>
      </c>
      <c r="BD456" s="223">
        <f t="shared" ca="1" si="905"/>
        <v>5.004523355592848E-3</v>
      </c>
      <c r="BE456" s="223">
        <f t="shared" ca="1" si="906"/>
        <v>-7.0931806128282449E-3</v>
      </c>
      <c r="BF456" s="223">
        <f t="shared" ca="1" si="907"/>
        <v>4.7775478917830971E-3</v>
      </c>
      <c r="BG456" s="223">
        <f t="shared" ca="1" si="908"/>
        <v>5.0455466121313583E-4</v>
      </c>
      <c r="BH456" s="223">
        <f t="shared" ca="1" si="909"/>
        <v>-5.4733696836682267E-3</v>
      </c>
      <c r="BI456" s="223">
        <f t="shared" ca="1" si="910"/>
        <v>7.0436659652346658E-3</v>
      </c>
      <c r="BJ456" s="223">
        <f t="shared" ca="1" si="911"/>
        <v>-4.2404168495595081E-3</v>
      </c>
      <c r="BK456" s="223">
        <f t="shared" ca="1" si="912"/>
        <v>-1.1957872765196429E-3</v>
      </c>
      <c r="BL456" s="223">
        <f t="shared" ca="1" si="913"/>
        <v>5.8895044696415308E-3</v>
      </c>
      <c r="BM456" s="223">
        <f t="shared" ca="1" si="914"/>
        <v>-6.9263169639364099E-3</v>
      </c>
      <c r="BN456" s="223">
        <f t="shared" ca="1" si="915"/>
        <v>3.6624482750269327E-3</v>
      </c>
      <c r="BO456" s="223">
        <f t="shared" ca="1" si="916"/>
        <v>1.8755038066695438E-3</v>
      </c>
      <c r="BP456" s="223">
        <f t="shared" ca="1" si="917"/>
        <v>-6.2489201080416622E-3</v>
      </c>
      <c r="BQ456" s="223">
        <f t="shared" ca="1" si="918"/>
        <v>6.742263743965405E-3</v>
      </c>
      <c r="BR456" s="223">
        <f t="shared" ca="1" si="919"/>
        <v>-3.0492083215081368E-3</v>
      </c>
      <c r="BS456" s="223">
        <f t="shared" ca="1" si="920"/>
        <v>-2.537158209906353E-3</v>
      </c>
      <c r="BT456" s="223">
        <f t="shared" ca="1" si="921"/>
        <v>6.5481552297940475E-3</v>
      </c>
      <c r="BU456" s="223">
        <f t="shared" ca="1" si="922"/>
        <v>-6.4932788384438021E-3</v>
      </c>
      <c r="BV456" s="223">
        <f t="shared" ca="1" si="923"/>
        <v>2.4066028249864028E-3</v>
      </c>
      <c r="BW456" s="223">
        <f t="shared" ca="1" si="924"/>
        <v>3.1743783926301925E-3</v>
      </c>
      <c r="BX456" s="223">
        <f t="shared" ca="1" si="925"/>
        <v>-6.7843280370978257E-3</v>
      </c>
      <c r="BY456" s="223">
        <f t="shared" ca="1" si="926"/>
        <v>6.1817601081206233E-3</v>
      </c>
      <c r="BZ456" s="223">
        <f t="shared" ca="1" si="927"/>
        <v>-1.7408204276769346E-3</v>
      </c>
      <c r="CA456" s="223">
        <f t="shared" ca="1" si="928"/>
        <v>-3.7810275761410799E-3</v>
      </c>
      <c r="CB456" s="223">
        <f t="shared" ca="1" si="929"/>
        <v>6.9551640567133378E-3</v>
      </c>
      <c r="CC456" s="223">
        <f t="shared" ca="1" si="930"/>
        <v>-5.810707648662523E-3</v>
      </c>
      <c r="CD456" s="223">
        <f t="shared" ca="1" si="931"/>
        <v>1.0582729780196864E-3</v>
      </c>
      <c r="CE456" s="223">
        <f t="shared" ca="1" si="932"/>
        <v>4.3512633971739762E-3</v>
      </c>
      <c r="CF456" s="223">
        <f t="shared" ca="1" si="933"/>
        <v>-7.0590180443833158E-3</v>
      </c>
      <c r="CG456" s="223">
        <f t="shared" ca="1" si="934"/>
        <v>5.3836948980917742E-3</v>
      </c>
      <c r="CH456" s="223">
        <f t="shared" ca="1" si="935"/>
        <v>-3.6553378107345106E-4</v>
      </c>
      <c r="CI456" s="223">
        <f t="shared" ca="1" si="936"/>
        <v>-4.8795941730493978E-3</v>
      </c>
      <c r="CJ456" s="223">
        <f t="shared" ca="1" si="937"/>
        <v>7.0948898294340753E-3</v>
      </c>
      <c r="CK456" s="223">
        <f t="shared" ca="1" si="938"/>
        <v>-4.9048342226255346E-3</v>
      </c>
      <c r="CL456" s="223">
        <f t="shared" ca="1" si="939"/>
        <v>-3.3072570600561164E-4</v>
      </c>
      <c r="CM456" s="223">
        <f t="shared" ca="1" si="940"/>
        <v>5.3609317895809885E-3</v>
      </c>
      <c r="CN456" s="223">
        <f t="shared" ca="1" si="941"/>
        <v>-7.0624339469660836E-3</v>
      </c>
      <c r="CO456" s="223">
        <f t="shared" ca="1" si="942"/>
        <v>4.3787373123401405E-3</v>
      </c>
      <c r="CP456" s="223">
        <f t="shared" ca="1" si="943"/>
        <v>1.023800123742979E-3</v>
      </c>
      <c r="CQ456" s="223">
        <f t="shared" ca="1" si="944"/>
        <v>-5.7906407023953664E-3</v>
      </c>
      <c r="CR456" s="223">
        <f t="shared" ca="1" si="945"/>
        <v>6.9619629648697157E-3</v>
      </c>
      <c r="CS456" s="223">
        <f t="shared" ca="1" si="946"/>
        <v>-3.8104707680757682E-3</v>
      </c>
      <c r="CT456" s="223">
        <f t="shared" ca="1" si="947"/>
        <v>-1.7070147866226227E-3</v>
      </c>
      <c r="CU456" s="223">
        <f t="shared" ca="1" si="948"/>
        <v>6.1645825797595885E-3</v>
      </c>
      <c r="CV456" s="223">
        <f t="shared" ca="1" si="949"/>
        <v>-6.7944444736255296E-3</v>
      </c>
      <c r="CW456" s="223">
        <f t="shared" ca="1" si="950"/>
        <v>3.2055073072994496E-3</v>
      </c>
      <c r="CX456" s="223">
        <f t="shared" ca="1" si="951"/>
        <v>2.3737899639576909E-3</v>
      </c>
      <c r="CY456" s="223">
        <f t="shared" ca="1" si="952"/>
        <v>-6.4791561569769989E-3</v>
      </c>
      <c r="CZ456" s="223">
        <f t="shared" ca="1" si="953"/>
        <v>6.5614917678792246E-3</v>
      </c>
      <c r="DA456" s="223">
        <f t="shared" ca="1" si="954"/>
        <v>-2.569673058845476E-3</v>
      </c>
      <c r="DB456" s="223">
        <f t="shared" ca="1" si="955"/>
        <v>-3.0177042462942623E-3</v>
      </c>
      <c r="DC456" s="223">
        <f t="shared" ca="1" si="956"/>
        <v>6.7313319185357667E-3</v>
      </c>
      <c r="DD456" s="223">
        <f t="shared" ca="1" si="957"/>
        <v>-6.2653483095319058E-3</v>
      </c>
      <c r="DE456" s="223">
        <f t="shared" ca="1" si="958"/>
        <v>1.9090914541084502E-3</v>
      </c>
      <c r="DF456" s="223">
        <f t="shared" ca="1" si="959"/>
        <v>3.6325563870942571E-3</v>
      </c>
      <c r="DG456" s="223">
        <f t="shared" ca="1" si="960"/>
        <v>-6.9186812739986392E-3</v>
      </c>
      <c r="DH456" s="223">
        <f t="shared" ca="1" si="961"/>
        <v>5.9088661219761102E-3</v>
      </c>
      <c r="DI456" s="223">
        <f t="shared" ca="1" si="962"/>
        <v>-1.2301242550530058E-3</v>
      </c>
      <c r="DJ456" s="223">
        <f t="shared" ca="1" si="963"/>
        <v>-4.2124250241292105E-3</v>
      </c>
      <c r="DK456" s="223">
        <f t="shared" ca="1" si="964"/>
        <v>7.0393999466570444E-3</v>
      </c>
      <c r="DL456" s="223">
        <f t="shared" ca="1" si="965"/>
        <v>-5.4954783235507832E-3</v>
      </c>
      <c r="DM456" s="223">
        <f t="shared" ca="1" si="966"/>
        <v>5.3931028696688373E-4</v>
      </c>
      <c r="DN456" s="223">
        <f t="shared" ca="1" si="967"/>
        <v>4.7517257054358825E-3</v>
      </c>
      <c r="DO456" s="223">
        <f t="shared" ca="1" si="968"/>
        <v>-7.0923253497016722E-3</v>
      </c>
      <c r="DP456" s="223">
        <f t="shared" ca="1" si="969"/>
        <v>5.0291660647357531E-3</v>
      </c>
      <c r="DQ456" s="223">
        <f t="shared" ca="1" si="970"/>
        <v>1.5669753399952073E-4</v>
      </c>
      <c r="DR456" s="223">
        <f t="shared" ca="1" si="971"/>
        <v>-5.2452646706417239E-3</v>
      </c>
      <c r="DS456" s="223">
        <f t="shared" ca="1" si="972"/>
        <v>7.0769477825692786E-3</v>
      </c>
      <c r="DT456" s="223">
        <f t="shared" ca="1" si="973"/>
        <v>-4.5144201874955086E-3</v>
      </c>
      <c r="DU456" s="223">
        <f t="shared" ca="1" si="974"/>
        <v>-8.5119627205392564E-4</v>
      </c>
      <c r="DV456" s="223">
        <f t="shared" ca="1" si="975"/>
        <v>5.6882888697162024E-3</v>
      </c>
      <c r="DW456" s="223">
        <f t="shared" ca="1" si="976"/>
        <v>-6.9934153396375136E-3</v>
      </c>
      <c r="DX456" s="223">
        <f t="shared" ca="1" si="977"/>
        <v>3.9561979760162555E-3</v>
      </c>
      <c r="DY456" s="223">
        <f t="shared" ca="1" si="978"/>
        <v>1.5374975246976326E-3</v>
      </c>
      <c r="DZ456" s="223">
        <f t="shared" ca="1" si="979"/>
        <v>-6.0765317374400583E-3</v>
      </c>
      <c r="EA456" s="223">
        <f t="shared" ca="1" si="980"/>
        <v>6.8425324839953856E-3</v>
      </c>
      <c r="EB456" s="223">
        <f t="shared" ca="1" si="981"/>
        <v>-3.3598754153504841E-3</v>
      </c>
      <c r="EC456" s="223">
        <f t="shared" ca="1" si="982"/>
        <v>-2.2089918356964647E-3</v>
      </c>
      <c r="ED456" s="223">
        <f t="shared" ca="1" si="983"/>
        <v>6.4062542827622426E-3</v>
      </c>
      <c r="EE456" s="223">
        <f t="shared" ca="1" si="984"/>
        <v>-6.6257523000236591E-3</v>
      </c>
      <c r="EF456" s="223">
        <f t="shared" ca="1" si="985"/>
        <v>2.7311954177401659E-3</v>
      </c>
      <c r="EG456" s="223">
        <f t="shared" ca="1" si="986"/>
        <v>2.8592123477597735E-3</v>
      </c>
      <c r="EH456" s="223">
        <f t="shared" ca="1" si="987"/>
        <v>-6.6742810973266266E-3</v>
      </c>
      <c r="EI456" s="223">
        <f t="shared" ca="1" si="988"/>
        <v>6.3451624993980816E-3</v>
      </c>
      <c r="EJ456" s="223">
        <f t="shared" ca="1" si="989"/>
        <v>-2.0762125152337303E-3</v>
      </c>
      <c r="EK456" s="223">
        <f t="shared" ca="1" si="990"/>
        <v>-3.4818970819097054E-3</v>
      </c>
      <c r="EL456" s="223">
        <f t="shared" ca="1" si="991"/>
        <v>6.8780309363905921E-3</v>
      </c>
      <c r="EM456" s="223">
        <f t="shared" ca="1" si="992"/>
        <v>-6.0034653152844508E-3</v>
      </c>
      <c r="EN456" s="223">
        <f t="shared" ca="1" si="993"/>
        <v>1.4012345512319933E-3</v>
      </c>
      <c r="EO456" s="223">
        <f t="shared" ca="1" si="994"/>
        <v>4.0710492437626266E-3</v>
      </c>
      <c r="EP456" s="223">
        <f t="shared" ca="1" si="995"/>
        <v>-7.0155415776230259E-3</v>
      </c>
      <c r="EQ456" s="223">
        <f t="shared" ca="1" si="996"/>
        <v>5.6039514783568561E-3</v>
      </c>
      <c r="ER456" s="223">
        <f t="shared" ca="1" si="997"/>
        <v>-7.1276193250955884E-4</v>
      </c>
      <c r="ES456" s="223">
        <f t="shared" ca="1" si="998"/>
        <v>-4.6209949759358805E-3</v>
      </c>
      <c r="ET456" s="223">
        <f t="shared" ca="1" si="999"/>
        <v>7.0854887183777367E-3</v>
      </c>
      <c r="EU456" s="223">
        <f t="shared" ca="1" si="1000"/>
        <v>-5.1504685252612079E-3</v>
      </c>
      <c r="EV456" s="223">
        <f t="shared" ca="1" si="1001"/>
        <v>1.7425026741752642E-5</v>
      </c>
      <c r="EW456" s="223">
        <f t="shared" ca="1" si="1002"/>
        <v>5.1264380003980762E-3</v>
      </c>
      <c r="EX456" s="223">
        <f t="shared" ca="1" si="1003"/>
        <v>-7.0871987294523573E-3</v>
      </c>
      <c r="EY456" s="223">
        <f t="shared" ca="1" si="1004"/>
        <v>4.6473837447348152E-3</v>
      </c>
      <c r="EZ456" s="223">
        <f t="shared" ca="1" si="1005"/>
        <v>6.7807969155906549E-4</v>
      </c>
      <c r="FA456" s="223">
        <f t="shared" ca="1" si="1006"/>
        <v>-5.5825106245203787E-3</v>
      </c>
      <c r="FB456" s="223">
        <f t="shared" ca="1" si="1007"/>
        <v>7.020655142505397E-3</v>
      </c>
      <c r="FC456" s="223">
        <f t="shared" ca="1" si="1008"/>
        <v>-4.0995421182279312E-3</v>
      </c>
      <c r="FD456" s="223">
        <f t="shared" ca="1" si="1009"/>
        <v>-1.3670541317545022E-3</v>
      </c>
      <c r="FE456" s="223">
        <f t="shared" ca="1" si="1010"/>
        <v>5.9848206196180522E-3</v>
      </c>
      <c r="FF456" s="223">
        <f t="shared" ca="1" si="1011"/>
        <v>-6.8864988086556542E-3</v>
      </c>
      <c r="FG456" s="223">
        <f t="shared" ca="1" si="1012"/>
        <v>3.5122196600851467E-3</v>
      </c>
      <c r="FH456" s="223">
        <f t="shared" ca="1" si="1013"/>
        <v>2.0428630933529393E-3</v>
      </c>
      <c r="FI456" s="223">
        <f t="shared" ca="1" si="1014"/>
        <v>-6.3294935205128293E-3</v>
      </c>
      <c r="FJ456" s="223">
        <f t="shared" ca="1" si="1015"/>
        <v>6.6860217267353953E-3</v>
      </c>
      <c r="FK456" s="223">
        <f t="shared" ca="1" si="1016"/>
        <v>-2.8910726066411845E-3</v>
      </c>
      <c r="FL456" s="223">
        <f t="shared" ca="1" si="1017"/>
        <v>-2.6989981666198314E-3</v>
      </c>
      <c r="FM456" s="223">
        <f t="shared" ca="1" si="1018"/>
        <v>6.613209938751966E-3</v>
      </c>
      <c r="FN456" s="223">
        <f t="shared" ca="1" si="1019"/>
        <v>-6.421154600635433E-3</v>
      </c>
      <c r="FO456" s="223">
        <f t="shared" ca="1" si="1020"/>
        <v>2.2420829435742268E-3</v>
      </c>
      <c r="FP456" s="223">
        <f t="shared" ca="1" si="1021"/>
        <v>3.3291404121197033E-3</v>
      </c>
      <c r="FQ456" s="223">
        <f t="shared" ca="1" si="1022"/>
        <v>-6.833237530132652E-3</v>
      </c>
      <c r="FR456" s="223">
        <f t="shared" ca="1" si="1023"/>
        <v>6.0944482455712089E-3</v>
      </c>
      <c r="FS456" s="223">
        <f t="shared" ca="1" si="1024"/>
        <v>-1.5715007961130522E-3</v>
      </c>
      <c r="FT456" s="223">
        <f t="shared" ca="1" si="1025"/>
        <v>-3.9272212155579368E-3</v>
      </c>
      <c r="FU456" s="223">
        <f t="shared" ca="1" si="1026"/>
        <v>6.9874573086706445E-3</v>
      </c>
      <c r="FV456" s="223">
        <f t="shared" ca="1" si="1027"/>
        <v>-5.7090490223376108E-3</v>
      </c>
      <c r="FW456" s="223">
        <f t="shared" ca="1" si="1028"/>
        <v>8.8578423691597526E-4</v>
      </c>
      <c r="FX456" s="223">
        <f t="shared" ca="1" si="1029"/>
        <v>4.4874807318525086E-3</v>
      </c>
      <c r="FY456" s="223">
        <f t="shared" ca="1" si="1030"/>
        <v>-7.0743840535933394E-3</v>
      </c>
      <c r="FZ456" s="223">
        <f t="shared" ca="1" si="1031"/>
        <v>5.2686685361354691E-3</v>
      </c>
      <c r="GA456" s="223">
        <f t="shared" ca="1" si="1032"/>
        <v>-1.915370912984808E-4</v>
      </c>
      <c r="GB456" s="223">
        <f t="shared" ca="1" si="1033"/>
        <v>-5.0045233555928523E-3</v>
      </c>
      <c r="GC456" s="223">
        <f t="shared" ca="1" si="1034"/>
        <v>7.0931806128282466E-3</v>
      </c>
      <c r="GD456" s="223">
        <f t="shared" ca="1" si="1035"/>
        <v>-4.7775478917831665E-3</v>
      </c>
      <c r="GE456" s="223">
        <f t="shared" ca="1" si="1036"/>
        <v>-5.0455466121304216E-4</v>
      </c>
      <c r="GF456" s="223">
        <f t="shared" ca="1" si="1037"/>
        <v>5.4733696836681035E-3</v>
      </c>
      <c r="GG456" s="223">
        <f t="shared" ca="1" si="1038"/>
        <v>-7.0436659652346892E-3</v>
      </c>
      <c r="GH456" s="223">
        <f t="shared" ca="1" si="1039"/>
        <v>4.2404168495593416E-3</v>
      </c>
      <c r="GI456" s="223">
        <f t="shared" ca="1" si="1040"/>
        <v>1.1957872765198481E-3</v>
      </c>
      <c r="GJ456" s="223">
        <f t="shared" ca="1" si="1041"/>
        <v>-5.889504469641647E-3</v>
      </c>
      <c r="GK456" s="223">
        <f t="shared" ca="1" si="1042"/>
        <v>6.9263169639363657E-3</v>
      </c>
      <c r="GL456" s="223">
        <f t="shared" ca="1" si="1043"/>
        <v>-3.6624482750269262E-3</v>
      </c>
      <c r="GM456" s="223">
        <f t="shared" ca="1" si="1044"/>
        <v>-1.8755038066695508E-3</v>
      </c>
      <c r="GN456" s="223">
        <f t="shared" ca="1" si="1045"/>
        <v>6.2489201080416657E-3</v>
      </c>
      <c r="GO456" s="223">
        <f t="shared" ca="1" si="1046"/>
        <v>-6.7422637439654032E-3</v>
      </c>
      <c r="GP456" s="223">
        <f t="shared" ca="1" si="1047"/>
        <v>3.0492083215081303E-3</v>
      </c>
      <c r="GQ456" s="223">
        <f t="shared" ca="1" si="1048"/>
        <v>2.5371582099063599E-3</v>
      </c>
      <c r="GR456" s="223">
        <f t="shared" ca="1" si="1049"/>
        <v>-6.5481552297940501E-3</v>
      </c>
      <c r="GS456" s="223">
        <f t="shared" ca="1" si="1050"/>
        <v>6.4932788384437995E-3</v>
      </c>
      <c r="GT456" s="223">
        <f t="shared" ca="1" si="1051"/>
        <v>-2.4066028249863959E-3</v>
      </c>
      <c r="GU456" s="223">
        <f t="shared" ca="1" si="1052"/>
        <v>-3.174378392630019E-3</v>
      </c>
      <c r="GV456" s="223">
        <f t="shared" ca="1" si="1053"/>
        <v>6.7843280370977694E-3</v>
      </c>
      <c r="GW456" s="223">
        <f t="shared" ca="1" si="1054"/>
        <v>-6.1817601081207195E-3</v>
      </c>
      <c r="GX456" s="223">
        <f t="shared" ca="1" si="1055"/>
        <v>1.740820427677123E-3</v>
      </c>
      <c r="GY456" s="223">
        <f t="shared" ca="1" si="1056"/>
        <v>3.781027576141256E-3</v>
      </c>
      <c r="GZ456" s="223">
        <f t="shared" ca="1" si="1057"/>
        <v>-6.9551640567133786E-3</v>
      </c>
      <c r="HA456" s="223">
        <f t="shared" ca="1" si="1058"/>
        <v>5.8107076486624033E-3</v>
      </c>
      <c r="HB456" s="223">
        <f t="shared" ca="1" si="1059"/>
        <v>-1.0582729780196796E-3</v>
      </c>
      <c r="HC456" s="223">
        <f t="shared" ca="1" si="1060"/>
        <v>-4.3512633971739814E-3</v>
      </c>
      <c r="HD456" s="223">
        <f t="shared" ca="1" si="1061"/>
        <v>7.0590180443833167E-3</v>
      </c>
      <c r="HE456" s="223">
        <f t="shared" ca="1" si="1062"/>
        <v>-5.383694898091769E-3</v>
      </c>
      <c r="HF456" s="223">
        <f t="shared" ca="1" si="1063"/>
        <v>3.6553378107344455E-4</v>
      </c>
      <c r="HG456" s="223">
        <f t="shared" ca="1" si="1064"/>
        <v>4.8795941730494039E-3</v>
      </c>
      <c r="HH456" s="223">
        <f t="shared" ca="1" si="1065"/>
        <v>-7.0948898294340753E-3</v>
      </c>
      <c r="HI456" s="223">
        <f t="shared" ca="1" si="1066"/>
        <v>4.9048342226255294E-3</v>
      </c>
      <c r="HJ456" s="223">
        <f t="shared" ca="1" si="1067"/>
        <v>3.3072570600561901E-4</v>
      </c>
      <c r="HK456" s="223">
        <f t="shared" ca="1" si="1068"/>
        <v>-5.360931789580861E-3</v>
      </c>
      <c r="HL456" s="223">
        <f t="shared" ca="1" si="1069"/>
        <v>7.0624339469661018E-3</v>
      </c>
      <c r="HM456" s="223">
        <f t="shared" ca="1" si="1070"/>
        <v>-4.3787373123402931E-3</v>
      </c>
      <c r="HN456" s="223">
        <f t="shared" ca="1" si="1071"/>
        <v>-1.0238001237431855E-3</v>
      </c>
      <c r="HO456" s="223">
        <f t="shared" ca="1" si="1072"/>
        <v>5.7906407023954869E-3</v>
      </c>
      <c r="HP456" s="223">
        <f t="shared" ca="1" si="1073"/>
        <v>-6.9619629648696758E-3</v>
      </c>
      <c r="HQ456" s="223">
        <f t="shared" ca="1" si="1074"/>
        <v>3.8104707680755925E-3</v>
      </c>
      <c r="HR456" s="223">
        <f t="shared" ca="1" si="1075"/>
        <v>1.7070147866226283E-3</v>
      </c>
      <c r="HS456" s="223">
        <f t="shared" ca="1" si="1076"/>
        <v>-6.1645825797593925E-3</v>
      </c>
      <c r="HT456" s="223">
        <f t="shared" ca="1" si="1077"/>
        <v>6.7944444736255279E-3</v>
      </c>
      <c r="HU456" s="223">
        <f t="shared" ca="1" si="1078"/>
        <v>-3.205507307299803E-3</v>
      </c>
      <c r="HV456" s="223">
        <f t="shared" ca="1" si="1079"/>
        <v>-2.3737899639576969E-3</v>
      </c>
      <c r="HW456" s="223">
        <f t="shared" ca="1" si="1080"/>
        <v>6.4791561569771663E-3</v>
      </c>
      <c r="HX456" s="223">
        <f t="shared" ca="1" si="1081"/>
        <v>-6.5614917678792212E-3</v>
      </c>
      <c r="HY456" s="223">
        <f t="shared" ca="1" si="1082"/>
        <v>2.5696730588450935E-3</v>
      </c>
      <c r="HZ456" s="223">
        <f t="shared" ca="1" si="1083"/>
        <v>3.0177042462942684E-3</v>
      </c>
      <c r="IA456" s="223">
        <f t="shared" ca="1" si="1084"/>
        <v>-6.7313319185358317E-3</v>
      </c>
      <c r="IB456" s="223">
        <f t="shared" ca="1" si="1085"/>
        <v>6.2653483095319977E-3</v>
      </c>
      <c r="IC456" s="223">
        <f t="shared" ca="1" si="1086"/>
        <v>-1.909091454108249E-3</v>
      </c>
      <c r="ID456" s="223">
        <f t="shared" ca="1" si="1087"/>
        <v>-3.6325563870940902E-3</v>
      </c>
      <c r="IE456" s="223">
        <f t="shared" ca="1" si="1088"/>
        <v>3.2023059922892073E-3</v>
      </c>
      <c r="IF456" s="223">
        <f t="shared" ca="1" si="1089"/>
        <v>-5.9088661219762187E-3</v>
      </c>
      <c r="IG456" s="223">
        <f t="shared" ca="1" si="1090"/>
        <v>1.2301242550528007E-3</v>
      </c>
      <c r="IH456" s="223">
        <f t="shared" ca="1" si="1091"/>
        <v>4.2124250241288904E-3</v>
      </c>
      <c r="II456" s="223">
        <f t="shared" ca="1" si="1092"/>
        <v>-7.0393999466570462E-3</v>
      </c>
      <c r="IJ456" s="223">
        <f t="shared" ca="1" si="1093"/>
        <v>5.495478323551033E-3</v>
      </c>
      <c r="IK456" s="223">
        <f t="shared" ca="1" si="1094"/>
        <v>-5.3931028696687679E-4</v>
      </c>
      <c r="IL456" s="223">
        <f t="shared" ca="1" si="1095"/>
        <v>-4.7517257054361869E-3</v>
      </c>
      <c r="IM456" s="223">
        <f t="shared" ca="1" si="1096"/>
        <v>7.0923253497016722E-3</v>
      </c>
      <c r="IN456" s="223">
        <f t="shared" ca="1" si="1097"/>
        <v>-5.0291660647354642E-3</v>
      </c>
      <c r="IO456" s="223">
        <f t="shared" ca="1" si="1098"/>
        <v>-1.566975339995281E-4</v>
      </c>
      <c r="IP456" s="223">
        <f t="shared" ca="1" si="1099"/>
        <v>5.2452646706420006E-3</v>
      </c>
      <c r="IQ456" s="223">
        <f t="shared" ca="1" si="1100"/>
        <v>-7.0769477825692777E-3</v>
      </c>
      <c r="IR456" s="223">
        <f t="shared" ca="1" si="1101"/>
        <v>4.514420187495192E-3</v>
      </c>
      <c r="IS456" s="223">
        <f t="shared" ca="1" si="1102"/>
        <v>8.5119627205393301E-4</v>
      </c>
      <c r="IT456" s="223">
        <f t="shared" ca="1" si="1103"/>
        <v>-5.6882888697162067E-3</v>
      </c>
      <c r="IU456" s="223">
        <f t="shared" ca="1" si="1104"/>
        <v>6.9934153396375813E-3</v>
      </c>
      <c r="IV456" s="223">
        <f t="shared" ca="1" si="1105"/>
        <v>-3.9561979760162494E-3</v>
      </c>
      <c r="IW456" s="223">
        <f t="shared" ca="1" si="1106"/>
        <v>-1.5374975246972462E-3</v>
      </c>
      <c r="IX456" s="223">
        <f t="shared" ca="1" si="1107"/>
        <v>6.0765317374400626E-3</v>
      </c>
      <c r="IY456" s="223">
        <f t="shared" ca="1" si="1108"/>
        <v>-6.8425324839954896E-3</v>
      </c>
      <c r="IZ456" s="223">
        <f t="shared" ca="1" si="1109"/>
        <v>3.3598754153504784E-3</v>
      </c>
      <c r="JA456" s="223">
        <f t="shared" ca="1" si="1110"/>
        <v>2.2089918356960878E-3</v>
      </c>
      <c r="JB456" s="223">
        <f t="shared" ca="1" si="1111"/>
        <v>-6.406254282762246E-3</v>
      </c>
    </row>
    <row r="457" spans="2:262">
      <c r="B457" s="230">
        <v>96</v>
      </c>
      <c r="C457" s="229">
        <f t="shared" si="1112"/>
        <v>1.8750000000000012E-3</v>
      </c>
      <c r="D457" s="226">
        <f t="shared" ca="1" si="855"/>
        <v>23.334913984902478</v>
      </c>
      <c r="E457" s="225">
        <f ca="1">CX361</f>
        <v>-0.66508601509752097</v>
      </c>
      <c r="F457" s="224">
        <v>96</v>
      </c>
      <c r="G457" s="223">
        <f t="shared" ca="1" si="856"/>
        <v>4.1291411482871328E-3</v>
      </c>
      <c r="H457" s="223">
        <f t="shared" ca="1" si="857"/>
        <v>-1.8416059782831974E-3</v>
      </c>
      <c r="I457" s="223">
        <f t="shared" ca="1" si="858"/>
        <v>-1.5247169972516636E-3</v>
      </c>
      <c r="J457" s="223">
        <f t="shared" ca="1" si="859"/>
        <v>3.9978814345772813E-3</v>
      </c>
      <c r="K457" s="223">
        <f t="shared" ca="1" si="860"/>
        <v>-4.1291411482871311E-3</v>
      </c>
      <c r="L457" s="223">
        <f t="shared" ca="1" si="861"/>
        <v>1.8416059782831958E-3</v>
      </c>
      <c r="M457" s="223">
        <f t="shared" ca="1" si="862"/>
        <v>1.5247169972516616E-3</v>
      </c>
      <c r="N457" s="223">
        <f t="shared" ca="1" si="863"/>
        <v>-3.9978814345772822E-3</v>
      </c>
      <c r="O457" s="223">
        <f t="shared" ca="1" si="864"/>
        <v>4.1291411482871302E-3</v>
      </c>
      <c r="P457" s="223">
        <f t="shared" ca="1" si="865"/>
        <v>-1.8416059782831872E-3</v>
      </c>
      <c r="Q457" s="223">
        <f t="shared" ca="1" si="866"/>
        <v>-1.5247169972516629E-3</v>
      </c>
      <c r="R457" s="223">
        <f t="shared" ca="1" si="867"/>
        <v>3.9978814345772822E-3</v>
      </c>
      <c r="S457" s="223">
        <f t="shared" ca="1" si="868"/>
        <v>-4.1291411482871293E-3</v>
      </c>
      <c r="T457" s="223">
        <f t="shared" ca="1" si="869"/>
        <v>1.8416059782832E-3</v>
      </c>
      <c r="U457" s="223">
        <f t="shared" ca="1" si="870"/>
        <v>1.5247169972516649E-3</v>
      </c>
      <c r="V457" s="223">
        <f t="shared" ca="1" si="871"/>
        <v>-3.997881434577283E-3</v>
      </c>
      <c r="W457" s="223">
        <f t="shared" ca="1" si="872"/>
        <v>4.1291411482871293E-3</v>
      </c>
      <c r="X457" s="223">
        <f t="shared" ca="1" si="873"/>
        <v>-1.8416059782831843E-3</v>
      </c>
      <c r="Y457" s="223">
        <f t="shared" ca="1" si="874"/>
        <v>-1.5247169972516812E-3</v>
      </c>
      <c r="Z457" s="223">
        <f t="shared" ca="1" si="875"/>
        <v>3.99788143457729E-3</v>
      </c>
      <c r="AA457" s="223">
        <f t="shared" ca="1" si="876"/>
        <v>-4.1291411482871337E-3</v>
      </c>
      <c r="AB457" s="223">
        <f t="shared" ca="1" si="877"/>
        <v>1.8416059782831969E-3</v>
      </c>
      <c r="AC457" s="223">
        <f t="shared" ca="1" si="878"/>
        <v>1.5247169972516673E-3</v>
      </c>
      <c r="AD457" s="223">
        <f t="shared" ca="1" si="879"/>
        <v>-3.9978814345772848E-3</v>
      </c>
      <c r="AE457" s="223">
        <f t="shared" ca="1" si="880"/>
        <v>4.1291411482871285E-3</v>
      </c>
      <c r="AF457" s="223">
        <f t="shared" ca="1" si="881"/>
        <v>-1.8416059782831813E-3</v>
      </c>
      <c r="AG457" s="223">
        <f t="shared" ca="1" si="882"/>
        <v>-1.5247169972516838E-3</v>
      </c>
      <c r="AH457" s="223">
        <f t="shared" ca="1" si="883"/>
        <v>3.9978814345772787E-3</v>
      </c>
      <c r="AI457" s="223">
        <f t="shared" ca="1" si="884"/>
        <v>-4.1291411482871215E-3</v>
      </c>
      <c r="AJ457" s="223">
        <f t="shared" ca="1" si="885"/>
        <v>1.8416059782831941E-3</v>
      </c>
      <c r="AK457" s="223">
        <f t="shared" ca="1" si="886"/>
        <v>1.5247169972516998E-3</v>
      </c>
      <c r="AL457" s="223">
        <f t="shared" ca="1" si="887"/>
        <v>-3.9978814345772856E-3</v>
      </c>
      <c r="AM457" s="223">
        <f t="shared" ca="1" si="888"/>
        <v>4.129141148287138E-3</v>
      </c>
      <c r="AN457" s="223">
        <f t="shared" ca="1" si="889"/>
        <v>-1.8416059782831785E-3</v>
      </c>
      <c r="AO457" s="223">
        <f t="shared" ca="1" si="890"/>
        <v>-1.5247169972516577E-3</v>
      </c>
      <c r="AP457" s="223">
        <f t="shared" ca="1" si="891"/>
        <v>3.9978814345772934E-3</v>
      </c>
      <c r="AQ457" s="223">
        <f t="shared" ca="1" si="892"/>
        <v>-4.1291411482871319E-3</v>
      </c>
      <c r="AR457" s="223">
        <f t="shared" ca="1" si="893"/>
        <v>1.8416059782831627E-3</v>
      </c>
      <c r="AS457" s="223">
        <f t="shared" ca="1" si="894"/>
        <v>1.5247169972516742E-3</v>
      </c>
      <c r="AT457" s="223">
        <f t="shared" ca="1" si="895"/>
        <v>-3.9978814345773004E-3</v>
      </c>
      <c r="AU457" s="223">
        <f t="shared" ca="1" si="896"/>
        <v>4.129141148287125E-3</v>
      </c>
      <c r="AV457" s="223">
        <f t="shared" ca="1" si="897"/>
        <v>-1.8416059782832039E-3</v>
      </c>
      <c r="AW457" s="223">
        <f t="shared" ca="1" si="898"/>
        <v>-1.52471699725169E-3</v>
      </c>
      <c r="AX457" s="223">
        <f t="shared" ca="1" si="899"/>
        <v>3.9978814345772813E-3</v>
      </c>
      <c r="AY457" s="223">
        <f t="shared" ca="1" si="900"/>
        <v>-4.1291411482871198E-3</v>
      </c>
      <c r="AZ457" s="223">
        <f t="shared" ca="1" si="901"/>
        <v>1.8416059782831882E-3</v>
      </c>
      <c r="BA457" s="223">
        <f t="shared" ca="1" si="902"/>
        <v>1.5247169972517065E-3</v>
      </c>
      <c r="BB457" s="223">
        <f t="shared" ca="1" si="903"/>
        <v>-3.9978814345772882E-3</v>
      </c>
      <c r="BC457" s="223">
        <f t="shared" ca="1" si="904"/>
        <v>4.1291411482871354E-3</v>
      </c>
      <c r="BD457" s="223">
        <f t="shared" ca="1" si="905"/>
        <v>-1.8416059782831726E-3</v>
      </c>
      <c r="BE457" s="223">
        <f t="shared" ca="1" si="906"/>
        <v>-1.5247169972516636E-3</v>
      </c>
      <c r="BF457" s="223">
        <f t="shared" ca="1" si="907"/>
        <v>3.997881434577296E-3</v>
      </c>
      <c r="BG457" s="223">
        <f t="shared" ca="1" si="908"/>
        <v>-4.1291411482871302E-3</v>
      </c>
      <c r="BH457" s="223">
        <f t="shared" ca="1" si="909"/>
        <v>1.8416059782831568E-3</v>
      </c>
      <c r="BI457" s="223">
        <f t="shared" ca="1" si="910"/>
        <v>1.5247169972517386E-3</v>
      </c>
      <c r="BJ457" s="223">
        <f t="shared" ca="1" si="911"/>
        <v>-3.9978814345772769E-3</v>
      </c>
      <c r="BK457" s="223">
        <f t="shared" ca="1" si="912"/>
        <v>4.1291411482871233E-3</v>
      </c>
      <c r="BL457" s="223">
        <f t="shared" ca="1" si="913"/>
        <v>-1.8416059782831412E-3</v>
      </c>
      <c r="BM457" s="223">
        <f t="shared" ca="1" si="914"/>
        <v>-1.5247169972516374E-3</v>
      </c>
      <c r="BN457" s="223">
        <f t="shared" ca="1" si="915"/>
        <v>3.9978814345772839E-3</v>
      </c>
      <c r="BO457" s="223">
        <f t="shared" ca="1" si="916"/>
        <v>-4.1291411482871181E-3</v>
      </c>
      <c r="BP457" s="223">
        <f t="shared" ca="1" si="917"/>
        <v>1.8416059782831256E-3</v>
      </c>
      <c r="BQ457" s="223">
        <f t="shared" ca="1" si="918"/>
        <v>1.5247169972516538E-3</v>
      </c>
      <c r="BR457" s="223">
        <f t="shared" ca="1" si="919"/>
        <v>-3.9978814345772908E-3</v>
      </c>
      <c r="BS457" s="223">
        <f t="shared" ca="1" si="920"/>
        <v>4.129141148287112E-3</v>
      </c>
      <c r="BT457" s="223">
        <f t="shared" ca="1" si="921"/>
        <v>-1.8416059782832234E-3</v>
      </c>
      <c r="BU457" s="223">
        <f t="shared" ca="1" si="922"/>
        <v>-1.5247169972516692E-3</v>
      </c>
      <c r="BV457" s="223">
        <f t="shared" ca="1" si="923"/>
        <v>3.9978814345772986E-3</v>
      </c>
      <c r="BW457" s="223">
        <f t="shared" ca="1" si="924"/>
        <v>-4.1291411482871059E-3</v>
      </c>
      <c r="BX457" s="223">
        <f t="shared" ca="1" si="925"/>
        <v>1.8416059782832078E-3</v>
      </c>
      <c r="BY457" s="223">
        <f t="shared" ca="1" si="926"/>
        <v>1.5247169972516857E-3</v>
      </c>
      <c r="BZ457" s="223">
        <f t="shared" ca="1" si="927"/>
        <v>-3.9978814345773056E-3</v>
      </c>
      <c r="CA457" s="223">
        <f t="shared" ca="1" si="928"/>
        <v>4.1291411482871432E-3</v>
      </c>
      <c r="CB457" s="223">
        <f t="shared" ca="1" si="929"/>
        <v>-1.8416059782831921E-3</v>
      </c>
      <c r="CC457" s="223">
        <f t="shared" ca="1" si="930"/>
        <v>-1.524716997251702E-3</v>
      </c>
      <c r="CD457" s="223">
        <f t="shared" ca="1" si="931"/>
        <v>3.9978814345773125E-3</v>
      </c>
      <c r="CE457" s="223">
        <f t="shared" ca="1" si="932"/>
        <v>-4.1291411482871371E-3</v>
      </c>
      <c r="CF457" s="223">
        <f t="shared" ca="1" si="933"/>
        <v>1.8416059782831765E-3</v>
      </c>
      <c r="CG457" s="223">
        <f t="shared" ca="1" si="934"/>
        <v>1.524716997251718E-3</v>
      </c>
      <c r="CH457" s="223">
        <f t="shared" ca="1" si="935"/>
        <v>-3.9978814345773203E-3</v>
      </c>
      <c r="CI457" s="223">
        <f t="shared" ca="1" si="936"/>
        <v>4.1291411482871311E-3</v>
      </c>
      <c r="CJ457" s="223">
        <f t="shared" ca="1" si="937"/>
        <v>-1.8416059782831607E-3</v>
      </c>
      <c r="CK457" s="223">
        <f t="shared" ca="1" si="938"/>
        <v>-1.5247169972517345E-3</v>
      </c>
      <c r="CL457" s="223">
        <f t="shared" ca="1" si="939"/>
        <v>3.9978814345772752E-3</v>
      </c>
      <c r="CM457" s="223">
        <f t="shared" ca="1" si="940"/>
        <v>-4.129141148287125E-3</v>
      </c>
      <c r="CN457" s="223">
        <f t="shared" ca="1" si="941"/>
        <v>1.8416059782831451E-3</v>
      </c>
      <c r="CO457" s="223">
        <f t="shared" ca="1" si="942"/>
        <v>1.5247169972517503E-3</v>
      </c>
      <c r="CP457" s="223">
        <f t="shared" ca="1" si="943"/>
        <v>-3.9978814345772822E-3</v>
      </c>
      <c r="CQ457" s="223">
        <f t="shared" ca="1" si="944"/>
        <v>4.1291411482871189E-3</v>
      </c>
      <c r="CR457" s="223">
        <f t="shared" ca="1" si="945"/>
        <v>-1.8416059782831295E-3</v>
      </c>
      <c r="CS457" s="223">
        <f t="shared" ca="1" si="946"/>
        <v>-1.5247169972516495E-3</v>
      </c>
      <c r="CT457" s="223">
        <f t="shared" ca="1" si="947"/>
        <v>3.9978814345772891E-3</v>
      </c>
      <c r="CU457" s="223">
        <f t="shared" ca="1" si="948"/>
        <v>-4.1291411482871129E-3</v>
      </c>
      <c r="CV457" s="223">
        <f t="shared" ca="1" si="949"/>
        <v>1.8416059782831139E-3</v>
      </c>
      <c r="CW457" s="223">
        <f t="shared" ca="1" si="950"/>
        <v>1.5247169972516655E-3</v>
      </c>
      <c r="CX457" s="223">
        <f t="shared" ca="1" si="951"/>
        <v>-3.9978814345772969E-3</v>
      </c>
      <c r="CY457" s="223">
        <f t="shared" ca="1" si="952"/>
        <v>4.1291411482871077E-3</v>
      </c>
      <c r="CZ457" s="223">
        <f t="shared" ca="1" si="953"/>
        <v>-1.8416059782832117E-3</v>
      </c>
      <c r="DA457" s="223">
        <f t="shared" ca="1" si="954"/>
        <v>-1.5247169972516818E-3</v>
      </c>
      <c r="DB457" s="223">
        <f t="shared" ca="1" si="955"/>
        <v>3.9978814345773038E-3</v>
      </c>
      <c r="DC457" s="223">
        <f t="shared" ca="1" si="956"/>
        <v>-4.1291411482871007E-3</v>
      </c>
      <c r="DD457" s="223">
        <f t="shared" ca="1" si="957"/>
        <v>1.8416059782831961E-3</v>
      </c>
      <c r="DE457" s="223">
        <f t="shared" ca="1" si="958"/>
        <v>1.5247169972516978E-3</v>
      </c>
      <c r="DF457" s="223">
        <f t="shared" ca="1" si="959"/>
        <v>-3.9978814345773108E-3</v>
      </c>
      <c r="DG457" s="223">
        <f t="shared" ca="1" si="960"/>
        <v>4.1291411482871389E-3</v>
      </c>
      <c r="DH457" s="223">
        <f t="shared" ca="1" si="961"/>
        <v>-1.8416059782831804E-3</v>
      </c>
      <c r="DI457" s="223">
        <f t="shared" ca="1" si="962"/>
        <v>-1.5247169972517141E-3</v>
      </c>
      <c r="DJ457" s="223">
        <f t="shared" ca="1" si="963"/>
        <v>3.9978814345773186E-3</v>
      </c>
      <c r="DK457" s="223">
        <f t="shared" ca="1" si="964"/>
        <v>-4.1291411482871319E-3</v>
      </c>
      <c r="DL457" s="223">
        <f t="shared" ca="1" si="965"/>
        <v>1.841605978283051E-3</v>
      </c>
      <c r="DM457" s="223">
        <f t="shared" ca="1" si="966"/>
        <v>1.5247169972517306E-3</v>
      </c>
      <c r="DN457" s="223">
        <f t="shared" ca="1" si="967"/>
        <v>-3.9978814345772735E-3</v>
      </c>
      <c r="DO457" s="223">
        <f t="shared" ca="1" si="968"/>
        <v>4.1291411482870834E-3</v>
      </c>
      <c r="DP457" s="223">
        <f t="shared" ca="1" si="969"/>
        <v>-1.841605978283149E-3</v>
      </c>
      <c r="DQ457" s="223">
        <f t="shared" ca="1" si="970"/>
        <v>-1.5247169972516293E-3</v>
      </c>
      <c r="DR457" s="223">
        <f t="shared" ca="1" si="971"/>
        <v>3.9978814345773325E-3</v>
      </c>
      <c r="DS457" s="223">
        <f t="shared" ca="1" si="972"/>
        <v>-4.1291411482871207E-3</v>
      </c>
      <c r="DT457" s="223">
        <f t="shared" ca="1" si="973"/>
        <v>1.841605978283247E-3</v>
      </c>
      <c r="DU457" s="223">
        <f t="shared" ca="1" si="974"/>
        <v>1.5247169972517629E-3</v>
      </c>
      <c r="DV457" s="223">
        <f t="shared" ca="1" si="975"/>
        <v>-3.9978814345772874E-3</v>
      </c>
      <c r="DW457" s="223">
        <f t="shared" ca="1" si="976"/>
        <v>4.129141148287158E-3</v>
      </c>
      <c r="DX457" s="223">
        <f t="shared" ca="1" si="977"/>
        <v>-1.8416059782831178E-3</v>
      </c>
      <c r="DY457" s="223">
        <f t="shared" ca="1" si="978"/>
        <v>-1.5247169972516616E-3</v>
      </c>
      <c r="DZ457" s="223">
        <f t="shared" ca="1" si="979"/>
        <v>3.9978814345773472E-3</v>
      </c>
      <c r="EA457" s="223">
        <f t="shared" ca="1" si="980"/>
        <v>-4.1291411482871085E-3</v>
      </c>
      <c r="EB457" s="223">
        <f t="shared" ca="1" si="981"/>
        <v>1.8416059782832156E-3</v>
      </c>
      <c r="EC457" s="223">
        <f t="shared" ca="1" si="982"/>
        <v>1.5247169972517952E-3</v>
      </c>
      <c r="ED457" s="223">
        <f t="shared" ca="1" si="983"/>
        <v>-3.9978814345773021E-3</v>
      </c>
      <c r="EE457" s="223">
        <f t="shared" ca="1" si="984"/>
        <v>4.1291411482871458E-3</v>
      </c>
      <c r="EF457" s="223">
        <f t="shared" ca="1" si="985"/>
        <v>-1.8416059782830863E-3</v>
      </c>
      <c r="EG457" s="223">
        <f t="shared" ca="1" si="986"/>
        <v>-1.5247169972516939E-3</v>
      </c>
      <c r="EH457" s="223">
        <f t="shared" ca="1" si="987"/>
        <v>3.997881434577257E-3</v>
      </c>
      <c r="EI457" s="223">
        <f t="shared" ca="1" si="988"/>
        <v>-4.1291411482870964E-3</v>
      </c>
      <c r="EJ457" s="223">
        <f t="shared" ca="1" si="989"/>
        <v>1.8416059782831843E-3</v>
      </c>
      <c r="EK457" s="223">
        <f t="shared" ca="1" si="990"/>
        <v>1.5247169972518275E-3</v>
      </c>
      <c r="EL457" s="223">
        <f t="shared" ca="1" si="991"/>
        <v>-3.9978814345773168E-3</v>
      </c>
      <c r="EM457" s="223">
        <f t="shared" ca="1" si="992"/>
        <v>4.1291411482871337E-3</v>
      </c>
      <c r="EN457" s="223">
        <f t="shared" ca="1" si="993"/>
        <v>-1.8416059782830549E-3</v>
      </c>
      <c r="EO457" s="223">
        <f t="shared" ca="1" si="994"/>
        <v>-1.5247169972517263E-3</v>
      </c>
      <c r="EP457" s="223">
        <f t="shared" ca="1" si="995"/>
        <v>3.9978814345772717E-3</v>
      </c>
      <c r="EQ457" s="223">
        <f t="shared" ca="1" si="996"/>
        <v>-4.1291411482870842E-3</v>
      </c>
      <c r="ER457" s="223">
        <f t="shared" ca="1" si="997"/>
        <v>1.8416059782831529E-3</v>
      </c>
      <c r="ES457" s="223">
        <f t="shared" ca="1" si="998"/>
        <v>1.5247169972516254E-3</v>
      </c>
      <c r="ET457" s="223">
        <f t="shared" ca="1" si="999"/>
        <v>-3.9978814345773307E-3</v>
      </c>
      <c r="EU457" s="223">
        <f t="shared" ca="1" si="1000"/>
        <v>4.1291411482871215E-3</v>
      </c>
      <c r="EV457" s="223">
        <f t="shared" ca="1" si="1001"/>
        <v>-1.8416059782832509E-3</v>
      </c>
      <c r="EW457" s="223">
        <f t="shared" ca="1" si="1002"/>
        <v>-1.524716997251759E-3</v>
      </c>
      <c r="EX457" s="223">
        <f t="shared" ca="1" si="1003"/>
        <v>3.9978814345772856E-3</v>
      </c>
      <c r="EY457" s="223">
        <f t="shared" ca="1" si="1004"/>
        <v>-4.129141148287073E-3</v>
      </c>
      <c r="EZ457" s="223">
        <f t="shared" ca="1" si="1005"/>
        <v>1.8416059782831217E-3</v>
      </c>
      <c r="FA457" s="223">
        <f t="shared" ca="1" si="1006"/>
        <v>1.5247169972516577E-3</v>
      </c>
      <c r="FB457" s="223">
        <f t="shared" ca="1" si="1007"/>
        <v>-3.9978814345773455E-3</v>
      </c>
      <c r="FC457" s="223">
        <f t="shared" ca="1" si="1008"/>
        <v>4.1291411482871103E-3</v>
      </c>
      <c r="FD457" s="223">
        <f t="shared" ca="1" si="1009"/>
        <v>-1.8416059782832195E-3</v>
      </c>
      <c r="FE457" s="223">
        <f t="shared" ca="1" si="1010"/>
        <v>-1.5247169972517915E-3</v>
      </c>
      <c r="FF457" s="223">
        <f t="shared" ca="1" si="1011"/>
        <v>3.9978814345773004E-3</v>
      </c>
      <c r="FG457" s="223">
        <f t="shared" ca="1" si="1012"/>
        <v>-4.1291411482871476E-3</v>
      </c>
      <c r="FH457" s="223">
        <f t="shared" ca="1" si="1013"/>
        <v>1.8416059782830902E-3</v>
      </c>
      <c r="FI457" s="223">
        <f t="shared" ca="1" si="1014"/>
        <v>1.52471699725169E-3</v>
      </c>
      <c r="FJ457" s="223">
        <f t="shared" ca="1" si="1015"/>
        <v>-3.9978814345773602E-3</v>
      </c>
      <c r="FK457" s="223">
        <f t="shared" ca="1" si="1016"/>
        <v>4.1291411482870981E-3</v>
      </c>
      <c r="FL457" s="223">
        <f t="shared" ca="1" si="1017"/>
        <v>-1.8416059782831882E-3</v>
      </c>
      <c r="FM457" s="223">
        <f t="shared" ca="1" si="1018"/>
        <v>-1.5247169972518238E-3</v>
      </c>
      <c r="FN457" s="223">
        <f t="shared" ca="1" si="1019"/>
        <v>3.9978814345773151E-3</v>
      </c>
      <c r="FO457" s="223">
        <f t="shared" ca="1" si="1020"/>
        <v>-4.1291411482871354E-3</v>
      </c>
      <c r="FP457" s="223">
        <f t="shared" ca="1" si="1021"/>
        <v>1.841605978283059E-3</v>
      </c>
      <c r="FQ457" s="223">
        <f t="shared" ca="1" si="1022"/>
        <v>1.5247169972517226E-3</v>
      </c>
      <c r="FR457" s="223">
        <f t="shared" ca="1" si="1023"/>
        <v>-3.99788143457727E-3</v>
      </c>
      <c r="FS457" s="223">
        <f t="shared" ca="1" si="1024"/>
        <v>4.129141148287086E-3</v>
      </c>
      <c r="FT457" s="223">
        <f t="shared" ca="1" si="1025"/>
        <v>-1.8416059782831568E-3</v>
      </c>
      <c r="FU457" s="223">
        <f t="shared" ca="1" si="1026"/>
        <v>-1.5247169972516215E-3</v>
      </c>
      <c r="FV457" s="223">
        <f t="shared" ca="1" si="1027"/>
        <v>3.997881434577329E-3</v>
      </c>
      <c r="FW457" s="223">
        <f t="shared" ca="1" si="1028"/>
        <v>-4.1291411482871233E-3</v>
      </c>
      <c r="FX457" s="223">
        <f t="shared" ca="1" si="1029"/>
        <v>1.8416059782830276E-3</v>
      </c>
      <c r="FY457" s="223">
        <f t="shared" ca="1" si="1030"/>
        <v>1.5247169972517547E-3</v>
      </c>
      <c r="FZ457" s="223">
        <f t="shared" ca="1" si="1031"/>
        <v>-3.9978814345772839E-3</v>
      </c>
      <c r="GA457" s="223">
        <f t="shared" ca="1" si="1032"/>
        <v>4.1291411482870747E-3</v>
      </c>
      <c r="GB457" s="223">
        <f t="shared" ca="1" si="1033"/>
        <v>-1.8416059782831256E-3</v>
      </c>
      <c r="GC457" s="223">
        <f t="shared" ca="1" si="1034"/>
        <v>-1.5247169972516538E-3</v>
      </c>
      <c r="GD457" s="223">
        <f t="shared" ca="1" si="1035"/>
        <v>3.9978814345773437E-3</v>
      </c>
      <c r="GE457" s="223">
        <f t="shared" ca="1" si="1036"/>
        <v>-4.129141148287112E-3</v>
      </c>
      <c r="GF457" s="223">
        <f t="shared" ca="1" si="1037"/>
        <v>1.8416059782832234E-3</v>
      </c>
      <c r="GG457" s="223">
        <f t="shared" ca="1" si="1038"/>
        <v>1.5247169972517874E-3</v>
      </c>
      <c r="GH457" s="223">
        <f t="shared" ca="1" si="1039"/>
        <v>-3.9978814345772986E-3</v>
      </c>
      <c r="GI457" s="223">
        <f t="shared" ca="1" si="1040"/>
        <v>4.1291411482871493E-3</v>
      </c>
      <c r="GJ457" s="223">
        <f t="shared" ca="1" si="1041"/>
        <v>-1.8416059782830941E-3</v>
      </c>
      <c r="GK457" s="223">
        <f t="shared" ca="1" si="1042"/>
        <v>-1.5247169972516857E-3</v>
      </c>
      <c r="GL457" s="223">
        <f t="shared" ca="1" si="1043"/>
        <v>3.9978814345773576E-3</v>
      </c>
      <c r="GM457" s="223">
        <f t="shared" ca="1" si="1044"/>
        <v>-4.1291411482870998E-3</v>
      </c>
      <c r="GN457" s="223">
        <f t="shared" ca="1" si="1045"/>
        <v>1.8416059782831921E-3</v>
      </c>
      <c r="GO457" s="223">
        <f t="shared" ca="1" si="1046"/>
        <v>1.5247169972518193E-3</v>
      </c>
      <c r="GP457" s="223">
        <f t="shared" ca="1" si="1047"/>
        <v>-3.9978814345773125E-3</v>
      </c>
      <c r="GQ457" s="223">
        <f t="shared" ca="1" si="1048"/>
        <v>4.1291411482871371E-3</v>
      </c>
      <c r="GR457" s="223">
        <f t="shared" ca="1" si="1049"/>
        <v>-1.8416059782830629E-3</v>
      </c>
      <c r="GS457" s="223">
        <f t="shared" ca="1" si="1050"/>
        <v>-1.524716997251718E-3</v>
      </c>
      <c r="GT457" s="223">
        <f t="shared" ca="1" si="1051"/>
        <v>3.9978814345772674E-3</v>
      </c>
      <c r="GU457" s="223">
        <f t="shared" ca="1" si="1052"/>
        <v>-4.1291411482870877E-3</v>
      </c>
      <c r="GV457" s="223">
        <f t="shared" ca="1" si="1053"/>
        <v>1.8416059782831607E-3</v>
      </c>
      <c r="GW457" s="223">
        <f t="shared" ca="1" si="1054"/>
        <v>1.5247169972518516E-3</v>
      </c>
      <c r="GX457" s="223">
        <f t="shared" ca="1" si="1055"/>
        <v>-3.9978814345773273E-3</v>
      </c>
      <c r="GY457" s="223">
        <f t="shared" ca="1" si="1056"/>
        <v>4.129141148287125E-3</v>
      </c>
      <c r="GZ457" s="223">
        <f t="shared" ca="1" si="1057"/>
        <v>-1.8416059782830315E-3</v>
      </c>
      <c r="HA457" s="223">
        <f t="shared" ca="1" si="1058"/>
        <v>-1.5247169972517503E-3</v>
      </c>
      <c r="HB457" s="223">
        <f t="shared" ca="1" si="1059"/>
        <v>3.9978814345772822E-3</v>
      </c>
      <c r="HC457" s="223">
        <f t="shared" ca="1" si="1060"/>
        <v>-4.1291411482870764E-3</v>
      </c>
      <c r="HD457" s="223">
        <f t="shared" ca="1" si="1061"/>
        <v>1.8416059782831295E-3</v>
      </c>
      <c r="HE457" s="223">
        <f t="shared" ca="1" si="1062"/>
        <v>1.5247169972516495E-3</v>
      </c>
      <c r="HF457" s="223">
        <f t="shared" ca="1" si="1063"/>
        <v>-3.997881434577342E-3</v>
      </c>
      <c r="HG457" s="223">
        <f t="shared" ca="1" si="1064"/>
        <v>4.1291411482871129E-3</v>
      </c>
      <c r="HH457" s="223">
        <f t="shared" ca="1" si="1065"/>
        <v>-1.8416059782832273E-3</v>
      </c>
      <c r="HI457" s="223">
        <f t="shared" ca="1" si="1066"/>
        <v>-1.5247169972517826E-3</v>
      </c>
      <c r="HJ457" s="223">
        <f t="shared" ca="1" si="1067"/>
        <v>3.9978814345772969E-3</v>
      </c>
      <c r="HK457" s="223">
        <f t="shared" ca="1" si="1068"/>
        <v>-4.1291411482870634E-3</v>
      </c>
      <c r="HL457" s="223">
        <f t="shared" ca="1" si="1069"/>
        <v>1.841605978283098E-3</v>
      </c>
      <c r="HM457" s="223">
        <f t="shared" ca="1" si="1070"/>
        <v>1.5247169972516818E-3</v>
      </c>
      <c r="HN457" s="223">
        <f t="shared" ca="1" si="1071"/>
        <v>-3.9978814345773559E-3</v>
      </c>
      <c r="HO457" s="223">
        <f t="shared" ca="1" si="1072"/>
        <v>4.1291411482871007E-3</v>
      </c>
      <c r="HP457" s="223">
        <f t="shared" ca="1" si="1073"/>
        <v>-1.8416059782831961E-3</v>
      </c>
      <c r="HQ457" s="223">
        <f t="shared" ca="1" si="1074"/>
        <v>-1.5247169972515805E-3</v>
      </c>
      <c r="HR457" s="223">
        <f t="shared" ca="1" si="1075"/>
        <v>3.9978814345774157E-3</v>
      </c>
      <c r="HS457" s="223">
        <f t="shared" ca="1" si="1076"/>
        <v>-4.1291411482870521E-3</v>
      </c>
      <c r="HT457" s="223">
        <f t="shared" ca="1" si="1077"/>
        <v>1.8416059782830668E-3</v>
      </c>
      <c r="HU457" s="223">
        <f t="shared" ca="1" si="1078"/>
        <v>1.5247169972517141E-3</v>
      </c>
      <c r="HV457" s="223">
        <f t="shared" ca="1" si="1079"/>
        <v>-3.9978814345772657E-3</v>
      </c>
      <c r="HW457" s="223">
        <f t="shared" ca="1" si="1080"/>
        <v>4.1291411482871753E-3</v>
      </c>
      <c r="HX457" s="223">
        <f t="shared" ca="1" si="1081"/>
        <v>-1.8416059782829374E-3</v>
      </c>
      <c r="HY457" s="223">
        <f t="shared" ca="1" si="1082"/>
        <v>-1.5247169972518479E-3</v>
      </c>
      <c r="HZ457" s="223">
        <f t="shared" ca="1" si="1083"/>
        <v>3.9978814345773255E-3</v>
      </c>
      <c r="IA457" s="223">
        <f t="shared" ca="1" si="1084"/>
        <v>-4.1291411482871267E-3</v>
      </c>
      <c r="IB457" s="223">
        <f t="shared" ca="1" si="1085"/>
        <v>1.8416059782832626E-3</v>
      </c>
      <c r="IC457" s="223">
        <f t="shared" ca="1" si="1086"/>
        <v>1.5247169972519815E-3</v>
      </c>
      <c r="ID457" s="223">
        <f t="shared" ca="1" si="1087"/>
        <v>-3.9978814345773854E-3</v>
      </c>
      <c r="IE457" s="223">
        <f t="shared" ca="1" si="1088"/>
        <v>1.5247169972515758E-3</v>
      </c>
      <c r="IF457" s="223">
        <f t="shared" ca="1" si="1089"/>
        <v>-1.8416059782831334E-3</v>
      </c>
      <c r="IG457" s="223">
        <f t="shared" ca="1" si="1090"/>
        <v>-1.5247169972516452E-3</v>
      </c>
      <c r="IH457" s="223">
        <f t="shared" ca="1" si="1091"/>
        <v>3.9978814345772353E-3</v>
      </c>
      <c r="II457" s="223">
        <f t="shared" ca="1" si="1092"/>
        <v>-4.1291411482870279E-3</v>
      </c>
      <c r="IJ457" s="223">
        <f t="shared" ca="1" si="1093"/>
        <v>1.8416059782830041E-3</v>
      </c>
      <c r="IK457" s="223">
        <f t="shared" ca="1" si="1094"/>
        <v>1.5247169972517789E-3</v>
      </c>
      <c r="IL457" s="223">
        <f t="shared" ca="1" si="1095"/>
        <v>-3.9978814345772952E-3</v>
      </c>
      <c r="IM457" s="223">
        <f t="shared" ca="1" si="1096"/>
        <v>4.1291411482871519E-3</v>
      </c>
      <c r="IN457" s="223">
        <f t="shared" ca="1" si="1097"/>
        <v>-1.8416059782833292E-3</v>
      </c>
      <c r="IO457" s="223">
        <f t="shared" ca="1" si="1098"/>
        <v>-1.5247169972519125E-3</v>
      </c>
      <c r="IP457" s="223">
        <f t="shared" ca="1" si="1099"/>
        <v>3.9978814345773541E-3</v>
      </c>
      <c r="IQ457" s="223">
        <f t="shared" ca="1" si="1100"/>
        <v>-4.1291411482871025E-3</v>
      </c>
      <c r="IR457" s="223">
        <f t="shared" ca="1" si="1101"/>
        <v>1.8416059782832E-3</v>
      </c>
      <c r="IS457" s="223">
        <f t="shared" ca="1" si="1102"/>
        <v>1.5247169972515766E-3</v>
      </c>
      <c r="IT457" s="223">
        <f t="shared" ca="1" si="1103"/>
        <v>-3.997881434577414E-3</v>
      </c>
      <c r="IU457" s="223">
        <f t="shared" ca="1" si="1104"/>
        <v>4.129141148287053E-3</v>
      </c>
      <c r="IV457" s="223">
        <f t="shared" ca="1" si="1105"/>
        <v>-1.8416059782830707E-3</v>
      </c>
      <c r="IW457" s="223">
        <f t="shared" ca="1" si="1106"/>
        <v>-1.5247169972517104E-3</v>
      </c>
      <c r="IX457" s="223">
        <f t="shared" ca="1" si="1107"/>
        <v>3.9978814345772639E-3</v>
      </c>
      <c r="IY457" s="223">
        <f t="shared" ca="1" si="1108"/>
        <v>-4.129141148287177E-3</v>
      </c>
      <c r="IZ457" s="223">
        <f t="shared" ca="1" si="1109"/>
        <v>1.8416059782829413E-3</v>
      </c>
      <c r="JA457" s="223">
        <f t="shared" ca="1" si="1110"/>
        <v>1.524716997251844E-3</v>
      </c>
      <c r="JB457" s="223">
        <f t="shared" ca="1" si="1111"/>
        <v>-3.9978814345773238E-3</v>
      </c>
    </row>
    <row r="458" spans="2:262">
      <c r="B458" s="230">
        <v>97</v>
      </c>
      <c r="C458" s="229">
        <f t="shared" si="1112"/>
        <v>1.8945312500000012E-3</v>
      </c>
      <c r="D458" s="226">
        <f t="shared" ca="1" si="855"/>
        <v>23.344072700114648</v>
      </c>
      <c r="E458" s="225">
        <f ca="1">CY361</f>
        <v>-0.6559272998853537</v>
      </c>
      <c r="F458" s="224">
        <v>97</v>
      </c>
      <c r="G458" s="223">
        <f t="shared" ca="1" si="856"/>
        <v>1.3237589326558082E-3</v>
      </c>
      <c r="H458" s="223">
        <f t="shared" ca="1" si="857"/>
        <v>-5.673092375222407E-4</v>
      </c>
      <c r="I458" s="223">
        <f t="shared" ca="1" si="858"/>
        <v>-5.0201481184200102E-4</v>
      </c>
      <c r="J458" s="223">
        <f t="shared" ca="1" si="859"/>
        <v>1.294474763672238E-3</v>
      </c>
      <c r="K458" s="223">
        <f t="shared" ca="1" si="860"/>
        <v>-1.3730243312458147E-3</v>
      </c>
      <c r="L458" s="223">
        <f t="shared" ca="1" si="861"/>
        <v>6.943429697801013E-4</v>
      </c>
      <c r="M458" s="223">
        <f t="shared" ca="1" si="862"/>
        <v>3.6727259038362337E-4</v>
      </c>
      <c r="N458" s="223">
        <f t="shared" ca="1" si="863"/>
        <v>-1.226335174246834E-3</v>
      </c>
      <c r="O458" s="223">
        <f t="shared" ca="1" si="864"/>
        <v>1.4090667549544764E-3</v>
      </c>
      <c r="P458" s="223">
        <f t="shared" ca="1" si="865"/>
        <v>-8.1468979967250265E-4</v>
      </c>
      <c r="Q458" s="223">
        <f t="shared" ca="1" si="866"/>
        <v>-2.2899333310822848E-4</v>
      </c>
      <c r="R458" s="223">
        <f t="shared" ca="1" si="867"/>
        <v>1.146385306710435E-3</v>
      </c>
      <c r="S458" s="223">
        <f t="shared" ca="1" si="868"/>
        <v>-1.4315390955386847E-3</v>
      </c>
      <c r="T458" s="223">
        <f t="shared" ca="1" si="869"/>
        <v>9.2719072143930764E-4</v>
      </c>
      <c r="U458" s="223">
        <f t="shared" ca="1" si="870"/>
        <v>8.8508744854512108E-5</v>
      </c>
      <c r="V458" s="223">
        <f t="shared" ca="1" si="871"/>
        <v>-1.05539512199246E-3</v>
      </c>
      <c r="W458" s="223">
        <f t="shared" ca="1" si="872"/>
        <v>1.4402249320739835E-3</v>
      </c>
      <c r="X458" s="223">
        <f t="shared" ca="1" si="873"/>
        <v>-1.0307622897046576E-3</v>
      </c>
      <c r="Y458" s="223">
        <f t="shared" ca="1" si="874"/>
        <v>5.2828230995954776E-5</v>
      </c>
      <c r="Z458" s="223">
        <f t="shared" ca="1" si="875"/>
        <v>9.5424090531203733E-4</v>
      </c>
      <c r="AA458" s="223">
        <f t="shared" ca="1" si="876"/>
        <v>-1.435040615206377E-3</v>
      </c>
      <c r="AB458" s="223">
        <f t="shared" ca="1" si="877"/>
        <v>1.1244070536481532E-3</v>
      </c>
      <c r="AC458" s="223">
        <f t="shared" ca="1" si="878"/>
        <v>-1.9365644210308201E-4</v>
      </c>
      <c r="AD458" s="223">
        <f t="shared" ca="1" si="879"/>
        <v>-8.4389682707231939E-4</v>
      </c>
      <c r="AE458" s="223">
        <f t="shared" ca="1" si="880"/>
        <v>1.4160360727413356E-3</v>
      </c>
      <c r="AF458" s="223">
        <f t="shared" ca="1" si="881"/>
        <v>-1.2072231630016106E-3</v>
      </c>
      <c r="AG458" s="223">
        <f t="shared" ca="1" si="882"/>
        <v>3.3261963580937675E-4</v>
      </c>
      <c r="AH458" s="223">
        <f t="shared" ca="1" si="883"/>
        <v>7.2542556106697221E-4</v>
      </c>
      <c r="AI458" s="223">
        <f t="shared" ca="1" si="884"/>
        <v>-1.3833943288117374E-3</v>
      </c>
      <c r="AJ458" s="223">
        <f t="shared" ca="1" si="885"/>
        <v>1.2784130533600416E-3</v>
      </c>
      <c r="AK458" s="223">
        <f t="shared" ca="1" si="886"/>
        <v>-4.6837952059444841E-4</v>
      </c>
      <c r="AL458" s="223">
        <f t="shared" ca="1" si="887"/>
        <v>-5.9996805035058285E-4</v>
      </c>
      <c r="AM458" s="223">
        <f t="shared" ca="1" si="888"/>
        <v>1.337429741255421E-3</v>
      </c>
      <c r="AN458" s="223">
        <f t="shared" ca="1" si="889"/>
        <v>-1.337291127162962E-3</v>
      </c>
      <c r="AO458" s="223">
        <f t="shared" ca="1" si="890"/>
        <v>5.9962865455388543E-4</v>
      </c>
      <c r="AP458" s="223">
        <f t="shared" ca="1" si="891"/>
        <v>4.6873251933341852E-4</v>
      </c>
      <c r="AQ458" s="223">
        <f t="shared" ca="1" si="892"/>
        <v>-1.2785849741773414E-3</v>
      </c>
      <c r="AR458" s="223">
        <f t="shared" ca="1" si="893"/>
        <v>1.3832903563736039E-3</v>
      </c>
      <c r="AS458" s="223">
        <f t="shared" ca="1" si="894"/>
        <v>-7.2510303677962161E-4</v>
      </c>
      <c r="AT458" s="223">
        <f t="shared" ca="1" si="895"/>
        <v>-3.3298283791983292E-4</v>
      </c>
      <c r="AU458" s="223">
        <f t="shared" ca="1" si="896"/>
        <v>1.2074267348522992E-3</v>
      </c>
      <c r="AV458" s="223">
        <f t="shared" ca="1" si="897"/>
        <v>-1.4159677432689457E-3</v>
      </c>
      <c r="AW458" s="223">
        <f t="shared" ca="1" si="898"/>
        <v>8.4359428037951217E-4</v>
      </c>
      <c r="AX458" s="223">
        <f t="shared" ca="1" si="899"/>
        <v>1.9402634975014484E-4</v>
      </c>
      <c r="AY458" s="223">
        <f t="shared" ca="1" si="900"/>
        <v>-1.1246403160240248E-3</v>
      </c>
      <c r="AZ458" s="223">
        <f t="shared" ca="1" si="901"/>
        <v>1.4350085867498987E-3</v>
      </c>
      <c r="BA458" s="223">
        <f t="shared" ca="1" si="902"/>
        <v>-9.5396124990382205E-4</v>
      </c>
      <c r="BB458" s="223">
        <f t="shared" ca="1" si="903"/>
        <v>-5.3201281766750836E-5</v>
      </c>
      <c r="BC458" s="223">
        <f t="shared" ca="1" si="904"/>
        <v>1.0310229961615184E-3</v>
      </c>
      <c r="BD458" s="223">
        <f t="shared" ca="1" si="905"/>
        <v>-1.4402295130849633E-3</v>
      </c>
      <c r="BE458" s="223">
        <f t="shared" ca="1" si="906"/>
        <v>1.0551410511032775E-3</v>
      </c>
      <c r="BF458" s="223">
        <f t="shared" ca="1" si="907"/>
        <v>-8.8136143642835959E-5</v>
      </c>
      <c r="BG458" s="223">
        <f t="shared" ca="1" si="908"/>
        <v>-9.274763612314613E-4</v>
      </c>
      <c r="BH458" s="223">
        <f t="shared" ca="1" si="909"/>
        <v>1.4315802418994827E-3</v>
      </c>
      <c r="BI458" s="223">
        <f t="shared" ca="1" si="910"/>
        <v>-1.1461592671818516E-3</v>
      </c>
      <c r="BJ458" s="223">
        <f t="shared" ca="1" si="911"/>
        <v>2.2862476980898476E-4</v>
      </c>
      <c r="BK458" s="223">
        <f t="shared" ca="1" si="912"/>
        <v>8.1499762193260874E-4</v>
      </c>
      <c r="BL458" s="223">
        <f t="shared" ca="1" si="913"/>
        <v>-1.4091440704031429E-3</v>
      </c>
      <c r="BM458" s="223">
        <f t="shared" ca="1" si="914"/>
        <v>1.226139342963074E-3</v>
      </c>
      <c r="BN458" s="223">
        <f t="shared" ca="1" si="915"/>
        <v>-3.6691161446290139E-4</v>
      </c>
      <c r="BO458" s="223">
        <f t="shared" ca="1" si="916"/>
        <v>-6.9467001001150886E-4</v>
      </c>
      <c r="BP458" s="223">
        <f t="shared" ca="1" si="917"/>
        <v>1.3731370711923131E-3</v>
      </c>
      <c r="BQ458" s="223">
        <f t="shared" ca="1" si="918"/>
        <v>-1.2943110265955966E-3</v>
      </c>
      <c r="BR458" s="223">
        <f t="shared" ca="1" si="919"/>
        <v>5.0166489969524883E-4</v>
      </c>
      <c r="BS458" s="223">
        <f t="shared" ca="1" si="920"/>
        <v>5.6765234614874224E-4</v>
      </c>
      <c r="BT458" s="223">
        <f t="shared" ca="1" si="921"/>
        <v>-1.3239060113528374E-3</v>
      </c>
      <c r="BU458" s="223">
        <f t="shared" ca="1" si="922"/>
        <v>1.3500177874996447E-3</v>
      </c>
      <c r="BV458" s="223">
        <f t="shared" ca="1" si="923"/>
        <v>-6.3158687770560043E-4</v>
      </c>
      <c r="BW458" s="223">
        <f t="shared" ca="1" si="924"/>
        <v>-4.3516787988226392E-4</v>
      </c>
      <c r="BX458" s="223">
        <f t="shared" ca="1" si="925"/>
        <v>1.2619250129033768E-3</v>
      </c>
      <c r="BY458" s="223">
        <f t="shared" ca="1" si="926"/>
        <v>-1.3927231391152772E-3</v>
      </c>
      <c r="BZ458" s="223">
        <f t="shared" ca="1" si="927"/>
        <v>7.5542632882313887E-4</v>
      </c>
      <c r="CA458" s="223">
        <f t="shared" ca="1" si="928"/>
        <v>2.9849250904552007E-4</v>
      </c>
      <c r="CB458" s="223">
        <f t="shared" ca="1" si="929"/>
        <v>-1.1877909867412722E-3</v>
      </c>
      <c r="CC458" s="223">
        <f t="shared" ca="1" si="930"/>
        <v>1.4220158055613158E-3</v>
      </c>
      <c r="CD458" s="223">
        <f t="shared" ca="1" si="931"/>
        <v>-8.7199061143603917E-4</v>
      </c>
      <c r="CE458" s="223">
        <f t="shared" ca="1" si="932"/>
        <v>-1.5894249217406406E-4</v>
      </c>
      <c r="CF458" s="223">
        <f t="shared" ca="1" si="933"/>
        <v>1.1022178840642456E-3</v>
      </c>
      <c r="CG458" s="223">
        <f t="shared" ca="1" si="934"/>
        <v>-1.4376136824468828E-3</v>
      </c>
      <c r="CH458" s="223">
        <f t="shared" ca="1" si="935"/>
        <v>9.8015714778228787E-4</v>
      </c>
      <c r="CI458" s="223">
        <f t="shared" ca="1" si="936"/>
        <v>1.7861772216167134E-5</v>
      </c>
      <c r="CJ458" s="223">
        <f t="shared" ca="1" si="937"/>
        <v>-1.006029820630123E-3</v>
      </c>
      <c r="CK458" s="223">
        <f t="shared" ca="1" si="938"/>
        <v>1.4393665536909118E-3</v>
      </c>
      <c r="CL458" s="223">
        <f t="shared" ca="1" si="939"/>
        <v>-1.0788842349869921E-3</v>
      </c>
      <c r="CM458" s="223">
        <f t="shared" ca="1" si="940"/>
        <v>1.233909663723686E-4</v>
      </c>
      <c r="CN458" s="223">
        <f t="shared" ca="1" si="941"/>
        <v>9.0015314007146267E-4</v>
      </c>
      <c r="CO458" s="223">
        <f t="shared" ca="1" si="942"/>
        <v>-1.4272575381850993E-3</v>
      </c>
      <c r="CP458" s="223">
        <f t="shared" ca="1" si="943"/>
        <v>1.1672210772306309E-3</v>
      </c>
      <c r="CQ458" s="223">
        <f t="shared" ca="1" si="944"/>
        <v>-2.634553825024157E-4</v>
      </c>
      <c r="CR458" s="223">
        <f t="shared" ca="1" si="945"/>
        <v>-7.8560749270015283E-4</v>
      </c>
      <c r="CS458" s="223">
        <f t="shared" ca="1" si="946"/>
        <v>1.4014032523682282E-3</v>
      </c>
      <c r="CT458" s="223">
        <f t="shared" ca="1" si="947"/>
        <v>-1.2443169424326186E-3</v>
      </c>
      <c r="CU458" s="223">
        <f t="shared" ca="1" si="948"/>
        <v>4.0098257927960229E-4</v>
      </c>
      <c r="CV458" s="223">
        <f t="shared" ca="1" si="949"/>
        <v>6.6349601571739935E-4</v>
      </c>
      <c r="CW458" s="223">
        <f t="shared" ca="1" si="950"/>
        <v>-1.3620526871461174E-3</v>
      </c>
      <c r="CX458" s="223">
        <f t="shared" ca="1" si="951"/>
        <v>1.3094293552661461E-3</v>
      </c>
      <c r="CY458" s="223">
        <f t="shared" ca="1" si="952"/>
        <v>-5.3464809461895089E-4</v>
      </c>
      <c r="CZ458" s="223">
        <f t="shared" ca="1" si="953"/>
        <v>-5.3499470939950768E-4</v>
      </c>
      <c r="DA458" s="223">
        <f t="shared" ca="1" si="954"/>
        <v>1.3095848099730417E-3</v>
      </c>
      <c r="DB458" s="223">
        <f t="shared" ca="1" si="955"/>
        <v>-1.361931247601561E-3</v>
      </c>
      <c r="DC458" s="223">
        <f t="shared" ca="1" si="956"/>
        <v>6.6316465653870377E-4</v>
      </c>
      <c r="DD458" s="223">
        <f t="shared" ca="1" si="957"/>
        <v>4.0134111157220465E-4</v>
      </c>
      <c r="DE458" s="223">
        <f t="shared" ca="1" si="958"/>
        <v>-1.2445049151880451E-3</v>
      </c>
      <c r="DF458" s="223">
        <f t="shared" ca="1" si="959"/>
        <v>1.4013169975152194E-3</v>
      </c>
      <c r="DG458" s="223">
        <f t="shared" ca="1" si="960"/>
        <v>-7.8529458029334871E-4</v>
      </c>
      <c r="DH458" s="223">
        <f t="shared" ca="1" si="961"/>
        <v>-2.6382237944509197E-4</v>
      </c>
      <c r="DI458" s="223">
        <f t="shared" ca="1" si="962"/>
        <v>1.1674397577541979E-3</v>
      </c>
      <c r="DJ458" s="223">
        <f t="shared" ca="1" si="963"/>
        <v>-1.4272072987050063E-3</v>
      </c>
      <c r="DK458" s="223">
        <f t="shared" ca="1" si="964"/>
        <v>8.9986168795405078E-4</v>
      </c>
      <c r="DL458" s="223">
        <f t="shared" ca="1" si="965"/>
        <v>1.237628935839401E-4</v>
      </c>
      <c r="DM458" s="223">
        <f t="shared" ca="1" si="966"/>
        <v>-1.0791315172657143E-3</v>
      </c>
      <c r="DN458" s="223">
        <f t="shared" ca="1" si="967"/>
        <v>1.4393528134173988E-3</v>
      </c>
      <c r="DO458" s="223">
        <f t="shared" ca="1" si="968"/>
        <v>-1.0057626356453815E-3</v>
      </c>
      <c r="DP458" s="223">
        <f t="shared" ca="1" si="969"/>
        <v>1.748849659806396E-5</v>
      </c>
      <c r="DQ458" s="223">
        <f t="shared" ca="1" si="970"/>
        <v>9.8043065035261293E-4</v>
      </c>
      <c r="DR458" s="223">
        <f t="shared" ca="1" si="971"/>
        <v>-1.4376365737062983E-3</v>
      </c>
      <c r="DS458" s="223">
        <f t="shared" ca="1" si="972"/>
        <v>1.1019775393496041E-3</v>
      </c>
      <c r="DT458" s="223">
        <f t="shared" ca="1" si="973"/>
        <v>-1.5857146299772543E-4</v>
      </c>
      <c r="DU458" s="223">
        <f t="shared" ca="1" si="974"/>
        <v>-8.7228770031876285E-4</v>
      </c>
      <c r="DV458" s="223">
        <f t="shared" ca="1" si="975"/>
        <v>1.4220751078983164E-3</v>
      </c>
      <c r="DW458" s="223">
        <f t="shared" ca="1" si="976"/>
        <v>-1.1875797969477415E-3</v>
      </c>
      <c r="DX458" s="223">
        <f t="shared" ca="1" si="977"/>
        <v>2.9812729952465836E-4</v>
      </c>
      <c r="DY458" s="223">
        <f t="shared" ca="1" si="978"/>
        <v>7.557441428898854E-4</v>
      </c>
      <c r="DZ458" s="223">
        <f t="shared" ca="1" si="979"/>
        <v>-1.3928182814159291E-3</v>
      </c>
      <c r="EA458" s="223">
        <f t="shared" ca="1" si="980"/>
        <v>1.2617450119040705E-3</v>
      </c>
      <c r="EB458" s="223">
        <f t="shared" ca="1" si="981"/>
        <v>-4.348120071842105E-4</v>
      </c>
      <c r="EC458" s="223">
        <f t="shared" ca="1" si="982"/>
        <v>-6.3192235623313526E-4</v>
      </c>
      <c r="ED458" s="223">
        <f t="shared" ca="1" si="983"/>
        <v>1.3501478534916032E-3</v>
      </c>
      <c r="EE458" s="223">
        <f t="shared" ca="1" si="984"/>
        <v>-1.3237589326557846E-3</v>
      </c>
      <c r="EF458" s="223">
        <f t="shared" ca="1" si="985"/>
        <v>5.673092375222343E-4</v>
      </c>
      <c r="EG458" s="223">
        <f t="shared" ca="1" si="986"/>
        <v>5.0201481184203377E-4</v>
      </c>
      <c r="EH458" s="223">
        <f t="shared" ca="1" si="987"/>
        <v>-1.2944747636722657E-3</v>
      </c>
      <c r="EI458" s="223">
        <f t="shared" ca="1" si="988"/>
        <v>1.3730243312458116E-3</v>
      </c>
      <c r="EJ458" s="223">
        <f t="shared" ca="1" si="989"/>
        <v>-6.9434296978006845E-4</v>
      </c>
      <c r="EK458" s="223">
        <f t="shared" ca="1" si="990"/>
        <v>-3.6727259038368446E-4</v>
      </c>
      <c r="EL458" s="223">
        <f t="shared" ca="1" si="991"/>
        <v>1.2263351742468403E-3</v>
      </c>
      <c r="EM458" s="223">
        <f t="shared" ca="1" si="992"/>
        <v>-1.4090667549544675E-3</v>
      </c>
      <c r="EN458" s="223">
        <f t="shared" ca="1" si="993"/>
        <v>8.1468979967244638E-4</v>
      </c>
      <c r="EO458" s="223">
        <f t="shared" ca="1" si="994"/>
        <v>2.289933331082403E-4</v>
      </c>
      <c r="EP458" s="223">
        <f t="shared" ca="1" si="995"/>
        <v>-1.146385306710461E-3</v>
      </c>
      <c r="EQ458" s="223">
        <f t="shared" ca="1" si="996"/>
        <v>1.4315390955386765E-3</v>
      </c>
      <c r="ER458" s="223">
        <f t="shared" ca="1" si="997"/>
        <v>-9.2719072143929854E-4</v>
      </c>
      <c r="ES458" s="223">
        <f t="shared" ca="1" si="998"/>
        <v>-8.8508744854554717E-5</v>
      </c>
      <c r="ET458" s="223">
        <f t="shared" ca="1" si="999"/>
        <v>1.0553951219924541E-3</v>
      </c>
      <c r="EU458" s="223">
        <f t="shared" ca="1" si="1000"/>
        <v>-1.4402249320739832E-3</v>
      </c>
      <c r="EV458" s="223">
        <f t="shared" ca="1" si="1001"/>
        <v>1.0307622897046207E-3</v>
      </c>
      <c r="EW458" s="223">
        <f t="shared" ca="1" si="1002"/>
        <v>-5.2828230995963232E-5</v>
      </c>
      <c r="EX458" s="223">
        <f t="shared" ca="1" si="1003"/>
        <v>-9.5424090531205392E-4</v>
      </c>
      <c r="EY458" s="223">
        <f t="shared" ca="1" si="1004"/>
        <v>1.4350406152063813E-3</v>
      </c>
      <c r="EZ458" s="223">
        <f t="shared" ca="1" si="1005"/>
        <v>-1.1244070536481588E-3</v>
      </c>
      <c r="FA458" s="223">
        <f t="shared" ca="1" si="1006"/>
        <v>1.9365644210305995E-4</v>
      </c>
      <c r="FB458" s="223">
        <f t="shared" ca="1" si="1007"/>
        <v>8.4389682707236222E-4</v>
      </c>
      <c r="FC458" s="223">
        <f t="shared" ca="1" si="1008"/>
        <v>-1.4160360727413358E-3</v>
      </c>
      <c r="FD458" s="223">
        <f t="shared" ca="1" si="1009"/>
        <v>1.207223163001593E-3</v>
      </c>
      <c r="FE458" s="223">
        <f t="shared" ca="1" si="1010"/>
        <v>-3.3261963580932536E-4</v>
      </c>
      <c r="FF458" s="223">
        <f t="shared" ca="1" si="1011"/>
        <v>-7.2542556106696505E-4</v>
      </c>
      <c r="FG458" s="223">
        <f t="shared" ca="1" si="1012"/>
        <v>1.3833943288117465E-3</v>
      </c>
      <c r="FH458" s="223">
        <f t="shared" ca="1" si="1013"/>
        <v>-1.2784130533600171E-3</v>
      </c>
      <c r="FI458" s="223">
        <f t="shared" ca="1" si="1014"/>
        <v>4.6837952059443702E-4</v>
      </c>
      <c r="FJ458" s="223">
        <f t="shared" ca="1" si="1015"/>
        <v>5.9996805035061255E-4</v>
      </c>
      <c r="FK458" s="223">
        <f t="shared" ca="1" si="1016"/>
        <v>-1.3374297412554405E-3</v>
      </c>
      <c r="FL458" s="223">
        <f t="shared" ca="1" si="1017"/>
        <v>1.3372911271629577E-3</v>
      </c>
      <c r="FM458" s="223">
        <f t="shared" ca="1" si="1018"/>
        <v>-5.9962865455385583E-4</v>
      </c>
      <c r="FN458" s="223">
        <f t="shared" ca="1" si="1019"/>
        <v>-4.6873251933348797E-4</v>
      </c>
      <c r="FO458" s="223">
        <f t="shared" ca="1" si="1020"/>
        <v>1.278584974177347E-3</v>
      </c>
      <c r="FP458" s="223">
        <f t="shared" ca="1" si="1021"/>
        <v>-1.3832903563735948E-3</v>
      </c>
      <c r="FQ458" s="223">
        <f t="shared" ca="1" si="1022"/>
        <v>7.2510303677955808E-4</v>
      </c>
      <c r="FR458" s="223">
        <f t="shared" ca="1" si="1023"/>
        <v>3.3298283791984468E-4</v>
      </c>
      <c r="FS458" s="223">
        <f t="shared" ca="1" si="1024"/>
        <v>-1.207426734852317E-3</v>
      </c>
      <c r="FT458" s="223">
        <f t="shared" ca="1" si="1025"/>
        <v>1.4159677432689323E-3</v>
      </c>
      <c r="FU458" s="223">
        <f t="shared" ca="1" si="1026"/>
        <v>-8.4359428037950241E-4</v>
      </c>
      <c r="FV458" s="223">
        <f t="shared" ca="1" si="1027"/>
        <v>-1.9402634975017698E-4</v>
      </c>
      <c r="FW458" s="223">
        <f t="shared" ca="1" si="1028"/>
        <v>1.1246403160240707E-3</v>
      </c>
      <c r="FX458" s="223">
        <f t="shared" ca="1" si="1029"/>
        <v>-1.4350085867498978E-3</v>
      </c>
      <c r="FY458" s="223">
        <f t="shared" ca="1" si="1030"/>
        <v>9.5396124990378226E-4</v>
      </c>
      <c r="FZ458" s="223">
        <f t="shared" ca="1" si="1031"/>
        <v>5.320128176682429E-5</v>
      </c>
      <c r="GA458" s="223">
        <f t="shared" ca="1" si="1032"/>
        <v>-1.0310229961615269E-3</v>
      </c>
      <c r="GB458" s="223">
        <f t="shared" ca="1" si="1033"/>
        <v>1.4402295130849642E-3</v>
      </c>
      <c r="GC458" s="223">
        <f t="shared" ca="1" si="1034"/>
        <v>-1.0551410511032834E-3</v>
      </c>
      <c r="GD458" s="223">
        <f t="shared" ca="1" si="1035"/>
        <v>8.8136143642803487E-5</v>
      </c>
      <c r="GE458" s="223">
        <f t="shared" ca="1" si="1036"/>
        <v>9.2747636123150185E-4</v>
      </c>
      <c r="GF458" s="223">
        <f t="shared" ca="1" si="1037"/>
        <v>-1.4315802418994816E-3</v>
      </c>
      <c r="GG458" s="223">
        <f t="shared" ca="1" si="1038"/>
        <v>1.1461592671818319E-3</v>
      </c>
      <c r="GH458" s="223">
        <f t="shared" ca="1" si="1039"/>
        <v>-2.2862476980895261E-4</v>
      </c>
      <c r="GI458" s="223">
        <f t="shared" ca="1" si="1040"/>
        <v>-8.1499762193260148E-4</v>
      </c>
      <c r="GJ458" s="223">
        <f t="shared" ca="1" si="1041"/>
        <v>1.4091440704031497E-3</v>
      </c>
      <c r="GK458" s="223">
        <f t="shared" ca="1" si="1042"/>
        <v>-1.2261393429630354E-3</v>
      </c>
      <c r="GL458" s="223">
        <f t="shared" ca="1" si="1043"/>
        <v>3.6691161446290957E-4</v>
      </c>
      <c r="GM458" s="223">
        <f t="shared" ca="1" si="1044"/>
        <v>6.9467001001153738E-4</v>
      </c>
      <c r="GN458" s="223">
        <f t="shared" ca="1" si="1045"/>
        <v>-1.3731370711923352E-3</v>
      </c>
      <c r="GO458" s="223">
        <f t="shared" ca="1" si="1046"/>
        <v>1.2943110265956003E-3</v>
      </c>
      <c r="GP458" s="223">
        <f t="shared" ca="1" si="1047"/>
        <v>-5.0166489969521836E-4</v>
      </c>
      <c r="GQ458" s="223">
        <f t="shared" ca="1" si="1048"/>
        <v>-5.6765234614880957E-4</v>
      </c>
      <c r="GR458" s="223">
        <f t="shared" ca="1" si="1049"/>
        <v>1.3239060113528339E-3</v>
      </c>
      <c r="GS458" s="223">
        <f t="shared" ca="1" si="1050"/>
        <v>-1.3500177874996332E-3</v>
      </c>
      <c r="GT458" s="223">
        <f t="shared" ca="1" si="1051"/>
        <v>6.3158687770553451E-4</v>
      </c>
      <c r="GU458" s="223">
        <f t="shared" ca="1" si="1052"/>
        <v>4.3516787988225579E-4</v>
      </c>
      <c r="GV458" s="223">
        <f t="shared" ca="1" si="1053"/>
        <v>-1.2619250129033924E-3</v>
      </c>
      <c r="GW458" s="223">
        <f t="shared" ca="1" si="1054"/>
        <v>1.3927231391152586E-3</v>
      </c>
      <c r="GX458" s="223">
        <f t="shared" ca="1" si="1055"/>
        <v>-7.5542632882311122E-4</v>
      </c>
      <c r="GY458" s="223">
        <f t="shared" ca="1" si="1056"/>
        <v>-2.9849250904555183E-4</v>
      </c>
      <c r="GZ458" s="223">
        <f t="shared" ca="1" si="1057"/>
        <v>1.1877909867413134E-3</v>
      </c>
      <c r="HA458" s="223">
        <f t="shared" ca="1" si="1058"/>
        <v>-1.4220158055613108E-3</v>
      </c>
      <c r="HB458" s="223">
        <f t="shared" ca="1" si="1059"/>
        <v>8.7199061143601337E-4</v>
      </c>
      <c r="HC458" s="223">
        <f t="shared" ca="1" si="1060"/>
        <v>1.5894249217413703E-4</v>
      </c>
      <c r="HD458" s="223">
        <f t="shared" ca="1" si="1061"/>
        <v>-1.1022178840642664E-3</v>
      </c>
      <c r="HE458" s="223">
        <f t="shared" ca="1" si="1062"/>
        <v>1.4376136824468808E-3</v>
      </c>
      <c r="HF458" s="223">
        <f t="shared" ca="1" si="1063"/>
        <v>-9.8015714778229416E-4</v>
      </c>
      <c r="HG458" s="223">
        <f t="shared" ca="1" si="1064"/>
        <v>-1.7861772216199606E-5</v>
      </c>
      <c r="HH458" s="223">
        <f t="shared" ca="1" si="1065"/>
        <v>1.0060298206301459E-3</v>
      </c>
      <c r="HI458" s="223">
        <f t="shared" ca="1" si="1066"/>
        <v>-1.4393665536909113E-3</v>
      </c>
      <c r="HJ458" s="223">
        <f t="shared" ca="1" si="1067"/>
        <v>1.0788842349869706E-3</v>
      </c>
      <c r="HK458" s="223">
        <f t="shared" ca="1" si="1068"/>
        <v>-1.2339096637233618E-4</v>
      </c>
      <c r="HL458" s="223">
        <f t="shared" ca="1" si="1069"/>
        <v>-9.0015314007145606E-4</v>
      </c>
      <c r="HM458" s="223">
        <f t="shared" ca="1" si="1070"/>
        <v>1.4272575381851038E-3</v>
      </c>
      <c r="HN458" s="223">
        <f t="shared" ca="1" si="1071"/>
        <v>-1.1672210772306116E-3</v>
      </c>
      <c r="HO458" s="223">
        <f t="shared" ca="1" si="1072"/>
        <v>2.6345538250234344E-4</v>
      </c>
      <c r="HP458" s="223">
        <f t="shared" ca="1" si="1073"/>
        <v>7.8560749270024867E-4</v>
      </c>
      <c r="HQ458" s="223">
        <f t="shared" ca="1" si="1074"/>
        <v>-1.401403252368226E-3</v>
      </c>
      <c r="HR458" s="223">
        <f t="shared" ca="1" si="1075"/>
        <v>1.2443169424326229E-3</v>
      </c>
      <c r="HS458" s="223">
        <f t="shared" ca="1" si="1076"/>
        <v>-4.0098257927957107E-4</v>
      </c>
      <c r="HT458" s="223">
        <f t="shared" ca="1" si="1077"/>
        <v>-6.634960157174644E-4</v>
      </c>
      <c r="HU458" s="223">
        <f t="shared" ca="1" si="1078"/>
        <v>1.3620526871461415E-3</v>
      </c>
      <c r="HV458" s="223">
        <f t="shared" ca="1" si="1079"/>
        <v>-1.3094293552660984E-3</v>
      </c>
      <c r="HW458" s="223">
        <f t="shared" ca="1" si="1080"/>
        <v>5.346480946189587E-4</v>
      </c>
      <c r="HX458" s="223">
        <f t="shared" ca="1" si="1081"/>
        <v>5.3499470939949976E-4</v>
      </c>
      <c r="HY458" s="223">
        <f t="shared" ca="1" si="1082"/>
        <v>-1.3095848099730551E-3</v>
      </c>
      <c r="HZ458" s="223">
        <f t="shared" ca="1" si="1083"/>
        <v>1.3619312476015372E-3</v>
      </c>
      <c r="IA458" s="223">
        <f t="shared" ca="1" si="1084"/>
        <v>-6.631646565386385E-4</v>
      </c>
      <c r="IB458" s="223">
        <f t="shared" ca="1" si="1085"/>
        <v>-4.01341111572157E-4</v>
      </c>
      <c r="IC458" s="223">
        <f t="shared" ca="1" si="1086"/>
        <v>1.244504915188041E-3</v>
      </c>
      <c r="ID458" s="223">
        <f t="shared" ca="1" si="1087"/>
        <v>-1.401316997515212E-3</v>
      </c>
      <c r="IE458" s="223">
        <f t="shared" ca="1" si="1088"/>
        <v>3.0813054204046621E-4</v>
      </c>
      <c r="IF458" s="223">
        <f t="shared" ca="1" si="1089"/>
        <v>2.6382237944516407E-4</v>
      </c>
      <c r="IG458" s="223">
        <f t="shared" ca="1" si="1090"/>
        <v>-1.1674397577542647E-3</v>
      </c>
      <c r="IH458" s="223">
        <f t="shared" ca="1" si="1091"/>
        <v>1.427207298705013E-3</v>
      </c>
      <c r="II458" s="223">
        <f t="shared" ca="1" si="1092"/>
        <v>-8.9986168795408938E-4</v>
      </c>
      <c r="IJ458" s="223">
        <f t="shared" ca="1" si="1093"/>
        <v>-1.2376289358397247E-4</v>
      </c>
      <c r="IK458" s="223">
        <f t="shared" ca="1" si="1094"/>
        <v>1.0791315172657358E-3</v>
      </c>
      <c r="IL458" s="223">
        <f t="shared" ca="1" si="1095"/>
        <v>-1.4393528134173975E-3</v>
      </c>
      <c r="IM458" s="223">
        <f t="shared" ca="1" si="1096"/>
        <v>1.0057626356452995E-3</v>
      </c>
      <c r="IN458" s="223">
        <f t="shared" ca="1" si="1097"/>
        <v>-1.7488496598113453E-5</v>
      </c>
      <c r="IO458" s="223">
        <f t="shared" ca="1" si="1098"/>
        <v>-9.8043065035263678E-4</v>
      </c>
      <c r="IP458" s="223">
        <f t="shared" ca="1" si="1099"/>
        <v>1.4376365737063003E-3</v>
      </c>
      <c r="IQ458" s="223">
        <f t="shared" ca="1" si="1100"/>
        <v>-1.1019775393495833E-3</v>
      </c>
      <c r="IR458" s="223">
        <f t="shared" ca="1" si="1101"/>
        <v>1.5857146299761175E-4</v>
      </c>
      <c r="IS458" s="223">
        <f t="shared" ca="1" si="1102"/>
        <v>8.7228770031885382E-4</v>
      </c>
      <c r="IT458" s="223">
        <f t="shared" ca="1" si="1103"/>
        <v>-1.4220751078983086E-3</v>
      </c>
      <c r="IU458" s="223">
        <f t="shared" ca="1" si="1104"/>
        <v>1.1875797969477231E-3</v>
      </c>
      <c r="IV458" s="223">
        <f t="shared" ca="1" si="1105"/>
        <v>-2.9812729952462659E-4</v>
      </c>
      <c r="IW458" s="223">
        <f t="shared" ca="1" si="1106"/>
        <v>-7.5574414288991304E-4</v>
      </c>
      <c r="IX458" s="223">
        <f t="shared" ca="1" si="1107"/>
        <v>1.3928182814159581E-3</v>
      </c>
      <c r="IY458" s="223">
        <f t="shared" ca="1" si="1108"/>
        <v>-1.2617450119040154E-3</v>
      </c>
      <c r="IZ458" s="223">
        <f t="shared" ca="1" si="1109"/>
        <v>4.3481200718425761E-4</v>
      </c>
      <c r="JA458" s="223">
        <f t="shared" ca="1" si="1110"/>
        <v>6.3192235623316453E-4</v>
      </c>
      <c r="JB458" s="223">
        <f t="shared" ca="1" si="1111"/>
        <v>-1.3501478534916145E-3</v>
      </c>
    </row>
    <row r="459" spans="2:262">
      <c r="B459" s="230">
        <v>98</v>
      </c>
      <c r="C459" s="229">
        <f t="shared" si="1112"/>
        <v>1.9140625000000013E-3</v>
      </c>
      <c r="D459" s="226">
        <f t="shared" ca="1" si="855"/>
        <v>23.337192082083497</v>
      </c>
      <c r="E459" s="225">
        <f ca="1">CZ361</f>
        <v>-0.66280791791650306</v>
      </c>
      <c r="F459" s="224">
        <v>98</v>
      </c>
      <c r="G459" s="223">
        <f t="shared" ca="1" si="856"/>
        <v>3.7958930292527802E-3</v>
      </c>
      <c r="H459" s="223">
        <f t="shared" ca="1" si="857"/>
        <v>-2.0318280449744632E-3</v>
      </c>
      <c r="I459" s="223">
        <f t="shared" ca="1" si="858"/>
        <v>-7.8492247634959125E-4</v>
      </c>
      <c r="J459" s="223">
        <f t="shared" ca="1" si="859"/>
        <v>3.1950064293097247E-3</v>
      </c>
      <c r="K459" s="223">
        <f t="shared" ca="1" si="860"/>
        <v>-3.9497647422771483E-3</v>
      </c>
      <c r="L459" s="223">
        <f t="shared" ca="1" si="861"/>
        <v>2.6581588320454593E-3</v>
      </c>
      <c r="M459" s="223">
        <f t="shared" ca="1" si="862"/>
        <v>1.0633186324538824E-5</v>
      </c>
      <c r="N459" s="223">
        <f t="shared" ca="1" si="863"/>
        <v>-2.6739161747920061E-3</v>
      </c>
      <c r="O459" s="223">
        <f t="shared" ca="1" si="864"/>
        <v>3.9518492113093922E-3</v>
      </c>
      <c r="P459" s="223">
        <f t="shared" ca="1" si="865"/>
        <v>-3.1823380659136004E-3</v>
      </c>
      <c r="Q459" s="223">
        <f t="shared" ca="1" si="866"/>
        <v>7.6406473108780917E-4</v>
      </c>
      <c r="R459" s="223">
        <f t="shared" ca="1" si="867"/>
        <v>2.0500688212264986E-3</v>
      </c>
      <c r="S459" s="223">
        <f t="shared" ca="1" si="868"/>
        <v>-3.8020663313735876E-3</v>
      </c>
      <c r="T459" s="223">
        <f t="shared" ca="1" si="869"/>
        <v>3.5842218325844201E-3</v>
      </c>
      <c r="U459" s="223">
        <f t="shared" ca="1" si="870"/>
        <v>-1.5094000693769039E-3</v>
      </c>
      <c r="V459" s="223">
        <f t="shared" ca="1" si="871"/>
        <v>-1.3474384725530976E-3</v>
      </c>
      <c r="W459" s="223">
        <f t="shared" ca="1" si="872"/>
        <v>3.5061721745464685E-3</v>
      </c>
      <c r="X459" s="223">
        <f t="shared" ca="1" si="873"/>
        <v>-3.848365964283795E-3</v>
      </c>
      <c r="Y459" s="223">
        <f t="shared" ca="1" si="874"/>
        <v>2.1967300094811303E-3</v>
      </c>
      <c r="Z459" s="223">
        <f t="shared" ca="1" si="875"/>
        <v>5.9302681903166884E-4</v>
      </c>
      <c r="AA459" s="223">
        <f t="shared" ca="1" si="876"/>
        <v>-3.0755377873355251E-3</v>
      </c>
      <c r="AB459" s="223">
        <f t="shared" ca="1" si="877"/>
        <v>3.9646195501642353E-3</v>
      </c>
      <c r="AC459" s="223">
        <f t="shared" ca="1" si="878"/>
        <v>-2.7996408472614033E-3</v>
      </c>
      <c r="AD459" s="223">
        <f t="shared" ca="1" si="879"/>
        <v>1.8417452257184761E-4</v>
      </c>
      <c r="AE459" s="223">
        <f t="shared" ca="1" si="880"/>
        <v>2.526712207738758E-3</v>
      </c>
      <c r="AF459" s="223">
        <f t="shared" ca="1" si="881"/>
        <v>-3.9285150301161254E-3</v>
      </c>
      <c r="AG459" s="223">
        <f t="shared" ca="1" si="882"/>
        <v>3.2949630573380767E-3</v>
      </c>
      <c r="AH459" s="223">
        <f t="shared" ca="1" si="883"/>
        <v>-9.5429814055919061E-4</v>
      </c>
      <c r="AI459" s="223">
        <f t="shared" ca="1" si="884"/>
        <v>-1.8807864949951262E-3</v>
      </c>
      <c r="AJ459" s="223">
        <f t="shared" ca="1" si="885"/>
        <v>3.7414398805972597E-3</v>
      </c>
      <c r="AK459" s="223">
        <f t="shared" ca="1" si="886"/>
        <v>-3.6636616849578365E-3</v>
      </c>
      <c r="AL459" s="223">
        <f t="shared" ca="1" si="887"/>
        <v>1.687748616181434E-3</v>
      </c>
      <c r="AM459" s="223">
        <f t="shared" ca="1" si="888"/>
        <v>1.1625832120060258E-3</v>
      </c>
      <c r="AN459" s="223">
        <f t="shared" ca="1" si="889"/>
        <v>-3.410583294690725E-3</v>
      </c>
      <c r="AO459" s="223">
        <f t="shared" ca="1" si="890"/>
        <v>3.8915678486298052E-3</v>
      </c>
      <c r="AP459" s="223">
        <f t="shared" ca="1" si="891"/>
        <v>-2.3563398589841514E-3</v>
      </c>
      <c r="AQ459" s="223">
        <f t="shared" ca="1" si="892"/>
        <v>-3.9970250816370951E-4</v>
      </c>
      <c r="AR459" s="223">
        <f t="shared" ca="1" si="893"/>
        <v>2.9486599054463505E-3</v>
      </c>
      <c r="AS459" s="223">
        <f t="shared" ca="1" si="894"/>
        <v>-3.9699232422953203E-3</v>
      </c>
      <c r="AT459" s="223">
        <f t="shared" ca="1" si="895"/>
        <v>2.934378282456723E-3</v>
      </c>
      <c r="AU459" s="223">
        <f t="shared" ca="1" si="896"/>
        <v>-3.7853853891158971E-4</v>
      </c>
      <c r="AV459" s="223">
        <f t="shared" ca="1" si="897"/>
        <v>-2.3734211696631955E-3</v>
      </c>
      <c r="AW459" s="223">
        <f t="shared" ca="1" si="898"/>
        <v>3.8957167121180364E-3</v>
      </c>
      <c r="AX459" s="223">
        <f t="shared" ca="1" si="899"/>
        <v>-3.3996501941527496E-3</v>
      </c>
      <c r="AY459" s="223">
        <f t="shared" ca="1" si="900"/>
        <v>1.1422325622233204E-3</v>
      </c>
      <c r="AZ459" s="223">
        <f t="shared" ca="1" si="901"/>
        <v>1.7069731893598081E-3</v>
      </c>
      <c r="BA459" s="223">
        <f t="shared" ca="1" si="902"/>
        <v>-3.671799973437155E-3</v>
      </c>
      <c r="BB459" s="223">
        <f t="shared" ca="1" si="903"/>
        <v>3.7342754554333148E-3</v>
      </c>
      <c r="BC459" s="223">
        <f t="shared" ca="1" si="904"/>
        <v>-1.8620312287402647E-3</v>
      </c>
      <c r="BD459" s="223">
        <f t="shared" ca="1" si="905"/>
        <v>-9.749271866709697E-4</v>
      </c>
      <c r="BE459" s="223">
        <f t="shared" ca="1" si="906"/>
        <v>3.3067780209462276E-3</v>
      </c>
      <c r="BF459" s="223">
        <f t="shared" ca="1" si="907"/>
        <v>-3.9253946051673759E-3</v>
      </c>
      <c r="BG459" s="223">
        <f t="shared" ca="1" si="908"/>
        <v>2.5102730793758622E-3</v>
      </c>
      <c r="BH459" s="223">
        <f t="shared" ca="1" si="909"/>
        <v>2.0541527894377869E-4</v>
      </c>
      <c r="BI459" s="223">
        <f t="shared" ca="1" si="910"/>
        <v>-2.8146784435728531E-3</v>
      </c>
      <c r="BJ459" s="223">
        <f t="shared" ca="1" si="911"/>
        <v>3.9656630416115097E-3</v>
      </c>
      <c r="BK459" s="223">
        <f t="shared" ca="1" si="912"/>
        <v>-3.0620465433483686E-3</v>
      </c>
      <c r="BL459" s="223">
        <f t="shared" ca="1" si="913"/>
        <v>5.7199062275495012E-4</v>
      </c>
      <c r="BM459" s="223">
        <f t="shared" ca="1" si="914"/>
        <v>2.2144123521027487E-3</v>
      </c>
      <c r="BN459" s="223">
        <f t="shared" ca="1" si="915"/>
        <v>-3.8535332713359599E-3</v>
      </c>
      <c r="BO459" s="223">
        <f t="shared" ca="1" si="916"/>
        <v>3.4961472758755496E-3</v>
      </c>
      <c r="BP459" s="223">
        <f t="shared" ca="1" si="917"/>
        <v>-1.3274152455973521E-3</v>
      </c>
      <c r="BQ459" s="223">
        <f t="shared" ca="1" si="918"/>
        <v>-1.5290476357981799E-3</v>
      </c>
      <c r="BR459" s="223">
        <f t="shared" ca="1" si="919"/>
        <v>3.5933143785293483E-3</v>
      </c>
      <c r="BS459" s="223">
        <f t="shared" ca="1" si="920"/>
        <v>-3.795893029252758E-3</v>
      </c>
      <c r="BT459" s="223">
        <f t="shared" ca="1" si="921"/>
        <v>2.0318280449743882E-3</v>
      </c>
      <c r="BU459" s="223">
        <f t="shared" ca="1" si="922"/>
        <v>7.8492247634968731E-4</v>
      </c>
      <c r="BV459" s="223">
        <f t="shared" ca="1" si="923"/>
        <v>-3.1950064293097893E-3</v>
      </c>
      <c r="BW459" s="223">
        <f t="shared" ca="1" si="924"/>
        <v>3.9497647422771353E-3</v>
      </c>
      <c r="BX459" s="223">
        <f t="shared" ca="1" si="925"/>
        <v>-2.6581588320454467E-3</v>
      </c>
      <c r="BY459" s="223">
        <f t="shared" ca="1" si="926"/>
        <v>-1.0633186324562893E-5</v>
      </c>
      <c r="BZ459" s="223">
        <f t="shared" ca="1" si="927"/>
        <v>2.6739161747920343E-3</v>
      </c>
      <c r="CA459" s="223">
        <f t="shared" ca="1" si="928"/>
        <v>-3.9518492113093974E-3</v>
      </c>
      <c r="CB459" s="223">
        <f t="shared" ca="1" si="929"/>
        <v>3.1823380659135609E-3</v>
      </c>
      <c r="CC459" s="223">
        <f t="shared" ca="1" si="930"/>
        <v>-7.6406473108774412E-4</v>
      </c>
      <c r="CD459" s="223">
        <f t="shared" ca="1" si="931"/>
        <v>-2.0500688212265676E-3</v>
      </c>
      <c r="CE459" s="223">
        <f t="shared" ca="1" si="932"/>
        <v>3.8020663313736154E-3</v>
      </c>
      <c r="CF459" s="223">
        <f t="shared" ca="1" si="933"/>
        <v>-3.5842218325843793E-3</v>
      </c>
      <c r="CG459" s="223">
        <f t="shared" ca="1" si="934"/>
        <v>1.5094000693767907E-3</v>
      </c>
      <c r="CH459" s="223">
        <f t="shared" ca="1" si="935"/>
        <v>1.3474384725531072E-3</v>
      </c>
      <c r="CI459" s="223">
        <f t="shared" ca="1" si="936"/>
        <v>-3.5061721745464729E-3</v>
      </c>
      <c r="CJ459" s="223">
        <f t="shared" ca="1" si="937"/>
        <v>3.8483659642837859E-3</v>
      </c>
      <c r="CK459" s="223">
        <f t="shared" ca="1" si="938"/>
        <v>-2.1967300094810987E-3</v>
      </c>
      <c r="CL459" s="223">
        <f t="shared" ca="1" si="939"/>
        <v>-5.9302681903173433E-4</v>
      </c>
      <c r="CM459" s="223">
        <f t="shared" ca="1" si="940"/>
        <v>3.0755377873355671E-3</v>
      </c>
      <c r="CN459" s="223">
        <f t="shared" ca="1" si="941"/>
        <v>-3.9646195501642318E-3</v>
      </c>
      <c r="CO459" s="223">
        <f t="shared" ca="1" si="942"/>
        <v>2.7996408472613366E-3</v>
      </c>
      <c r="CP459" s="223">
        <f t="shared" ca="1" si="943"/>
        <v>-1.8417452257175329E-4</v>
      </c>
      <c r="CQ459" s="223">
        <f t="shared" ca="1" si="944"/>
        <v>-2.5267122077388309E-3</v>
      </c>
      <c r="CR459" s="223">
        <f t="shared" ca="1" si="945"/>
        <v>3.9285150301161436E-3</v>
      </c>
      <c r="CS459" s="223">
        <f t="shared" ca="1" si="946"/>
        <v>-3.2949630573380711E-3</v>
      </c>
      <c r="CT459" s="223">
        <f t="shared" ca="1" si="947"/>
        <v>9.5429814055918117E-4</v>
      </c>
      <c r="CU459" s="223">
        <f t="shared" ca="1" si="948"/>
        <v>1.8807864949951347E-3</v>
      </c>
      <c r="CV459" s="223">
        <f t="shared" ca="1" si="949"/>
        <v>-3.7414398805972822E-3</v>
      </c>
      <c r="CW459" s="223">
        <f t="shared" ca="1" si="950"/>
        <v>3.6636616849578104E-3</v>
      </c>
      <c r="CX459" s="223">
        <f t="shared" ca="1" si="951"/>
        <v>-1.6877486161813741E-3</v>
      </c>
      <c r="CY459" s="223">
        <f t="shared" ca="1" si="952"/>
        <v>-1.1625832120060889E-3</v>
      </c>
      <c r="CZ459" s="223">
        <f t="shared" ca="1" si="953"/>
        <v>3.4105832946907588E-3</v>
      </c>
      <c r="DA459" s="223">
        <f t="shared" ca="1" si="954"/>
        <v>-3.8915678486297813E-3</v>
      </c>
      <c r="DB459" s="223">
        <f t="shared" ca="1" si="955"/>
        <v>2.356339858984053E-3</v>
      </c>
      <c r="DC459" s="223">
        <f t="shared" ca="1" si="956"/>
        <v>3.9970250816383137E-4</v>
      </c>
      <c r="DD459" s="223">
        <f t="shared" ca="1" si="957"/>
        <v>-2.9486599054463565E-3</v>
      </c>
      <c r="DE459" s="223">
        <f t="shared" ca="1" si="958"/>
        <v>3.9699232422953203E-3</v>
      </c>
      <c r="DF459" s="223">
        <f t="shared" ca="1" si="959"/>
        <v>-2.9343782824566783E-3</v>
      </c>
      <c r="DG459" s="223">
        <f t="shared" ca="1" si="960"/>
        <v>3.7853853891152379E-4</v>
      </c>
      <c r="DH459" s="223">
        <f t="shared" ca="1" si="961"/>
        <v>2.3734211696632484E-3</v>
      </c>
      <c r="DI459" s="223">
        <f t="shared" ca="1" si="962"/>
        <v>-3.895716712118049E-3</v>
      </c>
      <c r="DJ459" s="223">
        <f t="shared" ca="1" si="963"/>
        <v>3.3996501941527153E-3</v>
      </c>
      <c r="DK459" s="223">
        <f t="shared" ca="1" si="964"/>
        <v>-1.1422325622232571E-3</v>
      </c>
      <c r="DL459" s="223">
        <f t="shared" ca="1" si="965"/>
        <v>-1.7069731893599187E-3</v>
      </c>
      <c r="DM459" s="223">
        <f t="shared" ca="1" si="966"/>
        <v>3.6717999734372014E-3</v>
      </c>
      <c r="DN459" s="223">
        <f t="shared" ca="1" si="967"/>
        <v>-3.7342754554332731E-3</v>
      </c>
      <c r="DO459" s="223">
        <f t="shared" ca="1" si="968"/>
        <v>1.8620312287401563E-3</v>
      </c>
      <c r="DP459" s="223">
        <f t="shared" ca="1" si="969"/>
        <v>9.7492718667108831E-4</v>
      </c>
      <c r="DQ459" s="223">
        <f t="shared" ca="1" si="970"/>
        <v>-3.3067780209463269E-3</v>
      </c>
      <c r="DR459" s="223">
        <f t="shared" ca="1" si="971"/>
        <v>3.925394605167349E-3</v>
      </c>
      <c r="DS459" s="223">
        <f t="shared" ca="1" si="972"/>
        <v>-2.5102730793757234E-3</v>
      </c>
      <c r="DT459" s="223">
        <f t="shared" ca="1" si="973"/>
        <v>-2.0541527894373207E-4</v>
      </c>
      <c r="DU459" s="223">
        <f t="shared" ca="1" si="974"/>
        <v>2.8146784435728201E-3</v>
      </c>
      <c r="DV459" s="223">
        <f t="shared" ca="1" si="975"/>
        <v>-3.965663041611508E-3</v>
      </c>
      <c r="DW459" s="223">
        <f t="shared" ca="1" si="976"/>
        <v>3.0620465433483981E-3</v>
      </c>
      <c r="DX459" s="223">
        <f t="shared" ca="1" si="977"/>
        <v>-5.7199062275499631E-4</v>
      </c>
      <c r="DY459" s="223">
        <f t="shared" ca="1" si="978"/>
        <v>-2.2144123521028037E-3</v>
      </c>
      <c r="DZ459" s="223">
        <f t="shared" ca="1" si="979"/>
        <v>3.8535332713359764E-3</v>
      </c>
      <c r="EA459" s="223">
        <f t="shared" ca="1" si="980"/>
        <v>-3.496147275875518E-3</v>
      </c>
      <c r="EB459" s="223">
        <f t="shared" ca="1" si="981"/>
        <v>1.3274152455972897E-3</v>
      </c>
      <c r="EC459" s="223">
        <f t="shared" ca="1" si="982"/>
        <v>1.5290476357982411E-3</v>
      </c>
      <c r="ED459" s="223">
        <f t="shared" ca="1" si="983"/>
        <v>-3.5933143785293765E-3</v>
      </c>
      <c r="EE459" s="223">
        <f t="shared" ca="1" si="984"/>
        <v>3.795893029252739E-3</v>
      </c>
      <c r="EF459" s="223">
        <f t="shared" ca="1" si="985"/>
        <v>-2.0318280449743314E-3</v>
      </c>
      <c r="EG459" s="223">
        <f t="shared" ca="1" si="986"/>
        <v>-7.8492247634975171E-4</v>
      </c>
      <c r="EH459" s="223">
        <f t="shared" ca="1" si="987"/>
        <v>3.1950064293098284E-3</v>
      </c>
      <c r="EI459" s="223">
        <f t="shared" ca="1" si="988"/>
        <v>-3.9497647422771292E-3</v>
      </c>
      <c r="EJ459" s="223">
        <f t="shared" ca="1" si="989"/>
        <v>2.6581588320453136E-3</v>
      </c>
      <c r="EK459" s="223">
        <f t="shared" ca="1" si="990"/>
        <v>1.0633186324741787E-5</v>
      </c>
      <c r="EL459" s="223">
        <f t="shared" ca="1" si="991"/>
        <v>-2.673916174792167E-3</v>
      </c>
      <c r="EM459" s="223">
        <f t="shared" ca="1" si="992"/>
        <v>3.9518492113094139E-3</v>
      </c>
      <c r="EN459" s="223">
        <f t="shared" ca="1" si="993"/>
        <v>-3.1823380659134538E-3</v>
      </c>
      <c r="EO459" s="223">
        <f t="shared" ca="1" si="994"/>
        <v>7.6406473108779009E-4</v>
      </c>
      <c r="EP459" s="223">
        <f t="shared" ca="1" si="995"/>
        <v>2.0500688212265273E-3</v>
      </c>
      <c r="EQ459" s="223">
        <f t="shared" ca="1" si="996"/>
        <v>-3.8020663313736015E-3</v>
      </c>
      <c r="ER459" s="223">
        <f t="shared" ca="1" si="997"/>
        <v>3.5842218325844001E-3</v>
      </c>
      <c r="ES459" s="223">
        <f t="shared" ca="1" si="998"/>
        <v>-1.5094000693768339E-3</v>
      </c>
      <c r="ET459" s="223">
        <f t="shared" ca="1" si="999"/>
        <v>-1.3474384725531692E-3</v>
      </c>
      <c r="EU459" s="223">
        <f t="shared" ca="1" si="1000"/>
        <v>3.5061721745465037E-3</v>
      </c>
      <c r="EV459" s="223">
        <f t="shared" ca="1" si="1001"/>
        <v>-3.8483659642837694E-3</v>
      </c>
      <c r="EW459" s="223">
        <f t="shared" ca="1" si="1002"/>
        <v>2.1967300094810436E-3</v>
      </c>
      <c r="EX459" s="223">
        <f t="shared" ca="1" si="1003"/>
        <v>5.9302681903179938E-4</v>
      </c>
      <c r="EY459" s="223">
        <f t="shared" ca="1" si="1004"/>
        <v>-3.0755377873356088E-3</v>
      </c>
      <c r="EZ459" s="223">
        <f t="shared" ca="1" si="1005"/>
        <v>3.9646195501642284E-3</v>
      </c>
      <c r="FA459" s="223">
        <f t="shared" ca="1" si="1006"/>
        <v>-2.7996408472612893E-3</v>
      </c>
      <c r="FB459" s="223">
        <f t="shared" ca="1" si="1007"/>
        <v>1.8417452257168715E-4</v>
      </c>
      <c r="FC459" s="223">
        <f t="shared" ca="1" si="1008"/>
        <v>2.5267122077388816E-3</v>
      </c>
      <c r="FD459" s="223">
        <f t="shared" ca="1" si="1009"/>
        <v>-3.9285150301161531E-3</v>
      </c>
      <c r="FE459" s="223">
        <f t="shared" ca="1" si="1010"/>
        <v>3.2949630573379713E-3</v>
      </c>
      <c r="FF459" s="223">
        <f t="shared" ca="1" si="1011"/>
        <v>-9.5429814055900748E-4</v>
      </c>
      <c r="FG459" s="223">
        <f t="shared" ca="1" si="1012"/>
        <v>-1.8807864949952925E-3</v>
      </c>
      <c r="FH459" s="223">
        <f t="shared" ca="1" si="1013"/>
        <v>3.7414398805973421E-3</v>
      </c>
      <c r="FI459" s="223">
        <f t="shared" ca="1" si="1014"/>
        <v>-3.663661684957741E-3</v>
      </c>
      <c r="FJ459" s="223">
        <f t="shared" ca="1" si="1015"/>
        <v>1.6877486161814164E-3</v>
      </c>
      <c r="FK459" s="223">
        <f t="shared" ca="1" si="1016"/>
        <v>1.1625832120060442E-3</v>
      </c>
      <c r="FL459" s="223">
        <f t="shared" ca="1" si="1017"/>
        <v>-3.4105832946907349E-3</v>
      </c>
      <c r="FM459" s="223">
        <f t="shared" ca="1" si="1018"/>
        <v>3.8915678486297909E-3</v>
      </c>
      <c r="FN459" s="223">
        <f t="shared" ca="1" si="1019"/>
        <v>-2.3563398589840903E-3</v>
      </c>
      <c r="FO459" s="223">
        <f t="shared" ca="1" si="1020"/>
        <v>-3.9970250816378497E-4</v>
      </c>
      <c r="FP459" s="223">
        <f t="shared" ca="1" si="1021"/>
        <v>2.9486599054464012E-3</v>
      </c>
      <c r="FQ459" s="223">
        <f t="shared" ca="1" si="1022"/>
        <v>-3.9699232422953194E-3</v>
      </c>
      <c r="FR459" s="223">
        <f t="shared" ca="1" si="1023"/>
        <v>2.9343782824566332E-3</v>
      </c>
      <c r="FS459" s="223">
        <f t="shared" ca="1" si="1024"/>
        <v>-3.7853853891145809E-4</v>
      </c>
      <c r="FT459" s="223">
        <f t="shared" ca="1" si="1025"/>
        <v>-2.3734211696633013E-3</v>
      </c>
      <c r="FU459" s="223">
        <f t="shared" ca="1" si="1026"/>
        <v>3.895716712118062E-3</v>
      </c>
      <c r="FV459" s="223">
        <f t="shared" ca="1" si="1027"/>
        <v>-3.3996501941526811E-3</v>
      </c>
      <c r="FW459" s="223">
        <f t="shared" ca="1" si="1028"/>
        <v>1.1422325622231938E-3</v>
      </c>
      <c r="FX459" s="223">
        <f t="shared" ca="1" si="1029"/>
        <v>1.7069731893599781E-3</v>
      </c>
      <c r="FY459" s="223">
        <f t="shared" ca="1" si="1030"/>
        <v>-3.6717999734372266E-3</v>
      </c>
      <c r="FZ459" s="223">
        <f t="shared" ca="1" si="1031"/>
        <v>3.7342754554332506E-3</v>
      </c>
      <c r="GA459" s="223">
        <f t="shared" ca="1" si="1032"/>
        <v>-1.8620312287400981E-3</v>
      </c>
      <c r="GB459" s="223">
        <f t="shared" ca="1" si="1033"/>
        <v>-9.7492718667115249E-4</v>
      </c>
      <c r="GC459" s="223">
        <f t="shared" ca="1" si="1034"/>
        <v>3.3067780209463638E-3</v>
      </c>
      <c r="GD459" s="223">
        <f t="shared" ca="1" si="1035"/>
        <v>-3.9253946051673394E-3</v>
      </c>
      <c r="GE459" s="223">
        <f t="shared" ca="1" si="1036"/>
        <v>2.5102730793756726E-3</v>
      </c>
      <c r="GF459" s="223">
        <f t="shared" ca="1" si="1037"/>
        <v>2.0541527894379842E-4</v>
      </c>
      <c r="GG459" s="223">
        <f t="shared" ca="1" si="1038"/>
        <v>-2.814678443572867E-3</v>
      </c>
      <c r="GH459" s="223">
        <f t="shared" ca="1" si="1039"/>
        <v>3.9656630416115115E-3</v>
      </c>
      <c r="GI459" s="223">
        <f t="shared" ca="1" si="1040"/>
        <v>-3.0620465433483565E-3</v>
      </c>
      <c r="GJ459" s="223">
        <f t="shared" ca="1" si="1041"/>
        <v>5.7199062275493104E-4</v>
      </c>
      <c r="GK459" s="223">
        <f t="shared" ca="1" si="1042"/>
        <v>2.2144123521028588E-3</v>
      </c>
      <c r="GL459" s="223">
        <f t="shared" ca="1" si="1043"/>
        <v>-3.853533271335992E-3</v>
      </c>
      <c r="GM459" s="223">
        <f t="shared" ca="1" si="1044"/>
        <v>3.4961472758754872E-3</v>
      </c>
      <c r="GN459" s="223">
        <f t="shared" ca="1" si="1045"/>
        <v>-1.3274152455972274E-3</v>
      </c>
      <c r="GO459" s="223">
        <f t="shared" ca="1" si="1046"/>
        <v>-1.529047635798302E-3</v>
      </c>
      <c r="GP459" s="223">
        <f t="shared" ca="1" si="1047"/>
        <v>3.5933143785294047E-3</v>
      </c>
      <c r="GQ459" s="223">
        <f t="shared" ca="1" si="1048"/>
        <v>-3.7958930292527194E-3</v>
      </c>
      <c r="GR459" s="223">
        <f t="shared" ca="1" si="1049"/>
        <v>2.0318280449742746E-3</v>
      </c>
      <c r="GS459" s="223">
        <f t="shared" ca="1" si="1050"/>
        <v>7.8492247634981719E-4</v>
      </c>
      <c r="GT459" s="223">
        <f t="shared" ca="1" si="1051"/>
        <v>-3.1950064293098678E-3</v>
      </c>
      <c r="GU459" s="223">
        <f t="shared" ca="1" si="1052"/>
        <v>3.9497647422771223E-3</v>
      </c>
      <c r="GV459" s="223">
        <f t="shared" ca="1" si="1053"/>
        <v>-2.6581588320452642E-3</v>
      </c>
      <c r="GW459" s="223">
        <f t="shared" ca="1" si="1054"/>
        <v>-1.0633186324807923E-5</v>
      </c>
      <c r="GX459" s="223">
        <f t="shared" ca="1" si="1055"/>
        <v>2.6739161747922156E-3</v>
      </c>
      <c r="GY459" s="223">
        <f t="shared" ca="1" si="1056"/>
        <v>-3.9518492113094199E-3</v>
      </c>
      <c r="GZ459" s="223">
        <f t="shared" ca="1" si="1057"/>
        <v>3.1823380659134143E-3</v>
      </c>
      <c r="HA459" s="223">
        <f t="shared" ca="1" si="1058"/>
        <v>-7.6406473108772536E-4</v>
      </c>
      <c r="HB459" s="223">
        <f t="shared" ca="1" si="1059"/>
        <v>-2.0500688212265841E-3</v>
      </c>
      <c r="HC459" s="223">
        <f t="shared" ca="1" si="1060"/>
        <v>3.8020663313736206E-3</v>
      </c>
      <c r="HD459" s="223">
        <f t="shared" ca="1" si="1061"/>
        <v>-3.5842218325843715E-3</v>
      </c>
      <c r="HE459" s="223">
        <f t="shared" ca="1" si="1062"/>
        <v>1.5094000693767727E-3</v>
      </c>
      <c r="HF459" s="223">
        <f t="shared" ca="1" si="1063"/>
        <v>1.3474384725532314E-3</v>
      </c>
      <c r="HG459" s="223">
        <f t="shared" ca="1" si="1064"/>
        <v>-3.5061721745465353E-3</v>
      </c>
      <c r="HH459" s="223">
        <f t="shared" ca="1" si="1065"/>
        <v>3.8483659642837534E-3</v>
      </c>
      <c r="HI459" s="223">
        <f t="shared" ca="1" si="1066"/>
        <v>-2.1967300094809885E-3</v>
      </c>
      <c r="HJ459" s="223">
        <f t="shared" ca="1" si="1067"/>
        <v>-5.9302681903186487E-4</v>
      </c>
      <c r="HK459" s="223">
        <f t="shared" ca="1" si="1068"/>
        <v>3.0755377873357931E-3</v>
      </c>
      <c r="HL459" s="223">
        <f t="shared" ca="1" si="1069"/>
        <v>-3.9646195501642249E-3</v>
      </c>
      <c r="HM459" s="223">
        <f t="shared" ca="1" si="1070"/>
        <v>2.7996408472614025E-3</v>
      </c>
      <c r="HN459" s="223">
        <f t="shared" ca="1" si="1071"/>
        <v>-1.8417452257162123E-4</v>
      </c>
      <c r="HO459" s="223">
        <f t="shared" ca="1" si="1072"/>
        <v>-2.5267122077387589E-3</v>
      </c>
      <c r="HP459" s="223">
        <f t="shared" ca="1" si="1073"/>
        <v>3.9285150301161618E-3</v>
      </c>
      <c r="HQ459" s="223">
        <f t="shared" ca="1" si="1074"/>
        <v>-3.2949630573380602E-3</v>
      </c>
      <c r="HR459" s="223">
        <f t="shared" ca="1" si="1075"/>
        <v>9.5429814055894319E-4</v>
      </c>
      <c r="HS459" s="223">
        <f t="shared" ca="1" si="1076"/>
        <v>1.8807864949951518E-3</v>
      </c>
      <c r="HT459" s="223">
        <f t="shared" ca="1" si="1077"/>
        <v>-3.7414398805973642E-3</v>
      </c>
      <c r="HU459" s="223">
        <f t="shared" ca="1" si="1078"/>
        <v>3.6636616849578035E-3</v>
      </c>
      <c r="HV459" s="223">
        <f t="shared" ca="1" si="1079"/>
        <v>-1.6877486161811523E-3</v>
      </c>
      <c r="HW459" s="223">
        <f t="shared" ca="1" si="1080"/>
        <v>-1.162583212006108E-3</v>
      </c>
      <c r="HX459" s="223">
        <f t="shared" ca="1" si="1081"/>
        <v>3.4105832946908841E-3</v>
      </c>
      <c r="HY459" s="223">
        <f t="shared" ca="1" si="1082"/>
        <v>-3.8915678486297774E-3</v>
      </c>
      <c r="HZ459" s="223">
        <f t="shared" ca="1" si="1083"/>
        <v>2.3563398589838552E-3</v>
      </c>
      <c r="IA459" s="223">
        <f t="shared" ca="1" si="1084"/>
        <v>3.9970250816385089E-4</v>
      </c>
      <c r="IB459" s="223">
        <f t="shared" ca="1" si="1085"/>
        <v>-2.9486599054465963E-3</v>
      </c>
      <c r="IC459" s="223">
        <f t="shared" ca="1" si="1086"/>
        <v>3.9699232422953194E-3</v>
      </c>
      <c r="ID459" s="223">
        <f t="shared" ca="1" si="1087"/>
        <v>-2.9343782824564372E-3</v>
      </c>
      <c r="IE459" s="223">
        <f t="shared" ca="1" si="1088"/>
        <v>3.998808230087198E-5</v>
      </c>
      <c r="IF459" s="223">
        <f t="shared" ca="1" si="1089"/>
        <v>2.3734211696635355E-3</v>
      </c>
      <c r="IG459" s="223">
        <f t="shared" ca="1" si="1090"/>
        <v>-3.8957167121180746E-3</v>
      </c>
      <c r="IH459" s="223">
        <f t="shared" ca="1" si="1091"/>
        <v>3.3996501941527635E-3</v>
      </c>
      <c r="II459" s="223">
        <f t="shared" ca="1" si="1092"/>
        <v>-1.1422325622231304E-3</v>
      </c>
      <c r="IJ459" s="223">
        <f t="shared" ca="1" si="1093"/>
        <v>-1.7069731893598348E-3</v>
      </c>
      <c r="IK459" s="223">
        <f t="shared" ca="1" si="1094"/>
        <v>3.6717999734372517E-3</v>
      </c>
      <c r="IL459" s="223">
        <f t="shared" ca="1" si="1095"/>
        <v>-3.7342754554333048E-3</v>
      </c>
      <c r="IM459" s="223">
        <f t="shared" ca="1" si="1096"/>
        <v>1.8620312287400396E-3</v>
      </c>
      <c r="IN459" s="223">
        <f t="shared" ca="1" si="1097"/>
        <v>9.7492718667099789E-4</v>
      </c>
      <c r="IO459" s="223">
        <f t="shared" ca="1" si="1098"/>
        <v>-3.3067780209464002E-3</v>
      </c>
      <c r="IP459" s="223">
        <f t="shared" ca="1" si="1099"/>
        <v>3.9253946051673637E-3</v>
      </c>
      <c r="IQ459" s="223">
        <f t="shared" ca="1" si="1100"/>
        <v>-2.510273079375621E-3</v>
      </c>
      <c r="IR459" s="223">
        <f t="shared" ca="1" si="1101"/>
        <v>-2.0541527894386413E-4</v>
      </c>
      <c r="IS459" s="223">
        <f t="shared" ca="1" si="1102"/>
        <v>2.8146784435730725E-3</v>
      </c>
      <c r="IT459" s="223">
        <f t="shared" ca="1" si="1103"/>
        <v>-3.9656630416115141E-3</v>
      </c>
      <c r="IU459" s="223">
        <f t="shared" ca="1" si="1104"/>
        <v>3.0620465433481708E-3</v>
      </c>
      <c r="IV459" s="223">
        <f t="shared" ca="1" si="1105"/>
        <v>-5.7199062275486556E-4</v>
      </c>
      <c r="IW459" s="223">
        <f t="shared" ca="1" si="1106"/>
        <v>-2.2144123521031008E-3</v>
      </c>
      <c r="IX459" s="223">
        <f t="shared" ca="1" si="1107"/>
        <v>3.853533271336008E-3</v>
      </c>
      <c r="IY459" s="223">
        <f t="shared" ca="1" si="1108"/>
        <v>-3.4961472758753484E-3</v>
      </c>
      <c r="IZ459" s="223">
        <f t="shared" ca="1" si="1109"/>
        <v>1.3274152455971652E-3</v>
      </c>
      <c r="JA459" s="223">
        <f t="shared" ca="1" si="1110"/>
        <v>1.5290476357985715E-3</v>
      </c>
      <c r="JB459" s="223">
        <f t="shared" ca="1" si="1111"/>
        <v>-3.5933143785294324E-3</v>
      </c>
    </row>
    <row r="460" spans="2:262">
      <c r="B460" s="230">
        <v>99</v>
      </c>
      <c r="C460" s="229">
        <f t="shared" si="1112"/>
        <v>1.9335937500000013E-3</v>
      </c>
      <c r="D460" s="226">
        <f t="shared" ca="1" si="855"/>
        <v>23.358807018805795</v>
      </c>
      <c r="E460" s="225">
        <f ca="1">DA361</f>
        <v>-0.64119298119420376</v>
      </c>
      <c r="F460" s="224">
        <v>99</v>
      </c>
      <c r="G460" s="223">
        <f t="shared" ca="1" si="856"/>
        <v>6.5695559489861426E-3</v>
      </c>
      <c r="H460" s="223">
        <f t="shared" ca="1" si="857"/>
        <v>-3.8684565653477826E-3</v>
      </c>
      <c r="I460" s="223">
        <f t="shared" ca="1" si="858"/>
        <v>-7.1109688177127669E-4</v>
      </c>
      <c r="J460" s="223">
        <f t="shared" ca="1" si="859"/>
        <v>4.94535426454856E-3</v>
      </c>
      <c r="K460" s="223">
        <f t="shared" ca="1" si="860"/>
        <v>-6.7782351146781997E-3</v>
      </c>
      <c r="L460" s="223">
        <f t="shared" ca="1" si="861"/>
        <v>5.3197249205219023E-3</v>
      </c>
      <c r="M460" s="223">
        <f t="shared" ca="1" si="862"/>
        <v>-1.2780504269221775E-3</v>
      </c>
      <c r="N460" s="223">
        <f t="shared" ca="1" si="863"/>
        <v>-3.3842227414281789E-3</v>
      </c>
      <c r="O460" s="223">
        <f t="shared" ca="1" si="864"/>
        <v>6.4031772236378647E-3</v>
      </c>
      <c r="P460" s="223">
        <f t="shared" ca="1" si="865"/>
        <v>-6.3128621375466605E-3</v>
      </c>
      <c r="Q460" s="223">
        <f t="shared" ca="1" si="866"/>
        <v>3.1571328910144684E-3</v>
      </c>
      <c r="R460" s="223">
        <f t="shared" ca="1" si="867"/>
        <v>1.531644228201142E-3</v>
      </c>
      <c r="S460" s="223">
        <f t="shared" ca="1" si="868"/>
        <v>-5.4766820096034917E-3</v>
      </c>
      <c r="T460" s="223">
        <f t="shared" ca="1" si="869"/>
        <v>6.7623399061482077E-3</v>
      </c>
      <c r="U460" s="223">
        <f t="shared" ca="1" si="870"/>
        <v>-4.7643251904350113E-3</v>
      </c>
      <c r="V460" s="223">
        <f t="shared" ca="1" si="871"/>
        <v>4.5283845751395435E-4</v>
      </c>
      <c r="W460" s="223">
        <f t="shared" ca="1" si="872"/>
        <v>4.0785386182991771E-3</v>
      </c>
      <c r="X460" s="223">
        <f t="shared" ca="1" si="873"/>
        <v>-6.629449502702894E-3</v>
      </c>
      <c r="Y460" s="223">
        <f t="shared" ca="1" si="874"/>
        <v>5.9612170035301133E-3</v>
      </c>
      <c r="Z460" s="223">
        <f t="shared" ca="1" si="875"/>
        <v>-2.3983229993328613E-3</v>
      </c>
      <c r="AA460" s="223">
        <f t="shared" ca="1" si="876"/>
        <v>-2.3291542197804984E-3</v>
      </c>
      <c r="AB460" s="223">
        <f t="shared" ca="1" si="877"/>
        <v>5.9256353595242648E-3</v>
      </c>
      <c r="AC460" s="223">
        <f t="shared" ca="1" si="878"/>
        <v>-6.6447328110263108E-3</v>
      </c>
      <c r="AD460" s="223">
        <f t="shared" ca="1" si="879"/>
        <v>4.1372655748378182E-3</v>
      </c>
      <c r="AE460" s="223">
        <f t="shared" ca="1" si="880"/>
        <v>3.7918462379845893E-4</v>
      </c>
      <c r="AF460" s="223">
        <f t="shared" ca="1" si="881"/>
        <v>-4.711509478036671E-3</v>
      </c>
      <c r="AG460" s="223">
        <f t="shared" ca="1" si="882"/>
        <v>6.7560086905385716E-3</v>
      </c>
      <c r="AH460" s="223">
        <f t="shared" ca="1" si="883"/>
        <v>-5.5199096170643197E-3</v>
      </c>
      <c r="AI460" s="223">
        <f t="shared" ca="1" si="884"/>
        <v>1.6034400973760755E-3</v>
      </c>
      <c r="AJ460" s="223">
        <f t="shared" ca="1" si="885"/>
        <v>3.0916315639115547E-3</v>
      </c>
      <c r="AK460" s="223">
        <f t="shared" ca="1" si="886"/>
        <v>-6.285461638041087E-3</v>
      </c>
      <c r="AL460" s="223">
        <f t="shared" ca="1" si="887"/>
        <v>6.4271827494921446E-3</v>
      </c>
      <c r="AM460" s="223">
        <f t="shared" ca="1" si="888"/>
        <v>-3.4479776340175555E-3</v>
      </c>
      <c r="AN460" s="223">
        <f t="shared" ca="1" si="889"/>
        <v>-1.2055044154229652E-3</v>
      </c>
      <c r="AO460" s="223">
        <f t="shared" ca="1" si="890"/>
        <v>5.2736148497393494E-3</v>
      </c>
      <c r="AP460" s="223">
        <f t="shared" ca="1" si="891"/>
        <v>-6.7809512191582327E-3</v>
      </c>
      <c r="AQ460" s="223">
        <f t="shared" ca="1" si="892"/>
        <v>4.9955776520117408E-3</v>
      </c>
      <c r="AR460" s="223">
        <f t="shared" ca="1" si="893"/>
        <v>-7.8443996386852845E-4</v>
      </c>
      <c r="AS460" s="223">
        <f t="shared" ca="1" si="894"/>
        <v>-3.8076078916227871E-3</v>
      </c>
      <c r="AT460" s="223">
        <f t="shared" ca="1" si="895"/>
        <v>6.5507487229978824E-3</v>
      </c>
      <c r="AU460" s="223">
        <f t="shared" ca="1" si="896"/>
        <v>-6.1129618769673174E-3</v>
      </c>
      <c r="AV460" s="223">
        <f t="shared" ca="1" si="897"/>
        <v>2.7068289001951885E-3</v>
      </c>
      <c r="AW460" s="223">
        <f t="shared" ca="1" si="898"/>
        <v>2.0136922985528887E-3</v>
      </c>
      <c r="AX460" s="223">
        <f t="shared" ca="1" si="899"/>
        <v>-5.7564001454076365E-3</v>
      </c>
      <c r="AY460" s="223">
        <f t="shared" ca="1" si="900"/>
        <v>6.7039019297148606E-3</v>
      </c>
      <c r="AZ460" s="223">
        <f t="shared" ca="1" si="901"/>
        <v>-4.3961075491763327E-3</v>
      </c>
      <c r="BA460" s="223">
        <f t="shared" ca="1" si="902"/>
        <v>-4.6358876854344158E-5</v>
      </c>
      <c r="BB460" s="223">
        <f t="shared" ca="1" si="903"/>
        <v>4.4663142525126877E-3</v>
      </c>
      <c r="BC460" s="223">
        <f t="shared" ca="1" si="904"/>
        <v>-6.7175064497069599E-3</v>
      </c>
      <c r="BD460" s="223">
        <f t="shared" ca="1" si="905"/>
        <v>5.7067963678522618E-3</v>
      </c>
      <c r="BE460" s="223">
        <f t="shared" ca="1" si="906"/>
        <v>-1.9249669401906525E-3</v>
      </c>
      <c r="BF460" s="223">
        <f t="shared" ca="1" si="907"/>
        <v>-2.7915923751625016E-3</v>
      </c>
      <c r="BG460" s="223">
        <f t="shared" ca="1" si="908"/>
        <v>6.1526038248168819E-3</v>
      </c>
      <c r="BH460" s="223">
        <f t="shared" ca="1" si="909"/>
        <v>-6.526019715239386E-3</v>
      </c>
      <c r="BI460" s="223">
        <f t="shared" ca="1" si="910"/>
        <v>3.7305158968930605E-3</v>
      </c>
      <c r="BJ460" s="223">
        <f t="shared" ca="1" si="911"/>
        <v>8.7646043691826971E-4</v>
      </c>
      <c r="BK460" s="223">
        <f t="shared" ca="1" si="912"/>
        <v>-5.0578430897881095E-3</v>
      </c>
      <c r="BL460" s="223">
        <f t="shared" ca="1" si="913"/>
        <v>6.7832266267401275E-3</v>
      </c>
      <c r="BM460" s="223">
        <f t="shared" ca="1" si="914"/>
        <v>-5.2147953294638177E-3</v>
      </c>
      <c r="BN460" s="223">
        <f t="shared" ca="1" si="915"/>
        <v>1.1141516856413649E-3</v>
      </c>
      <c r="BO460" s="223">
        <f t="shared" ca="1" si="916"/>
        <v>3.5275043040284559E-3</v>
      </c>
      <c r="BP460" s="223">
        <f t="shared" ca="1" si="917"/>
        <v>-6.4562666158413324E-3</v>
      </c>
      <c r="BQ460" s="223">
        <f t="shared" ca="1" si="918"/>
        <v>6.2499800898106646E-3</v>
      </c>
      <c r="BR460" s="223">
        <f t="shared" ca="1" si="919"/>
        <v>-3.0088138131467786E-3</v>
      </c>
      <c r="BS460" s="223">
        <f t="shared" ca="1" si="920"/>
        <v>-1.6933792161993116E-3</v>
      </c>
      <c r="BT460" s="223">
        <f t="shared" ca="1" si="921"/>
        <v>5.5732972591395905E-3</v>
      </c>
      <c r="BU460" s="223">
        <f t="shared" ca="1" si="922"/>
        <v>-6.7469207614622856E-3</v>
      </c>
      <c r="BV460" s="223">
        <f t="shared" ca="1" si="923"/>
        <v>4.6443589153754104E-3</v>
      </c>
      <c r="BW460" s="223">
        <f t="shared" ca="1" si="924"/>
        <v>-2.8657855268486273E-4</v>
      </c>
      <c r="BX460" s="223">
        <f t="shared" ca="1" si="925"/>
        <v>-4.2103592847515499E-3</v>
      </c>
      <c r="BY460" s="223">
        <f t="shared" ca="1" si="926"/>
        <v>6.6628211474539234E-3</v>
      </c>
      <c r="BZ460" s="223">
        <f t="shared" ca="1" si="927"/>
        <v>-5.8799349463336693E-3</v>
      </c>
      <c r="CA460" s="223">
        <f t="shared" ca="1" si="928"/>
        <v>2.2418563690391182E-3</v>
      </c>
      <c r="CB460" s="223">
        <f t="shared" ca="1" si="929"/>
        <v>2.4848279958671559E-3</v>
      </c>
      <c r="CC460" s="223">
        <f t="shared" ca="1" si="930"/>
        <v>-6.0049238500741583E-3</v>
      </c>
      <c r="CD460" s="223">
        <f t="shared" ca="1" si="931"/>
        <v>6.6091349278807722E-3</v>
      </c>
      <c r="CE460" s="223">
        <f t="shared" ca="1" si="932"/>
        <v>-4.0040670202185066E-3</v>
      </c>
      <c r="CF460" s="223">
        <f t="shared" ca="1" si="933"/>
        <v>-5.4530498845226745E-4</v>
      </c>
      <c r="CG460" s="223">
        <f t="shared" ca="1" si="934"/>
        <v>4.8298865428187078E-3</v>
      </c>
      <c r="CH460" s="223">
        <f t="shared" ca="1" si="935"/>
        <v>-6.769160647237725E-3</v>
      </c>
      <c r="CI460" s="223">
        <f t="shared" ca="1" si="936"/>
        <v>5.4214501082052117E-3</v>
      </c>
      <c r="CJ460" s="223">
        <f t="shared" ca="1" si="937"/>
        <v>-1.441179318415234E-3</v>
      </c>
      <c r="CK460" s="223">
        <f t="shared" ca="1" si="938"/>
        <v>-3.2389026495926688E-3</v>
      </c>
      <c r="CL460" s="223">
        <f t="shared" ca="1" si="939"/>
        <v>6.3462307969050823E-3</v>
      </c>
      <c r="CM460" s="223">
        <f t="shared" ca="1" si="940"/>
        <v>-6.3719415531841295E-3</v>
      </c>
      <c r="CN460" s="223">
        <f t="shared" ca="1" si="941"/>
        <v>3.3035502300814475E-3</v>
      </c>
      <c r="CO460" s="223">
        <f t="shared" ca="1" si="942"/>
        <v>1.3689866349915931E-3</v>
      </c>
      <c r="CP460" s="223">
        <f t="shared" ca="1" si="943"/>
        <v>-5.3767678116111474E-3</v>
      </c>
      <c r="CQ460" s="223">
        <f t="shared" ca="1" si="944"/>
        <v>6.7736856701348588E-3</v>
      </c>
      <c r="CR460" s="223">
        <f t="shared" ca="1" si="945"/>
        <v>-4.8814216141494816E-3</v>
      </c>
      <c r="CS460" s="223">
        <f t="shared" ca="1" si="946"/>
        <v>6.1882558938914289E-4</v>
      </c>
      <c r="CT460" s="223">
        <f t="shared" ca="1" si="947"/>
        <v>3.9442611926895311E-3</v>
      </c>
      <c r="CU460" s="223">
        <f t="shared" ca="1" si="948"/>
        <v>-6.5920845254624841E-3</v>
      </c>
      <c r="CV460" s="223">
        <f t="shared" ca="1" si="949"/>
        <v>6.0389082465078878E-3</v>
      </c>
      <c r="CW460" s="223">
        <f t="shared" ca="1" si="950"/>
        <v>-2.5533449695310513E-3</v>
      </c>
      <c r="CX460" s="223">
        <f t="shared" ca="1" si="951"/>
        <v>-2.1720774482843577E-3</v>
      </c>
      <c r="CY460" s="223">
        <f t="shared" ca="1" si="952"/>
        <v>5.8427774878074823E-3</v>
      </c>
      <c r="CZ460" s="223">
        <f t="shared" ca="1" si="953"/>
        <v>-6.6763281555890838E-3</v>
      </c>
      <c r="DA460" s="223">
        <f t="shared" ca="1" si="954"/>
        <v>4.2679719953772396E-3</v>
      </c>
      <c r="DB460" s="223">
        <f t="shared" ca="1" si="955"/>
        <v>2.1283585250581397E-4</v>
      </c>
      <c r="DC460" s="223">
        <f t="shared" ca="1" si="956"/>
        <v>-4.5902943761196901E-3</v>
      </c>
      <c r="DD460" s="223">
        <f t="shared" ca="1" si="957"/>
        <v>6.7387871668276624E-3</v>
      </c>
      <c r="DE460" s="223">
        <f t="shared" ca="1" si="958"/>
        <v>-5.6150441387728756E-3</v>
      </c>
      <c r="DF460" s="223">
        <f t="shared" ca="1" si="959"/>
        <v>1.7647350239788286E-3</v>
      </c>
      <c r="DG460" s="223">
        <f t="shared" ca="1" si="960"/>
        <v>2.9424981949798135E-3</v>
      </c>
      <c r="DH460" s="223">
        <f t="shared" ca="1" si="961"/>
        <v>-6.2209063521149266E-3</v>
      </c>
      <c r="DI460" s="223">
        <f t="shared" ca="1" si="962"/>
        <v>6.4785524512397386E-3</v>
      </c>
      <c r="DJ460" s="223">
        <f t="shared" ca="1" si="963"/>
        <v>-3.5903281051551912E-3</v>
      </c>
      <c r="DK460" s="223">
        <f t="shared" ca="1" si="964"/>
        <v>-1.0412960450709241E-3</v>
      </c>
      <c r="DL460" s="223">
        <f t="shared" ca="1" si="965"/>
        <v>5.1672852594752969E-3</v>
      </c>
      <c r="DM460" s="223">
        <f t="shared" ca="1" si="966"/>
        <v>-6.7841321767232897E-3</v>
      </c>
      <c r="DN460" s="223">
        <f t="shared" ca="1" si="967"/>
        <v>5.1067245406931621E-3</v>
      </c>
      <c r="DO460" s="223">
        <f t="shared" ca="1" si="968"/>
        <v>-9.4958182104605592E-4</v>
      </c>
      <c r="DP460" s="223">
        <f t="shared" ca="1" si="969"/>
        <v>-3.6686610299378475E-3</v>
      </c>
      <c r="DQ460" s="223">
        <f t="shared" ca="1" si="970"/>
        <v>6.5054669944507983E-3</v>
      </c>
      <c r="DR460" s="223">
        <f t="shared" ca="1" si="971"/>
        <v>-6.1833332877704629E-3</v>
      </c>
      <c r="DS460" s="223">
        <f t="shared" ca="1" si="972"/>
        <v>2.8586823383449553E-3</v>
      </c>
      <c r="DT460" s="223">
        <f t="shared" ca="1" si="973"/>
        <v>1.854094175877495E-3</v>
      </c>
      <c r="DU460" s="223">
        <f t="shared" ca="1" si="974"/>
        <v>-5.6665553628058168E-3</v>
      </c>
      <c r="DV460" s="223">
        <f t="shared" ca="1" si="975"/>
        <v>6.7274375239932613E-3</v>
      </c>
      <c r="DW460" s="223">
        <f t="shared" ca="1" si="976"/>
        <v>-4.5215950521690605E-3</v>
      </c>
      <c r="DX460" s="223">
        <f t="shared" ca="1" si="977"/>
        <v>1.2014602365115895E-4</v>
      </c>
      <c r="DY460" s="223">
        <f t="shared" ca="1" si="978"/>
        <v>4.3396437882063012E-3</v>
      </c>
      <c r="DZ460" s="223">
        <f t="shared" ca="1" si="979"/>
        <v>-6.6921793578846858E-3</v>
      </c>
      <c r="EA460" s="223">
        <f t="shared" ca="1" si="980"/>
        <v>5.7951110361905579E-3</v>
      </c>
      <c r="EB460" s="223">
        <f t="shared" ca="1" si="981"/>
        <v>-2.084039328296755E-3</v>
      </c>
      <c r="EC460" s="223">
        <f t="shared" ca="1" si="982"/>
        <v>-2.639005004482851E-3</v>
      </c>
      <c r="ED460" s="223">
        <f t="shared" ca="1" si="983"/>
        <v>6.0805951990354021E-3</v>
      </c>
      <c r="EE460" s="223">
        <f t="shared" ca="1" si="984"/>
        <v>-6.5695559489861886E-3</v>
      </c>
      <c r="EF460" s="223">
        <f t="shared" ca="1" si="985"/>
        <v>3.8684565653480073E-3</v>
      </c>
      <c r="EG460" s="223">
        <f t="shared" ca="1" si="986"/>
        <v>7.1109688177129838E-4</v>
      </c>
      <c r="EH460" s="223">
        <f t="shared" ca="1" si="987"/>
        <v>-4.9453542645485089E-3</v>
      </c>
      <c r="EI460" s="223">
        <f t="shared" ca="1" si="988"/>
        <v>6.7782351146781937E-3</v>
      </c>
      <c r="EJ460" s="223">
        <f t="shared" ca="1" si="989"/>
        <v>-5.319724920522061E-3</v>
      </c>
      <c r="EK460" s="223">
        <f t="shared" ca="1" si="990"/>
        <v>1.2780504269221443E-3</v>
      </c>
      <c r="EL460" s="223">
        <f t="shared" ca="1" si="991"/>
        <v>3.3842227414281247E-3</v>
      </c>
      <c r="EM460" s="223">
        <f t="shared" ca="1" si="992"/>
        <v>-6.4031772236378117E-3</v>
      </c>
      <c r="EN460" s="223">
        <f t="shared" ca="1" si="993"/>
        <v>6.3128621375467542E-3</v>
      </c>
      <c r="EO460" s="223">
        <f t="shared" ca="1" si="994"/>
        <v>-3.1571328910144384E-3</v>
      </c>
      <c r="EP460" s="223">
        <f t="shared" ca="1" si="995"/>
        <v>-1.5316442282011047E-3</v>
      </c>
      <c r="EQ460" s="223">
        <f t="shared" ca="1" si="996"/>
        <v>5.4766820096034136E-3</v>
      </c>
      <c r="ER460" s="223">
        <f t="shared" ca="1" si="997"/>
        <v>-6.7623399061482268E-3</v>
      </c>
      <c r="ES460" s="223">
        <f t="shared" ca="1" si="998"/>
        <v>4.7643251904349697E-3</v>
      </c>
      <c r="ET460" s="223">
        <f t="shared" ca="1" si="999"/>
        <v>-4.5283845751399252E-4</v>
      </c>
      <c r="EU460" s="223">
        <f t="shared" ca="1" si="1000"/>
        <v>-4.0785386182990695E-3</v>
      </c>
      <c r="EV460" s="223">
        <f t="shared" ca="1" si="1001"/>
        <v>6.6294495027028463E-3</v>
      </c>
      <c r="EW460" s="223">
        <f t="shared" ca="1" si="1002"/>
        <v>-5.9612170035300855E-3</v>
      </c>
      <c r="EX460" s="223">
        <f t="shared" ca="1" si="1003"/>
        <v>2.3983229993328969E-3</v>
      </c>
      <c r="EY460" s="223">
        <f t="shared" ca="1" si="1004"/>
        <v>2.3291542197803722E-3</v>
      </c>
      <c r="EZ460" s="223">
        <f t="shared" ca="1" si="1005"/>
        <v>-5.925635359524152E-3</v>
      </c>
      <c r="FA460" s="223">
        <f t="shared" ca="1" si="1006"/>
        <v>6.6447328110262986E-3</v>
      </c>
      <c r="FB460" s="223">
        <f t="shared" ca="1" si="1007"/>
        <v>-4.1372655748378104E-3</v>
      </c>
      <c r="FC460" s="223">
        <f t="shared" ca="1" si="1008"/>
        <v>-3.7918462379837262E-4</v>
      </c>
      <c r="FD460" s="223">
        <f t="shared" ca="1" si="1009"/>
        <v>4.7115094780365392E-3</v>
      </c>
      <c r="FE460" s="223">
        <f t="shared" ca="1" si="1010"/>
        <v>-6.7560086905385812E-3</v>
      </c>
      <c r="FF460" s="223">
        <f t="shared" ca="1" si="1011"/>
        <v>5.5199096170643145E-3</v>
      </c>
      <c r="FG460" s="223">
        <f t="shared" ca="1" si="1012"/>
        <v>-1.6034400973761599E-3</v>
      </c>
      <c r="FH460" s="223">
        <f t="shared" ca="1" si="1013"/>
        <v>-3.0916315639113916E-3</v>
      </c>
      <c r="FI460" s="223">
        <f t="shared" ca="1" si="1014"/>
        <v>6.2854616380411277E-3</v>
      </c>
      <c r="FJ460" s="223">
        <f t="shared" ca="1" si="1015"/>
        <v>-6.4271827494921411E-3</v>
      </c>
      <c r="FK460" s="223">
        <f t="shared" ca="1" si="1016"/>
        <v>3.4479776340176297E-3</v>
      </c>
      <c r="FL460" s="223">
        <f t="shared" ca="1" si="1017"/>
        <v>1.2055044154227852E-3</v>
      </c>
      <c r="FM460" s="223">
        <f t="shared" ca="1" si="1018"/>
        <v>-5.2736148497391734E-3</v>
      </c>
      <c r="FN460" s="223">
        <f t="shared" ca="1" si="1019"/>
        <v>6.7809512191582336E-3</v>
      </c>
      <c r="FO460" s="223">
        <f t="shared" ca="1" si="1020"/>
        <v>-4.995577652011798E-3</v>
      </c>
      <c r="FP460" s="223">
        <f t="shared" ca="1" si="1021"/>
        <v>7.8443996386871016E-4</v>
      </c>
      <c r="FQ460" s="223">
        <f t="shared" ca="1" si="1022"/>
        <v>3.8076078916225555E-3</v>
      </c>
      <c r="FR460" s="223">
        <f t="shared" ca="1" si="1023"/>
        <v>-6.550748722997885E-3</v>
      </c>
      <c r="FS460" s="223">
        <f t="shared" ca="1" si="1024"/>
        <v>6.1129618769673547E-3</v>
      </c>
      <c r="FT460" s="223">
        <f t="shared" ca="1" si="1025"/>
        <v>-2.7068289001953563E-3</v>
      </c>
      <c r="FU460" s="223">
        <f t="shared" ca="1" si="1026"/>
        <v>-2.0136922985526224E-3</v>
      </c>
      <c r="FV460" s="223">
        <f t="shared" ca="1" si="1027"/>
        <v>5.7564001454076417E-3</v>
      </c>
      <c r="FW460" s="223">
        <f t="shared" ca="1" si="1028"/>
        <v>-6.7039019297148745E-3</v>
      </c>
      <c r="FX460" s="223">
        <f t="shared" ca="1" si="1029"/>
        <v>4.3961075491764715E-3</v>
      </c>
      <c r="FY460" s="223">
        <f t="shared" ca="1" si="1030"/>
        <v>4.6358876854065301E-5</v>
      </c>
      <c r="FZ460" s="223">
        <f t="shared" ca="1" si="1031"/>
        <v>-4.4663142525127684E-3</v>
      </c>
      <c r="GA460" s="223">
        <f t="shared" ca="1" si="1032"/>
        <v>6.7175064497069599E-3</v>
      </c>
      <c r="GB460" s="223">
        <f t="shared" ca="1" si="1033"/>
        <v>-5.7067963678523077E-3</v>
      </c>
      <c r="GC460" s="223">
        <f t="shared" ca="1" si="1034"/>
        <v>1.9249669401908275E-3</v>
      </c>
      <c r="GD460" s="223">
        <f t="shared" ca="1" si="1035"/>
        <v>2.7915923751625979E-3</v>
      </c>
      <c r="GE460" s="223">
        <f t="shared" ca="1" si="1036"/>
        <v>-6.1526038248168446E-3</v>
      </c>
      <c r="GF460" s="223">
        <f t="shared" ca="1" si="1037"/>
        <v>6.5260197152394095E-3</v>
      </c>
      <c r="GG460" s="223">
        <f t="shared" ca="1" si="1038"/>
        <v>-3.7305158968932938E-3</v>
      </c>
      <c r="GH460" s="223">
        <f t="shared" ca="1" si="1039"/>
        <v>-8.7646043691837596E-4</v>
      </c>
      <c r="GI460" s="223">
        <f t="shared" ca="1" si="1040"/>
        <v>5.0578430897880531E-3</v>
      </c>
      <c r="GJ460" s="223">
        <f t="shared" ca="1" si="1041"/>
        <v>-6.7832266267401258E-3</v>
      </c>
      <c r="GK460" s="223">
        <f t="shared" ca="1" si="1042"/>
        <v>5.2147953294639973E-3</v>
      </c>
      <c r="GL460" s="223">
        <f t="shared" ca="1" si="1043"/>
        <v>-1.1141516856412598E-3</v>
      </c>
      <c r="GM460" s="223">
        <f t="shared" ca="1" si="1044"/>
        <v>-3.5275043040283822E-3</v>
      </c>
      <c r="GN460" s="223">
        <f t="shared" ca="1" si="1045"/>
        <v>6.4562666158413055E-3</v>
      </c>
      <c r="GO460" s="223">
        <f t="shared" ca="1" si="1046"/>
        <v>-6.2499800898107739E-3</v>
      </c>
      <c r="GP460" s="223">
        <f t="shared" ca="1" si="1047"/>
        <v>3.0088138131470288E-3</v>
      </c>
      <c r="GQ460" s="223">
        <f t="shared" ca="1" si="1048"/>
        <v>1.6933792161994143E-3</v>
      </c>
      <c r="GR460" s="223">
        <f t="shared" ca="1" si="1049"/>
        <v>-5.573297259139541E-3</v>
      </c>
      <c r="GS460" s="223">
        <f t="shared" ca="1" si="1050"/>
        <v>6.7469207614622943E-3</v>
      </c>
      <c r="GT460" s="223">
        <f t="shared" ca="1" si="1051"/>
        <v>-4.6443589153756133E-3</v>
      </c>
      <c r="GU460" s="223">
        <f t="shared" ca="1" si="1052"/>
        <v>2.8657855268475647E-4</v>
      </c>
      <c r="GV460" s="223">
        <f t="shared" ca="1" si="1053"/>
        <v>4.2103592847514823E-3</v>
      </c>
      <c r="GW460" s="223">
        <f t="shared" ca="1" si="1054"/>
        <v>-6.6628211474539078E-3</v>
      </c>
      <c r="GX460" s="223">
        <f t="shared" ca="1" si="1055"/>
        <v>5.879934946333808E-3</v>
      </c>
      <c r="GY460" s="223">
        <f t="shared" ca="1" si="1056"/>
        <v>-2.2418563690390172E-3</v>
      </c>
      <c r="GZ460" s="223">
        <f t="shared" ca="1" si="1057"/>
        <v>-2.4848279958670752E-3</v>
      </c>
      <c r="HA460" s="223">
        <f t="shared" ca="1" si="1058"/>
        <v>6.0049238500741176E-3</v>
      </c>
      <c r="HB460" s="223">
        <f t="shared" ca="1" si="1059"/>
        <v>-6.6091349278808364E-3</v>
      </c>
      <c r="HC460" s="223">
        <f t="shared" ca="1" si="1060"/>
        <v>4.0040670202184216E-3</v>
      </c>
      <c r="HD460" s="223">
        <f t="shared" ca="1" si="1061"/>
        <v>5.4530498845218071E-4</v>
      </c>
      <c r="HE460" s="223">
        <f t="shared" ca="1" si="1062"/>
        <v>-4.8298865428186471E-3</v>
      </c>
      <c r="HF460" s="223">
        <f t="shared" ca="1" si="1063"/>
        <v>6.7691606472377068E-3</v>
      </c>
      <c r="HG460" s="223">
        <f t="shared" ca="1" si="1064"/>
        <v>-5.4214501082051484E-3</v>
      </c>
      <c r="HH460" s="223">
        <f t="shared" ca="1" si="1065"/>
        <v>1.4411793184153181E-3</v>
      </c>
      <c r="HI460" s="223">
        <f t="shared" ca="1" si="1066"/>
        <v>3.2389026495929316E-3</v>
      </c>
      <c r="HJ460" s="223">
        <f t="shared" ca="1" si="1067"/>
        <v>-6.3462307969051205E-3</v>
      </c>
      <c r="HK460" s="223">
        <f t="shared" ca="1" si="1068"/>
        <v>6.371941553184093E-3</v>
      </c>
      <c r="HL460" s="223">
        <f t="shared" ca="1" si="1069"/>
        <v>-3.3035502300815234E-3</v>
      </c>
      <c r="HM460" s="223">
        <f t="shared" ca="1" si="1070"/>
        <v>-1.368986634991509E-3</v>
      </c>
      <c r="HN460" s="223">
        <f t="shared" ca="1" si="1071"/>
        <v>5.3767678116109765E-3</v>
      </c>
      <c r="HO460" s="223">
        <f t="shared" ca="1" si="1072"/>
        <v>-6.7736856701348736E-3</v>
      </c>
      <c r="HP460" s="223">
        <f t="shared" ca="1" si="1073"/>
        <v>4.8814216141498095E-3</v>
      </c>
      <c r="HQ460" s="223">
        <f t="shared" ca="1" si="1074"/>
        <v>-6.1882558938884495E-4</v>
      </c>
      <c r="HR460" s="223">
        <f t="shared" ca="1" si="1075"/>
        <v>-3.944261192689617E-3</v>
      </c>
      <c r="HS460" s="223">
        <f t="shared" ca="1" si="1076"/>
        <v>6.5920845254625084E-3</v>
      </c>
      <c r="HT460" s="223">
        <f t="shared" ca="1" si="1077"/>
        <v>-6.0389082465079277E-3</v>
      </c>
      <c r="HU460" s="223">
        <f t="shared" ca="1" si="1078"/>
        <v>2.5533449695311311E-3</v>
      </c>
      <c r="HV460" s="223">
        <f t="shared" ca="1" si="1079"/>
        <v>2.1720774482842761E-3</v>
      </c>
      <c r="HW460" s="223">
        <f t="shared" ca="1" si="1080"/>
        <v>-5.8427774878073409E-3</v>
      </c>
      <c r="HX460" s="223">
        <f t="shared" ca="1" si="1081"/>
        <v>6.6763281555891332E-3</v>
      </c>
      <c r="HY460" s="223">
        <f t="shared" ca="1" si="1082"/>
        <v>-4.2679719953776073E-3</v>
      </c>
      <c r="HZ460" s="223">
        <f t="shared" ca="1" si="1083"/>
        <v>-2.1283585250611321E-4</v>
      </c>
      <c r="IA460" s="223">
        <f t="shared" ca="1" si="1084"/>
        <v>4.5902943761197672E-3</v>
      </c>
      <c r="IB460" s="223">
        <f t="shared" ca="1" si="1085"/>
        <v>-6.7387871668276745E-3</v>
      </c>
      <c r="IC460" s="223">
        <f t="shared" ca="1" si="1086"/>
        <v>5.6150441387729233E-3</v>
      </c>
      <c r="ID460" s="223">
        <f t="shared" ca="1" si="1087"/>
        <v>-1.7647350239789119E-3</v>
      </c>
      <c r="IE460" s="223">
        <f t="shared" ca="1" si="1088"/>
        <v>-1.7929542012286347E-3</v>
      </c>
      <c r="IF460" s="223">
        <f t="shared" ca="1" si="1089"/>
        <v>6.2209063521147384E-3</v>
      </c>
      <c r="IG460" s="223">
        <f t="shared" ca="1" si="1090"/>
        <v>-6.4785524512398782E-3</v>
      </c>
      <c r="IH460" s="223">
        <f t="shared" ca="1" si="1091"/>
        <v>3.5903281051549371E-3</v>
      </c>
      <c r="II460" s="223">
        <f t="shared" ca="1" si="1092"/>
        <v>1.0412960450712195E-3</v>
      </c>
      <c r="IJ460" s="223">
        <f t="shared" ca="1" si="1093"/>
        <v>-5.1672852594752405E-3</v>
      </c>
      <c r="IK460" s="223">
        <f t="shared" ca="1" si="1094"/>
        <v>6.7841321767232905E-3</v>
      </c>
      <c r="IL460" s="223">
        <f t="shared" ca="1" si="1095"/>
        <v>-5.1067245406932193E-3</v>
      </c>
      <c r="IM460" s="223">
        <f t="shared" ca="1" si="1096"/>
        <v>9.4958182104614179E-4</v>
      </c>
      <c r="IN460" s="223">
        <f t="shared" ca="1" si="1097"/>
        <v>3.6686610299374502E-3</v>
      </c>
      <c r="IO460" s="223">
        <f t="shared" ca="1" si="1098"/>
        <v>-6.5054669944506639E-3</v>
      </c>
      <c r="IP460" s="223">
        <f t="shared" ca="1" si="1099"/>
        <v>6.1833332877703397E-3</v>
      </c>
      <c r="IQ460" s="223">
        <f t="shared" ca="1" si="1100"/>
        <v>-2.8586823383446834E-3</v>
      </c>
      <c r="IR460" s="223">
        <f t="shared" ca="1" si="1101"/>
        <v>-1.8540941758774117E-3</v>
      </c>
      <c r="IS460" s="223">
        <f t="shared" ca="1" si="1102"/>
        <v>5.6665553628057691E-3</v>
      </c>
      <c r="IT460" s="223">
        <f t="shared" ca="1" si="1103"/>
        <v>-6.7274375239932726E-3</v>
      </c>
      <c r="IU460" s="223">
        <f t="shared" ca="1" si="1104"/>
        <v>4.5215950521691247E-3</v>
      </c>
      <c r="IV460" s="223">
        <f t="shared" ca="1" si="1105"/>
        <v>-1.201460236516308E-4</v>
      </c>
      <c r="IW460" s="223">
        <f t="shared" ca="1" si="1106"/>
        <v>-4.3396437882059387E-3</v>
      </c>
      <c r="IX460" s="223">
        <f t="shared" ca="1" si="1107"/>
        <v>6.6921793578847352E-3</v>
      </c>
      <c r="IY460" s="223">
        <f t="shared" ca="1" si="1108"/>
        <v>-5.7951110361904035E-3</v>
      </c>
      <c r="IZ460" s="223">
        <f t="shared" ca="1" si="1109"/>
        <v>2.0840393282968374E-3</v>
      </c>
      <c r="JA460" s="223">
        <f t="shared" ca="1" si="1110"/>
        <v>2.6390050044827703E-3</v>
      </c>
      <c r="JB460" s="223">
        <f t="shared" ca="1" si="1111"/>
        <v>-6.080595199035364E-3</v>
      </c>
    </row>
    <row r="461" spans="2:262">
      <c r="B461" s="230">
        <v>100</v>
      </c>
      <c r="C461" s="229">
        <f t="shared" si="1112"/>
        <v>1.9531250000000013E-3</v>
      </c>
      <c r="D461" s="226">
        <f t="shared" ca="1" si="855"/>
        <v>23.362191001007297</v>
      </c>
      <c r="E461" s="225">
        <f ca="1">DB361</f>
        <v>-0.63780899899270516</v>
      </c>
      <c r="F461" s="224">
        <v>100</v>
      </c>
      <c r="G461" s="223">
        <f t="shared" ca="1" si="856"/>
        <v>4.3294147151502118E-3</v>
      </c>
      <c r="H461" s="223">
        <f t="shared" ca="1" si="857"/>
        <v>-2.6706377618023001E-3</v>
      </c>
      <c r="I461" s="223">
        <f t="shared" ca="1" si="858"/>
        <v>-2.0055290111333206E-4</v>
      </c>
      <c r="J461" s="223">
        <f t="shared" ca="1" si="859"/>
        <v>2.9806967398279547E-3</v>
      </c>
      <c r="K461" s="223">
        <f t="shared" ca="1" si="860"/>
        <v>-4.4076665752691485E-3</v>
      </c>
      <c r="L461" s="223">
        <f t="shared" ca="1" si="861"/>
        <v>3.8336479354132164E-3</v>
      </c>
      <c r="M461" s="223">
        <f t="shared" ca="1" si="862"/>
        <v>-1.5192332819046429E-3</v>
      </c>
      <c r="N461" s="223">
        <f t="shared" ca="1" si="863"/>
        <v>-1.4848815193954945E-3</v>
      </c>
      <c r="O461" s="223">
        <f t="shared" ca="1" si="864"/>
        <v>3.8148911549003611E-3</v>
      </c>
      <c r="P461" s="223">
        <f t="shared" ca="1" si="865"/>
        <v>-4.4130199629625489E-3</v>
      </c>
      <c r="Q461" s="223">
        <f t="shared" ca="1" si="866"/>
        <v>3.0077299696366169E-3</v>
      </c>
      <c r="R461" s="223">
        <f t="shared" ca="1" si="867"/>
        <v>-2.3699345188043044E-4</v>
      </c>
      <c r="S461" s="223">
        <f t="shared" ca="1" si="868"/>
        <v>-2.6413331382724218E-3</v>
      </c>
      <c r="T461" s="223">
        <f t="shared" ca="1" si="869"/>
        <v>4.3205497052764092E-3</v>
      </c>
      <c r="U461" s="223">
        <f t="shared" ca="1" si="870"/>
        <v>-4.0383270346314899E-3</v>
      </c>
      <c r="V461" s="223">
        <f t="shared" ca="1" si="871"/>
        <v>1.922788318458565E-3</v>
      </c>
      <c r="W461" s="223">
        <f t="shared" ca="1" si="872"/>
        <v>1.0656560950870243E-3</v>
      </c>
      <c r="X461" s="223">
        <f t="shared" ca="1" si="873"/>
        <v>-3.5703149208425561E-3</v>
      </c>
      <c r="Y461" s="223">
        <f t="shared" ca="1" si="874"/>
        <v>4.4541254161294527E-3</v>
      </c>
      <c r="Z461" s="223">
        <f t="shared" ca="1" si="875"/>
        <v>-3.3158560936708912E-3</v>
      </c>
      <c r="AA461" s="223">
        <f t="shared" ca="1" si="876"/>
        <v>6.7225742837878502E-4</v>
      </c>
      <c r="AB461" s="223">
        <f t="shared" ca="1" si="877"/>
        <v>2.2765320546957639E-3</v>
      </c>
      <c r="AC461" s="223">
        <f t="shared" ca="1" si="878"/>
        <v>-4.1918235797691415E-3</v>
      </c>
      <c r="AD461" s="223">
        <f t="shared" ca="1" si="879"/>
        <v>4.2041148369321487E-3</v>
      </c>
      <c r="AE461" s="223">
        <f t="shared" ca="1" si="880"/>
        <v>-2.3078258524027173E-3</v>
      </c>
      <c r="AF461" s="223">
        <f t="shared" ca="1" si="881"/>
        <v>-6.3616782003600328E-4</v>
      </c>
      <c r="AG461" s="223">
        <f t="shared" ca="1" si="882"/>
        <v>3.2913546023643487E-3</v>
      </c>
      <c r="AH461" s="223">
        <f t="shared" ca="1" si="883"/>
        <v>-4.4523352066663992E-3</v>
      </c>
      <c r="AI461" s="223">
        <f t="shared" ca="1" si="884"/>
        <v>3.5920487108917617E-3</v>
      </c>
      <c r="AJ461" s="223">
        <f t="shared" ca="1" si="885"/>
        <v>-1.1010471983485602E-3</v>
      </c>
      <c r="AK461" s="223">
        <f t="shared" ca="1" si="886"/>
        <v>-1.8898067229533755E-3</v>
      </c>
      <c r="AL461" s="223">
        <f t="shared" ca="1" si="887"/>
        <v>4.0227279017048395E-3</v>
      </c>
      <c r="AM461" s="223">
        <f t="shared" ca="1" si="888"/>
        <v>-4.3294147151502144E-3</v>
      </c>
      <c r="AN461" s="223">
        <f t="shared" ca="1" si="889"/>
        <v>2.6706377618023174E-3</v>
      </c>
      <c r="AO461" s="223">
        <f t="shared" ca="1" si="890"/>
        <v>2.0055290111329824E-4</v>
      </c>
      <c r="AP461" s="223">
        <f t="shared" ca="1" si="891"/>
        <v>-2.9806967398279707E-3</v>
      </c>
      <c r="AQ461" s="223">
        <f t="shared" ca="1" si="892"/>
        <v>4.4076665752691511E-3</v>
      </c>
      <c r="AR461" s="223">
        <f t="shared" ca="1" si="893"/>
        <v>-3.8336479354132182E-3</v>
      </c>
      <c r="AS461" s="223">
        <f t="shared" ca="1" si="894"/>
        <v>1.5192332819046446E-3</v>
      </c>
      <c r="AT461" s="223">
        <f t="shared" ca="1" si="895"/>
        <v>1.4848815193954771E-3</v>
      </c>
      <c r="AU461" s="223">
        <f t="shared" ca="1" si="896"/>
        <v>-3.8148911549003442E-3</v>
      </c>
      <c r="AV461" s="223">
        <f t="shared" ca="1" si="897"/>
        <v>4.4130199629625454E-3</v>
      </c>
      <c r="AW461" s="223">
        <f t="shared" ca="1" si="898"/>
        <v>-3.0077299696366069E-3</v>
      </c>
      <c r="AX461" s="223">
        <f t="shared" ca="1" si="899"/>
        <v>2.3699345188043239E-4</v>
      </c>
      <c r="AY461" s="223">
        <f t="shared" ca="1" si="900"/>
        <v>2.6413331382724196E-3</v>
      </c>
      <c r="AZ461" s="223">
        <f t="shared" ca="1" si="901"/>
        <v>-4.3205497052764084E-3</v>
      </c>
      <c r="BA461" s="223">
        <f t="shared" ca="1" si="902"/>
        <v>4.0383270346315038E-3</v>
      </c>
      <c r="BB461" s="223">
        <f t="shared" ca="1" si="903"/>
        <v>-1.9227883184585383E-3</v>
      </c>
      <c r="BC461" s="223">
        <f t="shared" ca="1" si="904"/>
        <v>-1.0656560950870529E-3</v>
      </c>
      <c r="BD461" s="223">
        <f t="shared" ca="1" si="905"/>
        <v>3.5703149208425548E-3</v>
      </c>
      <c r="BE461" s="223">
        <f t="shared" ca="1" si="906"/>
        <v>-4.4541254161294527E-3</v>
      </c>
      <c r="BF461" s="223">
        <f t="shared" ca="1" si="907"/>
        <v>3.3158560936708929E-3</v>
      </c>
      <c r="BG461" s="223">
        <f t="shared" ca="1" si="908"/>
        <v>-6.7225742837881864E-4</v>
      </c>
      <c r="BH461" s="223">
        <f t="shared" ca="1" si="909"/>
        <v>-2.2765320546957349E-3</v>
      </c>
      <c r="BI461" s="223">
        <f t="shared" ca="1" si="910"/>
        <v>4.1918235797691302E-3</v>
      </c>
      <c r="BJ461" s="223">
        <f t="shared" ca="1" si="911"/>
        <v>-4.2041148369321704E-3</v>
      </c>
      <c r="BK461" s="223">
        <f t="shared" ca="1" si="912"/>
        <v>2.3078258524027737E-3</v>
      </c>
      <c r="BL461" s="223">
        <f t="shared" ca="1" si="913"/>
        <v>6.3616782003606378E-4</v>
      </c>
      <c r="BM461" s="223">
        <f t="shared" ca="1" si="914"/>
        <v>-3.2913546023643899E-3</v>
      </c>
      <c r="BN461" s="223">
        <f t="shared" ca="1" si="915"/>
        <v>4.4523352066664018E-3</v>
      </c>
      <c r="BO461" s="223">
        <f t="shared" ca="1" si="916"/>
        <v>-3.5920487108917635E-3</v>
      </c>
      <c r="BP461" s="223">
        <f t="shared" ca="1" si="917"/>
        <v>1.1010471983485624E-3</v>
      </c>
      <c r="BQ461" s="223">
        <f t="shared" ca="1" si="918"/>
        <v>1.8898067229533735E-3</v>
      </c>
      <c r="BR461" s="223">
        <f t="shared" ca="1" si="919"/>
        <v>-4.0227279017048386E-3</v>
      </c>
      <c r="BS461" s="223">
        <f t="shared" ca="1" si="920"/>
        <v>4.3294147151502153E-3</v>
      </c>
      <c r="BT461" s="223">
        <f t="shared" ca="1" si="921"/>
        <v>-2.6706377618023192E-3</v>
      </c>
      <c r="BU461" s="223">
        <f t="shared" ca="1" si="922"/>
        <v>-2.0055290111329607E-4</v>
      </c>
      <c r="BV461" s="223">
        <f t="shared" ca="1" si="923"/>
        <v>2.9806967398279221E-3</v>
      </c>
      <c r="BW461" s="223">
        <f t="shared" ca="1" si="924"/>
        <v>-4.4076665752691407E-3</v>
      </c>
      <c r="BX461" s="223">
        <f t="shared" ca="1" si="925"/>
        <v>3.8336479354132511E-3</v>
      </c>
      <c r="BY461" s="223">
        <f t="shared" ca="1" si="926"/>
        <v>-1.5192332819045872E-3</v>
      </c>
      <c r="BZ461" s="223">
        <f t="shared" ca="1" si="927"/>
        <v>-1.4848815193955344E-3</v>
      </c>
      <c r="CA461" s="223">
        <f t="shared" ca="1" si="928"/>
        <v>3.8148911549003755E-3</v>
      </c>
      <c r="CB461" s="223">
        <f t="shared" ca="1" si="929"/>
        <v>-4.4130199629625454E-3</v>
      </c>
      <c r="CC461" s="223">
        <f t="shared" ca="1" si="930"/>
        <v>3.0077299696366086E-3</v>
      </c>
      <c r="CD461" s="223">
        <f t="shared" ca="1" si="931"/>
        <v>-2.3699345188043456E-4</v>
      </c>
      <c r="CE461" s="223">
        <f t="shared" ca="1" si="932"/>
        <v>-2.6413331382724179E-3</v>
      </c>
      <c r="CF461" s="223">
        <f t="shared" ca="1" si="933"/>
        <v>4.3205497052764075E-3</v>
      </c>
      <c r="CG461" s="223">
        <f t="shared" ca="1" si="934"/>
        <v>-4.0383270346315055E-3</v>
      </c>
      <c r="CH461" s="223">
        <f t="shared" ca="1" si="935"/>
        <v>1.9227883184585975E-3</v>
      </c>
      <c r="CI461" s="223">
        <f t="shared" ca="1" si="936"/>
        <v>1.0656560950869894E-3</v>
      </c>
      <c r="CJ461" s="223">
        <f t="shared" ca="1" si="937"/>
        <v>-3.5703149208425162E-3</v>
      </c>
      <c r="CK461" s="223">
        <f t="shared" ca="1" si="938"/>
        <v>4.4541254161294553E-3</v>
      </c>
      <c r="CL461" s="223">
        <f t="shared" ca="1" si="939"/>
        <v>-3.3158560936708517E-3</v>
      </c>
      <c r="CM461" s="223">
        <f t="shared" ca="1" si="940"/>
        <v>6.7225742837875792E-4</v>
      </c>
      <c r="CN461" s="223">
        <f t="shared" ca="1" si="941"/>
        <v>2.2765320546957873E-3</v>
      </c>
      <c r="CO461" s="223">
        <f t="shared" ca="1" si="942"/>
        <v>-4.1918235797691519E-3</v>
      </c>
      <c r="CP461" s="223">
        <f t="shared" ca="1" si="943"/>
        <v>4.2041148369321504E-3</v>
      </c>
      <c r="CQ461" s="223">
        <f t="shared" ca="1" si="944"/>
        <v>-2.3078258524027212E-3</v>
      </c>
      <c r="CR461" s="223">
        <f t="shared" ca="1" si="945"/>
        <v>-6.3616782003599872E-4</v>
      </c>
      <c r="CS461" s="223">
        <f t="shared" ca="1" si="946"/>
        <v>3.2913546023643457E-3</v>
      </c>
      <c r="CT461" s="223">
        <f t="shared" ca="1" si="947"/>
        <v>-4.4523352066663984E-3</v>
      </c>
      <c r="CU461" s="223">
        <f t="shared" ca="1" si="948"/>
        <v>3.5920487108918025E-3</v>
      </c>
      <c r="CV461" s="223">
        <f t="shared" ca="1" si="949"/>
        <v>-1.1010471983486257E-3</v>
      </c>
      <c r="CW461" s="223">
        <f t="shared" ca="1" si="950"/>
        <v>-1.8898067229533144E-3</v>
      </c>
      <c r="CX461" s="223">
        <f t="shared" ca="1" si="951"/>
        <v>4.0227279017048647E-3</v>
      </c>
      <c r="CY461" s="223">
        <f t="shared" ca="1" si="952"/>
        <v>-4.3294147151502014E-3</v>
      </c>
      <c r="CZ461" s="223">
        <f t="shared" ca="1" si="953"/>
        <v>2.6706377618022706E-3</v>
      </c>
      <c r="DA461" s="223">
        <f t="shared" ca="1" si="954"/>
        <v>2.00552901113357E-4</v>
      </c>
      <c r="DB461" s="223">
        <f t="shared" ca="1" si="955"/>
        <v>-2.9806967398279672E-3</v>
      </c>
      <c r="DC461" s="223">
        <f t="shared" ca="1" si="956"/>
        <v>4.4076665752691502E-3</v>
      </c>
      <c r="DD461" s="223">
        <f t="shared" ca="1" si="957"/>
        <v>-3.8336479354132199E-3</v>
      </c>
      <c r="DE461" s="223">
        <f t="shared" ca="1" si="958"/>
        <v>1.519233281904649E-3</v>
      </c>
      <c r="DF461" s="223">
        <f t="shared" ca="1" si="959"/>
        <v>1.4848815193954732E-3</v>
      </c>
      <c r="DG461" s="223">
        <f t="shared" ca="1" si="960"/>
        <v>-3.8148911549004071E-3</v>
      </c>
      <c r="DH461" s="223">
        <f t="shared" ca="1" si="961"/>
        <v>4.4130199629625541E-3</v>
      </c>
      <c r="DI461" s="223">
        <f t="shared" ca="1" si="962"/>
        <v>-3.0077299696365631E-3</v>
      </c>
      <c r="DJ461" s="223">
        <f t="shared" ca="1" si="963"/>
        <v>2.3699345188050026E-4</v>
      </c>
      <c r="DK461" s="223">
        <f t="shared" ca="1" si="964"/>
        <v>2.6413331382724673E-3</v>
      </c>
      <c r="DL461" s="223">
        <f t="shared" ca="1" si="965"/>
        <v>-4.320549705276391E-3</v>
      </c>
      <c r="DM461" s="223">
        <f t="shared" ca="1" si="966"/>
        <v>4.0383270346314787E-3</v>
      </c>
      <c r="DN461" s="223">
        <f t="shared" ca="1" si="967"/>
        <v>-1.9227883184586565E-3</v>
      </c>
      <c r="DO461" s="223">
        <f t="shared" ca="1" si="968"/>
        <v>-1.0656560950870486E-3</v>
      </c>
      <c r="DP461" s="223">
        <f t="shared" ca="1" si="969"/>
        <v>3.5703149208424763E-3</v>
      </c>
      <c r="DQ461" s="223">
        <f t="shared" ca="1" si="970"/>
        <v>-4.4541254161294527E-3</v>
      </c>
      <c r="DR461" s="223">
        <f t="shared" ca="1" si="971"/>
        <v>3.315856093670811E-3</v>
      </c>
      <c r="DS461" s="223">
        <f t="shared" ca="1" si="972"/>
        <v>-6.7225742837882276E-4</v>
      </c>
      <c r="DT461" s="223">
        <f t="shared" ca="1" si="973"/>
        <v>-2.2765320546958394E-3</v>
      </c>
      <c r="DU461" s="223">
        <f t="shared" ca="1" si="974"/>
        <v>4.1918235797691293E-3</v>
      </c>
      <c r="DV461" s="223">
        <f t="shared" ca="1" si="975"/>
        <v>-4.2041148369321296E-3</v>
      </c>
      <c r="DW461" s="223">
        <f t="shared" ca="1" si="976"/>
        <v>2.3078258524027772E-3</v>
      </c>
      <c r="DX461" s="223">
        <f t="shared" ca="1" si="977"/>
        <v>6.3616782003605922E-4</v>
      </c>
      <c r="DY461" s="223">
        <f t="shared" ca="1" si="978"/>
        <v>-3.2913546023643015E-3</v>
      </c>
      <c r="DZ461" s="223">
        <f t="shared" ca="1" si="979"/>
        <v>4.4523352066664018E-3</v>
      </c>
      <c r="EA461" s="223">
        <f t="shared" ca="1" si="980"/>
        <v>-3.5920487108918411E-3</v>
      </c>
      <c r="EB461" s="223">
        <f t="shared" ca="1" si="981"/>
        <v>1.1010471983485667E-3</v>
      </c>
      <c r="EC461" s="223">
        <f t="shared" ca="1" si="982"/>
        <v>1.8898067229532547E-3</v>
      </c>
      <c r="ED461" s="223">
        <f t="shared" ca="1" si="983"/>
        <v>-4.0227279017048369E-3</v>
      </c>
      <c r="EE461" s="223">
        <f t="shared" ca="1" si="984"/>
        <v>4.3294147151501858E-3</v>
      </c>
      <c r="EF461" s="223">
        <f t="shared" ca="1" si="985"/>
        <v>-2.6706377618023226E-3</v>
      </c>
      <c r="EG461" s="223">
        <f t="shared" ca="1" si="986"/>
        <v>-2.0055290111341815E-4</v>
      </c>
      <c r="EH461" s="223">
        <f t="shared" ca="1" si="987"/>
        <v>2.9806967398279191E-3</v>
      </c>
      <c r="EI461" s="223">
        <f t="shared" ca="1" si="988"/>
        <v>-4.4076665752691589E-3</v>
      </c>
      <c r="EJ461" s="223">
        <f t="shared" ca="1" si="989"/>
        <v>3.8336479354132542E-3</v>
      </c>
      <c r="EK461" s="223">
        <f t="shared" ca="1" si="990"/>
        <v>-1.5192332819045913E-3</v>
      </c>
      <c r="EL461" s="223">
        <f t="shared" ca="1" si="991"/>
        <v>-1.4848815193954112E-3</v>
      </c>
      <c r="EM461" s="223">
        <f t="shared" ca="1" si="992"/>
        <v>3.8148911549003729E-3</v>
      </c>
      <c r="EN461" s="223">
        <f t="shared" ca="1" si="993"/>
        <v>-4.4130199629625637E-3</v>
      </c>
      <c r="EO461" s="223">
        <f t="shared" ca="1" si="994"/>
        <v>3.0077299696366112E-3</v>
      </c>
      <c r="EP461" s="223">
        <f t="shared" ca="1" si="995"/>
        <v>-2.3699345188056553E-4</v>
      </c>
      <c r="EQ461" s="223">
        <f t="shared" ca="1" si="996"/>
        <v>-2.6413331382724144E-3</v>
      </c>
      <c r="ER461" s="223">
        <f t="shared" ca="1" si="997"/>
        <v>4.3205497052764379E-3</v>
      </c>
      <c r="ES461" s="223">
        <f t="shared" ca="1" si="998"/>
        <v>-4.0383270346315064E-3</v>
      </c>
      <c r="ET461" s="223">
        <f t="shared" ca="1" si="999"/>
        <v>1.9227883184584869E-3</v>
      </c>
      <c r="EU461" s="223">
        <f t="shared" ca="1" si="1000"/>
        <v>1.0656560950869851E-3</v>
      </c>
      <c r="EV461" s="223">
        <f t="shared" ca="1" si="1001"/>
        <v>-3.5703149208425886E-3</v>
      </c>
      <c r="EW461" s="223">
        <f t="shared" ca="1" si="1002"/>
        <v>4.4541254161294553E-3</v>
      </c>
      <c r="EX461" s="223">
        <f t="shared" ca="1" si="1003"/>
        <v>-3.3158560936708548E-3</v>
      </c>
      <c r="EY461" s="223">
        <f t="shared" ca="1" si="1004"/>
        <v>6.7225742837888781E-4</v>
      </c>
      <c r="EZ461" s="223">
        <f t="shared" ca="1" si="1005"/>
        <v>2.276532054695783E-3</v>
      </c>
      <c r="FA461" s="223">
        <f t="shared" ca="1" si="1006"/>
        <v>-4.1918235797691068E-3</v>
      </c>
      <c r="FB461" s="223">
        <f t="shared" ca="1" si="1007"/>
        <v>4.2041148369321513E-3</v>
      </c>
      <c r="FC461" s="223">
        <f t="shared" ca="1" si="1008"/>
        <v>-2.3078258524028335E-3</v>
      </c>
      <c r="FD461" s="223">
        <f t="shared" ca="1" si="1009"/>
        <v>-6.3616782003599417E-4</v>
      </c>
      <c r="FE461" s="223">
        <f t="shared" ca="1" si="1010"/>
        <v>3.2913546023644281E-3</v>
      </c>
      <c r="FF461" s="223">
        <f t="shared" ca="1" si="1011"/>
        <v>-4.4523352066663984E-3</v>
      </c>
      <c r="FG461" s="223">
        <f t="shared" ca="1" si="1012"/>
        <v>3.5920487108917296E-3</v>
      </c>
      <c r="FH461" s="223">
        <f t="shared" ca="1" si="1013"/>
        <v>-1.10104719834863E-3</v>
      </c>
      <c r="FI461" s="223">
        <f t="shared" ca="1" si="1014"/>
        <v>-1.8898067229534249E-3</v>
      </c>
      <c r="FJ461" s="223">
        <f t="shared" ca="1" si="1015"/>
        <v>4.0227279017048083E-3</v>
      </c>
      <c r="FK461" s="223">
        <f t="shared" ca="1" si="1016"/>
        <v>-4.3294147151502014E-3</v>
      </c>
      <c r="FL461" s="223">
        <f t="shared" ca="1" si="1017"/>
        <v>2.6706377618023751E-3</v>
      </c>
      <c r="FM461" s="223">
        <f t="shared" ca="1" si="1018"/>
        <v>2.0055290111335266E-4</v>
      </c>
      <c r="FN461" s="223">
        <f t="shared" ca="1" si="1019"/>
        <v>-2.9806967398278697E-3</v>
      </c>
      <c r="FO461" s="223">
        <f t="shared" ca="1" si="1020"/>
        <v>4.4076665752691493E-3</v>
      </c>
      <c r="FP461" s="223">
        <f t="shared" ca="1" si="1021"/>
        <v>-3.8336479354132875E-3</v>
      </c>
      <c r="FQ461" s="223">
        <f t="shared" ca="1" si="1022"/>
        <v>1.5192332819046531E-3</v>
      </c>
      <c r="FR461" s="223">
        <f t="shared" ca="1" si="1023"/>
        <v>1.4848815193955886E-3</v>
      </c>
      <c r="FS461" s="223">
        <f t="shared" ca="1" si="1024"/>
        <v>-3.8148911549003395E-3</v>
      </c>
      <c r="FT461" s="223">
        <f t="shared" ca="1" si="1025"/>
        <v>4.4130199629625368E-3</v>
      </c>
      <c r="FU461" s="223">
        <f t="shared" ca="1" si="1026"/>
        <v>-3.0077299696366598E-3</v>
      </c>
      <c r="FV461" s="223">
        <f t="shared" ca="1" si="1027"/>
        <v>2.3699345188037796E-4</v>
      </c>
      <c r="FW461" s="223">
        <f t="shared" ca="1" si="1028"/>
        <v>2.6413331382723615E-3</v>
      </c>
      <c r="FX461" s="223">
        <f t="shared" ca="1" si="1029"/>
        <v>-4.3205497052764214E-3</v>
      </c>
      <c r="FY461" s="223">
        <f t="shared" ca="1" si="1030"/>
        <v>4.038327034631535E-3</v>
      </c>
      <c r="FZ461" s="223">
        <f t="shared" ca="1" si="1031"/>
        <v>-1.9227883184585461E-3</v>
      </c>
      <c r="GA461" s="223">
        <f t="shared" ca="1" si="1032"/>
        <v>-1.0656560950869211E-3</v>
      </c>
      <c r="GB461" s="223">
        <f t="shared" ca="1" si="1033"/>
        <v>3.5703149208425496E-3</v>
      </c>
      <c r="GC461" s="223">
        <f t="shared" ca="1" si="1034"/>
        <v>-4.4541254161294588E-3</v>
      </c>
      <c r="GD461" s="223">
        <f t="shared" ca="1" si="1035"/>
        <v>3.3158560936708981E-3</v>
      </c>
      <c r="GE461" s="223">
        <f t="shared" ca="1" si="1036"/>
        <v>-6.7225742837870197E-4</v>
      </c>
      <c r="GF461" s="223">
        <f t="shared" ca="1" si="1037"/>
        <v>-2.2765320546957266E-3</v>
      </c>
      <c r="GG461" s="223">
        <f t="shared" ca="1" si="1038"/>
        <v>4.1918235797691709E-3</v>
      </c>
      <c r="GH461" s="223">
        <f t="shared" ca="1" si="1039"/>
        <v>-4.204114836932173E-3</v>
      </c>
      <c r="GI461" s="223">
        <f t="shared" ca="1" si="1040"/>
        <v>2.3078258524026726E-3</v>
      </c>
      <c r="GJ461" s="223">
        <f t="shared" ca="1" si="1041"/>
        <v>6.3616782003592933E-4</v>
      </c>
      <c r="GK461" s="223">
        <f t="shared" ca="1" si="1042"/>
        <v>-3.2913546023643839E-3</v>
      </c>
      <c r="GL461" s="223">
        <f t="shared" ca="1" si="1043"/>
        <v>4.452335206666394E-3</v>
      </c>
      <c r="GM461" s="223">
        <f t="shared" ca="1" si="1044"/>
        <v>-3.5920487108917687E-3</v>
      </c>
      <c r="GN461" s="223">
        <f t="shared" ca="1" si="1045"/>
        <v>1.1010471983486933E-3</v>
      </c>
      <c r="GO461" s="223">
        <f t="shared" ca="1" si="1046"/>
        <v>1.8898067229533657E-3</v>
      </c>
      <c r="GP461" s="223">
        <f t="shared" ca="1" si="1047"/>
        <v>-4.022727901704889E-3</v>
      </c>
      <c r="GQ461" s="223">
        <f t="shared" ca="1" si="1048"/>
        <v>4.329414715150217E-3</v>
      </c>
      <c r="GR461" s="223">
        <f t="shared" ca="1" si="1049"/>
        <v>-2.6706377618022246E-3</v>
      </c>
      <c r="GS461" s="223">
        <f t="shared" ca="1" si="1050"/>
        <v>-2.0055290111328718E-4</v>
      </c>
      <c r="GT461" s="223">
        <f t="shared" ca="1" si="1051"/>
        <v>2.9806967398280097E-3</v>
      </c>
      <c r="GU461" s="223">
        <f t="shared" ca="1" si="1052"/>
        <v>-4.4076665752691389E-3</v>
      </c>
      <c r="GV461" s="223">
        <f t="shared" ca="1" si="1053"/>
        <v>3.8336479354131908E-3</v>
      </c>
      <c r="GW461" s="223">
        <f t="shared" ca="1" si="1054"/>
        <v>-1.5192332819047147E-3</v>
      </c>
      <c r="GX461" s="223">
        <f t="shared" ca="1" si="1055"/>
        <v>-1.4848815193955265E-3</v>
      </c>
      <c r="GY461" s="223">
        <f t="shared" ca="1" si="1056"/>
        <v>3.8148911549003052E-3</v>
      </c>
      <c r="GZ461" s="223">
        <f t="shared" ca="1" si="1057"/>
        <v>-4.4130199629625463E-3</v>
      </c>
      <c r="HA461" s="223">
        <f t="shared" ca="1" si="1058"/>
        <v>3.0077299696367084E-3</v>
      </c>
      <c r="HB461" s="223">
        <f t="shared" ca="1" si="1059"/>
        <v>-2.3699345188044345E-4</v>
      </c>
      <c r="HC461" s="223">
        <f t="shared" ca="1" si="1060"/>
        <v>-2.6413331382725133E-3</v>
      </c>
      <c r="HD461" s="223">
        <f t="shared" ca="1" si="1061"/>
        <v>4.3205497052764049E-3</v>
      </c>
      <c r="HE461" s="223">
        <f t="shared" ca="1" si="1062"/>
        <v>-4.0383270346314544E-3</v>
      </c>
      <c r="HF461" s="223">
        <f t="shared" ca="1" si="1063"/>
        <v>1.9227883184586053E-3</v>
      </c>
      <c r="HG461" s="223">
        <f t="shared" ca="1" si="1064"/>
        <v>1.0656560950871041E-3</v>
      </c>
      <c r="HH461" s="223">
        <f t="shared" ca="1" si="1065"/>
        <v>-3.5703149208426619E-3</v>
      </c>
      <c r="HI461" s="223">
        <f t="shared" ca="1" si="1066"/>
        <v>4.4541254161294614E-3</v>
      </c>
      <c r="HJ461" s="223">
        <f t="shared" ca="1" si="1067"/>
        <v>-3.3158560936709424E-3</v>
      </c>
      <c r="HK461" s="223">
        <f t="shared" ca="1" si="1068"/>
        <v>6.7225742837876638E-4</v>
      </c>
      <c r="HL461" s="223">
        <f t="shared" ca="1" si="1069"/>
        <v>2.2765320546958888E-3</v>
      </c>
      <c r="HM461" s="223">
        <f t="shared" ca="1" si="1070"/>
        <v>-4.1918235797690625E-3</v>
      </c>
      <c r="HN461" s="223">
        <f t="shared" ca="1" si="1071"/>
        <v>4.2041148369321955E-3</v>
      </c>
      <c r="HO461" s="223">
        <f t="shared" ca="1" si="1072"/>
        <v>-2.3078258524027286E-3</v>
      </c>
      <c r="HP461" s="223">
        <f t="shared" ca="1" si="1073"/>
        <v>-6.3616782003611582E-4</v>
      </c>
      <c r="HQ461" s="223">
        <f t="shared" ca="1" si="1074"/>
        <v>3.2913546023645109E-3</v>
      </c>
      <c r="HR461" s="223">
        <f t="shared" ca="1" si="1075"/>
        <v>-4.4523352066663914E-3</v>
      </c>
      <c r="HS461" s="223">
        <f t="shared" ca="1" si="1076"/>
        <v>3.5920487108918077E-3</v>
      </c>
      <c r="HT461" s="223">
        <f t="shared" ca="1" si="1077"/>
        <v>-1.1010471983485112E-3</v>
      </c>
      <c r="HU461" s="223">
        <f t="shared" ca="1" si="1078"/>
        <v>-1.8898067229535355E-3</v>
      </c>
      <c r="HV461" s="223">
        <f t="shared" ca="1" si="1079"/>
        <v>4.0227279017047519E-3</v>
      </c>
      <c r="HW461" s="223">
        <f t="shared" ca="1" si="1080"/>
        <v>-4.3294147151502326E-3</v>
      </c>
      <c r="HX461" s="223">
        <f t="shared" ca="1" si="1081"/>
        <v>2.6706377618022775E-3</v>
      </c>
      <c r="HY461" s="223">
        <f t="shared" ca="1" si="1082"/>
        <v>2.0055290111347475E-4</v>
      </c>
      <c r="HZ461" s="223">
        <f t="shared" ca="1" si="1083"/>
        <v>-2.9806967398277725E-3</v>
      </c>
      <c r="IA461" s="223">
        <f t="shared" ca="1" si="1084"/>
        <v>4.4076665752691294E-3</v>
      </c>
      <c r="IB461" s="223">
        <f t="shared" ca="1" si="1085"/>
        <v>-3.8336479354132251E-3</v>
      </c>
      <c r="IC461" s="223">
        <f t="shared" ca="1" si="1086"/>
        <v>1.5192332819045382E-3</v>
      </c>
      <c r="ID461" s="223">
        <f t="shared" ca="1" si="1087"/>
        <v>1.4848815193957035E-3</v>
      </c>
      <c r="IE461" s="223">
        <f t="shared" ca="1" si="1088"/>
        <v>-2.7835533712363761E-3</v>
      </c>
      <c r="IF461" s="223">
        <f t="shared" ca="1" si="1089"/>
        <v>4.4130199629625558E-3</v>
      </c>
      <c r="IG461" s="223">
        <f t="shared" ca="1" si="1090"/>
        <v>-3.0077299696365696E-3</v>
      </c>
      <c r="IH461" s="223">
        <f t="shared" ca="1" si="1091"/>
        <v>2.3699345188025567E-4</v>
      </c>
      <c r="II461" s="223">
        <f t="shared" ca="1" si="1092"/>
        <v>2.6413331382722565E-3</v>
      </c>
      <c r="IJ461" s="223">
        <f t="shared" ca="1" si="1093"/>
        <v>-4.3205497052763884E-3</v>
      </c>
      <c r="IK461" s="223">
        <f t="shared" ca="1" si="1094"/>
        <v>4.038327034631483E-3</v>
      </c>
      <c r="IL461" s="223">
        <f t="shared" ca="1" si="1095"/>
        <v>-1.9227883184584358E-3</v>
      </c>
      <c r="IM461" s="223">
        <f t="shared" ca="1" si="1096"/>
        <v>-1.0656560950867942E-3</v>
      </c>
      <c r="IN461" s="223">
        <f t="shared" ca="1" si="1097"/>
        <v>3.5703149208424706E-3</v>
      </c>
      <c r="IO461" s="223">
        <f t="shared" ca="1" si="1098"/>
        <v>-4.4541254161294527E-3</v>
      </c>
      <c r="IP461" s="223">
        <f t="shared" ca="1" si="1099"/>
        <v>3.3158560936708166E-3</v>
      </c>
      <c r="IQ461" s="223">
        <f t="shared" ca="1" si="1100"/>
        <v>-6.7225742837858098E-4</v>
      </c>
      <c r="IR461" s="223">
        <f t="shared" ca="1" si="1101"/>
        <v>-2.2765320546956143E-3</v>
      </c>
      <c r="IS461" s="223">
        <f t="shared" ca="1" si="1102"/>
        <v>4.1918235797691258E-3</v>
      </c>
      <c r="IT461" s="223">
        <f t="shared" ca="1" si="1103"/>
        <v>-4.2041148369321331E-3</v>
      </c>
      <c r="IU461" s="223">
        <f t="shared" ca="1" si="1104"/>
        <v>2.3078258524025681E-3</v>
      </c>
      <c r="IV461" s="223">
        <f t="shared" ca="1" si="1105"/>
        <v>6.3616782003579988E-4</v>
      </c>
      <c r="IW461" s="223">
        <f t="shared" ca="1" si="1106"/>
        <v>-3.2913546023642958E-3</v>
      </c>
      <c r="IX461" s="223">
        <f t="shared" ca="1" si="1107"/>
        <v>4.452335206666401E-3</v>
      </c>
      <c r="IY461" s="223">
        <f t="shared" ca="1" si="1108"/>
        <v>-3.5920487108916958E-3</v>
      </c>
      <c r="IZ461" s="223">
        <f t="shared" ca="1" si="1109"/>
        <v>1.1010471983488204E-3</v>
      </c>
      <c r="JA461" s="223">
        <f t="shared" ca="1" si="1110"/>
        <v>1.8898067229532469E-3</v>
      </c>
      <c r="JB461" s="223">
        <f t="shared" ca="1" si="1111"/>
        <v>-4.0227279017048326E-3</v>
      </c>
    </row>
    <row r="462" spans="2:262">
      <c r="B462" s="230">
        <v>101</v>
      </c>
      <c r="C462" s="229">
        <f t="shared" si="1112"/>
        <v>1.9726562500000013E-3</v>
      </c>
      <c r="D462" s="226">
        <f t="shared" ca="1" si="855"/>
        <v>23.376389827381985</v>
      </c>
      <c r="E462" s="225">
        <f ca="1">DC361</f>
        <v>-0.6236101726180141</v>
      </c>
      <c r="F462" s="224">
        <v>101</v>
      </c>
      <c r="G462" s="223">
        <f t="shared" ca="1" si="856"/>
        <v>1.7835484266093497E-3</v>
      </c>
      <c r="H462" s="223">
        <f t="shared" ca="1" si="857"/>
        <v>-1.0954171533073438E-3</v>
      </c>
      <c r="I462" s="223">
        <f t="shared" ca="1" si="858"/>
        <v>-5.6412027467846724E-5</v>
      </c>
      <c r="J462" s="223">
        <f t="shared" ca="1" si="859"/>
        <v>1.1843615939662472E-3</v>
      </c>
      <c r="K462" s="223">
        <f t="shared" ca="1" si="860"/>
        <v>-1.8109624357750406E-3</v>
      </c>
      <c r="L462" s="223">
        <f t="shared" ca="1" si="861"/>
        <v>1.6709699396522143E-3</v>
      </c>
      <c r="M462" s="223">
        <f t="shared" ca="1" si="862"/>
        <v>-8.2364392941749434E-4</v>
      </c>
      <c r="N462" s="223">
        <f t="shared" ca="1" si="863"/>
        <v>-3.7233644086696589E-4</v>
      </c>
      <c r="O462" s="223">
        <f t="shared" ca="1" si="864"/>
        <v>1.41070413548285E-3</v>
      </c>
      <c r="P462" s="223">
        <f t="shared" ca="1" si="865"/>
        <v>-1.8519106904250062E-3</v>
      </c>
      <c r="Q462" s="223">
        <f t="shared" ca="1" si="866"/>
        <v>1.5091902186772999E-3</v>
      </c>
      <c r="R462" s="223">
        <f t="shared" ca="1" si="867"/>
        <v>-5.2761874458152826E-4</v>
      </c>
      <c r="S462" s="223">
        <f t="shared" ca="1" si="868"/>
        <v>-6.7729751379794016E-4</v>
      </c>
      <c r="T462" s="223">
        <f t="shared" ca="1" si="869"/>
        <v>1.5955088954675025E-3</v>
      </c>
      <c r="U462" s="223">
        <f t="shared" ca="1" si="870"/>
        <v>-1.8383299621786131E-3</v>
      </c>
      <c r="V462" s="223">
        <f t="shared" ca="1" si="871"/>
        <v>1.3029728214974266E-3</v>
      </c>
      <c r="W462" s="223">
        <f t="shared" ca="1" si="872"/>
        <v>-2.1605797606549532E-4</v>
      </c>
      <c r="X462" s="223">
        <f t="shared" ca="1" si="873"/>
        <v>-9.6231575431448006E-4</v>
      </c>
      <c r="Y462" s="223">
        <f t="shared" ca="1" si="874"/>
        <v>1.7333343503907522E-3</v>
      </c>
      <c r="Z462" s="223">
        <f t="shared" ca="1" si="875"/>
        <v>-1.7706201317115825E-3</v>
      </c>
      <c r="AA462" s="223">
        <f t="shared" ca="1" si="876"/>
        <v>1.0583897606464077E-3</v>
      </c>
      <c r="AB462" s="223">
        <f t="shared" ca="1" si="877"/>
        <v>1.0186455802724031E-4</v>
      </c>
      <c r="AC462" s="223">
        <f t="shared" ca="1" si="878"/>
        <v>-1.2189988814914838E-3</v>
      </c>
      <c r="AD462" s="223">
        <f t="shared" ca="1" si="879"/>
        <v>1.8201222689820337E-3</v>
      </c>
      <c r="AE462" s="223">
        <f t="shared" ca="1" si="880"/>
        <v>-1.650774895699759E-3</v>
      </c>
      <c r="AF462" s="223">
        <f t="shared" ca="1" si="881"/>
        <v>7.8264271469913934E-4</v>
      </c>
      <c r="AG462" s="223">
        <f t="shared" ca="1" si="882"/>
        <v>4.1678771921763711E-4</v>
      </c>
      <c r="AH462" s="223">
        <f t="shared" ca="1" si="883"/>
        <v>-1.4397889337468888E-3</v>
      </c>
      <c r="AI462" s="223">
        <f t="shared" ca="1" si="884"/>
        <v>1.8533172056937066E-3</v>
      </c>
      <c r="AJ462" s="223">
        <f t="shared" ca="1" si="885"/>
        <v>-1.4823230629882377E-3</v>
      </c>
      <c r="AK462" s="223">
        <f t="shared" ca="1" si="886"/>
        <v>4.8385097689688866E-4</v>
      </c>
      <c r="AL462" s="223">
        <f t="shared" ca="1" si="887"/>
        <v>7.1943868470760732E-4</v>
      </c>
      <c r="AM462" s="223">
        <f t="shared" ca="1" si="888"/>
        <v>-1.618184810868146E-3</v>
      </c>
      <c r="AN462" s="223">
        <f t="shared" ca="1" si="889"/>
        <v>1.8319417450674753E-3</v>
      </c>
      <c r="AO462" s="223">
        <f t="shared" ca="1" si="890"/>
        <v>-1.2702246498198422E-3</v>
      </c>
      <c r="AP462" s="223">
        <f t="shared" ca="1" si="891"/>
        <v>1.7081238486999113E-4</v>
      </c>
      <c r="AQ462" s="223">
        <f t="shared" ca="1" si="892"/>
        <v>1.0009059830065864E-3</v>
      </c>
      <c r="AR462" s="223">
        <f t="shared" ca="1" si="893"/>
        <v>-1.7489336970566488E-3</v>
      </c>
      <c r="AS462" s="223">
        <f t="shared" ca="1" si="894"/>
        <v>1.7566252814542286E-3</v>
      </c>
      <c r="AT462" s="223">
        <f t="shared" ca="1" si="895"/>
        <v>-1.0207248335693856E-3</v>
      </c>
      <c r="AU462" s="223">
        <f t="shared" ca="1" si="896"/>
        <v>-1.4725572918583953E-4</v>
      </c>
      <c r="AV462" s="223">
        <f t="shared" ca="1" si="897"/>
        <v>1.2529018896718013E-3</v>
      </c>
      <c r="AW462" s="223">
        <f t="shared" ca="1" si="898"/>
        <v>-1.8281857285929505E-3</v>
      </c>
      <c r="AX462" s="223">
        <f t="shared" ca="1" si="899"/>
        <v>1.6295854866765836E-3</v>
      </c>
      <c r="AY462" s="223">
        <f t="shared" ca="1" si="900"/>
        <v>-7.4117006527435773E-4</v>
      </c>
      <c r="AZ462" s="223">
        <f t="shared" ca="1" si="901"/>
        <v>-4.6098794023096789E-4</v>
      </c>
      <c r="BA462" s="223">
        <f t="shared" ca="1" si="902"/>
        <v>1.4680064569943983E-3</v>
      </c>
      <c r="BB462" s="223">
        <f t="shared" ca="1" si="903"/>
        <v>-1.8536073519776909E-3</v>
      </c>
      <c r="BC462" s="223">
        <f t="shared" ca="1" si="904"/>
        <v>1.4545630113136484E-3</v>
      </c>
      <c r="BD462" s="223">
        <f t="shared" ca="1" si="905"/>
        <v>-4.3979175547614511E-4</v>
      </c>
      <c r="BE462" s="223">
        <f t="shared" ca="1" si="906"/>
        <v>-7.6114649265516393E-4</v>
      </c>
      <c r="BF462" s="223">
        <f t="shared" ca="1" si="907"/>
        <v>1.6398859922465629E-3</v>
      </c>
      <c r="BG462" s="223">
        <f t="shared" ca="1" si="908"/>
        <v>-1.824450034749822E-3</v>
      </c>
      <c r="BH462" s="223">
        <f t="shared" ca="1" si="909"/>
        <v>1.2367113423099746E-3</v>
      </c>
      <c r="BI462" s="223">
        <f t="shared" ca="1" si="910"/>
        <v>-1.2546390268090152E-4</v>
      </c>
      <c r="BJ462" s="223">
        <f t="shared" ca="1" si="911"/>
        <v>-1.0388933033608143E-3</v>
      </c>
      <c r="BK462" s="223">
        <f t="shared" ca="1" si="912"/>
        <v>1.7634795514602773E-3</v>
      </c>
      <c r="BL462" s="223">
        <f t="shared" ca="1" si="913"/>
        <v>-1.7415723058117681E-3</v>
      </c>
      <c r="BM462" s="223">
        <f t="shared" ca="1" si="914"/>
        <v>9.824450600199805E-4</v>
      </c>
      <c r="BN462" s="223">
        <f t="shared" ca="1" si="915"/>
        <v>1.9255819899941038E-4</v>
      </c>
      <c r="BO462" s="223">
        <f t="shared" ca="1" si="916"/>
        <v>-1.2860501966028197E-3</v>
      </c>
      <c r="BP462" s="223">
        <f t="shared" ca="1" si="917"/>
        <v>1.8351479574812298E-3</v>
      </c>
      <c r="BQ462" s="223">
        <f t="shared" ca="1" si="918"/>
        <v>-1.6074144762903667E-3</v>
      </c>
      <c r="BR462" s="223">
        <f t="shared" ca="1" si="919"/>
        <v>6.9925096271636442E-4</v>
      </c>
      <c r="BS462" s="223">
        <f t="shared" ca="1" si="920"/>
        <v>5.0491047934655227E-4</v>
      </c>
      <c r="BT462" s="223">
        <f t="shared" ca="1" si="921"/>
        <v>-1.4953397080445113E-3</v>
      </c>
      <c r="BU462" s="223">
        <f t="shared" ca="1" si="922"/>
        <v>1.8527809545036866E-3</v>
      </c>
      <c r="BV462" s="223">
        <f t="shared" ca="1" si="923"/>
        <v>-1.4259267852706576E-3</v>
      </c>
      <c r="BW462" s="223">
        <f t="shared" ca="1" si="924"/>
        <v>3.9546761994677592E-4</v>
      </c>
      <c r="BX462" s="223">
        <f t="shared" ca="1" si="925"/>
        <v>8.0239581441662162E-4</v>
      </c>
      <c r="BY462" s="223">
        <f t="shared" ca="1" si="926"/>
        <v>-1.6605993676225364E-3</v>
      </c>
      <c r="BZ462" s="223">
        <f t="shared" ca="1" si="927"/>
        <v>1.815859343951826E-3</v>
      </c>
      <c r="CA462" s="223">
        <f t="shared" ca="1" si="928"/>
        <v>-1.2024530861310958E-3</v>
      </c>
      <c r="CB462" s="223">
        <f t="shared" ca="1" si="929"/>
        <v>8.0039845728234579E-5</v>
      </c>
      <c r="CC462" s="223">
        <f t="shared" ca="1" si="930"/>
        <v>1.0762548332357768E-3</v>
      </c>
      <c r="CD462" s="223">
        <f t="shared" ca="1" si="931"/>
        <v>-1.776963151722862E-3</v>
      </c>
      <c r="CE462" s="223">
        <f t="shared" ca="1" si="932"/>
        <v>1.725470272133869E-3</v>
      </c>
      <c r="CF462" s="223">
        <f t="shared" ca="1" si="933"/>
        <v>-9.4357349830245145E-4</v>
      </c>
      <c r="CG462" s="223">
        <f t="shared" ca="1" si="934"/>
        <v>-2.377446789541451E-4</v>
      </c>
      <c r="CH462" s="223">
        <f t="shared" ca="1" si="935"/>
        <v>1.3184238349839179E-3</v>
      </c>
      <c r="CI462" s="223">
        <f t="shared" ca="1" si="936"/>
        <v>-1.8410047618605174E-3</v>
      </c>
      <c r="CJ462" s="223">
        <f t="shared" ca="1" si="937"/>
        <v>1.5842752195287177E-3</v>
      </c>
      <c r="CK462" s="223">
        <f t="shared" ca="1" si="938"/>
        <v>-6.5691065752510806E-4</v>
      </c>
      <c r="CL462" s="223">
        <f t="shared" ca="1" si="939"/>
        <v>-5.4852887926914681E-4</v>
      </c>
      <c r="CM462" s="223">
        <f t="shared" ca="1" si="940"/>
        <v>1.521772222368867E-3</v>
      </c>
      <c r="CN462" s="223">
        <f t="shared" ca="1" si="941"/>
        <v>-1.8508385110626311E-3</v>
      </c>
      <c r="CO462" s="223">
        <f t="shared" ca="1" si="942"/>
        <v>1.3964316342510905E-3</v>
      </c>
      <c r="CP462" s="223">
        <f t="shared" ca="1" si="943"/>
        <v>-3.5090526951061173E-4</v>
      </c>
      <c r="CQ462" s="223">
        <f t="shared" ca="1" si="944"/>
        <v>-8.431618029430103E-4</v>
      </c>
      <c r="CR462" s="223">
        <f t="shared" ca="1" si="945"/>
        <v>1.6803124600332411E-3</v>
      </c>
      <c r="CS462" s="223">
        <f t="shared" ca="1" si="946"/>
        <v>-1.8061748473843777E-3</v>
      </c>
      <c r="CT462" s="223">
        <f t="shared" ca="1" si="947"/>
        <v>1.1674705171757479E-3</v>
      </c>
      <c r="CU462" s="223">
        <f t="shared" ca="1" si="948"/>
        <v>-3.4567575765436084E-5</v>
      </c>
      <c r="CV462" s="223">
        <f t="shared" ca="1" si="949"/>
        <v>-1.1129680674430021E-3</v>
      </c>
      <c r="CW462" s="223">
        <f t="shared" ca="1" si="950"/>
        <v>1.78937637582778E-3</v>
      </c>
      <c r="CX462" s="223">
        <f t="shared" ca="1" si="951"/>
        <v>-1.7083288796835457E-3</v>
      </c>
      <c r="CY462" s="223">
        <f t="shared" ca="1" si="952"/>
        <v>9.0413356319198556E-4</v>
      </c>
      <c r="CZ462" s="223">
        <f t="shared" ca="1" si="953"/>
        <v>2.8278795040412373E-4</v>
      </c>
      <c r="DA462" s="223">
        <f t="shared" ca="1" si="954"/>
        <v>-1.3500033041458641E-3</v>
      </c>
      <c r="DB462" s="223">
        <f t="shared" ca="1" si="955"/>
        <v>1.8457526138108691E-3</v>
      </c>
      <c r="DC462" s="223">
        <f t="shared" ca="1" si="956"/>
        <v>-1.56018165461469E-3</v>
      </c>
      <c r="DD462" s="223">
        <f t="shared" ca="1" si="957"/>
        <v>6.1417465391723004E-4</v>
      </c>
      <c r="DE462" s="223">
        <f t="shared" ca="1" si="958"/>
        <v>5.9181686590573622E-4</v>
      </c>
      <c r="DF462" s="223">
        <f t="shared" ca="1" si="959"/>
        <v>-1.5472880780091956E-3</v>
      </c>
      <c r="DG462" s="223">
        <f t="shared" ca="1" si="960"/>
        <v>1.8477811917098203E-3</v>
      </c>
      <c r="DH462" s="223">
        <f t="shared" ca="1" si="961"/>
        <v>-1.3660953250309231E-3</v>
      </c>
      <c r="DI462" s="223">
        <f t="shared" ca="1" si="962"/>
        <v>3.0613154686133932E-4</v>
      </c>
      <c r="DJ462" s="223">
        <f t="shared" ca="1" si="963"/>
        <v>8.8341990232710993E-4</v>
      </c>
      <c r="DK462" s="223">
        <f t="shared" ca="1" si="964"/>
        <v>-1.6990133950489743E-3</v>
      </c>
      <c r="DL462" s="223">
        <f t="shared" ca="1" si="965"/>
        <v>1.795402378626092E-3</v>
      </c>
      <c r="DM462" s="223">
        <f t="shared" ca="1" si="966"/>
        <v>-1.1317847076353872E-3</v>
      </c>
      <c r="DN462" s="223">
        <f t="shared" ca="1" si="967"/>
        <v>-1.0925516412543974E-5</v>
      </c>
      <c r="DO462" s="223">
        <f t="shared" ca="1" si="968"/>
        <v>1.1490108913029143E-3</v>
      </c>
      <c r="DP462" s="223">
        <f t="shared" ca="1" si="969"/>
        <v>-1.8007117465129786E-3</v>
      </c>
      <c r="DQ462" s="223">
        <f t="shared" ca="1" si="970"/>
        <v>1.6901584537946121E-3</v>
      </c>
      <c r="DR462" s="223">
        <f t="shared" ca="1" si="971"/>
        <v>-8.6414901183078379E-4</v>
      </c>
      <c r="DS462" s="223">
        <f t="shared" ca="1" si="972"/>
        <v>-3.2766088096690133E-4</v>
      </c>
      <c r="DT462" s="223">
        <f t="shared" ca="1" si="973"/>
        <v>1.3807695817972668E-3</v>
      </c>
      <c r="DU462" s="223">
        <f t="shared" ca="1" si="974"/>
        <v>-1.8493886534037924E-3</v>
      </c>
      <c r="DV462" s="223">
        <f t="shared" ca="1" si="975"/>
        <v>1.5351482946109015E-3</v>
      </c>
      <c r="DW462" s="223">
        <f t="shared" ca="1" si="976"/>
        <v>-5.7106869446335172E-4</v>
      </c>
      <c r="DX462" s="223">
        <f t="shared" ca="1" si="977"/>
        <v>-6.3474836419176147E-4</v>
      </c>
      <c r="DY462" s="223">
        <f t="shared" ca="1" si="978"/>
        <v>1.5718719051681588E-3</v>
      </c>
      <c r="DZ462" s="223">
        <f t="shared" ca="1" si="979"/>
        <v>-1.8436108380601116E-3</v>
      </c>
      <c r="EA462" s="223">
        <f t="shared" ca="1" si="980"/>
        <v>1.3349361310686582E-3</v>
      </c>
      <c r="EB462" s="223">
        <f t="shared" ca="1" si="981"/>
        <v>-2.6117342201518166E-4</v>
      </c>
      <c r="EC462" s="223">
        <f t="shared" ca="1" si="982"/>
        <v>-9.2314586259529229E-4</v>
      </c>
      <c r="ED462" s="223">
        <f t="shared" ca="1" si="983"/>
        <v>1.7166909079257321E-3</v>
      </c>
      <c r="EE462" s="223">
        <f t="shared" ca="1" si="984"/>
        <v>-1.7835484266093403E-3</v>
      </c>
      <c r="EF462" s="223">
        <f t="shared" ca="1" si="985"/>
        <v>1.0954171533073028E-3</v>
      </c>
      <c r="EG462" s="223">
        <f t="shared" ca="1" si="986"/>
        <v>5.6412027467915788E-5</v>
      </c>
      <c r="EH462" s="223">
        <f t="shared" ca="1" si="987"/>
        <v>-1.1843615939662318E-3</v>
      </c>
      <c r="EI462" s="223">
        <f t="shared" ca="1" si="988"/>
        <v>1.8109624357750397E-3</v>
      </c>
      <c r="EJ462" s="223">
        <f t="shared" ca="1" si="989"/>
        <v>-1.6709699396522074E-3</v>
      </c>
      <c r="EK462" s="223">
        <f t="shared" ca="1" si="990"/>
        <v>8.2364392941746789E-4</v>
      </c>
      <c r="EL462" s="223">
        <f t="shared" ca="1" si="991"/>
        <v>3.7233644086701414E-4</v>
      </c>
      <c r="EM462" s="223">
        <f t="shared" ca="1" si="992"/>
        <v>-1.4107041354828949E-3</v>
      </c>
      <c r="EN462" s="223">
        <f t="shared" ca="1" si="993"/>
        <v>1.8519106904250054E-3</v>
      </c>
      <c r="EO462" s="223">
        <f t="shared" ca="1" si="994"/>
        <v>-1.5091902186773018E-3</v>
      </c>
      <c r="EP462" s="223">
        <f t="shared" ca="1" si="995"/>
        <v>5.2761874458151265E-4</v>
      </c>
      <c r="EQ462" s="223">
        <f t="shared" ca="1" si="996"/>
        <v>6.7729751379796738E-4</v>
      </c>
      <c r="ER462" s="223">
        <f t="shared" ca="1" si="997"/>
        <v>-1.5955088954675242E-3</v>
      </c>
      <c r="ES462" s="223">
        <f t="shared" ca="1" si="998"/>
        <v>1.8383299621786045E-3</v>
      </c>
      <c r="ET462" s="223">
        <f t="shared" ca="1" si="999"/>
        <v>-1.3029728214974431E-3</v>
      </c>
      <c r="EU462" s="223">
        <f t="shared" ca="1" si="1000"/>
        <v>2.1605797606550514E-4</v>
      </c>
      <c r="EV462" s="223">
        <f t="shared" ca="1" si="1001"/>
        <v>9.6231575431449394E-4</v>
      </c>
      <c r="EW462" s="223">
        <f t="shared" ca="1" si="1002"/>
        <v>-1.7333343503907626E-3</v>
      </c>
      <c r="EX462" s="223">
        <f t="shared" ca="1" si="1003"/>
        <v>1.7706201317115697E-3</v>
      </c>
      <c r="EY462" s="223">
        <f t="shared" ca="1" si="1004"/>
        <v>-1.0583897606463511E-3</v>
      </c>
      <c r="EZ462" s="223">
        <f t="shared" ca="1" si="1005"/>
        <v>-1.0186455802721722E-4</v>
      </c>
      <c r="FA462" s="223">
        <f t="shared" ca="1" si="1006"/>
        <v>1.2189988814914762E-3</v>
      </c>
      <c r="FB462" s="223">
        <f t="shared" ca="1" si="1007"/>
        <v>-1.8201222689820367E-3</v>
      </c>
      <c r="FC462" s="223">
        <f t="shared" ca="1" si="1008"/>
        <v>1.650774895699746E-3</v>
      </c>
      <c r="FD462" s="223">
        <f t="shared" ca="1" si="1009"/>
        <v>-7.8264271469910063E-4</v>
      </c>
      <c r="FE462" s="223">
        <f t="shared" ca="1" si="1010"/>
        <v>-4.1678771921770433E-4</v>
      </c>
      <c r="FF462" s="223">
        <f t="shared" ca="1" si="1011"/>
        <v>1.4397889337468661E-3</v>
      </c>
      <c r="FG462" s="223">
        <f t="shared" ca="1" si="1012"/>
        <v>-1.8533172056937066E-3</v>
      </c>
      <c r="FH462" s="223">
        <f t="shared" ca="1" si="1013"/>
        <v>1.4823230629882277E-3</v>
      </c>
      <c r="FI462" s="223">
        <f t="shared" ca="1" si="1014"/>
        <v>-4.8385097689687283E-4</v>
      </c>
      <c r="FJ462" s="223">
        <f t="shared" ca="1" si="1015"/>
        <v>-7.1943868470764668E-4</v>
      </c>
      <c r="FK462" s="223">
        <f t="shared" ca="1" si="1016"/>
        <v>1.6181848108681796E-3</v>
      </c>
      <c r="FL462" s="223">
        <f t="shared" ca="1" si="1017"/>
        <v>-1.8319417450674809E-3</v>
      </c>
      <c r="FM462" s="223">
        <f t="shared" ca="1" si="1018"/>
        <v>1.2702246498198493E-3</v>
      </c>
      <c r="FN462" s="223">
        <f t="shared" ca="1" si="1019"/>
        <v>-1.7081238486997498E-4</v>
      </c>
      <c r="FO462" s="223">
        <f t="shared" ca="1" si="1020"/>
        <v>-1.0009059830066E-3</v>
      </c>
      <c r="FP462" s="223">
        <f t="shared" ca="1" si="1021"/>
        <v>1.7489336970566629E-3</v>
      </c>
      <c r="FQ462" s="223">
        <f t="shared" ca="1" si="1022"/>
        <v>-1.7566252814542067E-3</v>
      </c>
      <c r="FR462" s="223">
        <f t="shared" ca="1" si="1023"/>
        <v>1.0207248335694157E-3</v>
      </c>
      <c r="FS462" s="223">
        <f t="shared" ca="1" si="1024"/>
        <v>1.4725572918582956E-4</v>
      </c>
      <c r="FT462" s="223">
        <f t="shared" ca="1" si="1025"/>
        <v>-1.2529018896718135E-3</v>
      </c>
      <c r="FU462" s="223">
        <f t="shared" ca="1" si="1026"/>
        <v>1.8281857285929531E-3</v>
      </c>
      <c r="FV462" s="223">
        <f t="shared" ca="1" si="1027"/>
        <v>-1.629585486676563E-3</v>
      </c>
      <c r="FW462" s="223">
        <f t="shared" ca="1" si="1028"/>
        <v>7.4117006527429441E-4</v>
      </c>
      <c r="FX462" s="223">
        <f t="shared" ca="1" si="1029"/>
        <v>4.6098794023093255E-4</v>
      </c>
      <c r="FY462" s="223">
        <f t="shared" ca="1" si="1030"/>
        <v>-1.468006456994392E-3</v>
      </c>
      <c r="FZ462" s="223">
        <f t="shared" ca="1" si="1031"/>
        <v>1.8536073519776907E-3</v>
      </c>
      <c r="GA462" s="223">
        <f t="shared" ca="1" si="1032"/>
        <v>-1.4545630113136383E-3</v>
      </c>
      <c r="GB462" s="223">
        <f t="shared" ca="1" si="1033"/>
        <v>4.3979175547610358E-4</v>
      </c>
      <c r="GC462" s="223">
        <f t="shared" ca="1" si="1034"/>
        <v>7.6114649265520296E-4</v>
      </c>
      <c r="GD462" s="223">
        <f t="shared" ca="1" si="1035"/>
        <v>-1.639885992246546E-3</v>
      </c>
      <c r="GE462" s="223">
        <f t="shared" ca="1" si="1036"/>
        <v>1.8244500347498283E-3</v>
      </c>
      <c r="GF462" s="223">
        <f t="shared" ca="1" si="1037"/>
        <v>-1.2367113423099626E-3</v>
      </c>
      <c r="GG462" s="223">
        <f t="shared" ca="1" si="1038"/>
        <v>1.2546390268088536E-4</v>
      </c>
      <c r="GH462" s="223">
        <f t="shared" ca="1" si="1039"/>
        <v>1.0388933033608277E-3</v>
      </c>
      <c r="GI462" s="223">
        <f t="shared" ca="1" si="1040"/>
        <v>-1.7634795514602985E-3</v>
      </c>
      <c r="GJ462" s="223">
        <f t="shared" ca="1" si="1041"/>
        <v>1.7415723058117807E-3</v>
      </c>
      <c r="GK462" s="223">
        <f t="shared" ca="1" si="1042"/>
        <v>-9.8244506002001129E-4</v>
      </c>
      <c r="GL462" s="223">
        <f t="shared" ca="1" si="1043"/>
        <v>-1.9255819899942665E-4</v>
      </c>
      <c r="GM462" s="223">
        <f t="shared" ca="1" si="1044"/>
        <v>1.2860501966028314E-3</v>
      </c>
      <c r="GN462" s="223">
        <f t="shared" ca="1" si="1045"/>
        <v>-1.835147957481232E-3</v>
      </c>
      <c r="GO462" s="223">
        <f t="shared" ca="1" si="1046"/>
        <v>1.6074144762903322E-3</v>
      </c>
      <c r="GP462" s="223">
        <f t="shared" ca="1" si="1047"/>
        <v>-6.9925096271639814E-4</v>
      </c>
      <c r="GQ462" s="223">
        <f t="shared" ca="1" si="1048"/>
        <v>-5.0491047934651736E-4</v>
      </c>
      <c r="GR462" s="223">
        <f t="shared" ca="1" si="1049"/>
        <v>1.4953397080445211E-3</v>
      </c>
      <c r="GS462" s="223">
        <f t="shared" ca="1" si="1050"/>
        <v>-1.8527809545036862E-3</v>
      </c>
      <c r="GT462" s="223">
        <f t="shared" ca="1" si="1051"/>
        <v>1.4259267852706472E-3</v>
      </c>
      <c r="GU462" s="223">
        <f t="shared" ca="1" si="1052"/>
        <v>-3.9546761994670838E-4</v>
      </c>
      <c r="GV462" s="223">
        <f t="shared" ca="1" si="1053"/>
        <v>-8.0239581441668385E-4</v>
      </c>
      <c r="GW462" s="223">
        <f t="shared" ca="1" si="1054"/>
        <v>1.6605993676225203E-3</v>
      </c>
      <c r="GX462" s="223">
        <f t="shared" ca="1" si="1055"/>
        <v>-1.8158593439518227E-3</v>
      </c>
      <c r="GY462" s="223">
        <f t="shared" ca="1" si="1056"/>
        <v>1.2024530861310832E-3</v>
      </c>
      <c r="GZ462" s="223">
        <f t="shared" ca="1" si="1057"/>
        <v>-8.0039845728218208E-5</v>
      </c>
      <c r="HA462" s="223">
        <f t="shared" ca="1" si="1058"/>
        <v>-1.0762548332358332E-3</v>
      </c>
      <c r="HB462" s="223">
        <f t="shared" ca="1" si="1059"/>
        <v>1.7769631517228815E-3</v>
      </c>
      <c r="HC462" s="223">
        <f t="shared" ca="1" si="1060"/>
        <v>-1.7254702721338825E-3</v>
      </c>
      <c r="HD462" s="223">
        <f t="shared" ca="1" si="1061"/>
        <v>9.4357349830243736E-4</v>
      </c>
      <c r="HE462" s="223">
        <f t="shared" ca="1" si="1062"/>
        <v>2.3774467895426577E-4</v>
      </c>
      <c r="HF462" s="223">
        <f t="shared" ca="1" si="1063"/>
        <v>-1.3184238349839292E-3</v>
      </c>
      <c r="HG462" s="223">
        <f t="shared" ca="1" si="1064"/>
        <v>1.8410047618605133E-3</v>
      </c>
      <c r="HH462" s="223">
        <f t="shared" ca="1" si="1065"/>
        <v>-1.5842752195286819E-3</v>
      </c>
      <c r="HI462" s="223">
        <f t="shared" ca="1" si="1066"/>
        <v>6.5691065752514211E-4</v>
      </c>
      <c r="HJ462" s="223">
        <f t="shared" ca="1" si="1067"/>
        <v>5.4852887926926325E-4</v>
      </c>
      <c r="HK462" s="223">
        <f t="shared" ca="1" si="1068"/>
        <v>-1.5217722223688766E-3</v>
      </c>
      <c r="HL462" s="223">
        <f t="shared" ca="1" si="1069"/>
        <v>1.8508385110626358E-3</v>
      </c>
      <c r="HM462" s="223">
        <f t="shared" ca="1" si="1070"/>
        <v>-1.3964316342510454E-3</v>
      </c>
      <c r="HN462" s="223">
        <f t="shared" ca="1" si="1071"/>
        <v>3.5090526951064729E-4</v>
      </c>
      <c r="HO462" s="223">
        <f t="shared" ca="1" si="1072"/>
        <v>8.4316180294307188E-4</v>
      </c>
      <c r="HP462" s="223">
        <f t="shared" ca="1" si="1073"/>
        <v>-1.6803124600332483E-3</v>
      </c>
      <c r="HQ462" s="223">
        <f t="shared" ca="1" si="1074"/>
        <v>1.8061748473843504E-3</v>
      </c>
      <c r="HR462" s="223">
        <f t="shared" ca="1" si="1075"/>
        <v>-1.1674705171757353E-3</v>
      </c>
      <c r="HS462" s="223">
        <f t="shared" ca="1" si="1076"/>
        <v>3.4567575765472405E-5</v>
      </c>
      <c r="HT462" s="223">
        <f t="shared" ca="1" si="1077"/>
        <v>1.1129680674430572E-3</v>
      </c>
      <c r="HU462" s="223">
        <f t="shared" ca="1" si="1078"/>
        <v>-1.7893763758277707E-3</v>
      </c>
      <c r="HV462" s="223">
        <f t="shared" ca="1" si="1079"/>
        <v>1.7083288796834986E-3</v>
      </c>
      <c r="HW462" s="223">
        <f t="shared" ca="1" si="1080"/>
        <v>-9.0413356319197125E-4</v>
      </c>
      <c r="HX462" s="223">
        <f t="shared" ca="1" si="1081"/>
        <v>-2.8278795040403569E-4</v>
      </c>
      <c r="HY462" s="223">
        <f t="shared" ca="1" si="1082"/>
        <v>1.3500033041458752E-3</v>
      </c>
      <c r="HZ462" s="223">
        <f t="shared" ca="1" si="1083"/>
        <v>-1.8457526138108658E-3</v>
      </c>
      <c r="IA462" s="223">
        <f t="shared" ca="1" si="1084"/>
        <v>1.5601816546146527E-3</v>
      </c>
      <c r="IB462" s="223">
        <f t="shared" ca="1" si="1085"/>
        <v>-6.141746539172644E-4</v>
      </c>
      <c r="IC462" s="223">
        <f t="shared" ca="1" si="1086"/>
        <v>-5.9181686590585136E-4</v>
      </c>
      <c r="ID462" s="223">
        <f t="shared" ca="1" si="1087"/>
        <v>1.5472880780092047E-3</v>
      </c>
      <c r="IE462" s="223">
        <f t="shared" ca="1" si="1088"/>
        <v>-1.6189858190804804E-3</v>
      </c>
      <c r="IF462" s="223">
        <f t="shared" ca="1" si="1089"/>
        <v>1.366095325030912E-3</v>
      </c>
      <c r="IG462" s="223">
        <f t="shared" ca="1" si="1090"/>
        <v>-3.0613154686132327E-4</v>
      </c>
      <c r="IH462" s="223">
        <f t="shared" ca="1" si="1091"/>
        <v>-8.8341990232721705E-4</v>
      </c>
      <c r="II462" s="223">
        <f t="shared" ca="1" si="1092"/>
        <v>1.6990133950489808E-3</v>
      </c>
      <c r="IJ462" s="223">
        <f t="shared" ca="1" si="1093"/>
        <v>-1.7954023786261142E-3</v>
      </c>
      <c r="IK462" s="223">
        <f t="shared" ca="1" si="1094"/>
        <v>1.1317847076353742E-3</v>
      </c>
      <c r="IL462" s="223">
        <f t="shared" ca="1" si="1095"/>
        <v>1.0925516412454961E-5</v>
      </c>
      <c r="IM462" s="223">
        <f t="shared" ca="1" si="1096"/>
        <v>-1.1490108913030097E-3</v>
      </c>
      <c r="IN462" s="223">
        <f t="shared" ca="1" si="1097"/>
        <v>1.8007117465129825E-3</v>
      </c>
      <c r="IO462" s="223">
        <f t="shared" ca="1" si="1098"/>
        <v>-1.6901584537945622E-3</v>
      </c>
      <c r="IP462" s="223">
        <f t="shared" ca="1" si="1099"/>
        <v>8.6414901183076947E-4</v>
      </c>
      <c r="IQ462" s="223">
        <f t="shared" ca="1" si="1100"/>
        <v>3.2766088096681384E-4</v>
      </c>
      <c r="IR462" s="223">
        <f t="shared" ca="1" si="1101"/>
        <v>-1.3807695817972779E-3</v>
      </c>
      <c r="IS462" s="223">
        <f t="shared" ca="1" si="1102"/>
        <v>1.8493886534037935E-3</v>
      </c>
      <c r="IT462" s="223">
        <f t="shared" ca="1" si="1103"/>
        <v>-1.5351482946108332E-3</v>
      </c>
      <c r="IU462" s="223">
        <f t="shared" ca="1" si="1104"/>
        <v>5.7106869446333622E-4</v>
      </c>
      <c r="IV462" s="223">
        <f t="shared" ca="1" si="1105"/>
        <v>6.3474836419167777E-4</v>
      </c>
      <c r="IW462" s="223">
        <f t="shared" ca="1" si="1106"/>
        <v>-1.5718719051681677E-3</v>
      </c>
      <c r="IX462" s="223">
        <f t="shared" ca="1" si="1107"/>
        <v>1.8436108380601207E-3</v>
      </c>
      <c r="IY462" s="223">
        <f t="shared" ca="1" si="1108"/>
        <v>-1.3349361310685739E-3</v>
      </c>
      <c r="IZ462" s="223">
        <f t="shared" ca="1" si="1109"/>
        <v>2.611734220151655E-4</v>
      </c>
      <c r="JA462" s="223">
        <f t="shared" ca="1" si="1110"/>
        <v>9.2314586259539789E-4</v>
      </c>
      <c r="JB462" s="223">
        <f t="shared" ca="1" si="1111"/>
        <v>-1.7166909079257384E-3</v>
      </c>
    </row>
    <row r="463" spans="2:262">
      <c r="B463" s="230">
        <v>102</v>
      </c>
      <c r="C463" s="229">
        <f t="shared" si="1112"/>
        <v>1.9921875000000013E-3</v>
      </c>
      <c r="D463" s="226">
        <f t="shared" ca="1" si="855"/>
        <v>23.369923283337414</v>
      </c>
      <c r="E463" s="225">
        <f ca="1">DD361</f>
        <v>-0.63007671666258602</v>
      </c>
      <c r="F463" s="224">
        <v>102</v>
      </c>
      <c r="G463" s="223">
        <f t="shared" ca="1" si="856"/>
        <v>3.9533605281909454E-3</v>
      </c>
      <c r="H463" s="223">
        <f t="shared" ca="1" si="857"/>
        <v>-2.7344352738493541E-3</v>
      </c>
      <c r="I463" s="223">
        <f t="shared" ca="1" si="858"/>
        <v>4.3927748441333504E-4</v>
      </c>
      <c r="J463" s="223">
        <f t="shared" ca="1" si="859"/>
        <v>2.028773306068027E-3</v>
      </c>
      <c r="K463" s="223">
        <f t="shared" ca="1" si="860"/>
        <v>-3.6983294826147895E-3</v>
      </c>
      <c r="L463" s="223">
        <f t="shared" ca="1" si="861"/>
        <v>3.9122788825982045E-3</v>
      </c>
      <c r="M463" s="223">
        <f t="shared" ca="1" si="862"/>
        <v>-2.5864142448963276E-3</v>
      </c>
      <c r="N463" s="223">
        <f t="shared" ca="1" si="863"/>
        <v>2.4257591946090767E-4</v>
      </c>
      <c r="O463" s="223">
        <f t="shared" ca="1" si="864"/>
        <v>2.1967366339626405E-3</v>
      </c>
      <c r="P463" s="223">
        <f t="shared" ca="1" si="865"/>
        <v>-3.7714467376173755E-3</v>
      </c>
      <c r="Q463" s="223">
        <f t="shared" ca="1" si="866"/>
        <v>3.8617722145021286E-3</v>
      </c>
      <c r="R463" s="223">
        <f t="shared" ca="1" si="867"/>
        <v>-2.4321623174842107E-3</v>
      </c>
      <c r="S463" s="223">
        <f t="shared" ca="1" si="868"/>
        <v>4.5289967871350997E-5</v>
      </c>
      <c r="T463" s="223">
        <f t="shared" ca="1" si="869"/>
        <v>2.3594078308946395E-3</v>
      </c>
      <c r="U463" s="223">
        <f t="shared" ca="1" si="870"/>
        <v>-3.8354782470893241E-3</v>
      </c>
      <c r="V463" s="223">
        <f t="shared" ca="1" si="871"/>
        <v>3.8019621988900163E-3</v>
      </c>
      <c r="W463" s="223">
        <f t="shared" ca="1" si="872"/>
        <v>-2.2720510980170261E-3</v>
      </c>
      <c r="X463" s="223">
        <f t="shared" ca="1" si="873"/>
        <v>-1.5210509121772633E-4</v>
      </c>
      <c r="Y463" s="223">
        <f t="shared" ca="1" si="874"/>
        <v>2.5163950077022831E-3</v>
      </c>
      <c r="Z463" s="223">
        <f t="shared" ca="1" si="875"/>
        <v>-3.8902697535158127E-3</v>
      </c>
      <c r="AA463" s="223">
        <f t="shared" ca="1" si="876"/>
        <v>3.7329929233282243E-3</v>
      </c>
      <c r="AB463" s="223">
        <f t="shared" ca="1" si="877"/>
        <v>-2.1064663084465469E-3</v>
      </c>
      <c r="AC463" s="223">
        <f t="shared" ca="1" si="878"/>
        <v>-3.4913371581922763E-4</v>
      </c>
      <c r="AD463" s="223">
        <f t="shared" ca="1" si="879"/>
        <v>2.6673199685262224E-3</v>
      </c>
      <c r="AE463" s="223">
        <f t="shared" ca="1" si="880"/>
        <v>-3.9356892593587021E-3</v>
      </c>
      <c r="AF463" s="223">
        <f t="shared" ca="1" si="881"/>
        <v>3.6550305408425601E-3</v>
      </c>
      <c r="AG463" s="223">
        <f t="shared" ca="1" si="882"/>
        <v>-1.935806857034363E-3</v>
      </c>
      <c r="AH463" s="223">
        <f t="shared" ca="1" si="883"/>
        <v>-5.4532124671884705E-4</v>
      </c>
      <c r="AI463" s="223">
        <f t="shared" ca="1" si="884"/>
        <v>2.8118191219163036E-3</v>
      </c>
      <c r="AJ463" s="223">
        <f t="shared" ca="1" si="885"/>
        <v>-3.971627345050124E-3</v>
      </c>
      <c r="AK463" s="223">
        <f t="shared" ca="1" si="886"/>
        <v>3.5682628696411659E-3</v>
      </c>
      <c r="AL463" s="223">
        <f t="shared" ca="1" si="887"/>
        <v>-1.7604838773469021E-3</v>
      </c>
      <c r="AM463" s="223">
        <f t="shared" ca="1" si="888"/>
        <v>-7.4019505097062065E-4</v>
      </c>
      <c r="AN463" s="223">
        <f t="shared" ca="1" si="889"/>
        <v>2.9495443567554621E-3</v>
      </c>
      <c r="AO463" s="223">
        <f t="shared" ca="1" si="890"/>
        <v>-3.9979974325938545E-3</v>
      </c>
      <c r="AP463" s="223">
        <f t="shared" ca="1" si="891"/>
        <v>3.4728989406438656E-3</v>
      </c>
      <c r="AQ463" s="223">
        <f t="shared" ca="1" si="892"/>
        <v>-1.580919737798736E-3</v>
      </c>
      <c r="AR463" s="223">
        <f t="shared" ca="1" si="893"/>
        <v>-9.3328566051112047E-4</v>
      </c>
      <c r="AS463" s="223">
        <f t="shared" ca="1" si="894"/>
        <v>3.0801638808896216E-3</v>
      </c>
      <c r="AT463" s="223">
        <f t="shared" ca="1" si="895"/>
        <v>-4.0147359941392433E-3</v>
      </c>
      <c r="AU463" s="223">
        <f t="shared" ca="1" si="896"/>
        <v>3.3691684939085318E-3</v>
      </c>
      <c r="AV463" s="223">
        <f t="shared" ca="1" si="897"/>
        <v>-1.3975470241300507E-3</v>
      </c>
      <c r="AW463" s="223">
        <f t="shared" ca="1" si="898"/>
        <v>-1.1241279031493354E-3</v>
      </c>
      <c r="AX463" s="223">
        <f t="shared" ca="1" si="899"/>
        <v>3.2033630204441896E-3</v>
      </c>
      <c r="AY463" s="223">
        <f t="shared" ca="1" si="900"/>
        <v>-4.0218027050254136E-3</v>
      </c>
      <c r="AZ463" s="223">
        <f t="shared" ca="1" si="901"/>
        <v>3.2573214251670969E-3</v>
      </c>
      <c r="BA463" s="223">
        <f t="shared" ca="1" si="902"/>
        <v>-1.2108074972695211E-3</v>
      </c>
      <c r="BB463" s="223">
        <f t="shared" ca="1" si="903"/>
        <v>-1.312262023206888E-3</v>
      </c>
      <c r="BC463" s="223">
        <f t="shared" ca="1" si="904"/>
        <v>3.31884497790108E-3</v>
      </c>
      <c r="BD463" s="223">
        <f t="shared" ca="1" si="905"/>
        <v>-4.019180540926863E-3</v>
      </c>
      <c r="BE463" s="223">
        <f t="shared" ca="1" si="906"/>
        <v>3.137627183804741E-3</v>
      </c>
      <c r="BF463" s="223">
        <f t="shared" ca="1" si="907"/>
        <v>-1.0211510290938568E-3</v>
      </c>
      <c r="BG463" s="223">
        <f t="shared" ca="1" si="908"/>
        <v>-1.4972347891099029E-3</v>
      </c>
      <c r="BH463" s="223">
        <f t="shared" ca="1" si="909"/>
        <v>3.4263315471096873E-3</v>
      </c>
      <c r="BI463" s="223">
        <f t="shared" ca="1" si="910"/>
        <v>-4.0068758188665796E-3</v>
      </c>
      <c r="BJ463" s="223">
        <f t="shared" ca="1" si="911"/>
        <v>3.0103741237329147E-3</v>
      </c>
      <c r="BK463" s="223">
        <f t="shared" ca="1" si="912"/>
        <v>-8.2903451864689451E-4</v>
      </c>
      <c r="BL463" s="223">
        <f t="shared" ca="1" si="913"/>
        <v>-1.6786005852636738E-3</v>
      </c>
      <c r="BM463" s="223">
        <f t="shared" ca="1" si="914"/>
        <v>3.5255637835101671E-3</v>
      </c>
      <c r="BN463" s="223">
        <f t="shared" ca="1" si="915"/>
        <v>-3.984918181997781E-3</v>
      </c>
      <c r="BO463" s="223">
        <f t="shared" ca="1" si="916"/>
        <v>2.8758688087194223E-3</v>
      </c>
      <c r="BP463" s="223">
        <f t="shared" ca="1" si="917"/>
        <v>-6.349207914296644E-4</v>
      </c>
      <c r="BQ463" s="223">
        <f t="shared" ca="1" si="918"/>
        <v>-1.8559224855796016E-3</v>
      </c>
      <c r="BR463" s="223">
        <f t="shared" ca="1" si="919"/>
        <v>3.6163026279531973E-3</v>
      </c>
      <c r="BS463" s="223">
        <f t="shared" ca="1" si="920"/>
        <v>-3.9533605281909436E-3</v>
      </c>
      <c r="BT463" s="223">
        <f t="shared" ca="1" si="921"/>
        <v>2.7344352738492865E-3</v>
      </c>
      <c r="BU463" s="223">
        <f t="shared" ca="1" si="922"/>
        <v>-4.3927748441327454E-4</v>
      </c>
      <c r="BV463" s="223">
        <f t="shared" ca="1" si="923"/>
        <v>-2.0287733060680548E-3</v>
      </c>
      <c r="BW463" s="223">
        <f t="shared" ca="1" si="924"/>
        <v>3.6983294826147908E-3</v>
      </c>
      <c r="BX463" s="223">
        <f t="shared" ca="1" si="925"/>
        <v>-3.9122788825981846E-3</v>
      </c>
      <c r="BY463" s="223">
        <f t="shared" ca="1" si="926"/>
        <v>2.5864142448962864E-3</v>
      </c>
      <c r="BZ463" s="223">
        <f t="shared" ca="1" si="927"/>
        <v>-2.4257591946088273E-4</v>
      </c>
      <c r="CA463" s="223">
        <f t="shared" ca="1" si="928"/>
        <v>-2.1967366339626375E-3</v>
      </c>
      <c r="CB463" s="223">
        <f t="shared" ca="1" si="929"/>
        <v>3.7714467376174041E-3</v>
      </c>
      <c r="CC463" s="223">
        <f t="shared" ca="1" si="930"/>
        <v>-3.8617722145021134E-3</v>
      </c>
      <c r="CD463" s="223">
        <f t="shared" ca="1" si="931"/>
        <v>2.432162317484202E-3</v>
      </c>
      <c r="CE463" s="223">
        <f t="shared" ca="1" si="932"/>
        <v>-4.5289967871368778E-5</v>
      </c>
      <c r="CF463" s="223">
        <f t="shared" ca="1" si="933"/>
        <v>-2.3594078308946942E-3</v>
      </c>
      <c r="CG463" s="223">
        <f t="shared" ca="1" si="934"/>
        <v>3.8354782470893362E-3</v>
      </c>
      <c r="CH463" s="223">
        <f t="shared" ca="1" si="935"/>
        <v>-3.8019621988900128E-3</v>
      </c>
      <c r="CI463" s="223">
        <f t="shared" ca="1" si="936"/>
        <v>2.2720510980169467E-3</v>
      </c>
      <c r="CJ463" s="223">
        <f t="shared" ca="1" si="937"/>
        <v>1.5210509121779442E-4</v>
      </c>
      <c r="CK463" s="223">
        <f t="shared" ca="1" si="938"/>
        <v>-2.5163950077023139E-3</v>
      </c>
      <c r="CL463" s="223">
        <f t="shared" ca="1" si="939"/>
        <v>3.8902697535158153E-3</v>
      </c>
      <c r="CM463" s="223">
        <f t="shared" ca="1" si="940"/>
        <v>-3.7329929233281883E-3</v>
      </c>
      <c r="CN463" s="223">
        <f t="shared" ca="1" si="941"/>
        <v>2.1064663084464893E-3</v>
      </c>
      <c r="CO463" s="223">
        <f t="shared" ca="1" si="942"/>
        <v>3.4913371581926731E-4</v>
      </c>
      <c r="CP463" s="223">
        <f t="shared" ca="1" si="943"/>
        <v>-2.6673199685262089E-3</v>
      </c>
      <c r="CQ463" s="223">
        <f t="shared" ca="1" si="944"/>
        <v>3.935689259358716E-3</v>
      </c>
      <c r="CR463" s="223">
        <f t="shared" ca="1" si="945"/>
        <v>-3.6550305408425436E-3</v>
      </c>
      <c r="CS463" s="223">
        <f t="shared" ca="1" si="946"/>
        <v>1.9358068570343283E-3</v>
      </c>
      <c r="CT463" s="223">
        <f t="shared" ca="1" si="947"/>
        <v>5.453212467188297E-4</v>
      </c>
      <c r="CU463" s="223">
        <f t="shared" ca="1" si="948"/>
        <v>-2.8118191219163725E-3</v>
      </c>
      <c r="CV463" s="223">
        <f t="shared" ca="1" si="949"/>
        <v>3.9716273450501301E-3</v>
      </c>
      <c r="CW463" s="223">
        <f t="shared" ca="1" si="950"/>
        <v>-3.5682628696411477E-3</v>
      </c>
      <c r="CX463" s="223">
        <f t="shared" ca="1" si="951"/>
        <v>1.7604838773468154E-3</v>
      </c>
      <c r="CY463" s="223">
        <f t="shared" ca="1" si="952"/>
        <v>7.4019505097065947E-4</v>
      </c>
      <c r="CZ463" s="223">
        <f t="shared" ca="1" si="953"/>
        <v>-2.9495443567554886E-3</v>
      </c>
      <c r="DA463" s="223">
        <f t="shared" ca="1" si="954"/>
        <v>3.9979974325938519E-3</v>
      </c>
      <c r="DB463" s="223">
        <f t="shared" ca="1" si="955"/>
        <v>-3.472898940643817E-3</v>
      </c>
      <c r="DC463" s="223">
        <f t="shared" ca="1" si="956"/>
        <v>1.5809197377986998E-3</v>
      </c>
      <c r="DD463" s="223">
        <f t="shared" ca="1" si="957"/>
        <v>9.3328566051115863E-4</v>
      </c>
      <c r="DE463" s="223">
        <f t="shared" ca="1" si="958"/>
        <v>-3.0801638808896836E-3</v>
      </c>
      <c r="DF463" s="223">
        <f t="shared" ca="1" si="959"/>
        <v>4.0147359941392494E-3</v>
      </c>
      <c r="DG463" s="223">
        <f t="shared" ca="1" si="960"/>
        <v>-3.3691684939085101E-3</v>
      </c>
      <c r="DH463" s="223">
        <f t="shared" ca="1" si="961"/>
        <v>1.3975470241300138E-3</v>
      </c>
      <c r="DI463" s="223">
        <f t="shared" ca="1" si="962"/>
        <v>1.1241279031493185E-3</v>
      </c>
      <c r="DJ463" s="223">
        <f t="shared" ca="1" si="963"/>
        <v>-3.2033630204441788E-3</v>
      </c>
      <c r="DK463" s="223">
        <f t="shared" ca="1" si="964"/>
        <v>4.0218027050254127E-3</v>
      </c>
      <c r="DL463" s="223">
        <f t="shared" ca="1" si="965"/>
        <v>-3.2573214251670072E-3</v>
      </c>
      <c r="DM463" s="223">
        <f t="shared" ca="1" si="966"/>
        <v>1.2108074972694287E-3</v>
      </c>
      <c r="DN463" s="223">
        <f t="shared" ca="1" si="967"/>
        <v>1.3122620232069249E-3</v>
      </c>
      <c r="DO463" s="223">
        <f t="shared" ca="1" si="968"/>
        <v>-3.3188449779011022E-3</v>
      </c>
      <c r="DP463" s="223">
        <f t="shared" ca="1" si="969"/>
        <v>4.0191805409268639E-3</v>
      </c>
      <c r="DQ463" s="223">
        <f t="shared" ca="1" si="970"/>
        <v>-3.1376271838047523E-3</v>
      </c>
      <c r="DR463" s="223">
        <f t="shared" ca="1" si="971"/>
        <v>1.0211510290939292E-3</v>
      </c>
      <c r="DS463" s="223">
        <f t="shared" ca="1" si="972"/>
        <v>1.4972347891100456E-3</v>
      </c>
      <c r="DT463" s="223">
        <f t="shared" ca="1" si="973"/>
        <v>-3.426331547109768E-3</v>
      </c>
      <c r="DU463" s="223">
        <f t="shared" ca="1" si="974"/>
        <v>4.006875818866577E-3</v>
      </c>
      <c r="DV463" s="223">
        <f t="shared" ca="1" si="975"/>
        <v>-3.0103741237328886E-3</v>
      </c>
      <c r="DW463" s="223">
        <f t="shared" ca="1" si="976"/>
        <v>8.2903451864685569E-4</v>
      </c>
      <c r="DX463" s="223">
        <f t="shared" ca="1" si="977"/>
        <v>1.6786005852637098E-3</v>
      </c>
      <c r="DY463" s="223">
        <f t="shared" ca="1" si="978"/>
        <v>-3.5255637835101307E-3</v>
      </c>
      <c r="DZ463" s="223">
        <f t="shared" ca="1" si="979"/>
        <v>3.9849181819977915E-3</v>
      </c>
      <c r="EA463" s="223">
        <f t="shared" ca="1" si="980"/>
        <v>-2.8758688087193148E-3</v>
      </c>
      <c r="EB463" s="223">
        <f t="shared" ca="1" si="981"/>
        <v>6.3492079142951261E-4</v>
      </c>
      <c r="EC463" s="223">
        <f t="shared" ca="1" si="982"/>
        <v>1.8559224855796365E-3</v>
      </c>
      <c r="ED463" s="223">
        <f t="shared" ca="1" si="983"/>
        <v>-3.6163026279532147E-3</v>
      </c>
      <c r="EE463" s="223">
        <f t="shared" ca="1" si="984"/>
        <v>3.9533605281909367E-3</v>
      </c>
      <c r="EF463" s="223">
        <f t="shared" ca="1" si="985"/>
        <v>-2.7344352738493411E-3</v>
      </c>
      <c r="EG463" s="223">
        <f t="shared" ca="1" si="986"/>
        <v>4.3927748441334913E-4</v>
      </c>
      <c r="EH463" s="223">
        <f t="shared" ca="1" si="987"/>
        <v>2.0287733060681879E-3</v>
      </c>
      <c r="EI463" s="223">
        <f t="shared" ca="1" si="988"/>
        <v>-3.6983294826148515E-3</v>
      </c>
      <c r="EJ463" s="223">
        <f t="shared" ca="1" si="989"/>
        <v>3.912278882598175E-3</v>
      </c>
      <c r="EK463" s="223">
        <f t="shared" ca="1" si="990"/>
        <v>-2.586414244896256E-3</v>
      </c>
      <c r="EL463" s="223">
        <f t="shared" ca="1" si="991"/>
        <v>2.4257591946084348E-4</v>
      </c>
      <c r="EM463" s="223">
        <f t="shared" ca="1" si="992"/>
        <v>2.1967366339626709E-3</v>
      </c>
      <c r="EN463" s="223">
        <f t="shared" ca="1" si="993"/>
        <v>-3.7714467376173781E-3</v>
      </c>
      <c r="EO463" s="223">
        <f t="shared" ca="1" si="994"/>
        <v>3.8617722145021342E-3</v>
      </c>
      <c r="EP463" s="223">
        <f t="shared" ca="1" si="995"/>
        <v>-2.4321623174840793E-3</v>
      </c>
      <c r="EQ463" s="223">
        <f t="shared" ca="1" si="996"/>
        <v>4.5289967871215038E-5</v>
      </c>
      <c r="ER463" s="223">
        <f t="shared" ca="1" si="997"/>
        <v>2.3594078308947263E-3</v>
      </c>
      <c r="ES463" s="223">
        <f t="shared" ca="1" si="998"/>
        <v>-3.8354782470893479E-3</v>
      </c>
      <c r="ET463" s="223">
        <f t="shared" ca="1" si="999"/>
        <v>3.8019621988899998E-3</v>
      </c>
      <c r="EU463" s="223">
        <f t="shared" ca="1" si="1000"/>
        <v>-2.2720510980170083E-3</v>
      </c>
      <c r="EV463" s="223">
        <f t="shared" ca="1" si="1001"/>
        <v>-1.5210509121771961E-4</v>
      </c>
      <c r="EW463" s="223">
        <f t="shared" ca="1" si="1002"/>
        <v>2.5163950077024336E-3</v>
      </c>
      <c r="EX463" s="223">
        <f t="shared" ca="1" si="1003"/>
        <v>-3.8902697535158543E-3</v>
      </c>
      <c r="EY463" s="223">
        <f t="shared" ca="1" si="1004"/>
        <v>3.7329929233281731E-3</v>
      </c>
      <c r="EZ463" s="223">
        <f t="shared" ca="1" si="1005"/>
        <v>-2.1064663084464554E-3</v>
      </c>
      <c r="FA463" s="223">
        <f t="shared" ca="1" si="1006"/>
        <v>-3.4913371581930613E-4</v>
      </c>
      <c r="FB463" s="223">
        <f t="shared" ca="1" si="1007"/>
        <v>2.6673199685262388E-3</v>
      </c>
      <c r="FC463" s="223">
        <f t="shared" ca="1" si="1008"/>
        <v>-3.9356892593587003E-3</v>
      </c>
      <c r="FD463" s="223">
        <f t="shared" ca="1" si="1009"/>
        <v>3.6550305408425748E-3</v>
      </c>
      <c r="FE463" s="223">
        <f t="shared" ca="1" si="1010"/>
        <v>-1.9358068570341936E-3</v>
      </c>
      <c r="FF463" s="223">
        <f t="shared" ca="1" si="1011"/>
        <v>-5.4532124671898214E-4</v>
      </c>
      <c r="FG463" s="223">
        <f t="shared" ca="1" si="1012"/>
        <v>2.8118191219164007E-3</v>
      </c>
      <c r="FH463" s="223">
        <f t="shared" ca="1" si="1013"/>
        <v>-3.9716273450501362E-3</v>
      </c>
      <c r="FI463" s="223">
        <f t="shared" ca="1" si="1014"/>
        <v>3.5682628696411295E-3</v>
      </c>
      <c r="FJ463" s="223">
        <f t="shared" ca="1" si="1015"/>
        <v>-1.7604838773468826E-3</v>
      </c>
      <c r="FK463" s="223">
        <f t="shared" ca="1" si="1016"/>
        <v>-7.4019505097058574E-4</v>
      </c>
      <c r="FL463" s="223">
        <f t="shared" ca="1" si="1017"/>
        <v>2.9495443567555931E-3</v>
      </c>
      <c r="FM463" s="223">
        <f t="shared" ca="1" si="1018"/>
        <v>-3.9979974325938692E-3</v>
      </c>
      <c r="FN463" s="223">
        <f t="shared" ca="1" si="1019"/>
        <v>3.4728989406437971E-3</v>
      </c>
      <c r="FO463" s="223">
        <f t="shared" ca="1" si="1020"/>
        <v>-1.5809197377986636E-3</v>
      </c>
      <c r="FP463" s="223">
        <f t="shared" ca="1" si="1021"/>
        <v>-9.3328566051119745E-4</v>
      </c>
      <c r="FQ463" s="223">
        <f t="shared" ca="1" si="1022"/>
        <v>3.0801638808896355E-3</v>
      </c>
      <c r="FR463" s="223">
        <f t="shared" ca="1" si="1023"/>
        <v>-4.0147359941392451E-3</v>
      </c>
      <c r="FS463" s="223">
        <f t="shared" ca="1" si="1024"/>
        <v>3.3691684939085509E-3</v>
      </c>
      <c r="FT463" s="223">
        <f t="shared" ca="1" si="1025"/>
        <v>-1.3975470241298694E-3</v>
      </c>
      <c r="FU463" s="223">
        <f t="shared" ca="1" si="1026"/>
        <v>-1.1241279031494662E-3</v>
      </c>
      <c r="FV463" s="223">
        <f t="shared" ca="1" si="1027"/>
        <v>3.2033630204442716E-3</v>
      </c>
      <c r="FW463" s="223">
        <f t="shared" ca="1" si="1028"/>
        <v>-4.0218027050254145E-3</v>
      </c>
      <c r="FX463" s="223">
        <f t="shared" ca="1" si="1029"/>
        <v>3.257321425167051E-3</v>
      </c>
      <c r="FY463" s="223">
        <f t="shared" ca="1" si="1030"/>
        <v>-1.2108074972695E-3</v>
      </c>
      <c r="FZ463" s="223">
        <f t="shared" ca="1" si="1031"/>
        <v>-1.312262023206854E-3</v>
      </c>
      <c r="GA463" s="223">
        <f t="shared" ca="1" si="1032"/>
        <v>3.3188449779011889E-3</v>
      </c>
      <c r="GB463" s="223">
        <f t="shared" ca="1" si="1033"/>
        <v>-4.0191805409268578E-3</v>
      </c>
      <c r="GC463" s="223">
        <f t="shared" ca="1" si="1034"/>
        <v>3.137627183804656E-3</v>
      </c>
      <c r="GD463" s="223">
        <f t="shared" ca="1" si="1035"/>
        <v>-1.0211510290937804E-3</v>
      </c>
      <c r="GE463" s="223">
        <f t="shared" ca="1" si="1036"/>
        <v>-1.4972347891099758E-3</v>
      </c>
      <c r="GF463" s="223">
        <f t="shared" ca="1" si="1037"/>
        <v>3.426331547109729E-3</v>
      </c>
      <c r="GG463" s="223">
        <f t="shared" ca="1" si="1038"/>
        <v>-4.0068758188665831E-3</v>
      </c>
      <c r="GH463" s="223">
        <f t="shared" ca="1" si="1039"/>
        <v>3.0103741237329385E-3</v>
      </c>
      <c r="GI463" s="223">
        <f t="shared" ca="1" si="1040"/>
        <v>-8.2903451864670542E-4</v>
      </c>
      <c r="GJ463" s="223">
        <f t="shared" ca="1" si="1041"/>
        <v>-1.6786005852638499E-3</v>
      </c>
      <c r="GK463" s="223">
        <f t="shared" ca="1" si="1042"/>
        <v>3.5255637835102049E-3</v>
      </c>
      <c r="GL463" s="223">
        <f t="shared" ca="1" si="1043"/>
        <v>-3.9849181819977706E-3</v>
      </c>
      <c r="GM463" s="223">
        <f t="shared" ca="1" si="1044"/>
        <v>2.8758688087193673E-3</v>
      </c>
      <c r="GN463" s="223">
        <f t="shared" ca="1" si="1045"/>
        <v>-6.3492079142958655E-4</v>
      </c>
      <c r="GO463" s="223">
        <f t="shared" ca="1" si="1046"/>
        <v>-1.8559224855795706E-3</v>
      </c>
      <c r="GP463" s="223">
        <f t="shared" ca="1" si="1047"/>
        <v>3.6163026279532819E-3</v>
      </c>
      <c r="GQ463" s="223">
        <f t="shared" ca="1" si="1048"/>
        <v>-3.9533605281909081E-3</v>
      </c>
      <c r="GR463" s="223">
        <f t="shared" ca="1" si="1049"/>
        <v>2.7344352738492284E-3</v>
      </c>
      <c r="GS463" s="223">
        <f t="shared" ca="1" si="1050"/>
        <v>-4.3927748441319626E-4</v>
      </c>
      <c r="GT463" s="223">
        <f t="shared" ca="1" si="1051"/>
        <v>-2.0287733060681229E-3</v>
      </c>
      <c r="GU463" s="223">
        <f t="shared" ca="1" si="1052"/>
        <v>3.698329482614822E-3</v>
      </c>
      <c r="GV463" s="223">
        <f t="shared" ca="1" si="1053"/>
        <v>-3.9122788825981933E-3</v>
      </c>
      <c r="GW463" s="223">
        <f t="shared" ca="1" si="1054"/>
        <v>2.5864142448963133E-3</v>
      </c>
      <c r="GX463" s="223">
        <f t="shared" ca="1" si="1055"/>
        <v>-2.4257591946068996E-4</v>
      </c>
      <c r="GY463" s="223">
        <f t="shared" ca="1" si="1056"/>
        <v>-2.1967366339627993E-3</v>
      </c>
      <c r="GZ463" s="223">
        <f t="shared" ca="1" si="1057"/>
        <v>3.7714467376174319E-3</v>
      </c>
      <c r="HA463" s="223">
        <f t="shared" ca="1" si="1058"/>
        <v>-3.8617722145020909E-3</v>
      </c>
      <c r="HB463" s="223">
        <f t="shared" ca="1" si="1059"/>
        <v>2.4321623174841391E-3</v>
      </c>
      <c r="HC463" s="223">
        <f t="shared" ca="1" si="1060"/>
        <v>-4.5289967871061515E-5</v>
      </c>
      <c r="HD463" s="223">
        <f t="shared" ca="1" si="1061"/>
        <v>-2.3594078308948508E-3</v>
      </c>
      <c r="HE463" s="223">
        <f t="shared" ca="1" si="1062"/>
        <v>3.8354782470893943E-3</v>
      </c>
      <c r="HF463" s="223">
        <f t="shared" ca="1" si="1063"/>
        <v>-3.8019621988899495E-3</v>
      </c>
      <c r="HG463" s="223">
        <f t="shared" ca="1" si="1064"/>
        <v>2.2720510980168817E-3</v>
      </c>
      <c r="HH463" s="223">
        <f t="shared" ca="1" si="1065"/>
        <v>1.5210509121787313E-4</v>
      </c>
      <c r="HI463" s="223">
        <f t="shared" ca="1" si="1066"/>
        <v>-2.516395007702375E-3</v>
      </c>
      <c r="HJ463" s="223">
        <f t="shared" ca="1" si="1067"/>
        <v>3.8902697535158357E-3</v>
      </c>
      <c r="HK463" s="223">
        <f t="shared" ca="1" si="1068"/>
        <v>-3.7329929233282013E-3</v>
      </c>
      <c r="HL463" s="223">
        <f t="shared" ca="1" si="1069"/>
        <v>2.1064663084465192E-3</v>
      </c>
      <c r="HM463" s="223">
        <f t="shared" ca="1" si="1070"/>
        <v>3.4913371581923153E-4</v>
      </c>
      <c r="HN463" s="223">
        <f t="shared" ca="1" si="1071"/>
        <v>-2.6673199685261825E-3</v>
      </c>
      <c r="HO463" s="223">
        <f t="shared" ca="1" si="1072"/>
        <v>3.9356892593586847E-3</v>
      </c>
      <c r="HP463" s="223">
        <f t="shared" ca="1" si="1073"/>
        <v>-3.655030540842606E-3</v>
      </c>
      <c r="HQ463" s="223">
        <f t="shared" ca="1" si="1074"/>
        <v>1.9358068570340587E-3</v>
      </c>
      <c r="HR463" s="223">
        <f t="shared" ca="1" si="1075"/>
        <v>5.4532124671913393E-4</v>
      </c>
      <c r="HS463" s="223">
        <f t="shared" ca="1" si="1076"/>
        <v>-2.81181912191651E-3</v>
      </c>
      <c r="HT463" s="223">
        <f t="shared" ca="1" si="1077"/>
        <v>3.9716273450501605E-3</v>
      </c>
      <c r="HU463" s="223">
        <f t="shared" ca="1" si="1078"/>
        <v>-3.5682628696410588E-3</v>
      </c>
      <c r="HV463" s="223">
        <f t="shared" ca="1" si="1079"/>
        <v>1.7604838773467445E-3</v>
      </c>
      <c r="HW463" s="223">
        <f t="shared" ca="1" si="1080"/>
        <v>7.4019505097073688E-4</v>
      </c>
      <c r="HX463" s="223">
        <f t="shared" ca="1" si="1081"/>
        <v>-2.9495443567555428E-3</v>
      </c>
      <c r="HY463" s="223">
        <f t="shared" ca="1" si="1082"/>
        <v>3.9979974325938606E-3</v>
      </c>
      <c r="HZ463" s="223">
        <f t="shared" ca="1" si="1083"/>
        <v>-3.4728989406438348E-3</v>
      </c>
      <c r="IA463" s="223">
        <f t="shared" ca="1" si="1084"/>
        <v>1.5809197377987323E-3</v>
      </c>
      <c r="IB463" s="223">
        <f t="shared" ca="1" si="1085"/>
        <v>9.3328566051112415E-4</v>
      </c>
      <c r="IC463" s="223">
        <f t="shared" ca="1" si="1086"/>
        <v>-3.0801638808895873E-3</v>
      </c>
      <c r="ID463" s="223">
        <f t="shared" ca="1" si="1087"/>
        <v>4.0147359941392399E-3</v>
      </c>
      <c r="IE463" s="223">
        <f t="shared" ca="1" si="1088"/>
        <v>-3.2731850141992976E-3</v>
      </c>
      <c r="IF463" s="223">
        <f t="shared" ca="1" si="1089"/>
        <v>1.3975470241297254E-3</v>
      </c>
      <c r="IG463" s="223">
        <f t="shared" ca="1" si="1090"/>
        <v>1.1241279031496136E-3</v>
      </c>
      <c r="IH463" s="223">
        <f t="shared" ca="1" si="1091"/>
        <v>-3.2033630204443644E-3</v>
      </c>
      <c r="II463" s="223">
        <f t="shared" ca="1" si="1092"/>
        <v>4.0218027050254162E-3</v>
      </c>
      <c r="IJ463" s="223">
        <f t="shared" ca="1" si="1093"/>
        <v>-3.2573214251669603E-3</v>
      </c>
      <c r="IK463" s="223">
        <f t="shared" ca="1" si="1094"/>
        <v>1.2108074972693537E-3</v>
      </c>
      <c r="IL463" s="223">
        <f t="shared" ca="1" si="1095"/>
        <v>1.3122620232069997E-3</v>
      </c>
      <c r="IM463" s="223">
        <f t="shared" ca="1" si="1096"/>
        <v>-3.3188449779011468E-3</v>
      </c>
      <c r="IN463" s="223">
        <f t="shared" ca="1" si="1097"/>
        <v>4.0191805409268604E-3</v>
      </c>
      <c r="IO463" s="223">
        <f t="shared" ca="1" si="1098"/>
        <v>-3.1376271838047028E-3</v>
      </c>
      <c r="IP463" s="223">
        <f t="shared" ca="1" si="1099"/>
        <v>1.0211510290938529E-3</v>
      </c>
      <c r="IQ463" s="223">
        <f t="shared" ca="1" si="1100"/>
        <v>1.4972347891099057E-3</v>
      </c>
      <c r="IR463" s="223">
        <f t="shared" ca="1" si="1101"/>
        <v>-3.4263315471096895E-3</v>
      </c>
      <c r="IS463" s="223">
        <f t="shared" ca="1" si="1102"/>
        <v>4.0068758188665891E-3</v>
      </c>
      <c r="IT463" s="223">
        <f t="shared" ca="1" si="1103"/>
        <v>-3.010374123732988E-3</v>
      </c>
      <c r="IU463" s="223">
        <f t="shared" ca="1" si="1104"/>
        <v>8.2903451864655483E-4</v>
      </c>
      <c r="IV463" s="223">
        <f t="shared" ca="1" si="1105"/>
        <v>1.6786005852639889E-3</v>
      </c>
      <c r="IW463" s="223">
        <f t="shared" ca="1" si="1106"/>
        <v>-3.525563783510279E-3</v>
      </c>
      <c r="IX463" s="223">
        <f t="shared" ca="1" si="1107"/>
        <v>3.9849181819977498E-3</v>
      </c>
      <c r="IY463" s="223">
        <f t="shared" ca="1" si="1108"/>
        <v>-2.8758688087192597E-3</v>
      </c>
      <c r="IZ463" s="223">
        <f t="shared" ca="1" si="1109"/>
        <v>6.3492079142943498E-4</v>
      </c>
      <c r="JA463" s="223">
        <f t="shared" ca="1" si="1110"/>
        <v>1.8559224855797063E-3</v>
      </c>
      <c r="JB463" s="223">
        <f t="shared" ca="1" si="1111"/>
        <v>-3.6163026279532489E-3</v>
      </c>
    </row>
    <row r="464" spans="2:262">
      <c r="B464" s="230">
        <v>103</v>
      </c>
      <c r="C464" s="229">
        <f t="shared" si="1112"/>
        <v>2.0117187500000014E-3</v>
      </c>
      <c r="D464" s="226">
        <f t="shared" ca="1" si="855"/>
        <v>23.364687803328486</v>
      </c>
      <c r="E464" s="225">
        <f ca="1">DE361</f>
        <v>-0.63531219667151273</v>
      </c>
      <c r="F464" s="224">
        <v>103</v>
      </c>
      <c r="G464" s="223">
        <f t="shared" ca="1" si="856"/>
        <v>6.4213800847307675E-3</v>
      </c>
      <c r="H464" s="223">
        <f t="shared" ca="1" si="857"/>
        <v>-4.7318663540953081E-3</v>
      </c>
      <c r="I464" s="223">
        <f t="shared" ca="1" si="858"/>
        <v>1.3160240532117911E-3</v>
      </c>
      <c r="J464" s="223">
        <f t="shared" ca="1" si="859"/>
        <v>2.5799437947990099E-3</v>
      </c>
      <c r="K464" s="223">
        <f t="shared" ca="1" si="860"/>
        <v>-5.5346697840364615E-3</v>
      </c>
      <c r="L464" s="223">
        <f t="shared" ca="1" si="861"/>
        <v>6.470180127675319E-3</v>
      </c>
      <c r="M464" s="223">
        <f t="shared" ca="1" si="862"/>
        <v>-5.0451722374485718E-3</v>
      </c>
      <c r="N464" s="223">
        <f t="shared" ca="1" si="863"/>
        <v>1.7795322744685721E-3</v>
      </c>
      <c r="O464" s="223">
        <f t="shared" ca="1" si="864"/>
        <v>2.1353351132113725E-3</v>
      </c>
      <c r="P464" s="223">
        <f t="shared" ca="1" si="865"/>
        <v>-5.2711673935704421E-3</v>
      </c>
      <c r="Q464" s="223">
        <f t="shared" ca="1" si="866"/>
        <v>6.4839177039146441E-3</v>
      </c>
      <c r="R464" s="223">
        <f t="shared" ca="1" si="867"/>
        <v>-5.3311378953201649E-3</v>
      </c>
      <c r="S464" s="223">
        <f t="shared" ca="1" si="868"/>
        <v>2.2333970561466592E-3</v>
      </c>
      <c r="T464" s="223">
        <f t="shared" ca="1" si="869"/>
        <v>1.6791548656342041E-3</v>
      </c>
      <c r="U464" s="223">
        <f t="shared" ca="1" si="870"/>
        <v>-4.9791000902909208E-3</v>
      </c>
      <c r="V464" s="223">
        <f t="shared" ca="1" si="871"/>
        <v>6.4625183683328404E-3</v>
      </c>
      <c r="W464" s="223">
        <f t="shared" ca="1" si="872"/>
        <v>-5.5882136550332653E-3</v>
      </c>
      <c r="X464" s="223">
        <f t="shared" ca="1" si="873"/>
        <v>2.6751588656701393E-3</v>
      </c>
      <c r="Y464" s="223">
        <f t="shared" ca="1" si="874"/>
        <v>1.2138751323537873E-3</v>
      </c>
      <c r="Z464" s="223">
        <f t="shared" ca="1" si="875"/>
        <v>-4.6600506122198258E-3</v>
      </c>
      <c r="AA464" s="223">
        <f t="shared" ca="1" si="876"/>
        <v>6.4060980857835225E-3</v>
      </c>
      <c r="AB464" s="223">
        <f t="shared" ca="1" si="877"/>
        <v>-5.8150064007722515E-3</v>
      </c>
      <c r="AC464" s="223">
        <f t="shared" ca="1" si="878"/>
        <v>3.1024237575177803E-3</v>
      </c>
      <c r="AD464" s="223">
        <f t="shared" ca="1" si="879"/>
        <v>7.4201730455782447E-4</v>
      </c>
      <c r="AE464" s="223">
        <f t="shared" ca="1" si="880"/>
        <v>-4.3157479161221183E-3</v>
      </c>
      <c r="AF464" s="223">
        <f t="shared" ca="1" si="881"/>
        <v>6.3149626026662324E-3</v>
      </c>
      <c r="AG464" s="223">
        <f t="shared" ca="1" si="882"/>
        <v>-6.0102871229981061E-3</v>
      </c>
      <c r="AH464" s="223">
        <f t="shared" ca="1" si="883"/>
        <v>3.512876346221311E-3</v>
      </c>
      <c r="AI464" s="223">
        <f t="shared" ca="1" si="884"/>
        <v>2.6613842069818589E-4</v>
      </c>
      <c r="AJ464" s="223">
        <f t="shared" ca="1" si="885"/>
        <v>-3.9480578081392773E-3</v>
      </c>
      <c r="AK464" s="223">
        <f t="shared" ca="1" si="886"/>
        <v>6.1896057900601717E-3</v>
      </c>
      <c r="AL464" s="223">
        <f t="shared" ca="1" si="887"/>
        <v>-6.1729975785573777E-3</v>
      </c>
      <c r="AM464" s="223">
        <f t="shared" ca="1" si="888"/>
        <v>3.9042923536398225E-3</v>
      </c>
      <c r="AN464" s="223">
        <f t="shared" ca="1" si="889"/>
        <v>-2.1118269032223847E-4</v>
      </c>
      <c r="AO464" s="223">
        <f t="shared" ca="1" si="890"/>
        <v>-3.5589728328239861E-3</v>
      </c>
      <c r="AP464" s="223">
        <f t="shared" ca="1" si="891"/>
        <v>6.0307069673941434E-3</v>
      </c>
      <c r="AQ464" s="223">
        <f t="shared" ca="1" si="892"/>
        <v>-6.3022560253937722E-3</v>
      </c>
      <c r="AR464" s="223">
        <f t="shared" ca="1" si="893"/>
        <v>4.2745506625159165E-3</v>
      </c>
      <c r="AS464" s="223">
        <f t="shared" ca="1" si="894"/>
        <v>-6.873593840462924E-4</v>
      </c>
      <c r="AT464" s="223">
        <f t="shared" ca="1" si="895"/>
        <v>-3.1506014753689684E-3</v>
      </c>
      <c r="AU464" s="223">
        <f t="shared" ca="1" si="896"/>
        <v>5.8391272211555214E-3</v>
      </c>
      <c r="AV464" s="223">
        <f t="shared" ca="1" si="897"/>
        <v>-6.3973620007846104E-3</v>
      </c>
      <c r="AW464" s="223">
        <f t="shared" ca="1" si="898"/>
        <v>4.6216448109935009E-3</v>
      </c>
      <c r="AX464" s="223">
        <f t="shared" ca="1" si="899"/>
        <v>-1.159811217713583E-3</v>
      </c>
      <c r="AY464" s="223">
        <f t="shared" ca="1" si="900"/>
        <v>-2.7251567355424805E-3</v>
      </c>
      <c r="AZ464" s="223">
        <f t="shared" ca="1" si="901"/>
        <v>5.6159047385882189E-3</v>
      </c>
      <c r="BA464" s="223">
        <f t="shared" ca="1" si="902"/>
        <v>-6.4578001172089766E-3</v>
      </c>
      <c r="BB464" s="223">
        <f t="shared" ca="1" si="903"/>
        <v>4.9436938658089617E-3</v>
      </c>
      <c r="BC464" s="223">
        <f t="shared" ca="1" si="904"/>
        <v>-1.625977933903092E-3</v>
      </c>
      <c r="BD464" s="223">
        <f t="shared" ca="1" si="905"/>
        <v>-2.2849441352514543E-3</v>
      </c>
      <c r="BE464" s="223">
        <f t="shared" ca="1" si="906"/>
        <v>5.3622491816658156E-3</v>
      </c>
      <c r="BF464" s="223">
        <f t="shared" ca="1" si="907"/>
        <v>-6.4832428552774766E-3</v>
      </c>
      <c r="BG464" s="223">
        <f t="shared" ca="1" si="908"/>
        <v>5.2389526152309043E-3</v>
      </c>
      <c r="BH464" s="223">
        <f t="shared" ca="1" si="909"/>
        <v>-2.0833333347897911E-3</v>
      </c>
      <c r="BI464" s="223">
        <f t="shared" ca="1" si="910"/>
        <v>-1.8323492247178685E-3</v>
      </c>
      <c r="BJ464" s="223">
        <f t="shared" ca="1" si="911"/>
        <v>5.0795351318285971E-3</v>
      </c>
      <c r="BK464" s="223">
        <f t="shared" ca="1" si="912"/>
        <v>-6.4735523385880851E-3</v>
      </c>
      <c r="BL464" s="223">
        <f t="shared" ca="1" si="913"/>
        <v>5.5058210265144444E-3</v>
      </c>
      <c r="BM464" s="223">
        <f t="shared" ca="1" si="914"/>
        <v>-2.5293989718296345E-3</v>
      </c>
      <c r="BN464" s="223">
        <f t="shared" ca="1" si="915"/>
        <v>-1.3698246549761778E-3</v>
      </c>
      <c r="BO464" s="223">
        <f t="shared" ca="1" si="916"/>
        <v>4.7692946410077645E-3</v>
      </c>
      <c r="BP464" s="223">
        <f t="shared" ca="1" si="917"/>
        <v>-6.4287810808903445E-3</v>
      </c>
      <c r="BQ464" s="223">
        <f t="shared" ca="1" si="918"/>
        <v>5.7428529166165419E-3</v>
      </c>
      <c r="BR464" s="223">
        <f t="shared" ca="1" si="919"/>
        <v>-2.9617575766875525E-3</v>
      </c>
      <c r="BS464" s="223">
        <f t="shared" ca="1" si="920"/>
        <v>-8.9987688674379642E-4</v>
      </c>
      <c r="BT464" s="223">
        <f t="shared" ca="1" si="921"/>
        <v>4.4332089293032595E-3</v>
      </c>
      <c r="BU464" s="223">
        <f t="shared" ca="1" si="922"/>
        <v>-6.3491717015088569E-3</v>
      </c>
      <c r="BV464" s="223">
        <f t="shared" ca="1" si="923"/>
        <v>5.9487637891876659E-3</v>
      </c>
      <c r="BW464" s="223">
        <f t="shared" ca="1" si="924"/>
        <v>-3.3780661606229623E-3</v>
      </c>
      <c r="BX464" s="223">
        <f t="shared" ca="1" si="925"/>
        <v>-4.2505260769445897E-4</v>
      </c>
      <c r="BY464" s="223">
        <f t="shared" ca="1" si="926"/>
        <v>4.073099274305895E-3</v>
      </c>
      <c r="BZ464" s="223">
        <f t="shared" ca="1" si="927"/>
        <v>-6.2351556105679938E-3</v>
      </c>
      <c r="CA464" s="223">
        <f t="shared" ca="1" si="928"/>
        <v>6.1224377953686395E-3</v>
      </c>
      <c r="CB464" s="223">
        <f t="shared" ca="1" si="929"/>
        <v>-3.7760687113493016E-3</v>
      </c>
      <c r="CC464" s="223">
        <f t="shared" ca="1" si="930"/>
        <v>5.207506826364729E-5</v>
      </c>
      <c r="CD464" s="223">
        <f t="shared" ca="1" si="931"/>
        <v>3.6909171414370714E-3</v>
      </c>
      <c r="CE464" s="223">
        <f t="shared" ca="1" si="932"/>
        <v>-6.0873506711432409E-3</v>
      </c>
      <c r="CF464" s="223">
        <f t="shared" ca="1" si="933"/>
        <v>6.2629337806725258E-3</v>
      </c>
      <c r="CG464" s="223">
        <f t="shared" ca="1" si="934"/>
        <v>-4.153608418560507E-3</v>
      </c>
      <c r="CH464" s="223">
        <f t="shared" ca="1" si="935"/>
        <v>5.2892054491472835E-4</v>
      </c>
      <c r="CI464" s="223">
        <f t="shared" ca="1" si="936"/>
        <v>3.2887336087882263E-3</v>
      </c>
      <c r="CJ464" s="223">
        <f t="shared" ca="1" si="937"/>
        <v>-5.9065578510075463E-3</v>
      </c>
      <c r="CK464" s="223">
        <f t="shared" ca="1" si="938"/>
        <v>6.3694903851819543E-3</v>
      </c>
      <c r="CL464" s="223">
        <f t="shared" ca="1" si="939"/>
        <v>-4.508639361872015E-3</v>
      </c>
      <c r="CM464" s="223">
        <f t="shared" ca="1" si="940"/>
        <v>1.0028997553060384E-3</v>
      </c>
      <c r="CN464" s="223">
        <f t="shared" ca="1" si="941"/>
        <v>2.868728143768708E-3</v>
      </c>
      <c r="CO464" s="223">
        <f t="shared" ca="1" si="942"/>
        <v>-5.6937568821176805E-3</v>
      </c>
      <c r="CP464" s="223">
        <f t="shared" ca="1" si="943"/>
        <v>6.4415301694247199E-3</v>
      </c>
      <c r="CQ464" s="223">
        <f t="shared" ca="1" si="944"/>
        <v>-4.8392375978412085E-3</v>
      </c>
      <c r="CR464" s="223">
        <f t="shared" ca="1" si="945"/>
        <v>1.4714441650294824E-3</v>
      </c>
      <c r="CS464" s="223">
        <f t="shared" ca="1" si="946"/>
        <v>2.4331767923839818E-3</v>
      </c>
      <c r="CT464" s="223">
        <f t="shared" ca="1" si="947"/>
        <v>-5.4501009513615245E-3</v>
      </c>
      <c r="CU464" s="223">
        <f t="shared" ca="1" si="948"/>
        <v>6.4786627435683541E-3</v>
      </c>
      <c r="CV464" s="223">
        <f t="shared" ca="1" si="949"/>
        <v>-5.1436115859833619E-3</v>
      </c>
      <c r="CW464" s="223">
        <f t="shared" ca="1" si="950"/>
        <v>1.9320146913326772E-3</v>
      </c>
      <c r="CX464" s="223">
        <f t="shared" ca="1" si="951"/>
        <v>1.9844398451445127E-3</v>
      </c>
      <c r="CY464" s="223">
        <f t="shared" ca="1" si="952"/>
        <v>-5.1769104513389114E-3</v>
      </c>
      <c r="CZ464" s="223">
        <f t="shared" ca="1" si="953"/>
        <v>6.4806868829762714E-3</v>
      </c>
      <c r="DA464" s="223">
        <f t="shared" ca="1" si="954"/>
        <v>-5.4201118972852062E-3</v>
      </c>
      <c r="DB464" s="223">
        <f t="shared" ca="1" si="955"/>
        <v>2.3821154626289028E-3</v>
      </c>
      <c r="DC464" s="223">
        <f t="shared" ca="1" si="956"/>
        <v>1.5249490464473172E-3</v>
      </c>
      <c r="DD464" s="223">
        <f t="shared" ca="1" si="957"/>
        <v>-4.8756658250395275E-3</v>
      </c>
      <c r="DE464" s="223">
        <f t="shared" ca="1" si="958"/>
        <v>6.447591618661647E-3</v>
      </c>
      <c r="DF464" s="223">
        <f t="shared" ca="1" si="959"/>
        <v>-5.6672401526028735E-3</v>
      </c>
      <c r="DG464" s="223">
        <f t="shared" ca="1" si="960"/>
        <v>2.8193073438404171E-3</v>
      </c>
      <c r="DH464" s="223">
        <f t="shared" ca="1" si="961"/>
        <v>1.0571944167418481E-3</v>
      </c>
      <c r="DI464" s="223">
        <f t="shared" ca="1" si="962"/>
        <v>-4.5479995431936763E-3</v>
      </c>
      <c r="DJ464" s="223">
        <f t="shared" ca="1" si="963"/>
        <v>6.3795562967292599E-3</v>
      </c>
      <c r="DK464" s="223">
        <f t="shared" ca="1" si="964"/>
        <v>-5.8836571425091473E-3</v>
      </c>
      <c r="DL464" s="223">
        <f t="shared" ca="1" si="965"/>
        <v>3.2412211542834834E-3</v>
      </c>
      <c r="DM464" s="223">
        <f t="shared" ca="1" si="966"/>
        <v>5.8371075889378059E-4</v>
      </c>
      <c r="DN464" s="223">
        <f t="shared" ca="1" si="967"/>
        <v>-4.1956872577726609E-3</v>
      </c>
      <c r="DO464" s="223">
        <f t="shared" ca="1" si="968"/>
        <v>6.2769496064835131E-3</v>
      </c>
      <c r="DP464" s="223">
        <f t="shared" ca="1" si="969"/>
        <v>-6.0681900845846919E-3</v>
      </c>
      <c r="DQ464" s="223">
        <f t="shared" ca="1" si="970"/>
        <v>3.6455705064635923E-3</v>
      </c>
      <c r="DR464" s="223">
        <f t="shared" ca="1" si="971"/>
        <v>1.0706392186903783E-4</v>
      </c>
      <c r="DS464" s="223">
        <f t="shared" ca="1" si="972"/>
        <v>-3.8206381795764365E-3</v>
      </c>
      <c r="DT464" s="223">
        <f t="shared" ca="1" si="973"/>
        <v>6.1403275824688025E-3</v>
      </c>
      <c r="DU464" s="223">
        <f t="shared" ca="1" si="974"/>
        <v>-6.2198389788279797E-3</v>
      </c>
      <c r="DV464" s="223">
        <f t="shared" ca="1" si="975"/>
        <v>4.0301641962071037E-3</v>
      </c>
      <c r="DW464" s="223">
        <f t="shared" ca="1" si="976"/>
        <v>-3.7016310382461184E-4</v>
      </c>
      <c r="DX464" s="223">
        <f t="shared" ca="1" si="977"/>
        <v>-3.424884732054983E-3</v>
      </c>
      <c r="DY464" s="223">
        <f t="shared" ca="1" si="978"/>
        <v>5.9704305912706207E-3</v>
      </c>
      <c r="DZ464" s="223">
        <f t="shared" ca="1" si="979"/>
        <v>-6.3377820267418502E-3</v>
      </c>
      <c r="EA464" s="223">
        <f t="shared" ca="1" si="980"/>
        <v>4.3929180769876862E-3</v>
      </c>
      <c r="EB464" s="223">
        <f t="shared" ca="1" si="981"/>
        <v>-8.4538418358673438E-4</v>
      </c>
      <c r="EC464" s="223">
        <f t="shared" ca="1" si="982"/>
        <v>-3.0105715374298611E-3</v>
      </c>
      <c r="ED464" s="223">
        <f t="shared" ca="1" si="983"/>
        <v>5.7681793194045905E-3</v>
      </c>
      <c r="EE464" s="223">
        <f t="shared" ca="1" si="984"/>
        <v>-6.4213800847307623E-3</v>
      </c>
      <c r="EF464" s="223">
        <f t="shared" ca="1" si="985"/>
        <v>4.7318663540951381E-3</v>
      </c>
      <c r="EG464" s="223">
        <f t="shared" ca="1" si="986"/>
        <v>-1.3160240532116994E-3</v>
      </c>
      <c r="EH464" s="223">
        <f t="shared" ca="1" si="987"/>
        <v>-2.5799437947992853E-3</v>
      </c>
      <c r="EI464" s="223">
        <f t="shared" ca="1" si="988"/>
        <v>5.5346697840365335E-3</v>
      </c>
      <c r="EJ464" s="223">
        <f t="shared" ca="1" si="989"/>
        <v>-6.4701801276752964E-3</v>
      </c>
      <c r="EK464" s="223">
        <f t="shared" ca="1" si="990"/>
        <v>5.0451722374484477E-3</v>
      </c>
      <c r="EL464" s="223">
        <f t="shared" ca="1" si="991"/>
        <v>-1.7795322744685374E-3</v>
      </c>
      <c r="EM464" s="223">
        <f t="shared" ca="1" si="992"/>
        <v>-2.1353351132116023E-3</v>
      </c>
      <c r="EN464" s="223">
        <f t="shared" ca="1" si="993"/>
        <v>5.2711673935704898E-3</v>
      </c>
      <c r="EO464" s="223">
        <f t="shared" ca="1" si="994"/>
        <v>-6.4839177039146458E-3</v>
      </c>
      <c r="EP464" s="223">
        <f t="shared" ca="1" si="995"/>
        <v>5.331137895320079E-3</v>
      </c>
      <c r="EQ464" s="223">
        <f t="shared" ca="1" si="996"/>
        <v>-2.2333970561463448E-3</v>
      </c>
      <c r="ER464" s="223">
        <f t="shared" ca="1" si="997"/>
        <v>-1.6791548656343944E-3</v>
      </c>
      <c r="ES464" s="223">
        <f t="shared" ca="1" si="998"/>
        <v>4.9791000902909294E-3</v>
      </c>
      <c r="ET464" s="223">
        <f t="shared" ca="1" si="999"/>
        <v>-6.4625183683328612E-3</v>
      </c>
      <c r="EU464" s="223">
        <f t="shared" ca="1" si="1000"/>
        <v>5.5882136550332133E-3</v>
      </c>
      <c r="EV464" s="223">
        <f t="shared" ca="1" si="1001"/>
        <v>-2.675158865669876E-3</v>
      </c>
      <c r="EW464" s="223">
        <f t="shared" ca="1" si="1002"/>
        <v>-1.2138751323539356E-3</v>
      </c>
      <c r="EX464" s="223">
        <f t="shared" ca="1" si="1003"/>
        <v>4.6600506122200583E-3</v>
      </c>
      <c r="EY464" s="223">
        <f t="shared" ca="1" si="1004"/>
        <v>-6.406098085783552E-3</v>
      </c>
      <c r="EZ464" s="223">
        <f t="shared" ca="1" si="1005"/>
        <v>5.8150064007722463E-3</v>
      </c>
      <c r="FA464" s="223">
        <f t="shared" ca="1" si="1006"/>
        <v>-3.1024237575175669E-3</v>
      </c>
      <c r="FB464" s="223">
        <f t="shared" ca="1" si="1007"/>
        <v>-7.4201730455792899E-4</v>
      </c>
      <c r="FC464" s="223">
        <f t="shared" ca="1" si="1008"/>
        <v>4.3157479161223342E-3</v>
      </c>
      <c r="FD464" s="223">
        <f t="shared" ca="1" si="1009"/>
        <v>-6.3149626026662558E-3</v>
      </c>
      <c r="FE464" s="223">
        <f t="shared" ca="1" si="1010"/>
        <v>6.0102871229979638E-3</v>
      </c>
      <c r="FF464" s="223">
        <f t="shared" ca="1" si="1011"/>
        <v>-3.5128763462211453E-3</v>
      </c>
      <c r="FG464" s="223">
        <f t="shared" ca="1" si="1012"/>
        <v>-2.6613842069819846E-4</v>
      </c>
      <c r="FH464" s="223">
        <f t="shared" ca="1" si="1013"/>
        <v>3.9480578081394335E-3</v>
      </c>
      <c r="FI464" s="223">
        <f t="shared" ca="1" si="1014"/>
        <v>-6.1896057900602038E-3</v>
      </c>
      <c r="FJ464" s="223">
        <f t="shared" ca="1" si="1015"/>
        <v>6.1729975785572884E-3</v>
      </c>
      <c r="FK464" s="223">
        <f t="shared" ca="1" si="1016"/>
        <v>-3.9042923536397392E-3</v>
      </c>
      <c r="FL464" s="223">
        <f t="shared" ca="1" si="1017"/>
        <v>2.1118269032185683E-4</v>
      </c>
      <c r="FM464" s="223">
        <f t="shared" ca="1" si="1018"/>
        <v>3.5589728328241504E-3</v>
      </c>
      <c r="FN464" s="223">
        <f t="shared" ca="1" si="1019"/>
        <v>-6.0307069673941477E-3</v>
      </c>
      <c r="FO464" s="223">
        <f t="shared" ca="1" si="1020"/>
        <v>6.3022560253937262E-3</v>
      </c>
      <c r="FP464" s="223">
        <f t="shared" ca="1" si="1021"/>
        <v>-4.2745506625158384E-3</v>
      </c>
      <c r="FQ464" s="223">
        <f t="shared" ca="1" si="1022"/>
        <v>6.873593840460053E-4</v>
      </c>
      <c r="FR464" s="223">
        <f t="shared" ca="1" si="1023"/>
        <v>3.1506014753690595E-3</v>
      </c>
      <c r="FS464" s="223">
        <f t="shared" ca="1" si="1024"/>
        <v>-5.8391272211556862E-3</v>
      </c>
      <c r="FT464" s="223">
        <f t="shared" ca="1" si="1025"/>
        <v>6.3973620007845766E-3</v>
      </c>
      <c r="FU464" s="223">
        <f t="shared" ca="1" si="1026"/>
        <v>-4.6216448109934914E-3</v>
      </c>
      <c r="FV464" s="223">
        <f t="shared" ca="1" si="1027"/>
        <v>1.1598112177133896E-3</v>
      </c>
      <c r="FW464" s="223">
        <f t="shared" ca="1" si="1028"/>
        <v>2.7251567355425768E-3</v>
      </c>
      <c r="FX464" s="223">
        <f t="shared" ca="1" si="1029"/>
        <v>-5.6159047385883638E-3</v>
      </c>
      <c r="FY464" s="223">
        <f t="shared" ca="1" si="1030"/>
        <v>6.4578001172089679E-3</v>
      </c>
      <c r="FZ464" s="223">
        <f t="shared" ca="1" si="1031"/>
        <v>-4.9436938658087154E-3</v>
      </c>
      <c r="GA464" s="223">
        <f t="shared" ca="1" si="1032"/>
        <v>1.6259779339029016E-3</v>
      </c>
      <c r="GB464" s="223">
        <f t="shared" ca="1" si="1033"/>
        <v>2.2849441352514664E-3</v>
      </c>
      <c r="GC464" s="223">
        <f t="shared" ca="1" si="1034"/>
        <v>-5.3622491816659266E-3</v>
      </c>
      <c r="GD464" s="223">
        <f t="shared" ca="1" si="1035"/>
        <v>6.4832428552774757E-3</v>
      </c>
      <c r="GE464" s="223">
        <f t="shared" ca="1" si="1036"/>
        <v>-5.238952615230788E-3</v>
      </c>
      <c r="GF464" s="223">
        <f t="shared" ca="1" si="1037"/>
        <v>2.0833333347896046E-3</v>
      </c>
      <c r="GG464" s="223">
        <f t="shared" ca="1" si="1038"/>
        <v>1.8323492247182341E-3</v>
      </c>
      <c r="GH464" s="223">
        <f t="shared" ca="1" si="1039"/>
        <v>-5.0795351318287203E-3</v>
      </c>
      <c r="GI464" s="223">
        <f t="shared" ca="1" si="1040"/>
        <v>6.473552338588086E-3</v>
      </c>
      <c r="GJ464" s="223">
        <f t="shared" ca="1" si="1041"/>
        <v>-5.5058210265143404E-3</v>
      </c>
      <c r="GK464" s="223">
        <f t="shared" ca="1" si="1042"/>
        <v>2.5293989718296233E-3</v>
      </c>
      <c r="GL464" s="223">
        <f t="shared" ca="1" si="1043"/>
        <v>1.36982465497637E-3</v>
      </c>
      <c r="GM464" s="223">
        <f t="shared" ca="1" si="1044"/>
        <v>-4.7692946410078981E-3</v>
      </c>
      <c r="GN464" s="223">
        <f t="shared" ca="1" si="1045"/>
        <v>6.4287810808903948E-3</v>
      </c>
      <c r="GO464" s="223">
        <f t="shared" ca="1" si="1046"/>
        <v>-5.74285291661645E-3</v>
      </c>
      <c r="GP464" s="223">
        <f t="shared" ca="1" si="1047"/>
        <v>2.9617575766875412E-3</v>
      </c>
      <c r="GQ464" s="223">
        <f t="shared" ca="1" si="1048"/>
        <v>8.9987688674399114E-4</v>
      </c>
      <c r="GR464" s="223">
        <f t="shared" ca="1" si="1049"/>
        <v>-4.4332089293032681E-3</v>
      </c>
      <c r="GS464" s="223">
        <f t="shared" ca="1" si="1050"/>
        <v>6.3491717015088968E-3</v>
      </c>
      <c r="GT464" s="223">
        <f t="shared" ca="1" si="1051"/>
        <v>-5.9487637891875878E-3</v>
      </c>
      <c r="GU464" s="223">
        <f t="shared" ca="1" si="1052"/>
        <v>3.3780661606226366E-3</v>
      </c>
      <c r="GV464" s="223">
        <f t="shared" ca="1" si="1053"/>
        <v>4.2505260769465543E-4</v>
      </c>
      <c r="GW464" s="223">
        <f t="shared" ca="1" si="1054"/>
        <v>-4.0730992743061916E-3</v>
      </c>
      <c r="GX464" s="223">
        <f t="shared" ca="1" si="1055"/>
        <v>6.2351556105680484E-3</v>
      </c>
      <c r="GY464" s="223">
        <f t="shared" ca="1" si="1056"/>
        <v>-6.1224377953686352E-3</v>
      </c>
      <c r="GZ464" s="223">
        <f t="shared" ca="1" si="1057"/>
        <v>3.7760687113491415E-3</v>
      </c>
      <c r="HA464" s="223">
        <f t="shared" ca="1" si="1058"/>
        <v>-5.2075068263450399E-5</v>
      </c>
      <c r="HB464" s="223">
        <f t="shared" ca="1" si="1059"/>
        <v>-3.690917141437385E-3</v>
      </c>
      <c r="HC464" s="223">
        <f t="shared" ca="1" si="1060"/>
        <v>6.0873506711434352E-3</v>
      </c>
      <c r="HD464" s="223">
        <f t="shared" ca="1" si="1061"/>
        <v>-6.2629337806725223E-3</v>
      </c>
      <c r="HE464" s="223">
        <f t="shared" ca="1" si="1062"/>
        <v>4.1536084185603561E-3</v>
      </c>
      <c r="HF464" s="223">
        <f t="shared" ca="1" si="1063"/>
        <v>-5.2892054491434845E-4</v>
      </c>
      <c r="HG464" s="223">
        <f t="shared" ca="1" si="1064"/>
        <v>-3.2887336087880784E-3</v>
      </c>
      <c r="HH464" s="223">
        <f t="shared" ca="1" si="1065"/>
        <v>5.9065578510076287E-3</v>
      </c>
      <c r="HI464" s="223">
        <f t="shared" ca="1" si="1066"/>
        <v>-6.3694903851818831E-3</v>
      </c>
      <c r="HJ464" s="223">
        <f t="shared" ca="1" si="1067"/>
        <v>4.5086393618716091E-3</v>
      </c>
      <c r="HK464" s="223">
        <f t="shared" ca="1" si="1068"/>
        <v>-1.0028997553060259E-3</v>
      </c>
      <c r="HL464" s="223">
        <f t="shared" ca="1" si="1069"/>
        <v>-2.868728143768884E-3</v>
      </c>
      <c r="HM464" s="223">
        <f t="shared" ca="1" si="1070"/>
        <v>5.6937568821178635E-3</v>
      </c>
      <c r="HN464" s="223">
        <f t="shared" ca="1" si="1071"/>
        <v>-6.4415301694247407E-3</v>
      </c>
      <c r="HO464" s="223">
        <f t="shared" ca="1" si="1072"/>
        <v>4.8392375978410784E-3</v>
      </c>
      <c r="HP464" s="223">
        <f t="shared" ca="1" si="1073"/>
        <v>-1.471444165029111E-3</v>
      </c>
      <c r="HQ464" s="223">
        <f t="shared" ca="1" si="1074"/>
        <v>-2.4331767923845057E-3</v>
      </c>
      <c r="HR464" s="223">
        <f t="shared" ca="1" si="1075"/>
        <v>5.4501009513615315E-3</v>
      </c>
      <c r="HS464" s="223">
        <f t="shared" ca="1" si="1076"/>
        <v>-6.4786627435683454E-3</v>
      </c>
      <c r="HT464" s="223">
        <f t="shared" ca="1" si="1077"/>
        <v>5.1436115859831294E-3</v>
      </c>
      <c r="HU464" s="223">
        <f t="shared" ca="1" si="1078"/>
        <v>-1.9320146913328409E-3</v>
      </c>
      <c r="HV464" s="223">
        <f t="shared" ca="1" si="1079"/>
        <v>-1.9844398451447005E-3</v>
      </c>
      <c r="HW464" s="223">
        <f t="shared" ca="1" si="1080"/>
        <v>5.1769104513391413E-3</v>
      </c>
      <c r="HX464" s="223">
        <f t="shared" ca="1" si="1081"/>
        <v>-6.4806868829762904E-3</v>
      </c>
      <c r="HY464" s="223">
        <f t="shared" ca="1" si="1082"/>
        <v>5.4201118972851993E-3</v>
      </c>
      <c r="HZ464" s="223">
        <f t="shared" ca="1" si="1083"/>
        <v>-2.3821154626287198E-3</v>
      </c>
      <c r="IA464" s="223">
        <f t="shared" ca="1" si="1084"/>
        <v>-1.524949046447688E-3</v>
      </c>
      <c r="IB464" s="223">
        <f t="shared" ca="1" si="1085"/>
        <v>4.8756658250394139E-3</v>
      </c>
      <c r="IC464" s="223">
        <f t="shared" ca="1" si="1086"/>
        <v>-6.4475916186616678E-3</v>
      </c>
      <c r="ID464" s="223">
        <f t="shared" ca="1" si="1087"/>
        <v>5.6672401526027764E-3</v>
      </c>
      <c r="IE464" s="223">
        <f t="shared" ca="1" si="1088"/>
        <v>-2.776595315647128E-3</v>
      </c>
      <c r="IF464" s="223">
        <f t="shared" ca="1" si="1089"/>
        <v>-1.0571944167416789E-3</v>
      </c>
      <c r="IG464" s="223">
        <f t="shared" ca="1" si="1090"/>
        <v>4.5479995431938168E-3</v>
      </c>
      <c r="IH464" s="223">
        <f t="shared" ca="1" si="1091"/>
        <v>-6.3795562967293613E-3</v>
      </c>
      <c r="II464" s="223">
        <f t="shared" ca="1" si="1092"/>
        <v>5.8836571425092202E-3</v>
      </c>
      <c r="IJ464" s="223">
        <f t="shared" ca="1" si="1093"/>
        <v>-3.2412211542833125E-3</v>
      </c>
      <c r="IK464" s="223">
        <f t="shared" ca="1" si="1094"/>
        <v>-5.8371075889397618E-4</v>
      </c>
      <c r="IL464" s="223">
        <f t="shared" ca="1" si="1095"/>
        <v>4.1956872577730928E-3</v>
      </c>
      <c r="IM464" s="223">
        <f t="shared" ca="1" si="1096"/>
        <v>-6.2769496064834698E-3</v>
      </c>
      <c r="IN464" s="223">
        <f t="shared" ca="1" si="1097"/>
        <v>6.0681900845846216E-3</v>
      </c>
      <c r="IO464" s="223">
        <f t="shared" ca="1" si="1098"/>
        <v>-3.6455705064631244E-3</v>
      </c>
      <c r="IP464" s="223">
        <f t="shared" ca="1" si="1099"/>
        <v>-1.0706392186886609E-4</v>
      </c>
      <c r="IQ464" s="223">
        <f t="shared" ca="1" si="1100"/>
        <v>3.8206381795765961E-3</v>
      </c>
      <c r="IR464" s="223">
        <f t="shared" ca="1" si="1101"/>
        <v>-6.1403275824688658E-3</v>
      </c>
      <c r="IS464" s="223">
        <f t="shared" ca="1" si="1102"/>
        <v>6.2198389788278201E-3</v>
      </c>
      <c r="IT464" s="223">
        <f t="shared" ca="1" si="1103"/>
        <v>-4.0301641962072381E-3</v>
      </c>
      <c r="IU464" s="223">
        <f t="shared" ca="1" si="1104"/>
        <v>3.7016310382441495E-4</v>
      </c>
      <c r="IV464" s="223">
        <f t="shared" ca="1" si="1105"/>
        <v>3.4248847320554627E-3</v>
      </c>
      <c r="IW464" s="223">
        <f t="shared" ca="1" si="1106"/>
        <v>-5.9704305912705539E-3</v>
      </c>
      <c r="IX464" s="223">
        <f t="shared" ca="1" si="1107"/>
        <v>6.3377820267418086E-3</v>
      </c>
      <c r="IY464" s="223">
        <f t="shared" ca="1" si="1108"/>
        <v>-4.3929180769875422E-3</v>
      </c>
      <c r="IZ464" s="223">
        <f t="shared" ca="1" si="1109"/>
        <v>8.4538418358617406E-4</v>
      </c>
      <c r="JA464" s="223">
        <f t="shared" ca="1" si="1110"/>
        <v>3.0105715374297093E-3</v>
      </c>
      <c r="JB464" s="223">
        <f t="shared" ca="1" si="1111"/>
        <v>-5.7681793194046798E-3</v>
      </c>
    </row>
    <row r="465" spans="2:262">
      <c r="B465" s="230">
        <v>104</v>
      </c>
      <c r="C465" s="229">
        <f t="shared" si="1112"/>
        <v>2.0312500000000014E-3</v>
      </c>
      <c r="D465" s="226">
        <f t="shared" ca="1" si="855"/>
        <v>23.351173826006914</v>
      </c>
      <c r="E465" s="225">
        <f ca="1">DF361</f>
        <v>-0.64882617399308717</v>
      </c>
      <c r="F465" s="224">
        <v>104</v>
      </c>
      <c r="G465" s="223">
        <f t="shared" ca="1" si="856"/>
        <v>4.4801836608574655E-3</v>
      </c>
      <c r="H465" s="223">
        <f t="shared" ca="1" si="857"/>
        <v>-3.4011721609931694E-3</v>
      </c>
      <c r="I465" s="223">
        <f t="shared" ca="1" si="858"/>
        <v>1.1757589352929367E-3</v>
      </c>
      <c r="J465" s="223">
        <f t="shared" ca="1" si="859"/>
        <v>1.4459565088146267E-3</v>
      </c>
      <c r="K465" s="223">
        <f t="shared" ca="1" si="860"/>
        <v>-3.5802967308738161E-3</v>
      </c>
      <c r="L465" s="223">
        <f t="shared" ca="1" si="861"/>
        <v>4.5078593606808172E-3</v>
      </c>
      <c r="M465" s="223">
        <f t="shared" ca="1" si="862"/>
        <v>-3.9159994190055463E-3</v>
      </c>
      <c r="N465" s="223">
        <f t="shared" ca="1" si="863"/>
        <v>2.004209676714244E-3</v>
      </c>
      <c r="O465" s="223">
        <f t="shared" ca="1" si="864"/>
        <v>5.8312053326434556E-4</v>
      </c>
      <c r="P465" s="223">
        <f t="shared" ca="1" si="865"/>
        <v>-2.973903684152149E-3</v>
      </c>
      <c r="Q465" s="223">
        <f t="shared" ca="1" si="866"/>
        <v>4.3623005533098566E-3</v>
      </c>
      <c r="R465" s="223">
        <f t="shared" ca="1" si="867"/>
        <v>-4.2803370154633055E-3</v>
      </c>
      <c r="S465" s="223">
        <f t="shared" ca="1" si="868"/>
        <v>2.7556397642331519E-3</v>
      </c>
      <c r="T465" s="223">
        <f t="shared" ca="1" si="869"/>
        <v>-3.0212443736155341E-4</v>
      </c>
      <c r="U465" s="223">
        <f t="shared" ca="1" si="870"/>
        <v>-2.2532251866329072E-3</v>
      </c>
      <c r="V465" s="223">
        <f t="shared" ca="1" si="871"/>
        <v>4.0491009820815358E-3</v>
      </c>
      <c r="W465" s="223">
        <f t="shared" ca="1" si="872"/>
        <v>-4.4801836608574655E-3</v>
      </c>
      <c r="X465" s="223">
        <f t="shared" ca="1" si="873"/>
        <v>3.401172160993165E-3</v>
      </c>
      <c r="Y465" s="223">
        <f t="shared" ca="1" si="874"/>
        <v>-1.1757589352929527E-3</v>
      </c>
      <c r="Z465" s="223">
        <f t="shared" ca="1" si="875"/>
        <v>-1.4459565088146185E-3</v>
      </c>
      <c r="AA465" s="223">
        <f t="shared" ca="1" si="876"/>
        <v>3.5802967308738156E-3</v>
      </c>
      <c r="AB465" s="223">
        <f t="shared" ca="1" si="877"/>
        <v>-4.5078593606808163E-3</v>
      </c>
      <c r="AC465" s="223">
        <f t="shared" ca="1" si="878"/>
        <v>3.9159994190055506E-3</v>
      </c>
      <c r="AD465" s="223">
        <f t="shared" ca="1" si="879"/>
        <v>-2.0042096767142518E-3</v>
      </c>
      <c r="AE465" s="223">
        <f t="shared" ca="1" si="880"/>
        <v>-5.8312053326433711E-4</v>
      </c>
      <c r="AF465" s="223">
        <f t="shared" ca="1" si="881"/>
        <v>2.9739036841521542E-3</v>
      </c>
      <c r="AG465" s="223">
        <f t="shared" ca="1" si="882"/>
        <v>-4.3623005533098636E-3</v>
      </c>
      <c r="AH465" s="223">
        <f t="shared" ca="1" si="883"/>
        <v>4.2803370154633185E-3</v>
      </c>
      <c r="AI465" s="223">
        <f t="shared" ca="1" si="884"/>
        <v>-2.7556397642331848E-3</v>
      </c>
      <c r="AJ465" s="223">
        <f t="shared" ca="1" si="885"/>
        <v>3.0212443736156208E-4</v>
      </c>
      <c r="AK465" s="223">
        <f t="shared" ca="1" si="886"/>
        <v>2.2532251866328994E-3</v>
      </c>
      <c r="AL465" s="223">
        <f t="shared" ca="1" si="887"/>
        <v>-4.0491009820815323E-3</v>
      </c>
      <c r="AM465" s="223">
        <f t="shared" ca="1" si="888"/>
        <v>4.4801836608574664E-3</v>
      </c>
      <c r="AN465" s="223">
        <f t="shared" ca="1" si="889"/>
        <v>-3.4011721609931707E-3</v>
      </c>
      <c r="AO465" s="223">
        <f t="shared" ca="1" si="890"/>
        <v>1.1757589352929302E-3</v>
      </c>
      <c r="AP465" s="223">
        <f t="shared" ca="1" si="891"/>
        <v>1.445956508814641E-3</v>
      </c>
      <c r="AQ465" s="223">
        <f t="shared" ca="1" si="892"/>
        <v>-3.5802967308737909E-3</v>
      </c>
      <c r="AR465" s="223">
        <f t="shared" ca="1" si="893"/>
        <v>4.5078593606808146E-3</v>
      </c>
      <c r="AS465" s="223">
        <f t="shared" ca="1" si="894"/>
        <v>-3.9159994190055549E-3</v>
      </c>
      <c r="AT465" s="223">
        <f t="shared" ca="1" si="895"/>
        <v>2.00420967671426E-3</v>
      </c>
      <c r="AU465" s="223">
        <f t="shared" ca="1" si="896"/>
        <v>5.8312053326432843E-4</v>
      </c>
      <c r="AV465" s="223">
        <f t="shared" ca="1" si="897"/>
        <v>-2.9739036841521481E-3</v>
      </c>
      <c r="AW465" s="223">
        <f t="shared" ca="1" si="898"/>
        <v>4.3623005533098601E-3</v>
      </c>
      <c r="AX465" s="223">
        <f t="shared" ca="1" si="899"/>
        <v>-4.280337015463322E-3</v>
      </c>
      <c r="AY465" s="223">
        <f t="shared" ca="1" si="900"/>
        <v>2.7556397642331918E-3</v>
      </c>
      <c r="AZ465" s="223">
        <f t="shared" ca="1" si="901"/>
        <v>-3.0212443736157097E-4</v>
      </c>
      <c r="BA465" s="223">
        <f t="shared" ca="1" si="902"/>
        <v>-2.2532251866328916E-3</v>
      </c>
      <c r="BB465" s="223">
        <f t="shared" ca="1" si="903"/>
        <v>4.049100982081528E-3</v>
      </c>
      <c r="BC465" s="223">
        <f t="shared" ca="1" si="904"/>
        <v>-4.4801836608574681E-3</v>
      </c>
      <c r="BD465" s="223">
        <f t="shared" ca="1" si="905"/>
        <v>3.4011721609931763E-3</v>
      </c>
      <c r="BE465" s="223">
        <f t="shared" ca="1" si="906"/>
        <v>-1.1757589352930009E-3</v>
      </c>
      <c r="BF465" s="223">
        <f t="shared" ca="1" si="907"/>
        <v>-1.4459565088146319E-3</v>
      </c>
      <c r="BG465" s="223">
        <f t="shared" ca="1" si="908"/>
        <v>3.5802967308737844E-3</v>
      </c>
      <c r="BH465" s="223">
        <f t="shared" ca="1" si="909"/>
        <v>-4.5078593606808189E-3</v>
      </c>
      <c r="BI465" s="223">
        <f t="shared" ca="1" si="910"/>
        <v>3.9159994190055593E-3</v>
      </c>
      <c r="BJ465" s="223">
        <f t="shared" ca="1" si="911"/>
        <v>-2.0042096767143255E-3</v>
      </c>
      <c r="BK465" s="223">
        <f t="shared" ca="1" si="912"/>
        <v>-5.8312053326431911E-4</v>
      </c>
      <c r="BL465" s="223">
        <f t="shared" ca="1" si="913"/>
        <v>2.9739036841520926E-3</v>
      </c>
      <c r="BM465" s="223">
        <f t="shared" ca="1" si="914"/>
        <v>-4.3623005533098584E-3</v>
      </c>
      <c r="BN465" s="223">
        <f t="shared" ca="1" si="915"/>
        <v>4.2803370154633246E-3</v>
      </c>
      <c r="BO465" s="223">
        <f t="shared" ca="1" si="916"/>
        <v>-2.755639764233148E-3</v>
      </c>
      <c r="BP465" s="223">
        <f t="shared" ca="1" si="917"/>
        <v>3.0212443736157986E-4</v>
      </c>
      <c r="BQ465" s="223">
        <f t="shared" ca="1" si="918"/>
        <v>2.2532251866329402E-3</v>
      </c>
      <c r="BR465" s="223">
        <f t="shared" ca="1" si="919"/>
        <v>-4.0491009820815245E-3</v>
      </c>
      <c r="BS465" s="223">
        <f t="shared" ca="1" si="920"/>
        <v>4.4801836608574777E-3</v>
      </c>
      <c r="BT465" s="223">
        <f t="shared" ca="1" si="921"/>
        <v>-3.4011721609931824E-3</v>
      </c>
      <c r="BU465" s="223">
        <f t="shared" ca="1" si="922"/>
        <v>1.1757589352930095E-3</v>
      </c>
      <c r="BV465" s="223">
        <f t="shared" ca="1" si="923"/>
        <v>1.4459565088146241E-3</v>
      </c>
      <c r="BW465" s="223">
        <f t="shared" ca="1" si="924"/>
        <v>-3.5802967308737796E-3</v>
      </c>
      <c r="BX465" s="223">
        <f t="shared" ca="1" si="925"/>
        <v>4.507859360680818E-3</v>
      </c>
      <c r="BY465" s="223">
        <f t="shared" ca="1" si="926"/>
        <v>-3.9159994190055636E-3</v>
      </c>
      <c r="BZ465" s="223">
        <f t="shared" ca="1" si="927"/>
        <v>2.0042096767142184E-3</v>
      </c>
      <c r="CA465" s="223">
        <f t="shared" ca="1" si="928"/>
        <v>5.8312053326431087E-4</v>
      </c>
      <c r="CB465" s="223">
        <f t="shared" ca="1" si="929"/>
        <v>-2.9739036841520861E-3</v>
      </c>
      <c r="CC465" s="223">
        <f t="shared" ca="1" si="930"/>
        <v>4.3623005533098558E-3</v>
      </c>
      <c r="CD465" s="223">
        <f t="shared" ca="1" si="931"/>
        <v>-4.2803370154633272E-3</v>
      </c>
      <c r="CE465" s="223">
        <f t="shared" ca="1" si="932"/>
        <v>2.7556397642331549E-3</v>
      </c>
      <c r="CF465" s="223">
        <f t="shared" ca="1" si="933"/>
        <v>-3.0212443736158875E-4</v>
      </c>
      <c r="CG465" s="223">
        <f t="shared" ca="1" si="934"/>
        <v>-2.2532251866329324E-3</v>
      </c>
      <c r="CH465" s="223">
        <f t="shared" ca="1" si="935"/>
        <v>4.0491009820815202E-3</v>
      </c>
      <c r="CI465" s="223">
        <f t="shared" ca="1" si="936"/>
        <v>-4.4801836608574785E-3</v>
      </c>
      <c r="CJ465" s="223">
        <f t="shared" ca="1" si="937"/>
        <v>3.4011721609931884E-3</v>
      </c>
      <c r="CK465" s="223">
        <f t="shared" ca="1" si="938"/>
        <v>-1.1757589352930182E-3</v>
      </c>
      <c r="CL465" s="223">
        <f t="shared" ca="1" si="939"/>
        <v>-1.4459565088146152E-3</v>
      </c>
      <c r="CM465" s="223">
        <f t="shared" ca="1" si="940"/>
        <v>3.580296730873774E-3</v>
      </c>
      <c r="CN465" s="223">
        <f t="shared" ca="1" si="941"/>
        <v>-4.507859360680818E-3</v>
      </c>
      <c r="CO465" s="223">
        <f t="shared" ca="1" si="942"/>
        <v>3.915999419005568E-3</v>
      </c>
      <c r="CP465" s="223">
        <f t="shared" ca="1" si="943"/>
        <v>-2.0042096767143411E-3</v>
      </c>
      <c r="CQ465" s="223">
        <f t="shared" ca="1" si="944"/>
        <v>-5.8312053326430176E-4</v>
      </c>
      <c r="CR465" s="223">
        <f t="shared" ca="1" si="945"/>
        <v>2.9739036841520787E-3</v>
      </c>
      <c r="CS465" s="223">
        <f t="shared" ca="1" si="946"/>
        <v>-4.362300553309854E-3</v>
      </c>
      <c r="CT465" s="223">
        <f t="shared" ca="1" si="947"/>
        <v>4.2803370154633306E-3</v>
      </c>
      <c r="CU465" s="223">
        <f t="shared" ca="1" si="948"/>
        <v>-2.7556397642331614E-3</v>
      </c>
      <c r="CV465" s="223">
        <f t="shared" ca="1" si="949"/>
        <v>3.0212443736159765E-4</v>
      </c>
      <c r="CW465" s="223">
        <f t="shared" ca="1" si="950"/>
        <v>2.2532251866329246E-3</v>
      </c>
      <c r="CX465" s="223">
        <f t="shared" ca="1" si="951"/>
        <v>-4.0491009820815167E-3</v>
      </c>
      <c r="CY465" s="223">
        <f t="shared" ca="1" si="952"/>
        <v>4.4801836608574803E-3</v>
      </c>
      <c r="CZ465" s="223">
        <f t="shared" ca="1" si="953"/>
        <v>-3.4011721609931941E-3</v>
      </c>
      <c r="DA465" s="223">
        <f t="shared" ca="1" si="954"/>
        <v>1.1757589352930265E-3</v>
      </c>
      <c r="DB465" s="223">
        <f t="shared" ca="1" si="955"/>
        <v>1.4459565088146072E-3</v>
      </c>
      <c r="DC465" s="223">
        <f t="shared" ca="1" si="956"/>
        <v>-3.5802967308738469E-3</v>
      </c>
      <c r="DD465" s="223">
        <f t="shared" ca="1" si="957"/>
        <v>4.5078593606808085E-3</v>
      </c>
      <c r="DE465" s="223">
        <f t="shared" ca="1" si="958"/>
        <v>-3.9159994190055732E-3</v>
      </c>
      <c r="DF465" s="223">
        <f t="shared" ca="1" si="959"/>
        <v>2.004209676714234E-3</v>
      </c>
      <c r="DG465" s="223">
        <f t="shared" ca="1" si="960"/>
        <v>5.8312053326416602E-4</v>
      </c>
      <c r="DH465" s="223">
        <f t="shared" ca="1" si="961"/>
        <v>-2.9739036841520726E-3</v>
      </c>
      <c r="DI465" s="223">
        <f t="shared" ca="1" si="962"/>
        <v>4.3623005533098514E-3</v>
      </c>
      <c r="DJ465" s="223">
        <f t="shared" ca="1" si="963"/>
        <v>-4.2803370154632916E-3</v>
      </c>
      <c r="DK465" s="223">
        <f t="shared" ca="1" si="964"/>
        <v>2.7556397642332707E-3</v>
      </c>
      <c r="DL465" s="223">
        <f t="shared" ca="1" si="965"/>
        <v>-3.0212443736160654E-4</v>
      </c>
      <c r="DM465" s="223">
        <f t="shared" ca="1" si="966"/>
        <v>-2.2532251866329168E-3</v>
      </c>
      <c r="DN465" s="223">
        <f t="shared" ca="1" si="967"/>
        <v>4.049100982081456E-3</v>
      </c>
      <c r="DO465" s="223">
        <f t="shared" ca="1" si="968"/>
        <v>-4.4801836608574811E-3</v>
      </c>
      <c r="DP465" s="223">
        <f t="shared" ca="1" si="969"/>
        <v>3.4011721609931997E-3</v>
      </c>
      <c r="DQ465" s="223">
        <f t="shared" ca="1" si="970"/>
        <v>-1.1757589352929115E-3</v>
      </c>
      <c r="DR465" s="223">
        <f t="shared" ca="1" si="971"/>
        <v>-1.4459565088144769E-3</v>
      </c>
      <c r="DS465" s="223">
        <f t="shared" ca="1" si="972"/>
        <v>3.580296730873764E-3</v>
      </c>
      <c r="DT465" s="223">
        <f t="shared" ca="1" si="973"/>
        <v>-4.5078593606808163E-3</v>
      </c>
      <c r="DU465" s="223">
        <f t="shared" ca="1" si="974"/>
        <v>3.9159994190055124E-3</v>
      </c>
      <c r="DV465" s="223">
        <f t="shared" ca="1" si="975"/>
        <v>-2.0042096767143571E-3</v>
      </c>
      <c r="DW465" s="223">
        <f t="shared" ca="1" si="976"/>
        <v>-5.8312053326428442E-4</v>
      </c>
      <c r="DX465" s="223">
        <f t="shared" ca="1" si="977"/>
        <v>2.9739036841521628E-3</v>
      </c>
      <c r="DY465" s="223">
        <f t="shared" ca="1" si="978"/>
        <v>-4.3623005533098159E-3</v>
      </c>
      <c r="DZ465" s="223">
        <f t="shared" ca="1" si="979"/>
        <v>4.2803370154633359E-3</v>
      </c>
      <c r="EA465" s="223">
        <f t="shared" ca="1" si="980"/>
        <v>-2.7556397642331757E-3</v>
      </c>
      <c r="EB465" s="223">
        <f t="shared" ca="1" si="981"/>
        <v>3.0212443736148727E-4</v>
      </c>
      <c r="EC465" s="223">
        <f t="shared" ca="1" si="982"/>
        <v>2.2532251866327975E-3</v>
      </c>
      <c r="ED465" s="223">
        <f t="shared" ca="1" si="983"/>
        <v>-4.0491009820815089E-3</v>
      </c>
      <c r="EE465" s="223">
        <f t="shared" ca="1" si="984"/>
        <v>4.4801836608574655E-3</v>
      </c>
      <c r="EF465" s="223">
        <f t="shared" ca="1" si="985"/>
        <v>-3.4011721609932904E-3</v>
      </c>
      <c r="EG465" s="223">
        <f t="shared" ca="1" si="986"/>
        <v>1.1757589352930438E-3</v>
      </c>
      <c r="EH465" s="223">
        <f t="shared" ca="1" si="987"/>
        <v>1.4459565088145905E-3</v>
      </c>
      <c r="EI465" s="223">
        <f t="shared" ca="1" si="988"/>
        <v>-3.5802967308738369E-3</v>
      </c>
      <c r="EJ465" s="223">
        <f t="shared" ca="1" si="989"/>
        <v>4.5078593606808076E-3</v>
      </c>
      <c r="EK465" s="223">
        <f t="shared" ca="1" si="990"/>
        <v>-3.9159994190055818E-3</v>
      </c>
      <c r="EL465" s="223">
        <f t="shared" ca="1" si="991"/>
        <v>2.00420967671425E-3</v>
      </c>
      <c r="EM465" s="223">
        <f t="shared" ca="1" si="992"/>
        <v>5.8312053326414824E-4</v>
      </c>
      <c r="EN465" s="223">
        <f t="shared" ca="1" si="993"/>
        <v>-2.9739036841520592E-3</v>
      </c>
      <c r="EO465" s="223">
        <f t="shared" ca="1" si="994"/>
        <v>4.3623005533098471E-3</v>
      </c>
      <c r="EP465" s="223">
        <f t="shared" ca="1" si="995"/>
        <v>-4.2803370154632977E-3</v>
      </c>
      <c r="EQ465" s="223">
        <f t="shared" ca="1" si="996"/>
        <v>2.7556397642332846E-3</v>
      </c>
      <c r="ER465" s="223">
        <f t="shared" ca="1" si="997"/>
        <v>-3.0212443736162388E-4</v>
      </c>
      <c r="ES465" s="223">
        <f t="shared" ca="1" si="998"/>
        <v>-2.2532251866329016E-3</v>
      </c>
      <c r="ET465" s="223">
        <f t="shared" ca="1" si="999"/>
        <v>4.0491009820815618E-3</v>
      </c>
      <c r="EU465" s="223">
        <f t="shared" ca="1" si="1000"/>
        <v>-4.4801836608574829E-3</v>
      </c>
      <c r="EV465" s="223">
        <f t="shared" ca="1" si="1001"/>
        <v>3.4011721609932114E-3</v>
      </c>
      <c r="EW465" s="223">
        <f t="shared" ca="1" si="1002"/>
        <v>-1.1757589352929282E-3</v>
      </c>
      <c r="EX465" s="223">
        <f t="shared" ca="1" si="1003"/>
        <v>-1.4459565088144602E-3</v>
      </c>
      <c r="EY465" s="223">
        <f t="shared" ca="1" si="1004"/>
        <v>3.5802967308737528E-3</v>
      </c>
      <c r="EZ465" s="223">
        <f t="shared" ca="1" si="1005"/>
        <v>-4.5078593606808154E-3</v>
      </c>
      <c r="FA465" s="223">
        <f t="shared" ca="1" si="1006"/>
        <v>3.9159994190055211E-3</v>
      </c>
      <c r="FB465" s="223">
        <f t="shared" ca="1" si="1007"/>
        <v>-2.0042096767143732E-3</v>
      </c>
      <c r="FC465" s="223">
        <f t="shared" ca="1" si="1008"/>
        <v>-5.8312053326426663E-4</v>
      </c>
      <c r="FD465" s="223">
        <f t="shared" ca="1" si="1009"/>
        <v>2.973903684152149E-3</v>
      </c>
      <c r="FE465" s="223">
        <f t="shared" ca="1" si="1010"/>
        <v>-4.3623005533098115E-3</v>
      </c>
      <c r="FF465" s="223">
        <f t="shared" ca="1" si="1011"/>
        <v>4.2803370154633419E-3</v>
      </c>
      <c r="FG465" s="223">
        <f t="shared" ca="1" si="1012"/>
        <v>-2.7556397642331896E-3</v>
      </c>
      <c r="FH465" s="223">
        <f t="shared" ca="1" si="1013"/>
        <v>3.0212443736150462E-4</v>
      </c>
      <c r="FI465" s="223">
        <f t="shared" ca="1" si="1014"/>
        <v>2.2532251866327828E-3</v>
      </c>
      <c r="FJ465" s="223">
        <f t="shared" ca="1" si="1015"/>
        <v>-4.0491009820815011E-3</v>
      </c>
      <c r="FK465" s="223">
        <f t="shared" ca="1" si="1016"/>
        <v>4.4801836608574681E-3</v>
      </c>
      <c r="FL465" s="223">
        <f t="shared" ca="1" si="1017"/>
        <v>-3.4011721609933021E-3</v>
      </c>
      <c r="FM465" s="223">
        <f t="shared" ca="1" si="1018"/>
        <v>1.1757589352930607E-3</v>
      </c>
      <c r="FN465" s="223">
        <f t="shared" ca="1" si="1019"/>
        <v>1.4459565088145736E-3</v>
      </c>
      <c r="FO465" s="223">
        <f t="shared" ca="1" si="1020"/>
        <v>-3.5802967308738256E-3</v>
      </c>
      <c r="FP465" s="223">
        <f t="shared" ca="1" si="1021"/>
        <v>4.5078593606808059E-3</v>
      </c>
      <c r="FQ465" s="223">
        <f t="shared" ca="1" si="1022"/>
        <v>-3.9159994190055905E-3</v>
      </c>
      <c r="FR465" s="223">
        <f t="shared" ca="1" si="1023"/>
        <v>2.0042096767142656E-3</v>
      </c>
      <c r="FS465" s="223">
        <f t="shared" ca="1" si="1024"/>
        <v>5.8312053326413089E-4</v>
      </c>
      <c r="FT465" s="223">
        <f t="shared" ca="1" si="1025"/>
        <v>-2.9739036841520462E-3</v>
      </c>
      <c r="FU465" s="223">
        <f t="shared" ca="1" si="1026"/>
        <v>4.3623005533098428E-3</v>
      </c>
      <c r="FV465" s="223">
        <f t="shared" ca="1" si="1027"/>
        <v>-4.2803370154633029E-3</v>
      </c>
      <c r="FW465" s="223">
        <f t="shared" ca="1" si="1028"/>
        <v>2.7556397642332989E-3</v>
      </c>
      <c r="FX465" s="223">
        <f t="shared" ca="1" si="1029"/>
        <v>-3.0212443736164188E-4</v>
      </c>
      <c r="FY465" s="223">
        <f t="shared" ca="1" si="1030"/>
        <v>-2.253225186632886E-3</v>
      </c>
      <c r="FZ465" s="223">
        <f t="shared" ca="1" si="1031"/>
        <v>4.0491009820814404E-3</v>
      </c>
      <c r="GA465" s="223">
        <f t="shared" ca="1" si="1032"/>
        <v>-4.4801836608574855E-3</v>
      </c>
      <c r="GB465" s="223">
        <f t="shared" ca="1" si="1033"/>
        <v>3.4011721609932231E-3</v>
      </c>
      <c r="GC465" s="223">
        <f t="shared" ca="1" si="1034"/>
        <v>-1.1757589352929451E-3</v>
      </c>
      <c r="GD465" s="223">
        <f t="shared" ca="1" si="1035"/>
        <v>-1.4459565088144432E-3</v>
      </c>
      <c r="GE465" s="223">
        <f t="shared" ca="1" si="1036"/>
        <v>3.5802967308737415E-3</v>
      </c>
      <c r="GF465" s="223">
        <f t="shared" ca="1" si="1037"/>
        <v>-4.5078593606808146E-3</v>
      </c>
      <c r="GG465" s="223">
        <f t="shared" ca="1" si="1038"/>
        <v>3.9159994190055307E-3</v>
      </c>
      <c r="GH465" s="223">
        <f t="shared" ca="1" si="1039"/>
        <v>-2.0042096767143888E-3</v>
      </c>
      <c r="GI465" s="223">
        <f t="shared" ca="1" si="1040"/>
        <v>-5.8312053326424907E-4</v>
      </c>
      <c r="GJ465" s="223">
        <f t="shared" ca="1" si="1041"/>
        <v>2.9739036841521364E-3</v>
      </c>
      <c r="GK465" s="223">
        <f t="shared" ca="1" si="1042"/>
        <v>-4.3623005533098063E-3</v>
      </c>
      <c r="GL465" s="223">
        <f t="shared" ca="1" si="1043"/>
        <v>4.280337015463348E-3</v>
      </c>
      <c r="GM465" s="223">
        <f t="shared" ca="1" si="1044"/>
        <v>-2.7556397642332035E-3</v>
      </c>
      <c r="GN465" s="223">
        <f t="shared" ca="1" si="1045"/>
        <v>3.0212443736152262E-4</v>
      </c>
      <c r="GO465" s="223">
        <f t="shared" ca="1" si="1046"/>
        <v>2.2532251866327676E-3</v>
      </c>
      <c r="GP465" s="223">
        <f t="shared" ca="1" si="1047"/>
        <v>-4.0491009820814933E-3</v>
      </c>
      <c r="GQ465" s="223">
        <f t="shared" ca="1" si="1048"/>
        <v>4.4801836608574699E-3</v>
      </c>
      <c r="GR465" s="223">
        <f t="shared" ca="1" si="1049"/>
        <v>-3.4011721609933133E-3</v>
      </c>
      <c r="GS465" s="223">
        <f t="shared" ca="1" si="1050"/>
        <v>1.1757589352930779E-3</v>
      </c>
      <c r="GT465" s="223">
        <f t="shared" ca="1" si="1051"/>
        <v>1.4459565088145567E-3</v>
      </c>
      <c r="GU465" s="223">
        <f t="shared" ca="1" si="1052"/>
        <v>-3.5802967308738143E-3</v>
      </c>
      <c r="GV465" s="223">
        <f t="shared" ca="1" si="1053"/>
        <v>4.507859360680805E-3</v>
      </c>
      <c r="GW465" s="223">
        <f t="shared" ca="1" si="1054"/>
        <v>-3.9159994190055992E-3</v>
      </c>
      <c r="GX465" s="223">
        <f t="shared" ca="1" si="1055"/>
        <v>2.0042096767142817E-3</v>
      </c>
      <c r="GY465" s="223">
        <f t="shared" ca="1" si="1056"/>
        <v>5.8312053326411289E-4</v>
      </c>
      <c r="GZ465" s="223">
        <f t="shared" ca="1" si="1057"/>
        <v>-2.9739036841522262E-3</v>
      </c>
      <c r="HA465" s="223">
        <f t="shared" ca="1" si="1058"/>
        <v>4.3623005533098384E-3</v>
      </c>
      <c r="HB465" s="223">
        <f t="shared" ca="1" si="1059"/>
        <v>-4.2803370154633914E-3</v>
      </c>
      <c r="HC465" s="223">
        <f t="shared" ca="1" si="1060"/>
        <v>2.7556397642331094E-3</v>
      </c>
      <c r="HD465" s="223">
        <f t="shared" ca="1" si="1061"/>
        <v>-3.0212443736165923E-4</v>
      </c>
      <c r="HE465" s="223">
        <f t="shared" ca="1" si="1062"/>
        <v>-2.2532251866326479E-3</v>
      </c>
      <c r="HF465" s="223">
        <f t="shared" ca="1" si="1063"/>
        <v>4.0491009820815462E-3</v>
      </c>
      <c r="HG465" s="223">
        <f t="shared" ca="1" si="1064"/>
        <v>-4.4801836608574872E-3</v>
      </c>
      <c r="HH465" s="223">
        <f t="shared" ca="1" si="1065"/>
        <v>3.401172160993404E-3</v>
      </c>
      <c r="HI465" s="223">
        <f t="shared" ca="1" si="1066"/>
        <v>-1.1757589352929623E-3</v>
      </c>
      <c r="HJ465" s="223">
        <f t="shared" ca="1" si="1067"/>
        <v>-1.4459565088144263E-3</v>
      </c>
      <c r="HK465" s="223">
        <f t="shared" ca="1" si="1068"/>
        <v>3.5802967308738881E-3</v>
      </c>
      <c r="HL465" s="223">
        <f t="shared" ca="1" si="1069"/>
        <v>-4.5078593606808128E-3</v>
      </c>
      <c r="HM465" s="223">
        <f t="shared" ca="1" si="1070"/>
        <v>3.9159994190056677E-3</v>
      </c>
      <c r="HN465" s="223">
        <f t="shared" ca="1" si="1071"/>
        <v>-2.0042096767141746E-3</v>
      </c>
      <c r="HO465" s="223">
        <f t="shared" ca="1" si="1072"/>
        <v>-5.8312053326423194E-4</v>
      </c>
      <c r="HP465" s="223">
        <f t="shared" ca="1" si="1073"/>
        <v>2.9739036841519291E-3</v>
      </c>
      <c r="HQ465" s="223">
        <f t="shared" ca="1" si="1074"/>
        <v>-4.3623005533098688E-3</v>
      </c>
      <c r="HR465" s="223">
        <f t="shared" ca="1" si="1075"/>
        <v>4.2803370154633532E-3</v>
      </c>
      <c r="HS465" s="223">
        <f t="shared" ca="1" si="1076"/>
        <v>-2.7556397642334212E-3</v>
      </c>
      <c r="HT465" s="223">
        <f t="shared" ca="1" si="1077"/>
        <v>3.0212443736154018E-4</v>
      </c>
      <c r="HU465" s="223">
        <f t="shared" ca="1" si="1078"/>
        <v>2.2532251866327515E-3</v>
      </c>
      <c r="HV465" s="223">
        <f t="shared" ca="1" si="1079"/>
        <v>-4.049100982081371E-3</v>
      </c>
      <c r="HW465" s="223">
        <f t="shared" ca="1" si="1080"/>
        <v>4.4801836608574716E-3</v>
      </c>
      <c r="HX465" s="223">
        <f t="shared" ca="1" si="1081"/>
        <v>-3.4011721609933251E-3</v>
      </c>
      <c r="HY465" s="223">
        <f t="shared" ca="1" si="1082"/>
        <v>1.1757589352928469E-3</v>
      </c>
      <c r="HZ465" s="223">
        <f t="shared" ca="1" si="1083"/>
        <v>1.44595650881454E-3</v>
      </c>
      <c r="IA465" s="223">
        <f t="shared" ca="1" si="1084"/>
        <v>-3.5802967308736474E-3</v>
      </c>
      <c r="IB465" s="223">
        <f t="shared" ca="1" si="1085"/>
        <v>4.5078593606808215E-3</v>
      </c>
      <c r="IC465" s="223">
        <f t="shared" ca="1" si="1086"/>
        <v>-3.9159994190056079E-3</v>
      </c>
      <c r="ID465" s="223">
        <f t="shared" ca="1" si="1087"/>
        <v>2.0042096767145276E-3</v>
      </c>
      <c r="IE465" s="223">
        <f t="shared" ca="1" si="1088"/>
        <v>1.1360807390226029E-3</v>
      </c>
      <c r="IF465" s="223">
        <f t="shared" ca="1" si="1089"/>
        <v>-2.9739036841520193E-3</v>
      </c>
      <c r="IG465" s="223">
        <f t="shared" ca="1" si="1090"/>
        <v>4.3623005533097656E-3</v>
      </c>
      <c r="IH465" s="223">
        <f t="shared" ca="1" si="1091"/>
        <v>-4.280337015463315E-3</v>
      </c>
      <c r="II465" s="223">
        <f t="shared" ca="1" si="1092"/>
        <v>2.7556397642333266E-3</v>
      </c>
      <c r="IJ465" s="223">
        <f t="shared" ca="1" si="1093"/>
        <v>-3.021244373614207E-4</v>
      </c>
      <c r="IK465" s="223">
        <f t="shared" ca="1" si="1094"/>
        <v>-2.2532251866328552E-3</v>
      </c>
      <c r="IL465" s="223">
        <f t="shared" ca="1" si="1095"/>
        <v>4.0491009820814239E-3</v>
      </c>
      <c r="IM465" s="223">
        <f t="shared" ca="1" si="1096"/>
        <v>-4.4801836608574569E-3</v>
      </c>
      <c r="IN465" s="223">
        <f t="shared" ca="1" si="1097"/>
        <v>3.4011721609932466E-3</v>
      </c>
      <c r="IO465" s="223">
        <f t="shared" ca="1" si="1098"/>
        <v>-1.1757589352932275E-3</v>
      </c>
      <c r="IP465" s="223">
        <f t="shared" ca="1" si="1099"/>
        <v>-1.4459565088146527E-3</v>
      </c>
      <c r="IQ465" s="223">
        <f t="shared" ca="1" si="1100"/>
        <v>3.5802967308737202E-3</v>
      </c>
      <c r="IR465" s="223">
        <f t="shared" ca="1" si="1101"/>
        <v>-4.5078593606807946E-3</v>
      </c>
      <c r="IS465" s="223">
        <f t="shared" ca="1" si="1102"/>
        <v>3.915999419005548E-3</v>
      </c>
      <c r="IT465" s="223">
        <f t="shared" ca="1" si="1103"/>
        <v>-2.0042096767144205E-3</v>
      </c>
      <c r="IU465" s="223">
        <f t="shared" ca="1" si="1104"/>
        <v>-5.8312053326395959E-4</v>
      </c>
      <c r="IV465" s="223">
        <f t="shared" ca="1" si="1105"/>
        <v>2.9739036841521095E-3</v>
      </c>
      <c r="IW465" s="223">
        <f t="shared" ca="1" si="1106"/>
        <v>-4.3623005533097977E-3</v>
      </c>
      <c r="IX465" s="223">
        <f t="shared" ca="1" si="1107"/>
        <v>4.280337015463276E-3</v>
      </c>
      <c r="IY465" s="223">
        <f t="shared" ca="1" si="1108"/>
        <v>-2.7556397642332317E-3</v>
      </c>
      <c r="IZ465" s="223">
        <f t="shared" ca="1" si="1109"/>
        <v>3.0212443736181405E-4</v>
      </c>
      <c r="JA465" s="223">
        <f t="shared" ca="1" si="1110"/>
        <v>2.2532251866329593E-3</v>
      </c>
      <c r="JB465" s="223">
        <f t="shared" ca="1" si="1111"/>
        <v>-4.0491009820814777E-3</v>
      </c>
    </row>
    <row r="466" spans="2:262">
      <c r="B466" s="230">
        <v>105</v>
      </c>
      <c r="C466" s="229">
        <f t="shared" si="1112"/>
        <v>2.0507812500000014E-3</v>
      </c>
      <c r="D466" s="226">
        <f t="shared" ca="1" si="855"/>
        <v>23.342313482457765</v>
      </c>
      <c r="E466" s="225">
        <f ca="1">DG361</f>
        <v>-0.65768651754223606</v>
      </c>
      <c r="F466" s="224">
        <v>105</v>
      </c>
      <c r="G466" s="223">
        <f t="shared" ca="1" si="856"/>
        <v>2.2362605549558121E-3</v>
      </c>
      <c r="H466" s="223">
        <f t="shared" ca="1" si="857"/>
        <v>-1.7042882531038924E-3</v>
      </c>
      <c r="I466" s="223">
        <f t="shared" ca="1" si="858"/>
        <v>6.4348745874022548E-4</v>
      </c>
      <c r="J466" s="223">
        <f t="shared" ca="1" si="859"/>
        <v>6.1698290568358571E-4</v>
      </c>
      <c r="K466" s="223">
        <f t="shared" ca="1" si="860"/>
        <v>-1.6860078738700267E-3</v>
      </c>
      <c r="L466" s="223">
        <f t="shared" ca="1" si="861"/>
        <v>2.2318766208727575E-3</v>
      </c>
      <c r="M466" s="223">
        <f t="shared" ca="1" si="862"/>
        <v>-2.0852099668136072E-3</v>
      </c>
      <c r="N466" s="223">
        <f t="shared" ca="1" si="863"/>
        <v>1.2915175286406428E-3</v>
      </c>
      <c r="O466" s="223">
        <f t="shared" ca="1" si="864"/>
        <v>-9.7076410495469407E-5</v>
      </c>
      <c r="P466" s="223">
        <f t="shared" ca="1" si="865"/>
        <v>-1.1274868256231597E-3</v>
      </c>
      <c r="Q466" s="223">
        <f t="shared" ca="1" si="866"/>
        <v>2.0021989392950768E-3</v>
      </c>
      <c r="R466" s="223">
        <f t="shared" ca="1" si="867"/>
        <v>-2.2556429987820904E-3</v>
      </c>
      <c r="S466" s="223">
        <f t="shared" ca="1" si="868"/>
        <v>1.8091771196080998E-3</v>
      </c>
      <c r="T466" s="223">
        <f t="shared" ca="1" si="869"/>
        <v>-8.0133648055610992E-4</v>
      </c>
      <c r="U466" s="223">
        <f t="shared" ca="1" si="870"/>
        <v>-4.5515315448313486E-4</v>
      </c>
      <c r="V466" s="223">
        <f t="shared" ca="1" si="871"/>
        <v>1.5704120111555647E-3</v>
      </c>
      <c r="W466" s="223">
        <f t="shared" ca="1" si="872"/>
        <v>-2.19838321858835E-3</v>
      </c>
      <c r="X466" s="223">
        <f t="shared" ca="1" si="873"/>
        <v>2.1442117888634247E-3</v>
      </c>
      <c r="Y466" s="223">
        <f t="shared" ca="1" si="874"/>
        <v>-1.424706730355085E-3</v>
      </c>
      <c r="Z466" s="223">
        <f t="shared" ca="1" si="875"/>
        <v>2.6312533228807001E-4</v>
      </c>
      <c r="AA466" s="223">
        <f t="shared" ca="1" si="876"/>
        <v>9.8010198017291954E-4</v>
      </c>
      <c r="AB466" s="223">
        <f t="shared" ca="1" si="877"/>
        <v>-1.9192106368028327E-3</v>
      </c>
      <c r="AC466" s="223">
        <f t="shared" ca="1" si="878"/>
        <v>2.2628019177631502E-3</v>
      </c>
      <c r="AD466" s="223">
        <f t="shared" ca="1" si="879"/>
        <v>-1.9042618985493131E-3</v>
      </c>
      <c r="AE466" s="223">
        <f t="shared" ca="1" si="880"/>
        <v>9.5484299055396363E-4</v>
      </c>
      <c r="AF466" s="223">
        <f t="shared" ca="1" si="881"/>
        <v>2.9085688890288645E-4</v>
      </c>
      <c r="AG466" s="223">
        <f t="shared" ca="1" si="882"/>
        <v>-1.4463059496880471E-3</v>
      </c>
      <c r="AH466" s="223">
        <f t="shared" ca="1" si="883"/>
        <v>2.1529765871687351E-3</v>
      </c>
      <c r="AI466" s="223">
        <f t="shared" ca="1" si="884"/>
        <v>-2.1915939414492601E-3</v>
      </c>
      <c r="AJ466" s="223">
        <f t="shared" ca="1" si="885"/>
        <v>1.5501753228573975E-3</v>
      </c>
      <c r="AK466" s="223">
        <f t="shared" ca="1" si="886"/>
        <v>-4.2774835510711752E-4</v>
      </c>
      <c r="AL466" s="223">
        <f t="shared" ca="1" si="887"/>
        <v>-8.274058771735053E-4</v>
      </c>
      <c r="AM466" s="223">
        <f t="shared" ca="1" si="888"/>
        <v>1.8258219655843129E-3</v>
      </c>
      <c r="AN466" s="223">
        <f t="shared" ca="1" si="889"/>
        <v>-2.2576985170967654E-3</v>
      </c>
      <c r="AO466" s="223">
        <f t="shared" ca="1" si="890"/>
        <v>1.9890273172720476E-3</v>
      </c>
      <c r="AP466" s="223">
        <f t="shared" ca="1" si="891"/>
        <v>-1.103175123655936E-3</v>
      </c>
      <c r="AQ466" s="223">
        <f t="shared" ca="1" si="892"/>
        <v>-1.2498444464103837E-4</v>
      </c>
      <c r="AR466" s="223">
        <f t="shared" ca="1" si="893"/>
        <v>1.3143622309674081E-3</v>
      </c>
      <c r="AS466" s="223">
        <f t="shared" ca="1" si="894"/>
        <v>-2.09590278908371E-3</v>
      </c>
      <c r="AT466" s="223">
        <f t="shared" ca="1" si="895"/>
        <v>2.2270996565809491E-3</v>
      </c>
      <c r="AU466" s="223">
        <f t="shared" ca="1" si="896"/>
        <v>-1.6672433809738962E-3</v>
      </c>
      <c r="AV466" s="223">
        <f t="shared" ca="1" si="897"/>
        <v>5.9005337252860182E-4</v>
      </c>
      <c r="AW466" s="223">
        <f t="shared" ca="1" si="898"/>
        <v>6.7022599003708984E-4</v>
      </c>
      <c r="AX466" s="223">
        <f t="shared" ca="1" si="899"/>
        <v>-1.7225390069403026E-3</v>
      </c>
      <c r="AY466" s="223">
        <f t="shared" ca="1" si="900"/>
        <v>2.240360452553321E-3</v>
      </c>
      <c r="AZ466" s="223">
        <f t="shared" ca="1" si="901"/>
        <v>-2.0630140246279405E-3</v>
      </c>
      <c r="BA466" s="223">
        <f t="shared" ca="1" si="902"/>
        <v>1.2455290551808061E-3</v>
      </c>
      <c r="BB466" s="223">
        <f t="shared" ca="1" si="903"/>
        <v>-4.1565301155266983E-5</v>
      </c>
      <c r="BC466" s="223">
        <f t="shared" ca="1" si="904"/>
        <v>-1.1752958694373958E-3</v>
      </c>
      <c r="BD466" s="223">
        <f t="shared" ca="1" si="905"/>
        <v>2.0274711121901585E-3</v>
      </c>
      <c r="BE466" s="223">
        <f t="shared" ca="1" si="906"/>
        <v>-2.2505365257118673E-3</v>
      </c>
      <c r="BF466" s="223">
        <f t="shared" ca="1" si="907"/>
        <v>1.7752765027545638E-3</v>
      </c>
      <c r="BG466" s="223">
        <f t="shared" ca="1" si="908"/>
        <v>-7.4916083960058417E-4</v>
      </c>
      <c r="BH466" s="223">
        <f t="shared" ca="1" si="909"/>
        <v>-5.0941409019052836E-4</v>
      </c>
      <c r="BI466" s="223">
        <f t="shared" ca="1" si="910"/>
        <v>1.6099214601723918E-3</v>
      </c>
      <c r="BJ466" s="223">
        <f t="shared" ca="1" si="911"/>
        <v>-2.2108816806067923E-3</v>
      </c>
      <c r="BK466" s="223">
        <f t="shared" ca="1" si="912"/>
        <v>2.1258210802394357E-3</v>
      </c>
      <c r="BL466" s="223">
        <f t="shared" ca="1" si="913"/>
        <v>-1.3811333568397519E-3</v>
      </c>
      <c r="BM466" s="223">
        <f t="shared" ca="1" si="914"/>
        <v>2.0788980098328561E-4</v>
      </c>
      <c r="BN466" s="223">
        <f t="shared" ca="1" si="915"/>
        <v>1.0298604777601895E-3</v>
      </c>
      <c r="BO466" s="223">
        <f t="shared" ca="1" si="916"/>
        <v>-1.9480523936742124E-3</v>
      </c>
      <c r="BP466" s="223">
        <f t="shared" ca="1" si="917"/>
        <v>2.2617775424175809E-3</v>
      </c>
      <c r="BQ466" s="223">
        <f t="shared" ca="1" si="918"/>
        <v>-1.8736892473522173E-3</v>
      </c>
      <c r="BR466" s="223">
        <f t="shared" ca="1" si="919"/>
        <v>9.0420853917354315E-4</v>
      </c>
      <c r="BS466" s="223">
        <f t="shared" ca="1" si="920"/>
        <v>3.4584163125222188E-4</v>
      </c>
      <c r="BT466" s="223">
        <f t="shared" ca="1" si="921"/>
        <v>-1.4885796095239715E-3</v>
      </c>
      <c r="BU466" s="223">
        <f t="shared" ca="1" si="922"/>
        <v>2.1694219492764681E-3</v>
      </c>
      <c r="BV466" s="223">
        <f t="shared" ca="1" si="923"/>
        <v>-2.1771081272304173E-3</v>
      </c>
      <c r="BW466" s="223">
        <f t="shared" ca="1" si="924"/>
        <v>1.5092531771729956E-3</v>
      </c>
      <c r="BX466" s="223">
        <f t="shared" ca="1" si="925"/>
        <v>-3.7308772796769071E-4</v>
      </c>
      <c r="BY466" s="223">
        <f t="shared" ca="1" si="926"/>
        <v>-8.7884418292416284E-4</v>
      </c>
      <c r="BZ466" s="223">
        <f t="shared" ca="1" si="927"/>
        <v>1.8580770104525807E-3</v>
      </c>
      <c r="CA466" s="223">
        <f t="shared" ca="1" si="928"/>
        <v>-2.2607617906545991E-3</v>
      </c>
      <c r="CB466" s="223">
        <f t="shared" ca="1" si="929"/>
        <v>1.9619483075771216E-3</v>
      </c>
      <c r="CC466" s="223">
        <f t="shared" ca="1" si="930"/>
        <v>-1.0543562543297229E-3</v>
      </c>
      <c r="CD466" s="223">
        <f t="shared" ca="1" si="931"/>
        <v>-1.8039502654953392E-4</v>
      </c>
      <c r="CE466" s="223">
        <f t="shared" ca="1" si="932"/>
        <v>1.3591710169971018E-3</v>
      </c>
      <c r="CF466" s="223">
        <f t="shared" ca="1" si="933"/>
        <v>-2.1162059324386106E-3</v>
      </c>
      <c r="CG466" s="223">
        <f t="shared" ca="1" si="934"/>
        <v>2.2165972366495821E-3</v>
      </c>
      <c r="CH466" s="223">
        <f t="shared" ca="1" si="935"/>
        <v>-1.6291942237734878E-3</v>
      </c>
      <c r="CI466" s="223">
        <f t="shared" ca="1" si="936"/>
        <v>5.3626386022887764E-4</v>
      </c>
      <c r="CJ466" s="223">
        <f t="shared" ca="1" si="937"/>
        <v>7.2306535531556707E-4</v>
      </c>
      <c r="CK466" s="223">
        <f t="shared" ca="1" si="938"/>
        <v>-1.7580325469226843E-3</v>
      </c>
      <c r="CL466" s="223">
        <f t="shared" ca="1" si="939"/>
        <v>2.2474947748697405E-3</v>
      </c>
      <c r="CM466" s="223">
        <f t="shared" ca="1" si="940"/>
        <v>-2.0395753999348939E-3</v>
      </c>
      <c r="CN466" s="223">
        <f t="shared" ca="1" si="941"/>
        <v>1.1987903215914459E-3</v>
      </c>
      <c r="CO466" s="223">
        <f t="shared" ca="1" si="942"/>
        <v>1.3970845568140548E-5</v>
      </c>
      <c r="CP466" s="223">
        <f t="shared" ca="1" si="943"/>
        <v>-1.2223969589670396E-3</v>
      </c>
      <c r="CQ466" s="223">
        <f t="shared" ca="1" si="944"/>
        <v>2.0515220122992667E-3</v>
      </c>
      <c r="CR466" s="223">
        <f t="shared" ca="1" si="945"/>
        <v>-2.2440744135915403E-3</v>
      </c>
      <c r="CS466" s="223">
        <f t="shared" ca="1" si="946"/>
        <v>1.7403065257176528E-3</v>
      </c>
      <c r="CT466" s="223">
        <f t="shared" ca="1" si="947"/>
        <v>-6.965339321682413E-4</v>
      </c>
      <c r="CU466" s="223">
        <f t="shared" ca="1" si="948"/>
        <v>-5.6336817389817957E-4</v>
      </c>
      <c r="CV466" s="223">
        <f t="shared" ca="1" si="949"/>
        <v>1.6484611527004297E-3</v>
      </c>
      <c r="CW466" s="223">
        <f t="shared" ca="1" si="950"/>
        <v>-2.2220483901710217E-3</v>
      </c>
      <c r="CX466" s="223">
        <f t="shared" ca="1" si="951"/>
        <v>2.1061498564862923E-3</v>
      </c>
      <c r="CY466" s="223">
        <f t="shared" ca="1" si="952"/>
        <v>-1.3367280402341863E-3</v>
      </c>
      <c r="CZ466" s="223">
        <f t="shared" ca="1" si="953"/>
        <v>1.5252904463592136E-4</v>
      </c>
      <c r="DA466" s="223">
        <f t="shared" ca="1" si="954"/>
        <v>1.0789986259046066E-3</v>
      </c>
      <c r="DB466" s="223">
        <f t="shared" ca="1" si="955"/>
        <v>-1.975720716626037E-3</v>
      </c>
      <c r="DC466" s="223">
        <f t="shared" ca="1" si="956"/>
        <v>2.2593907568537663E-3</v>
      </c>
      <c r="DD466" s="223">
        <f t="shared" ca="1" si="957"/>
        <v>-1.8419879558142418E-3</v>
      </c>
      <c r="DE466" s="223">
        <f t="shared" ca="1" si="958"/>
        <v>8.530294263796003E-4</v>
      </c>
      <c r="DF466" s="223">
        <f t="shared" ca="1" si="959"/>
        <v>4.0061805153480577E-4</v>
      </c>
      <c r="DG466" s="223">
        <f t="shared" ca="1" si="960"/>
        <v>-1.5299566046647437E-3</v>
      </c>
      <c r="DH466" s="223">
        <f t="shared" ca="1" si="961"/>
        <v>2.1845605327218865E-3</v>
      </c>
      <c r="DI466" s="223">
        <f t="shared" ca="1" si="962"/>
        <v>-2.1613109044830285E-3</v>
      </c>
      <c r="DJ466" s="223">
        <f t="shared" ca="1" si="963"/>
        <v>1.4674219138092275E-3</v>
      </c>
      <c r="DK466" s="223">
        <f t="shared" ca="1" si="964"/>
        <v>-3.182023667315213E-4</v>
      </c>
      <c r="DL466" s="223">
        <f t="shared" ca="1" si="965"/>
        <v>-9.2975310580118624E-4</v>
      </c>
      <c r="DM466" s="223">
        <f t="shared" ca="1" si="966"/>
        <v>1.8892128192077627E-3</v>
      </c>
      <c r="DN466" s="223">
        <f t="shared" ca="1" si="967"/>
        <v>-2.2624632658450727E-3</v>
      </c>
      <c r="DO466" s="223">
        <f t="shared" ca="1" si="968"/>
        <v>1.9336874935836509E-3</v>
      </c>
      <c r="DP466" s="223">
        <f t="shared" ca="1" si="969"/>
        <v>-1.0049022802207639E-3</v>
      </c>
      <c r="DQ466" s="223">
        <f t="shared" ca="1" si="970"/>
        <v>-2.3569694523950459E-4</v>
      </c>
      <c r="DR466" s="223">
        <f t="shared" ca="1" si="971"/>
        <v>1.4031610892288851E-3</v>
      </c>
      <c r="DS466" s="223">
        <f t="shared" ca="1" si="972"/>
        <v>-2.1352343524698686E-3</v>
      </c>
      <c r="DT466" s="223">
        <f t="shared" ca="1" si="973"/>
        <v>2.2047596214267531E-3</v>
      </c>
      <c r="DU466" s="223">
        <f t="shared" ca="1" si="974"/>
        <v>-1.5901637008921077E-3</v>
      </c>
      <c r="DV466" s="223">
        <f t="shared" ca="1" si="975"/>
        <v>4.8215132263198016E-4</v>
      </c>
      <c r="DW466" s="223">
        <f t="shared" ca="1" si="976"/>
        <v>7.7546917306112672E-4</v>
      </c>
      <c r="DX466" s="223">
        <f t="shared" ca="1" si="977"/>
        <v>-1.7924671138358512E-3</v>
      </c>
      <c r="DY466" s="223">
        <f t="shared" ca="1" si="978"/>
        <v>2.2532752903730176E-3</v>
      </c>
      <c r="DZ466" s="223">
        <f t="shared" ca="1" si="979"/>
        <v>-2.0149082112855769E-3</v>
      </c>
      <c r="EA466" s="223">
        <f t="shared" ca="1" si="980"/>
        <v>1.1513294815380438E-3</v>
      </c>
      <c r="EB466" s="223">
        <f t="shared" ca="1" si="981"/>
        <v>6.9498576776549567E-5</v>
      </c>
      <c r="EC466" s="223">
        <f t="shared" ca="1" si="982"/>
        <v>-1.2687617222769403E-3</v>
      </c>
      <c r="ED466" s="223">
        <f t="shared" ca="1" si="983"/>
        <v>2.0743371522595156E-3</v>
      </c>
      <c r="EE466" s="223">
        <f t="shared" ca="1" si="984"/>
        <v>-2.2362605549558138E-3</v>
      </c>
      <c r="EF466" s="223">
        <f t="shared" ca="1" si="985"/>
        <v>1.7042882531039024E-3</v>
      </c>
      <c r="EG466" s="223">
        <f t="shared" ca="1" si="986"/>
        <v>-6.4348745874024207E-4</v>
      </c>
      <c r="EH466" s="223">
        <f t="shared" ca="1" si="987"/>
        <v>-6.1698290568356728E-4</v>
      </c>
      <c r="EI466" s="223">
        <f t="shared" ca="1" si="988"/>
        <v>1.6860078738700139E-3</v>
      </c>
      <c r="EJ466" s="223">
        <f t="shared" ca="1" si="989"/>
        <v>-2.2318766208727536E-3</v>
      </c>
      <c r="EK466" s="223">
        <f t="shared" ca="1" si="990"/>
        <v>2.0852099668136176E-3</v>
      </c>
      <c r="EL466" s="223">
        <f t="shared" ca="1" si="991"/>
        <v>-1.2915175286406649E-3</v>
      </c>
      <c r="EM466" s="223">
        <f t="shared" ca="1" si="992"/>
        <v>9.707641049549662E-5</v>
      </c>
      <c r="EN466" s="223">
        <f t="shared" ca="1" si="993"/>
        <v>1.1274868256231363E-3</v>
      </c>
      <c r="EO466" s="223">
        <f t="shared" ca="1" si="994"/>
        <v>-2.0021989392950603E-3</v>
      </c>
      <c r="EP466" s="223">
        <f t="shared" ca="1" si="995"/>
        <v>2.255642998782093E-3</v>
      </c>
      <c r="EQ466" s="223">
        <f t="shared" ca="1" si="996"/>
        <v>-1.8091771196081258E-3</v>
      </c>
      <c r="ER466" s="223">
        <f t="shared" ca="1" si="997"/>
        <v>8.0133648055615047E-4</v>
      </c>
      <c r="ES466" s="223">
        <f t="shared" ca="1" si="998"/>
        <v>4.5515315448309268E-4</v>
      </c>
      <c r="ET466" s="223">
        <f t="shared" ca="1" si="999"/>
        <v>-1.5704120111555337E-3</v>
      </c>
      <c r="EU466" s="223">
        <f t="shared" ca="1" si="1000"/>
        <v>2.1983832185883401E-3</v>
      </c>
      <c r="EV466" s="223">
        <f t="shared" ca="1" si="1001"/>
        <v>-2.1442117888634386E-3</v>
      </c>
      <c r="EW466" s="223">
        <f t="shared" ca="1" si="1002"/>
        <v>1.4247067303551186E-3</v>
      </c>
      <c r="EX466" s="223">
        <f t="shared" ca="1" si="1003"/>
        <v>-2.6312533228811294E-4</v>
      </c>
      <c r="EY466" s="223">
        <f t="shared" ca="1" si="1004"/>
        <v>-9.8010198017286641E-4</v>
      </c>
      <c r="EZ466" s="223">
        <f t="shared" ca="1" si="1005"/>
        <v>1.9192106368028014E-3</v>
      </c>
      <c r="FA466" s="223">
        <f t="shared" ca="1" si="1006"/>
        <v>-2.2628019177631502E-3</v>
      </c>
      <c r="FB466" s="223">
        <f t="shared" ca="1" si="1007"/>
        <v>1.9042618985493451E-3</v>
      </c>
      <c r="FC466" s="223">
        <f t="shared" ca="1" si="1008"/>
        <v>-9.5484299055403205E-4</v>
      </c>
      <c r="FD466" s="223">
        <f t="shared" ca="1" si="1009"/>
        <v>-2.9085688890281174E-4</v>
      </c>
      <c r="FE466" s="223">
        <f t="shared" ca="1" si="1010"/>
        <v>1.4463059496879892E-3</v>
      </c>
      <c r="FF466" s="223">
        <f t="shared" ca="1" si="1011"/>
        <v>-2.1529765871687117E-3</v>
      </c>
      <c r="FG466" s="223">
        <f t="shared" ca="1" si="1012"/>
        <v>2.1915939414492787E-3</v>
      </c>
      <c r="FH466" s="223">
        <f t="shared" ca="1" si="1013"/>
        <v>-1.5501753228574526E-3</v>
      </c>
      <c r="FI466" s="223">
        <f t="shared" ca="1" si="1014"/>
        <v>4.2774835510719152E-4</v>
      </c>
      <c r="FJ466" s="223">
        <f t="shared" ca="1" si="1015"/>
        <v>8.2740587717343504E-4</v>
      </c>
      <c r="FK466" s="223">
        <f t="shared" ca="1" si="1016"/>
        <v>-1.8258219655843439E-3</v>
      </c>
      <c r="FL466" s="223">
        <f t="shared" ca="1" si="1017"/>
        <v>2.2576985170967689E-3</v>
      </c>
      <c r="FM466" s="223">
        <f t="shared" ca="1" si="1018"/>
        <v>-1.9890273172720224E-3</v>
      </c>
      <c r="FN466" s="223">
        <f t="shared" ca="1" si="1019"/>
        <v>1.1031751236558896E-3</v>
      </c>
      <c r="FO466" s="223">
        <f t="shared" ca="1" si="1020"/>
        <v>1.249844446410916E-4</v>
      </c>
      <c r="FP466" s="223">
        <f t="shared" ca="1" si="1021"/>
        <v>-1.3143622309674515E-3</v>
      </c>
      <c r="FQ466" s="223">
        <f t="shared" ca="1" si="1022"/>
        <v>2.0959027890837304E-3</v>
      </c>
      <c r="FR466" s="223">
        <f t="shared" ca="1" si="1023"/>
        <v>-2.2270996565809395E-3</v>
      </c>
      <c r="FS466" s="223">
        <f t="shared" ca="1" si="1024"/>
        <v>1.6672433809738819E-3</v>
      </c>
      <c r="FT466" s="223">
        <f t="shared" ca="1" si="1025"/>
        <v>-5.9005337252858144E-4</v>
      </c>
      <c r="FU466" s="223">
        <f t="shared" ca="1" si="1026"/>
        <v>-6.7022599003711001E-4</v>
      </c>
      <c r="FV466" s="223">
        <f t="shared" ca="1" si="1027"/>
        <v>1.7225390069403163E-3</v>
      </c>
      <c r="FW466" s="223">
        <f t="shared" ca="1" si="1028"/>
        <v>-2.2403604525533241E-3</v>
      </c>
      <c r="FX466" s="223">
        <f t="shared" ca="1" si="1029"/>
        <v>2.0630140246279318E-3</v>
      </c>
      <c r="FY466" s="223">
        <f t="shared" ca="1" si="1030"/>
        <v>-1.2455290551807883E-3</v>
      </c>
      <c r="FZ466" s="223">
        <f t="shared" ca="1" si="1031"/>
        <v>4.1565301155246058E-5</v>
      </c>
      <c r="GA466" s="223">
        <f t="shared" ca="1" si="1032"/>
        <v>1.1752958694374138E-3</v>
      </c>
      <c r="GB466" s="223">
        <f t="shared" ca="1" si="1033"/>
        <v>-2.0274711121901537E-3</v>
      </c>
      <c r="GC466" s="223">
        <f t="shared" ca="1" si="1034"/>
        <v>2.2505365257118682E-3</v>
      </c>
      <c r="GD466" s="223">
        <f t="shared" ca="1" si="1035"/>
        <v>-1.7752765027545709E-3</v>
      </c>
      <c r="GE466" s="223">
        <f t="shared" ca="1" si="1036"/>
        <v>7.4916083960059458E-4</v>
      </c>
      <c r="GF466" s="223">
        <f t="shared" ca="1" si="1037"/>
        <v>5.0941409019051773E-4</v>
      </c>
      <c r="GG466" s="223">
        <f t="shared" ca="1" si="1038"/>
        <v>-1.6099214601723844E-3</v>
      </c>
      <c r="GH466" s="223">
        <f t="shared" ca="1" si="1039"/>
        <v>2.2108816806067902E-3</v>
      </c>
      <c r="GI466" s="223">
        <f t="shared" ca="1" si="1040"/>
        <v>-2.1258210802394401E-3</v>
      </c>
      <c r="GJ466" s="223">
        <f t="shared" ca="1" si="1041"/>
        <v>1.3811333568397605E-3</v>
      </c>
      <c r="GK466" s="223">
        <f t="shared" ca="1" si="1042"/>
        <v>-2.0788980098329667E-4</v>
      </c>
      <c r="GL466" s="223">
        <f t="shared" ca="1" si="1043"/>
        <v>-1.02986047776018E-3</v>
      </c>
      <c r="GM466" s="223">
        <f t="shared" ca="1" si="1044"/>
        <v>1.9480523936742068E-3</v>
      </c>
      <c r="GN466" s="223">
        <f t="shared" ca="1" si="1045"/>
        <v>-2.2617775424175813E-3</v>
      </c>
      <c r="GO466" s="223">
        <f t="shared" ca="1" si="1046"/>
        <v>1.8736892473522233E-3</v>
      </c>
      <c r="GP466" s="223">
        <f t="shared" ca="1" si="1047"/>
        <v>-9.0420853917355334E-4</v>
      </c>
      <c r="GQ466" s="223">
        <f t="shared" ca="1" si="1048"/>
        <v>-3.4584163125221082E-4</v>
      </c>
      <c r="GR466" s="223">
        <f t="shared" ca="1" si="1049"/>
        <v>1.4885796095239633E-3</v>
      </c>
      <c r="GS466" s="223">
        <f t="shared" ca="1" si="1050"/>
        <v>-2.1694219492764651E-3</v>
      </c>
      <c r="GT466" s="223">
        <f t="shared" ca="1" si="1051"/>
        <v>2.1771081272304203E-3</v>
      </c>
      <c r="GU466" s="223">
        <f t="shared" ca="1" si="1052"/>
        <v>-1.5092531771730038E-3</v>
      </c>
      <c r="GV466" s="223">
        <f t="shared" ca="1" si="1053"/>
        <v>3.7308772796770145E-4</v>
      </c>
      <c r="GW466" s="223">
        <f t="shared" ca="1" si="1054"/>
        <v>8.7884418292427104E-4</v>
      </c>
      <c r="GX466" s="223">
        <f t="shared" ca="1" si="1055"/>
        <v>-1.8580770104526475E-3</v>
      </c>
      <c r="GY466" s="223">
        <f t="shared" ca="1" si="1056"/>
        <v>2.2607617906546043E-3</v>
      </c>
      <c r="GZ466" s="223">
        <f t="shared" ca="1" si="1057"/>
        <v>-1.961948307577063E-3</v>
      </c>
      <c r="HA466" s="223">
        <f t="shared" ca="1" si="1058"/>
        <v>1.0543562543296188E-3</v>
      </c>
      <c r="HB466" s="223">
        <f t="shared" ca="1" si="1059"/>
        <v>1.8039502654965123E-4</v>
      </c>
      <c r="HC466" s="223">
        <f t="shared" ca="1" si="1060"/>
        <v>-1.3591710169971957E-3</v>
      </c>
      <c r="HD466" s="223">
        <f t="shared" ca="1" si="1061"/>
        <v>2.1162059324386522E-3</v>
      </c>
      <c r="HE466" s="223">
        <f t="shared" ca="1" si="1062"/>
        <v>-2.2165972366495583E-3</v>
      </c>
      <c r="HF466" s="223">
        <f t="shared" ca="1" si="1063"/>
        <v>1.6291942237734065E-3</v>
      </c>
      <c r="HG466" s="223">
        <f t="shared" ca="1" si="1064"/>
        <v>-5.3626386022882593E-4</v>
      </c>
      <c r="HH466" s="223">
        <f t="shared" ca="1" si="1065"/>
        <v>-7.230653553156177E-4</v>
      </c>
      <c r="HI466" s="223">
        <f t="shared" ca="1" si="1066"/>
        <v>1.7580325469227181E-3</v>
      </c>
      <c r="HJ466" s="223">
        <f t="shared" ca="1" si="1067"/>
        <v>-2.2474947748697465E-3</v>
      </c>
      <c r="HK466" s="223">
        <f t="shared" ca="1" si="1068"/>
        <v>2.0395753999348709E-3</v>
      </c>
      <c r="HL466" s="223">
        <f t="shared" ca="1" si="1069"/>
        <v>-1.1987903215914008E-3</v>
      </c>
      <c r="HM466" s="223">
        <f t="shared" ca="1" si="1070"/>
        <v>-1.3970845568193782E-5</v>
      </c>
      <c r="HN466" s="223">
        <f t="shared" ca="1" si="1071"/>
        <v>1.2223969589670839E-3</v>
      </c>
      <c r="HO466" s="223">
        <f t="shared" ca="1" si="1072"/>
        <v>-2.0515220122992893E-3</v>
      </c>
      <c r="HP466" s="223">
        <f t="shared" ca="1" si="1073"/>
        <v>2.2440744135915334E-3</v>
      </c>
      <c r="HQ466" s="223">
        <f t="shared" ca="1" si="1074"/>
        <v>-1.7403065257176188E-3</v>
      </c>
      <c r="HR466" s="223">
        <f t="shared" ca="1" si="1075"/>
        <v>6.9653393216819078E-4</v>
      </c>
      <c r="HS466" s="223">
        <f t="shared" ca="1" si="1076"/>
        <v>5.6336817389823096E-4</v>
      </c>
      <c r="HT466" s="223">
        <f t="shared" ca="1" si="1077"/>
        <v>-1.6484611527004661E-3</v>
      </c>
      <c r="HU466" s="223">
        <f t="shared" ca="1" si="1078"/>
        <v>2.2220483901710317E-3</v>
      </c>
      <c r="HV466" s="223">
        <f t="shared" ca="1" si="1079"/>
        <v>-2.1061498564862728E-3</v>
      </c>
      <c r="HW466" s="223">
        <f t="shared" ca="1" si="1080"/>
        <v>1.3367280402341432E-3</v>
      </c>
      <c r="HX466" s="223">
        <f t="shared" ca="1" si="1081"/>
        <v>-1.5252904463586812E-4</v>
      </c>
      <c r="HY466" s="223">
        <f t="shared" ca="1" si="1082"/>
        <v>-1.0789986259046533E-3</v>
      </c>
      <c r="HZ466" s="223">
        <f t="shared" ca="1" si="1083"/>
        <v>1.9757207166260318E-3</v>
      </c>
      <c r="IA466" s="223">
        <f t="shared" ca="1" si="1084"/>
        <v>-2.2593907568537667E-3</v>
      </c>
      <c r="IB466" s="223">
        <f t="shared" ca="1" si="1085"/>
        <v>1.8419879558142487E-3</v>
      </c>
      <c r="IC466" s="223">
        <f t="shared" ca="1" si="1086"/>
        <v>-8.530294263796106E-4</v>
      </c>
      <c r="ID466" s="223">
        <f t="shared" ca="1" si="1087"/>
        <v>-4.0061805153479482E-4</v>
      </c>
      <c r="IE466" s="223">
        <f t="shared" ca="1" si="1088"/>
        <v>2.0944924735073148E-3</v>
      </c>
      <c r="IF466" s="223">
        <f t="shared" ca="1" si="1089"/>
        <v>-2.1845605327218834E-3</v>
      </c>
      <c r="IG466" s="223">
        <f t="shared" ca="1" si="1090"/>
        <v>2.1613109044830319E-3</v>
      </c>
      <c r="IH466" s="223">
        <f t="shared" ca="1" si="1091"/>
        <v>-1.4674219138092357E-3</v>
      </c>
      <c r="II466" s="223">
        <f t="shared" ca="1" si="1092"/>
        <v>3.1820236673153215E-4</v>
      </c>
      <c r="IJ466" s="223">
        <f t="shared" ca="1" si="1093"/>
        <v>9.2975310580117605E-4</v>
      </c>
      <c r="IK466" s="223">
        <f t="shared" ca="1" si="1094"/>
        <v>-1.8892128192077567E-3</v>
      </c>
      <c r="IL466" s="223">
        <f t="shared" ca="1" si="1095"/>
        <v>2.2624632658450727E-3</v>
      </c>
      <c r="IM466" s="223">
        <f t="shared" ca="1" si="1096"/>
        <v>-1.9336874935836565E-3</v>
      </c>
      <c r="IN466" s="223">
        <f t="shared" ca="1" si="1097"/>
        <v>1.0049022802207739E-3</v>
      </c>
      <c r="IO466" s="223">
        <f t="shared" ca="1" si="1098"/>
        <v>2.3569694523949353E-4</v>
      </c>
      <c r="IP466" s="223">
        <f t="shared" ca="1" si="1099"/>
        <v>-1.4031610892288762E-3</v>
      </c>
      <c r="IQ466" s="223">
        <f t="shared" ca="1" si="1100"/>
        <v>2.1352343524698647E-3</v>
      </c>
      <c r="IR466" s="223">
        <f t="shared" ca="1" si="1101"/>
        <v>-2.2047596214267561E-3</v>
      </c>
      <c r="IS466" s="223">
        <f t="shared" ca="1" si="1102"/>
        <v>1.5901637008921155E-3</v>
      </c>
      <c r="IT466" s="223">
        <f t="shared" ca="1" si="1103"/>
        <v>-4.8215132263199089E-4</v>
      </c>
      <c r="IU466" s="223">
        <f t="shared" ca="1" si="1104"/>
        <v>-7.754691730611162E-4</v>
      </c>
      <c r="IV466" s="223">
        <f t="shared" ca="1" si="1105"/>
        <v>1.7924671138358442E-3</v>
      </c>
      <c r="IW466" s="223">
        <f t="shared" ca="1" si="1106"/>
        <v>-2.2532752903730163E-3</v>
      </c>
      <c r="IX466" s="223">
        <f t="shared" ca="1" si="1107"/>
        <v>2.0149082112855821E-3</v>
      </c>
      <c r="IY466" s="223">
        <f t="shared" ca="1" si="1108"/>
        <v>-1.1513294815380533E-3</v>
      </c>
      <c r="IZ466" s="223">
        <f t="shared" ca="1" si="1109"/>
        <v>-6.94985767765384E-5</v>
      </c>
      <c r="JA466" s="223">
        <f t="shared" ca="1" si="1110"/>
        <v>1.2687617222769314E-3</v>
      </c>
      <c r="JB466" s="223">
        <f t="shared" ca="1" si="1111"/>
        <v>-2.0743371522595113E-3</v>
      </c>
    </row>
    <row r="467" spans="2:262">
      <c r="B467" s="230">
        <v>106</v>
      </c>
      <c r="C467" s="229">
        <f t="shared" si="1112"/>
        <v>2.0703125000000014E-3</v>
      </c>
      <c r="D467" s="226">
        <f t="shared" ca="1" si="855"/>
        <v>23.342933502130172</v>
      </c>
      <c r="E467" s="225">
        <f ca="1">DH361</f>
        <v>-0.65706649786982785</v>
      </c>
      <c r="F467" s="224">
        <v>106</v>
      </c>
      <c r="G467" s="223">
        <f t="shared" ca="1" si="856"/>
        <v>4.0652936622640233E-3</v>
      </c>
      <c r="H467" s="223">
        <f t="shared" ca="1" si="857"/>
        <v>-3.3331466599052124E-3</v>
      </c>
      <c r="I467" s="223">
        <f t="shared" ca="1" si="858"/>
        <v>1.6525768407910711E-3</v>
      </c>
      <c r="J467" s="223">
        <f t="shared" ca="1" si="859"/>
        <v>4.9822178676447982E-4</v>
      </c>
      <c r="K467" s="223">
        <f t="shared" ca="1" si="860"/>
        <v>-2.5072550020577692E-3</v>
      </c>
      <c r="L467" s="223">
        <f t="shared" ca="1" si="861"/>
        <v>3.8028669088979996E-3</v>
      </c>
      <c r="M467" s="223">
        <f t="shared" ca="1" si="862"/>
        <v>-4.0164004935124556E-3</v>
      </c>
      <c r="N467" s="223">
        <f t="shared" ca="1" si="863"/>
        <v>3.0870963161116908E-3</v>
      </c>
      <c r="O467" s="223">
        <f t="shared" ca="1" si="864"/>
        <v>-1.2793811707984262E-3</v>
      </c>
      <c r="P467" s="223">
        <f t="shared" ca="1" si="865"/>
        <v>-8.9237264953278086E-4</v>
      </c>
      <c r="Q467" s="223">
        <f t="shared" ca="1" si="866"/>
        <v>2.8102082753704506E-3</v>
      </c>
      <c r="R467" s="223">
        <f t="shared" ca="1" si="867"/>
        <v>-3.9284194261567356E-3</v>
      </c>
      <c r="S467" s="223">
        <f t="shared" ca="1" si="868"/>
        <v>3.9288271924205198E-3</v>
      </c>
      <c r="T467" s="223">
        <f t="shared" ca="1" si="869"/>
        <v>-2.8113155472155055E-3</v>
      </c>
      <c r="U467" s="223">
        <f t="shared" ca="1" si="870"/>
        <v>8.9386436075008895E-4</v>
      </c>
      <c r="V467" s="223">
        <f t="shared" ca="1" si="871"/>
        <v>1.27792947586557E-3</v>
      </c>
      <c r="W467" s="223">
        <f t="shared" ca="1" si="872"/>
        <v>-3.0860977067751968E-3</v>
      </c>
      <c r="X467" s="223">
        <f t="shared" ca="1" si="873"/>
        <v>4.0161391168490792E-3</v>
      </c>
      <c r="Y467" s="223">
        <f t="shared" ca="1" si="874"/>
        <v>-3.8034171377501506E-3</v>
      </c>
      <c r="Z467" s="223">
        <f t="shared" ca="1" si="875"/>
        <v>2.5084602727782298E-3</v>
      </c>
      <c r="AA467" s="223">
        <f t="shared" ca="1" si="876"/>
        <v>-4.9973914827180664E-4</v>
      </c>
      <c r="AB467" s="223">
        <f t="shared" ca="1" si="877"/>
        <v>-1.6511791427584613E-3</v>
      </c>
      <c r="AC467" s="223">
        <f t="shared" ca="1" si="878"/>
        <v>3.3322663302311119E-3</v>
      </c>
      <c r="AD467" s="223">
        <f t="shared" ca="1" si="879"/>
        <v>-4.0651811924012028E-3</v>
      </c>
      <c r="AE467" s="223">
        <f t="shared" ca="1" si="880"/>
        <v>3.6413780968839672E-3</v>
      </c>
      <c r="AF467" s="223">
        <f t="shared" ca="1" si="881"/>
        <v>-2.1814471546502527E-3</v>
      </c>
      <c r="AG467" s="223">
        <f t="shared" ca="1" si="882"/>
        <v>1.008011746104025E-4</v>
      </c>
      <c r="AH467" s="223">
        <f t="shared" ca="1" si="883"/>
        <v>2.0085270518802531E-3</v>
      </c>
      <c r="AI467" s="223">
        <f t="shared" ca="1" si="884"/>
        <v>-3.5463434073247976E-3</v>
      </c>
      <c r="AJ467" s="223">
        <f t="shared" ca="1" si="885"/>
        <v>4.0750733508164126E-3</v>
      </c>
      <c r="AK467" s="223">
        <f t="shared" ca="1" si="886"/>
        <v>-3.4442705943650139E-3</v>
      </c>
      <c r="AL467" s="223">
        <f t="shared" ca="1" si="887"/>
        <v>1.8334255079226285E-3</v>
      </c>
      <c r="AM467" s="223">
        <f t="shared" ca="1" si="888"/>
        <v>2.9910756946596945E-4</v>
      </c>
      <c r="AN467" s="223">
        <f t="shared" ca="1" si="889"/>
        <v>-2.346531747519841E-3</v>
      </c>
      <c r="AO467" s="223">
        <f t="shared" ca="1" si="890"/>
        <v>3.7262672587774683E-3</v>
      </c>
      <c r="AP467" s="223">
        <f t="shared" ca="1" si="891"/>
        <v>-4.045720325201568E-3</v>
      </c>
      <c r="AQ467" s="223">
        <f t="shared" ca="1" si="892"/>
        <v>3.2139928831925266E-3</v>
      </c>
      <c r="AR467" s="223">
        <f t="shared" ca="1" si="893"/>
        <v>-1.4677469713013742E-3</v>
      </c>
      <c r="AS467" s="223">
        <f t="shared" ca="1" si="894"/>
        <v>-6.9613574413961176E-4</v>
      </c>
      <c r="AT467" s="223">
        <f t="shared" ca="1" si="895"/>
        <v>2.6619380596861249E-3</v>
      </c>
      <c r="AU467" s="223">
        <f t="shared" ca="1" si="896"/>
        <v>-3.8703051195432005E-3</v>
      </c>
      <c r="AV467" s="223">
        <f t="shared" ca="1" si="897"/>
        <v>3.9774048012393409E-3</v>
      </c>
      <c r="AW467" s="223">
        <f t="shared" ca="1" si="898"/>
        <v>-2.9527626636076309E-3</v>
      </c>
      <c r="AX467" s="223">
        <f t="shared" ca="1" si="899"/>
        <v>1.087933228994431E-3</v>
      </c>
      <c r="AY467" s="223">
        <f t="shared" ca="1" si="900"/>
        <v>1.0864597510506255E-3</v>
      </c>
      <c r="AZ467" s="223">
        <f t="shared" ca="1" si="901"/>
        <v>-2.9517084531742637E-3</v>
      </c>
      <c r="BA467" s="223">
        <f t="shared" ca="1" si="902"/>
        <v>3.977069826283759E-3</v>
      </c>
      <c r="BB467" s="223">
        <f t="shared" ca="1" si="903"/>
        <v>-3.870784694770534E-3</v>
      </c>
      <c r="BC467" s="223">
        <f t="shared" ca="1" si="904"/>
        <v>2.6630957254279702E-3</v>
      </c>
      <c r="BD467" s="223">
        <f t="shared" ca="1" si="905"/>
        <v>-6.9764209496747383E-4</v>
      </c>
      <c r="BE467" s="223">
        <f t="shared" ca="1" si="906"/>
        <v>-1.4663205566397637E-3</v>
      </c>
      <c r="BF467" s="223">
        <f t="shared" ca="1" si="907"/>
        <v>3.2130522806902853E-3</v>
      </c>
      <c r="BG467" s="223">
        <f t="shared" ca="1" si="908"/>
        <v>-4.0455331765096737E-3</v>
      </c>
      <c r="BH467" s="223">
        <f t="shared" ca="1" si="909"/>
        <v>3.7268868157049263E-3</v>
      </c>
      <c r="BI467" s="223">
        <f t="shared" ca="1" si="910"/>
        <v>-2.3477817196162331E-3</v>
      </c>
      <c r="BJ467" s="223">
        <f t="shared" ca="1" si="911"/>
        <v>3.0063228619596071E-4</v>
      </c>
      <c r="BK467" s="223">
        <f t="shared" ca="1" si="912"/>
        <v>1.8320598936961054E-3</v>
      </c>
      <c r="BL467" s="223">
        <f t="shared" ca="1" si="913"/>
        <v>-3.4434526583102922E-3</v>
      </c>
      <c r="BM467" s="223">
        <f t="shared" ca="1" si="914"/>
        <v>4.0750358307324172E-3</v>
      </c>
      <c r="BN467" s="223">
        <f t="shared" ca="1" si="915"/>
        <v>-3.5470969792805039E-3</v>
      </c>
      <c r="BO467" s="223">
        <f t="shared" ca="1" si="916"/>
        <v>2.0098572924165054E-3</v>
      </c>
      <c r="BP467" s="223">
        <f t="shared" ca="1" si="917"/>
        <v>9.9272775833944039E-5</v>
      </c>
      <c r="BQ467" s="223">
        <f t="shared" ca="1" si="918"/>
        <v>-2.1801554924702417E-3</v>
      </c>
      <c r="BR467" s="223">
        <f t="shared" ca="1" si="919"/>
        <v>3.6406907044480652E-3</v>
      </c>
      <c r="BS467" s="223">
        <f t="shared" ca="1" si="920"/>
        <v>-4.065293662264019E-3</v>
      </c>
      <c r="BT467" s="223">
        <f t="shared" ca="1" si="921"/>
        <v>3.333146659905222E-3</v>
      </c>
      <c r="BU467" s="223">
        <f t="shared" ca="1" si="922"/>
        <v>-1.6525768407910468E-3</v>
      </c>
      <c r="BV467" s="223">
        <f t="shared" ca="1" si="923"/>
        <v>-4.9822178676443406E-4</v>
      </c>
      <c r="BW467" s="223">
        <f t="shared" ca="1" si="924"/>
        <v>2.5072550020577675E-3</v>
      </c>
      <c r="BX467" s="223">
        <f t="shared" ca="1" si="925"/>
        <v>-3.8028669088980148E-3</v>
      </c>
      <c r="BY467" s="223">
        <f t="shared" ca="1" si="926"/>
        <v>4.0164004935124608E-3</v>
      </c>
      <c r="BZ467" s="223">
        <f t="shared" ca="1" si="927"/>
        <v>-3.0870963161116829E-3</v>
      </c>
      <c r="CA467" s="223">
        <f t="shared" ca="1" si="928"/>
        <v>1.2793811707983737E-3</v>
      </c>
      <c r="CB467" s="223">
        <f t="shared" ca="1" si="929"/>
        <v>8.9237264953276438E-4</v>
      </c>
      <c r="CC467" s="223">
        <f t="shared" ca="1" si="930"/>
        <v>-2.8102082753704702E-3</v>
      </c>
      <c r="CD467" s="223">
        <f t="shared" ca="1" si="931"/>
        <v>3.9284194261567547E-3</v>
      </c>
      <c r="CE467" s="223">
        <f t="shared" ca="1" si="932"/>
        <v>-3.9288271924205163E-3</v>
      </c>
      <c r="CF467" s="223">
        <f t="shared" ca="1" si="933"/>
        <v>2.8113155472154756E-3</v>
      </c>
      <c r="CG467" s="223">
        <f t="shared" ca="1" si="934"/>
        <v>-8.9386436075013372E-4</v>
      </c>
      <c r="CH467" s="223">
        <f t="shared" ca="1" si="935"/>
        <v>-1.2779294758655814E-3</v>
      </c>
      <c r="CI467" s="223">
        <f t="shared" ca="1" si="936"/>
        <v>3.0860977067752428E-3</v>
      </c>
      <c r="CJ467" s="223">
        <f t="shared" ca="1" si="937"/>
        <v>-4.0161391168490766E-3</v>
      </c>
      <c r="CK467" s="223">
        <f t="shared" ca="1" si="938"/>
        <v>3.8034171377501463E-3</v>
      </c>
      <c r="CL467" s="223">
        <f t="shared" ca="1" si="939"/>
        <v>-2.5084602727782658E-3</v>
      </c>
      <c r="CM467" s="223">
        <f t="shared" ca="1" si="940"/>
        <v>4.9973914827179471E-4</v>
      </c>
      <c r="CN467" s="223">
        <f t="shared" ca="1" si="941"/>
        <v>1.6511791427584988E-3</v>
      </c>
      <c r="CO467" s="223">
        <f t="shared" ca="1" si="942"/>
        <v>-3.3322663302310855E-3</v>
      </c>
      <c r="CP467" s="223">
        <f t="shared" ca="1" si="943"/>
        <v>4.0651811924012037E-3</v>
      </c>
      <c r="CQ467" s="223">
        <f t="shared" ca="1" si="944"/>
        <v>-3.6413780968839356E-3</v>
      </c>
      <c r="CR467" s="223">
        <f t="shared" ca="1" si="945"/>
        <v>2.1814471546502427E-3</v>
      </c>
      <c r="CS467" s="223">
        <f t="shared" ca="1" si="946"/>
        <v>-1.0080117461039057E-4</v>
      </c>
      <c r="CT467" s="223">
        <f t="shared" ca="1" si="947"/>
        <v>-2.0085270518803138E-3</v>
      </c>
      <c r="CU467" s="223">
        <f t="shared" ca="1" si="948"/>
        <v>3.5463434073248032E-3</v>
      </c>
      <c r="CV467" s="223">
        <f t="shared" ca="1" si="949"/>
        <v>-4.0750733508164126E-3</v>
      </c>
      <c r="CW467" s="223">
        <f t="shared" ca="1" si="950"/>
        <v>3.4442705943650382E-3</v>
      </c>
      <c r="CX467" s="223">
        <f t="shared" ca="1" si="951"/>
        <v>-1.8334255079226179E-3</v>
      </c>
      <c r="CY467" s="223">
        <f t="shared" ca="1" si="952"/>
        <v>-2.9910756946603884E-4</v>
      </c>
      <c r="CZ467" s="223">
        <f t="shared" ca="1" si="953"/>
        <v>2.3465317475198509E-3</v>
      </c>
      <c r="DA467" s="223">
        <f t="shared" ca="1" si="954"/>
        <v>-3.7262672587774727E-3</v>
      </c>
      <c r="DB467" s="223">
        <f t="shared" ca="1" si="955"/>
        <v>4.045720325201574E-3</v>
      </c>
      <c r="DC467" s="223">
        <f t="shared" ca="1" si="956"/>
        <v>-3.2139928831924477E-3</v>
      </c>
      <c r="DD467" s="223">
        <f t="shared" ca="1" si="957"/>
        <v>1.4677469713013629E-3</v>
      </c>
      <c r="DE467" s="223">
        <f t="shared" ca="1" si="958"/>
        <v>6.9613574413956644E-4</v>
      </c>
      <c r="DF467" s="223">
        <f t="shared" ca="1" si="959"/>
        <v>-2.6619380596860469E-3</v>
      </c>
      <c r="DG467" s="223">
        <f t="shared" ca="1" si="960"/>
        <v>3.8703051195432222E-3</v>
      </c>
      <c r="DH467" s="223">
        <f t="shared" ca="1" si="961"/>
        <v>-3.9774048012393383E-3</v>
      </c>
      <c r="DI467" s="223">
        <f t="shared" ca="1" si="962"/>
        <v>2.9527626636077029E-3</v>
      </c>
      <c r="DJ467" s="223">
        <f t="shared" ca="1" si="963"/>
        <v>-1.0879332289943635E-3</v>
      </c>
      <c r="DK467" s="223">
        <f t="shared" ca="1" si="964"/>
        <v>-1.086459751050637E-3</v>
      </c>
      <c r="DL467" s="223">
        <f t="shared" ca="1" si="965"/>
        <v>2.9517084531741926E-3</v>
      </c>
      <c r="DM467" s="223">
        <f t="shared" ca="1" si="966"/>
        <v>-3.9770698262837738E-3</v>
      </c>
      <c r="DN467" s="223">
        <f t="shared" ca="1" si="967"/>
        <v>3.8707846947705301E-3</v>
      </c>
      <c r="DO467" s="223">
        <f t="shared" ca="1" si="968"/>
        <v>-2.6630957254280049E-3</v>
      </c>
      <c r="DP467" s="223">
        <f t="shared" ca="1" si="969"/>
        <v>6.9764209496734806E-4</v>
      </c>
      <c r="DQ467" s="223">
        <f t="shared" ca="1" si="970"/>
        <v>1.4663205566397741E-3</v>
      </c>
      <c r="DR467" s="223">
        <f t="shared" ca="1" si="971"/>
        <v>-3.2130522806902932E-3</v>
      </c>
      <c r="DS467" s="223">
        <f t="shared" ca="1" si="972"/>
        <v>4.0455331765096901E-3</v>
      </c>
      <c r="DT467" s="223">
        <f t="shared" ca="1" si="973"/>
        <v>-3.7268868157049216E-3</v>
      </c>
      <c r="DU467" s="223">
        <f t="shared" ca="1" si="974"/>
        <v>2.3477817196162231E-3</v>
      </c>
      <c r="DV467" s="223">
        <f t="shared" ca="1" si="975"/>
        <v>-3.006322861958332E-4</v>
      </c>
      <c r="DW467" s="223">
        <f t="shared" ca="1" si="976"/>
        <v>-1.8320598936961163E-3</v>
      </c>
      <c r="DX467" s="223">
        <f t="shared" ca="1" si="977"/>
        <v>3.4434526583102983E-3</v>
      </c>
      <c r="DY467" s="223">
        <f t="shared" ca="1" si="978"/>
        <v>-4.0750358307324146E-3</v>
      </c>
      <c r="DZ467" s="223">
        <f t="shared" ca="1" si="979"/>
        <v>3.5470969792804979E-3</v>
      </c>
      <c r="EA467" s="223">
        <f t="shared" ca="1" si="980"/>
        <v>-2.009857292416495E-3</v>
      </c>
      <c r="EB467" s="223">
        <f t="shared" ca="1" si="981"/>
        <v>-9.927277583384039E-5</v>
      </c>
      <c r="EC467" s="223">
        <f t="shared" ca="1" si="982"/>
        <v>2.1801554924703497E-3</v>
      </c>
      <c r="ED467" s="223">
        <f t="shared" ca="1" si="983"/>
        <v>-3.6406907044480709E-3</v>
      </c>
      <c r="EE467" s="223">
        <f t="shared" ca="1" si="984"/>
        <v>4.0652936622640268E-3</v>
      </c>
      <c r="EF467" s="223">
        <f t="shared" ca="1" si="985"/>
        <v>-3.3331466599051487E-3</v>
      </c>
      <c r="EG467" s="223">
        <f t="shared" ca="1" si="986"/>
        <v>1.652576840791036E-3</v>
      </c>
      <c r="EH467" s="223">
        <f t="shared" ca="1" si="987"/>
        <v>4.9822178676444577E-4</v>
      </c>
      <c r="EI467" s="223">
        <f t="shared" ca="1" si="988"/>
        <v>-2.5072550020578677E-3</v>
      </c>
      <c r="EJ467" s="223">
        <f t="shared" ca="1" si="989"/>
        <v>3.8028669088980187E-3</v>
      </c>
      <c r="EK467" s="223">
        <f t="shared" ca="1" si="990"/>
        <v>-4.016400493512459E-3</v>
      </c>
      <c r="EL467" s="223">
        <f t="shared" ca="1" si="991"/>
        <v>3.0870963161117506E-3</v>
      </c>
      <c r="EM467" s="223">
        <f t="shared" ca="1" si="992"/>
        <v>-1.2793811707983622E-3</v>
      </c>
      <c r="EN467" s="223">
        <f t="shared" ca="1" si="993"/>
        <v>-8.9237264953277652E-4</v>
      </c>
      <c r="EO467" s="223">
        <f t="shared" ca="1" si="994"/>
        <v>2.8102082753703947E-3</v>
      </c>
      <c r="EP467" s="223">
        <f t="shared" ca="1" si="995"/>
        <v>-3.9284194261567582E-3</v>
      </c>
      <c r="EQ467" s="223">
        <f t="shared" ca="1" si="996"/>
        <v>3.9288271924205129E-3</v>
      </c>
      <c r="ER467" s="223">
        <f t="shared" ca="1" si="997"/>
        <v>-2.8113155472155511E-3</v>
      </c>
      <c r="ES467" s="223">
        <f t="shared" ca="1" si="998"/>
        <v>8.9386436075000915E-4</v>
      </c>
      <c r="ET467" s="223">
        <f t="shared" ca="1" si="999"/>
        <v>1.2779294758655932E-3</v>
      </c>
      <c r="EU467" s="223">
        <f t="shared" ca="1" si="1000"/>
        <v>-3.0860977067751752E-3</v>
      </c>
      <c r="EV467" s="223">
        <f t="shared" ca="1" si="1001"/>
        <v>4.0161391168490983E-3</v>
      </c>
      <c r="EW467" s="223">
        <f t="shared" ca="1" si="1002"/>
        <v>-3.8034171377501424E-3</v>
      </c>
      <c r="EX467" s="223">
        <f t="shared" ca="1" si="1003"/>
        <v>2.5084602727782563E-3</v>
      </c>
      <c r="EY467" s="223">
        <f t="shared" ca="1" si="1004"/>
        <v>-4.9973914827166786E-4</v>
      </c>
      <c r="EZ467" s="223">
        <f t="shared" ca="1" si="1005"/>
        <v>-1.6511791427585099E-3</v>
      </c>
      <c r="FA467" s="223">
        <f t="shared" ca="1" si="1006"/>
        <v>3.3322663302310924E-3</v>
      </c>
      <c r="FB467" s="223">
        <f t="shared" ca="1" si="1007"/>
        <v>-4.0651811924012132E-3</v>
      </c>
      <c r="FC467" s="223">
        <f t="shared" ca="1" si="1008"/>
        <v>3.6413780968839308E-3</v>
      </c>
      <c r="FD467" s="223">
        <f t="shared" ca="1" si="1009"/>
        <v>-2.1814471546502327E-3</v>
      </c>
      <c r="FE467" s="223">
        <f t="shared" ca="1" si="1010"/>
        <v>1.0080117461049422E-4</v>
      </c>
      <c r="FF467" s="223">
        <f t="shared" ca="1" si="1011"/>
        <v>2.0085270518803242E-3</v>
      </c>
      <c r="FG467" s="223">
        <f t="shared" ca="1" si="1012"/>
        <v>-3.5463434073248093E-3</v>
      </c>
      <c r="FH467" s="223">
        <f t="shared" ca="1" si="1013"/>
        <v>4.0750733508164143E-3</v>
      </c>
      <c r="FI467" s="223">
        <f t="shared" ca="1" si="1014"/>
        <v>-3.4442705943649706E-3</v>
      </c>
      <c r="FJ467" s="223">
        <f t="shared" ca="1" si="1015"/>
        <v>1.8334255079226073E-3</v>
      </c>
      <c r="FK467" s="223">
        <f t="shared" ca="1" si="1016"/>
        <v>2.9910756946593562E-4</v>
      </c>
      <c r="FL467" s="223">
        <f t="shared" ca="1" si="1017"/>
        <v>-2.3465317475199554E-3</v>
      </c>
      <c r="FM467" s="223">
        <f t="shared" ca="1" si="1018"/>
        <v>3.7262672587774774E-3</v>
      </c>
      <c r="FN467" s="223">
        <f t="shared" ca="1" si="1019"/>
        <v>-4.0457203252015723E-3</v>
      </c>
      <c r="FO467" s="223">
        <f t="shared" ca="1" si="1020"/>
        <v>3.2139928831924408E-3</v>
      </c>
      <c r="FP467" s="223">
        <f t="shared" ca="1" si="1021"/>
        <v>-1.4677469713013519E-3</v>
      </c>
      <c r="FQ467" s="223">
        <f t="shared" ca="1" si="1022"/>
        <v>-6.9613574413957815E-4</v>
      </c>
      <c r="FR467" s="223">
        <f t="shared" ca="1" si="1023"/>
        <v>2.6619380596860556E-3</v>
      </c>
      <c r="FS467" s="223">
        <f t="shared" ca="1" si="1024"/>
        <v>-3.8703051195432261E-3</v>
      </c>
      <c r="FT467" s="223">
        <f t="shared" ca="1" si="1025"/>
        <v>3.9774048012393357E-3</v>
      </c>
      <c r="FU467" s="223">
        <f t="shared" ca="1" si="1026"/>
        <v>-2.9527626636076947E-3</v>
      </c>
      <c r="FV467" s="223">
        <f t="shared" ca="1" si="1027"/>
        <v>1.0879332289943518E-3</v>
      </c>
      <c r="FW467" s="223">
        <f t="shared" ca="1" si="1028"/>
        <v>1.0864597510506484E-3</v>
      </c>
      <c r="FX467" s="223">
        <f t="shared" ca="1" si="1029"/>
        <v>-2.9517084531742008E-3</v>
      </c>
      <c r="FY467" s="223">
        <f t="shared" ca="1" si="1030"/>
        <v>3.9770698262837764E-3</v>
      </c>
      <c r="FZ467" s="223">
        <f t="shared" ca="1" si="1031"/>
        <v>-3.8707846947705262E-3</v>
      </c>
      <c r="GA467" s="223">
        <f t="shared" ca="1" si="1032"/>
        <v>2.6630957254279958E-3</v>
      </c>
      <c r="GB467" s="223">
        <f t="shared" ca="1" si="1033"/>
        <v>-6.9764209496733592E-4</v>
      </c>
      <c r="GC467" s="223">
        <f t="shared" ca="1" si="1034"/>
        <v>-1.4663205566397856E-3</v>
      </c>
      <c r="GD467" s="223">
        <f t="shared" ca="1" si="1035"/>
        <v>3.2130522806903001E-3</v>
      </c>
      <c r="GE467" s="223">
        <f t="shared" ca="1" si="1036"/>
        <v>-4.045533176509691E-3</v>
      </c>
      <c r="GF467" s="223">
        <f t="shared" ca="1" si="1037"/>
        <v>3.7268868157049168E-3</v>
      </c>
      <c r="GG467" s="223">
        <f t="shared" ca="1" si="1038"/>
        <v>-2.3477817196162136E-3</v>
      </c>
      <c r="GH467" s="223">
        <f t="shared" ca="1" si="1039"/>
        <v>3.0063228619582128E-4</v>
      </c>
      <c r="GI467" s="223">
        <f t="shared" ca="1" si="1040"/>
        <v>1.8320598936961267E-3</v>
      </c>
      <c r="GJ467" s="223">
        <f t="shared" ca="1" si="1041"/>
        <v>-3.4434526583103052E-3</v>
      </c>
      <c r="GK467" s="223">
        <f t="shared" ca="1" si="1042"/>
        <v>4.0750358307324154E-3</v>
      </c>
      <c r="GL467" s="223">
        <f t="shared" ca="1" si="1043"/>
        <v>-3.5470969792804922E-3</v>
      </c>
      <c r="GM467" s="223">
        <f t="shared" ca="1" si="1044"/>
        <v>2.0098572924164846E-3</v>
      </c>
      <c r="GN467" s="223">
        <f t="shared" ca="1" si="1045"/>
        <v>9.9272775833852533E-5</v>
      </c>
      <c r="GO467" s="223">
        <f t="shared" ca="1" si="1046"/>
        <v>-2.1801554924703592E-3</v>
      </c>
      <c r="GP467" s="223">
        <f t="shared" ca="1" si="1047"/>
        <v>3.6406907044480761E-3</v>
      </c>
      <c r="GQ467" s="223">
        <f t="shared" ca="1" si="1048"/>
        <v>-4.0652936622640259E-3</v>
      </c>
      <c r="GR467" s="223">
        <f t="shared" ca="1" si="1049"/>
        <v>3.3331466599051413E-3</v>
      </c>
      <c r="GS467" s="223">
        <f t="shared" ca="1" si="1050"/>
        <v>-1.6525768407910249E-3</v>
      </c>
      <c r="GT467" s="223">
        <f t="shared" ca="1" si="1051"/>
        <v>-4.9822178676445792E-4</v>
      </c>
      <c r="GU467" s="223">
        <f t="shared" ca="1" si="1052"/>
        <v>2.5072550020576951E-3</v>
      </c>
      <c r="GV467" s="223">
        <f t="shared" ca="1" si="1053"/>
        <v>-3.802866908898023E-3</v>
      </c>
      <c r="GW467" s="223">
        <f t="shared" ca="1" si="1054"/>
        <v>4.0164004935124174E-3</v>
      </c>
      <c r="GX467" s="223">
        <f t="shared" ca="1" si="1055"/>
        <v>-3.0870963161117428E-3</v>
      </c>
      <c r="GY467" s="223">
        <f t="shared" ca="1" si="1056"/>
        <v>1.2793811707983507E-3</v>
      </c>
      <c r="GZ467" s="223">
        <f t="shared" ca="1" si="1057"/>
        <v>8.9237264953301396E-4</v>
      </c>
      <c r="HA467" s="223">
        <f t="shared" ca="1" si="1058"/>
        <v>-2.8102082753704038E-3</v>
      </c>
      <c r="HB467" s="223">
        <f t="shared" ca="1" si="1059"/>
        <v>3.9284194261567608E-3</v>
      </c>
      <c r="HC467" s="223">
        <f t="shared" ca="1" si="1060"/>
        <v>-3.9288271924204487E-3</v>
      </c>
      <c r="HD467" s="223">
        <f t="shared" ca="1" si="1061"/>
        <v>2.811315547215542E-3</v>
      </c>
      <c r="HE467" s="223">
        <f t="shared" ca="1" si="1062"/>
        <v>-8.9386436074999722E-4</v>
      </c>
      <c r="HF467" s="223">
        <f t="shared" ca="1" si="1063"/>
        <v>-1.2779294758653839E-3</v>
      </c>
      <c r="HG467" s="223">
        <f t="shared" ca="1" si="1064"/>
        <v>3.0860977067751825E-3</v>
      </c>
      <c r="HH467" s="223">
        <f t="shared" ca="1" si="1065"/>
        <v>-4.0161391168491E-3</v>
      </c>
      <c r="HI467" s="223">
        <f t="shared" ca="1" si="1066"/>
        <v>3.8034171377502217E-3</v>
      </c>
      <c r="HJ467" s="223">
        <f t="shared" ca="1" si="1067"/>
        <v>-2.5084602727782467E-3</v>
      </c>
      <c r="HK467" s="223">
        <f t="shared" ca="1" si="1068"/>
        <v>4.9973914827165593E-4</v>
      </c>
      <c r="HL467" s="223">
        <f t="shared" ca="1" si="1069"/>
        <v>1.6511791427583091E-3</v>
      </c>
      <c r="HM467" s="223">
        <f t="shared" ca="1" si="1070"/>
        <v>-3.3322663302310998E-3</v>
      </c>
      <c r="HN467" s="223">
        <f t="shared" ca="1" si="1071"/>
        <v>4.0651811924012141E-3</v>
      </c>
      <c r="HO467" s="223">
        <f t="shared" ca="1" si="1072"/>
        <v>-3.6413780968840292E-3</v>
      </c>
      <c r="HP467" s="223">
        <f t="shared" ca="1" si="1073"/>
        <v>2.1814471546502223E-3</v>
      </c>
      <c r="HQ467" s="223">
        <f t="shared" ca="1" si="1074"/>
        <v>-1.0080117461025071E-4</v>
      </c>
      <c r="HR467" s="223">
        <f t="shared" ca="1" si="1075"/>
        <v>-2.008527051880133E-3</v>
      </c>
      <c r="HS467" s="223">
        <f t="shared" ca="1" si="1076"/>
        <v>3.5463434073248149E-3</v>
      </c>
      <c r="HT467" s="223">
        <f t="shared" ca="1" si="1077"/>
        <v>-4.0750733508164091E-3</v>
      </c>
      <c r="HU467" s="223">
        <f t="shared" ca="1" si="1078"/>
        <v>3.4442705943650877E-3</v>
      </c>
      <c r="HV467" s="223">
        <f t="shared" ca="1" si="1079"/>
        <v>-1.8334255079225964E-3</v>
      </c>
      <c r="HW467" s="223">
        <f t="shared" ca="1" si="1080"/>
        <v>-2.9910756946617827E-4</v>
      </c>
      <c r="HX467" s="223">
        <f t="shared" ca="1" si="1081"/>
        <v>2.3465317475197759E-3</v>
      </c>
      <c r="HY467" s="223">
        <f t="shared" ca="1" si="1082"/>
        <v>-3.7262672587774826E-3</v>
      </c>
      <c r="HZ467" s="223">
        <f t="shared" ca="1" si="1083"/>
        <v>4.045720325201542E-3</v>
      </c>
      <c r="IA467" s="223">
        <f t="shared" ca="1" si="1084"/>
        <v>-3.2139928831925752E-3</v>
      </c>
      <c r="IB467" s="223">
        <f t="shared" ca="1" si="1085"/>
        <v>1.4677469713013408E-3</v>
      </c>
      <c r="IC467" s="223">
        <f t="shared" ca="1" si="1086"/>
        <v>6.9613574413981841E-4</v>
      </c>
      <c r="ID467" s="223">
        <f t="shared" ca="1" si="1087"/>
        <v>-2.6619380596860642E-3</v>
      </c>
      <c r="IE467" s="223">
        <f t="shared" ca="1" si="1088"/>
        <v>5.1738672373366369E-3</v>
      </c>
      <c r="IF467" s="223">
        <f t="shared" ca="1" si="1089"/>
        <v>-3.9774048012392827E-3</v>
      </c>
      <c r="IG467" s="223">
        <f t="shared" ca="1" si="1090"/>
        <v>2.9527626636076864E-3</v>
      </c>
      <c r="IH467" s="223">
        <f t="shared" ca="1" si="1091"/>
        <v>-1.0879332289943405E-3</v>
      </c>
      <c r="II467" s="223">
        <f t="shared" ca="1" si="1092"/>
        <v>-1.0864597510508833E-3</v>
      </c>
      <c r="IJ467" s="223">
        <f t="shared" ca="1" si="1093"/>
        <v>2.951708453174209E-3</v>
      </c>
      <c r="IK467" s="223">
        <f t="shared" ca="1" si="1094"/>
        <v>-3.977069826283779E-3</v>
      </c>
      <c r="IL467" s="223">
        <f t="shared" ca="1" si="1095"/>
        <v>3.8707846947704499E-3</v>
      </c>
      <c r="IM467" s="223">
        <f t="shared" ca="1" si="1096"/>
        <v>-2.6630957254279867E-3</v>
      </c>
      <c r="IN467" s="223">
        <f t="shared" ca="1" si="1097"/>
        <v>6.9764209496732442E-4</v>
      </c>
      <c r="IO467" s="223">
        <f t="shared" ca="1" si="1098"/>
        <v>1.4663205566395805E-3</v>
      </c>
      <c r="IP467" s="223">
        <f t="shared" ca="1" si="1099"/>
        <v>-3.2130522806903075E-3</v>
      </c>
      <c r="IQ467" s="223">
        <f t="shared" ca="1" si="1100"/>
        <v>4.0455331765096927E-3</v>
      </c>
      <c r="IR467" s="223">
        <f t="shared" ca="1" si="1101"/>
        <v>-3.7268868157050057E-3</v>
      </c>
      <c r="IS467" s="223">
        <f t="shared" ca="1" si="1102"/>
        <v>2.347781719616204E-3</v>
      </c>
      <c r="IT467" s="223">
        <f t="shared" ca="1" si="1103"/>
        <v>-3.0063228619580957E-4</v>
      </c>
      <c r="IU467" s="223">
        <f t="shared" ca="1" si="1104"/>
        <v>-1.8320598936959307E-3</v>
      </c>
      <c r="IV467" s="223">
        <f t="shared" ca="1" si="1105"/>
        <v>3.4434526583103113E-3</v>
      </c>
      <c r="IW467" s="223">
        <f t="shared" ca="1" si="1106"/>
        <v>-4.0750358307324215E-3</v>
      </c>
      <c r="IX467" s="223">
        <f t="shared" ca="1" si="1107"/>
        <v>3.5470969792806006E-3</v>
      </c>
      <c r="IY467" s="223">
        <f t="shared" ca="1" si="1108"/>
        <v>-2.0098572924164742E-3</v>
      </c>
      <c r="IZ467" s="223">
        <f t="shared" ca="1" si="1109"/>
        <v>-9.9272775834096261E-5</v>
      </c>
      <c r="JA467" s="223">
        <f t="shared" ca="1" si="1110"/>
        <v>2.180155492470174E-3</v>
      </c>
      <c r="JB467" s="223">
        <f t="shared" ca="1" si="1111"/>
        <v>-3.6406907044480817E-3</v>
      </c>
    </row>
    <row r="468" spans="2:262">
      <c r="B468" s="230">
        <v>107</v>
      </c>
      <c r="C468" s="229">
        <f t="shared" si="1112"/>
        <v>2.0898437500000014E-3</v>
      </c>
      <c r="D468" s="226">
        <f t="shared" ca="1" si="855"/>
        <v>23.346990202129614</v>
      </c>
      <c r="E468" s="225">
        <f ca="1">DI361</f>
        <v>-0.6530097978703856</v>
      </c>
      <c r="F468" s="224">
        <v>107</v>
      </c>
      <c r="G468" s="223">
        <f t="shared" ca="1" si="856"/>
        <v>6.1892005362894371E-3</v>
      </c>
      <c r="H468" s="223">
        <f t="shared" ca="1" si="857"/>
        <v>-5.3040491745142779E-3</v>
      </c>
      <c r="I468" s="223">
        <f t="shared" ca="1" si="858"/>
        <v>3.0407678376021077E-3</v>
      </c>
      <c r="J468" s="223">
        <f t="shared" ca="1" si="859"/>
        <v>1.2584097555556895E-5</v>
      </c>
      <c r="K468" s="223">
        <f t="shared" ca="1" si="860"/>
        <v>-3.0626663567579785E-3</v>
      </c>
      <c r="L468" s="223">
        <f t="shared" ca="1" si="861"/>
        <v>5.3169882126872922E-3</v>
      </c>
      <c r="M468" s="223">
        <f t="shared" ca="1" si="862"/>
        <v>-6.1898181947171683E-3</v>
      </c>
      <c r="N468" s="223">
        <f t="shared" ca="1" si="863"/>
        <v>5.454372364415541E-3</v>
      </c>
      <c r="O468" s="223">
        <f t="shared" ca="1" si="864"/>
        <v>-3.3017386831644784E-3</v>
      </c>
      <c r="P468" s="223">
        <f t="shared" ca="1" si="865"/>
        <v>2.9122738810809581E-4</v>
      </c>
      <c r="Q468" s="223">
        <f t="shared" ca="1" si="866"/>
        <v>2.794952359469615E-3</v>
      </c>
      <c r="R468" s="223">
        <f t="shared" ca="1" si="867"/>
        <v>-5.1549307655943373E-3</v>
      </c>
      <c r="S468" s="223">
        <f t="shared" ca="1" si="868"/>
        <v>6.1755240389497834E-3</v>
      </c>
      <c r="T468" s="223">
        <f t="shared" ca="1" si="869"/>
        <v>-5.5915554935443371E-3</v>
      </c>
      <c r="U468" s="223">
        <f t="shared" ca="1" si="870"/>
        <v>3.5547553510409668E-3</v>
      </c>
      <c r="V468" s="223">
        <f t="shared" ca="1" si="871"/>
        <v>-5.9433728148531196E-4</v>
      </c>
      <c r="W468" s="223">
        <f t="shared" ca="1" si="872"/>
        <v>-2.5205050771383948E-3</v>
      </c>
      <c r="X468" s="223">
        <f t="shared" ca="1" si="873"/>
        <v>4.9804546387684631E-3</v>
      </c>
      <c r="Y468" s="223">
        <f t="shared" ca="1" si="874"/>
        <v>-6.1463525048605517E-3</v>
      </c>
      <c r="Z468" s="223">
        <f t="shared" ca="1" si="875"/>
        <v>5.7152680757267503E-3</v>
      </c>
      <c r="AA468" s="223">
        <f t="shared" ca="1" si="876"/>
        <v>-3.7992083019170023E-3</v>
      </c>
      <c r="AB468" s="223">
        <f t="shared" ca="1" si="877"/>
        <v>8.9601536429363216E-4</v>
      </c>
      <c r="AC468" s="223">
        <f t="shared" ca="1" si="878"/>
        <v>2.2399856773061581E-3</v>
      </c>
      <c r="AD468" s="223">
        <f t="shared" ca="1" si="879"/>
        <v>-4.7939801604814794E-3</v>
      </c>
      <c r="AE468" s="223">
        <f t="shared" ca="1" si="880"/>
        <v>6.1023738692302107E-3</v>
      </c>
      <c r="AF468" s="223">
        <f t="shared" ca="1" si="881"/>
        <v>-5.8252120765164101E-3</v>
      </c>
      <c r="AG468" s="223">
        <f t="shared" ca="1" si="882"/>
        <v>4.0345086272223401E-3</v>
      </c>
      <c r="AH468" s="223">
        <f t="shared" ca="1" si="883"/>
        <v>-1.1955348676076921E-3</v>
      </c>
      <c r="AI468" s="223">
        <f t="shared" ca="1" si="884"/>
        <v>-1.9540699557777596E-3</v>
      </c>
      <c r="AJ468" s="223">
        <f t="shared" ca="1" si="885"/>
        <v>4.5959565640848249E-3</v>
      </c>
      <c r="AK468" s="223">
        <f t="shared" ca="1" si="886"/>
        <v>-6.0436940804440807E-3</v>
      </c>
      <c r="AL468" s="223">
        <f t="shared" ca="1" si="887"/>
        <v>5.9211226311853939E-3</v>
      </c>
      <c r="AM468" s="223">
        <f t="shared" ca="1" si="888"/>
        <v>-4.2600894678635464E-3</v>
      </c>
      <c r="AN468" s="223">
        <f t="shared" ca="1" si="889"/>
        <v>1.492174222709156E-3</v>
      </c>
      <c r="AO468" s="223">
        <f t="shared" ca="1" si="890"/>
        <v>1.6634467085694946E-3</v>
      </c>
      <c r="AP468" s="223">
        <f t="shared" ca="1" si="891"/>
        <v>-4.3868609057670701E-3</v>
      </c>
      <c r="AQ468" s="223">
        <f t="shared" ca="1" si="892"/>
        <v>5.9704545032530599E-3</v>
      </c>
      <c r="AR468" s="223">
        <f t="shared" ca="1" si="893"/>
        <v>-6.0027686828067663E-3</v>
      </c>
      <c r="AS468" s="223">
        <f t="shared" ca="1" si="894"/>
        <v>4.475407379836838E-3</v>
      </c>
      <c r="AT468" s="223">
        <f t="shared" ca="1" si="895"/>
        <v>-1.7852187994090881E-3</v>
      </c>
      <c r="AU468" s="223">
        <f t="shared" ca="1" si="896"/>
        <v>-1.3688160725396472E-3</v>
      </c>
      <c r="AV468" s="223">
        <f t="shared" ca="1" si="897"/>
        <v>4.1671969152836255E-3</v>
      </c>
      <c r="AW468" s="223">
        <f t="shared" ca="1" si="898"/>
        <v>-5.8828315782136729E-3</v>
      </c>
      <c r="AX468" s="223">
        <f t="shared" ca="1" si="899"/>
        <v>6.0699535388908394E-3</v>
      </c>
      <c r="AY468" s="223">
        <f t="shared" ca="1" si="900"/>
        <v>-4.6799436434327157E-3</v>
      </c>
      <c r="AZ468" s="223">
        <f t="shared" ca="1" si="901"/>
        <v>2.0739626276546283E-3</v>
      </c>
      <c r="BA468" s="223">
        <f t="shared" ca="1" si="902"/>
        <v>1.0708878386969239E-3</v>
      </c>
      <c r="BB468" s="223">
        <f t="shared" ca="1" si="903"/>
        <v>-3.9374937824279872E-3</v>
      </c>
      <c r="BC468" s="223">
        <f t="shared" ca="1" si="904"/>
        <v>5.781036396627184E-3</v>
      </c>
      <c r="BD468" s="223">
        <f t="shared" ca="1" si="905"/>
        <v>-6.1225153452345677E-3</v>
      </c>
      <c r="BE468" s="223">
        <f t="shared" ca="1" si="906"/>
        <v>4.8732055128769703E-3</v>
      </c>
      <c r="BF468" s="223">
        <f t="shared" ca="1" si="907"/>
        <v>-2.3577100982724759E-3</v>
      </c>
      <c r="BG468" s="223">
        <f t="shared" ca="1" si="908"/>
        <v>-7.7037974225208344E-4</v>
      </c>
      <c r="BH468" s="223">
        <f t="shared" ca="1" si="909"/>
        <v>3.6983048821667593E-3</v>
      </c>
      <c r="BI468" s="223">
        <f t="shared" ca="1" si="910"/>
        <v>-5.6653141920022044E-3</v>
      </c>
      <c r="BJ468" s="223">
        <f t="shared" ca="1" si="911"/>
        <v>6.1603274758426311E-3</v>
      </c>
      <c r="BK468" s="223">
        <f t="shared" ca="1" si="912"/>
        <v>-5.0547274033983097E-3</v>
      </c>
      <c r="BL468" s="223">
        <f t="shared" ca="1" si="913"/>
        <v>2.6357776387524096E-3</v>
      </c>
      <c r="BM468" s="223">
        <f t="shared" ca="1" si="914"/>
        <v>4.6801573353077519E-4</v>
      </c>
      <c r="BN468" s="223">
        <f t="shared" ca="1" si="915"/>
        <v>-3.4502064415110707E-3</v>
      </c>
      <c r="BO468" s="223">
        <f t="shared" ca="1" si="916"/>
        <v>5.5359437492657681E-3</v>
      </c>
      <c r="BP468" s="223">
        <f t="shared" ca="1" si="917"/>
        <v>-6.1832988379804162E-3</v>
      </c>
      <c r="BQ468" s="223">
        <f t="shared" ca="1" si="918"/>
        <v>5.2240720128629344E-3</v>
      </c>
      <c r="BR468" s="223">
        <f t="shared" ca="1" si="919"/>
        <v>-2.9074953600338946E-3</v>
      </c>
      <c r="BS468" s="223">
        <f t="shared" ca="1" si="920"/>
        <v>-1.6452423391405402E-4</v>
      </c>
      <c r="BT468" s="223">
        <f t="shared" ca="1" si="921"/>
        <v>3.1937961513353874E-3</v>
      </c>
      <c r="BU468" s="223">
        <f t="shared" ca="1" si="922"/>
        <v>-5.3932367331460292E-3</v>
      </c>
      <c r="BV468" s="223">
        <f t="shared" ca="1" si="923"/>
        <v>6.1913740916245052E-3</v>
      </c>
      <c r="BW468" s="223">
        <f t="shared" ca="1" si="924"/>
        <v>-5.380831375274002E-3</v>
      </c>
      <c r="BX468" s="223">
        <f t="shared" ca="1" si="925"/>
        <v>3.1722086703265392E-3</v>
      </c>
      <c r="BY468" s="223">
        <f t="shared" ca="1" si="926"/>
        <v>-1.3936361899261106E-4</v>
      </c>
      <c r="BZ468" s="223">
        <f t="shared" ca="1" si="927"/>
        <v>-2.9296917264877839E-3</v>
      </c>
      <c r="CA468" s="223">
        <f t="shared" ca="1" si="928"/>
        <v>5.2375369373443125E-3</v>
      </c>
      <c r="CB468" s="223">
        <f t="shared" ca="1" si="929"/>
        <v>-6.1845337827815434E-3</v>
      </c>
      <c r="CC468" s="223">
        <f t="shared" ca="1" si="930"/>
        <v>5.5246278435968667E-3</v>
      </c>
      <c r="CD468" s="223">
        <f t="shared" ca="1" si="931"/>
        <v>-3.4292798520795548E-3</v>
      </c>
      <c r="CE468" s="223">
        <f t="shared" ca="1" si="932"/>
        <v>4.4291573273448756E-4</v>
      </c>
      <c r="CF468" s="223">
        <f t="shared" ca="1" si="933"/>
        <v>2.6585294176602317E-3</v>
      </c>
      <c r="CG468" s="223">
        <f t="shared" ca="1" si="934"/>
        <v>-5.0692194563064751E-3</v>
      </c>
      <c r="CH468" s="223">
        <f t="shared" ca="1" si="935"/>
        <v>6.1627943903546931E-3</v>
      </c>
      <c r="CI468" s="223">
        <f t="shared" ca="1" si="936"/>
        <v>-5.6551149995441819E-3</v>
      </c>
      <c r="CJ468" s="223">
        <f t="shared" ca="1" si="937"/>
        <v>3.6780895982996189E-3</v>
      </c>
      <c r="CK468" s="223">
        <f t="shared" ca="1" si="938"/>
        <v>-7.4540082368136987E-4</v>
      </c>
      <c r="CL468" s="223">
        <f t="shared" ca="1" si="939"/>
        <v>-2.3809624786058584E-3</v>
      </c>
      <c r="CM468" s="223">
        <f t="shared" ca="1" si="940"/>
        <v>4.8886897815873138E-3</v>
      </c>
      <c r="CN468" s="223">
        <f t="shared" ca="1" si="941"/>
        <v>-6.1262082864444282E-3</v>
      </c>
      <c r="CO468" s="223">
        <f t="shared" ca="1" si="942"/>
        <v>5.7719784881280975E-3</v>
      </c>
      <c r="CP468" s="223">
        <f t="shared" ca="1" si="943"/>
        <v>-3.9180385045147767E-3</v>
      </c>
      <c r="CQ468" s="223">
        <f t="shared" ca="1" si="944"/>
        <v>1.0460901787546018E-3</v>
      </c>
      <c r="CR468" s="223">
        <f t="shared" ca="1" si="945"/>
        <v>2.0976595923930049E-3</v>
      </c>
      <c r="CS468" s="223">
        <f t="shared" ca="1" si="946"/>
        <v>-4.6963828249855519E-3</v>
      </c>
      <c r="CT468" s="223">
        <f t="shared" ca="1" si="947"/>
        <v>6.0748636101796427E-3</v>
      </c>
      <c r="CU468" s="223">
        <f t="shared" ca="1" si="948"/>
        <v>-5.8749367749685016E-3</v>
      </c>
      <c r="CV468" s="223">
        <f t="shared" ca="1" si="949"/>
        <v>4.1485485127927832E-3</v>
      </c>
      <c r="CW468" s="223">
        <f t="shared" ca="1" si="950"/>
        <v>-1.3442594109603636E-3</v>
      </c>
      <c r="CX468" s="223">
        <f t="shared" ca="1" si="951"/>
        <v>-1.8093032604886324E-3</v>
      </c>
      <c r="CY468" s="223">
        <f t="shared" ca="1" si="952"/>
        <v>4.4927618708038453E-3</v>
      </c>
      <c r="CZ468" s="223">
        <f t="shared" ca="1" si="953"/>
        <v>-6.0088840553827625E-3</v>
      </c>
      <c r="DA468" s="223">
        <f t="shared" ca="1" si="954"/>
        <v>5.9637418245343157E-3</v>
      </c>
      <c r="DB468" s="223">
        <f t="shared" ca="1" si="955"/>
        <v>-4.3690643043336709E-3</v>
      </c>
      <c r="DC468" s="223">
        <f t="shared" ca="1" si="956"/>
        <v>1.6391902045019059E-3</v>
      </c>
      <c r="DD468" s="223">
        <f t="shared" ca="1" si="957"/>
        <v>1.5165881585534921E-3</v>
      </c>
      <c r="DE468" s="223">
        <f t="shared" ca="1" si="958"/>
        <v>-4.2783174597560304E-3</v>
      </c>
      <c r="DF468" s="223">
        <f t="shared" ca="1" si="959"/>
        <v>5.9284285725802926E-3</v>
      </c>
      <c r="DG468" s="223">
        <f t="shared" ca="1" si="960"/>
        <v>-6.0381796976826932E-3</v>
      </c>
      <c r="DH468" s="223">
        <f t="shared" ca="1" si="961"/>
        <v>4.579054637280461E-3</v>
      </c>
      <c r="DI468" s="223">
        <f t="shared" ca="1" si="962"/>
        <v>-1.9301720452650363E-3</v>
      </c>
      <c r="DJ468" s="223">
        <f t="shared" ca="1" si="963"/>
        <v>-1.2202194629071343E-3</v>
      </c>
      <c r="DK468" s="223">
        <f t="shared" ca="1" si="964"/>
        <v>4.0535662072110562E-3</v>
      </c>
      <c r="DL468" s="223">
        <f t="shared" ca="1" si="965"/>
        <v>-5.8336909860775589E-3</v>
      </c>
      <c r="DM468" s="223">
        <f t="shared" ca="1" si="966"/>
        <v>6.0980710670572869E-3</v>
      </c>
      <c r="DN468" s="223">
        <f t="shared" ca="1" si="967"/>
        <v>-4.7780136265284578E-3</v>
      </c>
      <c r="DO468" s="223">
        <f t="shared" ca="1" si="968"/>
        <v>2.2165039325076838E-3</v>
      </c>
      <c r="DP468" s="223">
        <f t="shared" ca="1" si="969"/>
        <v>9.2091115169568505E-4</v>
      </c>
      <c r="DQ468" s="223">
        <f t="shared" ca="1" si="970"/>
        <v>-3.8190495586227051E-3</v>
      </c>
      <c r="DR468" s="223">
        <f t="shared" ca="1" si="971"/>
        <v>5.7248995270183954E-3</v>
      </c>
      <c r="DS468" s="223">
        <f t="shared" ca="1" si="972"/>
        <v>-6.1432716491034538E-3</v>
      </c>
      <c r="DT468" s="223">
        <f t="shared" ca="1" si="973"/>
        <v>4.9654619624453543E-3</v>
      </c>
      <c r="DU468" s="223">
        <f t="shared" ca="1" si="974"/>
        <v>-2.4974960676341089E-3</v>
      </c>
      <c r="DV468" s="223">
        <f t="shared" ca="1" si="975"/>
        <v>-6.1938428485785752E-4</v>
      </c>
      <c r="DW468" s="223">
        <f t="shared" ca="1" si="976"/>
        <v>3.5753324851384057E-3</v>
      </c>
      <c r="DX468" s="223">
        <f t="shared" ca="1" si="977"/>
        <v>-5.6023162835565285E-3</v>
      </c>
      <c r="DY468" s="223">
        <f t="shared" ca="1" si="978"/>
        <v>6.1736725516598357E-3</v>
      </c>
      <c r="DZ468" s="223">
        <f t="shared" ca="1" si="979"/>
        <v>-5.1409480655716291E-3</v>
      </c>
      <c r="EA468" s="223">
        <f t="shared" ca="1" si="980"/>
        <v>2.7724715159791044E-3</v>
      </c>
      <c r="EB468" s="223">
        <f t="shared" ca="1" si="981"/>
        <v>3.163652670261528E-4</v>
      </c>
      <c r="EC468" s="223">
        <f t="shared" ca="1" si="982"/>
        <v>-3.3230021225349785E-3</v>
      </c>
      <c r="ED468" s="223">
        <f t="shared" ca="1" si="983"/>
        <v>5.4662365694627688E-3</v>
      </c>
      <c r="EE468" s="223">
        <f t="shared" ca="1" si="984"/>
        <v>-6.1892005362894301E-3</v>
      </c>
      <c r="EF468" s="223">
        <f t="shared" ca="1" si="985"/>
        <v>5.3040491745142641E-3</v>
      </c>
      <c r="EG468" s="223">
        <f t="shared" ca="1" si="986"/>
        <v>-3.040767837601965E-3</v>
      </c>
      <c r="EH468" s="223">
        <f t="shared" ca="1" si="987"/>
        <v>-1.2584097555506588E-5</v>
      </c>
      <c r="EI468" s="223">
        <f t="shared" ca="1" si="988"/>
        <v>3.0626663567580492E-3</v>
      </c>
      <c r="EJ468" s="223">
        <f t="shared" ca="1" si="989"/>
        <v>-5.3169882126874067E-3</v>
      </c>
      <c r="EK468" s="223">
        <f t="shared" ca="1" si="990"/>
        <v>6.1898181947171692E-3</v>
      </c>
      <c r="EL468" s="223">
        <f t="shared" ca="1" si="991"/>
        <v>-5.4543723644154716E-3</v>
      </c>
      <c r="EM468" s="223">
        <f t="shared" ca="1" si="992"/>
        <v>3.3017386831645404E-3</v>
      </c>
      <c r="EN468" s="223">
        <f t="shared" ca="1" si="993"/>
        <v>-2.9122738810803683E-4</v>
      </c>
      <c r="EO468" s="223">
        <f t="shared" ca="1" si="994"/>
        <v>-2.7949523594698053E-3</v>
      </c>
      <c r="EP468" s="223">
        <f t="shared" ca="1" si="995"/>
        <v>5.154930765594333E-3</v>
      </c>
      <c r="EQ468" s="223">
        <f t="shared" ca="1" si="996"/>
        <v>-6.1755240389497939E-3</v>
      </c>
      <c r="ER468" s="223">
        <f t="shared" ca="1" si="997"/>
        <v>5.5915554935442174E-3</v>
      </c>
      <c r="ES468" s="223">
        <f t="shared" ca="1" si="998"/>
        <v>-3.5547553510409187E-3</v>
      </c>
      <c r="ET468" s="223">
        <f t="shared" ca="1" si="999"/>
        <v>5.9433728148512201E-4</v>
      </c>
      <c r="EU468" s="223">
        <f t="shared" ca="1" si="1000"/>
        <v>2.5205050771383688E-3</v>
      </c>
      <c r="EV468" s="223">
        <f t="shared" ca="1" si="1001"/>
        <v>-4.9804546387685238E-3</v>
      </c>
      <c r="EW468" s="223">
        <f t="shared" ca="1" si="1002"/>
        <v>6.1463525048605803E-3</v>
      </c>
      <c r="EX468" s="223">
        <f t="shared" ca="1" si="1003"/>
        <v>-5.7152680757267434E-3</v>
      </c>
      <c r="EY468" s="223">
        <f t="shared" ca="1" si="1004"/>
        <v>3.7992083019168514E-3</v>
      </c>
      <c r="EZ468" s="223">
        <f t="shared" ca="1" si="1005"/>
        <v>-8.9601536429366078E-4</v>
      </c>
      <c r="FA468" s="223">
        <f t="shared" ca="1" si="1006"/>
        <v>-2.2399856773062544E-3</v>
      </c>
      <c r="FB468" s="223">
        <f t="shared" ca="1" si="1007"/>
        <v>4.7939801604816278E-3</v>
      </c>
      <c r="FC468" s="223">
        <f t="shared" ca="1" si="1008"/>
        <v>-6.1023738692302133E-3</v>
      </c>
      <c r="FD468" s="223">
        <f t="shared" ca="1" si="1009"/>
        <v>5.8252120765163451E-3</v>
      </c>
      <c r="FE468" s="223">
        <f t="shared" ca="1" si="1010"/>
        <v>-4.0345086272223956E-3</v>
      </c>
      <c r="FF468" s="223">
        <f t="shared" ca="1" si="1011"/>
        <v>1.1955348676075913E-3</v>
      </c>
      <c r="FG468" s="223">
        <f t="shared" ca="1" si="1012"/>
        <v>1.9540699557779404E-3</v>
      </c>
      <c r="FH468" s="223">
        <f t="shared" ca="1" si="1013"/>
        <v>-4.5959565640848344E-3</v>
      </c>
      <c r="FI468" s="223">
        <f t="shared" ca="1" si="1014"/>
        <v>6.0436940804441033E-3</v>
      </c>
      <c r="FJ468" s="223">
        <f t="shared" ca="1" si="1015"/>
        <v>-5.9211226311853124E-3</v>
      </c>
      <c r="FK468" s="223">
        <f t="shared" ca="1" si="1016"/>
        <v>4.2600894678634718E-3</v>
      </c>
      <c r="FL468" s="223">
        <f t="shared" ca="1" si="1017"/>
        <v>-1.4921742227089702E-3</v>
      </c>
      <c r="FM468" s="223">
        <f t="shared" ca="1" si="1018"/>
        <v>-1.6634467085695098E-3</v>
      </c>
      <c r="FN468" s="223">
        <f t="shared" ca="1" si="1019"/>
        <v>4.3868609057671421E-3</v>
      </c>
      <c r="FO468" s="223">
        <f t="shared" ca="1" si="1020"/>
        <v>-5.9704545032531336E-3</v>
      </c>
      <c r="FP468" s="223">
        <f t="shared" ca="1" si="1021"/>
        <v>6.0027686828067629E-3</v>
      </c>
      <c r="FQ468" s="223">
        <f t="shared" ca="1" si="1022"/>
        <v>-4.4754073798367053E-3</v>
      </c>
      <c r="FR468" s="223">
        <f t="shared" ca="1" si="1023"/>
        <v>1.7852187994091577E-3</v>
      </c>
      <c r="FS468" s="223">
        <f t="shared" ca="1" si="1024"/>
        <v>1.3688160725397473E-3</v>
      </c>
      <c r="FT468" s="223">
        <f t="shared" ca="1" si="1025"/>
        <v>-4.1671969152838328E-3</v>
      </c>
      <c r="FU468" s="223">
        <f t="shared" ca="1" si="1026"/>
        <v>5.882831578213679E-3</v>
      </c>
      <c r="FV468" s="223">
        <f t="shared" ca="1" si="1027"/>
        <v>-6.0699535388908012E-3</v>
      </c>
      <c r="FW468" s="223">
        <f t="shared" ca="1" si="1028"/>
        <v>4.6799436434327626E-3</v>
      </c>
      <c r="FX468" s="223">
        <f t="shared" ca="1" si="1029"/>
        <v>-2.0739626276545316E-3</v>
      </c>
      <c r="FY468" s="223">
        <f t="shared" ca="1" si="1030"/>
        <v>-1.0708878386971117E-3</v>
      </c>
      <c r="FZ468" s="223">
        <f t="shared" ca="1" si="1031"/>
        <v>3.9374937824279994E-3</v>
      </c>
      <c r="GA468" s="223">
        <f t="shared" ca="1" si="1032"/>
        <v>-5.7810363966272213E-3</v>
      </c>
      <c r="GB468" s="223">
        <f t="shared" ca="1" si="1033"/>
        <v>6.1225153452345782E-3</v>
      </c>
      <c r="GC468" s="223">
        <f t="shared" ca="1" si="1034"/>
        <v>-4.8732055128769061E-3</v>
      </c>
      <c r="GD468" s="223">
        <f t="shared" ca="1" si="1035"/>
        <v>2.3577100982722183E-3</v>
      </c>
      <c r="GE468" s="223">
        <f t="shared" ca="1" si="1036"/>
        <v>7.7037974225201188E-4</v>
      </c>
      <c r="GF468" s="223">
        <f t="shared" ca="1" si="1037"/>
        <v>-3.6983048821668417E-3</v>
      </c>
      <c r="GG468" s="223">
        <f t="shared" ca="1" si="1038"/>
        <v>5.6653141920023162E-3</v>
      </c>
      <c r="GH468" s="223">
        <f t="shared" ca="1" si="1039"/>
        <v>-6.1603274758426207E-3</v>
      </c>
      <c r="GI468" s="223">
        <f t="shared" ca="1" si="1040"/>
        <v>5.0547274033981484E-3</v>
      </c>
      <c r="GJ468" s="223">
        <f t="shared" ca="1" si="1041"/>
        <v>-2.6357776387524756E-3</v>
      </c>
      <c r="GK468" s="223">
        <f t="shared" ca="1" si="1042"/>
        <v>-4.6801573353087841E-4</v>
      </c>
      <c r="GL468" s="223">
        <f t="shared" ca="1" si="1043"/>
        <v>3.4502064415113023E-3</v>
      </c>
      <c r="GM468" s="223">
        <f t="shared" ca="1" si="1044"/>
        <v>-5.5359437492658141E-3</v>
      </c>
      <c r="GN468" s="223">
        <f t="shared" ca="1" si="1045"/>
        <v>6.1832988379804102E-3</v>
      </c>
      <c r="GO468" s="223">
        <f t="shared" ca="1" si="1046"/>
        <v>-5.2240720128629726E-3</v>
      </c>
      <c r="GP468" s="223">
        <f t="shared" ca="1" si="1047"/>
        <v>2.9074953600338035E-3</v>
      </c>
      <c r="GQ468" s="223">
        <f t="shared" ca="1" si="1048"/>
        <v>1.6452423391433331E-4</v>
      </c>
      <c r="GR468" s="223">
        <f t="shared" ca="1" si="1049"/>
        <v>-3.1937961513354741E-3</v>
      </c>
      <c r="GS468" s="223">
        <f t="shared" ca="1" si="1050"/>
        <v>5.3932367331459077E-3</v>
      </c>
      <c r="GT468" s="223">
        <f t="shared" ca="1" si="1051"/>
        <v>-6.1913740916245052E-3</v>
      </c>
      <c r="GU468" s="223">
        <f t="shared" ca="1" si="1052"/>
        <v>5.3808313752739517E-3</v>
      </c>
      <c r="GV468" s="223">
        <f t="shared" ca="1" si="1053"/>
        <v>-3.1722086703266021E-3</v>
      </c>
      <c r="GW468" s="223">
        <f t="shared" ca="1" si="1054"/>
        <v>1.3936361899233177E-4</v>
      </c>
      <c r="GX468" s="223">
        <f t="shared" ca="1" si="1055"/>
        <v>2.929691726487875E-3</v>
      </c>
      <c r="GY468" s="223">
        <f t="shared" ca="1" si="1056"/>
        <v>-5.2375369373442743E-3</v>
      </c>
      <c r="GZ468" s="223">
        <f t="shared" ca="1" si="1057"/>
        <v>6.1845337827815651E-3</v>
      </c>
      <c r="HA468" s="223">
        <f t="shared" ca="1" si="1058"/>
        <v>-5.52462784359674E-3</v>
      </c>
      <c r="HB468" s="223">
        <f t="shared" ca="1" si="1059"/>
        <v>3.4292798520796151E-3</v>
      </c>
      <c r="HC468" s="223">
        <f t="shared" ca="1" si="1060"/>
        <v>-4.4291573273473519E-4</v>
      </c>
      <c r="HD468" s="223">
        <f t="shared" ca="1" si="1061"/>
        <v>-2.6585294176604849E-3</v>
      </c>
      <c r="HE468" s="223">
        <f t="shared" ca="1" si="1062"/>
        <v>5.069219456306534E-3</v>
      </c>
      <c r="HF468" s="223">
        <f t="shared" ca="1" si="1063"/>
        <v>-6.1627943903546688E-3</v>
      </c>
      <c r="HG468" s="223">
        <f t="shared" ca="1" si="1064"/>
        <v>5.6551149995440683E-3</v>
      </c>
      <c r="HH468" s="223">
        <f t="shared" ca="1" si="1065"/>
        <v>-3.6780895982995361E-3</v>
      </c>
      <c r="HI468" s="223">
        <f t="shared" ca="1" si="1066"/>
        <v>7.4540082368144186E-4</v>
      </c>
      <c r="HJ468" s="223">
        <f t="shared" ca="1" si="1067"/>
        <v>2.3809624786062787E-3</v>
      </c>
      <c r="HK468" s="223">
        <f t="shared" ca="1" si="1068"/>
        <v>-4.888689781587378E-3</v>
      </c>
      <c r="HL468" s="223">
        <f t="shared" ca="1" si="1069"/>
        <v>6.126208286444417E-3</v>
      </c>
      <c r="HM468" s="223">
        <f t="shared" ca="1" si="1070"/>
        <v>-5.7719784881279327E-3</v>
      </c>
      <c r="HN468" s="223">
        <f t="shared" ca="1" si="1071"/>
        <v>3.9180385045145608E-3</v>
      </c>
      <c r="HO468" s="223">
        <f t="shared" ca="1" si="1072"/>
        <v>-1.0460901787545003E-3</v>
      </c>
      <c r="HP468" s="223">
        <f t="shared" ca="1" si="1073"/>
        <v>-2.0976595923927711E-3</v>
      </c>
      <c r="HQ468" s="223">
        <f t="shared" ca="1" si="1074"/>
        <v>4.6963828249857349E-3</v>
      </c>
      <c r="HR468" s="223">
        <f t="shared" ca="1" si="1075"/>
        <v>-6.0748636101796618E-3</v>
      </c>
      <c r="HS468" s="223">
        <f t="shared" ca="1" si="1076"/>
        <v>5.8749367749685241E-3</v>
      </c>
      <c r="HT468" s="223">
        <f t="shared" ca="1" si="1077"/>
        <v>-4.1485485127925759E-3</v>
      </c>
      <c r="HU468" s="223">
        <f t="shared" ca="1" si="1078"/>
        <v>1.344259410960263E-3</v>
      </c>
      <c r="HV468" s="223">
        <f t="shared" ca="1" si="1079"/>
        <v>1.8093032604885625E-3</v>
      </c>
      <c r="HW468" s="223">
        <f t="shared" ca="1" si="1080"/>
        <v>-4.4927618708041576E-3</v>
      </c>
      <c r="HX468" s="223">
        <f t="shared" ca="1" si="1081"/>
        <v>6.0088840553827868E-3</v>
      </c>
      <c r="HY468" s="223">
        <f t="shared" ca="1" si="1082"/>
        <v>-5.9637418245342879E-3</v>
      </c>
      <c r="HZ468" s="223">
        <f t="shared" ca="1" si="1083"/>
        <v>4.3690643043338469E-3</v>
      </c>
      <c r="IA468" s="223">
        <f t="shared" ca="1" si="1084"/>
        <v>-1.6391902045018068E-3</v>
      </c>
      <c r="IB468" s="223">
        <f t="shared" ca="1" si="1085"/>
        <v>-1.5165881585535923E-3</v>
      </c>
      <c r="IC468" s="223">
        <f t="shared" ca="1" si="1086"/>
        <v>4.2783174597558508E-3</v>
      </c>
      <c r="ID468" s="223">
        <f t="shared" ca="1" si="1087"/>
        <v>-5.9284285725804244E-3</v>
      </c>
      <c r="IE468" s="223">
        <f t="shared" ca="1" si="1088"/>
        <v>6.9412571269062973E-3</v>
      </c>
      <c r="IF468" s="223">
        <f t="shared" ca="1" si="1089"/>
        <v>-4.5790546372806284E-3</v>
      </c>
      <c r="IG468" s="223">
        <f t="shared" ca="1" si="1090"/>
        <v>1.9301720452646037E-3</v>
      </c>
      <c r="IH468" s="223">
        <f t="shared" ca="1" si="1091"/>
        <v>1.2202194629072354E-3</v>
      </c>
      <c r="II468" s="223">
        <f t="shared" ca="1" si="1092"/>
        <v>-4.0535662072111334E-3</v>
      </c>
      <c r="IJ468" s="223">
        <f t="shared" ca="1" si="1093"/>
        <v>5.8336909860777124E-3</v>
      </c>
      <c r="IK468" s="223">
        <f t="shared" ca="1" si="1094"/>
        <v>-6.0980710670572686E-3</v>
      </c>
      <c r="IL468" s="223">
        <f t="shared" ca="1" si="1095"/>
        <v>4.7780136265283919E-3</v>
      </c>
      <c r="IM468" s="223">
        <f t="shared" ca="1" si="1096"/>
        <v>-2.2165039325079158E-3</v>
      </c>
      <c r="IN468" s="223">
        <f t="shared" ca="1" si="1097"/>
        <v>-9.2091115169613477E-4</v>
      </c>
      <c r="IO468" s="223">
        <f t="shared" ca="1" si="1098"/>
        <v>3.8190495586227866E-3</v>
      </c>
      <c r="IP468" s="223">
        <f t="shared" ca="1" si="1099"/>
        <v>-5.7248995270183E-3</v>
      </c>
      <c r="IQ468" s="223">
        <f t="shared" ca="1" si="1100"/>
        <v>6.1432716491033965E-3</v>
      </c>
      <c r="IR468" s="223">
        <f t="shared" ca="1" si="1101"/>
        <v>-4.9654619624452927E-3</v>
      </c>
      <c r="IS468" s="223">
        <f t="shared" ca="1" si="1102"/>
        <v>2.497496067634337E-3</v>
      </c>
      <c r="IT468" s="223">
        <f t="shared" ca="1" si="1103"/>
        <v>6.1938428485831028E-4</v>
      </c>
      <c r="IU468" s="223">
        <f t="shared" ca="1" si="1104"/>
        <v>-3.5753324851384898E-3</v>
      </c>
      <c r="IV468" s="223">
        <f t="shared" ca="1" si="1105"/>
        <v>5.6023162835565727E-3</v>
      </c>
      <c r="IW468" s="223">
        <f t="shared" ca="1" si="1106"/>
        <v>-6.1736725516598539E-3</v>
      </c>
      <c r="IX468" s="223">
        <f t="shared" ca="1" si="1107"/>
        <v>5.1409480655715718E-3</v>
      </c>
      <c r="IY468" s="223">
        <f t="shared" ca="1" si="1108"/>
        <v>-2.7724715159790124E-3</v>
      </c>
      <c r="IZ468" s="223">
        <f t="shared" ca="1" si="1109"/>
        <v>-3.1636526702590474E-4</v>
      </c>
      <c r="JA468" s="223">
        <f t="shared" ca="1" si="1110"/>
        <v>3.3230021225353632E-3</v>
      </c>
      <c r="JB468" s="223">
        <f t="shared" ca="1" si="1111"/>
        <v>-5.4662365694628174E-3</v>
      </c>
    </row>
    <row r="469" spans="2:262">
      <c r="B469" s="230">
        <v>108</v>
      </c>
      <c r="C469" s="229">
        <f t="shared" si="1112"/>
        <v>2.1093750000000014E-3</v>
      </c>
      <c r="D469" s="226">
        <f t="shared" ca="1" si="855"/>
        <v>23.365033288190034</v>
      </c>
      <c r="E469" s="225">
        <f ca="1">DJ361</f>
        <v>-0.63496671180996778</v>
      </c>
      <c r="F469" s="224">
        <v>108</v>
      </c>
      <c r="G469" s="223">
        <f t="shared" ca="1" si="856"/>
        <v>4.5789106891263179E-3</v>
      </c>
      <c r="H469" s="223">
        <f t="shared" ca="1" si="857"/>
        <v>-3.9994176333971185E-3</v>
      </c>
      <c r="I469" s="223">
        <f t="shared" ca="1" si="858"/>
        <v>2.4754322226790662E-3</v>
      </c>
      <c r="J469" s="223">
        <f t="shared" ca="1" si="859"/>
        <v>-3.6685499787044318E-4</v>
      </c>
      <c r="K469" s="223">
        <f t="shared" ca="1" si="860"/>
        <v>-1.8283577755702377E-3</v>
      </c>
      <c r="L469" s="223">
        <f t="shared" ca="1" si="861"/>
        <v>3.5917902000945426E-3</v>
      </c>
      <c r="M469" s="223">
        <f t="shared" ca="1" si="862"/>
        <v>-4.5069945335125842E-3</v>
      </c>
      <c r="N469" s="223">
        <f t="shared" ca="1" si="863"/>
        <v>4.3578384347185382E-3</v>
      </c>
      <c r="O469" s="223">
        <f t="shared" ca="1" si="864"/>
        <v>-3.1795462308330828E-3</v>
      </c>
      <c r="P469" s="223">
        <f t="shared" ca="1" si="865"/>
        <v>1.250380429182168E-3</v>
      </c>
      <c r="Q469" s="223">
        <f t="shared" ca="1" si="866"/>
        <v>9.7407205279153209E-4</v>
      </c>
      <c r="R469" s="223">
        <f t="shared" ca="1" si="867"/>
        <v>-2.9684901419107651E-3</v>
      </c>
      <c r="S469" s="223">
        <f t="shared" ca="1" si="868"/>
        <v>4.2618771055276117E-3</v>
      </c>
      <c r="T469" s="223">
        <f t="shared" ca="1" si="869"/>
        <v>-4.548789948897675E-3</v>
      </c>
      <c r="U469" s="223">
        <f t="shared" ca="1" si="870"/>
        <v>3.7614720604462375E-3</v>
      </c>
      <c r="V469" s="223">
        <f t="shared" ca="1" si="871"/>
        <v>-2.0858544418218463E-3</v>
      </c>
      <c r="W469" s="223">
        <f t="shared" ca="1" si="872"/>
        <v>-8.2353287289924776E-5</v>
      </c>
      <c r="X469" s="223">
        <f t="shared" ca="1" si="873"/>
        <v>2.2311126723217941E-3</v>
      </c>
      <c r="Y469" s="223">
        <f t="shared" ca="1" si="874"/>
        <v>-3.8529781304654435E-3</v>
      </c>
      <c r="Z469" s="223">
        <f t="shared" ca="1" si="875"/>
        <v>4.5649340163314732E-3</v>
      </c>
      <c r="AA469" s="223">
        <f t="shared" ca="1" si="876"/>
        <v>-4.1988466282342979E-3</v>
      </c>
      <c r="AB469" s="223">
        <f t="shared" ca="1" si="877"/>
        <v>2.8411702380229465E-3</v>
      </c>
      <c r="AC469" s="223">
        <f t="shared" ca="1" si="878"/>
        <v>-8.1253026885794687E-4</v>
      </c>
      <c r="AD469" s="223">
        <f t="shared" ca="1" si="879"/>
        <v>-1.4079947939579268E-3</v>
      </c>
      <c r="AE469" s="223">
        <f t="shared" ca="1" si="880"/>
        <v>3.2960113666245243E-3</v>
      </c>
      <c r="AF469" s="223">
        <f t="shared" ca="1" si="881"/>
        <v>-4.4056502295621389E-3</v>
      </c>
      <c r="AG469" s="223">
        <f t="shared" ca="1" si="882"/>
        <v>4.474861874839621E-3</v>
      </c>
      <c r="AH469" s="223">
        <f t="shared" ca="1" si="883"/>
        <v>-3.487301455323456E-3</v>
      </c>
      <c r="AI469" s="223">
        <f t="shared" ca="1" si="884"/>
        <v>1.6761887424458634E-3</v>
      </c>
      <c r="AJ469" s="223">
        <f t="shared" ca="1" si="885"/>
        <v>5.3076846527483649E-4</v>
      </c>
      <c r="AK469" s="223">
        <f t="shared" ca="1" si="886"/>
        <v>-2.6123807343886472E-3</v>
      </c>
      <c r="AL469" s="223">
        <f t="shared" ca="1" si="887"/>
        <v>4.0770597751878541E-3</v>
      </c>
      <c r="AM469" s="223">
        <f t="shared" ca="1" si="888"/>
        <v>-4.578910689126317E-3</v>
      </c>
      <c r="AN469" s="223">
        <f t="shared" ca="1" si="889"/>
        <v>3.9994176333971107E-3</v>
      </c>
      <c r="AO469" s="223">
        <f t="shared" ca="1" si="890"/>
        <v>-2.4754322226790337E-3</v>
      </c>
      <c r="AP469" s="223">
        <f t="shared" ca="1" si="891"/>
        <v>3.6685499787044427E-4</v>
      </c>
      <c r="AQ469" s="223">
        <f t="shared" ca="1" si="892"/>
        <v>1.8283577755702591E-3</v>
      </c>
      <c r="AR469" s="223">
        <f t="shared" ca="1" si="893"/>
        <v>-3.5917902000945725E-3</v>
      </c>
      <c r="AS469" s="223">
        <f t="shared" ca="1" si="894"/>
        <v>4.5069945335125833E-3</v>
      </c>
      <c r="AT469" s="223">
        <f t="shared" ca="1" si="895"/>
        <v>-4.3578384347185287E-3</v>
      </c>
      <c r="AU469" s="223">
        <f t="shared" ca="1" si="896"/>
        <v>3.1795462308330368E-3</v>
      </c>
      <c r="AV469" s="223">
        <f t="shared" ca="1" si="897"/>
        <v>-1.2503804291821539E-3</v>
      </c>
      <c r="AW469" s="223">
        <f t="shared" ca="1" si="898"/>
        <v>-9.7407205279156288E-4</v>
      </c>
      <c r="AX469" s="223">
        <f t="shared" ca="1" si="899"/>
        <v>2.9684901419108137E-3</v>
      </c>
      <c r="AY469" s="223">
        <f t="shared" ca="1" si="900"/>
        <v>-4.2618771055276238E-3</v>
      </c>
      <c r="AZ469" s="223">
        <f t="shared" ca="1" si="901"/>
        <v>4.5487899488976715E-3</v>
      </c>
      <c r="BA469" s="223">
        <f t="shared" ca="1" si="902"/>
        <v>-3.7614720604462384E-3</v>
      </c>
      <c r="BB469" s="223">
        <f t="shared" ca="1" si="903"/>
        <v>2.0858544418218181E-3</v>
      </c>
      <c r="BC469" s="223">
        <f t="shared" ca="1" si="904"/>
        <v>8.2353287289988744E-5</v>
      </c>
      <c r="BD469" s="223">
        <f t="shared" ca="1" si="905"/>
        <v>-2.2311126723218782E-3</v>
      </c>
      <c r="BE469" s="223">
        <f t="shared" ca="1" si="906"/>
        <v>3.8529781304654244E-3</v>
      </c>
      <c r="BF469" s="223">
        <f t="shared" ca="1" si="907"/>
        <v>-4.5649340163314732E-3</v>
      </c>
      <c r="BG469" s="223">
        <f t="shared" ca="1" si="908"/>
        <v>4.1988466282342849E-3</v>
      </c>
      <c r="BH469" s="223">
        <f t="shared" ca="1" si="909"/>
        <v>-2.8411702380229222E-3</v>
      </c>
      <c r="BI469" s="223">
        <f t="shared" ca="1" si="910"/>
        <v>8.1253026885788377E-4</v>
      </c>
      <c r="BJ469" s="223">
        <f t="shared" ca="1" si="911"/>
        <v>1.407994793958019E-3</v>
      </c>
      <c r="BK469" s="223">
        <f t="shared" ca="1" si="912"/>
        <v>-3.2960113666245009E-3</v>
      </c>
      <c r="BL469" s="223">
        <f t="shared" ca="1" si="913"/>
        <v>4.4056502295621467E-3</v>
      </c>
      <c r="BM469" s="223">
        <f t="shared" ca="1" si="914"/>
        <v>-4.4748618748396141E-3</v>
      </c>
      <c r="BN469" s="223">
        <f t="shared" ca="1" si="915"/>
        <v>3.487301455323436E-3</v>
      </c>
      <c r="BO469" s="223">
        <f t="shared" ca="1" si="916"/>
        <v>-1.6761887424457736E-3</v>
      </c>
      <c r="BP469" s="223">
        <f t="shared" ca="1" si="917"/>
        <v>-5.3076846527480332E-4</v>
      </c>
      <c r="BQ469" s="223">
        <f t="shared" ca="1" si="918"/>
        <v>2.6123807343886732E-3</v>
      </c>
      <c r="BR469" s="223">
        <f t="shared" ca="1" si="919"/>
        <v>-4.0770597751878688E-3</v>
      </c>
      <c r="BS469" s="223">
        <f t="shared" ca="1" si="920"/>
        <v>4.5789106891263162E-3</v>
      </c>
      <c r="BT469" s="223">
        <f t="shared" ca="1" si="921"/>
        <v>-3.9994176333970639E-3</v>
      </c>
      <c r="BU469" s="223">
        <f t="shared" ca="1" si="922"/>
        <v>2.4754322226790615E-3</v>
      </c>
      <c r="BV469" s="223">
        <f t="shared" ca="1" si="923"/>
        <v>-3.6685499787041304E-4</v>
      </c>
      <c r="BW469" s="223">
        <f t="shared" ca="1" si="924"/>
        <v>-1.828357775570288E-3</v>
      </c>
      <c r="BX469" s="223">
        <f t="shared" ca="1" si="925"/>
        <v>3.591790200094592E-3</v>
      </c>
      <c r="BY469" s="223">
        <f t="shared" ca="1" si="926"/>
        <v>-4.5069945335126007E-3</v>
      </c>
      <c r="BZ469" s="223">
        <f t="shared" ca="1" si="927"/>
        <v>4.3578384347185391E-3</v>
      </c>
      <c r="CA469" s="223">
        <f t="shared" ca="1" si="928"/>
        <v>-3.1795462308330607E-3</v>
      </c>
      <c r="CB469" s="223">
        <f t="shared" ca="1" si="929"/>
        <v>1.2503804291821234E-3</v>
      </c>
      <c r="CC469" s="223">
        <f t="shared" ca="1" si="930"/>
        <v>9.7407205279159302E-4</v>
      </c>
      <c r="CD469" s="223">
        <f t="shared" ca="1" si="931"/>
        <v>-2.9684901419108375E-3</v>
      </c>
      <c r="CE469" s="223">
        <f t="shared" ca="1" si="932"/>
        <v>4.2618771055276585E-3</v>
      </c>
      <c r="CF469" s="223">
        <f t="shared" ca="1" si="933"/>
        <v>-4.5487899488976758E-3</v>
      </c>
      <c r="CG469" s="223">
        <f t="shared" ca="1" si="934"/>
        <v>3.7614720604462202E-3</v>
      </c>
      <c r="CH469" s="223">
        <f t="shared" ca="1" si="935"/>
        <v>-2.0858544418217904E-3</v>
      </c>
      <c r="CI469" s="223">
        <f t="shared" ca="1" si="936"/>
        <v>-8.2353287290020186E-5</v>
      </c>
      <c r="CJ469" s="223">
        <f t="shared" ca="1" si="937"/>
        <v>2.2311126723219051E-3</v>
      </c>
      <c r="CK469" s="223">
        <f t="shared" ca="1" si="938"/>
        <v>-3.8529781304654414E-3</v>
      </c>
      <c r="CL469" s="223">
        <f t="shared" ca="1" si="939"/>
        <v>4.5649340163314758E-3</v>
      </c>
      <c r="CM469" s="223">
        <f t="shared" ca="1" si="940"/>
        <v>-4.1988466282342728E-3</v>
      </c>
      <c r="CN469" s="223">
        <f t="shared" ca="1" si="941"/>
        <v>2.841170238022897E-3</v>
      </c>
      <c r="CO469" s="223">
        <f t="shared" ca="1" si="942"/>
        <v>-8.1253026885785276E-4</v>
      </c>
      <c r="CP469" s="223">
        <f t="shared" ca="1" si="943"/>
        <v>-1.4079947939580487E-3</v>
      </c>
      <c r="CQ469" s="223">
        <f t="shared" ca="1" si="944"/>
        <v>3.296011366624523E-3</v>
      </c>
      <c r="CR469" s="223">
        <f t="shared" ca="1" si="945"/>
        <v>-4.4056502295621554E-3</v>
      </c>
      <c r="CS469" s="223">
        <f t="shared" ca="1" si="946"/>
        <v>4.4748618748396071E-3</v>
      </c>
      <c r="CT469" s="223">
        <f t="shared" ca="1" si="947"/>
        <v>-3.4873014553234156E-3</v>
      </c>
      <c r="CU469" s="223">
        <f t="shared" ca="1" si="948"/>
        <v>1.6761887424457445E-3</v>
      </c>
      <c r="CV469" s="223">
        <f t="shared" ca="1" si="949"/>
        <v>5.3076846527483476E-4</v>
      </c>
      <c r="CW469" s="223">
        <f t="shared" ca="1" si="950"/>
        <v>-2.6123807343886992E-3</v>
      </c>
      <c r="CX469" s="223">
        <f t="shared" ca="1" si="951"/>
        <v>4.0770597751878827E-3</v>
      </c>
      <c r="CY469" s="223">
        <f t="shared" ca="1" si="952"/>
        <v>-4.5789106891263153E-3</v>
      </c>
      <c r="CZ469" s="223">
        <f t="shared" ca="1" si="953"/>
        <v>3.9994176333970483E-3</v>
      </c>
      <c r="DA469" s="223">
        <f t="shared" ca="1" si="954"/>
        <v>-2.4754322226789253E-3</v>
      </c>
      <c r="DB469" s="223">
        <f t="shared" ca="1" si="955"/>
        <v>3.6685499787025215E-4</v>
      </c>
      <c r="DC469" s="223">
        <f t="shared" ca="1" si="956"/>
        <v>1.8283577755704361E-3</v>
      </c>
      <c r="DD469" s="223">
        <f t="shared" ca="1" si="957"/>
        <v>-3.5917902000945313E-3</v>
      </c>
      <c r="DE469" s="223">
        <f t="shared" ca="1" si="958"/>
        <v>4.5069945335125833E-3</v>
      </c>
      <c r="DF469" s="223">
        <f t="shared" ca="1" si="959"/>
        <v>-4.3578384347185296E-3</v>
      </c>
      <c r="DG469" s="223">
        <f t="shared" ca="1" si="960"/>
        <v>3.1795462308330381E-3</v>
      </c>
      <c r="DH469" s="223">
        <f t="shared" ca="1" si="961"/>
        <v>-1.2503804291820928E-3</v>
      </c>
      <c r="DI469" s="223">
        <f t="shared" ca="1" si="962"/>
        <v>-9.7407205279162403E-4</v>
      </c>
      <c r="DJ469" s="223">
        <f t="shared" ca="1" si="963"/>
        <v>2.9684901419108614E-3</v>
      </c>
      <c r="DK469" s="223">
        <f t="shared" ca="1" si="964"/>
        <v>-4.2618771055276698E-3</v>
      </c>
      <c r="DL469" s="223">
        <f t="shared" ca="1" si="965"/>
        <v>4.5487899488976568E-3</v>
      </c>
      <c r="DM469" s="223">
        <f t="shared" ca="1" si="966"/>
        <v>-3.7614720604461282E-3</v>
      </c>
      <c r="DN469" s="223">
        <f t="shared" ca="1" si="967"/>
        <v>2.0858544418216464E-3</v>
      </c>
      <c r="DO469" s="223">
        <f t="shared" ca="1" si="968"/>
        <v>8.2353287289921306E-5</v>
      </c>
      <c r="DP469" s="223">
        <f t="shared" ca="1" si="969"/>
        <v>-2.2311126723218192E-3</v>
      </c>
      <c r="DQ469" s="223">
        <f t="shared" ca="1" si="970"/>
        <v>3.8529781304654591E-3</v>
      </c>
      <c r="DR469" s="223">
        <f t="shared" ca="1" si="971"/>
        <v>-4.5649340163314784E-3</v>
      </c>
      <c r="DS469" s="223">
        <f t="shared" ca="1" si="972"/>
        <v>4.1988466282342606E-3</v>
      </c>
      <c r="DT469" s="223">
        <f t="shared" ca="1" si="973"/>
        <v>-2.8411702380228727E-3</v>
      </c>
      <c r="DU469" s="223">
        <f t="shared" ca="1" si="974"/>
        <v>8.1253026885782175E-4</v>
      </c>
      <c r="DV469" s="223">
        <f t="shared" ca="1" si="975"/>
        <v>1.4079947939580788E-3</v>
      </c>
      <c r="DW469" s="223">
        <f t="shared" ca="1" si="976"/>
        <v>-3.2960113666246349E-3</v>
      </c>
      <c r="DX469" s="223">
        <f t="shared" ca="1" si="977"/>
        <v>4.4056502295621996E-3</v>
      </c>
      <c r="DY469" s="223">
        <f t="shared" ca="1" si="978"/>
        <v>-4.4748618748396279E-3</v>
      </c>
      <c r="DZ469" s="223">
        <f t="shared" ca="1" si="979"/>
        <v>3.4873014553234794E-3</v>
      </c>
      <c r="EA469" s="223">
        <f t="shared" ca="1" si="980"/>
        <v>-1.6761887424458363E-3</v>
      </c>
      <c r="EB469" s="223">
        <f t="shared" ca="1" si="981"/>
        <v>-5.307684652748662E-4</v>
      </c>
      <c r="EC469" s="223">
        <f t="shared" ca="1" si="982"/>
        <v>2.6123807343887253E-3</v>
      </c>
      <c r="ED469" s="223">
        <f t="shared" ca="1" si="983"/>
        <v>-4.0770597751878974E-3</v>
      </c>
      <c r="EE469" s="223">
        <f t="shared" ca="1" si="984"/>
        <v>4.5789106891263153E-3</v>
      </c>
      <c r="EF469" s="223">
        <f t="shared" ca="1" si="985"/>
        <v>-3.9994176333970335E-3</v>
      </c>
      <c r="EG469" s="223">
        <f t="shared" ca="1" si="986"/>
        <v>2.4754322226788993E-3</v>
      </c>
      <c r="EH469" s="223">
        <f t="shared" ca="1" si="987"/>
        <v>-3.6685499787022071E-4</v>
      </c>
      <c r="EI469" s="223">
        <f t="shared" ca="1" si="988"/>
        <v>-1.8283577755704651E-3</v>
      </c>
      <c r="EJ469" s="223">
        <f t="shared" ca="1" si="989"/>
        <v>3.5917902000945504E-3</v>
      </c>
      <c r="EK469" s="223">
        <f t="shared" ca="1" si="990"/>
        <v>-4.5069945335125886E-3</v>
      </c>
      <c r="EL469" s="223">
        <f t="shared" ca="1" si="991"/>
        <v>4.35783843471852E-3</v>
      </c>
      <c r="EM469" s="223">
        <f t="shared" ca="1" si="992"/>
        <v>-3.1795462308330156E-3</v>
      </c>
      <c r="EN469" s="223">
        <f t="shared" ca="1" si="993"/>
        <v>1.2503804291820629E-3</v>
      </c>
      <c r="EO469" s="223">
        <f t="shared" ca="1" si="994"/>
        <v>9.7407205279165482E-4</v>
      </c>
      <c r="EP469" s="223">
        <f t="shared" ca="1" si="995"/>
        <v>-2.9684901419108852E-3</v>
      </c>
      <c r="EQ469" s="223">
        <f t="shared" ca="1" si="996"/>
        <v>4.2618771055276811E-3</v>
      </c>
      <c r="ER469" s="223">
        <f t="shared" ca="1" si="997"/>
        <v>-4.5487899488976533E-3</v>
      </c>
      <c r="ES469" s="223">
        <f t="shared" ca="1" si="998"/>
        <v>3.76147206044611E-3</v>
      </c>
      <c r="ET469" s="223">
        <f t="shared" ca="1" si="999"/>
        <v>-2.0858544418218502E-3</v>
      </c>
      <c r="EU469" s="223">
        <f t="shared" ca="1" si="1000"/>
        <v>-8.2353287289952748E-5</v>
      </c>
      <c r="EV469" s="223">
        <f t="shared" ca="1" si="1001"/>
        <v>2.231112672321847E-3</v>
      </c>
      <c r="EW469" s="223">
        <f t="shared" ca="1" si="1002"/>
        <v>-3.8529781304654761E-3</v>
      </c>
      <c r="EX469" s="223">
        <f t="shared" ca="1" si="1003"/>
        <v>4.564934016331481E-3</v>
      </c>
      <c r="EY469" s="223">
        <f t="shared" ca="1" si="1004"/>
        <v>-4.1988466282342476E-3</v>
      </c>
      <c r="EZ469" s="223">
        <f t="shared" ca="1" si="1005"/>
        <v>2.841170238022848E-3</v>
      </c>
      <c r="FA469" s="223">
        <f t="shared" ca="1" si="1006"/>
        <v>-8.1253026885779074E-4</v>
      </c>
      <c r="FB469" s="223">
        <f t="shared" ca="1" si="1007"/>
        <v>-1.4079947939581083E-3</v>
      </c>
      <c r="FC469" s="223">
        <f t="shared" ca="1" si="1008"/>
        <v>3.296011366624657E-3</v>
      </c>
      <c r="FD469" s="223">
        <f t="shared" ca="1" si="1009"/>
        <v>-4.4056502295622083E-3</v>
      </c>
      <c r="FE469" s="223">
        <f t="shared" ca="1" si="1010"/>
        <v>4.4748618748396219E-3</v>
      </c>
      <c r="FF469" s="223">
        <f t="shared" ca="1" si="1011"/>
        <v>-3.487301455323459E-3</v>
      </c>
      <c r="FG469" s="223">
        <f t="shared" ca="1" si="1012"/>
        <v>1.6761887424458072E-3</v>
      </c>
      <c r="FH469" s="223">
        <f t="shared" ca="1" si="1013"/>
        <v>5.3076846527489699E-4</v>
      </c>
      <c r="FI469" s="223">
        <f t="shared" ca="1" si="1014"/>
        <v>-2.6123807343887509E-3</v>
      </c>
      <c r="FJ469" s="223">
        <f t="shared" ca="1" si="1015"/>
        <v>4.0770597751879113E-3</v>
      </c>
      <c r="FK469" s="223">
        <f t="shared" ca="1" si="1016"/>
        <v>-4.5789106891263144E-3</v>
      </c>
      <c r="FL469" s="223">
        <f t="shared" ca="1" si="1017"/>
        <v>3.9994176333970179E-3</v>
      </c>
      <c r="FM469" s="223">
        <f t="shared" ca="1" si="1018"/>
        <v>-2.4754322226788728E-3</v>
      </c>
      <c r="FN469" s="223">
        <f t="shared" ca="1" si="1019"/>
        <v>3.6685499787018926E-4</v>
      </c>
      <c r="FO469" s="223">
        <f t="shared" ca="1" si="1020"/>
        <v>1.8283577755704935E-3</v>
      </c>
      <c r="FP469" s="223">
        <f t="shared" ca="1" si="1021"/>
        <v>-3.5917902000945695E-3</v>
      </c>
      <c r="FQ469" s="223">
        <f t="shared" ca="1" si="1022"/>
        <v>4.5069945335125946E-3</v>
      </c>
      <c r="FR469" s="223">
        <f t="shared" ca="1" si="1023"/>
        <v>-4.3578384347185105E-3</v>
      </c>
      <c r="FS469" s="223">
        <f t="shared" ca="1" si="1024"/>
        <v>3.1795462308329926E-3</v>
      </c>
      <c r="FT469" s="223">
        <f t="shared" ca="1" si="1025"/>
        <v>-1.2503804291820325E-3</v>
      </c>
      <c r="FU469" s="223">
        <f t="shared" ca="1" si="1026"/>
        <v>-9.7407205279168539E-4</v>
      </c>
      <c r="FV469" s="223">
        <f t="shared" ca="1" si="1027"/>
        <v>2.9684901419109091E-3</v>
      </c>
      <c r="FW469" s="223">
        <f t="shared" ca="1" si="1028"/>
        <v>-4.2618771055276923E-3</v>
      </c>
      <c r="FX469" s="223">
        <f t="shared" ca="1" si="1029"/>
        <v>4.5487899488976498E-3</v>
      </c>
      <c r="FY469" s="223">
        <f t="shared" ca="1" si="1030"/>
        <v>-3.7614720604460922E-3</v>
      </c>
      <c r="FZ469" s="223">
        <f t="shared" ca="1" si="1031"/>
        <v>2.0858544418215904E-3</v>
      </c>
      <c r="GA469" s="223">
        <f t="shared" ca="1" si="1032"/>
        <v>8.235328728998419E-5</v>
      </c>
      <c r="GB469" s="223">
        <f t="shared" ca="1" si="1033"/>
        <v>-2.2311126723218739E-3</v>
      </c>
      <c r="GC469" s="223">
        <f t="shared" ca="1" si="1034"/>
        <v>3.852978130465493E-3</v>
      </c>
      <c r="GD469" s="223">
        <f t="shared" ca="1" si="1035"/>
        <v>-4.5649340163314836E-3</v>
      </c>
      <c r="GE469" s="223">
        <f t="shared" ca="1" si="1036"/>
        <v>4.1988466282342346E-3</v>
      </c>
      <c r="GF469" s="223">
        <f t="shared" ca="1" si="1037"/>
        <v>-2.8411702380228229E-3</v>
      </c>
      <c r="GG469" s="223">
        <f t="shared" ca="1" si="1038"/>
        <v>8.1253026885776017E-4</v>
      </c>
      <c r="GH469" s="223">
        <f t="shared" ca="1" si="1039"/>
        <v>1.407994793958138E-3</v>
      </c>
      <c r="GI469" s="223">
        <f t="shared" ca="1" si="1040"/>
        <v>-3.2960113666246783E-3</v>
      </c>
      <c r="GJ469" s="223">
        <f t="shared" ca="1" si="1041"/>
        <v>4.405650229562217E-3</v>
      </c>
      <c r="GK469" s="223">
        <f t="shared" ca="1" si="1042"/>
        <v>-4.4748618748396158E-3</v>
      </c>
      <c r="GL469" s="223">
        <f t="shared" ca="1" si="1043"/>
        <v>3.4873014553234386E-3</v>
      </c>
      <c r="GM469" s="223">
        <f t="shared" ca="1" si="1044"/>
        <v>-1.6761887424457779E-3</v>
      </c>
      <c r="GN469" s="223">
        <f t="shared" ca="1" si="1045"/>
        <v>-5.3076846527492822E-4</v>
      </c>
      <c r="GO469" s="223">
        <f t="shared" ca="1" si="1046"/>
        <v>2.6123807343887764E-3</v>
      </c>
      <c r="GP469" s="223">
        <f t="shared" ca="1" si="1047"/>
        <v>-4.0770597751879261E-3</v>
      </c>
      <c r="GQ469" s="223">
        <f t="shared" ca="1" si="1048"/>
        <v>4.5789106891263144E-3</v>
      </c>
      <c r="GR469" s="223">
        <f t="shared" ca="1" si="1049"/>
        <v>-3.9994176333970032E-3</v>
      </c>
      <c r="GS469" s="223">
        <f t="shared" ca="1" si="1050"/>
        <v>2.4754322226788468E-3</v>
      </c>
      <c r="GT469" s="223">
        <f t="shared" ca="1" si="1051"/>
        <v>-3.6685499787015826E-4</v>
      </c>
      <c r="GU469" s="223">
        <f t="shared" ca="1" si="1052"/>
        <v>-1.8283577755705224E-3</v>
      </c>
      <c r="GV469" s="223">
        <f t="shared" ca="1" si="1053"/>
        <v>3.5917902000947512E-3</v>
      </c>
      <c r="GW469" s="223">
        <f t="shared" ca="1" si="1054"/>
        <v>-4.5069945335126458E-3</v>
      </c>
      <c r="GX469" s="223">
        <f t="shared" ca="1" si="1055"/>
        <v>4.3578384347184211E-3</v>
      </c>
      <c r="GY469" s="223">
        <f t="shared" ca="1" si="1056"/>
        <v>-3.1795462308327827E-3</v>
      </c>
      <c r="GZ469" s="223">
        <f t="shared" ca="1" si="1057"/>
        <v>1.2503804291817521E-3</v>
      </c>
      <c r="HA469" s="223">
        <f t="shared" ca="1" si="1058"/>
        <v>9.7407205279146183E-4</v>
      </c>
      <c r="HB469" s="223">
        <f t="shared" ca="1" si="1059"/>
        <v>-2.9684901419107343E-3</v>
      </c>
      <c r="HC469" s="223">
        <f t="shared" ca="1" si="1060"/>
        <v>4.2618771055276091E-3</v>
      </c>
      <c r="HD469" s="223">
        <f t="shared" ca="1" si="1061"/>
        <v>-4.5487899488976767E-3</v>
      </c>
      <c r="HE469" s="223">
        <f t="shared" ca="1" si="1062"/>
        <v>3.7614720604462228E-3</v>
      </c>
      <c r="HF469" s="223">
        <f t="shared" ca="1" si="1063"/>
        <v>-2.0858544418217943E-3</v>
      </c>
      <c r="HG469" s="223">
        <f t="shared" ca="1" si="1064"/>
        <v>-8.2353287290015632E-5</v>
      </c>
      <c r="HH469" s="223">
        <f t="shared" ca="1" si="1065"/>
        <v>2.2311126723219016E-3</v>
      </c>
      <c r="HI469" s="223">
        <f t="shared" ca="1" si="1066"/>
        <v>-3.8529781304655099E-3</v>
      </c>
      <c r="HJ469" s="223">
        <f t="shared" ca="1" si="1067"/>
        <v>4.5649340163314853E-3</v>
      </c>
      <c r="HK469" s="223">
        <f t="shared" ca="1" si="1068"/>
        <v>-4.1988466282342225E-3</v>
      </c>
      <c r="HL469" s="223">
        <f t="shared" ca="1" si="1069"/>
        <v>2.8411702380227986E-3</v>
      </c>
      <c r="HM469" s="223">
        <f t="shared" ca="1" si="1070"/>
        <v>-8.1253026885772916E-4</v>
      </c>
      <c r="HN469" s="223">
        <f t="shared" ca="1" si="1071"/>
        <v>-1.4079947939581682E-3</v>
      </c>
      <c r="HO469" s="223">
        <f t="shared" ca="1" si="1072"/>
        <v>3.2960113666247004E-3</v>
      </c>
      <c r="HP469" s="223">
        <f t="shared" ca="1" si="1073"/>
        <v>-4.4056502295622248E-3</v>
      </c>
      <c r="HQ469" s="223">
        <f t="shared" ca="1" si="1074"/>
        <v>4.4748618748395533E-3</v>
      </c>
      <c r="HR469" s="223">
        <f t="shared" ca="1" si="1075"/>
        <v>-3.4873014553232495E-3</v>
      </c>
      <c r="HS469" s="223">
        <f t="shared" ca="1" si="1076"/>
        <v>1.6761887424455064E-3</v>
      </c>
      <c r="HT469" s="223">
        <f t="shared" ca="1" si="1077"/>
        <v>5.3076846527521813E-4</v>
      </c>
      <c r="HU469" s="223">
        <f t="shared" ca="1" si="1078"/>
        <v>-2.6123807343890163E-3</v>
      </c>
      <c r="HV469" s="223">
        <f t="shared" ca="1" si="1079"/>
        <v>4.0770597751880588E-3</v>
      </c>
      <c r="HW469" s="223">
        <f t="shared" ca="1" si="1080"/>
        <v>-4.5789106891263179E-3</v>
      </c>
      <c r="HX469" s="223">
        <f t="shared" ca="1" si="1081"/>
        <v>3.9994176333971142E-3</v>
      </c>
      <c r="HY469" s="223">
        <f t="shared" ca="1" si="1082"/>
        <v>-2.4754322226790389E-3</v>
      </c>
      <c r="HZ469" s="223">
        <f t="shared" ca="1" si="1083"/>
        <v>3.6685499787038616E-4</v>
      </c>
      <c r="IA469" s="223">
        <f t="shared" ca="1" si="1084"/>
        <v>1.8283577755703129E-3</v>
      </c>
      <c r="IB469" s="223">
        <f t="shared" ca="1" si="1085"/>
        <v>-3.5917902000946089E-3</v>
      </c>
      <c r="IC469" s="223">
        <f t="shared" ca="1" si="1086"/>
        <v>4.5069945335126059E-3</v>
      </c>
      <c r="ID469" s="223">
        <f t="shared" ca="1" si="1087"/>
        <v>-4.3578384347184905E-3</v>
      </c>
      <c r="IE469" s="223">
        <f t="shared" ca="1" si="1088"/>
        <v>2.1667729583560481E-3</v>
      </c>
      <c r="IF469" s="223">
        <f t="shared" ca="1" si="1089"/>
        <v>-1.2503804291819722E-3</v>
      </c>
      <c r="IG469" s="223">
        <f t="shared" ca="1" si="1090"/>
        <v>-9.7407205279174654E-4</v>
      </c>
      <c r="IH469" s="223">
        <f t="shared" ca="1" si="1091"/>
        <v>2.9684901419109568E-3</v>
      </c>
      <c r="II469" s="223">
        <f t="shared" ca="1" si="1092"/>
        <v>-4.2618771055277158E-3</v>
      </c>
      <c r="IJ469" s="223">
        <f t="shared" ca="1" si="1093"/>
        <v>4.5487899488976429E-3</v>
      </c>
      <c r="IK469" s="223">
        <f t="shared" ca="1" si="1094"/>
        <v>-3.7614720604460562E-3</v>
      </c>
      <c r="IL469" s="223">
        <f t="shared" ca="1" si="1095"/>
        <v>2.0858544418215345E-3</v>
      </c>
      <c r="IM469" s="223">
        <f t="shared" ca="1" si="1096"/>
        <v>8.2353287290307282E-5</v>
      </c>
      <c r="IN469" s="223">
        <f t="shared" ca="1" si="1097"/>
        <v>-2.2311126723221567E-3</v>
      </c>
      <c r="IO469" s="223">
        <f t="shared" ca="1" si="1098"/>
        <v>3.8529781304656677E-3</v>
      </c>
      <c r="IP469" s="223">
        <f t="shared" ca="1" si="1099"/>
        <v>-4.5649340163315087E-3</v>
      </c>
      <c r="IQ469" s="223">
        <f t="shared" ca="1" si="1100"/>
        <v>4.1988466282341062E-3</v>
      </c>
      <c r="IR469" s="223">
        <f t="shared" ca="1" si="1101"/>
        <v>-2.8411702380229781E-3</v>
      </c>
      <c r="IS469" s="223">
        <f t="shared" ca="1" si="1102"/>
        <v>8.1253026885795424E-4</v>
      </c>
      <c r="IT469" s="223">
        <f t="shared" ca="1" si="1103"/>
        <v>1.4079947939579505E-3</v>
      </c>
      <c r="IU469" s="223">
        <f t="shared" ca="1" si="1104"/>
        <v>-3.2960113666245412E-3</v>
      </c>
      <c r="IV469" s="223">
        <f t="shared" ca="1" si="1105"/>
        <v>4.4056502295621624E-3</v>
      </c>
      <c r="IW469" s="223">
        <f t="shared" ca="1" si="1106"/>
        <v>-4.4748618748396019E-3</v>
      </c>
      <c r="IX469" s="223">
        <f t="shared" ca="1" si="1107"/>
        <v>3.4873014553233979E-3</v>
      </c>
      <c r="IY469" s="223">
        <f t="shared" ca="1" si="1108"/>
        <v>-1.6761887424457194E-3</v>
      </c>
      <c r="IZ469" s="223">
        <f t="shared" ca="1" si="1109"/>
        <v>-5.3076846527499067E-4</v>
      </c>
      <c r="JA469" s="223">
        <f t="shared" ca="1" si="1110"/>
        <v>2.612380734388828E-3</v>
      </c>
      <c r="JB469" s="223">
        <f t="shared" ca="1" si="1111"/>
        <v>-4.0770597751879547E-3</v>
      </c>
    </row>
    <row r="470" spans="2:262">
      <c r="B470" s="230">
        <v>109</v>
      </c>
      <c r="C470" s="229">
        <f t="shared" si="1112"/>
        <v>2.1289062500000015E-3</v>
      </c>
      <c r="D470" s="226">
        <f t="shared" ca="1" si="855"/>
        <v>23.37126487844024</v>
      </c>
      <c r="E470" s="225">
        <f ca="1">DK361</f>
        <v>-0.62873512155975908</v>
      </c>
      <c r="F470" s="224">
        <v>109</v>
      </c>
      <c r="G470" s="223">
        <f t="shared" ca="1" si="856"/>
        <v>2.6690758783555544E-3</v>
      </c>
      <c r="H470" s="223">
        <f t="shared" ca="1" si="857"/>
        <v>-2.3423220985754321E-3</v>
      </c>
      <c r="I470" s="223">
        <f t="shared" ca="1" si="858"/>
        <v>1.5153621609941494E-3</v>
      </c>
      <c r="J470" s="223">
        <f t="shared" ca="1" si="859"/>
        <v>-3.6479451604882118E-4</v>
      </c>
      <c r="K470" s="223">
        <f t="shared" ca="1" si="860"/>
        <v>-8.6367550763882036E-4</v>
      </c>
      <c r="L470" s="223">
        <f t="shared" ca="1" si="861"/>
        <v>1.9077064195895626E-3</v>
      </c>
      <c r="M470" s="223">
        <f t="shared" ca="1" si="862"/>
        <v>-2.5443439594093429E-3</v>
      </c>
      <c r="N470" s="223">
        <f t="shared" ca="1" si="863"/>
        <v>2.6376332906993204E-3</v>
      </c>
      <c r="O470" s="223">
        <f t="shared" ca="1" si="864"/>
        <v>-2.1676523463805145E-3</v>
      </c>
      <c r="P470" s="223">
        <f t="shared" ca="1" si="865"/>
        <v>1.2347662139617892E-3</v>
      </c>
      <c r="Q470" s="223">
        <f t="shared" ca="1" si="866"/>
        <v>-3.8194030831179481E-5</v>
      </c>
      <c r="R470" s="223">
        <f t="shared" ca="1" si="867"/>
        <v>-1.1665345409637489E-3</v>
      </c>
      <c r="S470" s="223">
        <f t="shared" ca="1" si="868"/>
        <v>2.1221480311767169E-3</v>
      </c>
      <c r="T470" s="223">
        <f t="shared" ca="1" si="869"/>
        <v>-2.6245738433987851E-3</v>
      </c>
      <c r="U470" s="223">
        <f t="shared" ca="1" si="870"/>
        <v>2.5665182432350973E-3</v>
      </c>
      <c r="V470" s="223">
        <f t="shared" ca="1" si="871"/>
        <v>-1.9603790852396343E-3</v>
      </c>
      <c r="W470" s="223">
        <f t="shared" ca="1" si="872"/>
        <v>9.3559823374784914E-4</v>
      </c>
      <c r="X470" s="223">
        <f t="shared" ca="1" si="873"/>
        <v>2.8898092816125607E-4</v>
      </c>
      <c r="Y470" s="223">
        <f t="shared" ca="1" si="874"/>
        <v>-1.4518478089792048E-3</v>
      </c>
      <c r="Z470" s="223">
        <f t="shared" ca="1" si="875"/>
        <v>2.3046705610741108E-3</v>
      </c>
      <c r="AA470" s="223">
        <f t="shared" ca="1" si="876"/>
        <v>-2.6653276938234027E-3</v>
      </c>
      <c r="AB470" s="223">
        <f t="shared" ca="1" si="877"/>
        <v>2.4568003724708088E-3</v>
      </c>
      <c r="AC470" s="223">
        <f t="shared" ca="1" si="878"/>
        <v>-1.7236198979308451E-3</v>
      </c>
      <c r="AD470" s="223">
        <f t="shared" ca="1" si="879"/>
        <v>6.223579852410897E-4</v>
      </c>
      <c r="AE470" s="223">
        <f t="shared" ca="1" si="880"/>
        <v>6.1180934500995284E-4</v>
      </c>
      <c r="AF470" s="223">
        <f t="shared" ca="1" si="881"/>
        <v>-1.7153239345639273E-3</v>
      </c>
      <c r="AG470" s="223">
        <f t="shared" ca="1" si="882"/>
        <v>2.4525287005396543E-3</v>
      </c>
      <c r="AH470" s="223">
        <f t="shared" ca="1" si="883"/>
        <v>-2.6659925348390219E-3</v>
      </c>
      <c r="AI470" s="223">
        <f t="shared" ca="1" si="884"/>
        <v>2.3101299373084303E-3</v>
      </c>
      <c r="AJ470" s="223">
        <f t="shared" ca="1" si="885"/>
        <v>-1.4609358630073284E-3</v>
      </c>
      <c r="AK470" s="223">
        <f t="shared" ca="1" si="886"/>
        <v>2.9975689334392258E-4</v>
      </c>
      <c r="AL470" s="223">
        <f t="shared" ca="1" si="887"/>
        <v>9.2543557983600089E-4</v>
      </c>
      <c r="AM470" s="223">
        <f t="shared" ca="1" si="888"/>
        <v>-1.9529999915448774E-3</v>
      </c>
      <c r="AN470" s="223">
        <f t="shared" ca="1" si="889"/>
        <v>2.5634985255290348E-3</v>
      </c>
      <c r="AO470" s="223">
        <f t="shared" ca="1" si="890"/>
        <v>-2.6265583666179346E-3</v>
      </c>
      <c r="AP470" s="223">
        <f t="shared" ca="1" si="891"/>
        <v>2.1287129976140461E-3</v>
      </c>
      <c r="AQ470" s="223">
        <f t="shared" ca="1" si="892"/>
        <v>-1.1762779928612941E-3</v>
      </c>
      <c r="AR470" s="223">
        <f t="shared" ca="1" si="893"/>
        <v>-2.7352821243664021E-5</v>
      </c>
      <c r="AS470" s="223">
        <f t="shared" ca="1" si="894"/>
        <v>1.2251424021434889E-3</v>
      </c>
      <c r="AT470" s="223">
        <f t="shared" ca="1" si="895"/>
        <v>-2.1613011107955368E-3</v>
      </c>
      <c r="AU470" s="223">
        <f t="shared" ca="1" si="896"/>
        <v>2.6359109465834071E-3</v>
      </c>
      <c r="AV470" s="223">
        <f t="shared" ca="1" si="897"/>
        <v>-2.5476183157556028E-3</v>
      </c>
      <c r="AW470" s="223">
        <f t="shared" ca="1" si="898"/>
        <v>1.9152782330239743E-3</v>
      </c>
      <c r="AX470" s="223">
        <f t="shared" ca="1" si="899"/>
        <v>-8.7392780682003356E-4</v>
      </c>
      <c r="AY470" s="223">
        <f t="shared" ca="1" si="900"/>
        <v>-3.5405112393966927E-4</v>
      </c>
      <c r="AZ470" s="223">
        <f t="shared" ca="1" si="901"/>
        <v>1.5064219423569967E-3</v>
      </c>
      <c r="BA470" s="223">
        <f t="shared" ca="1" si="902"/>
        <v>-2.3370942495952031E-3</v>
      </c>
      <c r="BB470" s="223">
        <f t="shared" ca="1" si="903"/>
        <v>2.6686768134884633E-3</v>
      </c>
      <c r="BC470" s="223">
        <f t="shared" ca="1" si="904"/>
        <v>-2.430359714094602E-3</v>
      </c>
      <c r="BD470" s="223">
        <f t="shared" ca="1" si="905"/>
        <v>1.6730359010633275E-3</v>
      </c>
      <c r="BE470" s="223">
        <f t="shared" ca="1" si="906"/>
        <v>-5.5843293310994075E-4</v>
      </c>
      <c r="BF470" s="223">
        <f t="shared" ca="1" si="907"/>
        <v>-6.7542416817988494E-4</v>
      </c>
      <c r="BG470" s="223">
        <f t="shared" ca="1" si="908"/>
        <v>1.7650434943760848E-3</v>
      </c>
      <c r="BH470" s="223">
        <f t="shared" ca="1" si="909"/>
        <v>-2.4777353155075966E-3</v>
      </c>
      <c r="BI470" s="223">
        <f t="shared" ca="1" si="910"/>
        <v>2.6613032971073858E-3</v>
      </c>
      <c r="BJ470" s="223">
        <f t="shared" ca="1" si="911"/>
        <v>-2.2765462401485217E-3</v>
      </c>
      <c r="BK470" s="223">
        <f t="shared" ca="1" si="912"/>
        <v>1.4056295518845262E-3</v>
      </c>
      <c r="BL470" s="223">
        <f t="shared" ca="1" si="913"/>
        <v>-2.3453870829505863E-4</v>
      </c>
      <c r="BM470" s="223">
        <f t="shared" ca="1" si="914"/>
        <v>-9.8663820424415346E-4</v>
      </c>
      <c r="BN470" s="223">
        <f t="shared" ca="1" si="915"/>
        <v>1.9971171493326331E-3</v>
      </c>
      <c r="BO470" s="223">
        <f t="shared" ca="1" si="916"/>
        <v>-2.5811089359923283E-3</v>
      </c>
      <c r="BP470" s="223">
        <f t="shared" ca="1" si="917"/>
        <v>2.6139013019898369E-3</v>
      </c>
      <c r="BQ470" s="223">
        <f t="shared" ca="1" si="918"/>
        <v>-2.0884913917354909E-3</v>
      </c>
      <c r="BR470" s="223">
        <f t="shared" ca="1" si="919"/>
        <v>1.1170812258817656E-3</v>
      </c>
      <c r="BS470" s="223">
        <f t="shared" ca="1" si="920"/>
        <v>9.2883197001739993E-5</v>
      </c>
      <c r="BT470" s="223">
        <f t="shared" ca="1" si="921"/>
        <v>-1.2830122833512024E-3</v>
      </c>
      <c r="BU470" s="223">
        <f t="shared" ca="1" si="922"/>
        <v>2.1991523034414775E-3</v>
      </c>
      <c r="BV470" s="223">
        <f t="shared" ca="1" si="923"/>
        <v>-2.6456602755768736E-3</v>
      </c>
      <c r="BW470" s="223">
        <f t="shared" ca="1" si="924"/>
        <v>2.5271837982642808E-3</v>
      </c>
      <c r="BX470" s="223">
        <f t="shared" ca="1" si="925"/>
        <v>-1.8690236888176327E-3</v>
      </c>
      <c r="BY470" s="223">
        <f t="shared" ca="1" si="926"/>
        <v>8.1173095845965462E-4</v>
      </c>
      <c r="BZ470" s="223">
        <f t="shared" ca="1" si="927"/>
        <v>4.1890805255978872E-4</v>
      </c>
      <c r="CA470" s="223">
        <f t="shared" ca="1" si="928"/>
        <v>-1.5600886634855038E-3</v>
      </c>
      <c r="CB470" s="223">
        <f t="shared" ca="1" si="929"/>
        <v>2.368110159929921E-3</v>
      </c>
      <c r="CC470" s="223">
        <f t="shared" ca="1" si="930"/>
        <v>-2.6704184220293272E-3</v>
      </c>
      <c r="CD470" s="223">
        <f t="shared" ca="1" si="931"/>
        <v>2.4024550979036266E-3</v>
      </c>
      <c r="CE470" s="223">
        <f t="shared" ca="1" si="932"/>
        <v>-1.6214441299278359E-3</v>
      </c>
      <c r="CF470" s="223">
        <f t="shared" ca="1" si="933"/>
        <v>4.9417150186103847E-4</v>
      </c>
      <c r="CG470" s="223">
        <f t="shared" ca="1" si="934"/>
        <v>7.3863214108664164E-4</v>
      </c>
      <c r="CH470" s="223">
        <f t="shared" ca="1" si="935"/>
        <v>-1.8136998579863716E-3</v>
      </c>
      <c r="CI470" s="223">
        <f t="shared" ca="1" si="936"/>
        <v>2.5014494353699673E-3</v>
      </c>
      <c r="CJ470" s="223">
        <f t="shared" ca="1" si="937"/>
        <v>-2.6550109897821093E-3</v>
      </c>
      <c r="CK470" s="223">
        <f t="shared" ca="1" si="938"/>
        <v>2.241591236659094E-3</v>
      </c>
      <c r="CL470" s="223">
        <f t="shared" ca="1" si="939"/>
        <v>-1.3494765420795423E-3</v>
      </c>
      <c r="CM470" s="223">
        <f t="shared" ca="1" si="940"/>
        <v>1.6917924589832296E-4</v>
      </c>
      <c r="CN470" s="223">
        <f t="shared" ca="1" si="941"/>
        <v>1.0472465146908476E-3</v>
      </c>
      <c r="CO470" s="223">
        <f t="shared" ca="1" si="942"/>
        <v>-2.040031318426676E-3</v>
      </c>
      <c r="CP470" s="223">
        <f t="shared" ca="1" si="943"/>
        <v>2.5971645829464579E-3</v>
      </c>
      <c r="CQ470" s="223">
        <f t="shared" ca="1" si="944"/>
        <v>-2.5996697209574844E-3</v>
      </c>
      <c r="CR470" s="223">
        <f t="shared" ca="1" si="945"/>
        <v>2.0470117567362991E-3</v>
      </c>
      <c r="CS470" s="223">
        <f t="shared" ca="1" si="946"/>
        <v>-1.057211570942123E-3</v>
      </c>
      <c r="CT470" s="223">
        <f t="shared" ca="1" si="947"/>
        <v>-1.5835762339510662E-4</v>
      </c>
      <c r="CU470" s="223">
        <f t="shared" ca="1" si="948"/>
        <v>1.3401093259343439E-3</v>
      </c>
      <c r="CV470" s="223">
        <f t="shared" ca="1" si="949"/>
        <v>-2.2356788089714255E-3</v>
      </c>
      <c r="CW470" s="223">
        <f t="shared" ca="1" si="950"/>
        <v>2.6538159577479347E-3</v>
      </c>
      <c r="CX470" s="223">
        <f t="shared" ca="1" si="951"/>
        <v>-2.5052269997503456E-3</v>
      </c>
      <c r="CY470" s="223">
        <f t="shared" ca="1" si="952"/>
        <v>1.821643314628362E-3</v>
      </c>
      <c r="CZ470" s="223">
        <f t="shared" ca="1" si="953"/>
        <v>-7.4904515372247469E-4</v>
      </c>
      <c r="DA470" s="223">
        <f t="shared" ca="1" si="954"/>
        <v>-4.8351264663306487E-4</v>
      </c>
      <c r="DB470" s="223">
        <f t="shared" ca="1" si="955"/>
        <v>1.6128156455385064E-3</v>
      </c>
      <c r="DC470" s="223">
        <f t="shared" ca="1" si="956"/>
        <v>-2.397699609253671E-3</v>
      </c>
      <c r="DD470" s="223">
        <f t="shared" ca="1" si="957"/>
        <v>2.6705514703661377E-3</v>
      </c>
      <c r="DE470" s="223">
        <f t="shared" ca="1" si="958"/>
        <v>-2.3731033325952548E-3</v>
      </c>
      <c r="DF470" s="223">
        <f t="shared" ca="1" si="959"/>
        <v>1.568875661478176E-3</v>
      </c>
      <c r="DG470" s="223">
        <f t="shared" ca="1" si="960"/>
        <v>-4.2961240017775249E-4</v>
      </c>
      <c r="DH470" s="223">
        <f t="shared" ca="1" si="961"/>
        <v>-8.0139518961091453E-4</v>
      </c>
      <c r="DI470" s="223">
        <f t="shared" ca="1" si="962"/>
        <v>1.8612637166209242E-3</v>
      </c>
      <c r="DJ470" s="223">
        <f t="shared" ca="1" si="963"/>
        <v>-2.5236567756276892E-3</v>
      </c>
      <c r="DK470" s="223">
        <f t="shared" ca="1" si="964"/>
        <v>2.6471194031138416E-3</v>
      </c>
      <c r="DL470" s="223">
        <f t="shared" ca="1" si="965"/>
        <v>-2.2052859824272398E-3</v>
      </c>
      <c r="DM470" s="223">
        <f t="shared" ca="1" si="966"/>
        <v>1.2925106580657206E-3</v>
      </c>
      <c r="DN470" s="223">
        <f t="shared" ca="1" si="967"/>
        <v>-1.0371787624987704E-4</v>
      </c>
      <c r="DO470" s="223">
        <f t="shared" ca="1" si="968"/>
        <v>-1.1072240029961608E-3</v>
      </c>
      <c r="DP470" s="223">
        <f t="shared" ca="1" si="969"/>
        <v>2.0817166489361816E-3</v>
      </c>
      <c r="DQ470" s="223">
        <f t="shared" ca="1" si="970"/>
        <v>-2.6116557950700424E-3</v>
      </c>
      <c r="DR470" s="223">
        <f t="shared" ca="1" si="971"/>
        <v>2.5838721960931193E-3</v>
      </c>
      <c r="DS470" s="223">
        <f t="shared" ca="1" si="972"/>
        <v>-2.0042990783975482E-3</v>
      </c>
      <c r="DT470" s="223">
        <f t="shared" ca="1" si="973"/>
        <v>9.9670509128383126E-4</v>
      </c>
      <c r="DU470" s="223">
        <f t="shared" ca="1" si="974"/>
        <v>2.2373666107751303E-4</v>
      </c>
      <c r="DV470" s="223">
        <f t="shared" ca="1" si="975"/>
        <v>-1.3963991367693922E-3</v>
      </c>
      <c r="DW470" s="223">
        <f t="shared" ca="1" si="976"/>
        <v>2.2708586251843034E-3</v>
      </c>
      <c r="DX470" s="223">
        <f t="shared" ca="1" si="977"/>
        <v>-2.6603730804186172E-3</v>
      </c>
      <c r="DY470" s="223">
        <f t="shared" ca="1" si="978"/>
        <v>2.4817611461682835E-3</v>
      </c>
      <c r="DZ470" s="223">
        <f t="shared" ca="1" si="979"/>
        <v>-1.7731656506221002E-3</v>
      </c>
      <c r="EA470" s="223">
        <f t="shared" ca="1" si="980"/>
        <v>6.8590815219336787E-4</v>
      </c>
      <c r="EB470" s="223">
        <f t="shared" ca="1" si="981"/>
        <v>5.4782599076778557E-4</v>
      </c>
      <c r="EC470" s="223">
        <f t="shared" ca="1" si="982"/>
        <v>-1.6645711277538189E-3</v>
      </c>
      <c r="ED470" s="223">
        <f t="shared" ca="1" si="983"/>
        <v>2.4258447739885025E-3</v>
      </c>
      <c r="EE470" s="223">
        <f t="shared" ca="1" si="984"/>
        <v>-2.6690758783555523E-3</v>
      </c>
      <c r="EF470" s="223">
        <f t="shared" ca="1" si="985"/>
        <v>2.3423220985754126E-3</v>
      </c>
      <c r="EG470" s="223">
        <f t="shared" ca="1" si="986"/>
        <v>-1.5153621609940184E-3</v>
      </c>
      <c r="EH470" s="223">
        <f t="shared" ca="1" si="987"/>
        <v>3.6479451604869183E-4</v>
      </c>
      <c r="EI470" s="223">
        <f t="shared" ca="1" si="988"/>
        <v>8.6367550763891685E-4</v>
      </c>
      <c r="EJ470" s="223">
        <f t="shared" ca="1" si="989"/>
        <v>-1.9077064195896073E-3</v>
      </c>
      <c r="EK470" s="223">
        <f t="shared" ca="1" si="990"/>
        <v>2.5443439594093533E-3</v>
      </c>
      <c r="EL470" s="223">
        <f t="shared" ca="1" si="991"/>
        <v>-2.6376332906992957E-3</v>
      </c>
      <c r="EM470" s="223">
        <f t="shared" ca="1" si="992"/>
        <v>2.1676523463804386E-3</v>
      </c>
      <c r="EN470" s="223">
        <f t="shared" ca="1" si="993"/>
        <v>-1.2347662139616988E-3</v>
      </c>
      <c r="EO470" s="223">
        <f t="shared" ca="1" si="994"/>
        <v>3.8194030831115297E-5</v>
      </c>
      <c r="EP470" s="223">
        <f t="shared" ca="1" si="995"/>
        <v>1.1665345409637724E-3</v>
      </c>
      <c r="EQ470" s="223">
        <f t="shared" ca="1" si="996"/>
        <v>-2.1221480311768132E-3</v>
      </c>
      <c r="ER470" s="223">
        <f t="shared" ca="1" si="997"/>
        <v>2.6245738433988081E-3</v>
      </c>
      <c r="ES470" s="223">
        <f t="shared" ca="1" si="998"/>
        <v>-2.5665182432350691E-3</v>
      </c>
      <c r="ET470" s="223">
        <f t="shared" ca="1" si="999"/>
        <v>1.9603790852395905E-3</v>
      </c>
      <c r="EU470" s="223">
        <f t="shared" ca="1" si="1000"/>
        <v>-9.3559823374782464E-4</v>
      </c>
      <c r="EV470" s="223">
        <f t="shared" ca="1" si="1001"/>
        <v>-2.8898092816141403E-4</v>
      </c>
      <c r="EW470" s="223">
        <f t="shared" ca="1" si="1002"/>
        <v>1.4518478089793065E-3</v>
      </c>
      <c r="EX470" s="223">
        <f t="shared" ca="1" si="1003"/>
        <v>-2.3046705610741624E-3</v>
      </c>
      <c r="EY470" s="223">
        <f t="shared" ca="1" si="1004"/>
        <v>2.665327693823407E-3</v>
      </c>
      <c r="EZ470" s="223">
        <f t="shared" ca="1" si="1005"/>
        <v>-2.4568003724707989E-3</v>
      </c>
      <c r="FA470" s="223">
        <f t="shared" ca="1" si="1006"/>
        <v>1.7236198979307237E-3</v>
      </c>
      <c r="FB470" s="223">
        <f t="shared" ca="1" si="1007"/>
        <v>-6.223579852409906E-4</v>
      </c>
      <c r="FC470" s="223">
        <f t="shared" ca="1" si="1008"/>
        <v>-6.1180934501005226E-4</v>
      </c>
      <c r="FD470" s="223">
        <f t="shared" ca="1" si="1009"/>
        <v>1.7153239345639763E-3</v>
      </c>
      <c r="FE470" s="223">
        <f t="shared" ca="1" si="1010"/>
        <v>-2.4525287005396647E-3</v>
      </c>
      <c r="FF470" s="223">
        <f t="shared" ca="1" si="1011"/>
        <v>2.6659925348390132E-3</v>
      </c>
      <c r="FG470" s="223">
        <f t="shared" ca="1" si="1012"/>
        <v>-2.3101299373083791E-3</v>
      </c>
      <c r="FH470" s="223">
        <f t="shared" ca="1" si="1013"/>
        <v>1.4609358630072429E-3</v>
      </c>
      <c r="FI470" s="223">
        <f t="shared" ca="1" si="1014"/>
        <v>-2.9975689334385905E-4</v>
      </c>
      <c r="FJ470" s="223">
        <f t="shared" ca="1" si="1015"/>
        <v>-9.2543557983602582E-4</v>
      </c>
      <c r="FK470" s="223">
        <f t="shared" ca="1" si="1016"/>
        <v>1.952999991544973E-3</v>
      </c>
      <c r="FL470" s="223">
        <f t="shared" ca="1" si="1017"/>
        <v>-2.5634985255290638E-3</v>
      </c>
      <c r="FM470" s="223">
        <f t="shared" ca="1" si="1018"/>
        <v>2.6265583666179159E-3</v>
      </c>
      <c r="FN470" s="223">
        <f t="shared" ca="1" si="1019"/>
        <v>-2.1287129976140075E-3</v>
      </c>
      <c r="FO470" s="223">
        <f t="shared" ca="1" si="1020"/>
        <v>1.1762779928611343E-3</v>
      </c>
      <c r="FP470" s="223">
        <f t="shared" ca="1" si="1021"/>
        <v>2.73528212438041E-5</v>
      </c>
      <c r="FQ470" s="223">
        <f t="shared" ca="1" si="1022"/>
        <v>-1.2251424021435797E-3</v>
      </c>
      <c r="FR470" s="223">
        <f t="shared" ca="1" si="1023"/>
        <v>2.1613011107955962E-3</v>
      </c>
      <c r="FS470" s="223">
        <f t="shared" ca="1" si="1024"/>
        <v>-2.6359109465834175E-3</v>
      </c>
      <c r="FT470" s="223">
        <f t="shared" ca="1" si="1025"/>
        <v>2.5476183157555495E-3</v>
      </c>
      <c r="FU470" s="223">
        <f t="shared" ca="1" si="1026"/>
        <v>-1.9152782330238767E-3</v>
      </c>
      <c r="FV470" s="223">
        <f t="shared" ca="1" si="1027"/>
        <v>8.7392780681993696E-4</v>
      </c>
      <c r="FW470" s="223">
        <f t="shared" ca="1" si="1028"/>
        <v>3.540511239397328E-4</v>
      </c>
      <c r="FX470" s="223">
        <f t="shared" ca="1" si="1029"/>
        <v>-1.5064219423570498E-3</v>
      </c>
      <c r="FY470" s="223">
        <f t="shared" ca="1" si="1030"/>
        <v>2.3370942495952894E-3</v>
      </c>
      <c r="FZ470" s="223">
        <f t="shared" ca="1" si="1031"/>
        <v>-2.6686768134884672E-3</v>
      </c>
      <c r="GA470" s="223">
        <f t="shared" ca="1" si="1032"/>
        <v>2.4303597140945595E-3</v>
      </c>
      <c r="GB470" s="223">
        <f t="shared" ca="1" si="1033"/>
        <v>-1.6730359010632479E-3</v>
      </c>
      <c r="GC470" s="223">
        <f t="shared" ca="1" si="1034"/>
        <v>5.5843293310991516E-4</v>
      </c>
      <c r="GD470" s="223">
        <f t="shared" ca="1" si="1035"/>
        <v>6.7542416818005733E-4</v>
      </c>
      <c r="GE470" s="223">
        <f t="shared" ca="1" si="1036"/>
        <v>-1.7650434943761615E-3</v>
      </c>
      <c r="GF470" s="223">
        <f t="shared" ca="1" si="1037"/>
        <v>2.4777353155076348E-3</v>
      </c>
      <c r="GG470" s="223">
        <f t="shared" ca="1" si="1038"/>
        <v>-2.6613032971073772E-3</v>
      </c>
      <c r="GH470" s="223">
        <f t="shared" ca="1" si="1039"/>
        <v>2.2765462401485082E-3</v>
      </c>
      <c r="GI470" s="223">
        <f t="shared" ca="1" si="1040"/>
        <v>-1.4056295518843748E-3</v>
      </c>
      <c r="GJ470" s="223">
        <f t="shared" ca="1" si="1041"/>
        <v>2.3453870829495715E-4</v>
      </c>
      <c r="GK470" s="223">
        <f t="shared" ca="1" si="1042"/>
        <v>9.8663820424424844E-4</v>
      </c>
      <c r="GL470" s="223">
        <f t="shared" ca="1" si="1043"/>
        <v>-1.9971171493327008E-3</v>
      </c>
      <c r="GM470" s="223">
        <f t="shared" ca="1" si="1044"/>
        <v>2.5811089359923348E-3</v>
      </c>
      <c r="GN470" s="223">
        <f t="shared" ca="1" si="1045"/>
        <v>-2.6139013019898004E-3</v>
      </c>
      <c r="GO470" s="223">
        <f t="shared" ca="1" si="1046"/>
        <v>2.0884913917354271E-3</v>
      </c>
      <c r="GP470" s="223">
        <f t="shared" ca="1" si="1047"/>
        <v>-1.1170812258815351E-3</v>
      </c>
      <c r="GQ470" s="223">
        <f t="shared" ca="1" si="1048"/>
        <v>-9.2883197001842124E-5</v>
      </c>
      <c r="GR470" s="223">
        <f t="shared" ca="1" si="1049"/>
        <v>1.2830122833513585E-3</v>
      </c>
      <c r="GS470" s="223">
        <f t="shared" ca="1" si="1050"/>
        <v>-2.1991523034414926E-3</v>
      </c>
      <c r="GT470" s="223">
        <f t="shared" ca="1" si="1051"/>
        <v>2.6456602755768875E-3</v>
      </c>
      <c r="GU470" s="223">
        <f t="shared" ca="1" si="1052"/>
        <v>-2.5271837982641988E-3</v>
      </c>
      <c r="GV470" s="223">
        <f t="shared" ca="1" si="1053"/>
        <v>1.8690236888175599E-3</v>
      </c>
      <c r="GW470" s="223">
        <f t="shared" ca="1" si="1054"/>
        <v>-8.1173095845948505E-4</v>
      </c>
      <c r="GX470" s="223">
        <f t="shared" ca="1" si="1055"/>
        <v>-4.1890805255981474E-4</v>
      </c>
      <c r="GY470" s="223">
        <f t="shared" ca="1" si="1056"/>
        <v>1.5600886634855864E-3</v>
      </c>
      <c r="GZ470" s="223">
        <f t="shared" ca="1" si="1057"/>
        <v>-2.3681101599300385E-3</v>
      </c>
      <c r="HA470" s="223">
        <f t="shared" ca="1" si="1058"/>
        <v>2.6704184220293285E-3</v>
      </c>
      <c r="HB470" s="223">
        <f t="shared" ca="1" si="1059"/>
        <v>-2.4024550979035485E-3</v>
      </c>
      <c r="HC470" s="223">
        <f t="shared" ca="1" si="1060"/>
        <v>1.6214441299278151E-3</v>
      </c>
      <c r="HD470" s="223">
        <f t="shared" ca="1" si="1061"/>
        <v>-4.9417150186093818E-4</v>
      </c>
      <c r="HE470" s="223">
        <f t="shared" ca="1" si="1062"/>
        <v>-7.3863214108688569E-4</v>
      </c>
      <c r="HF470" s="223">
        <f t="shared" ca="1" si="1063"/>
        <v>1.8136998579864466E-3</v>
      </c>
      <c r="HG470" s="223">
        <f t="shared" ca="1" si="1064"/>
        <v>-2.5014494353700297E-3</v>
      </c>
      <c r="HH470" s="223">
        <f t="shared" ca="1" si="1065"/>
        <v>2.6550109897821063E-3</v>
      </c>
      <c r="HI470" s="223">
        <f t="shared" ca="1" si="1066"/>
        <v>-2.2415912366590385E-3</v>
      </c>
      <c r="HJ470" s="223">
        <f t="shared" ca="1" si="1067"/>
        <v>1.3494765420793231E-3</v>
      </c>
      <c r="HK470" s="223">
        <f t="shared" ca="1" si="1068"/>
        <v>-1.6917924589829661E-4</v>
      </c>
      <c r="HL470" s="223">
        <f t="shared" ca="1" si="1069"/>
        <v>-1.0472465146910111E-3</v>
      </c>
      <c r="HM470" s="223">
        <f t="shared" ca="1" si="1070"/>
        <v>2.0400313184266929E-3</v>
      </c>
      <c r="HN470" s="223">
        <f t="shared" ca="1" si="1071"/>
        <v>-2.5971645829464813E-3</v>
      </c>
      <c r="HO470" s="223">
        <f t="shared" ca="1" si="1072"/>
        <v>2.5996697209574263E-3</v>
      </c>
      <c r="HP470" s="223">
        <f t="shared" ca="1" si="1073"/>
        <v>-2.0470117567362818E-3</v>
      </c>
      <c r="HQ470" s="223">
        <f t="shared" ca="1" si="1074"/>
        <v>1.0572115709419597E-3</v>
      </c>
      <c r="HR470" s="223">
        <f t="shared" ca="1" si="1075"/>
        <v>1.5835762339513285E-4</v>
      </c>
      <c r="HS470" s="223">
        <f t="shared" ca="1" si="1076"/>
        <v>-1.3401093259344321E-3</v>
      </c>
      <c r="HT470" s="223">
        <f t="shared" ca="1" si="1077"/>
        <v>2.2356788089715643E-3</v>
      </c>
      <c r="HU470" s="223">
        <f t="shared" ca="1" si="1078"/>
        <v>-2.6538159577479373E-3</v>
      </c>
      <c r="HV470" s="223">
        <f t="shared" ca="1" si="1079"/>
        <v>2.5052269997503105E-3</v>
      </c>
      <c r="HW470" s="223">
        <f t="shared" ca="1" si="1080"/>
        <v>-1.8216433146283984E-3</v>
      </c>
      <c r="HX470" s="223">
        <f t="shared" ca="1" si="1081"/>
        <v>7.4904515372237667E-4</v>
      </c>
      <c r="HY470" s="223">
        <f t="shared" ca="1" si="1082"/>
        <v>4.8351264663331467E-4</v>
      </c>
      <c r="HZ470" s="223">
        <f t="shared" ca="1" si="1083"/>
        <v>-1.6128156455385879E-3</v>
      </c>
      <c r="IA470" s="223">
        <f t="shared" ca="1" si="1084"/>
        <v>2.3976996092537162E-3</v>
      </c>
      <c r="IB470" s="223">
        <f t="shared" ca="1" si="1085"/>
        <v>-2.6705514703661386E-3</v>
      </c>
      <c r="IC470" s="223">
        <f t="shared" ca="1" si="1086"/>
        <v>2.373103332595208E-3</v>
      </c>
      <c r="ID470" s="223">
        <f t="shared" ca="1" si="1087"/>
        <v>-1.5688756614779707E-3</v>
      </c>
      <c r="IE470" s="223">
        <f t="shared" ca="1" si="1088"/>
        <v>-9.9741173197823965E-4</v>
      </c>
      <c r="IF470" s="223">
        <f t="shared" ca="1" si="1089"/>
        <v>8.0139518961101189E-4</v>
      </c>
      <c r="IG470" s="223">
        <f t="shared" ca="1" si="1090"/>
        <v>-1.8612637166208887E-3</v>
      </c>
      <c r="IH470" s="223">
        <f t="shared" ca="1" si="1091"/>
        <v>2.5236567756277226E-3</v>
      </c>
      <c r="II470" s="223">
        <f t="shared" ca="1" si="1092"/>
        <v>-2.6471194031138078E-3</v>
      </c>
      <c r="IJ470" s="223">
        <f t="shared" ca="1" si="1093"/>
        <v>2.2052859824271817E-3</v>
      </c>
      <c r="IK470" s="223">
        <f t="shared" ca="1" si="1094"/>
        <v>-1.2925106580656313E-3</v>
      </c>
      <c r="IL470" s="223">
        <f t="shared" ca="1" si="1095"/>
        <v>1.0371787624992681E-4</v>
      </c>
      <c r="IM470" s="223">
        <f t="shared" ca="1" si="1096"/>
        <v>1.1072240029962538E-3</v>
      </c>
      <c r="IN470" s="223">
        <f t="shared" ca="1" si="1097"/>
        <v>-2.0817166489363412E-3</v>
      </c>
      <c r="IO470" s="223">
        <f t="shared" ca="1" si="1098"/>
        <v>2.6116557950700641E-3</v>
      </c>
      <c r="IP470" s="223">
        <f t="shared" ca="1" si="1099"/>
        <v>-2.5838721960930932E-3</v>
      </c>
      <c r="IQ470" s="223">
        <f t="shared" ca="1" si="1100"/>
        <v>2.0042990783975807E-3</v>
      </c>
      <c r="IR470" s="223">
        <f t="shared" ca="1" si="1101"/>
        <v>-9.9670509128373672E-4</v>
      </c>
      <c r="IS470" s="223">
        <f t="shared" ca="1" si="1102"/>
        <v>-2.2373666107776597E-4</v>
      </c>
      <c r="IT470" s="223">
        <f t="shared" ca="1" si="1103"/>
        <v>1.3963991367694794E-3</v>
      </c>
      <c r="IU470" s="223">
        <f t="shared" ca="1" si="1104"/>
        <v>-2.2708586251843571E-3</v>
      </c>
      <c r="IV470" s="223">
        <f t="shared" ca="1" si="1105"/>
        <v>2.6603730804186129E-3</v>
      </c>
      <c r="IW470" s="223">
        <f t="shared" ca="1" si="1106"/>
        <v>-2.4817611461682458E-3</v>
      </c>
      <c r="IX470" s="223">
        <f t="shared" ca="1" si="1107"/>
        <v>1.7731656506219102E-3</v>
      </c>
      <c r="IY470" s="223">
        <f t="shared" ca="1" si="1108"/>
        <v>-6.859081521932691E-4</v>
      </c>
      <c r="IZ470" s="223">
        <f t="shared" ca="1" si="1109"/>
        <v>-5.4782599076788564E-4</v>
      </c>
      <c r="JA470" s="223">
        <f t="shared" ca="1" si="1110"/>
        <v>1.6645711277537799E-3</v>
      </c>
      <c r="JB470" s="223">
        <f t="shared" ca="1" si="1111"/>
        <v>-2.4258447739885455E-3</v>
      </c>
    </row>
    <row r="471" spans="2:262">
      <c r="B471" s="230">
        <v>110</v>
      </c>
      <c r="C471" s="229">
        <f t="shared" si="1112"/>
        <v>2.1484375000000015E-3</v>
      </c>
      <c r="D471" s="226">
        <f t="shared" ca="1" si="855"/>
        <v>23.38610069919341</v>
      </c>
      <c r="E471" s="225">
        <f ca="1">DL361</f>
        <v>-0.61389930080658861</v>
      </c>
      <c r="F471" s="224">
        <v>110</v>
      </c>
      <c r="G471" s="223">
        <f t="shared" ca="1" si="856"/>
        <v>4.1296642406949673E-3</v>
      </c>
      <c r="H471" s="223">
        <f t="shared" ca="1" si="857"/>
        <v>-3.7998121471507903E-3</v>
      </c>
      <c r="I471" s="223">
        <f t="shared" ca="1" si="858"/>
        <v>2.7403147531144673E-3</v>
      </c>
      <c r="J471" s="223">
        <f t="shared" ca="1" si="859"/>
        <v>-1.1546182460565879E-3</v>
      </c>
      <c r="K471" s="223">
        <f t="shared" ca="1" si="860"/>
        <v>-6.5278968895421852E-4</v>
      </c>
      <c r="L471" s="223">
        <f t="shared" ca="1" si="861"/>
        <v>2.3348480250085738E-3</v>
      </c>
      <c r="M471" s="223">
        <f t="shared" ca="1" si="862"/>
        <v>-3.5685655424021251E-3</v>
      </c>
      <c r="N471" s="223">
        <f t="shared" ca="1" si="863"/>
        <v>4.1170420592729733E-3</v>
      </c>
      <c r="O471" s="223">
        <f t="shared" ca="1" si="864"/>
        <v>-3.8749583394411943E-3</v>
      </c>
      <c r="P471" s="223">
        <f t="shared" ca="1" si="865"/>
        <v>2.8887996410355003E-3</v>
      </c>
      <c r="Q471" s="223">
        <f t="shared" ca="1" si="866"/>
        <v>-1.3479295515086819E-3</v>
      </c>
      <c r="R471" s="223">
        <f t="shared" ca="1" si="867"/>
        <v>-4.5177187613841974E-4</v>
      </c>
      <c r="S471" s="223">
        <f t="shared" ca="1" si="868"/>
        <v>2.1647234294355387E-3</v>
      </c>
      <c r="T471" s="223">
        <f t="shared" ca="1" si="869"/>
        <v>-3.4620017294279574E-3</v>
      </c>
      <c r="U471" s="223">
        <f t="shared" ca="1" si="870"/>
        <v>4.0945015629198951E-3</v>
      </c>
      <c r="V471" s="223">
        <f t="shared" ca="1" si="871"/>
        <v>-3.9407694176856215E-3</v>
      </c>
      <c r="W471" s="223">
        <f t="shared" ca="1" si="872"/>
        <v>3.0303251575923198E-3</v>
      </c>
      <c r="X471" s="223">
        <f t="shared" ca="1" si="873"/>
        <v>-1.5379935766065139E-3</v>
      </c>
      <c r="Y471" s="223">
        <f t="shared" ca="1" si="874"/>
        <v>-2.4966570530248204E-4</v>
      </c>
      <c r="Z471" s="223">
        <f t="shared" ca="1" si="875"/>
        <v>1.9893838255136275E-3</v>
      </c>
      <c r="AA471" s="223">
        <f t="shared" ca="1" si="876"/>
        <v>-3.3470976510520684E-3</v>
      </c>
      <c r="AB471" s="223">
        <f t="shared" ca="1" si="877"/>
        <v>4.0620970536657652E-3</v>
      </c>
      <c r="AC471" s="223">
        <f t="shared" ca="1" si="878"/>
        <v>-3.997086837232205E-3</v>
      </c>
      <c r="AD471" s="223">
        <f t="shared" ca="1" si="879"/>
        <v>3.1645503554193727E-3</v>
      </c>
      <c r="AE471" s="223">
        <f t="shared" ca="1" si="880"/>
        <v>-1.7243524404659872E-3</v>
      </c>
      <c r="AF471" s="223">
        <f t="shared" ca="1" si="881"/>
        <v>-4.6958067914308664E-5</v>
      </c>
      <c r="AG471" s="223">
        <f t="shared" ca="1" si="882"/>
        <v>1.8092516217065849E-3</v>
      </c>
      <c r="AH471" s="223">
        <f t="shared" ca="1" si="883"/>
        <v>-3.2241301212636484E-3</v>
      </c>
      <c r="AI471" s="223">
        <f t="shared" ca="1" si="884"/>
        <v>4.0199065968116688E-3</v>
      </c>
      <c r="AJ471" s="223">
        <f t="shared" ca="1" si="885"/>
        <v>-4.0437749244844438E-3</v>
      </c>
      <c r="AK471" s="223">
        <f t="shared" ca="1" si="886"/>
        <v>3.2911518742583267E-3</v>
      </c>
      <c r="AL471" s="223">
        <f t="shared" ca="1" si="887"/>
        <v>-1.9065571882609152E-3</v>
      </c>
      <c r="AM471" s="223">
        <f t="shared" ca="1" si="888"/>
        <v>1.5586269557248166E-4</v>
      </c>
      <c r="AN471" s="223">
        <f t="shared" ca="1" si="889"/>
        <v>1.6247607722711512E-3</v>
      </c>
      <c r="AO471" s="223">
        <f t="shared" ca="1" si="890"/>
        <v>-3.093395379612676E-3</v>
      </c>
      <c r="AP471" s="223">
        <f t="shared" ca="1" si="891"/>
        <v>3.9680318328636265E-3</v>
      </c>
      <c r="AQ471" s="223">
        <f t="shared" ca="1" si="892"/>
        <v>-4.0807212037507435E-3</v>
      </c>
      <c r="AR471" s="223">
        <f t="shared" ca="1" si="893"/>
        <v>3.409824719961335E-3</v>
      </c>
      <c r="AS471" s="223">
        <f t="shared" ca="1" si="894"/>
        <v>-2.0841688727946364E-3</v>
      </c>
      <c r="AT471" s="223">
        <f t="shared" ca="1" si="895"/>
        <v>3.5830797217367835E-4</v>
      </c>
      <c r="AU471" s="223">
        <f t="shared" ca="1" si="896"/>
        <v>1.4363557318230811E-3</v>
      </c>
      <c r="AV471" s="223">
        <f t="shared" ca="1" si="897"/>
        <v>-2.9552083775427839E-3</v>
      </c>
      <c r="AW471" s="223">
        <f t="shared" ca="1" si="898"/>
        <v>3.9065977326716763E-3</v>
      </c>
      <c r="AX471" s="223">
        <f t="shared" ca="1" si="899"/>
        <v>-4.1078366682082449E-3</v>
      </c>
      <c r="AY471" s="223">
        <f t="shared" ca="1" si="900"/>
        <v>3.5202829992485862E-3</v>
      </c>
      <c r="AZ471" s="223">
        <f t="shared" ca="1" si="901"/>
        <v>-2.2567596119621629E-3</v>
      </c>
      <c r="BA471" s="223">
        <f t="shared" ca="1" si="902"/>
        <v>5.5989005348583702E-4</v>
      </c>
      <c r="BB471" s="223">
        <f t="shared" ca="1" si="903"/>
        <v>1.2444903846070901E-3</v>
      </c>
      <c r="BC471" s="223">
        <f t="shared" ca="1" si="904"/>
        <v>-2.8099020196456657E-3</v>
      </c>
      <c r="BD471" s="223">
        <f t="shared" ca="1" si="905"/>
        <v>3.8357522963641511E-3</v>
      </c>
      <c r="BE471" s="223">
        <f t="shared" ca="1" si="906"/>
        <v>-4.1250559943280399E-3</v>
      </c>
      <c r="BF471" s="223">
        <f t="shared" ca="1" si="907"/>
        <v>3.6222606084503027E-3</v>
      </c>
      <c r="BG471" s="223">
        <f t="shared" ca="1" si="908"/>
        <v>-2.4239136195557246E-3</v>
      </c>
      <c r="BH471" s="223">
        <f t="shared" ca="1" si="909"/>
        <v>7.6012331061862948E-4</v>
      </c>
      <c r="BI471" s="223">
        <f t="shared" ca="1" si="910"/>
        <v>1.0496269510501519E-3</v>
      </c>
      <c r="BJ471" s="223">
        <f t="shared" ca="1" si="911"/>
        <v>-2.6578263616649136E-3</v>
      </c>
      <c r="BK471" s="223">
        <f t="shared" ca="1" si="912"/>
        <v>3.7556661968024836E-3</v>
      </c>
      <c r="BL471" s="223">
        <f t="shared" ca="1" si="913"/>
        <v>-4.1323376992452613E-3</v>
      </c>
      <c r="BM471" s="223">
        <f t="shared" ca="1" si="914"/>
        <v>3.7155118745736742E-3</v>
      </c>
      <c r="BN471" s="223">
        <f t="shared" ca="1" si="915"/>
        <v>-2.5852282069299699E-3</v>
      </c>
      <c r="BO471" s="223">
        <f t="shared" ca="1" si="916"/>
        <v>9.5852536411714475E-4</v>
      </c>
      <c r="BP471" s="223">
        <f t="shared" ca="1" si="917"/>
        <v>8.5223487423167197E-4</v>
      </c>
      <c r="BQ471" s="223">
        <f t="shared" ca="1" si="918"/>
        <v>-2.4993477671808161E-3</v>
      </c>
      <c r="BR471" s="223">
        <f t="shared" ca="1" si="919"/>
        <v>3.6665323684152125E-3</v>
      </c>
      <c r="BS471" s="223">
        <f t="shared" ca="1" si="920"/>
        <v>-4.1296642406949673E-3</v>
      </c>
      <c r="BT471" s="223">
        <f t="shared" ca="1" si="921"/>
        <v>3.7998121471507955E-3</v>
      </c>
      <c r="BU471" s="223">
        <f t="shared" ca="1" si="922"/>
        <v>-2.7403147531144738E-3</v>
      </c>
      <c r="BV471" s="223">
        <f t="shared" ca="1" si="923"/>
        <v>1.1546182460565962E-3</v>
      </c>
      <c r="BW471" s="223">
        <f t="shared" ca="1" si="924"/>
        <v>6.5278968895420963E-4</v>
      </c>
      <c r="BX471" s="223">
        <f t="shared" ca="1" si="925"/>
        <v>-2.3348480250085725E-3</v>
      </c>
      <c r="BY471" s="223">
        <f t="shared" ca="1" si="926"/>
        <v>3.5685655424021242E-3</v>
      </c>
      <c r="BZ471" s="223">
        <f t="shared" ca="1" si="927"/>
        <v>-4.1170420592729733E-3</v>
      </c>
      <c r="CA471" s="223">
        <f t="shared" ca="1" si="928"/>
        <v>3.8749583394411952E-3</v>
      </c>
      <c r="CB471" s="223">
        <f t="shared" ca="1" si="929"/>
        <v>-2.8887996410355016E-3</v>
      </c>
      <c r="CC471" s="223">
        <f t="shared" ca="1" si="930"/>
        <v>1.3479295515086832E-3</v>
      </c>
      <c r="CD471" s="223">
        <f t="shared" ca="1" si="931"/>
        <v>4.517718761384321E-4</v>
      </c>
      <c r="CE471" s="223">
        <f t="shared" ca="1" si="932"/>
        <v>-2.16472342943555E-3</v>
      </c>
      <c r="CF471" s="223">
        <f t="shared" ca="1" si="933"/>
        <v>3.4620017294279648E-3</v>
      </c>
      <c r="CG471" s="223">
        <f t="shared" ca="1" si="934"/>
        <v>-4.0945015629198969E-3</v>
      </c>
      <c r="CH471" s="223">
        <f t="shared" ca="1" si="935"/>
        <v>3.9407694176856172E-3</v>
      </c>
      <c r="CI471" s="223">
        <f t="shared" ca="1" si="936"/>
        <v>-3.0303251575923111E-3</v>
      </c>
      <c r="CJ471" s="223">
        <f t="shared" ca="1" si="937"/>
        <v>1.5379935766065018E-3</v>
      </c>
      <c r="CK471" s="223">
        <f t="shared" ca="1" si="938"/>
        <v>2.4966570530249549E-4</v>
      </c>
      <c r="CL471" s="223">
        <f t="shared" ca="1" si="939"/>
        <v>-1.9893838255136392E-3</v>
      </c>
      <c r="CM471" s="223">
        <f t="shared" ca="1" si="940"/>
        <v>3.3470976510520762E-3</v>
      </c>
      <c r="CN471" s="223">
        <f t="shared" ca="1" si="941"/>
        <v>-4.0620970536657678E-3</v>
      </c>
      <c r="CO471" s="223">
        <f t="shared" ca="1" si="942"/>
        <v>3.9970868372322006E-3</v>
      </c>
      <c r="CP471" s="223">
        <f t="shared" ca="1" si="943"/>
        <v>-3.1645503554193453E-3</v>
      </c>
      <c r="CQ471" s="223">
        <f t="shared" ca="1" si="944"/>
        <v>1.7243524404659484E-3</v>
      </c>
      <c r="CR471" s="223">
        <f t="shared" ca="1" si="945"/>
        <v>4.6958067914351382E-5</v>
      </c>
      <c r="CS471" s="223">
        <f t="shared" ca="1" si="946"/>
        <v>-1.8092516217066228E-3</v>
      </c>
      <c r="CT471" s="223">
        <f t="shared" ca="1" si="947"/>
        <v>3.2241301212636748E-3</v>
      </c>
      <c r="CU471" s="223">
        <f t="shared" ca="1" si="948"/>
        <v>-4.0199065968116784E-3</v>
      </c>
      <c r="CV471" s="223">
        <f t="shared" ca="1" si="949"/>
        <v>4.0437749244844352E-3</v>
      </c>
      <c r="CW471" s="223">
        <f t="shared" ca="1" si="950"/>
        <v>-3.2911518742583011E-3</v>
      </c>
      <c r="CX471" s="223">
        <f t="shared" ca="1" si="951"/>
        <v>1.9065571882609818E-3</v>
      </c>
      <c r="CY471" s="223">
        <f t="shared" ca="1" si="952"/>
        <v>-1.5586269557243916E-4</v>
      </c>
      <c r="CZ471" s="223">
        <f t="shared" ca="1" si="953"/>
        <v>-1.6247607722710818E-3</v>
      </c>
      <c r="DA471" s="223">
        <f t="shared" ca="1" si="954"/>
        <v>3.0933953796127046E-3</v>
      </c>
      <c r="DB471" s="223">
        <f t="shared" ca="1" si="955"/>
        <v>-3.9680318328636057E-3</v>
      </c>
      <c r="DC471" s="223">
        <f t="shared" ca="1" si="956"/>
        <v>4.0807212037507375E-3</v>
      </c>
      <c r="DD471" s="223">
        <f t="shared" ca="1" si="957"/>
        <v>-3.4098247199613775E-3</v>
      </c>
      <c r="DE471" s="223">
        <f t="shared" ca="1" si="958"/>
        <v>2.0841688727946E-3</v>
      </c>
      <c r="DF471" s="223">
        <f t="shared" ca="1" si="959"/>
        <v>-3.5830797217375316E-4</v>
      </c>
      <c r="DG471" s="223">
        <f t="shared" ca="1" si="960"/>
        <v>-1.4363557318231208E-3</v>
      </c>
      <c r="DH471" s="223">
        <f t="shared" ca="1" si="961"/>
        <v>2.9552083775427319E-3</v>
      </c>
      <c r="DI471" s="223">
        <f t="shared" ca="1" si="962"/>
        <v>-3.9065977326716902E-3</v>
      </c>
      <c r="DJ471" s="223">
        <f t="shared" ca="1" si="963"/>
        <v>4.1078366682082536E-3</v>
      </c>
      <c r="DK471" s="223">
        <f t="shared" ca="1" si="964"/>
        <v>-3.5202829992485641E-3</v>
      </c>
      <c r="DL471" s="223">
        <f t="shared" ca="1" si="965"/>
        <v>2.2567596119622262E-3</v>
      </c>
      <c r="DM471" s="223">
        <f t="shared" ca="1" si="966"/>
        <v>-5.5989005348579474E-4</v>
      </c>
      <c r="DN471" s="223">
        <f t="shared" ca="1" si="967"/>
        <v>-1.2444903846070747E-3</v>
      </c>
      <c r="DO471" s="223">
        <f t="shared" ca="1" si="968"/>
        <v>2.8099020196457399E-3</v>
      </c>
      <c r="DP471" s="223">
        <f t="shared" ca="1" si="969"/>
        <v>-3.8357522963641446E-3</v>
      </c>
      <c r="DQ471" s="223">
        <f t="shared" ca="1" si="970"/>
        <v>4.1250559943280338E-3</v>
      </c>
      <c r="DR471" s="223">
        <f t="shared" ca="1" si="971"/>
        <v>-3.6222606084503105E-3</v>
      </c>
      <c r="DS471" s="223">
        <f t="shared" ca="1" si="972"/>
        <v>2.4239136195556427E-3</v>
      </c>
      <c r="DT471" s="223">
        <f t="shared" ca="1" si="973"/>
        <v>-7.6012331061864531E-4</v>
      </c>
      <c r="DU471" s="223">
        <f t="shared" ca="1" si="974"/>
        <v>-1.04962695105025E-3</v>
      </c>
      <c r="DV471" s="223">
        <f t="shared" ca="1" si="975"/>
        <v>2.657826361664901E-3</v>
      </c>
      <c r="DW471" s="223">
        <f t="shared" ca="1" si="976"/>
        <v>-3.7556661968025261E-3</v>
      </c>
      <c r="DX471" s="223">
        <f t="shared" ca="1" si="977"/>
        <v>4.1323376992452613E-3</v>
      </c>
      <c r="DY471" s="223">
        <f t="shared" ca="1" si="978"/>
        <v>-3.7155118745736304E-3</v>
      </c>
      <c r="DZ471" s="223">
        <f t="shared" ca="1" si="979"/>
        <v>2.5852282069299824E-3</v>
      </c>
      <c r="EA471" s="223">
        <f t="shared" ca="1" si="980"/>
        <v>-9.5852536411704641E-4</v>
      </c>
      <c r="EB471" s="223">
        <f t="shared" ca="1" si="981"/>
        <v>-8.5223487423165636E-4</v>
      </c>
      <c r="EC471" s="223">
        <f t="shared" ca="1" si="982"/>
        <v>2.4993477671808972E-3</v>
      </c>
      <c r="ED471" s="223">
        <f t="shared" ca="1" si="983"/>
        <v>-3.6665323684152052E-3</v>
      </c>
      <c r="EE471" s="223">
        <f t="shared" ca="1" si="984"/>
        <v>4.1296642406949621E-3</v>
      </c>
      <c r="EF471" s="223">
        <f t="shared" ca="1" si="985"/>
        <v>-3.7998121471508016E-3</v>
      </c>
      <c r="EG471" s="223">
        <f t="shared" ca="1" si="986"/>
        <v>2.7403147531145739E-3</v>
      </c>
      <c r="EH471" s="223">
        <f t="shared" ca="1" si="987"/>
        <v>-1.1546182460566118E-3</v>
      </c>
      <c r="EI471" s="223">
        <f t="shared" ca="1" si="988"/>
        <v>-6.5278968895407736E-4</v>
      </c>
      <c r="EJ471" s="223">
        <f t="shared" ca="1" si="989"/>
        <v>2.3348480250085591E-3</v>
      </c>
      <c r="EK471" s="223">
        <f t="shared" ca="1" si="990"/>
        <v>-3.5685655424020565E-3</v>
      </c>
      <c r="EL471" s="223">
        <f t="shared" ca="1" si="991"/>
        <v>4.1170420592729715E-3</v>
      </c>
      <c r="EM471" s="223">
        <f t="shared" ca="1" si="992"/>
        <v>-3.874958339441242E-3</v>
      </c>
      <c r="EN471" s="223">
        <f t="shared" ca="1" si="993"/>
        <v>2.8887996410355129E-3</v>
      </c>
      <c r="EO471" s="223">
        <f t="shared" ca="1" si="994"/>
        <v>-1.3479295515088096E-3</v>
      </c>
      <c r="EP471" s="223">
        <f t="shared" ca="1" si="995"/>
        <v>-4.5177187613841649E-4</v>
      </c>
      <c r="EQ471" s="223">
        <f t="shared" ca="1" si="996"/>
        <v>2.1647234294354363E-3</v>
      </c>
      <c r="ER471" s="223">
        <f t="shared" ca="1" si="997"/>
        <v>-3.4620017294279557E-3</v>
      </c>
      <c r="ES471" s="223">
        <f t="shared" ca="1" si="998"/>
        <v>4.0945015629198786E-3</v>
      </c>
      <c r="ET471" s="223">
        <f t="shared" ca="1" si="999"/>
        <v>-3.9407694176856215E-3</v>
      </c>
      <c r="EU471" s="223">
        <f t="shared" ca="1" si="1000"/>
        <v>3.0303251575924017E-3</v>
      </c>
      <c r="EV471" s="223">
        <f t="shared" ca="1" si="1001"/>
        <v>-1.5379935766065167E-3</v>
      </c>
      <c r="EW471" s="223">
        <f t="shared" ca="1" si="1002"/>
        <v>-2.4966570530236213E-4</v>
      </c>
      <c r="EX471" s="223">
        <f t="shared" ca="1" si="1003"/>
        <v>1.9893838255136249E-3</v>
      </c>
      <c r="EY471" s="223">
        <f t="shared" ca="1" si="1004"/>
        <v>-3.3470976510519977E-3</v>
      </c>
      <c r="EZ471" s="223">
        <f t="shared" ca="1" si="1005"/>
        <v>4.0620970536657652E-3</v>
      </c>
      <c r="FA471" s="223">
        <f t="shared" ca="1" si="1006"/>
        <v>-3.9970868372322353E-3</v>
      </c>
      <c r="FB471" s="223">
        <f t="shared" ca="1" si="1007"/>
        <v>3.1645503554193558E-3</v>
      </c>
      <c r="FC471" s="223">
        <f t="shared" ca="1" si="1008"/>
        <v>-1.72435244046607E-3</v>
      </c>
      <c r="FD471" s="223">
        <f t="shared" ca="1" si="1009"/>
        <v>-4.6958067914335336E-5</v>
      </c>
      <c r="FE471" s="223">
        <f t="shared" ca="1" si="1010"/>
        <v>1.8092516217065031E-3</v>
      </c>
      <c r="FF471" s="223">
        <f t="shared" ca="1" si="1011"/>
        <v>-3.2241301212636649E-3</v>
      </c>
      <c r="FG471" s="223">
        <f t="shared" ca="1" si="1012"/>
        <v>4.0199065968116472E-3</v>
      </c>
      <c r="FH471" s="223">
        <f t="shared" ca="1" si="1013"/>
        <v>-4.0437749244844386E-3</v>
      </c>
      <c r="FI471" s="223">
        <f t="shared" ca="1" si="1014"/>
        <v>3.2911518742583818E-3</v>
      </c>
      <c r="FJ471" s="223">
        <f t="shared" ca="1" si="1015"/>
        <v>-1.9065571882608918E-3</v>
      </c>
      <c r="FK471" s="223">
        <f t="shared" ca="1" si="1016"/>
        <v>1.5586269557257273E-4</v>
      </c>
      <c r="FL471" s="223">
        <f t="shared" ca="1" si="1017"/>
        <v>1.6247607722711752E-3</v>
      </c>
      <c r="FM471" s="223">
        <f t="shared" ca="1" si="1018"/>
        <v>-3.0933953796126162E-3</v>
      </c>
      <c r="FN471" s="223">
        <f t="shared" ca="1" si="1019"/>
        <v>3.9680318328636343E-3</v>
      </c>
      <c r="FO471" s="223">
        <f t="shared" ca="1" si="1020"/>
        <v>-4.0807212037507583E-3</v>
      </c>
      <c r="FP471" s="223">
        <f t="shared" ca="1" si="1021"/>
        <v>3.4098247199613203E-3</v>
      </c>
      <c r="FQ471" s="223">
        <f t="shared" ca="1" si="1022"/>
        <v>-2.0841688727947149E-3</v>
      </c>
      <c r="FR471" s="223">
        <f t="shared" ca="1" si="1023"/>
        <v>3.5830797217365211E-4</v>
      </c>
      <c r="FS471" s="223">
        <f t="shared" ca="1" si="1024"/>
        <v>1.4363557318229953E-3</v>
      </c>
      <c r="FT471" s="223">
        <f t="shared" ca="1" si="1025"/>
        <v>-2.9552083775428025E-3</v>
      </c>
      <c r="FU471" s="223">
        <f t="shared" ca="1" si="1026"/>
        <v>3.9065977326716468E-3</v>
      </c>
      <c r="FV471" s="223">
        <f t="shared" ca="1" si="1027"/>
        <v>-4.1078366682082423E-3</v>
      </c>
      <c r="FW471" s="223">
        <f t="shared" ca="1" si="1028"/>
        <v>3.5202829992486339E-3</v>
      </c>
      <c r="FX471" s="223">
        <f t="shared" ca="1" si="1029"/>
        <v>-2.2567596119621408E-3</v>
      </c>
      <c r="FY471" s="223">
        <f t="shared" ca="1" si="1030"/>
        <v>5.5989005348592723E-4</v>
      </c>
      <c r="FZ471" s="223">
        <f t="shared" ca="1" si="1031"/>
        <v>1.2444903846071712E-3</v>
      </c>
      <c r="GA471" s="223">
        <f t="shared" ca="1" si="1032"/>
        <v>-2.8099020196456419E-3</v>
      </c>
      <c r="GB471" s="223">
        <f t="shared" ca="1" si="1033"/>
        <v>3.8357522963641828E-3</v>
      </c>
      <c r="GC471" s="223">
        <f t="shared" ca="1" si="1034"/>
        <v>-4.1250559943280416E-3</v>
      </c>
      <c r="GD471" s="223">
        <f t="shared" ca="1" si="1035"/>
        <v>3.6222606084502615E-3</v>
      </c>
      <c r="GE471" s="223">
        <f t="shared" ca="1" si="1036"/>
        <v>-2.4239136195557511E-3</v>
      </c>
      <c r="GF471" s="223">
        <f t="shared" ca="1" si="1037"/>
        <v>7.6012331061854578E-4</v>
      </c>
      <c r="GG471" s="223">
        <f t="shared" ca="1" si="1038"/>
        <v>1.0496269510501209E-3</v>
      </c>
      <c r="GH471" s="223">
        <f t="shared" ca="1" si="1039"/>
        <v>-2.6578263616649786E-3</v>
      </c>
      <c r="GI471" s="223">
        <f t="shared" ca="1" si="1040"/>
        <v>3.7556661968024701E-3</v>
      </c>
      <c r="GJ471" s="223">
        <f t="shared" ca="1" si="1041"/>
        <v>-4.1323376992452605E-3</v>
      </c>
      <c r="GK471" s="223">
        <f t="shared" ca="1" si="1042"/>
        <v>3.715511874573689E-3</v>
      </c>
      <c r="GL471" s="223">
        <f t="shared" ca="1" si="1043"/>
        <v>-2.5852282069299031E-3</v>
      </c>
      <c r="GM471" s="223">
        <f t="shared" ca="1" si="1044"/>
        <v>9.5852536411717608E-4</v>
      </c>
      <c r="GN471" s="223">
        <f t="shared" ca="1" si="1045"/>
        <v>8.5223487423175524E-4</v>
      </c>
      <c r="GO471" s="223">
        <f t="shared" ca="1" si="1046"/>
        <v>-2.4993477671807905E-3</v>
      </c>
      <c r="GP471" s="223">
        <f t="shared" ca="1" si="1047"/>
        <v>3.6665323684151431E-3</v>
      </c>
      <c r="GQ471" s="223">
        <f t="shared" ca="1" si="1048"/>
        <v>-4.1296642406949569E-3</v>
      </c>
      <c r="GR471" s="223">
        <f t="shared" ca="1" si="1049"/>
        <v>3.7998121471507621E-3</v>
      </c>
      <c r="GS471" s="223">
        <f t="shared" ca="1" si="1050"/>
        <v>-2.7403147531144981E-3</v>
      </c>
      <c r="GT471" s="223">
        <f t="shared" ca="1" si="1051"/>
        <v>1.1546182460567399E-3</v>
      </c>
      <c r="GU471" s="223">
        <f t="shared" ca="1" si="1052"/>
        <v>6.5278968895394508E-4</v>
      </c>
      <c r="GV471" s="223">
        <f t="shared" ca="1" si="1053"/>
        <v>-2.3348480250086423E-3</v>
      </c>
      <c r="GW471" s="223">
        <f t="shared" ca="1" si="1054"/>
        <v>3.5685655424021077E-3</v>
      </c>
      <c r="GX471" s="223">
        <f t="shared" ca="1" si="1055"/>
        <v>-4.1170420592729594E-3</v>
      </c>
      <c r="GY471" s="223">
        <f t="shared" ca="1" si="1056"/>
        <v>3.874958339441288E-3</v>
      </c>
      <c r="GZ471" s="223">
        <f t="shared" ca="1" si="1057"/>
        <v>-2.8887996410354405E-3</v>
      </c>
      <c r="HA471" s="223">
        <f t="shared" ca="1" si="1058"/>
        <v>1.347929551508714E-3</v>
      </c>
      <c r="HB471" s="223">
        <f t="shared" ca="1" si="1059"/>
        <v>4.5177187613828357E-4</v>
      </c>
      <c r="HC471" s="223">
        <f t="shared" ca="1" si="1060"/>
        <v>-2.1647234294353227E-3</v>
      </c>
      <c r="HD471" s="223">
        <f t="shared" ca="1" si="1061"/>
        <v>3.4620017294280112E-3</v>
      </c>
      <c r="HE471" s="223">
        <f t="shared" ca="1" si="1062"/>
        <v>-4.0945015629198925E-3</v>
      </c>
      <c r="HF471" s="223">
        <f t="shared" ca="1" si="1063"/>
        <v>3.9407694176856623E-3</v>
      </c>
      <c r="HG471" s="223">
        <f t="shared" ca="1" si="1064"/>
        <v>-3.0303251575924924E-3</v>
      </c>
      <c r="HH471" s="223">
        <f t="shared" ca="1" si="1065"/>
        <v>1.5379935766064229E-3</v>
      </c>
      <c r="HI471" s="223">
        <f t="shared" ca="1" si="1066"/>
        <v>2.4966570530246318E-4</v>
      </c>
      <c r="HJ471" s="223">
        <f t="shared" ca="1" si="1067"/>
        <v>-1.9893838255135078E-3</v>
      </c>
      <c r="HK471" s="223">
        <f t="shared" ca="1" si="1068"/>
        <v>3.3470976510519197E-3</v>
      </c>
      <c r="HL471" s="223">
        <f t="shared" ca="1" si="1069"/>
        <v>-4.0620970536657834E-3</v>
      </c>
      <c r="HM471" s="223">
        <f t="shared" ca="1" si="1070"/>
        <v>3.9970868372322093E-3</v>
      </c>
      <c r="HN471" s="223">
        <f t="shared" ca="1" si="1071"/>
        <v>-3.1645503554194416E-3</v>
      </c>
      <c r="HO471" s="223">
        <f t="shared" ca="1" si="1072"/>
        <v>1.7243524404661915E-3</v>
      </c>
      <c r="HP471" s="223">
        <f t="shared" ca="1" si="1073"/>
        <v>4.6958067914436383E-5</v>
      </c>
      <c r="HQ471" s="223">
        <f t="shared" ca="1" si="1074"/>
        <v>-1.8092516217065938E-3</v>
      </c>
      <c r="HR471" s="223">
        <f t="shared" ca="1" si="1075"/>
        <v>3.2241301212635812E-3</v>
      </c>
      <c r="HS471" s="223">
        <f t="shared" ca="1" si="1076"/>
        <v>-4.0199065968116168E-3</v>
      </c>
      <c r="HT471" s="223">
        <f t="shared" ca="1" si="1077"/>
        <v>4.0437749244844178E-3</v>
      </c>
      <c r="HU471" s="223">
        <f t="shared" ca="1" si="1078"/>
        <v>-3.2911518742583202E-3</v>
      </c>
      <c r="HV471" s="223">
        <f t="shared" ca="1" si="1079"/>
        <v>1.9065571882610104E-3</v>
      </c>
      <c r="HW471" s="223">
        <f t="shared" ca="1" si="1080"/>
        <v>-1.5586269557270609E-4</v>
      </c>
      <c r="HX471" s="223">
        <f t="shared" ca="1" si="1081"/>
        <v>-1.6247607722712683E-3</v>
      </c>
      <c r="HY471" s="223">
        <f t="shared" ca="1" si="1082"/>
        <v>3.0933953796126834E-3</v>
      </c>
      <c r="HZ471" s="223">
        <f t="shared" ca="1" si="1083"/>
        <v>-3.9680318328635961E-3</v>
      </c>
      <c r="IA471" s="223">
        <f t="shared" ca="1" si="1084"/>
        <v>4.0807212037507791E-3</v>
      </c>
      <c r="IB471" s="223">
        <f t="shared" ca="1" si="1085"/>
        <v>-3.409824719961263E-3</v>
      </c>
      <c r="IC471" s="223">
        <f t="shared" ca="1" si="1086"/>
        <v>2.0841688727946278E-3</v>
      </c>
      <c r="ID471" s="223">
        <f t="shared" ca="1" si="1087"/>
        <v>-3.5830797217378525E-4</v>
      </c>
      <c r="IE471" s="223">
        <f t="shared" ca="1" si="1088"/>
        <v>-4.4402285694429087E-3</v>
      </c>
      <c r="IF471" s="223">
        <f t="shared" ca="1" si="1089"/>
        <v>2.9552083775428732E-3</v>
      </c>
      <c r="IG471" s="223">
        <f t="shared" ca="1" si="1090"/>
        <v>-3.9065977326716798E-3</v>
      </c>
      <c r="IH471" s="223">
        <f t="shared" ca="1" si="1091"/>
        <v>4.1078366682082562E-3</v>
      </c>
      <c r="II471" s="223">
        <f t="shared" ca="1" si="1092"/>
        <v>-3.5202829992487042E-3</v>
      </c>
      <c r="IJ471" s="223">
        <f t="shared" ca="1" si="1093"/>
        <v>2.2567596119620562E-3</v>
      </c>
      <c r="IK471" s="223">
        <f t="shared" ca="1" si="1094"/>
        <v>-5.5989005348582705E-4</v>
      </c>
      <c r="IL471" s="223">
        <f t="shared" ca="1" si="1095"/>
        <v>-1.2444903846070439E-3</v>
      </c>
      <c r="IM471" s="223">
        <f t="shared" ca="1" si="1096"/>
        <v>2.8099020196455438E-3</v>
      </c>
      <c r="IN471" s="223">
        <f t="shared" ca="1" si="1097"/>
        <v>-3.8357522963642205E-3</v>
      </c>
      <c r="IO471" s="223">
        <f t="shared" ca="1" si="1098"/>
        <v>4.1250559943280356E-3</v>
      </c>
      <c r="IP471" s="223">
        <f t="shared" ca="1" si="1099"/>
        <v>-3.6222606084503261E-3</v>
      </c>
      <c r="IQ471" s="223">
        <f t="shared" ca="1" si="1100"/>
        <v>2.4239136195558591E-3</v>
      </c>
      <c r="IR471" s="223">
        <f t="shared" ca="1" si="1101"/>
        <v>-7.6012331061844646E-4</v>
      </c>
      <c r="IS471" s="223">
        <f t="shared" ca="1" si="1102"/>
        <v>-1.0496269510502189E-3</v>
      </c>
      <c r="IT471" s="223">
        <f t="shared" ca="1" si="1103"/>
        <v>2.6578263616648763E-3</v>
      </c>
      <c r="IU471" s="223">
        <f t="shared" ca="1" si="1104"/>
        <v>-3.7556661968024146E-3</v>
      </c>
      <c r="IV471" s="223">
        <f t="shared" ca="1" si="1105"/>
        <v>4.1323376992452596E-3</v>
      </c>
      <c r="IW471" s="223">
        <f t="shared" ca="1" si="1106"/>
        <v>-3.7155118745736447E-3</v>
      </c>
      <c r="IX471" s="223">
        <f t="shared" ca="1" si="1107"/>
        <v>2.5852282069300076E-3</v>
      </c>
      <c r="IY471" s="223">
        <f t="shared" ca="1" si="1108"/>
        <v>-9.585253641173064E-4</v>
      </c>
      <c r="IZ471" s="223">
        <f t="shared" ca="1" si="1109"/>
        <v>-8.5223487423185433E-4</v>
      </c>
      <c r="JA471" s="223">
        <f t="shared" ca="1" si="1110"/>
        <v>2.4993477671808716E-3</v>
      </c>
      <c r="JB471" s="223">
        <f t="shared" ca="1" si="1111"/>
        <v>-3.66653236841519E-3</v>
      </c>
    </row>
    <row r="472" spans="2:262">
      <c r="B472" s="230">
        <v>111</v>
      </c>
      <c r="C472" s="229">
        <f t="shared" si="1112"/>
        <v>2.1679687500000015E-3</v>
      </c>
      <c r="D472" s="226">
        <f t="shared" ca="1" si="855"/>
        <v>23.375296191666063</v>
      </c>
      <c r="E472" s="225">
        <f ca="1">DM361</f>
        <v>-0.62470380833393713</v>
      </c>
      <c r="F472" s="224">
        <v>111</v>
      </c>
      <c r="G472" s="223">
        <f t="shared" ca="1" si="856"/>
        <v>5.8815832193609705E-3</v>
      </c>
      <c r="H472" s="223">
        <f t="shared" ca="1" si="857"/>
        <v>-5.581772715359876E-3</v>
      </c>
      <c r="I472" s="223">
        <f t="shared" ca="1" si="858"/>
        <v>4.3242389216425984E-3</v>
      </c>
      <c r="J472" s="223">
        <f t="shared" ca="1" si="859"/>
        <v>-2.3247501009572846E-3</v>
      </c>
      <c r="K472" s="223">
        <f t="shared" ca="1" si="860"/>
        <v>-7.362047790676271E-5</v>
      </c>
      <c r="L472" s="223">
        <f t="shared" ca="1" si="861"/>
        <v>2.459359219201132E-3</v>
      </c>
      <c r="M472" s="223">
        <f t="shared" ca="1" si="862"/>
        <v>-4.4231199040394055E-3</v>
      </c>
      <c r="N472" s="223">
        <f t="shared" ca="1" si="863"/>
        <v>5.6279595146374603E-3</v>
      </c>
      <c r="O472" s="223">
        <f t="shared" ca="1" si="864"/>
        <v>-5.8671510819327359E-3</v>
      </c>
      <c r="P472" s="223">
        <f t="shared" ca="1" si="865"/>
        <v>5.0996539999414075E-3</v>
      </c>
      <c r="Q472" s="223">
        <f t="shared" ca="1" si="866"/>
        <v>-3.4571557929851896E-3</v>
      </c>
      <c r="R472" s="223">
        <f t="shared" ca="1" si="867"/>
        <v>1.2214771059266619E-3</v>
      </c>
      <c r="S472" s="223">
        <f t="shared" ca="1" si="868"/>
        <v>1.2237832197718327E-3</v>
      </c>
      <c r="T472" s="223">
        <f t="shared" ca="1" si="869"/>
        <v>-3.4590662226900385E-3</v>
      </c>
      <c r="U472" s="223">
        <f t="shared" ca="1" si="870"/>
        <v>5.1008409530437842E-3</v>
      </c>
      <c r="V472" s="223">
        <f t="shared" ca="1" si="871"/>
        <v>-5.867410900439381E-3</v>
      </c>
      <c r="W472" s="223">
        <f t="shared" ca="1" si="872"/>
        <v>5.6272476187620652E-3</v>
      </c>
      <c r="X472" s="223">
        <f t="shared" ca="1" si="873"/>
        <v>-4.4215584412240858E-3</v>
      </c>
      <c r="Y472" s="223">
        <f t="shared" ca="1" si="874"/>
        <v>2.4572161059986655E-3</v>
      </c>
      <c r="Z472" s="223">
        <f t="shared" ca="1" si="875"/>
        <v>-7.1263430727560619E-5</v>
      </c>
      <c r="AA472" s="223">
        <f t="shared" ca="1" si="876"/>
        <v>-2.3269166588066265E-3</v>
      </c>
      <c r="AB472" s="223">
        <f t="shared" ca="1" si="877"/>
        <v>4.3258432511076861E-3</v>
      </c>
      <c r="AC472" s="223">
        <f t="shared" ca="1" si="878"/>
        <v>-5.5825395448072315E-3</v>
      </c>
      <c r="AD472" s="223">
        <f t="shared" ca="1" si="879"/>
        <v>5.8813809758193562E-3</v>
      </c>
      <c r="AE472" s="223">
        <f t="shared" ca="1" si="880"/>
        <v>-5.1710921853991773E-3</v>
      </c>
      <c r="AF472" s="223">
        <f t="shared" ca="1" si="881"/>
        <v>3.5735448712490908E-3</v>
      </c>
      <c r="AG472" s="223">
        <f t="shared" ca="1" si="882"/>
        <v>-1.3628469820813006E-3</v>
      </c>
      <c r="AH472" s="223">
        <f t="shared" ca="1" si="883"/>
        <v>-1.0816888581494082E-3</v>
      </c>
      <c r="AI472" s="223">
        <f t="shared" ca="1" si="884"/>
        <v>3.3406279955933748E-3</v>
      </c>
      <c r="AJ472" s="223">
        <f t="shared" ca="1" si="885"/>
        <v>-5.0263805493461038E-3</v>
      </c>
      <c r="AK472" s="223">
        <f t="shared" ca="1" si="886"/>
        <v>5.8497042725879946E-3</v>
      </c>
      <c r="AL472" s="223">
        <f t="shared" ca="1" si="887"/>
        <v>-5.6693328786150462E-3</v>
      </c>
      <c r="AM472" s="223">
        <f t="shared" ca="1" si="888"/>
        <v>4.5162145793333263E-3</v>
      </c>
      <c r="AN472" s="223">
        <f t="shared" ca="1" si="889"/>
        <v>-2.5882019759390501E-3</v>
      </c>
      <c r="AO472" s="223">
        <f t="shared" ca="1" si="890"/>
        <v>2.1610441293594624E-4</v>
      </c>
      <c r="AP472" s="223">
        <f t="shared" ca="1" si="891"/>
        <v>2.1930724508258748E-3</v>
      </c>
      <c r="AQ472" s="223">
        <f t="shared" ca="1" si="892"/>
        <v>-4.2259608719551981E-3</v>
      </c>
      <c r="AR472" s="223">
        <f t="shared" ca="1" si="893"/>
        <v>5.5337568618998162E-3</v>
      </c>
      <c r="AS472" s="223">
        <f t="shared" ca="1" si="894"/>
        <v>-5.8920681457251458E-3</v>
      </c>
      <c r="AT472" s="223">
        <f t="shared" ca="1" si="895"/>
        <v>5.2394154982840745E-3</v>
      </c>
      <c r="AU472" s="223">
        <f t="shared" ca="1" si="896"/>
        <v>-3.6877813797060164E-3</v>
      </c>
      <c r="AV472" s="223">
        <f t="shared" ca="1" si="897"/>
        <v>1.5033959301739837E-3</v>
      </c>
      <c r="AW472" s="223">
        <f t="shared" ca="1" si="898"/>
        <v>9.3894292760586832E-4</v>
      </c>
      <c r="AX472" s="223">
        <f t="shared" ca="1" si="899"/>
        <v>-3.2201774991062236E-3</v>
      </c>
      <c r="AY472" s="223">
        <f t="shared" ca="1" si="900"/>
        <v>4.9488924419539499E-3</v>
      </c>
      <c r="AZ472" s="223">
        <f t="shared" ca="1" si="901"/>
        <v>-5.8284740016173262E-3</v>
      </c>
      <c r="BA472" s="223">
        <f t="shared" ca="1" si="902"/>
        <v>5.7080031443319714E-3</v>
      </c>
      <c r="BB472" s="223">
        <f t="shared" ca="1" si="903"/>
        <v>-4.6081503186520632E-3</v>
      </c>
      <c r="BC472" s="223">
        <f t="shared" ca="1" si="904"/>
        <v>2.7176288097882336E-3</v>
      </c>
      <c r="BD472" s="223">
        <f t="shared" ca="1" si="905"/>
        <v>-3.608152219265596E-4</v>
      </c>
      <c r="BE472" s="223">
        <f t="shared" ca="1" si="906"/>
        <v>-2.0579072180048883E-3</v>
      </c>
      <c r="BF472" s="223">
        <f t="shared" ca="1" si="907"/>
        <v>4.1235329319922699E-3</v>
      </c>
      <c r="BG472" s="223">
        <f t="shared" ca="1" si="908"/>
        <v>-5.4816408507793058E-3</v>
      </c>
      <c r="BH472" s="223">
        <f t="shared" ca="1" si="909"/>
        <v>5.8992061540985678E-3</v>
      </c>
      <c r="BI472" s="223">
        <f t="shared" ca="1" si="910"/>
        <v>-5.3045827831871319E-3</v>
      </c>
      <c r="BJ472" s="223">
        <f t="shared" ca="1" si="911"/>
        <v>3.7997965065548344E-3</v>
      </c>
      <c r="BK472" s="223">
        <f t="shared" ca="1" si="912"/>
        <v>-1.643039288774006E-3</v>
      </c>
      <c r="BL472" s="223">
        <f t="shared" ca="1" si="913"/>
        <v>-7.9563141295207682E-4</v>
      </c>
      <c r="BM472" s="223">
        <f t="shared" ca="1" si="914"/>
        <v>3.0977872881038011E-3</v>
      </c>
      <c r="BN472" s="223">
        <f t="shared" ca="1" si="915"/>
        <v>-4.8684233068058171E-3</v>
      </c>
      <c r="BO472" s="223">
        <f t="shared" ca="1" si="916"/>
        <v>5.8037328758487623E-3</v>
      </c>
      <c r="BP472" s="223">
        <f t="shared" ca="1" si="917"/>
        <v>-5.7432351223907149E-3</v>
      </c>
      <c r="BQ472" s="223">
        <f t="shared" ca="1" si="918"/>
        <v>4.6973102805287874E-3</v>
      </c>
      <c r="BR472" s="223">
        <f t="shared" ca="1" si="919"/>
        <v>-2.8454186456610122E-3</v>
      </c>
      <c r="BS472" s="223">
        <f t="shared" ca="1" si="920"/>
        <v>5.0530868931923526E-4</v>
      </c>
      <c r="BT472" s="223">
        <f t="shared" ca="1" si="921"/>
        <v>1.92150237882604E-3</v>
      </c>
      <c r="BU472" s="223">
        <f t="shared" ca="1" si="922"/>
        <v>-4.0186211299799981E-3</v>
      </c>
      <c r="BV472" s="223">
        <f t="shared" ca="1" si="923"/>
        <v>5.4262229041819746E-3</v>
      </c>
      <c r="BW472" s="223">
        <f t="shared" ca="1" si="924"/>
        <v>-5.9027907012702847E-3</v>
      </c>
      <c r="BX472" s="223">
        <f t="shared" ca="1" si="925"/>
        <v>5.3665547857727957E-3</v>
      </c>
      <c r="BY472" s="223">
        <f t="shared" ca="1" si="926"/>
        <v>-3.9095227780715823E-3</v>
      </c>
      <c r="BZ472" s="223">
        <f t="shared" ca="1" si="927"/>
        <v>1.7816929419435864E-3</v>
      </c>
      <c r="CA472" s="223">
        <f t="shared" ca="1" si="928"/>
        <v>6.5184063968553099E-4</v>
      </c>
      <c r="CB472" s="223">
        <f t="shared" ca="1" si="929"/>
        <v>-2.9735310858728255E-3</v>
      </c>
      <c r="CC472" s="223">
        <f t="shared" ca="1" si="930"/>
        <v>4.7850216154996413E-3</v>
      </c>
      <c r="CD472" s="223">
        <f t="shared" ca="1" si="931"/>
        <v>-5.7754957984113538E-3</v>
      </c>
      <c r="CE472" s="223">
        <f t="shared" ca="1" si="932"/>
        <v>5.7750075903651261E-3</v>
      </c>
      <c r="CF472" s="223">
        <f t="shared" ca="1" si="933"/>
        <v>-4.7836407583361626E-3</v>
      </c>
      <c r="CG472" s="223">
        <f t="shared" ca="1" si="934"/>
        <v>2.9714945077387029E-3</v>
      </c>
      <c r="CH472" s="223">
        <f t="shared" ca="1" si="935"/>
        <v>-6.4949777765234071E-4</v>
      </c>
      <c r="CI472" s="223">
        <f t="shared" ca="1" si="936"/>
        <v>-1.7839400984637891E-3</v>
      </c>
      <c r="CJ472" s="223">
        <f t="shared" ca="1" si="937"/>
        <v>3.9112886608648235E-3</v>
      </c>
      <c r="CK472" s="223">
        <f t="shared" ca="1" si="938"/>
        <v>-5.3675364038067745E-3</v>
      </c>
      <c r="CL472" s="223">
        <f t="shared" ca="1" si="939"/>
        <v>5.9028196280431194E-3</v>
      </c>
      <c r="CM472" s="223">
        <f t="shared" ca="1" si="940"/>
        <v>-5.4252941764238467E-3</v>
      </c>
      <c r="CN472" s="223">
        <f t="shared" ca="1" si="941"/>
        <v>4.0168940992532948E-3</v>
      </c>
      <c r="CO472" s="223">
        <f t="shared" ca="1" si="942"/>
        <v>-1.9192733699068898E-3</v>
      </c>
      <c r="CP472" s="223">
        <f t="shared" ca="1" si="943"/>
        <v>-5.0765722199169706E-4</v>
      </c>
      <c r="CQ472" s="223">
        <f t="shared" ca="1" si="944"/>
        <v>2.8474837397030623E-3</v>
      </c>
      <c r="CR472" s="223">
        <f t="shared" ca="1" si="945"/>
        <v>-4.6987376060958676E-3</v>
      </c>
      <c r="CS472" s="223">
        <f t="shared" ca="1" si="946"/>
        <v>5.7437797782646837E-3</v>
      </c>
      <c r="CT472" s="223">
        <f t="shared" ca="1" si="947"/>
        <v>-5.8033014097085781E-3</v>
      </c>
      <c r="CU472" s="223">
        <f t="shared" ca="1" si="948"/>
        <v>4.8670897498225684E-3</v>
      </c>
      <c r="CV472" s="223">
        <f t="shared" ca="1" si="949"/>
        <v>-3.0957804526364121E-3</v>
      </c>
      <c r="CW472" s="223">
        <f t="shared" ca="1" si="950"/>
        <v>7.9329563281030769E-4</v>
      </c>
      <c r="CX472" s="223">
        <f t="shared" ca="1" si="951"/>
        <v>1.6453032392920418E-3</v>
      </c>
      <c r="CY472" s="223">
        <f t="shared" ca="1" si="952"/>
        <v>-3.8016001777131021E-3</v>
      </c>
      <c r="CZ472" s="223">
        <f t="shared" ca="1" si="953"/>
        <v>5.305616700206961E-3</v>
      </c>
      <c r="DA472" s="223">
        <f t="shared" ca="1" si="954"/>
        <v>-5.899292916992661E-3</v>
      </c>
      <c r="DB472" s="223">
        <f t="shared" ca="1" si="955"/>
        <v>5.4807655727278385E-3</v>
      </c>
      <c r="DC472" s="223">
        <f t="shared" ca="1" si="956"/>
        <v>-4.1218457936309637E-3</v>
      </c>
      <c r="DD472" s="223">
        <f t="shared" ca="1" si="957"/>
        <v>2.0556976993584132E-3</v>
      </c>
      <c r="DE472" s="223">
        <f t="shared" ca="1" si="958"/>
        <v>3.6316801056969408E-4</v>
      </c>
      <c r="DF472" s="223">
        <f t="shared" ca="1" si="959"/>
        <v>-2.7197211758029243E-3</v>
      </c>
      <c r="DG472" s="223">
        <f t="shared" ca="1" si="960"/>
        <v>4.6096232528553003E-3</v>
      </c>
      <c r="DH472" s="223">
        <f t="shared" ca="1" si="961"/>
        <v>-5.7086039199533475E-3</v>
      </c>
      <c r="DI472" s="223">
        <f t="shared" ca="1" si="962"/>
        <v>5.8280995372822324E-3</v>
      </c>
      <c r="DJ472" s="223">
        <f t="shared" ca="1" si="963"/>
        <v>-4.9476069884359809E-3</v>
      </c>
      <c r="DK472" s="223">
        <f t="shared" ca="1" si="964"/>
        <v>3.2182016151479972E-3</v>
      </c>
      <c r="DL472" s="223">
        <f t="shared" ca="1" si="965"/>
        <v>-9.3661563634230417E-4</v>
      </c>
      <c r="DM472" s="223">
        <f t="shared" ca="1" si="966"/>
        <v>-1.5056753109707966E-3</v>
      </c>
      <c r="DN472" s="223">
        <f t="shared" ca="1" si="967"/>
        <v>3.6896217527649265E-3</v>
      </c>
      <c r="DO472" s="223">
        <f t="shared" ca="1" si="968"/>
        <v>-5.2405010914968039E-3</v>
      </c>
      <c r="DP472" s="223">
        <f t="shared" ca="1" si="969"/>
        <v>5.8922126924777808E-3</v>
      </c>
      <c r="DQ472" s="223">
        <f t="shared" ca="1" si="970"/>
        <v>-5.532935560789847E-3</v>
      </c>
      <c r="DR472" s="223">
        <f t="shared" ca="1" si="971"/>
        <v>4.2243146422282921E-3</v>
      </c>
      <c r="DS472" s="223">
        <f t="shared" ca="1" si="972"/>
        <v>-2.1908837533831734E-3</v>
      </c>
      <c r="DT472" s="223">
        <f t="shared" ca="1" si="973"/>
        <v>-2.184600403180182E-4</v>
      </c>
      <c r="DU472" s="223">
        <f t="shared" ca="1" si="974"/>
        <v>2.5903203535634083E-3</v>
      </c>
      <c r="DV472" s="223">
        <f t="shared" ca="1" si="975"/>
        <v>-4.5177322349321302E-3</v>
      </c>
      <c r="DW472" s="223">
        <f t="shared" ca="1" si="976"/>
        <v>5.6699894120989915E-3</v>
      </c>
      <c r="DX472" s="223">
        <f t="shared" ca="1" si="977"/>
        <v>-5.8493870356212787E-3</v>
      </c>
      <c r="DY472" s="223">
        <f t="shared" ca="1" si="978"/>
        <v>5.025143973602408E-3</v>
      </c>
      <c r="DZ472" s="223">
        <f t="shared" ca="1" si="979"/>
        <v>-3.3386842533429275E-3</v>
      </c>
      <c r="EA472" s="223">
        <f t="shared" ca="1" si="980"/>
        <v>1.0793714576372837E-3</v>
      </c>
      <c r="EB472" s="223">
        <f t="shared" ca="1" si="981"/>
        <v>1.3651404201427222E-3</v>
      </c>
      <c r="EC472" s="223">
        <f t="shared" ca="1" si="982"/>
        <v>-3.5754208376369868E-3</v>
      </c>
      <c r="ED472" s="223">
        <f t="shared" ca="1" si="983"/>
        <v>5.1722288008840883E-3</v>
      </c>
      <c r="EE472" s="223">
        <f t="shared" ca="1" si="984"/>
        <v>-5.8815832193609783E-3</v>
      </c>
      <c r="EF472" s="223">
        <f t="shared" ca="1" si="985"/>
        <v>5.5817727153598248E-3</v>
      </c>
      <c r="EG472" s="223">
        <f t="shared" ca="1" si="986"/>
        <v>-4.3242389216426721E-3</v>
      </c>
      <c r="EH472" s="223">
        <f t="shared" ca="1" si="987"/>
        <v>2.3247501009573172E-3</v>
      </c>
      <c r="EI472" s="223">
        <f t="shared" ca="1" si="988"/>
        <v>7.3620477906801741E-5</v>
      </c>
      <c r="EJ472" s="223">
        <f t="shared" ca="1" si="989"/>
        <v>-2.4593592192012244E-3</v>
      </c>
      <c r="EK472" s="223">
        <f t="shared" ca="1" si="990"/>
        <v>4.4231199040395278E-3</v>
      </c>
      <c r="EL472" s="223">
        <f t="shared" ca="1" si="991"/>
        <v>-5.6279595146374343E-3</v>
      </c>
      <c r="EM472" s="223">
        <f t="shared" ca="1" si="992"/>
        <v>5.8671510819327385E-3</v>
      </c>
      <c r="EN472" s="223">
        <f t="shared" ca="1" si="993"/>
        <v>-5.0996539999413771E-3</v>
      </c>
      <c r="EO472" s="223">
        <f t="shared" ca="1" si="994"/>
        <v>3.4571557929850912E-3</v>
      </c>
      <c r="EP472" s="223">
        <f t="shared" ca="1" si="995"/>
        <v>-1.2214771059268089E-3</v>
      </c>
      <c r="EQ472" s="223">
        <f t="shared" ca="1" si="996"/>
        <v>-1.2237832197717676E-3</v>
      </c>
      <c r="ER472" s="223">
        <f t="shared" ca="1" si="997"/>
        <v>3.4590662226900524E-3</v>
      </c>
      <c r="ES472" s="223">
        <f t="shared" ca="1" si="998"/>
        <v>-5.1008409530438146E-3</v>
      </c>
      <c r="ET472" s="223">
        <f t="shared" ca="1" si="999"/>
        <v>5.8674109004393975E-3</v>
      </c>
      <c r="EU472" s="223">
        <f t="shared" ca="1" si="1000"/>
        <v>-5.6272476187620981E-3</v>
      </c>
      <c r="EV472" s="223">
        <f t="shared" ca="1" si="1001"/>
        <v>4.4215584412241301E-3</v>
      </c>
      <c r="EW472" s="223">
        <f t="shared" ca="1" si="1002"/>
        <v>-2.4572161059986503E-3</v>
      </c>
      <c r="EX472" s="223">
        <f t="shared" ca="1" si="1003"/>
        <v>7.1263430727459137E-5</v>
      </c>
      <c r="EY472" s="223">
        <f t="shared" ca="1" si="1004"/>
        <v>2.3269166588067583E-3</v>
      </c>
      <c r="EZ472" s="223">
        <f t="shared" ca="1" si="1005"/>
        <v>-4.3258432511076132E-3</v>
      </c>
      <c r="FA472" s="223">
        <f t="shared" ca="1" si="1006"/>
        <v>5.5825395448072229E-3</v>
      </c>
      <c r="FB472" s="223">
        <f t="shared" ca="1" si="1007"/>
        <v>-5.8813809758193544E-3</v>
      </c>
      <c r="FC472" s="223">
        <f t="shared" ca="1" si="1008"/>
        <v>5.1710921853991287E-3</v>
      </c>
      <c r="FD472" s="223">
        <f t="shared" ca="1" si="1009"/>
        <v>-3.5735448712489433E-3</v>
      </c>
      <c r="FE472" s="223">
        <f t="shared" ca="1" si="1010"/>
        <v>1.3628469820813655E-3</v>
      </c>
      <c r="FF472" s="223">
        <f t="shared" ca="1" si="1011"/>
        <v>1.0816888581494251E-3</v>
      </c>
      <c r="FG472" s="223">
        <f t="shared" ca="1" si="1012"/>
        <v>-3.3406279955933895E-3</v>
      </c>
      <c r="FH472" s="223">
        <f t="shared" ca="1" si="1013"/>
        <v>5.0263805493461567E-3</v>
      </c>
      <c r="FI472" s="223">
        <f t="shared" ca="1" si="1014"/>
        <v>-5.8497042725879737E-3</v>
      </c>
      <c r="FJ472" s="223">
        <f t="shared" ca="1" si="1015"/>
        <v>5.6693328786150644E-3</v>
      </c>
      <c r="FK472" s="223">
        <f t="shared" ca="1" si="1016"/>
        <v>-4.516214579333315E-3</v>
      </c>
      <c r="FL472" s="223">
        <f t="shared" ca="1" si="1017"/>
        <v>2.588201975938959E-3</v>
      </c>
      <c r="FM472" s="223">
        <f t="shared" ca="1" si="1018"/>
        <v>-2.1610441293576149E-4</v>
      </c>
      <c r="FN472" s="223">
        <f t="shared" ca="1" si="1019"/>
        <v>-2.1930724508257352E-3</v>
      </c>
      <c r="FO472" s="223">
        <f t="shared" ca="1" si="1020"/>
        <v>4.2259608719551521E-3</v>
      </c>
      <c r="FP472" s="223">
        <f t="shared" ca="1" si="1021"/>
        <v>-5.5337568618998214E-3</v>
      </c>
      <c r="FQ472" s="223">
        <f t="shared" ca="1" si="1022"/>
        <v>5.8920681457251397E-3</v>
      </c>
      <c r="FR472" s="223">
        <f t="shared" ca="1" si="1023"/>
        <v>-5.2394154982839895E-3</v>
      </c>
      <c r="FS472" s="223">
        <f t="shared" ca="1" si="1024"/>
        <v>3.6877813797060685E-3</v>
      </c>
      <c r="FT472" s="223">
        <f t="shared" ca="1" si="1025"/>
        <v>-1.5033959301740481E-3</v>
      </c>
      <c r="FU472" s="223">
        <f t="shared" ca="1" si="1026"/>
        <v>-9.389429276058861E-4</v>
      </c>
      <c r="FV472" s="223">
        <f t="shared" ca="1" si="1027"/>
        <v>3.2201774991063073E-3</v>
      </c>
      <c r="FW472" s="223">
        <f t="shared" ca="1" si="1028"/>
        <v>-4.9488924419540514E-3</v>
      </c>
      <c r="FX472" s="223">
        <f t="shared" ca="1" si="1029"/>
        <v>5.8284740016173158E-3</v>
      </c>
      <c r="FY472" s="223">
        <f t="shared" ca="1" si="1030"/>
        <v>-5.7080031443319662E-3</v>
      </c>
      <c r="FZ472" s="223">
        <f t="shared" ca="1" si="1031"/>
        <v>4.6081503186520528E-3</v>
      </c>
      <c r="GA472" s="223">
        <f t="shared" ca="1" si="1032"/>
        <v>-2.7176288097880692E-3</v>
      </c>
      <c r="GB472" s="223">
        <f t="shared" ca="1" si="1033"/>
        <v>3.6081522192671009E-4</v>
      </c>
      <c r="GC472" s="223">
        <f t="shared" ca="1" si="1034"/>
        <v>2.0579072180049044E-3</v>
      </c>
      <c r="GD472" s="223">
        <f t="shared" ca="1" si="1035"/>
        <v>-4.1235329319922829E-3</v>
      </c>
      <c r="GE472" s="223">
        <f t="shared" ca="1" si="1036"/>
        <v>5.481640850779311E-3</v>
      </c>
      <c r="GF472" s="223">
        <f t="shared" ca="1" si="1037"/>
        <v>-5.89920615409856E-3</v>
      </c>
      <c r="GG472" s="223">
        <f t="shared" ca="1" si="1038"/>
        <v>5.3045827831871978E-3</v>
      </c>
      <c r="GH472" s="223">
        <f t="shared" ca="1" si="1039"/>
        <v>-3.7997965065548209E-3</v>
      </c>
      <c r="GI472" s="223">
        <f t="shared" ca="1" si="1040"/>
        <v>1.6430392887739895E-3</v>
      </c>
      <c r="GJ472" s="223">
        <f t="shared" ca="1" si="1041"/>
        <v>7.9563141295209416E-4</v>
      </c>
      <c r="GK472" s="223">
        <f t="shared" ca="1" si="1042"/>
        <v>-3.0977872881039585E-3</v>
      </c>
      <c r="GL472" s="223">
        <f t="shared" ca="1" si="1043"/>
        <v>4.8684233068057321E-3</v>
      </c>
      <c r="GM472" s="223">
        <f t="shared" ca="1" si="1044"/>
        <v>-5.8037328758487657E-3</v>
      </c>
      <c r="GN472" s="223">
        <f t="shared" ca="1" si="1045"/>
        <v>5.7432351223907106E-3</v>
      </c>
      <c r="GO472" s="223">
        <f t="shared" ca="1" si="1046"/>
        <v>-4.6973102805286746E-3</v>
      </c>
      <c r="GP472" s="223">
        <f t="shared" ca="1" si="1047"/>
        <v>2.84541864566085E-3</v>
      </c>
      <c r="GQ472" s="223">
        <f t="shared" ca="1" si="1048"/>
        <v>-5.0530868931905051E-4</v>
      </c>
      <c r="GR472" s="223">
        <f t="shared" ca="1" si="1049"/>
        <v>-1.9215023788263738E-3</v>
      </c>
      <c r="GS472" s="223">
        <f t="shared" ca="1" si="1050"/>
        <v>4.0186211299797648E-3</v>
      </c>
      <c r="GT472" s="223">
        <f t="shared" ca="1" si="1051"/>
        <v>-5.4262229041819156E-3</v>
      </c>
      <c r="GU472" s="223">
        <f t="shared" ca="1" si="1052"/>
        <v>5.9027907012702864E-3</v>
      </c>
      <c r="GV472" s="223">
        <f t="shared" ca="1" si="1053"/>
        <v>-5.3665547857727879E-3</v>
      </c>
      <c r="GW472" s="223">
        <f t="shared" ca="1" si="1054"/>
        <v>3.9095227780715693E-3</v>
      </c>
      <c r="GX472" s="223">
        <f t="shared" ca="1" si="1055"/>
        <v>-1.7816929419435697E-3</v>
      </c>
      <c r="GY472" s="223">
        <f t="shared" ca="1" si="1056"/>
        <v>-6.5184063968571487E-4</v>
      </c>
      <c r="GZ472" s="223">
        <f t="shared" ca="1" si="1057"/>
        <v>2.9735310858729855E-3</v>
      </c>
      <c r="HA472" s="223">
        <f t="shared" ca="1" si="1058"/>
        <v>-4.7850216154998477E-3</v>
      </c>
      <c r="HB472" s="223">
        <f t="shared" ca="1" si="1059"/>
        <v>5.7754957984112879E-3</v>
      </c>
      <c r="HC472" s="223">
        <f t="shared" ca="1" si="1060"/>
        <v>-5.7750075903651929E-3</v>
      </c>
      <c r="HD472" s="223">
        <f t="shared" ca="1" si="1061"/>
        <v>4.7836407583362502E-3</v>
      </c>
      <c r="HE472" s="223">
        <f t="shared" ca="1" si="1062"/>
        <v>-2.9714945077388331E-3</v>
      </c>
      <c r="HF472" s="223">
        <f t="shared" ca="1" si="1063"/>
        <v>6.4949777765232379E-4</v>
      </c>
      <c r="HG472" s="223">
        <f t="shared" ca="1" si="1064"/>
        <v>1.7839400984638056E-3</v>
      </c>
      <c r="HH472" s="223">
        <f t="shared" ca="1" si="1065"/>
        <v>-3.9112886608649632E-3</v>
      </c>
      <c r="HI472" s="223">
        <f t="shared" ca="1" si="1066"/>
        <v>5.3675364038068508E-3</v>
      </c>
      <c r="HJ472" s="223">
        <f t="shared" ca="1" si="1067"/>
        <v>-5.9028196280431211E-3</v>
      </c>
      <c r="HK472" s="223">
        <f t="shared" ca="1" si="1068"/>
        <v>5.425294176423707E-3</v>
      </c>
      <c r="HL472" s="223">
        <f t="shared" ca="1" si="1069"/>
        <v>-4.0168940992535282E-3</v>
      </c>
      <c r="HM472" s="223">
        <f t="shared" ca="1" si="1070"/>
        <v>1.9192733699070321E-3</v>
      </c>
      <c r="HN472" s="223">
        <f t="shared" ca="1" si="1071"/>
        <v>5.0765722199154701E-4</v>
      </c>
      <c r="HO472" s="223">
        <f t="shared" ca="1" si="1072"/>
        <v>-2.8474837397030779E-3</v>
      </c>
      <c r="HP472" s="223">
        <f t="shared" ca="1" si="1073"/>
        <v>4.6987376060958781E-3</v>
      </c>
      <c r="HQ472" s="223">
        <f t="shared" ca="1" si="1074"/>
        <v>-5.7437797782646871E-3</v>
      </c>
      <c r="HR472" s="223">
        <f t="shared" ca="1" si="1075"/>
        <v>5.8033014097085443E-3</v>
      </c>
      <c r="HS472" s="223">
        <f t="shared" ca="1" si="1076"/>
        <v>-4.8670897498224626E-3</v>
      </c>
      <c r="HT472" s="223">
        <f t="shared" ca="1" si="1077"/>
        <v>3.0957804526361116E-3</v>
      </c>
      <c r="HU472" s="223">
        <f t="shared" ca="1" si="1078"/>
        <v>-7.9329563281062276E-4</v>
      </c>
      <c r="HV472" s="223">
        <f t="shared" ca="1" si="1079"/>
        <v>-1.6453032392917365E-3</v>
      </c>
      <c r="HW472" s="223">
        <f t="shared" ca="1" si="1080"/>
        <v>3.8016001777128583E-3</v>
      </c>
      <c r="HX472" s="223">
        <f t="shared" ca="1" si="1081"/>
        <v>-5.3056167002069696E-3</v>
      </c>
      <c r="HY472" s="223">
        <f t="shared" ca="1" si="1082"/>
        <v>5.899292916992661E-3</v>
      </c>
      <c r="HZ472" s="223">
        <f t="shared" ca="1" si="1083"/>
        <v>-5.4807655727278325E-3</v>
      </c>
      <c r="IA472" s="223">
        <f t="shared" ca="1" si="1084"/>
        <v>4.1218457936309507E-3</v>
      </c>
      <c r="IB472" s="223">
        <f t="shared" ca="1" si="1085"/>
        <v>-2.0556976993580823E-3</v>
      </c>
      <c r="IC472" s="223">
        <f t="shared" ca="1" si="1086"/>
        <v>-3.6316801057004622E-4</v>
      </c>
      <c r="ID472" s="223">
        <f t="shared" ca="1" si="1087"/>
        <v>2.7197211758032379E-3</v>
      </c>
      <c r="IE472" s="223">
        <f t="shared" ca="1" si="1088"/>
        <v>-7.750836504903086E-3</v>
      </c>
      <c r="IF472" s="223">
        <f t="shared" ca="1" si="1089"/>
        <v>5.7086039199532659E-3</v>
      </c>
      <c r="IG472" s="223">
        <f t="shared" ca="1" si="1090"/>
        <v>-5.8280995372822306E-3</v>
      </c>
      <c r="IH472" s="223">
        <f t="shared" ca="1" si="1091"/>
        <v>4.9476069884359713E-3</v>
      </c>
      <c r="II472" s="223">
        <f t="shared" ca="1" si="1092"/>
        <v>-3.2182016151479824E-3</v>
      </c>
      <c r="IJ472" s="223">
        <f t="shared" ca="1" si="1093"/>
        <v>9.3661563634228726E-4</v>
      </c>
      <c r="IK472" s="223">
        <f t="shared" ca="1" si="1094"/>
        <v>1.5056753109708131E-3</v>
      </c>
      <c r="IL472" s="223">
        <f t="shared" ca="1" si="1095"/>
        <v>-3.6896217527652019E-3</v>
      </c>
      <c r="IM472" s="223">
        <f t="shared" ca="1" si="1096"/>
        <v>5.2405010914969661E-3</v>
      </c>
      <c r="IN472" s="223">
        <f t="shared" ca="1" si="1097"/>
        <v>-5.8922126924777609E-3</v>
      </c>
      <c r="IO472" s="223">
        <f t="shared" ca="1" si="1098"/>
        <v>5.532935560789958E-3</v>
      </c>
      <c r="IP472" s="223">
        <f t="shared" ca="1" si="1099"/>
        <v>-4.224314642228515E-3</v>
      </c>
      <c r="IQ472" s="223">
        <f t="shared" ca="1" si="1100"/>
        <v>2.1908837533831573E-3</v>
      </c>
      <c r="IR472" s="223">
        <f t="shared" ca="1" si="1101"/>
        <v>2.1846004031803512E-4</v>
      </c>
      <c r="IS472" s="223">
        <f t="shared" ca="1" si="1102"/>
        <v>-2.5903203535634243E-3</v>
      </c>
      <c r="IT472" s="223">
        <f t="shared" ca="1" si="1103"/>
        <v>4.5177322349321414E-3</v>
      </c>
      <c r="IU472" s="223">
        <f t="shared" ca="1" si="1104"/>
        <v>-5.6699894120990895E-3</v>
      </c>
      <c r="IV472" s="223">
        <f t="shared" ca="1" si="1105"/>
        <v>5.849387035621231E-3</v>
      </c>
      <c r="IW472" s="223">
        <f t="shared" ca="1" si="1106"/>
        <v>-5.0251439736022242E-3</v>
      </c>
      <c r="IX472" s="223">
        <f t="shared" ca="1" si="1107"/>
        <v>3.3386842533431895E-3</v>
      </c>
      <c r="IY472" s="223">
        <f t="shared" ca="1" si="1108"/>
        <v>-1.0793714576375964E-3</v>
      </c>
      <c r="IZ472" s="223">
        <f t="shared" ca="1" si="1109"/>
        <v>-1.3651404201427395E-3</v>
      </c>
      <c r="JA472" s="223">
        <f t="shared" ca="1" si="1110"/>
        <v>3.5754208376370007E-3</v>
      </c>
      <c r="JB472" s="223">
        <f t="shared" ca="1" si="1111"/>
        <v>-5.1722288008840961E-3</v>
      </c>
    </row>
    <row r="473" spans="2:262">
      <c r="B473" s="230">
        <v>112</v>
      </c>
      <c r="C473" s="229">
        <f t="shared" si="1112"/>
        <v>2.1875000000000015E-3</v>
      </c>
      <c r="D473" s="226">
        <f t="shared" ca="1" si="855"/>
        <v>23.376913271939554</v>
      </c>
      <c r="E473" s="225">
        <f ca="1">DN361</f>
        <v>-0.62308672806044552</v>
      </c>
      <c r="F473" s="224">
        <v>112</v>
      </c>
      <c r="G473" s="223">
        <f t="shared" ca="1" si="856"/>
        <v>4.6236074524307101E-3</v>
      </c>
      <c r="H473" s="223">
        <f t="shared" ca="1" si="857"/>
        <v>-4.436647536882091E-3</v>
      </c>
      <c r="I473" s="223">
        <f t="shared" ca="1" si="858"/>
        <v>3.5742482521532474E-3</v>
      </c>
      <c r="J473" s="223">
        <f t="shared" ca="1" si="859"/>
        <v>-2.1677020716751581E-3</v>
      </c>
      <c r="K473" s="223">
        <f t="shared" ca="1" si="860"/>
        <v>4.3114290105273766E-4</v>
      </c>
      <c r="L473" s="223">
        <f t="shared" ca="1" si="861"/>
        <v>1.3710538679348244E-3</v>
      </c>
      <c r="M473" s="223">
        <f t="shared" ca="1" si="862"/>
        <v>-2.9645201141635853E-3</v>
      </c>
      <c r="N473" s="223">
        <f t="shared" ca="1" si="863"/>
        <v>4.1066650464526818E-3</v>
      </c>
      <c r="O473" s="223">
        <f t="shared" ca="1" si="864"/>
        <v>-4.6236074524307093E-3</v>
      </c>
      <c r="P473" s="223">
        <f t="shared" ca="1" si="865"/>
        <v>4.4366475368820884E-3</v>
      </c>
      <c r="Q473" s="223">
        <f t="shared" ca="1" si="866"/>
        <v>-3.5742482521532448E-3</v>
      </c>
      <c r="R473" s="223">
        <f t="shared" ca="1" si="867"/>
        <v>2.167702071675162E-3</v>
      </c>
      <c r="S473" s="223">
        <f t="shared" ca="1" si="868"/>
        <v>-4.3114290105273354E-4</v>
      </c>
      <c r="T473" s="223">
        <f t="shared" ca="1" si="869"/>
        <v>-1.3710538679348437E-3</v>
      </c>
      <c r="U473" s="223">
        <f t="shared" ca="1" si="870"/>
        <v>2.9645201141635753E-3</v>
      </c>
      <c r="V473" s="223">
        <f t="shared" ca="1" si="871"/>
        <v>-4.1066650464526835E-3</v>
      </c>
      <c r="W473" s="223">
        <f t="shared" ca="1" si="872"/>
        <v>4.623607452430711E-3</v>
      </c>
      <c r="X473" s="223">
        <f t="shared" ca="1" si="873"/>
        <v>-4.4366475368820919E-3</v>
      </c>
      <c r="Y473" s="223">
        <f t="shared" ca="1" si="874"/>
        <v>3.5742482521532422E-3</v>
      </c>
      <c r="Z473" s="223">
        <f t="shared" ca="1" si="875"/>
        <v>-2.1677020716751438E-3</v>
      </c>
      <c r="AA473" s="223">
        <f t="shared" ca="1" si="876"/>
        <v>4.3114290105274568E-4</v>
      </c>
      <c r="AB473" s="223">
        <f t="shared" ca="1" si="877"/>
        <v>1.3710538679348318E-3</v>
      </c>
      <c r="AC473" s="223">
        <f t="shared" ca="1" si="878"/>
        <v>-2.9645201141635913E-3</v>
      </c>
      <c r="AD473" s="223">
        <f t="shared" ca="1" si="879"/>
        <v>4.1066650464526783E-3</v>
      </c>
      <c r="AE473" s="223">
        <f t="shared" ca="1" si="880"/>
        <v>-4.6236074524307136E-3</v>
      </c>
      <c r="AF473" s="223">
        <f t="shared" ca="1" si="881"/>
        <v>4.4366475368820858E-3</v>
      </c>
      <c r="AG473" s="223">
        <f t="shared" ca="1" si="882"/>
        <v>-3.57424825215325E-3</v>
      </c>
      <c r="AH473" s="223">
        <f t="shared" ca="1" si="883"/>
        <v>2.1677020716751256E-3</v>
      </c>
      <c r="AI473" s="223">
        <f t="shared" ca="1" si="884"/>
        <v>-4.3114290105272573E-4</v>
      </c>
      <c r="AJ473" s="223">
        <f t="shared" ca="1" si="885"/>
        <v>-1.3710538679348198E-3</v>
      </c>
      <c r="AK473" s="223">
        <f t="shared" ca="1" si="886"/>
        <v>2.964520114163607E-3</v>
      </c>
      <c r="AL473" s="223">
        <f t="shared" ca="1" si="887"/>
        <v>-4.1066650464526878E-3</v>
      </c>
      <c r="AM473" s="223">
        <f t="shared" ca="1" si="888"/>
        <v>4.6236074524307093E-3</v>
      </c>
      <c r="AN473" s="223">
        <f t="shared" ca="1" si="889"/>
        <v>-4.4366475368820806E-3</v>
      </c>
      <c r="AO473" s="223">
        <f t="shared" ca="1" si="890"/>
        <v>3.574248252153237E-3</v>
      </c>
      <c r="AP473" s="223">
        <f t="shared" ca="1" si="891"/>
        <v>-2.1677020716751659E-3</v>
      </c>
      <c r="AQ473" s="223">
        <f t="shared" ca="1" si="892"/>
        <v>4.3114290105270557E-4</v>
      </c>
      <c r="AR473" s="223">
        <f t="shared" ca="1" si="893"/>
        <v>1.3710538679348396E-3</v>
      </c>
      <c r="AS473" s="223">
        <f t="shared" ca="1" si="894"/>
        <v>-2.9645201141635723E-3</v>
      </c>
      <c r="AT473" s="223">
        <f t="shared" ca="1" si="895"/>
        <v>4.1066650464526974E-3</v>
      </c>
      <c r="AU473" s="223">
        <f t="shared" ca="1" si="896"/>
        <v>-4.623607452430711E-3</v>
      </c>
      <c r="AV473" s="223">
        <f t="shared" ca="1" si="897"/>
        <v>4.4366475368820936E-3</v>
      </c>
      <c r="AW473" s="223">
        <f t="shared" ca="1" si="898"/>
        <v>-3.574248252153224E-3</v>
      </c>
      <c r="AX473" s="223">
        <f t="shared" ca="1" si="899"/>
        <v>2.1677020716751477E-3</v>
      </c>
      <c r="AY473" s="223">
        <f t="shared" ca="1" si="900"/>
        <v>-4.3114290105275045E-4</v>
      </c>
      <c r="AZ473" s="223">
        <f t="shared" ca="1" si="901"/>
        <v>-1.3710538679348589E-3</v>
      </c>
      <c r="BA473" s="223">
        <f t="shared" ca="1" si="902"/>
        <v>2.9645201141635879E-3</v>
      </c>
      <c r="BB473" s="223">
        <f t="shared" ca="1" si="903"/>
        <v>-4.1066650464526757E-3</v>
      </c>
      <c r="BC473" s="223">
        <f t="shared" ca="1" si="904"/>
        <v>4.6236074524307067E-3</v>
      </c>
      <c r="BD473" s="223">
        <f t="shared" ca="1" si="905"/>
        <v>-4.4366475368820685E-3</v>
      </c>
      <c r="BE473" s="223">
        <f t="shared" ca="1" si="906"/>
        <v>3.574248252153211E-3</v>
      </c>
      <c r="BF473" s="223">
        <f t="shared" ca="1" si="907"/>
        <v>-2.1677020716751295E-3</v>
      </c>
      <c r="BG473" s="223">
        <f t="shared" ca="1" si="908"/>
        <v>4.3114290105273007E-4</v>
      </c>
      <c r="BH473" s="223">
        <f t="shared" ca="1" si="909"/>
        <v>1.3710538679348157E-3</v>
      </c>
      <c r="BI473" s="223">
        <f t="shared" ca="1" si="910"/>
        <v>-2.9645201141635527E-3</v>
      </c>
      <c r="BJ473" s="223">
        <f t="shared" ca="1" si="911"/>
        <v>4.1066650464527165E-3</v>
      </c>
      <c r="BK473" s="223">
        <f t="shared" ca="1" si="912"/>
        <v>-4.6236074524307145E-3</v>
      </c>
      <c r="BL473" s="223">
        <f t="shared" ca="1" si="913"/>
        <v>4.4366475368820815E-3</v>
      </c>
      <c r="BM473" s="223">
        <f t="shared" ca="1" si="914"/>
        <v>-3.5742482521532396E-3</v>
      </c>
      <c r="BN473" s="223">
        <f t="shared" ca="1" si="915"/>
        <v>2.1677020716751698E-3</v>
      </c>
      <c r="BO473" s="223">
        <f t="shared" ca="1" si="916"/>
        <v>-4.3114290105277517E-4</v>
      </c>
      <c r="BP473" s="223">
        <f t="shared" ca="1" si="917"/>
        <v>-1.3710538679348981E-3</v>
      </c>
      <c r="BQ473" s="223">
        <f t="shared" ca="1" si="918"/>
        <v>2.9645201141636191E-3</v>
      </c>
      <c r="BR473" s="223">
        <f t="shared" ca="1" si="919"/>
        <v>-4.1066650464526948E-3</v>
      </c>
      <c r="BS473" s="223">
        <f t="shared" ca="1" si="920"/>
        <v>4.623607452430711E-3</v>
      </c>
      <c r="BT473" s="223">
        <f t="shared" ca="1" si="921"/>
        <v>-4.4366475368820954E-3</v>
      </c>
      <c r="BU473" s="223">
        <f t="shared" ca="1" si="922"/>
        <v>3.574248252153185E-3</v>
      </c>
      <c r="BV473" s="223">
        <f t="shared" ca="1" si="923"/>
        <v>-2.1677020716750935E-3</v>
      </c>
      <c r="BW473" s="223">
        <f t="shared" ca="1" si="924"/>
        <v>4.3114290105268952E-4</v>
      </c>
      <c r="BX473" s="223">
        <f t="shared" ca="1" si="925"/>
        <v>1.371053867934855E-3</v>
      </c>
      <c r="BY473" s="223">
        <f t="shared" ca="1" si="926"/>
        <v>-2.964520114163584E-3</v>
      </c>
      <c r="BZ473" s="223">
        <f t="shared" ca="1" si="927"/>
        <v>4.106665046452674E-3</v>
      </c>
      <c r="CA473" s="223">
        <f t="shared" ca="1" si="928"/>
        <v>-4.6236074524307188E-3</v>
      </c>
      <c r="CB473" s="223">
        <f t="shared" ca="1" si="929"/>
        <v>4.4366475368820693E-3</v>
      </c>
      <c r="CC473" s="223">
        <f t="shared" ca="1" si="930"/>
        <v>-3.5742482521532136E-3</v>
      </c>
      <c r="CD473" s="223">
        <f t="shared" ca="1" si="931"/>
        <v>2.1677020716751338E-3</v>
      </c>
      <c r="CE473" s="223">
        <f t="shared" ca="1" si="932"/>
        <v>-4.3114290105273484E-4</v>
      </c>
      <c r="CF473" s="223">
        <f t="shared" ca="1" si="933"/>
        <v>-1.3710538679348112E-3</v>
      </c>
      <c r="CG473" s="223">
        <f t="shared" ca="1" si="934"/>
        <v>2.9645201141636512E-3</v>
      </c>
      <c r="CH473" s="223">
        <f t="shared" ca="1" si="935"/>
        <v>-4.1066650464527139E-3</v>
      </c>
      <c r="CI473" s="223">
        <f t="shared" ca="1" si="936"/>
        <v>4.6236074524307145E-3</v>
      </c>
      <c r="CJ473" s="223">
        <f t="shared" ca="1" si="937"/>
        <v>-4.4366475368820832E-3</v>
      </c>
      <c r="CK473" s="223">
        <f t="shared" ca="1" si="938"/>
        <v>3.5742482521532427E-3</v>
      </c>
      <c r="CL473" s="223">
        <f t="shared" ca="1" si="939"/>
        <v>-2.1677020716751737E-3</v>
      </c>
      <c r="CM473" s="223">
        <f t="shared" ca="1" si="940"/>
        <v>4.3114290105264854E-4</v>
      </c>
      <c r="CN473" s="223">
        <f t="shared" ca="1" si="941"/>
        <v>1.371053867934894E-3</v>
      </c>
      <c r="CO473" s="223">
        <f t="shared" ca="1" si="942"/>
        <v>-2.9645201141636161E-3</v>
      </c>
      <c r="CP473" s="223">
        <f t="shared" ca="1" si="943"/>
        <v>4.106665046452693E-3</v>
      </c>
      <c r="CQ473" s="223">
        <f t="shared" ca="1" si="944"/>
        <v>-4.6236074524307101E-3</v>
      </c>
      <c r="CR473" s="223">
        <f t="shared" ca="1" si="945"/>
        <v>4.4366475368820962E-3</v>
      </c>
      <c r="CS473" s="223">
        <f t="shared" ca="1" si="946"/>
        <v>-3.5742482521531876E-3</v>
      </c>
      <c r="CT473" s="223">
        <f t="shared" ca="1" si="947"/>
        <v>2.1677020716750974E-3</v>
      </c>
      <c r="CU473" s="223">
        <f t="shared" ca="1" si="948"/>
        <v>-4.3114290105269407E-4</v>
      </c>
      <c r="CV473" s="223">
        <f t="shared" ca="1" si="949"/>
        <v>-1.3710538679348502E-3</v>
      </c>
      <c r="CW473" s="223">
        <f t="shared" ca="1" si="950"/>
        <v>2.9645201141635805E-3</v>
      </c>
      <c r="CX473" s="223">
        <f t="shared" ca="1" si="951"/>
        <v>-4.1066650464526714E-3</v>
      </c>
      <c r="CY473" s="223">
        <f t="shared" ca="1" si="952"/>
        <v>4.6236074524307058E-3</v>
      </c>
      <c r="CZ473" s="223">
        <f t="shared" ca="1" si="953"/>
        <v>-4.4366475368821101E-3</v>
      </c>
      <c r="DA473" s="223">
        <f t="shared" ca="1" si="954"/>
        <v>3.5742482521531321E-3</v>
      </c>
      <c r="DB473" s="223">
        <f t="shared" ca="1" si="955"/>
        <v>-2.167702071675021E-3</v>
      </c>
      <c r="DC473" s="223">
        <f t="shared" ca="1" si="956"/>
        <v>4.3114290105260777E-4</v>
      </c>
      <c r="DD473" s="223">
        <f t="shared" ca="1" si="957"/>
        <v>1.371053867934933E-3</v>
      </c>
      <c r="DE473" s="223">
        <f t="shared" ca="1" si="958"/>
        <v>-2.9645201141636473E-3</v>
      </c>
      <c r="DF473" s="223">
        <f t="shared" ca="1" si="959"/>
        <v>4.1066650464527121E-3</v>
      </c>
      <c r="DG473" s="223">
        <f t="shared" ca="1" si="960"/>
        <v>-4.6236074524307136E-3</v>
      </c>
      <c r="DH473" s="223">
        <f t="shared" ca="1" si="961"/>
        <v>4.4366475368820841E-3</v>
      </c>
      <c r="DI473" s="223">
        <f t="shared" ca="1" si="962"/>
        <v>-3.5742482521532457E-3</v>
      </c>
      <c r="DJ473" s="223">
        <f t="shared" ca="1" si="963"/>
        <v>2.167702071675178E-3</v>
      </c>
      <c r="DK473" s="223">
        <f t="shared" ca="1" si="964"/>
        <v>-4.3114290105278428E-4</v>
      </c>
      <c r="DL473" s="223">
        <f t="shared" ca="1" si="965"/>
        <v>-1.3710538679347632E-3</v>
      </c>
      <c r="DM473" s="223">
        <f t="shared" ca="1" si="966"/>
        <v>2.9645201141637136E-3</v>
      </c>
      <c r="DN473" s="223">
        <f t="shared" ca="1" si="967"/>
        <v>-4.106665046452752E-3</v>
      </c>
      <c r="DO473" s="223">
        <f t="shared" ca="1" si="968"/>
        <v>4.6236074524307223E-3</v>
      </c>
      <c r="DP473" s="223">
        <f t="shared" ca="1" si="969"/>
        <v>-4.4366475368820589E-3</v>
      </c>
      <c r="DQ473" s="223">
        <f t="shared" ca="1" si="970"/>
        <v>3.5742482521531906E-3</v>
      </c>
      <c r="DR473" s="223">
        <f t="shared" ca="1" si="971"/>
        <v>-2.1677020716751013E-3</v>
      </c>
      <c r="DS473" s="223">
        <f t="shared" ca="1" si="972"/>
        <v>4.3114290105269863E-4</v>
      </c>
      <c r="DT473" s="223">
        <f t="shared" ca="1" si="973"/>
        <v>1.3710538679348456E-3</v>
      </c>
      <c r="DU473" s="223">
        <f t="shared" ca="1" si="974"/>
        <v>-2.9645201141635775E-3</v>
      </c>
      <c r="DV473" s="223">
        <f t="shared" ca="1" si="975"/>
        <v>4.1066650464526696E-3</v>
      </c>
      <c r="DW473" s="223">
        <f t="shared" ca="1" si="976"/>
        <v>-4.6236074524307058E-3</v>
      </c>
      <c r="DX473" s="223">
        <f t="shared" ca="1" si="977"/>
        <v>4.436647536882111E-3</v>
      </c>
      <c r="DY473" s="223">
        <f t="shared" ca="1" si="978"/>
        <v>-3.5742482521531355E-3</v>
      </c>
      <c r="DZ473" s="223">
        <f t="shared" ca="1" si="979"/>
        <v>2.1677020716750249E-3</v>
      </c>
      <c r="EA473" s="223">
        <f t="shared" ca="1" si="980"/>
        <v>-4.3114290105261232E-4</v>
      </c>
      <c r="EB473" s="223">
        <f t="shared" ca="1" si="981"/>
        <v>-1.3710538679349285E-3</v>
      </c>
      <c r="EC473" s="223">
        <f t="shared" ca="1" si="982"/>
        <v>2.9645201141636438E-3</v>
      </c>
      <c r="ED473" s="223">
        <f t="shared" ca="1" si="983"/>
        <v>-4.1066650464527095E-3</v>
      </c>
      <c r="EE473" s="223">
        <f t="shared" ca="1" si="984"/>
        <v>4.6236074524307136E-3</v>
      </c>
      <c r="EF473" s="223">
        <f t="shared" ca="1" si="985"/>
        <v>-4.4366475368820858E-3</v>
      </c>
      <c r="EG473" s="223">
        <f t="shared" ca="1" si="986"/>
        <v>3.5742482521532483E-3</v>
      </c>
      <c r="EH473" s="223">
        <f t="shared" ca="1" si="987"/>
        <v>-2.1677020716751819E-3</v>
      </c>
      <c r="EI473" s="223">
        <f t="shared" ca="1" si="988"/>
        <v>4.3114290105278883E-4</v>
      </c>
      <c r="EJ473" s="223">
        <f t="shared" ca="1" si="989"/>
        <v>1.3710538679350107E-3</v>
      </c>
      <c r="EK473" s="223">
        <f t="shared" ca="1" si="990"/>
        <v>-2.9645201141637106E-3</v>
      </c>
      <c r="EL473" s="223">
        <f t="shared" ca="1" si="991"/>
        <v>4.1066650464527503E-3</v>
      </c>
      <c r="EM473" s="223">
        <f t="shared" ca="1" si="992"/>
        <v>-4.6236074524307214E-3</v>
      </c>
      <c r="EN473" s="223">
        <f t="shared" ca="1" si="993"/>
        <v>4.4366475368820598E-3</v>
      </c>
      <c r="EO473" s="223">
        <f t="shared" ca="1" si="994"/>
        <v>-3.5742482521531936E-3</v>
      </c>
      <c r="EP473" s="223">
        <f t="shared" ca="1" si="995"/>
        <v>2.1677020716751056E-3</v>
      </c>
      <c r="EQ473" s="223">
        <f t="shared" ca="1" si="996"/>
        <v>-4.3114290105270296E-4</v>
      </c>
      <c r="ER473" s="223">
        <f t="shared" ca="1" si="997"/>
        <v>-1.3710538679348417E-3</v>
      </c>
      <c r="ES473" s="223">
        <f t="shared" ca="1" si="998"/>
        <v>2.9645201141635736E-3</v>
      </c>
      <c r="ET473" s="223">
        <f t="shared" ca="1" si="999"/>
        <v>-4.106665046452667E-3</v>
      </c>
      <c r="EU473" s="223">
        <f t="shared" ca="1" si="1000"/>
        <v>4.6236074524307049E-3</v>
      </c>
      <c r="EV473" s="223">
        <f t="shared" ca="1" si="1001"/>
        <v>-4.4366475368820346E-3</v>
      </c>
      <c r="EW473" s="223">
        <f t="shared" ca="1" si="1002"/>
        <v>3.5742482521531381E-3</v>
      </c>
      <c r="EX473" s="223">
        <f t="shared" ca="1" si="1003"/>
        <v>-2.1677020716750288E-3</v>
      </c>
      <c r="EY473" s="223">
        <f t="shared" ca="1" si="1004"/>
        <v>4.3114290105261709E-4</v>
      </c>
      <c r="EZ473" s="223">
        <f t="shared" ca="1" si="1005"/>
        <v>1.3710538679349244E-3</v>
      </c>
      <c r="FA473" s="223">
        <f t="shared" ca="1" si="1006"/>
        <v>-2.9645201141636403E-3</v>
      </c>
      <c r="FB473" s="223">
        <f t="shared" ca="1" si="1007"/>
        <v>4.1066650464527078E-3</v>
      </c>
      <c r="FC473" s="223">
        <f t="shared" ca="1" si="1008"/>
        <v>-4.6236074524307136E-3</v>
      </c>
      <c r="FD473" s="223">
        <f t="shared" ca="1" si="1009"/>
        <v>4.4366475368820867E-3</v>
      </c>
      <c r="FE473" s="223">
        <f t="shared" ca="1" si="1010"/>
        <v>-3.5742482521532518E-3</v>
      </c>
      <c r="FF473" s="223">
        <f t="shared" ca="1" si="1011"/>
        <v>2.1677020716751858E-3</v>
      </c>
      <c r="FG473" s="223">
        <f t="shared" ca="1" si="1012"/>
        <v>-4.311429010527936E-4</v>
      </c>
      <c r="FH473" s="223">
        <f t="shared" ca="1" si="1013"/>
        <v>-1.3710538679350067E-3</v>
      </c>
      <c r="FI473" s="223">
        <f t="shared" ca="1" si="1014"/>
        <v>2.9645201141637071E-3</v>
      </c>
      <c r="FJ473" s="223">
        <f t="shared" ca="1" si="1015"/>
        <v>-4.1066650464527477E-3</v>
      </c>
      <c r="FK473" s="223">
        <f t="shared" ca="1" si="1016"/>
        <v>4.6236074524307214E-3</v>
      </c>
      <c r="FL473" s="223">
        <f t="shared" ca="1" si="1017"/>
        <v>-4.4366475368820615E-3</v>
      </c>
      <c r="FM473" s="223">
        <f t="shared" ca="1" si="1018"/>
        <v>3.5742482521531962E-3</v>
      </c>
      <c r="FN473" s="223">
        <f t="shared" ca="1" si="1019"/>
        <v>-2.1677020716751095E-3</v>
      </c>
      <c r="FO473" s="223">
        <f t="shared" ca="1" si="1020"/>
        <v>4.311429010527073E-4</v>
      </c>
      <c r="FP473" s="223">
        <f t="shared" ca="1" si="1021"/>
        <v>1.3710538679348376E-3</v>
      </c>
      <c r="FQ473" s="223">
        <f t="shared" ca="1" si="1022"/>
        <v>-2.9645201141635705E-3</v>
      </c>
      <c r="FR473" s="223">
        <f t="shared" ca="1" si="1023"/>
        <v>4.1066650464526653E-3</v>
      </c>
      <c r="FS473" s="223">
        <f t="shared" ca="1" si="1024"/>
        <v>-4.6236074524307292E-3</v>
      </c>
      <c r="FT473" s="223">
        <f t="shared" ca="1" si="1025"/>
        <v>4.4366475368820355E-3</v>
      </c>
      <c r="FU473" s="223">
        <f t="shared" ca="1" si="1026"/>
        <v>-3.5742482521531412E-3</v>
      </c>
      <c r="FV473" s="223">
        <f t="shared" ca="1" si="1027"/>
        <v>2.1677020716750332E-3</v>
      </c>
      <c r="FW473" s="223">
        <f t="shared" ca="1" si="1028"/>
        <v>-4.3114290105262143E-4</v>
      </c>
      <c r="FX473" s="223">
        <f t="shared" ca="1" si="1029"/>
        <v>-1.3710538679349198E-3</v>
      </c>
      <c r="FY473" s="223">
        <f t="shared" ca="1" si="1030"/>
        <v>2.9645201141636369E-3</v>
      </c>
      <c r="FZ473" s="223">
        <f t="shared" ca="1" si="1031"/>
        <v>-4.1066650464527052E-3</v>
      </c>
      <c r="GA473" s="223">
        <f t="shared" ca="1" si="1032"/>
        <v>4.6236074524307127E-3</v>
      </c>
      <c r="GB473" s="223">
        <f t="shared" ca="1" si="1033"/>
        <v>-4.4366475368820884E-3</v>
      </c>
      <c r="GC473" s="223">
        <f t="shared" ca="1" si="1034"/>
        <v>3.5742482521532548E-3</v>
      </c>
      <c r="GD473" s="223">
        <f t="shared" ca="1" si="1035"/>
        <v>-2.1677020716751902E-3</v>
      </c>
      <c r="GE473" s="223">
        <f t="shared" ca="1" si="1036"/>
        <v>4.3114290105253513E-4</v>
      </c>
      <c r="GF473" s="223">
        <f t="shared" ca="1" si="1037"/>
        <v>1.3710538679350026E-3</v>
      </c>
      <c r="GG473" s="223">
        <f t="shared" ca="1" si="1038"/>
        <v>-2.9645201141637028E-3</v>
      </c>
      <c r="GH473" s="223">
        <f t="shared" ca="1" si="1039"/>
        <v>4.106665046452746E-3</v>
      </c>
      <c r="GI473" s="223">
        <f t="shared" ca="1" si="1040"/>
        <v>-4.6236074524307214E-3</v>
      </c>
      <c r="GJ473" s="223">
        <f t="shared" ca="1" si="1041"/>
        <v>4.4366475368820624E-3</v>
      </c>
      <c r="GK473" s="223">
        <f t="shared" ca="1" si="1042"/>
        <v>-3.5742482521530306E-3</v>
      </c>
      <c r="GL473" s="223">
        <f t="shared" ca="1" si="1043"/>
        <v>2.1677020716751134E-3</v>
      </c>
      <c r="GM473" s="223">
        <f t="shared" ca="1" si="1044"/>
        <v>-4.3114290105244948E-4</v>
      </c>
      <c r="GN473" s="223">
        <f t="shared" ca="1" si="1045"/>
        <v>-1.3710538679348324E-3</v>
      </c>
      <c r="GO473" s="223">
        <f t="shared" ca="1" si="1046"/>
        <v>2.9645201141637705E-3</v>
      </c>
      <c r="GP473" s="223">
        <f t="shared" ca="1" si="1047"/>
        <v>-4.1066650464526627E-3</v>
      </c>
      <c r="GQ473" s="223">
        <f t="shared" ca="1" si="1048"/>
        <v>4.6236074524307284E-3</v>
      </c>
      <c r="GR473" s="223">
        <f t="shared" ca="1" si="1049"/>
        <v>-4.4366475368821153E-3</v>
      </c>
      <c r="GS473" s="223">
        <f t="shared" ca="1" si="1050"/>
        <v>3.5742482521531442E-3</v>
      </c>
      <c r="GT473" s="223">
        <f t="shared" ca="1" si="1051"/>
        <v>-2.1677020716752704E-3</v>
      </c>
      <c r="GU473" s="223">
        <f t="shared" ca="1" si="1052"/>
        <v>4.3114290105262599E-4</v>
      </c>
      <c r="GV473" s="223">
        <f t="shared" ca="1" si="1053"/>
        <v>1.3710538679351676E-3</v>
      </c>
      <c r="GW473" s="223">
        <f t="shared" ca="1" si="1054"/>
        <v>-2.9645201141636334E-3</v>
      </c>
      <c r="GX473" s="223">
        <f t="shared" ca="1" si="1055"/>
        <v>4.1066650464528266E-3</v>
      </c>
      <c r="GY473" s="223">
        <f t="shared" ca="1" si="1056"/>
        <v>-4.6236074524307119E-3</v>
      </c>
      <c r="GZ473" s="223">
        <f t="shared" ca="1" si="1057"/>
        <v>4.4366475368820112E-3</v>
      </c>
      <c r="HA473" s="223">
        <f t="shared" ca="1" si="1058"/>
        <v>-3.5742482521532574E-3</v>
      </c>
      <c r="HB473" s="223">
        <f t="shared" ca="1" si="1059"/>
        <v>2.1677020716749608E-3</v>
      </c>
      <c r="HC473" s="223">
        <f t="shared" ca="1" si="1060"/>
        <v>-4.3114290105280271E-4</v>
      </c>
      <c r="HD473" s="223">
        <f t="shared" ca="1" si="1061"/>
        <v>-1.3710538679349981E-3</v>
      </c>
      <c r="HE473" s="223">
        <f t="shared" ca="1" si="1062"/>
        <v>2.9645201141634968E-3</v>
      </c>
      <c r="HF473" s="223">
        <f t="shared" ca="1" si="1063"/>
        <v>-4.1066650464527434E-3</v>
      </c>
      <c r="HG473" s="223">
        <f t="shared" ca="1" si="1064"/>
        <v>4.6236074524306954E-3</v>
      </c>
      <c r="HH473" s="223">
        <f t="shared" ca="1" si="1065"/>
        <v>-4.4366475368820641E-3</v>
      </c>
      <c r="HI473" s="223">
        <f t="shared" ca="1" si="1066"/>
        <v>3.5742482521530336E-3</v>
      </c>
      <c r="HJ473" s="223">
        <f t="shared" ca="1" si="1067"/>
        <v>-2.1677020716751177E-3</v>
      </c>
      <c r="HK473" s="223">
        <f t="shared" ca="1" si="1068"/>
        <v>4.3114290105245338E-4</v>
      </c>
      <c r="HL473" s="223">
        <f t="shared" ca="1" si="1069"/>
        <v>1.3710538679348285E-3</v>
      </c>
      <c r="HM473" s="223">
        <f t="shared" ca="1" si="1070"/>
        <v>-2.9645201141637666E-3</v>
      </c>
      <c r="HN473" s="223">
        <f t="shared" ca="1" si="1071"/>
        <v>4.106665046452661E-3</v>
      </c>
      <c r="HO473" s="223">
        <f t="shared" ca="1" si="1072"/>
        <v>-4.6236074524307284E-3</v>
      </c>
      <c r="HP473" s="223">
        <f t="shared" ca="1" si="1073"/>
        <v>4.436647536882117E-3</v>
      </c>
      <c r="HQ473" s="223">
        <f t="shared" ca="1" si="1074"/>
        <v>-3.5742482521531468E-3</v>
      </c>
      <c r="HR473" s="223">
        <f t="shared" ca="1" si="1075"/>
        <v>2.1677020716752743E-3</v>
      </c>
      <c r="HS473" s="223">
        <f t="shared" ca="1" si="1076"/>
        <v>-4.3114290105263054E-4</v>
      </c>
      <c r="HT473" s="223">
        <f t="shared" ca="1" si="1077"/>
        <v>-1.3710538679351635E-3</v>
      </c>
      <c r="HU473" s="223">
        <f t="shared" ca="1" si="1078"/>
        <v>2.9645201141636299E-3</v>
      </c>
      <c r="HV473" s="223">
        <f t="shared" ca="1" si="1079"/>
        <v>-4.1066650464528249E-3</v>
      </c>
      <c r="HW473" s="223">
        <f t="shared" ca="1" si="1080"/>
        <v>4.6236074524307119E-3</v>
      </c>
      <c r="HX473" s="223">
        <f t="shared" ca="1" si="1081"/>
        <v>-4.436647536882013E-3</v>
      </c>
      <c r="HY473" s="223">
        <f t="shared" ca="1" si="1082"/>
        <v>3.5742482521532604E-3</v>
      </c>
      <c r="HZ473" s="223">
        <f t="shared" ca="1" si="1083"/>
        <v>-2.1677020716749647E-3</v>
      </c>
      <c r="IA473" s="223">
        <f t="shared" ca="1" si="1084"/>
        <v>4.3114290105280748E-4</v>
      </c>
      <c r="IB473" s="223">
        <f t="shared" ca="1" si="1085"/>
        <v>1.3710538679349935E-3</v>
      </c>
      <c r="IC473" s="223">
        <f t="shared" ca="1" si="1086"/>
        <v>-2.9645201141634933E-3</v>
      </c>
      <c r="ID473" s="223">
        <f t="shared" ca="1" si="1087"/>
        <v>4.1066650464527416E-3</v>
      </c>
      <c r="IE473" s="223">
        <f t="shared" ca="1" si="1088"/>
        <v>-4.623607452430554E-3</v>
      </c>
      <c r="IF473" s="223">
        <f t="shared" ca="1" si="1089"/>
        <v>4.436647536882065E-3</v>
      </c>
      <c r="IG473" s="223">
        <f t="shared" ca="1" si="1090"/>
        <v>-3.5742482521530367E-3</v>
      </c>
      <c r="IH473" s="223">
        <f t="shared" ca="1" si="1091"/>
        <v>2.1677020716751217E-3</v>
      </c>
      <c r="II473" s="223">
        <f t="shared" ca="1" si="1092"/>
        <v>-4.3114290105245858E-4</v>
      </c>
      <c r="IJ473" s="223">
        <f t="shared" ca="1" si="1093"/>
        <v>-1.3710538679348244E-3</v>
      </c>
      <c r="IK473" s="223">
        <f t="shared" ca="1" si="1094"/>
        <v>2.9645201141637631E-3</v>
      </c>
      <c r="IL473" s="223">
        <f t="shared" ca="1" si="1095"/>
        <v>-4.1066650464526592E-3</v>
      </c>
      <c r="IM473" s="223">
        <f t="shared" ca="1" si="1096"/>
        <v>4.6236074524307275E-3</v>
      </c>
      <c r="IN473" s="223">
        <f t="shared" ca="1" si="1097"/>
        <v>-4.4366475368821179E-3</v>
      </c>
      <c r="IO473" s="223">
        <f t="shared" ca="1" si="1098"/>
        <v>3.5742482521531494E-3</v>
      </c>
      <c r="IP473" s="223">
        <f t="shared" ca="1" si="1099"/>
        <v>-2.1677020716752786E-3</v>
      </c>
      <c r="IQ473" s="223">
        <f t="shared" ca="1" si="1100"/>
        <v>4.3114290105263488E-4</v>
      </c>
      <c r="IR473" s="223">
        <f t="shared" ca="1" si="1101"/>
        <v>1.3710538679351592E-3</v>
      </c>
      <c r="IS473" s="223">
        <f t="shared" ca="1" si="1102"/>
        <v>-2.9645201141636265E-3</v>
      </c>
      <c r="IT473" s="223">
        <f t="shared" ca="1" si="1103"/>
        <v>4.1066650464528223E-3</v>
      </c>
      <c r="IU473" s="223">
        <f t="shared" ca="1" si="1104"/>
        <v>-4.623607452430711E-3</v>
      </c>
      <c r="IV473" s="223">
        <f t="shared" ca="1" si="1105"/>
        <v>4.4366475368820138E-3</v>
      </c>
      <c r="IW473" s="223">
        <f t="shared" ca="1" si="1106"/>
        <v>-3.574248252153263E-3</v>
      </c>
      <c r="IX473" s="223">
        <f t="shared" ca="1" si="1107"/>
        <v>2.1677020716749686E-3</v>
      </c>
      <c r="IY473" s="223">
        <f t="shared" ca="1" si="1108"/>
        <v>-4.311429010528116E-4</v>
      </c>
      <c r="IZ473" s="223">
        <f t="shared" ca="1" si="1109"/>
        <v>-1.3710538679349894E-3</v>
      </c>
      <c r="JA473" s="223">
        <f t="shared" ca="1" si="1110"/>
        <v>2.9645201141634894E-3</v>
      </c>
      <c r="JB473" s="223">
        <f t="shared" ca="1" si="1111"/>
        <v>-4.1066650464527399E-3</v>
      </c>
    </row>
    <row r="474" spans="2:262">
      <c r="B474" s="230">
        <v>113</v>
      </c>
      <c r="C474" s="229">
        <f t="shared" si="1112"/>
        <v>2.2070312500000015E-3</v>
      </c>
      <c r="D474" s="226">
        <f t="shared" ca="1" si="855"/>
        <v>23.354915993562368</v>
      </c>
      <c r="E474" s="225">
        <f ca="1">DO361</f>
        <v>-0.64508400643763053</v>
      </c>
      <c r="F474" s="224">
        <v>113</v>
      </c>
      <c r="G474" s="223">
        <f t="shared" ca="1" si="856"/>
        <v>3.0696229015432534E-3</v>
      </c>
      <c r="H474" s="223">
        <f t="shared" ca="1" si="857"/>
        <v>-2.9540951092490238E-3</v>
      </c>
      <c r="I474" s="223">
        <f t="shared" ca="1" si="858"/>
        <v>2.4426760264612659E-3</v>
      </c>
      <c r="J474" s="223">
        <f t="shared" ca="1" si="859"/>
        <v>-1.6039031759002081E-3</v>
      </c>
      <c r="K474" s="223">
        <f t="shared" ca="1" si="860"/>
        <v>5.5018419982485773E-4</v>
      </c>
      <c r="L474" s="223">
        <f t="shared" ca="1" si="861"/>
        <v>5.7726738296172311E-4</v>
      </c>
      <c r="M474" s="223">
        <f t="shared" ca="1" si="862"/>
        <v>-1.6273568224357781E-3</v>
      </c>
      <c r="N474" s="223">
        <f t="shared" ca="1" si="863"/>
        <v>2.4593570099726053E-3</v>
      </c>
      <c r="O474" s="223">
        <f t="shared" ca="1" si="864"/>
        <v>-2.961767937700574E-3</v>
      </c>
      <c r="P474" s="223">
        <f t="shared" ca="1" si="865"/>
        <v>3.0672593054158976E-3</v>
      </c>
      <c r="Q474" s="223">
        <f t="shared" ca="1" si="866"/>
        <v>-2.761693750523177E-3</v>
      </c>
      <c r="R474" s="223">
        <f t="shared" ca="1" si="867"/>
        <v>2.0860214582341472E-3</v>
      </c>
      <c r="S474" s="223">
        <f t="shared" ca="1" si="868"/>
        <v>-1.1307922469712289E-3</v>
      </c>
      <c r="T474" s="223">
        <f t="shared" ca="1" si="869"/>
        <v>2.4020588570473423E-5</v>
      </c>
      <c r="U474" s="223">
        <f t="shared" ca="1" si="870"/>
        <v>1.0859701746511817E-3</v>
      </c>
      <c r="V474" s="223">
        <f t="shared" ca="1" si="871"/>
        <v>-2.0504252939681855E-3</v>
      </c>
      <c r="W474" s="223">
        <f t="shared" ca="1" si="872"/>
        <v>2.7400938929906583E-3</v>
      </c>
      <c r="X474" s="223">
        <f t="shared" ca="1" si="873"/>
        <v>-3.0625504466144748E-3</v>
      </c>
      <c r="Y474" s="223">
        <f t="shared" ca="1" si="874"/>
        <v>2.9745811325281785E-3</v>
      </c>
      <c r="Z474" s="223">
        <f t="shared" ca="1" si="875"/>
        <v>-2.4879751057824717E-3</v>
      </c>
      <c r="AA474" s="223">
        <f t="shared" ca="1" si="876"/>
        <v>1.667944582222109E-3</v>
      </c>
      <c r="AB474" s="223">
        <f t="shared" ca="1" si="877"/>
        <v>-6.2438546235481836E-4</v>
      </c>
      <c r="AC474" s="223">
        <f t="shared" ca="1" si="878"/>
        <v>-5.0285030207381995E-4</v>
      </c>
      <c r="AD474" s="223">
        <f t="shared" ca="1" si="879"/>
        <v>1.5626968838083318E-3</v>
      </c>
      <c r="AE474" s="223">
        <f t="shared" ca="1" si="880"/>
        <v>-2.4131195766354651E-3</v>
      </c>
      <c r="AF474" s="223">
        <f t="shared" ca="1" si="881"/>
        <v>2.9401494916477403E-3</v>
      </c>
      <c r="AG474" s="223">
        <f t="shared" ca="1" si="882"/>
        <v>-3.0731570297744424E-3</v>
      </c>
      <c r="AH474" s="223">
        <f t="shared" ca="1" si="883"/>
        <v>2.7943172652880781E-3</v>
      </c>
      <c r="AI474" s="223">
        <f t="shared" ca="1" si="884"/>
        <v>-2.1409987425722904E-3</v>
      </c>
      <c r="AJ474" s="223">
        <f t="shared" ca="1" si="885"/>
        <v>1.2007555529802486E-3</v>
      </c>
      <c r="AK474" s="223">
        <f t="shared" ca="1" si="886"/>
        <v>-9.9593825610540688E-5</v>
      </c>
      <c r="AL474" s="223">
        <f t="shared" ca="1" si="887"/>
        <v>-1.0149149087742152E-3</v>
      </c>
      <c r="AM474" s="223">
        <f t="shared" ca="1" si="888"/>
        <v>1.9934104282432526E-3</v>
      </c>
      <c r="AN474" s="223">
        <f t="shared" ca="1" si="889"/>
        <v>-2.7047602405718095E-3</v>
      </c>
      <c r="AO474" s="223">
        <f t="shared" ca="1" si="890"/>
        <v>3.0536332258127965E-3</v>
      </c>
      <c r="AP474" s="223">
        <f t="shared" ca="1" si="891"/>
        <v>-2.9932753793598509E-3</v>
      </c>
      <c r="AQ474" s="223">
        <f t="shared" ca="1" si="892"/>
        <v>2.5317755219313198E-3</v>
      </c>
      <c r="AR474" s="223">
        <f t="shared" ca="1" si="893"/>
        <v>-1.7309812810961404E-3</v>
      </c>
      <c r="AS474" s="223">
        <f t="shared" ca="1" si="894"/>
        <v>6.9821061842950639E-4</v>
      </c>
      <c r="AT474" s="223">
        <f t="shared" ca="1" si="895"/>
        <v>4.2813032296674242E-4</v>
      </c>
      <c r="AU474" s="223">
        <f t="shared" ca="1" si="896"/>
        <v>-1.4970956350110701E-3</v>
      </c>
      <c r="AV474" s="223">
        <f t="shared" ca="1" si="897"/>
        <v>2.3654285702977198E-3</v>
      </c>
      <c r="AW474" s="223">
        <f t="shared" ca="1" si="898"/>
        <v>-2.9167600094804061E-3</v>
      </c>
      <c r="AX474" s="223">
        <f t="shared" ca="1" si="899"/>
        <v>3.0772035992509949E-3</v>
      </c>
      <c r="AY474" s="223">
        <f t="shared" ca="1" si="900"/>
        <v>-2.8252575878186283E-3</v>
      </c>
      <c r="AZ474" s="223">
        <f t="shared" ca="1" si="901"/>
        <v>2.194686369324992E-3</v>
      </c>
      <c r="BA474" s="223">
        <f t="shared" ca="1" si="902"/>
        <v>-1.2699955687432954E-3</v>
      </c>
      <c r="BB474" s="223">
        <f t="shared" ca="1" si="903"/>
        <v>1.7510707105404771E-4</v>
      </c>
      <c r="BC474" s="223">
        <f t="shared" ca="1" si="904"/>
        <v>9.4324829610635725E-4</v>
      </c>
      <c r="BD474" s="223">
        <f t="shared" ca="1" si="905"/>
        <v>-1.9351948066147124E-3</v>
      </c>
      <c r="BE474" s="223">
        <f t="shared" ca="1" si="906"/>
        <v>2.6677973417215404E-3</v>
      </c>
      <c r="BF474" s="223">
        <f t="shared" ca="1" si="907"/>
        <v>-3.0428766105385866E-3</v>
      </c>
      <c r="BG474" s="223">
        <f t="shared" ca="1" si="908"/>
        <v>3.0101665890287644E-3</v>
      </c>
      <c r="BH474" s="223">
        <f t="shared" ca="1" si="909"/>
        <v>-2.5740508911749785E-3</v>
      </c>
      <c r="BI474" s="223">
        <f t="shared" ca="1" si="910"/>
        <v>1.7929753015719985E-3</v>
      </c>
      <c r="BJ474" s="223">
        <f t="shared" ca="1" si="911"/>
        <v>-7.7161519853545058E-4</v>
      </c>
      <c r="BK474" s="223">
        <f t="shared" ca="1" si="912"/>
        <v>-3.5315245416197671E-4</v>
      </c>
      <c r="BL474" s="223">
        <f t="shared" ca="1" si="913"/>
        <v>1.4305925917832505E-3</v>
      </c>
      <c r="BM474" s="223">
        <f t="shared" ca="1" si="914"/>
        <v>-2.3163127182382992E-3</v>
      </c>
      <c r="BN474" s="223">
        <f t="shared" ca="1" si="915"/>
        <v>2.8916135801480428E-3</v>
      </c>
      <c r="BO474" s="223">
        <f t="shared" ca="1" si="916"/>
        <v>-3.0793965763434117E-3</v>
      </c>
      <c r="BP474" s="223">
        <f t="shared" ca="1" si="917"/>
        <v>2.8544960808214786E-3</v>
      </c>
      <c r="BQ474" s="223">
        <f t="shared" ca="1" si="918"/>
        <v>-2.247051999073422E-3</v>
      </c>
      <c r="BR474" s="223">
        <f t="shared" ca="1" si="919"/>
        <v>1.3384705866639241E-3</v>
      </c>
      <c r="BS474" s="223">
        <f t="shared" ca="1" si="920"/>
        <v>-2.5051483854567048E-4</v>
      </c>
      <c r="BT474" s="223">
        <f t="shared" ca="1" si="921"/>
        <v>-8.7101350593520965E-4</v>
      </c>
      <c r="BU474" s="223">
        <f t="shared" ca="1" si="922"/>
        <v>1.8758134959962962E-3</v>
      </c>
      <c r="BV474" s="223">
        <f t="shared" ca="1" si="923"/>
        <v>-2.6292274615079864E-3</v>
      </c>
      <c r="BW474" s="223">
        <f t="shared" ca="1" si="924"/>
        <v>3.0302870801746746E-3</v>
      </c>
      <c r="BX474" s="223">
        <f t="shared" ca="1" si="925"/>
        <v>-3.0252445869018351E-3</v>
      </c>
      <c r="BY474" s="223">
        <f t="shared" ca="1" si="926"/>
        <v>2.6147757484117308E-3</v>
      </c>
      <c r="BZ474" s="223">
        <f t="shared" ca="1" si="927"/>
        <v>-1.8538893007698546E-3</v>
      </c>
      <c r="CA474" s="223">
        <f t="shared" ca="1" si="928"/>
        <v>8.4455498649834782E-4</v>
      </c>
      <c r="CB474" s="223">
        <f t="shared" ca="1" si="929"/>
        <v>2.7796185952400185E-4</v>
      </c>
      <c r="CC474" s="223">
        <f t="shared" ca="1" si="930"/>
        <v>-1.3632278130714819E-3</v>
      </c>
      <c r="CD474" s="223">
        <f t="shared" ca="1" si="931"/>
        <v>2.2658016060099228E-3</v>
      </c>
      <c r="CE474" s="223">
        <f t="shared" ca="1" si="932"/>
        <v>-2.8647253509193954E-3</v>
      </c>
      <c r="CF474" s="223">
        <f t="shared" ca="1" si="933"/>
        <v>3.0797346400842952E-3</v>
      </c>
      <c r="CG474" s="223">
        <f t="shared" ca="1" si="934"/>
        <v>-2.8820151321217085E-3</v>
      </c>
      <c r="CH474" s="223">
        <f t="shared" ca="1" si="935"/>
        <v>2.2980640887202961E-3</v>
      </c>
      <c r="CI474" s="223">
        <f t="shared" ca="1" si="936"/>
        <v>-1.4061393599517857E-3</v>
      </c>
      <c r="CJ474" s="223">
        <f t="shared" ca="1" si="937"/>
        <v>3.2577170526590664E-4</v>
      </c>
      <c r="CK474" s="223">
        <f t="shared" ca="1" si="938"/>
        <v>7.9825404979737909E-4</v>
      </c>
      <c r="CL474" s="223">
        <f t="shared" ca="1" si="939"/>
        <v>-1.8153022654690759E-3</v>
      </c>
      <c r="CM474" s="223">
        <f t="shared" ca="1" si="940"/>
        <v>2.589073832984767E-3</v>
      </c>
      <c r="CN474" s="223">
        <f t="shared" ca="1" si="941"/>
        <v>-3.0158722181833973E-3</v>
      </c>
      <c r="CO474" s="223">
        <f t="shared" ca="1" si="942"/>
        <v>3.0385002905569387E-3</v>
      </c>
      <c r="CP474" s="223">
        <f t="shared" ca="1" si="943"/>
        <v>-2.653925562510403E-3</v>
      </c>
      <c r="CQ474" s="223">
        <f t="shared" ca="1" si="944"/>
        <v>1.9136865863743136E-3</v>
      </c>
      <c r="CR474" s="223">
        <f t="shared" ca="1" si="945"/>
        <v>-9.1698604611732334E-4</v>
      </c>
      <c r="CS474" s="223">
        <f t="shared" ca="1" si="946"/>
        <v>-2.026038310555128E-4</v>
      </c>
      <c r="CT474" s="223">
        <f t="shared" ca="1" si="947"/>
        <v>1.2950418768994899E-3</v>
      </c>
      <c r="CU474" s="223">
        <f t="shared" ca="1" si="948"/>
        <v>-2.2139256596179265E-3</v>
      </c>
      <c r="CV474" s="223">
        <f t="shared" ca="1" si="949"/>
        <v>2.8361115182583348E-3</v>
      </c>
      <c r="CW474" s="223">
        <f t="shared" ca="1" si="950"/>
        <v>-3.0782175868366854E-3</v>
      </c>
      <c r="CX474" s="223">
        <f t="shared" ca="1" si="951"/>
        <v>2.9077981652718063E-3</v>
      </c>
      <c r="CY474" s="223">
        <f t="shared" ca="1" si="952"/>
        <v>-2.3476919104902768E-3</v>
      </c>
      <c r="CZ474" s="223">
        <f t="shared" ca="1" si="953"/>
        <v>1.4729611274680728E-3</v>
      </c>
      <c r="DA474" s="223">
        <f t="shared" ca="1" si="954"/>
        <v>-4.0083233929227966E-4</v>
      </c>
      <c r="DB474" s="223">
        <f t="shared" ca="1" si="955"/>
        <v>-7.2501375526850772E-4</v>
      </c>
      <c r="DC474" s="223">
        <f t="shared" ca="1" si="956"/>
        <v>1.7536975647357335E-3</v>
      </c>
      <c r="DD474" s="223">
        <f t="shared" ca="1" si="957"/>
        <v>-2.5473606431962647E-3</v>
      </c>
      <c r="DE474" s="223">
        <f t="shared" ca="1" si="958"/>
        <v>2.9996407075385933E-3</v>
      </c>
      <c r="DF474" s="223">
        <f t="shared" ca="1" si="959"/>
        <v>-3.049925715253855E-3</v>
      </c>
      <c r="DG474" s="223">
        <f t="shared" ca="1" si="960"/>
        <v>2.6914767510868879E-3</v>
      </c>
      <c r="DH474" s="223">
        <f t="shared" ca="1" si="961"/>
        <v>-1.9723311387364237E-3</v>
      </c>
      <c r="DI474" s="223">
        <f t="shared" ca="1" si="962"/>
        <v>9.8886474763043488E-4</v>
      </c>
      <c r="DJ474" s="223">
        <f t="shared" ca="1" si="963"/>
        <v>1.2712376161495387E-4</v>
      </c>
      <c r="DK474" s="223">
        <f t="shared" ca="1" si="964"/>
        <v>-1.2260758559256694E-3</v>
      </c>
      <c r="DL474" s="223">
        <f t="shared" ca="1" si="965"/>
        <v>2.1607161271924675E-3</v>
      </c>
      <c r="DM474" s="223">
        <f t="shared" ca="1" si="966"/>
        <v>-2.8057893180676793E-3</v>
      </c>
      <c r="DN474" s="223">
        <f t="shared" ca="1" si="967"/>
        <v>3.0748463304167413E-3</v>
      </c>
      <c r="DO474" s="223">
        <f t="shared" ca="1" si="968"/>
        <v>-2.9318296495367798E-3</v>
      </c>
      <c r="DP474" s="223">
        <f t="shared" ca="1" si="969"/>
        <v>2.3959055704391779E-3</v>
      </c>
      <c r="DQ474" s="223">
        <f t="shared" ca="1" si="970"/>
        <v>-1.5388956382788913E-3</v>
      </c>
      <c r="DR474" s="223">
        <f t="shared" ca="1" si="971"/>
        <v>4.7565152690563577E-4</v>
      </c>
      <c r="DS474" s="223">
        <f t="shared" ca="1" si="972"/>
        <v>6.5133673956364272E-4</v>
      </c>
      <c r="DT474" s="223">
        <f t="shared" ca="1" si="973"/>
        <v>-1.6910365021642259E-3</v>
      </c>
      <c r="DU474" s="223">
        <f t="shared" ca="1" si="974"/>
        <v>2.5041130186083016E-3</v>
      </c>
      <c r="DV474" s="223">
        <f t="shared" ca="1" si="975"/>
        <v>-2.9816023254953983E-3</v>
      </c>
      <c r="DW474" s="223">
        <f t="shared" ca="1" si="976"/>
        <v>3.0595139787439806E-3</v>
      </c>
      <c r="DX474" s="223">
        <f t="shared" ca="1" si="977"/>
        <v>-2.7274066947092761E-3</v>
      </c>
      <c r="DY474" s="223">
        <f t="shared" ca="1" si="978"/>
        <v>2.0297876325709053E-3</v>
      </c>
      <c r="DZ474" s="223">
        <f t="shared" ca="1" si="979"/>
        <v>-1.0601477939956908E-3</v>
      </c>
      <c r="EA474" s="223">
        <f t="shared" ca="1" si="980"/>
        <v>-5.1567117574036637E-5</v>
      </c>
      <c r="EB474" s="223">
        <f t="shared" ca="1" si="981"/>
        <v>1.1563712927020078E-3</v>
      </c>
      <c r="EC474" s="223">
        <f t="shared" ca="1" si="982"/>
        <v>-2.1062050601664923E-3</v>
      </c>
      <c r="ED474" s="223">
        <f t="shared" ca="1" si="983"/>
        <v>2.7737770153071131E-3</v>
      </c>
      <c r="EE474" s="223">
        <f t="shared" ca="1" si="984"/>
        <v>-3.0696229015432543E-3</v>
      </c>
      <c r="EF474" s="223">
        <f t="shared" ca="1" si="985"/>
        <v>2.9540951092489908E-3</v>
      </c>
      <c r="EG474" s="223">
        <f t="shared" ca="1" si="986"/>
        <v>-2.4426760264612364E-3</v>
      </c>
      <c r="EH474" s="223">
        <f t="shared" ca="1" si="987"/>
        <v>1.6039031759000734E-3</v>
      </c>
      <c r="EI474" s="223">
        <f t="shared" ca="1" si="988"/>
        <v>-5.5018419982476709E-4</v>
      </c>
      <c r="EJ474" s="223">
        <f t="shared" ca="1" si="989"/>
        <v>-5.7726738296174328E-4</v>
      </c>
      <c r="EK474" s="223">
        <f t="shared" ca="1" si="990"/>
        <v>1.6273568224358889E-3</v>
      </c>
      <c r="EL474" s="223">
        <f t="shared" ca="1" si="991"/>
        <v>-2.4593570099726439E-3</v>
      </c>
      <c r="EM474" s="223">
        <f t="shared" ca="1" si="992"/>
        <v>2.9617679377005736E-3</v>
      </c>
      <c r="EN474" s="223">
        <f t="shared" ca="1" si="993"/>
        <v>-3.0672593054158876E-3</v>
      </c>
      <c r="EO474" s="223">
        <f t="shared" ca="1" si="994"/>
        <v>2.7616937505231579E-3</v>
      </c>
      <c r="EP474" s="223">
        <f t="shared" ca="1" si="995"/>
        <v>-2.0860214582340436E-3</v>
      </c>
      <c r="EQ474" s="223">
        <f t="shared" ca="1" si="996"/>
        <v>1.1307922469711586E-3</v>
      </c>
      <c r="ER474" s="223">
        <f t="shared" ca="1" si="997"/>
        <v>-2.4020588570463448E-5</v>
      </c>
      <c r="ES474" s="223">
        <f t="shared" ca="1" si="998"/>
        <v>-1.0859701746512929E-3</v>
      </c>
      <c r="ET474" s="223">
        <f t="shared" ca="1" si="999"/>
        <v>2.0504252939682259E-3</v>
      </c>
      <c r="EU474" s="223">
        <f t="shared" ca="1" si="1000"/>
        <v>-2.7400938929907329E-3</v>
      </c>
      <c r="EV474" s="223">
        <f t="shared" ca="1" si="1001"/>
        <v>3.0625504466144848E-3</v>
      </c>
      <c r="EW474" s="223">
        <f t="shared" ca="1" si="1002"/>
        <v>-2.9745811325281707E-3</v>
      </c>
      <c r="EX474" s="223">
        <f t="shared" ca="1" si="1003"/>
        <v>2.4879751057823884E-3</v>
      </c>
      <c r="EY474" s="223">
        <f t="shared" ca="1" si="1004"/>
        <v>-1.6679445822220457E-3</v>
      </c>
      <c r="EZ474" s="223">
        <f t="shared" ca="1" si="1005"/>
        <v>6.2438546235480882E-4</v>
      </c>
      <c r="FA474" s="223">
        <f t="shared" ca="1" si="1006"/>
        <v>5.0285030207393748E-4</v>
      </c>
      <c r="FB474" s="223">
        <f t="shared" ca="1" si="1007"/>
        <v>-1.5626968838083591E-3</v>
      </c>
      <c r="FC474" s="223">
        <f t="shared" ca="1" si="1008"/>
        <v>2.413119576635567E-3</v>
      </c>
      <c r="FD474" s="223">
        <f t="shared" ca="1" si="1009"/>
        <v>-2.9401494916477628E-3</v>
      </c>
      <c r="FE474" s="223">
        <f t="shared" ca="1" si="1010"/>
        <v>3.0731570297744407E-3</v>
      </c>
      <c r="FF474" s="223">
        <f t="shared" ca="1" si="1011"/>
        <v>-2.7943172652880282E-3</v>
      </c>
      <c r="FG474" s="223">
        <f t="shared" ca="1" si="1012"/>
        <v>2.1409987425722362E-3</v>
      </c>
      <c r="FH474" s="223">
        <f t="shared" ca="1" si="1013"/>
        <v>-1.2007555529802599E-3</v>
      </c>
      <c r="FI474" s="223">
        <f t="shared" ca="1" si="1014"/>
        <v>9.9593825610421426E-5</v>
      </c>
      <c r="FJ474" s="223">
        <f t="shared" ca="1" si="1015"/>
        <v>1.0149149087742449E-3</v>
      </c>
      <c r="FK474" s="223">
        <f t="shared" ca="1" si="1016"/>
        <v>-1.9934104282433433E-3</v>
      </c>
      <c r="FL474" s="223">
        <f t="shared" ca="1" si="1017"/>
        <v>2.7047602405718455E-3</v>
      </c>
      <c r="FM474" s="223">
        <f t="shared" ca="1" si="1018"/>
        <v>-3.0536332258127947E-3</v>
      </c>
      <c r="FN474" s="223">
        <f t="shared" ca="1" si="1019"/>
        <v>2.9932753793598232E-3</v>
      </c>
      <c r="FO474" s="223">
        <f t="shared" ca="1" si="1020"/>
        <v>-2.531775521931302E-3</v>
      </c>
      <c r="FP474" s="223">
        <f t="shared" ca="1" si="1021"/>
        <v>1.7309812810960058E-3</v>
      </c>
      <c r="FQ474" s="223">
        <f t="shared" ca="1" si="1022"/>
        <v>-6.9821061842943288E-4</v>
      </c>
      <c r="FR474" s="223">
        <f t="shared" ca="1" si="1023"/>
        <v>-4.2813032296677342E-4</v>
      </c>
      <c r="FS474" s="223">
        <f t="shared" ca="1" si="1024"/>
        <v>1.497095635011174E-3</v>
      </c>
      <c r="FT474" s="223">
        <f t="shared" ca="1" si="1025"/>
        <v>-2.3654285702977688E-3</v>
      </c>
      <c r="FU474" s="223">
        <f t="shared" ca="1" si="1026"/>
        <v>2.9167600094804022E-3</v>
      </c>
      <c r="FV474" s="223">
        <f t="shared" ca="1" si="1027"/>
        <v>-3.0772035992509897E-3</v>
      </c>
      <c r="FW474" s="223">
        <f t="shared" ca="1" si="1028"/>
        <v>2.8252575878186157E-3</v>
      </c>
      <c r="FX474" s="223">
        <f t="shared" ca="1" si="1029"/>
        <v>-2.1946863693248775E-3</v>
      </c>
      <c r="FY474" s="223">
        <f t="shared" ca="1" si="1030"/>
        <v>1.2699955687432265E-3</v>
      </c>
      <c r="FZ474" s="223">
        <f t="shared" ca="1" si="1031"/>
        <v>-1.7510707105405986E-4</v>
      </c>
      <c r="GA474" s="223">
        <f t="shared" ca="1" si="1032"/>
        <v>-9.4324829610642924E-4</v>
      </c>
      <c r="GB474" s="223">
        <f t="shared" ca="1" si="1033"/>
        <v>1.9351948066147712E-3</v>
      </c>
      <c r="GC474" s="223">
        <f t="shared" ca="1" si="1034"/>
        <v>-2.6677973417216219E-3</v>
      </c>
      <c r="GD474" s="223">
        <f t="shared" ca="1" si="1035"/>
        <v>3.0428766105385983E-3</v>
      </c>
      <c r="GE474" s="223">
        <f t="shared" ca="1" si="1036"/>
        <v>-3.0101665890287666E-3</v>
      </c>
      <c r="GF474" s="223">
        <f t="shared" ca="1" si="1037"/>
        <v>2.5740508911748887E-3</v>
      </c>
      <c r="GG474" s="223">
        <f t="shared" ca="1" si="1038"/>
        <v>-1.7929753015719372E-3</v>
      </c>
      <c r="GH474" s="223">
        <f t="shared" ca="1" si="1039"/>
        <v>7.7161519853546229E-4</v>
      </c>
      <c r="GI474" s="223">
        <f t="shared" ca="1" si="1040"/>
        <v>3.5315245416187783E-4</v>
      </c>
      <c r="GJ474" s="223">
        <f t="shared" ca="1" si="1041"/>
        <v>-1.4305925917834725E-3</v>
      </c>
      <c r="GK474" s="223">
        <f t="shared" ca="1" si="1042"/>
        <v>2.3163127182384063E-3</v>
      </c>
      <c r="GL474" s="223">
        <f t="shared" ca="1" si="1043"/>
        <v>-2.8916135801480693E-3</v>
      </c>
      <c r="GM474" s="223">
        <f t="shared" ca="1" si="1044"/>
        <v>3.0793965763434112E-3</v>
      </c>
      <c r="GN474" s="223">
        <f t="shared" ca="1" si="1045"/>
        <v>-2.854496080821483E-3</v>
      </c>
      <c r="GO474" s="223">
        <f t="shared" ca="1" si="1046"/>
        <v>2.2470519990732507E-3</v>
      </c>
      <c r="GP474" s="223">
        <f t="shared" ca="1" si="1047"/>
        <v>-1.3384705866637773E-3</v>
      </c>
      <c r="GQ474" s="223">
        <f t="shared" ca="1" si="1048"/>
        <v>2.5051483854559523E-4</v>
      </c>
      <c r="GR474" s="223">
        <f t="shared" ca="1" si="1049"/>
        <v>8.7101350593519794E-4</v>
      </c>
      <c r="GS474" s="223">
        <f t="shared" ca="1" si="1050"/>
        <v>-1.8758134959962866E-3</v>
      </c>
      <c r="GT474" s="223">
        <f t="shared" ca="1" si="1051"/>
        <v>2.6292274615081165E-3</v>
      </c>
      <c r="GU474" s="223">
        <f t="shared" ca="1" si="1052"/>
        <v>-3.0302870801747037E-3</v>
      </c>
      <c r="GV474" s="223">
        <f t="shared" ca="1" si="1053"/>
        <v>3.0252445869018213E-3</v>
      </c>
      <c r="GW474" s="223">
        <f t="shared" ca="1" si="1054"/>
        <v>-2.6147757484116909E-3</v>
      </c>
      <c r="GX474" s="223">
        <f t="shared" ca="1" si="1055"/>
        <v>1.8538893007698644E-3</v>
      </c>
      <c r="GY474" s="223">
        <f t="shared" ca="1" si="1056"/>
        <v>-8.4455498649844355E-4</v>
      </c>
      <c r="GZ474" s="223">
        <f t="shared" ca="1" si="1057"/>
        <v>-2.7796185952416405E-4</v>
      </c>
      <c r="HA474" s="223">
        <f t="shared" ca="1" si="1058"/>
        <v>1.3632278130716277E-3</v>
      </c>
      <c r="HB474" s="223">
        <f t="shared" ca="1" si="1059"/>
        <v>-2.265801606009974E-3</v>
      </c>
      <c r="HC474" s="223">
        <f t="shared" ca="1" si="1060"/>
        <v>2.8647253509193906E-3</v>
      </c>
      <c r="HD474" s="223">
        <f t="shared" ca="1" si="1061"/>
        <v>-3.0797346400842944E-3</v>
      </c>
      <c r="HE474" s="223">
        <f t="shared" ca="1" si="1062"/>
        <v>2.88201513212162E-3</v>
      </c>
      <c r="HF474" s="223">
        <f t="shared" ca="1" si="1063"/>
        <v>-2.2980640887201873E-3</v>
      </c>
      <c r="HG474" s="223">
        <f t="shared" ca="1" si="1064"/>
        <v>1.4061393599517186E-3</v>
      </c>
      <c r="HH474" s="223">
        <f t="shared" ca="1" si="1065"/>
        <v>-3.2577170526591889E-4</v>
      </c>
      <c r="HI474" s="223">
        <f t="shared" ca="1" si="1066"/>
        <v>-7.9825404979728324E-4</v>
      </c>
      <c r="HJ474" s="223">
        <f t="shared" ca="1" si="1067"/>
        <v>1.8153022654692785E-3</v>
      </c>
      <c r="HK474" s="223">
        <f t="shared" ca="1" si="1068"/>
        <v>-2.5890738329848555E-3</v>
      </c>
      <c r="HL474" s="223">
        <f t="shared" ca="1" si="1069"/>
        <v>3.0158722181834125E-3</v>
      </c>
      <c r="HM474" s="223">
        <f t="shared" ca="1" si="1070"/>
        <v>-3.0385002905569405E-3</v>
      </c>
      <c r="HN474" s="223">
        <f t="shared" ca="1" si="1071"/>
        <v>2.653925562510409E-3</v>
      </c>
      <c r="HO474" s="223">
        <f t="shared" ca="1" si="1072"/>
        <v>-1.9136865863741172E-3</v>
      </c>
      <c r="HP474" s="223">
        <f t="shared" ca="1" si="1073"/>
        <v>9.1698604611716776E-4</v>
      </c>
      <c r="HQ474" s="223">
        <f t="shared" ca="1" si="1074"/>
        <v>2.0260383105558826E-4</v>
      </c>
      <c r="HR474" s="223">
        <f t="shared" ca="1" si="1075"/>
        <v>-1.2950418768995589E-3</v>
      </c>
      <c r="HS474" s="223">
        <f t="shared" ca="1" si="1076"/>
        <v>2.2139256596178571E-3</v>
      </c>
      <c r="HT474" s="223">
        <f t="shared" ca="1" si="1077"/>
        <v>-2.8361115182582958E-3</v>
      </c>
      <c r="HU474" s="223">
        <f t="shared" ca="1" si="1078"/>
        <v>3.0782175868366941E-3</v>
      </c>
      <c r="HV474" s="223">
        <f t="shared" ca="1" si="1079"/>
        <v>-2.9077981652717816E-3</v>
      </c>
      <c r="HW474" s="223">
        <f t="shared" ca="1" si="1080"/>
        <v>2.3476919104902278E-3</v>
      </c>
      <c r="HX474" s="223">
        <f t="shared" ca="1" si="1081"/>
        <v>-1.4729611274681604E-3</v>
      </c>
      <c r="HY474" s="223">
        <f t="shared" ca="1" si="1082"/>
        <v>4.0083233929237821E-4</v>
      </c>
      <c r="HZ474" s="223">
        <f t="shared" ca="1" si="1083"/>
        <v>7.250137552687508E-4</v>
      </c>
      <c r="IA474" s="223">
        <f t="shared" ca="1" si="1084"/>
        <v>-1.7536975647357953E-3</v>
      </c>
      <c r="IB474" s="223">
        <f t="shared" ca="1" si="1085"/>
        <v>2.5473606431963072E-3</v>
      </c>
      <c r="IC474" s="223">
        <f t="shared" ca="1" si="1086"/>
        <v>-2.9996407075386106E-3</v>
      </c>
      <c r="ID474" s="223">
        <f t="shared" ca="1" si="1087"/>
        <v>3.0499257152538689E-3</v>
      </c>
      <c r="IE474" s="223">
        <f t="shared" ca="1" si="1088"/>
        <v>-1.0547599472833255E-3</v>
      </c>
      <c r="IF474" s="223">
        <f t="shared" ca="1" si="1089"/>
        <v>1.9723311387363661E-3</v>
      </c>
      <c r="IG474" s="223">
        <f t="shared" ca="1" si="1090"/>
        <v>-9.8886474763036332E-4</v>
      </c>
      <c r="IH474" s="223">
        <f t="shared" ca="1" si="1091"/>
        <v>-1.2712376161502933E-4</v>
      </c>
      <c r="II474" s="223">
        <f t="shared" ca="1" si="1092"/>
        <v>1.2260758559255783E-3</v>
      </c>
      <c r="IJ474" s="223">
        <f t="shared" ca="1" si="1093"/>
        <v>-2.1607161271926458E-3</v>
      </c>
      <c r="IK474" s="223">
        <f t="shared" ca="1" si="1094"/>
        <v>2.8057893180677826E-3</v>
      </c>
      <c r="IL474" s="223">
        <f t="shared" ca="1" si="1095"/>
        <v>-3.0748463304167456E-3</v>
      </c>
      <c r="IM474" s="223">
        <f t="shared" ca="1" si="1096"/>
        <v>2.9318296495367568E-3</v>
      </c>
      <c r="IN474" s="223">
        <f t="shared" ca="1" si="1097"/>
        <v>-2.3959055704392404E-3</v>
      </c>
      <c r="IO474" s="223">
        <f t="shared" ca="1" si="1098"/>
        <v>1.5388956382786745E-3</v>
      </c>
      <c r="IP474" s="223">
        <f t="shared" ca="1" si="1099"/>
        <v>-4.7565152690538814E-4</v>
      </c>
      <c r="IQ474" s="223">
        <f t="shared" ca="1" si="1100"/>
        <v>-6.5133673956371645E-4</v>
      </c>
      <c r="IR474" s="223">
        <f t="shared" ca="1" si="1101"/>
        <v>1.6910365021642888E-3</v>
      </c>
      <c r="IS474" s="223">
        <f t="shared" ca="1" si="1102"/>
        <v>-2.5041130186082435E-3</v>
      </c>
      <c r="IT474" s="223">
        <f t="shared" ca="1" si="1103"/>
        <v>2.9816023254953731E-3</v>
      </c>
      <c r="IU474" s="223">
        <f t="shared" ca="1" si="1104"/>
        <v>-3.0595139787439516E-3</v>
      </c>
      <c r="IV474" s="223">
        <f t="shared" ca="1" si="1105"/>
        <v>2.727406694709241E-3</v>
      </c>
      <c r="IW474" s="223">
        <f t="shared" ca="1" si="1106"/>
        <v>-2.0297876325708489E-3</v>
      </c>
      <c r="IX474" s="223">
        <f t="shared" ca="1" si="1107"/>
        <v>1.0601477939956201E-3</v>
      </c>
      <c r="IY474" s="223">
        <f t="shared" ca="1" si="1108"/>
        <v>5.156711757393689E-5</v>
      </c>
      <c r="IZ474" s="223">
        <f t="shared" ca="1" si="1109"/>
        <v>-1.1563712927022403E-3</v>
      </c>
      <c r="JA474" s="223">
        <f t="shared" ca="1" si="1110"/>
        <v>2.1062050601665474E-3</v>
      </c>
      <c r="JB474" s="223">
        <f t="shared" ca="1" si="1111"/>
        <v>-2.7737770153071456E-3</v>
      </c>
    </row>
    <row r="475" spans="2:262">
      <c r="B475" s="230">
        <v>114</v>
      </c>
      <c r="C475" s="229">
        <f t="shared" si="1112"/>
        <v>2.2265625000000015E-3</v>
      </c>
      <c r="D475" s="226">
        <f t="shared" ca="1" si="855"/>
        <v>23.360080031852846</v>
      </c>
      <c r="E475" s="225">
        <f ca="1">DP361</f>
        <v>-0.63991996814715535</v>
      </c>
      <c r="F475" s="224">
        <v>114</v>
      </c>
      <c r="G475" s="223">
        <f t="shared" ca="1" si="856"/>
        <v>4.1449475090967365E-3</v>
      </c>
      <c r="H475" s="223">
        <f t="shared" ca="1" si="857"/>
        <v>-4.1114186788661737E-3</v>
      </c>
      <c r="I475" s="223">
        <f t="shared" ca="1" si="858"/>
        <v>3.5972162040413874E-3</v>
      </c>
      <c r="J475" s="223">
        <f t="shared" ca="1" si="859"/>
        <v>-2.662456457324549E-3</v>
      </c>
      <c r="K475" s="223">
        <f t="shared" ca="1" si="860"/>
        <v>1.4164239483628908E-3</v>
      </c>
      <c r="L475" s="223">
        <f t="shared" ca="1" si="861"/>
        <v>-4.7946674038205992E-6</v>
      </c>
      <c r="M475" s="223">
        <f t="shared" ca="1" si="862"/>
        <v>-1.4073951670857104E-3</v>
      </c>
      <c r="N475" s="223">
        <f t="shared" ca="1" si="863"/>
        <v>2.655043801277453E-3</v>
      </c>
      <c r="O475" s="223">
        <f t="shared" ca="1" si="864"/>
        <v>-3.5922863007017952E-3</v>
      </c>
      <c r="P475" s="223">
        <f t="shared" ca="1" si="865"/>
        <v>4.1095478924506323E-3</v>
      </c>
      <c r="Q475" s="223">
        <f t="shared" ca="1" si="866"/>
        <v>-4.1463545567427705E-3</v>
      </c>
      <c r="R475" s="223">
        <f t="shared" ca="1" si="867"/>
        <v>3.6984031576408338E-3</v>
      </c>
      <c r="S475" s="223">
        <f t="shared" ca="1" si="868"/>
        <v>-2.8180645307189565E-3</v>
      </c>
      <c r="T475" s="223">
        <f t="shared" ca="1" si="869"/>
        <v>1.6082607107616013E-3</v>
      </c>
      <c r="U475" s="223">
        <f t="shared" ca="1" si="870"/>
        <v>-2.1043212425024202E-4</v>
      </c>
      <c r="V475" s="223">
        <f t="shared" ca="1" si="871"/>
        <v>-1.2119984753382307E-3</v>
      </c>
      <c r="W475" s="223">
        <f t="shared" ca="1" si="872"/>
        <v>2.4927320671814059E-3</v>
      </c>
      <c r="X475" s="223">
        <f t="shared" ca="1" si="873"/>
        <v>-3.4820356925539028E-3</v>
      </c>
      <c r="Y475" s="223">
        <f t="shared" ca="1" si="874"/>
        <v>4.0642480149777295E-3</v>
      </c>
      <c r="Z475" s="223">
        <f t="shared" ca="1" si="875"/>
        <v>-4.1713015033144115E-3</v>
      </c>
      <c r="AA475" s="223">
        <f t="shared" ca="1" si="876"/>
        <v>3.7906803340916635E-3</v>
      </c>
      <c r="AB475" s="223">
        <f t="shared" ca="1" si="877"/>
        <v>-2.9668836398255675E-3</v>
      </c>
      <c r="AC475" s="223">
        <f t="shared" ca="1" si="878"/>
        <v>1.7962230322410527E-3</v>
      </c>
      <c r="AD475" s="223">
        <f t="shared" ca="1" si="879"/>
        <v>-4.1556263167771227E-4</v>
      </c>
      <c r="AE475" s="223">
        <f t="shared" ca="1" si="880"/>
        <v>-1.0136819731051331E-3</v>
      </c>
      <c r="AF475" s="223">
        <f t="shared" ca="1" si="881"/>
        <v>2.3244151231980137E-3</v>
      </c>
      <c r="AG475" s="223">
        <f t="shared" ca="1" si="882"/>
        <v>-3.363396555432325E-3</v>
      </c>
      <c r="AH475" s="223">
        <f t="shared" ca="1" si="883"/>
        <v>4.0091570080506671E-3</v>
      </c>
      <c r="AI475" s="223">
        <f t="shared" ca="1" si="884"/>
        <v>-4.186199419201707E-3</v>
      </c>
      <c r="AJ475" s="223">
        <f t="shared" ca="1" si="885"/>
        <v>3.8738254295932724E-3</v>
      </c>
      <c r="AK475" s="223">
        <f t="shared" ca="1" si="886"/>
        <v>-3.1085552663755456E-3</v>
      </c>
      <c r="AL475" s="223">
        <f t="shared" ca="1" si="887"/>
        <v>1.9798580951053335E-3</v>
      </c>
      <c r="AM475" s="223">
        <f t="shared" ca="1" si="888"/>
        <v>-6.1969201232642377E-4</v>
      </c>
      <c r="AN475" s="223">
        <f t="shared" ca="1" si="889"/>
        <v>-8.1292342221074131E-4</v>
      </c>
      <c r="AO475" s="223">
        <f t="shared" ca="1" si="890"/>
        <v>2.1504984595880697E-3</v>
      </c>
      <c r="AP475" s="223">
        <f t="shared" ca="1" si="891"/>
        <v>-3.2366547014100024E-3</v>
      </c>
      <c r="AQ475" s="223">
        <f t="shared" ca="1" si="892"/>
        <v>3.9444075907305413E-3</v>
      </c>
      <c r="AR475" s="223">
        <f t="shared" ca="1" si="893"/>
        <v>-4.1910124140203831E-3</v>
      </c>
      <c r="AS475" s="223">
        <f t="shared" ca="1" si="894"/>
        <v>3.9476381403279817E-3</v>
      </c>
      <c r="AT475" s="223">
        <f t="shared" ca="1" si="895"/>
        <v>-3.2427381110115006E-3</v>
      </c>
      <c r="AU475" s="223">
        <f t="shared" ca="1" si="896"/>
        <v>2.1587235064034166E-3</v>
      </c>
      <c r="AV475" s="223">
        <f t="shared" ca="1" si="897"/>
        <v>-8.2232850063889079E-4</v>
      </c>
      <c r="AW475" s="223">
        <f t="shared" ca="1" si="898"/>
        <v>-6.1020646758862002E-4</v>
      </c>
      <c r="AX475" s="223">
        <f t="shared" ca="1" si="899"/>
        <v>1.9714010568276101E-3</v>
      </c>
      <c r="AY475" s="223">
        <f t="shared" ca="1" si="900"/>
        <v>-3.1021154627144773E-3</v>
      </c>
      <c r="AZ475" s="223">
        <f t="shared" ca="1" si="901"/>
        <v>3.8701557500350489E-3</v>
      </c>
      <c r="BA475" s="223">
        <f t="shared" ca="1" si="902"/>
        <v>-4.1857288928443545E-3</v>
      </c>
      <c r="BB475" s="223">
        <f t="shared" ca="1" si="903"/>
        <v>4.0119406450103753E-3</v>
      </c>
      <c r="BC475" s="223">
        <f t="shared" ca="1" si="904"/>
        <v>-3.36910891550772E-3</v>
      </c>
      <c r="BD475" s="223">
        <f t="shared" ca="1" si="905"/>
        <v>2.3323883636926766E-3</v>
      </c>
      <c r="BE475" s="223">
        <f t="shared" ca="1" si="906"/>
        <v>-1.0229839275658482E-3</v>
      </c>
      <c r="BF475" s="223">
        <f t="shared" ca="1" si="907"/>
        <v>-4.0601947213830467E-4</v>
      </c>
      <c r="BG475" s="223">
        <f t="shared" ca="1" si="908"/>
        <v>1.7875543762468629E-3</v>
      </c>
      <c r="BH475" s="223">
        <f t="shared" ca="1" si="909"/>
        <v>-2.960102956156048E-3</v>
      </c>
      <c r="BI475" s="223">
        <f t="shared" ca="1" si="910"/>
        <v>3.7865803651520925E-3</v>
      </c>
      <c r="BJ475" s="223">
        <f t="shared" ca="1" si="911"/>
        <v>-4.17036158413891E-3</v>
      </c>
      <c r="BK475" s="223">
        <f t="shared" ca="1" si="912"/>
        <v>4.06657803327444E-3</v>
      </c>
      <c r="BL475" s="223">
        <f t="shared" ca="1" si="913"/>
        <v>-3.4873632415274294E-3</v>
      </c>
      <c r="BM475" s="223">
        <f t="shared" ca="1" si="914"/>
        <v>2.500434293120757E-3</v>
      </c>
      <c r="BN475" s="223">
        <f t="shared" ca="1" si="915"/>
        <v>-1.2211748966083754E-3</v>
      </c>
      <c r="BO475" s="223">
        <f t="shared" ca="1" si="916"/>
        <v>-2.0085434021644387E-4</v>
      </c>
      <c r="BP475" s="223">
        <f t="shared" ca="1" si="917"/>
        <v>1.5994013206024648E-3</v>
      </c>
      <c r="BQ475" s="223">
        <f t="shared" ca="1" si="918"/>
        <v>-2.8109593023019279E-3</v>
      </c>
      <c r="BR475" s="223">
        <f t="shared" ca="1" si="919"/>
        <v>3.693882776504215E-3</v>
      </c>
      <c r="BS475" s="223">
        <f t="shared" ca="1" si="920"/>
        <v>-4.1449475090967408E-3</v>
      </c>
      <c r="BT475" s="223">
        <f t="shared" ca="1" si="921"/>
        <v>4.1114186788661529E-3</v>
      </c>
      <c r="BU475" s="223">
        <f t="shared" ca="1" si="922"/>
        <v>-3.5972162040413531E-3</v>
      </c>
      <c r="BV475" s="223">
        <f t="shared" ca="1" si="923"/>
        <v>2.6624564573245321E-3</v>
      </c>
      <c r="BW475" s="223">
        <f t="shared" ca="1" si="924"/>
        <v>-1.4164239483628002E-3</v>
      </c>
      <c r="BX475" s="223">
        <f t="shared" ca="1" si="925"/>
        <v>4.7946674037616186E-6</v>
      </c>
      <c r="BY475" s="223">
        <f t="shared" ca="1" si="926"/>
        <v>1.4073951670858364E-3</v>
      </c>
      <c r="BZ475" s="223">
        <f t="shared" ca="1" si="927"/>
        <v>-2.6550438012775215E-3</v>
      </c>
      <c r="CA475" s="223">
        <f t="shared" ca="1" si="928"/>
        <v>3.5922863007018181E-3</v>
      </c>
      <c r="CB475" s="223">
        <f t="shared" ca="1" si="929"/>
        <v>-4.1095478924506558E-3</v>
      </c>
      <c r="CC475" s="223">
        <f t="shared" ca="1" si="930"/>
        <v>4.1463545567427601E-3</v>
      </c>
      <c r="CD475" s="223">
        <f t="shared" ca="1" si="931"/>
        <v>-3.698403157640813E-3</v>
      </c>
      <c r="CE475" s="223">
        <f t="shared" ca="1" si="932"/>
        <v>2.8180645307188798E-3</v>
      </c>
      <c r="CF475" s="223">
        <f t="shared" ca="1" si="933"/>
        <v>-1.608260710761533E-3</v>
      </c>
      <c r="CG475" s="223">
        <f t="shared" ca="1" si="934"/>
        <v>2.1043212425022771E-4</v>
      </c>
      <c r="CH475" s="223">
        <f t="shared" ca="1" si="935"/>
        <v>1.2119984753383298E-3</v>
      </c>
      <c r="CI475" s="223">
        <f t="shared" ca="1" si="936"/>
        <v>-2.4927320671814654E-3</v>
      </c>
      <c r="CJ475" s="223">
        <f t="shared" ca="1" si="937"/>
        <v>3.4820356925539106E-3</v>
      </c>
      <c r="CK475" s="223">
        <f t="shared" ca="1" si="938"/>
        <v>-4.0642480149777546E-3</v>
      </c>
      <c r="CL475" s="223">
        <f t="shared" ca="1" si="939"/>
        <v>4.1713015033144063E-3</v>
      </c>
      <c r="CM475" s="223">
        <f t="shared" ca="1" si="940"/>
        <v>-3.7906803340916066E-3</v>
      </c>
      <c r="CN475" s="223">
        <f t="shared" ca="1" si="941"/>
        <v>2.9668836398255155E-3</v>
      </c>
      <c r="CO475" s="223">
        <f t="shared" ca="1" si="942"/>
        <v>-1.7962230322410399E-3</v>
      </c>
      <c r="CP475" s="223">
        <f t="shared" ca="1" si="943"/>
        <v>4.1556263167757935E-4</v>
      </c>
      <c r="CQ475" s="223">
        <f t="shared" ca="1" si="944"/>
        <v>1.0136819731052041E-3</v>
      </c>
      <c r="CR475" s="223">
        <f t="shared" ca="1" si="945"/>
        <v>-2.3244151231980258E-3</v>
      </c>
      <c r="CS475" s="223">
        <f t="shared" ca="1" si="946"/>
        <v>3.3633965554324043E-3</v>
      </c>
      <c r="CT475" s="223">
        <f t="shared" ca="1" si="947"/>
        <v>-4.0091570080507226E-3</v>
      </c>
      <c r="CU475" s="223">
        <f t="shared" ca="1" si="948"/>
        <v>4.1861994192017062E-3</v>
      </c>
      <c r="CV475" s="223">
        <f t="shared" ca="1" si="949"/>
        <v>-3.8738254295932442E-3</v>
      </c>
      <c r="CW475" s="223">
        <f t="shared" ca="1" si="950"/>
        <v>3.1085552663754155E-3</v>
      </c>
      <c r="CX475" s="223">
        <f t="shared" ca="1" si="951"/>
        <v>-1.9798580951053209E-3</v>
      </c>
      <c r="CY475" s="223">
        <f t="shared" ca="1" si="952"/>
        <v>6.1969201232635091E-4</v>
      </c>
      <c r="CZ475" s="223">
        <f t="shared" ca="1" si="953"/>
        <v>8.1292342221093083E-4</v>
      </c>
      <c r="DA475" s="223">
        <f t="shared" ca="1" si="954"/>
        <v>-2.1504984595880818E-3</v>
      </c>
      <c r="DB475" s="223">
        <f t="shared" ca="1" si="955"/>
        <v>3.2366547014100497E-3</v>
      </c>
      <c r="DC475" s="223">
        <f t="shared" ca="1" si="956"/>
        <v>-3.9444075907305864E-3</v>
      </c>
      <c r="DD475" s="223">
        <f t="shared" ca="1" si="957"/>
        <v>4.191012414020384E-3</v>
      </c>
      <c r="DE475" s="223">
        <f t="shared" ca="1" si="958"/>
        <v>-3.9476381403279566E-3</v>
      </c>
      <c r="DF475" s="223">
        <f t="shared" ca="1" si="959"/>
        <v>3.2427381110114164E-3</v>
      </c>
      <c r="DG475" s="223">
        <f t="shared" ca="1" si="960"/>
        <v>-2.1587235064034044E-3</v>
      </c>
      <c r="DH475" s="223">
        <f t="shared" ca="1" si="961"/>
        <v>8.2232850063881815E-4</v>
      </c>
      <c r="DI475" s="223">
        <f t="shared" ca="1" si="962"/>
        <v>6.1020646758875251E-4</v>
      </c>
      <c r="DJ475" s="223">
        <f t="shared" ca="1" si="963"/>
        <v>-1.9714010568275707E-3</v>
      </c>
      <c r="DK475" s="223">
        <f t="shared" ca="1" si="964"/>
        <v>3.1021154627145268E-3</v>
      </c>
      <c r="DL475" s="223">
        <f t="shared" ca="1" si="965"/>
        <v>-3.8701557500350771E-3</v>
      </c>
      <c r="DM475" s="223">
        <f t="shared" ca="1" si="966"/>
        <v>4.1857288928443519E-3</v>
      </c>
      <c r="DN475" s="223">
        <f t="shared" ca="1" si="967"/>
        <v>-4.0119406450103536E-3</v>
      </c>
      <c r="DO475" s="223">
        <f t="shared" ca="1" si="968"/>
        <v>3.3691089155076762E-3</v>
      </c>
      <c r="DP475" s="223">
        <f t="shared" ca="1" si="969"/>
        <v>-2.3323883636927134E-3</v>
      </c>
      <c r="DQ475" s="223">
        <f t="shared" ca="1" si="970"/>
        <v>1.0229839275657762E-3</v>
      </c>
      <c r="DR475" s="223">
        <f t="shared" ca="1" si="971"/>
        <v>4.0601947213837817E-4</v>
      </c>
      <c r="DS475" s="223">
        <f t="shared" ca="1" si="972"/>
        <v>-1.7875543762470377E-3</v>
      </c>
      <c r="DT475" s="223">
        <f t="shared" ca="1" si="973"/>
        <v>2.9601029561561001E-3</v>
      </c>
      <c r="DU475" s="223">
        <f t="shared" ca="1" si="974"/>
        <v>-3.7865803651521241E-3</v>
      </c>
      <c r="DV475" s="223">
        <f t="shared" ca="1" si="975"/>
        <v>4.1703615841389291E-3</v>
      </c>
      <c r="DW475" s="223">
        <f t="shared" ca="1" si="976"/>
        <v>-4.0665780332744209E-3</v>
      </c>
      <c r="DX475" s="223">
        <f t="shared" ca="1" si="977"/>
        <v>3.4873632415273878E-3</v>
      </c>
      <c r="DY475" s="223">
        <f t="shared" ca="1" si="978"/>
        <v>-2.5004342931206026E-3</v>
      </c>
      <c r="DZ475" s="223">
        <f t="shared" ca="1" si="979"/>
        <v>1.2211748966084186E-3</v>
      </c>
      <c r="EA475" s="223">
        <f t="shared" ca="1" si="980"/>
        <v>2.0085434021651738E-4</v>
      </c>
      <c r="EB475" s="223">
        <f t="shared" ca="1" si="981"/>
        <v>-1.5994013206026428E-3</v>
      </c>
      <c r="EC475" s="223">
        <f t="shared" ca="1" si="982"/>
        <v>2.8109593023018949E-3</v>
      </c>
      <c r="ED475" s="223">
        <f t="shared" ca="1" si="983"/>
        <v>-3.6938827765042497E-3</v>
      </c>
      <c r="EE475" s="223">
        <f t="shared" ca="1" si="984"/>
        <v>4.1449475090967695E-3</v>
      </c>
      <c r="EF475" s="223">
        <f t="shared" ca="1" si="985"/>
        <v>-4.1114186788661616E-3</v>
      </c>
      <c r="EG475" s="223">
        <f t="shared" ca="1" si="986"/>
        <v>3.5972162040413154E-3</v>
      </c>
      <c r="EH475" s="223">
        <f t="shared" ca="1" si="987"/>
        <v>-2.6624564573243829E-3</v>
      </c>
      <c r="EI475" s="223">
        <f t="shared" ca="1" si="988"/>
        <v>1.4164239483628427E-3</v>
      </c>
      <c r="EJ475" s="223">
        <f t="shared" ca="1" si="989"/>
        <v>-4.794667403687676E-6</v>
      </c>
      <c r="EK475" s="223">
        <f t="shared" ca="1" si="990"/>
        <v>-1.4073951670859057E-3</v>
      </c>
      <c r="EL475" s="223">
        <f t="shared" ca="1" si="991"/>
        <v>2.6550438012774868E-3</v>
      </c>
      <c r="EM475" s="223">
        <f t="shared" ca="1" si="992"/>
        <v>-3.5922863007018563E-3</v>
      </c>
      <c r="EN475" s="223">
        <f t="shared" ca="1" si="993"/>
        <v>4.1095478924506705E-3</v>
      </c>
      <c r="EO475" s="223">
        <f t="shared" ca="1" si="994"/>
        <v>-4.1463545567427661E-3</v>
      </c>
      <c r="EP475" s="223">
        <f t="shared" ca="1" si="995"/>
        <v>3.6984031576407783E-3</v>
      </c>
      <c r="EQ475" s="223">
        <f t="shared" ca="1" si="996"/>
        <v>-2.8180645307188247E-3</v>
      </c>
      <c r="ER475" s="223">
        <f t="shared" ca="1" si="997"/>
        <v>1.608260710761355E-3</v>
      </c>
      <c r="ES475" s="223">
        <f t="shared" ca="1" si="998"/>
        <v>-2.1043212425015398E-4</v>
      </c>
      <c r="ET475" s="223">
        <f t="shared" ca="1" si="999"/>
        <v>-1.211998475338401E-3</v>
      </c>
      <c r="EU475" s="223">
        <f t="shared" ca="1" si="1000"/>
        <v>2.4927320671816206E-3</v>
      </c>
      <c r="EV475" s="223">
        <f t="shared" ca="1" si="1001"/>
        <v>-3.4820356925539513E-3</v>
      </c>
      <c r="EW475" s="223">
        <f t="shared" ca="1" si="1002"/>
        <v>4.0642480149777728E-3</v>
      </c>
      <c r="EX475" s="223">
        <f t="shared" ca="1" si="1003"/>
        <v>-4.1713015033143872E-3</v>
      </c>
      <c r="EY475" s="223">
        <f t="shared" ca="1" si="1004"/>
        <v>3.7906803340916262E-3</v>
      </c>
      <c r="EZ475" s="223">
        <f t="shared" ca="1" si="1005"/>
        <v>-2.9668836398254635E-3</v>
      </c>
      <c r="FA475" s="223">
        <f t="shared" ca="1" si="1006"/>
        <v>1.7962230322408651E-3</v>
      </c>
      <c r="FB475" s="223">
        <f t="shared" ca="1" si="1007"/>
        <v>-4.1556263167762423E-4</v>
      </c>
      <c r="FC475" s="223">
        <f t="shared" ca="1" si="1008"/>
        <v>-1.0136819731052763E-3</v>
      </c>
      <c r="FD475" s="223">
        <f t="shared" ca="1" si="1009"/>
        <v>2.3244151231981863E-3</v>
      </c>
      <c r="FE475" s="223">
        <f t="shared" ca="1" si="1010"/>
        <v>-3.3633965554323774E-3</v>
      </c>
      <c r="FF475" s="223">
        <f t="shared" ca="1" si="1011"/>
        <v>4.0091570080507096E-3</v>
      </c>
      <c r="FG475" s="223">
        <f t="shared" ca="1" si="1012"/>
        <v>-4.1861994192016975E-3</v>
      </c>
      <c r="FH475" s="223">
        <f t="shared" ca="1" si="1013"/>
        <v>3.8738254295932616E-3</v>
      </c>
      <c r="FI475" s="223">
        <f t="shared" ca="1" si="1014"/>
        <v>-3.1085552663754458E-3</v>
      </c>
      <c r="FJ475" s="223">
        <f t="shared" ca="1" si="1015"/>
        <v>1.9798580951051505E-3</v>
      </c>
      <c r="FK475" s="223">
        <f t="shared" ca="1" si="1016"/>
        <v>-6.1969201232639558E-4</v>
      </c>
      <c r="FL475" s="223">
        <f t="shared" ca="1" si="1017"/>
        <v>-8.1292342221088638E-4</v>
      </c>
      <c r="FM475" s="223">
        <f t="shared" ca="1" si="1018"/>
        <v>2.1504984595882471E-3</v>
      </c>
      <c r="FN475" s="223">
        <f t="shared" ca="1" si="1019"/>
        <v>-3.236654701410021E-3</v>
      </c>
      <c r="FO475" s="223">
        <f t="shared" ca="1" si="1020"/>
        <v>3.9444075907305708E-3</v>
      </c>
      <c r="FP475" s="223">
        <f t="shared" ca="1" si="1021"/>
        <v>-4.191012414020384E-3</v>
      </c>
      <c r="FQ475" s="223">
        <f t="shared" ca="1" si="1022"/>
        <v>3.9476381403278915E-3</v>
      </c>
      <c r="FR475" s="223">
        <f t="shared" ca="1" si="1023"/>
        <v>-3.242738111011445E-3</v>
      </c>
      <c r="FS475" s="223">
        <f t="shared" ca="1" si="1024"/>
        <v>2.1587235064032388E-3</v>
      </c>
      <c r="FT475" s="223">
        <f t="shared" ca="1" si="1025"/>
        <v>-8.2232850063862885E-4</v>
      </c>
      <c r="FU475" s="223">
        <f t="shared" ca="1" si="1026"/>
        <v>-6.1020646758870763E-4</v>
      </c>
      <c r="FV475" s="223">
        <f t="shared" ca="1" si="1027"/>
        <v>1.9714010568277411E-3</v>
      </c>
      <c r="FW475" s="223">
        <f t="shared" ca="1" si="1028"/>
        <v>-3.1021154627146569E-3</v>
      </c>
      <c r="FX475" s="223">
        <f t="shared" ca="1" si="1029"/>
        <v>3.8701557500350602E-3</v>
      </c>
      <c r="FY475" s="223">
        <f t="shared" ca="1" si="1030"/>
        <v>-4.1857288928443615E-3</v>
      </c>
      <c r="FZ475" s="223">
        <f t="shared" ca="1" si="1031"/>
        <v>4.0119406450102981E-3</v>
      </c>
      <c r="GA475" s="223">
        <f t="shared" ca="1" si="1032"/>
        <v>-3.3691089155077026E-3</v>
      </c>
      <c r="GB475" s="223">
        <f t="shared" ca="1" si="1033"/>
        <v>2.3323883636925534E-3</v>
      </c>
      <c r="GC475" s="223">
        <f t="shared" ca="1" si="1034"/>
        <v>-1.0229839275655891E-3</v>
      </c>
      <c r="GD475" s="223">
        <f t="shared" ca="1" si="1035"/>
        <v>-4.0601947213833329E-4</v>
      </c>
      <c r="GE475" s="223">
        <f t="shared" ca="1" si="1036"/>
        <v>1.7875543762469967E-3</v>
      </c>
      <c r="GF475" s="223">
        <f t="shared" ca="1" si="1037"/>
        <v>-2.9601029561562371E-3</v>
      </c>
      <c r="GG475" s="223">
        <f t="shared" ca="1" si="1038"/>
        <v>3.786580365152207E-3</v>
      </c>
      <c r="GH475" s="223">
        <f t="shared" ca="1" si="1039"/>
        <v>-4.1703615841389491E-3</v>
      </c>
      <c r="GI475" s="223">
        <f t="shared" ca="1" si="1040"/>
        <v>4.0665780332744322E-3</v>
      </c>
      <c r="GJ475" s="223">
        <f t="shared" ca="1" si="1041"/>
        <v>-3.4873632415274129E-3</v>
      </c>
      <c r="GK475" s="223">
        <f t="shared" ca="1" si="1042"/>
        <v>2.5004342931206386E-3</v>
      </c>
      <c r="GL475" s="223">
        <f t="shared" ca="1" si="1043"/>
        <v>-1.2211748966082341E-3</v>
      </c>
      <c r="GM475" s="223">
        <f t="shared" ca="1" si="1044"/>
        <v>-2.0085434021671058E-4</v>
      </c>
      <c r="GN475" s="223">
        <f t="shared" ca="1" si="1045"/>
        <v>1.5994013206028215E-3</v>
      </c>
      <c r="GO475" s="223">
        <f t="shared" ca="1" si="1046"/>
        <v>-2.8109593023018611E-3</v>
      </c>
      <c r="GP475" s="223">
        <f t="shared" ca="1" si="1047"/>
        <v>3.6938827765042284E-3</v>
      </c>
      <c r="GQ475" s="223">
        <f t="shared" ca="1" si="1048"/>
        <v>-4.1449475090967625E-3</v>
      </c>
      <c r="GR475" s="223">
        <f t="shared" ca="1" si="1049"/>
        <v>4.1114186788661243E-3</v>
      </c>
      <c r="GS475" s="223">
        <f t="shared" ca="1" si="1050"/>
        <v>-3.5972162040412161E-3</v>
      </c>
      <c r="GT475" s="223">
        <f t="shared" ca="1" si="1051"/>
        <v>2.6624564573242337E-3</v>
      </c>
      <c r="GU475" s="223">
        <f t="shared" ca="1" si="1052"/>
        <v>-1.4164239483628852E-3</v>
      </c>
      <c r="GV475" s="223">
        <f t="shared" ca="1" si="1053"/>
        <v>4.7946674037327788E-6</v>
      </c>
      <c r="GW475" s="223">
        <f t="shared" ca="1" si="1054"/>
        <v>1.4073951670858635E-3</v>
      </c>
      <c r="GX475" s="223">
        <f t="shared" ca="1" si="1055"/>
        <v>-2.655043801277636E-3</v>
      </c>
      <c r="GY475" s="223">
        <f t="shared" ca="1" si="1056"/>
        <v>3.5922863007019556E-3</v>
      </c>
      <c r="GZ475" s="223">
        <f t="shared" ca="1" si="1057"/>
        <v>-4.1095478924507087E-3</v>
      </c>
      <c r="HA475" s="223">
        <f t="shared" ca="1" si="1058"/>
        <v>4.1463545567427731E-3</v>
      </c>
      <c r="HB475" s="223">
        <f t="shared" ca="1" si="1059"/>
        <v>-3.6984031576407996E-3</v>
      </c>
      <c r="HC475" s="223">
        <f t="shared" ca="1" si="1060"/>
        <v>2.8180645307188581E-3</v>
      </c>
      <c r="HD475" s="223">
        <f t="shared" ca="1" si="1061"/>
        <v>-1.6082607107613966E-3</v>
      </c>
      <c r="HE475" s="223">
        <f t="shared" ca="1" si="1062"/>
        <v>2.1043212424996143E-4</v>
      </c>
      <c r="HF475" s="223">
        <f t="shared" ca="1" si="1063"/>
        <v>1.2119984753385857E-3</v>
      </c>
      <c r="HG475" s="223">
        <f t="shared" ca="1" si="1064"/>
        <v>-2.4927320671817759E-3</v>
      </c>
      <c r="HH475" s="223">
        <f t="shared" ca="1" si="1065"/>
        <v>3.4820356925539262E-3</v>
      </c>
      <c r="HI475" s="223">
        <f t="shared" ca="1" si="1066"/>
        <v>-4.0642480149777616E-3</v>
      </c>
      <c r="HJ475" s="223">
        <f t="shared" ca="1" si="1067"/>
        <v>4.1713015033143916E-3</v>
      </c>
      <c r="HK475" s="223">
        <f t="shared" ca="1" si="1068"/>
        <v>-3.7906803340915438E-3</v>
      </c>
      <c r="HL475" s="223">
        <f t="shared" ca="1" si="1069"/>
        <v>2.9668836398253273E-3</v>
      </c>
      <c r="HM475" s="223">
        <f t="shared" ca="1" si="1070"/>
        <v>-1.796223032240691E-3</v>
      </c>
      <c r="HN475" s="223">
        <f t="shared" ca="1" si="1071"/>
        <v>4.1556263167766912E-4</v>
      </c>
      <c r="HO475" s="223">
        <f t="shared" ca="1" si="1072"/>
        <v>1.0136819731052325E-3</v>
      </c>
      <c r="HP475" s="223">
        <f t="shared" ca="1" si="1073"/>
        <v>-2.3244151231981485E-3</v>
      </c>
      <c r="HQ475" s="223">
        <f t="shared" ca="1" si="1074"/>
        <v>3.3633965554324928E-3</v>
      </c>
      <c r="HR475" s="223">
        <f t="shared" ca="1" si="1075"/>
        <v>-4.009157008050766E-3</v>
      </c>
      <c r="HS475" s="223">
        <f t="shared" ca="1" si="1076"/>
        <v>4.1861994192016879E-3</v>
      </c>
      <c r="HT475" s="223">
        <f t="shared" ca="1" si="1077"/>
        <v>-3.8738254295932794E-3</v>
      </c>
      <c r="HU475" s="223">
        <f t="shared" ca="1" si="1078"/>
        <v>3.1085552663754762E-3</v>
      </c>
      <c r="HV475" s="223">
        <f t="shared" ca="1" si="1079"/>
        <v>-1.9798580951051904E-3</v>
      </c>
      <c r="HW475" s="223">
        <f t="shared" ca="1" si="1080"/>
        <v>6.1969201232620432E-4</v>
      </c>
      <c r="HX475" s="223">
        <f t="shared" ca="1" si="1081"/>
        <v>8.1292342221107546E-4</v>
      </c>
      <c r="HY475" s="223">
        <f t="shared" ca="1" si="1082"/>
        <v>-2.1504984595884132E-3</v>
      </c>
      <c r="HZ475" s="223">
        <f t="shared" ca="1" si="1083"/>
        <v>3.236654701409992E-3</v>
      </c>
      <c r="IA475" s="223">
        <f t="shared" ca="1" si="1084"/>
        <v>-3.9444075907305561E-3</v>
      </c>
      <c r="IB475" s="223">
        <f t="shared" ca="1" si="1085"/>
        <v>4.191012414020384E-3</v>
      </c>
      <c r="IC475" s="223">
        <f t="shared" ca="1" si="1086"/>
        <v>-3.9476381403279071E-3</v>
      </c>
      <c r="ID475" s="223">
        <f t="shared" ca="1" si="1087"/>
        <v>3.2427381110113227E-3</v>
      </c>
      <c r="IE475" s="223">
        <f t="shared" ca="1" si="1088"/>
        <v>1.6828734022702415E-3</v>
      </c>
      <c r="IF475" s="223">
        <f t="shared" ca="1" si="1089"/>
        <v>8.2232850063843955E-4</v>
      </c>
      <c r="IG475" s="223">
        <f t="shared" ca="1" si="1090"/>
        <v>6.1020646758866296E-4</v>
      </c>
      <c r="IH475" s="223">
        <f t="shared" ca="1" si="1091"/>
        <v>-1.9714010568277012E-3</v>
      </c>
      <c r="II475" s="223">
        <f t="shared" ca="1" si="1092"/>
        <v>3.1021154627146261E-3</v>
      </c>
      <c r="IJ475" s="223">
        <f t="shared" ca="1" si="1093"/>
        <v>-3.8701557500351344E-3</v>
      </c>
      <c r="IK475" s="223">
        <f t="shared" ca="1" si="1094"/>
        <v>4.1857288928443719E-3</v>
      </c>
      <c r="IL475" s="223">
        <f t="shared" ca="1" si="1095"/>
        <v>-4.0119406450102417E-3</v>
      </c>
      <c r="IM475" s="223">
        <f t="shared" ca="1" si="1096"/>
        <v>3.36910891550773E-3</v>
      </c>
      <c r="IN475" s="223">
        <f t="shared" ca="1" si="1097"/>
        <v>-2.3323883636925907E-3</v>
      </c>
      <c r="IO475" s="223">
        <f t="shared" ca="1" si="1098"/>
        <v>1.0229839275656329E-3</v>
      </c>
      <c r="IP475" s="223">
        <f t="shared" ca="1" si="1099"/>
        <v>4.0601947213852584E-4</v>
      </c>
      <c r="IQ475" s="223">
        <f t="shared" ca="1" si="1100"/>
        <v>-1.787554376247171E-3</v>
      </c>
      <c r="IR475" s="223">
        <f t="shared" ca="1" si="1101"/>
        <v>2.9601029561563733E-3</v>
      </c>
      <c r="IS475" s="223">
        <f t="shared" ca="1" si="1102"/>
        <v>-3.7865803651520855E-3</v>
      </c>
      <c r="IT475" s="223">
        <f t="shared" ca="1" si="1103"/>
        <v>4.1703615841389204E-3</v>
      </c>
      <c r="IU475" s="223">
        <f t="shared" ca="1" si="1104"/>
        <v>-4.0665780332743862E-3</v>
      </c>
      <c r="IV475" s="223">
        <f t="shared" ca="1" si="1105"/>
        <v>3.4873632415273062E-3</v>
      </c>
      <c r="IW475" s="223">
        <f t="shared" ca="1" si="1106"/>
        <v>-2.5004342931204838E-3</v>
      </c>
      <c r="IX475" s="223">
        <f t="shared" ca="1" si="1107"/>
        <v>1.2211748966080493E-3</v>
      </c>
      <c r="IY475" s="223">
        <f t="shared" ca="1" si="1108"/>
        <v>2.0085434021642696E-4</v>
      </c>
      <c r="IZ475" s="223">
        <f t="shared" ca="1" si="1109"/>
        <v>-1.5994013206025596E-3</v>
      </c>
      <c r="JA475" s="223">
        <f t="shared" ca="1" si="1110"/>
        <v>2.8109593023020042E-3</v>
      </c>
      <c r="JB475" s="223">
        <f t="shared" ca="1" si="1111"/>
        <v>-3.6938827765043195E-3</v>
      </c>
    </row>
    <row r="476" spans="2:262">
      <c r="B476" s="230">
        <v>115</v>
      </c>
      <c r="C476" s="229">
        <f t="shared" si="1112"/>
        <v>2.2460937500000016E-3</v>
      </c>
      <c r="D476" s="226">
        <f t="shared" ca="1" si="855"/>
        <v>23.348828484456053</v>
      </c>
      <c r="E476" s="225">
        <f ca="1">DQ361</f>
        <v>-0.65117151554394592</v>
      </c>
      <c r="F476" s="224">
        <v>115</v>
      </c>
      <c r="G476" s="223">
        <f t="shared" ca="1" si="856"/>
        <v>5.507710259856578E-3</v>
      </c>
      <c r="H476" s="223">
        <f t="shared" ca="1" si="857"/>
        <v>-5.5756676063023567E-3</v>
      </c>
      <c r="I476" s="223">
        <f t="shared" ca="1" si="858"/>
        <v>5.0807967757510383E-3</v>
      </c>
      <c r="J476" s="223">
        <f t="shared" ca="1" si="859"/>
        <v>-4.0730518305813436E-3</v>
      </c>
      <c r="K476" s="223">
        <f t="shared" ca="1" si="860"/>
        <v>2.6541582125550445E-3</v>
      </c>
      <c r="L476" s="223">
        <f t="shared" ca="1" si="861"/>
        <v>-9.6734420656557148E-4</v>
      </c>
      <c r="M476" s="223">
        <f t="shared" ca="1" si="862"/>
        <v>-8.1711704362019081E-4</v>
      </c>
      <c r="N476" s="223">
        <f t="shared" ca="1" si="863"/>
        <v>2.519095526086073E-3</v>
      </c>
      <c r="O476" s="223">
        <f t="shared" ca="1" si="864"/>
        <v>-3.9667873396289398E-3</v>
      </c>
      <c r="P476" s="223">
        <f t="shared" ca="1" si="865"/>
        <v>5.0140572047086326E-3</v>
      </c>
      <c r="Q476" s="223">
        <f t="shared" ca="1" si="866"/>
        <v>-5.5551898903238575E-3</v>
      </c>
      <c r="R476" s="223">
        <f t="shared" ca="1" si="867"/>
        <v>5.5355614941074559E-3</v>
      </c>
      <c r="S476" s="223">
        <f t="shared" ca="1" si="868"/>
        <v>-4.9571533777975864E-3</v>
      </c>
      <c r="T476" s="223">
        <f t="shared" ca="1" si="869"/>
        <v>3.878352161374104E-3</v>
      </c>
      <c r="U476" s="223">
        <f t="shared" ca="1" si="870"/>
        <v>-2.408055965179639E-3</v>
      </c>
      <c r="V476" s="223">
        <f t="shared" ca="1" si="871"/>
        <v>6.9468183739235701E-4</v>
      </c>
      <c r="W476" s="223">
        <f t="shared" ca="1" si="872"/>
        <v>1.0888160028792553E-3</v>
      </c>
      <c r="X476" s="223">
        <f t="shared" ca="1" si="873"/>
        <v>-2.7624047938213997E-3</v>
      </c>
      <c r="Y476" s="223">
        <f t="shared" ca="1" si="874"/>
        <v>4.1571463929981475E-3</v>
      </c>
      <c r="Z476" s="223">
        <f t="shared" ca="1" si="875"/>
        <v>-5.1322505081835019E-3</v>
      </c>
      <c r="AA476" s="223">
        <f t="shared" ca="1" si="876"/>
        <v>5.5892865817681846E-3</v>
      </c>
      <c r="AB476" s="223">
        <f t="shared" ca="1" si="877"/>
        <v>-5.4821197294153351E-3</v>
      </c>
      <c r="AC476" s="223">
        <f t="shared" ca="1" si="878"/>
        <v>4.8215677631616811E-3</v>
      </c>
      <c r="AD476" s="223">
        <f t="shared" ca="1" si="879"/>
        <v>-3.6743092021065569E-3</v>
      </c>
      <c r="AE476" s="223">
        <f t="shared" ca="1" si="880"/>
        <v>2.1561525000632969E-3</v>
      </c>
      <c r="AF476" s="223">
        <f t="shared" ca="1" si="881"/>
        <v>-4.2034591882590113E-4</v>
      </c>
      <c r="AG476" s="223">
        <f t="shared" ca="1" si="882"/>
        <v>-1.3578919090183657E-3</v>
      </c>
      <c r="AH476" s="223">
        <f t="shared" ca="1" si="883"/>
        <v>2.9990591864502598E-3</v>
      </c>
      <c r="AI476" s="223">
        <f t="shared" ca="1" si="884"/>
        <v>-4.3374905165836043E-3</v>
      </c>
      <c r="AJ476" s="223">
        <f t="shared" ca="1" si="885"/>
        <v>5.2380797706520982E-3</v>
      </c>
      <c r="AK476" s="223">
        <f t="shared" ca="1" si="886"/>
        <v>-5.6099181922733433E-3</v>
      </c>
      <c r="AL476" s="223">
        <f t="shared" ca="1" si="887"/>
        <v>5.4154710581180666E-3</v>
      </c>
      <c r="AM476" s="223">
        <f t="shared" ca="1" si="888"/>
        <v>-4.6743665694648408E-3</v>
      </c>
      <c r="AN476" s="223">
        <f t="shared" ca="1" si="889"/>
        <v>3.4614145101396574E-3</v>
      </c>
      <c r="AO476" s="223">
        <f t="shared" ca="1" si="890"/>
        <v>-1.8990546747176484E-3</v>
      </c>
      <c r="AP476" s="223">
        <f t="shared" ca="1" si="891"/>
        <v>1.4499735012303951E-4</v>
      </c>
      <c r="AQ476" s="223">
        <f t="shared" ca="1" si="892"/>
        <v>1.6236965346112899E-3</v>
      </c>
      <c r="AR476" s="223">
        <f t="shared" ca="1" si="893"/>
        <v>-3.2284885828124704E-3</v>
      </c>
      <c r="AS476" s="223">
        <f t="shared" ca="1" si="894"/>
        <v>4.5073852455953392E-3</v>
      </c>
      <c r="AT476" s="223">
        <f t="shared" ca="1" si="895"/>
        <v>-5.3312900401516058E-3</v>
      </c>
      <c r="AU476" s="223">
        <f t="shared" ca="1" si="896"/>
        <v>5.6170350184825179E-3</v>
      </c>
      <c r="AV476" s="223">
        <f t="shared" ca="1" si="897"/>
        <v>-5.3357760427025476E-3</v>
      </c>
      <c r="AW476" s="223">
        <f t="shared" ca="1" si="898"/>
        <v>4.5159044172760022E-3</v>
      </c>
      <c r="AX476" s="223">
        <f t="shared" ca="1" si="899"/>
        <v>-3.2401809674337924E-3</v>
      </c>
      <c r="AY476" s="223">
        <f t="shared" ca="1" si="900"/>
        <v>1.6373818603231359E-3</v>
      </c>
      <c r="AZ476" s="223">
        <f t="shared" ca="1" si="901"/>
        <v>1.3070052989645666E-4</v>
      </c>
      <c r="BA476" s="223">
        <f t="shared" ca="1" si="902"/>
        <v>-1.8855895330333922E-3</v>
      </c>
      <c r="BB476" s="223">
        <f t="shared" ca="1" si="903"/>
        <v>3.4501402673964825E-3</v>
      </c>
      <c r="BC476" s="223">
        <f t="shared" ca="1" si="904"/>
        <v>-4.6664212887501146E-3</v>
      </c>
      <c r="BD476" s="223">
        <f t="shared" ca="1" si="905"/>
        <v>5.411656764978531E-3</v>
      </c>
      <c r="BE476" s="223">
        <f t="shared" ca="1" si="906"/>
        <v>-5.6106199153380075E-3</v>
      </c>
      <c r="BF476" s="223">
        <f t="shared" ca="1" si="907"/>
        <v>5.2432266754413722E-3</v>
      </c>
      <c r="BG476" s="223">
        <f t="shared" ca="1" si="908"/>
        <v>-4.346563055799434E-3</v>
      </c>
      <c r="BH476" s="223">
        <f t="shared" ca="1" si="909"/>
        <v>3.0111415449709149E-3</v>
      </c>
      <c r="BI476" s="223">
        <f t="shared" ca="1" si="910"/>
        <v>-1.3717644496092395E-3</v>
      </c>
      <c r="BJ476" s="223">
        <f t="shared" ca="1" si="911"/>
        <v>-4.0608354089141825E-4</v>
      </c>
      <c r="BK476" s="223">
        <f t="shared" ca="1" si="912"/>
        <v>2.1429399811122062E-3</v>
      </c>
      <c r="BL476" s="223">
        <f t="shared" ca="1" si="913"/>
        <v>-3.6634802618796792E-3</v>
      </c>
      <c r="BM476" s="223">
        <f t="shared" ca="1" si="914"/>
        <v>4.8142155142900152E-3</v>
      </c>
      <c r="BN476" s="223">
        <f t="shared" ca="1" si="915"/>
        <v>-5.4789863346534533E-3</v>
      </c>
      <c r="BO476" s="223">
        <f t="shared" ca="1" si="916"/>
        <v>5.5906883373851883E-3</v>
      </c>
      <c r="BP476" s="223">
        <f t="shared" ca="1" si="917"/>
        <v>-5.1380459158666732E-3</v>
      </c>
      <c r="BQ476" s="223">
        <f t="shared" ca="1" si="918"/>
        <v>4.166750443207537E-3</v>
      </c>
      <c r="BR476" s="223">
        <f t="shared" ca="1" si="919"/>
        <v>-2.7748480187814862E-3</v>
      </c>
      <c r="BS476" s="223">
        <f t="shared" ca="1" si="920"/>
        <v>1.1028423381840133E-3</v>
      </c>
      <c r="BT476" s="223">
        <f t="shared" ca="1" si="921"/>
        <v>6.8048826106781313E-4</v>
      </c>
      <c r="BU476" s="223">
        <f t="shared" ca="1" si="922"/>
        <v>-2.3951278990772939E-3</v>
      </c>
      <c r="BV476" s="223">
        <f t="shared" ca="1" si="923"/>
        <v>3.8679946115291542E-3</v>
      </c>
      <c r="BW476" s="223">
        <f t="shared" ca="1" si="924"/>
        <v>-4.9504118729805958E-3</v>
      </c>
      <c r="BX476" s="223">
        <f t="shared" ca="1" si="925"/>
        <v>5.5331165463457059E-3</v>
      </c>
      <c r="BY476" s="223">
        <f t="shared" ca="1" si="926"/>
        <v>-5.5572883015411276E-3</v>
      </c>
      <c r="BZ476" s="223">
        <f t="shared" ca="1" si="927"/>
        <v>5.0204871536409157E-3</v>
      </c>
      <c r="CA476" s="223">
        <f t="shared" ca="1" si="928"/>
        <v>-3.9768997638337245E-3</v>
      </c>
      <c r="CB476" s="223">
        <f t="shared" ca="1" si="929"/>
        <v>2.5318696406668346E-3</v>
      </c>
      <c r="CC476" s="223">
        <f t="shared" ca="1" si="930"/>
        <v>-8.3126338296852392E-4</v>
      </c>
      <c r="CD476" s="223">
        <f t="shared" ca="1" si="931"/>
        <v>-9.5325362541940619E-4</v>
      </c>
      <c r="CE476" s="223">
        <f t="shared" ca="1" si="932"/>
        <v>2.6415457441449322E-3</v>
      </c>
      <c r="CF476" s="223">
        <f t="shared" ca="1" si="933"/>
        <v>-4.0631906233630239E-3</v>
      </c>
      <c r="CG476" s="223">
        <f t="shared" ca="1" si="934"/>
        <v>5.0746822558642209E-3</v>
      </c>
      <c r="CH476" s="223">
        <f t="shared" ca="1" si="935"/>
        <v>-5.5739169956340118E-3</v>
      </c>
      <c r="CI476" s="223">
        <f t="shared" ca="1" si="936"/>
        <v>5.510500271417711E-3</v>
      </c>
      <c r="CJ476" s="223">
        <f t="shared" ca="1" si="937"/>
        <v>-4.8908335981193681E-3</v>
      </c>
      <c r="CK476" s="223">
        <f t="shared" ca="1" si="938"/>
        <v>3.7774683845934421E-3</v>
      </c>
      <c r="CL476" s="223">
        <f t="shared" ca="1" si="939"/>
        <v>-2.2827917668220852E-3</v>
      </c>
      <c r="CM476" s="223">
        <f t="shared" ca="1" si="940"/>
        <v>5.5768184145323085E-4</v>
      </c>
      <c r="CN476" s="223">
        <f t="shared" ca="1" si="941"/>
        <v>1.2237225182923635E-3</v>
      </c>
      <c r="CO476" s="223">
        <f t="shared" ca="1" si="942"/>
        <v>-2.881599874142984E-3</v>
      </c>
      <c r="CP476" s="223">
        <f t="shared" ca="1" si="943"/>
        <v>4.2485980530917507E-3</v>
      </c>
      <c r="CQ476" s="223">
        <f t="shared" ca="1" si="944"/>
        <v>-5.1867272847038052E-3</v>
      </c>
      <c r="CR476" s="223">
        <f t="shared" ca="1" si="945"/>
        <v>5.6012893906623737E-3</v>
      </c>
      <c r="CS476" s="223">
        <f t="shared" ca="1" si="946"/>
        <v>-5.4504369634776348E-3</v>
      </c>
      <c r="CT476" s="223">
        <f t="shared" ca="1" si="947"/>
        <v>4.749397596073528E-3</v>
      </c>
      <c r="CU476" s="223">
        <f t="shared" ca="1" si="948"/>
        <v>-3.5689367531476393E-3</v>
      </c>
      <c r="CV476" s="223">
        <f t="shared" ca="1" si="949"/>
        <v>2.0282144476622627E-3</v>
      </c>
      <c r="CW476" s="223">
        <f t="shared" ca="1" si="950"/>
        <v>-2.8275679553487658E-4</v>
      </c>
      <c r="CX476" s="223">
        <f t="shared" ca="1" si="951"/>
        <v>-1.4912433564331653E-3</v>
      </c>
      <c r="CY476" s="223">
        <f t="shared" ca="1" si="952"/>
        <v>3.1147119776457487E-3</v>
      </c>
      <c r="CZ476" s="223">
        <f t="shared" ca="1" si="953"/>
        <v>-4.4237702379774447E-3</v>
      </c>
      <c r="DA476" s="223">
        <f t="shared" ca="1" si="954"/>
        <v>5.2862770332109434E-3</v>
      </c>
      <c r="DB476" s="223">
        <f t="shared" ca="1" si="955"/>
        <v>-5.6151677889336336E-3</v>
      </c>
      <c r="DC476" s="223">
        <f t="shared" ca="1" si="956"/>
        <v>5.3772430754906071E-3</v>
      </c>
      <c r="DD476" s="223">
        <f t="shared" ca="1" si="957"/>
        <v>-4.596519879220563E-3</v>
      </c>
      <c r="DE476" s="223">
        <f t="shared" ca="1" si="958"/>
        <v>3.351807240461439E-3</v>
      </c>
      <c r="DF476" s="223">
        <f t="shared" ca="1" si="959"/>
        <v>-1.7687509822472678E-3</v>
      </c>
      <c r="DG476" s="223">
        <f t="shared" ca="1" si="960"/>
        <v>7.15056372934883E-6</v>
      </c>
      <c r="DH476" s="223">
        <f t="shared" ca="1" si="961"/>
        <v>1.7551716587109816E-3</v>
      </c>
      <c r="DI476" s="223">
        <f t="shared" ca="1" si="962"/>
        <v>-3.340320467177949E-3</v>
      </c>
      <c r="DJ476" s="223">
        <f t="shared" ca="1" si="963"/>
        <v>4.5882851728833336E-3</v>
      </c>
      <c r="DK476" s="223">
        <f t="shared" ca="1" si="964"/>
        <v>-5.3730916773218843E-3</v>
      </c>
      <c r="DL476" s="223">
        <f t="shared" ca="1" si="965"/>
        <v>5.6155187561707336E-3</v>
      </c>
      <c r="DM476" s="223">
        <f t="shared" ca="1" si="966"/>
        <v>-5.2910949379438472E-3</v>
      </c>
      <c r="DN476" s="223">
        <f t="shared" ca="1" si="967"/>
        <v>4.4325687433711524E-3</v>
      </c>
      <c r="DO476" s="223">
        <f t="shared" ca="1" si="968"/>
        <v>-3.1266029305495866E-3</v>
      </c>
      <c r="DP476" s="223">
        <f t="shared" ca="1" si="969"/>
        <v>1.5050264407920557E-3</v>
      </c>
      <c r="DQ476" s="223">
        <f t="shared" ca="1" si="970"/>
        <v>2.6847289441019962E-4</v>
      </c>
      <c r="DR476" s="223">
        <f t="shared" ca="1" si="971"/>
        <v>-2.0148715987277819E-3</v>
      </c>
      <c r="DS476" s="223">
        <f t="shared" ca="1" si="972"/>
        <v>3.5578818321269461E-3</v>
      </c>
      <c r="DT476" s="223">
        <f t="shared" ca="1" si="973"/>
        <v>-4.741746526921253E-3</v>
      </c>
      <c r="DU476" s="223">
        <f t="shared" ca="1" si="974"/>
        <v>5.4469620729548232E-3</v>
      </c>
      <c r="DV476" s="223">
        <f t="shared" ca="1" si="975"/>
        <v>-5.6023414468628803E-3</v>
      </c>
      <c r="DW476" s="223">
        <f t="shared" ca="1" si="976"/>
        <v>5.1922000892465122E-3</v>
      </c>
      <c r="DX476" s="223">
        <f t="shared" ca="1" si="977"/>
        <v>-4.2579391611716009E-3</v>
      </c>
      <c r="DY476" s="223">
        <f t="shared" ca="1" si="978"/>
        <v>2.8938663603197061E-3</v>
      </c>
      <c r="DZ476" s="223">
        <f t="shared" ca="1" si="979"/>
        <v>-1.2376761588159227E-3</v>
      </c>
      <c r="EA476" s="223">
        <f t="shared" ca="1" si="980"/>
        <v>-5.4344957783198462E-4</v>
      </c>
      <c r="EB476" s="223">
        <f t="shared" ca="1" si="981"/>
        <v>2.2697175365816386E-3</v>
      </c>
      <c r="EC476" s="223">
        <f t="shared" ca="1" si="982"/>
        <v>-3.7668719481089574E-3</v>
      </c>
      <c r="ED476" s="223">
        <f t="shared" ca="1" si="983"/>
        <v>4.8837845982480504E-3</v>
      </c>
      <c r="EE476" s="223">
        <f t="shared" ca="1" si="984"/>
        <v>-5.5077102598565676E-3</v>
      </c>
      <c r="EF476" s="223">
        <f t="shared" ca="1" si="985"/>
        <v>5.5756676063023602E-3</v>
      </c>
      <c r="EG476" s="223">
        <f t="shared" ca="1" si="986"/>
        <v>-5.0807967757510505E-3</v>
      </c>
      <c r="EH476" s="223">
        <f t="shared" ca="1" si="987"/>
        <v>4.0730518305813583E-3</v>
      </c>
      <c r="EI476" s="223">
        <f t="shared" ca="1" si="988"/>
        <v>-2.6541582125550536E-3</v>
      </c>
      <c r="EJ476" s="223">
        <f t="shared" ca="1" si="989"/>
        <v>9.6734420656557256E-4</v>
      </c>
      <c r="EK476" s="223">
        <f t="shared" ca="1" si="990"/>
        <v>8.1711704362021033E-4</v>
      </c>
      <c r="EL476" s="223">
        <f t="shared" ca="1" si="991"/>
        <v>-2.5190955260860895E-3</v>
      </c>
      <c r="EM476" s="223">
        <f t="shared" ca="1" si="992"/>
        <v>3.9667873396289537E-3</v>
      </c>
      <c r="EN476" s="223">
        <f t="shared" ca="1" si="993"/>
        <v>-5.0140572047086508E-3</v>
      </c>
      <c r="EO476" s="223">
        <f t="shared" ca="1" si="994"/>
        <v>5.555189890323867E-3</v>
      </c>
      <c r="EP476" s="223">
        <f t="shared" ca="1" si="995"/>
        <v>-5.5355614941074464E-3</v>
      </c>
      <c r="EQ476" s="223">
        <f t="shared" ca="1" si="996"/>
        <v>4.9571533777975586E-3</v>
      </c>
      <c r="ER476" s="223">
        <f t="shared" ca="1" si="997"/>
        <v>-3.878352161374032E-3</v>
      </c>
      <c r="ES476" s="223">
        <f t="shared" ca="1" si="998"/>
        <v>2.4080559651795497E-3</v>
      </c>
      <c r="ET476" s="223">
        <f t="shared" ca="1" si="999"/>
        <v>-6.9468183739225813E-4</v>
      </c>
      <c r="EU476" s="223">
        <f t="shared" ca="1" si="1000"/>
        <v>-1.0888160028790397E-3</v>
      </c>
      <c r="EV476" s="223">
        <f t="shared" ca="1" si="1001"/>
        <v>2.7624047938212075E-3</v>
      </c>
      <c r="EW476" s="223">
        <f t="shared" ca="1" si="1002"/>
        <v>-4.1571463929980261E-3</v>
      </c>
      <c r="EX476" s="223">
        <f t="shared" ca="1" si="1003"/>
        <v>5.1322505081834282E-3</v>
      </c>
      <c r="EY476" s="223">
        <f t="shared" ca="1" si="1004"/>
        <v>-5.5892865817681664E-3</v>
      </c>
      <c r="EZ476" s="223">
        <f t="shared" ca="1" si="1005"/>
        <v>5.4821197294153655E-3</v>
      </c>
      <c r="FA476" s="223">
        <f t="shared" ca="1" si="1006"/>
        <v>-4.8215677631617531E-3</v>
      </c>
      <c r="FB476" s="223">
        <f t="shared" ca="1" si="1007"/>
        <v>3.6743092021066627E-3</v>
      </c>
      <c r="FC476" s="223">
        <f t="shared" ca="1" si="1008"/>
        <v>-2.156152500063427E-3</v>
      </c>
      <c r="FD476" s="223">
        <f t="shared" ca="1" si="1009"/>
        <v>4.2034591882604078E-4</v>
      </c>
      <c r="FE476" s="223">
        <f t="shared" ca="1" si="1010"/>
        <v>1.3578919090182291E-3</v>
      </c>
      <c r="FF476" s="223">
        <f t="shared" ca="1" si="1011"/>
        <v>-2.9990591864502087E-3</v>
      </c>
      <c r="FG476" s="223">
        <f t="shared" ca="1" si="1012"/>
        <v>4.3374905165835661E-3</v>
      </c>
      <c r="FH476" s="223">
        <f t="shared" ca="1" si="1013"/>
        <v>-5.2380797706520757E-3</v>
      </c>
      <c r="FI476" s="223">
        <f t="shared" ca="1" si="1014"/>
        <v>5.6099181922733407E-3</v>
      </c>
      <c r="FJ476" s="223">
        <f t="shared" ca="1" si="1015"/>
        <v>-5.4154710581180831E-3</v>
      </c>
      <c r="FK476" s="223">
        <f t="shared" ca="1" si="1016"/>
        <v>4.6743665694648738E-3</v>
      </c>
      <c r="FL476" s="223">
        <f t="shared" ca="1" si="1017"/>
        <v>-3.4614145101397051E-3</v>
      </c>
      <c r="FM476" s="223">
        <f t="shared" ca="1" si="1018"/>
        <v>1.8990546747177049E-3</v>
      </c>
      <c r="FN476" s="223">
        <f t="shared" ca="1" si="1019"/>
        <v>-1.4499735012309979E-4</v>
      </c>
      <c r="FO476" s="223">
        <f t="shared" ca="1" si="1020"/>
        <v>-1.6236965346113079E-3</v>
      </c>
      <c r="FP476" s="223">
        <f t="shared" ca="1" si="1021"/>
        <v>3.228488582812486E-3</v>
      </c>
      <c r="FQ476" s="223">
        <f t="shared" ca="1" si="1022"/>
        <v>-4.5073852455953505E-3</v>
      </c>
      <c r="FR476" s="223">
        <f t="shared" ca="1" si="1023"/>
        <v>5.3312900401516119E-3</v>
      </c>
      <c r="FS476" s="223">
        <f t="shared" ca="1" si="1024"/>
        <v>-5.6170350184825187E-3</v>
      </c>
      <c r="FT476" s="223">
        <f t="shared" ca="1" si="1025"/>
        <v>5.3357760427025416E-3</v>
      </c>
      <c r="FU476" s="223">
        <f t="shared" ca="1" si="1026"/>
        <v>-4.5159044172759909E-3</v>
      </c>
      <c r="FV476" s="223">
        <f t="shared" ca="1" si="1027"/>
        <v>3.2401809674337118E-3</v>
      </c>
      <c r="FW476" s="223">
        <f t="shared" ca="1" si="1028"/>
        <v>-1.6373818603230409E-3</v>
      </c>
      <c r="FX476" s="223">
        <f t="shared" ca="1" si="1029"/>
        <v>-1.3070052989655597E-4</v>
      </c>
      <c r="FY476" s="223">
        <f t="shared" ca="1" si="1030"/>
        <v>1.8855895330334856E-3</v>
      </c>
      <c r="FZ476" s="223">
        <f t="shared" ca="1" si="1031"/>
        <v>-3.4501402673963082E-3</v>
      </c>
      <c r="GA476" s="223">
        <f t="shared" ca="1" si="1032"/>
        <v>4.6664212887499923E-3</v>
      </c>
      <c r="GB476" s="223">
        <f t="shared" ca="1" si="1033"/>
        <v>-5.4116567649784711E-3</v>
      </c>
      <c r="GC476" s="223">
        <f t="shared" ca="1" si="1034"/>
        <v>5.6106199153380179E-3</v>
      </c>
      <c r="GD476" s="223">
        <f t="shared" ca="1" si="1035"/>
        <v>-5.2432266754414512E-3</v>
      </c>
      <c r="GE476" s="223">
        <f t="shared" ca="1" si="1036"/>
        <v>4.3465630557995728E-3</v>
      </c>
      <c r="GF476" s="223">
        <f t="shared" ca="1" si="1037"/>
        <v>-3.0111415449711005E-3</v>
      </c>
      <c r="GG476" s="223">
        <f t="shared" ca="1" si="1038"/>
        <v>1.3717644496091435E-3</v>
      </c>
      <c r="GH476" s="223">
        <f t="shared" ca="1" si="1039"/>
        <v>4.0608354089135754E-4</v>
      </c>
      <c r="GI476" s="223">
        <f t="shared" ca="1" si="1040"/>
        <v>-2.1429399811124451E-3</v>
      </c>
      <c r="GJ476" s="223">
        <f t="shared" ca="1" si="1041"/>
        <v>3.6634802618796328E-3</v>
      </c>
      <c r="GK476" s="223">
        <f t="shared" ca="1" si="1042"/>
        <v>-4.8142155142901488E-3</v>
      </c>
      <c r="GL476" s="223">
        <f t="shared" ca="1" si="1043"/>
        <v>5.4789863346534403E-3</v>
      </c>
      <c r="GM476" s="223">
        <f t="shared" ca="1" si="1044"/>
        <v>-5.5906883373851631E-3</v>
      </c>
      <c r="GN476" s="223">
        <f t="shared" ca="1" si="1045"/>
        <v>5.1380459158666975E-3</v>
      </c>
      <c r="GO476" s="223">
        <f t="shared" ca="1" si="1046"/>
        <v>-4.1667504432073635E-3</v>
      </c>
      <c r="GP476" s="223">
        <f t="shared" ca="1" si="1047"/>
        <v>2.7748480187815387E-3</v>
      </c>
      <c r="GQ476" s="223">
        <f t="shared" ca="1" si="1048"/>
        <v>-1.102842338184386E-3</v>
      </c>
      <c r="GR476" s="223">
        <f t="shared" ca="1" si="1049"/>
        <v>-6.8048826106775328E-4</v>
      </c>
      <c r="GS476" s="223">
        <f t="shared" ca="1" si="1050"/>
        <v>2.3951278990769504E-3</v>
      </c>
      <c r="GT476" s="223">
        <f t="shared" ca="1" si="1051"/>
        <v>-3.8679946115291099E-3</v>
      </c>
      <c r="GU476" s="223">
        <f t="shared" ca="1" si="1052"/>
        <v>4.9504118729804172E-3</v>
      </c>
      <c r="GV476" s="223">
        <f t="shared" ca="1" si="1053"/>
        <v>-5.5331165463456955E-3</v>
      </c>
      <c r="GW476" s="223">
        <f t="shared" ca="1" si="1054"/>
        <v>5.5572883015411832E-3</v>
      </c>
      <c r="GX476" s="223">
        <f t="shared" ca="1" si="1055"/>
        <v>-5.0204871536409425E-3</v>
      </c>
      <c r="GY476" s="223">
        <f t="shared" ca="1" si="1056"/>
        <v>3.9768997638338797E-3</v>
      </c>
      <c r="GZ476" s="223">
        <f t="shared" ca="1" si="1057"/>
        <v>-2.5318696406667466E-3</v>
      </c>
      <c r="HA476" s="223">
        <f t="shared" ca="1" si="1058"/>
        <v>8.3126338296874163E-4</v>
      </c>
      <c r="HB476" s="223">
        <f t="shared" ca="1" si="1059"/>
        <v>9.5325362541950377E-4</v>
      </c>
      <c r="HC476" s="223">
        <f t="shared" ca="1" si="1060"/>
        <v>-2.6415457441447375E-3</v>
      </c>
      <c r="HD476" s="223">
        <f t="shared" ca="1" si="1061"/>
        <v>4.0631906233630924E-3</v>
      </c>
      <c r="HE476" s="223">
        <f t="shared" ca="1" si="1062"/>
        <v>-5.0746822558641273E-3</v>
      </c>
      <c r="HF476" s="223">
        <f t="shared" ca="1" si="1063"/>
        <v>5.573916995634024E-3</v>
      </c>
      <c r="HG476" s="223">
        <f t="shared" ca="1" si="1064"/>
        <v>-5.5105002714177526E-3</v>
      </c>
      <c r="HH476" s="223">
        <f t="shared" ca="1" si="1065"/>
        <v>4.8908335981193204E-3</v>
      </c>
      <c r="HI476" s="223">
        <f t="shared" ca="1" si="1066"/>
        <v>-3.7774683845936052E-3</v>
      </c>
      <c r="HJ476" s="223">
        <f t="shared" ca="1" si="1067"/>
        <v>2.2827917668219945E-3</v>
      </c>
      <c r="HK476" s="223">
        <f t="shared" ca="1" si="1068"/>
        <v>-5.576818414534503E-4</v>
      </c>
      <c r="HL476" s="223">
        <f t="shared" ca="1" si="1069"/>
        <v>-1.2237225182924602E-3</v>
      </c>
      <c r="HM476" s="223">
        <f t="shared" ca="1" si="1070"/>
        <v>2.8815998741427949E-3</v>
      </c>
      <c r="HN476" s="223">
        <f t="shared" ca="1" si="1071"/>
        <v>-4.2485980530919207E-3</v>
      </c>
      <c r="HO476" s="223">
        <f t="shared" ca="1" si="1072"/>
        <v>5.1867272847037817E-3</v>
      </c>
      <c r="HP476" s="223">
        <f t="shared" ca="1" si="1073"/>
        <v>-5.6012893906623937E-3</v>
      </c>
      <c r="HQ476" s="223">
        <f t="shared" ca="1" si="1074"/>
        <v>5.4504369634776496E-3</v>
      </c>
      <c r="HR476" s="223">
        <f t="shared" ca="1" si="1075"/>
        <v>-4.7493975960733901E-3</v>
      </c>
      <c r="HS476" s="223">
        <f t="shared" ca="1" si="1076"/>
        <v>3.5689367531476857E-3</v>
      </c>
      <c r="HT476" s="223">
        <f t="shared" ca="1" si="1077"/>
        <v>-2.0282144476620216E-3</v>
      </c>
      <c r="HU476" s="223">
        <f t="shared" ca="1" si="1078"/>
        <v>2.8275679553493686E-4</v>
      </c>
      <c r="HV476" s="223">
        <f t="shared" ca="1" si="1079"/>
        <v>1.4912433564327988E-3</v>
      </c>
      <c r="HW476" s="223">
        <f t="shared" ca="1" si="1080"/>
        <v>-3.1147119776456988E-3</v>
      </c>
      <c r="HX476" s="223">
        <f t="shared" ca="1" si="1081"/>
        <v>4.4237702379772113E-3</v>
      </c>
      <c r="HY476" s="223">
        <f t="shared" ca="1" si="1082"/>
        <v>-5.2862770332109225E-3</v>
      </c>
      <c r="HZ476" s="223">
        <f t="shared" ca="1" si="1083"/>
        <v>5.6151677889336241E-3</v>
      </c>
      <c r="IA476" s="223">
        <f t="shared" ca="1" si="1084"/>
        <v>-5.3772430754906253E-3</v>
      </c>
      <c r="IB476" s="223">
        <f t="shared" ca="1" si="1085"/>
        <v>4.5965198792207815E-3</v>
      </c>
      <c r="IC476" s="223">
        <f t="shared" ca="1" si="1086"/>
        <v>-3.351807240461488E-3</v>
      </c>
      <c r="ID476" s="223">
        <f t="shared" ca="1" si="1087"/>
        <v>1.7687509822476282E-3</v>
      </c>
      <c r="IE476" s="223">
        <f t="shared" ca="1" si="1088"/>
        <v>4.8857702822159808E-3</v>
      </c>
      <c r="IF476" s="223">
        <f t="shared" ca="1" si="1089"/>
        <v>-1.755171658710621E-3</v>
      </c>
      <c r="IG476" s="223">
        <f t="shared" ca="1" si="1090"/>
        <v>3.3403204671779E-3</v>
      </c>
      <c r="IH476" s="223">
        <f t="shared" ca="1" si="1091"/>
        <v>-4.588285172883115E-3</v>
      </c>
      <c r="II476" s="223">
        <f t="shared" ca="1" si="1092"/>
        <v>5.373091677321867E-3</v>
      </c>
      <c r="IJ476" s="223">
        <f t="shared" ca="1" si="1093"/>
        <v>-5.6155187561707422E-3</v>
      </c>
      <c r="IK476" s="223">
        <f t="shared" ca="1" si="1094"/>
        <v>5.2910949379438681E-3</v>
      </c>
      <c r="IL476" s="223">
        <f t="shared" ca="1" si="1095"/>
        <v>-4.4325687433711897E-3</v>
      </c>
      <c r="IM476" s="223">
        <f t="shared" ca="1" si="1096"/>
        <v>3.126602930549372E-3</v>
      </c>
      <c r="IN476" s="223">
        <f t="shared" ca="1" si="1097"/>
        <v>-1.5050264407921142E-3</v>
      </c>
      <c r="IO476" s="223">
        <f t="shared" ca="1" si="1098"/>
        <v>-2.6847289441045809E-4</v>
      </c>
      <c r="IP476" s="223">
        <f t="shared" ca="1" si="1099"/>
        <v>2.0148715987277251E-3</v>
      </c>
      <c r="IQ476" s="223">
        <f t="shared" ca="1" si="1100"/>
        <v>-3.5578818321271464E-3</v>
      </c>
      <c r="IR476" s="223">
        <f t="shared" ca="1" si="1101"/>
        <v>4.74174652692122E-3</v>
      </c>
      <c r="IS476" s="223">
        <f t="shared" ca="1" si="1102"/>
        <v>-5.4469620729548866E-3</v>
      </c>
      <c r="IT476" s="223">
        <f t="shared" ca="1" si="1103"/>
        <v>5.6023414468628838E-3</v>
      </c>
      <c r="IU476" s="223">
        <f t="shared" ca="1" si="1104"/>
        <v>-5.1922000892464133E-3</v>
      </c>
      <c r="IV476" s="223">
        <f t="shared" ca="1" si="1105"/>
        <v>4.2579391611716417E-3</v>
      </c>
      <c r="IW476" s="223">
        <f t="shared" ca="1" si="1106"/>
        <v>-2.8938663603194849E-3</v>
      </c>
      <c r="IX476" s="223">
        <f t="shared" ca="1" si="1107"/>
        <v>1.2376761588159817E-3</v>
      </c>
      <c r="IY476" s="223">
        <f t="shared" ca="1" si="1108"/>
        <v>5.4344957783224179E-4</v>
      </c>
      <c r="IZ476" s="223">
        <f t="shared" ca="1" si="1109"/>
        <v>-2.2697175365815831E-3</v>
      </c>
      <c r="JA476" s="223">
        <f t="shared" ca="1" si="1110"/>
        <v>3.76687194810915E-3</v>
      </c>
      <c r="JB476" s="223">
        <f t="shared" ca="1" si="1111"/>
        <v>-4.8837845982480201E-3</v>
      </c>
    </row>
    <row r="477" spans="2:262">
      <c r="B477" s="230">
        <v>116</v>
      </c>
      <c r="C477" s="229">
        <f t="shared" si="1112"/>
        <v>2.2656250000000016E-3</v>
      </c>
      <c r="D477" s="226">
        <f t="shared" ca="1" si="855"/>
        <v>23.371259815835334</v>
      </c>
      <c r="E477" s="225">
        <f ca="1">DR361</f>
        <v>-0.62874018416466504</v>
      </c>
      <c r="F477" s="224">
        <v>116</v>
      </c>
      <c r="G477" s="223">
        <f t="shared" ca="1" si="856"/>
        <v>4.6128602732268325E-3</v>
      </c>
      <c r="H477" s="223">
        <f t="shared" ca="1" si="857"/>
        <v>-4.6904851083691673E-3</v>
      </c>
      <c r="I477" s="223">
        <f t="shared" ca="1" si="858"/>
        <v>4.3641685154726002E-3</v>
      </c>
      <c r="J477" s="223">
        <f t="shared" ca="1" si="859"/>
        <v>-3.6620126604074077E-3</v>
      </c>
      <c r="K477" s="223">
        <f t="shared" ca="1" si="860"/>
        <v>2.6444867339391292E-3</v>
      </c>
      <c r="L477" s="223">
        <f t="shared" ca="1" si="861"/>
        <v>-1.3992193856227431E-3</v>
      </c>
      <c r="M477" s="223">
        <f t="shared" ca="1" si="862"/>
        <v>3.3452203342571301E-5</v>
      </c>
      <c r="N477" s="223">
        <f t="shared" ca="1" si="863"/>
        <v>1.3351958602274986E-3</v>
      </c>
      <c r="O477" s="223">
        <f t="shared" ca="1" si="864"/>
        <v>-2.5888577528512882E-3</v>
      </c>
      <c r="P477" s="223">
        <f t="shared" ca="1" si="865"/>
        <v>3.619568954125389E-3</v>
      </c>
      <c r="Q477" s="223">
        <f t="shared" ca="1" si="866"/>
        <v>-4.3385653074819808E-3</v>
      </c>
      <c r="R477" s="223">
        <f t="shared" ca="1" si="867"/>
        <v>4.6839273297504449E-3</v>
      </c>
      <c r="S477" s="223">
        <f t="shared" ca="1" si="868"/>
        <v>-4.6259126754713336E-3</v>
      </c>
      <c r="T477" s="223">
        <f t="shared" ca="1" si="869"/>
        <v>4.1695175277163959E-3</v>
      </c>
      <c r="U477" s="223">
        <f t="shared" ca="1" si="870"/>
        <v>-3.3540463301571823E-3</v>
      </c>
      <c r="V477" s="223">
        <f t="shared" ca="1" si="871"/>
        <v>2.2497269147675998E-3</v>
      </c>
      <c r="W477" s="223">
        <f t="shared" ca="1" si="872"/>
        <v>-9.516625280898063E-4</v>
      </c>
      <c r="X477" s="223">
        <f t="shared" ca="1" si="873"/>
        <v>-4.2835839649955606E-4</v>
      </c>
      <c r="Y477" s="223">
        <f t="shared" ca="1" si="874"/>
        <v>1.7714893836097976E-3</v>
      </c>
      <c r="Z477" s="223">
        <f t="shared" ca="1" si="875"/>
        <v>-2.9620608944956519E-3</v>
      </c>
      <c r="AA477" s="223">
        <f t="shared" ca="1" si="876"/>
        <v>3.897541710066055E-3</v>
      </c>
      <c r="AB477" s="223">
        <f t="shared" ca="1" si="877"/>
        <v>-4.4973688506261206E-3</v>
      </c>
      <c r="AC477" s="223">
        <f t="shared" ca="1" si="878"/>
        <v>4.7098856055934231E-3</v>
      </c>
      <c r="AD477" s="223">
        <f t="shared" ca="1" si="879"/>
        <v>-4.5167901747276088E-3</v>
      </c>
      <c r="AE477" s="223">
        <f t="shared" ca="1" si="880"/>
        <v>3.9347118068781394E-3</v>
      </c>
      <c r="AF477" s="223">
        <f t="shared" ca="1" si="881"/>
        <v>-3.0137787002392996E-3</v>
      </c>
      <c r="AG477" s="223">
        <f t="shared" ca="1" si="882"/>
        <v>1.8333009955810125E-3</v>
      </c>
      <c r="AH477" s="223">
        <f t="shared" ca="1" si="883"/>
        <v>-4.9494064017967503E-4</v>
      </c>
      <c r="AI477" s="223">
        <f t="shared" ca="1" si="884"/>
        <v>-8.8604367081890714E-4</v>
      </c>
      <c r="AJ477" s="223">
        <f t="shared" ca="1" si="885"/>
        <v>2.1907224958333626E-3</v>
      </c>
      <c r="AK477" s="223">
        <f t="shared" ca="1" si="886"/>
        <v>-3.306737770498855E-3</v>
      </c>
      <c r="AL477" s="223">
        <f t="shared" ca="1" si="887"/>
        <v>4.1379790087257397E-3</v>
      </c>
      <c r="AM477" s="223">
        <f t="shared" ca="1" si="888"/>
        <v>-4.6128602732268317E-3</v>
      </c>
      <c r="AN477" s="223">
        <f t="shared" ca="1" si="889"/>
        <v>4.690485108369169E-3</v>
      </c>
      <c r="AO477" s="223">
        <f t="shared" ca="1" si="890"/>
        <v>-4.3641685154726072E-3</v>
      </c>
      <c r="AP477" s="223">
        <f t="shared" ca="1" si="891"/>
        <v>3.6620126604074181E-3</v>
      </c>
      <c r="AQ477" s="223">
        <f t="shared" ca="1" si="892"/>
        <v>-2.6444867339391431E-3</v>
      </c>
      <c r="AR477" s="223">
        <f t="shared" ca="1" si="893"/>
        <v>1.3992193856227752E-3</v>
      </c>
      <c r="AS477" s="223">
        <f t="shared" ca="1" si="894"/>
        <v>-3.3452203342604694E-5</v>
      </c>
      <c r="AT477" s="223">
        <f t="shared" ca="1" si="895"/>
        <v>-1.3351958602274665E-3</v>
      </c>
      <c r="AU477" s="223">
        <f t="shared" ca="1" si="896"/>
        <v>2.5888577528513155E-3</v>
      </c>
      <c r="AV477" s="223">
        <f t="shared" ca="1" si="897"/>
        <v>-3.6195689541254107E-3</v>
      </c>
      <c r="AW477" s="223">
        <f t="shared" ca="1" si="898"/>
        <v>4.3385653074819869E-3</v>
      </c>
      <c r="AX477" s="223">
        <f t="shared" ca="1" si="899"/>
        <v>-4.6839273297504449E-3</v>
      </c>
      <c r="AY477" s="223">
        <f t="shared" ca="1" si="900"/>
        <v>4.6259126754713336E-3</v>
      </c>
      <c r="AZ477" s="223">
        <f t="shared" ca="1" si="901"/>
        <v>-4.1695175277164272E-3</v>
      </c>
      <c r="BA477" s="223">
        <f t="shared" ca="1" si="902"/>
        <v>3.3540463301571823E-3</v>
      </c>
      <c r="BB477" s="223">
        <f t="shared" ca="1" si="903"/>
        <v>-2.2497269147675409E-3</v>
      </c>
      <c r="BC477" s="223">
        <f t="shared" ca="1" si="904"/>
        <v>9.516625280898063E-4</v>
      </c>
      <c r="BD477" s="223">
        <f t="shared" ca="1" si="905"/>
        <v>4.2835839649962284E-4</v>
      </c>
      <c r="BE477" s="223">
        <f t="shared" ca="1" si="906"/>
        <v>-1.7714893836097976E-3</v>
      </c>
      <c r="BF477" s="223">
        <f t="shared" ca="1" si="907"/>
        <v>2.9620608944957044E-3</v>
      </c>
      <c r="BG477" s="223">
        <f t="shared" ca="1" si="908"/>
        <v>-3.8975417100660364E-3</v>
      </c>
      <c r="BH477" s="223">
        <f t="shared" ca="1" si="909"/>
        <v>4.497368850626131E-3</v>
      </c>
      <c r="BI477" s="223">
        <f t="shared" ca="1" si="910"/>
        <v>-4.7098856055934231E-3</v>
      </c>
      <c r="BJ477" s="223">
        <f t="shared" ca="1" si="911"/>
        <v>4.5167901747276088E-3</v>
      </c>
      <c r="BK477" s="223">
        <f t="shared" ca="1" si="912"/>
        <v>-3.9347118068781767E-3</v>
      </c>
      <c r="BL477" s="223">
        <f t="shared" ca="1" si="913"/>
        <v>3.0137787002392996E-3</v>
      </c>
      <c r="BM477" s="223">
        <f t="shared" ca="1" si="914"/>
        <v>-1.8333009955810741E-3</v>
      </c>
      <c r="BN477" s="223">
        <f t="shared" ca="1" si="915"/>
        <v>4.9494064017967503E-4</v>
      </c>
      <c r="BO477" s="223">
        <f t="shared" ca="1" si="916"/>
        <v>8.86043670818841E-4</v>
      </c>
      <c r="BP477" s="223">
        <f t="shared" ca="1" si="917"/>
        <v>-2.1907224958333626E-3</v>
      </c>
      <c r="BQ477" s="223">
        <f t="shared" ca="1" si="918"/>
        <v>3.3067377704988077E-3</v>
      </c>
      <c r="BR477" s="223">
        <f t="shared" ca="1" si="919"/>
        <v>-4.1379790087257397E-3</v>
      </c>
      <c r="BS477" s="223">
        <f t="shared" ca="1" si="920"/>
        <v>4.6128602732268455E-3</v>
      </c>
      <c r="BT477" s="223">
        <f t="shared" ca="1" si="921"/>
        <v>-4.690485108369169E-3</v>
      </c>
      <c r="BU477" s="223">
        <f t="shared" ca="1" si="922"/>
        <v>4.364168515472582E-3</v>
      </c>
      <c r="BV477" s="223">
        <f t="shared" ca="1" si="923"/>
        <v>-3.6620126604074181E-3</v>
      </c>
      <c r="BW477" s="223">
        <f t="shared" ca="1" si="924"/>
        <v>2.6444867339390876E-3</v>
      </c>
      <c r="BX477" s="223">
        <f t="shared" ca="1" si="925"/>
        <v>-1.3992193856227752E-3</v>
      </c>
      <c r="BY477" s="223">
        <f t="shared" ca="1" si="926"/>
        <v>3.3452203342537908E-5</v>
      </c>
      <c r="BZ477" s="223">
        <f t="shared" ca="1" si="927"/>
        <v>1.3351958602274665E-3</v>
      </c>
      <c r="CA477" s="223">
        <f t="shared" ca="1" si="928"/>
        <v>-2.5888577528513155E-3</v>
      </c>
      <c r="CB477" s="223">
        <f t="shared" ca="1" si="929"/>
        <v>3.6195689541253682E-3</v>
      </c>
      <c r="CC477" s="223">
        <f t="shared" ca="1" si="930"/>
        <v>-4.3385653074819869E-3</v>
      </c>
      <c r="CD477" s="223">
        <f t="shared" ca="1" si="931"/>
        <v>4.6839273297504379E-3</v>
      </c>
      <c r="CE477" s="223">
        <f t="shared" ca="1" si="932"/>
        <v>-4.6259126754713336E-3</v>
      </c>
      <c r="CF477" s="223">
        <f t="shared" ca="1" si="933"/>
        <v>4.1695175277164272E-3</v>
      </c>
      <c r="CG477" s="223">
        <f t="shared" ca="1" si="934"/>
        <v>-3.3540463301571823E-3</v>
      </c>
      <c r="CH477" s="223">
        <f t="shared" ca="1" si="935"/>
        <v>2.2497269147676588E-3</v>
      </c>
      <c r="CI477" s="223">
        <f t="shared" ca="1" si="936"/>
        <v>-9.516625280898063E-4</v>
      </c>
      <c r="CJ477" s="223">
        <f t="shared" ca="1" si="937"/>
        <v>-4.2835839649962284E-4</v>
      </c>
      <c r="CK477" s="223">
        <f t="shared" ca="1" si="938"/>
        <v>1.7714893836097976E-3</v>
      </c>
      <c r="CL477" s="223">
        <f t="shared" ca="1" si="939"/>
        <v>-2.9620608944957044E-3</v>
      </c>
      <c r="CM477" s="223">
        <f t="shared" ca="1" si="940"/>
        <v>3.8975417100660364E-3</v>
      </c>
      <c r="CN477" s="223">
        <f t="shared" ca="1" si="941"/>
        <v>-4.497368850626131E-3</v>
      </c>
      <c r="CO477" s="223">
        <f t="shared" ca="1" si="942"/>
        <v>4.7098856055934231E-3</v>
      </c>
      <c r="CP477" s="223">
        <f t="shared" ca="1" si="943"/>
        <v>-4.5167901747276088E-3</v>
      </c>
      <c r="CQ477" s="223">
        <f t="shared" ca="1" si="944"/>
        <v>3.9347118068781767E-3</v>
      </c>
      <c r="CR477" s="223">
        <f t="shared" ca="1" si="945"/>
        <v>-3.0137787002392996E-3</v>
      </c>
      <c r="CS477" s="223">
        <f t="shared" ca="1" si="946"/>
        <v>1.8333009955810741E-3</v>
      </c>
      <c r="CT477" s="223">
        <f t="shared" ca="1" si="947"/>
        <v>-4.9494064017980796E-4</v>
      </c>
      <c r="CU477" s="223">
        <f t="shared" ca="1" si="948"/>
        <v>-8.8604367081897284E-4</v>
      </c>
      <c r="CV477" s="223">
        <f t="shared" ca="1" si="949"/>
        <v>2.1907224958333626E-3</v>
      </c>
      <c r="CW477" s="223">
        <f t="shared" ca="1" si="950"/>
        <v>-3.3067377704988077E-3</v>
      </c>
      <c r="CX477" s="223">
        <f t="shared" ca="1" si="951"/>
        <v>4.1379790087258039E-3</v>
      </c>
      <c r="CY477" s="223">
        <f t="shared" ca="1" si="952"/>
        <v>-4.6128602732268455E-3</v>
      </c>
      <c r="CZ477" s="223">
        <f t="shared" ca="1" si="953"/>
        <v>4.690485108369169E-3</v>
      </c>
      <c r="DA477" s="223">
        <f t="shared" ca="1" si="954"/>
        <v>-4.3641685154726323E-3</v>
      </c>
      <c r="DB477" s="223">
        <f t="shared" ca="1" si="955"/>
        <v>3.6620126604073339E-3</v>
      </c>
      <c r="DC477" s="223">
        <f t="shared" ca="1" si="956"/>
        <v>-2.6444867339390876E-3</v>
      </c>
      <c r="DD477" s="223">
        <f t="shared" ca="1" si="957"/>
        <v>1.3992193856227752E-3</v>
      </c>
      <c r="DE477" s="223">
        <f t="shared" ca="1" si="958"/>
        <v>-3.3452203342671481E-5</v>
      </c>
      <c r="DF477" s="223">
        <f t="shared" ca="1" si="959"/>
        <v>-1.3351958602275944E-3</v>
      </c>
      <c r="DG477" s="223">
        <f t="shared" ca="1" si="960"/>
        <v>2.5888577528513155E-3</v>
      </c>
      <c r="DH477" s="223">
        <f t="shared" ca="1" si="961"/>
        <v>-3.6195689541253682E-3</v>
      </c>
      <c r="DI477" s="223">
        <f t="shared" ca="1" si="962"/>
        <v>4.3385653074819348E-3</v>
      </c>
      <c r="DJ477" s="223">
        <f t="shared" ca="1" si="963"/>
        <v>-4.6839273297504518E-3</v>
      </c>
      <c r="DK477" s="223">
        <f t="shared" ca="1" si="964"/>
        <v>4.6259126754713336E-3</v>
      </c>
      <c r="DL477" s="223">
        <f t="shared" ca="1" si="965"/>
        <v>-4.1695175277164272E-3</v>
      </c>
      <c r="DM477" s="223">
        <f t="shared" ca="1" si="966"/>
        <v>3.3540463301572759E-3</v>
      </c>
      <c r="DN477" s="223">
        <f t="shared" ca="1" si="967"/>
        <v>-2.2497269147675409E-3</v>
      </c>
      <c r="DO477" s="223">
        <f t="shared" ca="1" si="968"/>
        <v>9.516625280898063E-4</v>
      </c>
      <c r="DP477" s="223">
        <f t="shared" ca="1" si="969"/>
        <v>4.2835839649948927E-4</v>
      </c>
      <c r="DQ477" s="223">
        <f t="shared" ca="1" si="970"/>
        <v>-1.771489383609922E-3</v>
      </c>
      <c r="DR477" s="223">
        <f t="shared" ca="1" si="971"/>
        <v>2.9620608944957044E-3</v>
      </c>
      <c r="DS477" s="223">
        <f t="shared" ca="1" si="972"/>
        <v>-3.8975417100660364E-3</v>
      </c>
      <c r="DT477" s="223">
        <f t="shared" ca="1" si="973"/>
        <v>4.4973688506260911E-3</v>
      </c>
      <c r="DU477" s="223">
        <f t="shared" ca="1" si="974"/>
        <v>-4.709885605593424E-3</v>
      </c>
      <c r="DV477" s="223">
        <f t="shared" ca="1" si="975"/>
        <v>4.5167901747276088E-3</v>
      </c>
      <c r="DW477" s="223">
        <f t="shared" ca="1" si="976"/>
        <v>-3.9347118068781767E-3</v>
      </c>
      <c r="DX477" s="223">
        <f t="shared" ca="1" si="977"/>
        <v>3.0137787002394024E-3</v>
      </c>
      <c r="DY477" s="223">
        <f t="shared" ca="1" si="978"/>
        <v>-1.8333009955809507E-3</v>
      </c>
      <c r="DZ477" s="223">
        <f t="shared" ca="1" si="979"/>
        <v>4.9494064017967503E-4</v>
      </c>
      <c r="EA477" s="223">
        <f t="shared" ca="1" si="980"/>
        <v>8.86043670818841E-4</v>
      </c>
      <c r="EB477" s="223">
        <f t="shared" ca="1" si="981"/>
        <v>-2.1907224958332442E-3</v>
      </c>
      <c r="EC477" s="223">
        <f t="shared" ca="1" si="982"/>
        <v>3.3067377704989031E-3</v>
      </c>
      <c r="ED477" s="223">
        <f t="shared" ca="1" si="983"/>
        <v>-4.1379790087257397E-3</v>
      </c>
      <c r="EE477" s="223">
        <f t="shared" ca="1" si="984"/>
        <v>4.6128602732268178E-3</v>
      </c>
      <c r="EF477" s="223">
        <f t="shared" ca="1" si="985"/>
        <v>-4.690485108369156E-3</v>
      </c>
      <c r="EG477" s="223">
        <f t="shared" ca="1" si="986"/>
        <v>4.364168515472582E-3</v>
      </c>
      <c r="EH477" s="223">
        <f t="shared" ca="1" si="987"/>
        <v>-3.6620126604074181E-3</v>
      </c>
      <c r="EI477" s="223">
        <f t="shared" ca="1" si="988"/>
        <v>2.6444867339391982E-3</v>
      </c>
      <c r="EJ477" s="223">
        <f t="shared" ca="1" si="989"/>
        <v>-1.3992193856226473E-3</v>
      </c>
      <c r="EK477" s="223">
        <f t="shared" ca="1" si="990"/>
        <v>3.3452203342537908E-5</v>
      </c>
      <c r="EL477" s="223">
        <f t="shared" ca="1" si="991"/>
        <v>1.3351958602274665E-3</v>
      </c>
      <c r="EM477" s="223">
        <f t="shared" ca="1" si="992"/>
        <v>-2.5888577528512041E-3</v>
      </c>
      <c r="EN477" s="223">
        <f t="shared" ca="1" si="993"/>
        <v>3.6195689541254536E-3</v>
      </c>
      <c r="EO477" s="223">
        <f t="shared" ca="1" si="994"/>
        <v>-4.3385653074819869E-3</v>
      </c>
      <c r="EP477" s="223">
        <f t="shared" ca="1" si="995"/>
        <v>4.6839273297504379E-3</v>
      </c>
      <c r="EQ477" s="223">
        <f t="shared" ca="1" si="996"/>
        <v>-4.6259126754713597E-3</v>
      </c>
      <c r="ER477" s="223">
        <f t="shared" ca="1" si="997"/>
        <v>4.1695175277163647E-3</v>
      </c>
      <c r="ES477" s="223">
        <f t="shared" ca="1" si="998"/>
        <v>-3.3540463301571823E-3</v>
      </c>
      <c r="ET477" s="223">
        <f t="shared" ca="1" si="999"/>
        <v>2.2497269147676588E-3</v>
      </c>
      <c r="EU477" s="223">
        <f t="shared" ca="1" si="1000"/>
        <v>-9.5166252808967511E-4</v>
      </c>
      <c r="EV477" s="223">
        <f t="shared" ca="1" si="1001"/>
        <v>-4.2835839649962284E-4</v>
      </c>
      <c r="EW477" s="223">
        <f t="shared" ca="1" si="1002"/>
        <v>1.7714893836097976E-3</v>
      </c>
      <c r="EX477" s="223">
        <f t="shared" ca="1" si="1003"/>
        <v>-2.9620608944956007E-3</v>
      </c>
      <c r="EY477" s="223">
        <f t="shared" ca="1" si="1004"/>
        <v>3.8975417100661114E-3</v>
      </c>
      <c r="EZ477" s="223">
        <f t="shared" ca="1" si="1005"/>
        <v>-4.497368850626131E-3</v>
      </c>
      <c r="FA477" s="223">
        <f t="shared" ca="1" si="1006"/>
        <v>4.7098856055934231E-3</v>
      </c>
      <c r="FB477" s="223">
        <f t="shared" ca="1" si="1007"/>
        <v>-4.516790174727647E-3</v>
      </c>
      <c r="FC477" s="223">
        <f t="shared" ca="1" si="1008"/>
        <v>3.934711806878103E-3</v>
      </c>
      <c r="FD477" s="223">
        <f t="shared" ca="1" si="1009"/>
        <v>-3.0137787002392996E-3</v>
      </c>
      <c r="FE477" s="223">
        <f t="shared" ca="1" si="1010"/>
        <v>1.8333009955810741E-3</v>
      </c>
      <c r="FF477" s="223">
        <f t="shared" ca="1" si="1011"/>
        <v>-4.9494064017980796E-4</v>
      </c>
      <c r="FG477" s="223">
        <f t="shared" ca="1" si="1012"/>
        <v>-8.8604367081897284E-4</v>
      </c>
      <c r="FH477" s="223">
        <f t="shared" ca="1" si="1013"/>
        <v>2.1907224958333626E-3</v>
      </c>
      <c r="FI477" s="223">
        <f t="shared" ca="1" si="1014"/>
        <v>-3.3067377704988077E-3</v>
      </c>
      <c r="FJ477" s="223">
        <f t="shared" ca="1" si="1015"/>
        <v>4.1379790087256755E-3</v>
      </c>
      <c r="FK477" s="223">
        <f t="shared" ca="1" si="1016"/>
        <v>-4.6128602732268455E-3</v>
      </c>
      <c r="FL477" s="223">
        <f t="shared" ca="1" si="1017"/>
        <v>4.690485108369169E-3</v>
      </c>
      <c r="FM477" s="223">
        <f t="shared" ca="1" si="1018"/>
        <v>-4.3641685154726323E-3</v>
      </c>
      <c r="FN477" s="223">
        <f t="shared" ca="1" si="1019"/>
        <v>3.6620126604073339E-3</v>
      </c>
      <c r="FO477" s="223">
        <f t="shared" ca="1" si="1020"/>
        <v>-2.6444867339390876E-3</v>
      </c>
      <c r="FP477" s="223">
        <f t="shared" ca="1" si="1021"/>
        <v>1.3992193856227752E-3</v>
      </c>
      <c r="FQ477" s="223">
        <f t="shared" ca="1" si="1022"/>
        <v>-3.3452203342671481E-5</v>
      </c>
      <c r="FR477" s="223">
        <f t="shared" ca="1" si="1023"/>
        <v>-1.3351958602275944E-3</v>
      </c>
      <c r="FS477" s="223">
        <f t="shared" ca="1" si="1024"/>
        <v>2.5888577528513155E-3</v>
      </c>
      <c r="FT477" s="223">
        <f t="shared" ca="1" si="1025"/>
        <v>-3.6195689541253682E-3</v>
      </c>
      <c r="FU477" s="223">
        <f t="shared" ca="1" si="1026"/>
        <v>4.3385653074819348E-3</v>
      </c>
      <c r="FV477" s="223">
        <f t="shared" ca="1" si="1027"/>
        <v>-4.6839273297504518E-3</v>
      </c>
      <c r="FW477" s="223">
        <f t="shared" ca="1" si="1028"/>
        <v>4.6259126754713336E-3</v>
      </c>
      <c r="FX477" s="223">
        <f t="shared" ca="1" si="1029"/>
        <v>-4.1695175277164272E-3</v>
      </c>
      <c r="FY477" s="223">
        <f t="shared" ca="1" si="1030"/>
        <v>3.3540463301572759E-3</v>
      </c>
      <c r="FZ477" s="223">
        <f t="shared" ca="1" si="1031"/>
        <v>-2.2497269147675409E-3</v>
      </c>
      <c r="GA477" s="223">
        <f t="shared" ca="1" si="1032"/>
        <v>9.516625280898063E-4</v>
      </c>
      <c r="GB477" s="223">
        <f t="shared" ca="1" si="1033"/>
        <v>4.2835839649948927E-4</v>
      </c>
      <c r="GC477" s="223">
        <f t="shared" ca="1" si="1034"/>
        <v>-1.771489383609922E-3</v>
      </c>
      <c r="GD477" s="223">
        <f t="shared" ca="1" si="1035"/>
        <v>2.9620608944957044E-3</v>
      </c>
      <c r="GE477" s="223">
        <f t="shared" ca="1" si="1036"/>
        <v>-3.8975417100660364E-3</v>
      </c>
      <c r="GF477" s="223">
        <f t="shared" ca="1" si="1037"/>
        <v>4.4973688506260911E-3</v>
      </c>
      <c r="GG477" s="223">
        <f t="shared" ca="1" si="1038"/>
        <v>-4.7098856055934214E-3</v>
      </c>
      <c r="GH477" s="223">
        <f t="shared" ca="1" si="1039"/>
        <v>4.5167901747276843E-3</v>
      </c>
      <c r="GI477" s="223">
        <f t="shared" ca="1" si="1040"/>
        <v>-3.9347118068780293E-3</v>
      </c>
      <c r="GJ477" s="223">
        <f t="shared" ca="1" si="1041"/>
        <v>3.0137787002391964E-3</v>
      </c>
      <c r="GK477" s="223">
        <f t="shared" ca="1" si="1042"/>
        <v>-1.8333009955809505E-3</v>
      </c>
      <c r="GL477" s="223">
        <f t="shared" ca="1" si="1043"/>
        <v>4.9494064017967503E-4</v>
      </c>
      <c r="GM477" s="223">
        <f t="shared" ca="1" si="1044"/>
        <v>8.86043670818841E-4</v>
      </c>
      <c r="GN477" s="223">
        <f t="shared" ca="1" si="1045"/>
        <v>-2.1907224958332442E-3</v>
      </c>
      <c r="GO477" s="223">
        <f t="shared" ca="1" si="1046"/>
        <v>3.3067377704987118E-3</v>
      </c>
      <c r="GP477" s="223">
        <f t="shared" ca="1" si="1047"/>
        <v>-4.1379790087258672E-3</v>
      </c>
      <c r="GQ477" s="223">
        <f t="shared" ca="1" si="1048"/>
        <v>4.6128602732268716E-3</v>
      </c>
      <c r="GR477" s="223">
        <f t="shared" ca="1" si="1049"/>
        <v>-4.690485108369156E-3</v>
      </c>
      <c r="GS477" s="223">
        <f t="shared" ca="1" si="1050"/>
        <v>4.364168515472582E-3</v>
      </c>
      <c r="GT477" s="223">
        <f t="shared" ca="1" si="1051"/>
        <v>-3.6620126604074181E-3</v>
      </c>
      <c r="GU477" s="223">
        <f t="shared" ca="1" si="1052"/>
        <v>2.6444867339391982E-3</v>
      </c>
      <c r="GV477" s="223">
        <f t="shared" ca="1" si="1053"/>
        <v>-1.3992193856229027E-3</v>
      </c>
      <c r="GW477" s="223">
        <f t="shared" ca="1" si="1054"/>
        <v>3.3452203342805272E-5</v>
      </c>
      <c r="GX477" s="223">
        <f t="shared" ca="1" si="1055"/>
        <v>1.335195860227723E-3</v>
      </c>
      <c r="GY477" s="223">
        <f t="shared" ca="1" si="1056"/>
        <v>-2.5888577528514274E-3</v>
      </c>
      <c r="GZ477" s="223">
        <f t="shared" ca="1" si="1057"/>
        <v>3.6195689541254536E-3</v>
      </c>
      <c r="HA477" s="223">
        <f t="shared" ca="1" si="1058"/>
        <v>-4.3385653074819869E-3</v>
      </c>
      <c r="HB477" s="223">
        <f t="shared" ca="1" si="1059"/>
        <v>4.6839273297504379E-3</v>
      </c>
      <c r="HC477" s="223">
        <f t="shared" ca="1" si="1060"/>
        <v>-4.6259126754713597E-3</v>
      </c>
      <c r="HD477" s="223">
        <f t="shared" ca="1" si="1061"/>
        <v>4.1695175277164888E-3</v>
      </c>
      <c r="HE477" s="223">
        <f t="shared" ca="1" si="1062"/>
        <v>-3.3540463301573696E-3</v>
      </c>
      <c r="HF477" s="223">
        <f t="shared" ca="1" si="1063"/>
        <v>2.2497269147674233E-3</v>
      </c>
      <c r="HG477" s="223">
        <f t="shared" ca="1" si="1064"/>
        <v>-9.5166252808967511E-4</v>
      </c>
      <c r="HH477" s="223">
        <f t="shared" ca="1" si="1065"/>
        <v>-4.2835839649962284E-4</v>
      </c>
      <c r="HI477" s="223">
        <f t="shared" ca="1" si="1066"/>
        <v>1.7714893836097976E-3</v>
      </c>
      <c r="HJ477" s="223">
        <f t="shared" ca="1" si="1067"/>
        <v>-2.9620608944956007E-3</v>
      </c>
      <c r="HK477" s="223">
        <f t="shared" ca="1" si="1068"/>
        <v>3.8975417100659614E-3</v>
      </c>
      <c r="HL477" s="223">
        <f t="shared" ca="1" si="1069"/>
        <v>-4.4973688506260504E-3</v>
      </c>
      <c r="HM477" s="223">
        <f t="shared" ca="1" si="1070"/>
        <v>4.7098856055934248E-3</v>
      </c>
      <c r="HN477" s="223">
        <f t="shared" ca="1" si="1071"/>
        <v>-4.5167901747275706E-3</v>
      </c>
      <c r="HO477" s="223">
        <f t="shared" ca="1" si="1072"/>
        <v>3.934711806878103E-3</v>
      </c>
      <c r="HP477" s="223">
        <f t="shared" ca="1" si="1073"/>
        <v>-3.0137787002392996E-3</v>
      </c>
      <c r="HQ477" s="223">
        <f t="shared" ca="1" si="1074"/>
        <v>1.8333009955810741E-3</v>
      </c>
      <c r="HR477" s="223">
        <f t="shared" ca="1" si="1075"/>
        <v>-4.9494064017980796E-4</v>
      </c>
      <c r="HS477" s="223">
        <f t="shared" ca="1" si="1076"/>
        <v>-8.860436708187096E-4</v>
      </c>
      <c r="HT477" s="223">
        <f t="shared" ca="1" si="1077"/>
        <v>2.1907224958331254E-3</v>
      </c>
      <c r="HU477" s="223">
        <f t="shared" ca="1" si="1078"/>
        <v>-3.3067377704989981E-3</v>
      </c>
      <c r="HV477" s="223">
        <f t="shared" ca="1" si="1079"/>
        <v>4.1379790087258039E-3</v>
      </c>
      <c r="HW477" s="223">
        <f t="shared" ca="1" si="1080"/>
        <v>-4.6128602732268455E-3</v>
      </c>
      <c r="HX477" s="223">
        <f t="shared" ca="1" si="1081"/>
        <v>4.690485108369169E-3</v>
      </c>
      <c r="HY477" s="223">
        <f t="shared" ca="1" si="1082"/>
        <v>-4.3641685154726323E-3</v>
      </c>
      <c r="HZ477" s="223">
        <f t="shared" ca="1" si="1083"/>
        <v>3.6620126604075022E-3</v>
      </c>
      <c r="IA477" s="223">
        <f t="shared" ca="1" si="1084"/>
        <v>-2.6444867339393092E-3</v>
      </c>
      <c r="IB477" s="223">
        <f t="shared" ca="1" si="1085"/>
        <v>1.3992193856225193E-3</v>
      </c>
      <c r="IC477" s="223">
        <f t="shared" ca="1" si="1086"/>
        <v>-3.34522033424039E-5</v>
      </c>
      <c r="ID477" s="223">
        <f t="shared" ca="1" si="1087"/>
        <v>-1.3351958602275944E-3</v>
      </c>
      <c r="IE477" s="223">
        <f t="shared" ca="1" si="1088"/>
        <v>4.3024329305862653E-3</v>
      </c>
      <c r="IF477" s="223">
        <f t="shared" ca="1" si="1089"/>
        <v>-3.6195689541253682E-3</v>
      </c>
      <c r="IG477" s="223">
        <f t="shared" ca="1" si="1090"/>
        <v>4.3385653074819348E-3</v>
      </c>
      <c r="IH477" s="223">
        <f t="shared" ca="1" si="1091"/>
        <v>-4.6839273297504241E-3</v>
      </c>
      <c r="II477" s="223">
        <f t="shared" ca="1" si="1092"/>
        <v>4.6259126754713839E-3</v>
      </c>
      <c r="IJ477" s="223">
        <f t="shared" ca="1" si="1093"/>
        <v>-4.1695175277163023E-3</v>
      </c>
      <c r="IK477" s="223">
        <f t="shared" ca="1" si="1094"/>
        <v>3.3540463301570877E-3</v>
      </c>
      <c r="IL477" s="223">
        <f t="shared" ca="1" si="1095"/>
        <v>-2.2497269147675409E-3</v>
      </c>
      <c r="IM477" s="223">
        <f t="shared" ca="1" si="1096"/>
        <v>9.516625280898063E-4</v>
      </c>
      <c r="IN477" s="223">
        <f t="shared" ca="1" si="1097"/>
        <v>4.2835839649948927E-4</v>
      </c>
      <c r="IO477" s="223">
        <f t="shared" ca="1" si="1098"/>
        <v>-1.7714893836096735E-3</v>
      </c>
      <c r="IP477" s="223">
        <f t="shared" ca="1" si="1099"/>
        <v>2.9620608944954962E-3</v>
      </c>
      <c r="IQ477" s="223">
        <f t="shared" ca="1" si="1100"/>
        <v>-3.8975417100661873E-3</v>
      </c>
      <c r="IR477" s="223">
        <f t="shared" ca="1" si="1101"/>
        <v>4.49736885062617E-3</v>
      </c>
      <c r="IS477" s="223">
        <f t="shared" ca="1" si="1102"/>
        <v>-4.709885605593424E-3</v>
      </c>
      <c r="IT477" s="223">
        <f t="shared" ca="1" si="1103"/>
        <v>4.5167901747276088E-3</v>
      </c>
      <c r="IU477" s="223">
        <f t="shared" ca="1" si="1104"/>
        <v>-3.9347118068781767E-3</v>
      </c>
      <c r="IV477" s="223">
        <f t="shared" ca="1" si="1105"/>
        <v>3.0137787002394024E-3</v>
      </c>
      <c r="IW477" s="223">
        <f t="shared" ca="1" si="1106"/>
        <v>-1.8333009955811973E-3</v>
      </c>
      <c r="IX477" s="223">
        <f t="shared" ca="1" si="1107"/>
        <v>4.9494064017994153E-4</v>
      </c>
      <c r="IY477" s="223">
        <f t="shared" ca="1" si="1108"/>
        <v>8.8604367081910359E-4</v>
      </c>
      <c r="IZ477" s="223">
        <f t="shared" ca="1" si="1109"/>
        <v>-2.190722495833481E-3</v>
      </c>
      <c r="JA477" s="223">
        <f t="shared" ca="1" si="1110"/>
        <v>3.3067377704989031E-3</v>
      </c>
      <c r="JB477" s="223">
        <f t="shared" ca="1" si="1111"/>
        <v>-4.1379790087257397E-3</v>
      </c>
    </row>
    <row r="478" spans="2:262">
      <c r="B478" s="230">
        <v>117</v>
      </c>
      <c r="C478" s="229">
        <f t="shared" si="1112"/>
        <v>2.2851562500000016E-3</v>
      </c>
      <c r="D478" s="226">
        <f t="shared" ca="1" si="855"/>
        <v>23.372660833228679</v>
      </c>
      <c r="E478" s="225">
        <f ca="1">DS361</f>
        <v>-0.62733916677132251</v>
      </c>
      <c r="F478" s="224">
        <v>117</v>
      </c>
      <c r="G478" s="223">
        <f t="shared" ca="1" si="856"/>
        <v>3.4260068553739059E-3</v>
      </c>
      <c r="H478" s="223">
        <f t="shared" ca="1" si="857"/>
        <v>-3.4832447546212391E-3</v>
      </c>
      <c r="I478" s="223">
        <f t="shared" ca="1" si="858"/>
        <v>3.2881289962490134E-3</v>
      </c>
      <c r="J478" s="223">
        <f t="shared" ca="1" si="859"/>
        <v>-2.8547953010443273E-3</v>
      </c>
      <c r="K478" s="223">
        <f t="shared" ca="1" si="860"/>
        <v>2.2146377715346064E-3</v>
      </c>
      <c r="L478" s="223">
        <f t="shared" ca="1" si="861"/>
        <v>-1.414034456178879E-3</v>
      </c>
      <c r="M478" s="223">
        <f t="shared" ca="1" si="862"/>
        <v>5.109873586159417E-4</v>
      </c>
      <c r="N478" s="223">
        <f t="shared" ca="1" si="863"/>
        <v>4.2907968386272661E-4</v>
      </c>
      <c r="O478" s="223">
        <f t="shared" ca="1" si="864"/>
        <v>-1.3380608178678818E-3</v>
      </c>
      <c r="P478" s="223">
        <f t="shared" ca="1" si="865"/>
        <v>2.1501022978167444E-3</v>
      </c>
      <c r="Q478" s="223">
        <f t="shared" ca="1" si="866"/>
        <v>-2.8063734494272324E-3</v>
      </c>
      <c r="R478" s="223">
        <f t="shared" ca="1" si="867"/>
        <v>3.2593288266667673E-3</v>
      </c>
      <c r="S478" s="223">
        <f t="shared" ca="1" si="868"/>
        <v>-3.4761527779698939E-3</v>
      </c>
      <c r="T478" s="223">
        <f t="shared" ca="1" si="869"/>
        <v>3.4411368702446624E-3</v>
      </c>
      <c r="U478" s="223">
        <f t="shared" ca="1" si="870"/>
        <v>-3.1568179313661675E-3</v>
      </c>
      <c r="V478" s="223">
        <f t="shared" ca="1" si="871"/>
        <v>2.6437942624045144E-3</v>
      </c>
      <c r="W478" s="223">
        <f t="shared" ca="1" si="872"/>
        <v>-1.9392333346193976E-3</v>
      </c>
      <c r="X478" s="223">
        <f t="shared" ca="1" si="873"/>
        <v>1.0941790853931748E-3</v>
      </c>
      <c r="Y478" s="223">
        <f t="shared" ca="1" si="874"/>
        <v>-1.6985389377237336E-4</v>
      </c>
      <c r="Z478" s="223">
        <f t="shared" ca="1" si="875"/>
        <v>-7.6677685039320165E-4</v>
      </c>
      <c r="AA478" s="223">
        <f t="shared" ca="1" si="876"/>
        <v>1.6478562462023316E-3</v>
      </c>
      <c r="AB478" s="223">
        <f t="shared" ca="1" si="877"/>
        <v>-2.4095519695294691E-3</v>
      </c>
      <c r="AC478" s="223">
        <f t="shared" ca="1" si="878"/>
        <v>2.9966807888431946E-3</v>
      </c>
      <c r="AD478" s="223">
        <f t="shared" ca="1" si="879"/>
        <v>-3.3667064727026571E-3</v>
      </c>
      <c r="AE478" s="223">
        <f t="shared" ca="1" si="880"/>
        <v>3.4928214490556305E-3</v>
      </c>
      <c r="AF478" s="223">
        <f t="shared" ca="1" si="881"/>
        <v>-3.365888956690875E-3</v>
      </c>
      <c r="AG478" s="223">
        <f t="shared" ca="1" si="882"/>
        <v>2.9951049841120485E-3</v>
      </c>
      <c r="AH478" s="223">
        <f t="shared" ca="1" si="883"/>
        <v>-2.4073320397727908E-3</v>
      </c>
      <c r="AI478" s="223">
        <f t="shared" ca="1" si="884"/>
        <v>1.6451530205990196E-3</v>
      </c>
      <c r="AJ478" s="223">
        <f t="shared" ca="1" si="885"/>
        <v>-7.6378617187597875E-4</v>
      </c>
      <c r="AK478" s="223">
        <f t="shared" ca="1" si="886"/>
        <v>-1.729153569197939E-4</v>
      </c>
      <c r="AL478" s="223">
        <f t="shared" ca="1" si="887"/>
        <v>1.0970895366915257E-3</v>
      </c>
      <c r="AM478" s="223">
        <f t="shared" ca="1" si="888"/>
        <v>-1.9417819180760089E-3</v>
      </c>
      <c r="AN478" s="223">
        <f t="shared" ca="1" si="889"/>
        <v>2.6457963385805158E-3</v>
      </c>
      <c r="AO478" s="223">
        <f t="shared" ca="1" si="890"/>
        <v>-3.1581284541102352E-3</v>
      </c>
      <c r="AP478" s="223">
        <f t="shared" ca="1" si="891"/>
        <v>3.441660894977452E-3</v>
      </c>
      <c r="AQ478" s="223">
        <f t="shared" ca="1" si="892"/>
        <v>-3.4758523402165331E-3</v>
      </c>
      <c r="AR478" s="223">
        <f t="shared" ca="1" si="893"/>
        <v>3.2582256925020626E-3</v>
      </c>
      <c r="AS478" s="223">
        <f t="shared" ca="1" si="894"/>
        <v>-2.8045475385699995E-3</v>
      </c>
      <c r="AT478" s="223">
        <f t="shared" ca="1" si="895"/>
        <v>2.1476858936164992E-3</v>
      </c>
      <c r="AU478" s="223">
        <f t="shared" ca="1" si="896"/>
        <v>-1.3352289836581514E-3</v>
      </c>
      <c r="AV478" s="223">
        <f t="shared" ca="1" si="897"/>
        <v>4.2603757999569686E-4</v>
      </c>
      <c r="AW478" s="223">
        <f t="shared" ca="1" si="898"/>
        <v>5.140193381996741E-4</v>
      </c>
      <c r="AX478" s="223">
        <f t="shared" ca="1" si="899"/>
        <v>-1.4168366510213645E-3</v>
      </c>
      <c r="AY478" s="223">
        <f t="shared" ca="1" si="900"/>
        <v>2.2170071685926802E-3</v>
      </c>
      <c r="AZ478" s="223">
        <f t="shared" ca="1" si="901"/>
        <v>-2.8565602425516768E-3</v>
      </c>
      <c r="BA478" s="223">
        <f t="shared" ca="1" si="902"/>
        <v>3.2891616159555696E-3</v>
      </c>
      <c r="BB478" s="223">
        <f t="shared" ca="1" si="903"/>
        <v>-3.4834702414303902E-3</v>
      </c>
      <c r="BC478" s="223">
        <f t="shared" ca="1" si="904"/>
        <v>3.4254088732469821E-3</v>
      </c>
      <c r="BD478" s="223">
        <f t="shared" ca="1" si="905"/>
        <v>-3.1191839337671497E-3</v>
      </c>
      <c r="BE478" s="223">
        <f t="shared" ca="1" si="906"/>
        <v>2.5869807671099186E-3</v>
      </c>
      <c r="BF478" s="223">
        <f t="shared" ca="1" si="907"/>
        <v>-1.8673563582601879E-3</v>
      </c>
      <c r="BG478" s="223">
        <f t="shared" ca="1" si="908"/>
        <v>1.0124459616941976E-3</v>
      </c>
      <c r="BH478" s="223">
        <f t="shared" ca="1" si="909"/>
        <v>-8.4186013324126724E-5</v>
      </c>
      <c r="BI478" s="223">
        <f t="shared" ca="1" si="910"/>
        <v>-8.5017303226113915E-4</v>
      </c>
      <c r="BJ478" s="223">
        <f t="shared" ca="1" si="911"/>
        <v>1.7229388538801686E-3</v>
      </c>
      <c r="BK478" s="223">
        <f t="shared" ca="1" si="912"/>
        <v>-2.4708814281363301E-3</v>
      </c>
      <c r="BL478" s="223">
        <f t="shared" ca="1" si="913"/>
        <v>3.0398139098323364E-3</v>
      </c>
      <c r="BM478" s="223">
        <f t="shared" ca="1" si="914"/>
        <v>-3.3885183534006018E-3</v>
      </c>
      <c r="BN478" s="223">
        <f t="shared" ca="1" si="915"/>
        <v>3.4917318651998155E-3</v>
      </c>
      <c r="BO478" s="223">
        <f t="shared" ca="1" si="916"/>
        <v>-3.3419768463090827E-3</v>
      </c>
      <c r="BP478" s="223">
        <f t="shared" ca="1" si="917"/>
        <v>2.9501027286306294E-3</v>
      </c>
      <c r="BQ478" s="223">
        <f t="shared" ca="1" si="918"/>
        <v>-2.3444999566749631E-3</v>
      </c>
      <c r="BR478" s="223">
        <f t="shared" ca="1" si="919"/>
        <v>1.569043160372925E-3</v>
      </c>
      <c r="BS478" s="223">
        <f t="shared" ca="1" si="920"/>
        <v>-6.7991253165996222E-4</v>
      </c>
      <c r="BT478" s="223">
        <f t="shared" ca="1" si="921"/>
        <v>-2.5847631067641244E-4</v>
      </c>
      <c r="BU478" s="223">
        <f t="shared" ca="1" si="922"/>
        <v>1.1781390952700272E-3</v>
      </c>
      <c r="BV478" s="223">
        <f t="shared" ca="1" si="923"/>
        <v>-2.0124482137218822E-3</v>
      </c>
      <c r="BW478" s="223">
        <f t="shared" ca="1" si="924"/>
        <v>2.7009597488059111E-3</v>
      </c>
      <c r="BX478" s="223">
        <f t="shared" ca="1" si="925"/>
        <v>-3.1937925074300433E-3</v>
      </c>
      <c r="BY478" s="223">
        <f t="shared" ca="1" si="926"/>
        <v>3.4552418067498548E-3</v>
      </c>
      <c r="BZ478" s="223">
        <f t="shared" ca="1" si="927"/>
        <v>-3.4663662023325685E-3</v>
      </c>
      <c r="CA478" s="223">
        <f t="shared" ca="1" si="928"/>
        <v>3.2263597554308765E-3</v>
      </c>
      <c r="CB478" s="223">
        <f t="shared" ca="1" si="929"/>
        <v>-2.7526104215272532E-3</v>
      </c>
      <c r="CC478" s="223">
        <f t="shared" ca="1" si="930"/>
        <v>2.0794403300232554E-3</v>
      </c>
      <c r="CD478" s="223">
        <f t="shared" ca="1" si="931"/>
        <v>-1.2556192191250262E-3</v>
      </c>
      <c r="CE478" s="223">
        <f t="shared" ca="1" si="932"/>
        <v>3.4083117226774693E-4</v>
      </c>
      <c r="CF478" s="223">
        <f t="shared" ca="1" si="933"/>
        <v>5.9864936650771148E-4</v>
      </c>
      <c r="CG478" s="223">
        <f t="shared" ca="1" si="934"/>
        <v>-1.4947590347552174E-3</v>
      </c>
      <c r="CH478" s="223">
        <f t="shared" ca="1" si="935"/>
        <v>2.2825765971494359E-3</v>
      </c>
      <c r="CI478" s="223">
        <f t="shared" ca="1" si="936"/>
        <v>-2.9050263505996394E-3</v>
      </c>
      <c r="CJ478" s="223">
        <f t="shared" ca="1" si="937"/>
        <v>3.3170131372765787E-3</v>
      </c>
      <c r="CK478" s="223">
        <f t="shared" ca="1" si="938"/>
        <v>-3.4886893926727872E-3</v>
      </c>
      <c r="CL478" s="223">
        <f t="shared" ca="1" si="939"/>
        <v>3.4076175380283501E-3</v>
      </c>
      <c r="CM478" s="223">
        <f t="shared" ca="1" si="940"/>
        <v>-3.079671056400184E-3</v>
      </c>
      <c r="CN478" s="223">
        <f t="shared" ca="1" si="941"/>
        <v>2.5286089713345895E-3</v>
      </c>
      <c r="CO478" s="223">
        <f t="shared" ca="1" si="942"/>
        <v>-1.7943545562556294E-3</v>
      </c>
      <c r="CP478" s="223">
        <f t="shared" ca="1" si="943"/>
        <v>9.3010297840575987E-4</v>
      </c>
      <c r="CQ478" s="223">
        <f t="shared" ca="1" si="944"/>
        <v>1.5325776305794882E-6</v>
      </c>
      <c r="CR478" s="223">
        <f t="shared" ca="1" si="945"/>
        <v>-9.3305710168450733E-4</v>
      </c>
      <c r="CS478" s="223">
        <f t="shared" ca="1" si="946"/>
        <v>1.796983627617218E-3</v>
      </c>
      <c r="CT478" s="223">
        <f t="shared" ca="1" si="947"/>
        <v>-2.5307225201631409E-3</v>
      </c>
      <c r="CU478" s="223">
        <f t="shared" ca="1" si="948"/>
        <v>3.0811159605881595E-3</v>
      </c>
      <c r="CV478" s="223">
        <f t="shared" ca="1" si="949"/>
        <v>-3.4082891173473433E-3</v>
      </c>
      <c r="CW478" s="223">
        <f t="shared" ca="1" si="950"/>
        <v>3.4885389926326746E-3</v>
      </c>
      <c r="CX478" s="223">
        <f t="shared" ca="1" si="951"/>
        <v>-3.3160516540396657E-3</v>
      </c>
      <c r="CY478" s="223">
        <f t="shared" ca="1" si="952"/>
        <v>2.9033234415769011E-3</v>
      </c>
      <c r="CZ478" s="223">
        <f t="shared" ca="1" si="953"/>
        <v>-2.2802556344697711E-3</v>
      </c>
      <c r="DA478" s="223">
        <f t="shared" ca="1" si="954"/>
        <v>1.491988167217279E-3</v>
      </c>
      <c r="DB478" s="223">
        <f t="shared" ca="1" si="955"/>
        <v>-5.9562933755844102E-4</v>
      </c>
      <c r="DC478" s="223">
        <f t="shared" ca="1" si="956"/>
        <v>-3.438815679686299E-4</v>
      </c>
      <c r="DD478" s="223">
        <f t="shared" ca="1" si="957"/>
        <v>1.2584789869109977E-3</v>
      </c>
      <c r="DE478" s="223">
        <f t="shared" ca="1" si="958"/>
        <v>-2.0819022858141753E-3</v>
      </c>
      <c r="DF478" s="223">
        <f t="shared" ca="1" si="959"/>
        <v>2.7544962018738912E-3</v>
      </c>
      <c r="DG478" s="223">
        <f t="shared" ca="1" si="960"/>
        <v>-3.2275327395669489E-3</v>
      </c>
      <c r="DH478" s="223">
        <f t="shared" ca="1" si="961"/>
        <v>3.4667414100576894E-3</v>
      </c>
      <c r="DI478" s="223">
        <f t="shared" ca="1" si="962"/>
        <v>-3.4547920550641056E-3</v>
      </c>
      <c r="DJ478" s="223">
        <f t="shared" ca="1" si="963"/>
        <v>3.1925503798843416E-3</v>
      </c>
      <c r="DK478" s="223">
        <f t="shared" ca="1" si="964"/>
        <v>-2.6990152348933135E-3</v>
      </c>
      <c r="DL478" s="223">
        <f t="shared" ca="1" si="965"/>
        <v>2.0099421893304071E-3</v>
      </c>
      <c r="DM478" s="223">
        <f t="shared" ca="1" si="966"/>
        <v>-1.1752531165251125E-3</v>
      </c>
      <c r="DN478" s="223">
        <f t="shared" ca="1" si="967"/>
        <v>2.5541946058622042E-4</v>
      </c>
      <c r="DO478" s="223">
        <f t="shared" ca="1" si="968"/>
        <v>6.8291879082235424E-4</v>
      </c>
      <c r="DP478" s="223">
        <f t="shared" ca="1" si="969"/>
        <v>-1.5717810315391289E-3</v>
      </c>
      <c r="DQ478" s="223">
        <f t="shared" ca="1" si="970"/>
        <v>2.3467710869151796E-3</v>
      </c>
      <c r="DR478" s="223">
        <f t="shared" ca="1" si="971"/>
        <v>-2.9517425793999341E-3</v>
      </c>
      <c r="DS478" s="223">
        <f t="shared" ca="1" si="972"/>
        <v>3.3428666139148321E-3</v>
      </c>
      <c r="DT478" s="223">
        <f t="shared" ca="1" si="973"/>
        <v>-3.4918070878755376E-3</v>
      </c>
      <c r="DU478" s="223">
        <f t="shared" ca="1" si="974"/>
        <v>3.3877735814238138E-3</v>
      </c>
      <c r="DV478" s="223">
        <f t="shared" ca="1" si="975"/>
        <v>-3.0383031003451588E-3</v>
      </c>
      <c r="DW478" s="223">
        <f t="shared" ca="1" si="976"/>
        <v>2.4687140360657753E-3</v>
      </c>
      <c r="DX478" s="223">
        <f t="shared" ca="1" si="977"/>
        <v>-1.7202719021616197E-3</v>
      </c>
      <c r="DY478" s="223">
        <f t="shared" ca="1" si="978"/>
        <v>8.471997358619214E-4</v>
      </c>
      <c r="DZ478" s="223">
        <f t="shared" ca="1" si="979"/>
        <v>8.725024541792652E-5</v>
      </c>
      <c r="EA478" s="223">
        <f t="shared" ca="1" si="980"/>
        <v>-1.0153791323988821E-3</v>
      </c>
      <c r="EB478" s="223">
        <f t="shared" ca="1" si="981"/>
        <v>1.8699459656106219E-3</v>
      </c>
      <c r="EC478" s="223">
        <f t="shared" ca="1" si="982"/>
        <v>-2.5890391995734793E-3</v>
      </c>
      <c r="ED478" s="223">
        <f t="shared" ca="1" si="983"/>
        <v>3.1205620622997169E-3</v>
      </c>
      <c r="EE478" s="223">
        <f t="shared" ca="1" si="984"/>
        <v>-3.4260068553739302E-3</v>
      </c>
      <c r="EF478" s="223">
        <f t="shared" ca="1" si="985"/>
        <v>3.4832447546212378E-3</v>
      </c>
      <c r="EG478" s="223">
        <f t="shared" ca="1" si="986"/>
        <v>-3.2881289962489804E-3</v>
      </c>
      <c r="EH478" s="223">
        <f t="shared" ca="1" si="987"/>
        <v>2.8547953010443342E-3</v>
      </c>
      <c r="EI478" s="223">
        <f t="shared" ca="1" si="988"/>
        <v>-2.2146377715345483E-3</v>
      </c>
      <c r="EJ478" s="223">
        <f t="shared" ca="1" si="989"/>
        <v>1.4140344561789123E-3</v>
      </c>
      <c r="EK478" s="223">
        <f t="shared" ca="1" si="990"/>
        <v>-5.1098735861589226E-4</v>
      </c>
      <c r="EL478" s="223">
        <f t="shared" ca="1" si="991"/>
        <v>-4.2907968386266546E-4</v>
      </c>
      <c r="EM478" s="223">
        <f t="shared" ca="1" si="992"/>
        <v>1.338060817867905E-3</v>
      </c>
      <c r="EN478" s="223">
        <f t="shared" ca="1" si="993"/>
        <v>-2.1501022978168329E-3</v>
      </c>
      <c r="EO478" s="223">
        <f t="shared" ca="1" si="994"/>
        <v>2.8063734494272324E-3</v>
      </c>
      <c r="EP478" s="223">
        <f t="shared" ca="1" si="995"/>
        <v>-3.259328826666799E-3</v>
      </c>
      <c r="EQ478" s="223">
        <f t="shared" ca="1" si="996"/>
        <v>3.4761527779698931E-3</v>
      </c>
      <c r="ER478" s="223">
        <f t="shared" ca="1" si="997"/>
        <v>-3.4411368702446524E-3</v>
      </c>
      <c r="ES478" s="223">
        <f t="shared" ca="1" si="998"/>
        <v>3.1568179313661935E-3</v>
      </c>
      <c r="ET478" s="223">
        <f t="shared" ca="1" si="999"/>
        <v>-2.6437942624044902E-3</v>
      </c>
      <c r="EU478" s="223">
        <f t="shared" ca="1" si="1000"/>
        <v>1.9392333346192837E-3</v>
      </c>
      <c r="EV478" s="223">
        <f t="shared" ca="1" si="1001"/>
        <v>-1.0941790853931626E-3</v>
      </c>
      <c r="EW478" s="223">
        <f t="shared" ca="1" si="1002"/>
        <v>1.6985389377228619E-4</v>
      </c>
      <c r="EX478" s="223">
        <f t="shared" ca="1" si="1003"/>
        <v>7.6677685039318972E-4</v>
      </c>
      <c r="EY478" s="223">
        <f t="shared" ca="1" si="1004"/>
        <v>-1.6478562462024083E-3</v>
      </c>
      <c r="EZ478" s="223">
        <f t="shared" ca="1" si="1005"/>
        <v>2.4095519695294422E-3</v>
      </c>
      <c r="FA478" s="223">
        <f t="shared" ca="1" si="1006"/>
        <v>-2.9966807888432141E-3</v>
      </c>
      <c r="FB478" s="223">
        <f t="shared" ca="1" si="1007"/>
        <v>3.3667064727026935E-3</v>
      </c>
      <c r="FC478" s="223">
        <f t="shared" ca="1" si="1008"/>
        <v>-3.49282144905563E-3</v>
      </c>
      <c r="FD478" s="223">
        <f t="shared" ca="1" si="1009"/>
        <v>3.3658889566908377E-3</v>
      </c>
      <c r="FE478" s="223">
        <f t="shared" ca="1" si="1010"/>
        <v>-2.9951049841120546E-3</v>
      </c>
      <c r="FF478" s="223">
        <f t="shared" ca="1" si="1011"/>
        <v>2.407332039772728E-3</v>
      </c>
      <c r="FG478" s="223">
        <f t="shared" ca="1" si="1012"/>
        <v>-1.6451530205990302E-3</v>
      </c>
      <c r="FH478" s="223">
        <f t="shared" ca="1" si="1013"/>
        <v>7.6378617187594178E-4</v>
      </c>
      <c r="FI478" s="223">
        <f t="shared" ca="1" si="1014"/>
        <v>1.7291535691973232E-4</v>
      </c>
      <c r="FJ478" s="223">
        <f t="shared" ca="1" si="1015"/>
        <v>-1.0970895366915611E-3</v>
      </c>
      <c r="FK478" s="223">
        <f t="shared" ca="1" si="1016"/>
        <v>1.9417819180761226E-3</v>
      </c>
      <c r="FL478" s="223">
        <f t="shared" ca="1" si="1017"/>
        <v>-2.6457963385805405E-3</v>
      </c>
      <c r="FM478" s="223">
        <f t="shared" ca="1" si="1018"/>
        <v>3.1581284541102729E-3</v>
      </c>
      <c r="FN478" s="223">
        <f t="shared" ca="1" si="1019"/>
        <v>-3.4416608949774498E-3</v>
      </c>
      <c r="FO478" s="223">
        <f t="shared" ca="1" si="1020"/>
        <v>3.4758523402165244E-3</v>
      </c>
      <c r="FP478" s="223">
        <f t="shared" ca="1" si="1021"/>
        <v>-3.2582256925020852E-3</v>
      </c>
      <c r="FQ478" s="223">
        <f t="shared" ca="1" si="1022"/>
        <v>2.8045475385699769E-3</v>
      </c>
      <c r="FR478" s="223">
        <f t="shared" ca="1" si="1023"/>
        <v>-2.1476858936165478E-3</v>
      </c>
      <c r="FS478" s="223">
        <f t="shared" ca="1" si="1024"/>
        <v>1.3352289836581165E-3</v>
      </c>
      <c r="FT478" s="223">
        <f t="shared" ca="1" si="1025"/>
        <v>-4.2603757999556111E-4</v>
      </c>
      <c r="FU478" s="223">
        <f t="shared" ca="1" si="1026"/>
        <v>-5.1401933819966261E-4</v>
      </c>
      <c r="FV478" s="223">
        <f t="shared" ca="1" si="1027"/>
        <v>1.4168366510214443E-3</v>
      </c>
      <c r="FW478" s="223">
        <f t="shared" ca="1" si="1028"/>
        <v>-2.2170071685926329E-3</v>
      </c>
      <c r="FX478" s="223">
        <f t="shared" ca="1" si="1029"/>
        <v>2.8565602425516981E-3</v>
      </c>
      <c r="FY478" s="223">
        <f t="shared" ca="1" si="1030"/>
        <v>-3.2891616159555488E-3</v>
      </c>
      <c r="FZ478" s="223">
        <f t="shared" ca="1" si="1031"/>
        <v>3.4834702414303928E-3</v>
      </c>
      <c r="GA478" s="223">
        <f t="shared" ca="1" si="1032"/>
        <v>-3.4254088732469552E-3</v>
      </c>
      <c r="GB478" s="223">
        <f t="shared" ca="1" si="1033"/>
        <v>3.1191839337671328E-3</v>
      </c>
      <c r="GC478" s="223">
        <f t="shared" ca="1" si="1034"/>
        <v>-2.5869807671098266E-3</v>
      </c>
      <c r="GD478" s="223">
        <f t="shared" ca="1" si="1035"/>
        <v>1.8673563582599884E-3</v>
      </c>
      <c r="GE478" s="223">
        <f t="shared" ca="1" si="1036"/>
        <v>-1.0124459616943516E-3</v>
      </c>
      <c r="GF478" s="223">
        <f t="shared" ca="1" si="1037"/>
        <v>8.418601332418809E-5</v>
      </c>
      <c r="GG478" s="223">
        <f t="shared" ca="1" si="1038"/>
        <v>8.5017303226117536E-4</v>
      </c>
      <c r="GH478" s="223">
        <f t="shared" ca="1" si="1039"/>
        <v>-1.7229388538802875E-3</v>
      </c>
      <c r="GI478" s="223">
        <f t="shared" ca="1" si="1040"/>
        <v>2.470881428136497E-3</v>
      </c>
      <c r="GJ478" s="223">
        <f t="shared" ca="1" si="1041"/>
        <v>-3.039813909832306E-3</v>
      </c>
      <c r="GK478" s="223">
        <f t="shared" ca="1" si="1042"/>
        <v>3.3885183534006109E-3</v>
      </c>
      <c r="GL478" s="223">
        <f t="shared" ca="1" si="1043"/>
        <v>-3.4917318651998142E-3</v>
      </c>
      <c r="GM478" s="223">
        <f t="shared" ca="1" si="1044"/>
        <v>3.3419768463090437E-3</v>
      </c>
      <c r="GN478" s="223">
        <f t="shared" ca="1" si="1045"/>
        <v>-2.9501027286307152E-3</v>
      </c>
      <c r="GO478" s="223">
        <f t="shared" ca="1" si="1046"/>
        <v>2.3444999566750086E-3</v>
      </c>
      <c r="GP478" s="223">
        <f t="shared" ca="1" si="1047"/>
        <v>-1.5690431603728914E-3</v>
      </c>
      <c r="GQ478" s="223">
        <f t="shared" ca="1" si="1048"/>
        <v>6.7991253165982778E-4</v>
      </c>
      <c r="GR478" s="223">
        <f t="shared" ca="1" si="1049"/>
        <v>2.5847631067664792E-4</v>
      </c>
      <c r="GS478" s="223">
        <f t="shared" ca="1" si="1050"/>
        <v>-1.1781390952699696E-3</v>
      </c>
      <c r="GT478" s="223">
        <f t="shared" ca="1" si="1051"/>
        <v>2.012448213721913E-3</v>
      </c>
      <c r="GU478" s="223">
        <f t="shared" ca="1" si="1052"/>
        <v>-2.7009597488059354E-3</v>
      </c>
      <c r="GV478" s="223">
        <f t="shared" ca="1" si="1053"/>
        <v>3.1937925074300984E-3</v>
      </c>
      <c r="GW478" s="223">
        <f t="shared" ca="1" si="1054"/>
        <v>-3.4552418067498314E-3</v>
      </c>
      <c r="GX478" s="223">
        <f t="shared" ca="1" si="1055"/>
        <v>3.4663662023325763E-3</v>
      </c>
      <c r="GY478" s="223">
        <f t="shared" ca="1" si="1056"/>
        <v>-3.2263597554308622E-3</v>
      </c>
      <c r="GZ478" s="223">
        <f t="shared" ca="1" si="1057"/>
        <v>2.752610421527169E-3</v>
      </c>
      <c r="HA478" s="223">
        <f t="shared" ca="1" si="1058"/>
        <v>-2.0794403300230654E-3</v>
      </c>
      <c r="HB478" s="223">
        <f t="shared" ca="1" si="1059"/>
        <v>1.2556192191251765E-3</v>
      </c>
      <c r="HC478" s="223">
        <f t="shared" ca="1" si="1060"/>
        <v>-3.4083117226780851E-4</v>
      </c>
      <c r="HD478" s="223">
        <f t="shared" ca="1" si="1061"/>
        <v>-5.9864936650774877E-4</v>
      </c>
      <c r="HE478" s="223">
        <f t="shared" ca="1" si="1062"/>
        <v>1.494759034755341E-3</v>
      </c>
      <c r="HF478" s="223">
        <f t="shared" ca="1" si="1063"/>
        <v>-2.2825765971493145E-3</v>
      </c>
      <c r="HG478" s="223">
        <f t="shared" ca="1" si="1064"/>
        <v>2.9050263505996051E-3</v>
      </c>
      <c r="HH478" s="223">
        <f t="shared" ca="1" si="1065"/>
        <v>-3.3170131372765904E-3</v>
      </c>
      <c r="HI478" s="223">
        <f t="shared" ca="1" si="1066"/>
        <v>3.4886893926727937E-3</v>
      </c>
      <c r="HJ478" s="223">
        <f t="shared" ca="1" si="1067"/>
        <v>-3.4076175380282981E-3</v>
      </c>
      <c r="HK478" s="223">
        <f t="shared" ca="1" si="1068"/>
        <v>3.0796710564002603E-3</v>
      </c>
      <c r="HL478" s="223">
        <f t="shared" ca="1" si="1069"/>
        <v>-2.528608971334632E-3</v>
      </c>
      <c r="HM478" s="223">
        <f t="shared" ca="1" si="1070"/>
        <v>1.7943545562555973E-3</v>
      </c>
      <c r="HN478" s="223">
        <f t="shared" ca="1" si="1071"/>
        <v>-9.3010297840562793E-4</v>
      </c>
      <c r="HO478" s="223">
        <f t="shared" ca="1" si="1072"/>
        <v>-1.5325776308156274E-6</v>
      </c>
      <c r="HP478" s="223">
        <f t="shared" ca="1" si="1073"/>
        <v>9.3305710168435207E-4</v>
      </c>
      <c r="HQ478" s="223">
        <f t="shared" ca="1" si="1074"/>
        <v>-1.7969836276172505E-3</v>
      </c>
      <c r="HR478" s="223">
        <f t="shared" ca="1" si="1075"/>
        <v>2.5307225201631669E-3</v>
      </c>
      <c r="HS478" s="223">
        <f t="shared" ca="1" si="1076"/>
        <v>-3.081115960588271E-3</v>
      </c>
      <c r="HT478" s="223">
        <f t="shared" ca="1" si="1077"/>
        <v>3.4082891173473082E-3</v>
      </c>
      <c r="HU478" s="223">
        <f t="shared" ca="1" si="1078"/>
        <v>-3.4885389926326729E-3</v>
      </c>
      <c r="HV478" s="223">
        <f t="shared" ca="1" si="1079"/>
        <v>3.3160516540396536E-3</v>
      </c>
      <c r="HW478" s="223">
        <f t="shared" ca="1" si="1080"/>
        <v>-2.9033234415768803E-3</v>
      </c>
      <c r="HX478" s="223">
        <f t="shared" ca="1" si="1081"/>
        <v>2.280255634469592E-3</v>
      </c>
      <c r="HY478" s="223">
        <f t="shared" ca="1" si="1082"/>
        <v>-1.4919881672174245E-3</v>
      </c>
      <c r="HZ478" s="223">
        <f t="shared" ca="1" si="1083"/>
        <v>5.9562933755840384E-4</v>
      </c>
      <c r="IA478" s="223">
        <f t="shared" ca="1" si="1084"/>
        <v>3.438815679686672E-4</v>
      </c>
      <c r="IB478" s="223">
        <f t="shared" ca="1" si="1085"/>
        <v>-1.2584789869112183E-3</v>
      </c>
      <c r="IC478" s="223">
        <f t="shared" ca="1" si="1086"/>
        <v>2.0819022858140461E-3</v>
      </c>
      <c r="ID478" s="223">
        <f t="shared" ca="1" si="1087"/>
        <v>-2.7544962018739142E-3</v>
      </c>
      <c r="IE478" s="223">
        <f t="shared" ca="1" si="1088"/>
        <v>2.3387282269267374E-3</v>
      </c>
      <c r="IF478" s="223">
        <f t="shared" ca="1" si="1089"/>
        <v>-3.4667414100576941E-3</v>
      </c>
      <c r="IG478" s="223">
        <f t="shared" ca="1" si="1090"/>
        <v>3.4547920550640713E-3</v>
      </c>
      <c r="IH478" s="223">
        <f t="shared" ca="1" si="1091"/>
        <v>-3.1925503798844075E-3</v>
      </c>
      <c r="II478" s="223">
        <f t="shared" ca="1" si="1092"/>
        <v>2.6990152348932896E-3</v>
      </c>
      <c r="IJ478" s="223">
        <f t="shared" ca="1" si="1093"/>
        <v>-2.0099421893303763E-3</v>
      </c>
      <c r="IK478" s="223">
        <f t="shared" ca="1" si="1094"/>
        <v>1.1752531165248902E-3</v>
      </c>
      <c r="IL478" s="223">
        <f t="shared" ca="1" si="1095"/>
        <v>-2.5541946058598494E-4</v>
      </c>
      <c r="IM478" s="223">
        <f t="shared" ca="1" si="1096"/>
        <v>-6.829187908221966E-4</v>
      </c>
      <c r="IN478" s="223">
        <f t="shared" ca="1" si="1097"/>
        <v>1.571781031539163E-3</v>
      </c>
      <c r="IO478" s="223">
        <f t="shared" ca="1" si="1098"/>
        <v>-2.3467710869152078E-3</v>
      </c>
      <c r="IP478" s="223">
        <f t="shared" ca="1" si="1099"/>
        <v>2.9517425794000599E-3</v>
      </c>
      <c r="IQ478" s="223">
        <f t="shared" ca="1" si="1100"/>
        <v>-3.3428666139147852E-3</v>
      </c>
      <c r="IR478" s="223">
        <f t="shared" ca="1" si="1101"/>
        <v>3.4918070878755389E-3</v>
      </c>
      <c r="IS478" s="223">
        <f t="shared" ca="1" si="1102"/>
        <v>-3.3877735814238051E-3</v>
      </c>
      <c r="IT478" s="223">
        <f t="shared" ca="1" si="1103"/>
        <v>3.0383031003451402E-3</v>
      </c>
      <c r="IU478" s="223">
        <f t="shared" ca="1" si="1104"/>
        <v>-2.4687140360656083E-3</v>
      </c>
      <c r="IV478" s="223">
        <f t="shared" ca="1" si="1105"/>
        <v>1.7202719021617596E-3</v>
      </c>
      <c r="IW478" s="223">
        <f t="shared" ca="1" si="1106"/>
        <v>-8.4719973586188486E-4</v>
      </c>
      <c r="IX478" s="223">
        <f t="shared" ca="1" si="1107"/>
        <v>-8.7250245417964251E-5</v>
      </c>
      <c r="IY478" s="223">
        <f t="shared" ca="1" si="1108"/>
        <v>1.015379132399108E-3</v>
      </c>
      <c r="IZ478" s="223">
        <f t="shared" ca="1" si="1109"/>
        <v>-1.8699459656104857E-3</v>
      </c>
      <c r="JA478" s="223">
        <f t="shared" ca="1" si="1110"/>
        <v>2.5890391995735044E-3</v>
      </c>
      <c r="JB478" s="223">
        <f t="shared" ca="1" si="1111"/>
        <v>-3.1205620622997338E-3</v>
      </c>
    </row>
    <row r="479" spans="2:262">
      <c r="B479" s="230">
        <v>118</v>
      </c>
      <c r="C479" s="229">
        <f t="shared" si="1112"/>
        <v>2.3046875000000016E-3</v>
      </c>
      <c r="D479" s="226">
        <f t="shared" ca="1" si="855"/>
        <v>23.398107878563607</v>
      </c>
      <c r="E479" s="225">
        <f ca="1">DT361</f>
        <v>-0.60189212143639426</v>
      </c>
      <c r="F479" s="224">
        <v>118</v>
      </c>
      <c r="G479" s="223">
        <f t="shared" ca="1" si="856"/>
        <v>4.1101425412887792E-3</v>
      </c>
      <c r="H479" s="223">
        <f t="shared" ca="1" si="857"/>
        <v>-4.251135166931444E-3</v>
      </c>
      <c r="I479" s="223">
        <f t="shared" ca="1" si="858"/>
        <v>4.1373254056670328E-3</v>
      </c>
      <c r="J479" s="223">
        <f t="shared" ca="1" si="859"/>
        <v>-3.7755347293341873E-3</v>
      </c>
      <c r="K479" s="223">
        <f t="shared" ca="1" si="860"/>
        <v>3.1874479642840965E-3</v>
      </c>
      <c r="L479" s="223">
        <f t="shared" ca="1" si="861"/>
        <v>-2.408313557239623E-3</v>
      </c>
      <c r="M479" s="223">
        <f t="shared" ca="1" si="862"/>
        <v>1.4848308717450159E-3</v>
      </c>
      <c r="N479" s="223">
        <f t="shared" ca="1" si="863"/>
        <v>-4.7235114536190673E-4</v>
      </c>
      <c r="O479" s="223">
        <f t="shared" ca="1" si="864"/>
        <v>-5.6844012477843967E-4</v>
      </c>
      <c r="P479" s="223">
        <f t="shared" ca="1" si="865"/>
        <v>1.5751605185716914E-3</v>
      </c>
      <c r="Q479" s="223">
        <f t="shared" ca="1" si="866"/>
        <v>-2.487469738846879E-3</v>
      </c>
      <c r="R479" s="223">
        <f t="shared" ca="1" si="867"/>
        <v>3.2506862575425971E-3</v>
      </c>
      <c r="S479" s="223">
        <f t="shared" ca="1" si="868"/>
        <v>-3.8190647894457874E-3</v>
      </c>
      <c r="T479" s="223">
        <f t="shared" ca="1" si="869"/>
        <v>4.1585381499319105E-3</v>
      </c>
      <c r="U479" s="223">
        <f t="shared" ca="1" si="870"/>
        <v>-4.2487591566257527E-3</v>
      </c>
      <c r="V479" s="223">
        <f t="shared" ca="1" si="871"/>
        <v>4.0843201885150324E-3</v>
      </c>
      <c r="W479" s="223">
        <f t="shared" ca="1" si="872"/>
        <v>-3.6750773052002727E-3</v>
      </c>
      <c r="X479" s="223">
        <f t="shared" ca="1" si="873"/>
        <v>3.0455594993854607E-3</v>
      </c>
      <c r="Y479" s="223">
        <f t="shared" ca="1" si="874"/>
        <v>-2.2334984905345791E-3</v>
      </c>
      <c r="Z479" s="223">
        <f t="shared" ca="1" si="875"/>
        <v>1.2875671801772987E-3</v>
      </c>
      <c r="AA479" s="223">
        <f t="shared" ca="1" si="876"/>
        <v>-2.64462320184551E-4</v>
      </c>
      <c r="AB479" s="223">
        <f t="shared" ca="1" si="877"/>
        <v>-7.7449374843461464E-4</v>
      </c>
      <c r="AC479" s="223">
        <f t="shared" ca="1" si="878"/>
        <v>1.7670286029552885E-3</v>
      </c>
      <c r="AD479" s="223">
        <f t="shared" ca="1" si="879"/>
        <v>-2.6536521918760067E-3</v>
      </c>
      <c r="AE479" s="223">
        <f t="shared" ca="1" si="880"/>
        <v>3.3812225195006184E-3</v>
      </c>
      <c r="AF479" s="223">
        <f t="shared" ca="1" si="881"/>
        <v>-3.9061308439655527E-3</v>
      </c>
      <c r="AG479" s="223">
        <f t="shared" ca="1" si="882"/>
        <v>4.1969154759269366E-3</v>
      </c>
      <c r="AH479" s="223">
        <f t="shared" ca="1" si="883"/>
        <v>-4.2361475133644005E-3</v>
      </c>
      <c r="AI479" s="223">
        <f t="shared" ca="1" si="884"/>
        <v>4.0214754862846966E-3</v>
      </c>
      <c r="AJ479" s="223">
        <f t="shared" ca="1" si="885"/>
        <v>-3.565766297939383E-3</v>
      </c>
      <c r="AK479" s="223">
        <f t="shared" ca="1" si="886"/>
        <v>2.8963340148932875E-3</v>
      </c>
      <c r="AL479" s="223">
        <f t="shared" ca="1" si="887"/>
        <v>-2.0533027303345002E-3</v>
      </c>
      <c r="AM479" s="223">
        <f t="shared" ca="1" si="888"/>
        <v>1.0872016264950265E-3</v>
      </c>
      <c r="AN479" s="223">
        <f t="shared" ca="1" si="889"/>
        <v>-5.5936382113676991E-5</v>
      </c>
      <c r="AO479" s="223">
        <f t="shared" ca="1" si="890"/>
        <v>-9.7868154881317016E-4</v>
      </c>
      <c r="AP479" s="223">
        <f t="shared" ca="1" si="891"/>
        <v>1.9546397606609667E-3</v>
      </c>
      <c r="AQ479" s="223">
        <f t="shared" ca="1" si="892"/>
        <v>-2.8134417643424598E-3</v>
      </c>
      <c r="AR479" s="223">
        <f t="shared" ca="1" si="893"/>
        <v>3.5036131202490451E-3</v>
      </c>
      <c r="AS479" s="223">
        <f t="shared" ca="1" si="894"/>
        <v>-3.9837866871455614E-3</v>
      </c>
      <c r="AT479" s="223">
        <f t="shared" ca="1" si="895"/>
        <v>4.2251820649340721E-3</v>
      </c>
      <c r="AU479" s="223">
        <f t="shared" ca="1" si="896"/>
        <v>-4.2133306197006488E-3</v>
      </c>
      <c r="AV479" s="223">
        <f t="shared" ca="1" si="897"/>
        <v>3.9489426973682703E-3</v>
      </c>
      <c r="AW479" s="223">
        <f t="shared" ca="1" si="898"/>
        <v>-3.4478650473424993E-3</v>
      </c>
      <c r="AX479" s="223">
        <f t="shared" ca="1" si="899"/>
        <v>2.7401310080703827E-3</v>
      </c>
      <c r="AY479" s="223">
        <f t="shared" ca="1" si="900"/>
        <v>-1.8681603840089943E-3</v>
      </c>
      <c r="AZ479" s="223">
        <f t="shared" ca="1" si="901"/>
        <v>8.8421690886685391E-4</v>
      </c>
      <c r="BA479" s="223">
        <f t="shared" ca="1" si="902"/>
        <v>1.5272431160115755E-4</v>
      </c>
      <c r="BB479" s="223">
        <f t="shared" ca="1" si="903"/>
        <v>-1.1805116196182267E-3</v>
      </c>
      <c r="BC479" s="223">
        <f t="shared" ca="1" si="904"/>
        <v>2.1375420199769373E-3</v>
      </c>
      <c r="BD479" s="223">
        <f t="shared" ca="1" si="905"/>
        <v>-2.9664535091702151E-3</v>
      </c>
      <c r="BE479" s="223">
        <f t="shared" ca="1" si="906"/>
        <v>3.6175632101105248E-3</v>
      </c>
      <c r="BF479" s="223">
        <f t="shared" ca="1" si="907"/>
        <v>-4.0518452392577136E-3</v>
      </c>
      <c r="BG479" s="223">
        <f t="shared" ca="1" si="908"/>
        <v>4.2432698202645351E-3</v>
      </c>
      <c r="BH479" s="223">
        <f t="shared" ca="1" si="909"/>
        <v>-4.1803634435298598E-3</v>
      </c>
      <c r="BI479" s="223">
        <f t="shared" ca="1" si="910"/>
        <v>3.8668965596073057E-3</v>
      </c>
      <c r="BJ479" s="223">
        <f t="shared" ca="1" si="911"/>
        <v>-3.3216575878492922E-3</v>
      </c>
      <c r="BK479" s="223">
        <f t="shared" ca="1" si="912"/>
        <v>2.5773267856418602E-3</v>
      </c>
      <c r="BL479" s="223">
        <f t="shared" ca="1" si="913"/>
        <v>-1.6785174756867769E-3</v>
      </c>
      <c r="BM479" s="223">
        <f t="shared" ca="1" si="914"/>
        <v>6.7910203525702582E-4</v>
      </c>
      <c r="BN479" s="223">
        <f t="shared" ca="1" si="915"/>
        <v>3.6101707907221442E-4</v>
      </c>
      <c r="BO479" s="223">
        <f t="shared" ca="1" si="916"/>
        <v>-1.3794977345311325E-3</v>
      </c>
      <c r="BP479" s="223">
        <f t="shared" ca="1" si="917"/>
        <v>2.3152947533403171E-3</v>
      </c>
      <c r="BQ479" s="223">
        <f t="shared" ca="1" si="918"/>
        <v>-3.1123188076636974E-3</v>
      </c>
      <c r="BR479" s="223">
        <f t="shared" ca="1" si="919"/>
        <v>3.7227982733377021E-3</v>
      </c>
      <c r="BS479" s="223">
        <f t="shared" ca="1" si="920"/>
        <v>-4.1101425412887992E-3</v>
      </c>
      <c r="BT479" s="223">
        <f t="shared" ca="1" si="921"/>
        <v>4.251135166931444E-3</v>
      </c>
      <c r="BU479" s="223">
        <f t="shared" ca="1" si="922"/>
        <v>-4.137325405667025E-3</v>
      </c>
      <c r="BV479" s="223">
        <f t="shared" ca="1" si="923"/>
        <v>3.7755347293341596E-3</v>
      </c>
      <c r="BW479" s="223">
        <f t="shared" ca="1" si="924"/>
        <v>-3.1874479642840358E-3</v>
      </c>
      <c r="BX479" s="223">
        <f t="shared" ca="1" si="925"/>
        <v>2.4083135572396104E-3</v>
      </c>
      <c r="BY479" s="223">
        <f t="shared" ca="1" si="926"/>
        <v>-1.484830871744973E-3</v>
      </c>
      <c r="BZ479" s="223">
        <f t="shared" ca="1" si="927"/>
        <v>4.7235114536183084E-4</v>
      </c>
      <c r="CA479" s="223">
        <f t="shared" ca="1" si="928"/>
        <v>5.6844012477842514E-4</v>
      </c>
      <c r="CB479" s="223">
        <f t="shared" ca="1" si="929"/>
        <v>-1.5751605185717059E-3</v>
      </c>
      <c r="CC479" s="223">
        <f t="shared" ca="1" si="930"/>
        <v>2.487469738846928E-3</v>
      </c>
      <c r="CD479" s="223">
        <f t="shared" ca="1" si="931"/>
        <v>-3.2506862575426656E-3</v>
      </c>
      <c r="CE479" s="223">
        <f t="shared" ca="1" si="932"/>
        <v>3.8190647894457944E-3</v>
      </c>
      <c r="CF479" s="223">
        <f t="shared" ca="1" si="933"/>
        <v>-4.15853814993192E-3</v>
      </c>
      <c r="CG479" s="223">
        <f t="shared" ca="1" si="934"/>
        <v>4.2487591566257492E-3</v>
      </c>
      <c r="CH479" s="223">
        <f t="shared" ca="1" si="935"/>
        <v>-4.0843201885150029E-3</v>
      </c>
      <c r="CI479" s="223">
        <f t="shared" ca="1" si="936"/>
        <v>3.6750773052002645E-3</v>
      </c>
      <c r="CJ479" s="223">
        <f t="shared" ca="1" si="937"/>
        <v>-3.0455594993854286E-3</v>
      </c>
      <c r="CK479" s="223">
        <f t="shared" ca="1" si="938"/>
        <v>2.2334984905345145E-3</v>
      </c>
      <c r="CL479" s="223">
        <f t="shared" ca="1" si="939"/>
        <v>-1.2875671801773126E-3</v>
      </c>
      <c r="CM479" s="223">
        <f t="shared" ca="1" si="940"/>
        <v>2.6446232018450502E-4</v>
      </c>
      <c r="CN479" s="223">
        <f t="shared" ca="1" si="941"/>
        <v>7.7449374843468967E-4</v>
      </c>
      <c r="CO479" s="223">
        <f t="shared" ca="1" si="942"/>
        <v>-1.7670286029553854E-3</v>
      </c>
      <c r="CP479" s="223">
        <f t="shared" ca="1" si="943"/>
        <v>2.6536521918760427E-3</v>
      </c>
      <c r="CQ479" s="223">
        <f t="shared" ca="1" si="944"/>
        <v>-3.3812225195005729E-3</v>
      </c>
      <c r="CR479" s="223">
        <f t="shared" ca="1" si="945"/>
        <v>3.906130843965547E-3</v>
      </c>
      <c r="CS479" s="223">
        <f t="shared" ca="1" si="946"/>
        <v>-4.196915475926934E-3</v>
      </c>
      <c r="CT479" s="223">
        <f t="shared" ca="1" si="947"/>
        <v>4.2361475133643961E-3</v>
      </c>
      <c r="CU479" s="223">
        <f t="shared" ca="1" si="948"/>
        <v>-4.0214754862846818E-3</v>
      </c>
      <c r="CV479" s="223">
        <f t="shared" ca="1" si="949"/>
        <v>3.5657662979393248E-3</v>
      </c>
      <c r="CW479" s="223">
        <f t="shared" ca="1" si="950"/>
        <v>-2.8963340148932095E-3</v>
      </c>
      <c r="CX479" s="223">
        <f t="shared" ca="1" si="951"/>
        <v>2.0533027303345657E-3</v>
      </c>
      <c r="CY479" s="223">
        <f t="shared" ca="1" si="952"/>
        <v>-1.0872016264950406E-3</v>
      </c>
      <c r="CZ479" s="223">
        <f t="shared" ca="1" si="953"/>
        <v>5.5936382113691303E-5</v>
      </c>
      <c r="DA479" s="223">
        <f t="shared" ca="1" si="954"/>
        <v>9.7868154881321483E-4</v>
      </c>
      <c r="DB479" s="223">
        <f t="shared" ca="1" si="955"/>
        <v>-1.9546397606610075E-3</v>
      </c>
      <c r="DC479" s="223">
        <f t="shared" ca="1" si="956"/>
        <v>2.8134417643425392E-3</v>
      </c>
      <c r="DD479" s="223">
        <f t="shared" ca="1" si="957"/>
        <v>-3.5036131202491054E-3</v>
      </c>
      <c r="DE479" s="223">
        <f t="shared" ca="1" si="958"/>
        <v>3.9837866871456195E-3</v>
      </c>
      <c r="DF479" s="223">
        <f t="shared" ca="1" si="959"/>
        <v>-4.2251820649340643E-3</v>
      </c>
      <c r="DG479" s="223">
        <f t="shared" ca="1" si="960"/>
        <v>4.2133306197006505E-3</v>
      </c>
      <c r="DH479" s="223">
        <f t="shared" ca="1" si="961"/>
        <v>-3.948942697368253E-3</v>
      </c>
      <c r="DI479" s="223">
        <f t="shared" ca="1" si="962"/>
        <v>3.4478650473424724E-3</v>
      </c>
      <c r="DJ479" s="223">
        <f t="shared" ca="1" si="963"/>
        <v>-2.7401310080703016E-3</v>
      </c>
      <c r="DK479" s="223">
        <f t="shared" ca="1" si="964"/>
        <v>1.8681603840088447E-3</v>
      </c>
      <c r="DL479" s="223">
        <f t="shared" ca="1" si="965"/>
        <v>-8.8421690886669063E-4</v>
      </c>
      <c r="DM479" s="223">
        <f t="shared" ca="1" si="966"/>
        <v>-1.5272431160108253E-4</v>
      </c>
      <c r="DN479" s="223">
        <f t="shared" ca="1" si="967"/>
        <v>1.1805116196182707E-3</v>
      </c>
      <c r="DO479" s="223">
        <f t="shared" ca="1" si="968"/>
        <v>-2.1375420199769768E-3</v>
      </c>
      <c r="DP479" s="223">
        <f t="shared" ca="1" si="969"/>
        <v>2.966453509170248E-3</v>
      </c>
      <c r="DQ479" s="223">
        <f t="shared" ca="1" si="970"/>
        <v>-3.617563210110549E-3</v>
      </c>
      <c r="DR479" s="223">
        <f t="shared" ca="1" si="971"/>
        <v>4.0518452392577639E-3</v>
      </c>
      <c r="DS479" s="223">
        <f t="shared" ca="1" si="972"/>
        <v>-4.2432698202645456E-3</v>
      </c>
      <c r="DT479" s="223">
        <f t="shared" ca="1" si="973"/>
        <v>4.1803634435298737E-3</v>
      </c>
      <c r="DU479" s="223">
        <f t="shared" ca="1" si="974"/>
        <v>-3.8668965596073369E-3</v>
      </c>
      <c r="DV479" s="223">
        <f t="shared" ca="1" si="975"/>
        <v>3.3216575878492636E-3</v>
      </c>
      <c r="DW479" s="223">
        <f t="shared" ca="1" si="976"/>
        <v>-2.5773267856418237E-3</v>
      </c>
      <c r="DX479" s="223">
        <f t="shared" ca="1" si="977"/>
        <v>1.6785174756867348E-3</v>
      </c>
      <c r="DY479" s="223">
        <f t="shared" ca="1" si="978"/>
        <v>-6.7910203525686145E-4</v>
      </c>
      <c r="DZ479" s="223">
        <f t="shared" ca="1" si="979"/>
        <v>-3.6101707907238052E-4</v>
      </c>
      <c r="EA479" s="223">
        <f t="shared" ca="1" si="980"/>
        <v>1.3794977345310613E-3</v>
      </c>
      <c r="EB479" s="223">
        <f t="shared" ca="1" si="981"/>
        <v>-2.3152947533402542E-3</v>
      </c>
      <c r="EC479" s="223">
        <f t="shared" ca="1" si="982"/>
        <v>3.1123188076637282E-3</v>
      </c>
      <c r="ED479" s="223">
        <f t="shared" ca="1" si="983"/>
        <v>-3.7227982733377242E-3</v>
      </c>
      <c r="EE479" s="223">
        <f t="shared" ca="1" si="984"/>
        <v>4.1101425412888113E-3</v>
      </c>
      <c r="EF479" s="223">
        <f t="shared" ca="1" si="985"/>
        <v>-4.2511351669314466E-3</v>
      </c>
      <c r="EG479" s="223">
        <f t="shared" ca="1" si="986"/>
        <v>4.1373254056669868E-3</v>
      </c>
      <c r="EH479" s="223">
        <f t="shared" ca="1" si="987"/>
        <v>-3.7755347293341943E-3</v>
      </c>
      <c r="EI479" s="223">
        <f t="shared" ca="1" si="988"/>
        <v>3.1874479642840852E-3</v>
      </c>
      <c r="EJ479" s="223">
        <f t="shared" ca="1" si="989"/>
        <v>-2.4083135572395727E-3</v>
      </c>
      <c r="EK479" s="223">
        <f t="shared" ca="1" si="990"/>
        <v>1.4848308717449301E-3</v>
      </c>
      <c r="EL479" s="223">
        <f t="shared" ca="1" si="991"/>
        <v>-4.7235114536178552E-4</v>
      </c>
      <c r="EM479" s="223">
        <f t="shared" ca="1" si="992"/>
        <v>-5.6844012477859016E-4</v>
      </c>
      <c r="EN479" s="223">
        <f t="shared" ca="1" si="993"/>
        <v>1.5751605185718609E-3</v>
      </c>
      <c r="EO479" s="223">
        <f t="shared" ca="1" si="994"/>
        <v>-2.4874697388468673E-3</v>
      </c>
      <c r="EP479" s="223">
        <f t="shared" ca="1" si="995"/>
        <v>3.2506862575426175E-3</v>
      </c>
      <c r="EQ479" s="223">
        <f t="shared" ca="1" si="996"/>
        <v>-3.8190647894458148E-3</v>
      </c>
      <c r="ER479" s="223">
        <f t="shared" ca="1" si="997"/>
        <v>4.1585381499319287E-3</v>
      </c>
      <c r="ES479" s="223">
        <f t="shared" ca="1" si="998"/>
        <v>-4.2487591566257484E-3</v>
      </c>
      <c r="ET479" s="223">
        <f t="shared" ca="1" si="999"/>
        <v>4.0843201885149907E-3</v>
      </c>
      <c r="EU479" s="223">
        <f t="shared" ca="1" si="1000"/>
        <v>-3.6750773052001804E-3</v>
      </c>
      <c r="EV479" s="223">
        <f t="shared" ca="1" si="1001"/>
        <v>3.0455594993854815E-3</v>
      </c>
      <c r="EW479" s="223">
        <f t="shared" ca="1" si="1002"/>
        <v>-2.2334984905345787E-3</v>
      </c>
      <c r="EX479" s="223">
        <f t="shared" ca="1" si="1003"/>
        <v>1.2875671801772688E-3</v>
      </c>
      <c r="EY479" s="223">
        <f t="shared" ca="1" si="1004"/>
        <v>-2.6446232018445927E-4</v>
      </c>
      <c r="EZ479" s="223">
        <f t="shared" ca="1" si="1005"/>
        <v>-7.7449374843473434E-4</v>
      </c>
      <c r="FA479" s="223">
        <f t="shared" ca="1" si="1006"/>
        <v>1.767028602955427E-3</v>
      </c>
      <c r="FB479" s="223">
        <f t="shared" ca="1" si="1007"/>
        <v>-2.6536521918761728E-3</v>
      </c>
      <c r="FC479" s="223">
        <f t="shared" ca="1" si="1008"/>
        <v>3.3812225195006002E-3</v>
      </c>
      <c r="FD479" s="223">
        <f t="shared" ca="1" si="1009"/>
        <v>-3.9061308439655648E-3</v>
      </c>
      <c r="FE479" s="223">
        <f t="shared" ca="1" si="1010"/>
        <v>4.1969154759269418E-3</v>
      </c>
      <c r="FF479" s="223">
        <f t="shared" ca="1" si="1011"/>
        <v>-4.2361475133643918E-3</v>
      </c>
      <c r="FG479" s="223">
        <f t="shared" ca="1" si="1012"/>
        <v>4.0214754862846671E-3</v>
      </c>
      <c r="FH479" s="223">
        <f t="shared" ca="1" si="1013"/>
        <v>-3.5657662979393001E-3</v>
      </c>
      <c r="FI479" s="223">
        <f t="shared" ca="1" si="1014"/>
        <v>2.8963340148931761E-3</v>
      </c>
      <c r="FJ479" s="223">
        <f t="shared" ca="1" si="1015"/>
        <v>-2.0533027303343142E-3</v>
      </c>
      <c r="FK479" s="223">
        <f t="shared" ca="1" si="1016"/>
        <v>1.0872016264949964E-3</v>
      </c>
      <c r="FL479" s="223">
        <f t="shared" ca="1" si="1017"/>
        <v>-5.5936382113645549E-5</v>
      </c>
      <c r="FM479" s="223">
        <f t="shared" ca="1" si="1018"/>
        <v>-9.7868154881325929E-4</v>
      </c>
      <c r="FN479" s="223">
        <f t="shared" ca="1" si="1019"/>
        <v>1.9546397606610482E-3</v>
      </c>
      <c r="FO479" s="223">
        <f t="shared" ca="1" si="1020"/>
        <v>-2.8134417643425735E-3</v>
      </c>
      <c r="FP479" s="223">
        <f t="shared" ca="1" si="1021"/>
        <v>3.5036131202491319E-3</v>
      </c>
      <c r="FQ479" s="223">
        <f t="shared" ca="1" si="1022"/>
        <v>-3.983786687145636E-3</v>
      </c>
      <c r="FR479" s="223">
        <f t="shared" ca="1" si="1023"/>
        <v>4.2251820649340686E-3</v>
      </c>
      <c r="FS479" s="223">
        <f t="shared" ca="1" si="1024"/>
        <v>-4.2133306197006445E-3</v>
      </c>
      <c r="FT479" s="223">
        <f t="shared" ca="1" si="1025"/>
        <v>3.9489426973682365E-3</v>
      </c>
      <c r="FU479" s="223">
        <f t="shared" ca="1" si="1026"/>
        <v>-3.4478650473424455E-3</v>
      </c>
      <c r="FV479" s="223">
        <f t="shared" ca="1" si="1027"/>
        <v>2.7401310080702665E-3</v>
      </c>
      <c r="FW479" s="223">
        <f t="shared" ca="1" si="1028"/>
        <v>-1.8681603840088033E-3</v>
      </c>
      <c r="FX479" s="223">
        <f t="shared" ca="1" si="1029"/>
        <v>8.8421690886664617E-4</v>
      </c>
      <c r="FY479" s="223">
        <f t="shared" ca="1" si="1030"/>
        <v>1.5272431160112828E-4</v>
      </c>
      <c r="FZ479" s="223">
        <f t="shared" ca="1" si="1031"/>
        <v>-1.180511619618315E-3</v>
      </c>
      <c r="GA479" s="223">
        <f t="shared" ca="1" si="1032"/>
        <v>2.1375420199770167E-3</v>
      </c>
      <c r="GB479" s="223">
        <f t="shared" ca="1" si="1033"/>
        <v>-2.966453509170108E-3</v>
      </c>
      <c r="GC479" s="223">
        <f t="shared" ca="1" si="1034"/>
        <v>3.6175632101105729E-3</v>
      </c>
      <c r="GD479" s="223">
        <f t="shared" ca="1" si="1035"/>
        <v>-4.051845239257704E-3</v>
      </c>
      <c r="GE479" s="223">
        <f t="shared" ca="1" si="1036"/>
        <v>4.2432698202645482E-3</v>
      </c>
      <c r="GF479" s="223">
        <f t="shared" ca="1" si="1037"/>
        <v>-4.1803634435298651E-3</v>
      </c>
      <c r="GG479" s="223">
        <f t="shared" ca="1" si="1038"/>
        <v>3.8668965596072181E-3</v>
      </c>
      <c r="GH479" s="223">
        <f t="shared" ca="1" si="1039"/>
        <v>-3.321657587849235E-3</v>
      </c>
      <c r="GI479" s="223">
        <f t="shared" ca="1" si="1040"/>
        <v>2.5773267856419794E-3</v>
      </c>
      <c r="GJ479" s="223">
        <f t="shared" ca="1" si="1041"/>
        <v>-1.6785174756866928E-3</v>
      </c>
      <c r="GK479" s="223">
        <f t="shared" ca="1" si="1042"/>
        <v>6.7910203525705466E-4</v>
      </c>
      <c r="GL479" s="223">
        <f t="shared" ca="1" si="1043"/>
        <v>3.6101707907242628E-4</v>
      </c>
      <c r="GM479" s="223">
        <f t="shared" ca="1" si="1044"/>
        <v>-1.3794977345311045E-3</v>
      </c>
      <c r="GN479" s="223">
        <f t="shared" ca="1" si="1045"/>
        <v>2.3152947533404953E-3</v>
      </c>
      <c r="GO479" s="223">
        <f t="shared" ca="1" si="1046"/>
        <v>-3.1123188076637594E-3</v>
      </c>
      <c r="GP479" s="223">
        <f t="shared" ca="1" si="1047"/>
        <v>3.7227982733376297E-3</v>
      </c>
      <c r="GQ479" s="223">
        <f t="shared" ca="1" si="1048"/>
        <v>-4.1101425412888234E-3</v>
      </c>
      <c r="GR479" s="223">
        <f t="shared" ca="1" si="1049"/>
        <v>4.2511351669314431E-3</v>
      </c>
      <c r="GS479" s="223">
        <f t="shared" ca="1" si="1050"/>
        <v>-4.1373254056669764E-3</v>
      </c>
      <c r="GT479" s="223">
        <f t="shared" ca="1" si="1051"/>
        <v>3.775534729334173E-3</v>
      </c>
      <c r="GU479" s="223">
        <f t="shared" ca="1" si="1052"/>
        <v>-3.1874479642838953E-3</v>
      </c>
      <c r="GV479" s="223">
        <f t="shared" ca="1" si="1053"/>
        <v>2.4083135572395345E-3</v>
      </c>
      <c r="GW479" s="223">
        <f t="shared" ca="1" si="1054"/>
        <v>-1.4848308717446607E-3</v>
      </c>
      <c r="GX479" s="223">
        <f t="shared" ca="1" si="1055"/>
        <v>4.7235114536173977E-4</v>
      </c>
      <c r="GY479" s="223">
        <f t="shared" ca="1" si="1056"/>
        <v>5.684401247783963E-4</v>
      </c>
      <c r="GZ479" s="223">
        <f t="shared" ca="1" si="1057"/>
        <v>-1.5751605185719037E-3</v>
      </c>
      <c r="HA479" s="223">
        <f t="shared" ca="1" si="1058"/>
        <v>2.4874697388469046E-3</v>
      </c>
      <c r="HB479" s="223">
        <f t="shared" ca="1" si="1059"/>
        <v>-3.2506862575428031E-3</v>
      </c>
      <c r="HC479" s="223">
        <f t="shared" ca="1" si="1060"/>
        <v>3.8190647894458351E-3</v>
      </c>
      <c r="HD479" s="223">
        <f t="shared" ca="1" si="1061"/>
        <v>-4.1585381499319894E-3</v>
      </c>
      <c r="HE479" s="223">
        <f t="shared" ca="1" si="1062"/>
        <v>4.2487591566257466E-3</v>
      </c>
      <c r="HF479" s="223">
        <f t="shared" ca="1" si="1063"/>
        <v>-4.0843201885150445E-3</v>
      </c>
      <c r="HG479" s="223">
        <f t="shared" ca="1" si="1064"/>
        <v>3.6750773052001574E-3</v>
      </c>
      <c r="HH479" s="223">
        <f t="shared" ca="1" si="1065"/>
        <v>-3.0455594993854494E-3</v>
      </c>
      <c r="HI479" s="223">
        <f t="shared" ca="1" si="1066"/>
        <v>2.2334984905343336E-3</v>
      </c>
      <c r="HJ479" s="223">
        <f t="shared" ca="1" si="1067"/>
        <v>-1.287567180177225E-3</v>
      </c>
      <c r="HK479" s="223">
        <f t="shared" ca="1" si="1068"/>
        <v>2.6446232018417217E-4</v>
      </c>
      <c r="HL479" s="223">
        <f t="shared" ca="1" si="1069"/>
        <v>7.7449374843477966E-4</v>
      </c>
      <c r="HM479" s="223">
        <f t="shared" ca="1" si="1070"/>
        <v>-1.767028602955249E-3</v>
      </c>
      <c r="HN479" s="223">
        <f t="shared" ca="1" si="1071"/>
        <v>2.6536521918762088E-3</v>
      </c>
      <c r="HO479" s="223">
        <f t="shared" ca="1" si="1072"/>
        <v>-3.3812225195006288E-3</v>
      </c>
      <c r="HP479" s="223">
        <f t="shared" ca="1" si="1073"/>
        <v>3.9061308439656784E-3</v>
      </c>
      <c r="HQ479" s="223">
        <f t="shared" ca="1" si="1074"/>
        <v>-4.1969154759269487E-3</v>
      </c>
      <c r="HR479" s="223">
        <f t="shared" ca="1" si="1075"/>
        <v>4.2361475133643675E-3</v>
      </c>
      <c r="HS479" s="223">
        <f t="shared" ca="1" si="1076"/>
        <v>-4.0214754862846532E-3</v>
      </c>
      <c r="HT479" s="223">
        <f t="shared" ca="1" si="1077"/>
        <v>3.5657662979394064E-3</v>
      </c>
      <c r="HU479" s="223">
        <f t="shared" ca="1" si="1078"/>
        <v>-2.8963340148931427E-3</v>
      </c>
      <c r="HV479" s="223">
        <f t="shared" ca="1" si="1079"/>
        <v>2.0533027303344855E-3</v>
      </c>
      <c r="HW479" s="223">
        <f t="shared" ca="1" si="1080"/>
        <v>-1.0872016264947184E-3</v>
      </c>
      <c r="HX479" s="223">
        <f t="shared" ca="1" si="1081"/>
        <v>5.5936382113599796E-5</v>
      </c>
      <c r="HY479" s="223">
        <f t="shared" ca="1" si="1082"/>
        <v>9.7868154881353944E-4</v>
      </c>
      <c r="HZ479" s="223">
        <f t="shared" ca="1" si="1083"/>
        <v>-1.9546397606610894E-3</v>
      </c>
      <c r="IA479" s="223">
        <f t="shared" ca="1" si="1084"/>
        <v>2.8134417643424269E-3</v>
      </c>
      <c r="IB479" s="223">
        <f t="shared" ca="1" si="1085"/>
        <v>-3.503613120249157E-3</v>
      </c>
      <c r="IC479" s="223">
        <f t="shared" ca="1" si="1086"/>
        <v>3.9837866871455675E-3</v>
      </c>
      <c r="ID479" s="223">
        <f t="shared" ca="1" si="1087"/>
        <v>-4.2251820649341007E-3</v>
      </c>
      <c r="IE479" s="223">
        <f t="shared" ca="1" si="1088"/>
        <v>9.9841179063370547E-4</v>
      </c>
      <c r="IF479" s="223">
        <f t="shared" ca="1" si="1089"/>
        <v>-3.9489426973681298E-3</v>
      </c>
      <c r="IG479" s="223">
        <f t="shared" ca="1" si="1090"/>
        <v>3.4478650473424187E-3</v>
      </c>
      <c r="IH479" s="223">
        <f t="shared" ca="1" si="1091"/>
        <v>-2.7401310080704165E-3</v>
      </c>
      <c r="II479" s="223">
        <f t="shared" ca="1" si="1092"/>
        <v>1.8681603840087623E-3</v>
      </c>
      <c r="IJ479" s="223">
        <f t="shared" ca="1" si="1093"/>
        <v>-8.8421690886683764E-4</v>
      </c>
      <c r="IK479" s="223">
        <f t="shared" ca="1" si="1094"/>
        <v>-1.5272431160141538E-4</v>
      </c>
      <c r="IL479" s="223">
        <f t="shared" ca="1" si="1095"/>
        <v>1.1805116196183588E-3</v>
      </c>
      <c r="IM479" s="223">
        <f t="shared" ca="1" si="1096"/>
        <v>-2.1375420199772647E-3</v>
      </c>
      <c r="IN479" s="223">
        <f t="shared" ca="1" si="1097"/>
        <v>2.966453509170314E-3</v>
      </c>
      <c r="IO479" s="223">
        <f t="shared" ca="1" si="1098"/>
        <v>-3.6175632101104697E-3</v>
      </c>
      <c r="IP479" s="223">
        <f t="shared" ca="1" si="1099"/>
        <v>4.0518452392577916E-3</v>
      </c>
      <c r="IQ479" s="223">
        <f t="shared" ca="1" si="1100"/>
        <v>-4.2432698202645369E-3</v>
      </c>
      <c r="IR479" s="223">
        <f t="shared" ca="1" si="1101"/>
        <v>4.180363443529813E-3</v>
      </c>
      <c r="IS479" s="223">
        <f t="shared" ca="1" si="1102"/>
        <v>-3.8668965596072987E-3</v>
      </c>
      <c r="IT479" s="223">
        <f t="shared" ca="1" si="1103"/>
        <v>3.3216575878490555E-3</v>
      </c>
      <c r="IU479" s="223">
        <f t="shared" ca="1" si="1104"/>
        <v>-2.5773267856417509E-3</v>
      </c>
      <c r="IV479" s="223">
        <f t="shared" ca="1" si="1105"/>
        <v>1.6785174756868725E-3</v>
      </c>
      <c r="IW479" s="223">
        <f t="shared" ca="1" si="1106"/>
        <v>-6.7910203525677081E-4</v>
      </c>
      <c r="IX479" s="223">
        <f t="shared" ca="1" si="1107"/>
        <v>-3.610170790722309E-4</v>
      </c>
      <c r="IY479" s="223">
        <f t="shared" ca="1" si="1108"/>
        <v>1.3794977345313762E-3</v>
      </c>
      <c r="IZ479" s="223">
        <f t="shared" ca="1" si="1109"/>
        <v>-2.3152947533403314E-3</v>
      </c>
      <c r="JA479" s="223">
        <f t="shared" ca="1" si="1110"/>
        <v>3.1123188076639554E-3</v>
      </c>
      <c r="JB479" s="223">
        <f t="shared" ca="1" si="1111"/>
        <v>-3.7227982733377685E-3</v>
      </c>
    </row>
    <row r="480" spans="2:262">
      <c r="B480" s="230">
        <v>119</v>
      </c>
      <c r="C480" s="229">
        <f t="shared" si="1112"/>
        <v>2.3242187500000016E-3</v>
      </c>
      <c r="D480" s="226">
        <f t="shared" ca="1" si="855"/>
        <v>23.392392289131607</v>
      </c>
      <c r="E480" s="225">
        <f ca="1">DU361</f>
        <v>-0.60760771086839271</v>
      </c>
      <c r="F480" s="224">
        <v>119</v>
      </c>
      <c r="G480" s="223">
        <f t="shared" ca="1" si="856"/>
        <v>5.0773891334608412E-3</v>
      </c>
      <c r="H480" s="223">
        <f t="shared" ca="1" si="857"/>
        <v>-5.3093957494246427E-3</v>
      </c>
      <c r="I480" s="223">
        <f t="shared" ca="1" si="858"/>
        <v>5.2833883504014249E-3</v>
      </c>
      <c r="J480" s="223">
        <f t="shared" ca="1" si="859"/>
        <v>-5.0006307851901913E-3</v>
      </c>
      <c r="K480" s="223">
        <f t="shared" ca="1" si="860"/>
        <v>4.474863866891195E-3</v>
      </c>
      <c r="L480" s="223">
        <f t="shared" ca="1" si="861"/>
        <v>-3.7316376279261775E-3</v>
      </c>
      <c r="M480" s="223">
        <f t="shared" ca="1" si="862"/>
        <v>2.8070696973077841E-3</v>
      </c>
      <c r="N480" s="223">
        <f t="shared" ca="1" si="863"/>
        <v>-1.7460901377334629E-3</v>
      </c>
      <c r="O480" s="223">
        <f t="shared" ca="1" si="864"/>
        <v>6.0025803594383189E-4</v>
      </c>
      <c r="P480" s="223">
        <f t="shared" ca="1" si="865"/>
        <v>5.747440492472008E-4</v>
      </c>
      <c r="Q480" s="223">
        <f t="shared" ca="1" si="866"/>
        <v>-1.721816022098757E-3</v>
      </c>
      <c r="R480" s="223">
        <f t="shared" ca="1" si="867"/>
        <v>2.7852150713452276E-3</v>
      </c>
      <c r="S480" s="223">
        <f t="shared" ca="1" si="868"/>
        <v>-3.7132645333551469E-3</v>
      </c>
      <c r="T480" s="223">
        <f t="shared" ca="1" si="869"/>
        <v>4.4608651578370746E-3</v>
      </c>
      <c r="U480" s="223">
        <f t="shared" ca="1" si="870"/>
        <v>-4.9916867392774096E-3</v>
      </c>
      <c r="V480" s="223">
        <f t="shared" ca="1" si="871"/>
        <v>5.2799336101590211E-3</v>
      </c>
      <c r="W480" s="223">
        <f t="shared" ca="1" si="872"/>
        <v>-5.3115982005109428E-3</v>
      </c>
      <c r="X480" s="223">
        <f t="shared" ca="1" si="873"/>
        <v>5.0851417461356659E-3</v>
      </c>
      <c r="Y480" s="223">
        <f t="shared" ca="1" si="874"/>
        <v>-4.611569065993866E-3</v>
      </c>
      <c r="Z480" s="223">
        <f t="shared" ca="1" si="875"/>
        <v>3.9138937748843527E-3</v>
      </c>
      <c r="AA480" s="223">
        <f t="shared" ca="1" si="876"/>
        <v>-3.0260199198045377E-3</v>
      </c>
      <c r="AB480" s="223">
        <f t="shared" ca="1" si="877"/>
        <v>1.9910943877002232E-3</v>
      </c>
      <c r="AC480" s="223">
        <f t="shared" ca="1" si="878"/>
        <v>-8.5941015056926746E-4</v>
      </c>
      <c r="AD480" s="223">
        <f t="shared" ca="1" si="879"/>
        <v>-3.1403775872596192E-4</v>
      </c>
      <c r="AE480" s="223">
        <f t="shared" ca="1" si="880"/>
        <v>1.4722247707721603E-3</v>
      </c>
      <c r="AF480" s="223">
        <f t="shared" ca="1" si="881"/>
        <v>-2.5588679307497302E-3</v>
      </c>
      <c r="AG480" s="223">
        <f t="shared" ca="1" si="882"/>
        <v>3.5211610102674931E-3</v>
      </c>
      <c r="AH480" s="223">
        <f t="shared" ca="1" si="883"/>
        <v>-4.3123406651034823E-3</v>
      </c>
      <c r="AI480" s="223">
        <f t="shared" ca="1" si="884"/>
        <v>4.8939589345189305E-3</v>
      </c>
      <c r="AJ480" s="223">
        <f t="shared" ca="1" si="885"/>
        <v>-5.2377516483589669E-3</v>
      </c>
      <c r="AK480" s="223">
        <f t="shared" ca="1" si="886"/>
        <v>5.3270119453143758E-3</v>
      </c>
      <c r="AL480" s="223">
        <f t="shared" ca="1" si="887"/>
        <v>-5.1574021552088772E-3</v>
      </c>
      <c r="AM480" s="223">
        <f t="shared" ca="1" si="888"/>
        <v>4.7371645912908109E-3</v>
      </c>
      <c r="AN480" s="223">
        <f t="shared" ca="1" si="889"/>
        <v>-4.0867210089222386E-3</v>
      </c>
      <c r="AO480" s="223">
        <f t="shared" ca="1" si="890"/>
        <v>3.2376801952664104E-3</v>
      </c>
      <c r="AP480" s="223">
        <f t="shared" ca="1" si="891"/>
        <v>-2.2313019168878128E-3</v>
      </c>
      <c r="AQ480" s="223">
        <f t="shared" ca="1" si="892"/>
        <v>1.1164918708665061E-3</v>
      </c>
      <c r="AR480" s="223">
        <f t="shared" ca="1" si="893"/>
        <v>5.2574923737512373E-5</v>
      </c>
      <c r="AS480" s="223">
        <f t="shared" ca="1" si="894"/>
        <v>-1.2190868010210402E-3</v>
      </c>
      <c r="AT480" s="223">
        <f t="shared" ca="1" si="895"/>
        <v>2.3263562531787305E-3</v>
      </c>
      <c r="AU480" s="223">
        <f t="shared" ca="1" si="896"/>
        <v>-3.3205747018888285E-3</v>
      </c>
      <c r="AV480" s="223">
        <f t="shared" ca="1" si="897"/>
        <v>4.1534273659911787E-3</v>
      </c>
      <c r="AW480" s="223">
        <f t="shared" ca="1" si="898"/>
        <v>-4.7844411540270363E-3</v>
      </c>
      <c r="AX480" s="223">
        <f t="shared" ca="1" si="899"/>
        <v>5.1829514840651594E-3</v>
      </c>
      <c r="AY480" s="223">
        <f t="shared" ca="1" si="900"/>
        <v>-5.3295924517504072E-3</v>
      </c>
      <c r="AZ480" s="223">
        <f t="shared" ca="1" si="901"/>
        <v>5.2172379307551323E-3</v>
      </c>
      <c r="BA480" s="223">
        <f t="shared" ca="1" si="902"/>
        <v>-4.8513478721607262E-3</v>
      </c>
      <c r="BB480" s="223">
        <f t="shared" ca="1" si="903"/>
        <v>4.2497029740951242E-3</v>
      </c>
      <c r="BC480" s="223">
        <f t="shared" ca="1" si="904"/>
        <v>-3.4415406155506542E-3</v>
      </c>
      <c r="BD480" s="223">
        <f t="shared" ca="1" si="905"/>
        <v>2.4661340443185185E-3</v>
      </c>
      <c r="BE480" s="223">
        <f t="shared" ca="1" si="906"/>
        <v>-1.3708838644536894E-3</v>
      </c>
      <c r="BF480" s="223">
        <f t="shared" ca="1" si="907"/>
        <v>2.0901456884731559E-4</v>
      </c>
      <c r="BG480" s="223">
        <f t="shared" ca="1" si="908"/>
        <v>9.6301194438701667E-4</v>
      </c>
      <c r="BH480" s="223">
        <f t="shared" ca="1" si="909"/>
        <v>-2.0882401796290828E-3</v>
      </c>
      <c r="BI480" s="223">
        <f t="shared" ca="1" si="910"/>
        <v>3.1119888382052617E-3</v>
      </c>
      <c r="BJ480" s="223">
        <f t="shared" ca="1" si="911"/>
        <v>-3.9845080965570292E-3</v>
      </c>
      <c r="BK480" s="223">
        <f t="shared" ca="1" si="912"/>
        <v>4.6633972357275422E-3</v>
      </c>
      <c r="BL480" s="223">
        <f t="shared" ca="1" si="913"/>
        <v>-5.1156651356732879E-3</v>
      </c>
      <c r="BM480" s="223">
        <f t="shared" ca="1" si="914"/>
        <v>5.3193335031530052E-3</v>
      </c>
      <c r="BN480" s="223">
        <f t="shared" ca="1" si="915"/>
        <v>-5.2645049231501003E-3</v>
      </c>
      <c r="BO480" s="223">
        <f t="shared" ca="1" si="916"/>
        <v>4.9538438310787504E-3</v>
      </c>
      <c r="BP480" s="223">
        <f t="shared" ca="1" si="917"/>
        <v>-4.4024470325734416E-3</v>
      </c>
      <c r="BQ480" s="223">
        <f t="shared" ca="1" si="918"/>
        <v>3.6371100630485675E-3</v>
      </c>
      <c r="BR480" s="223">
        <f t="shared" ca="1" si="919"/>
        <v>-2.6950250388287659E-3</v>
      </c>
      <c r="BS480" s="223">
        <f t="shared" ca="1" si="920"/>
        <v>1.6219732787362327E-3</v>
      </c>
      <c r="BT480" s="223">
        <f t="shared" ca="1" si="921"/>
        <v>-4.7010052702812577E-4</v>
      </c>
      <c r="BU480" s="223">
        <f t="shared" ca="1" si="922"/>
        <v>-7.0461710762893251E-4</v>
      </c>
      <c r="BV480" s="223">
        <f t="shared" ca="1" si="923"/>
        <v>1.8450933525784011E-3</v>
      </c>
      <c r="BW480" s="223">
        <f t="shared" ca="1" si="924"/>
        <v>-2.8959059208325541E-3</v>
      </c>
      <c r="BX480" s="223">
        <f t="shared" ca="1" si="925"/>
        <v>3.8059897981164853E-3</v>
      </c>
      <c r="BY480" s="223">
        <f t="shared" ca="1" si="926"/>
        <v>-4.5311187850217887E-3</v>
      </c>
      <c r="BZ480" s="223">
        <f t="shared" ca="1" si="927"/>
        <v>5.036054701890229E-3</v>
      </c>
      <c r="CA480" s="223">
        <f t="shared" ca="1" si="928"/>
        <v>-5.2962598142279344E-3</v>
      </c>
      <c r="CB480" s="223">
        <f t="shared" ca="1" si="929"/>
        <v>5.2990892620690556E-3</v>
      </c>
      <c r="CC480" s="223">
        <f t="shared" ca="1" si="930"/>
        <v>-5.0444055463022292E-3</v>
      </c>
      <c r="CD480" s="223">
        <f t="shared" ca="1" si="931"/>
        <v>4.5445852105413902E-3</v>
      </c>
      <c r="CE480" s="223">
        <f t="shared" ca="1" si="932"/>
        <v>-3.8239173938314931E-3</v>
      </c>
      <c r="CF480" s="223">
        <f t="shared" ca="1" si="933"/>
        <v>2.9174234819641584E-3</v>
      </c>
      <c r="CG480" s="223">
        <f t="shared" ca="1" si="934"/>
        <v>-1.8691552173220767E-3</v>
      </c>
      <c r="CH480" s="223">
        <f t="shared" ca="1" si="935"/>
        <v>7.3005397186353261E-4</v>
      </c>
      <c r="CI480" s="223">
        <f t="shared" ca="1" si="936"/>
        <v>4.4452478654140011E-4</v>
      </c>
      <c r="CJ480" s="223">
        <f t="shared" ca="1" si="937"/>
        <v>-1.5975015340304118E-3</v>
      </c>
      <c r="CK480" s="223">
        <f t="shared" ca="1" si="938"/>
        <v>2.6728465124450343E-3</v>
      </c>
      <c r="CL480" s="223">
        <f t="shared" ca="1" si="939"/>
        <v>-3.6183025368869423E-3</v>
      </c>
      <c r="CM480" s="223">
        <f t="shared" ca="1" si="940"/>
        <v>4.3879244722838679E-3</v>
      </c>
      <c r="CN480" s="223">
        <f t="shared" ca="1" si="941"/>
        <v>-4.944311971224075E-3</v>
      </c>
      <c r="CO480" s="223">
        <f t="shared" ca="1" si="942"/>
        <v>5.2604269715128037E-3</v>
      </c>
      <c r="CP480" s="223">
        <f t="shared" ca="1" si="943"/>
        <v>-5.3209076308102727E-3</v>
      </c>
      <c r="CQ480" s="223">
        <f t="shared" ca="1" si="944"/>
        <v>5.1228148467268786E-3</v>
      </c>
      <c r="CR480" s="223">
        <f t="shared" ca="1" si="945"/>
        <v>-4.6757750846785733E-3</v>
      </c>
      <c r="CS480" s="223">
        <f t="shared" ca="1" si="946"/>
        <v>4.0015125726770712E-3</v>
      </c>
      <c r="CT480" s="223">
        <f t="shared" ca="1" si="947"/>
        <v>-3.132793596395381E-3</v>
      </c>
      <c r="CU480" s="223">
        <f t="shared" ca="1" si="948"/>
        <v>2.1118341972707348E-3</v>
      </c>
      <c r="CV480" s="223">
        <f t="shared" ca="1" si="949"/>
        <v>-9.8824865273539585E-4</v>
      </c>
      <c r="CW480" s="223">
        <f t="shared" ca="1" si="950"/>
        <v>-1.8336156630746787E-4</v>
      </c>
      <c r="CX480" s="223">
        <f t="shared" ca="1" si="951"/>
        <v>1.3460611943621904E-3</v>
      </c>
      <c r="CY480" s="223">
        <f t="shared" ca="1" si="952"/>
        <v>-2.4433479826953272E-3</v>
      </c>
      <c r="CZ480" s="223">
        <f t="shared" ca="1" si="953"/>
        <v>3.421898467920164E-3</v>
      </c>
      <c r="DA480" s="223">
        <f t="shared" ca="1" si="954"/>
        <v>-4.2341592651552488E-3</v>
      </c>
      <c r="DB480" s="223">
        <f t="shared" ca="1" si="955"/>
        <v>4.8406579599486726E-3</v>
      </c>
      <c r="DC480" s="223">
        <f t="shared" ca="1" si="956"/>
        <v>-5.2119212994643426E-3</v>
      </c>
      <c r="DD480" s="223">
        <f t="shared" ca="1" si="957"/>
        <v>5.3299074670124149E-3</v>
      </c>
      <c r="DE480" s="223">
        <f t="shared" ca="1" si="958"/>
        <v>-5.188882837480222E-3</v>
      </c>
      <c r="DF480" s="223">
        <f t="shared" ca="1" si="959"/>
        <v>4.7957006070872363E-3</v>
      </c>
      <c r="DG480" s="223">
        <f t="shared" ca="1" si="960"/>
        <v>-4.1694677572439599E-3</v>
      </c>
      <c r="DH480" s="223">
        <f t="shared" ca="1" si="961"/>
        <v>3.3406165366523378E-3</v>
      </c>
      <c r="DI480" s="223">
        <f t="shared" ca="1" si="962"/>
        <v>-2.3494255836634787E-3</v>
      </c>
      <c r="DJ480" s="223">
        <f t="shared" ca="1" si="963"/>
        <v>1.2440625560426093E-3</v>
      </c>
      <c r="DK480" s="223">
        <f t="shared" ca="1" si="964"/>
        <v>-7.8243388000426468E-5</v>
      </c>
      <c r="DL480" s="223">
        <f t="shared" ca="1" si="965"/>
        <v>-1.0913780753757144E-3</v>
      </c>
      <c r="DM480" s="223">
        <f t="shared" ca="1" si="966"/>
        <v>2.2079632136432995E-3</v>
      </c>
      <c r="DN480" s="223">
        <f t="shared" ca="1" si="967"/>
        <v>-3.2172507458214992E-3</v>
      </c>
      <c r="DO480" s="223">
        <f t="shared" ca="1" si="968"/>
        <v>4.0701935974886E-3</v>
      </c>
      <c r="DP480" s="223">
        <f t="shared" ca="1" si="969"/>
        <v>-4.7253423796561325E-3</v>
      </c>
      <c r="DQ480" s="223">
        <f t="shared" ca="1" si="970"/>
        <v>5.1508596524950535E-3</v>
      </c>
      <c r="DR480" s="223">
        <f t="shared" ca="1" si="971"/>
        <v>-5.3260670892817646E-3</v>
      </c>
      <c r="DS480" s="223">
        <f t="shared" ca="1" si="972"/>
        <v>5.242450354985613E-3</v>
      </c>
      <c r="DT480" s="223">
        <f t="shared" ca="1" si="973"/>
        <v>-4.904072866679661E-3</v>
      </c>
      <c r="DU480" s="223">
        <f t="shared" ca="1" si="974"/>
        <v>4.3273783287812242E-3</v>
      </c>
      <c r="DV480" s="223">
        <f t="shared" ca="1" si="975"/>
        <v>-3.5403916390692909E-3</v>
      </c>
      <c r="DW480" s="223">
        <f t="shared" ca="1" si="976"/>
        <v>2.5813569980397987E-3</v>
      </c>
      <c r="DX480" s="223">
        <f t="shared" ca="1" si="977"/>
        <v>-1.4968794036853055E-3</v>
      </c>
      <c r="DY480" s="223">
        <f t="shared" ca="1" si="978"/>
        <v>3.3965984713331659E-4</v>
      </c>
      <c r="DZ480" s="223">
        <f t="shared" ca="1" si="979"/>
        <v>8.340657310122279E-4</v>
      </c>
      <c r="EA480" s="223">
        <f t="shared" ca="1" si="980"/>
        <v>-1.9672592678151475E-3</v>
      </c>
      <c r="EB480" s="223">
        <f t="shared" ca="1" si="981"/>
        <v>3.0048523848780319E-3</v>
      </c>
      <c r="EC480" s="223">
        <f t="shared" ca="1" si="982"/>
        <v>-3.8964224769385595E-3</v>
      </c>
      <c r="ED480" s="223">
        <f t="shared" ca="1" si="983"/>
        <v>4.5986430356798865E-3</v>
      </c>
      <c r="EE480" s="223">
        <f t="shared" ca="1" si="984"/>
        <v>-5.0773891334608794E-3</v>
      </c>
      <c r="EF480" s="223">
        <f t="shared" ca="1" si="985"/>
        <v>5.3093957494246497E-3</v>
      </c>
      <c r="EG480" s="223">
        <f t="shared" ca="1" si="986"/>
        <v>-5.2833883504014205E-3</v>
      </c>
      <c r="EH480" s="223">
        <f t="shared" ca="1" si="987"/>
        <v>5.0006307851900925E-3</v>
      </c>
      <c r="EI480" s="223">
        <f t="shared" ca="1" si="988"/>
        <v>-4.4748638668910649E-3</v>
      </c>
      <c r="EJ480" s="223">
        <f t="shared" ca="1" si="989"/>
        <v>3.7316376279260413E-3</v>
      </c>
      <c r="EK480" s="223">
        <f t="shared" ca="1" si="990"/>
        <v>-2.8070696973076701E-3</v>
      </c>
      <c r="EL480" s="223">
        <f t="shared" ca="1" si="991"/>
        <v>1.7460901377333716E-3</v>
      </c>
      <c r="EM480" s="223">
        <f t="shared" ca="1" si="992"/>
        <v>-6.0025803594377378E-4</v>
      </c>
      <c r="EN480" s="223">
        <f t="shared" ca="1" si="993"/>
        <v>-5.7474404924750394E-4</v>
      </c>
      <c r="EO480" s="223">
        <f t="shared" ca="1" si="994"/>
        <v>1.7218160220989916E-3</v>
      </c>
      <c r="EP480" s="223">
        <f t="shared" ca="1" si="995"/>
        <v>-2.7852150713454068E-3</v>
      </c>
      <c r="EQ480" s="223">
        <f t="shared" ca="1" si="996"/>
        <v>3.7132645333552705E-3</v>
      </c>
      <c r="ER480" s="223">
        <f t="shared" ca="1" si="997"/>
        <v>-4.4608651578371275E-3</v>
      </c>
      <c r="ES480" s="223">
        <f t="shared" ca="1" si="998"/>
        <v>4.9916867392774305E-3</v>
      </c>
      <c r="ET480" s="223">
        <f t="shared" ca="1" si="999"/>
        <v>-5.2799336101590237E-3</v>
      </c>
      <c r="EU480" s="223">
        <f t="shared" ca="1" si="1000"/>
        <v>5.3115982005109185E-3</v>
      </c>
      <c r="EV480" s="223">
        <f t="shared" ca="1" si="1001"/>
        <v>-5.0851417461355913E-3</v>
      </c>
      <c r="EW480" s="223">
        <f t="shared" ca="1" si="1002"/>
        <v>4.6115690659937793E-3</v>
      </c>
      <c r="EX480" s="223">
        <f t="shared" ca="1" si="1003"/>
        <v>-3.9138937748842617E-3</v>
      </c>
      <c r="EY480" s="223">
        <f t="shared" ca="1" si="1004"/>
        <v>3.0260199198044579E-3</v>
      </c>
      <c r="EZ480" s="223">
        <f t="shared" ca="1" si="1005"/>
        <v>-1.9910943877002036E-3</v>
      </c>
      <c r="FA480" s="223">
        <f t="shared" ca="1" si="1006"/>
        <v>8.5941015056894784E-4</v>
      </c>
      <c r="FB480" s="223">
        <f t="shared" ca="1" si="1007"/>
        <v>3.1403775872620911E-4</v>
      </c>
      <c r="FC480" s="223">
        <f t="shared" ca="1" si="1008"/>
        <v>-1.4722247707723254E-3</v>
      </c>
      <c r="FD480" s="223">
        <f t="shared" ca="1" si="1009"/>
        <v>2.5588679307498811E-3</v>
      </c>
      <c r="FE480" s="223">
        <f t="shared" ca="1" si="1010"/>
        <v>-3.5211610102675655E-3</v>
      </c>
      <c r="FF480" s="223">
        <f t="shared" ca="1" si="1011"/>
        <v>4.3123406651034944E-3</v>
      </c>
      <c r="FG480" s="223">
        <f t="shared" ca="1" si="1012"/>
        <v>-4.8939589345190588E-3</v>
      </c>
      <c r="FH480" s="223">
        <f t="shared" ca="1" si="1013"/>
        <v>5.2377516483590129E-3</v>
      </c>
      <c r="FI480" s="223">
        <f t="shared" ca="1" si="1014"/>
        <v>-5.3270119453143671E-3</v>
      </c>
      <c r="FJ480" s="223">
        <f t="shared" ca="1" si="1015"/>
        <v>5.1574021552088338E-3</v>
      </c>
      <c r="FK480" s="223">
        <f t="shared" ca="1" si="1016"/>
        <v>-4.7371645912907667E-3</v>
      </c>
      <c r="FL480" s="223">
        <f t="shared" ca="1" si="1017"/>
        <v>4.086721008922177E-3</v>
      </c>
      <c r="FM480" s="223">
        <f t="shared" ca="1" si="1018"/>
        <v>-3.2376801952663935E-3</v>
      </c>
      <c r="FN480" s="223">
        <f t="shared" ca="1" si="1019"/>
        <v>2.2313019168875188E-3</v>
      </c>
      <c r="FO480" s="223">
        <f t="shared" ca="1" si="1020"/>
        <v>-1.1164918708662635E-3</v>
      </c>
      <c r="FP480" s="223">
        <f t="shared" ca="1" si="1021"/>
        <v>-5.2574923737684544E-5</v>
      </c>
      <c r="FQ480" s="223">
        <f t="shared" ca="1" si="1022"/>
        <v>1.2190868010212082E-3</v>
      </c>
      <c r="FR480" s="223">
        <f t="shared" ca="1" si="1023"/>
        <v>-2.3263562531788172E-3</v>
      </c>
      <c r="FS480" s="223">
        <f t="shared" ca="1" si="1024"/>
        <v>3.3205747018888445E-3</v>
      </c>
      <c r="FT480" s="223">
        <f t="shared" ca="1" si="1025"/>
        <v>-4.1534273659913816E-3</v>
      </c>
      <c r="FU480" s="223">
        <f t="shared" ca="1" si="1026"/>
        <v>4.7844411540271456E-3</v>
      </c>
      <c r="FV480" s="223">
        <f t="shared" ca="1" si="1027"/>
        <v>-5.1829514840651993E-3</v>
      </c>
      <c r="FW480" s="223">
        <f t="shared" ca="1" si="1028"/>
        <v>5.329592451750409E-3</v>
      </c>
      <c r="FX480" s="223">
        <f t="shared" ca="1" si="1029"/>
        <v>-5.2172379307550976E-3</v>
      </c>
      <c r="FY480" s="223">
        <f t="shared" ca="1" si="1030"/>
        <v>4.8513478721607176E-3</v>
      </c>
      <c r="FZ480" s="223">
        <f t="shared" ca="1" si="1031"/>
        <v>-4.249702974094929E-3</v>
      </c>
      <c r="GA480" s="223">
        <f t="shared" ca="1" si="1032"/>
        <v>3.4415406155504065E-3</v>
      </c>
      <c r="GB480" s="223">
        <f t="shared" ca="1" si="1033"/>
        <v>-2.4661340443183654E-3</v>
      </c>
      <c r="GC480" s="223">
        <f t="shared" ca="1" si="1034"/>
        <v>1.3708838644535231E-3</v>
      </c>
      <c r="GD480" s="223">
        <f t="shared" ca="1" si="1035"/>
        <v>-2.0901456884714342E-4</v>
      </c>
      <c r="GE480" s="223">
        <f t="shared" ca="1" si="1036"/>
        <v>-9.6301194438703748E-4</v>
      </c>
      <c r="GF480" s="223">
        <f t="shared" ca="1" si="1037"/>
        <v>2.0882401796291014E-3</v>
      </c>
      <c r="GG480" s="223">
        <f t="shared" ca="1" si="1038"/>
        <v>-3.1119888382052782E-3</v>
      </c>
      <c r="GH480" s="223">
        <f t="shared" ca="1" si="1039"/>
        <v>3.9845080965569416E-3</v>
      </c>
      <c r="GI480" s="223">
        <f t="shared" ca="1" si="1040"/>
        <v>-4.6633972357274789E-3</v>
      </c>
      <c r="GJ480" s="223">
        <f t="shared" ca="1" si="1041"/>
        <v>5.1156651356734214E-3</v>
      </c>
      <c r="GK480" s="223">
        <f t="shared" ca="1" si="1042"/>
        <v>-5.3193335031530365E-3</v>
      </c>
      <c r="GL480" s="223">
        <f t="shared" ca="1" si="1043"/>
        <v>5.26450492315005E-3</v>
      </c>
      <c r="GM480" s="223">
        <f t="shared" ca="1" si="1044"/>
        <v>-4.9538438310786307E-3</v>
      </c>
      <c r="GN480" s="223">
        <f t="shared" ca="1" si="1045"/>
        <v>4.4024470325732586E-3</v>
      </c>
      <c r="GO480" s="223">
        <f t="shared" ca="1" si="1046"/>
        <v>-3.6371100630484413E-3</v>
      </c>
      <c r="GP480" s="223">
        <f t="shared" ca="1" si="1047"/>
        <v>2.6950250388286172E-3</v>
      </c>
      <c r="GQ480" s="223">
        <f t="shared" ca="1" si="1048"/>
        <v>-1.6219732787360682E-3</v>
      </c>
      <c r="GR480" s="223">
        <f t="shared" ca="1" si="1049"/>
        <v>4.7010052702810496E-4</v>
      </c>
      <c r="GS480" s="223">
        <f t="shared" ca="1" si="1050"/>
        <v>7.0461710762895332E-4</v>
      </c>
      <c r="GT480" s="223">
        <f t="shared" ca="1" si="1051"/>
        <v>-1.845093352578421E-3</v>
      </c>
      <c r="GU480" s="223">
        <f t="shared" ca="1" si="1052"/>
        <v>2.8959059208324435E-3</v>
      </c>
      <c r="GV480" s="223">
        <f t="shared" ca="1" si="1053"/>
        <v>-3.8059897981163942E-3</v>
      </c>
      <c r="GW480" s="223">
        <f t="shared" ca="1" si="1054"/>
        <v>4.5311187850220385E-3</v>
      </c>
      <c r="GX480" s="223">
        <f t="shared" ca="1" si="1055"/>
        <v>-5.0360547018903851E-3</v>
      </c>
      <c r="GY480" s="223">
        <f t="shared" ca="1" si="1056"/>
        <v>5.2962598142279708E-3</v>
      </c>
      <c r="GZ480" s="223">
        <f t="shared" ca="1" si="1057"/>
        <v>-5.2990892620690209E-3</v>
      </c>
      <c r="HA480" s="223">
        <f t="shared" ca="1" si="1058"/>
        <v>5.0444055463021251E-3</v>
      </c>
      <c r="HB480" s="223">
        <f t="shared" ca="1" si="1059"/>
        <v>-4.5445852105412991E-3</v>
      </c>
      <c r="HC480" s="223">
        <f t="shared" ca="1" si="1060"/>
        <v>3.8239173938313729E-3</v>
      </c>
      <c r="HD480" s="223">
        <f t="shared" ca="1" si="1061"/>
        <v>-2.9174234819640144E-3</v>
      </c>
      <c r="HE480" s="223">
        <f t="shared" ca="1" si="1062"/>
        <v>1.8691552173220572E-3</v>
      </c>
      <c r="HF480" s="223">
        <f t="shared" ca="1" si="1063"/>
        <v>-7.300539718635118E-4</v>
      </c>
      <c r="HG480" s="223">
        <f t="shared" ca="1" si="1064"/>
        <v>-4.4452478654142093E-4</v>
      </c>
      <c r="HH480" s="223">
        <f t="shared" ca="1" si="1065"/>
        <v>1.5975015340302867E-3</v>
      </c>
      <c r="HI480" s="223">
        <f t="shared" ca="1" si="1066"/>
        <v>-2.6728465124449203E-3</v>
      </c>
      <c r="HJ480" s="223">
        <f t="shared" ca="1" si="1067"/>
        <v>3.618302536887291E-3</v>
      </c>
      <c r="HK480" s="223">
        <f t="shared" ca="1" si="1068"/>
        <v>-4.3879244722840527E-3</v>
      </c>
      <c r="HL480" s="223">
        <f t="shared" ca="1" si="1069"/>
        <v>4.9443119712241964E-3</v>
      </c>
      <c r="HM480" s="223">
        <f t="shared" ca="1" si="1070"/>
        <v>-5.2604269715128557E-3</v>
      </c>
      <c r="HN480" s="223">
        <f t="shared" ca="1" si="1071"/>
        <v>5.3209076308102631E-3</v>
      </c>
      <c r="HO480" s="223">
        <f t="shared" ca="1" si="1072"/>
        <v>-5.1228148467268309E-3</v>
      </c>
      <c r="HP480" s="223">
        <f t="shared" ca="1" si="1073"/>
        <v>4.67577508467849E-3</v>
      </c>
      <c r="HQ480" s="223">
        <f t="shared" ca="1" si="1074"/>
        <v>-4.0015125726769567E-3</v>
      </c>
      <c r="HR480" s="223">
        <f t="shared" ca="1" si="1075"/>
        <v>3.1327935963952418E-3</v>
      </c>
      <c r="HS480" s="223">
        <f t="shared" ca="1" si="1076"/>
        <v>-2.1118341972708545E-3</v>
      </c>
      <c r="HT480" s="223">
        <f t="shared" ca="1" si="1077"/>
        <v>9.8824865273552378E-4</v>
      </c>
      <c r="HU480" s="223">
        <f t="shared" ca="1" si="1078"/>
        <v>1.8336156630733734E-4</v>
      </c>
      <c r="HV480" s="223">
        <f t="shared" ca="1" si="1079"/>
        <v>-1.3460611943626505E-3</v>
      </c>
      <c r="HW480" s="223">
        <f t="shared" ca="1" si="1080"/>
        <v>2.4433479826957501E-3</v>
      </c>
      <c r="HX480" s="223">
        <f t="shared" ca="1" si="1081"/>
        <v>-3.4218984679205292E-3</v>
      </c>
      <c r="HY480" s="223">
        <f t="shared" ca="1" si="1082"/>
        <v>4.2341592651555376E-3</v>
      </c>
      <c r="HZ480" s="223">
        <f t="shared" ca="1" si="1083"/>
        <v>-4.8406579599487454E-3</v>
      </c>
      <c r="IA480" s="223">
        <f t="shared" ca="1" si="1084"/>
        <v>5.2119212994643782E-3</v>
      </c>
      <c r="IB480" s="223">
        <f t="shared" ca="1" si="1085"/>
        <v>-5.329907467012414E-3</v>
      </c>
      <c r="IC480" s="223">
        <f t="shared" ca="1" si="1086"/>
        <v>5.1888828374801821E-3</v>
      </c>
      <c r="ID480" s="223">
        <f t="shared" ca="1" si="1087"/>
        <v>-4.7957006070871618E-3</v>
      </c>
      <c r="IE480" s="223">
        <f t="shared" ca="1" si="1088"/>
        <v>-6.2187270915456676E-4</v>
      </c>
      <c r="IF480" s="223">
        <f t="shared" ca="1" si="1089"/>
        <v>-3.3406165366524397E-3</v>
      </c>
      <c r="IG480" s="223">
        <f t="shared" ca="1" si="1090"/>
        <v>2.3494255836635958E-3</v>
      </c>
      <c r="IH480" s="223">
        <f t="shared" ca="1" si="1091"/>
        <v>-1.2440625560427364E-3</v>
      </c>
      <c r="II480" s="223">
        <f t="shared" ca="1" si="1092"/>
        <v>7.8243387999951154E-5</v>
      </c>
      <c r="IJ480" s="223">
        <f t="shared" ca="1" si="1093"/>
        <v>1.0913780753761793E-3</v>
      </c>
      <c r="IK480" s="223">
        <f t="shared" ca="1" si="1094"/>
        <v>-2.2079632136437323E-3</v>
      </c>
      <c r="IL480" s="223">
        <f t="shared" ca="1" si="1095"/>
        <v>3.2172507458216358E-3</v>
      </c>
      <c r="IM480" s="223">
        <f t="shared" ca="1" si="1096"/>
        <v>-4.070193597488711E-3</v>
      </c>
      <c r="IN480" s="223">
        <f t="shared" ca="1" si="1097"/>
        <v>4.7253423796562123E-3</v>
      </c>
      <c r="IO480" s="223">
        <f t="shared" ca="1" si="1098"/>
        <v>-5.1508596524950968E-3</v>
      </c>
      <c r="IP480" s="223">
        <f t="shared" ca="1" si="1099"/>
        <v>5.3260670892817706E-3</v>
      </c>
      <c r="IQ480" s="223">
        <f t="shared" ca="1" si="1100"/>
        <v>-5.2424503549855818E-3</v>
      </c>
      <c r="IR480" s="223">
        <f t="shared" ca="1" si="1101"/>
        <v>4.9040728666795933E-3</v>
      </c>
      <c r="IS480" s="223">
        <f t="shared" ca="1" si="1102"/>
        <v>-4.3273783287813006E-3</v>
      </c>
      <c r="IT480" s="223">
        <f t="shared" ca="1" si="1103"/>
        <v>3.5403916390693889E-3</v>
      </c>
      <c r="IU480" s="223">
        <f t="shared" ca="1" si="1104"/>
        <v>-2.5813569980399132E-3</v>
      </c>
      <c r="IV480" s="223">
        <f t="shared" ca="1" si="1105"/>
        <v>1.496879403684849E-3</v>
      </c>
      <c r="IW480" s="223">
        <f t="shared" ca="1" si="1106"/>
        <v>-3.3965984713284214E-4</v>
      </c>
      <c r="IX480" s="223">
        <f t="shared" ca="1" si="1107"/>
        <v>-8.3406573101269758E-4</v>
      </c>
      <c r="IY480" s="223">
        <f t="shared" ca="1" si="1108"/>
        <v>1.967259267815308E-3</v>
      </c>
      <c r="IZ480" s="223">
        <f t="shared" ca="1" si="1109"/>
        <v>-3.0048523848781746E-3</v>
      </c>
      <c r="JA480" s="223">
        <f t="shared" ca="1" si="1110"/>
        <v>3.8964224769386774E-3</v>
      </c>
      <c r="JB480" s="223">
        <f t="shared" ca="1" si="1111"/>
        <v>-4.5986430356799741E-3</v>
      </c>
    </row>
    <row r="481" spans="2:262">
      <c r="B481" s="230">
        <v>120</v>
      </c>
      <c r="C481" s="229">
        <f t="shared" si="1112"/>
        <v>2.3437500000000016E-3</v>
      </c>
      <c r="D481" s="226">
        <f t="shared" ca="1" si="855"/>
        <v>23.401166717918763</v>
      </c>
      <c r="E481" s="225">
        <f ca="1">DV361</f>
        <v>-0.59883328208123821</v>
      </c>
      <c r="F481" s="224">
        <v>120</v>
      </c>
      <c r="G481" s="223">
        <f t="shared" ca="1" si="856"/>
        <v>4.5458499643096523E-3</v>
      </c>
      <c r="H481" s="223">
        <f t="shared" ca="1" si="857"/>
        <v>-4.7459403872104535E-3</v>
      </c>
      <c r="I481" s="223">
        <f t="shared" ca="1" si="858"/>
        <v>4.7636469825847886E-3</v>
      </c>
      <c r="J481" s="223">
        <f t="shared" ca="1" si="859"/>
        <v>-4.5982892959023948E-3</v>
      </c>
      <c r="K481" s="223">
        <f t="shared" ca="1" si="860"/>
        <v>4.2562219303288202E-3</v>
      </c>
      <c r="L481" s="223">
        <f t="shared" ca="1" si="861"/>
        <v>-3.7505903428894571E-3</v>
      </c>
      <c r="M481" s="223">
        <f t="shared" ca="1" si="862"/>
        <v>3.1008256719281565E-3</v>
      </c>
      <c r="N481" s="223">
        <f t="shared" ca="1" si="863"/>
        <v>-2.3318980093577288E-3</v>
      </c>
      <c r="O481" s="223">
        <f t="shared" ca="1" si="864"/>
        <v>1.4733568140311536E-3</v>
      </c>
      <c r="P481" s="223">
        <f t="shared" ca="1" si="865"/>
        <v>-5.5819534260938253E-4</v>
      </c>
      <c r="Q481" s="223">
        <f t="shared" ca="1" si="866"/>
        <v>-3.7841726278933004E-4</v>
      </c>
      <c r="R481" s="223">
        <f t="shared" ca="1" si="867"/>
        <v>1.3004875049978937E-3</v>
      </c>
      <c r="S481" s="223">
        <f t="shared" ca="1" si="868"/>
        <v>-2.1725807417111512E-3</v>
      </c>
      <c r="T481" s="223">
        <f t="shared" ca="1" si="869"/>
        <v>2.961182918917797E-3</v>
      </c>
      <c r="U481" s="223">
        <f t="shared" ca="1" si="870"/>
        <v>-3.6359884972009186E-3</v>
      </c>
      <c r="V481" s="223">
        <f t="shared" ca="1" si="871"/>
        <v>4.1710650766224721E-3</v>
      </c>
      <c r="W481" s="223">
        <f t="shared" ca="1" si="872"/>
        <v>-4.5458499643096636E-3</v>
      </c>
      <c r="X481" s="223">
        <f t="shared" ca="1" si="873"/>
        <v>4.7459403872104552E-3</v>
      </c>
      <c r="Y481" s="223">
        <f t="shared" ca="1" si="874"/>
        <v>-4.7636469825847868E-3</v>
      </c>
      <c r="Z481" s="223">
        <f t="shared" ca="1" si="875"/>
        <v>4.5982892959023931E-3</v>
      </c>
      <c r="AA481" s="223">
        <f t="shared" ca="1" si="876"/>
        <v>-4.2562219303288089E-3</v>
      </c>
      <c r="AB481" s="223">
        <f t="shared" ca="1" si="877"/>
        <v>3.7505903428894411E-3</v>
      </c>
      <c r="AC481" s="223">
        <f t="shared" ca="1" si="878"/>
        <v>-3.1008256719281244E-3</v>
      </c>
      <c r="AD481" s="223">
        <f t="shared" ca="1" si="879"/>
        <v>2.3318980093576767E-3</v>
      </c>
      <c r="AE481" s="223">
        <f t="shared" ca="1" si="880"/>
        <v>-1.4733568140311453E-3</v>
      </c>
      <c r="AF481" s="223">
        <f t="shared" ca="1" si="881"/>
        <v>5.5819534260935695E-4</v>
      </c>
      <c r="AG481" s="223">
        <f t="shared" ca="1" si="882"/>
        <v>3.784172627893552E-4</v>
      </c>
      <c r="AH481" s="223">
        <f t="shared" ca="1" si="883"/>
        <v>-1.300487504997918E-3</v>
      </c>
      <c r="AI481" s="223">
        <f t="shared" ca="1" si="884"/>
        <v>2.1725807417112045E-3</v>
      </c>
      <c r="AJ481" s="223">
        <f t="shared" ca="1" si="885"/>
        <v>-2.961182918917791E-3</v>
      </c>
      <c r="AK481" s="223">
        <f t="shared" ca="1" si="886"/>
        <v>3.6359884972009351E-3</v>
      </c>
      <c r="AL481" s="223">
        <f t="shared" ca="1" si="887"/>
        <v>-4.1710650766224851E-3</v>
      </c>
      <c r="AM481" s="223">
        <f t="shared" ca="1" si="888"/>
        <v>4.5458499643096714E-3</v>
      </c>
      <c r="AN481" s="223">
        <f t="shared" ca="1" si="889"/>
        <v>-4.7459403872104622E-3</v>
      </c>
      <c r="AO481" s="223">
        <f t="shared" ca="1" si="890"/>
        <v>4.7636469825847868E-3</v>
      </c>
      <c r="AP481" s="223">
        <f t="shared" ca="1" si="891"/>
        <v>-4.5982892959023861E-3</v>
      </c>
      <c r="AQ481" s="223">
        <f t="shared" ca="1" si="892"/>
        <v>4.2562219303287976E-3</v>
      </c>
      <c r="AR481" s="223">
        <f t="shared" ca="1" si="893"/>
        <v>-3.750590342889425E-3</v>
      </c>
      <c r="AS481" s="223">
        <f t="shared" ca="1" si="894"/>
        <v>3.1008256719281045E-3</v>
      </c>
      <c r="AT481" s="223">
        <f t="shared" ca="1" si="895"/>
        <v>-2.3318980093577136E-3</v>
      </c>
      <c r="AU481" s="223">
        <f t="shared" ca="1" si="896"/>
        <v>1.473356814031121E-3</v>
      </c>
      <c r="AV481" s="223">
        <f t="shared" ca="1" si="897"/>
        <v>-5.5819534260933136E-4</v>
      </c>
      <c r="AW481" s="223">
        <f t="shared" ca="1" si="898"/>
        <v>-3.7841726278938122E-4</v>
      </c>
      <c r="AX481" s="223">
        <f t="shared" ca="1" si="899"/>
        <v>1.3004875049979433E-3</v>
      </c>
      <c r="AY481" s="223">
        <f t="shared" ca="1" si="900"/>
        <v>-2.1725807417112275E-3</v>
      </c>
      <c r="AZ481" s="223">
        <f t="shared" ca="1" si="901"/>
        <v>2.9611829189178638E-3</v>
      </c>
      <c r="BA481" s="223">
        <f t="shared" ca="1" si="902"/>
        <v>-3.6359884972009958E-3</v>
      </c>
      <c r="BB481" s="223">
        <f t="shared" ca="1" si="903"/>
        <v>4.1710650766225311E-3</v>
      </c>
      <c r="BC481" s="223">
        <f t="shared" ca="1" si="904"/>
        <v>-4.5458499643096584E-3</v>
      </c>
      <c r="BD481" s="223">
        <f t="shared" ca="1" si="905"/>
        <v>4.7459403872104578E-3</v>
      </c>
      <c r="BE481" s="223">
        <f t="shared" ca="1" si="906"/>
        <v>-4.7636469825847851E-3</v>
      </c>
      <c r="BF481" s="223">
        <f t="shared" ca="1" si="907"/>
        <v>4.5982892959023792E-3</v>
      </c>
      <c r="BG481" s="223">
        <f t="shared" ca="1" si="908"/>
        <v>-4.2562219303287855E-3</v>
      </c>
      <c r="BH481" s="223">
        <f t="shared" ca="1" si="909"/>
        <v>3.750590342889409E-3</v>
      </c>
      <c r="BI481" s="223">
        <f t="shared" ca="1" si="910"/>
        <v>-3.100825671928085E-3</v>
      </c>
      <c r="BJ481" s="223">
        <f t="shared" ca="1" si="911"/>
        <v>2.3318980093576316E-3</v>
      </c>
      <c r="BK481" s="223">
        <f t="shared" ca="1" si="912"/>
        <v>-1.4733568140310317E-3</v>
      </c>
      <c r="BL481" s="223">
        <f t="shared" ca="1" si="913"/>
        <v>5.5819534260923812E-4</v>
      </c>
      <c r="BM481" s="223">
        <f t="shared" ca="1" si="914"/>
        <v>3.7841726278933958E-4</v>
      </c>
      <c r="BN481" s="223">
        <f t="shared" ca="1" si="915"/>
        <v>-1.3004875049979023E-3</v>
      </c>
      <c r="BO481" s="223">
        <f t="shared" ca="1" si="916"/>
        <v>2.1725807417111902E-3</v>
      </c>
      <c r="BP481" s="223">
        <f t="shared" ca="1" si="917"/>
        <v>-2.9611829189178309E-3</v>
      </c>
      <c r="BQ481" s="223">
        <f t="shared" ca="1" si="918"/>
        <v>3.6359884972009685E-3</v>
      </c>
      <c r="BR481" s="223">
        <f t="shared" ca="1" si="919"/>
        <v>-4.1710650766225103E-3</v>
      </c>
      <c r="BS481" s="223">
        <f t="shared" ca="1" si="920"/>
        <v>4.5458499643096879E-3</v>
      </c>
      <c r="BT481" s="223">
        <f t="shared" ca="1" si="921"/>
        <v>-4.7459403872104683E-3</v>
      </c>
      <c r="BU481" s="223">
        <f t="shared" ca="1" si="922"/>
        <v>4.7636469825847773E-3</v>
      </c>
      <c r="BV481" s="223">
        <f t="shared" ca="1" si="923"/>
        <v>-4.5982892959023532E-3</v>
      </c>
      <c r="BW481" s="223">
        <f t="shared" ca="1" si="924"/>
        <v>4.256221930328743E-3</v>
      </c>
      <c r="BX481" s="223">
        <f t="shared" ca="1" si="925"/>
        <v>-3.7505903428894354E-3</v>
      </c>
      <c r="BY481" s="223">
        <f t="shared" ca="1" si="926"/>
        <v>3.1008256719281171E-3</v>
      </c>
      <c r="BZ481" s="223">
        <f t="shared" ca="1" si="927"/>
        <v>-2.3318980093576685E-3</v>
      </c>
      <c r="CA481" s="223">
        <f t="shared" ca="1" si="928"/>
        <v>1.473356814031072E-3</v>
      </c>
      <c r="CB481" s="223">
        <f t="shared" ca="1" si="929"/>
        <v>-5.5819534260927997E-4</v>
      </c>
      <c r="CC481" s="223">
        <f t="shared" ca="1" si="930"/>
        <v>-3.7841726278943261E-4</v>
      </c>
      <c r="CD481" s="223">
        <f t="shared" ca="1" si="931"/>
        <v>1.3004875049979923E-3</v>
      </c>
      <c r="CE481" s="223">
        <f t="shared" ca="1" si="932"/>
        <v>-2.1725807417112735E-3</v>
      </c>
      <c r="CF481" s="223">
        <f t="shared" ca="1" si="933"/>
        <v>2.9611829189179041E-3</v>
      </c>
      <c r="CG481" s="223">
        <f t="shared" ca="1" si="934"/>
        <v>-3.6359884972010301E-3</v>
      </c>
      <c r="CH481" s="223">
        <f t="shared" ca="1" si="935"/>
        <v>4.1710650766224894E-3</v>
      </c>
      <c r="CI481" s="223">
        <f t="shared" ca="1" si="936"/>
        <v>-4.545849964309674E-3</v>
      </c>
      <c r="CJ481" s="223">
        <f t="shared" ca="1" si="937"/>
        <v>4.7459403872104639E-3</v>
      </c>
      <c r="CK481" s="223">
        <f t="shared" ca="1" si="938"/>
        <v>-4.7636469825847808E-3</v>
      </c>
      <c r="CL481" s="223">
        <f t="shared" ca="1" si="939"/>
        <v>4.5982892959023653E-3</v>
      </c>
      <c r="CM481" s="223">
        <f t="shared" ca="1" si="940"/>
        <v>-4.2562219303287621E-3</v>
      </c>
      <c r="CN481" s="223">
        <f t="shared" ca="1" si="941"/>
        <v>3.7505903428893773E-3</v>
      </c>
      <c r="CO481" s="223">
        <f t="shared" ca="1" si="942"/>
        <v>-3.1008256719281492E-3</v>
      </c>
      <c r="CP481" s="223">
        <f t="shared" ca="1" si="943"/>
        <v>2.331898009357587E-3</v>
      </c>
      <c r="CQ481" s="223">
        <f t="shared" ca="1" si="944"/>
        <v>-1.4733568140311122E-3</v>
      </c>
      <c r="CR481" s="223">
        <f t="shared" ca="1" si="945"/>
        <v>5.5819534260918716E-4</v>
      </c>
      <c r="CS481" s="223">
        <f t="shared" ca="1" si="946"/>
        <v>3.7841726278939032E-4</v>
      </c>
      <c r="CT481" s="223">
        <f t="shared" ca="1" si="947"/>
        <v>-1.300487504998083E-3</v>
      </c>
      <c r="CU481" s="223">
        <f t="shared" ca="1" si="948"/>
        <v>2.1725807417112362E-3</v>
      </c>
      <c r="CV481" s="223">
        <f t="shared" ca="1" si="949"/>
        <v>-2.9611829189179779E-3</v>
      </c>
      <c r="CW481" s="223">
        <f t="shared" ca="1" si="950"/>
        <v>3.6359884972010027E-3</v>
      </c>
      <c r="CX481" s="223">
        <f t="shared" ca="1" si="951"/>
        <v>-4.1710650766226013E-3</v>
      </c>
      <c r="CY481" s="223">
        <f t="shared" ca="1" si="952"/>
        <v>4.5458499643097035E-3</v>
      </c>
      <c r="CZ481" s="223">
        <f t="shared" ca="1" si="953"/>
        <v>-4.7459403872104587E-3</v>
      </c>
      <c r="DA481" s="223">
        <f t="shared" ca="1" si="954"/>
        <v>4.7636469825847738E-3</v>
      </c>
      <c r="DB481" s="223">
        <f t="shared" ca="1" si="955"/>
        <v>-4.5982892959023766E-3</v>
      </c>
      <c r="DC481" s="223">
        <f t="shared" ca="1" si="956"/>
        <v>4.2562219303287196E-3</v>
      </c>
      <c r="DD481" s="223">
        <f t="shared" ca="1" si="957"/>
        <v>-3.7505903428894033E-3</v>
      </c>
      <c r="DE481" s="223">
        <f t="shared" ca="1" si="958"/>
        <v>3.1008256719279744E-3</v>
      </c>
      <c r="DF481" s="223">
        <f t="shared" ca="1" si="959"/>
        <v>-2.3318980093576234E-3</v>
      </c>
      <c r="DG481" s="223">
        <f t="shared" ca="1" si="960"/>
        <v>1.473356814030894E-3</v>
      </c>
      <c r="DH481" s="223">
        <f t="shared" ca="1" si="961"/>
        <v>-5.5819534260922858E-4</v>
      </c>
      <c r="DI481" s="223">
        <f t="shared" ca="1" si="962"/>
        <v>-3.7841726278934869E-4</v>
      </c>
      <c r="DJ481" s="223">
        <f t="shared" ca="1" si="963"/>
        <v>1.3004875049980424E-3</v>
      </c>
      <c r="DK481" s="223">
        <f t="shared" ca="1" si="964"/>
        <v>-2.1725807417111989E-3</v>
      </c>
      <c r="DL481" s="223">
        <f t="shared" ca="1" si="965"/>
        <v>2.9611829189179449E-3</v>
      </c>
      <c r="DM481" s="223">
        <f t="shared" ca="1" si="966"/>
        <v>-3.6359884972009746E-3</v>
      </c>
      <c r="DN481" s="223">
        <f t="shared" ca="1" si="967"/>
        <v>4.1710650766225814E-3</v>
      </c>
      <c r="DO481" s="223">
        <f t="shared" ca="1" si="968"/>
        <v>-4.5458499643096905E-3</v>
      </c>
      <c r="DP481" s="223">
        <f t="shared" ca="1" si="969"/>
        <v>4.7459403872104847E-3</v>
      </c>
      <c r="DQ481" s="223">
        <f t="shared" ca="1" si="970"/>
        <v>-4.7636469825847773E-3</v>
      </c>
      <c r="DR481" s="223">
        <f t="shared" ca="1" si="971"/>
        <v>4.5982892959023141E-3</v>
      </c>
      <c r="DS481" s="223">
        <f t="shared" ca="1" si="972"/>
        <v>-4.2562219303287387E-3</v>
      </c>
      <c r="DT481" s="223">
        <f t="shared" ca="1" si="973"/>
        <v>3.7505903428894294E-3</v>
      </c>
      <c r="DU481" s="223">
        <f t="shared" ca="1" si="974"/>
        <v>-3.1008256719280061E-3</v>
      </c>
      <c r="DV481" s="223">
        <f t="shared" ca="1" si="975"/>
        <v>2.3318980093576603E-3</v>
      </c>
      <c r="DW481" s="223">
        <f t="shared" ca="1" si="976"/>
        <v>-1.4733568140309337E-3</v>
      </c>
      <c r="DX481" s="223">
        <f t="shared" ca="1" si="977"/>
        <v>5.5819534260927086E-4</v>
      </c>
      <c r="DY481" s="223">
        <f t="shared" ca="1" si="978"/>
        <v>3.7841726278957724E-4</v>
      </c>
      <c r="DZ481" s="223">
        <f t="shared" ca="1" si="979"/>
        <v>-1.3004875049980019E-3</v>
      </c>
      <c r="EA481" s="223">
        <f t="shared" ca="1" si="980"/>
        <v>2.1725807417114027E-3</v>
      </c>
      <c r="EB481" s="223">
        <f t="shared" ca="1" si="981"/>
        <v>-2.9611829189179115E-3</v>
      </c>
      <c r="EC481" s="223">
        <f t="shared" ca="1" si="982"/>
        <v>3.6359884972011237E-3</v>
      </c>
      <c r="ED481" s="223">
        <f t="shared" ca="1" si="983"/>
        <v>-4.1710650766225606E-3</v>
      </c>
      <c r="EE481" s="223">
        <f t="shared" ca="1" si="984"/>
        <v>4.5458499643096766E-3</v>
      </c>
      <c r="EF481" s="223">
        <f t="shared" ca="1" si="985"/>
        <v>-4.7459403872104804E-3</v>
      </c>
      <c r="EG481" s="223">
        <f t="shared" ca="1" si="986"/>
        <v>4.7636469825847799E-3</v>
      </c>
      <c r="EH481" s="223">
        <f t="shared" ca="1" si="987"/>
        <v>-4.5982892959023254E-3</v>
      </c>
      <c r="EI481" s="223">
        <f t="shared" ca="1" si="988"/>
        <v>4.2562219303287577E-3</v>
      </c>
      <c r="EJ481" s="223">
        <f t="shared" ca="1" si="989"/>
        <v>-3.7505903428892871E-3</v>
      </c>
      <c r="EK481" s="223">
        <f t="shared" ca="1" si="990"/>
        <v>3.1008256719280386E-3</v>
      </c>
      <c r="EL481" s="223">
        <f t="shared" ca="1" si="991"/>
        <v>-2.3318980093574599E-3</v>
      </c>
      <c r="EM481" s="223">
        <f t="shared" ca="1" si="992"/>
        <v>1.473356814030974E-3</v>
      </c>
      <c r="EN481" s="223">
        <f t="shared" ca="1" si="993"/>
        <v>-5.5819534260904296E-4</v>
      </c>
      <c r="EO481" s="223">
        <f t="shared" ca="1" si="994"/>
        <v>-3.7841726278953561E-4</v>
      </c>
      <c r="EP481" s="223">
        <f t="shared" ca="1" si="995"/>
        <v>1.3004875049979611E-3</v>
      </c>
      <c r="EQ481" s="223">
        <f t="shared" ca="1" si="996"/>
        <v>-2.1725807417113654E-3</v>
      </c>
      <c r="ER481" s="223">
        <f t="shared" ca="1" si="997"/>
        <v>2.961182918917879E-3</v>
      </c>
      <c r="ES481" s="223">
        <f t="shared" ca="1" si="998"/>
        <v>-3.6359884972010964E-3</v>
      </c>
      <c r="ET481" s="223">
        <f t="shared" ca="1" si="999"/>
        <v>4.1710650766225398E-3</v>
      </c>
      <c r="EU481" s="223">
        <f t="shared" ca="1" si="1000"/>
        <v>-4.5458499643097477E-3</v>
      </c>
      <c r="EV481" s="223">
        <f t="shared" ca="1" si="1001"/>
        <v>4.7459403872104752E-3</v>
      </c>
      <c r="EW481" s="223">
        <f t="shared" ca="1" si="1002"/>
        <v>-4.7636469825847625E-3</v>
      </c>
      <c r="EX481" s="223">
        <f t="shared" ca="1" si="1003"/>
        <v>4.5982892959023376E-3</v>
      </c>
      <c r="EY481" s="223">
        <f t="shared" ca="1" si="1004"/>
        <v>-4.2562219303286537E-3</v>
      </c>
      <c r="EZ481" s="223">
        <f t="shared" ca="1" si="1005"/>
        <v>3.7505903428893131E-3</v>
      </c>
      <c r="FA481" s="223">
        <f t="shared" ca="1" si="1006"/>
        <v>-3.1008256719280707E-3</v>
      </c>
      <c r="FB481" s="223">
        <f t="shared" ca="1" si="1007"/>
        <v>2.3318980093574968E-3</v>
      </c>
      <c r="FC481" s="223">
        <f t="shared" ca="1" si="1008"/>
        <v>-1.4733568140310139E-3</v>
      </c>
      <c r="FD481" s="223">
        <f t="shared" ca="1" si="1009"/>
        <v>5.5819534260908438E-4</v>
      </c>
      <c r="FE481" s="223">
        <f t="shared" ca="1" si="1010"/>
        <v>3.7841726278949332E-4</v>
      </c>
      <c r="FF481" s="223">
        <f t="shared" ca="1" si="1011"/>
        <v>-1.3004875049981816E-3</v>
      </c>
      <c r="FG481" s="223">
        <f t="shared" ca="1" si="1012"/>
        <v>2.1725807417113281E-3</v>
      </c>
      <c r="FH481" s="223">
        <f t="shared" ca="1" si="1013"/>
        <v>-2.9611829189180585E-3</v>
      </c>
      <c r="FI481" s="223">
        <f t="shared" ca="1" si="1014"/>
        <v>3.6359884972010695E-3</v>
      </c>
      <c r="FJ481" s="223">
        <f t="shared" ca="1" si="1015"/>
        <v>-4.1710650766225198E-3</v>
      </c>
      <c r="FK481" s="223">
        <f t="shared" ca="1" si="1016"/>
        <v>4.5458499643097347E-3</v>
      </c>
      <c r="FL481" s="223">
        <f t="shared" ca="1" si="1017"/>
        <v>-4.7459403872104709E-3</v>
      </c>
      <c r="FM481" s="223">
        <f t="shared" ca="1" si="1018"/>
        <v>4.7636469825847651E-3</v>
      </c>
      <c r="FN481" s="223">
        <f t="shared" ca="1" si="1019"/>
        <v>-4.5982892959023488E-3</v>
      </c>
      <c r="FO481" s="223">
        <f t="shared" ca="1" si="1020"/>
        <v>4.2562219303286719E-3</v>
      </c>
      <c r="FP481" s="223">
        <f t="shared" ca="1" si="1021"/>
        <v>-3.7505903428893396E-3</v>
      </c>
      <c r="FQ481" s="223">
        <f t="shared" ca="1" si="1022"/>
        <v>3.1008256719278959E-3</v>
      </c>
      <c r="FR481" s="223">
        <f t="shared" ca="1" si="1023"/>
        <v>-2.3318980093575336E-3</v>
      </c>
      <c r="FS481" s="223">
        <f t="shared" ca="1" si="1024"/>
        <v>1.4733568140307958E-3</v>
      </c>
      <c r="FT481" s="223">
        <f t="shared" ca="1" si="1025"/>
        <v>-5.5819534260912666E-4</v>
      </c>
      <c r="FU481" s="223">
        <f t="shared" ca="1" si="1026"/>
        <v>-3.7841726278945126E-4</v>
      </c>
      <c r="FV481" s="223">
        <f t="shared" ca="1" si="1027"/>
        <v>1.3004875049981411E-3</v>
      </c>
      <c r="FW481" s="223">
        <f t="shared" ca="1" si="1028"/>
        <v>-2.1725807417112904E-3</v>
      </c>
      <c r="FX481" s="223">
        <f t="shared" ca="1" si="1029"/>
        <v>2.9611829189178126E-3</v>
      </c>
      <c r="FY481" s="223">
        <f t="shared" ca="1" si="1030"/>
        <v>-3.6359884972010413E-3</v>
      </c>
      <c r="FZ481" s="223">
        <f t="shared" ca="1" si="1031"/>
        <v>4.1710650766226317E-3</v>
      </c>
      <c r="GA481" s="223">
        <f t="shared" ca="1" si="1032"/>
        <v>-4.5458499643098067E-3</v>
      </c>
      <c r="GB481" s="223">
        <f t="shared" ca="1" si="1033"/>
        <v>4.7459403872104657E-3</v>
      </c>
      <c r="GC481" s="223">
        <f t="shared" ca="1" si="1034"/>
        <v>-4.7636469825847686E-3</v>
      </c>
      <c r="GD481" s="223">
        <f t="shared" ca="1" si="1035"/>
        <v>4.5982892959022855E-3</v>
      </c>
      <c r="GE481" s="223">
        <f t="shared" ca="1" si="1036"/>
        <v>-4.2562219303285687E-3</v>
      </c>
      <c r="GF481" s="223">
        <f t="shared" ca="1" si="1037"/>
        <v>3.750590342889366E-3</v>
      </c>
      <c r="GG481" s="223">
        <f t="shared" ca="1" si="1038"/>
        <v>-3.100825671927928E-3</v>
      </c>
      <c r="GH481" s="223">
        <f t="shared" ca="1" si="1039"/>
        <v>2.3318980093573333E-3</v>
      </c>
      <c r="GI481" s="223">
        <f t="shared" ca="1" si="1040"/>
        <v>-1.4733568140310937E-3</v>
      </c>
      <c r="GJ481" s="223">
        <f t="shared" ca="1" si="1041"/>
        <v>5.5819534260916829E-4</v>
      </c>
      <c r="GK481" s="223">
        <f t="shared" ca="1" si="1042"/>
        <v>3.7841726278967981E-4</v>
      </c>
      <c r="GL481" s="223">
        <f t="shared" ca="1" si="1043"/>
        <v>-1.3004875049983623E-3</v>
      </c>
      <c r="GM481" s="223">
        <f t="shared" ca="1" si="1044"/>
        <v>2.1725807417112527E-3</v>
      </c>
      <c r="GN481" s="223">
        <f t="shared" ca="1" si="1045"/>
        <v>-2.9611829189179926E-3</v>
      </c>
      <c r="GO481" s="223">
        <f t="shared" ca="1" si="1046"/>
        <v>3.635988497201191E-3</v>
      </c>
      <c r="GP481" s="223">
        <f t="shared" ca="1" si="1047"/>
        <v>-4.1710650766227436E-3</v>
      </c>
      <c r="GQ481" s="223">
        <f t="shared" ca="1" si="1048"/>
        <v>4.5458499643097087E-3</v>
      </c>
      <c r="GR481" s="223">
        <f t="shared" ca="1" si="1049"/>
        <v>-4.7459403872104925E-3</v>
      </c>
      <c r="GS481" s="223">
        <f t="shared" ca="1" si="1050"/>
        <v>4.7636469825847504E-3</v>
      </c>
      <c r="GT481" s="223">
        <f t="shared" ca="1" si="1051"/>
        <v>-4.5982892959023714E-3</v>
      </c>
      <c r="GU481" s="223">
        <f t="shared" ca="1" si="1052"/>
        <v>4.2562219303287109E-3</v>
      </c>
      <c r="GV481" s="223">
        <f t="shared" ca="1" si="1053"/>
        <v>-3.7505903428892234E-3</v>
      </c>
      <c r="GW481" s="223">
        <f t="shared" ca="1" si="1054"/>
        <v>3.1008256719277537E-3</v>
      </c>
      <c r="GX481" s="223">
        <f t="shared" ca="1" si="1055"/>
        <v>-2.3318980093576074E-3</v>
      </c>
      <c r="GY481" s="223">
        <f t="shared" ca="1" si="1056"/>
        <v>1.4733568140308756E-3</v>
      </c>
      <c r="GZ481" s="223">
        <f t="shared" ca="1" si="1057"/>
        <v>-5.581953426089404E-4</v>
      </c>
      <c r="HA481" s="223">
        <f t="shared" ca="1" si="1058"/>
        <v>-3.7841726278936734E-4</v>
      </c>
      <c r="HB481" s="223">
        <f t="shared" ca="1" si="1059"/>
        <v>1.3004875049980606E-3</v>
      </c>
      <c r="HC481" s="223">
        <f t="shared" ca="1" si="1060"/>
        <v>-2.1725807417114574E-3</v>
      </c>
      <c r="HD481" s="223">
        <f t="shared" ca="1" si="1061"/>
        <v>2.9611829189181726E-3</v>
      </c>
      <c r="HE481" s="223">
        <f t="shared" ca="1" si="1062"/>
        <v>-3.6359884972009871E-3</v>
      </c>
      <c r="HF481" s="223">
        <f t="shared" ca="1" si="1063"/>
        <v>4.1710650766225901E-3</v>
      </c>
      <c r="HG481" s="223">
        <f t="shared" ca="1" si="1064"/>
        <v>-4.5458499643097798E-3</v>
      </c>
      <c r="HH481" s="223">
        <f t="shared" ca="1" si="1065"/>
        <v>4.7459403872105194E-3</v>
      </c>
      <c r="HI481" s="223">
        <f t="shared" ca="1" si="1066"/>
        <v>-4.7636469825847755E-3</v>
      </c>
      <c r="HJ481" s="223">
        <f t="shared" ca="1" si="1067"/>
        <v>4.5982892959023081E-3</v>
      </c>
      <c r="HK481" s="223">
        <f t="shared" ca="1" si="1068"/>
        <v>-4.2562219303286068E-3</v>
      </c>
      <c r="HL481" s="223">
        <f t="shared" ca="1" si="1069"/>
        <v>3.7505903428894176E-3</v>
      </c>
      <c r="HM481" s="223">
        <f t="shared" ca="1" si="1070"/>
        <v>-3.1008256719279922E-3</v>
      </c>
      <c r="HN481" s="223">
        <f t="shared" ca="1" si="1071"/>
        <v>2.331898009357407E-3</v>
      </c>
      <c r="HO481" s="223">
        <f t="shared" ca="1" si="1072"/>
        <v>-1.4733568140306574E-3</v>
      </c>
      <c r="HP481" s="223">
        <f t="shared" ca="1" si="1073"/>
        <v>5.5819534260925199E-4</v>
      </c>
      <c r="HQ481" s="223">
        <f t="shared" ca="1" si="1074"/>
        <v>3.7841726278959589E-4</v>
      </c>
      <c r="HR481" s="223">
        <f t="shared" ca="1" si="1075"/>
        <v>-1.3004875049982812E-3</v>
      </c>
      <c r="HS481" s="223">
        <f t="shared" ca="1" si="1076"/>
        <v>2.1725807417116616E-3</v>
      </c>
      <c r="HT481" s="223">
        <f t="shared" ca="1" si="1077"/>
        <v>-2.9611829189179267E-3</v>
      </c>
      <c r="HU481" s="223">
        <f t="shared" ca="1" si="1078"/>
        <v>3.6359884972011359E-3</v>
      </c>
      <c r="HV481" s="223">
        <f t="shared" ca="1" si="1079"/>
        <v>-4.1710650766227019E-3</v>
      </c>
      <c r="HW481" s="223">
        <f t="shared" ca="1" si="1080"/>
        <v>4.5458499643096836E-3</v>
      </c>
      <c r="HX481" s="223">
        <f t="shared" ca="1" si="1081"/>
        <v>-4.7459403872104821E-3</v>
      </c>
      <c r="HY481" s="223">
        <f t="shared" ca="1" si="1082"/>
        <v>4.7636469825847565E-3</v>
      </c>
      <c r="HZ481" s="223">
        <f t="shared" ca="1" si="1083"/>
        <v>-4.5982892959022465E-3</v>
      </c>
      <c r="IA481" s="223">
        <f t="shared" ca="1" si="1084"/>
        <v>4.2562219303287491E-3</v>
      </c>
      <c r="IB481" s="223">
        <f t="shared" ca="1" si="1085"/>
        <v>-3.7505903428892758E-3</v>
      </c>
      <c r="IC481" s="223">
        <f t="shared" ca="1" si="1086"/>
        <v>3.1008256719278178E-3</v>
      </c>
      <c r="ID481" s="223">
        <f t="shared" ca="1" si="1087"/>
        <v>-2.3318980093572066E-3</v>
      </c>
      <c r="IE481" s="223">
        <f t="shared" ca="1" si="1088"/>
        <v>-1.2686651625028933E-3</v>
      </c>
      <c r="IF481" s="223">
        <f t="shared" ca="1" si="1089"/>
        <v>-5.5819534260902453E-4</v>
      </c>
      <c r="IG481" s="223">
        <f t="shared" ca="1" si="1090"/>
        <v>-3.7841726278982509E-4</v>
      </c>
      <c r="IH481" s="223">
        <f t="shared" ca="1" si="1091"/>
        <v>1.3004875049979793E-3</v>
      </c>
      <c r="II481" s="223">
        <f t="shared" ca="1" si="1092"/>
        <v>-2.1725807417113815E-3</v>
      </c>
      <c r="IJ481" s="223">
        <f t="shared" ca="1" si="1093"/>
        <v>2.9611829189181062E-3</v>
      </c>
      <c r="IK481" s="223">
        <f t="shared" ca="1" si="1094"/>
        <v>-3.6359884972012851E-3</v>
      </c>
      <c r="IL481" s="223">
        <f t="shared" ca="1" si="1095"/>
        <v>4.1710650766225493E-3</v>
      </c>
      <c r="IM481" s="223">
        <f t="shared" ca="1" si="1096"/>
        <v>-4.5458499643097547E-3</v>
      </c>
      <c r="IN481" s="223">
        <f t="shared" ca="1" si="1097"/>
        <v>4.7459403872105099E-3</v>
      </c>
      <c r="IO481" s="223">
        <f t="shared" ca="1" si="1098"/>
        <v>-4.7636469825847391E-3</v>
      </c>
      <c r="IP481" s="223">
        <f t="shared" ca="1" si="1099"/>
        <v>4.5982892959023323E-3</v>
      </c>
      <c r="IQ481" s="223">
        <f t="shared" ca="1" si="1100"/>
        <v>-4.256221930328645E-3</v>
      </c>
      <c r="IR481" s="223">
        <f t="shared" ca="1" si="1101"/>
        <v>3.7505903428891336E-3</v>
      </c>
      <c r="IS481" s="223">
        <f t="shared" ca="1" si="1102"/>
        <v>-3.1008256719280564E-3</v>
      </c>
      <c r="IT481" s="223">
        <f t="shared" ca="1" si="1103"/>
        <v>2.3318980093574803E-3</v>
      </c>
      <c r="IU481" s="223">
        <f t="shared" ca="1" si="1104"/>
        <v>-1.4733568140307381E-3</v>
      </c>
      <c r="IV481" s="223">
        <f t="shared" ca="1" si="1105"/>
        <v>5.5819534260879641E-4</v>
      </c>
      <c r="IW481" s="223">
        <f t="shared" ca="1" si="1106"/>
        <v>3.7841726278951176E-4</v>
      </c>
      <c r="IX481" s="223">
        <f t="shared" ca="1" si="1107"/>
        <v>-1.3004875049981999E-3</v>
      </c>
      <c r="IY481" s="223">
        <f t="shared" ca="1" si="1108"/>
        <v>2.1725807417115866E-3</v>
      </c>
      <c r="IZ481" s="223">
        <f t="shared" ca="1" si="1109"/>
        <v>-2.9611829189182871E-3</v>
      </c>
      <c r="JA481" s="223">
        <f t="shared" ca="1" si="1110"/>
        <v>3.6359884972010821E-3</v>
      </c>
      <c r="JB481" s="223">
        <f t="shared" ca="1" si="1111"/>
        <v>-4.1710650766226612E-3</v>
      </c>
    </row>
    <row r="482" spans="2:262">
      <c r="B482" s="230">
        <v>121</v>
      </c>
      <c r="C482" s="229">
        <f t="shared" si="1112"/>
        <v>2.3632812500000017E-3</v>
      </c>
      <c r="D482" s="226">
        <f t="shared" ca="1" si="855"/>
        <v>23.382472887422615</v>
      </c>
      <c r="E482" s="225">
        <f ca="1">DW361</f>
        <v>-0.61752711257738524</v>
      </c>
      <c r="F482" s="224">
        <v>121</v>
      </c>
      <c r="G482" s="223">
        <f t="shared" ca="1" si="856"/>
        <v>-3.2241416313289642E-3</v>
      </c>
      <c r="H482" s="223">
        <f t="shared" ca="1" si="857"/>
        <v>3.7248686218145344E-3</v>
      </c>
      <c r="I482" s="223">
        <f t="shared" ca="1" si="858"/>
        <v>-4.1159179164909727E-3</v>
      </c>
      <c r="J482" s="223">
        <f t="shared" ca="1" si="859"/>
        <v>4.3857751802387247E-3</v>
      </c>
      <c r="K482" s="223">
        <f t="shared" ca="1" si="860"/>
        <v>-4.5264945427761173E-3</v>
      </c>
      <c r="L482" s="223">
        <f t="shared" ca="1" si="861"/>
        <v>4.5339325625469969E-3</v>
      </c>
      <c r="M482" s="223">
        <f t="shared" ca="1" si="862"/>
        <v>-4.4078702291773944E-3</v>
      </c>
      <c r="N482" s="223">
        <f t="shared" ca="1" si="863"/>
        <v>4.1520194121736137E-3</v>
      </c>
      <c r="O482" s="223">
        <f t="shared" ca="1" si="864"/>
        <v>-3.7739135659816763E-3</v>
      </c>
      <c r="P482" s="223">
        <f t="shared" ca="1" si="865"/>
        <v>3.2846859095665222E-3</v>
      </c>
      <c r="Q482" s="223">
        <f t="shared" ca="1" si="866"/>
        <v>-2.6987416119500923E-3</v>
      </c>
      <c r="R482" s="223">
        <f t="shared" ca="1" si="867"/>
        <v>2.033333636111702E-3</v>
      </c>
      <c r="S482" s="223">
        <f t="shared" ca="1" si="868"/>
        <v>-1.3080547304064488E-3</v>
      </c>
      <c r="T482" s="223">
        <f t="shared" ca="1" si="869"/>
        <v>5.4426052566943503E-4</v>
      </c>
      <c r="U482" s="223">
        <f t="shared" ca="1" si="870"/>
        <v>2.3555927525255576E-4</v>
      </c>
      <c r="V482" s="223">
        <f t="shared" ca="1" si="871"/>
        <v>-1.0084431003968067E-3</v>
      </c>
      <c r="W482" s="223">
        <f t="shared" ca="1" si="872"/>
        <v>1.7516336056321645E-3</v>
      </c>
      <c r="X482" s="223">
        <f t="shared" ca="1" si="873"/>
        <v>-2.4432477581761915E-3</v>
      </c>
      <c r="Y482" s="223">
        <f t="shared" ca="1" si="874"/>
        <v>3.0629211762636431E-3</v>
      </c>
      <c r="Z482" s="223">
        <f t="shared" ca="1" si="875"/>
        <v>-3.5924077525682188E-3</v>
      </c>
      <c r="AA482" s="223">
        <f t="shared" ca="1" si="876"/>
        <v>4.0161169056366951E-3</v>
      </c>
      <c r="AB482" s="223">
        <f t="shared" ca="1" si="877"/>
        <v>-4.3215726401199563E-3</v>
      </c>
      <c r="AC482" s="223">
        <f t="shared" ca="1" si="878"/>
        <v>4.4997808989032054E-3</v>
      </c>
      <c r="AD482" s="223">
        <f t="shared" ca="1" si="879"/>
        <v>-4.5454943905563257E-3</v>
      </c>
      <c r="AE482" s="223">
        <f t="shared" ca="1" si="880"/>
        <v>4.4573670943357816E-3</v>
      </c>
      <c r="AF482" s="223">
        <f t="shared" ca="1" si="881"/>
        <v>-4.2379938933820825E-3</v>
      </c>
      <c r="AG482" s="223">
        <f t="shared" ca="1" si="882"/>
        <v>3.8938341691246736E-3</v>
      </c>
      <c r="AH482" s="223">
        <f t="shared" ca="1" si="883"/>
        <v>-3.4350216066352385E-3</v>
      </c>
      <c r="AI482" s="223">
        <f t="shared" ca="1" si="884"/>
        <v>2.8750658111566067E-3</v>
      </c>
      <c r="AJ482" s="223">
        <f t="shared" ca="1" si="885"/>
        <v>-2.2304545216236225E-3</v>
      </c>
      <c r="AK482" s="223">
        <f t="shared" ca="1" si="886"/>
        <v>1.5201681338855462E-3</v>
      </c>
      <c r="AL482" s="223">
        <f t="shared" ca="1" si="887"/>
        <v>-7.6512082835547123E-4</v>
      </c>
      <c r="AM482" s="223">
        <f t="shared" ca="1" si="888"/>
        <v>-1.2455242076040395E-5</v>
      </c>
      <c r="AN482" s="223">
        <f t="shared" ca="1" si="889"/>
        <v>7.8966457145160092E-4</v>
      </c>
      <c r="AO482" s="223">
        <f t="shared" ca="1" si="890"/>
        <v>-1.543622452399774E-3</v>
      </c>
      <c r="AP482" s="223">
        <f t="shared" ca="1" si="891"/>
        <v>2.2521288098265677E-3</v>
      </c>
      <c r="AQ482" s="223">
        <f t="shared" ca="1" si="892"/>
        <v>-2.8943218758044919E-3</v>
      </c>
      <c r="AR482" s="223">
        <f t="shared" ca="1" si="893"/>
        <v>3.4512924583882075E-3</v>
      </c>
      <c r="AS482" s="223">
        <f t="shared" ca="1" si="894"/>
        <v>-3.9066407173864405E-3</v>
      </c>
      <c r="AT482" s="223">
        <f t="shared" ca="1" si="895"/>
        <v>4.2469590529860997E-3</v>
      </c>
      <c r="AU482" s="223">
        <f t="shared" ca="1" si="896"/>
        <v>-4.4622268887105892E-3</v>
      </c>
      <c r="AV482" s="223">
        <f t="shared" ca="1" si="897"/>
        <v>4.5461057244405188E-3</v>
      </c>
      <c r="AW482" s="223">
        <f t="shared" ca="1" si="898"/>
        <v>-4.4961257717446588E-3</v>
      </c>
      <c r="AX482" s="223">
        <f t="shared" ca="1" si="899"/>
        <v>4.3137586760969735E-3</v>
      </c>
      <c r="AY482" s="223">
        <f t="shared" ca="1" si="900"/>
        <v>-4.0043741846946335E-3</v>
      </c>
      <c r="AZ482" s="223">
        <f t="shared" ca="1" si="901"/>
        <v>3.5770820357812205E-3</v>
      </c>
      <c r="BA482" s="223">
        <f t="shared" ca="1" si="902"/>
        <v>-3.0444637249979981E-3</v>
      </c>
      <c r="BB482" s="223">
        <f t="shared" ca="1" si="903"/>
        <v>2.4222020468282366E-3</v>
      </c>
      <c r="BC482" s="223">
        <f t="shared" ca="1" si="904"/>
        <v>-1.7286193191790799E-3</v>
      </c>
      <c r="BD482" s="223">
        <f t="shared" ca="1" si="905"/>
        <v>9.8413788794936155E-4</v>
      </c>
      <c r="BE482" s="223">
        <f t="shared" ca="1" si="906"/>
        <v>-2.1067879686955402E-4</v>
      </c>
      <c r="BF482" s="223">
        <f t="shared" ca="1" si="907"/>
        <v>-5.6898367138728898E-4</v>
      </c>
      <c r="BG482" s="223">
        <f t="shared" ca="1" si="908"/>
        <v>1.3318925774742244E-3</v>
      </c>
      <c r="BH482" s="223">
        <f t="shared" ca="1" si="909"/>
        <v>-2.0555842859108575E-3</v>
      </c>
      <c r="BI482" s="223">
        <f t="shared" ca="1" si="910"/>
        <v>2.7187499004338988E-3</v>
      </c>
      <c r="BJ482" s="223">
        <f t="shared" ca="1" si="911"/>
        <v>-3.3018626983784016E-3</v>
      </c>
      <c r="BK482" s="223">
        <f t="shared" ca="1" si="912"/>
        <v>3.7877530894667062E-3</v>
      </c>
      <c r="BL482" s="223">
        <f t="shared" ca="1" si="913"/>
        <v>-4.1621141695038968E-3</v>
      </c>
      <c r="BM482" s="223">
        <f t="shared" ca="1" si="914"/>
        <v>4.4139229830981565E-3</v>
      </c>
      <c r="BN482" s="223">
        <f t="shared" ca="1" si="915"/>
        <v>-4.5357650914426995E-3</v>
      </c>
      <c r="BO482" s="223">
        <f t="shared" ca="1" si="916"/>
        <v>4.5240528883552997E-3</v>
      </c>
      <c r="BP482" s="223">
        <f t="shared" ca="1" si="917"/>
        <v>-4.3791312363204915E-3</v>
      </c>
      <c r="BQ482" s="223">
        <f t="shared" ca="1" si="918"/>
        <v>4.105267312111912E-3</v>
      </c>
      <c r="BR482" s="223">
        <f t="shared" ca="1" si="919"/>
        <v>-3.710524960987584E-3</v>
      </c>
      <c r="BS482" s="223">
        <f t="shared" ca="1" si="920"/>
        <v>3.2065272590624354E-3</v>
      </c>
      <c r="BT482" s="223">
        <f t="shared" ca="1" si="921"/>
        <v>-2.6081142751421451E-3</v>
      </c>
      <c r="BU482" s="223">
        <f t="shared" ca="1" si="922"/>
        <v>1.9329061091236594E-3</v>
      </c>
      <c r="BV482" s="223">
        <f t="shared" ca="1" si="923"/>
        <v>-1.2007840731708204E-3</v>
      </c>
      <c r="BW482" s="223">
        <f t="shared" ca="1" si="924"/>
        <v>4.3330529214033551E-4</v>
      </c>
      <c r="BX482" s="223">
        <f t="shared" ca="1" si="925"/>
        <v>3.4693203982158537E-4</v>
      </c>
      <c r="BY482" s="223">
        <f t="shared" ca="1" si="926"/>
        <v>-1.1169540566694041E-3</v>
      </c>
      <c r="BZ482" s="223">
        <f t="shared" ca="1" si="927"/>
        <v>1.8540876794025266E-3</v>
      </c>
      <c r="CA482" s="223">
        <f t="shared" ca="1" si="928"/>
        <v>-2.5366282184186885E-3</v>
      </c>
      <c r="CB482" s="223">
        <f t="shared" ca="1" si="929"/>
        <v>3.1444784619192299E-3</v>
      </c>
      <c r="CC482" s="223">
        <f t="shared" ca="1" si="930"/>
        <v>-3.6597404325863859E-3</v>
      </c>
      <c r="CD482" s="223">
        <f t="shared" ca="1" si="931"/>
        <v>4.0672423884292406E-3</v>
      </c>
      <c r="CE482" s="223">
        <f t="shared" ca="1" si="932"/>
        <v>-4.3549855504054144E-3</v>
      </c>
      <c r="CF482" s="223">
        <f t="shared" ca="1" si="933"/>
        <v>4.5144974030534996E-3</v>
      </c>
      <c r="CG482" s="223">
        <f t="shared" ca="1" si="934"/>
        <v>-4.5410811652976703E-3</v>
      </c>
      <c r="CH482" s="223">
        <f t="shared" ca="1" si="935"/>
        <v>4.4339540858291211E-3</v>
      </c>
      <c r="CI482" s="223">
        <f t="shared" ca="1" si="936"/>
        <v>-4.1962704909954181E-3</v>
      </c>
      <c r="CJ482" s="223">
        <f t="shared" ca="1" si="937"/>
        <v>3.8350289065593296E-3</v>
      </c>
      <c r="CK482" s="223">
        <f t="shared" ca="1" si="938"/>
        <v>-3.3608659881010803E-3</v>
      </c>
      <c r="CL482" s="223">
        <f t="shared" ca="1" si="939"/>
        <v>2.787743327723408E-3</v>
      </c>
      <c r="CM482" s="223">
        <f t="shared" ca="1" si="940"/>
        <v>-2.1325363589486624E-3</v>
      </c>
      <c r="CN482" s="223">
        <f t="shared" ca="1" si="941"/>
        <v>1.4145374643837491E-3</v>
      </c>
      <c r="CO482" s="223">
        <f t="shared" ca="1" si="942"/>
        <v>-6.5488791700903277E-4</v>
      </c>
      <c r="CP482" s="223">
        <f t="shared" ca="1" si="943"/>
        <v>-1.240446185841646E-4</v>
      </c>
      <c r="CQ482" s="223">
        <f t="shared" ca="1" si="944"/>
        <v>8.9932469570857079E-4</v>
      </c>
      <c r="CR482" s="223">
        <f t="shared" ca="1" si="945"/>
        <v>-1.6481244132756159E-3</v>
      </c>
      <c r="CS482" s="223">
        <f t="shared" ca="1" si="946"/>
        <v>2.3483955768431328E-3</v>
      </c>
      <c r="CT482" s="223">
        <f t="shared" ca="1" si="947"/>
        <v>-2.9795189014214158E-3</v>
      </c>
      <c r="CU482" s="223">
        <f t="shared" ca="1" si="948"/>
        <v>3.5229111404486359E-3</v>
      </c>
      <c r="CV482" s="223">
        <f t="shared" ca="1" si="949"/>
        <v>-3.9625722641925022E-3</v>
      </c>
      <c r="CW482" s="223">
        <f t="shared" ca="1" si="950"/>
        <v>4.2855565760701406E-3</v>
      </c>
      <c r="CX482" s="223">
        <f t="shared" ca="1" si="951"/>
        <v>-4.4823538949970545E-3</v>
      </c>
      <c r="CY482" s="223">
        <f t="shared" ca="1" si="952"/>
        <v>4.547169579961095E-3</v>
      </c>
      <c r="CZ482" s="223">
        <f t="shared" ca="1" si="953"/>
        <v>-4.4780951515764828E-3</v>
      </c>
      <c r="DA482" s="223">
        <f t="shared" ca="1" si="954"/>
        <v>4.2771644867162211E-3</v>
      </c>
      <c r="DB482" s="223">
        <f t="shared" ca="1" si="955"/>
        <v>-3.9502939315863798E-3</v>
      </c>
      <c r="DC482" s="223">
        <f t="shared" ca="1" si="956"/>
        <v>3.5071080965972993E-3</v>
      </c>
      <c r="DD482" s="223">
        <f t="shared" ca="1" si="957"/>
        <v>-2.9606564624507104E-3</v>
      </c>
      <c r="DE482" s="223">
        <f t="shared" ca="1" si="958"/>
        <v>2.327029141896946E-3</v>
      </c>
      <c r="DF482" s="223">
        <f t="shared" ca="1" si="959"/>
        <v>-1.6248831109462495E-3</v>
      </c>
      <c r="DG482" s="223">
        <f t="shared" ca="1" si="960"/>
        <v>8.7489285952450447E-4</v>
      </c>
      <c r="DH482" s="223">
        <f t="shared" ca="1" si="961"/>
        <v>-9.9141637004192523E-5</v>
      </c>
      <c r="DI482" s="223">
        <f t="shared" ca="1" si="962"/>
        <v>-6.7952878278410836E-4</v>
      </c>
      <c r="DJ482" s="223">
        <f t="shared" ca="1" si="963"/>
        <v>1.4381906710783535E-3</v>
      </c>
      <c r="DK482" s="223">
        <f t="shared" ca="1" si="964"/>
        <v>-2.1545054446275836E-3</v>
      </c>
      <c r="DL482" s="223">
        <f t="shared" ca="1" si="965"/>
        <v>2.8073814189152418E-3</v>
      </c>
      <c r="DM482" s="223">
        <f t="shared" ca="1" si="966"/>
        <v>-3.3775948468028894E-3</v>
      </c>
      <c r="DN482" s="223">
        <f t="shared" ca="1" si="967"/>
        <v>3.8483559562909209E-3</v>
      </c>
      <c r="DO482" s="223">
        <f t="shared" ca="1" si="968"/>
        <v>-4.2058033205726077E-3</v>
      </c>
      <c r="DP482" s="223">
        <f t="shared" ca="1" si="969"/>
        <v>4.4394120037997758E-3</v>
      </c>
      <c r="DQ482" s="223">
        <f t="shared" ca="1" si="970"/>
        <v>-4.542303464821376E-3</v>
      </c>
      <c r="DR482" s="223">
        <f t="shared" ca="1" si="971"/>
        <v>4.5114480938689061E-3</v>
      </c>
      <c r="DS482" s="223">
        <f t="shared" ca="1" si="972"/>
        <v>-4.347754418553079E-3</v>
      </c>
      <c r="DT482" s="223">
        <f t="shared" ca="1" si="973"/>
        <v>4.0560423525272315E-3</v>
      </c>
      <c r="DU482" s="223">
        <f t="shared" ca="1" si="974"/>
        <v>-3.6449012745025057E-3</v>
      </c>
      <c r="DV482" s="223">
        <f t="shared" ca="1" si="975"/>
        <v>3.1264371164371864E-3</v>
      </c>
      <c r="DW482" s="223">
        <f t="shared" ca="1" si="976"/>
        <v>-2.5159159078184997E-3</v>
      </c>
      <c r="DX482" s="223">
        <f t="shared" ca="1" si="977"/>
        <v>1.8313142717712896E-3</v>
      </c>
      <c r="DY482" s="223">
        <f t="shared" ca="1" si="978"/>
        <v>-1.0927901085098163E-3</v>
      </c>
      <c r="DZ482" s="223">
        <f t="shared" ca="1" si="979"/>
        <v>3.2208905170548214E-4</v>
      </c>
      <c r="EA482" s="223">
        <f t="shared" ca="1" si="980"/>
        <v>4.5809582550248272E-4</v>
      </c>
      <c r="EB482" s="223">
        <f t="shared" ca="1" si="981"/>
        <v>-1.2247922015840846E-3</v>
      </c>
      <c r="EC482" s="223">
        <f t="shared" ca="1" si="982"/>
        <v>1.9554249200835327E-3</v>
      </c>
      <c r="ED482" s="223">
        <f t="shared" ca="1" si="983"/>
        <v>-2.6284807086731292E-3</v>
      </c>
      <c r="EE482" s="223">
        <f t="shared" ca="1" si="984"/>
        <v>3.2241416313290019E-3</v>
      </c>
      <c r="EF482" s="223">
        <f t="shared" ca="1" si="985"/>
        <v>-3.7248686218144551E-3</v>
      </c>
      <c r="EG482" s="223">
        <f t="shared" ca="1" si="986"/>
        <v>4.1159179164909432E-3</v>
      </c>
      <c r="EH482" s="223">
        <f t="shared" ca="1" si="987"/>
        <v>-4.3857751802387239E-3</v>
      </c>
      <c r="EI482" s="223">
        <f t="shared" ca="1" si="988"/>
        <v>4.5264945427761234E-3</v>
      </c>
      <c r="EJ482" s="223">
        <f t="shared" ca="1" si="989"/>
        <v>-4.5339325625470064E-3</v>
      </c>
      <c r="EK482" s="223">
        <f t="shared" ca="1" si="990"/>
        <v>4.4078702291774092E-3</v>
      </c>
      <c r="EL482" s="223">
        <f t="shared" ca="1" si="991"/>
        <v>-4.1520194121736128E-3</v>
      </c>
      <c r="EM482" s="223">
        <f t="shared" ca="1" si="992"/>
        <v>3.7739135659816386E-3</v>
      </c>
      <c r="EN482" s="223">
        <f t="shared" ca="1" si="993"/>
        <v>-3.2846859095666094E-3</v>
      </c>
      <c r="EO482" s="223">
        <f t="shared" ca="1" si="994"/>
        <v>2.6987416119501288E-3</v>
      </c>
      <c r="EP482" s="223">
        <f t="shared" ca="1" si="995"/>
        <v>-2.033333636111685E-3</v>
      </c>
      <c r="EQ482" s="223">
        <f t="shared" ca="1" si="996"/>
        <v>1.3080547304063692E-3</v>
      </c>
      <c r="ER482" s="223">
        <f t="shared" ca="1" si="997"/>
        <v>-5.4426052566954475E-4</v>
      </c>
      <c r="ES482" s="223">
        <f t="shared" ca="1" si="998"/>
        <v>-2.3555927525250979E-4</v>
      </c>
      <c r="ET482" s="223">
        <f t="shared" ca="1" si="999"/>
        <v>1.0084431003968249E-3</v>
      </c>
      <c r="EU482" s="223">
        <f t="shared" ca="1" si="1000"/>
        <v>-1.7516336056322415E-3</v>
      </c>
      <c r="EV482" s="223">
        <f t="shared" ca="1" si="1001"/>
        <v>2.4432477581760987E-3</v>
      </c>
      <c r="EW482" s="223">
        <f t="shared" ca="1" si="1002"/>
        <v>-3.0629211762636097E-3</v>
      </c>
      <c r="EX482" s="223">
        <f t="shared" ca="1" si="1003"/>
        <v>3.5924077525682305E-3</v>
      </c>
      <c r="EY482" s="223">
        <f t="shared" ca="1" si="1004"/>
        <v>-4.016116905636735E-3</v>
      </c>
      <c r="EZ482" s="223">
        <f t="shared" ca="1" si="1005"/>
        <v>4.321572640119932E-3</v>
      </c>
      <c r="FA482" s="223">
        <f t="shared" ca="1" si="1006"/>
        <v>-4.4997808989032046E-3</v>
      </c>
      <c r="FB482" s="223">
        <f t="shared" ca="1" si="1007"/>
        <v>4.5454943905563249E-3</v>
      </c>
      <c r="FC482" s="223">
        <f t="shared" ca="1" si="1008"/>
        <v>-4.4573670943357582E-3</v>
      </c>
      <c r="FD482" s="223">
        <f t="shared" ca="1" si="1009"/>
        <v>4.2379938933821103E-3</v>
      </c>
      <c r="FE482" s="223">
        <f t="shared" ca="1" si="1010"/>
        <v>-3.8938341691246805E-3</v>
      </c>
      <c r="FF482" s="223">
        <f t="shared" ca="1" si="1011"/>
        <v>3.4350216066352047E-3</v>
      </c>
      <c r="FG482" s="223">
        <f t="shared" ca="1" si="1012"/>
        <v>-2.8750658111565174E-3</v>
      </c>
      <c r="FH482" s="223">
        <f t="shared" ca="1" si="1013"/>
        <v>2.2304545216236902E-3</v>
      </c>
      <c r="FI482" s="223">
        <f t="shared" ca="1" si="1014"/>
        <v>-1.5201681338855584E-3</v>
      </c>
      <c r="FJ482" s="223">
        <f t="shared" ca="1" si="1015"/>
        <v>7.6512082835542071E-4</v>
      </c>
      <c r="FK482" s="223">
        <f t="shared" ca="1" si="1016"/>
        <v>1.2455242075898147E-5</v>
      </c>
      <c r="FL482" s="223">
        <f t="shared" ca="1" si="1017"/>
        <v>-7.8966457145152416E-4</v>
      </c>
      <c r="FM482" s="223">
        <f t="shared" ca="1" si="1018"/>
        <v>1.5436224523997608E-3</v>
      </c>
      <c r="FN482" s="223">
        <f t="shared" ca="1" si="1019"/>
        <v>-2.2521288098266124E-3</v>
      </c>
      <c r="FO482" s="223">
        <f t="shared" ca="1" si="1020"/>
        <v>2.8943218758043822E-3</v>
      </c>
      <c r="FP482" s="223">
        <f t="shared" ca="1" si="1021"/>
        <v>-3.4512924583881572E-3</v>
      </c>
      <c r="FQ482" s="223">
        <f t="shared" ca="1" si="1022"/>
        <v>3.9066407173864335E-3</v>
      </c>
      <c r="FR482" s="223">
        <f t="shared" ca="1" si="1023"/>
        <v>-4.2469590529861179E-3</v>
      </c>
      <c r="FS482" s="223">
        <f t="shared" ca="1" si="1024"/>
        <v>4.4622268887105614E-3</v>
      </c>
      <c r="FT482" s="223">
        <f t="shared" ca="1" si="1025"/>
        <v>-4.5461057244405162E-3</v>
      </c>
      <c r="FU482" s="223">
        <f t="shared" ca="1" si="1026"/>
        <v>4.4961257717446605E-3</v>
      </c>
      <c r="FV482" s="223">
        <f t="shared" ca="1" si="1027"/>
        <v>-4.3137586760969363E-3</v>
      </c>
      <c r="FW482" s="223">
        <f t="shared" ca="1" si="1028"/>
        <v>4.0043741846947003E-3</v>
      </c>
      <c r="FX482" s="223">
        <f t="shared" ca="1" si="1029"/>
        <v>-3.5770820357810692E-3</v>
      </c>
      <c r="FY482" s="223">
        <f t="shared" ca="1" si="1030"/>
        <v>3.0444637249980085E-3</v>
      </c>
      <c r="FZ482" s="223">
        <f t="shared" ca="1" si="1031"/>
        <v>-2.4222020468283576E-3</v>
      </c>
      <c r="GA482" s="223">
        <f t="shared" ca="1" si="1032"/>
        <v>1.7286193191789726E-3</v>
      </c>
      <c r="GB482" s="223">
        <f t="shared" ca="1" si="1033"/>
        <v>-9.8413788794937435E-4</v>
      </c>
      <c r="GC482" s="223">
        <f t="shared" ca="1" si="1034"/>
        <v>2.106787968698255E-4</v>
      </c>
      <c r="GD482" s="223">
        <f t="shared" ca="1" si="1035"/>
        <v>5.6898367138740412E-4</v>
      </c>
      <c r="GE482" s="223">
        <f t="shared" ca="1" si="1036"/>
        <v>-1.331892577474088E-3</v>
      </c>
      <c r="GF482" s="223">
        <f t="shared" ca="1" si="1037"/>
        <v>2.0555842859110761E-3</v>
      </c>
      <c r="GG482" s="223">
        <f t="shared" ca="1" si="1038"/>
        <v>-2.7187499004338879E-3</v>
      </c>
      <c r="GH482" s="223">
        <f t="shared" ca="1" si="1039"/>
        <v>3.3018626983783031E-3</v>
      </c>
      <c r="GI482" s="223">
        <f t="shared" ca="1" si="1040"/>
        <v>-3.7877530894667704E-3</v>
      </c>
      <c r="GJ482" s="223">
        <f t="shared" ca="1" si="1041"/>
        <v>4.1621141695038916E-3</v>
      </c>
      <c r="GK482" s="223">
        <f t="shared" ca="1" si="1042"/>
        <v>-4.4139229830980915E-3</v>
      </c>
      <c r="GL482" s="223">
        <f t="shared" ca="1" si="1043"/>
        <v>4.5357650914427082E-3</v>
      </c>
      <c r="GM482" s="223">
        <f t="shared" ca="1" si="1044"/>
        <v>-4.5240528883553136E-3</v>
      </c>
      <c r="GN482" s="223">
        <f t="shared" ca="1" si="1045"/>
        <v>4.3791312363204256E-3</v>
      </c>
      <c r="GO482" s="223">
        <f t="shared" ca="1" si="1046"/>
        <v>-4.105267312111918E-3</v>
      </c>
      <c r="GP482" s="223">
        <f t="shared" ca="1" si="1047"/>
        <v>3.7105249609876664E-3</v>
      </c>
      <c r="GQ482" s="223">
        <f t="shared" ca="1" si="1048"/>
        <v>-3.2065272590622615E-3</v>
      </c>
      <c r="GR482" s="223">
        <f t="shared" ca="1" si="1049"/>
        <v>2.6081142751421564E-3</v>
      </c>
      <c r="GS482" s="223">
        <f t="shared" ca="1" si="1050"/>
        <v>-1.9329061091237884E-3</v>
      </c>
      <c r="GT482" s="223">
        <f t="shared" ca="1" si="1051"/>
        <v>1.200784073170709E-3</v>
      </c>
      <c r="GU482" s="223">
        <f t="shared" ca="1" si="1052"/>
        <v>-4.3330529214034895E-4</v>
      </c>
      <c r="GV482" s="223">
        <f t="shared" ca="1" si="1053"/>
        <v>-3.4693203982131453E-4</v>
      </c>
      <c r="GW482" s="223">
        <f t="shared" ca="1" si="1054"/>
        <v>1.1169540566695166E-3</v>
      </c>
      <c r="GX482" s="223">
        <f t="shared" ca="1" si="1055"/>
        <v>-1.8540876794023965E-3</v>
      </c>
      <c r="GY482" s="223">
        <f t="shared" ca="1" si="1056"/>
        <v>2.5366282184188919E-3</v>
      </c>
      <c r="GZ482" s="223">
        <f t="shared" ca="1" si="1057"/>
        <v>-3.1444784619192204E-3</v>
      </c>
      <c r="HA482" s="223">
        <f t="shared" ca="1" si="1058"/>
        <v>3.6597404325863008E-3</v>
      </c>
      <c r="HB482" s="223">
        <f t="shared" ca="1" si="1059"/>
        <v>-4.0672423884292926E-3</v>
      </c>
      <c r="HC482" s="223">
        <f t="shared" ca="1" si="1060"/>
        <v>4.3549855504054109E-3</v>
      </c>
      <c r="HD482" s="223">
        <f t="shared" ca="1" si="1061"/>
        <v>-4.5144974030534666E-3</v>
      </c>
      <c r="HE482" s="223">
        <f t="shared" ca="1" si="1062"/>
        <v>4.5410811652976642E-3</v>
      </c>
      <c r="HF482" s="223">
        <f t="shared" ca="1" si="1063"/>
        <v>-4.4339540858291532E-3</v>
      </c>
      <c r="HG482" s="223">
        <f t="shared" ca="1" si="1064"/>
        <v>4.1962704909953236E-3</v>
      </c>
      <c r="HH482" s="223">
        <f t="shared" ca="1" si="1065"/>
        <v>-3.8350289065593362E-3</v>
      </c>
      <c r="HI482" s="223">
        <f t="shared" ca="1" si="1066"/>
        <v>3.3608659881011762E-3</v>
      </c>
      <c r="HJ482" s="223">
        <f t="shared" ca="1" si="1067"/>
        <v>-2.7877433277233169E-3</v>
      </c>
      <c r="HK482" s="223">
        <f t="shared" ca="1" si="1068"/>
        <v>2.1325363589486746E-3</v>
      </c>
      <c r="HL482" s="223">
        <f t="shared" ca="1" si="1069"/>
        <v>-1.4145374643840076E-3</v>
      </c>
      <c r="HM482" s="223">
        <f t="shared" ca="1" si="1070"/>
        <v>6.54887917009046E-4</v>
      </c>
      <c r="HN482" s="223">
        <f t="shared" ca="1" si="1071"/>
        <v>1.2404461858415115E-4</v>
      </c>
      <c r="HO482" s="223">
        <f t="shared" ca="1" si="1072"/>
        <v>-8.9932469570881148E-4</v>
      </c>
      <c r="HP482" s="223">
        <f t="shared" ca="1" si="1073"/>
        <v>1.6481244132756031E-3</v>
      </c>
      <c r="HQ482" s="223">
        <f t="shared" ca="1" si="1074"/>
        <v>-2.3483955768428999E-3</v>
      </c>
      <c r="HR482" s="223">
        <f t="shared" ca="1" si="1075"/>
        <v>2.979518901421601E-3</v>
      </c>
      <c r="HS482" s="223">
        <f t="shared" ca="1" si="1076"/>
        <v>-3.5229111404486277E-3</v>
      </c>
      <c r="HT482" s="223">
        <f t="shared" ca="1" si="1077"/>
        <v>3.9625722641923695E-3</v>
      </c>
      <c r="HU482" s="223">
        <f t="shared" ca="1" si="1078"/>
        <v>-4.2855565760701354E-3</v>
      </c>
      <c r="HV482" s="223">
        <f t="shared" ca="1" si="1079"/>
        <v>4.4823538949970518E-3</v>
      </c>
      <c r="HW482" s="223">
        <f t="shared" ca="1" si="1080"/>
        <v>-4.5471695799610959E-3</v>
      </c>
      <c r="HX482" s="223">
        <f t="shared" ca="1" si="1081"/>
        <v>4.4780951515764854E-3</v>
      </c>
      <c r="HY482" s="223">
        <f t="shared" ca="1" si="1082"/>
        <v>-4.2771644867162263E-3</v>
      </c>
      <c r="HZ482" s="223">
        <f t="shared" ca="1" si="1083"/>
        <v>3.9502939315862583E-3</v>
      </c>
      <c r="IA482" s="223">
        <f t="shared" ca="1" si="1084"/>
        <v>-3.5071080965973075E-3</v>
      </c>
      <c r="IB482" s="223">
        <f t="shared" ca="1" si="1085"/>
        <v>2.9606564624509168E-3</v>
      </c>
      <c r="IC482" s="223">
        <f t="shared" ca="1" si="1086"/>
        <v>-2.3270291418967357E-3</v>
      </c>
      <c r="ID482" s="223">
        <f t="shared" ca="1" si="1087"/>
        <v>1.6248831109462625E-3</v>
      </c>
      <c r="IE482" s="223">
        <f t="shared" ca="1" si="1088"/>
        <v>-3.2410664730786096E-4</v>
      </c>
      <c r="IF482" s="223">
        <f t="shared" ca="1" si="1089"/>
        <v>9.9141637004205533E-5</v>
      </c>
      <c r="IG482" s="223">
        <f t="shared" ca="1" si="1090"/>
        <v>6.7952878278409491E-4</v>
      </c>
      <c r="IH482" s="223">
        <f t="shared" ca="1" si="1091"/>
        <v>-1.4381906710785861E-3</v>
      </c>
      <c r="II482" s="223">
        <f t="shared" ca="1" si="1092"/>
        <v>2.1545054446275719E-3</v>
      </c>
      <c r="IJ482" s="223">
        <f t="shared" ca="1" si="1093"/>
        <v>-2.8073814189150275E-3</v>
      </c>
      <c r="IK482" s="223">
        <f t="shared" ca="1" si="1094"/>
        <v>3.3775948468030533E-3</v>
      </c>
      <c r="IL482" s="223">
        <f t="shared" ca="1" si="1095"/>
        <v>-3.848355956290914E-3</v>
      </c>
      <c r="IM482" s="223">
        <f t="shared" ca="1" si="1096"/>
        <v>4.2058033205725036E-3</v>
      </c>
      <c r="IN482" s="223">
        <f t="shared" ca="1" si="1097"/>
        <v>-4.4394120037997732E-3</v>
      </c>
      <c r="IO482" s="223">
        <f t="shared" ca="1" si="1098"/>
        <v>4.5423034648213751E-3</v>
      </c>
      <c r="IP482" s="223">
        <f t="shared" ca="1" si="1099"/>
        <v>-4.5114480938688757E-3</v>
      </c>
      <c r="IQ482" s="223">
        <f t="shared" ca="1" si="1100"/>
        <v>4.3477544185530825E-3</v>
      </c>
      <c r="IR482" s="223">
        <f t="shared" ca="1" si="1101"/>
        <v>-4.0560423525273547E-3</v>
      </c>
      <c r="IS482" s="223">
        <f t="shared" ca="1" si="1102"/>
        <v>3.6449012745023595E-3</v>
      </c>
      <c r="IT482" s="223">
        <f t="shared" ca="1" si="1103"/>
        <v>-3.126437116437196E-3</v>
      </c>
      <c r="IU482" s="223">
        <f t="shared" ca="1" si="1104"/>
        <v>2.5159159078187261E-3</v>
      </c>
      <c r="IV482" s="223">
        <f t="shared" ca="1" si="1105"/>
        <v>-1.831314271771302E-3</v>
      </c>
      <c r="IW482" s="223">
        <f t="shared" ca="1" si="1106"/>
        <v>1.0927901085098289E-3</v>
      </c>
      <c r="IX482" s="223">
        <f t="shared" ca="1" si="1107"/>
        <v>-3.2208905170523798E-4</v>
      </c>
      <c r="IY482" s="223">
        <f t="shared" ca="1" si="1108"/>
        <v>-4.5809582550246993E-4</v>
      </c>
      <c r="IZ482" s="223">
        <f t="shared" ca="1" si="1109"/>
        <v>1.2247922015838229E-3</v>
      </c>
      <c r="JA482" s="223">
        <f t="shared" ca="1" si="1110"/>
        <v>-1.9554249200837543E-3</v>
      </c>
      <c r="JB482" s="223">
        <f t="shared" ca="1" si="1111"/>
        <v>2.6284807086731183E-3</v>
      </c>
    </row>
    <row r="483" spans="2:262">
      <c r="B483" s="230">
        <v>122</v>
      </c>
      <c r="C483" s="229">
        <f t="shared" si="1112"/>
        <v>2.3828125000000017E-3</v>
      </c>
      <c r="D483" s="226">
        <f t="shared" ca="1" si="855"/>
        <v>23.381087922091936</v>
      </c>
      <c r="E483" s="225">
        <f ca="1">DX361</f>
        <v>-0.61891207790806513</v>
      </c>
      <c r="F483" s="224">
        <v>122</v>
      </c>
      <c r="G483" s="223">
        <f t="shared" ca="1" si="856"/>
        <v>4.4911712043319927E-3</v>
      </c>
      <c r="H483" s="223">
        <f t="shared" ca="1" si="857"/>
        <v>-4.6968088037928858E-3</v>
      </c>
      <c r="I483" s="223">
        <f t="shared" ca="1" si="858"/>
        <v>4.8007746766834157E-3</v>
      </c>
      <c r="J483" s="223">
        <f t="shared" ca="1" si="859"/>
        <v>-4.8008182758251163E-3</v>
      </c>
      <c r="K483" s="223">
        <f t="shared" ca="1" si="860"/>
        <v>4.6969386574282363E-3</v>
      </c>
      <c r="L483" s="223">
        <f t="shared" ca="1" si="861"/>
        <v>-4.4913845015219344E-3</v>
      </c>
      <c r="M483" s="223">
        <f t="shared" ca="1" si="862"/>
        <v>4.1886054348225198E-3</v>
      </c>
      <c r="N483" s="223">
        <f t="shared" ca="1" si="863"/>
        <v>-3.7951557097525646E-3</v>
      </c>
      <c r="O483" s="223">
        <f t="shared" ca="1" si="864"/>
        <v>3.3195523246693859E-3</v>
      </c>
      <c r="P483" s="223">
        <f t="shared" ca="1" si="865"/>
        <v>-2.7720906565713251E-3</v>
      </c>
      <c r="Q483" s="223">
        <f t="shared" ca="1" si="866"/>
        <v>2.1646215972770193E-3</v>
      </c>
      <c r="R483" s="223">
        <f t="shared" ca="1" si="867"/>
        <v>-1.5102950174063871E-3</v>
      </c>
      <c r="S483" s="223">
        <f t="shared" ca="1" si="868"/>
        <v>8.2327511139350796E-4</v>
      </c>
      <c r="T483" s="223">
        <f t="shared" ca="1" si="869"/>
        <v>-1.1843378545180628E-4</v>
      </c>
      <c r="U483" s="223">
        <f t="shared" ca="1" si="870"/>
        <v>-5.8897127428327077E-4</v>
      </c>
      <c r="V483" s="223">
        <f t="shared" ca="1" si="871"/>
        <v>1.2836268845818435E-3</v>
      </c>
      <c r="W483" s="223">
        <f t="shared" ca="1" si="872"/>
        <v>-1.9504958492919955E-3</v>
      </c>
      <c r="X483" s="223">
        <f t="shared" ca="1" si="873"/>
        <v>2.5751424692250814E-3</v>
      </c>
      <c r="Y483" s="223">
        <f t="shared" ca="1" si="874"/>
        <v>-3.1440450314482839E-3</v>
      </c>
      <c r="Z483" s="223">
        <f t="shared" ca="1" si="875"/>
        <v>3.6448885135351673E-3</v>
      </c>
      <c r="AA483" s="223">
        <f t="shared" ca="1" si="876"/>
        <v>-4.066831166610608E-3</v>
      </c>
      <c r="AB483" s="223">
        <f t="shared" ca="1" si="877"/>
        <v>4.4007392064725585E-3</v>
      </c>
      <c r="AC483" s="223">
        <f t="shared" ca="1" si="878"/>
        <v>-4.6393845324368401E-3</v>
      </c>
      <c r="AD483" s="223">
        <f t="shared" ca="1" si="879"/>
        <v>4.7776011938883397E-3</v>
      </c>
      <c r="AE483" s="223">
        <f t="shared" ca="1" si="880"/>
        <v>-4.8123972175112394E-3</v>
      </c>
      <c r="AF483" s="223">
        <f t="shared" ca="1" si="881"/>
        <v>4.743019374475646E-3</v>
      </c>
      <c r="AG483" s="223">
        <f t="shared" ca="1" si="882"/>
        <v>-4.570969485567079E-3</v>
      </c>
      <c r="AH483" s="223">
        <f t="shared" ca="1" si="883"/>
        <v>4.2999719113018635E-3</v>
      </c>
      <c r="AI483" s="223">
        <f t="shared" ca="1" si="884"/>
        <v>-3.9358929307692168E-3</v>
      </c>
      <c r="AJ483" s="223">
        <f t="shared" ca="1" si="885"/>
        <v>3.4866137544048636E-3</v>
      </c>
      <c r="AK483" s="223">
        <f t="shared" ca="1" si="886"/>
        <v>-2.9618599195855963E-3</v>
      </c>
      <c r="AL483" s="223">
        <f t="shared" ca="1" si="887"/>
        <v>2.3729907621156316E-3</v>
      </c>
      <c r="AM483" s="223">
        <f t="shared" ca="1" si="888"/>
        <v>-1.7327535209108178E-3</v>
      </c>
      <c r="AN483" s="223">
        <f t="shared" ca="1" si="889"/>
        <v>1.0550073987718677E-3</v>
      </c>
      <c r="AO483" s="223">
        <f t="shared" ca="1" si="890"/>
        <v>-3.5442355249753815E-4</v>
      </c>
      <c r="AP483" s="223">
        <f t="shared" ca="1" si="891"/>
        <v>-3.5383249335426683E-4</v>
      </c>
      <c r="AQ483" s="223">
        <f t="shared" ca="1" si="892"/>
        <v>1.0544291342740909E-3</v>
      </c>
      <c r="AR483" s="223">
        <f t="shared" ca="1" si="893"/>
        <v>-1.7322005687385948E-3</v>
      </c>
      <c r="AS483" s="223">
        <f t="shared" ca="1" si="894"/>
        <v>2.3724750920136144E-3</v>
      </c>
      <c r="AT483" s="223">
        <f t="shared" ca="1" si="895"/>
        <v>-2.9613926942542055E-3</v>
      </c>
      <c r="AU483" s="223">
        <f t="shared" ca="1" si="896"/>
        <v>3.4862050878615371E-3</v>
      </c>
      <c r="AV483" s="223">
        <f t="shared" ca="1" si="897"/>
        <v>-3.9355516694105121E-3</v>
      </c>
      <c r="AW483" s="223">
        <f t="shared" ca="1" si="898"/>
        <v>4.2997054424055037E-3</v>
      </c>
      <c r="AX483" s="223">
        <f t="shared" ca="1" si="899"/>
        <v>-4.5707835773800302E-3</v>
      </c>
      <c r="AY483" s="223">
        <f t="shared" ca="1" si="900"/>
        <v>4.742918051348753E-3</v>
      </c>
      <c r="AZ483" s="223">
        <f t="shared" ca="1" si="901"/>
        <v>-4.8123826727841674E-3</v>
      </c>
      <c r="BA483" s="223">
        <f t="shared" ca="1" si="902"/>
        <v>4.7776737424105051E-3</v>
      </c>
      <c r="BB483" s="223">
        <f t="shared" ca="1" si="903"/>
        <v>-4.6395426037518315E-3</v>
      </c>
      <c r="BC483" s="223">
        <f t="shared" ca="1" si="904"/>
        <v>4.4009793788137947E-3</v>
      </c>
      <c r="BD483" s="223">
        <f t="shared" ca="1" si="905"/>
        <v>-4.0671482409721706E-3</v>
      </c>
      <c r="BE483" s="223">
        <f t="shared" ca="1" si="906"/>
        <v>3.6452756262147076E-3</v>
      </c>
      <c r="BF483" s="223">
        <f t="shared" ca="1" si="907"/>
        <v>-3.1444938026253233E-3</v>
      </c>
      <c r="BG483" s="223">
        <f t="shared" ca="1" si="908"/>
        <v>2.5756431843588948E-3</v>
      </c>
      <c r="BH483" s="223">
        <f t="shared" ca="1" si="909"/>
        <v>-1.9510376694120909E-3</v>
      </c>
      <c r="BI483" s="223">
        <f t="shared" ca="1" si="910"/>
        <v>1.2841980809188511E-3</v>
      </c>
      <c r="BJ483" s="223">
        <f t="shared" ca="1" si="911"/>
        <v>-5.895594821614667E-4</v>
      </c>
      <c r="BK483" s="223">
        <f t="shared" ca="1" si="912"/>
        <v>-1.1784129895660387E-4</v>
      </c>
      <c r="BL483" s="223">
        <f t="shared" ca="1" si="913"/>
        <v>8.2269117182482191E-4</v>
      </c>
      <c r="BM483" s="223">
        <f t="shared" ca="1" si="914"/>
        <v>-1.5097322652922857E-3</v>
      </c>
      <c r="BN483" s="223">
        <f t="shared" ca="1" si="915"/>
        <v>2.1640922145012716E-3</v>
      </c>
      <c r="BO483" s="223">
        <f t="shared" ca="1" si="916"/>
        <v>-2.7716061026723591E-3</v>
      </c>
      <c r="BP483" s="223">
        <f t="shared" ca="1" si="917"/>
        <v>3.3191230887757955E-3</v>
      </c>
      <c r="BQ483" s="223">
        <f t="shared" ca="1" si="918"/>
        <v>-3.7947910835251747E-3</v>
      </c>
      <c r="BR483" s="223">
        <f t="shared" ca="1" si="919"/>
        <v>4.1883133113180095E-3</v>
      </c>
      <c r="BS483" s="223">
        <f t="shared" ca="1" si="920"/>
        <v>-4.4911712043319962E-3</v>
      </c>
      <c r="BT483" s="223">
        <f t="shared" ca="1" si="921"/>
        <v>4.6968088037928849E-3</v>
      </c>
      <c r="BU483" s="223">
        <f t="shared" ca="1" si="922"/>
        <v>-4.8007746766834149E-3</v>
      </c>
      <c r="BV483" s="223">
        <f t="shared" ca="1" si="923"/>
        <v>4.8008182758251181E-3</v>
      </c>
      <c r="BW483" s="223">
        <f t="shared" ca="1" si="924"/>
        <v>-4.6969386574282432E-3</v>
      </c>
      <c r="BX483" s="223">
        <f t="shared" ca="1" si="925"/>
        <v>4.4913845015219517E-3</v>
      </c>
      <c r="BY483" s="223">
        <f t="shared" ca="1" si="926"/>
        <v>-4.1886054348224764E-3</v>
      </c>
      <c r="BZ483" s="223">
        <f t="shared" ca="1" si="927"/>
        <v>3.7951557097525221E-3</v>
      </c>
      <c r="CA483" s="223">
        <f t="shared" ca="1" si="928"/>
        <v>-3.3195523246693477E-3</v>
      </c>
      <c r="CB483" s="223">
        <f t="shared" ca="1" si="929"/>
        <v>2.7720906565712822E-3</v>
      </c>
      <c r="CC483" s="223">
        <f t="shared" ca="1" si="930"/>
        <v>-2.1646215972769721E-3</v>
      </c>
      <c r="CD483" s="223">
        <f t="shared" ca="1" si="931"/>
        <v>1.5102950174063687E-3</v>
      </c>
      <c r="CE483" s="223">
        <f t="shared" ca="1" si="932"/>
        <v>-8.2327511139348953E-4</v>
      </c>
      <c r="CF483" s="223">
        <f t="shared" ca="1" si="933"/>
        <v>1.1843378545178763E-4</v>
      </c>
      <c r="CG483" s="223">
        <f t="shared" ca="1" si="934"/>
        <v>5.889712742832556E-4</v>
      </c>
      <c r="CH483" s="223">
        <f t="shared" ca="1" si="935"/>
        <v>-1.283626884581829E-3</v>
      </c>
      <c r="CI483" s="223">
        <f t="shared" ca="1" si="936"/>
        <v>1.9504958492919811E-3</v>
      </c>
      <c r="CJ483" s="223">
        <f t="shared" ca="1" si="937"/>
        <v>-2.5751424692250398E-3</v>
      </c>
      <c r="CK483" s="223">
        <f t="shared" ca="1" si="938"/>
        <v>3.1440450314482462E-3</v>
      </c>
      <c r="CL483" s="223">
        <f t="shared" ca="1" si="939"/>
        <v>-3.6448885135352245E-3</v>
      </c>
      <c r="CM483" s="223">
        <f t="shared" ca="1" si="940"/>
        <v>4.0668311666106367E-3</v>
      </c>
      <c r="CN483" s="223">
        <f t="shared" ca="1" si="941"/>
        <v>-4.4007392064725377E-3</v>
      </c>
      <c r="CO483" s="223">
        <f t="shared" ca="1" si="942"/>
        <v>4.6393845324368089E-3</v>
      </c>
      <c r="CP483" s="223">
        <f t="shared" ca="1" si="943"/>
        <v>-4.7776011938883249E-3</v>
      </c>
      <c r="CQ483" s="223">
        <f t="shared" ca="1" si="944"/>
        <v>4.8123972175112429E-3</v>
      </c>
      <c r="CR483" s="223">
        <f t="shared" ca="1" si="945"/>
        <v>-4.7430193744756191E-3</v>
      </c>
      <c r="CS483" s="223">
        <f t="shared" ca="1" si="946"/>
        <v>4.5709694855670295E-3</v>
      </c>
      <c r="CT483" s="223">
        <f t="shared" ca="1" si="947"/>
        <v>-4.2999719113017924E-3</v>
      </c>
      <c r="CU483" s="223">
        <f t="shared" ca="1" si="948"/>
        <v>3.9358929307691665E-3</v>
      </c>
      <c r="CV483" s="223">
        <f t="shared" ca="1" si="949"/>
        <v>-3.4866137544048038E-3</v>
      </c>
      <c r="CW483" s="223">
        <f t="shared" ca="1" si="950"/>
        <v>2.9618599195855274E-3</v>
      </c>
      <c r="CX483" s="223">
        <f t="shared" ca="1" si="951"/>
        <v>-2.3729907621155557E-3</v>
      </c>
      <c r="CY483" s="223">
        <f t="shared" ca="1" si="952"/>
        <v>1.7327535209107365E-3</v>
      </c>
      <c r="CZ483" s="223">
        <f t="shared" ca="1" si="953"/>
        <v>-1.0550073987717823E-3</v>
      </c>
      <c r="DA483" s="223">
        <f t="shared" ca="1" si="954"/>
        <v>3.5442355249745141E-4</v>
      </c>
      <c r="DB483" s="223">
        <f t="shared" ca="1" si="955"/>
        <v>3.5383249335428548E-4</v>
      </c>
      <c r="DC483" s="223">
        <f t="shared" ca="1" si="956"/>
        <v>-1.0544291342741089E-3</v>
      </c>
      <c r="DD483" s="223">
        <f t="shared" ca="1" si="957"/>
        <v>1.7322005687386121E-3</v>
      </c>
      <c r="DE483" s="223">
        <f t="shared" ca="1" si="958"/>
        <v>-2.3724750920136308E-3</v>
      </c>
      <c r="DF483" s="223">
        <f t="shared" ca="1" si="959"/>
        <v>2.9613926942542207E-3</v>
      </c>
      <c r="DG483" s="223">
        <f t="shared" ca="1" si="960"/>
        <v>-3.4862050878615505E-3</v>
      </c>
      <c r="DH483" s="223">
        <f t="shared" ca="1" si="961"/>
        <v>3.9355516694104834E-3</v>
      </c>
      <c r="DI483" s="223">
        <f t="shared" ca="1" si="962"/>
        <v>-4.2997054424055116E-3</v>
      </c>
      <c r="DJ483" s="223">
        <f t="shared" ca="1" si="963"/>
        <v>4.5707835773800363E-3</v>
      </c>
      <c r="DK483" s="223">
        <f t="shared" ca="1" si="964"/>
        <v>-4.742918051348733E-3</v>
      </c>
      <c r="DL483" s="223">
        <f t="shared" ca="1" si="965"/>
        <v>4.8123826727841648E-3</v>
      </c>
      <c r="DM483" s="223">
        <f t="shared" ca="1" si="966"/>
        <v>-4.7776737424105199E-3</v>
      </c>
      <c r="DN483" s="223">
        <f t="shared" ca="1" si="967"/>
        <v>4.6395426037518618E-3</v>
      </c>
      <c r="DO483" s="223">
        <f t="shared" ca="1" si="968"/>
        <v>-4.4009793788138424E-3</v>
      </c>
      <c r="DP483" s="223">
        <f t="shared" ca="1" si="969"/>
        <v>4.067148240972234E-3</v>
      </c>
      <c r="DQ483" s="223">
        <f t="shared" ca="1" si="970"/>
        <v>-3.6452756262147848E-3</v>
      </c>
      <c r="DR483" s="223">
        <f t="shared" ca="1" si="971"/>
        <v>3.1444938026252054E-3</v>
      </c>
      <c r="DS483" s="223">
        <f t="shared" ca="1" si="972"/>
        <v>-2.5756431843587634E-3</v>
      </c>
      <c r="DT483" s="223">
        <f t="shared" ca="1" si="973"/>
        <v>1.9510376694119487E-3</v>
      </c>
      <c r="DU483" s="223">
        <f t="shared" ca="1" si="974"/>
        <v>-1.2841980809187008E-3</v>
      </c>
      <c r="DV483" s="223">
        <f t="shared" ca="1" si="975"/>
        <v>5.8955948216131253E-4</v>
      </c>
      <c r="DW483" s="223">
        <f t="shared" ca="1" si="976"/>
        <v>1.1784129895675956E-4</v>
      </c>
      <c r="DX483" s="223">
        <f t="shared" ca="1" si="977"/>
        <v>-8.2269117182484034E-4</v>
      </c>
      <c r="DY483" s="223">
        <f t="shared" ca="1" si="978"/>
        <v>1.5097322652923039E-3</v>
      </c>
      <c r="DZ483" s="223">
        <f t="shared" ca="1" si="979"/>
        <v>-2.1640922145012881E-3</v>
      </c>
      <c r="EA483" s="223">
        <f t="shared" ca="1" si="980"/>
        <v>2.7716061026723743E-3</v>
      </c>
      <c r="EB483" s="223">
        <f t="shared" ca="1" si="981"/>
        <v>-3.3191230887758098E-3</v>
      </c>
      <c r="EC483" s="223">
        <f t="shared" ca="1" si="982"/>
        <v>3.7947910835251855E-3</v>
      </c>
      <c r="ED483" s="223">
        <f t="shared" ca="1" si="983"/>
        <v>-4.1883133113180182E-3</v>
      </c>
      <c r="EE483" s="223">
        <f t="shared" ca="1" si="984"/>
        <v>4.4911712043320022E-3</v>
      </c>
      <c r="EF483" s="223">
        <f t="shared" ca="1" si="985"/>
        <v>-4.6968088037928893E-3</v>
      </c>
      <c r="EG483" s="223">
        <f t="shared" ca="1" si="986"/>
        <v>4.8007746766834166E-3</v>
      </c>
      <c r="EH483" s="223">
        <f t="shared" ca="1" si="987"/>
        <v>-4.8008182758251163E-3</v>
      </c>
      <c r="EI483" s="223">
        <f t="shared" ca="1" si="988"/>
        <v>4.6969386574282398E-3</v>
      </c>
      <c r="EJ483" s="223">
        <f t="shared" ca="1" si="989"/>
        <v>-4.4913845015219457E-3</v>
      </c>
      <c r="EK483" s="223">
        <f t="shared" ca="1" si="990"/>
        <v>4.1886054348225354E-3</v>
      </c>
      <c r="EL483" s="223">
        <f t="shared" ca="1" si="991"/>
        <v>-3.7951557097525945E-3</v>
      </c>
      <c r="EM483" s="223">
        <f t="shared" ca="1" si="992"/>
        <v>3.3195523246694336E-3</v>
      </c>
      <c r="EN483" s="223">
        <f t="shared" ca="1" si="993"/>
        <v>-2.7720906565713781E-3</v>
      </c>
      <c r="EO483" s="223">
        <f t="shared" ca="1" si="994"/>
        <v>2.1646215972770774E-3</v>
      </c>
      <c r="EP483" s="223">
        <f t="shared" ca="1" si="995"/>
        <v>-1.5102950174064812E-3</v>
      </c>
      <c r="EQ483" s="223">
        <f t="shared" ca="1" si="996"/>
        <v>8.2327511139333579E-4</v>
      </c>
      <c r="ER483" s="223">
        <f t="shared" ca="1" si="997"/>
        <v>-1.1843378545163194E-4</v>
      </c>
      <c r="ES483" s="223">
        <f t="shared" ca="1" si="998"/>
        <v>-5.889712742834102E-4</v>
      </c>
      <c r="ET483" s="223">
        <f t="shared" ca="1" si="999"/>
        <v>1.283626884581979E-3</v>
      </c>
      <c r="EU483" s="223">
        <f t="shared" ca="1" si="1000"/>
        <v>-1.950495849292124E-3</v>
      </c>
      <c r="EV483" s="223">
        <f t="shared" ca="1" si="1001"/>
        <v>2.5751424692251708E-3</v>
      </c>
      <c r="EW483" s="223">
        <f t="shared" ca="1" si="1002"/>
        <v>-3.1440450314483641E-3</v>
      </c>
      <c r="EX483" s="223">
        <f t="shared" ca="1" si="1003"/>
        <v>3.6448885135352371E-3</v>
      </c>
      <c r="EY483" s="223">
        <f t="shared" ca="1" si="1004"/>
        <v>-4.0668311666106453E-3</v>
      </c>
      <c r="EZ483" s="223">
        <f t="shared" ca="1" si="1005"/>
        <v>4.400739206472601E-3</v>
      </c>
      <c r="FA483" s="223">
        <f t="shared" ca="1" si="1006"/>
        <v>-4.6393845324368497E-3</v>
      </c>
      <c r="FB483" s="223">
        <f t="shared" ca="1" si="1007"/>
        <v>4.777601193888344E-3</v>
      </c>
      <c r="FC483" s="223">
        <f t="shared" ca="1" si="1008"/>
        <v>-4.8123972175112386E-3</v>
      </c>
      <c r="FD483" s="223">
        <f t="shared" ca="1" si="1009"/>
        <v>4.7430193744756391E-3</v>
      </c>
      <c r="FE483" s="223">
        <f t="shared" ca="1" si="1010"/>
        <v>-4.5709694855670668E-3</v>
      </c>
      <c r="FF483" s="223">
        <f t="shared" ca="1" si="1011"/>
        <v>4.2999719113018461E-3</v>
      </c>
      <c r="FG483" s="223">
        <f t="shared" ca="1" si="1012"/>
        <v>-3.9358929307692341E-3</v>
      </c>
      <c r="FH483" s="223">
        <f t="shared" ca="1" si="1013"/>
        <v>3.4866137544048853E-3</v>
      </c>
      <c r="FI483" s="223">
        <f t="shared" ca="1" si="1014"/>
        <v>-2.9618599195856206E-3</v>
      </c>
      <c r="FJ483" s="223">
        <f t="shared" ca="1" si="1015"/>
        <v>2.3729907621156585E-3</v>
      </c>
      <c r="FK483" s="223">
        <f t="shared" ca="1" si="1016"/>
        <v>-1.7327535209108462E-3</v>
      </c>
      <c r="FL483" s="223">
        <f t="shared" ca="1" si="1017"/>
        <v>1.0550073987718976E-3</v>
      </c>
      <c r="FM483" s="223">
        <f t="shared" ca="1" si="1018"/>
        <v>-3.5442355249756894E-4</v>
      </c>
      <c r="FN483" s="223">
        <f t="shared" ca="1" si="1019"/>
        <v>-3.5383249335416839E-4</v>
      </c>
      <c r="FO483" s="223">
        <f t="shared" ca="1" si="1020"/>
        <v>1.0544291342739942E-3</v>
      </c>
      <c r="FP483" s="223">
        <f t="shared" ca="1" si="1021"/>
        <v>-1.732200568738502E-3</v>
      </c>
      <c r="FQ483" s="223">
        <f t="shared" ca="1" si="1022"/>
        <v>2.3724750920137662E-3</v>
      </c>
      <c r="FR483" s="223">
        <f t="shared" ca="1" si="1023"/>
        <v>-2.961392694254343E-3</v>
      </c>
      <c r="FS483" s="223">
        <f t="shared" ca="1" si="1024"/>
        <v>3.4862050878616581E-3</v>
      </c>
      <c r="FT483" s="223">
        <f t="shared" ca="1" si="1025"/>
        <v>-3.9355516694105737E-3</v>
      </c>
      <c r="FU483" s="223">
        <f t="shared" ca="1" si="1026"/>
        <v>4.2997054424054586E-3</v>
      </c>
      <c r="FV483" s="223">
        <f t="shared" ca="1" si="1027"/>
        <v>-4.570783577379999E-3</v>
      </c>
      <c r="FW483" s="223">
        <f t="shared" ca="1" si="1028"/>
        <v>4.7429180513487122E-3</v>
      </c>
      <c r="FX483" s="223">
        <f t="shared" ca="1" si="1029"/>
        <v>-4.8123826727841622E-3</v>
      </c>
      <c r="FY483" s="223">
        <f t="shared" ca="1" si="1030"/>
        <v>4.7776737424105337E-3</v>
      </c>
      <c r="FZ483" s="223">
        <f t="shared" ca="1" si="1031"/>
        <v>-4.6395426037518939E-3</v>
      </c>
      <c r="GA483" s="223">
        <f t="shared" ca="1" si="1032"/>
        <v>4.400979378813891E-3</v>
      </c>
      <c r="GB483" s="223">
        <f t="shared" ca="1" si="1033"/>
        <v>-4.0671482409722973E-3</v>
      </c>
      <c r="GC483" s="223">
        <f t="shared" ca="1" si="1034"/>
        <v>3.645275626214862E-3</v>
      </c>
      <c r="GD483" s="223">
        <f t="shared" ca="1" si="1035"/>
        <v>-3.1444938026250879E-3</v>
      </c>
      <c r="GE483" s="223">
        <f t="shared" ca="1" si="1036"/>
        <v>2.5756431843586315E-3</v>
      </c>
      <c r="GF483" s="223">
        <f t="shared" ca="1" si="1037"/>
        <v>-1.9510376694118065E-3</v>
      </c>
      <c r="GG483" s="223">
        <f t="shared" ca="1" si="1038"/>
        <v>1.2841980809185512E-3</v>
      </c>
      <c r="GH483" s="223">
        <f t="shared" ca="1" si="1039"/>
        <v>-5.8955948216115792E-4</v>
      </c>
      <c r="GI483" s="223">
        <f t="shared" ca="1" si="1040"/>
        <v>-1.1784129895691482E-4</v>
      </c>
      <c r="GJ483" s="223">
        <f t="shared" ca="1" si="1041"/>
        <v>8.2269117182499343E-4</v>
      </c>
      <c r="GK483" s="223">
        <f t="shared" ca="1" si="1042"/>
        <v>-1.5097322652924514E-3</v>
      </c>
      <c r="GL483" s="223">
        <f t="shared" ca="1" si="1043"/>
        <v>2.1640922145014273E-3</v>
      </c>
      <c r="GM483" s="223">
        <f t="shared" ca="1" si="1044"/>
        <v>-2.7716061026725018E-3</v>
      </c>
      <c r="GN483" s="223">
        <f t="shared" ca="1" si="1045"/>
        <v>3.3191230887759222E-3</v>
      </c>
      <c r="GO483" s="223">
        <f t="shared" ca="1" si="1046"/>
        <v>-3.7947910835252814E-3</v>
      </c>
      <c r="GP483" s="223">
        <f t="shared" ca="1" si="1047"/>
        <v>4.1883133113180954E-3</v>
      </c>
      <c r="GQ483" s="223">
        <f t="shared" ca="1" si="1048"/>
        <v>-4.4911712043320586E-3</v>
      </c>
      <c r="GR483" s="223">
        <f t="shared" ca="1" si="1049"/>
        <v>4.6968088037929239E-3</v>
      </c>
      <c r="GS483" s="223">
        <f t="shared" ca="1" si="1050"/>
        <v>-4.8007746766834279E-3</v>
      </c>
      <c r="GT483" s="223">
        <f t="shared" ca="1" si="1051"/>
        <v>4.8008182758251059E-3</v>
      </c>
      <c r="GU483" s="223">
        <f t="shared" ca="1" si="1052"/>
        <v>-4.6969386574282051E-3</v>
      </c>
      <c r="GV483" s="223">
        <f t="shared" ca="1" si="1053"/>
        <v>4.4913845015218893E-3</v>
      </c>
      <c r="GW483" s="223">
        <f t="shared" ca="1" si="1054"/>
        <v>-4.1886054348224582E-3</v>
      </c>
      <c r="GX483" s="223">
        <f t="shared" ca="1" si="1055"/>
        <v>3.7951557097524987E-3</v>
      </c>
      <c r="GY483" s="223">
        <f t="shared" ca="1" si="1056"/>
        <v>-3.3195523246693204E-3</v>
      </c>
      <c r="GZ483" s="223">
        <f t="shared" ca="1" si="1057"/>
        <v>2.7720906565712514E-3</v>
      </c>
      <c r="HA483" s="223">
        <f t="shared" ca="1" si="1058"/>
        <v>-2.1646215972769382E-3</v>
      </c>
      <c r="HB483" s="223">
        <f t="shared" ca="1" si="1059"/>
        <v>1.5102950174063329E-3</v>
      </c>
      <c r="HC483" s="223">
        <f t="shared" ca="1" si="1060"/>
        <v>-8.2327511139345202E-4</v>
      </c>
      <c r="HD483" s="223">
        <f t="shared" ca="1" si="1061"/>
        <v>1.184337854517499E-4</v>
      </c>
      <c r="HE483" s="223">
        <f t="shared" ca="1" si="1062"/>
        <v>5.8897127428329268E-4</v>
      </c>
      <c r="HF483" s="223">
        <f t="shared" ca="1" si="1063"/>
        <v>-1.2836268845818645E-3</v>
      </c>
      <c r="HG483" s="223">
        <f t="shared" ca="1" si="1064"/>
        <v>1.9504958492920154E-3</v>
      </c>
      <c r="HH483" s="223">
        <f t="shared" ca="1" si="1065"/>
        <v>-2.575142469225071E-3</v>
      </c>
      <c r="HI483" s="223">
        <f t="shared" ca="1" si="1066"/>
        <v>3.1440450314482748E-3</v>
      </c>
      <c r="HJ483" s="223">
        <f t="shared" ca="1" si="1067"/>
        <v>-3.6448885135351599E-3</v>
      </c>
      <c r="HK483" s="223">
        <f t="shared" ca="1" si="1068"/>
        <v>4.0668311666105829E-3</v>
      </c>
      <c r="HL483" s="223">
        <f t="shared" ca="1" si="1069"/>
        <v>-4.4007392064725533E-3</v>
      </c>
      <c r="HM483" s="223">
        <f t="shared" ca="1" si="1070"/>
        <v>4.6393845324368185E-3</v>
      </c>
      <c r="HN483" s="223">
        <f t="shared" ca="1" si="1071"/>
        <v>-4.7776011938883292E-3</v>
      </c>
      <c r="HO483" s="223">
        <f t="shared" ca="1" si="1072"/>
        <v>4.8123972175112412E-3</v>
      </c>
      <c r="HP483" s="223">
        <f t="shared" ca="1" si="1073"/>
        <v>-4.743019374475659E-3</v>
      </c>
      <c r="HQ483" s="223">
        <f t="shared" ca="1" si="1074"/>
        <v>4.5709694855671041E-3</v>
      </c>
      <c r="HR483" s="223">
        <f t="shared" ca="1" si="1075"/>
        <v>-4.2999719113018999E-3</v>
      </c>
      <c r="HS483" s="223">
        <f t="shared" ca="1" si="1076"/>
        <v>3.9358929307693018E-3</v>
      </c>
      <c r="HT483" s="223">
        <f t="shared" ca="1" si="1077"/>
        <v>-3.4866137544049668E-3</v>
      </c>
      <c r="HU483" s="223">
        <f t="shared" ca="1" si="1078"/>
        <v>2.9618599195857134E-3</v>
      </c>
      <c r="HV483" s="223">
        <f t="shared" ca="1" si="1079"/>
        <v>-2.3729907621157609E-3</v>
      </c>
      <c r="HW483" s="223">
        <f t="shared" ca="1" si="1080"/>
        <v>1.7327535209109564E-3</v>
      </c>
      <c r="HX483" s="223">
        <f t="shared" ca="1" si="1081"/>
        <v>-1.0550073987720125E-3</v>
      </c>
      <c r="HY483" s="223">
        <f t="shared" ca="1" si="1082"/>
        <v>3.5442355249768647E-4</v>
      </c>
      <c r="HZ483" s="223">
        <f t="shared" ca="1" si="1083"/>
        <v>3.5383249335405043E-4</v>
      </c>
      <c r="IA483" s="223">
        <f t="shared" ca="1" si="1084"/>
        <v>-1.0544291342738793E-3</v>
      </c>
      <c r="IB483" s="223">
        <f t="shared" ca="1" si="1085"/>
        <v>1.732200568738392E-3</v>
      </c>
      <c r="IC483" s="223">
        <f t="shared" ca="1" si="1086"/>
        <v>-2.3724750920139015E-3</v>
      </c>
      <c r="ID483" s="223">
        <f t="shared" ca="1" si="1087"/>
        <v>2.9613926942544662E-3</v>
      </c>
      <c r="IE483" s="223">
        <f t="shared" ca="1" si="1088"/>
        <v>-1.7154880899010513E-3</v>
      </c>
      <c r="IF483" s="223">
        <f t="shared" ca="1" si="1089"/>
        <v>3.935551669410663E-3</v>
      </c>
      <c r="IG483" s="223">
        <f t="shared" ca="1" si="1090"/>
        <v>-4.2997054424056521E-3</v>
      </c>
      <c r="IH483" s="223">
        <f t="shared" ca="1" si="1091"/>
        <v>4.5707835773801334E-3</v>
      </c>
      <c r="II483" s="223">
        <f t="shared" ca="1" si="1092"/>
        <v>-4.7429180513487859E-3</v>
      </c>
      <c r="IJ483" s="223">
        <f t="shared" ca="1" si="1093"/>
        <v>4.8123826727841726E-3</v>
      </c>
      <c r="IK483" s="223">
        <f t="shared" ca="1" si="1094"/>
        <v>-4.7776737424104817E-3</v>
      </c>
      <c r="IL483" s="223">
        <f t="shared" ca="1" si="1095"/>
        <v>4.6395426037517794E-3</v>
      </c>
      <c r="IM483" s="223">
        <f t="shared" ca="1" si="1096"/>
        <v>-4.4009793788137167E-3</v>
      </c>
      <c r="IN483" s="223">
        <f t="shared" ca="1" si="1097"/>
        <v>4.0671482409720674E-3</v>
      </c>
      <c r="IO483" s="223">
        <f t="shared" ca="1" si="1098"/>
        <v>-3.645275626214581E-3</v>
      </c>
      <c r="IP483" s="223">
        <f t="shared" ca="1" si="1099"/>
        <v>3.1444938026251763E-3</v>
      </c>
      <c r="IQ483" s="223">
        <f t="shared" ca="1" si="1100"/>
        <v>-2.5756431843587313E-3</v>
      </c>
      <c r="IR483" s="223">
        <f t="shared" ca="1" si="1101"/>
        <v>1.9510376694119142E-3</v>
      </c>
      <c r="IS483" s="223">
        <f t="shared" ca="1" si="1102"/>
        <v>-1.2841980809186646E-3</v>
      </c>
      <c r="IT483" s="223">
        <f t="shared" ca="1" si="1103"/>
        <v>5.8955948216127523E-4</v>
      </c>
      <c r="IU483" s="223">
        <f t="shared" ca="1" si="1104"/>
        <v>1.1784129895679772E-4</v>
      </c>
      <c r="IV483" s="223">
        <f t="shared" ca="1" si="1105"/>
        <v>-8.226911718248772E-4</v>
      </c>
      <c r="IW483" s="223">
        <f t="shared" ca="1" si="1106"/>
        <v>1.5097322652923393E-3</v>
      </c>
      <c r="IX483" s="223">
        <f t="shared" ca="1" si="1107"/>
        <v>-2.1640922145013224E-3</v>
      </c>
      <c r="IY483" s="223">
        <f t="shared" ca="1" si="1108"/>
        <v>2.7716061026724055E-3</v>
      </c>
      <c r="IZ483" s="223">
        <f t="shared" ca="1" si="1109"/>
        <v>-3.3191230887758372E-3</v>
      </c>
      <c r="JA483" s="223">
        <f t="shared" ca="1" si="1110"/>
        <v>3.7947910835252094E-3</v>
      </c>
      <c r="JB483" s="223">
        <f t="shared" ca="1" si="1111"/>
        <v>-4.1883133113180373E-3</v>
      </c>
    </row>
    <row r="484" spans="2:262">
      <c r="B484" s="230">
        <v>123</v>
      </c>
      <c r="C484" s="229">
        <f t="shared" si="1112"/>
        <v>2.4023437500000017E-3</v>
      </c>
      <c r="D484" s="226">
        <f t="shared" ca="1" si="855"/>
        <v>23.369409144069621</v>
      </c>
      <c r="E484" s="225">
        <f ca="1">DY361</f>
        <v>-0.63059085593037734</v>
      </c>
      <c r="F484" s="224">
        <v>123</v>
      </c>
      <c r="G484" s="223">
        <f t="shared" ca="1" si="856"/>
        <v>4.9415275818180384E-3</v>
      </c>
      <c r="H484" s="223">
        <f t="shared" ca="1" si="857"/>
        <v>-5.1736129831064714E-3</v>
      </c>
      <c r="I484" s="223">
        <f t="shared" ca="1" si="858"/>
        <v>5.3278824295166687E-3</v>
      </c>
      <c r="J484" s="223">
        <f t="shared" ca="1" si="859"/>
        <v>-5.4020155649802254E-3</v>
      </c>
      <c r="K484" s="223">
        <f t="shared" ca="1" si="860"/>
        <v>5.3948973581364537E-3</v>
      </c>
      <c r="L484" s="223">
        <f t="shared" ca="1" si="861"/>
        <v>-5.3066348734419309E-3</v>
      </c>
      <c r="M484" s="223">
        <f t="shared" ca="1" si="862"/>
        <v>5.1385556608214058E-3</v>
      </c>
      <c r="N484" s="223">
        <f t="shared" ca="1" si="863"/>
        <v>-4.8931877880812654E-3</v>
      </c>
      <c r="O484" s="223">
        <f t="shared" ca="1" si="864"/>
        <v>4.5742218164165661E-3</v>
      </c>
      <c r="P484" s="223">
        <f t="shared" ca="1" si="865"/>
        <v>-4.1864552909354836E-3</v>
      </c>
      <c r="Q484" s="223">
        <f t="shared" ca="1" si="866"/>
        <v>3.7357205811153421E-3</v>
      </c>
      <c r="R484" s="223">
        <f t="shared" ca="1" si="867"/>
        <v>-3.2287971565369E-3</v>
      </c>
      <c r="S484" s="223">
        <f t="shared" ca="1" si="868"/>
        <v>2.6733096173513892E-3</v>
      </c>
      <c r="T484" s="223">
        <f t="shared" ca="1" si="869"/>
        <v>-2.077613013197423E-3</v>
      </c>
      <c r="U484" s="223">
        <f t="shared" ca="1" si="870"/>
        <v>1.4506671754774508E-3</v>
      </c>
      <c r="V484" s="223">
        <f t="shared" ca="1" si="871"/>
        <v>-8.0190195315351168E-4</v>
      </c>
      <c r="W484" s="223">
        <f t="shared" ca="1" si="872"/>
        <v>1.4107537904173685E-4</v>
      </c>
      <c r="X484" s="223">
        <f t="shared" ca="1" si="873"/>
        <v>5.2187310008411543E-4</v>
      </c>
      <c r="Y484" s="223">
        <f t="shared" ca="1" si="874"/>
        <v>-1.1769721220239119E-3</v>
      </c>
      <c r="Z484" s="223">
        <f t="shared" ca="1" si="875"/>
        <v>1.8143683877197806E-3</v>
      </c>
      <c r="AA484" s="223">
        <f t="shared" ca="1" si="876"/>
        <v>-2.4244748640455316E-3</v>
      </c>
      <c r="AB484" s="223">
        <f t="shared" ca="1" si="877"/>
        <v>2.9981149817086463E-3</v>
      </c>
      <c r="AC484" s="223">
        <f t="shared" ca="1" si="878"/>
        <v>-3.5266606593936378E-3</v>
      </c>
      <c r="AD484" s="223">
        <f t="shared" ca="1" si="879"/>
        <v>4.0021620781365121E-3</v>
      </c>
      <c r="AE484" s="223">
        <f t="shared" ca="1" si="880"/>
        <v>-4.4174672540014748E-3</v>
      </c>
      <c r="AF484" s="223">
        <f t="shared" ca="1" si="881"/>
        <v>4.7663296105762915E-3</v>
      </c>
      <c r="AG484" s="223">
        <f t="shared" ca="1" si="882"/>
        <v>-5.0435019332961475E-3</v>
      </c>
      <c r="AH484" s="223">
        <f t="shared" ca="1" si="883"/>
        <v>5.2448152924346432E-3</v>
      </c>
      <c r="AI484" s="223">
        <f t="shared" ca="1" si="884"/>
        <v>-5.3672417476872932E-3</v>
      </c>
      <c r="AJ484" s="223">
        <f t="shared" ca="1" si="885"/>
        <v>5.4089398912122669E-3</v>
      </c>
      <c r="AK484" s="223">
        <f t="shared" ca="1" si="886"/>
        <v>-5.3692825441181979E-3</v>
      </c>
      <c r="AL484" s="223">
        <f t="shared" ca="1" si="887"/>
        <v>5.2488661898185546E-3</v>
      </c>
      <c r="AM484" s="223">
        <f t="shared" ca="1" si="888"/>
        <v>-5.0495020023658532E-3</v>
      </c>
      <c r="AN484" s="223">
        <f t="shared" ca="1" si="889"/>
        <v>4.7741886047080479E-3</v>
      </c>
      <c r="AO484" s="223">
        <f t="shared" ca="1" si="890"/>
        <v>-4.4270669666083961E-3</v>
      </c>
      <c r="AP484" s="223">
        <f t="shared" ca="1" si="891"/>
        <v>4.0133581206056052E-3</v>
      </c>
      <c r="AQ484" s="223">
        <f t="shared" ca="1" si="892"/>
        <v>-3.5392846328247585E-3</v>
      </c>
      <c r="AR484" s="223">
        <f t="shared" ca="1" si="893"/>
        <v>3.0119770097910164E-3</v>
      </c>
      <c r="AS484" s="223">
        <f t="shared" ca="1" si="894"/>
        <v>-2.4393664489740486E-3</v>
      </c>
      <c r="AT484" s="223">
        <f t="shared" ca="1" si="895"/>
        <v>1.8300655461958582E-3</v>
      </c>
      <c r="AU484" s="223">
        <f t="shared" ca="1" si="896"/>
        <v>-1.1932387541732199E-3</v>
      </c>
      <c r="AV484" s="223">
        <f t="shared" ca="1" si="897"/>
        <v>5.3846454061810736E-4</v>
      </c>
      <c r="AW484" s="223">
        <f t="shared" ca="1" si="898"/>
        <v>1.2440868083216225E-4</v>
      </c>
      <c r="AX484" s="223">
        <f t="shared" ca="1" si="899"/>
        <v>-7.8541067992279369E-4</v>
      </c>
      <c r="AY484" s="223">
        <f t="shared" ca="1" si="900"/>
        <v>1.4345993713249495E-3</v>
      </c>
      <c r="AZ484" s="223">
        <f t="shared" ca="1" si="901"/>
        <v>-2.0622103528537307E-3</v>
      </c>
      <c r="BA484" s="223">
        <f t="shared" ca="1" si="902"/>
        <v>2.6588037711648698E-3</v>
      </c>
      <c r="BB484" s="223">
        <f t="shared" ca="1" si="903"/>
        <v>-3.2154063059361498E-3</v>
      </c>
      <c r="BC484" s="223">
        <f t="shared" ca="1" si="904"/>
        <v>3.7236461369577912E-3</v>
      </c>
      <c r="BD484" s="223">
        <f t="shared" ca="1" si="905"/>
        <v>-4.1758788641001483E-3</v>
      </c>
      <c r="BE484" s="223">
        <f t="shared" ca="1" si="906"/>
        <v>4.565302486207525E-3</v>
      </c>
      <c r="BF484" s="223">
        <f t="shared" ca="1" si="907"/>
        <v>-4.886059709527095E-3</v>
      </c>
      <c r="BG484" s="223">
        <f t="shared" ca="1" si="908"/>
        <v>5.133326046858384E-3</v>
      </c>
      <c r="BH484" s="223">
        <f t="shared" ca="1" si="909"/>
        <v>-5.3033823823317519E-3</v>
      </c>
      <c r="BI484" s="223">
        <f t="shared" ca="1" si="910"/>
        <v>5.393670910372881E-3</v>
      </c>
      <c r="BJ484" s="223">
        <f t="shared" ca="1" si="911"/>
        <v>-5.4028336074791912E-3</v>
      </c>
      <c r="BK484" s="223">
        <f t="shared" ca="1" si="912"/>
        <v>5.330732658157567E-3</v>
      </c>
      <c r="BL484" s="223">
        <f t="shared" ca="1" si="913"/>
        <v>-5.178452527797521E-3</v>
      </c>
      <c r="BM484" s="223">
        <f t="shared" ca="1" si="914"/>
        <v>4.948283651302416E-3</v>
      </c>
      <c r="BN484" s="223">
        <f t="shared" ca="1" si="915"/>
        <v>-4.6436879828166003E-3</v>
      </c>
      <c r="BO484" s="223">
        <f t="shared" ca="1" si="916"/>
        <v>4.2692469247123952E-3</v>
      </c>
      <c r="BP484" s="223">
        <f t="shared" ca="1" si="917"/>
        <v>-3.8305924190344528E-3</v>
      </c>
      <c r="BQ484" s="223">
        <f t="shared" ca="1" si="918"/>
        <v>3.3343222378490389E-3</v>
      </c>
      <c r="BR484" s="223">
        <f t="shared" ca="1" si="919"/>
        <v>-2.7879007466105167E-3</v>
      </c>
      <c r="BS484" s="223">
        <f t="shared" ca="1" si="920"/>
        <v>2.199546633157759E-3</v>
      </c>
      <c r="BT484" s="223">
        <f t="shared" ca="1" si="921"/>
        <v>-1.578109290998769E-3</v>
      </c>
      <c r="BU484" s="223">
        <f t="shared" ca="1" si="922"/>
        <v>9.3293571619481371E-4</v>
      </c>
      <c r="BV484" s="223">
        <f t="shared" ca="1" si="923"/>
        <v>-2.7372991984031493E-4</v>
      </c>
      <c r="BW484" s="223">
        <f t="shared" ca="1" si="924"/>
        <v>-3.8959302929694479E-4</v>
      </c>
      <c r="BX484" s="223">
        <f t="shared" ca="1" si="925"/>
        <v>1.0470561366395354E-3</v>
      </c>
      <c r="BY484" s="223">
        <f t="shared" ca="1" si="926"/>
        <v>-1.6887705450845108E-3</v>
      </c>
      <c r="BZ484" s="223">
        <f t="shared" ca="1" si="927"/>
        <v>2.3050842726192915E-3</v>
      </c>
      <c r="CA484" s="223">
        <f t="shared" ca="1" si="928"/>
        <v>-2.8867273871156316E-3</v>
      </c>
      <c r="CB484" s="223">
        <f t="shared" ca="1" si="929"/>
        <v>3.4249514347364451E-3</v>
      </c>
      <c r="CC484" s="223">
        <f t="shared" ca="1" si="930"/>
        <v>-3.9116610248250772E-3</v>
      </c>
      <c r="CD484" s="223">
        <f t="shared" ca="1" si="931"/>
        <v>4.3395355921162755E-3</v>
      </c>
      <c r="CE484" s="223">
        <f t="shared" ca="1" si="932"/>
        <v>-4.7021395048511107E-3</v>
      </c>
      <c r="CF484" s="223">
        <f t="shared" ca="1" si="933"/>
        <v>4.994018862669332E-3</v>
      </c>
      <c r="CG484" s="223">
        <f t="shared" ca="1" si="934"/>
        <v>-5.2107835283474284E-3</v>
      </c>
      <c r="CH484" s="223">
        <f t="shared" ca="1" si="935"/>
        <v>5.3491731595484166E-3</v>
      </c>
      <c r="CI484" s="223">
        <f t="shared" ca="1" si="936"/>
        <v>-5.4071062474056013E-3</v>
      </c>
      <c r="CJ484" s="223">
        <f t="shared" ca="1" si="937"/>
        <v>5.3837114243533712E-3</v>
      </c>
      <c r="CK484" s="223">
        <f t="shared" ca="1" si="938"/>
        <v>-5.2793405703063703E-3</v>
      </c>
      <c r="CL484" s="223">
        <f t="shared" ca="1" si="939"/>
        <v>5.0955635200581779E-3</v>
      </c>
      <c r="CM484" s="223">
        <f t="shared" ca="1" si="940"/>
        <v>-4.8351444515045234E-3</v>
      </c>
      <c r="CN484" s="223">
        <f t="shared" ca="1" si="941"/>
        <v>4.5020003098354376E-3</v>
      </c>
      <c r="CO484" s="223">
        <f t="shared" ca="1" si="942"/>
        <v>-4.1011418930329436E-3</v>
      </c>
      <c r="CP484" s="223">
        <f t="shared" ca="1" si="943"/>
        <v>3.638598484805571E-3</v>
      </c>
      <c r="CQ484" s="223">
        <f t="shared" ca="1" si="944"/>
        <v>-3.1213271685500829E-3</v>
      </c>
      <c r="CR484" s="223">
        <f t="shared" ca="1" si="945"/>
        <v>2.5571081863402343E-3</v>
      </c>
      <c r="CS484" s="223">
        <f t="shared" ca="1" si="946"/>
        <v>-1.9544279168446561E-3</v>
      </c>
      <c r="CT484" s="223">
        <f t="shared" ca="1" si="947"/>
        <v>1.3223512322934675E-3</v>
      </c>
      <c r="CU484" s="223">
        <f t="shared" ca="1" si="948"/>
        <v>-6.7038515436065264E-4</v>
      </c>
      <c r="CV484" s="223">
        <f t="shared" ca="1" si="949"/>
        <v>8.3358597097169841E-6</v>
      </c>
      <c r="CW484" s="223">
        <f t="shared" ca="1" si="950"/>
        <v>6.5383881402998655E-4</v>
      </c>
      <c r="CX484" s="223">
        <f t="shared" ca="1" si="951"/>
        <v>-1.3061791434118269E-3</v>
      </c>
      <c r="CY484" s="223">
        <f t="shared" ca="1" si="952"/>
        <v>1.9388733226821306E-3</v>
      </c>
      <c r="CZ484" s="223">
        <f t="shared" ca="1" si="953"/>
        <v>-2.5424050424707146E-3</v>
      </c>
      <c r="DA484" s="223">
        <f t="shared" ca="1" si="954"/>
        <v>3.1076966239433771E-3</v>
      </c>
      <c r="DB484" s="223">
        <f t="shared" ca="1" si="955"/>
        <v>-3.6262455555401392E-3</v>
      </c>
      <c r="DC484" s="223">
        <f t="shared" ca="1" si="956"/>
        <v>4.0902523786626229E-3</v>
      </c>
      <c r="DD484" s="223">
        <f t="shared" ca="1" si="957"/>
        <v>-4.4927379987925739E-3</v>
      </c>
      <c r="DE484" s="223">
        <f t="shared" ca="1" si="958"/>
        <v>4.8276486575687229E-3</v>
      </c>
      <c r="DF484" s="223">
        <f t="shared" ca="1" si="959"/>
        <v>-5.0899469869470637E-3</v>
      </c>
      <c r="DG484" s="223">
        <f t="shared" ca="1" si="960"/>
        <v>5.2756877759059578E-3</v>
      </c>
      <c r="DH484" s="223">
        <f t="shared" ca="1" si="961"/>
        <v>-5.3820773100914862E-3</v>
      </c>
      <c r="DI484" s="223">
        <f t="shared" ca="1" si="962"/>
        <v>5.4075153918817518E-3</v>
      </c>
      <c r="DJ484" s="223">
        <f t="shared" ca="1" si="963"/>
        <v>-5.3516194088488612E-3</v>
      </c>
      <c r="DK484" s="223">
        <f t="shared" ca="1" si="964"/>
        <v>5.2152300886056744E-3</v>
      </c>
      <c r="DL484" s="223">
        <f t="shared" ca="1" si="965"/>
        <v>-5.0003988534803069E-3</v>
      </c>
      <c r="DM484" s="223">
        <f t="shared" ca="1" si="966"/>
        <v>4.7103569652144628E-3</v>
      </c>
      <c r="DN484" s="223">
        <f t="shared" ca="1" si="967"/>
        <v>-4.3494669237792178E-3</v>
      </c>
      <c r="DO484" s="223">
        <f t="shared" ca="1" si="968"/>
        <v>3.9231568513154701E-3</v>
      </c>
      <c r="DP484" s="223">
        <f t="shared" ca="1" si="969"/>
        <v>-3.4378388481234364E-3</v>
      </c>
      <c r="DQ484" s="223">
        <f t="shared" ca="1" si="970"/>
        <v>2.9008125487061135E-3</v>
      </c>
      <c r="DR484" s="223">
        <f t="shared" ca="1" si="971"/>
        <v>-2.3201553284726969E-3</v>
      </c>
      <c r="DS484" s="223">
        <f t="shared" ca="1" si="972"/>
        <v>1.7046008124924959E-3</v>
      </c>
      <c r="DT484" s="223">
        <f t="shared" ca="1" si="973"/>
        <v>-1.0634075136452801E-3</v>
      </c>
      <c r="DU484" s="223">
        <f t="shared" ca="1" si="974"/>
        <v>4.062195759706789E-4</v>
      </c>
      <c r="DV484" s="223">
        <f t="shared" ca="1" si="975"/>
        <v>2.5707828223674829E-4</v>
      </c>
      <c r="DW484" s="223">
        <f t="shared" ca="1" si="976"/>
        <v>-9.165094437905111E-4</v>
      </c>
      <c r="DX484" s="223">
        <f t="shared" ca="1" si="977"/>
        <v>1.5621554502200079E-3</v>
      </c>
      <c r="DY484" s="223">
        <f t="shared" ca="1" si="978"/>
        <v>-2.1843051846198781E-3</v>
      </c>
      <c r="DZ484" s="223">
        <f t="shared" ca="1" si="979"/>
        <v>2.7736009358864389E-3</v>
      </c>
      <c r="EA484" s="223">
        <f t="shared" ca="1" si="980"/>
        <v>-3.3211791474020919E-3</v>
      </c>
      <c r="EB484" s="223">
        <f t="shared" ca="1" si="981"/>
        <v>3.8188037331787134E-3</v>
      </c>
      <c r="EC484" s="223">
        <f t="shared" ca="1" si="982"/>
        <v>-4.2589899562561684E-3</v>
      </c>
      <c r="ED484" s="223">
        <f t="shared" ca="1" si="983"/>
        <v>4.6351170061124918E-3</v>
      </c>
      <c r="EE484" s="223">
        <f t="shared" ca="1" si="984"/>
        <v>-4.9415275818180376E-3</v>
      </c>
      <c r="EF484" s="223">
        <f t="shared" ca="1" si="985"/>
        <v>5.1736129831065295E-3</v>
      </c>
      <c r="EG484" s="223">
        <f t="shared" ca="1" si="986"/>
        <v>-5.3278824295166869E-3</v>
      </c>
      <c r="EH484" s="223">
        <f t="shared" ca="1" si="987"/>
        <v>5.4020155649802254E-3</v>
      </c>
      <c r="EI484" s="223">
        <f t="shared" ca="1" si="988"/>
        <v>-5.3948973581364398E-3</v>
      </c>
      <c r="EJ484" s="223">
        <f t="shared" ca="1" si="989"/>
        <v>5.306634873441911E-3</v>
      </c>
      <c r="EK484" s="223">
        <f t="shared" ca="1" si="990"/>
        <v>-5.1385556608214101E-3</v>
      </c>
      <c r="EL484" s="223">
        <f t="shared" ca="1" si="991"/>
        <v>4.8931877880811813E-3</v>
      </c>
      <c r="EM484" s="223">
        <f t="shared" ca="1" si="992"/>
        <v>-4.5742218164165124E-3</v>
      </c>
      <c r="EN484" s="223">
        <f t="shared" ca="1" si="993"/>
        <v>4.1864552909354931E-3</v>
      </c>
      <c r="EO484" s="223">
        <f t="shared" ca="1" si="994"/>
        <v>-3.7357205811152138E-3</v>
      </c>
      <c r="EP484" s="223">
        <f t="shared" ca="1" si="995"/>
        <v>3.2287971565368189E-3</v>
      </c>
      <c r="EQ484" s="223">
        <f t="shared" ca="1" si="996"/>
        <v>-2.6733096173514022E-3</v>
      </c>
      <c r="ER484" s="223">
        <f t="shared" ca="1" si="997"/>
        <v>2.0776130131972595E-3</v>
      </c>
      <c r="ES484" s="223">
        <f t="shared" ca="1" si="998"/>
        <v>-1.4506671754773541E-3</v>
      </c>
      <c r="ET484" s="223">
        <f t="shared" ca="1" si="999"/>
        <v>8.019019531535262E-4</v>
      </c>
      <c r="EU484" s="223">
        <f t="shared" ca="1" si="1000"/>
        <v>-1.4107537904155905E-4</v>
      </c>
      <c r="EV484" s="223">
        <f t="shared" ca="1" si="1001"/>
        <v>-5.2187310008421518E-4</v>
      </c>
      <c r="EW484" s="223">
        <f t="shared" ca="1" si="1002"/>
        <v>1.1769721220238972E-3</v>
      </c>
      <c r="EX484" s="223">
        <f t="shared" ca="1" si="1003"/>
        <v>-1.8143683877199477E-3</v>
      </c>
      <c r="EY484" s="223">
        <f t="shared" ca="1" si="1004"/>
        <v>2.4244748640456222E-3</v>
      </c>
      <c r="EZ484" s="223">
        <f t="shared" ca="1" si="1005"/>
        <v>-2.9981149817086021E-3</v>
      </c>
      <c r="FA484" s="223">
        <f t="shared" ca="1" si="1006"/>
        <v>3.5266606593937723E-3</v>
      </c>
      <c r="FB484" s="223">
        <f t="shared" ca="1" si="1007"/>
        <v>-4.0021620781365806E-3</v>
      </c>
      <c r="FC484" s="223">
        <f t="shared" ca="1" si="1008"/>
        <v>4.4174672540014445E-3</v>
      </c>
      <c r="FD484" s="223">
        <f t="shared" ca="1" si="1009"/>
        <v>-4.7663296105763756E-3</v>
      </c>
      <c r="FE484" s="223">
        <f t="shared" ca="1" si="1010"/>
        <v>5.043501933296184E-3</v>
      </c>
      <c r="FF484" s="223">
        <f t="shared" ca="1" si="1011"/>
        <v>-5.2448152924346285E-3</v>
      </c>
      <c r="FG484" s="223">
        <f t="shared" ca="1" si="1012"/>
        <v>5.3672417476873149E-3</v>
      </c>
      <c r="FH484" s="223">
        <f t="shared" ca="1" si="1013"/>
        <v>-5.4089398912122669E-3</v>
      </c>
      <c r="FI484" s="223">
        <f t="shared" ca="1" si="1014"/>
        <v>5.3692825441182049E-3</v>
      </c>
      <c r="FJ484" s="223">
        <f t="shared" ca="1" si="1015"/>
        <v>-5.2488661898185112E-3</v>
      </c>
      <c r="FK484" s="223">
        <f t="shared" ca="1" si="1016"/>
        <v>5.0495020023658167E-3</v>
      </c>
      <c r="FL484" s="223">
        <f t="shared" ca="1" si="1017"/>
        <v>-4.7741886047080731E-3</v>
      </c>
      <c r="FM484" s="223">
        <f t="shared" ca="1" si="1018"/>
        <v>4.4270669666082937E-3</v>
      </c>
      <c r="FN484" s="223">
        <f t="shared" ca="1" si="1019"/>
        <v>-4.0133581206055376E-3</v>
      </c>
      <c r="FO484" s="223">
        <f t="shared" ca="1" si="1020"/>
        <v>3.5392846328247988E-3</v>
      </c>
      <c r="FP484" s="223">
        <f t="shared" ca="1" si="1021"/>
        <v>-3.0119770097908685E-3</v>
      </c>
      <c r="FQ484" s="223">
        <f t="shared" ca="1" si="1022"/>
        <v>2.4393664489739588E-3</v>
      </c>
      <c r="FR484" s="223">
        <f t="shared" ca="1" si="1023"/>
        <v>-1.8300655461959076E-3</v>
      </c>
      <c r="FS484" s="223">
        <f t="shared" ca="1" si="1024"/>
        <v>1.1932387541730466E-3</v>
      </c>
      <c r="FT484" s="223">
        <f t="shared" ca="1" si="1025"/>
        <v>-5.38464540617701E-4</v>
      </c>
      <c r="FU484" s="223">
        <f t="shared" ca="1" si="1026"/>
        <v>-1.2440868083210847E-4</v>
      </c>
      <c r="FV484" s="223">
        <f t="shared" ca="1" si="1027"/>
        <v>7.8541067992289344E-4</v>
      </c>
      <c r="FW484" s="223">
        <f t="shared" ca="1" si="1028"/>
        <v>-1.434599371325343E-3</v>
      </c>
      <c r="FX484" s="223">
        <f t="shared" ca="1" si="1029"/>
        <v>2.0622103528536817E-3</v>
      </c>
      <c r="FY484" s="223">
        <f t="shared" ca="1" si="1030"/>
        <v>-2.6588037711649578E-3</v>
      </c>
      <c r="FZ484" s="223">
        <f t="shared" ca="1" si="1031"/>
        <v>3.2154063059364785E-3</v>
      </c>
      <c r="GA484" s="223">
        <f t="shared" ca="1" si="1032"/>
        <v>-3.723646136957753E-3</v>
      </c>
      <c r="GB484" s="223">
        <f t="shared" ca="1" si="1033"/>
        <v>4.1758788641002116E-3</v>
      </c>
      <c r="GC484" s="223">
        <f t="shared" ca="1" si="1034"/>
        <v>-4.5653024862077436E-3</v>
      </c>
      <c r="GD484" s="223">
        <f t="shared" ca="1" si="1035"/>
        <v>4.8860597095270733E-3</v>
      </c>
      <c r="GE484" s="223">
        <f t="shared" ca="1" si="1036"/>
        <v>-5.1333260468584161E-3</v>
      </c>
      <c r="GF484" s="223">
        <f t="shared" ca="1" si="1037"/>
        <v>5.3033823823318317E-3</v>
      </c>
      <c r="GG484" s="223">
        <f t="shared" ca="1" si="1038"/>
        <v>-5.3936709103728775E-3</v>
      </c>
      <c r="GH484" s="223">
        <f t="shared" ca="1" si="1039"/>
        <v>5.4028336074791869E-3</v>
      </c>
      <c r="GI484" s="223">
        <f t="shared" ca="1" si="1040"/>
        <v>-5.3307326581574985E-3</v>
      </c>
      <c r="GJ484" s="223">
        <f t="shared" ca="1" si="1041"/>
        <v>5.1784525277975366E-3</v>
      </c>
      <c r="GK484" s="223">
        <f t="shared" ca="1" si="1042"/>
        <v>-4.9482836513023752E-3</v>
      </c>
      <c r="GL484" s="223">
        <f t="shared" ca="1" si="1043"/>
        <v>4.6436879828163913E-3</v>
      </c>
      <c r="GM484" s="223">
        <f t="shared" ca="1" si="1044"/>
        <v>-4.2692469247124281E-3</v>
      </c>
      <c r="GN484" s="223">
        <f t="shared" ca="1" si="1045"/>
        <v>3.8305924190343821E-3</v>
      </c>
      <c r="GO484" s="223">
        <f t="shared" ca="1" si="1046"/>
        <v>-3.3343222378487175E-3</v>
      </c>
      <c r="GP484" s="223">
        <f t="shared" ca="1" si="1047"/>
        <v>2.7879007466105623E-3</v>
      </c>
      <c r="GQ484" s="223">
        <f t="shared" ca="1" si="1048"/>
        <v>-2.1995466331576666E-3</v>
      </c>
      <c r="GR484" s="223">
        <f t="shared" ca="1" si="1049"/>
        <v>1.5781092909983782E-3</v>
      </c>
      <c r="GS484" s="223">
        <f t="shared" ca="1" si="1050"/>
        <v>-9.3293571619486597E-4</v>
      </c>
      <c r="GT484" s="223">
        <f t="shared" ca="1" si="1051"/>
        <v>2.7372991984021431E-4</v>
      </c>
      <c r="GU484" s="223">
        <f t="shared" ca="1" si="1052"/>
        <v>3.8959302929735245E-4</v>
      </c>
      <c r="GV484" s="223">
        <f t="shared" ca="1" si="1053"/>
        <v>-1.0470561366394834E-3</v>
      </c>
      <c r="GW484" s="223">
        <f t="shared" ca="1" si="1054"/>
        <v>1.6887705450846064E-3</v>
      </c>
      <c r="GX484" s="223">
        <f t="shared" ca="1" si="1055"/>
        <v>-2.305084272619661E-3</v>
      </c>
      <c r="GY484" s="223">
        <f t="shared" ca="1" si="1056"/>
        <v>2.8867273871155865E-3</v>
      </c>
      <c r="GZ484" s="223">
        <f t="shared" ca="1" si="1057"/>
        <v>-3.4249514347365236E-3</v>
      </c>
      <c r="HA484" s="223">
        <f t="shared" ca="1" si="1058"/>
        <v>3.9116610248253591E-3</v>
      </c>
      <c r="HB484" s="223">
        <f t="shared" ca="1" si="1059"/>
        <v>-4.3395355921162443E-3</v>
      </c>
      <c r="HC484" s="223">
        <f t="shared" ca="1" si="1060"/>
        <v>4.7021395048511602E-3</v>
      </c>
      <c r="HD484" s="223">
        <f t="shared" ca="1" si="1061"/>
        <v>-4.994018862669489E-3</v>
      </c>
      <c r="HE484" s="223">
        <f t="shared" ca="1" si="1062"/>
        <v>5.2107835283474145E-3</v>
      </c>
      <c r="HF484" s="223">
        <f t="shared" ca="1" si="1063"/>
        <v>-5.3491731595484314E-3</v>
      </c>
      <c r="HG484" s="223">
        <f t="shared" ca="1" si="1064"/>
        <v>5.4071062474056126E-3</v>
      </c>
      <c r="HH484" s="223">
        <f t="shared" ca="1" si="1065"/>
        <v>-5.3837114243533764E-3</v>
      </c>
      <c r="HI484" s="223">
        <f t="shared" ca="1" si="1066"/>
        <v>5.2793405703063486E-3</v>
      </c>
      <c r="HJ484" s="223">
        <f t="shared" ca="1" si="1067"/>
        <v>-5.09556352005804E-3</v>
      </c>
      <c r="HK484" s="223">
        <f t="shared" ca="1" si="1068"/>
        <v>4.8351444515046162E-3</v>
      </c>
      <c r="HL484" s="223">
        <f t="shared" ca="1" si="1069"/>
        <v>-4.5020003098353821E-3</v>
      </c>
      <c r="HM484" s="223">
        <f t="shared" ca="1" si="1070"/>
        <v>4.1011418930326782E-3</v>
      </c>
      <c r="HN484" s="223">
        <f t="shared" ca="1" si="1071"/>
        <v>-3.638598484805724E-3</v>
      </c>
      <c r="HO484" s="223">
        <f t="shared" ca="1" si="1072"/>
        <v>3.1213271685500005E-3</v>
      </c>
      <c r="HP484" s="223">
        <f t="shared" ca="1" si="1073"/>
        <v>-2.5571081863398747E-3</v>
      </c>
      <c r="HQ484" s="223">
        <f t="shared" ca="1" si="1074"/>
        <v>1.9544279168448491E-3</v>
      </c>
      <c r="HR484" s="223">
        <f t="shared" ca="1" si="1075"/>
        <v>-1.3223512322933701E-3</v>
      </c>
      <c r="HS484" s="223">
        <f t="shared" ca="1" si="1076"/>
        <v>6.7038515436024736E-4</v>
      </c>
      <c r="HT484" s="223">
        <f t="shared" ca="1" si="1077"/>
        <v>-8.3358597099242836E-6</v>
      </c>
      <c r="HU484" s="223">
        <f t="shared" ca="1" si="1078"/>
        <v>-6.538388140300863E-4</v>
      </c>
      <c r="HV484" s="223">
        <f t="shared" ca="1" si="1079"/>
        <v>1.3061791434122237E-3</v>
      </c>
      <c r="HW484" s="223">
        <f t="shared" ca="1" si="1080"/>
        <v>-1.9388733226819376E-3</v>
      </c>
      <c r="HX484" s="223">
        <f t="shared" ca="1" si="1081"/>
        <v>2.5424050424708031E-3</v>
      </c>
      <c r="HY484" s="223">
        <f t="shared" ca="1" si="1082"/>
        <v>-3.107696623943711E-3</v>
      </c>
      <c r="HZ484" s="223">
        <f t="shared" ca="1" si="1083"/>
        <v>3.6262455555399853E-3</v>
      </c>
      <c r="IA484" s="223">
        <f t="shared" ca="1" si="1084"/>
        <v>-4.0902523786626888E-3</v>
      </c>
      <c r="IB484" s="223">
        <f t="shared" ca="1" si="1085"/>
        <v>4.4927379987928012E-3</v>
      </c>
      <c r="IC484" s="223">
        <f t="shared" ca="1" si="1086"/>
        <v>-4.8276486575686292E-3</v>
      </c>
      <c r="ID484" s="223">
        <f t="shared" ca="1" si="1087"/>
        <v>5.0899469869470984E-3</v>
      </c>
      <c r="IE484" s="223">
        <f t="shared" ca="1" si="1088"/>
        <v>-2.2033426234817593E-3</v>
      </c>
      <c r="IF484" s="223">
        <f t="shared" ca="1" si="1089"/>
        <v>5.3820773100914663E-3</v>
      </c>
      <c r="IG484" s="223">
        <f t="shared" ca="1" si="1090"/>
        <v>-5.4075153918817492E-3</v>
      </c>
      <c r="IH484" s="223">
        <f t="shared" ca="1" si="1091"/>
        <v>5.3516194088488022E-3</v>
      </c>
      <c r="II484" s="223">
        <f t="shared" ca="1" si="1092"/>
        <v>-5.2152300886057299E-3</v>
      </c>
      <c r="IJ484" s="223">
        <f t="shared" ca="1" si="1093"/>
        <v>5.0003988534802687E-3</v>
      </c>
      <c r="IK484" s="223">
        <f t="shared" ca="1" si="1094"/>
        <v>-4.7103569652142633E-3</v>
      </c>
      <c r="IL484" s="223">
        <f t="shared" ca="1" si="1095"/>
        <v>4.349466923779341E-3</v>
      </c>
      <c r="IM484" s="223">
        <f t="shared" ca="1" si="1096"/>
        <v>-3.9231568513154007E-3</v>
      </c>
      <c r="IN484" s="223">
        <f t="shared" ca="1" si="1097"/>
        <v>3.4378388481231216E-3</v>
      </c>
      <c r="IO484" s="223">
        <f t="shared" ca="1" si="1098"/>
        <v>-2.9008125487062883E-3</v>
      </c>
      <c r="IP484" s="223">
        <f t="shared" ca="1" si="1099"/>
        <v>2.3201553284726058E-3</v>
      </c>
      <c r="IQ484" s="223">
        <f t="shared" ca="1" si="1100"/>
        <v>-1.7046008124921087E-3</v>
      </c>
      <c r="IR484" s="223">
        <f t="shared" ca="1" si="1101"/>
        <v>1.0634075136454833E-3</v>
      </c>
      <c r="IS484" s="223">
        <f t="shared" ca="1" si="1102"/>
        <v>-4.0621957597057829E-4</v>
      </c>
      <c r="IT484" s="223">
        <f t="shared" ca="1" si="1103"/>
        <v>-2.5707828223715595E-4</v>
      </c>
      <c r="IU484" s="223">
        <f t="shared" ca="1" si="1104"/>
        <v>9.165094437903077E-4</v>
      </c>
      <c r="IV484" s="223">
        <f t="shared" ca="1" si="1105"/>
        <v>-1.562155450220104E-3</v>
      </c>
      <c r="IW484" s="223">
        <f t="shared" ca="1" si="1106"/>
        <v>2.1843051846202519E-3</v>
      </c>
      <c r="IX484" s="223">
        <f t="shared" ca="1" si="1107"/>
        <v>-2.7736009358862615E-3</v>
      </c>
      <c r="IY484" s="223">
        <f t="shared" ca="1" si="1108"/>
        <v>3.3211791474021717E-3</v>
      </c>
      <c r="IZ484" s="223">
        <f t="shared" ca="1" si="1109"/>
        <v>-3.8188037331790031E-3</v>
      </c>
      <c r="JA484" s="223">
        <f t="shared" ca="1" si="1110"/>
        <v>4.2589899562560408E-3</v>
      </c>
      <c r="JB484" s="223">
        <f t="shared" ca="1" si="1111"/>
        <v>-4.6351170061125439E-3</v>
      </c>
    </row>
    <row r="485" spans="2:262">
      <c r="B485" s="230">
        <v>124</v>
      </c>
      <c r="C485" s="229">
        <f t="shared" si="1112"/>
        <v>2.4218750000000017E-3</v>
      </c>
      <c r="D485" s="226">
        <f t="shared" ca="1" si="855"/>
        <v>23.377508687749643</v>
      </c>
      <c r="E485" s="225">
        <f ca="1">DZ361</f>
        <v>-0.62249131225035614</v>
      </c>
      <c r="F485" s="224">
        <v>124</v>
      </c>
      <c r="G485" s="223">
        <f t="shared" ca="1" si="856"/>
        <v>4.4224000377110703E-3</v>
      </c>
      <c r="H485" s="223">
        <f t="shared" ca="1" si="857"/>
        <v>-4.5961804585586104E-3</v>
      </c>
      <c r="I485" s="223">
        <f t="shared" ca="1" si="858"/>
        <v>4.7256971490624152E-3</v>
      </c>
      <c r="J485" s="223">
        <f t="shared" ca="1" si="859"/>
        <v>-4.8097027926919077E-3</v>
      </c>
      <c r="K485" s="223">
        <f t="shared" ca="1" si="860"/>
        <v>4.8473883691767822E-3</v>
      </c>
      <c r="L485" s="223">
        <f t="shared" ca="1" si="861"/>
        <v>-4.838390945814456E-3</v>
      </c>
      <c r="M485" s="223">
        <f t="shared" ca="1" si="862"/>
        <v>4.7827971727104016E-3</v>
      </c>
      <c r="N485" s="223">
        <f t="shared" ca="1" si="863"/>
        <v>-4.6811424482902575E-3</v>
      </c>
      <c r="O485" s="223">
        <f t="shared" ca="1" si="864"/>
        <v>4.5344057631203161E-3</v>
      </c>
      <c r="P485" s="223">
        <f t="shared" ca="1" si="865"/>
        <v>-4.3440002716931946E-3</v>
      </c>
      <c r="Q485" s="223">
        <f t="shared" ca="1" si="866"/>
        <v>4.111759682977556E-3</v>
      </c>
      <c r="R485" s="223">
        <f t="shared" ca="1" si="867"/>
        <v>-3.83992060079837E-3</v>
      </c>
      <c r="S485" s="223">
        <f t="shared" ca="1" si="868"/>
        <v>3.5311009841193716E-3</v>
      </c>
      <c r="T485" s="223">
        <f t="shared" ca="1" si="869"/>
        <v>-3.1882749346671549E-3</v>
      </c>
      <c r="U485" s="223">
        <f t="shared" ca="1" si="870"/>
        <v>2.8147440547057266E-3</v>
      </c>
      <c r="V485" s="223">
        <f t="shared" ca="1" si="871"/>
        <v>-2.4141056508018644E-3</v>
      </c>
      <c r="W485" s="223">
        <f t="shared" ca="1" si="872"/>
        <v>1.9902180897963927E-3</v>
      </c>
      <c r="X485" s="223">
        <f t="shared" ca="1" si="873"/>
        <v>-1.547163640622305E-3</v>
      </c>
      <c r="Y485" s="223">
        <f t="shared" ca="1" si="874"/>
        <v>1.0892091598233467E-3</v>
      </c>
      <c r="Z485" s="223">
        <f t="shared" ca="1" si="875"/>
        <v>-6.2076499939299587E-4</v>
      </c>
      <c r="AA485" s="223">
        <f t="shared" ca="1" si="876"/>
        <v>1.4634253267382415E-4</v>
      </c>
      <c r="AB485" s="223">
        <f t="shared" ca="1" si="877"/>
        <v>3.2948929263399741E-4</v>
      </c>
      <c r="AC485" s="223">
        <f t="shared" ca="1" si="878"/>
        <v>-8.0214795593651616E-4</v>
      </c>
      <c r="AD485" s="223">
        <f t="shared" ca="1" si="879"/>
        <v>1.2670814959247561E-3</v>
      </c>
      <c r="AE485" s="223">
        <f t="shared" ca="1" si="880"/>
        <v>-1.719812348449972E-3</v>
      </c>
      <c r="AF485" s="223">
        <f t="shared" ca="1" si="881"/>
        <v>2.1559804679146164E-3</v>
      </c>
      <c r="AG485" s="223">
        <f t="shared" ca="1" si="882"/>
        <v>-2.5713853168943721E-3</v>
      </c>
      <c r="AH485" s="223">
        <f t="shared" ca="1" si="883"/>
        <v>2.9620263196102944E-3</v>
      </c>
      <c r="AI485" s="223">
        <f t="shared" ca="1" si="884"/>
        <v>-3.3241413896600222E-3</v>
      </c>
      <c r="AJ485" s="223">
        <f t="shared" ca="1" si="885"/>
        <v>3.6542431609668472E-3</v>
      </c>
      <c r="AK485" s="223">
        <f t="shared" ca="1" si="886"/>
        <v>-3.9491525730210057E-3</v>
      </c>
      <c r="AL485" s="223">
        <f t="shared" ca="1" si="887"/>
        <v>4.2060294869706175E-3</v>
      </c>
      <c r="AM485" s="223">
        <f t="shared" ca="1" si="888"/>
        <v>-4.4224000377110989E-3</v>
      </c>
      <c r="AN485" s="223">
        <f t="shared" ca="1" si="889"/>
        <v>4.59618045855862E-3</v>
      </c>
      <c r="AO485" s="223">
        <f t="shared" ca="1" si="890"/>
        <v>-4.7256971490624283E-3</v>
      </c>
      <c r="AP485" s="223">
        <f t="shared" ca="1" si="891"/>
        <v>4.809702792691912E-3</v>
      </c>
      <c r="AQ485" s="223">
        <f t="shared" ca="1" si="892"/>
        <v>-4.847388369176784E-3</v>
      </c>
      <c r="AR485" s="223">
        <f t="shared" ca="1" si="893"/>
        <v>4.838390945814456E-3</v>
      </c>
      <c r="AS485" s="223">
        <f t="shared" ca="1" si="894"/>
        <v>-4.782797172710393E-3</v>
      </c>
      <c r="AT485" s="223">
        <f t="shared" ca="1" si="895"/>
        <v>4.6811424482902531E-3</v>
      </c>
      <c r="AU485" s="223">
        <f t="shared" ca="1" si="896"/>
        <v>-4.534405763120297E-3</v>
      </c>
      <c r="AV485" s="223">
        <f t="shared" ca="1" si="897"/>
        <v>4.3440002716931859E-3</v>
      </c>
      <c r="AW485" s="223">
        <f t="shared" ca="1" si="898"/>
        <v>-4.1117596829775734E-3</v>
      </c>
      <c r="AX485" s="223">
        <f t="shared" ca="1" si="899"/>
        <v>3.8399206007983275E-3</v>
      </c>
      <c r="AY485" s="223">
        <f t="shared" ca="1" si="900"/>
        <v>-3.5311009841193473E-3</v>
      </c>
      <c r="AZ485" s="223">
        <f t="shared" ca="1" si="901"/>
        <v>3.1882749346671541E-3</v>
      </c>
      <c r="BA485" s="223">
        <f t="shared" ca="1" si="902"/>
        <v>-2.8147440547057539E-3</v>
      </c>
      <c r="BB485" s="223">
        <f t="shared" ca="1" si="903"/>
        <v>2.4141056508018037E-3</v>
      </c>
      <c r="BC485" s="223">
        <f t="shared" ca="1" si="904"/>
        <v>-1.9902180897963602E-3</v>
      </c>
      <c r="BD485" s="223">
        <f t="shared" ca="1" si="905"/>
        <v>1.5471636406223037E-3</v>
      </c>
      <c r="BE485" s="223">
        <f t="shared" ca="1" si="906"/>
        <v>-1.0892091598232448E-3</v>
      </c>
      <c r="BF485" s="223">
        <f t="shared" ca="1" si="907"/>
        <v>6.2076499939292692E-4</v>
      </c>
      <c r="BG485" s="223">
        <f t="shared" ca="1" si="908"/>
        <v>-1.4634253267378858E-4</v>
      </c>
      <c r="BH485" s="223">
        <f t="shared" ca="1" si="909"/>
        <v>-3.2948929263396402E-4</v>
      </c>
      <c r="BI485" s="223">
        <f t="shared" ca="1" si="910"/>
        <v>8.0214795593661894E-4</v>
      </c>
      <c r="BJ485" s="223">
        <f t="shared" ca="1" si="911"/>
        <v>-1.2670814959247908E-3</v>
      </c>
      <c r="BK485" s="223">
        <f t="shared" ca="1" si="912"/>
        <v>1.7198123484500056E-3</v>
      </c>
      <c r="BL485" s="223">
        <f t="shared" ca="1" si="913"/>
        <v>-2.1559804679145873E-3</v>
      </c>
      <c r="BM485" s="223">
        <f t="shared" ca="1" si="914"/>
        <v>2.5713853168944614E-3</v>
      </c>
      <c r="BN485" s="223">
        <f t="shared" ca="1" si="915"/>
        <v>-2.962026319610323E-3</v>
      </c>
      <c r="BO485" s="223">
        <f t="shared" ca="1" si="916"/>
        <v>3.3241413896600474E-3</v>
      </c>
      <c r="BP485" s="223">
        <f t="shared" ca="1" si="917"/>
        <v>-3.6542431609668247E-3</v>
      </c>
      <c r="BQ485" s="223">
        <f t="shared" ca="1" si="918"/>
        <v>3.9491525730210664E-3</v>
      </c>
      <c r="BR485" s="223">
        <f t="shared" ca="1" si="919"/>
        <v>-4.2060294869706357E-3</v>
      </c>
      <c r="BS485" s="223">
        <f t="shared" ca="1" si="920"/>
        <v>4.4224000377110851E-3</v>
      </c>
      <c r="BT485" s="223">
        <f t="shared" ca="1" si="921"/>
        <v>-4.5961804585586529E-3</v>
      </c>
      <c r="BU485" s="223">
        <f t="shared" ca="1" si="922"/>
        <v>4.7256971490624369E-3</v>
      </c>
      <c r="BV485" s="223">
        <f t="shared" ca="1" si="923"/>
        <v>-4.8097027926919163E-3</v>
      </c>
      <c r="BW485" s="223">
        <f t="shared" ca="1" si="924"/>
        <v>4.8473883691767831E-3</v>
      </c>
      <c r="BX485" s="223">
        <f t="shared" ca="1" si="925"/>
        <v>-4.8383909458144482E-3</v>
      </c>
      <c r="BY485" s="223">
        <f t="shared" ca="1" si="926"/>
        <v>4.7827971727103869E-3</v>
      </c>
      <c r="BZ485" s="223">
        <f t="shared" ca="1" si="927"/>
        <v>-4.6811424482902436E-3</v>
      </c>
      <c r="CA485" s="223">
        <f t="shared" ca="1" si="928"/>
        <v>4.5344057631203083E-3</v>
      </c>
      <c r="CB485" s="223">
        <f t="shared" ca="1" si="929"/>
        <v>-4.3440002716931391E-3</v>
      </c>
      <c r="CC485" s="223">
        <f t="shared" ca="1" si="930"/>
        <v>4.1117596829775178E-3</v>
      </c>
      <c r="CD485" s="223">
        <f t="shared" ca="1" si="931"/>
        <v>-3.8399206007983474E-3</v>
      </c>
      <c r="CE485" s="223">
        <f t="shared" ca="1" si="932"/>
        <v>3.5311009841193708E-3</v>
      </c>
      <c r="CF485" s="223">
        <f t="shared" ca="1" si="933"/>
        <v>-3.1882749346670756E-3</v>
      </c>
      <c r="CG485" s="223">
        <f t="shared" ca="1" si="934"/>
        <v>2.8147440547056689E-3</v>
      </c>
      <c r="CH485" s="223">
        <f t="shared" ca="1" si="935"/>
        <v>-2.4141056508018327E-3</v>
      </c>
      <c r="CI485" s="223">
        <f t="shared" ca="1" si="936"/>
        <v>1.9902180897962648E-3</v>
      </c>
      <c r="CJ485" s="223">
        <f t="shared" ca="1" si="937"/>
        <v>-1.5471636406222044E-3</v>
      </c>
      <c r="CK485" s="223">
        <f t="shared" ca="1" si="938"/>
        <v>1.0892091598232773E-3</v>
      </c>
      <c r="CL485" s="223">
        <f t="shared" ca="1" si="939"/>
        <v>-6.2076499939295966E-4</v>
      </c>
      <c r="CM485" s="223">
        <f t="shared" ca="1" si="940"/>
        <v>1.4634253267368363E-4</v>
      </c>
      <c r="CN485" s="223">
        <f t="shared" ca="1" si="941"/>
        <v>3.2948929263393106E-4</v>
      </c>
      <c r="CO485" s="223">
        <f t="shared" ca="1" si="942"/>
        <v>-8.0214795593658642E-4</v>
      </c>
      <c r="CP485" s="223">
        <f t="shared" ca="1" si="943"/>
        <v>1.2670814959248914E-3</v>
      </c>
      <c r="CQ485" s="223">
        <f t="shared" ca="1" si="944"/>
        <v>-1.7198123484499738E-3</v>
      </c>
      <c r="CR485" s="223">
        <f t="shared" ca="1" si="945"/>
        <v>2.1559804679146806E-3</v>
      </c>
      <c r="CS485" s="223">
        <f t="shared" ca="1" si="946"/>
        <v>-2.5713853168945503E-3</v>
      </c>
      <c r="CT485" s="223">
        <f t="shared" ca="1" si="947"/>
        <v>2.9620263196102965E-3</v>
      </c>
      <c r="CU485" s="223">
        <f t="shared" ca="1" si="948"/>
        <v>-3.3241413896601241E-3</v>
      </c>
      <c r="CV485" s="223">
        <f t="shared" ca="1" si="949"/>
        <v>3.6542431609668034E-3</v>
      </c>
      <c r="CW485" s="223">
        <f t="shared" ca="1" si="950"/>
        <v>-3.9491525730210473E-3</v>
      </c>
      <c r="CX485" s="223">
        <f t="shared" ca="1" si="951"/>
        <v>4.2060294869706878E-3</v>
      </c>
      <c r="CY485" s="223">
        <f t="shared" ca="1" si="952"/>
        <v>-4.4224000377110712E-3</v>
      </c>
      <c r="CZ485" s="223">
        <f t="shared" ca="1" si="953"/>
        <v>4.5961804585586425E-3</v>
      </c>
      <c r="DA485" s="223">
        <f t="shared" ca="1" si="954"/>
        <v>-4.7256971490624612E-3</v>
      </c>
      <c r="DB485" s="223">
        <f t="shared" ca="1" si="955"/>
        <v>4.809702792691912E-3</v>
      </c>
      <c r="DC485" s="223">
        <f t="shared" ca="1" si="956"/>
        <v>-4.8473883691767866E-3</v>
      </c>
      <c r="DD485" s="223">
        <f t="shared" ca="1" si="957"/>
        <v>4.8383909458144412E-3</v>
      </c>
      <c r="DE485" s="223">
        <f t="shared" ca="1" si="958"/>
        <v>-4.782797172710393E-3</v>
      </c>
      <c r="DF485" s="223">
        <f t="shared" ca="1" si="959"/>
        <v>4.6811424482902167E-3</v>
      </c>
      <c r="DG485" s="223">
        <f t="shared" ca="1" si="960"/>
        <v>-4.5344057631203204E-3</v>
      </c>
      <c r="DH485" s="223">
        <f t="shared" ca="1" si="961"/>
        <v>4.3440002716931547E-3</v>
      </c>
      <c r="DI485" s="223">
        <f t="shared" ca="1" si="962"/>
        <v>-4.1117596829774623E-3</v>
      </c>
      <c r="DJ485" s="223">
        <f t="shared" ca="1" si="963"/>
        <v>3.8399206007983678E-3</v>
      </c>
      <c r="DK485" s="223">
        <f t="shared" ca="1" si="964"/>
        <v>-3.5311009841192983E-3</v>
      </c>
      <c r="DL485" s="223">
        <f t="shared" ca="1" si="965"/>
        <v>3.1882749346669966E-3</v>
      </c>
      <c r="DM485" s="223">
        <f t="shared" ca="1" si="966"/>
        <v>-2.8147440547056958E-3</v>
      </c>
      <c r="DN485" s="223">
        <f t="shared" ca="1" si="967"/>
        <v>2.4141056508017421E-3</v>
      </c>
      <c r="DO485" s="223">
        <f t="shared" ca="1" si="968"/>
        <v>-1.990218089796169E-3</v>
      </c>
      <c r="DP485" s="223">
        <f t="shared" ca="1" si="969"/>
        <v>1.5471636406222361E-3</v>
      </c>
      <c r="DQ485" s="223">
        <f t="shared" ca="1" si="970"/>
        <v>-1.0892091598231756E-3</v>
      </c>
      <c r="DR485" s="223">
        <f t="shared" ca="1" si="971"/>
        <v>6.2076499939299262E-4</v>
      </c>
      <c r="DS485" s="223">
        <f t="shared" ca="1" si="972"/>
        <v>-1.4634253267371703E-4</v>
      </c>
      <c r="DT485" s="223">
        <f t="shared" ca="1" si="973"/>
        <v>-3.2948929263417305E-4</v>
      </c>
      <c r="DU485" s="223">
        <f t="shared" ca="1" si="974"/>
        <v>8.0214795593655389E-4</v>
      </c>
      <c r="DV485" s="223">
        <f t="shared" ca="1" si="975"/>
        <v>-1.26708149592486E-3</v>
      </c>
      <c r="DW485" s="223">
        <f t="shared" ca="1" si="976"/>
        <v>1.7198123484502006E-3</v>
      </c>
      <c r="DX485" s="223">
        <f t="shared" ca="1" si="977"/>
        <v>-2.1559804679146507E-3</v>
      </c>
      <c r="DY485" s="223">
        <f t="shared" ca="1" si="978"/>
        <v>2.5713853168945213E-3</v>
      </c>
      <c r="DZ485" s="223">
        <f t="shared" ca="1" si="979"/>
        <v>-2.9620263196102701E-3</v>
      </c>
      <c r="EA485" s="223">
        <f t="shared" ca="1" si="980"/>
        <v>3.3241413896600998E-3</v>
      </c>
      <c r="EB485" s="223">
        <f t="shared" ca="1" si="981"/>
        <v>-3.6542431609669626E-3</v>
      </c>
      <c r="EC485" s="223">
        <f t="shared" ca="1" si="982"/>
        <v>3.9491525730210282E-3</v>
      </c>
      <c r="ED485" s="223">
        <f t="shared" ca="1" si="983"/>
        <v>-4.2060294869706713E-3</v>
      </c>
      <c r="EE485" s="223">
        <f t="shared" ca="1" si="984"/>
        <v>4.4224000377111709E-3</v>
      </c>
      <c r="EF485" s="223">
        <f t="shared" ca="1" si="985"/>
        <v>-4.5961804585586321E-3</v>
      </c>
      <c r="EG485" s="223">
        <f t="shared" ca="1" si="986"/>
        <v>4.7256971490624525E-3</v>
      </c>
      <c r="EH485" s="223">
        <f t="shared" ca="1" si="987"/>
        <v>-4.8097027926919432E-3</v>
      </c>
      <c r="EI485" s="223">
        <f t="shared" ca="1" si="988"/>
        <v>4.8473883691767857E-3</v>
      </c>
      <c r="EJ485" s="223">
        <f t="shared" ca="1" si="989"/>
        <v>-4.838390945814443E-3</v>
      </c>
      <c r="EK485" s="223">
        <f t="shared" ca="1" si="990"/>
        <v>4.7827971727103982E-3</v>
      </c>
      <c r="EL485" s="223">
        <f t="shared" ca="1" si="991"/>
        <v>-4.6811424482902245E-3</v>
      </c>
      <c r="EM485" s="223">
        <f t="shared" ca="1" si="992"/>
        <v>4.5344057631202337E-3</v>
      </c>
      <c r="EN485" s="223">
        <f t="shared" ca="1" si="993"/>
        <v>-4.3440002716931686E-3</v>
      </c>
      <c r="EO485" s="223">
        <f t="shared" ca="1" si="994"/>
        <v>4.1117596829774805E-3</v>
      </c>
      <c r="EP485" s="223">
        <f t="shared" ca="1" si="995"/>
        <v>-3.8399206007982195E-3</v>
      </c>
      <c r="EQ485" s="223">
        <f t="shared" ca="1" si="996"/>
        <v>3.5311009841193213E-3</v>
      </c>
      <c r="ER485" s="223">
        <f t="shared" ca="1" si="997"/>
        <v>-3.1882749346670218E-3</v>
      </c>
      <c r="ES485" s="223">
        <f t="shared" ca="1" si="998"/>
        <v>2.8147440547057227E-3</v>
      </c>
      <c r="ET485" s="223">
        <f t="shared" ca="1" si="999"/>
        <v>-2.4141056508017707E-3</v>
      </c>
      <c r="EU485" s="223">
        <f t="shared" ca="1" si="1000"/>
        <v>1.9902180897961998E-3</v>
      </c>
      <c r="EV485" s="223">
        <f t="shared" ca="1" si="1001"/>
        <v>-1.5471636406222677E-3</v>
      </c>
      <c r="EW485" s="223">
        <f t="shared" ca="1" si="1002"/>
        <v>1.0892091598232079E-3</v>
      </c>
      <c r="EX485" s="223">
        <f t="shared" ca="1" si="1003"/>
        <v>-6.2076499939275214E-4</v>
      </c>
      <c r="EY485" s="223">
        <f t="shared" ca="1" si="1004"/>
        <v>1.4634253267375042E-4</v>
      </c>
      <c r="EZ485" s="223">
        <f t="shared" ca="1" si="1005"/>
        <v>3.2948929263414009E-4</v>
      </c>
      <c r="FA485" s="223">
        <f t="shared" ca="1" si="1006"/>
        <v>-8.0214795593679285E-4</v>
      </c>
      <c r="FB485" s="223">
        <f t="shared" ca="1" si="1007"/>
        <v>1.2670814959248277E-3</v>
      </c>
      <c r="FC485" s="223">
        <f t="shared" ca="1" si="1008"/>
        <v>-1.7198123484501698E-3</v>
      </c>
      <c r="FD485" s="223">
        <f t="shared" ca="1" si="1009"/>
        <v>2.1559804679146212E-3</v>
      </c>
      <c r="FE485" s="223">
        <f t="shared" ca="1" si="1010"/>
        <v>-2.5713853168944931E-3</v>
      </c>
      <c r="FF485" s="223">
        <f t="shared" ca="1" si="1011"/>
        <v>2.9620263196104618E-3</v>
      </c>
      <c r="FG485" s="223">
        <f t="shared" ca="1" si="1012"/>
        <v>-3.3241413896600751E-3</v>
      </c>
      <c r="FH485" s="223">
        <f t="shared" ca="1" si="1013"/>
        <v>3.6542431609669409E-3</v>
      </c>
      <c r="FI485" s="223">
        <f t="shared" ca="1" si="1014"/>
        <v>-3.9491525730211679E-3</v>
      </c>
      <c r="FJ485" s="223">
        <f t="shared" ca="1" si="1015"/>
        <v>4.2060294869706548E-3</v>
      </c>
      <c r="FK485" s="223">
        <f t="shared" ca="1" si="1016"/>
        <v>-4.4224000377111571E-3</v>
      </c>
      <c r="FL485" s="223">
        <f t="shared" ca="1" si="1017"/>
        <v>4.5961804585587093E-3</v>
      </c>
      <c r="FM485" s="223">
        <f t="shared" ca="1" si="1018"/>
        <v>-4.7256971490624456E-3</v>
      </c>
      <c r="FN485" s="223">
        <f t="shared" ca="1" si="1019"/>
        <v>4.809702792691938E-3</v>
      </c>
      <c r="FO485" s="223">
        <f t="shared" ca="1" si="1020"/>
        <v>-4.847388369176784E-3</v>
      </c>
      <c r="FP485" s="223">
        <f t="shared" ca="1" si="1021"/>
        <v>4.8383909458144456E-3</v>
      </c>
      <c r="FQ485" s="223">
        <f t="shared" ca="1" si="1022"/>
        <v>-4.7827971727103574E-3</v>
      </c>
      <c r="FR485" s="223">
        <f t="shared" ca="1" si="1023"/>
        <v>4.6811424482902332E-3</v>
      </c>
      <c r="FS485" s="223">
        <f t="shared" ca="1" si="1024"/>
        <v>-4.5344057631203439E-3</v>
      </c>
      <c r="FT485" s="223">
        <f t="shared" ca="1" si="1025"/>
        <v>4.344000271693061E-3</v>
      </c>
      <c r="FU485" s="223">
        <f t="shared" ca="1" si="1026"/>
        <v>-4.1117596829774988E-3</v>
      </c>
      <c r="FV485" s="223">
        <f t="shared" ca="1" si="1027"/>
        <v>3.8399206007984086E-3</v>
      </c>
      <c r="FW485" s="223">
        <f t="shared" ca="1" si="1028"/>
        <v>-3.5311009841191552E-3</v>
      </c>
      <c r="FX485" s="223">
        <f t="shared" ca="1" si="1029"/>
        <v>3.1882749346670465E-3</v>
      </c>
      <c r="FY485" s="223">
        <f t="shared" ca="1" si="1030"/>
        <v>-2.81474405470575E-3</v>
      </c>
      <c r="FZ485" s="223">
        <f t="shared" ca="1" si="1031"/>
        <v>2.4141056508015604E-3</v>
      </c>
      <c r="GA485" s="223">
        <f t="shared" ca="1" si="1032"/>
        <v>-1.9902180897962301E-3</v>
      </c>
      <c r="GB485" s="223">
        <f t="shared" ca="1" si="1033"/>
        <v>1.5471636406222994E-3</v>
      </c>
      <c r="GC485" s="223">
        <f t="shared" ca="1" si="1034"/>
        <v>-1.0892091598229718E-3</v>
      </c>
      <c r="GD485" s="223">
        <f t="shared" ca="1" si="1035"/>
        <v>6.207649993927851E-4</v>
      </c>
      <c r="GE485" s="223">
        <f t="shared" ca="1" si="1036"/>
        <v>-1.4634253267378338E-4</v>
      </c>
      <c r="GF485" s="223">
        <f t="shared" ca="1" si="1037"/>
        <v>-3.2948929263438165E-4</v>
      </c>
      <c r="GG485" s="223">
        <f t="shared" ca="1" si="1038"/>
        <v>8.0214795593675989E-4</v>
      </c>
      <c r="GH485" s="223">
        <f t="shared" ca="1" si="1039"/>
        <v>-1.2670814959247951E-3</v>
      </c>
      <c r="GI485" s="223">
        <f t="shared" ca="1" si="1040"/>
        <v>1.7198123484503966E-3</v>
      </c>
      <c r="GJ485" s="223">
        <f t="shared" ca="1" si="1041"/>
        <v>-2.155980467914838E-3</v>
      </c>
      <c r="GK485" s="223">
        <f t="shared" ca="1" si="1042"/>
        <v>2.5713853168944653E-3</v>
      </c>
      <c r="GL485" s="223">
        <f t="shared" ca="1" si="1043"/>
        <v>-2.9620263196102176E-3</v>
      </c>
      <c r="GM485" s="223">
        <f t="shared" ca="1" si="1044"/>
        <v>3.3241413896602521E-3</v>
      </c>
      <c r="GN485" s="223">
        <f t="shared" ca="1" si="1045"/>
        <v>-3.6542431609669188E-3</v>
      </c>
      <c r="GO485" s="223">
        <f t="shared" ca="1" si="1046"/>
        <v>3.9491525730209892E-3</v>
      </c>
      <c r="GP485" s="223">
        <f t="shared" ca="1" si="1047"/>
        <v>-4.2060294869707754E-3</v>
      </c>
      <c r="GQ485" s="223">
        <f t="shared" ca="1" si="1048"/>
        <v>4.4224000377111432E-3</v>
      </c>
      <c r="GR485" s="223">
        <f t="shared" ca="1" si="1049"/>
        <v>-4.5961804585586104E-3</v>
      </c>
      <c r="GS485" s="223">
        <f t="shared" ca="1" si="1050"/>
        <v>4.7256971490625002E-3</v>
      </c>
      <c r="GT485" s="223">
        <f t="shared" ca="1" si="1051"/>
        <v>-4.8097027926919346E-3</v>
      </c>
      <c r="GU485" s="223">
        <f t="shared" ca="1" si="1052"/>
        <v>4.847388369176784E-3</v>
      </c>
      <c r="GV485" s="223">
        <f t="shared" ca="1" si="1053"/>
        <v>-4.8383909458144282E-3</v>
      </c>
      <c r="GW485" s="223">
        <f t="shared" ca="1" si="1054"/>
        <v>4.7827971727103635E-3</v>
      </c>
      <c r="GX485" s="223">
        <f t="shared" ca="1" si="1055"/>
        <v>-4.6811424482902427E-3</v>
      </c>
      <c r="GY485" s="223">
        <f t="shared" ca="1" si="1056"/>
        <v>4.53440576312016E-3</v>
      </c>
      <c r="GZ485" s="223">
        <f t="shared" ca="1" si="1057"/>
        <v>-4.3440002716930758E-3</v>
      </c>
      <c r="HA485" s="223">
        <f t="shared" ca="1" si="1058"/>
        <v>4.1117596829775161E-3</v>
      </c>
      <c r="HB485" s="223">
        <f t="shared" ca="1" si="1059"/>
        <v>-3.839920600798092E-3</v>
      </c>
      <c r="HC485" s="223">
        <f t="shared" ca="1" si="1060"/>
        <v>3.5311009841191782E-3</v>
      </c>
      <c r="HD485" s="223">
        <f t="shared" ca="1" si="1061"/>
        <v>-3.1882749346670717E-3</v>
      </c>
      <c r="HE485" s="223">
        <f t="shared" ca="1" si="1062"/>
        <v>2.8147440547057769E-3</v>
      </c>
      <c r="HF485" s="223">
        <f t="shared" ca="1" si="1063"/>
        <v>-2.4141056508015894E-3</v>
      </c>
      <c r="HG485" s="223">
        <f t="shared" ca="1" si="1064"/>
        <v>1.99021808979626E-3</v>
      </c>
      <c r="HH485" s="223">
        <f t="shared" ca="1" si="1065"/>
        <v>-1.5471636406223306E-3</v>
      </c>
      <c r="HI485" s="223">
        <f t="shared" ca="1" si="1066"/>
        <v>1.0892091598230041E-3</v>
      </c>
      <c r="HJ485" s="223">
        <f t="shared" ca="1" si="1067"/>
        <v>-6.2076499939281806E-4</v>
      </c>
      <c r="HK485" s="223">
        <f t="shared" ca="1" si="1068"/>
        <v>1.4634253267381677E-4</v>
      </c>
      <c r="HL485" s="223">
        <f t="shared" ca="1" si="1069"/>
        <v>3.2948929263434869E-4</v>
      </c>
      <c r="HM485" s="223">
        <f t="shared" ca="1" si="1070"/>
        <v>-8.0214795593672671E-4</v>
      </c>
      <c r="HN485" s="223">
        <f t="shared" ca="1" si="1071"/>
        <v>1.2670814959247637E-3</v>
      </c>
      <c r="HO485" s="223">
        <f t="shared" ca="1" si="1072"/>
        <v>-1.7198123484503652E-3</v>
      </c>
      <c r="HP485" s="223">
        <f t="shared" ca="1" si="1073"/>
        <v>2.1559804679148085E-3</v>
      </c>
      <c r="HQ485" s="223">
        <f t="shared" ca="1" si="1074"/>
        <v>-2.5713853168944372E-3</v>
      </c>
      <c r="HR485" s="223">
        <f t="shared" ca="1" si="1075"/>
        <v>2.9620263196106274E-3</v>
      </c>
      <c r="HS485" s="223">
        <f t="shared" ca="1" si="1076"/>
        <v>-3.3241413896602278E-3</v>
      </c>
      <c r="HT485" s="223">
        <f t="shared" ca="1" si="1077"/>
        <v>3.6542431609668962E-3</v>
      </c>
      <c r="HU485" s="223">
        <f t="shared" ca="1" si="1078"/>
        <v>-3.9491525730212893E-3</v>
      </c>
      <c r="HV485" s="223">
        <f t="shared" ca="1" si="1079"/>
        <v>4.2060294869707589E-3</v>
      </c>
      <c r="HW485" s="223">
        <f t="shared" ca="1" si="1080"/>
        <v>-4.4224000377111293E-3</v>
      </c>
      <c r="HX485" s="223">
        <f t="shared" ca="1" si="1081"/>
        <v>4.5961804585587761E-3</v>
      </c>
      <c r="HY485" s="223">
        <f t="shared" ca="1" si="1082"/>
        <v>-4.7256971490624924E-3</v>
      </c>
      <c r="HZ485" s="223">
        <f t="shared" ca="1" si="1083"/>
        <v>4.8097027926919302E-3</v>
      </c>
      <c r="IA485" s="223">
        <f t="shared" ca="1" si="1084"/>
        <v>-4.8473883691767822E-3</v>
      </c>
      <c r="IB485" s="223">
        <f t="shared" ca="1" si="1085"/>
        <v>4.8383909458144317E-3</v>
      </c>
      <c r="IC485" s="223">
        <f t="shared" ca="1" si="1086"/>
        <v>-4.7827971727103687E-3</v>
      </c>
      <c r="ID485" s="223">
        <f t="shared" ca="1" si="1087"/>
        <v>4.6811424482902505E-3</v>
      </c>
      <c r="IE485" s="223">
        <f t="shared" ca="1" si="1088"/>
        <v>-2.4316531271833461E-3</v>
      </c>
      <c r="IF485" s="223">
        <f t="shared" ca="1" si="1089"/>
        <v>4.3440002716930905E-3</v>
      </c>
      <c r="IG485" s="223">
        <f t="shared" ca="1" si="1090"/>
        <v>-4.1117596829775335E-3</v>
      </c>
      <c r="IH485" s="223">
        <f t="shared" ca="1" si="1091"/>
        <v>3.8399206007981124E-3</v>
      </c>
      <c r="II485" s="223">
        <f t="shared" ca="1" si="1092"/>
        <v>-3.5311009841192008E-3</v>
      </c>
      <c r="IJ485" s="223">
        <f t="shared" ca="1" si="1093"/>
        <v>3.1882749346670968E-3</v>
      </c>
      <c r="IK485" s="223">
        <f t="shared" ca="1" si="1094"/>
        <v>-2.8147440547053549E-3</v>
      </c>
      <c r="IL485" s="223">
        <f t="shared" ca="1" si="1095"/>
        <v>2.414105650801618E-3</v>
      </c>
      <c r="IM485" s="223">
        <f t="shared" ca="1" si="1096"/>
        <v>-1.9902180897962904E-3</v>
      </c>
      <c r="IN485" s="223">
        <f t="shared" ca="1" si="1097"/>
        <v>1.5471636406218397E-3</v>
      </c>
      <c r="IO485" s="223">
        <f t="shared" ca="1" si="1098"/>
        <v>-1.0892091598230364E-3</v>
      </c>
      <c r="IP485" s="223">
        <f t="shared" ca="1" si="1099"/>
        <v>6.2076499939285124E-4</v>
      </c>
      <c r="IQ485" s="223">
        <f t="shared" ca="1" si="1100"/>
        <v>-1.4634253267329939E-4</v>
      </c>
      <c r="IR485" s="223">
        <f t="shared" ca="1" si="1101"/>
        <v>-3.294892926343153E-4</v>
      </c>
      <c r="IS485" s="223">
        <f t="shared" ca="1" si="1102"/>
        <v>8.0214795593669462E-4</v>
      </c>
      <c r="IT485" s="223">
        <f t="shared" ca="1" si="1103"/>
        <v>-1.2670814959247314E-3</v>
      </c>
      <c r="IU485" s="223">
        <f t="shared" ca="1" si="1104"/>
        <v>1.7198123484503339E-3</v>
      </c>
      <c r="IV485" s="223">
        <f t="shared" ca="1" si="1105"/>
        <v>-2.155980467914779E-3</v>
      </c>
      <c r="IW485" s="223">
        <f t="shared" ca="1" si="1106"/>
        <v>2.571385316894409E-3</v>
      </c>
      <c r="IX485" s="223">
        <f t="shared" ca="1" si="1107"/>
        <v>-2.9620263196106014E-3</v>
      </c>
      <c r="IY485" s="223">
        <f t="shared" ca="1" si="1108"/>
        <v>3.3241413896602035E-3</v>
      </c>
      <c r="IZ485" s="223">
        <f t="shared" ca="1" si="1109"/>
        <v>-3.654243160966875E-3</v>
      </c>
      <c r="JA485" s="223">
        <f t="shared" ca="1" si="1110"/>
        <v>3.9491525730212694E-3</v>
      </c>
      <c r="JB485" s="223">
        <f t="shared" ca="1" si="1111"/>
        <v>-4.2060294869707424E-3</v>
      </c>
    </row>
    <row r="486" spans="2:262">
      <c r="B486" s="230">
        <v>125</v>
      </c>
      <c r="C486" s="229">
        <f t="shared" si="1112"/>
        <v>2.4414062500000017E-3</v>
      </c>
      <c r="D486" s="226">
        <f t="shared" ca="1" si="855"/>
        <v>23.386398399223012</v>
      </c>
      <c r="E486" s="225">
        <f ca="1">EA361</f>
        <v>-0.61360160077698866</v>
      </c>
      <c r="F486" s="224">
        <v>125</v>
      </c>
      <c r="G486" s="223">
        <f t="shared" ca="1" si="856"/>
        <v>4.8500412603143077E-3</v>
      </c>
      <c r="H486" s="223">
        <f t="shared" ca="1" si="857"/>
        <v>-5.0196587172604123E-3</v>
      </c>
      <c r="I486" s="223">
        <f t="shared" ca="1" si="858"/>
        <v>5.1620742087013002E-3</v>
      </c>
      <c r="J486" s="223">
        <f t="shared" ca="1" si="859"/>
        <v>-5.2765159727496055E-3</v>
      </c>
      <c r="K486" s="223">
        <f t="shared" ca="1" si="860"/>
        <v>5.3623638395704143E-3</v>
      </c>
      <c r="L486" s="223">
        <f t="shared" ca="1" si="861"/>
        <v>-5.419152592135339E-3</v>
      </c>
      <c r="M486" s="223">
        <f t="shared" ca="1" si="862"/>
        <v>5.446574487273907E-3</v>
      </c>
      <c r="N486" s="223">
        <f t="shared" ca="1" si="863"/>
        <v>-5.4444809233604565E-3</v>
      </c>
      <c r="O486" s="223">
        <f t="shared" ca="1" si="864"/>
        <v>5.4128832455992253E-3</v>
      </c>
      <c r="P486" s="223">
        <f t="shared" ca="1" si="865"/>
        <v>-5.3519526845437074E-3</v>
      </c>
      <c r="Q486" s="223">
        <f t="shared" ca="1" si="866"/>
        <v>5.2620194281834468E-3</v>
      </c>
      <c r="R486" s="223">
        <f t="shared" ca="1" si="867"/>
        <v>-5.1435708326267177E-3</v>
      </c>
      <c r="S486" s="223">
        <f t="shared" ca="1" si="868"/>
        <v>4.9972487810755195E-3</v>
      </c>
      <c r="T486" s="223">
        <f t="shared" ca="1" si="869"/>
        <v>-4.8238462054049636E-3</v>
      </c>
      <c r="U486" s="223">
        <f t="shared" ca="1" si="870"/>
        <v>4.6243027891966285E-3</v>
      </c>
      <c r="V486" s="223">
        <f t="shared" ca="1" si="871"/>
        <v>-4.3996998755119494E-3</v>
      </c>
      <c r="W486" s="223">
        <f t="shared" ca="1" si="872"/>
        <v>4.1512546070003493E-3</v>
      </c>
      <c r="X486" s="223">
        <f t="shared" ca="1" si="873"/>
        <v>-3.880313330097817E-3</v>
      </c>
      <c r="Y486" s="223">
        <f t="shared" ca="1" si="874"/>
        <v>3.5883442990589983E-3</v>
      </c>
      <c r="Z486" s="223">
        <f t="shared" ca="1" si="875"/>
        <v>-3.2769297193599996E-3</v>
      </c>
      <c r="AA486" s="223">
        <f t="shared" ca="1" si="876"/>
        <v>2.9477571735900448E-3</v>
      </c>
      <c r="AB486" s="223">
        <f t="shared" ca="1" si="877"/>
        <v>-2.6026104762949696E-3</v>
      </c>
      <c r="AC486" s="223">
        <f t="shared" ca="1" si="878"/>
        <v>2.2433600073318602E-3</v>
      </c>
      <c r="AD486" s="223">
        <f t="shared" ca="1" si="879"/>
        <v>-1.8719525761185037E-3</v>
      </c>
      <c r="AE486" s="223">
        <f t="shared" ca="1" si="880"/>
        <v>1.490400871704214E-3</v>
      </c>
      <c r="AF486" s="223">
        <f t="shared" ca="1" si="881"/>
        <v>-1.1007725558339228E-3</v>
      </c>
      <c r="AG486" s="223">
        <f t="shared" ca="1" si="882"/>
        <v>7.0517905810982555E-4</v>
      </c>
      <c r="AH486" s="223">
        <f t="shared" ca="1" si="883"/>
        <v>-3.0576413397119398E-4</v>
      </c>
      <c r="AI486" s="223">
        <f t="shared" ca="1" si="884"/>
        <v>-9.5307752501633258E-5</v>
      </c>
      <c r="AJ486" s="223">
        <f t="shared" ca="1" si="885"/>
        <v>4.9586315800593996E-4</v>
      </c>
      <c r="AK486" s="223">
        <f t="shared" ca="1" si="886"/>
        <v>-8.9373143809405369E-4</v>
      </c>
      <c r="AL486" s="223">
        <f t="shared" ca="1" si="887"/>
        <v>1.286756510083979E-3</v>
      </c>
      <c r="AM486" s="223">
        <f t="shared" ca="1" si="888"/>
        <v>-1.6728085370578034E-3</v>
      </c>
      <c r="AN486" s="223">
        <f t="shared" ca="1" si="889"/>
        <v>2.0497954696327256E-3</v>
      </c>
      <c r="AO486" s="223">
        <f t="shared" ca="1" si="890"/>
        <v>-2.415674382958131E-3</v>
      </c>
      <c r="AP486" s="223">
        <f t="shared" ca="1" si="891"/>
        <v>2.7684625475019285E-3</v>
      </c>
      <c r="AQ486" s="223">
        <f t="shared" ca="1" si="892"/>
        <v>-3.1062481736339638E-3</v>
      </c>
      <c r="AR486" s="223">
        <f t="shared" ca="1" si="893"/>
        <v>3.4272007717795353E-3</v>
      </c>
      <c r="AS486" s="223">
        <f t="shared" ca="1" si="894"/>
        <v>-3.7295810720012427E-3</v>
      </c>
      <c r="AT486" s="223">
        <f t="shared" ca="1" si="895"/>
        <v>4.0117504492530988E-3</v>
      </c>
      <c r="AU486" s="223">
        <f t="shared" ca="1" si="896"/>
        <v>-4.2721798032318344E-3</v>
      </c>
      <c r="AV486" s="223">
        <f t="shared" ca="1" si="897"/>
        <v>4.5094578447040564E-3</v>
      </c>
      <c r="AW486" s="223">
        <f t="shared" ca="1" si="898"/>
        <v>-4.7222987434045833E-3</v>
      </c>
      <c r="AX486" s="223">
        <f t="shared" ca="1" si="899"/>
        <v>4.9095490960622658E-3</v>
      </c>
      <c r="AY486" s="223">
        <f t="shared" ca="1" si="900"/>
        <v>-5.0701941767921886E-3</v>
      </c>
      <c r="AZ486" s="223">
        <f t="shared" ca="1" si="901"/>
        <v>5.2033634359831644E-3</v>
      </c>
      <c r="BA486" s="223">
        <f t="shared" ca="1" si="902"/>
        <v>-5.3083352178814724E-3</v>
      </c>
      <c r="BB486" s="223">
        <f t="shared" ca="1" si="903"/>
        <v>5.3845406713060543E-3</v>
      </c>
      <c r="BC486" s="223">
        <f t="shared" ca="1" si="904"/>
        <v>-5.4315668323021158E-3</v>
      </c>
      <c r="BD486" s="223">
        <f t="shared" ca="1" si="905"/>
        <v>5.4491588620287504E-3</v>
      </c>
      <c r="BE486" s="223">
        <f t="shared" ca="1" si="906"/>
        <v>-5.4372214277526492E-3</v>
      </c>
      <c r="BF486" s="223">
        <f t="shared" ca="1" si="907"/>
        <v>5.3958192194644462E-3</v>
      </c>
      <c r="BG486" s="223">
        <f t="shared" ca="1" si="908"/>
        <v>-5.3251765993180484E-3</v>
      </c>
      <c r="BH486" s="223">
        <f t="shared" ca="1" si="909"/>
        <v>5.2256763857927383E-3</v>
      </c>
      <c r="BI486" s="223">
        <f t="shared" ca="1" si="910"/>
        <v>-5.0978577791664873E-3</v>
      </c>
      <c r="BJ486" s="223">
        <f t="shared" ca="1" si="911"/>
        <v>4.9424134395431793E-3</v>
      </c>
      <c r="BK486" s="223">
        <f t="shared" ca="1" si="912"/>
        <v>-4.7601857332673376E-3</v>
      </c>
      <c r="BL486" s="223">
        <f t="shared" ca="1" si="913"/>
        <v>4.5521621680679539E-3</v>
      </c>
      <c r="BM486" s="223">
        <f t="shared" ca="1" si="914"/>
        <v>-4.3194700416685529E-3</v>
      </c>
      <c r="BN486" s="223">
        <f t="shared" ca="1" si="915"/>
        <v>4.0633703328631469E-3</v>
      </c>
      <c r="BO486" s="223">
        <f t="shared" ca="1" si="916"/>
        <v>-3.7852508681630154E-3</v>
      </c>
      <c r="BP486" s="223">
        <f t="shared" ca="1" si="917"/>
        <v>3.4866188010441515E-3</v>
      </c>
      <c r="BQ486" s="223">
        <f t="shared" ca="1" si="918"/>
        <v>-3.1690924445526413E-3</v>
      </c>
      <c r="BR486" s="223">
        <f t="shared" ca="1" si="919"/>
        <v>2.8343925015256264E-3</v>
      </c>
      <c r="BS486" s="223">
        <f t="shared" ca="1" si="920"/>
        <v>-2.4843327399536519E-3</v>
      </c>
      <c r="BT486" s="223">
        <f t="shared" ca="1" si="921"/>
        <v>2.1208101640147704E-3</v>
      </c>
      <c r="BU486" s="223">
        <f t="shared" ca="1" si="922"/>
        <v>-1.745794734044543E-3</v>
      </c>
      <c r="BV486" s="223">
        <f t="shared" ca="1" si="923"/>
        <v>1.3613186911504481E-3</v>
      </c>
      <c r="BW486" s="223">
        <f t="shared" ca="1" si="924"/>
        <v>-9.6946554432064398E-4</v>
      </c>
      <c r="BX486" s="223">
        <f t="shared" ca="1" si="925"/>
        <v>5.7235877970913084E-4</v>
      </c>
      <c r="BY486" s="223">
        <f t="shared" ca="1" si="926"/>
        <v>-1.7215035327971043E-4</v>
      </c>
      <c r="BZ486" s="223">
        <f t="shared" ca="1" si="927"/>
        <v>-2.2899097082969104E-4</v>
      </c>
      <c r="CA486" s="223">
        <f t="shared" ca="1" si="928"/>
        <v>6.2889137302778869E-4</v>
      </c>
      <c r="CB486" s="223">
        <f t="shared" ca="1" si="929"/>
        <v>-1.025383758386652E-3</v>
      </c>
      <c r="CC486" s="223">
        <f t="shared" ca="1" si="930"/>
        <v>1.4163195003167334E-3</v>
      </c>
      <c r="CD486" s="223">
        <f t="shared" ca="1" si="931"/>
        <v>-1.7995800841611169E-3</v>
      </c>
      <c r="CE486" s="223">
        <f t="shared" ca="1" si="932"/>
        <v>2.1730885876090986E-3</v>
      </c>
      <c r="CF486" s="223">
        <f t="shared" ca="1" si="933"/>
        <v>-2.5348209357187379E-3</v>
      </c>
      <c r="CG486" s="223">
        <f t="shared" ca="1" si="934"/>
        <v>2.8828168695541881E-3</v>
      </c>
      <c r="CH486" s="223">
        <f t="shared" ca="1" si="935"/>
        <v>-3.2151905689987185E-3</v>
      </c>
      <c r="CI486" s="223">
        <f t="shared" ca="1" si="936"/>
        <v>3.5301408721773084E-3</v>
      </c>
      <c r="CJ486" s="223">
        <f t="shared" ca="1" si="937"/>
        <v>-3.8259610361088053E-3</v>
      </c>
      <c r="CK486" s="223">
        <f t="shared" ca="1" si="938"/>
        <v>4.1010479856944575E-3</v>
      </c>
      <c r="CL486" s="223">
        <f t="shared" ca="1" si="939"/>
        <v>-4.353911000920088E-3</v>
      </c>
      <c r="CM486" s="223">
        <f t="shared" ca="1" si="940"/>
        <v>4.5831797951974744E-3</v>
      </c>
      <c r="CN486" s="223">
        <f t="shared" ca="1" si="941"/>
        <v>-4.787611941065981E-3</v>
      </c>
      <c r="CO486" s="223">
        <f t="shared" ca="1" si="942"/>
        <v>4.9660996030146077E-3</v>
      </c>
      <c r="CP486" s="223">
        <f t="shared" ca="1" si="943"/>
        <v>-5.1176755409386154E-3</v>
      </c>
      <c r="CQ486" s="223">
        <f t="shared" ca="1" si="944"/>
        <v>5.241518351697459E-3</v>
      </c>
      <c r="CR486" s="223">
        <f t="shared" ca="1" si="945"/>
        <v>-5.33695692036957E-3</v>
      </c>
      <c r="CS486" s="223">
        <f t="shared" ca="1" si="946"/>
        <v>5.4034740570822679E-3</v>
      </c>
      <c r="CT486" s="223">
        <f t="shared" ca="1" si="947"/>
        <v>-5.4407092997084856E-3</v>
      </c>
      <c r="CU486" s="223">
        <f t="shared" ca="1" si="948"/>
        <v>5.4484608672422793E-3</v>
      </c>
      <c r="CV486" s="223">
        <f t="shared" ca="1" si="949"/>
        <v>-5.4266867532675794E-3</v>
      </c>
      <c r="CW486" s="223">
        <f t="shared" ca="1" si="950"/>
        <v>5.3755049535945615E-3</v>
      </c>
      <c r="CX486" s="223">
        <f t="shared" ca="1" si="951"/>
        <v>-5.2951928268301814E-3</v>
      </c>
      <c r="CY486" s="223">
        <f t="shared" ca="1" si="952"/>
        <v>5.1861855913478278E-3</v>
      </c>
      <c r="CZ486" s="223">
        <f t="shared" ca="1" si="953"/>
        <v>-5.0490739668012522E-3</v>
      </c>
      <c r="DA486" s="223">
        <f t="shared" ca="1" si="954"/>
        <v>4.8846009729635823E-3</v>
      </c>
      <c r="DB486" s="223">
        <f t="shared" ca="1" si="955"/>
        <v>-4.6936579032387958E-3</v>
      </c>
      <c r="DC486" s="223">
        <f t="shared" ca="1" si="956"/>
        <v>4.4772794946655384E-3</v>
      </c>
      <c r="DD486" s="223">
        <f t="shared" ca="1" si="957"/>
        <v>-4.2366383205874629E-3</v>
      </c>
      <c r="DE486" s="223">
        <f t="shared" ca="1" si="958"/>
        <v>3.9730384363766778E-3</v>
      </c>
      <c r="DF486" s="223">
        <f t="shared" ca="1" si="959"/>
        <v>-3.687908312644708E-3</v>
      </c>
      <c r="DG486" s="223">
        <f t="shared" ca="1" si="960"/>
        <v>3.382793094236477E-3</v>
      </c>
      <c r="DH486" s="223">
        <f t="shared" ca="1" si="961"/>
        <v>-3.0593462269565214E-3</v>
      </c>
      <c r="DI486" s="223">
        <f t="shared" ca="1" si="962"/>
        <v>2.7193204974031832E-3</v>
      </c>
      <c r="DJ486" s="223">
        <f t="shared" ca="1" si="963"/>
        <v>-2.3645585344651081E-3</v>
      </c>
      <c r="DK486" s="223">
        <f t="shared" ca="1" si="964"/>
        <v>1.9969828239572197E-3</v>
      </c>
      <c r="DL486" s="223">
        <f t="shared" ca="1" si="965"/>
        <v>-1.6185852905024824E-3</v>
      </c>
      <c r="DM486" s="223">
        <f t="shared" ca="1" si="966"/>
        <v>1.2314165031200419E-3</v>
      </c>
      <c r="DN486" s="223">
        <f t="shared" ca="1" si="967"/>
        <v>-8.3757456301404099E-4</v>
      </c>
      <c r="DO486" s="223">
        <f t="shared" ca="1" si="968"/>
        <v>4.3919373378141242E-4</v>
      </c>
      <c r="DP486" s="223">
        <f t="shared" ca="1" si="969"/>
        <v>-3.8432875652527187E-5</v>
      </c>
      <c r="DQ486" s="223">
        <f t="shared" ca="1" si="970"/>
        <v>-3.6253625355944482E-4</v>
      </c>
      <c r="DR486" s="223">
        <f t="shared" ca="1" si="971"/>
        <v>7.615407674022869E-4</v>
      </c>
      <c r="DS486" s="223">
        <f t="shared" ca="1" si="972"/>
        <v>-1.1564184258446887E-3</v>
      </c>
      <c r="DT486" s="223">
        <f t="shared" ca="1" si="973"/>
        <v>1.5450293526423162E-3</v>
      </c>
      <c r="DU486" s="223">
        <f t="shared" ca="1" si="974"/>
        <v>-1.9252676315125831E-3</v>
      </c>
      <c r="DV486" s="223">
        <f t="shared" ca="1" si="975"/>
        <v>2.2950727182774514E-3</v>
      </c>
      <c r="DW486" s="223">
        <f t="shared" ca="1" si="976"/>
        <v>-2.6524406071305887E-3</v>
      </c>
      <c r="DX486" s="223">
        <f t="shared" ca="1" si="977"/>
        <v>2.9954346905195633E-3</v>
      </c>
      <c r="DY486" s="223">
        <f t="shared" ca="1" si="978"/>
        <v>-3.3221962537883024E-3</v>
      </c>
      <c r="DZ486" s="223">
        <f t="shared" ca="1" si="979"/>
        <v>3.6309545477139736E-3</v>
      </c>
      <c r="EA486" s="223">
        <f t="shared" ca="1" si="980"/>
        <v>-3.9200363843501672E-3</v>
      </c>
      <c r="EB486" s="223">
        <f t="shared" ca="1" si="981"/>
        <v>4.1878752041773432E-3</v>
      </c>
      <c r="EC486" s="223">
        <f t="shared" ca="1" si="982"/>
        <v>-4.433019565424602E-3</v>
      </c>
      <c r="ED486" s="223">
        <f t="shared" ca="1" si="983"/>
        <v>4.6541410095583937E-3</v>
      </c>
      <c r="EE486" s="223">
        <f t="shared" ca="1" si="984"/>
        <v>-4.8500412603144178E-3</v>
      </c>
      <c r="EF486" s="223">
        <f t="shared" ca="1" si="985"/>
        <v>5.0196587172605129E-3</v>
      </c>
      <c r="EG486" s="223">
        <f t="shared" ca="1" si="986"/>
        <v>-5.1620742087013921E-3</v>
      </c>
      <c r="EH486" s="223">
        <f t="shared" ca="1" si="987"/>
        <v>5.2765159727496827E-3</v>
      </c>
      <c r="EI486" s="223">
        <f t="shared" ca="1" si="988"/>
        <v>-5.3623638395704715E-3</v>
      </c>
      <c r="EJ486" s="223">
        <f t="shared" ca="1" si="989"/>
        <v>5.4191525921353772E-3</v>
      </c>
      <c r="EK486" s="223">
        <f t="shared" ca="1" si="990"/>
        <v>-5.4465744872739192E-3</v>
      </c>
      <c r="EL486" s="223">
        <f t="shared" ca="1" si="991"/>
        <v>5.4444809233604539E-3</v>
      </c>
      <c r="EM486" s="223">
        <f t="shared" ca="1" si="992"/>
        <v>-5.4128832455992131E-3</v>
      </c>
      <c r="EN486" s="223">
        <f t="shared" ca="1" si="993"/>
        <v>5.351952684543684E-3</v>
      </c>
      <c r="EO486" s="223">
        <f t="shared" ca="1" si="994"/>
        <v>-5.2620194281834095E-3</v>
      </c>
      <c r="EP486" s="223">
        <f t="shared" ca="1" si="995"/>
        <v>5.1435708326266578E-3</v>
      </c>
      <c r="EQ486" s="223">
        <f t="shared" ca="1" si="996"/>
        <v>-4.9972487810754484E-3</v>
      </c>
      <c r="ER486" s="223">
        <f t="shared" ca="1" si="997"/>
        <v>4.8238462054048621E-3</v>
      </c>
      <c r="ES486" s="223">
        <f t="shared" ca="1" si="998"/>
        <v>-4.6243027891965122E-3</v>
      </c>
      <c r="ET486" s="223">
        <f t="shared" ca="1" si="999"/>
        <v>4.3996998755117967E-3</v>
      </c>
      <c r="EU486" s="223">
        <f t="shared" ca="1" si="1000"/>
        <v>-4.1512546070001585E-3</v>
      </c>
      <c r="EV486" s="223">
        <f t="shared" ca="1" si="1001"/>
        <v>3.8803133300976088E-3</v>
      </c>
      <c r="EW486" s="223">
        <f t="shared" ca="1" si="1002"/>
        <v>-3.5883442990587459E-3</v>
      </c>
      <c r="EX486" s="223">
        <f t="shared" ca="1" si="1003"/>
        <v>3.276929719359732E-3</v>
      </c>
      <c r="EY486" s="223">
        <f t="shared" ca="1" si="1004"/>
        <v>-2.9477571735897303E-3</v>
      </c>
      <c r="EZ486" s="223">
        <f t="shared" ca="1" si="1005"/>
        <v>2.6026104762949128E-3</v>
      </c>
      <c r="FA486" s="223">
        <f t="shared" ca="1" si="1006"/>
        <v>-2.2433600073318021E-3</v>
      </c>
      <c r="FB486" s="223">
        <f t="shared" ca="1" si="1007"/>
        <v>1.8719525761183708E-3</v>
      </c>
      <c r="FC486" s="223">
        <f t="shared" ca="1" si="1008"/>
        <v>-1.4904008717040781E-3</v>
      </c>
      <c r="FD486" s="223">
        <f t="shared" ca="1" si="1009"/>
        <v>1.100772555833784E-3</v>
      </c>
      <c r="FE486" s="223">
        <f t="shared" ca="1" si="1010"/>
        <v>-7.0517905810960849E-4</v>
      </c>
      <c r="FF486" s="223">
        <f t="shared" ca="1" si="1011"/>
        <v>3.0576413397097541E-4</v>
      </c>
      <c r="FG486" s="223">
        <f t="shared" ca="1" si="1012"/>
        <v>9.5307752501851833E-5</v>
      </c>
      <c r="FH486" s="223">
        <f t="shared" ca="1" si="1013"/>
        <v>-4.9586315800615854E-4</v>
      </c>
      <c r="FI486" s="223">
        <f t="shared" ca="1" si="1014"/>
        <v>8.93731438094346E-4</v>
      </c>
      <c r="FJ486" s="223">
        <f t="shared" ca="1" si="1015"/>
        <v>-1.2867565100842674E-3</v>
      </c>
      <c r="FK486" s="223">
        <f t="shared" ca="1" si="1016"/>
        <v>1.6728085370580857E-3</v>
      </c>
      <c r="FL486" s="223">
        <f t="shared" ca="1" si="1017"/>
        <v>-2.0497954696330721E-3</v>
      </c>
      <c r="FM486" s="223">
        <f t="shared" ca="1" si="1018"/>
        <v>2.4156743829584653E-3</v>
      </c>
      <c r="FN486" s="223">
        <f t="shared" ca="1" si="1019"/>
        <v>-2.7684625475019832E-3</v>
      </c>
      <c r="FO486" s="223">
        <f t="shared" ca="1" si="1020"/>
        <v>3.1062481736340167E-3</v>
      </c>
      <c r="FP486" s="223">
        <f t="shared" ca="1" si="1021"/>
        <v>-3.4272007717796454E-3</v>
      </c>
      <c r="FQ486" s="223">
        <f t="shared" ca="1" si="1022"/>
        <v>3.7295810720013459E-3</v>
      </c>
      <c r="FR486" s="223">
        <f t="shared" ca="1" si="1023"/>
        <v>-4.0117504492531951E-3</v>
      </c>
      <c r="FS486" s="223">
        <f t="shared" ca="1" si="1024"/>
        <v>4.2721798032319697E-3</v>
      </c>
      <c r="FT486" s="223">
        <f t="shared" ca="1" si="1025"/>
        <v>-4.5094578447041796E-3</v>
      </c>
      <c r="FU486" s="223">
        <f t="shared" ca="1" si="1026"/>
        <v>4.7222987434046935E-3</v>
      </c>
      <c r="FV486" s="223">
        <f t="shared" ca="1" si="1027"/>
        <v>-4.9095490960623604E-3</v>
      </c>
      <c r="FW486" s="223">
        <f t="shared" ca="1" si="1028"/>
        <v>5.0701941767922684E-3</v>
      </c>
      <c r="FX486" s="223">
        <f t="shared" ca="1" si="1029"/>
        <v>-5.2033634359832303E-3</v>
      </c>
      <c r="FY486" s="223">
        <f t="shared" ca="1" si="1030"/>
        <v>5.3083352178815565E-3</v>
      </c>
      <c r="FZ486" s="223">
        <f t="shared" ca="1" si="1031"/>
        <v>-5.3845406713061116E-3</v>
      </c>
      <c r="GA486" s="223">
        <f t="shared" ca="1" si="1032"/>
        <v>5.4315668323021453E-3</v>
      </c>
      <c r="GB486" s="223">
        <f t="shared" ca="1" si="1033"/>
        <v>-5.4491588620287522E-3</v>
      </c>
      <c r="GC486" s="223">
        <f t="shared" ca="1" si="1034"/>
        <v>5.437221427752624E-3</v>
      </c>
      <c r="GD486" s="223">
        <f t="shared" ca="1" si="1035"/>
        <v>-5.3958192194643933E-3</v>
      </c>
      <c r="GE486" s="223">
        <f t="shared" ca="1" si="1036"/>
        <v>5.3251765993179694E-3</v>
      </c>
      <c r="GF486" s="223">
        <f t="shared" ca="1" si="1037"/>
        <v>-5.2256763857925874E-3</v>
      </c>
      <c r="GG486" s="223">
        <f t="shared" ca="1" si="1038"/>
        <v>5.0978577791663008E-3</v>
      </c>
      <c r="GH486" s="223">
        <f t="shared" ca="1" si="1039"/>
        <v>-4.9424134395429573E-3</v>
      </c>
      <c r="GI486" s="223">
        <f t="shared" ca="1" si="1040"/>
        <v>4.760185733267381E-3</v>
      </c>
      <c r="GJ486" s="223">
        <f t="shared" ca="1" si="1041"/>
        <v>-4.5521621680680042E-3</v>
      </c>
      <c r="GK486" s="223">
        <f t="shared" ca="1" si="1042"/>
        <v>4.3194700416686084E-3</v>
      </c>
      <c r="GL486" s="223">
        <f t="shared" ca="1" si="1043"/>
        <v>-4.0633703328632077E-3</v>
      </c>
      <c r="GM486" s="223">
        <f t="shared" ca="1" si="1044"/>
        <v>3.7852508681629695E-3</v>
      </c>
      <c r="GN486" s="223">
        <f t="shared" ca="1" si="1045"/>
        <v>-3.4866188010441021E-3</v>
      </c>
      <c r="GO486" s="223">
        <f t="shared" ca="1" si="1046"/>
        <v>3.1690924445525888E-3</v>
      </c>
      <c r="GP486" s="223">
        <f t="shared" ca="1" si="1047"/>
        <v>-2.8343925015255718E-3</v>
      </c>
      <c r="GQ486" s="223">
        <f t="shared" ca="1" si="1048"/>
        <v>2.4843327399535946E-3</v>
      </c>
      <c r="GR486" s="223">
        <f t="shared" ca="1" si="1049"/>
        <v>-2.1208101640147105E-3</v>
      </c>
      <c r="GS486" s="223">
        <f t="shared" ca="1" si="1050"/>
        <v>1.7457947340444816E-3</v>
      </c>
      <c r="GT486" s="223">
        <f t="shared" ca="1" si="1051"/>
        <v>-1.3613186911502356E-3</v>
      </c>
      <c r="GU486" s="223">
        <f t="shared" ca="1" si="1052"/>
        <v>9.6946554432042844E-4</v>
      </c>
      <c r="GV486" s="223">
        <f t="shared" ca="1" si="1053"/>
        <v>-5.7235877970891356E-4</v>
      </c>
      <c r="GW486" s="223">
        <f t="shared" ca="1" si="1054"/>
        <v>1.7215035327949142E-4</v>
      </c>
      <c r="GX486" s="223">
        <f t="shared" ca="1" si="1055"/>
        <v>2.2899097082990962E-4</v>
      </c>
      <c r="GY486" s="223">
        <f t="shared" ca="1" si="1056"/>
        <v>-6.2889137302800597E-4</v>
      </c>
      <c r="GZ486" s="223">
        <f t="shared" ca="1" si="1057"/>
        <v>1.0253837583868671E-3</v>
      </c>
      <c r="HA486" s="223">
        <f t="shared" ca="1" si="1058"/>
        <v>-1.4163195003170938E-3</v>
      </c>
      <c r="HB486" s="223">
        <f t="shared" ca="1" si="1059"/>
        <v>1.7995800841614702E-3</v>
      </c>
      <c r="HC486" s="223">
        <f t="shared" ca="1" si="1060"/>
        <v>-2.1730885876094417E-3</v>
      </c>
      <c r="HD486" s="223">
        <f t="shared" ca="1" si="1061"/>
        <v>2.5348209357190683E-3</v>
      </c>
      <c r="HE486" s="223">
        <f t="shared" ca="1" si="1062"/>
        <v>-2.8828168695545059E-3</v>
      </c>
      <c r="HF486" s="223">
        <f t="shared" ca="1" si="1063"/>
        <v>3.2151905689990204E-3</v>
      </c>
      <c r="HG486" s="223">
        <f t="shared" ca="1" si="1064"/>
        <v>-3.5301408721775934E-3</v>
      </c>
      <c r="HH486" s="223">
        <f t="shared" ca="1" si="1065"/>
        <v>3.8259610361091813E-3</v>
      </c>
      <c r="HI486" s="223">
        <f t="shared" ca="1" si="1066"/>
        <v>-4.1010479856948044E-3</v>
      </c>
      <c r="HJ486" s="223">
        <f t="shared" ca="1" si="1067"/>
        <v>4.3539110009204055E-3</v>
      </c>
      <c r="HK486" s="223">
        <f t="shared" ca="1" si="1068"/>
        <v>-4.5831797951977615E-3</v>
      </c>
      <c r="HL486" s="223">
        <f t="shared" ca="1" si="1069"/>
        <v>4.7876119410659368E-3</v>
      </c>
      <c r="HM486" s="223">
        <f t="shared" ca="1" si="1070"/>
        <v>-4.9660996030145704E-3</v>
      </c>
      <c r="HN486" s="223">
        <f t="shared" ca="1" si="1071"/>
        <v>5.1176755409385842E-3</v>
      </c>
      <c r="HO486" s="223">
        <f t="shared" ca="1" si="1072"/>
        <v>-5.2415183516974348E-3</v>
      </c>
      <c r="HP486" s="223">
        <f t="shared" ca="1" si="1073"/>
        <v>5.3369569203695526E-3</v>
      </c>
      <c r="HQ486" s="223">
        <f t="shared" ca="1" si="1074"/>
        <v>-5.4034740570822557E-3</v>
      </c>
      <c r="HR486" s="223">
        <f t="shared" ca="1" si="1075"/>
        <v>5.4407092997084813E-3</v>
      </c>
      <c r="HS486" s="223">
        <f t="shared" ca="1" si="1076"/>
        <v>-5.4484608672422758E-3</v>
      </c>
      <c r="HT486" s="223">
        <f t="shared" ca="1" si="1077"/>
        <v>5.4266867532675586E-3</v>
      </c>
      <c r="HU486" s="223">
        <f t="shared" ca="1" si="1078"/>
        <v>-5.375504953594526E-3</v>
      </c>
      <c r="HV486" s="223">
        <f t="shared" ca="1" si="1079"/>
        <v>5.2951928268301302E-3</v>
      </c>
      <c r="HW486" s="223">
        <f t="shared" ca="1" si="1080"/>
        <v>-5.1861855913477618E-3</v>
      </c>
      <c r="HX486" s="223">
        <f t="shared" ca="1" si="1081"/>
        <v>5.0490739668011698E-3</v>
      </c>
      <c r="HY486" s="223">
        <f t="shared" ca="1" si="1082"/>
        <v>-4.8846009729634852E-3</v>
      </c>
      <c r="HZ486" s="223">
        <f t="shared" ca="1" si="1083"/>
        <v>4.6936579032386839E-3</v>
      </c>
      <c r="IA486" s="223">
        <f t="shared" ca="1" si="1084"/>
        <v>-4.4772794946654135E-3</v>
      </c>
      <c r="IB486" s="223">
        <f t="shared" ca="1" si="1085"/>
        <v>4.236638320587325E-3</v>
      </c>
      <c r="IC486" s="223">
        <f t="shared" ca="1" si="1086"/>
        <v>-3.9730384363765286E-3</v>
      </c>
      <c r="ID486" s="223">
        <f t="shared" ca="1" si="1087"/>
        <v>3.6879083126445467E-3</v>
      </c>
      <c r="IE486" s="223">
        <f t="shared" ca="1" si="1088"/>
        <v>-2.421064751720485E-3</v>
      </c>
      <c r="IF486" s="223">
        <f t="shared" ca="1" si="1089"/>
        <v>3.0593462269563401E-3</v>
      </c>
      <c r="IG486" s="223">
        <f t="shared" ca="1" si="1090"/>
        <v>-2.7193204974027252E-3</v>
      </c>
      <c r="IH486" s="223">
        <f t="shared" ca="1" si="1091"/>
        <v>2.364558534464632E-3</v>
      </c>
      <c r="II486" s="223">
        <f t="shared" ca="1" si="1092"/>
        <v>-1.9969828239567279E-3</v>
      </c>
      <c r="IJ486" s="223">
        <f t="shared" ca="1" si="1093"/>
        <v>1.6185852905019776E-3</v>
      </c>
      <c r="IK486" s="223">
        <f t="shared" ca="1" si="1094"/>
        <v>-1.2314165031195271E-3</v>
      </c>
      <c r="IL486" s="223">
        <f t="shared" ca="1" si="1095"/>
        <v>8.3757456301351862E-4</v>
      </c>
      <c r="IM486" s="223">
        <f t="shared" ca="1" si="1096"/>
        <v>-4.3919373378088549E-4</v>
      </c>
      <c r="IN486" s="223">
        <f t="shared" ca="1" si="1097"/>
        <v>3.8432875652617826E-5</v>
      </c>
      <c r="IO486" s="223">
        <f t="shared" ca="1" si="1098"/>
        <v>3.6253625355935461E-4</v>
      </c>
      <c r="IP486" s="223">
        <f t="shared" ca="1" si="1099"/>
        <v>-7.6154076740219713E-4</v>
      </c>
      <c r="IQ486" s="223">
        <f t="shared" ca="1" si="1100"/>
        <v>1.1564184258446007E-3</v>
      </c>
      <c r="IR486" s="223">
        <f t="shared" ca="1" si="1101"/>
        <v>-1.5450293526422288E-3</v>
      </c>
      <c r="IS486" s="223">
        <f t="shared" ca="1" si="1102"/>
        <v>1.9252676315124984E-3</v>
      </c>
      <c r="IT486" s="223">
        <f t="shared" ca="1" si="1103"/>
        <v>-2.295072718277369E-3</v>
      </c>
      <c r="IU486" s="223">
        <f t="shared" ca="1" si="1104"/>
        <v>2.6524406071307799E-3</v>
      </c>
      <c r="IV486" s="223">
        <f t="shared" ca="1" si="1105"/>
        <v>-2.9954346905197459E-3</v>
      </c>
      <c r="IW486" s="223">
        <f t="shared" ca="1" si="1106"/>
        <v>3.322196253788475E-3</v>
      </c>
      <c r="IX486" s="223">
        <f t="shared" ca="1" si="1107"/>
        <v>-3.6309545477141362E-3</v>
      </c>
      <c r="IY486" s="223">
        <f t="shared" ca="1" si="1108"/>
        <v>3.9200363843503189E-3</v>
      </c>
      <c r="IZ486" s="223">
        <f t="shared" ca="1" si="1109"/>
        <v>-4.1878752041774828E-3</v>
      </c>
      <c r="JA486" s="223">
        <f t="shared" ca="1" si="1110"/>
        <v>4.4330195654247286E-3</v>
      </c>
      <c r="JB486" s="223">
        <f t="shared" ca="1" si="1111"/>
        <v>-4.6541410095585082E-3</v>
      </c>
    </row>
    <row r="487" spans="2:262">
      <c r="B487" s="230">
        <v>126</v>
      </c>
      <c r="C487" s="229">
        <f t="shared" si="1112"/>
        <v>2.4609375000000018E-3</v>
      </c>
      <c r="D487" s="226">
        <f t="shared" ca="1" si="855"/>
        <v>23.40153168755463</v>
      </c>
      <c r="E487" s="225">
        <f ca="1">EB361</f>
        <v>-0.5984683124453678</v>
      </c>
      <c r="F487" s="224">
        <v>126</v>
      </c>
      <c r="G487" s="223">
        <f t="shared" ca="1" si="856"/>
        <v>4.3396062599734483E-3</v>
      </c>
      <c r="H487" s="223">
        <f t="shared" ca="1" si="857"/>
        <v>-4.4445362877277234E-3</v>
      </c>
      <c r="I487" s="223">
        <f t="shared" ca="1" si="858"/>
        <v>4.538759038269463E-3</v>
      </c>
      <c r="J487" s="223">
        <f t="shared" ca="1" si="859"/>
        <v>-4.6220475207396708E-3</v>
      </c>
      <c r="K487" s="223">
        <f t="shared" ca="1" si="860"/>
        <v>4.6942010858888692E-3</v>
      </c>
      <c r="L487" s="223">
        <f t="shared" ca="1" si="861"/>
        <v>-4.7550459094587057E-3</v>
      </c>
      <c r="M487" s="223">
        <f t="shared" ca="1" si="862"/>
        <v>4.8044354109398231E-3</v>
      </c>
      <c r="N487" s="223">
        <f t="shared" ca="1" si="863"/>
        <v>-4.8422506066971484E-3</v>
      </c>
      <c r="O487" s="223">
        <f t="shared" ca="1" si="864"/>
        <v>4.8684003966118789E-3</v>
      </c>
      <c r="P487" s="223">
        <f t="shared" ca="1" si="865"/>
        <v>-4.8828217835496582E-3</v>
      </c>
      <c r="Q487" s="223">
        <f t="shared" ca="1" si="866"/>
        <v>4.8854800251261895E-3</v>
      </c>
      <c r="R487" s="223">
        <f t="shared" ca="1" si="867"/>
        <v>-4.8763687174046815E-3</v>
      </c>
      <c r="S487" s="223">
        <f t="shared" ca="1" si="868"/>
        <v>4.8555098103234898E-3</v>
      </c>
      <c r="T487" s="223">
        <f t="shared" ca="1" si="869"/>
        <v>-4.8229535548168041E-3</v>
      </c>
      <c r="U487" s="223">
        <f t="shared" ca="1" si="870"/>
        <v>4.7787783817557199E-3</v>
      </c>
      <c r="V487" s="223">
        <f t="shared" ca="1" si="871"/>
        <v>-4.7230907130014349E-3</v>
      </c>
      <c r="W487" s="223">
        <f t="shared" ca="1" si="872"/>
        <v>4.656024705025642E-3</v>
      </c>
      <c r="X487" s="223">
        <f t="shared" ca="1" si="873"/>
        <v>-4.5777419257158423E-3</v>
      </c>
      <c r="Y487" s="223">
        <f t="shared" ca="1" si="874"/>
        <v>4.4884309651441693E-3</v>
      </c>
      <c r="Z487" s="223">
        <f t="shared" ca="1" si="875"/>
        <v>-4.3883069812373308E-3</v>
      </c>
      <c r="AA487" s="223">
        <f t="shared" ca="1" si="876"/>
        <v>4.277611181442412E-3</v>
      </c>
      <c r="AB487" s="223">
        <f t="shared" ca="1" si="877"/>
        <v>-4.1566102416368943E-3</v>
      </c>
      <c r="AC487" s="223">
        <f t="shared" ca="1" si="878"/>
        <v>4.0255956636832142E-3</v>
      </c>
      <c r="AD487" s="223">
        <f t="shared" ca="1" si="879"/>
        <v>-3.8848830731751838E-3</v>
      </c>
      <c r="AE487" s="223">
        <f t="shared" ca="1" si="880"/>
        <v>3.7348114590683057E-3</v>
      </c>
      <c r="AF487" s="223">
        <f t="shared" ca="1" si="881"/>
        <v>-3.5757423570256831E-3</v>
      </c>
      <c r="AG487" s="223">
        <f t="shared" ca="1" si="882"/>
        <v>3.4080589784469448E-3</v>
      </c>
      <c r="AH487" s="223">
        <f t="shared" ca="1" si="883"/>
        <v>-3.2321652872784683E-3</v>
      </c>
      <c r="AI487" s="223">
        <f t="shared" ca="1" si="884"/>
        <v>3.0484850268286453E-3</v>
      </c>
      <c r="AJ487" s="223">
        <f t="shared" ca="1" si="885"/>
        <v>-2.8574606989334381E-3</v>
      </c>
      <c r="AK487" s="223">
        <f t="shared" ca="1" si="886"/>
        <v>2.6595524979305027E-3</v>
      </c>
      <c r="AL487" s="223">
        <f t="shared" ca="1" si="887"/>
        <v>-2.4552372020107661E-3</v>
      </c>
      <c r="AM487" s="223">
        <f t="shared" ca="1" si="888"/>
        <v>2.2450070246180054E-3</v>
      </c>
      <c r="AN487" s="223">
        <f t="shared" ca="1" si="889"/>
        <v>-2.0293684286635479E-3</v>
      </c>
      <c r="AO487" s="223">
        <f t="shared" ca="1" si="890"/>
        <v>1.8088409064127586E-3</v>
      </c>
      <c r="AP487" s="223">
        <f t="shared" ca="1" si="891"/>
        <v>-1.5839557279826695E-3</v>
      </c>
      <c r="AQ487" s="223">
        <f t="shared" ca="1" si="892"/>
        <v>1.3552546614658007E-3</v>
      </c>
      <c r="AR487" s="223">
        <f t="shared" ca="1" si="893"/>
        <v>-1.1232886677631057E-3</v>
      </c>
      <c r="AS487" s="223">
        <f t="shared" ca="1" si="894"/>
        <v>8.8861657327130288E-4</v>
      </c>
      <c r="AT487" s="223">
        <f t="shared" ca="1" si="895"/>
        <v>-6.5180372362086945E-4</v>
      </c>
      <c r="AU487" s="223">
        <f t="shared" ca="1" si="896"/>
        <v>4.1342062170896996E-4</v>
      </c>
      <c r="AV487" s="223">
        <f t="shared" ca="1" si="897"/>
        <v>-1.7404155330807318E-4</v>
      </c>
      <c r="AW487" s="223">
        <f t="shared" ca="1" si="898"/>
        <v>-6.5756796439120965E-5</v>
      </c>
      <c r="AX487" s="223">
        <f t="shared" ca="1" si="899"/>
        <v>3.0539673230393959E-4</v>
      </c>
      <c r="AY487" s="223">
        <f t="shared" ca="1" si="900"/>
        <v>-5.443009406911818E-4</v>
      </c>
      <c r="AZ487" s="223">
        <f t="shared" ca="1" si="901"/>
        <v>7.8189388043702957E-4</v>
      </c>
      <c r="BA487" s="223">
        <f t="shared" ca="1" si="902"/>
        <v>-1.0176031693392251E-3</v>
      </c>
      <c r="BB487" s="223">
        <f t="shared" ca="1" si="903"/>
        <v>1.2508609630748368E-3</v>
      </c>
      <c r="BC487" s="223">
        <f t="shared" ca="1" si="904"/>
        <v>-1.4811053231879214E-3</v>
      </c>
      <c r="BD487" s="223">
        <f t="shared" ca="1" si="905"/>
        <v>1.7077815708480748E-3</v>
      </c>
      <c r="BE487" s="223">
        <f t="shared" ca="1" si="906"/>
        <v>-1.9303436231199247E-3</v>
      </c>
      <c r="BF487" s="223">
        <f t="shared" ca="1" si="907"/>
        <v>2.1482553085256737E-3</v>
      </c>
      <c r="BG487" s="223">
        <f t="shared" ca="1" si="908"/>
        <v>-2.3609916587281187E-3</v>
      </c>
      <c r="BH487" s="223">
        <f t="shared" ca="1" si="909"/>
        <v>2.5680401732263622E-3</v>
      </c>
      <c r="BI487" s="223">
        <f t="shared" ca="1" si="910"/>
        <v>-2.7689020540134315E-3</v>
      </c>
      <c r="BJ487" s="223">
        <f t="shared" ca="1" si="911"/>
        <v>2.9630934072252101E-3</v>
      </c>
      <c r="BK487" s="223">
        <f t="shared" ca="1" si="912"/>
        <v>-3.1501464088827631E-3</v>
      </c>
      <c r="BL487" s="223">
        <f t="shared" ca="1" si="913"/>
        <v>3.3296104319209732E-3</v>
      </c>
      <c r="BM487" s="223">
        <f t="shared" ca="1" si="914"/>
        <v>-3.5010531317893564E-3</v>
      </c>
      <c r="BN487" s="223">
        <f t="shared" ca="1" si="915"/>
        <v>3.6640614880071253E-3</v>
      </c>
      <c r="BO487" s="223">
        <f t="shared" ca="1" si="916"/>
        <v>-3.8182427991664942E-3</v>
      </c>
      <c r="BP487" s="223">
        <f t="shared" ca="1" si="917"/>
        <v>3.9632256289840132E-3</v>
      </c>
      <c r="BQ487" s="223">
        <f t="shared" ca="1" si="918"/>
        <v>-4.0986607011238236E-3</v>
      </c>
      <c r="BR487" s="223">
        <f t="shared" ca="1" si="919"/>
        <v>4.2242217406342729E-3</v>
      </c>
      <c r="BS487" s="223">
        <f t="shared" ca="1" si="920"/>
        <v>-4.3396062599734128E-3</v>
      </c>
      <c r="BT487" s="223">
        <f t="shared" ca="1" si="921"/>
        <v>4.4445362877277251E-3</v>
      </c>
      <c r="BU487" s="223">
        <f t="shared" ca="1" si="922"/>
        <v>-4.5387590382694413E-3</v>
      </c>
      <c r="BV487" s="223">
        <f t="shared" ca="1" si="923"/>
        <v>4.6220475207396777E-3</v>
      </c>
      <c r="BW487" s="223">
        <f t="shared" ca="1" si="924"/>
        <v>-4.6942010858888571E-3</v>
      </c>
      <c r="BX487" s="223">
        <f t="shared" ca="1" si="925"/>
        <v>4.7550459094587143E-3</v>
      </c>
      <c r="BY487" s="223">
        <f t="shared" ca="1" si="926"/>
        <v>-4.8044354109398214E-3</v>
      </c>
      <c r="BZ487" s="223">
        <f t="shared" ca="1" si="927"/>
        <v>4.8422506066971563E-3</v>
      </c>
      <c r="CA487" s="223">
        <f t="shared" ca="1" si="928"/>
        <v>-4.868400396611878E-3</v>
      </c>
      <c r="CB487" s="223">
        <f t="shared" ca="1" si="929"/>
        <v>4.8828217835496564E-3</v>
      </c>
      <c r="CC487" s="223">
        <f t="shared" ca="1" si="930"/>
        <v>-4.8854800251261895E-3</v>
      </c>
      <c r="CD487" s="223">
        <f t="shared" ca="1" si="931"/>
        <v>4.876368717404685E-3</v>
      </c>
      <c r="CE487" s="223">
        <f t="shared" ca="1" si="932"/>
        <v>-4.855509810323488E-3</v>
      </c>
      <c r="CF487" s="223">
        <f t="shared" ca="1" si="933"/>
        <v>4.8229535548168058E-3</v>
      </c>
      <c r="CG487" s="223">
        <f t="shared" ca="1" si="934"/>
        <v>-4.7787783817557087E-3</v>
      </c>
      <c r="CH487" s="223">
        <f t="shared" ca="1" si="935"/>
        <v>4.7230907130014384E-3</v>
      </c>
      <c r="CI487" s="223">
        <f t="shared" ca="1" si="936"/>
        <v>-4.6560247050256671E-3</v>
      </c>
      <c r="CJ487" s="223">
        <f t="shared" ca="1" si="937"/>
        <v>4.5777419257158475E-3</v>
      </c>
      <c r="CK487" s="223">
        <f t="shared" ca="1" si="938"/>
        <v>-4.4884309651441901E-3</v>
      </c>
      <c r="CL487" s="223">
        <f t="shared" ca="1" si="939"/>
        <v>4.3883069812373828E-3</v>
      </c>
      <c r="CM487" s="223">
        <f t="shared" ca="1" si="940"/>
        <v>-4.2776111814423513E-3</v>
      </c>
      <c r="CN487" s="223">
        <f t="shared" ca="1" si="941"/>
        <v>4.1566102416368648E-3</v>
      </c>
      <c r="CO487" s="223">
        <f t="shared" ca="1" si="942"/>
        <v>-4.025595663683222E-3</v>
      </c>
      <c r="CP487" s="223">
        <f t="shared" ca="1" si="943"/>
        <v>3.8848830731752345E-3</v>
      </c>
      <c r="CQ487" s="223">
        <f t="shared" ca="1" si="944"/>
        <v>-3.7348114590684042E-3</v>
      </c>
      <c r="CR487" s="223">
        <f t="shared" ca="1" si="945"/>
        <v>3.5757423570256458E-3</v>
      </c>
      <c r="CS487" s="223">
        <f t="shared" ca="1" si="946"/>
        <v>-3.4080589784469548E-3</v>
      </c>
      <c r="CT487" s="223">
        <f t="shared" ca="1" si="947"/>
        <v>3.2321652872784792E-3</v>
      </c>
      <c r="CU487" s="223">
        <f t="shared" ca="1" si="948"/>
        <v>-3.0484850268287103E-3</v>
      </c>
      <c r="CV487" s="223">
        <f t="shared" ca="1" si="949"/>
        <v>2.8574606989333375E-3</v>
      </c>
      <c r="CW487" s="223">
        <f t="shared" ca="1" si="950"/>
        <v>-2.6595524979304563E-3</v>
      </c>
      <c r="CX487" s="223">
        <f t="shared" ca="1" si="951"/>
        <v>2.4552372020107786E-3</v>
      </c>
      <c r="CY487" s="223">
        <f t="shared" ca="1" si="952"/>
        <v>-2.2450070246180795E-3</v>
      </c>
      <c r="CZ487" s="223">
        <f t="shared" ca="1" si="953"/>
        <v>2.0293684286636876E-3</v>
      </c>
      <c r="DA487" s="223">
        <f t="shared" ca="1" si="954"/>
        <v>-1.8088409064127076E-3</v>
      </c>
      <c r="DB487" s="223">
        <f t="shared" ca="1" si="955"/>
        <v>1.5839557279826834E-3</v>
      </c>
      <c r="DC487" s="223">
        <f t="shared" ca="1" si="956"/>
        <v>-1.3552546614658142E-3</v>
      </c>
      <c r="DD487" s="223">
        <f t="shared" ca="1" si="957"/>
        <v>1.123288667763187E-3</v>
      </c>
      <c r="DE487" s="223">
        <f t="shared" ca="1" si="958"/>
        <v>-8.8861657327118015E-4</v>
      </c>
      <c r="DF487" s="223">
        <f t="shared" ca="1" si="959"/>
        <v>6.5180372362081502E-4</v>
      </c>
      <c r="DG487" s="223">
        <f t="shared" ca="1" si="960"/>
        <v>-4.1342062170898405E-4</v>
      </c>
      <c r="DH487" s="223">
        <f t="shared" ca="1" si="961"/>
        <v>1.7404155330808749E-4</v>
      </c>
      <c r="DI487" s="223">
        <f t="shared" ca="1" si="962"/>
        <v>6.5756796438967442E-5</v>
      </c>
      <c r="DJ487" s="223">
        <f t="shared" ca="1" si="963"/>
        <v>-3.0539673230406362E-4</v>
      </c>
      <c r="DK487" s="223">
        <f t="shared" ca="1" si="964"/>
        <v>5.4430094069116749E-4</v>
      </c>
      <c r="DL487" s="223">
        <f t="shared" ca="1" si="965"/>
        <v>-7.8189388043701483E-4</v>
      </c>
      <c r="DM487" s="223">
        <f t="shared" ca="1" si="966"/>
        <v>1.0176031693390757E-3</v>
      </c>
      <c r="DN487" s="223">
        <f t="shared" ca="1" si="967"/>
        <v>-1.2508609630746889E-3</v>
      </c>
      <c r="DO487" s="223">
        <f t="shared" ca="1" si="968"/>
        <v>1.4811053231880398E-3</v>
      </c>
      <c r="DP487" s="223">
        <f t="shared" ca="1" si="969"/>
        <v>-1.7077815708480607E-3</v>
      </c>
      <c r="DQ487" s="223">
        <f t="shared" ca="1" si="970"/>
        <v>1.9303436231199117E-3</v>
      </c>
      <c r="DR487" s="223">
        <f t="shared" ca="1" si="971"/>
        <v>-2.1482553085255367E-3</v>
      </c>
      <c r="DS487" s="223">
        <f t="shared" ca="1" si="972"/>
        <v>2.3609916587282271E-3</v>
      </c>
      <c r="DT487" s="223">
        <f t="shared" ca="1" si="973"/>
        <v>-2.5680401732263497E-3</v>
      </c>
      <c r="DU487" s="223">
        <f t="shared" ca="1" si="974"/>
        <v>2.7689020540134202E-3</v>
      </c>
      <c r="DV487" s="223">
        <f t="shared" ca="1" si="975"/>
        <v>-2.9630934072251989E-3</v>
      </c>
      <c r="DW487" s="223">
        <f t="shared" ca="1" si="976"/>
        <v>3.150146408882646E-3</v>
      </c>
      <c r="DX487" s="223">
        <f t="shared" ca="1" si="977"/>
        <v>-3.3296104319210642E-3</v>
      </c>
      <c r="DY487" s="223">
        <f t="shared" ca="1" si="978"/>
        <v>3.5010531317893469E-3</v>
      </c>
      <c r="DZ487" s="223">
        <f t="shared" ca="1" si="979"/>
        <v>-3.6640614880071166E-3</v>
      </c>
      <c r="EA487" s="223">
        <f t="shared" ca="1" si="980"/>
        <v>3.8182427991663983E-3</v>
      </c>
      <c r="EB487" s="223">
        <f t="shared" ca="1" si="981"/>
        <v>-3.9632256289840852E-3</v>
      </c>
      <c r="EC487" s="223">
        <f t="shared" ca="1" si="982"/>
        <v>4.0986607011238158E-3</v>
      </c>
      <c r="ED487" s="223">
        <f t="shared" ca="1" si="983"/>
        <v>-4.2242217406342651E-3</v>
      </c>
      <c r="EE487" s="223">
        <f t="shared" ca="1" si="984"/>
        <v>4.3396062599734067E-3</v>
      </c>
      <c r="EF487" s="223">
        <f t="shared" ca="1" si="985"/>
        <v>-4.4445362877276618E-3</v>
      </c>
      <c r="EG487" s="223">
        <f t="shared" ca="1" si="986"/>
        <v>4.5387590382694873E-3</v>
      </c>
      <c r="EH487" s="223">
        <f t="shared" ca="1" si="987"/>
        <v>-4.6220475207396725E-3</v>
      </c>
      <c r="EI487" s="223">
        <f t="shared" ca="1" si="988"/>
        <v>4.6942010858888536E-3</v>
      </c>
      <c r="EJ487" s="223">
        <f t="shared" ca="1" si="989"/>
        <v>-4.7550459094586797E-3</v>
      </c>
      <c r="EK487" s="223">
        <f t="shared" ca="1" si="990"/>
        <v>4.8044354109398439E-3</v>
      </c>
      <c r="EL487" s="223">
        <f t="shared" ca="1" si="991"/>
        <v>-4.8422506066971545E-3</v>
      </c>
      <c r="EM487" s="223">
        <f t="shared" ca="1" si="992"/>
        <v>4.8684003966118772E-3</v>
      </c>
      <c r="EN487" s="223">
        <f t="shared" ca="1" si="993"/>
        <v>-4.8828217835496547E-3</v>
      </c>
      <c r="EO487" s="223">
        <f t="shared" ca="1" si="994"/>
        <v>4.8854800251261921E-3</v>
      </c>
      <c r="EP487" s="223">
        <f t="shared" ca="1" si="995"/>
        <v>-4.8763687174046772E-3</v>
      </c>
      <c r="EQ487" s="223">
        <f t="shared" ca="1" si="996"/>
        <v>4.8555098103234898E-3</v>
      </c>
      <c r="ER487" s="223">
        <f t="shared" ca="1" si="997"/>
        <v>-4.8229535548168084E-3</v>
      </c>
      <c r="ES487" s="223">
        <f t="shared" ca="1" si="998"/>
        <v>4.7787783817557399E-3</v>
      </c>
      <c r="ET487" s="223">
        <f t="shared" ca="1" si="999"/>
        <v>-4.7230907130014071E-3</v>
      </c>
      <c r="EU487" s="223">
        <f t="shared" ca="1" si="1000"/>
        <v>4.6560247050256298E-3</v>
      </c>
      <c r="EV487" s="223">
        <f t="shared" ca="1" si="1001"/>
        <v>-4.5777419257158527E-3</v>
      </c>
      <c r="EW487" s="223">
        <f t="shared" ca="1" si="1002"/>
        <v>4.4884309651441953E-3</v>
      </c>
      <c r="EX487" s="223">
        <f t="shared" ca="1" si="1003"/>
        <v>-4.3883069812373898E-3</v>
      </c>
      <c r="EY487" s="223">
        <f t="shared" ca="1" si="1004"/>
        <v>4.2776111814423591E-3</v>
      </c>
      <c r="EZ487" s="223">
        <f t="shared" ca="1" si="1005"/>
        <v>-4.1566102416368727E-3</v>
      </c>
      <c r="FA487" s="223">
        <f t="shared" ca="1" si="1006"/>
        <v>4.0255956636832306E-3</v>
      </c>
      <c r="FB487" s="223">
        <f t="shared" ca="1" si="1007"/>
        <v>-3.8848830731752436E-3</v>
      </c>
      <c r="FC487" s="223">
        <f t="shared" ca="1" si="1008"/>
        <v>3.7348114590684137E-3</v>
      </c>
      <c r="FD487" s="223">
        <f t="shared" ca="1" si="1009"/>
        <v>-3.5757423570256554E-3</v>
      </c>
      <c r="FE487" s="223">
        <f t="shared" ca="1" si="1010"/>
        <v>3.4080589784469652E-3</v>
      </c>
      <c r="FF487" s="223">
        <f t="shared" ca="1" si="1011"/>
        <v>-3.2321652872784896E-3</v>
      </c>
      <c r="FG487" s="223">
        <f t="shared" ca="1" si="1012"/>
        <v>3.0484850268287216E-3</v>
      </c>
      <c r="FH487" s="223">
        <f t="shared" ca="1" si="1013"/>
        <v>-2.8574606989333487E-3</v>
      </c>
      <c r="FI487" s="223">
        <f t="shared" ca="1" si="1014"/>
        <v>2.6595524979304685E-3</v>
      </c>
      <c r="FJ487" s="223">
        <f t="shared" ca="1" si="1015"/>
        <v>-2.4552372020107912E-3</v>
      </c>
      <c r="FK487" s="223">
        <f t="shared" ca="1" si="1016"/>
        <v>2.2450070246180925E-3</v>
      </c>
      <c r="FL487" s="223">
        <f t="shared" ca="1" si="1017"/>
        <v>-2.0293684286637002E-3</v>
      </c>
      <c r="FM487" s="223">
        <f t="shared" ca="1" si="1018"/>
        <v>1.8088409064127208E-3</v>
      </c>
      <c r="FN487" s="223">
        <f t="shared" ca="1" si="1019"/>
        <v>-1.5839557279826969E-3</v>
      </c>
      <c r="FO487" s="223">
        <f t="shared" ca="1" si="1020"/>
        <v>1.3552546614658278E-3</v>
      </c>
      <c r="FP487" s="223">
        <f t="shared" ca="1" si="1021"/>
        <v>-1.1232886677632011E-3</v>
      </c>
      <c r="FQ487" s="223">
        <f t="shared" ca="1" si="1022"/>
        <v>8.8861657327119403E-4</v>
      </c>
      <c r="FR487" s="223">
        <f t="shared" ca="1" si="1023"/>
        <v>-6.5180372362110429E-4</v>
      </c>
      <c r="FS487" s="223">
        <f t="shared" ca="1" si="1024"/>
        <v>4.1342062170899837E-4</v>
      </c>
      <c r="FT487" s="223">
        <f t="shared" ca="1" si="1025"/>
        <v>-1.7404155330782425E-4</v>
      </c>
      <c r="FU487" s="223">
        <f t="shared" ca="1" si="1026"/>
        <v>-6.575679643895313E-5</v>
      </c>
      <c r="FV487" s="223">
        <f t="shared" ca="1" si="1027"/>
        <v>3.0539673230404974E-4</v>
      </c>
      <c r="FW487" s="223">
        <f t="shared" ca="1" si="1028"/>
        <v>-5.4430094069087692E-4</v>
      </c>
      <c r="FX487" s="223">
        <f t="shared" ca="1" si="1029"/>
        <v>7.8189388043700073E-4</v>
      </c>
      <c r="FY487" s="223">
        <f t="shared" ca="1" si="1030"/>
        <v>-1.0176031693393333E-3</v>
      </c>
      <c r="FZ487" s="223">
        <f t="shared" ca="1" si="1031"/>
        <v>1.2508609630746746E-3</v>
      </c>
      <c r="GA487" s="223">
        <f t="shared" ca="1" si="1032"/>
        <v>-1.4811053231880264E-3</v>
      </c>
      <c r="GB487" s="223">
        <f t="shared" ca="1" si="1033"/>
        <v>1.7077815708477868E-3</v>
      </c>
      <c r="GC487" s="223">
        <f t="shared" ca="1" si="1034"/>
        <v>-1.9303436231198983E-3</v>
      </c>
      <c r="GD487" s="223">
        <f t="shared" ca="1" si="1035"/>
        <v>2.148255308525773E-3</v>
      </c>
      <c r="GE487" s="223">
        <f t="shared" ca="1" si="1036"/>
        <v>-2.3609916587279717E-3</v>
      </c>
      <c r="GF487" s="223">
        <f t="shared" ca="1" si="1037"/>
        <v>2.5680401732263375E-3</v>
      </c>
      <c r="GG487" s="223">
        <f t="shared" ca="1" si="1038"/>
        <v>-2.7689020540136375E-3</v>
      </c>
      <c r="GH487" s="223">
        <f t="shared" ca="1" si="1039"/>
        <v>2.9630934072251876E-3</v>
      </c>
      <c r="GI487" s="223">
        <f t="shared" ca="1" si="1040"/>
        <v>-3.1501464088828481E-3</v>
      </c>
      <c r="GJ487" s="223">
        <f t="shared" ca="1" si="1041"/>
        <v>3.32961043192085E-3</v>
      </c>
      <c r="GK487" s="223">
        <f t="shared" ca="1" si="1042"/>
        <v>-3.501053131789336E-3</v>
      </c>
      <c r="GL487" s="223">
        <f t="shared" ca="1" si="1043"/>
        <v>3.6640614880072897E-3</v>
      </c>
      <c r="GM487" s="223">
        <f t="shared" ca="1" si="1044"/>
        <v>-3.8182427991663892E-3</v>
      </c>
      <c r="GN487" s="223">
        <f t="shared" ca="1" si="1045"/>
        <v>3.9632256289840774E-3</v>
      </c>
      <c r="GO487" s="223">
        <f t="shared" ca="1" si="1046"/>
        <v>-4.098660701123657E-3</v>
      </c>
      <c r="GP487" s="223">
        <f t="shared" ca="1" si="1047"/>
        <v>4.2242217406342581E-3</v>
      </c>
      <c r="GQ487" s="223">
        <f t="shared" ca="1" si="1048"/>
        <v>-4.3396062599735281E-3</v>
      </c>
      <c r="GR487" s="223">
        <f t="shared" ca="1" si="1049"/>
        <v>4.4445362877276549E-3</v>
      </c>
      <c r="GS487" s="223">
        <f t="shared" ca="1" si="1050"/>
        <v>-4.5387590382694821E-3</v>
      </c>
      <c r="GT487" s="223">
        <f t="shared" ca="1" si="1051"/>
        <v>4.622047520739578E-3</v>
      </c>
      <c r="GU487" s="223">
        <f t="shared" ca="1" si="1052"/>
        <v>-4.6942010858888493E-3</v>
      </c>
      <c r="GV487" s="223">
        <f t="shared" ca="1" si="1053"/>
        <v>4.7550459094587395E-3</v>
      </c>
      <c r="GW487" s="223">
        <f t="shared" ca="1" si="1054"/>
        <v>-4.8044354109397901E-3</v>
      </c>
      <c r="GX487" s="223">
        <f t="shared" ca="1" si="1055"/>
        <v>4.8422506066971528E-3</v>
      </c>
      <c r="GY487" s="223">
        <f t="shared" ca="1" si="1056"/>
        <v>-4.8684003966118529E-3</v>
      </c>
      <c r="GZ487" s="223">
        <f t="shared" ca="1" si="1057"/>
        <v>4.8828217835496547E-3</v>
      </c>
      <c r="HA487" s="223">
        <f t="shared" ca="1" si="1058"/>
        <v>-4.8854800251261878E-3</v>
      </c>
      <c r="HB487" s="223">
        <f t="shared" ca="1" si="1059"/>
        <v>4.8763687174046954E-3</v>
      </c>
      <c r="HC487" s="223">
        <f t="shared" ca="1" si="1060"/>
        <v>-4.8555098103234915E-3</v>
      </c>
      <c r="HD487" s="223">
        <f t="shared" ca="1" si="1061"/>
        <v>4.8229535548167659E-3</v>
      </c>
      <c r="HE487" s="223">
        <f t="shared" ca="1" si="1062"/>
        <v>-4.7787783817557434E-3</v>
      </c>
      <c r="HF487" s="223">
        <f t="shared" ca="1" si="1063"/>
        <v>4.7230907130014106E-3</v>
      </c>
      <c r="HG487" s="223">
        <f t="shared" ca="1" si="1064"/>
        <v>-4.6560247050257183E-3</v>
      </c>
      <c r="HH487" s="223">
        <f t="shared" ca="1" si="1065"/>
        <v>4.5777419257158579E-3</v>
      </c>
      <c r="HI487" s="223">
        <f t="shared" ca="1" si="1066"/>
        <v>-4.4884309651440904E-3</v>
      </c>
      <c r="HJ487" s="223">
        <f t="shared" ca="1" si="1067"/>
        <v>4.3883069812373958E-3</v>
      </c>
      <c r="HK487" s="223">
        <f t="shared" ca="1" si="1068"/>
        <v>-4.2776111814423661E-3</v>
      </c>
      <c r="HL487" s="223">
        <f t="shared" ca="1" si="1069"/>
        <v>4.1566102416370262E-3</v>
      </c>
      <c r="HM487" s="223">
        <f t="shared" ca="1" si="1070"/>
        <v>-4.0255956636832384E-3</v>
      </c>
      <c r="HN487" s="223">
        <f t="shared" ca="1" si="1071"/>
        <v>3.8848830731750836E-3</v>
      </c>
      <c r="HO487" s="223">
        <f t="shared" ca="1" si="1072"/>
        <v>-3.7348114590684232E-3</v>
      </c>
      <c r="HP487" s="223">
        <f t="shared" ca="1" si="1073"/>
        <v>3.5757423570256654E-3</v>
      </c>
      <c r="HQ487" s="223">
        <f t="shared" ca="1" si="1074"/>
        <v>-3.4080589784471747E-3</v>
      </c>
      <c r="HR487" s="223">
        <f t="shared" ca="1" si="1075"/>
        <v>3.2321652872785009E-3</v>
      </c>
      <c r="HS487" s="223">
        <f t="shared" ca="1" si="1076"/>
        <v>-3.0484850268285161E-3</v>
      </c>
      <c r="HT487" s="223">
        <f t="shared" ca="1" si="1077"/>
        <v>2.8574606989335855E-3</v>
      </c>
      <c r="HU487" s="223">
        <f t="shared" ca="1" si="1078"/>
        <v>-2.6595524979304806E-3</v>
      </c>
      <c r="HV487" s="223">
        <f t="shared" ca="1" si="1079"/>
        <v>2.4552372020110436E-3</v>
      </c>
      <c r="HW487" s="223">
        <f t="shared" ca="1" si="1080"/>
        <v>-2.2450070246181051E-3</v>
      </c>
      <c r="HX487" s="223">
        <f t="shared" ca="1" si="1081"/>
        <v>2.0293684286634608E-3</v>
      </c>
      <c r="HY487" s="223">
        <f t="shared" ca="1" si="1082"/>
        <v>-1.8088409064129923E-3</v>
      </c>
      <c r="HZ487" s="223">
        <f t="shared" ca="1" si="1083"/>
        <v>1.5839557279827103E-3</v>
      </c>
      <c r="IA487" s="223">
        <f t="shared" ca="1" si="1084"/>
        <v>-1.355254661465575E-3</v>
      </c>
      <c r="IB487" s="223">
        <f t="shared" ca="1" si="1085"/>
        <v>1.1232886677632154E-3</v>
      </c>
      <c r="IC487" s="223">
        <f t="shared" ca="1" si="1086"/>
        <v>-8.8861657327120834E-4</v>
      </c>
      <c r="ID487" s="223">
        <f t="shared" ca="1" si="1087"/>
        <v>6.518037236211186E-4</v>
      </c>
      <c r="IE487" s="223">
        <f t="shared" ca="1" si="1088"/>
        <v>-6.4619224028716416E-4</v>
      </c>
      <c r="IF487" s="223">
        <f t="shared" ca="1" si="1089"/>
        <v>1.7404155330783856E-4</v>
      </c>
      <c r="IG487" s="223">
        <f t="shared" ca="1" si="1090"/>
        <v>6.5756796438939252E-5</v>
      </c>
      <c r="IH487" s="223">
        <f t="shared" ca="1" si="1091"/>
        <v>-3.05396732304035E-4</v>
      </c>
      <c r="II487" s="223">
        <f t="shared" ca="1" si="1092"/>
        <v>5.4430094069086261E-4</v>
      </c>
      <c r="IJ487" s="223">
        <f t="shared" ca="1" si="1093"/>
        <v>-7.8189388043698686E-4</v>
      </c>
      <c r="IK487" s="223">
        <f t="shared" ca="1" si="1094"/>
        <v>1.0176031693393188E-3</v>
      </c>
      <c r="IL487" s="223">
        <f t="shared" ca="1" si="1095"/>
        <v>-1.2508609630746603E-3</v>
      </c>
      <c r="IM487" s="223">
        <f t="shared" ca="1" si="1096"/>
        <v>1.4811053231880132E-3</v>
      </c>
      <c r="IN487" s="223">
        <f t="shared" ca="1" si="1097"/>
        <v>-1.7077815708477738E-3</v>
      </c>
      <c r="IO487" s="223">
        <f t="shared" ca="1" si="1098"/>
        <v>1.9303436231198853E-3</v>
      </c>
      <c r="IP487" s="223">
        <f t="shared" ca="1" si="1099"/>
        <v>-2.14825530852576E-3</v>
      </c>
      <c r="IQ487" s="223">
        <f t="shared" ca="1" si="1100"/>
        <v>2.3609916587279591E-3</v>
      </c>
      <c r="IR487" s="223">
        <f t="shared" ca="1" si="1101"/>
        <v>-2.5680401732263254E-3</v>
      </c>
      <c r="IS487" s="223">
        <f t="shared" ca="1" si="1102"/>
        <v>2.7689020540136253E-3</v>
      </c>
      <c r="IT487" s="223">
        <f t="shared" ca="1" si="1103"/>
        <v>-2.9630934072251763E-3</v>
      </c>
      <c r="IU487" s="223">
        <f t="shared" ca="1" si="1104"/>
        <v>3.1501464088828368E-3</v>
      </c>
      <c r="IV487" s="223">
        <f t="shared" ca="1" si="1105"/>
        <v>-3.3296104319208396E-3</v>
      </c>
      <c r="IW487" s="223">
        <f t="shared" ca="1" si="1106"/>
        <v>3.5010531317893265E-3</v>
      </c>
      <c r="IX487" s="223">
        <f t="shared" ca="1" si="1107"/>
        <v>-3.664061488007281E-3</v>
      </c>
      <c r="IY487" s="223">
        <f t="shared" ca="1" si="1108"/>
        <v>3.8182427991663801E-3</v>
      </c>
      <c r="IZ487" s="223">
        <f t="shared" ca="1" si="1109"/>
        <v>-3.9632256289840687E-3</v>
      </c>
      <c r="JA487" s="223">
        <f t="shared" ca="1" si="1110"/>
        <v>4.0986607011236484E-3</v>
      </c>
      <c r="JB487" s="223">
        <f t="shared" ca="1" si="1111"/>
        <v>-4.2242217406342512E-3</v>
      </c>
    </row>
    <row r="488" spans="2:262">
      <c r="B488" s="230">
        <v>127</v>
      </c>
      <c r="C488" s="229">
        <f t="shared" si="1112"/>
        <v>2.4804687500000018E-3</v>
      </c>
      <c r="D488" s="226">
        <f t="shared" ca="1" si="855"/>
        <v>23.416407100039699</v>
      </c>
      <c r="E488" s="225">
        <f ca="1">EC361</f>
        <v>-0.58359289996030306</v>
      </c>
      <c r="F488" s="224">
        <v>127</v>
      </c>
      <c r="G488" s="223">
        <f t="shared" ca="1" si="856"/>
        <v>4.7429955257154068E-3</v>
      </c>
      <c r="H488" s="223">
        <f t="shared" ca="1" si="857"/>
        <v>-4.8094320146966898E-3</v>
      </c>
      <c r="I488" s="223">
        <f t="shared" ca="1" si="858"/>
        <v>4.8729714816685673E-3</v>
      </c>
      <c r="J488" s="223">
        <f t="shared" ca="1" si="859"/>
        <v>-4.9335756528320228E-3</v>
      </c>
      <c r="K488" s="223">
        <f t="shared" ca="1" si="860"/>
        <v>4.9912080225004898E-3</v>
      </c>
      <c r="L488" s="223">
        <f t="shared" ca="1" si="861"/>
        <v>-5.0458338750894987E-3</v>
      </c>
      <c r="M488" s="223">
        <f t="shared" ca="1" si="862"/>
        <v>5.0974203060280259E-3</v>
      </c>
      <c r="N488" s="223">
        <f t="shared" ca="1" si="863"/>
        <v>-5.1459362415790261E-3</v>
      </c>
      <c r="O488" s="223">
        <f t="shared" ca="1" si="864"/>
        <v>5.1913524575570467E-3</v>
      </c>
      <c r="P488" s="223">
        <f t="shared" ca="1" si="865"/>
        <v>-5.2336415969318085E-3</v>
      </c>
      <c r="Q488" s="223">
        <f t="shared" ca="1" si="866"/>
        <v>5.2727781863070424E-3</v>
      </c>
      <c r="R488" s="223">
        <f t="shared" ca="1" si="867"/>
        <v>-5.30873865126473E-3</v>
      </c>
      <c r="S488" s="223">
        <f t="shared" ca="1" si="868"/>
        <v>5.3415013305654103E-3</v>
      </c>
      <c r="T488" s="223">
        <f t="shared" ca="1" si="869"/>
        <v>-5.3710464891961567E-3</v>
      </c>
      <c r="U488" s="223">
        <f t="shared" ca="1" si="870"/>
        <v>5.3973563302581766E-3</v>
      </c>
      <c r="V488" s="223">
        <f t="shared" ca="1" si="871"/>
        <v>-5.4204150056869991E-3</v>
      </c>
      <c r="W488" s="223">
        <f t="shared" ca="1" si="872"/>
        <v>5.4402086257987706E-3</v>
      </c>
      <c r="X488" s="223">
        <f t="shared" ca="1" si="873"/>
        <v>-5.4567252676568628E-3</v>
      </c>
      <c r="Y488" s="223">
        <f t="shared" ca="1" si="874"/>
        <v>5.469954982253819E-3</v>
      </c>
      <c r="Z488" s="223">
        <f t="shared" ca="1" si="875"/>
        <v>-5.4798898005042566E-3</v>
      </c>
      <c r="AA488" s="223">
        <f t="shared" ca="1" si="876"/>
        <v>5.4865237380451485E-3</v>
      </c>
      <c r="AB488" s="223">
        <f t="shared" ca="1" si="877"/>
        <v>-5.4898527988405778E-3</v>
      </c>
      <c r="AC488" s="223">
        <f t="shared" ca="1" si="878"/>
        <v>5.4898749775888055E-3</v>
      </c>
      <c r="AD488" s="223">
        <f t="shared" ca="1" si="879"/>
        <v>-5.4865902609301772E-3</v>
      </c>
      <c r="AE488" s="223">
        <f t="shared" ca="1" si="880"/>
        <v>5.4800006274551899E-3</v>
      </c>
      <c r="AF488" s="223">
        <f t="shared" ca="1" si="881"/>
        <v>-5.4701100465126464E-3</v>
      </c>
      <c r="AG488" s="223">
        <f t="shared" ca="1" si="882"/>
        <v>5.4569244758186719E-3</v>
      </c>
      <c r="AH488" s="223">
        <f t="shared" ca="1" si="883"/>
        <v>-5.4404518578680134E-3</v>
      </c>
      <c r="AI488" s="223">
        <f t="shared" ca="1" si="884"/>
        <v>5.4207021151497746E-3</v>
      </c>
      <c r="AJ488" s="223">
        <f t="shared" ca="1" si="885"/>
        <v>-5.3976871441704759E-3</v>
      </c>
      <c r="AK488" s="223">
        <f t="shared" ca="1" si="886"/>
        <v>5.371420808288052E-3</v>
      </c>
      <c r="AL488" s="223">
        <f t="shared" ca="1" si="887"/>
        <v>-5.341918929361077E-3</v>
      </c>
      <c r="AM488" s="223">
        <f t="shared" ca="1" si="888"/>
        <v>5.3091992782182684E-3</v>
      </c>
      <c r="AN488" s="223">
        <f t="shared" ca="1" si="889"/>
        <v>-5.2732815639540097E-3</v>
      </c>
      <c r="AO488" s="223">
        <f t="shared" ca="1" si="890"/>
        <v>5.2341874220563234E-3</v>
      </c>
      <c r="AP488" s="223">
        <f t="shared" ca="1" si="891"/>
        <v>-5.191940401374464E-3</v>
      </c>
      <c r="AQ488" s="223">
        <f t="shared" ca="1" si="892"/>
        <v>5.146565949933974E-3</v>
      </c>
      <c r="AR488" s="223">
        <f t="shared" ca="1" si="893"/>
        <v>-5.09809139960774E-3</v>
      </c>
      <c r="AS488" s="223">
        <f t="shared" ca="1" si="894"/>
        <v>5.0465459496522973E-3</v>
      </c>
      <c r="AT488" s="223">
        <f t="shared" ca="1" si="895"/>
        <v>-4.9919606491192923E-3</v>
      </c>
      <c r="AU488" s="223">
        <f t="shared" ca="1" si="896"/>
        <v>4.9343683781526556E-3</v>
      </c>
      <c r="AV488" s="223">
        <f t="shared" ca="1" si="897"/>
        <v>-4.873803828183006E-3</v>
      </c>
      <c r="AW488" s="223">
        <f t="shared" ca="1" si="898"/>
        <v>4.8103034810304882E-3</v>
      </c>
      <c r="AX488" s="223">
        <f t="shared" ca="1" si="899"/>
        <v>-4.7439055869298308E-3</v>
      </c>
      <c r="AY488" s="223">
        <f t="shared" ca="1" si="900"/>
        <v>4.6746501414896618E-3</v>
      </c>
      <c r="AZ488" s="223">
        <f t="shared" ca="1" si="901"/>
        <v>-4.602578861600687E-3</v>
      </c>
      <c r="BA488" s="223">
        <f t="shared" ca="1" si="902"/>
        <v>4.5277351603069931E-3</v>
      </c>
      <c r="BB488" s="223">
        <f t="shared" ca="1" si="903"/>
        <v>-4.4501641206555614E-3</v>
      </c>
      <c r="BC488" s="223">
        <f t="shared" ca="1" si="904"/>
        <v>4.36991246854029E-3</v>
      </c>
      <c r="BD488" s="223">
        <f t="shared" ca="1" si="905"/>
        <v>-4.2870285445555214E-3</v>
      </c>
      <c r="BE488" s="223">
        <f t="shared" ca="1" si="906"/>
        <v>4.2015622748778347E-3</v>
      </c>
      <c r="BF488" s="223">
        <f t="shared" ca="1" si="907"/>
        <v>-4.1135651411922953E-3</v>
      </c>
      <c r="BG488" s="223">
        <f t="shared" ca="1" si="908"/>
        <v>4.0230901496818095E-3</v>
      </c>
      <c r="BH488" s="223">
        <f t="shared" ca="1" si="909"/>
        <v>-3.9301917990981847E-3</v>
      </c>
      <c r="BI488" s="223">
        <f t="shared" ca="1" si="910"/>
        <v>3.8349260479341222E-3</v>
      </c>
      <c r="BJ488" s="223">
        <f t="shared" ca="1" si="911"/>
        <v>-3.737350280715904E-3</v>
      </c>
      <c r="BK488" s="223">
        <f t="shared" ca="1" si="912"/>
        <v>3.6375232734371112E-3</v>
      </c>
      <c r="BL488" s="223">
        <f t="shared" ca="1" si="913"/>
        <v>-3.5355051581541564E-3</v>
      </c>
      <c r="BM488" s="223">
        <f t="shared" ca="1" si="914"/>
        <v>3.4313573867649824E-3</v>
      </c>
      <c r="BN488" s="223">
        <f t="shared" ca="1" si="915"/>
        <v>-3.325142693992738E-3</v>
      </c>
      <c r="BO488" s="223">
        <f t="shared" ca="1" si="916"/>
        <v>3.2169250595967262E-3</v>
      </c>
      <c r="BP488" s="223">
        <f t="shared" ca="1" si="917"/>
        <v>-3.1067696698333894E-3</v>
      </c>
      <c r="BQ488" s="223">
        <f t="shared" ca="1" si="918"/>
        <v>2.9947428781905453E-3</v>
      </c>
      <c r="BR488" s="223">
        <f t="shared" ca="1" si="919"/>
        <v>-2.8809121654185289E-3</v>
      </c>
      <c r="BS488" s="223">
        <f t="shared" ca="1" si="920"/>
        <v>2.7653460988823083E-3</v>
      </c>
      <c r="BT488" s="223">
        <f t="shared" ca="1" si="921"/>
        <v>-2.648114291259072E-3</v>
      </c>
      <c r="BU488" s="223">
        <f t="shared" ca="1" si="922"/>
        <v>2.5292873586061524E-3</v>
      </c>
      <c r="BV488" s="223">
        <f t="shared" ca="1" si="923"/>
        <v>-2.4089368778245543E-3</v>
      </c>
      <c r="BW488" s="223">
        <f t="shared" ca="1" si="924"/>
        <v>2.2871353435437074E-3</v>
      </c>
      <c r="BX488" s="223">
        <f t="shared" ca="1" si="925"/>
        <v>-2.1639561244534084E-3</v>
      </c>
      <c r="BY488" s="223">
        <f t="shared" ca="1" si="926"/>
        <v>2.0394734191092698E-3</v>
      </c>
      <c r="BZ488" s="223">
        <f t="shared" ca="1" si="927"/>
        <v>-1.9137622112382826E-3</v>
      </c>
      <c r="CA488" s="223">
        <f t="shared" ca="1" si="928"/>
        <v>1.786898224571424E-3</v>
      </c>
      <c r="CB488" s="223">
        <f t="shared" ca="1" si="929"/>
        <v>-1.6589578772305122E-3</v>
      </c>
      <c r="CC488" s="223">
        <f t="shared" ca="1" si="930"/>
        <v>1.5300182356967869E-3</v>
      </c>
      <c r="CD488" s="223">
        <f t="shared" ca="1" si="931"/>
        <v>-1.4001569683889455E-3</v>
      </c>
      <c r="CE488" s="223">
        <f t="shared" ca="1" si="932"/>
        <v>1.2694522988785874E-3</v>
      </c>
      <c r="CF488" s="223">
        <f t="shared" ca="1" si="933"/>
        <v>-1.1379829587712632E-3</v>
      </c>
      <c r="CG488" s="223">
        <f t="shared" ca="1" si="934"/>
        <v>1.0058281402814998E-3</v>
      </c>
      <c r="CH488" s="223">
        <f t="shared" ca="1" si="935"/>
        <v>-8.730674485303673E-4</v>
      </c>
      <c r="CI488" s="223">
        <f t="shared" ca="1" si="936"/>
        <v>7.3978085359417971E-4</v>
      </c>
      <c r="CJ488" s="223">
        <f t="shared" ca="1" si="937"/>
        <v>-6.0604864233412912E-4</v>
      </c>
      <c r="CK488" s="223">
        <f t="shared" ca="1" si="938"/>
        <v>4.7195137003355498E-4</v>
      </c>
      <c r="CL488" s="223">
        <f t="shared" ca="1" si="939"/>
        <v>-3.3756981187522701E-4</v>
      </c>
      <c r="CM488" s="223">
        <f t="shared" ca="1" si="940"/>
        <v>2.0298491428446174E-4</v>
      </c>
      <c r="CN488" s="223">
        <f t="shared" ca="1" si="941"/>
        <v>-6.8277746171738381E-5</v>
      </c>
      <c r="CO488" s="223">
        <f t="shared" ca="1" si="942"/>
        <v>-6.6470549902521853E-5</v>
      </c>
      <c r="CP488" s="223">
        <f t="shared" ca="1" si="943"/>
        <v>2.0117880660270237E-4</v>
      </c>
      <c r="CQ488" s="223">
        <f t="shared" ca="1" si="944"/>
        <v>-3.3576588071265734E-4</v>
      </c>
      <c r="CR488" s="223">
        <f t="shared" ca="1" si="945"/>
        <v>4.701507020108543E-4</v>
      </c>
      <c r="CS488" s="223">
        <f t="shared" ca="1" si="946"/>
        <v>-6.0425232210653849E-4</v>
      </c>
      <c r="CT488" s="223">
        <f t="shared" ca="1" si="947"/>
        <v>7.3798996319752444E-4</v>
      </c>
      <c r="CU488" s="223">
        <f t="shared" ca="1" si="948"/>
        <v>-8.7128306673021254E-4</v>
      </c>
      <c r="CV488" s="223">
        <f t="shared" ca="1" si="949"/>
        <v>1.0040513419225659E-3</v>
      </c>
      <c r="CW488" s="223">
        <f t="shared" ca="1" si="950"/>
        <v>-1.1362148141307493E-3</v>
      </c>
      <c r="CX488" s="223">
        <f t="shared" ca="1" si="951"/>
        <v>1.2676938730207081E-3</v>
      </c>
      <c r="CY488" s="223">
        <f t="shared" ca="1" si="952"/>
        <v>-1.3984093205233832E-3</v>
      </c>
      <c r="CZ488" s="223">
        <f t="shared" ca="1" si="953"/>
        <v>1.5282824185415683E-3</v>
      </c>
      <c r="DA488" s="223">
        <f t="shared" ca="1" si="954"/>
        <v>-1.657234936376685E-3</v>
      </c>
      <c r="DB488" s="223">
        <f t="shared" ca="1" si="955"/>
        <v>1.785189197854432E-3</v>
      </c>
      <c r="DC488" s="223">
        <f t="shared" ca="1" si="956"/>
        <v>-1.9120681281116195E-3</v>
      </c>
      <c r="DD488" s="223">
        <f t="shared" ca="1" si="957"/>
        <v>2.0377953000255576E-3</v>
      </c>
      <c r="DE488" s="223">
        <f t="shared" ca="1" si="958"/>
        <v>-2.162294980248545E-3</v>
      </c>
      <c r="DF488" s="223">
        <f t="shared" ca="1" si="959"/>
        <v>2.2854921748291348E-3</v>
      </c>
      <c r="DG488" s="223">
        <f t="shared" ca="1" si="960"/>
        <v>-2.4073126743833803E-3</v>
      </c>
      <c r="DH488" s="223">
        <f t="shared" ca="1" si="961"/>
        <v>2.5276830987980767E-3</v>
      </c>
      <c r="DI488" s="223">
        <f t="shared" ca="1" si="962"/>
        <v>-2.6465309414299394E-3</v>
      </c>
      <c r="DJ488" s="223">
        <f t="shared" ca="1" si="963"/>
        <v>2.7637846127831242E-3</v>
      </c>
      <c r="DK488" s="223">
        <f t="shared" ca="1" si="964"/>
        <v>-2.879373483629862E-3</v>
      </c>
      <c r="DL488" s="223">
        <f t="shared" ca="1" si="965"/>
        <v>2.9932279275570366E-3</v>
      </c>
      <c r="DM488" s="223">
        <f t="shared" ca="1" si="966"/>
        <v>-3.1052793629043896E-3</v>
      </c>
      <c r="DN488" s="223">
        <f t="shared" ca="1" si="967"/>
        <v>3.2154602940776614E-3</v>
      </c>
      <c r="DO488" s="223">
        <f t="shared" ca="1" si="968"/>
        <v>-3.3237043522033323E-3</v>
      </c>
      <c r="DP488" s="223">
        <f t="shared" ca="1" si="969"/>
        <v>3.4299463351087954E-3</v>
      </c>
      <c r="DQ488" s="223">
        <f t="shared" ca="1" si="970"/>
        <v>-3.5341222465956998E-3</v>
      </c>
      <c r="DR488" s="223">
        <f t="shared" ca="1" si="971"/>
        <v>3.6361693349908361E-3</v>
      </c>
      <c r="DS488" s="223">
        <f t="shared" ca="1" si="972"/>
        <v>-3.7360261309434695E-3</v>
      </c>
      <c r="DT488" s="223">
        <f t="shared" ca="1" si="973"/>
        <v>3.8336324844540663E-3</v>
      </c>
      <c r="DU488" s="223">
        <f t="shared" ca="1" si="974"/>
        <v>-3.9289296011045562E-3</v>
      </c>
      <c r="DV488" s="223">
        <f t="shared" ca="1" si="975"/>
        <v>4.0218600774756998E-3</v>
      </c>
      <c r="DW488" s="223">
        <f t="shared" ca="1" si="976"/>
        <v>-4.1123679357229935E-3</v>
      </c>
      <c r="DX488" s="223">
        <f t="shared" ca="1" si="977"/>
        <v>4.2003986572973573E-3</v>
      </c>
      <c r="DY488" s="223">
        <f t="shared" ca="1" si="978"/>
        <v>-4.2858992157833861E-3</v>
      </c>
      <c r="DZ488" s="223">
        <f t="shared" ca="1" si="979"/>
        <v>4.3688181088421159E-3</v>
      </c>
      <c r="EA488" s="223">
        <f t="shared" ca="1" si="980"/>
        <v>-4.4491053892325222E-3</v>
      </c>
      <c r="EB488" s="223">
        <f t="shared" ca="1" si="981"/>
        <v>4.5267126948994032E-3</v>
      </c>
      <c r="EC488" s="223">
        <f t="shared" ca="1" si="982"/>
        <v>-4.6015932781033903E-3</v>
      </c>
      <c r="ED488" s="223">
        <f t="shared" ca="1" si="983"/>
        <v>4.6737020335814736E-3</v>
      </c>
      <c r="EE488" s="223">
        <f t="shared" ca="1" si="984"/>
        <v>-4.742995525715497E-3</v>
      </c>
      <c r="EF488" s="223">
        <f t="shared" ca="1" si="985"/>
        <v>4.8094320146966976E-3</v>
      </c>
      <c r="EG488" s="223">
        <f t="shared" ca="1" si="986"/>
        <v>-4.8729714816686427E-3</v>
      </c>
      <c r="EH488" s="223">
        <f t="shared" ca="1" si="987"/>
        <v>4.9335756528320271E-3</v>
      </c>
      <c r="EI488" s="223">
        <f t="shared" ca="1" si="988"/>
        <v>-4.9912080225005574E-3</v>
      </c>
      <c r="EJ488" s="223">
        <f t="shared" ca="1" si="989"/>
        <v>5.0458338750894935E-3</v>
      </c>
      <c r="EK488" s="223">
        <f t="shared" ca="1" si="990"/>
        <v>-5.0974203060280797E-3</v>
      </c>
      <c r="EL488" s="223">
        <f t="shared" ca="1" si="991"/>
        <v>5.1459362415790209E-3</v>
      </c>
      <c r="EM488" s="223">
        <f t="shared" ca="1" si="992"/>
        <v>-5.1913524575570935E-3</v>
      </c>
      <c r="EN488" s="223">
        <f t="shared" ca="1" si="993"/>
        <v>5.2336415969318041E-3</v>
      </c>
      <c r="EO488" s="223">
        <f t="shared" ca="1" si="994"/>
        <v>-5.2727781863070823E-3</v>
      </c>
      <c r="EP488" s="223">
        <f t="shared" ca="1" si="995"/>
        <v>5.308738651264717E-3</v>
      </c>
      <c r="EQ488" s="223">
        <f t="shared" ca="1" si="996"/>
        <v>-5.3415013305654338E-3</v>
      </c>
      <c r="ER488" s="223">
        <f t="shared" ca="1" si="997"/>
        <v>5.3710464891961462E-3</v>
      </c>
      <c r="ES488" s="223">
        <f t="shared" ca="1" si="998"/>
        <v>-5.3973563302581948E-3</v>
      </c>
      <c r="ET488" s="223">
        <f t="shared" ca="1" si="999"/>
        <v>5.4204150056869922E-3</v>
      </c>
      <c r="EU488" s="223">
        <f t="shared" ca="1" si="1000"/>
        <v>-5.4402086257987845E-3</v>
      </c>
      <c r="EV488" s="223">
        <f t="shared" ca="1" si="1001"/>
        <v>5.4567252676568576E-3</v>
      </c>
      <c r="EW488" s="223">
        <f t="shared" ca="1" si="1002"/>
        <v>-5.4699549822538277E-3</v>
      </c>
      <c r="EX488" s="223">
        <f t="shared" ca="1" si="1003"/>
        <v>5.4798898005042531E-3</v>
      </c>
      <c r="EY488" s="223">
        <f t="shared" ca="1" si="1004"/>
        <v>-5.486523738045152E-3</v>
      </c>
      <c r="EZ488" s="223">
        <f t="shared" ca="1" si="1005"/>
        <v>5.4898527988405778E-3</v>
      </c>
      <c r="FA488" s="223">
        <f t="shared" ca="1" si="1006"/>
        <v>-5.4898749775888038E-3</v>
      </c>
      <c r="FB488" s="223">
        <f t="shared" ca="1" si="1007"/>
        <v>5.4865902609301815E-3</v>
      </c>
      <c r="FC488" s="223">
        <f t="shared" ca="1" si="1008"/>
        <v>-5.4800006274551881E-3</v>
      </c>
      <c r="FD488" s="223">
        <f t="shared" ca="1" si="1009"/>
        <v>5.4701100465126568E-3</v>
      </c>
      <c r="FE488" s="223">
        <f t="shared" ca="1" si="1010"/>
        <v>-5.4569244758186693E-3</v>
      </c>
      <c r="FF488" s="223">
        <f t="shared" ca="1" si="1011"/>
        <v>5.4404518578680316E-3</v>
      </c>
      <c r="FG488" s="223">
        <f t="shared" ca="1" si="1012"/>
        <v>-5.4207021151497703E-3</v>
      </c>
      <c r="FH488" s="223">
        <f t="shared" ca="1" si="1013"/>
        <v>5.3976871441704993E-3</v>
      </c>
      <c r="FI488" s="223">
        <f t="shared" ca="1" si="1014"/>
        <v>-5.3714208082880459E-3</v>
      </c>
      <c r="FJ488" s="223">
        <f t="shared" ca="1" si="1015"/>
        <v>5.3419189293611065E-3</v>
      </c>
      <c r="FK488" s="223">
        <f t="shared" ca="1" si="1016"/>
        <v>-5.3091992782182615E-3</v>
      </c>
      <c r="FL488" s="223">
        <f t="shared" ca="1" si="1017"/>
        <v>5.2732815639539585E-3</v>
      </c>
      <c r="FM488" s="223">
        <f t="shared" ca="1" si="1018"/>
        <v>-5.2341874220563156E-3</v>
      </c>
      <c r="FN488" s="223">
        <f t="shared" ca="1" si="1019"/>
        <v>5.191940401374405E-3</v>
      </c>
      <c r="FO488" s="223">
        <f t="shared" ca="1" si="1020"/>
        <v>-5.146565949933856E-3</v>
      </c>
      <c r="FP488" s="223">
        <f t="shared" ca="1" si="1021"/>
        <v>5.0980913996076724E-3</v>
      </c>
      <c r="FQ488" s="223">
        <f t="shared" ca="1" si="1022"/>
        <v>-5.0465459496522869E-3</v>
      </c>
      <c r="FR488" s="223">
        <f t="shared" ca="1" si="1023"/>
        <v>4.9919606491193461E-3</v>
      </c>
      <c r="FS488" s="223">
        <f t="shared" ca="1" si="1024"/>
        <v>-4.934368378152542E-3</v>
      </c>
      <c r="FT488" s="223">
        <f t="shared" ca="1" si="1025"/>
        <v>4.8738038281829219E-3</v>
      </c>
      <c r="FU488" s="223">
        <f t="shared" ca="1" si="1026"/>
        <v>-4.8103034810304751E-3</v>
      </c>
      <c r="FV488" s="223">
        <f t="shared" ca="1" si="1027"/>
        <v>4.743905586929895E-3</v>
      </c>
      <c r="FW488" s="223">
        <f t="shared" ca="1" si="1028"/>
        <v>-4.674650141489484E-3</v>
      </c>
      <c r="FX488" s="223">
        <f t="shared" ca="1" si="1029"/>
        <v>4.6025788616005873E-3</v>
      </c>
      <c r="FY488" s="223">
        <f t="shared" ca="1" si="1030"/>
        <v>-4.5277351603069775E-3</v>
      </c>
      <c r="FZ488" s="223">
        <f t="shared" ca="1" si="1031"/>
        <v>4.450164120655728E-3</v>
      </c>
      <c r="GA488" s="223">
        <f t="shared" ca="1" si="1032"/>
        <v>-4.369912468540179E-3</v>
      </c>
      <c r="GB488" s="223">
        <f t="shared" ca="1" si="1033"/>
        <v>4.287028544555504E-3</v>
      </c>
      <c r="GC488" s="223">
        <f t="shared" ca="1" si="1034"/>
        <v>-4.201562274877918E-3</v>
      </c>
      <c r="GD488" s="223">
        <f t="shared" ca="1" si="1035"/>
        <v>4.1135651411924844E-3</v>
      </c>
      <c r="GE488" s="223">
        <f t="shared" ca="1" si="1036"/>
        <v>-4.0230901496816846E-3</v>
      </c>
      <c r="GF488" s="223">
        <f t="shared" ca="1" si="1037"/>
        <v>3.9301917990981665E-3</v>
      </c>
      <c r="GG488" s="223">
        <f t="shared" ca="1" si="1038"/>
        <v>-3.8349260479342141E-3</v>
      </c>
      <c r="GH488" s="223">
        <f t="shared" ca="1" si="1039"/>
        <v>3.7373502807161131E-3</v>
      </c>
      <c r="GI488" s="223">
        <f t="shared" ca="1" si="1040"/>
        <v>-3.6375232734369746E-3</v>
      </c>
      <c r="GJ488" s="223">
        <f t="shared" ca="1" si="1041"/>
        <v>3.5355051581541356E-3</v>
      </c>
      <c r="GK488" s="223">
        <f t="shared" ca="1" si="1042"/>
        <v>-3.431357386765083E-3</v>
      </c>
      <c r="GL488" s="223">
        <f t="shared" ca="1" si="1043"/>
        <v>3.3251426939929648E-3</v>
      </c>
      <c r="GM488" s="223">
        <f t="shared" ca="1" si="1044"/>
        <v>-3.2169250595965779E-3</v>
      </c>
      <c r="GN488" s="223">
        <f t="shared" ca="1" si="1045"/>
        <v>3.1067696698333673E-3</v>
      </c>
      <c r="GO488" s="223">
        <f t="shared" ca="1" si="1046"/>
        <v>-2.9947428781906538E-3</v>
      </c>
      <c r="GP488" s="223">
        <f t="shared" ca="1" si="1047"/>
        <v>2.8809121654182401E-3</v>
      </c>
      <c r="GQ488" s="223">
        <f t="shared" ca="1" si="1048"/>
        <v>-2.76534609888215E-3</v>
      </c>
      <c r="GR488" s="223">
        <f t="shared" ca="1" si="1049"/>
        <v>2.6481142912590482E-3</v>
      </c>
      <c r="GS488" s="223">
        <f t="shared" ca="1" si="1050"/>
        <v>-2.5292873586062669E-3</v>
      </c>
      <c r="GT488" s="223">
        <f t="shared" ca="1" si="1051"/>
        <v>2.4089368778242503E-3</v>
      </c>
      <c r="GU488" s="223">
        <f t="shared" ca="1" si="1052"/>
        <v>-2.2871353435435409E-3</v>
      </c>
      <c r="GV488" s="223">
        <f t="shared" ca="1" si="1053"/>
        <v>2.1639561244533832E-3</v>
      </c>
      <c r="GW488" s="223">
        <f t="shared" ca="1" si="1054"/>
        <v>-2.0394734191093895E-3</v>
      </c>
      <c r="GX488" s="223">
        <f t="shared" ca="1" si="1055"/>
        <v>1.9137622112379649E-3</v>
      </c>
      <c r="GY488" s="223">
        <f t="shared" ca="1" si="1056"/>
        <v>-1.7868982245712512E-3</v>
      </c>
      <c r="GZ488" s="223">
        <f t="shared" ca="1" si="1057"/>
        <v>1.6589578772304868E-3</v>
      </c>
      <c r="HA488" s="223">
        <f t="shared" ca="1" si="1058"/>
        <v>-1.5300182356969114E-3</v>
      </c>
      <c r="HB488" s="223">
        <f t="shared" ca="1" si="1059"/>
        <v>1.4001569683886178E-3</v>
      </c>
      <c r="HC488" s="223">
        <f t="shared" ca="1" si="1060"/>
        <v>-1.2694522988784091E-3</v>
      </c>
      <c r="HD488" s="223">
        <f t="shared" ca="1" si="1061"/>
        <v>1.1379829587712374E-3</v>
      </c>
      <c r="HE488" s="223">
        <f t="shared" ca="1" si="1062"/>
        <v>-1.0058281402816269E-3</v>
      </c>
      <c r="HF488" s="223">
        <f t="shared" ca="1" si="1063"/>
        <v>8.730674485300325E-4</v>
      </c>
      <c r="HG488" s="223">
        <f t="shared" ca="1" si="1064"/>
        <v>-7.3978085359415347E-4</v>
      </c>
      <c r="HH488" s="223">
        <f t="shared" ca="1" si="1065"/>
        <v>6.0604864233425749E-4</v>
      </c>
      <c r="HI488" s="223">
        <f t="shared" ca="1" si="1066"/>
        <v>-4.7195137003383904E-4</v>
      </c>
      <c r="HJ488" s="223">
        <f t="shared" ca="1" si="1067"/>
        <v>3.375698118748883E-4</v>
      </c>
      <c r="HK488" s="223">
        <f t="shared" ca="1" si="1068"/>
        <v>-2.0298491428443442E-4</v>
      </c>
      <c r="HL488" s="223">
        <f t="shared" ca="1" si="1069"/>
        <v>6.8277746171711493E-5</v>
      </c>
      <c r="HM488" s="223">
        <f t="shared" ca="1" si="1070"/>
        <v>6.6470549902236491E-5</v>
      </c>
      <c r="HN488" s="223">
        <f t="shared" ca="1" si="1071"/>
        <v>-2.0117880660304064E-4</v>
      </c>
      <c r="HO488" s="223">
        <f t="shared" ca="1" si="1072"/>
        <v>3.3576588071268379E-4</v>
      </c>
      <c r="HP488" s="223">
        <f t="shared" ca="1" si="1073"/>
        <v>-4.7015070201088076E-4</v>
      </c>
      <c r="HQ488" s="223">
        <f t="shared" ca="1" si="1074"/>
        <v>6.0425232210625486E-4</v>
      </c>
      <c r="HR488" s="223">
        <f t="shared" ca="1" si="1075"/>
        <v>-7.3798996319786011E-4</v>
      </c>
      <c r="HS488" s="223">
        <f t="shared" ca="1" si="1076"/>
        <v>8.71283066730239E-4</v>
      </c>
      <c r="HT488" s="223">
        <f t="shared" ca="1" si="1077"/>
        <v>-1.0040513419225924E-3</v>
      </c>
      <c r="HU488" s="223">
        <f t="shared" ca="1" si="1078"/>
        <v>1.1362148141304709E-3</v>
      </c>
      <c r="HV488" s="223">
        <f t="shared" ca="1" si="1079"/>
        <v>-1.2676938730207341E-3</v>
      </c>
      <c r="HW488" s="223">
        <f t="shared" ca="1" si="1080"/>
        <v>1.3984093205234088E-3</v>
      </c>
      <c r="HX488" s="223">
        <f t="shared" ca="1" si="1081"/>
        <v>-1.5282824185412947E-3</v>
      </c>
      <c r="HY488" s="223">
        <f t="shared" ca="1" si="1082"/>
        <v>1.6572349363770083E-3</v>
      </c>
      <c r="HZ488" s="223">
        <f t="shared" ca="1" si="1083"/>
        <v>-1.7851891978544572E-3</v>
      </c>
      <c r="IA488" s="223">
        <f t="shared" ca="1" si="1084"/>
        <v>1.9120681281116442E-3</v>
      </c>
      <c r="IB488" s="223">
        <f t="shared" ca="1" si="1085"/>
        <v>-2.037795300025293E-3</v>
      </c>
      <c r="IC488" s="223">
        <f t="shared" ca="1" si="1086"/>
        <v>2.1622949802488564E-3</v>
      </c>
      <c r="ID488" s="223">
        <f t="shared" ca="1" si="1087"/>
        <v>-2.285492174829159E-3</v>
      </c>
      <c r="IE488" s="223">
        <f t="shared" ca="1" si="1088"/>
        <v>1.8621015939422384E-3</v>
      </c>
      <c r="IF488" s="223">
        <f t="shared" ca="1" si="1089"/>
        <v>-2.5276830987978234E-3</v>
      </c>
      <c r="IG488" s="223">
        <f t="shared" ca="1" si="1090"/>
        <v>2.646530941430237E-3</v>
      </c>
      <c r="IH488" s="223">
        <f t="shared" ca="1" si="1091"/>
        <v>-2.763784612783148E-3</v>
      </c>
      <c r="II488" s="223">
        <f t="shared" ca="1" si="1092"/>
        <v>2.879373483629885E-3</v>
      </c>
      <c r="IJ488" s="223">
        <f t="shared" ca="1" si="1093"/>
        <v>-2.9932279275567972E-3</v>
      </c>
      <c r="IK488" s="223">
        <f t="shared" ca="1" si="1094"/>
        <v>3.1052793629046693E-3</v>
      </c>
      <c r="IL488" s="223">
        <f t="shared" ca="1" si="1095"/>
        <v>-3.2154602940776831E-3</v>
      </c>
      <c r="IM488" s="223">
        <f t="shared" ca="1" si="1096"/>
        <v>3.3237043522033544E-3</v>
      </c>
      <c r="IN488" s="223">
        <f t="shared" ca="1" si="1097"/>
        <v>-3.4299463351085734E-3</v>
      </c>
      <c r="IO488" s="223">
        <f t="shared" ca="1" si="1098"/>
        <v>3.5341222465959591E-3</v>
      </c>
      <c r="IP488" s="223">
        <f t="shared" ca="1" si="1099"/>
        <v>-3.6361693349908565E-3</v>
      </c>
      <c r="IQ488" s="223">
        <f t="shared" ca="1" si="1100"/>
        <v>3.7360261309434895E-3</v>
      </c>
      <c r="IR488" s="223">
        <f t="shared" ca="1" si="1101"/>
        <v>-3.8336324844538625E-3</v>
      </c>
      <c r="IS488" s="223">
        <f t="shared" ca="1" si="1102"/>
        <v>3.9289296011047938E-3</v>
      </c>
      <c r="IT488" s="223">
        <f t="shared" ca="1" si="1103"/>
        <v>-4.021860077475718E-3</v>
      </c>
      <c r="IU488" s="223">
        <f t="shared" ca="1" si="1104"/>
        <v>4.1123679357230117E-3</v>
      </c>
      <c r="IV488" s="223">
        <f t="shared" ca="1" si="1105"/>
        <v>-4.2003986572971734E-3</v>
      </c>
      <c r="IW488" s="223">
        <f t="shared" ca="1" si="1106"/>
        <v>4.2858992157835977E-3</v>
      </c>
      <c r="IX488" s="223">
        <f t="shared" ca="1" si="1107"/>
        <v>-4.3688181088421324E-3</v>
      </c>
      <c r="IY488" s="223">
        <f t="shared" ca="1" si="1108"/>
        <v>4.4491053892325378E-3</v>
      </c>
      <c r="IZ488" s="223">
        <f t="shared" ca="1" si="1109"/>
        <v>-4.5267126948992419E-3</v>
      </c>
      <c r="JA488" s="223">
        <f t="shared" ca="1" si="1110"/>
        <v>4.6015932781035751E-3</v>
      </c>
      <c r="JB488" s="223">
        <f t="shared" ca="1" si="1111"/>
        <v>-4.6737020335814883E-3</v>
      </c>
    </row>
    <row r="489" spans="2:262">
      <c r="B489" s="230">
        <v>128</v>
      </c>
      <c r="C489" s="229">
        <f t="shared" si="1112"/>
        <v>2.5000000000000018E-3</v>
      </c>
      <c r="D489" s="226">
        <f t="shared" ca="1" si="855"/>
        <v>23.41704556925216</v>
      </c>
      <c r="E489" s="225">
        <f ca="1">ED361</f>
        <v>-0.58295443074783904</v>
      </c>
      <c r="F489" s="224">
        <v>128</v>
      </c>
      <c r="G489" s="223">
        <f t="shared" ca="1" si="856"/>
        <v>4.2428982264016996E-3</v>
      </c>
      <c r="H489" s="223">
        <f t="shared" ca="1" si="857"/>
        <v>-4.2428982264017005E-3</v>
      </c>
      <c r="I489" s="223">
        <f t="shared" ca="1" si="858"/>
        <v>4.2428982264017005E-3</v>
      </c>
      <c r="J489" s="223">
        <f t="shared" ca="1" si="859"/>
        <v>-4.2428982264017005E-3</v>
      </c>
      <c r="K489" s="223">
        <f t="shared" ca="1" si="860"/>
        <v>4.2428982264017014E-3</v>
      </c>
      <c r="L489" s="223">
        <f t="shared" ca="1" si="861"/>
        <v>-4.2428982264017014E-3</v>
      </c>
      <c r="M489" s="223">
        <f t="shared" ca="1" si="862"/>
        <v>4.2428982264017014E-3</v>
      </c>
      <c r="N489" s="223">
        <f t="shared" ca="1" si="863"/>
        <v>-4.2428982264017022E-3</v>
      </c>
      <c r="O489" s="223">
        <f t="shared" ca="1" si="864"/>
        <v>4.2428982264017022E-3</v>
      </c>
      <c r="P489" s="223">
        <f t="shared" ca="1" si="865"/>
        <v>-4.2428982264017031E-3</v>
      </c>
      <c r="Q489" s="223">
        <f t="shared" ca="1" si="866"/>
        <v>4.2428982264017118E-3</v>
      </c>
      <c r="R489" s="223">
        <f t="shared" ca="1" si="867"/>
        <v>-4.2428982264017031E-3</v>
      </c>
      <c r="S489" s="223">
        <f t="shared" ca="1" si="868"/>
        <v>4.2428982264016944E-3</v>
      </c>
      <c r="T489" s="223">
        <f t="shared" ca="1" si="869"/>
        <v>-4.242898226401704E-3</v>
      </c>
      <c r="U489" s="223">
        <f t="shared" ca="1" si="870"/>
        <v>4.2428982264017135E-3</v>
      </c>
      <c r="V489" s="223">
        <f t="shared" ca="1" si="871"/>
        <v>-4.2428982264017048E-3</v>
      </c>
      <c r="W489" s="223">
        <f t="shared" ca="1" si="872"/>
        <v>4.2428982264016962E-3</v>
      </c>
      <c r="X489" s="223">
        <f t="shared" ca="1" si="873"/>
        <v>-4.2428982264017048E-3</v>
      </c>
      <c r="Y489" s="223">
        <f t="shared" ca="1" si="874"/>
        <v>4.2428982264017144E-3</v>
      </c>
      <c r="Z489" s="223">
        <f t="shared" ca="1" si="875"/>
        <v>-4.2428982264017057E-3</v>
      </c>
      <c r="AA489" s="223">
        <f t="shared" ca="1" si="876"/>
        <v>4.242898226401697E-3</v>
      </c>
      <c r="AB489" s="223">
        <f t="shared" ca="1" si="877"/>
        <v>-4.2428982264017239E-3</v>
      </c>
      <c r="AC489" s="223">
        <f t="shared" ca="1" si="878"/>
        <v>4.2428982264017152E-3</v>
      </c>
      <c r="AD489" s="223">
        <f t="shared" ca="1" si="879"/>
        <v>-4.2428982264017066E-3</v>
      </c>
      <c r="AE489" s="223">
        <f t="shared" ca="1" si="880"/>
        <v>4.2428982264016988E-3</v>
      </c>
      <c r="AF489" s="223">
        <f t="shared" ca="1" si="881"/>
        <v>-4.2428982264016901E-3</v>
      </c>
      <c r="AG489" s="223">
        <f t="shared" ca="1" si="882"/>
        <v>4.242898226401717E-3</v>
      </c>
      <c r="AH489" s="223">
        <f t="shared" ca="1" si="883"/>
        <v>-4.2428982264017083E-3</v>
      </c>
      <c r="AI489" s="223">
        <f t="shared" ca="1" si="884"/>
        <v>4.2428982264016996E-3</v>
      </c>
      <c r="AJ489" s="223">
        <f t="shared" ca="1" si="885"/>
        <v>-4.2428982264017265E-3</v>
      </c>
      <c r="AK489" s="223">
        <f t="shared" ca="1" si="886"/>
        <v>4.2428982264017178E-3</v>
      </c>
      <c r="AL489" s="223">
        <f t="shared" ca="1" si="887"/>
        <v>-4.2428982264017092E-3</v>
      </c>
      <c r="AM489" s="223">
        <f t="shared" ca="1" si="888"/>
        <v>4.2428982264017005E-3</v>
      </c>
      <c r="AN489" s="223">
        <f t="shared" ca="1" si="889"/>
        <v>-4.2428982264016927E-3</v>
      </c>
      <c r="AO489" s="223">
        <f t="shared" ca="1" si="890"/>
        <v>4.2428982264017196E-3</v>
      </c>
      <c r="AP489" s="223">
        <f t="shared" ca="1" si="891"/>
        <v>-4.2428982264017109E-3</v>
      </c>
      <c r="AQ489" s="223">
        <f t="shared" ca="1" si="892"/>
        <v>4.2428982264017022E-3</v>
      </c>
      <c r="AR489" s="223">
        <f t="shared" ca="1" si="893"/>
        <v>-4.2428982264017291E-3</v>
      </c>
      <c r="AS489" s="223">
        <f t="shared" ca="1" si="894"/>
        <v>4.2428982264017204E-3</v>
      </c>
      <c r="AT489" s="223">
        <f t="shared" ca="1" si="895"/>
        <v>-4.2428982264017118E-3</v>
      </c>
      <c r="AU489" s="223">
        <f t="shared" ca="1" si="896"/>
        <v>4.2428982264017387E-3</v>
      </c>
      <c r="AV489" s="223">
        <f t="shared" ca="1" si="897"/>
        <v>-4.2428982264016944E-3</v>
      </c>
      <c r="AW489" s="223">
        <f t="shared" ca="1" si="898"/>
        <v>4.2428982264017213E-3</v>
      </c>
      <c r="AX489" s="223">
        <f t="shared" ca="1" si="899"/>
        <v>-4.2428982264017482E-3</v>
      </c>
      <c r="AY489" s="223">
        <f t="shared" ca="1" si="900"/>
        <v>4.2428982264017048E-3</v>
      </c>
      <c r="AZ489" s="223">
        <f t="shared" ca="1" si="901"/>
        <v>-4.2428982264017317E-3</v>
      </c>
      <c r="BA489" s="223">
        <f t="shared" ca="1" si="902"/>
        <v>4.2428982264016875E-3</v>
      </c>
      <c r="BB489" s="223">
        <f t="shared" ca="1" si="903"/>
        <v>-4.2428982264017144E-3</v>
      </c>
      <c r="BC489" s="223">
        <f t="shared" ca="1" si="904"/>
        <v>4.2428982264017413E-3</v>
      </c>
      <c r="BD489" s="223">
        <f t="shared" ca="1" si="905"/>
        <v>-4.242898226401697E-3</v>
      </c>
      <c r="BE489" s="223">
        <f t="shared" ca="1" si="906"/>
        <v>4.2428982264017239E-3</v>
      </c>
      <c r="BF489" s="223">
        <f t="shared" ca="1" si="907"/>
        <v>-4.2428982264016797E-3</v>
      </c>
      <c r="BG489" s="223">
        <f t="shared" ca="1" si="908"/>
        <v>4.2428982264017066E-3</v>
      </c>
      <c r="BH489" s="223">
        <f t="shared" ca="1" si="909"/>
        <v>-4.2428982264017335E-3</v>
      </c>
      <c r="BI489" s="223">
        <f t="shared" ca="1" si="910"/>
        <v>4.2428982264016901E-3</v>
      </c>
      <c r="BJ489" s="223">
        <f t="shared" ca="1" si="911"/>
        <v>-4.242898226401717E-3</v>
      </c>
      <c r="BK489" s="223">
        <f t="shared" ca="1" si="912"/>
        <v>4.2428982264017439E-3</v>
      </c>
      <c r="BL489" s="223">
        <f t="shared" ca="1" si="913"/>
        <v>-4.2428982264016996E-3</v>
      </c>
      <c r="BM489" s="223">
        <f t="shared" ca="1" si="914"/>
        <v>4.2428982264017265E-3</v>
      </c>
      <c r="BN489" s="223">
        <f t="shared" ca="1" si="915"/>
        <v>-4.2428982264017534E-3</v>
      </c>
      <c r="BO489" s="223">
        <f t="shared" ca="1" si="916"/>
        <v>4.2428982264017092E-3</v>
      </c>
      <c r="BP489" s="223">
        <f t="shared" ca="1" si="917"/>
        <v>-4.2428982264017361E-3</v>
      </c>
      <c r="BQ489" s="223">
        <f t="shared" ca="1" si="918"/>
        <v>4.2428982264016927E-3</v>
      </c>
      <c r="BR489" s="223">
        <f t="shared" ca="1" si="919"/>
        <v>-4.2428982264017196E-3</v>
      </c>
      <c r="BS489" s="223">
        <f t="shared" ca="1" si="920"/>
        <v>4.2428982264017465E-3</v>
      </c>
      <c r="BT489" s="223">
        <f t="shared" ca="1" si="921"/>
        <v>-4.2428982264017022E-3</v>
      </c>
      <c r="BU489" s="223">
        <f t="shared" ca="1" si="922"/>
        <v>4.2428982264017291E-3</v>
      </c>
      <c r="BV489" s="223">
        <f t="shared" ca="1" si="923"/>
        <v>-4.2428982264016849E-3</v>
      </c>
      <c r="BW489" s="223">
        <f t="shared" ca="1" si="924"/>
        <v>4.2428982264017118E-3</v>
      </c>
      <c r="BX489" s="223">
        <f t="shared" ca="1" si="925"/>
        <v>-4.2428982264017387E-3</v>
      </c>
      <c r="BY489" s="223">
        <f t="shared" ca="1" si="926"/>
        <v>4.2428982264016944E-3</v>
      </c>
      <c r="BZ489" s="223">
        <f t="shared" ca="1" si="927"/>
        <v>-4.2428982264017213E-3</v>
      </c>
      <c r="CA489" s="223">
        <f t="shared" ca="1" si="928"/>
        <v>4.2428982264017482E-3</v>
      </c>
      <c r="CB489" s="223">
        <f t="shared" ca="1" si="929"/>
        <v>-4.2428982264017048E-3</v>
      </c>
      <c r="CC489" s="223">
        <f t="shared" ca="1" si="930"/>
        <v>4.2428982264017317E-3</v>
      </c>
      <c r="CD489" s="223">
        <f t="shared" ca="1" si="931"/>
        <v>-4.2428982264017586E-3</v>
      </c>
      <c r="CE489" s="223">
        <f t="shared" ca="1" si="932"/>
        <v>4.2428982264017144E-3</v>
      </c>
      <c r="CF489" s="223">
        <f t="shared" ca="1" si="933"/>
        <v>-4.2428982264017413E-3</v>
      </c>
      <c r="CG489" s="223">
        <f t="shared" ca="1" si="934"/>
        <v>4.242898226401697E-3</v>
      </c>
      <c r="CH489" s="223">
        <f t="shared" ca="1" si="935"/>
        <v>-4.2428982264017239E-3</v>
      </c>
      <c r="CI489" s="223">
        <f t="shared" ca="1" si="936"/>
        <v>4.2428982264017508E-3</v>
      </c>
      <c r="CJ489" s="223">
        <f t="shared" ca="1" si="937"/>
        <v>-4.2428982264017777E-3</v>
      </c>
      <c r="CK489" s="223">
        <f t="shared" ca="1" si="938"/>
        <v>4.2428982264016632E-3</v>
      </c>
      <c r="CL489" s="223">
        <f t="shared" ca="1" si="939"/>
        <v>-4.2428982264016901E-3</v>
      </c>
      <c r="CM489" s="223">
        <f t="shared" ca="1" si="940"/>
        <v>4.242898226401717E-3</v>
      </c>
      <c r="CN489" s="223">
        <f t="shared" ca="1" si="941"/>
        <v>-4.2428982264017439E-3</v>
      </c>
      <c r="CO489" s="223">
        <f t="shared" ca="1" si="942"/>
        <v>4.2428982264017708E-3</v>
      </c>
      <c r="CP489" s="223">
        <f t="shared" ca="1" si="943"/>
        <v>-4.2428982264017976E-3</v>
      </c>
      <c r="CQ489" s="223">
        <f t="shared" ca="1" si="944"/>
        <v>4.2428982264016823E-3</v>
      </c>
      <c r="CR489" s="223">
        <f t="shared" ca="1" si="945"/>
        <v>-4.2428982264017092E-3</v>
      </c>
      <c r="CS489" s="223">
        <f t="shared" ca="1" si="946"/>
        <v>4.2428982264017361E-3</v>
      </c>
      <c r="CT489" s="223">
        <f t="shared" ca="1" si="947"/>
        <v>-4.2428982264017629E-3</v>
      </c>
      <c r="CU489" s="223">
        <f t="shared" ca="1" si="948"/>
        <v>4.2428982264017898E-3</v>
      </c>
      <c r="CV489" s="223">
        <f t="shared" ca="1" si="949"/>
        <v>-4.2428982264016753E-3</v>
      </c>
      <c r="CW489" s="223">
        <f t="shared" ca="1" si="950"/>
        <v>4.2428982264017022E-3</v>
      </c>
      <c r="CX489" s="223">
        <f t="shared" ca="1" si="951"/>
        <v>-4.2428982264017291E-3</v>
      </c>
      <c r="CY489" s="223">
        <f t="shared" ca="1" si="952"/>
        <v>4.242898226401756E-3</v>
      </c>
      <c r="CZ489" s="223">
        <f t="shared" ca="1" si="953"/>
        <v>-4.2428982264017829E-3</v>
      </c>
      <c r="DA489" s="223">
        <f t="shared" ca="1" si="954"/>
        <v>4.2428982264016675E-3</v>
      </c>
      <c r="DB489" s="223">
        <f t="shared" ca="1" si="955"/>
        <v>-4.2428982264016944E-3</v>
      </c>
      <c r="DC489" s="223">
        <f t="shared" ca="1" si="956"/>
        <v>4.2428982264017213E-3</v>
      </c>
      <c r="DD489" s="223">
        <f t="shared" ca="1" si="957"/>
        <v>-4.2428982264017482E-3</v>
      </c>
      <c r="DE489" s="223">
        <f t="shared" ca="1" si="958"/>
        <v>4.2428982264017751E-3</v>
      </c>
      <c r="DF489" s="223">
        <f t="shared" ca="1" si="959"/>
        <v>-4.2428982264016606E-3</v>
      </c>
      <c r="DG489" s="223">
        <f t="shared" ca="1" si="960"/>
        <v>4.2428982264016875E-3</v>
      </c>
      <c r="DH489" s="223">
        <f t="shared" ca="1" si="961"/>
        <v>-4.2428982264017144E-3</v>
      </c>
      <c r="DI489" s="223">
        <f t="shared" ca="1" si="962"/>
        <v>4.2428982264017413E-3</v>
      </c>
      <c r="DJ489" s="223">
        <f t="shared" ca="1" si="963"/>
        <v>-4.2428982264017681E-3</v>
      </c>
      <c r="DK489" s="223">
        <f t="shared" ca="1" si="964"/>
        <v>4.242898226401795E-3</v>
      </c>
      <c r="DL489" s="223">
        <f t="shared" ca="1" si="965"/>
        <v>-4.2428982264016797E-3</v>
      </c>
      <c r="DM489" s="223">
        <f t="shared" ca="1" si="966"/>
        <v>4.2428982264017066E-3</v>
      </c>
      <c r="DN489" s="223">
        <f t="shared" ca="1" si="967"/>
        <v>-4.2428982264017335E-3</v>
      </c>
      <c r="DO489" s="223">
        <f t="shared" ca="1" si="968"/>
        <v>4.2428982264017612E-3</v>
      </c>
      <c r="DP489" s="223">
        <f t="shared" ca="1" si="969"/>
        <v>-4.2428982264017881E-3</v>
      </c>
      <c r="DQ489" s="223">
        <f t="shared" ca="1" si="970"/>
        <v>4.2428982264016727E-3</v>
      </c>
      <c r="DR489" s="223">
        <f t="shared" ca="1" si="971"/>
        <v>-4.2428982264016996E-3</v>
      </c>
      <c r="DS489" s="223">
        <f t="shared" ca="1" si="972"/>
        <v>4.2428982264017265E-3</v>
      </c>
      <c r="DT489" s="223">
        <f t="shared" ca="1" si="973"/>
        <v>-4.2428982264017534E-3</v>
      </c>
      <c r="DU489" s="223">
        <f t="shared" ca="1" si="974"/>
        <v>4.2428982264017803E-3</v>
      </c>
      <c r="DV489" s="223">
        <f t="shared" ca="1" si="975"/>
        <v>-4.2428982264018072E-3</v>
      </c>
      <c r="DW489" s="223">
        <f t="shared" ca="1" si="976"/>
        <v>4.2428982264016927E-3</v>
      </c>
      <c r="DX489" s="223">
        <f t="shared" ca="1" si="977"/>
        <v>-4.2428982264017196E-3</v>
      </c>
      <c r="DY489" s="223">
        <f t="shared" ca="1" si="978"/>
        <v>4.2428982264017465E-3</v>
      </c>
      <c r="DZ489" s="223">
        <f t="shared" ca="1" si="979"/>
        <v>-4.2428982264017734E-3</v>
      </c>
      <c r="EA489" s="223">
        <f t="shared" ca="1" si="980"/>
        <v>4.2428982264018002E-3</v>
      </c>
      <c r="EB489" s="223">
        <f t="shared" ca="1" si="981"/>
        <v>-4.2428982264016849E-3</v>
      </c>
      <c r="EC489" s="223">
        <f t="shared" ca="1" si="982"/>
        <v>4.2428982264017118E-3</v>
      </c>
      <c r="ED489" s="223">
        <f t="shared" ca="1" si="983"/>
        <v>-4.2428982264017387E-3</v>
      </c>
      <c r="EE489" s="223">
        <f t="shared" ca="1" si="984"/>
        <v>4.2428982264017655E-3</v>
      </c>
      <c r="EF489" s="223">
        <f t="shared" ca="1" si="985"/>
        <v>-4.2428982264017924E-3</v>
      </c>
      <c r="EG489" s="223">
        <f t="shared" ca="1" si="986"/>
        <v>4.2428982264016779E-3</v>
      </c>
      <c r="EH489" s="223">
        <f t="shared" ca="1" si="987"/>
        <v>-4.2428982264017048E-3</v>
      </c>
      <c r="EI489" s="223">
        <f t="shared" ca="1" si="988"/>
        <v>4.2428982264017317E-3</v>
      </c>
      <c r="EJ489" s="223">
        <f t="shared" ca="1" si="989"/>
        <v>-4.2428982264017586E-3</v>
      </c>
      <c r="EK489" s="223">
        <f t="shared" ca="1" si="990"/>
        <v>4.2428982264017855E-3</v>
      </c>
      <c r="EL489" s="223">
        <f t="shared" ca="1" si="991"/>
        <v>-4.2428982264016701E-3</v>
      </c>
      <c r="EM489" s="223">
        <f t="shared" ca="1" si="992"/>
        <v>4.242898226401697E-3</v>
      </c>
      <c r="EN489" s="223">
        <f t="shared" ca="1" si="993"/>
        <v>-4.2428982264017239E-3</v>
      </c>
      <c r="EO489" s="223">
        <f t="shared" ca="1" si="994"/>
        <v>4.2428982264017508E-3</v>
      </c>
      <c r="EP489" s="223">
        <f t="shared" ca="1" si="995"/>
        <v>-4.2428982264017777E-3</v>
      </c>
      <c r="EQ489" s="223">
        <f t="shared" ca="1" si="996"/>
        <v>4.2428982264018046E-3</v>
      </c>
      <c r="ER489" s="223">
        <f t="shared" ca="1" si="997"/>
        <v>-4.2428982264016901E-3</v>
      </c>
      <c r="ES489" s="223">
        <f t="shared" ca="1" si="998"/>
        <v>4.242898226401717E-3</v>
      </c>
      <c r="ET489" s="223">
        <f t="shared" ca="1" si="999"/>
        <v>-4.2428982264017439E-3</v>
      </c>
      <c r="EU489" s="223">
        <f t="shared" ca="1" si="1000"/>
        <v>4.2428982264017708E-3</v>
      </c>
      <c r="EV489" s="223">
        <f t="shared" ca="1" si="1001"/>
        <v>-4.2428982264017976E-3</v>
      </c>
      <c r="EW489" s="223">
        <f t="shared" ca="1" si="1002"/>
        <v>4.2428982264016823E-3</v>
      </c>
      <c r="EX489" s="223">
        <f t="shared" ca="1" si="1003"/>
        <v>-4.2428982264017092E-3</v>
      </c>
      <c r="EY489" s="223">
        <f t="shared" ca="1" si="1004"/>
        <v>4.2428982264017361E-3</v>
      </c>
      <c r="EZ489" s="223">
        <f t="shared" ca="1" si="1005"/>
        <v>-4.2428982264017629E-3</v>
      </c>
      <c r="FA489" s="223">
        <f t="shared" ca="1" si="1006"/>
        <v>4.2428982264017898E-3</v>
      </c>
      <c r="FB489" s="223">
        <f t="shared" ca="1" si="1007"/>
        <v>-4.2428982264018167E-3</v>
      </c>
      <c r="FC489" s="223">
        <f t="shared" ca="1" si="1008"/>
        <v>4.2428982264017022E-3</v>
      </c>
      <c r="FD489" s="223">
        <f t="shared" ca="1" si="1009"/>
        <v>-4.2428982264017291E-3</v>
      </c>
      <c r="FE489" s="223">
        <f t="shared" ca="1" si="1010"/>
        <v>4.242898226401756E-3</v>
      </c>
      <c r="FF489" s="223">
        <f t="shared" ca="1" si="1011"/>
        <v>-4.2428982264017829E-3</v>
      </c>
      <c r="FG489" s="223">
        <f t="shared" ca="1" si="1012"/>
        <v>4.2428982264018098E-3</v>
      </c>
      <c r="FH489" s="223">
        <f t="shared" ca="1" si="1013"/>
        <v>-4.2428982264016944E-3</v>
      </c>
      <c r="FI489" s="223">
        <f t="shared" ca="1" si="1014"/>
        <v>4.2428982264017213E-3</v>
      </c>
      <c r="FJ489" s="223">
        <f t="shared" ca="1" si="1015"/>
        <v>-4.2428982264017482E-3</v>
      </c>
      <c r="FK489" s="223">
        <f t="shared" ca="1" si="1016"/>
        <v>4.2428982264017751E-3</v>
      </c>
      <c r="FL489" s="223">
        <f t="shared" ca="1" si="1017"/>
        <v>-4.242898226401802E-3</v>
      </c>
      <c r="FM489" s="223">
        <f t="shared" ca="1" si="1018"/>
        <v>4.2428982264018297E-3</v>
      </c>
      <c r="FN489" s="223">
        <f t="shared" ca="1" si="1019"/>
        <v>-4.2428982264018566E-3</v>
      </c>
      <c r="FO489" s="223">
        <f t="shared" ca="1" si="1020"/>
        <v>4.2428982264018835E-3</v>
      </c>
      <c r="FP489" s="223">
        <f t="shared" ca="1" si="1021"/>
        <v>-4.2428982264016259E-3</v>
      </c>
      <c r="FQ489" s="223">
        <f t="shared" ca="1" si="1022"/>
        <v>4.2428982264016528E-3</v>
      </c>
      <c r="FR489" s="223">
        <f t="shared" ca="1" si="1023"/>
        <v>-4.2428982264016797E-3</v>
      </c>
      <c r="FS489" s="223">
        <f t="shared" ca="1" si="1024"/>
        <v>4.2428982264017066E-3</v>
      </c>
      <c r="FT489" s="223">
        <f t="shared" ca="1" si="1025"/>
        <v>-4.2428982264017335E-3</v>
      </c>
      <c r="FU489" s="223">
        <f t="shared" ca="1" si="1026"/>
        <v>4.2428982264017612E-3</v>
      </c>
      <c r="FV489" s="223">
        <f t="shared" ca="1" si="1027"/>
        <v>-4.2428982264017881E-3</v>
      </c>
      <c r="FW489" s="223">
        <f t="shared" ca="1" si="1028"/>
        <v>4.242898226401815E-3</v>
      </c>
      <c r="FX489" s="223">
        <f t="shared" ca="1" si="1029"/>
        <v>-4.2428982264018419E-3</v>
      </c>
      <c r="FY489" s="223">
        <f t="shared" ca="1" si="1030"/>
        <v>4.2428982264018688E-3</v>
      </c>
      <c r="FZ489" s="223">
        <f t="shared" ca="1" si="1031"/>
        <v>-4.2428982264018957E-3</v>
      </c>
      <c r="GA489" s="223">
        <f t="shared" ca="1" si="1032"/>
        <v>4.242898226401638E-3</v>
      </c>
      <c r="GB489" s="223">
        <f t="shared" ca="1" si="1033"/>
        <v>-4.2428982264016658E-3</v>
      </c>
      <c r="GC489" s="223">
        <f t="shared" ca="1" si="1034"/>
        <v>4.2428982264016927E-3</v>
      </c>
      <c r="GD489" s="223">
        <f t="shared" ca="1" si="1035"/>
        <v>-4.2428982264017196E-3</v>
      </c>
      <c r="GE489" s="223">
        <f t="shared" ca="1" si="1036"/>
        <v>4.2428982264017465E-3</v>
      </c>
      <c r="GF489" s="223">
        <f t="shared" ca="1" si="1037"/>
        <v>-4.2428982264017734E-3</v>
      </c>
      <c r="GG489" s="223">
        <f t="shared" ca="1" si="1038"/>
        <v>4.2428982264018002E-3</v>
      </c>
      <c r="GH489" s="223">
        <f t="shared" ca="1" si="1039"/>
        <v>-4.2428982264018271E-3</v>
      </c>
      <c r="GI489" s="223">
        <f t="shared" ca="1" si="1040"/>
        <v>4.242898226401854E-3</v>
      </c>
      <c r="GJ489" s="223">
        <f t="shared" ca="1" si="1041"/>
        <v>-4.2428982264018809E-3</v>
      </c>
      <c r="GK489" s="223">
        <f t="shared" ca="1" si="1042"/>
        <v>4.2428982264016242E-3</v>
      </c>
      <c r="GL489" s="223">
        <f t="shared" ca="1" si="1043"/>
        <v>-4.2428982264016511E-3</v>
      </c>
      <c r="GM489" s="223">
        <f t="shared" ca="1" si="1044"/>
        <v>4.2428982264016779E-3</v>
      </c>
      <c r="GN489" s="223">
        <f t="shared" ca="1" si="1045"/>
        <v>-4.2428982264017048E-3</v>
      </c>
      <c r="GO489" s="223">
        <f t="shared" ca="1" si="1046"/>
        <v>4.2428982264017317E-3</v>
      </c>
      <c r="GP489" s="223">
        <f t="shared" ca="1" si="1047"/>
        <v>-4.2428982264017586E-3</v>
      </c>
      <c r="GQ489" s="223">
        <f t="shared" ca="1" si="1048"/>
        <v>4.2428982264017855E-3</v>
      </c>
      <c r="GR489" s="223">
        <f t="shared" ca="1" si="1049"/>
        <v>-4.2428982264018124E-3</v>
      </c>
      <c r="GS489" s="223">
        <f t="shared" ca="1" si="1050"/>
        <v>4.2428982264018393E-3</v>
      </c>
      <c r="GT489" s="223">
        <f t="shared" ca="1" si="1051"/>
        <v>-4.2428982264018662E-3</v>
      </c>
      <c r="GU489" s="223">
        <f t="shared" ca="1" si="1052"/>
        <v>4.242898226401893E-3</v>
      </c>
      <c r="GV489" s="223">
        <f t="shared" ca="1" si="1053"/>
        <v>-4.2428982264016363E-3</v>
      </c>
      <c r="GW489" s="223">
        <f t="shared" ca="1" si="1054"/>
        <v>4.2428982264016632E-3</v>
      </c>
      <c r="GX489" s="223">
        <f t="shared" ca="1" si="1055"/>
        <v>-4.2428982264016901E-3</v>
      </c>
      <c r="GY489" s="223">
        <f t="shared" ca="1" si="1056"/>
        <v>4.242898226401717E-3</v>
      </c>
      <c r="GZ489" s="223">
        <f t="shared" ca="1" si="1057"/>
        <v>-4.2428982264017439E-3</v>
      </c>
      <c r="HA489" s="223">
        <f t="shared" ca="1" si="1058"/>
        <v>4.2428982264017708E-3</v>
      </c>
      <c r="HB489" s="223">
        <f t="shared" ca="1" si="1059"/>
        <v>-4.2428982264017976E-3</v>
      </c>
      <c r="HC489" s="223">
        <f t="shared" ca="1" si="1060"/>
        <v>4.2428982264018245E-3</v>
      </c>
      <c r="HD489" s="223">
        <f t="shared" ca="1" si="1061"/>
        <v>-4.2428982264018514E-3</v>
      </c>
      <c r="HE489" s="223">
        <f t="shared" ca="1" si="1062"/>
        <v>4.2428982264018783E-3</v>
      </c>
      <c r="HF489" s="223">
        <f t="shared" ca="1" si="1063"/>
        <v>-4.2428982264016216E-3</v>
      </c>
      <c r="HG489" s="223">
        <f t="shared" ca="1" si="1064"/>
        <v>4.2428982264016485E-3</v>
      </c>
      <c r="HH489" s="223">
        <f t="shared" ca="1" si="1065"/>
        <v>-4.2428982264016753E-3</v>
      </c>
      <c r="HI489" s="223">
        <f t="shared" ca="1" si="1066"/>
        <v>4.2428982264017022E-3</v>
      </c>
      <c r="HJ489" s="223">
        <f t="shared" ca="1" si="1067"/>
        <v>-4.2428982264017291E-3</v>
      </c>
      <c r="HK489" s="223">
        <f t="shared" ca="1" si="1068"/>
        <v>4.242898226401756E-3</v>
      </c>
      <c r="HL489" s="223">
        <f t="shared" ca="1" si="1069"/>
        <v>-4.2428982264017829E-3</v>
      </c>
      <c r="HM489" s="223">
        <f t="shared" ca="1" si="1070"/>
        <v>4.2428982264018098E-3</v>
      </c>
      <c r="HN489" s="223">
        <f t="shared" ca="1" si="1071"/>
        <v>-4.2428982264018367E-3</v>
      </c>
      <c r="HO489" s="223">
        <f t="shared" ca="1" si="1072"/>
        <v>4.2428982264018636E-3</v>
      </c>
      <c r="HP489" s="223">
        <f t="shared" ca="1" si="1073"/>
        <v>-4.2428982264018904E-3</v>
      </c>
      <c r="HQ489" s="223">
        <f t="shared" ca="1" si="1074"/>
        <v>4.2428982264016337E-3</v>
      </c>
      <c r="HR489" s="223">
        <f t="shared" ca="1" si="1075"/>
        <v>-4.2428982264016606E-3</v>
      </c>
      <c r="HS489" s="223">
        <f t="shared" ca="1" si="1076"/>
        <v>4.2428982264016875E-3</v>
      </c>
      <c r="HT489" s="223">
        <f t="shared" ca="1" si="1077"/>
        <v>-4.2428982264017144E-3</v>
      </c>
      <c r="HU489" s="223">
        <f t="shared" ca="1" si="1078"/>
        <v>4.2428982264017413E-3</v>
      </c>
      <c r="HV489" s="223">
        <f t="shared" ca="1" si="1079"/>
        <v>-4.2428982264017681E-3</v>
      </c>
      <c r="HW489" s="223">
        <f t="shared" ca="1" si="1080"/>
        <v>4.242898226401795E-3</v>
      </c>
      <c r="HX489" s="223">
        <f t="shared" ca="1" si="1081"/>
        <v>-4.2428982264018219E-3</v>
      </c>
      <c r="HY489" s="223">
        <f t="shared" ca="1" si="1082"/>
        <v>4.2428982264018488E-3</v>
      </c>
      <c r="HZ489" s="223">
        <f t="shared" ca="1" si="1083"/>
        <v>-4.2428982264018757E-3</v>
      </c>
      <c r="IA489" s="223">
        <f t="shared" ca="1" si="1084"/>
        <v>4.2428982264019026E-3</v>
      </c>
      <c r="IB489" s="223">
        <f t="shared" ca="1" si="1085"/>
        <v>-4.2428982264016459E-3</v>
      </c>
      <c r="IC489" s="223">
        <f t="shared" ca="1" si="1086"/>
        <v>4.2428982264016727E-3</v>
      </c>
      <c r="ID489" s="223">
        <f t="shared" ca="1" si="1087"/>
        <v>-4.2428982264016996E-3</v>
      </c>
      <c r="IE489" s="223">
        <f t="shared" ca="1" si="1088"/>
        <v>4.2428982264017413E-3</v>
      </c>
      <c r="IF489" s="223">
        <f t="shared" ca="1" si="1089"/>
        <v>-4.2428982264017534E-3</v>
      </c>
      <c r="IG489" s="223">
        <f t="shared" ca="1" si="1090"/>
        <v>4.2428982264017803E-3</v>
      </c>
      <c r="IH489" s="223">
        <f t="shared" ca="1" si="1091"/>
        <v>-4.2428982264018072E-3</v>
      </c>
      <c r="II489" s="223">
        <f t="shared" ca="1" si="1092"/>
        <v>4.2428982264018341E-3</v>
      </c>
      <c r="IJ489" s="223">
        <f t="shared" ca="1" si="1093"/>
        <v>-4.242898226401861E-3</v>
      </c>
      <c r="IK489" s="223">
        <f t="shared" ca="1" si="1094"/>
        <v>4.2428982264018878E-3</v>
      </c>
      <c r="IL489" s="223">
        <f t="shared" ca="1" si="1095"/>
        <v>-4.2428982264019147E-3</v>
      </c>
      <c r="IM489" s="223">
        <f t="shared" ca="1" si="1096"/>
        <v>4.242898226401658E-3</v>
      </c>
      <c r="IN489" s="223">
        <f t="shared" ca="1" si="1097"/>
        <v>-4.2428982264016849E-3</v>
      </c>
      <c r="IO489" s="223">
        <f t="shared" ca="1" si="1098"/>
        <v>4.2428982264017118E-3</v>
      </c>
      <c r="IP489" s="223">
        <f t="shared" ca="1" si="1099"/>
        <v>-4.2428982264017387E-3</v>
      </c>
      <c r="IQ489" s="223">
        <f t="shared" ca="1" si="1100"/>
        <v>4.2428982264017655E-3</v>
      </c>
      <c r="IR489" s="223">
        <f t="shared" ca="1" si="1101"/>
        <v>-4.2428982264017924E-3</v>
      </c>
      <c r="IS489" s="223">
        <f t="shared" ca="1" si="1102"/>
        <v>4.2428982264018193E-3</v>
      </c>
      <c r="IT489" s="223">
        <f t="shared" ca="1" si="1103"/>
        <v>-4.2428982264018462E-3</v>
      </c>
      <c r="IU489" s="223">
        <f t="shared" ca="1" si="1104"/>
        <v>4.2428982264018731E-3</v>
      </c>
      <c r="IV489" s="223">
        <f t="shared" ca="1" si="1105"/>
        <v>-4.2428982264019E-3</v>
      </c>
      <c r="IW489" s="223">
        <f t="shared" ca="1" si="1106"/>
        <v>4.2428982264016432E-3</v>
      </c>
      <c r="IX489" s="223">
        <f t="shared" ca="1" si="1107"/>
        <v>-4.2428982264016701E-3</v>
      </c>
      <c r="IY489" s="223">
        <f t="shared" ca="1" si="1108"/>
        <v>4.242898226401697E-3</v>
      </c>
      <c r="IZ489" s="223">
        <f t="shared" ca="1" si="1109"/>
        <v>-4.2428982264017239E-3</v>
      </c>
      <c r="JA489" s="223">
        <f t="shared" ca="1" si="1110"/>
        <v>4.2428982264017508E-3</v>
      </c>
      <c r="JB489" s="223">
        <f t="shared" ca="1" si="1111"/>
        <v>-4.2428982264017777E-3</v>
      </c>
    </row>
    <row r="490" spans="2:262">
      <c r="B490" s="230">
        <v>129</v>
      </c>
      <c r="C490" s="229">
        <f t="shared" si="1112"/>
        <v>2.5195312500000018E-3</v>
      </c>
      <c r="D490" s="226">
        <f t="shared" ref="D490:D553" ca="1" si="1113">Vo_set2+E490</f>
        <v>23.420833456507296</v>
      </c>
      <c r="E490" s="225">
        <f ca="1">EE361</f>
        <v>-0.57916654349270535</v>
      </c>
      <c r="F490" s="224">
        <v>129</v>
      </c>
      <c r="G490" s="223">
        <f t="shared" ref="G490:G553" ca="1" si="1114">2*IMREAL(K229)*COS(2*PI()*B229*1/Nt_load2)-2*IMAGINARY(K229)*SIN(2*PI()*B229*1/Nt_load2)</f>
        <v>4.6205523802311807E-3</v>
      </c>
      <c r="H490" s="223">
        <f t="shared" ref="H490:H553" ca="1" si="1115">2*IMREAL(K229)*COS(2*PI()*B229*2/Nt_load2)-2*IMAGINARY(K229)*SIN(2*PI()*B229*2/Nt_load2)</f>
        <v>-4.5445121468094523E-3</v>
      </c>
      <c r="I490" s="223">
        <f t="shared" ref="I490:I553" ca="1" si="1116">2*IMREAL(K229)*COS(2*PI()*B229*3/Nt_load2)-2*IMAGINARY(K229)*SIN(2*PI()*B229*3/Nt_load2)</f>
        <v>4.4657344692007371E-3</v>
      </c>
      <c r="J490" s="223">
        <f t="shared" ref="J490:J553" ca="1" si="1117">2*IMREAL(K229)*COS(2*PI()*B229*4/Nt_load2)-2*IMAGINARY(K229)*SIN(2*PI()*B229*4/Nt_load2)</f>
        <v>-4.3842668001323488E-3</v>
      </c>
      <c r="K490" s="223">
        <f t="shared" ref="K490:K553" ca="1" si="1118">2*IMREAL(K229)*COS(2*PI()*B229*5/Nt_load2)-2*IMAGINARY(K229)*SIN(2*PI()*B229*5/Nt_load2)</f>
        <v>4.3001582126818557E-3</v>
      </c>
      <c r="L490" s="223">
        <f t="shared" ref="L490:L553" ca="1" si="1119">2*IMREAL(K229)*COS(2*PI()*B229*6/Nt_load2)-2*IMAGINARY(K229)*SIN(2*PI()*B229*6/Nt_load2)</f>
        <v>-4.2134593707173033E-3</v>
      </c>
      <c r="M490" s="223">
        <f t="shared" ref="M490:M553" ca="1" si="1120">2*IMREAL(K229)*COS(2*PI()*B229*7/Nt_load2)-2*IMAGINARY(K229)*SIN(2*PI()*B229*7/Nt_load2)</f>
        <v>4.1242224983792366E-3</v>
      </c>
      <c r="N490" s="223">
        <f t="shared" ref="N490:N553" ca="1" si="1121">2*IMREAL(K229)*COS(2*PI()*B229*8/Nt_load2)-2*IMAGINARY(K229)*SIN(2*PI()*B229*8/Nt_load2)</f>
        <v>-4.0325013486227591E-3</v>
      </c>
      <c r="O490" s="223">
        <f t="shared" ref="O490:O553" ca="1" si="1122">2*IMREAL(K229)*COS(2*PI()*B229*9/Nt_load2)-2*IMAGINARY(K229)*SIN(2*PI()*B229*9/Nt_load2)</f>
        <v>3.938351170838808E-3</v>
      </c>
      <c r="P490" s="223">
        <f t="shared" ref="P490:P553" ca="1" si="1123">2*IMREAL(K229)*COS(2*PI()*B229*10/Nt_load2)-2*IMAGINARY(K229)*SIN(2*PI()*B229*10/Nt_load2)</f>
        <v>-3.8418286775739807E-3</v>
      </c>
      <c r="Q490" s="223">
        <f t="shared" ref="Q490:Q553" ca="1" si="1124">2*IMREAL(K229)*COS(2*PI()*B229*11/Nt_load2)-2*IMAGINARY(K229)*SIN(2*PI()*B229*11/Nt_load2)</f>
        <v>3.7429920103690083E-3</v>
      </c>
      <c r="R490" s="223">
        <f t="shared" ref="R490:R553" ca="1" si="1125">2*IMREAL(K229)*COS(2*PI()*B229*12/Nt_load2)-2*IMAGINARY(K229)*SIN(2*PI()*B229*12/Nt_load2)</f>
        <v>-3.6419007047364484E-3</v>
      </c>
      <c r="S490" s="223">
        <f t="shared" ref="S490:S553" ca="1" si="1126">2*IMREAL(K229)*COS(2*PI()*B229*13/Nt_load2)-2*IMAGINARY(K229)*SIN(2*PI()*B229*13/Nt_load2)</f>
        <v>3.5386156542988219E-3</v>
      </c>
      <c r="T490" s="223">
        <f t="shared" ref="T490:T553" ca="1" si="1127">2*IMREAL(K229)*COS(2*PI()*B229*14/Nt_load2)-2*IMAGINARY(K229)*SIN(2*PI()*B229*14/Nt_load2)</f>
        <v>-3.4331990741084074E-3</v>
      </c>
      <c r="U490" s="223">
        <f t="shared" ref="U490:U553" ca="1" si="1128">2*IMREAL(K229)*COS(2*PI()*B229*15/Nt_load2)-2*IMAGINARY(K229)*SIN(2*PI()*B229*15/Nt_load2)</f>
        <v>3.3257144631713329E-3</v>
      </c>
      <c r="V490" s="223">
        <f t="shared" ref="V490:V553" ca="1" si="1129">2*IMREAL(K229)*COS(2*PI()*B229*16/Nt_load2)-2*IMAGINARY(K229)*SIN(2*PI()*B229*16/Nt_load2)</f>
        <v>-3.2162265661981183E-3</v>
      </c>
      <c r="W490" s="223">
        <f t="shared" ref="W490:W553" ca="1" si="1130">2*IMREAL(K229)*COS(2*PI()*B229*17/Nt_load2)-2*IMAGINARY(K229)*SIN(2*PI()*B229*17/Nt_load2)</f>
        <v>3.1048013346038827E-3</v>
      </c>
      <c r="X490" s="223">
        <f t="shared" ref="X490:X553" ca="1" si="1131">2*IMREAL(K229)*COS(2*PI()*B229*18/Nt_load2)-2*IMAGINARY(K229)*SIN(2*PI()*B229*18/Nt_load2)</f>
        <v>-2.9915058867816808E-3</v>
      </c>
      <c r="Y490" s="223">
        <f t="shared" ref="Y490:Y553" ca="1" si="1132">2*IMREAL(K229)*COS(2*PI()*B229*19/Nt_load2)-2*IMAGINARY(K229)*SIN(2*PI()*B229*19/Nt_load2)</f>
        <v>2.876408467672893E-3</v>
      </c>
      <c r="Z490" s="223">
        <f t="shared" ref="Z490:Z553" ca="1" si="1133">2*IMREAL(K229)*COS(2*PI()*B229*20/Nt_load2)-2*IMAGINARY(K229)*SIN(2*PI()*B229*20/Nt_load2)</f>
        <v>-2.7595784076590185E-3</v>
      </c>
      <c r="AA490" s="223">
        <f t="shared" ref="AA490:AA553" ca="1" si="1134">2*IMREAL(K229)*COS(2*PI()*B229*21/Nt_load2)-2*IMAGINARY(K229)*SIN(2*PI()*B229*21/Nt_load2)</f>
        <v>2.64108608079962E-3</v>
      </c>
      <c r="AB490" s="223">
        <f t="shared" ref="AB490:AB553" ca="1" si="1135">2*IMREAL(K229)*COS(2*PI()*B229*22/Nt_load2)-2*IMAGINARY(K229)*SIN(2*PI()*B229*22/Nt_load2)</f>
        <v>-2.521002862441786E-3</v>
      </c>
      <c r="AC490" s="223">
        <f t="shared" ref="AC490:AC553" ca="1" si="1136">2*IMREAL(K229)*COS(2*PI()*B229*23/Nt_load2)-2*IMAGINARY(K229)*SIN(2*PI()*B229*23/Nt_load2)</f>
        <v>2.3994010862259151E-3</v>
      </c>
      <c r="AD490" s="223">
        <f t="shared" ref="AD490:AD553" ca="1" si="1137">2*IMREAL(K229)*COS(2*PI()*B229*24/Nt_load2)-2*IMAGINARY(K229)*SIN(2*PI()*B229*24/Nt_load2)</f>
        <v>-2.2763540005150875E-3</v>
      </c>
      <c r="AE490" s="223">
        <f t="shared" ref="AE490:AE553" ca="1" si="1138">2*IMREAL(K229)*COS(2*PI()*B229*25/Nt_load2)-2*IMAGINARY(K229)*SIN(2*PI()*B229*25/Nt_load2)</f>
        <v>2.1519357242727787E-3</v>
      </c>
      <c r="AF490" s="223">
        <f t="shared" ref="AF490:AF553" ca="1" si="1139">2*IMREAL(K229)*COS(2*PI()*B229*26/Nt_load2)-2*IMAGINARY(K229)*SIN(2*PI()*B229*26/Nt_load2)</f>
        <v>-2.0262212024161562E-3</v>
      </c>
      <c r="AG490" s="223">
        <f t="shared" ref="AG490:AG553" ca="1" si="1140">2*IMREAL(K229)*COS(2*PI()*B229*27/Nt_load2)-2*IMAGINARY(K229)*SIN(2*PI()*B229*27/Nt_load2)</f>
        <v>1.8992861606725621E-3</v>
      </c>
      <c r="AH490" s="223">
        <f t="shared" ref="AH490:AH553" ca="1" si="1141">2*IMREAL(K229)*COS(2*PI()*B229*28/Nt_load2)-2*IMAGINARY(K229)*SIN(2*PI()*B229*28/Nt_load2)</f>
        <v>-1.7712070599645888E-3</v>
      </c>
      <c r="AI490" s="223">
        <f t="shared" ref="AI490:AI553" ca="1" si="1142">2*IMREAL(K229)*COS(2*PI()*B229*29/Nt_load2)-2*IMAGINARY(K229)*SIN(2*PI()*B229*29/Nt_load2)</f>
        <v>1.6420610503534653E-3</v>
      </c>
      <c r="AJ490" s="223">
        <f t="shared" ref="AJ490:AJ553" ca="1" si="1143">2*IMREAL(K229)*COS(2*PI()*B229*30/Nt_load2)-2*IMAGINARY(K229)*SIN(2*PI()*B229*30/Nt_load2)</f>
        <v>-1.5119259245661518E-3</v>
      </c>
      <c r="AK490" s="223">
        <f t="shared" ref="AK490:AK553" ca="1" si="1144">2*IMREAL(K229)*COS(2*PI()*B229*31/Nt_load2)-2*IMAGINARY(K229)*SIN(2*PI()*B229*31/Nt_load2)</f>
        <v>1.3808800711365065E-3</v>
      </c>
      <c r="AL490" s="223">
        <f t="shared" ref="AL490:AL553" ca="1" si="1145">2*IMREAL(K229)*COS(2*PI()*B229*32/Nt_load2)-2*IMAGINARY(K229)*SIN(2*PI()*B229*32/Nt_load2)</f>
        <v>-1.2490024271863643E-3</v>
      </c>
      <c r="AM490" s="223">
        <f t="shared" ref="AM490:AM553" ca="1" si="1146">2*IMREAL(K229)*COS(2*PI()*B229*33/Nt_load2)-2*IMAGINARY(K229)*SIN(2*PI()*B229*33/Nt_load2)</f>
        <v>1.1163724308772935E-3</v>
      </c>
      <c r="AN490" s="223">
        <f t="shared" ref="AN490:AN553" ca="1" si="1147">2*IMREAL(K229)*COS(2*PI()*B229*34/Nt_load2)-2*IMAGINARY(K229)*SIN(2*PI()*B229*34/Nt_load2)</f>
        <v>-9.8306997355979316E-4</v>
      </c>
      <c r="AO490" s="223">
        <f t="shared" ref="AO490:AO553" ca="1" si="1148">2*IMREAL(K229)*COS(2*PI()*B229*35/Nt_load2)-2*IMAGINARY(K229)*SIN(2*PI()*B229*35/Nt_load2)</f>
        <v>8.4917535164949747E-4</v>
      </c>
      <c r="AP490" s="223">
        <f t="shared" ref="AP490:AP553" ca="1" si="1149">2*IMREAL(K229)*COS(2*PI()*B229*36/Nt_load2)-2*IMAGINARY(K229)*SIN(2*PI()*B229*36/Nt_load2)</f>
        <v>-7.1476921826015699E-4</v>
      </c>
      <c r="AQ490" s="223">
        <f t="shared" ref="AQ490:AQ553" ca="1" si="1150">2*IMREAL(K229)*COS(2*PI()*B229*37/Nt_load2)-2*IMAGINARY(K229)*SIN(2*PI()*B229*37/Nt_load2)</f>
        <v>5.7993253462060128E-4</v>
      </c>
      <c r="AR490" s="223">
        <f t="shared" ref="AR490:AR553" ca="1" si="1151">2*IMREAL(K229)*COS(2*PI()*B229*38/Nt_load2)-2*IMAGINARY(K229)*SIN(2*PI()*B229*38/Nt_load2)</f>
        <v>-4.4474652130734255E-4</v>
      </c>
      <c r="AS490" s="223">
        <f t="shared" ref="AS490:AS553" ca="1" si="1152">2*IMREAL(K229)*COS(2*PI()*B229*39/Nt_load2)-2*IMAGINARY(K229)*SIN(2*PI()*B229*39/Nt_load2)</f>
        <v>3.0929260931971325E-4</v>
      </c>
      <c r="AT490" s="223">
        <f t="shared" ref="AT490:AT553" ca="1" si="1153">2*IMREAL(K229)*COS(2*PI()*B229*40/Nt_load2)-2*IMAGINARY(K229)*SIN(2*PI()*B229*40/Nt_load2)</f>
        <v>-1.7365239102950462E-4</v>
      </c>
      <c r="AU490" s="223">
        <f t="shared" ref="AU490:AU553" ca="1" si="1154">2*IMREAL(K229)*COS(2*PI()*B229*41/Nt_load2)-2*IMAGINARY(K229)*SIN(2*PI()*B229*41/Nt_load2)</f>
        <v>3.7907571032142363E-5</v>
      </c>
      <c r="AV490" s="223">
        <f t="shared" ref="AV490:AV553" ca="1" si="1155">2*IMREAL(K229)*COS(2*PI()*B229*42/Nt_load2)-2*IMAGINARY(K229)*SIN(2*PI()*B229*42/Nt_load2)</f>
        <v>9.7860083068555034E-5</v>
      </c>
      <c r="AW490" s="223">
        <f t="shared" ref="AW490:AW553" ca="1" si="1156">2*IMREAL(K229)*COS(2*PI()*B229*43/Nt_load2)-2*IMAGINARY(K229)*SIN(2*PI()*B229*43/Nt_load2)</f>
        <v>-2.3356878991443591E-4</v>
      </c>
      <c r="AX490" s="223">
        <f t="shared" ref="AX490:AX553" ca="1" si="1157">2*IMREAL(K229)*COS(2*PI()*B229*44/Nt_load2)-2*IMAGINARY(K229)*SIN(2*PI()*B229*44/Nt_load2)</f>
        <v>3.6913680365481495E-4</v>
      </c>
      <c r="AY490" s="223">
        <f t="shared" ref="AY490:AY553" ca="1" si="1158">2*IMREAL(K229)*COS(2*PI()*B229*45/Nt_load2)-2*IMAGINARY(K229)*SIN(2*PI()*B229*45/Nt_load2)</f>
        <v>-5.0448246318774304E-4</v>
      </c>
      <c r="AZ490" s="223">
        <f t="shared" ref="AZ490:AZ553" ca="1" si="1159">2*IMREAL(K229)*COS(2*PI()*B229*46/Nt_load2)-2*IMAGINARY(K229)*SIN(2*PI()*B229*46/Nt_load2)</f>
        <v>6.3952424134866136E-4</v>
      </c>
      <c r="BA490" s="223">
        <f t="shared" ref="BA490:BA553" ca="1" si="1160">2*IMREAL(K229)*COS(2*PI()*B229*47/Nt_load2)-2*IMAGINARY(K229)*SIN(2*PI()*B229*47/Nt_load2)</f>
        <v>-7.7418079401994264E-4</v>
      </c>
      <c r="BB490" s="223">
        <f t="shared" ref="BB490:BB553" ca="1" si="1161">2*IMREAL(K229)*COS(2*PI()*B229*48/Nt_load2)-2*IMAGINARY(K229)*SIN(2*PI()*B229*48/Nt_load2)</f>
        <v>9.0837100912939087E-4</v>
      </c>
      <c r="BC490" s="223">
        <f t="shared" ref="BC490:BC553" ca="1" si="1162">2*IMREAL(K229)*COS(2*PI()*B229*49/Nt_load2)-2*IMAGINARY(K229)*SIN(2*PI()*B229*49/Nt_load2)</f>
        <v>-1.0420140555089644E-3</v>
      </c>
      <c r="BD490" s="223">
        <f t="shared" ref="BD490:BD553" ca="1" si="1163">2*IMREAL(K229)*COS(2*PI()*B229*50/Nt_load2)-2*IMAGINARY(K229)*SIN(2*PI()*B229*50/Nt_load2)</f>
        <v>1.1750294315850691E-3</v>
      </c>
      <c r="BE490" s="223">
        <f t="shared" ref="BE490:BE553" ca="1" si="1164">2*IMREAL(K229)*COS(2*PI()*B229*51/Nt_load2)-2*IMAGINARY(K229)*SIN(2*PI()*B229*51/Nt_load2)</f>
        <v>-1.307337013868767E-3</v>
      </c>
      <c r="BF490" s="223">
        <f t="shared" ref="BF490:BF553" ca="1" si="1165">2*IMREAL(K229)*COS(2*PI()*B229*52/Nt_load2)-2*IMAGINARY(K229)*SIN(2*PI()*B229*52/Nt_load2)</f>
        <v>1.4388571052197899E-3</v>
      </c>
      <c r="BG490" s="223">
        <f t="shared" ref="BG490:BG553" ca="1" si="1166">2*IMREAL(K229)*COS(2*PI()*B229*53/Nt_load2)-2*IMAGINARY(K229)*SIN(2*PI()*B229*53/Nt_load2)</f>
        <v>-1.569510482852809E-3</v>
      </c>
      <c r="BH490" s="223">
        <f t="shared" ref="BH490:BH553" ca="1" si="1167">2*IMREAL(K229)*COS(2*PI()*B229*54/Nt_load2)-2*IMAGINARY(K229)*SIN(2*PI()*B229*54/Nt_load2)</f>
        <v>1.6992184460588866E-3</v>
      </c>
      <c r="BI490" s="223">
        <f t="shared" ref="BI490:BI553" ca="1" si="1168">2*IMREAL(K229)*COS(2*PI()*B229*55/Nt_load2)-2*IMAGINARY(K229)*SIN(2*PI()*B229*55/Nt_load2)</f>
        <v>-1.827902863610928E-3</v>
      </c>
      <c r="BJ490" s="223">
        <f t="shared" ref="BJ490:BJ553" ca="1" si="1169">2*IMREAL(K229)*COS(2*PI()*B229*56/Nt_load2)-2*IMAGINARY(K229)*SIN(2*PI()*B229*56/Nt_load2)</f>
        <v>1.9554862208276203E-3</v>
      </c>
      <c r="BK490" s="223">
        <f t="shared" ref="BK490:BK553" ca="1" si="1170">2*IMREAL(K229)*COS(2*PI()*B229*57/Nt_load2)-2*IMAGINARY(K229)*SIN(2*PI()*B229*57/Nt_load2)</f>
        <v>-2.0818916662652242E-3</v>
      </c>
      <c r="BL490" s="223">
        <f t="shared" ref="BL490:BL553" ca="1" si="1171">2*IMREAL(K229)*COS(2*PI()*B229*58/Nt_load2)-2*IMAGINARY(K229)*SIN(2*PI()*B229*58/Nt_load2)</f>
        <v>2.2070430580098696E-3</v>
      </c>
      <c r="BM490" s="223">
        <f t="shared" ref="BM490:BM553" ca="1" si="1172">2*IMREAL(K229)*COS(2*PI()*B229*59/Nt_load2)-2*IMAGINARY(K229)*SIN(2*PI()*B229*59/Nt_load2)</f>
        <v>-2.3308650095431697E-3</v>
      </c>
      <c r="BN490" s="223">
        <f t="shared" ref="BN490:BN553" ca="1" si="1173">2*IMREAL(K229)*COS(2*PI()*B229*60/Nt_load2)-2*IMAGINARY(K229)*SIN(2*PI()*B229*60/Nt_load2)</f>
        <v>2.4532829351513771E-3</v>
      </c>
      <c r="BO490" s="223">
        <f t="shared" ref="BO490:BO553" ca="1" si="1174">2*IMREAL(K229)*COS(2*PI()*B229*61/Nt_load2)-2*IMAGINARY(K229)*SIN(2*PI()*B229*61/Nt_load2)</f>
        <v>-2.5742230948536059E-3</v>
      </c>
      <c r="BP490" s="223">
        <f t="shared" ref="BP490:BP553" ca="1" si="1175">2*IMREAL(K229)*COS(2*PI()*B229*62/Nt_load2)-2*IMAGINARY(K229)*SIN(2*PI()*B229*62/Nt_load2)</f>
        <v>2.6936126388197581E-3</v>
      </c>
      <c r="BQ490" s="223">
        <f t="shared" ref="BQ490:BQ553" ca="1" si="1176">2*IMREAL(K229)*COS(2*PI()*B229*63/Nt_load2)-2*IMAGINARY(K229)*SIN(2*PI()*B229*63/Nt_load2)</f>
        <v>-2.8113796512530876E-3</v>
      </c>
      <c r="BR490" s="223">
        <f t="shared" ref="BR490:BR553" ca="1" si="1177">2*IMREAL(K229)*COS(2*PI()*B229*64/Nt_load2)-2*IMAGINARY(K229)*SIN(2*PI()*B229*64/Nt_load2)</f>
        <v>2.9274531937087578E-3</v>
      </c>
      <c r="BS490" s="223">
        <f t="shared" ref="BS490:BS553" ca="1" si="1178">2*IMREAL(K229)*COS(2*PI()*B229*65/Nt_load2)-2*IMAGINARY(K229)*SIN(2*PI()*B229*65/Nt_load2)</f>
        <v>-3.041763347825062E-3</v>
      </c>
      <c r="BT490" s="223">
        <f t="shared" ref="BT490:BT553" ca="1" si="1179">2*IMREAL(K229)*COS(2*PI()*B229*66/Nt_load2)-2*IMAGINARY(K229)*SIN(2*PI()*B229*66/Nt_load2)</f>
        <v>3.1542412574394937E-3</v>
      </c>
      <c r="BU490" s="223">
        <f t="shared" ref="BU490:BU553" ca="1" si="1180">2*IMREAL(K229)*COS(2*PI()*B229*67/Nt_load2)-2*IMAGINARY(K229)*SIN(2*PI()*B229*67/Nt_load2)</f>
        <v>-3.2648191700649933E-3</v>
      </c>
      <c r="BV490" s="223">
        <f t="shared" ref="BV490:BV553" ca="1" si="1181">2*IMREAL(K229)*COS(2*PI()*B229*68/Nt_load2)-2*IMAGINARY(K229)*SIN(2*PI()*B229*68/Nt_load2)</f>
        <v>3.3734304777020253E-3</v>
      </c>
      <c r="BW490" s="223">
        <f t="shared" ref="BW490:BW553" ca="1" si="1182">2*IMREAL(K229)*COS(2*PI()*B229*69/Nt_load2)-2*IMAGINARY(K229)*SIN(2*PI()*B229*69/Nt_load2)</f>
        <v>-3.4800097569599791E-3</v>
      </c>
      <c r="BX490" s="223">
        <f t="shared" ref="BX490:BX553" ca="1" si="1183">2*IMREAL(K229)*COS(2*PI()*B229*70/Nt_load2)-2*IMAGINARY(K229)*SIN(2*PI()*B229*70/Nt_load2)</f>
        <v>3.584492808466286E-3</v>
      </c>
      <c r="BY490" s="223">
        <f t="shared" ref="BY490:BY553" ca="1" si="1184">2*IMREAL(K229)*COS(2*PI()*B229*71/Nt_load2)-2*IMAGINARY(K229)*SIN(2*PI()*B229*71/Nt_load2)</f>
        <v>-3.6868166955374725E-3</v>
      </c>
      <c r="BZ490" s="223">
        <f t="shared" ref="BZ490:BZ553" ca="1" si="1185">2*IMREAL(K229)*COS(2*PI()*B229*72/Nt_load2)-2*IMAGINARY(K229)*SIN(2*PI()*B229*72/Nt_load2)</f>
        <v>3.7869197820903427E-3</v>
      </c>
      <c r="CA490" s="223">
        <f t="shared" ref="CA490:CA553" ca="1" si="1186">2*IMREAL(K229)*COS(2*PI()*B229*73/Nt_load2)-2*IMAGINARY(K229)*SIN(2*PI()*B229*73/Nt_load2)</f>
        <v>-3.8847417697685312E-3</v>
      </c>
      <c r="CB490" s="223">
        <f t="shared" ref="CB490:CB553" ca="1" si="1187">2*IMREAL(K229)*COS(2*PI()*B229*74/Nt_load2)-2*IMAGINARY(K229)*SIN(2*PI()*B229*74/Nt_load2)</f>
        <v>3.9802237342644615E-3</v>
      </c>
      <c r="CC490" s="223">
        <f t="shared" ref="CC490:CC553" ca="1" si="1188">2*IMREAL(K229)*COS(2*PI()*B229*75/Nt_load2)-2*IMAGINARY(K229)*SIN(2*PI()*B229*75/Nt_load2)</f>
        <v>-4.0733081608130203E-3</v>
      </c>
      <c r="CD490" s="223">
        <f t="shared" ref="CD490:CD553" ca="1" si="1189">2*IMREAL(K229)*COS(2*PI()*B229*76/Nt_load2)-2*IMAGINARY(K229)*SIN(2*PI()*B229*76/Nt_load2)</f>
        <v>4.1639389788362038E-3</v>
      </c>
      <c r="CE490" s="223">
        <f t="shared" ref="CE490:CE553" ca="1" si="1190">2*IMREAL(K229)*COS(2*PI()*B229*77/Nt_load2)-2*IMAGINARY(K229)*SIN(2*PI()*B229*77/Nt_load2)</f>
        <v>-4.2520615957183485E-3</v>
      </c>
      <c r="CF490" s="223">
        <f t="shared" ref="CF490:CF553" ca="1" si="1191">2*IMREAL(K229)*COS(2*PI()*B229*78/Nt_load2)-2*IMAGINARY(K229)*SIN(2*PI()*B229*78/Nt_load2)</f>
        <v>4.3376229296900552E-3</v>
      </c>
      <c r="CG490" s="223">
        <f t="shared" ref="CG490:CG553" ca="1" si="1192">2*IMREAL(K229)*COS(2*PI()*B229*79/Nt_load2)-2*IMAGINARY(K229)*SIN(2*PI()*B229*79/Nt_load2)</f>
        <v>-4.4205714418030836E-3</v>
      </c>
      <c r="CH490" s="223">
        <f t="shared" ref="CH490:CH553" ca="1" si="1193">2*IMREAL(K229)*COS(2*PI()*B229*80/Nt_load2)-2*IMAGINARY(K229)*SIN(2*PI()*B229*80/Nt_load2)</f>
        <v>4.50085716697529E-3</v>
      </c>
      <c r="CI490" s="223">
        <f t="shared" ref="CI490:CI553" ca="1" si="1194">2*IMREAL(K229)*COS(2*PI()*B229*81/Nt_load2)-2*IMAGINARY(K229)*SIN(2*PI()*B229*81/Nt_load2)</f>
        <v>-4.5784317440880924E-3</v>
      </c>
      <c r="CJ490" s="223">
        <f t="shared" ref="CJ490:CJ553" ca="1" si="1195">2*IMREAL(K229)*COS(2*PI()*B229*82/Nt_load2)-2*IMAGINARY(K229)*SIN(2*PI()*B229*82/Nt_load2)</f>
        <v>4.6532484451168449E-3</v>
      </c>
      <c r="CK490" s="223">
        <f t="shared" ref="CK490:CK553" ca="1" si="1196">2*IMREAL(K229)*COS(2*PI()*B229*83/Nt_load2)-2*IMAGINARY(K229)*SIN(2*PI()*B229*83/Nt_load2)</f>
        <v>-4.7252622032784245E-3</v>
      </c>
      <c r="CL490" s="223">
        <f t="shared" ref="CL490:CL553" ca="1" si="1197">2*IMREAL(K229)*COS(2*PI()*B229*84/Nt_load2)-2*IMAGINARY(K229)*SIN(2*PI()*B229*84/Nt_load2)</f>
        <v>4.7944296401776828E-3</v>
      </c>
      <c r="CM490" s="223">
        <f t="shared" ref="CM490:CM553" ca="1" si="1198">2*IMREAL(K229)*COS(2*PI()*B229*85/Nt_load2)-2*IMAGINARY(K229)*SIN(2*PI()*B229*85/Nt_load2)</f>
        <v>-4.8607090919369662E-3</v>
      </c>
      <c r="CN490" s="223">
        <f t="shared" ref="CN490:CN553" ca="1" si="1199">2*IMREAL(K229)*COS(2*PI()*B229*86/Nt_load2)-2*IMAGINARY(K229)*SIN(2*PI()*B229*86/Nt_load2)</f>
        <v>4.9240606342928865E-3</v>
      </c>
      <c r="CO490" s="223">
        <f t="shared" ref="CO490:CO553" ca="1" si="1200">2*IMREAL(K229)*COS(2*PI()*B229*87/Nt_load2)-2*IMAGINARY(K229)*SIN(2*PI()*B229*87/Nt_load2)</f>
        <v>-4.9844461066450565E-3</v>
      </c>
      <c r="CP490" s="223">
        <f t="shared" ref="CP490:CP553" ca="1" si="1201">2*IMREAL(K229)*COS(2*PI()*B229*88/Nt_load2)-2*IMAGINARY(K229)*SIN(2*PI()*B229*88/Nt_load2)</f>
        <v>5.0418291350431705E-3</v>
      </c>
      <c r="CQ490" s="223">
        <f t="shared" ref="CQ490:CQ553" ca="1" si="1202">2*IMREAL(K229)*COS(2*PI()*B229*89/Nt_load2)-2*IMAGINARY(K229)*SIN(2*PI()*B229*89/Nt_load2)</f>
        <v>-5.096175154096467E-3</v>
      </c>
      <c r="CR490" s="223">
        <f t="shared" ref="CR490:CR553" ca="1" si="1203">2*IMREAL(K229)*COS(2*PI()*B229*90/Nt_load2)-2*IMAGINARY(K229)*SIN(2*PI()*B229*90/Nt_load2)</f>
        <v>5.1474514277951968E-3</v>
      </c>
      <c r="CS490" s="223">
        <f t="shared" ref="CS490:CS553" ca="1" si="1204">2*IMREAL(K229)*COS(2*PI()*B229*91/Nt_load2)-2*IMAGINARY(K229)*SIN(2*PI()*B229*91/Nt_load2)</f>
        <v>-5.1956270692294273E-3</v>
      </c>
      <c r="CT490" s="223">
        <f t="shared" ref="CT490:CT553" ca="1" si="1205">2*IMREAL(K229)*COS(2*PI()*B229*92/Nt_load2)-2*IMAGINARY(K229)*SIN(2*PI()*B229*92/Nt_load2)</f>
        <v>5.240673059194163E-3</v>
      </c>
      <c r="CU490" s="223">
        <f t="shared" ref="CU490:CU553" ca="1" si="1206">2*IMREAL(K229)*COS(2*PI()*B229*93/Nt_load2)-2*IMAGINARY(K229)*SIN(2*PI()*B229*93/Nt_load2)</f>
        <v>-5.2825622636694259E-3</v>
      </c>
      <c r="CV490" s="223">
        <f t="shared" ref="CV490:CV553" ca="1" si="1207">2*IMREAL(K229)*COS(2*PI()*B229*94/Nt_load2)-2*IMAGINARY(K229)*SIN(2*PI()*B229*94/Nt_load2)</f>
        <v>5.3212694501647787E-3</v>
      </c>
      <c r="CW490" s="223">
        <f t="shared" ref="CW490:CW553" ca="1" si="1208">2*IMREAL(K229)*COS(2*PI()*B229*95/Nt_load2)-2*IMAGINARY(K229)*SIN(2*PI()*B229*95/Nt_load2)</f>
        <v>-5.3567713029184305E-3</v>
      </c>
      <c r="CX490" s="223">
        <f t="shared" ref="CX490:CX553" ca="1" si="1209">2*IMREAL(K229)*COS(2*PI()*B229*96/Nt_load2)-2*IMAGINARY(K229)*SIN(2*PI()*B229*96/Nt_load2)</f>
        <v>5.3890464369417837E-3</v>
      </c>
      <c r="CY490" s="223">
        <f t="shared" ref="CY490:CY553" ca="1" si="1210">2*IMREAL(K229)*COS(2*PI()*B229*97/Nt_load2)-2*IMAGINARY(K229)*SIN(2*PI()*B229*97/Nt_load2)</f>
        <v>-5.4180754109008841E-3</v>
      </c>
      <c r="CZ490" s="223">
        <f t="shared" ref="CZ490:CZ553" ca="1" si="1211">2*IMREAL(K229)*COS(2*PI()*B229*98/Nt_load2)-2*IMAGINARY(K229)*SIN(2*PI()*B229*98/Nt_load2)</f>
        <v>5.4438407388274152E-3</v>
      </c>
      <c r="DA490" s="223">
        <f t="shared" ref="DA490:DA553" ca="1" si="1212">2*IMREAL(K229)*COS(2*PI()*B229*99/Nt_load2)-2*IMAGINARY(K229)*SIN(2*PI()*B229*99/Nt_load2)</f>
        <v>-5.4663269006511913E-3</v>
      </c>
      <c r="DB490" s="223">
        <f t="shared" ref="DB490:DB553" ca="1" si="1213">2*IMREAL(K229)*COS(2*PI()*B229*100/Nt_load2)-2*IMAGINARY(K229)*SIN(2*PI()*B229*100/Nt_load2)</f>
        <v>5.4855203515491412E-3</v>
      </c>
      <c r="DC490" s="223">
        <f t="shared" ref="DC490:DC553" ca="1" si="1214">2*IMREAL(K229)*COS(2*PI()*B229*101/Nt_load2)-2*IMAGINARY(K229)*SIN(2*PI()*B229*101/Nt_load2)</f>
        <v>-5.5014095301041347E-3</v>
      </c>
      <c r="DD490" s="223">
        <f t="shared" ref="DD490:DD553" ca="1" si="1215">2*IMREAL(K229)*COS(2*PI()*B229*102/Nt_load2)-2*IMAGINARY(K229)*SIN(2*PI()*B229*102/Nt_load2)</f>
        <v>5.5139848652691441E-3</v>
      </c>
      <c r="DE490" s="223">
        <f t="shared" ref="DE490:DE553" ca="1" si="1216">2*IMREAL(K229)*COS(2*PI()*B229*103/Nt_load2)-2*IMAGINARY(K229)*SIN(2*PI()*B229*103/Nt_load2)</f>
        <v>-5.5232387821324879E-3</v>
      </c>
      <c r="DF490" s="223">
        <f t="shared" ref="DF490:DF553" ca="1" si="1217">2*IMREAL(K229)*COS(2*PI()*B229*104/Nt_load2)-2*IMAGINARY(K229)*SIN(2*PI()*B229*104/Nt_load2)</f>
        <v>5.5291657064806734E-3</v>
      </c>
      <c r="DG490" s="223">
        <f t="shared" ref="DG490:DG553" ca="1" si="1218">2*IMREAL(K229)*COS(2*PI()*B229*105/Nt_load2)-2*IMAGINARY(K229)*SIN(2*PI()*B229*105/Nt_load2)</f>
        <v>-5.5317620681560962E-3</v>
      </c>
      <c r="DH490" s="223">
        <f t="shared" ref="DH490:DH553" ca="1" si="1219">2*IMREAL(K229)*COS(2*PI()*B229*106/Nt_load2)-2*IMAGINARY(K229)*SIN(2*PI()*B229*106/Nt_load2)</f>
        <v>5.5310263032075715E-3</v>
      </c>
      <c r="DI490" s="223">
        <f t="shared" ref="DI490:DI553" ca="1" si="1220">2*IMREAL(K229)*COS(2*PI()*B229*107/Nt_load2)-2*IMAGINARY(K229)*SIN(2*PI()*B229*107/Nt_load2)</f>
        <v>-5.5269588548323909E-3</v>
      </c>
      <c r="DJ490" s="223">
        <f t="shared" ref="DJ490:DJ553" ca="1" si="1221">2*IMREAL(K229)*COS(2*PI()*B229*108/Nt_load2)-2*IMAGINARY(K229)*SIN(2*PI()*B229*108/Nt_load2)</f>
        <v>5.5195621731093606E-3</v>
      </c>
      <c r="DK490" s="223">
        <f t="shared" ref="DK490:DK553" ca="1" si="1222">2*IMREAL(K229)*COS(2*PI()*B229*109/Nt_load2)-2*IMAGINARY(K229)*SIN(2*PI()*B229*109/Nt_load2)</f>
        <v>-5.5088407135229691E-3</v>
      </c>
      <c r="DL490" s="223">
        <f t="shared" ref="DL490:DL553" ca="1" si="1223">2*IMREAL(K229)*COS(2*PI()*B229*110/Nt_load2)-2*IMAGINARY(K229)*SIN(2*PI()*B229*110/Nt_load2)</f>
        <v>5.4948009342795732E-3</v>
      </c>
      <c r="DM490" s="223">
        <f t="shared" ref="DM490:DM553" ca="1" si="1224">2*IMREAL(K229)*COS(2*PI()*B229*111/Nt_load2)-2*IMAGINARY(K229)*SIN(2*PI()*B229*111/Nt_load2)</f>
        <v>-5.4774512924172063E-3</v>
      </c>
      <c r="DN490" s="223">
        <f t="shared" ref="DN490:DN553" ca="1" si="1225">2*IMREAL(K229)*COS(2*PI()*B229*112/Nt_load2)-2*IMAGINARY(K229)*SIN(2*PI()*B229*112/Nt_load2)</f>
        <v>5.4568022387113816E-3</v>
      </c>
      <c r="DO490" s="223">
        <f t="shared" ref="DO490:DO553" ca="1" si="1226">2*IMREAL(K229)*COS(2*PI()*B229*113/Nt_load2)-2*IMAGINARY(K229)*SIN(2*PI()*B229*113/Nt_load2)</f>
        <v>-5.4328662113799333E-3</v>
      </c>
      <c r="DP490" s="223">
        <f t="shared" ref="DP490:DP553" ca="1" si="1227">2*IMREAL(K229)*COS(2*PI()*B229*114/Nt_load2)-2*IMAGINARY(K229)*SIN(2*PI()*B229*114/Nt_load2)</f>
        <v>5.4056576285907007E-3</v>
      </c>
      <c r="DQ490" s="223">
        <f t="shared" ref="DQ490:DQ553" ca="1" si="1228">2*IMREAL(K229)*COS(2*PI()*B229*115/Nt_load2)-2*IMAGINARY(K229)*SIN(2*PI()*B229*115/Nt_load2)</f>
        <v>-5.3751928797766352E-3</v>
      </c>
      <c r="DR490" s="223">
        <f t="shared" ref="DR490:DR553" ca="1" si="1229">2*IMREAL(K229)*COS(2*PI()*B229*116/Nt_load2)-2*IMAGINARY(K229)*SIN(2*PI()*B229*116/Nt_load2)</f>
        <v>5.3414903157631326E-3</v>
      </c>
      <c r="DS490" s="223">
        <f t="shared" ref="DS490:DS553" ca="1" si="1230">2*IMREAL(K229)*COS(2*PI()*B229*117/Nt_load2)-2*IMAGINARY(K229)*SIN(2*PI()*B229*117/Nt_load2)</f>
        <v>-5.3045702377145995E-3</v>
      </c>
      <c r="DT490" s="223">
        <f t="shared" ref="DT490:DT553" ca="1" si="1231">2*IMREAL(K229)*COS(2*PI()*B229*118/Nt_load2)-2*IMAGINARY(K229)*SIN(2*PI()*B229*118/Nt_load2)</f>
        <v>5.2644548849055221E-3</v>
      </c>
      <c r="DU490" s="223">
        <f t="shared" ref="DU490:DU553" ca="1" si="1232">2*IMREAL(K229)*COS(2*PI()*B229*119/Nt_load2)-2*IMAGINARY(K229)*SIN(2*PI()*B229*119/Nt_load2)</f>
        <v>-5.221168421324425E-3</v>
      </c>
      <c r="DV490" s="223">
        <f t="shared" ref="DV490:DV553" ca="1" si="1233">2*IMREAL(K229)*COS(2*PI()*B229*120/Nt_load2)-2*IMAGINARY(K229)*SIN(2*PI()*B229*120/Nt_load2)</f>
        <v>5.1747369211183804E-3</v>
      </c>
      <c r="DW490" s="223">
        <f t="shared" ref="DW490:DW553" ca="1" si="1234">2*IMREAL(K229)*COS(2*PI()*B229*121/Nt_load2)-2*IMAGINARY(K229)*SIN(2*PI()*B229*121/Nt_load2)</f>
        <v>-5.1251883528869299E-3</v>
      </c>
      <c r="DX490" s="223">
        <f t="shared" ref="DX490:DX553" ca="1" si="1235">2*IMREAL(K229)*COS(2*PI()*B229*122/Nt_load2)-2*IMAGINARY(K229)*SIN(2*PI()*B229*122/Nt_load2)</f>
        <v>5.0725525628348362E-3</v>
      </c>
      <c r="DY490" s="223">
        <f t="shared" ref="DY490:DY553" ca="1" si="1236">2*IMREAL(K229)*COS(2*PI()*B229*123/Nt_load2)-2*IMAGINARY(K229)*SIN(2*PI()*B229*123/Nt_load2)</f>
        <v>-5.0168612567938458E-3</v>
      </c>
      <c r="DZ490" s="223">
        <f t="shared" ref="DZ490:DZ553" ca="1" si="1237">2*IMREAL(K229)*COS(2*PI()*B229*124/Nt_load2)-2*IMAGINARY(K229)*SIN(2*PI()*B229*124/Nt_load2)</f>
        <v>4.9581479811244252E-3</v>
      </c>
      <c r="EA490" s="223">
        <f t="shared" ref="EA490:EA553" ca="1" si="1238">2*IMREAL(K229)*COS(2*PI()*B229*125/Nt_load2)-2*IMAGINARY(K229)*SIN(2*PI()*B229*125/Nt_load2)</f>
        <v>-4.8964481025081377E-3</v>
      </c>
      <c r="EB490" s="223">
        <f t="shared" ref="EB490:EB553" ca="1" si="1239">2*IMREAL(K229)*COS(2*PI()*B229*126/Nt_load2)-2*IMAGINARY(K229)*SIN(2*PI()*B229*126/Nt_load2)</f>
        <v>4.8317987866448829E-3</v>
      </c>
      <c r="EC490" s="223">
        <f t="shared" ref="EC490:EC553" ca="1" si="1240">2*IMREAL(K229)*COS(2*PI()*B229*127/Nt_load2)-2*IMAGINARY(K229)*SIN(2*PI()*B229*127/Nt_load2)</f>
        <v>-4.764238975865147E-3</v>
      </c>
      <c r="ED490" s="223">
        <f t="shared" ref="ED490:ED553" ca="1" si="1241">2*IMREAL(K229)*COS(2*PI()*B229*128/Nt_load2)-2*IMAGINARY(K229)*SIN(2*PI()*B229*128/Nt_load2)</f>
        <v>4.6938093656727171E-3</v>
      </c>
      <c r="EE490" s="223">
        <f t="shared" ref="EE490:EE553" ca="1" si="1242">2*IMREAL(K229)*COS(2*PI()*B229*129/Nt_load2)-2*IMAGINARY(K229)*SIN(2*PI()*B229*129/Nt_load2)</f>
        <v>-4.6205523802312423E-3</v>
      </c>
      <c r="EF490" s="223">
        <f t="shared" ref="EF490:EF553" ca="1" si="1243">2*IMREAL(K229)*COS(2*PI()*B229*130/Nt_load2)-2*IMAGINARY(K229)*SIN(2*PI()*B229*130/Nt_load2)</f>
        <v>4.5445121468094965E-3</v>
      </c>
      <c r="EG490" s="223">
        <f t="shared" ref="EG490:EG553" ca="1" si="1244">2*IMREAL(K229)*COS(2*PI()*B229*131/Nt_load2)-2*IMAGINARY(K229)*SIN(2*PI()*B229*131/Nt_load2)</f>
        <v>-4.4657344692007666E-3</v>
      </c>
      <c r="EH490" s="223">
        <f t="shared" ref="EH490:EH553" ca="1" si="1245">2*IMREAL(K229)*COS(2*PI()*B229*132/Nt_load2)-2*IMAGINARY(K229)*SIN(2*PI()*B229*132/Nt_load2)</f>
        <v>4.384266800132354E-3</v>
      </c>
      <c r="EI490" s="223">
        <f t="shared" ref="EI490:EI553" ca="1" si="1246">2*IMREAL(K229)*COS(2*PI()*B229*133/Nt_load2)-2*IMAGINARY(K229)*SIN(2*PI()*B229*133/Nt_load2)</f>
        <v>-4.3001582126820344E-3</v>
      </c>
      <c r="EJ490" s="223">
        <f t="shared" ref="EJ490:EJ553" ca="1" si="1247">2*IMREAL(K229)*COS(2*PI()*B229*134/Nt_load2)-2*IMAGINARY(K229)*SIN(2*PI()*B229*134/Nt_load2)</f>
        <v>4.2134593707174751E-3</v>
      </c>
      <c r="EK490" s="223">
        <f t="shared" ref="EK490:EK553" ca="1" si="1248">2*IMREAL(K229)*COS(2*PI()*B229*135/Nt_load2)-2*IMAGINARY(K229)*SIN(2*PI()*B229*135/Nt_load2)</f>
        <v>-4.1242224983793867E-3</v>
      </c>
      <c r="EL490" s="223">
        <f t="shared" ref="EL490:EL553" ca="1" si="1249">2*IMREAL(K229)*COS(2*PI()*B229*136/Nt_load2)-2*IMAGINARY(K229)*SIN(2*PI()*B229*136/Nt_load2)</f>
        <v>4.0325013486228857E-3</v>
      </c>
      <c r="EM490" s="223">
        <f t="shared" ref="EM490:EM553" ca="1" si="1250">2*IMREAL(K229)*COS(2*PI()*B229*137/Nt_load2)-2*IMAGINARY(K229)*SIN(2*PI()*B229*137/Nt_load2)</f>
        <v>-3.9383511708389113E-3</v>
      </c>
      <c r="EN490" s="223">
        <f t="shared" ref="EN490:EN553" ca="1" si="1251">2*IMREAL(K229)*COS(2*PI()*B229*138/Nt_load2)-2*IMAGINARY(K229)*SIN(2*PI()*B229*138/Nt_load2)</f>
        <v>3.8418286775740574E-3</v>
      </c>
      <c r="EO490" s="223">
        <f t="shared" ref="EO490:EO553" ca="1" si="1252">2*IMREAL(K229)*COS(2*PI()*B229*139/Nt_load2)-2*IMAGINARY(K229)*SIN(2*PI()*B229*139/Nt_load2)</f>
        <v>-3.7429920103690586E-3</v>
      </c>
      <c r="EP490" s="223">
        <f t="shared" ref="EP490:EP553" ca="1" si="1253">2*IMREAL(K229)*COS(2*PI()*B229*140/Nt_load2)-2*IMAGINARY(K229)*SIN(2*PI()*B229*140/Nt_load2)</f>
        <v>3.6419007047364992E-3</v>
      </c>
      <c r="EQ490" s="223">
        <f t="shared" ref="EQ490:EQ553" ca="1" si="1254">2*IMREAL(K229)*COS(2*PI()*B229*141/Nt_load2)-2*IMAGINARY(K229)*SIN(2*PI()*B229*141/Nt_load2)</f>
        <v>-3.538615654298844E-3</v>
      </c>
      <c r="ER490" s="223">
        <f t="shared" ref="ER490:ER553" ca="1" si="1255">2*IMREAL(K229)*COS(2*PI()*B229*142/Nt_load2)-2*IMAGINARY(K229)*SIN(2*PI()*B229*142/Nt_load2)</f>
        <v>3.4331990741086459E-3</v>
      </c>
      <c r="ES490" s="223">
        <f t="shared" ref="ES490:ES553" ca="1" si="1256">2*IMREAL(K229)*COS(2*PI()*B229*143/Nt_load2)-2*IMAGINARY(K229)*SIN(2*PI()*B229*143/Nt_load2)</f>
        <v>-3.3257144631715441E-3</v>
      </c>
      <c r="ET490" s="223">
        <f t="shared" ref="ET490:ET553" ca="1" si="1257">2*IMREAL(K229)*COS(2*PI()*B229*144/Nt_load2)-2*IMAGINARY(K229)*SIN(2*PI()*B229*144/Nt_load2)</f>
        <v>3.2162265661983009E-3</v>
      </c>
      <c r="EU490" s="223">
        <f t="shared" ref="EU490:EU553" ca="1" si="1258">2*IMREAL(K229)*COS(2*PI()*B229*145/Nt_load2)-2*IMAGINARY(K229)*SIN(2*PI()*B229*145/Nt_load2)</f>
        <v>-3.1048013346040358E-3</v>
      </c>
      <c r="EV490" s="223">
        <f t="shared" ref="EV490:EV553" ca="1" si="1259">2*IMREAL(K229)*COS(2*PI()*B229*146/Nt_load2)-2*IMAGINARY(K229)*SIN(2*PI()*B229*146/Nt_load2)</f>
        <v>2.9915058867818036E-3</v>
      </c>
      <c r="EW490" s="223">
        <f t="shared" ref="EW490:EW553" ca="1" si="1260">2*IMREAL(K229)*COS(2*PI()*B229*147/Nt_load2)-2*IMAGINARY(K229)*SIN(2*PI()*B229*147/Nt_load2)</f>
        <v>-2.8764084676729841E-3</v>
      </c>
      <c r="EX490" s="223">
        <f t="shared" ref="EX490:EX553" ca="1" si="1261">2*IMREAL(K229)*COS(2*PI()*B229*148/Nt_load2)-2*IMAGINARY(K229)*SIN(2*PI()*B229*148/Nt_load2)</f>
        <v>2.759578407659077E-3</v>
      </c>
      <c r="EY490" s="223">
        <f t="shared" ref="EY490:EY553" ca="1" si="1262">2*IMREAL(K229)*COS(2*PI()*B229*149/Nt_load2)-2*IMAGINARY(K229)*SIN(2*PI()*B229*149/Nt_load2)</f>
        <v>-2.641086080799679E-3</v>
      </c>
      <c r="EZ490" s="223">
        <f t="shared" ref="EZ490:EZ553" ca="1" si="1263">2*IMREAL(K229)*COS(2*PI()*B229*150/Nt_load2)-2*IMAGINARY(K229)*SIN(2*PI()*B229*150/Nt_load2)</f>
        <v>2.5210028624417756E-3</v>
      </c>
      <c r="FA490" s="223">
        <f t="shared" ref="FA490:FA553" ca="1" si="1264">2*IMREAL(K229)*COS(2*PI()*B229*151/Nt_load2)-2*IMAGINARY(K229)*SIN(2*PI()*B229*151/Nt_load2)</f>
        <v>-2.3994010862261883E-3</v>
      </c>
      <c r="FB490" s="223">
        <f t="shared" ref="FB490:FB553" ca="1" si="1265">2*IMREAL(K229)*COS(2*PI()*B229*152/Nt_load2)-2*IMAGINARY(K229)*SIN(2*PI()*B229*152/Nt_load2)</f>
        <v>2.2763540005153642E-3</v>
      </c>
      <c r="FC490" s="223">
        <f t="shared" ref="FC490:FC553" ca="1" si="1266">2*IMREAL(K229)*COS(2*PI()*B229*153/Nt_load2)-2*IMAGINARY(K229)*SIN(2*PI()*B229*153/Nt_load2)</f>
        <v>-2.151935724272986E-3</v>
      </c>
      <c r="FD490" s="223">
        <f t="shared" ref="FD490:FD553" ca="1" si="1267">2*IMREAL(K229)*COS(2*PI()*B229*154/Nt_load2)-2*IMAGINARY(K229)*SIN(2*PI()*B229*154/Nt_load2)</f>
        <v>2.0262212024163657E-3</v>
      </c>
      <c r="FE490" s="223">
        <f t="shared" ref="FE490:FE553" ca="1" si="1268">2*IMREAL(K229)*COS(2*PI()*B229*155/Nt_load2)-2*IMAGINARY(K229)*SIN(2*PI()*B229*155/Nt_load2)</f>
        <v>-1.8992861606726998E-3</v>
      </c>
      <c r="FF490" s="223">
        <f t="shared" ref="FF490:FF553" ca="1" si="1269">2*IMREAL(K229)*COS(2*PI()*B229*156/Nt_load2)-2*IMAGINARY(K229)*SIN(2*PI()*B229*156/Nt_load2)</f>
        <v>1.7712070599647277E-3</v>
      </c>
      <c r="FG490" s="223">
        <f t="shared" ref="FG490:FG553" ca="1" si="1270">2*IMREAL(K229)*COS(2*PI()*B229*157/Nt_load2)-2*IMAGINARY(K229)*SIN(2*PI()*B229*157/Nt_load2)</f>
        <v>-1.6420610503535304E-3</v>
      </c>
      <c r="FH490" s="223">
        <f t="shared" ref="FH490:FH553" ca="1" si="1271">2*IMREAL(K229)*COS(2*PI()*B229*158/Nt_load2)-2*IMAGINARY(K229)*SIN(2*PI()*B229*158/Nt_load2)</f>
        <v>1.5119259245662173E-3</v>
      </c>
      <c r="FI490" s="223">
        <f t="shared" ref="FI490:FI553" ca="1" si="1272">2*IMREAL(K229)*COS(2*PI()*B229*159/Nt_load2)-2*IMAGINARY(K229)*SIN(2*PI()*B229*159/Nt_load2)</f>
        <v>-1.3808800711364966E-3</v>
      </c>
      <c r="FJ490" s="223">
        <f t="shared" ref="FJ490:FJ553" ca="1" si="1273">2*IMREAL(K229)*COS(2*PI()*B229*160/Nt_load2)-2*IMAGINARY(K229)*SIN(2*PI()*B229*160/Nt_load2)</f>
        <v>1.2490024271866601E-3</v>
      </c>
      <c r="FK490" s="223">
        <f t="shared" ref="FK490:FK553" ca="1" si="1274">2*IMREAL(K229)*COS(2*PI()*B229*161/Nt_load2)-2*IMAGINARY(K229)*SIN(2*PI()*B229*161/Nt_load2)</f>
        <v>-1.116372430877591E-3</v>
      </c>
      <c r="FL490" s="223">
        <f t="shared" ref="FL490:FL553" ca="1" si="1275">2*IMREAL(K229)*COS(2*PI()*B229*162/Nt_load2)-2*IMAGINARY(K229)*SIN(2*PI()*B229*162/Nt_load2)</f>
        <v>9.8306997356001433E-4</v>
      </c>
      <c r="FM490" s="223">
        <f t="shared" ref="FM490:FM553" ca="1" si="1276">2*IMREAL(K229)*COS(2*PI()*B229*163/Nt_load2)-2*IMAGINARY(K229)*SIN(2*PI()*B229*163/Nt_load2)</f>
        <v>-8.49175351649409E-4</v>
      </c>
      <c r="FN490" s="223">
        <f t="shared" ref="FN490:FN553" ca="1" si="1277">2*IMREAL(K229)*COS(2*PI()*B229*164/Nt_load2)-2*IMAGINARY(K229)*SIN(2*PI()*B229*164/Nt_load2)</f>
        <v>7.1476921826030227E-4</v>
      </c>
      <c r="FO490" s="223">
        <f t="shared" ref="FO490:FO553" ca="1" si="1278">2*IMREAL(K229)*COS(2*PI()*B229*165/Nt_load2)-2*IMAGINARY(K229)*SIN(2*PI()*B229*165/Nt_load2)</f>
        <v>-5.7993253462105968E-4</v>
      </c>
      <c r="FP490" s="223">
        <f t="shared" ref="FP490:FP553" ca="1" si="1279">2*IMREAL(K229)*COS(2*PI()*B229*166/Nt_load2)-2*IMAGINARY(K229)*SIN(2*PI()*B229*166/Nt_load2)</f>
        <v>4.4474652130741064E-4</v>
      </c>
      <c r="FQ490" s="223">
        <f t="shared" ref="FQ490:FQ553" ca="1" si="1280">2*IMREAL(K229)*COS(2*PI()*B229*167/Nt_load2)-2*IMAGINARY(K229)*SIN(2*PI()*B229*167/Nt_load2)</f>
        <v>-3.0929260932009532E-4</v>
      </c>
      <c r="FR490" s="223">
        <f t="shared" ref="FR490:FR553" ca="1" si="1281">2*IMREAL(K229)*COS(2*PI()*B229*168/Nt_load2)-2*IMAGINARY(K229)*SIN(2*PI()*B229*168/Nt_load2)</f>
        <v>1.7365239102949378E-4</v>
      </c>
      <c r="FS490" s="223">
        <f t="shared" ref="FS490:FS553" ca="1" si="1282">2*IMREAL(K229)*COS(2*PI()*B229*169/Nt_load2)-2*IMAGINARY(K229)*SIN(2*PI()*B229*169/Nt_load2)</f>
        <v>-3.7907571032445072E-5</v>
      </c>
      <c r="FT490" s="223">
        <f t="shared" ref="FT490:FT553" ca="1" si="1283">2*IMREAL(K229)*COS(2*PI()*B229*170/Nt_load2)-2*IMAGINARY(K229)*SIN(2*PI()*B229*170/Nt_load2)</f>
        <v>-9.7860083068565876E-5</v>
      </c>
      <c r="FU490" s="223">
        <f t="shared" ref="FU490:FU553" ca="1" si="1284">2*IMREAL(K229)*COS(2*PI()*B229*171/Nt_load2)-2*IMAGINARY(K229)*SIN(2*PI()*B229*171/Nt_load2)</f>
        <v>2.3356878991413277E-4</v>
      </c>
      <c r="FV490" s="223">
        <f t="shared" ref="FV490:FV553" ca="1" si="1285">2*IMREAL(K229)*COS(2*PI()*B229*172/Nt_load2)-2*IMAGINARY(K229)*SIN(2*PI()*B229*172/Nt_load2)</f>
        <v>-3.6913680365498278E-4</v>
      </c>
      <c r="FW490" s="223">
        <f t="shared" ref="FW490:FW553" ca="1" si="1286">2*IMREAL(K229)*COS(2*PI()*B229*173/Nt_load2)-2*IMAGINARY(K229)*SIN(2*PI()*B229*173/Nt_load2)</f>
        <v>5.0448246318759733E-4</v>
      </c>
      <c r="FX490" s="223">
        <f t="shared" ref="FX490:FX553" ca="1" si="1287">2*IMREAL(K229)*COS(2*PI()*B229*174/Nt_load2)-2*IMAGINARY(K229)*SIN(2*PI()*B229*174/Nt_load2)</f>
        <v>-6.395242413482034E-4</v>
      </c>
      <c r="FY490" s="223">
        <f t="shared" ref="FY490:FY553" ca="1" si="1288">2*IMREAL(K229)*COS(2*PI()*B229*175/Nt_load2)-2*IMAGINARY(K229)*SIN(2*PI()*B229*175/Nt_load2)</f>
        <v>7.7418079401979823E-4</v>
      </c>
      <c r="FZ490" s="223">
        <f t="shared" ref="FZ490:FZ553" ca="1" si="1289">2*IMREAL(K229)*COS(2*PI()*B229*176/Nt_load2)-2*IMAGINARY(K229)*SIN(2*PI()*B229*176/Nt_load2)</f>
        <v>-9.0837100912893637E-4</v>
      </c>
      <c r="GA490" s="223">
        <f t="shared" ref="GA490:GA553" ca="1" si="1290">2*IMREAL(K229)*COS(2*PI()*B229*177/Nt_load2)-2*IMAGINARY(K229)*SIN(2*PI()*B229*177/Nt_load2)</f>
        <v>1.0420140555089745E-3</v>
      </c>
      <c r="GB490" s="223">
        <f t="shared" ref="GB490:GB553" ca="1" si="1291">2*IMREAL(K229)*COS(2*PI()*B229*178/Nt_load2)-2*IMAGINARY(K229)*SIN(2*PI()*B229*178/Nt_load2)</f>
        <v>-1.175029431584772E-3</v>
      </c>
      <c r="GC490" s="223">
        <f t="shared" ref="GC490:GC553" ca="1" si="1292">2*IMREAL(K229)*COS(2*PI()*B229*179/Nt_load2)-2*IMAGINARY(K229)*SIN(2*PI()*B229*179/Nt_load2)</f>
        <v>1.3073370138687772E-3</v>
      </c>
      <c r="GD490" s="223">
        <f t="shared" ref="GD490:GD553" ca="1" si="1293">2*IMREAL(K229)*COS(2*PI()*B229*180/Nt_load2)-2*IMAGINARY(K229)*SIN(2*PI()*B229*180/Nt_load2)</f>
        <v>-1.4388571052194965E-3</v>
      </c>
      <c r="GE490" s="223">
        <f t="shared" ref="GE490:GE553" ca="1" si="1294">2*IMREAL(K229)*COS(2*PI()*B229*181/Nt_load2)-2*IMAGINARY(K229)*SIN(2*PI()*B229*181/Nt_load2)</f>
        <v>1.5695104828529704E-3</v>
      </c>
      <c r="GF490" s="223">
        <f t="shared" ref="GF490:GF553" ca="1" si="1295">2*IMREAL(K229)*COS(2*PI()*B229*182/Nt_load2)-2*IMAGINARY(K229)*SIN(2*PI()*B229*182/Nt_load2)</f>
        <v>-1.6992184460587476E-3</v>
      </c>
      <c r="GG490" s="223">
        <f t="shared" ref="GG490:GG553" ca="1" si="1296">2*IMREAL(K229)*COS(2*PI()*B229*183/Nt_load2)-2*IMAGINARY(K229)*SIN(2*PI()*B229*183/Nt_load2)</f>
        <v>1.8279028636104932E-3</v>
      </c>
      <c r="GH490" s="223">
        <f t="shared" ref="GH490:GH553" ca="1" si="1297">2*IMREAL(K229)*COS(2*PI()*B229*184/Nt_load2)-2*IMAGINARY(K229)*SIN(2*PI()*B229*184/Nt_load2)</f>
        <v>-1.9554862208274832E-3</v>
      </c>
      <c r="GI490" s="223">
        <f t="shared" ref="GI490:GI553" ca="1" si="1298">2*IMREAL(K229)*COS(2*PI()*B229*185/Nt_load2)-2*IMAGINARY(K229)*SIN(2*PI()*B229*185/Nt_load2)</f>
        <v>2.0818916662647974E-3</v>
      </c>
      <c r="GJ490" s="223">
        <f t="shared" ref="GJ490:GJ553" ca="1" si="1299">2*IMREAL(K229)*COS(2*PI()*B229*186/Nt_load2)-2*IMAGINARY(K229)*SIN(2*PI()*B229*186/Nt_load2)</f>
        <v>-2.2070430580098796E-3</v>
      </c>
      <c r="GK490" s="223">
        <f t="shared" ref="GK490:GK553" ca="1" si="1300">2*IMREAL(K229)*COS(2*PI()*B229*187/Nt_load2)-2*IMAGINARY(K229)*SIN(2*PI()*B229*187/Nt_load2)</f>
        <v>2.3308650095428944E-3</v>
      </c>
      <c r="GL490" s="223">
        <f t="shared" ref="GL490:GL553" ca="1" si="1301">2*IMREAL(K229)*COS(2*PI()*B229*188/Nt_load2)-2*IMAGINARY(K229)*SIN(2*PI()*B229*188/Nt_load2)</f>
        <v>-2.4532829351513867E-3</v>
      </c>
      <c r="GM490" s="223">
        <f t="shared" ref="GM490:GM553" ca="1" si="1302">2*IMREAL(K229)*COS(2*PI()*B229*189/Nt_load2)-2*IMAGINARY(K229)*SIN(2*PI()*B229*189/Nt_load2)</f>
        <v>2.574223094853337E-3</v>
      </c>
      <c r="GN490" s="223">
        <f t="shared" ref="GN490:GN553" ca="1" si="1303">2*IMREAL(K229)*COS(2*PI()*B229*190/Nt_load2)-2*IMAGINARY(K229)*SIN(2*PI()*B229*190/Nt_load2)</f>
        <v>-2.6936126388199047E-3</v>
      </c>
      <c r="GO490" s="223">
        <f t="shared" ref="GO490:GO553" ca="1" si="1304">2*IMREAL(K229)*COS(2*PI()*B229*191/Nt_load2)-2*IMAGINARY(K229)*SIN(2*PI()*B229*191/Nt_load2)</f>
        <v>2.8113796512529614E-3</v>
      </c>
      <c r="GP490" s="223">
        <f t="shared" ref="GP490:GP553" ca="1" si="1305">2*IMREAL(K229)*COS(2*PI()*B229*192/Nt_load2)-2*IMAGINARY(K229)*SIN(2*PI()*B229*192/Nt_load2)</f>
        <v>-2.9274531937089005E-3</v>
      </c>
      <c r="GQ490" s="223">
        <f t="shared" ref="GQ490:GQ553" ca="1" si="1306">2*IMREAL(K229)*COS(2*PI()*B229*193/Nt_load2)-2*IMAGINARY(K229)*SIN(2*PI()*B229*193/Nt_load2)</f>
        <v>3.0417633478249401E-3</v>
      </c>
      <c r="GR490" s="223">
        <f t="shared" ref="GR490:GR553" ca="1" si="1307">2*IMREAL(K229)*COS(2*PI()*B229*194/Nt_load2)-2*IMAGINARY(K229)*SIN(2*PI()*B229*194/Nt_load2)</f>
        <v>-3.1542412574391151E-3</v>
      </c>
      <c r="GS490" s="223">
        <f t="shared" ref="GS490:GS553" ca="1" si="1308">2*IMREAL(K229)*COS(2*PI()*B229*195/Nt_load2)-2*IMAGINARY(K229)*SIN(2*PI()*B229*195/Nt_load2)</f>
        <v>3.264819170065002E-3</v>
      </c>
      <c r="GT490" s="223">
        <f t="shared" ref="GT490:GT553" ca="1" si="1309">2*IMREAL(K229)*COS(2*PI()*B229*196/Nt_load2)-2*IMAGINARY(K229)*SIN(2*PI()*B229*196/Nt_load2)</f>
        <v>-3.373430477701785E-3</v>
      </c>
      <c r="GU490" s="223">
        <f t="shared" ref="GU490:GU553" ca="1" si="1310">2*IMREAL(K229)*COS(2*PI()*B229*197/Nt_load2)-2*IMAGINARY(K229)*SIN(2*PI()*B229*197/Nt_load2)</f>
        <v>3.4800097569599878E-3</v>
      </c>
      <c r="GV490" s="223">
        <f t="shared" ref="GV490:GV553" ca="1" si="1311">2*IMREAL(K229)*COS(2*PI()*B229*198/Nt_load2)-2*IMAGINARY(K229)*SIN(2*PI()*B229*198/Nt_load2)</f>
        <v>-3.5844928084660544E-3</v>
      </c>
      <c r="GW490" s="223">
        <f t="shared" ref="GW490:GW553" ca="1" si="1312">2*IMREAL(K229)*COS(2*PI()*B229*199/Nt_load2)-2*IMAGINARY(K229)*SIN(2*PI()*B229*199/Nt_load2)</f>
        <v>3.6868166955375983E-3</v>
      </c>
      <c r="GX490" s="223">
        <f t="shared" ref="GX490:GX553" ca="1" si="1313">2*IMREAL(K229)*COS(2*PI()*B229*200/Nt_load2)-2*IMAGINARY(K229)*SIN(2*PI()*B229*200/Nt_load2)</f>
        <v>-3.786919782090236E-3</v>
      </c>
      <c r="GY490" s="223">
        <f t="shared" ref="GY490:GY553" ca="1" si="1314">2*IMREAL(K229)*COS(2*PI()*B229*201/Nt_load2)-2*IMAGINARY(K229)*SIN(2*PI()*B229*201/Nt_load2)</f>
        <v>3.8847417697686509E-3</v>
      </c>
      <c r="GZ490" s="223">
        <f t="shared" ref="GZ490:GZ553" ca="1" si="1315">2*IMREAL(K229)*COS(2*PI()*B229*202/Nt_load2)-2*IMAGINARY(K229)*SIN(2*PI()*B229*202/Nt_load2)</f>
        <v>-3.9802237342643591E-3</v>
      </c>
      <c r="HA490" s="223">
        <f t="shared" ref="HA490:HA553" ca="1" si="1316">2*IMREAL(K229)*COS(2*PI()*B229*203/Nt_load2)-2*IMAGINARY(K229)*SIN(2*PI()*B229*203/Nt_load2)</f>
        <v>4.0733081608127089E-3</v>
      </c>
      <c r="HB490" s="223">
        <f t="shared" ref="HB490:HB553" ca="1" si="1317">2*IMREAL(K229)*COS(2*PI()*B229*204/Nt_load2)-2*IMAGINARY(K229)*SIN(2*PI()*B229*204/Nt_load2)</f>
        <v>-4.1639389788362116E-3</v>
      </c>
      <c r="HC490" s="223">
        <f t="shared" ref="HC490:HC553" ca="1" si="1318">2*IMREAL(K229)*COS(2*PI()*B229*205/Nt_load2)-2*IMAGINARY(K229)*SIN(2*PI()*B229*205/Nt_load2)</f>
        <v>4.252061595718155E-3</v>
      </c>
      <c r="HD490" s="223">
        <f t="shared" ref="HD490:HD553" ca="1" si="1319">2*IMREAL(K229)*COS(2*PI()*B229*206/Nt_load2)-2*IMAGINARY(K229)*SIN(2*PI()*B229*206/Nt_load2)</f>
        <v>-4.3376229296900621E-3</v>
      </c>
      <c r="HE490" s="223">
        <f t="shared" ref="HE490:HE553" ca="1" si="1320">2*IMREAL(K229)*COS(2*PI()*B229*207/Nt_load2)-2*IMAGINARY(K229)*SIN(2*PI()*B229*207/Nt_load2)</f>
        <v>4.4205714418029006E-3</v>
      </c>
      <c r="HF490" s="223">
        <f t="shared" ref="HF490:HF553" ca="1" si="1321">2*IMREAL(K229)*COS(2*PI()*B229*208/Nt_load2)-2*IMAGINARY(K229)*SIN(2*PI()*B229*208/Nt_load2)</f>
        <v>-4.5008571669753871E-3</v>
      </c>
      <c r="HG490" s="223">
        <f t="shared" ref="HG490:HG553" ca="1" si="1322">2*IMREAL(K229)*COS(2*PI()*B229*209/Nt_load2)-2*IMAGINARY(K229)*SIN(2*PI()*B229*209/Nt_load2)</f>
        <v>4.5784317440880108E-3</v>
      </c>
      <c r="HH490" s="223">
        <f t="shared" ref="HH490:HH553" ca="1" si="1323">2*IMREAL(K229)*COS(2*PI()*B229*210/Nt_load2)-2*IMAGINARY(K229)*SIN(2*PI()*B229*210/Nt_load2)</f>
        <v>-4.6532484451169368E-3</v>
      </c>
      <c r="HI490" s="223">
        <f t="shared" ref="HI490:HI553" ca="1" si="1324">2*IMREAL(K229)*COS(2*PI()*B229*211/Nt_load2)-2*IMAGINARY(K229)*SIN(2*PI()*B229*211/Nt_load2)</f>
        <v>4.7252622032783482E-3</v>
      </c>
      <c r="HJ490" s="223">
        <f t="shared" ref="HJ490:HJ553" ca="1" si="1325">2*IMREAL(K229)*COS(2*PI()*B229*212/Nt_load2)-2*IMAGINARY(K229)*SIN(2*PI()*B229*212/Nt_load2)</f>
        <v>-4.7944296401774521E-3</v>
      </c>
      <c r="HK490" s="223">
        <f t="shared" ref="HK490:HK553" ca="1" si="1326">2*IMREAL(K229)*COS(2*PI()*B229*213/Nt_load2)-2*IMAGINARY(K229)*SIN(2*PI()*B229*213/Nt_load2)</f>
        <v>4.8607090919368968E-3</v>
      </c>
      <c r="HL490" s="223">
        <f t="shared" ref="HL490:HL553" ca="1" si="1327">2*IMREAL(K229)*COS(2*PI()*B229*214/Nt_load2)-2*IMAGINARY(K229)*SIN(2*PI()*B229*214/Nt_load2)</f>
        <v>-4.9240606342926766E-3</v>
      </c>
      <c r="HM490" s="223">
        <f t="shared" ref="HM490:HM553" ca="1" si="1328">2*IMREAL(K229)*COS(2*PI()*B229*215/Nt_load2)-2*IMAGINARY(K229)*SIN(2*PI()*B229*215/Nt_load2)</f>
        <v>4.9844461066451294E-3</v>
      </c>
      <c r="HN490" s="223">
        <f t="shared" ref="HN490:HN553" ca="1" si="1329">2*IMREAL(K229)*COS(2*PI()*B229*216/Nt_load2)-2*IMAGINARY(K229)*SIN(2*PI()*B229*216/Nt_load2)</f>
        <v>-5.0418291350431098E-3</v>
      </c>
      <c r="HO490" s="223">
        <f t="shared" ref="HO490:HO553" ca="1" si="1330">2*IMREAL(K229)*COS(2*PI()*B229*217/Nt_load2)-2*IMAGINARY(K229)*SIN(2*PI()*B229*217/Nt_load2)</f>
        <v>5.0961751540965321E-3</v>
      </c>
      <c r="HP490" s="223">
        <f t="shared" ref="HP490:HP553" ca="1" si="1331">2*IMREAL(K229)*COS(2*PI()*B229*218/Nt_load2)-2*IMAGINARY(K229)*SIN(2*PI()*B229*218/Nt_load2)</f>
        <v>-5.1474514277951439E-3</v>
      </c>
      <c r="HQ490" s="223">
        <f t="shared" ref="HQ490:HQ553" ca="1" si="1332">2*IMREAL(K229)*COS(2*PI()*B229*219/Nt_load2)-2*IMAGINARY(K229)*SIN(2*PI()*B229*219/Nt_load2)</f>
        <v>5.1956270692294863E-3</v>
      </c>
      <c r="HR490" s="223">
        <f t="shared" ref="HR490:HR553" ca="1" si="1333">2*IMREAL(K229)*COS(2*PI()*B229*220/Nt_load2)-2*IMAGINARY(K229)*SIN(2*PI()*B229*220/Nt_load2)</f>
        <v>-5.2406730591941161E-3</v>
      </c>
      <c r="HS490" s="223">
        <f t="shared" ref="HS490:HS553" ca="1" si="1334">2*IMREAL(K229)*COS(2*PI()*B229*221/Nt_load2)-2*IMAGINARY(K229)*SIN(2*PI()*B229*221/Nt_load2)</f>
        <v>5.2825622636692889E-3</v>
      </c>
      <c r="HT490" s="223">
        <f t="shared" ref="HT490:HT553" ca="1" si="1335">2*IMREAL(K229)*COS(2*PI()*B229*222/Nt_load2)-2*IMAGINARY(K229)*SIN(2*PI()*B229*222/Nt_load2)</f>
        <v>-5.3212694501647388E-3</v>
      </c>
      <c r="HU490" s="223">
        <f t="shared" ref="HU490:HU553" ca="1" si="1336">2*IMREAL(K229)*COS(2*PI()*B229*223/Nt_load2)-2*IMAGINARY(K229)*SIN(2*PI()*B229*223/Nt_load2)</f>
        <v>5.3567713029183152E-3</v>
      </c>
      <c r="HV490" s="223">
        <f t="shared" ref="HV490:HV553" ca="1" si="1337">2*IMREAL(K229)*COS(2*PI()*B229*224/Nt_load2)-2*IMAGINARY(K229)*SIN(2*PI()*B229*224/Nt_load2)</f>
        <v>-5.3890464369417508E-3</v>
      </c>
      <c r="HW490" s="223">
        <f t="shared" ref="HW490:HW553" ca="1" si="1338">2*IMREAL(K229)*COS(2*PI()*B229*225/Nt_load2)-2*IMAGINARY(K229)*SIN(2*PI()*B229*225/Nt_load2)</f>
        <v>5.4180754109008538E-3</v>
      </c>
      <c r="HX490" s="223">
        <f t="shared" ref="HX490:HX553" ca="1" si="1339">2*IMREAL(K229)*COS(2*PI()*B229*226/Nt_load2)-2*IMAGINARY(K229)*SIN(2*PI()*B229*226/Nt_load2)</f>
        <v>-5.4438407388274438E-3</v>
      </c>
      <c r="HY490" s="223">
        <f t="shared" ref="HY490:HY553" ca="1" si="1340">2*IMREAL(K229)*COS(2*PI()*B229*227/Nt_load2)-2*IMAGINARY(K229)*SIN(2*PI()*B229*227/Nt_load2)</f>
        <v>5.4663269006511687E-3</v>
      </c>
      <c r="HZ490" s="223">
        <f t="shared" ref="HZ490:HZ553" ca="1" si="1341">2*IMREAL(K229)*COS(2*PI()*B229*228/Nt_load2)-2*IMAGINARY(K229)*SIN(2*PI()*B229*228/Nt_load2)</f>
        <v>-5.4855203515491637E-3</v>
      </c>
      <c r="IA490" s="223">
        <f t="shared" ref="IA490:IA553" ca="1" si="1342">2*IMREAL(K229)*COS(2*PI()*B229*229/Nt_load2)-2*IMAGINARY(K229)*SIN(2*PI()*B229*229/Nt_load2)</f>
        <v>5.5014095301041191E-3</v>
      </c>
      <c r="IB490" s="223">
        <f t="shared" ref="IB490:IB553" ca="1" si="1343">2*IMREAL(K229)*COS(2*PI()*B229*230/Nt_load2)-2*IMAGINARY(K229)*SIN(2*PI()*B229*230/Nt_load2)</f>
        <v>-5.5139848652691077E-3</v>
      </c>
      <c r="IC490" s="223">
        <f t="shared" ref="IC490:IC553" ca="1" si="1344">2*IMREAL(K229)*COS(2*PI()*B229*231/Nt_load2)-2*IMAGINARY(K229)*SIN(2*PI()*B229*231/Nt_load2)</f>
        <v>5.5232387821324792E-3</v>
      </c>
      <c r="ID490" s="223">
        <f t="shared" ref="ID490:ID553" ca="1" si="1345">2*IMREAL(K229)*COS(2*PI()*B229*232/Nt_load2)-2*IMAGINARY(K229)*SIN(2*PI()*B229*232/Nt_load2)</f>
        <v>-5.5291657064806595E-3</v>
      </c>
      <c r="IE490" s="223">
        <f t="shared" ref="IE490:IE553" ca="1" si="1346">2*IMREAL(K229)*COS(2*PI()*B229*233/Nt_load2)-2*IMAGINARY(K229)*SIN(2*PI()*B229*223/Nt_load2)</f>
        <v>6.085781013211675E-3</v>
      </c>
      <c r="IF490" s="223">
        <f t="shared" ref="IF490:IF553" ca="1" si="1347">2*IMREAL(K229)*COS(2*PI()*B229*234/Nt_load2)-2*IMAGINARY(K229)*SIN(2*PI()*B229*234/Nt_load2)</f>
        <v>-5.531026303207575E-3</v>
      </c>
      <c r="IG490" s="223">
        <f t="shared" ref="IG490:IG553" ca="1" si="1348">2*IMREAL(K229)*COS(2*PI()*B229*235/Nt_load2)-2*IMAGINARY(K229)*SIN(2*PI()*B229*235/Nt_load2)</f>
        <v>5.5269588548323839E-3</v>
      </c>
      <c r="IH490" s="223">
        <f t="shared" ref="IH490:IH553" ca="1" si="1349">2*IMREAL(K229)*COS(2*PI()*B229*236/Nt_load2)-2*IMAGINARY(K229)*SIN(2*PI()*B229*236/Nt_load2)</f>
        <v>-5.5195621731093693E-3</v>
      </c>
      <c r="II490" s="223">
        <f t="shared" ref="II490:II553" ca="1" si="1350">2*IMREAL(K229)*COS(2*PI()*B229*237/Nt_load2)-2*IMAGINARY(K229)*SIN(2*PI()*B229*237/Nt_load2)</f>
        <v>5.5088407135229544E-3</v>
      </c>
      <c r="IJ490" s="223">
        <f t="shared" ref="IJ490:IJ553" ca="1" si="1351">2*IMREAL(K229)*COS(2*PI()*B229*238/Nt_load2)-2*IMAGINARY(K229)*SIN(2*PI()*B229*238/Nt_load2)</f>
        <v>-5.4948009342795905E-3</v>
      </c>
      <c r="IK490" s="223">
        <f t="shared" ref="IK490:IK553" ca="1" si="1352">2*IMREAL(K229)*COS(2*PI()*B229*239/Nt_load2)-2*IMAGINARY(K229)*SIN(2*PI()*B229*239/Nt_load2)</f>
        <v>5.4774512924172705E-3</v>
      </c>
      <c r="IL490" s="223">
        <f t="shared" ref="IL490:IL553" ca="1" si="1353">2*IMREAL(K229)*COS(2*PI()*B229*240/Nt_load2)-2*IMAGINARY(K229)*SIN(2*PI()*B229*240/Nt_load2)</f>
        <v>-5.456802238711405E-3</v>
      </c>
      <c r="IM490" s="223">
        <f t="shared" ref="IM490:IM553" ca="1" si="1354">2*IMREAL(K229)*COS(2*PI()*B229*241/Nt_load2)-2*IMAGINARY(K229)*SIN(2*PI()*B229*241/Nt_load2)</f>
        <v>5.43286621138002E-3</v>
      </c>
      <c r="IN490" s="223">
        <f t="shared" ref="IN490:IN553" ca="1" si="1355">2*IMREAL(K229)*COS(2*PI()*B229*242/Nt_load2)-2*IMAGINARY(K229)*SIN(2*PI()*B229*242/Nt_load2)</f>
        <v>-5.4056576285907319E-3</v>
      </c>
      <c r="IO490" s="223">
        <f t="shared" ref="IO490:IO553" ca="1" si="1356">2*IMREAL(K229)*COS(2*PI()*B229*243/Nt_load2)-2*IMAGINARY(K229)*SIN(2*PI()*B229*243/Nt_load2)</f>
        <v>5.3751928797766699E-3</v>
      </c>
      <c r="IP490" s="223">
        <f t="shared" ref="IP490:IP553" ca="1" si="1357">2*IMREAL(K229)*COS(2*PI()*B229*244/Nt_load2)-2*IMAGINARY(K229)*SIN(2*PI()*B229*244/Nt_load2)</f>
        <v>-5.3414903157630892E-3</v>
      </c>
      <c r="IQ490" s="223">
        <f t="shared" ref="IQ490:IQ553" ca="1" si="1358">2*IMREAL(K229)*COS(2*PI()*B229*245/Nt_load2)-2*IMAGINARY(K229)*SIN(2*PI()*B229*245/Nt_load2)</f>
        <v>5.3045702377146411E-3</v>
      </c>
      <c r="IR490" s="223">
        <f t="shared" ref="IR490:IR553" ca="1" si="1359">2*IMREAL(K229)*COS(2*PI()*B229*246/Nt_load2)-2*IMAGINARY(K229)*SIN(2*PI()*B229*246/Nt_load2)</f>
        <v>-5.2644548849054718E-3</v>
      </c>
      <c r="IS490" s="223">
        <f t="shared" ref="IS490:IS553" ca="1" si="1360">2*IMREAL(K229)*COS(2*PI()*B229*247/Nt_load2)-2*IMAGINARY(K229)*SIN(2*PI()*B229*247/Nt_load2)</f>
        <v>5.2211684213244727E-3</v>
      </c>
      <c r="IT490" s="223">
        <f t="shared" ref="IT490:IT553" ca="1" si="1361">2*IMREAL(K229)*COS(2*PI()*B229*248/Nt_load2)-2*IMAGINARY(K229)*SIN(2*PI()*B229*248/Nt_load2)</f>
        <v>-5.1747369211185444E-3</v>
      </c>
      <c r="IU490" s="223">
        <f t="shared" ref="IU490:IU553" ca="1" si="1362">2*IMREAL(K229)*COS(2*PI()*B229*249/Nt_load2)-2*IMAGINARY(K229)*SIN(2*PI()*B229*249/Nt_load2)</f>
        <v>5.1251883528869854E-3</v>
      </c>
      <c r="IV490" s="223">
        <f t="shared" ref="IV490:IV553" ca="1" si="1363">2*IMREAL(K229)*COS(2*PI()*B229*250/Nt_load2)-2*IMAGINARY(K229)*SIN(2*PI()*B229*250/Nt_load2)</f>
        <v>-5.07255256283502E-3</v>
      </c>
      <c r="IW490" s="223">
        <f t="shared" ref="IW490:IW553" ca="1" si="1364">2*IMREAL(K229)*COS(2*PI()*B229*251/Nt_load2)-2*IMAGINARY(K229)*SIN(2*PI()*B229*251/Nt_load2)</f>
        <v>5.0168612567939074E-3</v>
      </c>
      <c r="IX490" s="223">
        <f t="shared" ref="IX490:IX553" ca="1" si="1365">2*IMREAL(K229)*COS(2*PI()*B229*252/Nt_load2)-2*IMAGINARY(K229)*SIN(2*PI()*B229*252/Nt_load2)</f>
        <v>-4.9581479811244902E-3</v>
      </c>
      <c r="IY490" s="223">
        <f t="shared" ref="IY490:IY553" ca="1" si="1366">2*IMREAL(K229)*COS(2*PI()*B229*253/Nt_load2)-2*IMAGINARY(K229)*SIN(2*PI()*B229*253/Nt_load2)</f>
        <v>4.8964481025080588E-3</v>
      </c>
      <c r="IZ490" s="223">
        <f t="shared" ref="IZ490:IZ553" ca="1" si="1367">2*IMREAL(K229)*COS(2*PI()*B229*254/Nt_load2)-2*IMAGINARY(K229)*SIN(2*PI()*B229*254/Nt_load2)</f>
        <v>-4.831798786644954E-3</v>
      </c>
      <c r="JA490" s="223">
        <f t="shared" ref="JA490:JA553" ca="1" si="1368">2*IMREAL(K229)*COS(2*PI()*B229*255/Nt_load2)-2*IMAGINARY(K229)*SIN(2*PI()*B229*255/Nt_load2)</f>
        <v>4.7642389758650611E-3</v>
      </c>
      <c r="JB490" s="223">
        <f t="shared" ref="JB490:JB553" ca="1" si="1369">2*IMREAL(K229)*COS(2*PI()*B229*256/Nt_load2)-2*IMAGINARY(K229)*SIN(2*PI()*B229*256/Nt_load2)</f>
        <v>-4.6938093656727952E-3</v>
      </c>
    </row>
    <row r="491" spans="2:262">
      <c r="B491" s="230">
        <v>130</v>
      </c>
      <c r="C491" s="229">
        <f t="shared" ref="C491:C554" si="1370">C490+Div_Nt_load2</f>
        <v>2.5390625000000018E-3</v>
      </c>
      <c r="D491" s="226">
        <f t="shared" ca="1" si="1113"/>
        <v>23.402747419075421</v>
      </c>
      <c r="E491" s="225">
        <f ca="1">EF361</f>
        <v>-0.59725258092457745</v>
      </c>
      <c r="F491" s="224">
        <v>130</v>
      </c>
      <c r="G491" s="223">
        <f t="shared" ca="1" si="1114"/>
        <v>4.1324227322924153E-3</v>
      </c>
      <c r="H491" s="223">
        <f t="shared" ca="1" si="1115"/>
        <v>-3.9928229925538751E-3</v>
      </c>
      <c r="I491" s="223">
        <f t="shared" ca="1" si="1116"/>
        <v>3.8436041924962833E-3</v>
      </c>
      <c r="J491" s="223">
        <f t="shared" ca="1" si="1117"/>
        <v>-3.6851258132790028E-3</v>
      </c>
      <c r="K491" s="223">
        <f t="shared" ca="1" si="1118"/>
        <v>3.5177696431986337E-3</v>
      </c>
      <c r="L491" s="223">
        <f t="shared" ca="1" si="1119"/>
        <v>-3.3419388579275684E-3</v>
      </c>
      <c r="M491" s="223">
        <f t="shared" ca="1" si="1120"/>
        <v>3.1580570492284908E-3</v>
      </c>
      <c r="N491" s="223">
        <f t="shared" ca="1" si="1121"/>
        <v>-2.9665672044846799E-3</v>
      </c>
      <c r="O491" s="223">
        <f t="shared" ca="1" si="1122"/>
        <v>2.7679306395046667E-3</v>
      </c>
      <c r="P491" s="223">
        <f t="shared" ca="1" si="1123"/>
        <v>-2.562625887172011E-3</v>
      </c>
      <c r="Q491" s="223">
        <f t="shared" ca="1" si="1124"/>
        <v>2.3511475446176405E-3</v>
      </c>
      <c r="R491" s="223">
        <f t="shared" ca="1" si="1125"/>
        <v>-2.1340050816920676E-3</v>
      </c>
      <c r="S491" s="223">
        <f t="shared" ca="1" si="1126"/>
        <v>1.9117216136079287E-3</v>
      </c>
      <c r="T491" s="223">
        <f t="shared" ca="1" si="1127"/>
        <v>-1.6848326407096048E-3</v>
      </c>
      <c r="U491" s="223">
        <f t="shared" ca="1" si="1128"/>
        <v>1.4538847584058682E-3</v>
      </c>
      <c r="V491" s="223">
        <f t="shared" ca="1" si="1129"/>
        <v>-1.2194343403738673E-3</v>
      </c>
      <c r="W491" s="223">
        <f t="shared" ca="1" si="1130"/>
        <v>9.8204619820607209E-4</v>
      </c>
      <c r="X491" s="223">
        <f t="shared" ca="1" si="1131"/>
        <v>-7.4229222072970998E-4</v>
      </c>
      <c r="Y491" s="223">
        <f t="shared" ca="1" si="1132"/>
        <v>5.0074999627652567E-4</v>
      </c>
      <c r="Z491" s="223">
        <f t="shared" ca="1" si="1133"/>
        <v>-2.5800142122175615E-4</v>
      </c>
      <c r="AA491" s="223">
        <f t="shared" ca="1" si="1134"/>
        <v>1.463129814500844E-5</v>
      </c>
      <c r="AB491" s="223">
        <f t="shared" ca="1" si="1135"/>
        <v>2.2877407301048584E-4</v>
      </c>
      <c r="AC491" s="223">
        <f t="shared" ca="1" si="1136"/>
        <v>-4.7162830738592615E-4</v>
      </c>
      <c r="AD491" s="223">
        <f t="shared" ca="1" si="1137"/>
        <v>7.1334634785904247E-4</v>
      </c>
      <c r="AE491" s="223">
        <f t="shared" ca="1" si="1138"/>
        <v>-9.5334587449840639E-4</v>
      </c>
      <c r="AF491" s="223">
        <f t="shared" ca="1" si="1139"/>
        <v>1.1910487074229359E-3</v>
      </c>
      <c r="AG491" s="223">
        <f t="shared" ca="1" si="1140"/>
        <v>-1.4258821996876697E-3</v>
      </c>
      <c r="AH491" s="223">
        <f t="shared" ca="1" si="1141"/>
        <v>1.6572806168408259E-3</v>
      </c>
      <c r="AI491" s="223">
        <f t="shared" ca="1" si="1142"/>
        <v>-1.8846864998274414E-3</v>
      </c>
      <c r="AJ491" s="223">
        <f t="shared" ca="1" si="1143"/>
        <v>2.1075520079568665E-3</v>
      </c>
      <c r="AK491" s="223">
        <f t="shared" ca="1" si="1144"/>
        <v>-2.325340238699433E-3</v>
      </c>
      <c r="AL491" s="223">
        <f t="shared" ca="1" si="1145"/>
        <v>2.5375265211311599E-3</v>
      </c>
      <c r="AM491" s="223">
        <f t="shared" ca="1" si="1146"/>
        <v>-2.7435996799124109E-3</v>
      </c>
      <c r="AN491" s="223">
        <f t="shared" ca="1" si="1147"/>
        <v>2.9430632667538604E-3</v>
      </c>
      <c r="AO491" s="223">
        <f t="shared" ca="1" si="1148"/>
        <v>-3.1354367564037466E-3</v>
      </c>
      <c r="AP491" s="223">
        <f t="shared" ca="1" si="1149"/>
        <v>3.3202567042756852E-3</v>
      </c>
      <c r="AQ491" s="223">
        <f t="shared" ca="1" si="1150"/>
        <v>-3.4970778629268319E-3</v>
      </c>
      <c r="AR491" s="223">
        <f t="shared" ca="1" si="1151"/>
        <v>3.665474254698345E-3</v>
      </c>
      <c r="AS491" s="223">
        <f t="shared" ca="1" si="1152"/>
        <v>-3.8250401979327102E-3</v>
      </c>
      <c r="AT491" s="223">
        <f t="shared" ca="1" si="1153"/>
        <v>3.9753912842962584E-3</v>
      </c>
      <c r="AU491" s="223">
        <f t="shared" ca="1" si="1154"/>
        <v>-4.1161653048528268E-3</v>
      </c>
      <c r="AV491" s="223">
        <f t="shared" ca="1" si="1155"/>
        <v>4.2470231226564639E-3</v>
      </c>
      <c r="AW491" s="223">
        <f t="shared" ca="1" si="1156"/>
        <v>-4.3676494897623335E-3</v>
      </c>
      <c r="AX491" s="223">
        <f t="shared" ca="1" si="1157"/>
        <v>4.4777538066864556E-3</v>
      </c>
      <c r="AY491" s="223">
        <f t="shared" ca="1" si="1158"/>
        <v>-4.5770708224853601E-3</v>
      </c>
      <c r="AZ491" s="223">
        <f t="shared" ca="1" si="1159"/>
        <v>4.6653612737688919E-3</v>
      </c>
      <c r="BA491" s="223">
        <f t="shared" ca="1" si="1160"/>
        <v>-4.7424124611064782E-3</v>
      </c>
      <c r="BB491" s="223">
        <f t="shared" ca="1" si="1161"/>
        <v>4.8080387614389888E-3</v>
      </c>
      <c r="BC491" s="223">
        <f t="shared" ca="1" si="1162"/>
        <v>-4.862082075260738E-3</v>
      </c>
      <c r="BD491" s="223">
        <f t="shared" ca="1" si="1163"/>
        <v>4.9044122074950952E-3</v>
      </c>
      <c r="BE491" s="223">
        <f t="shared" ca="1" si="1164"/>
        <v>-4.9349271811458383E-3</v>
      </c>
      <c r="BF491" s="223">
        <f t="shared" ca="1" si="1165"/>
        <v>4.9535534829686124E-3</v>
      </c>
      <c r="BG491" s="223">
        <f t="shared" ca="1" si="1166"/>
        <v>-4.9602462405708763E-3</v>
      </c>
      <c r="BH491" s="223">
        <f t="shared" ca="1" si="1167"/>
        <v>4.9549893305133501E-3</v>
      </c>
      <c r="BI491" s="223">
        <f t="shared" ca="1" si="1168"/>
        <v>-4.9377954171528123E-3</v>
      </c>
      <c r="BJ491" s="223">
        <f t="shared" ca="1" si="1169"/>
        <v>4.9087059221325589E-3</v>
      </c>
      <c r="BK491" s="223">
        <f t="shared" ca="1" si="1170"/>
        <v>-4.8677909245940041E-3</v>
      </c>
      <c r="BL491" s="223">
        <f t="shared" ca="1" si="1171"/>
        <v>4.8151489923499964E-3</v>
      </c>
      <c r="BM491" s="223">
        <f t="shared" ca="1" si="1172"/>
        <v>-4.7509069444261805E-3</v>
      </c>
      <c r="BN491" s="223">
        <f t="shared" ca="1" si="1173"/>
        <v>4.675219545542942E-3</v>
      </c>
      <c r="BO491" s="223">
        <f t="shared" ca="1" si="1174"/>
        <v>-4.5882691332736272E-3</v>
      </c>
      <c r="BP491" s="223">
        <f t="shared" ca="1" si="1175"/>
        <v>4.4902651787772857E-3</v>
      </c>
      <c r="BQ491" s="223">
        <f t="shared" ca="1" si="1176"/>
        <v>-4.381443782164548E-3</v>
      </c>
      <c r="BR491" s="223">
        <f t="shared" ca="1" si="1177"/>
        <v>4.2620671037114271E-3</v>
      </c>
      <c r="BS491" s="223">
        <f t="shared" ca="1" si="1178"/>
        <v>-4.1324227322924812E-3</v>
      </c>
      <c r="BT491" s="223">
        <f t="shared" ca="1" si="1179"/>
        <v>3.9928229925539609E-3</v>
      </c>
      <c r="BU491" s="223">
        <f t="shared" ca="1" si="1180"/>
        <v>-3.8436041924963032E-3</v>
      </c>
      <c r="BV491" s="223">
        <f t="shared" ca="1" si="1181"/>
        <v>3.6851258132790409E-3</v>
      </c>
      <c r="BW491" s="223">
        <f t="shared" ca="1" si="1182"/>
        <v>-3.5177696431986927E-3</v>
      </c>
      <c r="BX491" s="223">
        <f t="shared" ca="1" si="1183"/>
        <v>3.34193885792765E-3</v>
      </c>
      <c r="BY491" s="223">
        <f t="shared" ca="1" si="1184"/>
        <v>-3.1580570492285888E-3</v>
      </c>
      <c r="BZ491" s="223">
        <f t="shared" ca="1" si="1185"/>
        <v>2.9665672044846972E-3</v>
      </c>
      <c r="CA491" s="223">
        <f t="shared" ca="1" si="1186"/>
        <v>-2.7679306395047144E-3</v>
      </c>
      <c r="CB491" s="223">
        <f t="shared" ca="1" si="1187"/>
        <v>2.5626258871720743E-3</v>
      </c>
      <c r="CC491" s="223">
        <f t="shared" ca="1" si="1188"/>
        <v>-2.3511475446177216E-3</v>
      </c>
      <c r="CD491" s="223">
        <f t="shared" ca="1" si="1189"/>
        <v>2.1340050816921821E-3</v>
      </c>
      <c r="CE491" s="223">
        <f t="shared" ca="1" si="1190"/>
        <v>-1.9117216136080796E-3</v>
      </c>
      <c r="CF491" s="223">
        <f t="shared" ca="1" si="1191"/>
        <v>1.6848326407096252E-3</v>
      </c>
      <c r="CG491" s="223">
        <f t="shared" ca="1" si="1192"/>
        <v>-1.4538847584059233E-3</v>
      </c>
      <c r="CH491" s="223">
        <f t="shared" ca="1" si="1193"/>
        <v>1.219434340373957E-3</v>
      </c>
      <c r="CI491" s="223">
        <f t="shared" ca="1" si="1194"/>
        <v>-9.8204619820619656E-4</v>
      </c>
      <c r="CJ491" s="223">
        <f t="shared" ca="1" si="1195"/>
        <v>7.4229222072973167E-4</v>
      </c>
      <c r="CK491" s="223">
        <f t="shared" ca="1" si="1196"/>
        <v>-5.0074999627668787E-4</v>
      </c>
      <c r="CL491" s="223">
        <f t="shared" ca="1" si="1197"/>
        <v>2.580014212218134E-4</v>
      </c>
      <c r="CM491" s="223">
        <f t="shared" ca="1" si="1198"/>
        <v>-1.4631298145241761E-5</v>
      </c>
      <c r="CN491" s="223">
        <f t="shared" ca="1" si="1199"/>
        <v>-2.2877407301039347E-4</v>
      </c>
      <c r="CO491" s="223">
        <f t="shared" ca="1" si="1200"/>
        <v>4.7162830738590447E-4</v>
      </c>
      <c r="CP491" s="223">
        <f t="shared" ca="1" si="1201"/>
        <v>-7.1334634785888114E-4</v>
      </c>
      <c r="CQ491" s="223">
        <f t="shared" ca="1" si="1202"/>
        <v>9.533458744983847E-4</v>
      </c>
      <c r="CR491" s="223">
        <f t="shared" ca="1" si="1203"/>
        <v>-1.1910487074227093E-3</v>
      </c>
      <c r="CS491" s="223">
        <f t="shared" ca="1" si="1204"/>
        <v>1.4258821996875808E-3</v>
      </c>
      <c r="CT491" s="223">
        <f t="shared" ca="1" si="1205"/>
        <v>-1.6572806168408723E-3</v>
      </c>
      <c r="CU491" s="223">
        <f t="shared" ca="1" si="1206"/>
        <v>1.8846864998272905E-3</v>
      </c>
      <c r="CV491" s="223">
        <f t="shared" ca="1" si="1207"/>
        <v>-2.1075520079568465E-3</v>
      </c>
      <c r="CW491" s="223">
        <f t="shared" ca="1" si="1208"/>
        <v>2.3253402386992266E-3</v>
      </c>
      <c r="CX491" s="223">
        <f t="shared" ca="1" si="1209"/>
        <v>-2.5375265211310806E-3</v>
      </c>
      <c r="CY491" s="223">
        <f t="shared" ca="1" si="1210"/>
        <v>2.7435996799124512E-3</v>
      </c>
      <c r="CZ491" s="223">
        <f t="shared" ca="1" si="1211"/>
        <v>-2.9430632667537295E-3</v>
      </c>
      <c r="DA491" s="223">
        <f t="shared" ca="1" si="1212"/>
        <v>3.1354367564037297E-3</v>
      </c>
      <c r="DB491" s="223">
        <f t="shared" ca="1" si="1213"/>
        <v>-3.3202567042755122E-3</v>
      </c>
      <c r="DC491" s="223">
        <f t="shared" ca="1" si="1214"/>
        <v>3.4970778629267664E-3</v>
      </c>
      <c r="DD491" s="223">
        <f t="shared" ca="1" si="1215"/>
        <v>-3.6654742546983776E-3</v>
      </c>
      <c r="DE491" s="223">
        <f t="shared" ca="1" si="1216"/>
        <v>3.8250401979326065E-3</v>
      </c>
      <c r="DF491" s="223">
        <f t="shared" ca="1" si="1217"/>
        <v>-3.9753912842962445E-3</v>
      </c>
      <c r="DG491" s="223">
        <f t="shared" ca="1" si="1218"/>
        <v>4.1161653048526958E-3</v>
      </c>
      <c r="DH491" s="223">
        <f t="shared" ca="1" si="1219"/>
        <v>-4.2470231226564171E-3</v>
      </c>
      <c r="DI491" s="223">
        <f t="shared" ca="1" si="1220"/>
        <v>4.3676494897623569E-3</v>
      </c>
      <c r="DJ491" s="223">
        <f t="shared" ca="1" si="1221"/>
        <v>-4.4777538066864157E-3</v>
      </c>
      <c r="DK491" s="223">
        <f t="shared" ca="1" si="1222"/>
        <v>4.5770708224853783E-3</v>
      </c>
      <c r="DL491" s="223">
        <f t="shared" ca="1" si="1223"/>
        <v>-4.665361273768813E-3</v>
      </c>
      <c r="DM491" s="223">
        <f t="shared" ca="1" si="1224"/>
        <v>4.7424124611064513E-3</v>
      </c>
      <c r="DN491" s="223">
        <f t="shared" ca="1" si="1225"/>
        <v>-4.8080387614389316E-3</v>
      </c>
      <c r="DO491" s="223">
        <f t="shared" ca="1" si="1226"/>
        <v>4.8620820752607197E-3</v>
      </c>
      <c r="DP491" s="223">
        <f t="shared" ca="1" si="1227"/>
        <v>-4.9044122074951022E-3</v>
      </c>
      <c r="DQ491" s="223">
        <f t="shared" ca="1" si="1228"/>
        <v>4.934927181145814E-3</v>
      </c>
      <c r="DR491" s="223">
        <f t="shared" ca="1" si="1229"/>
        <v>-4.9535534829686072E-3</v>
      </c>
      <c r="DS491" s="223">
        <f t="shared" ca="1" si="1230"/>
        <v>4.9602462405708755E-3</v>
      </c>
      <c r="DT491" s="223">
        <f t="shared" ca="1" si="1231"/>
        <v>-4.9549893305133545E-3</v>
      </c>
      <c r="DU491" s="223">
        <f t="shared" ca="1" si="1232"/>
        <v>4.937795417152808E-3</v>
      </c>
      <c r="DV491" s="223">
        <f t="shared" ca="1" si="1233"/>
        <v>-4.9087059221325719E-3</v>
      </c>
      <c r="DW491" s="223">
        <f t="shared" ca="1" si="1234"/>
        <v>4.8677909245940214E-3</v>
      </c>
      <c r="DX491" s="223">
        <f t="shared" ca="1" si="1235"/>
        <v>-4.8151489923500528E-3</v>
      </c>
      <c r="DY491" s="223">
        <f t="shared" ca="1" si="1236"/>
        <v>4.7509069444262066E-3</v>
      </c>
      <c r="DZ491" s="223">
        <f t="shared" ca="1" si="1237"/>
        <v>-4.6752195455429264E-3</v>
      </c>
      <c r="EA491" s="223">
        <f t="shared" ca="1" si="1238"/>
        <v>4.5882691332736619E-3</v>
      </c>
      <c r="EB491" s="223">
        <f t="shared" ca="1" si="1239"/>
        <v>-4.4902651787773256E-3</v>
      </c>
      <c r="EC491" s="223">
        <f t="shared" ca="1" si="1240"/>
        <v>4.3814437821646573E-3</v>
      </c>
      <c r="ED491" s="223">
        <f t="shared" ca="1" si="1241"/>
        <v>-4.2620671037114748E-3</v>
      </c>
      <c r="EE491" s="223">
        <f t="shared" ca="1" si="1242"/>
        <v>4.1324227322924534E-3</v>
      </c>
      <c r="EF491" s="223">
        <f t="shared" ca="1" si="1243"/>
        <v>-3.9928229925540156E-3</v>
      </c>
      <c r="EG491" s="223">
        <f t="shared" ca="1" si="1244"/>
        <v>3.8436041924963613E-3</v>
      </c>
      <c r="EH491" s="223">
        <f t="shared" ca="1" si="1245"/>
        <v>-3.6851258132791971E-3</v>
      </c>
      <c r="EI491" s="223">
        <f t="shared" ca="1" si="1246"/>
        <v>3.5177696431987573E-3</v>
      </c>
      <c r="EJ491" s="223">
        <f t="shared" ca="1" si="1247"/>
        <v>-3.3419388579276144E-3</v>
      </c>
      <c r="EK491" s="223">
        <f t="shared" ca="1" si="1248"/>
        <v>3.1580570492286608E-3</v>
      </c>
      <c r="EL491" s="223">
        <f t="shared" ca="1" si="1249"/>
        <v>-2.9665672044847722E-3</v>
      </c>
      <c r="EM491" s="223">
        <f t="shared" ca="1" si="1250"/>
        <v>2.7679306395049078E-3</v>
      </c>
      <c r="EN491" s="223">
        <f t="shared" ca="1" si="1251"/>
        <v>-2.5626258871721541E-3</v>
      </c>
      <c r="EO491" s="223">
        <f t="shared" ca="1" si="1252"/>
        <v>2.3511475446176787E-3</v>
      </c>
      <c r="EP491" s="223">
        <f t="shared" ca="1" si="1253"/>
        <v>-2.1340050816922662E-3</v>
      </c>
      <c r="EQ491" s="223">
        <f t="shared" ca="1" si="1254"/>
        <v>1.9117216136080343E-3</v>
      </c>
      <c r="ER491" s="223">
        <f t="shared" ca="1" si="1255"/>
        <v>-1.6848326407098448E-3</v>
      </c>
      <c r="ES491" s="223">
        <f t="shared" ca="1" si="1256"/>
        <v>1.4538847584060111E-3</v>
      </c>
      <c r="ET491" s="223">
        <f t="shared" ca="1" si="1257"/>
        <v>-1.2194343403739093E-3</v>
      </c>
      <c r="EU491" s="223">
        <f t="shared" ca="1" si="1258"/>
        <v>9.8204619820628741E-4</v>
      </c>
      <c r="EV491" s="223">
        <f t="shared" ca="1" si="1259"/>
        <v>-7.4229222072982274E-4</v>
      </c>
      <c r="EW491" s="223">
        <f t="shared" ca="1" si="1260"/>
        <v>5.0074999627677938E-4</v>
      </c>
      <c r="EX491" s="223">
        <f t="shared" ca="1" si="1261"/>
        <v>-2.5800142122190577E-4</v>
      </c>
      <c r="EY491" s="223">
        <f t="shared" ca="1" si="1262"/>
        <v>1.4631298145334135E-5</v>
      </c>
      <c r="EZ491" s="223">
        <f t="shared" ca="1" si="1263"/>
        <v>2.2877407301030109E-4</v>
      </c>
      <c r="FA491" s="223">
        <f t="shared" ca="1" si="1264"/>
        <v>-4.7162830738581231E-4</v>
      </c>
      <c r="FB491" s="223">
        <f t="shared" ca="1" si="1265"/>
        <v>7.1334634785879007E-4</v>
      </c>
      <c r="FC491" s="223">
        <f t="shared" ca="1" si="1266"/>
        <v>-9.5334587449829407E-4</v>
      </c>
      <c r="FD491" s="223">
        <f t="shared" ca="1" si="1267"/>
        <v>1.1910487074226195E-3</v>
      </c>
      <c r="FE491" s="223">
        <f t="shared" ca="1" si="1268"/>
        <v>-1.4258821996874925E-3</v>
      </c>
      <c r="FF491" s="223">
        <f t="shared" ca="1" si="1269"/>
        <v>1.6572806168407847E-3</v>
      </c>
      <c r="FG491" s="223">
        <f t="shared" ca="1" si="1270"/>
        <v>-1.8846864998272057E-3</v>
      </c>
      <c r="FH491" s="223">
        <f t="shared" ca="1" si="1271"/>
        <v>2.1075520079567628E-3</v>
      </c>
      <c r="FI491" s="223">
        <f t="shared" ca="1" si="1272"/>
        <v>-2.325340238699145E-3</v>
      </c>
      <c r="FJ491" s="223">
        <f t="shared" ca="1" si="1273"/>
        <v>2.5375265211310012E-3</v>
      </c>
      <c r="FK491" s="223">
        <f t="shared" ca="1" si="1274"/>
        <v>-2.7435996799121394E-3</v>
      </c>
      <c r="FL491" s="223">
        <f t="shared" ca="1" si="1275"/>
        <v>2.9430632667536553E-3</v>
      </c>
      <c r="FM491" s="223">
        <f t="shared" ca="1" si="1276"/>
        <v>-3.1354367564036582E-3</v>
      </c>
      <c r="FN491" s="223">
        <f t="shared" ca="1" si="1277"/>
        <v>3.3202567042756531E-3</v>
      </c>
      <c r="FO491" s="223">
        <f t="shared" ca="1" si="1278"/>
        <v>-3.4970778629265006E-3</v>
      </c>
      <c r="FP491" s="223">
        <f t="shared" ca="1" si="1279"/>
        <v>3.6654742546981256E-3</v>
      </c>
      <c r="FQ491" s="223">
        <f t="shared" ca="1" si="1280"/>
        <v>-3.825040197932548E-3</v>
      </c>
      <c r="FR491" s="223">
        <f t="shared" ca="1" si="1281"/>
        <v>3.9753912842961899E-3</v>
      </c>
      <c r="FS491" s="223">
        <f t="shared" ca="1" si="1282"/>
        <v>-4.1161653048528016E-3</v>
      </c>
      <c r="FT491" s="223">
        <f t="shared" ca="1" si="1283"/>
        <v>4.2470231226562228E-3</v>
      </c>
      <c r="FU491" s="223">
        <f t="shared" ca="1" si="1284"/>
        <v>-4.36764948976218E-3</v>
      </c>
      <c r="FV491" s="223">
        <f t="shared" ca="1" si="1285"/>
        <v>4.4777538066863749E-3</v>
      </c>
      <c r="FW491" s="223">
        <f t="shared" ca="1" si="1286"/>
        <v>-4.5770708224853428E-3</v>
      </c>
      <c r="FX491" s="223">
        <f t="shared" ca="1" si="1287"/>
        <v>4.6653612737688772E-3</v>
      </c>
      <c r="FY491" s="223">
        <f t="shared" ca="1" si="1288"/>
        <v>-4.7424124611063411E-3</v>
      </c>
      <c r="FZ491" s="223">
        <f t="shared" ca="1" si="1289"/>
        <v>4.808038761438909E-3</v>
      </c>
      <c r="GA491" s="223">
        <f t="shared" ca="1" si="1290"/>
        <v>-4.8620820752607015E-3</v>
      </c>
      <c r="GB491" s="223">
        <f t="shared" ca="1" si="1291"/>
        <v>4.9044122074950874E-3</v>
      </c>
      <c r="GC491" s="223">
        <f t="shared" ca="1" si="1292"/>
        <v>-4.9349271811458331E-3</v>
      </c>
      <c r="GD491" s="223">
        <f t="shared" ca="1" si="1293"/>
        <v>4.9535534829685882E-3</v>
      </c>
      <c r="GE491" s="223">
        <f t="shared" ca="1" si="1294"/>
        <v>-4.9602462405708755E-3</v>
      </c>
      <c r="GF491" s="223">
        <f t="shared" ca="1" si="1295"/>
        <v>4.9549893305133588E-3</v>
      </c>
      <c r="GG491" s="223">
        <f t="shared" ca="1" si="1296"/>
        <v>-4.9377954171528167E-3</v>
      </c>
      <c r="GH491" s="223">
        <f t="shared" ca="1" si="1297"/>
        <v>4.908705922132545E-3</v>
      </c>
      <c r="GI491" s="223">
        <f t="shared" ca="1" si="1298"/>
        <v>-4.8677909245940934E-3</v>
      </c>
      <c r="GJ491" s="223">
        <f t="shared" ca="1" si="1299"/>
        <v>4.8151489923500745E-3</v>
      </c>
      <c r="GK491" s="223">
        <f t="shared" ca="1" si="1300"/>
        <v>-4.7509069444262335E-3</v>
      </c>
      <c r="GL491" s="223">
        <f t="shared" ca="1" si="1301"/>
        <v>4.6752195455429576E-3</v>
      </c>
      <c r="GM491" s="223">
        <f t="shared" ca="1" si="1302"/>
        <v>-4.5882691332735899E-3</v>
      </c>
      <c r="GN491" s="223">
        <f t="shared" ca="1" si="1303"/>
        <v>4.4902651787774844E-3</v>
      </c>
      <c r="GO491" s="223">
        <f t="shared" ca="1" si="1304"/>
        <v>-4.3814437821647007E-3</v>
      </c>
      <c r="GP491" s="223">
        <f t="shared" ca="1" si="1305"/>
        <v>4.2620671037115216E-3</v>
      </c>
      <c r="GQ491" s="223">
        <f t="shared" ca="1" si="1306"/>
        <v>-4.1324227322925055E-3</v>
      </c>
      <c r="GR491" s="223">
        <f t="shared" ca="1" si="1307"/>
        <v>3.9928229925539037E-3</v>
      </c>
      <c r="GS491" s="223">
        <f t="shared" ca="1" si="1308"/>
        <v>-3.8436041924965977E-3</v>
      </c>
      <c r="GT491" s="223">
        <f t="shared" ca="1" si="1309"/>
        <v>3.6851258132792591E-3</v>
      </c>
      <c r="GU491" s="223">
        <f t="shared" ca="1" si="1310"/>
        <v>-3.5177696431988223E-3</v>
      </c>
      <c r="GV491" s="223">
        <f t="shared" ca="1" si="1311"/>
        <v>3.341938857927682E-3</v>
      </c>
      <c r="GW491" s="223">
        <f t="shared" ca="1" si="1312"/>
        <v>-3.1580570492285142E-3</v>
      </c>
      <c r="GX491" s="223">
        <f t="shared" ca="1" si="1313"/>
        <v>2.9665672044850715E-3</v>
      </c>
      <c r="GY491" s="223">
        <f t="shared" ca="1" si="1314"/>
        <v>-2.7679306395049842E-3</v>
      </c>
      <c r="GZ491" s="223">
        <f t="shared" ca="1" si="1315"/>
        <v>2.562625887172233E-3</v>
      </c>
      <c r="HA491" s="223">
        <f t="shared" ca="1" si="1316"/>
        <v>-2.3511475446177602E-3</v>
      </c>
      <c r="HB491" s="223">
        <f t="shared" ca="1" si="1317"/>
        <v>2.1340050816920954E-3</v>
      </c>
      <c r="HC491" s="223">
        <f t="shared" ca="1" si="1318"/>
        <v>-1.9117216136083799E-3</v>
      </c>
      <c r="HD491" s="223">
        <f t="shared" ca="1" si="1319"/>
        <v>1.6848326407099318E-3</v>
      </c>
      <c r="HE491" s="223">
        <f t="shared" ca="1" si="1320"/>
        <v>-1.4538847584060995E-3</v>
      </c>
      <c r="HF491" s="223">
        <f t="shared" ca="1" si="1321"/>
        <v>1.2194343403739993E-3</v>
      </c>
      <c r="HG491" s="223">
        <f t="shared" ca="1" si="1322"/>
        <v>-9.8204619820610158E-4</v>
      </c>
      <c r="HH491" s="223">
        <f t="shared" ca="1" si="1323"/>
        <v>7.422922207301931E-4</v>
      </c>
      <c r="HI491" s="223">
        <f t="shared" ca="1" si="1324"/>
        <v>-5.0074999627687132E-4</v>
      </c>
      <c r="HJ491" s="223">
        <f t="shared" ca="1" si="1325"/>
        <v>2.5800142122199771E-4</v>
      </c>
      <c r="HK491" s="223">
        <f t="shared" ca="1" si="1326"/>
        <v>-1.4631298145144616E-5</v>
      </c>
      <c r="HL491" s="223">
        <f t="shared" ca="1" si="1327"/>
        <v>-2.2877407301049061E-4</v>
      </c>
      <c r="HM491" s="223">
        <f t="shared" ca="1" si="1328"/>
        <v>4.7162830738543956E-4</v>
      </c>
      <c r="HN491" s="223">
        <f t="shared" ca="1" si="1329"/>
        <v>-7.1334634785869856E-4</v>
      </c>
      <c r="HO491" s="223">
        <f t="shared" ca="1" si="1330"/>
        <v>9.5334587449820321E-4</v>
      </c>
      <c r="HP491" s="223">
        <f t="shared" ca="1" si="1331"/>
        <v>-1.1910487074228036E-3</v>
      </c>
      <c r="HQ491" s="223">
        <f t="shared" ca="1" si="1332"/>
        <v>1.425882199687674E-3</v>
      </c>
      <c r="HR491" s="223">
        <f t="shared" ca="1" si="1333"/>
        <v>-1.6572806168404322E-3</v>
      </c>
      <c r="HS491" s="223">
        <f t="shared" ca="1" si="1334"/>
        <v>1.88468649982712E-3</v>
      </c>
      <c r="HT491" s="223">
        <f t="shared" ca="1" si="1335"/>
        <v>-2.1075520079566791E-3</v>
      </c>
      <c r="HU491" s="223">
        <f t="shared" ca="1" si="1336"/>
        <v>2.3253402386993124E-3</v>
      </c>
      <c r="HV491" s="223">
        <f t="shared" ca="1" si="1337"/>
        <v>-2.5375265211306799E-3</v>
      </c>
      <c r="HW491" s="223">
        <f t="shared" ca="1" si="1338"/>
        <v>2.7435996799120626E-3</v>
      </c>
      <c r="HX491" s="223">
        <f t="shared" ca="1" si="1339"/>
        <v>-2.9430632667535811E-3</v>
      </c>
      <c r="HY491" s="223">
        <f t="shared" ca="1" si="1340"/>
        <v>3.1354367564035862E-3</v>
      </c>
      <c r="HZ491" s="223">
        <f t="shared" ca="1" si="1341"/>
        <v>-3.3202567042755846E-3</v>
      </c>
      <c r="IA491" s="223">
        <f t="shared" ca="1" si="1342"/>
        <v>3.4970778629264355E-3</v>
      </c>
      <c r="IB491" s="223">
        <f t="shared" ca="1" si="1343"/>
        <v>-3.6654742546980632E-3</v>
      </c>
      <c r="IC491" s="223">
        <f t="shared" ca="1" si="1344"/>
        <v>3.825040197932489E-3</v>
      </c>
      <c r="ID491" s="223">
        <f t="shared" ca="1" si="1345"/>
        <v>-3.9753912842961352E-3</v>
      </c>
      <c r="IE491" s="223">
        <f t="shared" ca="1" si="1346"/>
        <v>4.3567384580392903E-3</v>
      </c>
      <c r="IF491" s="223">
        <f t="shared" ca="1" si="1347"/>
        <v>-4.2470231226561751E-3</v>
      </c>
      <c r="IG491" s="223">
        <f t="shared" ca="1" si="1348"/>
        <v>4.3676494897621349E-3</v>
      </c>
      <c r="IH491" s="223">
        <f t="shared" ca="1" si="1349"/>
        <v>-4.4777538066863368E-3</v>
      </c>
      <c r="II491" s="223">
        <f t="shared" ca="1" si="1350"/>
        <v>4.5770708224853072E-3</v>
      </c>
      <c r="IJ491" s="223">
        <f t="shared" ca="1" si="1351"/>
        <v>-4.6653612737688459E-3</v>
      </c>
      <c r="IK491" s="223">
        <f t="shared" ca="1" si="1352"/>
        <v>4.7424124611063143E-3</v>
      </c>
      <c r="IL491" s="223">
        <f t="shared" ca="1" si="1353"/>
        <v>-4.8080387614388856E-3</v>
      </c>
      <c r="IM491" s="223">
        <f t="shared" ca="1" si="1354"/>
        <v>4.8620820752606833E-3</v>
      </c>
      <c r="IN491" s="223">
        <f t="shared" ca="1" si="1355"/>
        <v>-4.9044122074950744E-3</v>
      </c>
      <c r="IO491" s="223">
        <f t="shared" ca="1" si="1356"/>
        <v>4.9349271811458244E-3</v>
      </c>
      <c r="IP491" s="223">
        <f t="shared" ca="1" si="1357"/>
        <v>-4.953553482968583E-3</v>
      </c>
      <c r="IQ491" s="223">
        <f t="shared" ca="1" si="1358"/>
        <v>4.9602462405708755E-3</v>
      </c>
      <c r="IR491" s="223">
        <f t="shared" ca="1" si="1359"/>
        <v>-4.9549893305133631E-3</v>
      </c>
      <c r="IS491" s="223">
        <f t="shared" ca="1" si="1360"/>
        <v>4.9377954171528253E-3</v>
      </c>
      <c r="IT491" s="223">
        <f t="shared" ca="1" si="1361"/>
        <v>-4.908705922132558E-3</v>
      </c>
      <c r="IU491" s="223">
        <f t="shared" ca="1" si="1362"/>
        <v>4.8677909245941108E-3</v>
      </c>
      <c r="IV491" s="223">
        <f t="shared" ca="1" si="1363"/>
        <v>-4.8151489923500962E-3</v>
      </c>
      <c r="IW491" s="223">
        <f t="shared" ca="1" si="1364"/>
        <v>4.7509069444262586E-3</v>
      </c>
      <c r="IX491" s="223">
        <f t="shared" ca="1" si="1365"/>
        <v>-4.6752195455429879E-3</v>
      </c>
      <c r="IY491" s="223">
        <f t="shared" ca="1" si="1366"/>
        <v>4.5882691332736246E-3</v>
      </c>
      <c r="IZ491" s="223">
        <f t="shared" ca="1" si="1367"/>
        <v>-4.4902651787775234E-3</v>
      </c>
      <c r="JA491" s="223">
        <f t="shared" ca="1" si="1368"/>
        <v>4.3814437821647432E-3</v>
      </c>
      <c r="JB491" s="223">
        <f t="shared" ca="1" si="1369"/>
        <v>-4.2620671037115693E-3</v>
      </c>
    </row>
    <row r="492" spans="2:262">
      <c r="B492" s="230">
        <v>131</v>
      </c>
      <c r="C492" s="229">
        <f t="shared" si="1370"/>
        <v>2.5585937500000018E-3</v>
      </c>
      <c r="D492" s="226">
        <f t="shared" ca="1" si="1113"/>
        <v>23.404871219302976</v>
      </c>
      <c r="E492" s="225">
        <f ca="1">EG361</f>
        <v>-0.59512878069702424</v>
      </c>
      <c r="F492" s="224">
        <v>131</v>
      </c>
      <c r="G492" s="223">
        <f t="shared" ca="1" si="1114"/>
        <v>3.394158852390263E-3</v>
      </c>
      <c r="H492" s="223">
        <f t="shared" ca="1" si="1115"/>
        <v>-3.2208727295488489E-3</v>
      </c>
      <c r="I492" s="223">
        <f t="shared" ca="1" si="1116"/>
        <v>3.0301324183211603E-3</v>
      </c>
      <c r="J492" s="223">
        <f t="shared" ca="1" si="1117"/>
        <v>-2.8229715569799765E-3</v>
      </c>
      <c r="K492" s="223">
        <f t="shared" ca="1" si="1118"/>
        <v>2.6005127681818728E-3</v>
      </c>
      <c r="L492" s="223">
        <f t="shared" ca="1" si="1119"/>
        <v>-2.3639615753777475E-3</v>
      </c>
      <c r="M492" s="223">
        <f t="shared" ca="1" si="1120"/>
        <v>2.1145998699768267E-3</v>
      </c>
      <c r="N492" s="223">
        <f t="shared" ca="1" si="1121"/>
        <v>-1.8537789646660295E-3</v>
      </c>
      <c r="O492" s="223">
        <f t="shared" ca="1" si="1122"/>
        <v>1.5829122705294412E-3</v>
      </c>
      <c r="P492" s="223">
        <f t="shared" ca="1" si="1123"/>
        <v>-1.303467637651202E-3</v>
      </c>
      <c r="Q492" s="223">
        <f t="shared" ca="1" si="1124"/>
        <v>1.0169594007086522E-3</v>
      </c>
      <c r="R492" s="223">
        <f t="shared" ca="1" si="1125"/>
        <v>-7.2494017266166435E-4</v>
      </c>
      <c r="S492" s="223">
        <f t="shared" ca="1" si="1126"/>
        <v>4.2899243100827855E-4</v>
      </c>
      <c r="T492" s="223">
        <f t="shared" ca="1" si="1127"/>
        <v>-1.3071994220225942E-4</v>
      </c>
      <c r="U492" s="223">
        <f t="shared" ca="1" si="1128"/>
        <v>-1.682609292965008E-4</v>
      </c>
      <c r="V492" s="223">
        <f t="shared" ca="1" si="1129"/>
        <v>4.6632998024080663E-4</v>
      </c>
      <c r="W492" s="223">
        <f t="shared" ca="1" si="1130"/>
        <v>-7.6187194861813664E-4</v>
      </c>
      <c r="X492" s="223">
        <f t="shared" ca="1" si="1131"/>
        <v>1.0532852668953519E-3</v>
      </c>
      <c r="Y492" s="223">
        <f t="shared" ca="1" si="1132"/>
        <v>-1.3389907410518386E-3</v>
      </c>
      <c r="Z492" s="223">
        <f t="shared" ca="1" si="1133"/>
        <v>1.6174401083689008E-3</v>
      </c>
      <c r="AA492" s="223">
        <f t="shared" ca="1" si="1134"/>
        <v>-1.8871244275995153E-3</v>
      </c>
      <c r="AB492" s="223">
        <f t="shared" ca="1" si="1135"/>
        <v>2.1465822560515126E-3</v>
      </c>
      <c r="AC492" s="223">
        <f t="shared" ca="1" si="1136"/>
        <v>-2.3944075692724576E-3</v>
      </c>
      <c r="AD492" s="223">
        <f t="shared" ca="1" si="1137"/>
        <v>2.6292573804177727E-3</v>
      </c>
      <c r="AE492" s="223">
        <f t="shared" ca="1" si="1138"/>
        <v>-2.8498590180128574E-3</v>
      </c>
      <c r="AF492" s="223">
        <f t="shared" ca="1" si="1139"/>
        <v>3.0550170226701194E-3</v>
      </c>
      <c r="AG492" s="223">
        <f t="shared" ca="1" si="1140"/>
        <v>-3.2436196253868141E-3</v>
      </c>
      <c r="AH492" s="223">
        <f t="shared" ca="1" si="1141"/>
        <v>3.4146447723178383E-3</v>
      </c>
      <c r="AI492" s="223">
        <f t="shared" ca="1" si="1142"/>
        <v>-3.5671656633739059E-3</v>
      </c>
      <c r="AJ492" s="223">
        <f t="shared" ca="1" si="1143"/>
        <v>3.7003557746315974E-3</v>
      </c>
      <c r="AK492" s="223">
        <f t="shared" ca="1" si="1144"/>
        <v>-3.8134933373380176E-3</v>
      </c>
      <c r="AL492" s="223">
        <f t="shared" ca="1" si="1145"/>
        <v>3.9059652492383521E-3</v>
      </c>
      <c r="AM492" s="223">
        <f t="shared" ca="1" si="1146"/>
        <v>-3.9772703970300041E-3</v>
      </c>
      <c r="AN492" s="223">
        <f t="shared" ca="1" si="1147"/>
        <v>4.0270223719390263E-3</v>
      </c>
      <c r="AO492" s="223">
        <f t="shared" ca="1" si="1148"/>
        <v>-4.0549515637027496E-3</v>
      </c>
      <c r="AP492" s="223">
        <f t="shared" ca="1" si="1149"/>
        <v>4.0609066216111354E-3</v>
      </c>
      <c r="AQ492" s="223">
        <f t="shared" ca="1" si="1150"/>
        <v>-4.0448552746894248E-3</v>
      </c>
      <c r="AR492" s="223">
        <f t="shared" ca="1" si="1151"/>
        <v>4.0068845065773179E-3</v>
      </c>
      <c r="AS492" s="223">
        <f t="shared" ca="1" si="1152"/>
        <v>-3.9472000841570863E-3</v>
      </c>
      <c r="AT492" s="223">
        <f t="shared" ca="1" si="1153"/>
        <v>3.8661254424850809E-3</v>
      </c>
      <c r="AU492" s="223">
        <f t="shared" ca="1" si="1154"/>
        <v>-3.7640999320689801E-3</v>
      </c>
      <c r="AV492" s="223">
        <f t="shared" ca="1" si="1155"/>
        <v>3.6416764379895118E-3</v>
      </c>
      <c r="AW492" s="223">
        <f t="shared" ca="1" si="1156"/>
        <v>-3.499518383768246E-3</v>
      </c>
      <c r="AX492" s="223">
        <f t="shared" ca="1" si="1157"/>
        <v>3.3383961362178421E-3</v>
      </c>
      <c r="AY492" s="223">
        <f t="shared" ca="1" si="1158"/>
        <v>-3.159182830757955E-3</v>
      </c>
      <c r="AZ492" s="223">
        <f t="shared" ca="1" si="1159"/>
        <v>2.9628496398182436E-3</v>
      </c>
      <c r="BA492" s="223">
        <f t="shared" ca="1" si="1160"/>
        <v>-2.7504605099712975E-3</v>
      </c>
      <c r="BB492" s="223">
        <f t="shared" ca="1" si="1161"/>
        <v>2.5231663963137993E-3</v>
      </c>
      <c r="BC492" s="223">
        <f t="shared" ca="1" si="1162"/>
        <v>-2.2821990253408418E-3</v>
      </c>
      <c r="BD492" s="223">
        <f t="shared" ca="1" si="1163"/>
        <v>2.0288642201139566E-3</v>
      </c>
      <c r="BE492" s="223">
        <f t="shared" ca="1" si="1164"/>
        <v>-1.7645348238920638E-3</v>
      </c>
      <c r="BF492" s="223">
        <f t="shared" ca="1" si="1165"/>
        <v>1.4906432605755779E-3</v>
      </c>
      <c r="BG492" s="223">
        <f t="shared" ca="1" si="1166"/>
        <v>-1.2086737722769038E-3</v>
      </c>
      <c r="BH492" s="223">
        <f t="shared" ca="1" si="1167"/>
        <v>9.2015437608348994E-4</v>
      </c>
      <c r="BI492" s="223">
        <f t="shared" ca="1" si="1168"/>
        <v>-6.266485836014927E-4</v>
      </c>
      <c r="BJ492" s="223">
        <f t="shared" ca="1" si="1169"/>
        <v>3.2974692815059773E-4</v>
      </c>
      <c r="BK492" s="223">
        <f t="shared" ca="1" si="1170"/>
        <v>-3.1058345525802455E-5</v>
      </c>
      <c r="BL492" s="223">
        <f t="shared" ca="1" si="1171"/>
        <v>-2.6779854496425826E-4</v>
      </c>
      <c r="BM492" s="223">
        <f t="shared" ca="1" si="1172"/>
        <v>5.6520421193650494E-4</v>
      </c>
      <c r="BN492" s="223">
        <f t="shared" ca="1" si="1173"/>
        <v>-8.5954698831349364E-4</v>
      </c>
      <c r="BO492" s="223">
        <f t="shared" ca="1" si="1174"/>
        <v>1.1492318050872964E-3</v>
      </c>
      <c r="BP492" s="223">
        <f t="shared" ca="1" si="1175"/>
        <v>-1.4326888351369879E-3</v>
      </c>
      <c r="BQ492" s="223">
        <f t="shared" ca="1" si="1176"/>
        <v>1.7083820002570516E-3</v>
      </c>
      <c r="BR492" s="223">
        <f t="shared" ca="1" si="1177"/>
        <v>-1.9748172952991356E-3</v>
      </c>
      <c r="BS492" s="223">
        <f t="shared" ca="1" si="1178"/>
        <v>2.2305508843146467E-3</v>
      </c>
      <c r="BT492" s="223">
        <f t="shared" ca="1" si="1179"/>
        <v>-2.4741969248271902E-3</v>
      </c>
      <c r="BU492" s="223">
        <f t="shared" ca="1" si="1180"/>
        <v>2.7044350778332839E-3</v>
      </c>
      <c r="BV492" s="223">
        <f t="shared" ca="1" si="1181"/>
        <v>-2.9200176628331755E-3</v>
      </c>
      <c r="BW492" s="223">
        <f t="shared" ca="1" si="1182"/>
        <v>3.1197764191202757E-3</v>
      </c>
      <c r="BX492" s="223">
        <f t="shared" ca="1" si="1183"/>
        <v>-3.3026288366865566E-3</v>
      </c>
      <c r="BY492" s="223">
        <f t="shared" ca="1" si="1184"/>
        <v>3.4675840224383534E-3</v>
      </c>
      <c r="BZ492" s="223">
        <f t="shared" ca="1" si="1185"/>
        <v>-3.6137480699320553E-3</v>
      </c>
      <c r="CA492" s="223">
        <f t="shared" ca="1" si="1186"/>
        <v>3.740328903530145E-3</v>
      </c>
      <c r="CB492" s="223">
        <f t="shared" ca="1" si="1187"/>
        <v>-3.8466405707281576E-3</v>
      </c>
      <c r="CC492" s="223">
        <f t="shared" ca="1" si="1188"/>
        <v>3.9321069593903722E-3</v>
      </c>
      <c r="CD492" s="223">
        <f t="shared" ca="1" si="1189"/>
        <v>-3.9962649197515755E-3</v>
      </c>
      <c r="CE492" s="223">
        <f t="shared" ca="1" si="1190"/>
        <v>4.0387667742658069E-3</v>
      </c>
      <c r="CF492" s="223">
        <f t="shared" ca="1" si="1191"/>
        <v>-4.0593822017009513E-3</v>
      </c>
      <c r="CG492" s="223">
        <f t="shared" ca="1" si="1192"/>
        <v>4.057999485269569E-3</v>
      </c>
      <c r="CH492" s="223">
        <f t="shared" ca="1" si="1193"/>
        <v>-4.0346261180318156E-3</v>
      </c>
      <c r="CI492" s="223">
        <f t="shared" ca="1" si="1194"/>
        <v>3.9893887622898389E-3</v>
      </c>
      <c r="CJ492" s="223">
        <f t="shared" ca="1" si="1195"/>
        <v>-3.922532563193957E-3</v>
      </c>
      <c r="CK492" s="223">
        <f t="shared" ca="1" si="1196"/>
        <v>3.8344198202796415E-3</v>
      </c>
      <c r="CL492" s="223">
        <f t="shared" ca="1" si="1197"/>
        <v>-3.7255280241349693E-3</v>
      </c>
      <c r="CM492" s="223">
        <f t="shared" ca="1" si="1198"/>
        <v>3.5964472688380885E-3</v>
      </c>
      <c r="CN492" s="223">
        <f t="shared" ca="1" si="1199"/>
        <v>-3.4478770541857707E-3</v>
      </c>
      <c r="CO492" s="223">
        <f t="shared" ca="1" si="1200"/>
        <v>3.2806224950435929E-3</v>
      </c>
      <c r="CP492" s="223">
        <f t="shared" ca="1" si="1201"/>
        <v>-3.0955899583591778E-3</v>
      </c>
      <c r="CQ492" s="223">
        <f t="shared" ca="1" si="1202"/>
        <v>2.8937821514803987E-3</v>
      </c>
      <c r="CR492" s="223">
        <f t="shared" ca="1" si="1203"/>
        <v>-2.6762926883978893E-3</v>
      </c>
      <c r="CS492" s="223">
        <f t="shared" ca="1" si="1204"/>
        <v>2.4443001633557638E-3</v>
      </c>
      <c r="CT492" s="223">
        <f t="shared" ca="1" si="1205"/>
        <v>-2.1990617639480242E-3</v>
      </c>
      <c r="CU492" s="223">
        <f t="shared" ca="1" si="1206"/>
        <v>1.9419064583089851E-3</v>
      </c>
      <c r="CV492" s="223">
        <f t="shared" ca="1" si="1207"/>
        <v>-1.6742277933203004E-3</v>
      </c>
      <c r="CW492" s="223">
        <f t="shared" ca="1" si="1208"/>
        <v>1.3974763428603392E-3</v>
      </c>
      <c r="CX492" s="223">
        <f t="shared" ca="1" si="1209"/>
        <v>-1.1131518470174101E-3</v>
      </c>
      <c r="CY492" s="223">
        <f t="shared" ca="1" si="1210"/>
        <v>8.2279508486887828E-4</v>
      </c>
      <c r="CZ492" s="223">
        <f t="shared" ca="1" si="1211"/>
        <v>-5.2797952486654414E-4</v>
      </c>
      <c r="DA492" s="223">
        <f t="shared" ca="1" si="1212"/>
        <v>2.3030279807343106E-4</v>
      </c>
      <c r="DB492" s="223">
        <f t="shared" ca="1" si="1213"/>
        <v>6.8621959536479182E-5</v>
      </c>
      <c r="DC492" s="223">
        <f t="shared" ca="1" si="1214"/>
        <v>-3.6717484880230541E-4</v>
      </c>
      <c r="DD492" s="223">
        <f t="shared" ca="1" si="1215"/>
        <v>6.6373798574925107E-4</v>
      </c>
      <c r="DE492" s="223">
        <f t="shared" ca="1" si="1216"/>
        <v>-9.5670426904342508E-4</v>
      </c>
      <c r="DF492" s="223">
        <f t="shared" ca="1" si="1217"/>
        <v>1.2444860890125113E-3</v>
      </c>
      <c r="DG492" s="223">
        <f t="shared" ca="1" si="1218"/>
        <v>-1.5255239310394827E-3</v>
      </c>
      <c r="DH492" s="223">
        <f t="shared" ca="1" si="1219"/>
        <v>1.7982948267087659E-3</v>
      </c>
      <c r="DI492" s="223">
        <f t="shared" ca="1" si="1220"/>
        <v>-2.0613206069033424E-3</v>
      </c>
      <c r="DJ492" s="223">
        <f t="shared" ca="1" si="1221"/>
        <v>2.3131759121306906E-3</v>
      </c>
      <c r="DK492" s="223">
        <f t="shared" ca="1" si="1222"/>
        <v>-2.5524959166705889E-3</v>
      </c>
      <c r="DL492" s="223">
        <f t="shared" ca="1" si="1223"/>
        <v>2.7779837246832912E-3</v>
      </c>
      <c r="DM492" s="223">
        <f t="shared" ca="1" si="1224"/>
        <v>-2.9884173981999749E-3</v>
      </c>
      <c r="DN492" s="223">
        <f t="shared" ca="1" si="1225"/>
        <v>3.1826565789115089E-3</v>
      </c>
      <c r="DO492" s="223">
        <f t="shared" ca="1" si="1226"/>
        <v>-3.3596486678682262E-3</v>
      </c>
      <c r="DP492" s="223">
        <f t="shared" ca="1" si="1227"/>
        <v>3.5184345296051284E-3</v>
      </c>
      <c r="DQ492" s="223">
        <f t="shared" ca="1" si="1228"/>
        <v>-3.6581536897795949E-3</v>
      </c>
      <c r="DR492" s="223">
        <f t="shared" ca="1" si="1229"/>
        <v>3.7780489981571368E-3</v>
      </c>
      <c r="DS492" s="223">
        <f t="shared" ca="1" si="1230"/>
        <v>-3.8774707316736809E-3</v>
      </c>
      <c r="DT492" s="223">
        <f t="shared" ca="1" si="1231"/>
        <v>3.9558801153409895E-3</v>
      </c>
      <c r="DU492" s="223">
        <f t="shared" ca="1" si="1232"/>
        <v>-4.0128522419154589E-3</v>
      </c>
      <c r="DV492" s="223">
        <f t="shared" ca="1" si="1233"/>
        <v>4.048078374506988E-3</v>
      </c>
      <c r="DW492" s="223">
        <f t="shared" ca="1" si="1234"/>
        <v>-4.0613676196509232E-3</v>
      </c>
      <c r="DX492" s="223">
        <f t="shared" ca="1" si="1235"/>
        <v>4.0526479617764514E-3</v>
      </c>
      <c r="DY492" s="223">
        <f t="shared" ca="1" si="1236"/>
        <v>-4.0219666534650868E-3</v>
      </c>
      <c r="DZ492" s="223">
        <f t="shared" ca="1" si="1237"/>
        <v>3.9694899593848299E-3</v>
      </c>
      <c r="EA492" s="223">
        <f t="shared" ca="1" si="1238"/>
        <v>-3.8955022552877002E-3</v>
      </c>
      <c r="EB492" s="223">
        <f t="shared" ca="1" si="1239"/>
        <v>3.8004044869526573E-3</v>
      </c>
      <c r="EC492" s="223">
        <f t="shared" ca="1" si="1240"/>
        <v>-3.6847119974257291E-3</v>
      </c>
      <c r="ED492" s="223">
        <f t="shared" ca="1" si="1241"/>
        <v>3.5490517343317427E-3</v>
      </c>
      <c r="EE492" s="223">
        <f t="shared" ca="1" si="1242"/>
        <v>-3.394158852390282E-3</v>
      </c>
      <c r="EF492" s="223">
        <f t="shared" ca="1" si="1243"/>
        <v>3.2208727295487721E-3</v>
      </c>
      <c r="EG492" s="223">
        <f t="shared" ca="1" si="1244"/>
        <v>-3.0301324183211217E-3</v>
      </c>
      <c r="EH492" s="223">
        <f t="shared" ca="1" si="1245"/>
        <v>2.8229715569799869E-3</v>
      </c>
      <c r="EI492" s="223">
        <f t="shared" ca="1" si="1246"/>
        <v>-2.6005127681817566E-3</v>
      </c>
      <c r="EJ492" s="223">
        <f t="shared" ca="1" si="1247"/>
        <v>2.3639615753776834E-3</v>
      </c>
      <c r="EK492" s="223">
        <f t="shared" ca="1" si="1248"/>
        <v>-2.114599869976821E-3</v>
      </c>
      <c r="EL492" s="223">
        <f t="shared" ca="1" si="1249"/>
        <v>1.8537789646660876E-3</v>
      </c>
      <c r="EM492" s="223">
        <f t="shared" ca="1" si="1250"/>
        <v>-1.5829122705293551E-3</v>
      </c>
      <c r="EN492" s="223">
        <f t="shared" ca="1" si="1251"/>
        <v>1.3034676376511678E-3</v>
      </c>
      <c r="EO492" s="223">
        <f t="shared" ca="1" si="1252"/>
        <v>-1.0169594007087013E-3</v>
      </c>
      <c r="EP492" s="223">
        <f t="shared" ca="1" si="1253"/>
        <v>7.2494017266154379E-4</v>
      </c>
      <c r="EQ492" s="223">
        <f t="shared" ca="1" si="1254"/>
        <v>-4.2899243100824277E-4</v>
      </c>
      <c r="ER492" s="223">
        <f t="shared" ca="1" si="1255"/>
        <v>1.3071994220228132E-4</v>
      </c>
      <c r="ES492" s="223">
        <f t="shared" ca="1" si="1256"/>
        <v>1.6826092929662288E-4</v>
      </c>
      <c r="ET492" s="223">
        <f t="shared" ca="1" si="1257"/>
        <v>-4.6632998024087103E-4</v>
      </c>
      <c r="EU492" s="223">
        <f t="shared" ca="1" si="1258"/>
        <v>7.6187194861814357E-4</v>
      </c>
      <c r="EV492" s="223">
        <f t="shared" ca="1" si="1259"/>
        <v>-1.0532852668952751E-3</v>
      </c>
      <c r="EW492" s="223">
        <f t="shared" ca="1" si="1260"/>
        <v>1.3389907410519268E-3</v>
      </c>
      <c r="EX492" s="223">
        <f t="shared" ca="1" si="1261"/>
        <v>-1.6174401083689336E-3</v>
      </c>
      <c r="EY492" s="223">
        <f t="shared" ca="1" si="1262"/>
        <v>1.8871244275994448E-3</v>
      </c>
      <c r="EZ492" s="223">
        <f t="shared" ca="1" si="1263"/>
        <v>-2.146582256051592E-3</v>
      </c>
      <c r="FA492" s="223">
        <f t="shared" ca="1" si="1264"/>
        <v>2.3944075692724867E-3</v>
      </c>
      <c r="FB492" s="223">
        <f t="shared" ca="1" si="1265"/>
        <v>-2.6292573804177558E-3</v>
      </c>
      <c r="FC492" s="223">
        <f t="shared" ca="1" si="1266"/>
        <v>2.849859018012965E-3</v>
      </c>
      <c r="FD492" s="223">
        <f t="shared" ca="1" si="1267"/>
        <v>-3.0550170226701428E-3</v>
      </c>
      <c r="FE492" s="223">
        <f t="shared" ca="1" si="1268"/>
        <v>3.243619625386801E-3</v>
      </c>
      <c r="FF492" s="223">
        <f t="shared" ca="1" si="1269"/>
        <v>-3.4146447723179202E-3</v>
      </c>
      <c r="FG492" s="223">
        <f t="shared" ca="1" si="1270"/>
        <v>3.5671656633739506E-3</v>
      </c>
      <c r="FH492" s="223">
        <f t="shared" ca="1" si="1271"/>
        <v>-3.7003557746315887E-3</v>
      </c>
      <c r="FI492" s="223">
        <f t="shared" ca="1" si="1272"/>
        <v>3.8134933373379903E-3</v>
      </c>
      <c r="FJ492" s="223">
        <f t="shared" ca="1" si="1273"/>
        <v>-3.905965249238314E-3</v>
      </c>
      <c r="FK492" s="223">
        <f t="shared" ca="1" si="1274"/>
        <v>3.9772703970300579E-3</v>
      </c>
      <c r="FL492" s="223">
        <f t="shared" ca="1" si="1275"/>
        <v>-4.0270223719390541E-3</v>
      </c>
      <c r="FM492" s="223">
        <f t="shared" ca="1" si="1276"/>
        <v>4.0549515637027548E-3</v>
      </c>
      <c r="FN492" s="223">
        <f t="shared" ca="1" si="1277"/>
        <v>-4.0609066216111345E-3</v>
      </c>
      <c r="FO492" s="223">
        <f t="shared" ca="1" si="1278"/>
        <v>4.0448552746894266E-3</v>
      </c>
      <c r="FP492" s="223">
        <f t="shared" ca="1" si="1279"/>
        <v>-4.0068845065773309E-3</v>
      </c>
      <c r="FQ492" s="223">
        <f t="shared" ca="1" si="1280"/>
        <v>3.9472000841571323E-3</v>
      </c>
      <c r="FR492" s="223">
        <f t="shared" ca="1" si="1281"/>
        <v>-3.8661254424849998E-3</v>
      </c>
      <c r="FS492" s="223">
        <f t="shared" ca="1" si="1282"/>
        <v>3.7640999320689233E-3</v>
      </c>
      <c r="FT492" s="223">
        <f t="shared" ca="1" si="1283"/>
        <v>-3.6416764379894962E-3</v>
      </c>
      <c r="FU492" s="223">
        <f t="shared" ca="1" si="1284"/>
        <v>3.4995183837682273E-3</v>
      </c>
      <c r="FV492" s="223">
        <f t="shared" ca="1" si="1285"/>
        <v>-3.3383961362178881E-3</v>
      </c>
      <c r="FW492" s="223">
        <f t="shared" ca="1" si="1286"/>
        <v>3.1591828307580049E-3</v>
      </c>
      <c r="FX492" s="223">
        <f t="shared" ca="1" si="1287"/>
        <v>-2.962849639818061E-3</v>
      </c>
      <c r="FY492" s="223">
        <f t="shared" ca="1" si="1288"/>
        <v>2.7504605099711865E-3</v>
      </c>
      <c r="FZ492" s="223">
        <f t="shared" ca="1" si="1289"/>
        <v>-2.5231663963136814E-3</v>
      </c>
      <c r="GA492" s="223">
        <f t="shared" ca="1" si="1290"/>
        <v>2.2821990253408123E-3</v>
      </c>
      <c r="GB492" s="223">
        <f t="shared" ca="1" si="1291"/>
        <v>-2.0288642201139254E-3</v>
      </c>
      <c r="GC492" s="223">
        <f t="shared" ca="1" si="1292"/>
        <v>1.7645348238921358E-3</v>
      </c>
      <c r="GD492" s="223">
        <f t="shared" ca="1" si="1293"/>
        <v>-1.4906432605757596E-3</v>
      </c>
      <c r="GE492" s="223">
        <f t="shared" ca="1" si="1294"/>
        <v>1.208673772276649E-3</v>
      </c>
      <c r="GF492" s="223">
        <f t="shared" ca="1" si="1295"/>
        <v>-9.2015437608334227E-4</v>
      </c>
      <c r="GG492" s="223">
        <f t="shared" ca="1" si="1296"/>
        <v>6.2664858360145736E-4</v>
      </c>
      <c r="GH492" s="223">
        <f t="shared" ca="1" si="1297"/>
        <v>-3.2974692815056217E-4</v>
      </c>
      <c r="GI492" s="223">
        <f t="shared" ca="1" si="1298"/>
        <v>3.1058345525882035E-5</v>
      </c>
      <c r="GJ492" s="223">
        <f t="shared" ca="1" si="1299"/>
        <v>2.6779854496417868E-4</v>
      </c>
      <c r="GK492" s="223">
        <f t="shared" ca="1" si="1300"/>
        <v>-5.6520421193631174E-4</v>
      </c>
      <c r="GL492" s="223">
        <f t="shared" ca="1" si="1301"/>
        <v>8.5954698831364131E-4</v>
      </c>
      <c r="GM492" s="223">
        <f t="shared" ca="1" si="1302"/>
        <v>-1.1492318050874413E-3</v>
      </c>
      <c r="GN492" s="223">
        <f t="shared" ca="1" si="1303"/>
        <v>1.4326888351370215E-3</v>
      </c>
      <c r="GO492" s="223">
        <f t="shared" ca="1" si="1304"/>
        <v>-1.7083820002570841E-3</v>
      </c>
      <c r="GP492" s="223">
        <f t="shared" ca="1" si="1305"/>
        <v>1.9748172952990663E-3</v>
      </c>
      <c r="GQ492" s="223">
        <f t="shared" ca="1" si="1306"/>
        <v>-2.230550884314484E-3</v>
      </c>
      <c r="GR492" s="223">
        <f t="shared" ca="1" si="1307"/>
        <v>2.4741969248274014E-3</v>
      </c>
      <c r="GS492" s="223">
        <f t="shared" ca="1" si="1308"/>
        <v>-2.7044350778333975E-3</v>
      </c>
      <c r="GT492" s="223">
        <f t="shared" ca="1" si="1309"/>
        <v>2.9200176628332805E-3</v>
      </c>
      <c r="GU492" s="223">
        <f t="shared" ca="1" si="1310"/>
        <v>-3.1197764191202987E-3</v>
      </c>
      <c r="GV492" s="223">
        <f t="shared" ca="1" si="1311"/>
        <v>3.3026288366865102E-3</v>
      </c>
      <c r="GW492" s="223">
        <f t="shared" ca="1" si="1312"/>
        <v>-3.4675840224383117E-3</v>
      </c>
      <c r="GX492" s="223">
        <f t="shared" ca="1" si="1313"/>
        <v>3.6137480699319664E-3</v>
      </c>
      <c r="GY492" s="223">
        <f t="shared" ca="1" si="1314"/>
        <v>-3.7403289035302491E-3</v>
      </c>
      <c r="GZ492" s="223">
        <f t="shared" ca="1" si="1315"/>
        <v>3.8466405707282057E-3</v>
      </c>
      <c r="HA492" s="223">
        <f t="shared" ca="1" si="1316"/>
        <v>-3.9321069593903808E-3</v>
      </c>
      <c r="HB492" s="223">
        <f t="shared" ca="1" si="1317"/>
        <v>3.9962649197515816E-3</v>
      </c>
      <c r="HC492" s="223">
        <f t="shared" ca="1" si="1318"/>
        <v>-4.0387667742657982E-3</v>
      </c>
      <c r="HD492" s="223">
        <f t="shared" ca="1" si="1319"/>
        <v>4.0593822017009453E-3</v>
      </c>
      <c r="HE492" s="223">
        <f t="shared" ca="1" si="1320"/>
        <v>-4.0579994852695577E-3</v>
      </c>
      <c r="HF492" s="223">
        <f t="shared" ca="1" si="1321"/>
        <v>4.0346261180317852E-3</v>
      </c>
      <c r="HG492" s="223">
        <f t="shared" ca="1" si="1322"/>
        <v>-3.9893887622898319E-3</v>
      </c>
      <c r="HH492" s="223">
        <f t="shared" ca="1" si="1323"/>
        <v>3.9225325631939484E-3</v>
      </c>
      <c r="HI492" s="223">
        <f t="shared" ca="1" si="1324"/>
        <v>-3.8344198202796293E-3</v>
      </c>
      <c r="HJ492" s="223">
        <f t="shared" ca="1" si="1325"/>
        <v>3.7255280241350473E-3</v>
      </c>
      <c r="HK492" s="223">
        <f t="shared" ca="1" si="1326"/>
        <v>-3.5964472688381796E-3</v>
      </c>
      <c r="HL492" s="223">
        <f t="shared" ca="1" si="1327"/>
        <v>3.4478770541856297E-3</v>
      </c>
      <c r="HM492" s="223">
        <f t="shared" ca="1" si="1328"/>
        <v>-3.2806224950435721E-3</v>
      </c>
      <c r="HN492" s="223">
        <f t="shared" ca="1" si="1329"/>
        <v>3.0955899583591543E-3</v>
      </c>
      <c r="HO492" s="223">
        <f t="shared" ca="1" si="1330"/>
        <v>-2.8937821514803735E-3</v>
      </c>
      <c r="HP492" s="223">
        <f t="shared" ca="1" si="1331"/>
        <v>2.676292688397862E-3</v>
      </c>
      <c r="HQ492" s="223">
        <f t="shared" ca="1" si="1332"/>
        <v>-2.4443001633559194E-3</v>
      </c>
      <c r="HR492" s="223">
        <f t="shared" ca="1" si="1333"/>
        <v>2.1990617639478004E-3</v>
      </c>
      <c r="HS492" s="223">
        <f t="shared" ca="1" si="1334"/>
        <v>-1.9419064583087507E-3</v>
      </c>
      <c r="HT492" s="223">
        <f t="shared" ca="1" si="1335"/>
        <v>1.6742277933202683E-3</v>
      </c>
      <c r="HU492" s="223">
        <f t="shared" ca="1" si="1336"/>
        <v>-1.3974763428603058E-3</v>
      </c>
      <c r="HV492" s="223">
        <f t="shared" ca="1" si="1337"/>
        <v>1.1131518470173759E-3</v>
      </c>
      <c r="HW492" s="223">
        <f t="shared" ca="1" si="1338"/>
        <v>-8.2279508486906888E-4</v>
      </c>
      <c r="HX492" s="223">
        <f t="shared" ca="1" si="1339"/>
        <v>5.2797952486673778E-4</v>
      </c>
      <c r="HY492" s="223">
        <f t="shared" ca="1" si="1340"/>
        <v>-2.30302798073165E-4</v>
      </c>
      <c r="HZ492" s="223">
        <f t="shared" ca="1" si="1341"/>
        <v>-6.8621959536745896E-5</v>
      </c>
      <c r="IA492" s="223">
        <f t="shared" ca="1" si="1342"/>
        <v>3.6717484880234076E-4</v>
      </c>
      <c r="IB492" s="223">
        <f t="shared" ca="1" si="1343"/>
        <v>-6.6373798574928598E-4</v>
      </c>
      <c r="IC492" s="223">
        <f t="shared" ca="1" si="1344"/>
        <v>9.5670426904345999E-4</v>
      </c>
      <c r="ID492" s="223">
        <f t="shared" ca="1" si="1345"/>
        <v>-1.2444860890123257E-3</v>
      </c>
      <c r="IE492" s="223">
        <f t="shared" ca="1" si="1346"/>
        <v>8.5545520796819971E-4</v>
      </c>
      <c r="IF492" s="223">
        <f t="shared" ca="1" si="1347"/>
        <v>-1.7982948267090046E-3</v>
      </c>
      <c r="IG492" s="223">
        <f t="shared" ca="1" si="1348"/>
        <v>2.0613206069033732E-3</v>
      </c>
      <c r="IH492" s="223">
        <f t="shared" ca="1" si="1349"/>
        <v>-2.3131759121307206E-3</v>
      </c>
      <c r="II492" s="223">
        <f t="shared" ca="1" si="1350"/>
        <v>2.5524959166706171E-3</v>
      </c>
      <c r="IJ492" s="223">
        <f t="shared" ca="1" si="1351"/>
        <v>-2.7779837246831489E-3</v>
      </c>
      <c r="IK492" s="223">
        <f t="shared" ca="1" si="1352"/>
        <v>2.988417398199843E-3</v>
      </c>
      <c r="IL492" s="223">
        <f t="shared" ca="1" si="1353"/>
        <v>-3.1826565789116745E-3</v>
      </c>
      <c r="IM492" s="223">
        <f t="shared" ca="1" si="1354"/>
        <v>3.3596486678683763E-3</v>
      </c>
      <c r="IN492" s="223">
        <f t="shared" ca="1" si="1355"/>
        <v>-3.5184345296051462E-3</v>
      </c>
      <c r="IO492" s="223">
        <f t="shared" ca="1" si="1356"/>
        <v>3.6581536897796105E-3</v>
      </c>
      <c r="IP492" s="223">
        <f t="shared" ca="1" si="1357"/>
        <v>-3.7780489981571498E-3</v>
      </c>
      <c r="IQ492" s="223">
        <f t="shared" ca="1" si="1358"/>
        <v>3.8774707316736236E-3</v>
      </c>
      <c r="IR492" s="223">
        <f t="shared" ca="1" si="1359"/>
        <v>-3.9558801153409453E-3</v>
      </c>
      <c r="IS492" s="223">
        <f t="shared" ca="1" si="1360"/>
        <v>4.0128522419155006E-3</v>
      </c>
      <c r="IT492" s="223">
        <f t="shared" ca="1" si="1361"/>
        <v>-4.0480783745069906E-3</v>
      </c>
      <c r="IU492" s="223">
        <f t="shared" ca="1" si="1362"/>
        <v>4.0613676196509232E-3</v>
      </c>
      <c r="IV492" s="223">
        <f t="shared" ca="1" si="1363"/>
        <v>-4.0526479617764488E-3</v>
      </c>
      <c r="IW492" s="223">
        <f t="shared" ca="1" si="1364"/>
        <v>4.0219666534650816E-3</v>
      </c>
      <c r="IX492" s="223">
        <f t="shared" ca="1" si="1365"/>
        <v>-3.9694899593848715E-3</v>
      </c>
      <c r="IY492" s="223">
        <f t="shared" ca="1" si="1366"/>
        <v>3.8955022552876251E-3</v>
      </c>
      <c r="IZ492" s="223">
        <f t="shared" ca="1" si="1367"/>
        <v>-3.8004044869525632E-3</v>
      </c>
      <c r="JA492" s="223">
        <f t="shared" ca="1" si="1368"/>
        <v>3.6847119974257143E-3</v>
      </c>
      <c r="JB492" s="223">
        <f t="shared" ca="1" si="1369"/>
        <v>-3.5490517343317253E-3</v>
      </c>
    </row>
    <row r="493" spans="2:262">
      <c r="B493" s="230">
        <v>132</v>
      </c>
      <c r="C493" s="229">
        <f t="shared" si="1370"/>
        <v>2.5781250000000019E-3</v>
      </c>
      <c r="D493" s="226">
        <f t="shared" ca="1" si="1113"/>
        <v>23.388977781825339</v>
      </c>
      <c r="E493" s="225">
        <f ca="1">EH361</f>
        <v>-0.61102221817465963</v>
      </c>
      <c r="F493" s="224">
        <v>132</v>
      </c>
      <c r="G493" s="223">
        <f t="shared" ca="1" si="1114"/>
        <v>3.592035244952749E-3</v>
      </c>
      <c r="H493" s="223">
        <f t="shared" ca="1" si="1115"/>
        <v>-3.3124290688604377E-3</v>
      </c>
      <c r="I493" s="223">
        <f t="shared" ca="1" si="1116"/>
        <v>3.0009223900770788E-3</v>
      </c>
      <c r="J493" s="223">
        <f t="shared" ca="1" si="1117"/>
        <v>-2.6605151882062323E-3</v>
      </c>
      <c r="K493" s="223">
        <f t="shared" ca="1" si="1118"/>
        <v>2.2944857706874103E-3</v>
      </c>
      <c r="L493" s="223">
        <f t="shared" ca="1" si="1119"/>
        <v>-1.906359200903365E-3</v>
      </c>
      <c r="M493" s="223">
        <f t="shared" ca="1" si="1120"/>
        <v>1.4998733498926759E-3</v>
      </c>
      <c r="N493" s="223">
        <f t="shared" ca="1" si="1121"/>
        <v>-1.0789428986083449E-3</v>
      </c>
      <c r="O493" s="223">
        <f t="shared" ca="1" si="1122"/>
        <v>6.4762163740023169E-4</v>
      </c>
      <c r="P493" s="223">
        <f t="shared" ca="1" si="1123"/>
        <v>-2.1006342579793936E-4</v>
      </c>
      <c r="Q493" s="223">
        <f t="shared" ca="1" si="1124"/>
        <v>-2.2951781142712107E-4</v>
      </c>
      <c r="R493" s="223">
        <f t="shared" ca="1" si="1125"/>
        <v>6.6688866666094002E-4</v>
      </c>
      <c r="S493" s="223">
        <f t="shared" ca="1" si="1126"/>
        <v>-1.0978370194763849E-3</v>
      </c>
      <c r="T493" s="223">
        <f t="shared" ca="1" si="1127"/>
        <v>1.5182126016555118E-3</v>
      </c>
      <c r="U493" s="223">
        <f t="shared" ca="1" si="1128"/>
        <v>-1.9239669665412659E-3</v>
      </c>
      <c r="V493" s="223">
        <f t="shared" ca="1" si="1129"/>
        <v>2.311192477791899E-3</v>
      </c>
      <c r="W493" s="223">
        <f t="shared" ca="1" si="1130"/>
        <v>-2.6761599420550715E-3</v>
      </c>
      <c r="X493" s="223">
        <f t="shared" ca="1" si="1131"/>
        <v>3.0153545231384185E-3</v>
      </c>
      <c r="Y493" s="223">
        <f t="shared" ca="1" si="1132"/>
        <v>-3.3255095918034881E-3</v>
      </c>
      <c r="Z493" s="223">
        <f t="shared" ca="1" si="1133"/>
        <v>3.6036381851910467E-3</v>
      </c>
      <c r="AA493" s="223">
        <f t="shared" ca="1" si="1134"/>
        <v>-3.847061772906178E-3</v>
      </c>
      <c r="AB493" s="223">
        <f t="shared" ca="1" si="1135"/>
        <v>4.053436052730338E-3</v>
      </c>
      <c r="AC493" s="223">
        <f t="shared" ca="1" si="1136"/>
        <v>-4.2207735275331618E-3</v>
      </c>
      <c r="AD493" s="223">
        <f t="shared" ca="1" si="1137"/>
        <v>4.3474626459563317E-3</v>
      </c>
      <c r="AE493" s="223">
        <f t="shared" ca="1" si="1138"/>
        <v>-4.4322833225341127E-3</v>
      </c>
      <c r="AF493" s="223">
        <f t="shared" ca="1" si="1139"/>
        <v>4.4744186877833641E-3</v>
      </c>
      <c r="AG493" s="223">
        <f t="shared" ca="1" si="1140"/>
        <v>-4.4734629551032024E-3</v>
      </c>
      <c r="AH493" s="223">
        <f t="shared" ca="1" si="1141"/>
        <v>4.4294253287217927E-3</v>
      </c>
      <c r="AI493" s="223">
        <f t="shared" ca="1" si="1142"/>
        <v>-4.342729915054605E-3</v>
      </c>
      <c r="AJ493" s="223">
        <f t="shared" ca="1" si="1143"/>
        <v>4.2142116383277872E-3</v>
      </c>
      <c r="AK493" s="223">
        <f t="shared" ca="1" si="1144"/>
        <v>-4.0451081998014561E-3</v>
      </c>
      <c r="AL493" s="223">
        <f t="shared" ca="1" si="1145"/>
        <v>3.8370481580299611E-3</v>
      </c>
      <c r="AM493" s="223">
        <f t="shared" ca="1" si="1146"/>
        <v>-3.5920352449527512E-3</v>
      </c>
      <c r="AN493" s="223">
        <f t="shared" ca="1" si="1147"/>
        <v>3.3124290688604421E-3</v>
      </c>
      <c r="AO493" s="223">
        <f t="shared" ca="1" si="1148"/>
        <v>-3.0009223900770866E-3</v>
      </c>
      <c r="AP493" s="223">
        <f t="shared" ca="1" si="1149"/>
        <v>2.6605151882062405E-3</v>
      </c>
      <c r="AQ493" s="223">
        <f t="shared" ca="1" si="1150"/>
        <v>-2.294485770687426E-3</v>
      </c>
      <c r="AR493" s="223">
        <f t="shared" ca="1" si="1151"/>
        <v>1.9063592009033814E-3</v>
      </c>
      <c r="AS493" s="223">
        <f t="shared" ca="1" si="1152"/>
        <v>-1.499873349892693E-3</v>
      </c>
      <c r="AT493" s="223">
        <f t="shared" ca="1" si="1153"/>
        <v>1.0789428986083009E-3</v>
      </c>
      <c r="AU493" s="223">
        <f t="shared" ca="1" si="1154"/>
        <v>-6.4762163740018637E-4</v>
      </c>
      <c r="AV493" s="223">
        <f t="shared" ca="1" si="1155"/>
        <v>2.1006342579790922E-4</v>
      </c>
      <c r="AW493" s="223">
        <f t="shared" ca="1" si="1156"/>
        <v>2.2951781142715099E-4</v>
      </c>
      <c r="AX493" s="223">
        <f t="shared" ca="1" si="1157"/>
        <v>-6.6688866666096908E-4</v>
      </c>
      <c r="AY493" s="223">
        <f t="shared" ca="1" si="1158"/>
        <v>1.0978370194764139E-3</v>
      </c>
      <c r="AZ493" s="223">
        <f t="shared" ca="1" si="1159"/>
        <v>-1.5182126016555397E-3</v>
      </c>
      <c r="BA493" s="223">
        <f t="shared" ca="1" si="1160"/>
        <v>1.9239669665412924E-3</v>
      </c>
      <c r="BB493" s="223">
        <f t="shared" ca="1" si="1161"/>
        <v>-2.3111924777919242E-3</v>
      </c>
      <c r="BC493" s="223">
        <f t="shared" ca="1" si="1162"/>
        <v>2.676159942055095E-3</v>
      </c>
      <c r="BD493" s="223">
        <f t="shared" ca="1" si="1163"/>
        <v>-3.0153545231384406E-3</v>
      </c>
      <c r="BE493" s="223">
        <f t="shared" ca="1" si="1164"/>
        <v>3.3255095918035076E-3</v>
      </c>
      <c r="BF493" s="223">
        <f t="shared" ca="1" si="1165"/>
        <v>-3.6036381851910454E-3</v>
      </c>
      <c r="BG493" s="223">
        <f t="shared" ca="1" si="1166"/>
        <v>3.8470617729061776E-3</v>
      </c>
      <c r="BH493" s="223">
        <f t="shared" ca="1" si="1167"/>
        <v>-4.0534360527303371E-3</v>
      </c>
      <c r="BI493" s="223">
        <f t="shared" ca="1" si="1168"/>
        <v>4.2207735275331618E-3</v>
      </c>
      <c r="BJ493" s="223">
        <f t="shared" ca="1" si="1169"/>
        <v>-4.3474626459563308E-3</v>
      </c>
      <c r="BK493" s="223">
        <f t="shared" ca="1" si="1170"/>
        <v>4.4322833225341118E-3</v>
      </c>
      <c r="BL493" s="223">
        <f t="shared" ca="1" si="1171"/>
        <v>-4.4744186877833641E-3</v>
      </c>
      <c r="BM493" s="223">
        <f t="shared" ca="1" si="1172"/>
        <v>4.4734629551032024E-3</v>
      </c>
      <c r="BN493" s="223">
        <f t="shared" ca="1" si="1173"/>
        <v>-4.4294253287217936E-3</v>
      </c>
      <c r="BO493" s="223">
        <f t="shared" ca="1" si="1174"/>
        <v>4.3427299150546059E-3</v>
      </c>
      <c r="BP493" s="223">
        <f t="shared" ca="1" si="1175"/>
        <v>-4.214211638327788E-3</v>
      </c>
      <c r="BQ493" s="223">
        <f t="shared" ca="1" si="1176"/>
        <v>4.045108199801457E-3</v>
      </c>
      <c r="BR493" s="223">
        <f t="shared" ca="1" si="1177"/>
        <v>-3.837048158029962E-3</v>
      </c>
      <c r="BS493" s="223">
        <f t="shared" ca="1" si="1178"/>
        <v>3.5920352449527525E-3</v>
      </c>
      <c r="BT493" s="223">
        <f t="shared" ca="1" si="1179"/>
        <v>-3.3124290688604438E-3</v>
      </c>
      <c r="BU493" s="223">
        <f t="shared" ca="1" si="1180"/>
        <v>3.0009223900770887E-3</v>
      </c>
      <c r="BV493" s="223">
        <f t="shared" ca="1" si="1181"/>
        <v>-2.6605151882062427E-3</v>
      </c>
      <c r="BW493" s="223">
        <f t="shared" ca="1" si="1182"/>
        <v>2.2944857706874281E-3</v>
      </c>
      <c r="BX493" s="223">
        <f t="shared" ca="1" si="1183"/>
        <v>-1.9063592009033836E-3</v>
      </c>
      <c r="BY493" s="223">
        <f t="shared" ca="1" si="1184"/>
        <v>1.4998733498926952E-3</v>
      </c>
      <c r="BZ493" s="223">
        <f t="shared" ca="1" si="1185"/>
        <v>-1.0789428986083644E-3</v>
      </c>
      <c r="CA493" s="223">
        <f t="shared" ca="1" si="1186"/>
        <v>6.4762163740025164E-4</v>
      </c>
      <c r="CB493" s="223">
        <f t="shared" ca="1" si="1187"/>
        <v>-2.1006342579797557E-4</v>
      </c>
      <c r="CC493" s="223">
        <f t="shared" ca="1" si="1188"/>
        <v>-2.2951781142708464E-4</v>
      </c>
      <c r="CD493" s="223">
        <f t="shared" ca="1" si="1189"/>
        <v>6.6688866666090381E-4</v>
      </c>
      <c r="CE493" s="223">
        <f t="shared" ca="1" si="1190"/>
        <v>-1.0978370194763499E-3</v>
      </c>
      <c r="CF493" s="223">
        <f t="shared" ca="1" si="1191"/>
        <v>1.5182126016554773E-3</v>
      </c>
      <c r="CG493" s="223">
        <f t="shared" ca="1" si="1192"/>
        <v>-1.9239669665412332E-3</v>
      </c>
      <c r="CH493" s="223">
        <f t="shared" ca="1" si="1193"/>
        <v>2.3111924777919771E-3</v>
      </c>
      <c r="CI493" s="223">
        <f t="shared" ca="1" si="1194"/>
        <v>-2.6761599420551444E-3</v>
      </c>
      <c r="CJ493" s="223">
        <f t="shared" ca="1" si="1195"/>
        <v>3.0153545231384857E-3</v>
      </c>
      <c r="CK493" s="223">
        <f t="shared" ca="1" si="1196"/>
        <v>-3.3255095918035488E-3</v>
      </c>
      <c r="CL493" s="223">
        <f t="shared" ca="1" si="1197"/>
        <v>3.6036381851910822E-3</v>
      </c>
      <c r="CM493" s="223">
        <f t="shared" ca="1" si="1198"/>
        <v>-3.8470617729062088E-3</v>
      </c>
      <c r="CN493" s="223">
        <f t="shared" ca="1" si="1199"/>
        <v>4.0534360527303631E-3</v>
      </c>
      <c r="CO493" s="223">
        <f t="shared" ca="1" si="1200"/>
        <v>-4.2207735275331826E-3</v>
      </c>
      <c r="CP493" s="223">
        <f t="shared" ca="1" si="1201"/>
        <v>4.3474626459563456E-3</v>
      </c>
      <c r="CQ493" s="223">
        <f t="shared" ca="1" si="1202"/>
        <v>-4.4322833225341213E-3</v>
      </c>
      <c r="CR493" s="223">
        <f t="shared" ca="1" si="1203"/>
        <v>4.4744186877833667E-3</v>
      </c>
      <c r="CS493" s="223">
        <f t="shared" ca="1" si="1204"/>
        <v>-4.4734629551031989E-3</v>
      </c>
      <c r="CT493" s="223">
        <f t="shared" ca="1" si="1205"/>
        <v>4.429425328721784E-3</v>
      </c>
      <c r="CU493" s="223">
        <f t="shared" ca="1" si="1206"/>
        <v>-4.3427299150545903E-3</v>
      </c>
      <c r="CV493" s="223">
        <f t="shared" ca="1" si="1207"/>
        <v>4.2142116383277672E-3</v>
      </c>
      <c r="CW493" s="223">
        <f t="shared" ca="1" si="1208"/>
        <v>-4.0451081998014301E-3</v>
      </c>
      <c r="CX493" s="223">
        <f t="shared" ca="1" si="1209"/>
        <v>3.8370481580299303E-3</v>
      </c>
      <c r="CY493" s="223">
        <f t="shared" ca="1" si="1210"/>
        <v>-3.5920352449527156E-3</v>
      </c>
      <c r="CZ493" s="223">
        <f t="shared" ca="1" si="1211"/>
        <v>3.3124290688604022E-3</v>
      </c>
      <c r="DA493" s="223">
        <f t="shared" ca="1" si="1212"/>
        <v>-3.0009223900770423E-3</v>
      </c>
      <c r="DB493" s="223">
        <f t="shared" ca="1" si="1213"/>
        <v>2.6605151882061933E-3</v>
      </c>
      <c r="DC493" s="223">
        <f t="shared" ca="1" si="1214"/>
        <v>-2.2944857706873748E-3</v>
      </c>
      <c r="DD493" s="223">
        <f t="shared" ca="1" si="1215"/>
        <v>1.9063592009033279E-3</v>
      </c>
      <c r="DE493" s="223">
        <f t="shared" ca="1" si="1216"/>
        <v>-1.4998733498926369E-3</v>
      </c>
      <c r="DF493" s="223">
        <f t="shared" ca="1" si="1217"/>
        <v>1.0789428986083052E-3</v>
      </c>
      <c r="DG493" s="223">
        <f t="shared" ca="1" si="1218"/>
        <v>-6.4762163740019071E-4</v>
      </c>
      <c r="DH493" s="223">
        <f t="shared" ca="1" si="1219"/>
        <v>2.1006342579791355E-4</v>
      </c>
      <c r="DI493" s="223">
        <f t="shared" ca="1" si="1220"/>
        <v>2.2951781142714622E-4</v>
      </c>
      <c r="DJ493" s="223">
        <f t="shared" ca="1" si="1221"/>
        <v>-6.6688866666096453E-4</v>
      </c>
      <c r="DK493" s="223">
        <f t="shared" ca="1" si="1222"/>
        <v>1.0978370194764094E-3</v>
      </c>
      <c r="DL493" s="223">
        <f t="shared" ca="1" si="1223"/>
        <v>-1.5182126016555354E-3</v>
      </c>
      <c r="DM493" s="223">
        <f t="shared" ca="1" si="1224"/>
        <v>1.9239669665412887E-3</v>
      </c>
      <c r="DN493" s="223">
        <f t="shared" ca="1" si="1225"/>
        <v>-2.3111924777919207E-3</v>
      </c>
      <c r="DO493" s="223">
        <f t="shared" ca="1" si="1226"/>
        <v>2.6761599420550919E-3</v>
      </c>
      <c r="DP493" s="223">
        <f t="shared" ca="1" si="1227"/>
        <v>-3.0153545231384367E-3</v>
      </c>
      <c r="DQ493" s="223">
        <f t="shared" ca="1" si="1228"/>
        <v>3.3255095918035046E-3</v>
      </c>
      <c r="DR493" s="223">
        <f t="shared" ca="1" si="1229"/>
        <v>-3.6036381851910432E-3</v>
      </c>
      <c r="DS493" s="223">
        <f t="shared" ca="1" si="1230"/>
        <v>3.847061772906175E-3</v>
      </c>
      <c r="DT493" s="223">
        <f t="shared" ca="1" si="1231"/>
        <v>-4.0534360527303354E-3</v>
      </c>
      <c r="DU493" s="223">
        <f t="shared" ca="1" si="1232"/>
        <v>4.2207735275331601E-3</v>
      </c>
      <c r="DV493" s="223">
        <f t="shared" ca="1" si="1233"/>
        <v>-4.3474626459563299E-3</v>
      </c>
      <c r="DW493" s="223">
        <f t="shared" ca="1" si="1234"/>
        <v>4.4322833225341109E-3</v>
      </c>
      <c r="DX493" s="223">
        <f t="shared" ca="1" si="1235"/>
        <v>-4.4744186877833641E-3</v>
      </c>
      <c r="DY493" s="223">
        <f t="shared" ca="1" si="1236"/>
        <v>4.4734629551032024E-3</v>
      </c>
      <c r="DZ493" s="223">
        <f t="shared" ca="1" si="1237"/>
        <v>-4.4294253287217936E-3</v>
      </c>
      <c r="EA493" s="223">
        <f t="shared" ca="1" si="1238"/>
        <v>4.3427299150546068E-3</v>
      </c>
      <c r="EB493" s="223">
        <f t="shared" ca="1" si="1239"/>
        <v>-4.2142116383277898E-3</v>
      </c>
      <c r="EC493" s="223">
        <f t="shared" ca="1" si="1240"/>
        <v>4.0451081998014587E-3</v>
      </c>
      <c r="ED493" s="223">
        <f t="shared" ca="1" si="1241"/>
        <v>-3.8370481580299641E-3</v>
      </c>
      <c r="EE493" s="223">
        <f t="shared" ca="1" si="1242"/>
        <v>3.5920352449527555E-3</v>
      </c>
      <c r="EF493" s="223">
        <f t="shared" ca="1" si="1243"/>
        <v>-3.3124290688604464E-3</v>
      </c>
      <c r="EG493" s="223">
        <f t="shared" ca="1" si="1244"/>
        <v>3.0009223900770918E-3</v>
      </c>
      <c r="EH493" s="223">
        <f t="shared" ca="1" si="1245"/>
        <v>-2.6605151882062457E-3</v>
      </c>
      <c r="EI493" s="223">
        <f t="shared" ca="1" si="1246"/>
        <v>2.294485770687432E-3</v>
      </c>
      <c r="EJ493" s="223">
        <f t="shared" ca="1" si="1247"/>
        <v>-1.9063592009033877E-3</v>
      </c>
      <c r="EK493" s="223">
        <f t="shared" ca="1" si="1248"/>
        <v>1.4998733498926991E-3</v>
      </c>
      <c r="EL493" s="223">
        <f t="shared" ca="1" si="1249"/>
        <v>-1.0789428986083685E-3</v>
      </c>
      <c r="EM493" s="223">
        <f t="shared" ca="1" si="1250"/>
        <v>6.4762163740025597E-4</v>
      </c>
      <c r="EN493" s="223">
        <f t="shared" ca="1" si="1251"/>
        <v>-2.1006342579797969E-4</v>
      </c>
      <c r="EO493" s="223">
        <f t="shared" ca="1" si="1252"/>
        <v>-2.295178114270803E-4</v>
      </c>
      <c r="EP493" s="223">
        <f t="shared" ca="1" si="1253"/>
        <v>6.6688866666089947E-4</v>
      </c>
      <c r="EQ493" s="223">
        <f t="shared" ca="1" si="1254"/>
        <v>-1.097837019476346E-3</v>
      </c>
      <c r="ER493" s="223">
        <f t="shared" ca="1" si="1255"/>
        <v>1.5182126016554734E-3</v>
      </c>
      <c r="ES493" s="223">
        <f t="shared" ca="1" si="1256"/>
        <v>-1.923966966541229E-3</v>
      </c>
      <c r="ET493" s="223">
        <f t="shared" ca="1" si="1257"/>
        <v>2.3111924777918643E-3</v>
      </c>
      <c r="EU493" s="223">
        <f t="shared" ca="1" si="1258"/>
        <v>-2.6761599420550386E-3</v>
      </c>
      <c r="EV493" s="223">
        <f t="shared" ca="1" si="1259"/>
        <v>3.0153545231383881E-3</v>
      </c>
      <c r="EW493" s="223">
        <f t="shared" ca="1" si="1260"/>
        <v>-3.3255095918034603E-3</v>
      </c>
      <c r="EX493" s="223">
        <f t="shared" ca="1" si="1261"/>
        <v>3.6036381851910037E-3</v>
      </c>
      <c r="EY493" s="223">
        <f t="shared" ca="1" si="1262"/>
        <v>-3.8470617729061416E-3</v>
      </c>
      <c r="EZ493" s="223">
        <f t="shared" ca="1" si="1263"/>
        <v>4.0534360527303068E-3</v>
      </c>
      <c r="FA493" s="223">
        <f t="shared" ca="1" si="1264"/>
        <v>-4.2207735275331375E-3</v>
      </c>
      <c r="FB493" s="223">
        <f t="shared" ca="1" si="1265"/>
        <v>4.3474626459563135E-3</v>
      </c>
      <c r="FC493" s="223">
        <f t="shared" ca="1" si="1266"/>
        <v>-4.4322833225341023E-3</v>
      </c>
      <c r="FD493" s="223">
        <f t="shared" ca="1" si="1267"/>
        <v>4.4744186877833606E-3</v>
      </c>
      <c r="FE493" s="223">
        <f t="shared" ca="1" si="1268"/>
        <v>-4.4734629551032058E-3</v>
      </c>
      <c r="FF493" s="223">
        <f t="shared" ca="1" si="1269"/>
        <v>4.429425328721804E-3</v>
      </c>
      <c r="FG493" s="223">
        <f t="shared" ca="1" si="1270"/>
        <v>-4.3427299150546233E-3</v>
      </c>
      <c r="FH493" s="223">
        <f t="shared" ca="1" si="1271"/>
        <v>4.2142116383278123E-3</v>
      </c>
      <c r="FI493" s="223">
        <f t="shared" ca="1" si="1272"/>
        <v>-4.0451081998014865E-3</v>
      </c>
      <c r="FJ493" s="223">
        <f t="shared" ca="1" si="1273"/>
        <v>3.837048158029867E-3</v>
      </c>
      <c r="FK493" s="223">
        <f t="shared" ca="1" si="1274"/>
        <v>-3.5920352449527941E-3</v>
      </c>
      <c r="FL493" s="223">
        <f t="shared" ca="1" si="1275"/>
        <v>3.3124290688603193E-3</v>
      </c>
      <c r="FM493" s="223">
        <f t="shared" ca="1" si="1276"/>
        <v>-3.0009223900771403E-3</v>
      </c>
      <c r="FN493" s="223">
        <f t="shared" ca="1" si="1277"/>
        <v>2.6605151882060944E-3</v>
      </c>
      <c r="FO493" s="223">
        <f t="shared" ca="1" si="1278"/>
        <v>-2.2944857706874884E-3</v>
      </c>
      <c r="FP493" s="223">
        <f t="shared" ca="1" si="1279"/>
        <v>1.9063592009032169E-3</v>
      </c>
      <c r="FQ493" s="223">
        <f t="shared" ca="1" si="1280"/>
        <v>-1.4998733498927609E-3</v>
      </c>
      <c r="FR493" s="223">
        <f t="shared" ca="1" si="1281"/>
        <v>1.0789428986081857E-3</v>
      </c>
      <c r="FS493" s="223">
        <f t="shared" ca="1" si="1282"/>
        <v>-6.4762163740032103E-4</v>
      </c>
      <c r="FT493" s="223">
        <f t="shared" ca="1" si="1283"/>
        <v>2.1006342579779126E-4</v>
      </c>
      <c r="FU493" s="223">
        <f t="shared" ca="1" si="1284"/>
        <v>2.295178114270146E-4</v>
      </c>
      <c r="FV493" s="223">
        <f t="shared" ca="1" si="1285"/>
        <v>-6.6688866666108617E-4</v>
      </c>
      <c r="FW493" s="223">
        <f t="shared" ca="1" si="1286"/>
        <v>1.0978370194762819E-3</v>
      </c>
      <c r="FX493" s="223">
        <f t="shared" ca="1" si="1287"/>
        <v>-1.518212601655651E-3</v>
      </c>
      <c r="FY493" s="223">
        <f t="shared" ca="1" si="1288"/>
        <v>1.9239669665411694E-3</v>
      </c>
      <c r="FZ493" s="223">
        <f t="shared" ca="1" si="1289"/>
        <v>-2.3111924777920257E-3</v>
      </c>
      <c r="GA493" s="223">
        <f t="shared" ca="1" si="1290"/>
        <v>2.6761599420549861E-3</v>
      </c>
      <c r="GB493" s="223">
        <f t="shared" ca="1" si="1291"/>
        <v>-3.0153545231385278E-3</v>
      </c>
      <c r="GC493" s="223">
        <f t="shared" ca="1" si="1292"/>
        <v>3.3255095918034161E-3</v>
      </c>
      <c r="GD493" s="223">
        <f t="shared" ca="1" si="1293"/>
        <v>-3.6036381851911161E-3</v>
      </c>
      <c r="GE493" s="223">
        <f t="shared" ca="1" si="1294"/>
        <v>3.8470617729061077E-3</v>
      </c>
      <c r="GF493" s="223">
        <f t="shared" ca="1" si="1295"/>
        <v>-4.0534360527303874E-3</v>
      </c>
      <c r="GG493" s="223">
        <f t="shared" ca="1" si="1296"/>
        <v>4.2207735275331159E-3</v>
      </c>
      <c r="GH493" s="223">
        <f t="shared" ca="1" si="1297"/>
        <v>-4.3474626459563594E-3</v>
      </c>
      <c r="GI493" s="223">
        <f t="shared" ca="1" si="1298"/>
        <v>4.4322833225340927E-3</v>
      </c>
      <c r="GJ493" s="223">
        <f t="shared" ca="1" si="1299"/>
        <v>-4.4744186877833693E-3</v>
      </c>
      <c r="GK493" s="223">
        <f t="shared" ca="1" si="1300"/>
        <v>4.4734629551032093E-3</v>
      </c>
      <c r="GL493" s="223">
        <f t="shared" ca="1" si="1301"/>
        <v>-4.4294253287217753E-3</v>
      </c>
      <c r="GM493" s="223">
        <f t="shared" ca="1" si="1302"/>
        <v>4.3427299150546389E-3</v>
      </c>
      <c r="GN493" s="223">
        <f t="shared" ca="1" si="1303"/>
        <v>-4.2142116383277481E-3</v>
      </c>
      <c r="GO493" s="223">
        <f t="shared" ca="1" si="1304"/>
        <v>4.0451081998015151E-3</v>
      </c>
      <c r="GP493" s="223">
        <f t="shared" ca="1" si="1305"/>
        <v>-3.8370481580299008E-3</v>
      </c>
      <c r="GQ493" s="223">
        <f t="shared" ca="1" si="1306"/>
        <v>3.5920352449528336E-3</v>
      </c>
      <c r="GR493" s="223">
        <f t="shared" ca="1" si="1307"/>
        <v>-3.312429068860364E-3</v>
      </c>
      <c r="GS493" s="223">
        <f t="shared" ca="1" si="1308"/>
        <v>3.0009223900771894E-3</v>
      </c>
      <c r="GT493" s="223">
        <f t="shared" ca="1" si="1309"/>
        <v>-2.6605151882061473E-3</v>
      </c>
      <c r="GU493" s="223">
        <f t="shared" ca="1" si="1310"/>
        <v>2.2944857706875448E-3</v>
      </c>
      <c r="GV493" s="223">
        <f t="shared" ca="1" si="1311"/>
        <v>-1.9063592009032758E-3</v>
      </c>
      <c r="GW493" s="223">
        <f t="shared" ca="1" si="1312"/>
        <v>1.4998733498928234E-3</v>
      </c>
      <c r="GX493" s="223">
        <f t="shared" ca="1" si="1313"/>
        <v>-1.0789428986082497E-3</v>
      </c>
      <c r="GY493" s="223">
        <f t="shared" ca="1" si="1314"/>
        <v>6.4762163740038586E-4</v>
      </c>
      <c r="GZ493" s="223">
        <f t="shared" ca="1" si="1315"/>
        <v>-2.1006342579785674E-4</v>
      </c>
      <c r="HA493" s="223">
        <f t="shared" ca="1" si="1316"/>
        <v>-2.295178114269489E-4</v>
      </c>
      <c r="HB493" s="223">
        <f t="shared" ca="1" si="1317"/>
        <v>6.668886666610209E-4</v>
      </c>
      <c r="HC493" s="223">
        <f t="shared" ca="1" si="1318"/>
        <v>-1.0978370194762181E-3</v>
      </c>
      <c r="HD493" s="223">
        <f t="shared" ca="1" si="1319"/>
        <v>1.5182126016555892E-3</v>
      </c>
      <c r="HE493" s="223">
        <f t="shared" ca="1" si="1320"/>
        <v>-1.9239669665411102E-3</v>
      </c>
      <c r="HF493" s="223">
        <f t="shared" ca="1" si="1321"/>
        <v>2.3111924777919693E-3</v>
      </c>
      <c r="HG493" s="223">
        <f t="shared" ca="1" si="1322"/>
        <v>-2.6761599420549332E-3</v>
      </c>
      <c r="HH493" s="223">
        <f t="shared" ca="1" si="1323"/>
        <v>3.0153545231384792E-3</v>
      </c>
      <c r="HI493" s="223">
        <f t="shared" ca="1" si="1324"/>
        <v>-3.3255095918033727E-3</v>
      </c>
      <c r="HJ493" s="223">
        <f t="shared" ca="1" si="1325"/>
        <v>3.603638185191077E-3</v>
      </c>
      <c r="HK493" s="223">
        <f t="shared" ca="1" si="1326"/>
        <v>-3.8470617729060739E-3</v>
      </c>
      <c r="HL493" s="223">
        <f t="shared" ca="1" si="1327"/>
        <v>4.0534360527303597E-3</v>
      </c>
      <c r="HM493" s="223">
        <f t="shared" ca="1" si="1328"/>
        <v>-4.2207735275330942E-3</v>
      </c>
      <c r="HN493" s="223">
        <f t="shared" ca="1" si="1329"/>
        <v>4.3474626459563438E-3</v>
      </c>
      <c r="HO493" s="223">
        <f t="shared" ca="1" si="1330"/>
        <v>-4.4322833225340832E-3</v>
      </c>
      <c r="HP493" s="223">
        <f t="shared" ca="1" si="1331"/>
        <v>4.4744186877833667E-3</v>
      </c>
      <c r="HQ493" s="223">
        <f t="shared" ca="1" si="1332"/>
        <v>-4.4734629551032128E-3</v>
      </c>
      <c r="HR493" s="223">
        <f t="shared" ca="1" si="1333"/>
        <v>4.4294253287217858E-3</v>
      </c>
      <c r="HS493" s="223">
        <f t="shared" ca="1" si="1334"/>
        <v>-4.3427299150546553E-3</v>
      </c>
      <c r="HT493" s="223">
        <f t="shared" ca="1" si="1335"/>
        <v>4.2142116383277707E-3</v>
      </c>
      <c r="HU493" s="223">
        <f t="shared" ca="1" si="1336"/>
        <v>-4.0451081998015429E-3</v>
      </c>
      <c r="HV493" s="223">
        <f t="shared" ca="1" si="1337"/>
        <v>3.8370481580299351E-3</v>
      </c>
      <c r="HW493" s="223">
        <f t="shared" ca="1" si="1338"/>
        <v>-3.592035244952873E-3</v>
      </c>
      <c r="HX493" s="223">
        <f t="shared" ca="1" si="1339"/>
        <v>3.3124290688604082E-3</v>
      </c>
      <c r="HY493" s="223">
        <f t="shared" ca="1" si="1340"/>
        <v>-3.0009223900772384E-3</v>
      </c>
      <c r="HZ493" s="223">
        <f t="shared" ca="1" si="1341"/>
        <v>2.6605151882062002E-3</v>
      </c>
      <c r="IA493" s="223">
        <f t="shared" ca="1" si="1342"/>
        <v>-2.2944857706876012E-3</v>
      </c>
      <c r="IB493" s="223">
        <f t="shared" ca="1" si="1343"/>
        <v>1.9063592009033357E-3</v>
      </c>
      <c r="IC493" s="223">
        <f t="shared" ca="1" si="1344"/>
        <v>-1.4998733498928849E-3</v>
      </c>
      <c r="ID493" s="223">
        <f t="shared" ca="1" si="1345"/>
        <v>1.0789428986083135E-3</v>
      </c>
      <c r="IE493" s="223">
        <f t="shared" ca="1" si="1346"/>
        <v>-2.6607340598913004E-3</v>
      </c>
      <c r="IF493" s="223">
        <f t="shared" ca="1" si="1347"/>
        <v>2.1006342579792266E-4</v>
      </c>
      <c r="IG493" s="223">
        <f t="shared" ca="1" si="1348"/>
        <v>2.295178114268832E-4</v>
      </c>
      <c r="IH493" s="223">
        <f t="shared" ca="1" si="1349"/>
        <v>-6.6688866666095607E-4</v>
      </c>
      <c r="II493" s="223">
        <f t="shared" ca="1" si="1350"/>
        <v>1.0978370194761539E-3</v>
      </c>
      <c r="IJ493" s="223">
        <f t="shared" ca="1" si="1351"/>
        <v>-1.5182126016555272E-3</v>
      </c>
      <c r="IK493" s="223">
        <f t="shared" ca="1" si="1352"/>
        <v>1.9239669665410506E-3</v>
      </c>
      <c r="IL493" s="223">
        <f t="shared" ca="1" si="1353"/>
        <v>-2.3111924777919129E-3</v>
      </c>
      <c r="IM493" s="223">
        <f t="shared" ca="1" si="1354"/>
        <v>2.6761599420548807E-3</v>
      </c>
      <c r="IN493" s="223">
        <f t="shared" ca="1" si="1355"/>
        <v>-3.0153545231384306E-3</v>
      </c>
      <c r="IO493" s="223">
        <f t="shared" ca="1" si="1356"/>
        <v>3.3255095918033285E-3</v>
      </c>
      <c r="IP493" s="223">
        <f t="shared" ca="1" si="1357"/>
        <v>-3.6036381851910376E-3</v>
      </c>
      <c r="IQ493" s="223">
        <f t="shared" ca="1" si="1358"/>
        <v>3.8470617729060397E-3</v>
      </c>
      <c r="IR493" s="223">
        <f t="shared" ca="1" si="1359"/>
        <v>-4.0534360527303311E-3</v>
      </c>
      <c r="IS493" s="223">
        <f t="shared" ca="1" si="1360"/>
        <v>4.2207735275330716E-3</v>
      </c>
      <c r="IT493" s="223">
        <f t="shared" ca="1" si="1361"/>
        <v>-4.3474626459563273E-3</v>
      </c>
      <c r="IU493" s="223">
        <f t="shared" ca="1" si="1362"/>
        <v>4.4322833225340736E-3</v>
      </c>
      <c r="IV493" s="223">
        <f t="shared" ca="1" si="1363"/>
        <v>-4.4744186877833632E-3</v>
      </c>
      <c r="IW493" s="223">
        <f t="shared" ca="1" si="1364"/>
        <v>4.4734629551032162E-3</v>
      </c>
      <c r="IX493" s="223">
        <f t="shared" ca="1" si="1365"/>
        <v>-4.4294253287217953E-3</v>
      </c>
      <c r="IY493" s="223">
        <f t="shared" ca="1" si="1366"/>
        <v>4.342729915054671E-3</v>
      </c>
      <c r="IZ493" s="223">
        <f t="shared" ca="1" si="1367"/>
        <v>-4.2142116383277924E-3</v>
      </c>
      <c r="JA493" s="223">
        <f t="shared" ca="1" si="1368"/>
        <v>4.0451081998015715E-3</v>
      </c>
      <c r="JB493" s="223">
        <f t="shared" ca="1" si="1369"/>
        <v>-3.8370481580299689E-3</v>
      </c>
    </row>
    <row r="494" spans="2:262">
      <c r="B494" s="230">
        <v>133</v>
      </c>
      <c r="C494" s="229">
        <f t="shared" si="1370"/>
        <v>2.5976562500000019E-3</v>
      </c>
      <c r="D494" s="226">
        <f t="shared" ca="1" si="1113"/>
        <v>23.408087797975977</v>
      </c>
      <c r="E494" s="225">
        <f ca="1">EI361</f>
        <v>-0.5919122020240235</v>
      </c>
      <c r="F494" s="224">
        <v>133</v>
      </c>
      <c r="G494" s="223">
        <f t="shared" ca="1" si="1114"/>
        <v>4.0293584574575859E-3</v>
      </c>
      <c r="H494" s="223">
        <f t="shared" ca="1" si="1115"/>
        <v>-3.5901524746037037E-3</v>
      </c>
      <c r="I494" s="223">
        <f t="shared" ca="1" si="1116"/>
        <v>3.0969472568085975E-3</v>
      </c>
      <c r="J494" s="223">
        <f t="shared" ca="1" si="1117"/>
        <v>-2.5571610696245887E-3</v>
      </c>
      <c r="K494" s="223">
        <f t="shared" ca="1" si="1118"/>
        <v>1.9789127997413046E-3</v>
      </c>
      <c r="L494" s="223">
        <f t="shared" ca="1" si="1119"/>
        <v>-1.3708998393727812E-3</v>
      </c>
      <c r="M494" s="223">
        <f t="shared" ca="1" si="1120"/>
        <v>7.422672693829656E-4</v>
      </c>
      <c r="N494" s="223">
        <f t="shared" ca="1" si="1121"/>
        <v>-1.0247030875735856E-4</v>
      </c>
      <c r="O494" s="223">
        <f t="shared" ca="1" si="1122"/>
        <v>-5.3886790069158615E-4</v>
      </c>
      <c r="P494" s="223">
        <f t="shared" ca="1" si="1123"/>
        <v>1.1721010353345153E-3</v>
      </c>
      <c r="Q494" s="223">
        <f t="shared" ca="1" si="1124"/>
        <v>-1.7877046794113457E-3</v>
      </c>
      <c r="R494" s="223">
        <f t="shared" ca="1" si="1125"/>
        <v>2.3764195811096672E-3</v>
      </c>
      <c r="S494" s="223">
        <f t="shared" ca="1" si="1126"/>
        <v>-2.9293909203306559E-3</v>
      </c>
      <c r="T494" s="223">
        <f t="shared" ca="1" si="1127"/>
        <v>3.4383014934252433E-3</v>
      </c>
      <c r="U494" s="223">
        <f t="shared" ca="1" si="1128"/>
        <v>-3.8954968116787876E-3</v>
      </c>
      <c r="V494" s="223">
        <f t="shared" ca="1" si="1129"/>
        <v>4.2941002319462265E-3</v>
      </c>
      <c r="W494" s="223">
        <f t="shared" ca="1" si="1130"/>
        <v>-4.6281163877656163E-3</v>
      </c>
      <c r="X494" s="223">
        <f t="shared" ca="1" si="1131"/>
        <v>4.8925213652503234E-3</v>
      </c>
      <c r="Y494" s="223">
        <f t="shared" ca="1" si="1132"/>
        <v>-5.0833382674301698E-3</v>
      </c>
      <c r="Z494" s="223">
        <f t="shared" ca="1" si="1133"/>
        <v>5.1976970304834884E-3</v>
      </c>
      <c r="AA494" s="223">
        <f t="shared" ca="1" si="1134"/>
        <v>-5.2338775921685274E-3</v>
      </c>
      <c r="AB494" s="223">
        <f t="shared" ca="1" si="1135"/>
        <v>5.1913357631605825E-3</v>
      </c>
      <c r="AC494" s="223">
        <f t="shared" ca="1" si="1136"/>
        <v>-5.070711412165997E-3</v>
      </c>
      <c r="AD494" s="223">
        <f t="shared" ca="1" si="1137"/>
        <v>4.8738188417011578E-3</v>
      </c>
      <c r="AE494" s="223">
        <f t="shared" ca="1" si="1138"/>
        <v>-4.6036194992939775E-3</v>
      </c>
      <c r="AF494" s="223">
        <f t="shared" ca="1" si="1139"/>
        <v>4.2641774345565072E-3</v>
      </c>
      <c r="AG494" s="223">
        <f t="shared" ca="1" si="1140"/>
        <v>-3.8605981720959467E-3</v>
      </c>
      <c r="AH494" s="223">
        <f t="shared" ca="1" si="1141"/>
        <v>3.3989519196723213E-3</v>
      </c>
      <c r="AI494" s="223">
        <f t="shared" ca="1" si="1142"/>
        <v>-2.8861822666236695E-3</v>
      </c>
      <c r="AJ494" s="223">
        <f t="shared" ca="1" si="1143"/>
        <v>2.3300017458190389E-3</v>
      </c>
      <c r="AK494" s="223">
        <f t="shared" ca="1" si="1144"/>
        <v>-1.7387758299856524E-3</v>
      </c>
      <c r="AL494" s="223">
        <f t="shared" ca="1" si="1145"/>
        <v>1.1213971072122522E-3</v>
      </c>
      <c r="AM494" s="223">
        <f t="shared" ca="1" si="1146"/>
        <v>-4.8715152814705854E-4</v>
      </c>
      <c r="AN494" s="223">
        <f t="shared" ca="1" si="1147"/>
        <v>-1.5442126334336585E-4</v>
      </c>
      <c r="AO494" s="223">
        <f t="shared" ca="1" si="1148"/>
        <v>7.93671415297396E-4</v>
      </c>
      <c r="AP494" s="223">
        <f t="shared" ca="1" si="1149"/>
        <v>-1.420984010413881E-3</v>
      </c>
      <c r="AQ494" s="223">
        <f t="shared" ca="1" si="1150"/>
        <v>2.0269236833582302E-3</v>
      </c>
      <c r="AR494" s="223">
        <f t="shared" ca="1" si="1151"/>
        <v>-2.6023765374390763E-3</v>
      </c>
      <c r="AS494" s="223">
        <f t="shared" ca="1" si="1152"/>
        <v>3.1386872260980433E-3</v>
      </c>
      <c r="AT494" s="223">
        <f t="shared" ca="1" si="1153"/>
        <v>-3.627789137378325E-3</v>
      </c>
      <c r="AU494" s="223">
        <f t="shared" ca="1" si="1154"/>
        <v>4.0623257232768996E-3</v>
      </c>
      <c r="AV494" s="223">
        <f t="shared" ca="1" si="1155"/>
        <v>-4.4357611490742164E-3</v>
      </c>
      <c r="AW494" s="223">
        <f t="shared" ca="1" si="1156"/>
        <v>4.7424785983714544E-3</v>
      </c>
      <c r="AX494" s="223">
        <f t="shared" ca="1" si="1157"/>
        <v>-4.9778647552379315E-3</v>
      </c>
      <c r="AY494" s="223">
        <f t="shared" ca="1" si="1158"/>
        <v>5.138379192776224E-3</v>
      </c>
      <c r="AZ494" s="223">
        <f t="shared" ca="1" si="1159"/>
        <v>-5.2216076244385682E-3</v>
      </c>
      <c r="BA494" s="223">
        <f t="shared" ca="1" si="1160"/>
        <v>5.2262982171435157E-3</v>
      </c>
      <c r="BB494" s="223">
        <f t="shared" ca="1" si="1161"/>
        <v>-5.1523804200107638E-3</v>
      </c>
      <c r="BC494" s="223">
        <f t="shared" ca="1" si="1162"/>
        <v>5.0009660255120342E-3</v>
      </c>
      <c r="BD494" s="223">
        <f t="shared" ca="1" si="1163"/>
        <v>-4.774332447077566E-3</v>
      </c>
      <c r="BE494" s="223">
        <f t="shared" ca="1" si="1164"/>
        <v>4.4758884646780286E-3</v>
      </c>
      <c r="BF494" s="223">
        <f t="shared" ca="1" si="1165"/>
        <v>-4.1101229536012768E-3</v>
      </c>
      <c r="BG494" s="223">
        <f t="shared" ca="1" si="1166"/>
        <v>3.682537367589324E-3</v>
      </c>
      <c r="BH494" s="223">
        <f t="shared" ca="1" si="1167"/>
        <v>-3.1995629918534392E-3</v>
      </c>
      <c r="BI494" s="223">
        <f t="shared" ca="1" si="1168"/>
        <v>2.6684642105587065E-3</v>
      </c>
      <c r="BJ494" s="223">
        <f t="shared" ca="1" si="1169"/>
        <v>-2.0972292437236697E-3</v>
      </c>
      <c r="BK494" s="223">
        <f t="shared" ca="1" si="1170"/>
        <v>1.4944499969567723E-3</v>
      </c>
      <c r="BL494" s="223">
        <f t="shared" ca="1" si="1171"/>
        <v>-8.6919283119773648E-4</v>
      </c>
      <c r="BM494" s="223">
        <f t="shared" ca="1" si="1172"/>
        <v>2.3086219621041085E-4</v>
      </c>
      <c r="BN494" s="223">
        <f t="shared" ca="1" si="1173"/>
        <v>4.1094082109489937E-4</v>
      </c>
      <c r="BO494" s="223">
        <f t="shared" ca="1" si="1174"/>
        <v>-1.046562905946313E-3</v>
      </c>
      <c r="BP494" s="223">
        <f t="shared" ca="1" si="1175"/>
        <v>1.6664437105486957E-3</v>
      </c>
      <c r="BQ494" s="223">
        <f t="shared" ca="1" si="1176"/>
        <v>-2.2612596506144601E-3</v>
      </c>
      <c r="BR494" s="223">
        <f t="shared" ca="1" si="1177"/>
        <v>2.8220641407485317E-3</v>
      </c>
      <c r="BS494" s="223">
        <f t="shared" ca="1" si="1178"/>
        <v>-3.3404221594211707E-3</v>
      </c>
      <c r="BT494" s="223">
        <f t="shared" ca="1" si="1179"/>
        <v>3.808537119542663E-3</v>
      </c>
      <c r="BU494" s="223">
        <f t="shared" ca="1" si="1180"/>
        <v>-4.2193681363899534E-3</v>
      </c>
      <c r="BV494" s="223">
        <f t="shared" ca="1" si="1181"/>
        <v>4.5667359290672768E-3</v>
      </c>
      <c r="BW494" s="223">
        <f t="shared" ca="1" si="1182"/>
        <v>-4.8454157626417688E-3</v>
      </c>
      <c r="BX494" s="223">
        <f t="shared" ca="1" si="1183"/>
        <v>5.0512160330206893E-3</v>
      </c>
      <c r="BY494" s="223">
        <f t="shared" ca="1" si="1184"/>
        <v>-5.1810413125780207E-3</v>
      </c>
      <c r="BZ494" s="223">
        <f t="shared" ca="1" si="1185"/>
        <v>5.2329389082675743E-3</v>
      </c>
      <c r="CA494" s="223">
        <f t="shared" ca="1" si="1186"/>
        <v>-5.2061282319437454E-3</v>
      </c>
      <c r="CB494" s="223">
        <f t="shared" ca="1" si="1187"/>
        <v>5.1010125411339062E-3</v>
      </c>
      <c r="CC494" s="223">
        <f t="shared" ca="1" si="1188"/>
        <v>-4.9191728736697428E-3</v>
      </c>
      <c r="CD494" s="223">
        <f t="shared" ca="1" si="1189"/>
        <v>4.6633442674068326E-3</v>
      </c>
      <c r="CE494" s="223">
        <f t="shared" ca="1" si="1190"/>
        <v>-4.3373746227092615E-3</v>
      </c>
      <c r="CF494" s="223">
        <f t="shared" ca="1" si="1191"/>
        <v>3.9461668264465692E-3</v>
      </c>
      <c r="CG494" s="223">
        <f t="shared" ca="1" si="1192"/>
        <v>-3.4956050080119528E-3</v>
      </c>
      <c r="CH494" s="223">
        <f t="shared" ca="1" si="1193"/>
        <v>2.9924660365385639E-3</v>
      </c>
      <c r="CI494" s="223">
        <f t="shared" ca="1" si="1194"/>
        <v>-2.4443175904805153E-3</v>
      </c>
      <c r="CJ494" s="223">
        <f t="shared" ca="1" si="1195"/>
        <v>1.8594043326847893E-3</v>
      </c>
      <c r="CK494" s="223">
        <f t="shared" ca="1" si="1196"/>
        <v>-1.2465239029868628E-3</v>
      </c>
      <c r="CL494" s="223">
        <f t="shared" ca="1" si="1197"/>
        <v>6.1489459352034479E-4</v>
      </c>
      <c r="CM494" s="223">
        <f t="shared" ca="1" si="1198"/>
        <v>2.5983302977898668E-5</v>
      </c>
      <c r="CN494" s="223">
        <f t="shared" ca="1" si="1199"/>
        <v>-6.6647038641432454E-4</v>
      </c>
      <c r="CO494" s="223">
        <f t="shared" ca="1" si="1200"/>
        <v>1.2969331348867206E-3</v>
      </c>
      <c r="CP494" s="223">
        <f t="shared" ca="1" si="1201"/>
        <v>-1.9078888018217075E-3</v>
      </c>
      <c r="CQ494" s="223">
        <f t="shared" ca="1" si="1202"/>
        <v>2.490148045309208E-3</v>
      </c>
      <c r="CR494" s="223">
        <f t="shared" ca="1" si="1203"/>
        <v>-3.0349531443592992E-3</v>
      </c>
      <c r="CS494" s="223">
        <f t="shared" ca="1" si="1204"/>
        <v>3.5341097231759979E-3</v>
      </c>
      <c r="CT494" s="223">
        <f t="shared" ca="1" si="1205"/>
        <v>-3.9801100021974742E-3</v>
      </c>
      <c r="CU494" s="223">
        <f t="shared" ca="1" si="1206"/>
        <v>4.3662457220894442E-3</v>
      </c>
      <c r="CV494" s="223">
        <f t="shared" ca="1" si="1207"/>
        <v>-4.6867090422083894E-3</v>
      </c>
      <c r="CW494" s="223">
        <f t="shared" ca="1" si="1208"/>
        <v>4.9366798959316338E-3</v>
      </c>
      <c r="CX494" s="223">
        <f t="shared" ca="1" si="1209"/>
        <v>-5.1123984889455982E-3</v>
      </c>
      <c r="CY494" s="223">
        <f t="shared" ca="1" si="1210"/>
        <v>5.2112218500521956E-3</v>
      </c>
      <c r="CZ494" s="223">
        <f t="shared" ca="1" si="1211"/>
        <v>-5.2316635839152453E-3</v>
      </c>
      <c r="DA494" s="223">
        <f t="shared" ca="1" si="1212"/>
        <v>5.1734162278302704E-3</v>
      </c>
      <c r="DB494" s="223">
        <f t="shared" ca="1" si="1213"/>
        <v>-5.0373558762495272E-3</v>
      </c>
      <c r="DC494" s="223">
        <f t="shared" ca="1" si="1214"/>
        <v>4.8255290035061262E-3</v>
      </c>
      <c r="DD494" s="223">
        <f t="shared" ca="1" si="1215"/>
        <v>-4.5411216829351272E-3</v>
      </c>
      <c r="DE494" s="223">
        <f t="shared" ca="1" si="1216"/>
        <v>4.1884116653651644E-3</v>
      </c>
      <c r="DF494" s="223">
        <f t="shared" ca="1" si="1217"/>
        <v>-3.7727040377635609E-3</v>
      </c>
      <c r="DG494" s="223">
        <f t="shared" ca="1" si="1218"/>
        <v>3.3002514297913268E-3</v>
      </c>
      <c r="DH494" s="223">
        <f t="shared" ca="1" si="1219"/>
        <v>-2.7781599684327243E-3</v>
      </c>
      <c r="DI494" s="223">
        <f t="shared" ca="1" si="1220"/>
        <v>2.2142823952301855E-3</v>
      </c>
      <c r="DJ494" s="223">
        <f t="shared" ca="1" si="1221"/>
        <v>-1.6170999537436096E-3</v>
      </c>
      <c r="DK494" s="223">
        <f t="shared" ca="1" si="1222"/>
        <v>9.9559482375220646E-4</v>
      </c>
      <c r="DL494" s="223">
        <f t="shared" ca="1" si="1223"/>
        <v>-3.591150209090524E-4</v>
      </c>
      <c r="DM494" s="223">
        <f t="shared" ca="1" si="1224"/>
        <v>-2.8276620611376304E-4</v>
      </c>
      <c r="DN494" s="223">
        <f t="shared" ca="1" si="1225"/>
        <v>9.2039436619711251E-4</v>
      </c>
      <c r="DO494" s="223">
        <f t="shared" ca="1" si="1226"/>
        <v>-1.5441789383071186E-3</v>
      </c>
      <c r="DP494" s="223">
        <f t="shared" ca="1" si="1227"/>
        <v>2.1447376218595325E-3</v>
      </c>
      <c r="DQ494" s="223">
        <f t="shared" ca="1" si="1228"/>
        <v>-2.713037455251859E-3</v>
      </c>
      <c r="DR494" s="223">
        <f t="shared" ca="1" si="1229"/>
        <v>3.2405306800146892E-3</v>
      </c>
      <c r="DS494" s="223">
        <f t="shared" ca="1" si="1230"/>
        <v>-3.7192833070560233E-3</v>
      </c>
      <c r="DT494" s="223">
        <f t="shared" ca="1" si="1231"/>
        <v>4.1420944512407217E-3</v>
      </c>
      <c r="DU494" s="223">
        <f t="shared" ca="1" si="1232"/>
        <v>-4.5026046394065411E-3</v>
      </c>
      <c r="DV494" s="223">
        <f t="shared" ca="1" si="1233"/>
        <v>4.7953914627595334E-3</v>
      </c>
      <c r="DW494" s="223">
        <f t="shared" ca="1" si="1234"/>
        <v>-5.01605113495001E-3</v>
      </c>
      <c r="DX494" s="223">
        <f t="shared" ca="1" si="1235"/>
        <v>5.1612647291174804E-3</v>
      </c>
      <c r="DY494" s="223">
        <f t="shared" ca="1" si="1236"/>
        <v>-5.2288480976404638E-3</v>
      </c>
      <c r="DZ494" s="223">
        <f t="shared" ca="1" si="1237"/>
        <v>5.2177847237496631E-3</v>
      </c>
      <c r="EA494" s="223">
        <f t="shared" ca="1" si="1238"/>
        <v>-5.1282410108861648E-3</v>
      </c>
      <c r="EB494" s="223">
        <f t="shared" ca="1" si="1239"/>
        <v>4.9615637798389543E-3</v>
      </c>
      <c r="EC494" s="223">
        <f t="shared" ca="1" si="1240"/>
        <v>-4.720260011306706E-3</v>
      </c>
      <c r="ED494" s="223">
        <f t="shared" ca="1" si="1241"/>
        <v>4.4079591385740953E-3</v>
      </c>
      <c r="EE494" s="223">
        <f t="shared" ca="1" si="1242"/>
        <v>-4.0293584574575738E-3</v>
      </c>
      <c r="EF494" s="223">
        <f t="shared" ca="1" si="1243"/>
        <v>3.5901524746038433E-3</v>
      </c>
      <c r="EG494" s="223">
        <f t="shared" ca="1" si="1244"/>
        <v>-3.0969472568086807E-3</v>
      </c>
      <c r="EH494" s="223">
        <f t="shared" ca="1" si="1245"/>
        <v>2.5571610696246061E-3</v>
      </c>
      <c r="EI494" s="223">
        <f t="shared" ca="1" si="1246"/>
        <v>-1.9789127997412457E-3</v>
      </c>
      <c r="EJ494" s="223">
        <f t="shared" ca="1" si="1247"/>
        <v>1.3708998393729174E-3</v>
      </c>
      <c r="EK494" s="223">
        <f t="shared" ca="1" si="1248"/>
        <v>-7.4226726938303195E-4</v>
      </c>
      <c r="EL494" s="223">
        <f t="shared" ca="1" si="1249"/>
        <v>1.0247030875733297E-4</v>
      </c>
      <c r="EM494" s="223">
        <f t="shared" ca="1" si="1250"/>
        <v>5.3886790069140877E-4</v>
      </c>
      <c r="EN494" s="223">
        <f t="shared" ca="1" si="1251"/>
        <v>-1.1721010353344145E-3</v>
      </c>
      <c r="EO494" s="223">
        <f t="shared" ca="1" si="1252"/>
        <v>1.7877046794113182E-3</v>
      </c>
      <c r="EP494" s="223">
        <f t="shared" ca="1" si="1253"/>
        <v>-2.3764195811097405E-3</v>
      </c>
      <c r="EQ494" s="223">
        <f t="shared" ca="1" si="1254"/>
        <v>2.9293909203305388E-3</v>
      </c>
      <c r="ER494" s="223">
        <f t="shared" ca="1" si="1255"/>
        <v>-3.438301493425193E-3</v>
      </c>
      <c r="ES494" s="223">
        <f t="shared" ca="1" si="1256"/>
        <v>3.8954968116788179E-3</v>
      </c>
      <c r="ET494" s="223">
        <f t="shared" ca="1" si="1257"/>
        <v>-4.2941002319461241E-3</v>
      </c>
      <c r="EU494" s="223">
        <f t="shared" ca="1" si="1258"/>
        <v>4.6281163877655677E-3</v>
      </c>
      <c r="EV494" s="223">
        <f t="shared" ca="1" si="1259"/>
        <v>-4.8925213652503251E-3</v>
      </c>
      <c r="EW494" s="223">
        <f t="shared" ca="1" si="1260"/>
        <v>5.0833382674301889E-3</v>
      </c>
      <c r="EX494" s="223">
        <f t="shared" ca="1" si="1261"/>
        <v>-5.197697030483471E-3</v>
      </c>
      <c r="EY494" s="223">
        <f t="shared" ca="1" si="1262"/>
        <v>5.2338775921685274E-3</v>
      </c>
      <c r="EZ494" s="223">
        <f t="shared" ca="1" si="1263"/>
        <v>-5.1913357631605825E-3</v>
      </c>
      <c r="FA494" s="223">
        <f t="shared" ca="1" si="1264"/>
        <v>5.0707114121660317E-3</v>
      </c>
      <c r="FB494" s="223">
        <f t="shared" ca="1" si="1265"/>
        <v>-4.8738188417011821E-3</v>
      </c>
      <c r="FC494" s="223">
        <f t="shared" ca="1" si="1266"/>
        <v>4.6036194992939749E-3</v>
      </c>
      <c r="FD494" s="223">
        <f t="shared" ca="1" si="1267"/>
        <v>-4.2641774345566321E-3</v>
      </c>
      <c r="FE494" s="223">
        <f t="shared" ca="1" si="1268"/>
        <v>3.8605981720960417E-3</v>
      </c>
      <c r="FF494" s="223">
        <f t="shared" ca="1" si="1269"/>
        <v>-3.398951919672372E-3</v>
      </c>
      <c r="FG494" s="223">
        <f t="shared" ca="1" si="1270"/>
        <v>2.886182266623849E-3</v>
      </c>
      <c r="FH494" s="223">
        <f t="shared" ca="1" si="1271"/>
        <v>-2.3300017458191651E-3</v>
      </c>
      <c r="FI494" s="223">
        <f t="shared" ca="1" si="1272"/>
        <v>1.7387758299857151E-3</v>
      </c>
      <c r="FJ494" s="223">
        <f t="shared" ca="1" si="1273"/>
        <v>-1.1213971072122444E-3</v>
      </c>
      <c r="FK494" s="223">
        <f t="shared" ca="1" si="1274"/>
        <v>4.8715152814697658E-4</v>
      </c>
      <c r="FL494" s="223">
        <f t="shared" ca="1" si="1275"/>
        <v>1.5442126334352284E-4</v>
      </c>
      <c r="FM494" s="223">
        <f t="shared" ca="1" si="1276"/>
        <v>-7.9367141529703626E-4</v>
      </c>
      <c r="FN494" s="223">
        <f t="shared" ca="1" si="1277"/>
        <v>1.4209840104136733E-3</v>
      </c>
      <c r="FO494" s="223">
        <f t="shared" ca="1" si="1278"/>
        <v>-2.0269236833581001E-3</v>
      </c>
      <c r="FP494" s="223">
        <f t="shared" ca="1" si="1279"/>
        <v>2.6023765374390186E-3</v>
      </c>
      <c r="FQ494" s="223">
        <f t="shared" ca="1" si="1280"/>
        <v>-3.138687226098049E-3</v>
      </c>
      <c r="FR494" s="223">
        <f t="shared" ca="1" si="1281"/>
        <v>3.6277891373783845E-3</v>
      </c>
      <c r="FS494" s="223">
        <f t="shared" ca="1" si="1282"/>
        <v>-4.0623257232770453E-3</v>
      </c>
      <c r="FT494" s="223">
        <f t="shared" ca="1" si="1283"/>
        <v>4.4357611490740238E-3</v>
      </c>
      <c r="FU494" s="223">
        <f t="shared" ca="1" si="1284"/>
        <v>-4.7424785983713642E-3</v>
      </c>
      <c r="FV494" s="223">
        <f t="shared" ca="1" si="1285"/>
        <v>4.9778647552378655E-3</v>
      </c>
      <c r="FW494" s="223">
        <f t="shared" ca="1" si="1286"/>
        <v>-5.1383791927762119E-3</v>
      </c>
      <c r="FX494" s="223">
        <f t="shared" ca="1" si="1287"/>
        <v>5.2216076244385734E-3</v>
      </c>
      <c r="FY494" s="223">
        <f t="shared" ca="1" si="1288"/>
        <v>-5.2262982171435105E-3</v>
      </c>
      <c r="FZ494" s="223">
        <f t="shared" ca="1" si="1289"/>
        <v>5.1523804200107239E-3</v>
      </c>
      <c r="GA494" s="223">
        <f t="shared" ca="1" si="1290"/>
        <v>-5.0009660255121418E-3</v>
      </c>
      <c r="GB494" s="223">
        <f t="shared" ca="1" si="1291"/>
        <v>4.7743324470776545E-3</v>
      </c>
      <c r="GC494" s="223">
        <f t="shared" ca="1" si="1292"/>
        <v>-4.4758884646781405E-3</v>
      </c>
      <c r="GD494" s="223">
        <f t="shared" ca="1" si="1293"/>
        <v>4.1101229536013185E-3</v>
      </c>
      <c r="GE494" s="223">
        <f t="shared" ca="1" si="1294"/>
        <v>-3.6825373675892659E-3</v>
      </c>
      <c r="GF494" s="223">
        <f t="shared" ca="1" si="1295"/>
        <v>3.1995629918533742E-3</v>
      </c>
      <c r="GG494" s="223">
        <f t="shared" ca="1" si="1296"/>
        <v>-2.6684642105585079E-3</v>
      </c>
      <c r="GH494" s="223">
        <f t="shared" ca="1" si="1297"/>
        <v>2.0972292437240036E-3</v>
      </c>
      <c r="GI494" s="223">
        <f t="shared" ca="1" si="1298"/>
        <v>-1.4944499969569785E-3</v>
      </c>
      <c r="GJ494" s="223">
        <f t="shared" ca="1" si="1299"/>
        <v>8.691928311978024E-4</v>
      </c>
      <c r="GK494" s="223">
        <f t="shared" ca="1" si="1300"/>
        <v>-2.3086219621047807E-4</v>
      </c>
      <c r="GL494" s="223">
        <f t="shared" ca="1" si="1301"/>
        <v>-4.109408210949809E-4</v>
      </c>
      <c r="GM494" s="223">
        <f t="shared" ca="1" si="1302"/>
        <v>1.0465629059463932E-3</v>
      </c>
      <c r="GN494" s="223">
        <f t="shared" ca="1" si="1303"/>
        <v>-1.6664437105489147E-3</v>
      </c>
      <c r="GO494" s="223">
        <f t="shared" ca="1" si="1304"/>
        <v>2.2612596506141319E-3</v>
      </c>
      <c r="GP494" s="223">
        <f t="shared" ca="1" si="1305"/>
        <v>-2.8220641407483505E-3</v>
      </c>
      <c r="GQ494" s="223">
        <f t="shared" ca="1" si="1306"/>
        <v>3.3404221594211195E-3</v>
      </c>
      <c r="GR494" s="223">
        <f t="shared" ca="1" si="1307"/>
        <v>-3.8085371195426179E-3</v>
      </c>
      <c r="GS494" s="223">
        <f t="shared" ca="1" si="1308"/>
        <v>4.219368136390002E-3</v>
      </c>
      <c r="GT494" s="223">
        <f t="shared" ca="1" si="1309"/>
        <v>-4.5667359290673167E-3</v>
      </c>
      <c r="GU494" s="223">
        <f t="shared" ca="1" si="1310"/>
        <v>4.8454157626418564E-3</v>
      </c>
      <c r="GV494" s="223">
        <f t="shared" ca="1" si="1311"/>
        <v>-5.0512160330205939E-3</v>
      </c>
      <c r="GW494" s="223">
        <f t="shared" ca="1" si="1312"/>
        <v>5.1810413125779903E-3</v>
      </c>
      <c r="GX494" s="223">
        <f t="shared" ca="1" si="1313"/>
        <v>-5.2329389082675726E-3</v>
      </c>
      <c r="GY494" s="223">
        <f t="shared" ca="1" si="1314"/>
        <v>5.2061282319437524E-3</v>
      </c>
      <c r="GZ494" s="223">
        <f t="shared" ca="1" si="1315"/>
        <v>-5.101012541133888E-3</v>
      </c>
      <c r="HA494" s="223">
        <f t="shared" ca="1" si="1316"/>
        <v>4.9191728736697159E-3</v>
      </c>
      <c r="HB494" s="223">
        <f t="shared" ca="1" si="1317"/>
        <v>-4.6633442674067277E-3</v>
      </c>
      <c r="HC494" s="223">
        <f t="shared" ca="1" si="1318"/>
        <v>4.3373746227093821E-3</v>
      </c>
      <c r="HD494" s="223">
        <f t="shared" ca="1" si="1319"/>
        <v>-3.9461668264467106E-3</v>
      </c>
      <c r="HE494" s="223">
        <f t="shared" ca="1" si="1320"/>
        <v>3.4956050080120018E-3</v>
      </c>
      <c r="HF494" s="223">
        <f t="shared" ca="1" si="1321"/>
        <v>-2.9924660365386185E-3</v>
      </c>
      <c r="HG494" s="223">
        <f t="shared" ca="1" si="1322"/>
        <v>2.4443175904805738E-3</v>
      </c>
      <c r="HH494" s="223">
        <f t="shared" ca="1" si="1323"/>
        <v>-1.8594043326845731E-3</v>
      </c>
      <c r="HI494" s="223">
        <f t="shared" ca="1" si="1324"/>
        <v>1.2465239029866386E-3</v>
      </c>
      <c r="HJ494" s="223">
        <f t="shared" ca="1" si="1325"/>
        <v>-6.1489459352070648E-4</v>
      </c>
      <c r="HK494" s="223">
        <f t="shared" ca="1" si="1326"/>
        <v>-2.5983302977831881E-5</v>
      </c>
      <c r="HL494" s="223">
        <f t="shared" ca="1" si="1327"/>
        <v>6.6647038641425818E-4</v>
      </c>
      <c r="HM494" s="223">
        <f t="shared" ca="1" si="1328"/>
        <v>-1.296933134886656E-3</v>
      </c>
      <c r="HN494" s="223">
        <f t="shared" ca="1" si="1329"/>
        <v>1.9078888018216455E-3</v>
      </c>
      <c r="HO494" s="223">
        <f t="shared" ca="1" si="1330"/>
        <v>-2.4901480453094105E-3</v>
      </c>
      <c r="HP494" s="223">
        <f t="shared" ca="1" si="1331"/>
        <v>3.0349531443590026E-3</v>
      </c>
      <c r="HQ494" s="223">
        <f t="shared" ca="1" si="1332"/>
        <v>-3.5341097231757291E-3</v>
      </c>
      <c r="HR494" s="223">
        <f t="shared" ca="1" si="1333"/>
        <v>3.98011000219743E-3</v>
      </c>
      <c r="HS494" s="223">
        <f t="shared" ca="1" si="1334"/>
        <v>-4.3662457220894077E-3</v>
      </c>
      <c r="HT494" s="223">
        <f t="shared" ca="1" si="1335"/>
        <v>4.686709042208359E-3</v>
      </c>
      <c r="HU494" s="223">
        <f t="shared" ca="1" si="1336"/>
        <v>-4.9366798959316113E-3</v>
      </c>
      <c r="HV494" s="223">
        <f t="shared" ca="1" si="1337"/>
        <v>5.1123984889456468E-3</v>
      </c>
      <c r="HW494" s="223">
        <f t="shared" ca="1" si="1338"/>
        <v>-5.2112218500521609E-3</v>
      </c>
      <c r="HX494" s="223">
        <f t="shared" ca="1" si="1339"/>
        <v>5.2316635839152557E-3</v>
      </c>
      <c r="HY494" s="223">
        <f t="shared" ca="1" si="1340"/>
        <v>-5.1734162278302808E-3</v>
      </c>
      <c r="HZ494" s="223">
        <f t="shared" ca="1" si="1341"/>
        <v>5.0373558762495463E-3</v>
      </c>
      <c r="IA494" s="223">
        <f t="shared" ca="1" si="1342"/>
        <v>-4.8255290035061514E-3</v>
      </c>
      <c r="IB494" s="223">
        <f t="shared" ca="1" si="1343"/>
        <v>4.5411216829351593E-3</v>
      </c>
      <c r="IC494" s="223">
        <f t="shared" ca="1" si="1344"/>
        <v>-4.1884116653650256E-3</v>
      </c>
      <c r="ID494" s="223">
        <f t="shared" ca="1" si="1345"/>
        <v>3.7727040377638133E-3</v>
      </c>
      <c r="IE494" s="223">
        <f t="shared" ca="1" si="1346"/>
        <v>-6.4102456048710276E-3</v>
      </c>
      <c r="IF494" s="223">
        <f t="shared" ca="1" si="1347"/>
        <v>2.7781599684327815E-3</v>
      </c>
      <c r="IG494" s="223">
        <f t="shared" ca="1" si="1348"/>
        <v>-2.2142823952302462E-3</v>
      </c>
      <c r="IH494" s="223">
        <f t="shared" ca="1" si="1349"/>
        <v>1.6170999537436735E-3</v>
      </c>
      <c r="II494" s="223">
        <f t="shared" ca="1" si="1350"/>
        <v>-9.9559482375197964E-4</v>
      </c>
      <c r="IJ494" s="223">
        <f t="shared" ca="1" si="1351"/>
        <v>3.5911502090882211E-4</v>
      </c>
      <c r="IK494" s="223">
        <f t="shared" ca="1" si="1352"/>
        <v>2.8276620611339962E-4</v>
      </c>
      <c r="IL494" s="223">
        <f t="shared" ca="1" si="1353"/>
        <v>-9.2039436619675385E-4</v>
      </c>
      <c r="IM494" s="223">
        <f t="shared" ca="1" si="1354"/>
        <v>1.5441789383070549E-3</v>
      </c>
      <c r="IN494" s="223">
        <f t="shared" ca="1" si="1355"/>
        <v>-2.1447376218594713E-3</v>
      </c>
      <c r="IO494" s="223">
        <f t="shared" ca="1" si="1356"/>
        <v>2.7130374552518017E-3</v>
      </c>
      <c r="IP494" s="223">
        <f t="shared" ca="1" si="1357"/>
        <v>-3.2405306800148705E-3</v>
      </c>
      <c r="IQ494" s="223">
        <f t="shared" ca="1" si="1358"/>
        <v>3.7192833070561855E-3</v>
      </c>
      <c r="IR494" s="223">
        <f t="shared" ca="1" si="1359"/>
        <v>-4.1420944512404988E-3</v>
      </c>
      <c r="IS494" s="223">
        <f t="shared" ca="1" si="1360"/>
        <v>4.5026046394063546E-3</v>
      </c>
      <c r="IT494" s="223">
        <f t="shared" ca="1" si="1361"/>
        <v>-4.7953914627595073E-3</v>
      </c>
      <c r="IU494" s="223">
        <f t="shared" ca="1" si="1362"/>
        <v>5.016051134949991E-3</v>
      </c>
      <c r="IV494" s="223">
        <f t="shared" ca="1" si="1363"/>
        <v>-5.1612647291174691E-3</v>
      </c>
      <c r="IW494" s="223">
        <f t="shared" ca="1" si="1364"/>
        <v>5.2288480976404733E-3</v>
      </c>
      <c r="IX494" s="223">
        <f t="shared" ca="1" si="1365"/>
        <v>-5.2177847237496449E-3</v>
      </c>
      <c r="IY494" s="223">
        <f t="shared" ca="1" si="1366"/>
        <v>5.1282410108862376E-3</v>
      </c>
      <c r="IZ494" s="223">
        <f t="shared" ca="1" si="1367"/>
        <v>-4.9615637798390696E-3</v>
      </c>
      <c r="JA494" s="223">
        <f t="shared" ca="1" si="1368"/>
        <v>4.7202600113067346E-3</v>
      </c>
      <c r="JB494" s="223">
        <f t="shared" ca="1" si="1369"/>
        <v>-4.4079591385741317E-3</v>
      </c>
    </row>
    <row r="495" spans="2:262">
      <c r="B495" s="230">
        <v>134</v>
      </c>
      <c r="C495" s="229">
        <f t="shared" si="1370"/>
        <v>2.6171875000000019E-3</v>
      </c>
      <c r="D495" s="226">
        <f t="shared" ca="1" si="1113"/>
        <v>23.406436825141856</v>
      </c>
      <c r="E495" s="225">
        <f ca="1">EJ361</f>
        <v>-0.59356317485814458</v>
      </c>
      <c r="F495" s="224">
        <v>134</v>
      </c>
      <c r="G495" s="223">
        <f t="shared" ca="1" si="1114"/>
        <v>3.8708913524189235E-3</v>
      </c>
      <c r="H495" s="223">
        <f t="shared" ca="1" si="1115"/>
        <v>-3.3561204463713034E-3</v>
      </c>
      <c r="I495" s="223">
        <f t="shared" ca="1" si="1116"/>
        <v>2.7686996679070928E-3</v>
      </c>
      <c r="J495" s="223">
        <f t="shared" ca="1" si="1117"/>
        <v>-2.1213449029106731E-3</v>
      </c>
      <c r="K495" s="223">
        <f t="shared" ca="1" si="1118"/>
        <v>1.4280694270784207E-3</v>
      </c>
      <c r="L495" s="223">
        <f t="shared" ca="1" si="1119"/>
        <v>-7.0388056081899155E-4</v>
      </c>
      <c r="M495" s="223">
        <f t="shared" ca="1" si="1120"/>
        <v>-3.5545193912437864E-5</v>
      </c>
      <c r="N495" s="223">
        <f t="shared" ca="1" si="1121"/>
        <v>7.7420150253966263E-4</v>
      </c>
      <c r="O495" s="223">
        <f t="shared" ca="1" si="1122"/>
        <v>-1.4960986866709076E-3</v>
      </c>
      <c r="P495" s="223">
        <f t="shared" ca="1" si="1123"/>
        <v>2.1856098523483623E-3</v>
      </c>
      <c r="Q495" s="223">
        <f t="shared" ca="1" si="1124"/>
        <v>-2.8278091651102806E-3</v>
      </c>
      <c r="R495" s="223">
        <f t="shared" ca="1" si="1125"/>
        <v>3.4087949492320833E-3</v>
      </c>
      <c r="S495" s="223">
        <f t="shared" ca="1" si="1126"/>
        <v>-3.9159906170236208E-3</v>
      </c>
      <c r="T495" s="223">
        <f t="shared" ca="1" si="1127"/>
        <v>4.3384169139724302E-3</v>
      </c>
      <c r="U495" s="223">
        <f t="shared" ca="1" si="1128"/>
        <v>-4.6669295864472417E-3</v>
      </c>
      <c r="V495" s="223">
        <f t="shared" ca="1" si="1129"/>
        <v>4.8944173271740776E-3</v>
      </c>
      <c r="W495" s="223">
        <f t="shared" ca="1" si="1130"/>
        <v>-5.0159557135631737E-3</v>
      </c>
      <c r="X495" s="223">
        <f t="shared" ca="1" si="1131"/>
        <v>5.0289138065865687E-3</v>
      </c>
      <c r="Y495" s="223">
        <f t="shared" ca="1" si="1132"/>
        <v>-4.933011102662835E-3</v>
      </c>
      <c r="Z495" s="223">
        <f t="shared" ca="1" si="1133"/>
        <v>4.7303236057125112E-3</v>
      </c>
      <c r="AA495" s="223">
        <f t="shared" ca="1" si="1134"/>
        <v>-4.4252388879425933E-3</v>
      </c>
      <c r="AB495" s="223">
        <f t="shared" ca="1" si="1135"/>
        <v>4.0243611121584914E-3</v>
      </c>
      <c r="AC495" s="223">
        <f t="shared" ca="1" si="1136"/>
        <v>-3.5363680715832083E-3</v>
      </c>
      <c r="AD495" s="223">
        <f t="shared" ca="1" si="1137"/>
        <v>2.9718233418406254E-3</v>
      </c>
      <c r="AE495" s="223">
        <f t="shared" ca="1" si="1138"/>
        <v>-2.3429476114444157E-3</v>
      </c>
      <c r="AF495" s="223">
        <f t="shared" ca="1" si="1139"/>
        <v>1.6633541407971267E-3</v>
      </c>
      <c r="AG495" s="223">
        <f t="shared" ca="1" si="1140"/>
        <v>-9.4775407621391981E-4</v>
      </c>
      <c r="AH495" s="223">
        <f t="shared" ca="1" si="1141"/>
        <v>2.1163799803130363E-4</v>
      </c>
      <c r="AI495" s="223">
        <f t="shared" ca="1" si="1142"/>
        <v>5.2905940367691407E-4</v>
      </c>
      <c r="AJ495" s="223">
        <f t="shared" ca="1" si="1143"/>
        <v>-1.2583042670176589E-3</v>
      </c>
      <c r="AK495" s="223">
        <f t="shared" ca="1" si="1144"/>
        <v>1.9603106429676577E-3</v>
      </c>
      <c r="AL495" s="223">
        <f t="shared" ca="1" si="1145"/>
        <v>-2.6198822134975348E-3</v>
      </c>
      <c r="AM495" s="223">
        <f t="shared" ca="1" si="1146"/>
        <v>3.2227412459649315E-3</v>
      </c>
      <c r="AN495" s="223">
        <f t="shared" ca="1" si="1147"/>
        <v>-3.7558376629086947E-3</v>
      </c>
      <c r="AO495" s="223">
        <f t="shared" ca="1" si="1148"/>
        <v>4.2076315368157228E-3</v>
      </c>
      <c r="AP495" s="223">
        <f t="shared" ca="1" si="1149"/>
        <v>-4.5683428947015485E-3</v>
      </c>
      <c r="AQ495" s="223">
        <f t="shared" ca="1" si="1150"/>
        <v>4.8301634249908161E-3</v>
      </c>
      <c r="AR495" s="223">
        <f t="shared" ca="1" si="1151"/>
        <v>-4.9874255038823718E-3</v>
      </c>
      <c r="AS495" s="223">
        <f t="shared" ca="1" si="1152"/>
        <v>5.0367248822885853E-3</v>
      </c>
      <c r="AT495" s="223">
        <f t="shared" ca="1" si="1153"/>
        <v>-4.976994377547621E-3</v>
      </c>
      <c r="AU495" s="223">
        <f t="shared" ca="1" si="1154"/>
        <v>4.8095269747051948E-3</v>
      </c>
      <c r="AV495" s="223">
        <f t="shared" ca="1" si="1155"/>
        <v>-4.5379478372930835E-3</v>
      </c>
      <c r="AW495" s="223">
        <f t="shared" ca="1" si="1156"/>
        <v>4.1681358334863952E-3</v>
      </c>
      <c r="AX495" s="223">
        <f t="shared" ca="1" si="1157"/>
        <v>-3.7080962763614399E-3</v>
      </c>
      <c r="AY495" s="223">
        <f t="shared" ca="1" si="1158"/>
        <v>3.1677876330427376E-3</v>
      </c>
      <c r="AZ495" s="223">
        <f t="shared" ca="1" si="1159"/>
        <v>-2.5589059539641744E-3</v>
      </c>
      <c r="BA495" s="223">
        <f t="shared" ca="1" si="1160"/>
        <v>1.8946316886980198E-3</v>
      </c>
      <c r="BB495" s="223">
        <f t="shared" ca="1" si="1161"/>
        <v>-1.1893443690257958E-3</v>
      </c>
      <c r="BC495" s="223">
        <f t="shared" ca="1" si="1162"/>
        <v>4.5831133550038169E-4</v>
      </c>
      <c r="BD495" s="223">
        <f t="shared" ca="1" si="1163"/>
        <v>2.8264275437052313E-4</v>
      </c>
      <c r="BE495" s="223">
        <f t="shared" ca="1" si="1164"/>
        <v>-1.0174784821706576E-3</v>
      </c>
      <c r="BF495" s="223">
        <f t="shared" ca="1" si="1165"/>
        <v>1.7302888735451424E-3</v>
      </c>
      <c r="BG495" s="223">
        <f t="shared" ca="1" si="1166"/>
        <v>-2.4056437361578932E-3</v>
      </c>
      <c r="BH495" s="223">
        <f t="shared" ca="1" si="1167"/>
        <v>3.0289236767574558E-3</v>
      </c>
      <c r="BI495" s="223">
        <f t="shared" ca="1" si="1168"/>
        <v>-3.5866365668913687E-3</v>
      </c>
      <c r="BJ495" s="223">
        <f t="shared" ca="1" si="1169"/>
        <v>4.0667096067417896E-3</v>
      </c>
      <c r="BK495" s="223">
        <f t="shared" ca="1" si="1170"/>
        <v>-4.4587506647829067E-3</v>
      </c>
      <c r="BL495" s="223">
        <f t="shared" ca="1" si="1171"/>
        <v>4.7542732360444104E-3</v>
      </c>
      <c r="BM495" s="223">
        <f t="shared" ca="1" si="1172"/>
        <v>-4.9468801493158365E-3</v>
      </c>
      <c r="BN495" s="223">
        <f t="shared" ca="1" si="1173"/>
        <v>5.0324020465841706E-3</v>
      </c>
      <c r="BO495" s="223">
        <f t="shared" ca="1" si="1174"/>
        <v>-5.0089876370436586E-3</v>
      </c>
      <c r="BP495" s="223">
        <f t="shared" ca="1" si="1175"/>
        <v>4.8771437719510201E-3</v>
      </c>
      <c r="BQ495" s="223">
        <f t="shared" ca="1" si="1176"/>
        <v>-4.639724472826276E-3</v>
      </c>
      <c r="BR495" s="223">
        <f t="shared" ca="1" si="1177"/>
        <v>4.3018691505059313E-3</v>
      </c>
      <c r="BS495" s="223">
        <f t="shared" ca="1" si="1178"/>
        <v>-3.8708913524189456E-3</v>
      </c>
      <c r="BT495" s="223">
        <f t="shared" ca="1" si="1179"/>
        <v>3.3561204463713121E-3</v>
      </c>
      <c r="BU495" s="223">
        <f t="shared" ca="1" si="1180"/>
        <v>-2.7686996679072025E-3</v>
      </c>
      <c r="BV495" s="223">
        <f t="shared" ca="1" si="1181"/>
        <v>2.1213449029107673E-3</v>
      </c>
      <c r="BW495" s="223">
        <f t="shared" ca="1" si="1182"/>
        <v>-1.4280694270784949E-3</v>
      </c>
      <c r="BX495" s="223">
        <f t="shared" ca="1" si="1183"/>
        <v>7.038805608190501E-4</v>
      </c>
      <c r="BY495" s="223">
        <f t="shared" ca="1" si="1184"/>
        <v>3.5545193912414445E-5</v>
      </c>
      <c r="BZ495" s="223">
        <f t="shared" ca="1" si="1185"/>
        <v>-7.7420150253965678E-4</v>
      </c>
      <c r="CA495" s="223">
        <f t="shared" ca="1" si="1186"/>
        <v>1.4960986866707827E-3</v>
      </c>
      <c r="CB495" s="223">
        <f t="shared" ca="1" si="1187"/>
        <v>-2.1856098523482773E-3</v>
      </c>
      <c r="CC495" s="223">
        <f t="shared" ca="1" si="1188"/>
        <v>2.8278091651102316E-3</v>
      </c>
      <c r="CD495" s="223">
        <f t="shared" ca="1" si="1189"/>
        <v>-3.4087949492320395E-3</v>
      </c>
      <c r="CE495" s="223">
        <f t="shared" ca="1" si="1190"/>
        <v>3.9159906170236061E-3</v>
      </c>
      <c r="CF495" s="223">
        <f t="shared" ca="1" si="1191"/>
        <v>-4.3384169139723625E-3</v>
      </c>
      <c r="CG495" s="223">
        <f t="shared" ca="1" si="1192"/>
        <v>4.6669295864472469E-3</v>
      </c>
      <c r="CH495" s="223">
        <f t="shared" ca="1" si="1193"/>
        <v>-4.8944173271740551E-3</v>
      </c>
      <c r="CI495" s="223">
        <f t="shared" ca="1" si="1194"/>
        <v>5.0159557135631815E-3</v>
      </c>
      <c r="CJ495" s="223">
        <f t="shared" ca="1" si="1195"/>
        <v>-5.0289138065865721E-3</v>
      </c>
      <c r="CK495" s="223">
        <f t="shared" ca="1" si="1196"/>
        <v>4.933011102662868E-3</v>
      </c>
      <c r="CL495" s="223">
        <f t="shared" ca="1" si="1197"/>
        <v>-4.7303236057125077E-3</v>
      </c>
      <c r="CM495" s="223">
        <f t="shared" ca="1" si="1198"/>
        <v>4.4252388879426558E-3</v>
      </c>
      <c r="CN495" s="223">
        <f t="shared" ca="1" si="1199"/>
        <v>-4.0243611121584403E-3</v>
      </c>
      <c r="CO495" s="223">
        <f t="shared" ca="1" si="1200"/>
        <v>3.5363680715832504E-3</v>
      </c>
      <c r="CP495" s="223">
        <f t="shared" ca="1" si="1201"/>
        <v>-2.9718233418407894E-3</v>
      </c>
      <c r="CQ495" s="223">
        <f t="shared" ca="1" si="1202"/>
        <v>2.3429476114444048E-3</v>
      </c>
      <c r="CR495" s="223">
        <f t="shared" ca="1" si="1203"/>
        <v>-1.6633541407972499E-3</v>
      </c>
      <c r="CS495" s="223">
        <f t="shared" ca="1" si="1204"/>
        <v>9.4775407621390767E-4</v>
      </c>
      <c r="CT495" s="223">
        <f t="shared" ca="1" si="1205"/>
        <v>-2.1163799803136304E-4</v>
      </c>
      <c r="CU495" s="223">
        <f t="shared" ca="1" si="1206"/>
        <v>-5.2905940367699755E-4</v>
      </c>
      <c r="CV495" s="223">
        <f t="shared" ca="1" si="1207"/>
        <v>1.2583042670176014E-3</v>
      </c>
      <c r="CW495" s="223">
        <f t="shared" ca="1" si="1208"/>
        <v>-1.9603106429675375E-3</v>
      </c>
      <c r="CX495" s="223">
        <f t="shared" ca="1" si="1209"/>
        <v>2.6198822134975452E-3</v>
      </c>
      <c r="CY495" s="223">
        <f t="shared" ca="1" si="1210"/>
        <v>-3.2227412459648313E-3</v>
      </c>
      <c r="CZ495" s="223">
        <f t="shared" ca="1" si="1211"/>
        <v>3.755837662908751E-3</v>
      </c>
      <c r="DA495" s="223">
        <f t="shared" ca="1" si="1212"/>
        <v>-4.2076315368156907E-3</v>
      </c>
      <c r="DB495" s="223">
        <f t="shared" ca="1" si="1213"/>
        <v>4.5683428947014635E-3</v>
      </c>
      <c r="DC495" s="223">
        <f t="shared" ca="1" si="1214"/>
        <v>-4.8301634249908187E-3</v>
      </c>
      <c r="DD495" s="223">
        <f t="shared" ca="1" si="1215"/>
        <v>4.9874255038823527E-3</v>
      </c>
      <c r="DE495" s="223">
        <f t="shared" ca="1" si="1216"/>
        <v>-5.0367248822885844E-3</v>
      </c>
      <c r="DF495" s="223">
        <f t="shared" ca="1" si="1217"/>
        <v>4.9769943775476305E-3</v>
      </c>
      <c r="DG495" s="223">
        <f t="shared" ca="1" si="1218"/>
        <v>-4.8095269747052546E-3</v>
      </c>
      <c r="DH495" s="223">
        <f t="shared" ca="1" si="1219"/>
        <v>4.5379478372931095E-3</v>
      </c>
      <c r="DI495" s="223">
        <f t="shared" ca="1" si="1220"/>
        <v>-4.1681358334865089E-3</v>
      </c>
      <c r="DJ495" s="223">
        <f t="shared" ca="1" si="1221"/>
        <v>3.7080962763613831E-3</v>
      </c>
      <c r="DK495" s="223">
        <f t="shared" ca="1" si="1222"/>
        <v>-3.1677876330427832E-3</v>
      </c>
      <c r="DL495" s="223">
        <f t="shared" ca="1" si="1223"/>
        <v>2.5589059539641015E-3</v>
      </c>
      <c r="DM495" s="223">
        <f t="shared" ca="1" si="1224"/>
        <v>-1.8946316886980748E-3</v>
      </c>
      <c r="DN495" s="223">
        <f t="shared" ca="1" si="1225"/>
        <v>1.1893443690259924E-3</v>
      </c>
      <c r="DO495" s="223">
        <f t="shared" ca="1" si="1226"/>
        <v>-4.5831133550044067E-4</v>
      </c>
      <c r="DP495" s="223">
        <f t="shared" ca="1" si="1227"/>
        <v>-2.8264275437046371E-4</v>
      </c>
      <c r="DQ495" s="223">
        <f t="shared" ca="1" si="1228"/>
        <v>1.0174784821707398E-3</v>
      </c>
      <c r="DR495" s="223">
        <f t="shared" ca="1" si="1229"/>
        <v>-1.7302888735450874E-3</v>
      </c>
      <c r="DS495" s="223">
        <f t="shared" ca="1" si="1230"/>
        <v>2.4056437361577154E-3</v>
      </c>
      <c r="DT495" s="223">
        <f t="shared" ca="1" si="1231"/>
        <v>-3.028923676757409E-3</v>
      </c>
      <c r="DU495" s="223">
        <f t="shared" ca="1" si="1232"/>
        <v>3.5866365668912265E-3</v>
      </c>
      <c r="DV495" s="223">
        <f t="shared" ca="1" si="1233"/>
        <v>-4.066709606741839E-3</v>
      </c>
      <c r="DW495" s="223">
        <f t="shared" ca="1" si="1234"/>
        <v>4.458750664782879E-3</v>
      </c>
      <c r="DX495" s="223">
        <f t="shared" ca="1" si="1235"/>
        <v>-4.7542732360444382E-3</v>
      </c>
      <c r="DY495" s="223">
        <f t="shared" ca="1" si="1236"/>
        <v>4.9468801493158252E-3</v>
      </c>
      <c r="DZ495" s="223">
        <f t="shared" ca="1" si="1237"/>
        <v>-5.0324020465841619E-3</v>
      </c>
      <c r="EA495" s="223">
        <f t="shared" ca="1" si="1238"/>
        <v>5.0089876370436647E-3</v>
      </c>
      <c r="EB495" s="223">
        <f t="shared" ca="1" si="1239"/>
        <v>-4.8771437719510348E-3</v>
      </c>
      <c r="EC495" s="223">
        <f t="shared" ca="1" si="1240"/>
        <v>4.639724472826243E-3</v>
      </c>
      <c r="ED495" s="223">
        <f t="shared" ca="1" si="1241"/>
        <v>-4.3018691505059617E-3</v>
      </c>
      <c r="EE495" s="223">
        <f t="shared" ca="1" si="1242"/>
        <v>3.8708913524190748E-3</v>
      </c>
      <c r="EF495" s="223">
        <f t="shared" ca="1" si="1243"/>
        <v>-3.3561204463713554E-3</v>
      </c>
      <c r="EG495" s="223">
        <f t="shared" ca="1" si="1244"/>
        <v>2.768699667907252E-3</v>
      </c>
      <c r="EH495" s="223">
        <f t="shared" ca="1" si="1245"/>
        <v>-2.1213449029106914E-3</v>
      </c>
      <c r="EI495" s="223">
        <f t="shared" ca="1" si="1246"/>
        <v>1.4280694270785513E-3</v>
      </c>
      <c r="EJ495" s="223">
        <f t="shared" ca="1" si="1247"/>
        <v>-7.0388056081925002E-4</v>
      </c>
      <c r="EK495" s="223">
        <f t="shared" ca="1" si="1248"/>
        <v>-3.5545193912355031E-5</v>
      </c>
      <c r="EL495" s="223">
        <f t="shared" ca="1" si="1249"/>
        <v>7.742015025394575E-4</v>
      </c>
      <c r="EM495" s="223">
        <f t="shared" ca="1" si="1250"/>
        <v>-1.4960986866708631E-3</v>
      </c>
      <c r="EN495" s="223">
        <f t="shared" ca="1" si="1251"/>
        <v>2.1856098523482231E-3</v>
      </c>
      <c r="EO495" s="223">
        <f t="shared" ca="1" si="1252"/>
        <v>-2.827809165110301E-3</v>
      </c>
      <c r="EP495" s="223">
        <f t="shared" ca="1" si="1253"/>
        <v>3.4087949492319957E-3</v>
      </c>
      <c r="EQ495" s="223">
        <f t="shared" ca="1" si="1254"/>
        <v>-3.9159906170234786E-3</v>
      </c>
      <c r="ER495" s="223">
        <f t="shared" ca="1" si="1255"/>
        <v>4.3384169139724059E-3</v>
      </c>
      <c r="ES495" s="223">
        <f t="shared" ca="1" si="1256"/>
        <v>-4.6669295864471706E-3</v>
      </c>
      <c r="ET495" s="223">
        <f t="shared" ca="1" si="1257"/>
        <v>4.8944173271740759E-3</v>
      </c>
      <c r="EU495" s="223">
        <f t="shared" ca="1" si="1258"/>
        <v>-5.0159557135631633E-3</v>
      </c>
      <c r="EV495" s="223">
        <f t="shared" ca="1" si="1259"/>
        <v>5.0289138065865843E-3</v>
      </c>
      <c r="EW495" s="223">
        <f t="shared" ca="1" si="1260"/>
        <v>-4.9330111026628515E-3</v>
      </c>
      <c r="EX495" s="223">
        <f t="shared" ca="1" si="1261"/>
        <v>4.7303236057125763E-3</v>
      </c>
      <c r="EY495" s="223">
        <f t="shared" ca="1" si="1262"/>
        <v>-4.425238887942615E-3</v>
      </c>
      <c r="EZ495" s="223">
        <f t="shared" ca="1" si="1263"/>
        <v>4.0243611121585626E-3</v>
      </c>
      <c r="FA495" s="223">
        <f t="shared" ca="1" si="1264"/>
        <v>-3.5363680715831906E-3</v>
      </c>
      <c r="FB495" s="223">
        <f t="shared" ca="1" si="1265"/>
        <v>2.9718233418407213E-3</v>
      </c>
      <c r="FC495" s="223">
        <f t="shared" ca="1" si="1266"/>
        <v>-2.3429476114445839E-3</v>
      </c>
      <c r="FD495" s="223">
        <f t="shared" ca="1" si="1267"/>
        <v>1.6633541407971707E-3</v>
      </c>
      <c r="FE495" s="223">
        <f t="shared" ca="1" si="1268"/>
        <v>-9.4775407621410629E-4</v>
      </c>
      <c r="FF495" s="223">
        <f t="shared" ca="1" si="1269"/>
        <v>2.1163799803156514E-4</v>
      </c>
      <c r="FG495" s="223">
        <f t="shared" ca="1" si="1270"/>
        <v>5.2905940367708082E-4</v>
      </c>
      <c r="FH495" s="223">
        <f t="shared" ca="1" si="1271"/>
        <v>-1.2583042670176825E-3</v>
      </c>
      <c r="FI495" s="223">
        <f t="shared" ca="1" si="1272"/>
        <v>1.9603106429676143E-3</v>
      </c>
      <c r="FJ495" s="223">
        <f t="shared" ca="1" si="1273"/>
        <v>-2.6198822134973722E-3</v>
      </c>
      <c r="FK495" s="223">
        <f t="shared" ca="1" si="1274"/>
        <v>3.2227412459646756E-3</v>
      </c>
      <c r="FL495" s="223">
        <f t="shared" ca="1" si="1275"/>
        <v>-3.7558376629088066E-3</v>
      </c>
      <c r="FM495" s="223">
        <f t="shared" ca="1" si="1276"/>
        <v>4.2076315368157358E-3</v>
      </c>
      <c r="FN495" s="223">
        <f t="shared" ca="1" si="1277"/>
        <v>-4.5683428947014991E-3</v>
      </c>
      <c r="FO495" s="223">
        <f t="shared" ca="1" si="1278"/>
        <v>4.8301634249907615E-3</v>
      </c>
      <c r="FP495" s="223">
        <f t="shared" ca="1" si="1279"/>
        <v>-4.9874255038823249E-3</v>
      </c>
      <c r="FQ495" s="223">
        <f t="shared" ca="1" si="1280"/>
        <v>5.0367248822885836E-3</v>
      </c>
      <c r="FR495" s="223">
        <f t="shared" ca="1" si="1281"/>
        <v>-4.9769943775476166E-3</v>
      </c>
      <c r="FS495" s="223">
        <f t="shared" ca="1" si="1282"/>
        <v>4.8095269747052295E-3</v>
      </c>
      <c r="FT495" s="223">
        <f t="shared" ca="1" si="1283"/>
        <v>-4.5379478372931962E-3</v>
      </c>
      <c r="FU495" s="223">
        <f t="shared" ca="1" si="1284"/>
        <v>4.1681358334866225E-3</v>
      </c>
      <c r="FV495" s="223">
        <f t="shared" ca="1" si="1285"/>
        <v>-3.7080962763613263E-3</v>
      </c>
      <c r="FW495" s="223">
        <f t="shared" ca="1" si="1286"/>
        <v>3.1677876330427185E-3</v>
      </c>
      <c r="FX495" s="223">
        <f t="shared" ca="1" si="1287"/>
        <v>-2.5589059539642767E-3</v>
      </c>
      <c r="FY495" s="223">
        <f t="shared" ca="1" si="1288"/>
        <v>1.894631688698262E-3</v>
      </c>
      <c r="FZ495" s="223">
        <f t="shared" ca="1" si="1289"/>
        <v>-1.1893443690261891E-3</v>
      </c>
      <c r="GA495" s="223">
        <f t="shared" ca="1" si="1290"/>
        <v>4.5831133550035697E-4</v>
      </c>
      <c r="GB495" s="223">
        <f t="shared" ca="1" si="1291"/>
        <v>2.8264275437054785E-4</v>
      </c>
      <c r="GC495" s="223">
        <f t="shared" ca="1" si="1292"/>
        <v>-1.0174784821705414E-3</v>
      </c>
      <c r="GD495" s="223">
        <f t="shared" ca="1" si="1293"/>
        <v>1.730288873544897E-3</v>
      </c>
      <c r="GE495" s="223">
        <f t="shared" ca="1" si="1294"/>
        <v>-2.4056437361575371E-3</v>
      </c>
      <c r="GF495" s="223">
        <f t="shared" ca="1" si="1295"/>
        <v>3.0289236767574758E-3</v>
      </c>
      <c r="GG495" s="223">
        <f t="shared" ca="1" si="1296"/>
        <v>-3.586636566891285E-3</v>
      </c>
      <c r="GH495" s="223">
        <f t="shared" ca="1" si="1297"/>
        <v>4.0667096067417193E-3</v>
      </c>
      <c r="GI495" s="223">
        <f t="shared" ca="1" si="1298"/>
        <v>-4.4587506647827853E-3</v>
      </c>
      <c r="GJ495" s="223">
        <f t="shared" ca="1" si="1299"/>
        <v>4.7542732360444659E-3</v>
      </c>
      <c r="GK495" s="223">
        <f t="shared" ca="1" si="1300"/>
        <v>-4.9468801493158417E-3</v>
      </c>
      <c r="GL495" s="223">
        <f t="shared" ca="1" si="1301"/>
        <v>5.0324020465841663E-3</v>
      </c>
      <c r="GM495" s="223">
        <f t="shared" ca="1" si="1302"/>
        <v>-5.0089876370436864E-3</v>
      </c>
      <c r="GN495" s="223">
        <f t="shared" ca="1" si="1303"/>
        <v>4.877143771951086E-3</v>
      </c>
      <c r="GO495" s="223">
        <f t="shared" ca="1" si="1304"/>
        <v>-4.6397244728262101E-3</v>
      </c>
      <c r="GP495" s="223">
        <f t="shared" ca="1" si="1305"/>
        <v>4.3018691505059183E-3</v>
      </c>
      <c r="GQ495" s="223">
        <f t="shared" ca="1" si="1306"/>
        <v>-3.8708913524190215E-3</v>
      </c>
      <c r="GR495" s="223">
        <f t="shared" ca="1" si="1307"/>
        <v>3.3561204463715064E-3</v>
      </c>
      <c r="GS495" s="223">
        <f t="shared" ca="1" si="1308"/>
        <v>-2.7686996679074207E-3</v>
      </c>
      <c r="GT495" s="223">
        <f t="shared" ca="1" si="1309"/>
        <v>2.121344902910615E-3</v>
      </c>
      <c r="GU495" s="223">
        <f t="shared" ca="1" si="1310"/>
        <v>-1.428069427078471E-3</v>
      </c>
      <c r="GV495" s="223">
        <f t="shared" ca="1" si="1311"/>
        <v>7.0388056081916676E-4</v>
      </c>
      <c r="GW495" s="223">
        <f t="shared" ca="1" si="1312"/>
        <v>3.5545193912152936E-5</v>
      </c>
      <c r="GX495" s="223">
        <f t="shared" ca="1" si="1313"/>
        <v>-7.7420150253925736E-4</v>
      </c>
      <c r="GY495" s="223">
        <f t="shared" ca="1" si="1314"/>
        <v>1.4960986866709432E-3</v>
      </c>
      <c r="GZ495" s="223">
        <f t="shared" ca="1" si="1315"/>
        <v>-2.185609852348299E-3</v>
      </c>
      <c r="HA495" s="223">
        <f t="shared" ca="1" si="1316"/>
        <v>2.8278091651101336E-3</v>
      </c>
      <c r="HB495" s="223">
        <f t="shared" ca="1" si="1317"/>
        <v>-3.4087949492318465E-3</v>
      </c>
      <c r="HC495" s="223">
        <f t="shared" ca="1" si="1318"/>
        <v>3.915990617023352E-3</v>
      </c>
      <c r="HD495" s="223">
        <f t="shared" ca="1" si="1319"/>
        <v>-4.3384169139724484E-3</v>
      </c>
      <c r="HE495" s="223">
        <f t="shared" ca="1" si="1320"/>
        <v>4.6669295864472018E-3</v>
      </c>
      <c r="HF495" s="223">
        <f t="shared" ca="1" si="1321"/>
        <v>-4.8944173271740273E-3</v>
      </c>
      <c r="HG495" s="223">
        <f t="shared" ca="1" si="1322"/>
        <v>5.0159557135631442E-3</v>
      </c>
      <c r="HH495" s="223">
        <f t="shared" ca="1" si="1323"/>
        <v>-5.0289138065865956E-3</v>
      </c>
      <c r="HI495" s="223">
        <f t="shared" ca="1" si="1324"/>
        <v>4.9330111026628341E-3</v>
      </c>
      <c r="HJ495" s="223">
        <f t="shared" ca="1" si="1325"/>
        <v>-4.7303236057125476E-3</v>
      </c>
      <c r="HK495" s="223">
        <f t="shared" ca="1" si="1326"/>
        <v>4.4252388879427122E-3</v>
      </c>
      <c r="HL495" s="223">
        <f t="shared" ca="1" si="1327"/>
        <v>-4.024361112158684E-3</v>
      </c>
      <c r="HM495" s="223">
        <f t="shared" ca="1" si="1328"/>
        <v>3.5363680715831312E-3</v>
      </c>
      <c r="HN495" s="223">
        <f t="shared" ca="1" si="1329"/>
        <v>-2.9718233418406532E-3</v>
      </c>
      <c r="HO495" s="223">
        <f t="shared" ca="1" si="1330"/>
        <v>2.3429476114445093E-3</v>
      </c>
      <c r="HP495" s="223">
        <f t="shared" ca="1" si="1331"/>
        <v>-1.6633541407973622E-3</v>
      </c>
      <c r="HQ495" s="223">
        <f t="shared" ca="1" si="1332"/>
        <v>9.4775407621430492E-4</v>
      </c>
      <c r="HR495" s="223">
        <f t="shared" ca="1" si="1333"/>
        <v>-2.1163799803119521E-4</v>
      </c>
      <c r="HS495" s="223">
        <f t="shared" ca="1" si="1334"/>
        <v>-5.2905940367687959E-4</v>
      </c>
      <c r="HT495" s="223">
        <f t="shared" ca="1" si="1335"/>
        <v>1.2583042670174869E-3</v>
      </c>
      <c r="HU495" s="223">
        <f t="shared" ca="1" si="1336"/>
        <v>-1.9603106429674283E-3</v>
      </c>
      <c r="HV495" s="223">
        <f t="shared" ca="1" si="1337"/>
        <v>2.6198822134971995E-3</v>
      </c>
      <c r="HW495" s="223">
        <f t="shared" ca="1" si="1338"/>
        <v>-3.2227412459649597E-3</v>
      </c>
      <c r="HX495" s="223">
        <f t="shared" ca="1" si="1339"/>
        <v>3.7558376629086717E-3</v>
      </c>
      <c r="HY495" s="223">
        <f t="shared" ca="1" si="1340"/>
        <v>-4.2076315368156248E-3</v>
      </c>
      <c r="HZ495" s="223">
        <f t="shared" ca="1" si="1341"/>
        <v>4.5683428947014132E-3</v>
      </c>
      <c r="IA495" s="223">
        <f t="shared" ca="1" si="1342"/>
        <v>-4.8301634249907043E-3</v>
      </c>
      <c r="IB495" s="223">
        <f t="shared" ca="1" si="1343"/>
        <v>4.987425503882377E-3</v>
      </c>
      <c r="IC495" s="223">
        <f t="shared" ca="1" si="1344"/>
        <v>-5.0367248822885853E-3</v>
      </c>
      <c r="ID495" s="223">
        <f t="shared" ca="1" si="1345"/>
        <v>4.9769943775476479E-3</v>
      </c>
      <c r="IE495" s="223">
        <f t="shared" ca="1" si="1346"/>
        <v>-6.7644734676104122E-3</v>
      </c>
      <c r="IF495" s="223">
        <f t="shared" ca="1" si="1347"/>
        <v>4.5379478372932847E-3</v>
      </c>
      <c r="IG495" s="223">
        <f t="shared" ca="1" si="1348"/>
        <v>-4.1681358334864152E-3</v>
      </c>
      <c r="IH495" s="223">
        <f t="shared" ca="1" si="1349"/>
        <v>3.7080962763614634E-3</v>
      </c>
      <c r="II495" s="223">
        <f t="shared" ca="1" si="1350"/>
        <v>-3.167787633042876E-3</v>
      </c>
      <c r="IJ495" s="223">
        <f t="shared" ca="1" si="1351"/>
        <v>2.558905953964451E-3</v>
      </c>
      <c r="IK495" s="223">
        <f t="shared" ca="1" si="1352"/>
        <v>-1.8946316886984493E-3</v>
      </c>
      <c r="IL495" s="223">
        <f t="shared" ca="1" si="1353"/>
        <v>1.1893443690258298E-3</v>
      </c>
      <c r="IM495" s="223">
        <f t="shared" ca="1" si="1354"/>
        <v>-4.5831133550055907E-4</v>
      </c>
      <c r="IN495" s="223">
        <f t="shared" ca="1" si="1355"/>
        <v>-2.8264275437034532E-4</v>
      </c>
      <c r="IO495" s="223">
        <f t="shared" ca="1" si="1356"/>
        <v>1.0174784821703432E-3</v>
      </c>
      <c r="IP495" s="223">
        <f t="shared" ca="1" si="1357"/>
        <v>-1.7302888735452444E-3</v>
      </c>
      <c r="IQ495" s="223">
        <f t="shared" ca="1" si="1358"/>
        <v>2.4056437361578628E-3</v>
      </c>
      <c r="IR495" s="223">
        <f t="shared" ca="1" si="1359"/>
        <v>-3.028923676757314E-3</v>
      </c>
      <c r="IS495" s="223">
        <f t="shared" ca="1" si="1360"/>
        <v>3.5866365668911432E-3</v>
      </c>
      <c r="IT495" s="223">
        <f t="shared" ca="1" si="1361"/>
        <v>-4.0667096067415996E-3</v>
      </c>
      <c r="IU495" s="223">
        <f t="shared" ca="1" si="1362"/>
        <v>4.458750664782957E-3</v>
      </c>
      <c r="IV495" s="223">
        <f t="shared" ca="1" si="1363"/>
        <v>-4.7542732360443991E-3</v>
      </c>
      <c r="IW495" s="223">
        <f t="shared" ca="1" si="1364"/>
        <v>4.9468801493158035E-3</v>
      </c>
      <c r="IX495" s="223">
        <f t="shared" ca="1" si="1365"/>
        <v>-5.0324020465841567E-3</v>
      </c>
      <c r="IY495" s="223">
        <f t="shared" ca="1" si="1366"/>
        <v>5.0089876370437072E-3</v>
      </c>
      <c r="IZ495" s="223">
        <f t="shared" ca="1" si="1367"/>
        <v>-4.8771437719509932E-3</v>
      </c>
      <c r="JA495" s="223">
        <f t="shared" ca="1" si="1368"/>
        <v>4.639724472826289E-3</v>
      </c>
      <c r="JB495" s="223">
        <f t="shared" ca="1" si="1369"/>
        <v>-4.3018691505060233E-3</v>
      </c>
    </row>
    <row r="496" spans="2:262">
      <c r="B496" s="230">
        <v>135</v>
      </c>
      <c r="C496" s="229">
        <f t="shared" si="1370"/>
        <v>2.6367187500000019E-3</v>
      </c>
      <c r="D496" s="226">
        <f t="shared" ca="1" si="1113"/>
        <v>23.436375400558362</v>
      </c>
      <c r="E496" s="225">
        <f ca="1">EK361</f>
        <v>-0.56362459944163834</v>
      </c>
      <c r="F496" s="224">
        <v>135</v>
      </c>
      <c r="G496" s="223">
        <f t="shared" ca="1" si="1114"/>
        <v>3.4711213873825815E-3</v>
      </c>
      <c r="H496" s="223">
        <f t="shared" ca="1" si="1115"/>
        <v>-2.9280928819355621E-3</v>
      </c>
      <c r="I496" s="223">
        <f t="shared" ca="1" si="1116"/>
        <v>2.2988475154360429E-3</v>
      </c>
      <c r="J496" s="223">
        <f t="shared" ca="1" si="1117"/>
        <v>-1.6019132385054339E-3</v>
      </c>
      <c r="K496" s="223">
        <f t="shared" ca="1" si="1118"/>
        <v>8.5781108245649973E-4</v>
      </c>
      <c r="L496" s="223">
        <f t="shared" ca="1" si="1119"/>
        <v>-8.8450923370250387E-5</v>
      </c>
      <c r="M496" s="223">
        <f t="shared" ca="1" si="1120"/>
        <v>-6.8351364796576932E-4</v>
      </c>
      <c r="N496" s="223">
        <f t="shared" ca="1" si="1121"/>
        <v>1.4353523545870064E-3</v>
      </c>
      <c r="O496" s="223">
        <f t="shared" ca="1" si="1122"/>
        <v>-2.144927519884033E-3</v>
      </c>
      <c r="P496" s="223">
        <f t="shared" ca="1" si="1123"/>
        <v>2.7913459051859793E-3</v>
      </c>
      <c r="Q496" s="223">
        <f t="shared" ca="1" si="1124"/>
        <v>-3.355573905223314E-3</v>
      </c>
      <c r="R496" s="223">
        <f t="shared" ca="1" si="1125"/>
        <v>3.8209979872145796E-3</v>
      </c>
      <c r="S496" s="223">
        <f t="shared" ca="1" si="1126"/>
        <v>-4.1739138716080267E-3</v>
      </c>
      <c r="T496" s="223">
        <f t="shared" ca="1" si="1127"/>
        <v>4.4039300506903299E-3</v>
      </c>
      <c r="U496" s="223">
        <f t="shared" ca="1" si="1128"/>
        <v>-4.5042737635719301E-3</v>
      </c>
      <c r="V496" s="223">
        <f t="shared" ca="1" si="1129"/>
        <v>4.4719904182027002E-3</v>
      </c>
      <c r="W496" s="223">
        <f t="shared" ca="1" si="1130"/>
        <v>-4.3080305884934528E-3</v>
      </c>
      <c r="X496" s="223">
        <f t="shared" ca="1" si="1131"/>
        <v>4.0172220249378434E-3</v>
      </c>
      <c r="Y496" s="223">
        <f t="shared" ca="1" si="1132"/>
        <v>-3.6081275028739214E-3</v>
      </c>
      <c r="Z496" s="223">
        <f t="shared" ca="1" si="1133"/>
        <v>3.0927926940028097E-3</v>
      </c>
      <c r="AA496" s="223">
        <f t="shared" ca="1" si="1134"/>
        <v>-2.4863914850156935E-3</v>
      </c>
      <c r="AB496" s="223">
        <f t="shared" ca="1" si="1135"/>
        <v>1.8067791868216444E-3</v>
      </c>
      <c r="AC496" s="223">
        <f t="shared" ca="1" si="1136"/>
        <v>-1.0739667900023259E-3</v>
      </c>
      <c r="AD496" s="223">
        <f t="shared" ca="1" si="1137"/>
        <v>3.0953174689343798E-4</v>
      </c>
      <c r="AE496" s="223">
        <f t="shared" ca="1" si="1138"/>
        <v>4.6401737035499488E-4</v>
      </c>
      <c r="AF496" s="223">
        <f t="shared" ca="1" si="1139"/>
        <v>-1.223903628275146E-3</v>
      </c>
      <c r="AG496" s="223">
        <f t="shared" ca="1" si="1140"/>
        <v>1.9477523924014801E-3</v>
      </c>
      <c r="AH496" s="223">
        <f t="shared" ca="1" si="1141"/>
        <v>-2.614250142010297E-3</v>
      </c>
      <c r="AI496" s="223">
        <f t="shared" ca="1" si="1142"/>
        <v>3.2037720406682918E-3</v>
      </c>
      <c r="AJ496" s="223">
        <f t="shared" ca="1" si="1143"/>
        <v>-3.6989597839521822E-3</v>
      </c>
      <c r="AK496" s="223">
        <f t="shared" ca="1" si="1144"/>
        <v>4.0852327097795713E-3</v>
      </c>
      <c r="AL496" s="223">
        <f t="shared" ca="1" si="1145"/>
        <v>-4.3512171218513937E-3</v>
      </c>
      <c r="AM496" s="223">
        <f t="shared" ca="1" si="1146"/>
        <v>4.4890811849007109E-3</v>
      </c>
      <c r="AN496" s="223">
        <f t="shared" ca="1" si="1147"/>
        <v>-4.494765530851666E-3</v>
      </c>
      <c r="AO496" s="223">
        <f t="shared" ca="1" si="1148"/>
        <v>4.3681027857565089E-3</v>
      </c>
      <c r="AP496" s="223">
        <f t="shared" ca="1" si="1149"/>
        <v>-4.1128224980737978E-3</v>
      </c>
      <c r="AQ496" s="223">
        <f t="shared" ca="1" si="1150"/>
        <v>3.7364413231762111E-3</v>
      </c>
      <c r="AR496" s="223">
        <f t="shared" ca="1" si="1151"/>
        <v>-3.2500416975735137E-3</v>
      </c>
      <c r="AS496" s="223">
        <f t="shared" ca="1" si="1152"/>
        <v>2.6679455197257994E-3</v>
      </c>
      <c r="AT496" s="223">
        <f t="shared" ca="1" si="1153"/>
        <v>-2.0072924458216417E-3</v>
      </c>
      <c r="AU496" s="223">
        <f t="shared" ca="1" si="1154"/>
        <v>1.2875352174826398E-3</v>
      </c>
      <c r="AV496" s="223">
        <f t="shared" ca="1" si="1155"/>
        <v>-5.2986688132653208E-4</v>
      </c>
      <c r="AW496" s="223">
        <f t="shared" ca="1" si="1156"/>
        <v>-2.4340323425586547E-4</v>
      </c>
      <c r="AX496" s="223">
        <f t="shared" ca="1" si="1157"/>
        <v>1.0095064109214571E-3</v>
      </c>
      <c r="AY496" s="223">
        <f t="shared" ca="1" si="1158"/>
        <v>-1.7458849588026853E-3</v>
      </c>
      <c r="AZ496" s="223">
        <f t="shared" ca="1" si="1159"/>
        <v>2.4308564212612693E-3</v>
      </c>
      <c r="BA496" s="223">
        <f t="shared" ca="1" si="1160"/>
        <v>-3.0442520086499656E-3</v>
      </c>
      <c r="BB496" s="223">
        <f t="shared" ca="1" si="1161"/>
        <v>3.5680104625796108E-3</v>
      </c>
      <c r="BC496" s="223">
        <f t="shared" ca="1" si="1162"/>
        <v>-3.9867098645290731E-3</v>
      </c>
      <c r="BD496" s="223">
        <f t="shared" ca="1" si="1163"/>
        <v>4.288021729844319E-3</v>
      </c>
      <c r="BE496" s="223">
        <f t="shared" ca="1" si="1164"/>
        <v>-4.4630740164579965E-3</v>
      </c>
      <c r="BF496" s="223">
        <f t="shared" ca="1" si="1165"/>
        <v>4.5067123596418471E-3</v>
      </c>
      <c r="BG496" s="223">
        <f t="shared" ca="1" si="1166"/>
        <v>-4.4176518408080576E-3</v>
      </c>
      <c r="BH496" s="223">
        <f t="shared" ca="1" si="1167"/>
        <v>4.1985148215711752E-3</v>
      </c>
      <c r="BI496" s="223">
        <f t="shared" ca="1" si="1168"/>
        <v>-3.8557537290573253E-3</v>
      </c>
      <c r="BJ496" s="223">
        <f t="shared" ca="1" si="1169"/>
        <v>3.3994610660247741E-3</v>
      </c>
      <c r="BK496" s="223">
        <f t="shared" ca="1" si="1170"/>
        <v>-2.8430722399944552E-3</v>
      </c>
      <c r="BL496" s="223">
        <f t="shared" ca="1" si="1171"/>
        <v>2.2029699615014873E-3</v>
      </c>
      <c r="BM496" s="223">
        <f t="shared" ca="1" si="1172"/>
        <v>-1.4980018598493331E-3</v>
      </c>
      <c r="BN496" s="223">
        <f t="shared" ca="1" si="1173"/>
        <v>7.4892552003171637E-4</v>
      </c>
      <c r="BO496" s="223">
        <f t="shared" ca="1" si="1174"/>
        <v>2.2202718445808083E-5</v>
      </c>
      <c r="BP496" s="223">
        <f t="shared" ca="1" si="1175"/>
        <v>-7.9267720420166544E-4</v>
      </c>
      <c r="BQ496" s="223">
        <f t="shared" ca="1" si="1176"/>
        <v>1.5398115354166137E-3</v>
      </c>
      <c r="BR496" s="223">
        <f t="shared" ca="1" si="1177"/>
        <v>-2.2416065544754926E-3</v>
      </c>
      <c r="BS496" s="223">
        <f t="shared" ca="1" si="1178"/>
        <v>2.8773981068978137E-3</v>
      </c>
      <c r="BT496" s="223">
        <f t="shared" ca="1" si="1179"/>
        <v>-3.4284654914818755E-3</v>
      </c>
      <c r="BU496" s="223">
        <f t="shared" ca="1" si="1180"/>
        <v>3.8785826860204698E-3</v>
      </c>
      <c r="BV496" s="223">
        <f t="shared" ca="1" si="1181"/>
        <v>-4.2144961179036815E-3</v>
      </c>
      <c r="BW496" s="223">
        <f t="shared" ca="1" si="1182"/>
        <v>4.4263149117905101E-3</v>
      </c>
      <c r="BX496" s="223">
        <f t="shared" ca="1" si="1183"/>
        <v>-4.5078021236162648E-3</v>
      </c>
      <c r="BY496" s="223">
        <f t="shared" ca="1" si="1184"/>
        <v>4.4565583856344734E-3</v>
      </c>
      <c r="BZ496" s="223">
        <f t="shared" ca="1" si="1185"/>
        <v>-4.274092555116943E-3</v>
      </c>
      <c r="CA496" s="223">
        <f t="shared" ca="1" si="1186"/>
        <v>3.9657772864810318E-3</v>
      </c>
      <c r="CB496" s="223">
        <f t="shared" ca="1" si="1187"/>
        <v>-3.5406908350103551E-3</v>
      </c>
      <c r="CC496" s="223">
        <f t="shared" ca="1" si="1188"/>
        <v>3.011349750213149E-3</v>
      </c>
      <c r="CD496" s="223">
        <f t="shared" ca="1" si="1189"/>
        <v>-2.3933403295868091E-3</v>
      </c>
      <c r="CE496" s="223">
        <f t="shared" ca="1" si="1190"/>
        <v>1.7048596845261816E-3</v>
      </c>
      <c r="CF496" s="223">
        <f t="shared" ca="1" si="1191"/>
        <v>-9.66179931561016E-4</v>
      </c>
      <c r="CG496" s="223">
        <f t="shared" ca="1" si="1192"/>
        <v>1.9905128565771407E-4</v>
      </c>
      <c r="CH496" s="223">
        <f t="shared" ca="1" si="1193"/>
        <v>5.7393836866637582E-4</v>
      </c>
      <c r="CI496" s="223">
        <f t="shared" ca="1" si="1194"/>
        <v>-1.3300285711700384E-3</v>
      </c>
      <c r="CJ496" s="223">
        <f t="shared" ca="1" si="1195"/>
        <v>2.0469564611585514E-3</v>
      </c>
      <c r="CK496" s="223">
        <f t="shared" ca="1" si="1196"/>
        <v>-2.703612301075937E-3</v>
      </c>
      <c r="CL496" s="223">
        <f t="shared" ca="1" si="1197"/>
        <v>3.2806610467171343E-3</v>
      </c>
      <c r="CM496" s="223">
        <f t="shared" ca="1" si="1198"/>
        <v>-3.7611116620974595E-3</v>
      </c>
      <c r="CN496" s="223">
        <f t="shared" ca="1" si="1199"/>
        <v>4.1308174156687487E-3</v>
      </c>
      <c r="CO496" s="223">
        <f t="shared" ca="1" si="1200"/>
        <v>-4.3788924268011176E-3</v>
      </c>
      <c r="CP496" s="223">
        <f t="shared" ca="1" si="1201"/>
        <v>4.4980321974380519E-3</v>
      </c>
      <c r="CQ496" s="223">
        <f t="shared" ca="1" si="1202"/>
        <v>-4.4847286909615166E-3</v>
      </c>
      <c r="CR496" s="223">
        <f t="shared" ca="1" si="1203"/>
        <v>4.3393736253311025E-3</v>
      </c>
      <c r="CS496" s="223">
        <f t="shared" ca="1" si="1204"/>
        <v>-4.0662469390604821E-3</v>
      </c>
      <c r="CT496" s="223">
        <f t="shared" ca="1" si="1205"/>
        <v>3.6733907696464277E-3</v>
      </c>
      <c r="CU496" s="223">
        <f t="shared" ca="1" si="1206"/>
        <v>-3.172372655120589E-3</v>
      </c>
      <c r="CV496" s="223">
        <f t="shared" ca="1" si="1207"/>
        <v>2.5779449311862986E-3</v>
      </c>
      <c r="CW496" s="223">
        <f t="shared" ca="1" si="1208"/>
        <v>-1.9076103528949328E-3</v>
      </c>
      <c r="CX496" s="223">
        <f t="shared" ca="1" si="1209"/>
        <v>1.1811067310078169E-3</v>
      </c>
      <c r="CY496" s="223">
        <f t="shared" ca="1" si="1210"/>
        <v>-4.1982575777925273E-4</v>
      </c>
      <c r="CZ496" s="223">
        <f t="shared" ca="1" si="1211"/>
        <v>-3.5381686533003057E-4</v>
      </c>
      <c r="DA496" s="223">
        <f t="shared" ca="1" si="1212"/>
        <v>1.1170414515991375E-3</v>
      </c>
      <c r="DB496" s="223">
        <f t="shared" ca="1" si="1213"/>
        <v>-1.8473750704343546E-3</v>
      </c>
      <c r="DC496" s="223">
        <f t="shared" ca="1" si="1214"/>
        <v>2.5233132564121971E-3</v>
      </c>
      <c r="DD496" s="223">
        <f t="shared" ca="1" si="1215"/>
        <v>-3.1249532021387942E-3</v>
      </c>
      <c r="DE496" s="223">
        <f t="shared" ca="1" si="1216"/>
        <v>3.634579790745978E-3</v>
      </c>
      <c r="DF496" s="223">
        <f t="shared" ca="1" si="1217"/>
        <v>-4.037187212462592E-3</v>
      </c>
      <c r="DG496" s="223">
        <f t="shared" ca="1" si="1218"/>
        <v>4.3209208064098788E-3</v>
      </c>
      <c r="DH496" s="223">
        <f t="shared" ca="1" si="1219"/>
        <v>-4.4774261177151168E-3</v>
      </c>
      <c r="DI496" s="223">
        <f t="shared" ca="1" si="1220"/>
        <v>4.5020948920561571E-3</v>
      </c>
      <c r="DJ496" s="223">
        <f t="shared" ca="1" si="1221"/>
        <v>-4.3942007643976346E-3</v>
      </c>
      <c r="DK496" s="223">
        <f t="shared" ca="1" si="1222"/>
        <v>4.1569206466026236E-3</v>
      </c>
      <c r="DL496" s="223">
        <f t="shared" ca="1" si="1223"/>
        <v>-3.7972411841674671E-3</v>
      </c>
      <c r="DM496" s="223">
        <f t="shared" ca="1" si="1224"/>
        <v>3.3257530364348125E-3</v>
      </c>
      <c r="DN496" s="223">
        <f t="shared" ca="1" si="1225"/>
        <v>-2.7563390376452502E-3</v>
      </c>
      <c r="DO496" s="223">
        <f t="shared" ca="1" si="1226"/>
        <v>2.105765420836625E-3</v>
      </c>
      <c r="DP496" s="223">
        <f t="shared" ca="1" si="1227"/>
        <v>-1.3931881408868873E-3</v>
      </c>
      <c r="DQ496" s="223">
        <f t="shared" ca="1" si="1228"/>
        <v>6.3958883287790701E-4</v>
      </c>
      <c r="DR496" s="223">
        <f t="shared" ca="1" si="1229"/>
        <v>1.3284298617466362E-4</v>
      </c>
      <c r="DS496" s="223">
        <f t="shared" ca="1" si="1230"/>
        <v>-9.0136328132981282E-4</v>
      </c>
      <c r="DT496" s="223">
        <f t="shared" ca="1" si="1231"/>
        <v>1.643343191354534E-3</v>
      </c>
      <c r="DU496" s="223">
        <f t="shared" ca="1" si="1232"/>
        <v>-2.336935329097619E-3</v>
      </c>
      <c r="DV496" s="223">
        <f t="shared" ca="1" si="1233"/>
        <v>2.9617170715829253E-3</v>
      </c>
      <c r="DW496" s="223">
        <f t="shared" ca="1" si="1234"/>
        <v>-3.4992918983269951E-3</v>
      </c>
      <c r="DX496" s="223">
        <f t="shared" ca="1" si="1235"/>
        <v>3.9338310716457723E-3</v>
      </c>
      <c r="DY496" s="223">
        <f t="shared" ca="1" si="1236"/>
        <v>-4.2525397093280308E-3</v>
      </c>
      <c r="DZ496" s="223">
        <f t="shared" ca="1" si="1237"/>
        <v>4.4460335262984322E-3</v>
      </c>
      <c r="EA496" s="223">
        <f t="shared" ca="1" si="1238"/>
        <v>-4.5086151522189151E-3</v>
      </c>
      <c r="EB496" s="223">
        <f t="shared" ca="1" si="1239"/>
        <v>4.4384418889361985E-3</v>
      </c>
      <c r="EC496" s="223">
        <f t="shared" ca="1" si="1240"/>
        <v>-4.2375799682038487E-3</v>
      </c>
      <c r="ED496" s="223">
        <f t="shared" ca="1" si="1241"/>
        <v>3.911943712076797E-3</v>
      </c>
      <c r="EE496" s="223">
        <f t="shared" ca="1" si="1242"/>
        <v>-3.4711213873826999E-3</v>
      </c>
      <c r="EF496" s="223">
        <f t="shared" ca="1" si="1243"/>
        <v>2.9280928819357256E-3</v>
      </c>
      <c r="EG496" s="223">
        <f t="shared" ca="1" si="1244"/>
        <v>-2.2988475154362515E-3</v>
      </c>
      <c r="EH496" s="223">
        <f t="shared" ca="1" si="1245"/>
        <v>1.6019132385056906E-3</v>
      </c>
      <c r="EI496" s="223">
        <f t="shared" ca="1" si="1246"/>
        <v>-8.5781108245654158E-4</v>
      </c>
      <c r="EJ496" s="223">
        <f t="shared" ca="1" si="1247"/>
        <v>8.845092337032498E-5</v>
      </c>
      <c r="EK496" s="223">
        <f t="shared" ca="1" si="1248"/>
        <v>6.8351364796566416E-4</v>
      </c>
      <c r="EL496" s="223">
        <f t="shared" ca="1" si="1249"/>
        <v>-1.435352354586875E-3</v>
      </c>
      <c r="EM496" s="223">
        <f t="shared" ca="1" si="1250"/>
        <v>2.1449275198838834E-3</v>
      </c>
      <c r="EN496" s="223">
        <f t="shared" ca="1" si="1251"/>
        <v>-2.7913459051858323E-3</v>
      </c>
      <c r="EO496" s="223">
        <f t="shared" ca="1" si="1252"/>
        <v>3.3555739052231678E-3</v>
      </c>
      <c r="EP496" s="223">
        <f t="shared" ca="1" si="1253"/>
        <v>-3.8209979872144461E-3</v>
      </c>
      <c r="EQ496" s="223">
        <f t="shared" ca="1" si="1254"/>
        <v>4.1739138716080171E-3</v>
      </c>
      <c r="ER496" s="223">
        <f t="shared" ca="1" si="1255"/>
        <v>-4.4039300506903169E-3</v>
      </c>
      <c r="ES496" s="223">
        <f t="shared" ca="1" si="1256"/>
        <v>4.5042737635719267E-3</v>
      </c>
      <c r="ET496" s="223">
        <f t="shared" ca="1" si="1257"/>
        <v>-4.4719904182027159E-3</v>
      </c>
      <c r="EU496" s="223">
        <f t="shared" ca="1" si="1258"/>
        <v>4.3080305884934979E-3</v>
      </c>
      <c r="EV496" s="223">
        <f t="shared" ca="1" si="1259"/>
        <v>-4.0172220249379284E-3</v>
      </c>
      <c r="EW496" s="223">
        <f t="shared" ca="1" si="1260"/>
        <v>3.6081275028740523E-3</v>
      </c>
      <c r="EX496" s="223">
        <f t="shared" ca="1" si="1261"/>
        <v>-3.0927926940029684E-3</v>
      </c>
      <c r="EY496" s="223">
        <f t="shared" ca="1" si="1262"/>
        <v>2.4863914850159295E-3</v>
      </c>
      <c r="EZ496" s="223">
        <f t="shared" ca="1" si="1263"/>
        <v>-1.8067791868216689E-3</v>
      </c>
      <c r="FA496" s="223">
        <f t="shared" ca="1" si="1264"/>
        <v>1.0739667900024139E-3</v>
      </c>
      <c r="FB496" s="223">
        <f t="shared" ca="1" si="1265"/>
        <v>-3.095317468935284E-4</v>
      </c>
      <c r="FC496" s="223">
        <f t="shared" ca="1" si="1266"/>
        <v>-4.6401737035484092E-4</v>
      </c>
      <c r="FD496" s="223">
        <f t="shared" ca="1" si="1267"/>
        <v>1.2239036282749973E-3</v>
      </c>
      <c r="FE496" s="223">
        <f t="shared" ca="1" si="1268"/>
        <v>-1.9477523924015135E-3</v>
      </c>
      <c r="FF496" s="223">
        <f t="shared" ca="1" si="1269"/>
        <v>2.6142501420101188E-3</v>
      </c>
      <c r="FG496" s="223">
        <f t="shared" ca="1" si="1270"/>
        <v>-3.2037720406682731E-3</v>
      </c>
      <c r="FH496" s="223">
        <f t="shared" ca="1" si="1271"/>
        <v>3.6989597839520204E-3</v>
      </c>
      <c r="FI496" s="223">
        <f t="shared" ca="1" si="1272"/>
        <v>-4.0852327097795332E-3</v>
      </c>
      <c r="FJ496" s="223">
        <f t="shared" ca="1" si="1273"/>
        <v>4.3512171218513026E-3</v>
      </c>
      <c r="FK496" s="223">
        <f t="shared" ca="1" si="1274"/>
        <v>-4.4890811849007022E-3</v>
      </c>
      <c r="FL496" s="223">
        <f t="shared" ca="1" si="1275"/>
        <v>4.4947655308516989E-3</v>
      </c>
      <c r="FM496" s="223">
        <f t="shared" ca="1" si="1276"/>
        <v>-4.3681027857565471E-3</v>
      </c>
      <c r="FN496" s="223">
        <f t="shared" ca="1" si="1277"/>
        <v>4.1128224980737822E-3</v>
      </c>
      <c r="FO496" s="223">
        <f t="shared" ca="1" si="1278"/>
        <v>-3.7364413231763334E-3</v>
      </c>
      <c r="FP496" s="223">
        <f t="shared" ca="1" si="1279"/>
        <v>3.2500416975735319E-3</v>
      </c>
      <c r="FQ496" s="223">
        <f t="shared" ca="1" si="1280"/>
        <v>-2.6679455197260275E-3</v>
      </c>
      <c r="FR496" s="223">
        <f t="shared" ca="1" si="1281"/>
        <v>2.0072924458216651E-3</v>
      </c>
      <c r="FS496" s="223">
        <f t="shared" ca="1" si="1282"/>
        <v>-1.2875352174830338E-3</v>
      </c>
      <c r="FT496" s="223">
        <f t="shared" ca="1" si="1283"/>
        <v>5.2986688132668561E-4</v>
      </c>
      <c r="FU496" s="223">
        <f t="shared" ca="1" si="1284"/>
        <v>2.4340323425596695E-4</v>
      </c>
      <c r="FV496" s="223">
        <f t="shared" ca="1" si="1285"/>
        <v>-1.0095064109213066E-3</v>
      </c>
      <c r="FW496" s="223">
        <f t="shared" ca="1" si="1286"/>
        <v>1.745884958802661E-3</v>
      </c>
      <c r="FX496" s="223">
        <f t="shared" ca="1" si="1287"/>
        <v>-2.4308564212610312E-3</v>
      </c>
      <c r="FY496" s="223">
        <f t="shared" ca="1" si="1288"/>
        <v>3.0442520086499457E-3</v>
      </c>
      <c r="FZ496" s="223">
        <f t="shared" ca="1" si="1289"/>
        <v>-3.5680104625794382E-3</v>
      </c>
      <c r="GA496" s="223">
        <f t="shared" ca="1" si="1290"/>
        <v>3.9867098645290609E-3</v>
      </c>
      <c r="GB496" s="223">
        <f t="shared" ca="1" si="1291"/>
        <v>-4.2880217298441915E-3</v>
      </c>
      <c r="GC496" s="223">
        <f t="shared" ca="1" si="1292"/>
        <v>4.4630740164579748E-3</v>
      </c>
      <c r="GD496" s="223">
        <f t="shared" ca="1" si="1293"/>
        <v>-4.5067123596418445E-3</v>
      </c>
      <c r="GE496" s="223">
        <f t="shared" ca="1" si="1294"/>
        <v>4.4176518408080888E-3</v>
      </c>
      <c r="GF496" s="223">
        <f t="shared" ca="1" si="1295"/>
        <v>-4.1985148215711848E-3</v>
      </c>
      <c r="GG496" s="223">
        <f t="shared" ca="1" si="1296"/>
        <v>3.8557537290574719E-3</v>
      </c>
      <c r="GH496" s="223">
        <f t="shared" ca="1" si="1297"/>
        <v>-3.3994610660247914E-3</v>
      </c>
      <c r="GI496" s="223">
        <f t="shared" ca="1" si="1298"/>
        <v>2.843072239994675E-3</v>
      </c>
      <c r="GJ496" s="223">
        <f t="shared" ca="1" si="1299"/>
        <v>-2.2029699615016222E-3</v>
      </c>
      <c r="GK496" s="223">
        <f t="shared" ca="1" si="1300"/>
        <v>1.4980018598497208E-3</v>
      </c>
      <c r="GL496" s="223">
        <f t="shared" ca="1" si="1301"/>
        <v>-7.4892552003186924E-4</v>
      </c>
      <c r="GM496" s="223">
        <f t="shared" ca="1" si="1302"/>
        <v>-2.2202718445909564E-5</v>
      </c>
      <c r="GN496" s="223">
        <f t="shared" ca="1" si="1303"/>
        <v>7.9267720420138658E-4</v>
      </c>
      <c r="GO496" s="223">
        <f t="shared" ca="1" si="1304"/>
        <v>-1.539811535416589E-3</v>
      </c>
      <c r="GP496" s="223">
        <f t="shared" ca="1" si="1305"/>
        <v>2.2416065544752471E-3</v>
      </c>
      <c r="GQ496" s="223">
        <f t="shared" ca="1" si="1306"/>
        <v>-2.8773981068977933E-3</v>
      </c>
      <c r="GR496" s="223">
        <f t="shared" ca="1" si="1307"/>
        <v>3.4284654914816916E-3</v>
      </c>
      <c r="GS496" s="223">
        <f t="shared" ca="1" si="1308"/>
        <v>-3.8785826860203909E-3</v>
      </c>
      <c r="GT496" s="223">
        <f t="shared" ca="1" si="1309"/>
        <v>4.2144961179035358E-3</v>
      </c>
      <c r="GU496" s="223">
        <f t="shared" ca="1" si="1310"/>
        <v>-4.4263149117904797E-3</v>
      </c>
      <c r="GV496" s="223">
        <f t="shared" ca="1" si="1311"/>
        <v>4.5078021236162665E-3</v>
      </c>
      <c r="GW496" s="223">
        <f t="shared" ca="1" si="1312"/>
        <v>-4.4565583856345159E-3</v>
      </c>
      <c r="GX496" s="223">
        <f t="shared" ca="1" si="1313"/>
        <v>4.2740925551169517E-3</v>
      </c>
      <c r="GY496" s="223">
        <f t="shared" ca="1" si="1314"/>
        <v>-3.9657772864811662E-3</v>
      </c>
      <c r="GZ496" s="223">
        <f t="shared" ca="1" si="1315"/>
        <v>3.5406908350103716E-3</v>
      </c>
      <c r="HA496" s="223">
        <f t="shared" ca="1" si="1316"/>
        <v>-3.0113497502134547E-3</v>
      </c>
      <c r="HB496" s="223">
        <f t="shared" ca="1" si="1317"/>
        <v>2.3933403295869396E-3</v>
      </c>
      <c r="HC496" s="223">
        <f t="shared" ca="1" si="1318"/>
        <v>-1.7048596845260877E-3</v>
      </c>
      <c r="HD496" s="223">
        <f t="shared" ca="1" si="1319"/>
        <v>9.6617993156116692E-4</v>
      </c>
      <c r="HE496" s="223">
        <f t="shared" ca="1" si="1320"/>
        <v>-1.9905128565761237E-4</v>
      </c>
      <c r="HF496" s="223">
        <f t="shared" ca="1" si="1321"/>
        <v>-5.739383686662223E-4</v>
      </c>
      <c r="HG496" s="223">
        <f t="shared" ca="1" si="1322"/>
        <v>1.3300285711701355E-3</v>
      </c>
      <c r="HH496" s="223">
        <f t="shared" ca="1" si="1323"/>
        <v>-2.0469564611581854E-3</v>
      </c>
      <c r="HI496" s="223">
        <f t="shared" ca="1" si="1324"/>
        <v>2.7036123010758129E-3</v>
      </c>
      <c r="HJ496" s="223">
        <f t="shared" ca="1" si="1325"/>
        <v>-3.2806610467168516E-3</v>
      </c>
      <c r="HK496" s="223">
        <f t="shared" ca="1" si="1326"/>
        <v>3.7611116620973736E-3</v>
      </c>
      <c r="HL496" s="223">
        <f t="shared" ca="1" si="1327"/>
        <v>-4.1308174156687895E-3</v>
      </c>
      <c r="HM496" s="223">
        <f t="shared" ca="1" si="1328"/>
        <v>4.3788924268010811E-3</v>
      </c>
      <c r="HN496" s="223">
        <f t="shared" ca="1" si="1329"/>
        <v>-4.4980321974380589E-3</v>
      </c>
      <c r="HO496" s="223">
        <f t="shared" ca="1" si="1330"/>
        <v>4.4847286909615331E-3</v>
      </c>
      <c r="HP496" s="223">
        <f t="shared" ca="1" si="1331"/>
        <v>-4.3393736253311442E-3</v>
      </c>
      <c r="HQ496" s="223">
        <f t="shared" ca="1" si="1332"/>
        <v>4.066246939060659E-3</v>
      </c>
      <c r="HR496" s="223">
        <f t="shared" ca="1" si="1333"/>
        <v>-3.6733907696465174E-3</v>
      </c>
      <c r="HS496" s="223">
        <f t="shared" ca="1" si="1334"/>
        <v>3.1723726551208808E-3</v>
      </c>
      <c r="HT496" s="223">
        <f t="shared" ca="1" si="1335"/>
        <v>-2.5779449311864253E-3</v>
      </c>
      <c r="HU496" s="223">
        <f t="shared" ca="1" si="1336"/>
        <v>1.9076103528948406E-3</v>
      </c>
      <c r="HV496" s="223">
        <f t="shared" ca="1" si="1337"/>
        <v>-1.1811067310079663E-3</v>
      </c>
      <c r="HW496" s="223">
        <f t="shared" ca="1" si="1338"/>
        <v>4.1982575777915147E-4</v>
      </c>
      <c r="HX496" s="223">
        <f t="shared" ca="1" si="1339"/>
        <v>3.5381686532987618E-4</v>
      </c>
      <c r="HY496" s="223">
        <f t="shared" ca="1" si="1340"/>
        <v>-1.1170414515989878E-3</v>
      </c>
      <c r="HZ496" s="223">
        <f t="shared" ca="1" si="1341"/>
        <v>1.8473750704339797E-3</v>
      </c>
      <c r="IA496" s="223">
        <f t="shared" ca="1" si="1342"/>
        <v>-2.5233132564120688E-3</v>
      </c>
      <c r="IB496" s="223">
        <f t="shared" ca="1" si="1343"/>
        <v>3.1249532021384984E-3</v>
      </c>
      <c r="IC496" s="223">
        <f t="shared" ca="1" si="1344"/>
        <v>-3.6345797907458861E-3</v>
      </c>
      <c r="ID496" s="223">
        <f t="shared" ca="1" si="1345"/>
        <v>4.0371872124626371E-3</v>
      </c>
      <c r="IE496" s="223">
        <f t="shared" ca="1" si="1346"/>
        <v>-3.9881792142088396E-3</v>
      </c>
      <c r="IF496" s="223">
        <f t="shared" ca="1" si="1347"/>
        <v>4.4774261177151281E-3</v>
      </c>
      <c r="IG496" s="223">
        <f t="shared" ca="1" si="1348"/>
        <v>-4.5020948920561788E-3</v>
      </c>
      <c r="IH496" s="223">
        <f t="shared" ca="1" si="1349"/>
        <v>4.3942007643976693E-3</v>
      </c>
      <c r="II496" s="223">
        <f t="shared" ca="1" si="1350"/>
        <v>-4.1569206466027823E-3</v>
      </c>
      <c r="IJ496" s="223">
        <f t="shared" ca="1" si="1351"/>
        <v>3.7972411841675508E-3</v>
      </c>
      <c r="IK496" s="223">
        <f t="shared" ca="1" si="1352"/>
        <v>-3.325753036434744E-3</v>
      </c>
      <c r="IL496" s="223">
        <f t="shared" ca="1" si="1353"/>
        <v>2.7563390376453725E-3</v>
      </c>
      <c r="IM496" s="223">
        <f t="shared" ca="1" si="1354"/>
        <v>-2.1057654208365348E-3</v>
      </c>
      <c r="IN496" s="223">
        <f t="shared" ca="1" si="1355"/>
        <v>1.3931881408870345E-3</v>
      </c>
      <c r="IO496" s="223">
        <f t="shared" ca="1" si="1356"/>
        <v>-6.3958883287780662E-4</v>
      </c>
      <c r="IP496" s="223">
        <f t="shared" ca="1" si="1357"/>
        <v>-1.3284298617425292E-4</v>
      </c>
      <c r="IQ496" s="223">
        <f t="shared" ca="1" si="1358"/>
        <v>9.0136328132966125E-4</v>
      </c>
      <c r="IR496" s="223">
        <f t="shared" ca="1" si="1359"/>
        <v>-1.6433431913541513E-3</v>
      </c>
      <c r="IS496" s="223">
        <f t="shared" ca="1" si="1360"/>
        <v>2.3369353290974872E-3</v>
      </c>
      <c r="IT496" s="223">
        <f t="shared" ca="1" si="1361"/>
        <v>-2.9617170715830017E-3</v>
      </c>
      <c r="IU496" s="223">
        <f t="shared" ca="1" si="1362"/>
        <v>3.499291898326898E-3</v>
      </c>
      <c r="IV496" s="223">
        <f t="shared" ca="1" si="1363"/>
        <v>-3.9338310716458217E-3</v>
      </c>
      <c r="IW496" s="223">
        <f t="shared" ca="1" si="1364"/>
        <v>4.2525397093279797E-3</v>
      </c>
      <c r="IX496" s="223">
        <f t="shared" ca="1" si="1365"/>
        <v>-4.4460335262984062E-3</v>
      </c>
      <c r="IY496" s="223">
        <f t="shared" ca="1" si="1366"/>
        <v>4.5086151522189168E-3</v>
      </c>
      <c r="IZ496" s="223">
        <f t="shared" ca="1" si="1367"/>
        <v>-4.4384418889362254E-3</v>
      </c>
      <c r="JA496" s="223">
        <f t="shared" ca="1" si="1368"/>
        <v>4.2375799682039892E-3</v>
      </c>
      <c r="JB496" s="223">
        <f t="shared" ca="1" si="1369"/>
        <v>-3.9119437120768734E-3</v>
      </c>
    </row>
    <row r="497" spans="2:262">
      <c r="B497" s="230">
        <v>136</v>
      </c>
      <c r="C497" s="229">
        <f t="shared" si="1370"/>
        <v>2.6562500000000019E-3</v>
      </c>
      <c r="D497" s="226">
        <f t="shared" ca="1" si="1113"/>
        <v>23.434213664709432</v>
      </c>
      <c r="E497" s="225">
        <f ca="1">EL361</f>
        <v>-0.56578633529056732</v>
      </c>
      <c r="F497" s="224">
        <v>136</v>
      </c>
      <c r="G497" s="223">
        <f t="shared" ca="1" si="1114"/>
        <v>3.5079434017197147E-3</v>
      </c>
      <c r="H497" s="223">
        <f t="shared" ca="1" si="1115"/>
        <v>-2.7702393892340455E-3</v>
      </c>
      <c r="I497" s="223">
        <f t="shared" ca="1" si="1116"/>
        <v>1.9260766305882549E-3</v>
      </c>
      <c r="J497" s="223">
        <f t="shared" ca="1" si="1117"/>
        <v>-1.0078958271851847E-3</v>
      </c>
      <c r="K497" s="223">
        <f t="shared" ca="1" si="1118"/>
        <v>5.0982152377879609E-5</v>
      </c>
      <c r="L497" s="223">
        <f t="shared" ca="1" si="1119"/>
        <v>9.0789073795420421E-4</v>
      </c>
      <c r="M497" s="223">
        <f t="shared" ca="1" si="1120"/>
        <v>-1.8318738963776821E-3</v>
      </c>
      <c r="N497" s="223">
        <f t="shared" ca="1" si="1121"/>
        <v>2.6854591682900831E-3</v>
      </c>
      <c r="O497" s="223">
        <f t="shared" ca="1" si="1122"/>
        <v>-3.4358437503879489E-3</v>
      </c>
      <c r="P497" s="223">
        <f t="shared" ca="1" si="1123"/>
        <v>4.0541907840017811E-3</v>
      </c>
      <c r="Q497" s="223">
        <f t="shared" ca="1" si="1124"/>
        <v>-4.5167375394028183E-3</v>
      </c>
      <c r="R497" s="223">
        <f t="shared" ca="1" si="1125"/>
        <v>4.8057086041801943E-3</v>
      </c>
      <c r="S497" s="223">
        <f t="shared" ca="1" si="1126"/>
        <v>-4.9099989823713549E-3</v>
      </c>
      <c r="T497" s="223">
        <f t="shared" ca="1" si="1127"/>
        <v>4.8256008532291377E-3</v>
      </c>
      <c r="U497" s="223">
        <f t="shared" ca="1" si="1128"/>
        <v>-4.5557575895254689E-3</v>
      </c>
      <c r="V497" s="223">
        <f t="shared" ca="1" si="1129"/>
        <v>4.1108391165546156E-3</v>
      </c>
      <c r="W497" s="223">
        <f t="shared" ca="1" si="1130"/>
        <v>-3.5079434017197013E-3</v>
      </c>
      <c r="X497" s="223">
        <f t="shared" ca="1" si="1131"/>
        <v>2.7702393892340468E-3</v>
      </c>
      <c r="Y497" s="223">
        <f t="shared" ca="1" si="1132"/>
        <v>-1.9260766305882486E-3</v>
      </c>
      <c r="Z497" s="223">
        <f t="shared" ca="1" si="1133"/>
        <v>1.0078958271851942E-3</v>
      </c>
      <c r="AA497" s="223">
        <f t="shared" ca="1" si="1134"/>
        <v>-5.0982152377837108E-5</v>
      </c>
      <c r="AB497" s="223">
        <f t="shared" ca="1" si="1135"/>
        <v>-9.0789073795421093E-4</v>
      </c>
      <c r="AC497" s="223">
        <f t="shared" ca="1" si="1136"/>
        <v>1.8318738963776725E-3</v>
      </c>
      <c r="AD497" s="223">
        <f t="shared" ca="1" si="1137"/>
        <v>-2.6854591682901182E-3</v>
      </c>
      <c r="AE497" s="223">
        <f t="shared" ca="1" si="1138"/>
        <v>3.4358437503879667E-3</v>
      </c>
      <c r="AF497" s="223">
        <f t="shared" ca="1" si="1139"/>
        <v>-4.0541907840017854E-3</v>
      </c>
      <c r="AG497" s="223">
        <f t="shared" ca="1" si="1140"/>
        <v>4.516737539402807E-3</v>
      </c>
      <c r="AH497" s="223">
        <f t="shared" ca="1" si="1141"/>
        <v>-4.805708604180196E-3</v>
      </c>
      <c r="AI497" s="223">
        <f t="shared" ca="1" si="1142"/>
        <v>4.9099989823713549E-3</v>
      </c>
      <c r="AJ497" s="223">
        <f t="shared" ca="1" si="1143"/>
        <v>-4.8256008532291429E-3</v>
      </c>
      <c r="AK497" s="223">
        <f t="shared" ca="1" si="1144"/>
        <v>4.5557575895254533E-3</v>
      </c>
      <c r="AL497" s="223">
        <f t="shared" ca="1" si="1145"/>
        <v>-4.1108391165546121E-3</v>
      </c>
      <c r="AM497" s="223">
        <f t="shared" ca="1" si="1146"/>
        <v>3.5079434017197203E-3</v>
      </c>
      <c r="AN497" s="223">
        <f t="shared" ca="1" si="1147"/>
        <v>-2.7702393892340121E-3</v>
      </c>
      <c r="AO497" s="223">
        <f t="shared" ca="1" si="1148"/>
        <v>1.9260766305882419E-3</v>
      </c>
      <c r="AP497" s="223">
        <f t="shared" ca="1" si="1149"/>
        <v>-1.0078958271851877E-3</v>
      </c>
      <c r="AQ497" s="223">
        <f t="shared" ca="1" si="1150"/>
        <v>5.0982152377829736E-5</v>
      </c>
      <c r="AR497" s="223">
        <f t="shared" ca="1" si="1151"/>
        <v>9.078907379542183E-4</v>
      </c>
      <c r="AS497" s="223">
        <f t="shared" ca="1" si="1152"/>
        <v>-1.8318738963777441E-3</v>
      </c>
      <c r="AT497" s="223">
        <f t="shared" ca="1" si="1153"/>
        <v>2.6854591682900658E-3</v>
      </c>
      <c r="AU497" s="223">
        <f t="shared" ca="1" si="1154"/>
        <v>-3.4358437503879719E-3</v>
      </c>
      <c r="AV497" s="223">
        <f t="shared" ca="1" si="1155"/>
        <v>4.0541907840018288E-3</v>
      </c>
      <c r="AW497" s="223">
        <f t="shared" ca="1" si="1156"/>
        <v>-4.5167375394028096E-3</v>
      </c>
      <c r="AX497" s="223">
        <f t="shared" ca="1" si="1157"/>
        <v>4.8057086041801969E-3</v>
      </c>
      <c r="AY497" s="223">
        <f t="shared" ca="1" si="1158"/>
        <v>-4.9099989823713549E-3</v>
      </c>
      <c r="AZ497" s="223">
        <f t="shared" ca="1" si="1159"/>
        <v>4.8256008532291412E-3</v>
      </c>
      <c r="BA497" s="223">
        <f t="shared" ca="1" si="1160"/>
        <v>-4.5557575895254516E-3</v>
      </c>
      <c r="BB497" s="223">
        <f t="shared" ca="1" si="1161"/>
        <v>4.1108391165545696E-3</v>
      </c>
      <c r="BC497" s="223">
        <f t="shared" ca="1" si="1162"/>
        <v>-3.5079434017197147E-3</v>
      </c>
      <c r="BD497" s="223">
        <f t="shared" ca="1" si="1163"/>
        <v>2.770239389234006E-3</v>
      </c>
      <c r="BE497" s="223">
        <f t="shared" ca="1" si="1164"/>
        <v>-1.9260766305882993E-3</v>
      </c>
      <c r="BF497" s="223">
        <f t="shared" ca="1" si="1165"/>
        <v>1.0078958271851806E-3</v>
      </c>
      <c r="BG497" s="223">
        <f t="shared" ca="1" si="1166"/>
        <v>-5.098215237782323E-5</v>
      </c>
      <c r="BH497" s="223">
        <f t="shared" ca="1" si="1167"/>
        <v>-9.0789073795415651E-4</v>
      </c>
      <c r="BI497" s="223">
        <f t="shared" ca="1" si="1168"/>
        <v>1.8318738963776862E-3</v>
      </c>
      <c r="BJ497" s="223">
        <f t="shared" ca="1" si="1169"/>
        <v>-2.6854591682901304E-3</v>
      </c>
      <c r="BK497" s="223">
        <f t="shared" ca="1" si="1170"/>
        <v>3.4358437503879268E-3</v>
      </c>
      <c r="BL497" s="223">
        <f t="shared" ca="1" si="1171"/>
        <v>-4.0541907840017932E-3</v>
      </c>
      <c r="BM497" s="223">
        <f t="shared" ca="1" si="1172"/>
        <v>4.5167375394028399E-3</v>
      </c>
      <c r="BN497" s="223">
        <f t="shared" ca="1" si="1173"/>
        <v>-4.8057086041801839E-3</v>
      </c>
      <c r="BO497" s="223">
        <f t="shared" ca="1" si="1174"/>
        <v>4.9099989823713549E-3</v>
      </c>
      <c r="BP497" s="223">
        <f t="shared" ca="1" si="1175"/>
        <v>-4.8256008532291273E-3</v>
      </c>
      <c r="BQ497" s="223">
        <f t="shared" ca="1" si="1176"/>
        <v>4.5557575895254741E-3</v>
      </c>
      <c r="BR497" s="223">
        <f t="shared" ca="1" si="1177"/>
        <v>-4.1108391165546043E-3</v>
      </c>
      <c r="BS497" s="223">
        <f t="shared" ca="1" si="1178"/>
        <v>3.5079434017196614E-3</v>
      </c>
      <c r="BT497" s="223">
        <f t="shared" ca="1" si="1179"/>
        <v>-2.770239389234058E-3</v>
      </c>
      <c r="BU497" s="223">
        <f t="shared" ca="1" si="1180"/>
        <v>1.9260766305882289E-3</v>
      </c>
      <c r="BV497" s="223">
        <f t="shared" ca="1" si="1181"/>
        <v>-1.0078958271851053E-3</v>
      </c>
      <c r="BW497" s="223">
        <f t="shared" ca="1" si="1182"/>
        <v>5.098215237788568E-5</v>
      </c>
      <c r="BX497" s="223">
        <f t="shared" ca="1" si="1183"/>
        <v>9.0789073795423218E-4</v>
      </c>
      <c r="BY497" s="223">
        <f t="shared" ca="1" si="1184"/>
        <v>-1.8318738963777575E-3</v>
      </c>
      <c r="BZ497" s="223">
        <f t="shared" ca="1" si="1185"/>
        <v>2.6854591682900779E-3</v>
      </c>
      <c r="CA497" s="223">
        <f t="shared" ca="1" si="1186"/>
        <v>-3.4358437503879823E-3</v>
      </c>
      <c r="CB497" s="223">
        <f t="shared" ca="1" si="1187"/>
        <v>4.0541907840018366E-3</v>
      </c>
      <c r="CC497" s="223">
        <f t="shared" ca="1" si="1188"/>
        <v>-4.5167375394028157E-3</v>
      </c>
      <c r="CD497" s="223">
        <f t="shared" ca="1" si="1189"/>
        <v>4.8057086041802003E-3</v>
      </c>
      <c r="CE497" s="223">
        <f t="shared" ca="1" si="1190"/>
        <v>-4.9099989823713549E-3</v>
      </c>
      <c r="CF497" s="223">
        <f t="shared" ca="1" si="1191"/>
        <v>4.8256008532291126E-3</v>
      </c>
      <c r="CG497" s="223">
        <f t="shared" ca="1" si="1192"/>
        <v>-4.5557575895254976E-3</v>
      </c>
      <c r="CH497" s="223">
        <f t="shared" ca="1" si="1193"/>
        <v>4.1108391165546381E-3</v>
      </c>
      <c r="CI497" s="223">
        <f t="shared" ca="1" si="1194"/>
        <v>-3.5079434017197056E-3</v>
      </c>
      <c r="CJ497" s="223">
        <f t="shared" ca="1" si="1195"/>
        <v>2.7702393892339939E-3</v>
      </c>
      <c r="CK497" s="223">
        <f t="shared" ca="1" si="1196"/>
        <v>-1.9260766305881575E-3</v>
      </c>
      <c r="CL497" s="223">
        <f t="shared" ca="1" si="1197"/>
        <v>1.0078958271850299E-3</v>
      </c>
      <c r="CM497" s="223">
        <f t="shared" ca="1" si="1198"/>
        <v>-5.098215237794813E-5</v>
      </c>
      <c r="CN497" s="223">
        <f t="shared" ca="1" si="1199"/>
        <v>-9.0789073795417125E-4</v>
      </c>
      <c r="CO497" s="223">
        <f t="shared" ca="1" si="1200"/>
        <v>1.8318738963776999E-3</v>
      </c>
      <c r="CP497" s="223">
        <f t="shared" ca="1" si="1201"/>
        <v>-2.6854591682901425E-3</v>
      </c>
      <c r="CQ497" s="223">
        <f t="shared" ca="1" si="1202"/>
        <v>3.4358437503880374E-3</v>
      </c>
      <c r="CR497" s="223">
        <f t="shared" ca="1" si="1203"/>
        <v>-4.05419078400188E-3</v>
      </c>
      <c r="CS497" s="223">
        <f t="shared" ca="1" si="1204"/>
        <v>4.5167375394027914E-3</v>
      </c>
      <c r="CT497" s="223">
        <f t="shared" ca="1" si="1205"/>
        <v>-4.8057086041801873E-3</v>
      </c>
      <c r="CU497" s="223">
        <f t="shared" ca="1" si="1206"/>
        <v>4.9099989823713549E-3</v>
      </c>
      <c r="CV497" s="223">
        <f t="shared" ca="1" si="1207"/>
        <v>-4.8256008532291247E-3</v>
      </c>
      <c r="CW497" s="223">
        <f t="shared" ca="1" si="1208"/>
        <v>4.5557575895254169E-3</v>
      </c>
      <c r="CX497" s="223">
        <f t="shared" ca="1" si="1209"/>
        <v>-4.1108391165545202E-3</v>
      </c>
      <c r="CY497" s="223">
        <f t="shared" ca="1" si="1210"/>
        <v>3.5079434017197485E-3</v>
      </c>
      <c r="CZ497" s="223">
        <f t="shared" ca="1" si="1211"/>
        <v>-2.7702393892340459E-3</v>
      </c>
      <c r="DA497" s="223">
        <f t="shared" ca="1" si="1212"/>
        <v>1.9260766305882152E-3</v>
      </c>
      <c r="DB497" s="223">
        <f t="shared" ca="1" si="1213"/>
        <v>-1.007895827185091E-3</v>
      </c>
      <c r="DC497" s="223">
        <f t="shared" ca="1" si="1214"/>
        <v>5.0982152377731724E-5</v>
      </c>
      <c r="DD497" s="223">
        <f t="shared" ca="1" si="1215"/>
        <v>9.0789073795410988E-4</v>
      </c>
      <c r="DE497" s="223">
        <f t="shared" ca="1" si="1216"/>
        <v>-1.8318738963776413E-3</v>
      </c>
      <c r="DF497" s="223">
        <f t="shared" ca="1" si="1217"/>
        <v>2.68545916829009E-3</v>
      </c>
      <c r="DG497" s="223">
        <f t="shared" ca="1" si="1218"/>
        <v>-3.4358437503879923E-3</v>
      </c>
      <c r="DH497" s="223">
        <f t="shared" ca="1" si="1219"/>
        <v>4.0541907840018453E-3</v>
      </c>
      <c r="DI497" s="223">
        <f t="shared" ca="1" si="1220"/>
        <v>-4.5167375394028764E-3</v>
      </c>
      <c r="DJ497" s="223">
        <f t="shared" ca="1" si="1221"/>
        <v>4.8057086041801743E-3</v>
      </c>
      <c r="DK497" s="223">
        <f t="shared" ca="1" si="1222"/>
        <v>-4.909998982371354E-3</v>
      </c>
      <c r="DL497" s="223">
        <f t="shared" ca="1" si="1223"/>
        <v>4.825600853229136E-3</v>
      </c>
      <c r="DM497" s="223">
        <f t="shared" ca="1" si="1224"/>
        <v>-4.5557575895254403E-3</v>
      </c>
      <c r="DN497" s="223">
        <f t="shared" ca="1" si="1225"/>
        <v>4.110839116554554E-3</v>
      </c>
      <c r="DO497" s="223">
        <f t="shared" ca="1" si="1226"/>
        <v>-3.5079434017195976E-3</v>
      </c>
      <c r="DP497" s="223">
        <f t="shared" ca="1" si="1227"/>
        <v>2.7702393892340979E-3</v>
      </c>
      <c r="DQ497" s="223">
        <f t="shared" ca="1" si="1228"/>
        <v>-1.9260766305882731E-3</v>
      </c>
      <c r="DR497" s="223">
        <f t="shared" ca="1" si="1229"/>
        <v>1.0078958271851519E-3</v>
      </c>
      <c r="DS497" s="223">
        <f t="shared" ca="1" si="1230"/>
        <v>-5.0982152377794174E-5</v>
      </c>
      <c r="DT497" s="223">
        <f t="shared" ca="1" si="1231"/>
        <v>-9.0789073795432239E-4</v>
      </c>
      <c r="DU497" s="223">
        <f t="shared" ca="1" si="1232"/>
        <v>1.8318738963778425E-3</v>
      </c>
      <c r="DV497" s="223">
        <f t="shared" ca="1" si="1233"/>
        <v>-2.6854591682900376E-3</v>
      </c>
      <c r="DW497" s="223">
        <f t="shared" ca="1" si="1234"/>
        <v>3.435843750387948E-3</v>
      </c>
      <c r="DX497" s="223">
        <f t="shared" ca="1" si="1235"/>
        <v>-4.0541907840018097E-3</v>
      </c>
      <c r="DY497" s="223">
        <f t="shared" ca="1" si="1236"/>
        <v>4.5167375394028521E-3</v>
      </c>
      <c r="DZ497" s="223">
        <f t="shared" ca="1" si="1237"/>
        <v>-4.8057086041802186E-3</v>
      </c>
      <c r="EA497" s="223">
        <f t="shared" ca="1" si="1238"/>
        <v>4.9099989823713566E-3</v>
      </c>
      <c r="EB497" s="223">
        <f t="shared" ca="1" si="1239"/>
        <v>-4.8256008532291481E-3</v>
      </c>
      <c r="EC497" s="223">
        <f t="shared" ca="1" si="1240"/>
        <v>4.5557575895254629E-3</v>
      </c>
      <c r="ED497" s="223">
        <f t="shared" ca="1" si="1241"/>
        <v>-4.1108391165545887E-3</v>
      </c>
      <c r="EE497" s="223">
        <f t="shared" ca="1" si="1242"/>
        <v>3.5079434017196405E-3</v>
      </c>
      <c r="EF497" s="223">
        <f t="shared" ca="1" si="1243"/>
        <v>-2.7702393892339188E-3</v>
      </c>
      <c r="EG497" s="223">
        <f t="shared" ca="1" si="1244"/>
        <v>1.9260766305883308E-3</v>
      </c>
      <c r="EH497" s="223">
        <f t="shared" ca="1" si="1245"/>
        <v>-1.0078958271852133E-3</v>
      </c>
      <c r="EI497" s="223">
        <f t="shared" ca="1" si="1246"/>
        <v>5.0982152377857057E-5</v>
      </c>
      <c r="EJ497" s="223">
        <f t="shared" ca="1" si="1247"/>
        <v>9.0789073795426102E-4</v>
      </c>
      <c r="EK497" s="223">
        <f t="shared" ca="1" si="1248"/>
        <v>-1.8318738963777844E-3</v>
      </c>
      <c r="EL497" s="223">
        <f t="shared" ca="1" si="1249"/>
        <v>2.6854591682902188E-3</v>
      </c>
      <c r="EM497" s="223">
        <f t="shared" ca="1" si="1250"/>
        <v>-3.4358437503879029E-3</v>
      </c>
      <c r="EN497" s="223">
        <f t="shared" ca="1" si="1251"/>
        <v>4.0541907840017741E-3</v>
      </c>
      <c r="EO497" s="223">
        <f t="shared" ca="1" si="1252"/>
        <v>-4.5167375394028278E-3</v>
      </c>
      <c r="EP497" s="223">
        <f t="shared" ca="1" si="1253"/>
        <v>4.8057086041802064E-3</v>
      </c>
      <c r="EQ497" s="223">
        <f t="shared" ca="1" si="1254"/>
        <v>-4.9099989823713566E-3</v>
      </c>
      <c r="ER497" s="223">
        <f t="shared" ca="1" si="1255"/>
        <v>4.8256008532291082E-3</v>
      </c>
      <c r="ES497" s="223">
        <f t="shared" ca="1" si="1256"/>
        <v>-4.5557575895254863E-3</v>
      </c>
      <c r="ET497" s="223">
        <f t="shared" ca="1" si="1257"/>
        <v>4.1108391165546225E-3</v>
      </c>
      <c r="EU497" s="223">
        <f t="shared" ca="1" si="1258"/>
        <v>-3.5079434017196848E-3</v>
      </c>
      <c r="EV497" s="223">
        <f t="shared" ca="1" si="1259"/>
        <v>2.7702393892339704E-3</v>
      </c>
      <c r="EW497" s="223">
        <f t="shared" ca="1" si="1260"/>
        <v>-1.9260766305881311E-3</v>
      </c>
      <c r="EX497" s="223">
        <f t="shared" ca="1" si="1261"/>
        <v>1.0078958271850017E-3</v>
      </c>
      <c r="EY497" s="223">
        <f t="shared" ca="1" si="1262"/>
        <v>-5.0982152377919508E-5</v>
      </c>
      <c r="EZ497" s="223">
        <f t="shared" ca="1" si="1263"/>
        <v>-9.0789073795419966E-4</v>
      </c>
      <c r="FA497" s="223">
        <f t="shared" ca="1" si="1264"/>
        <v>1.8318738963777263E-3</v>
      </c>
      <c r="FB497" s="223">
        <f t="shared" ca="1" si="1265"/>
        <v>-2.6854591682901668E-3</v>
      </c>
      <c r="FC497" s="223">
        <f t="shared" ca="1" si="1266"/>
        <v>3.4358437503880582E-3</v>
      </c>
      <c r="FD497" s="223">
        <f t="shared" ca="1" si="1267"/>
        <v>-4.0541907840018964E-3</v>
      </c>
      <c r="FE497" s="223">
        <f t="shared" ca="1" si="1268"/>
        <v>4.5167375394029128E-3</v>
      </c>
      <c r="FF497" s="223">
        <f t="shared" ca="1" si="1269"/>
        <v>-4.8057086041802506E-3</v>
      </c>
      <c r="FG497" s="223">
        <f t="shared" ca="1" si="1270"/>
        <v>4.9099989823713575E-3</v>
      </c>
      <c r="FH497" s="223">
        <f t="shared" ca="1" si="1271"/>
        <v>-4.8256008532291707E-3</v>
      </c>
      <c r="FI497" s="223">
        <f t="shared" ca="1" si="1272"/>
        <v>4.5557575895255106E-3</v>
      </c>
      <c r="FJ497" s="223">
        <f t="shared" ca="1" si="1273"/>
        <v>-4.1108391165546564E-3</v>
      </c>
      <c r="FK497" s="223">
        <f t="shared" ca="1" si="1274"/>
        <v>3.5079434017197286E-3</v>
      </c>
      <c r="FL497" s="223">
        <f t="shared" ca="1" si="1275"/>
        <v>-2.7702393892340216E-3</v>
      </c>
      <c r="FM497" s="223">
        <f t="shared" ca="1" si="1276"/>
        <v>1.9260766305881892E-3</v>
      </c>
      <c r="FN497" s="223">
        <f t="shared" ca="1" si="1277"/>
        <v>-1.007895827185063E-3</v>
      </c>
      <c r="FO497" s="223">
        <f t="shared" ca="1" si="1278"/>
        <v>5.0982152377702667E-5</v>
      </c>
      <c r="FP497" s="223">
        <f t="shared" ca="1" si="1279"/>
        <v>9.0789073795441216E-4</v>
      </c>
      <c r="FQ497" s="223">
        <f t="shared" ca="1" si="1280"/>
        <v>-1.8318738963779271E-3</v>
      </c>
      <c r="FR497" s="223">
        <f t="shared" ca="1" si="1281"/>
        <v>2.6854591682903481E-3</v>
      </c>
      <c r="FS497" s="223">
        <f t="shared" ca="1" si="1282"/>
        <v>-3.4358437503878136E-3</v>
      </c>
      <c r="FT497" s="223">
        <f t="shared" ca="1" si="1283"/>
        <v>4.054190784001703E-3</v>
      </c>
      <c r="FU497" s="223">
        <f t="shared" ca="1" si="1284"/>
        <v>-4.5167375394027784E-3</v>
      </c>
      <c r="FV497" s="223">
        <f t="shared" ca="1" si="1285"/>
        <v>4.8057086041801804E-3</v>
      </c>
      <c r="FW497" s="223">
        <f t="shared" ca="1" si="1286"/>
        <v>-4.909998982371354E-3</v>
      </c>
      <c r="FX497" s="223">
        <f t="shared" ca="1" si="1287"/>
        <v>4.8256008532291308E-3</v>
      </c>
      <c r="FY497" s="223">
        <f t="shared" ca="1" si="1288"/>
        <v>-4.555757589525429E-3</v>
      </c>
      <c r="FZ497" s="223">
        <f t="shared" ca="1" si="1289"/>
        <v>4.1108391165545384E-3</v>
      </c>
      <c r="GA497" s="223">
        <f t="shared" ca="1" si="1290"/>
        <v>-3.5079434017195768E-3</v>
      </c>
      <c r="GB497" s="223">
        <f t="shared" ca="1" si="1291"/>
        <v>2.7702393892338429E-3</v>
      </c>
      <c r="GC497" s="223">
        <f t="shared" ca="1" si="1292"/>
        <v>-1.9260766305879895E-3</v>
      </c>
      <c r="GD497" s="223">
        <f t="shared" ca="1" si="1293"/>
        <v>1.0078958271848508E-3</v>
      </c>
      <c r="GE497" s="223">
        <f t="shared" ca="1" si="1294"/>
        <v>-5.0982152378044408E-5</v>
      </c>
      <c r="GF497" s="223">
        <f t="shared" ca="1" si="1295"/>
        <v>-9.0789073795407627E-4</v>
      </c>
      <c r="GG497" s="223">
        <f t="shared" ca="1" si="1296"/>
        <v>1.8318738963776103E-3</v>
      </c>
      <c r="GH497" s="223">
        <f t="shared" ca="1" si="1297"/>
        <v>-2.6854591682900619E-3</v>
      </c>
      <c r="GI497" s="223">
        <f t="shared" ca="1" si="1298"/>
        <v>3.4358437503879688E-3</v>
      </c>
      <c r="GJ497" s="223">
        <f t="shared" ca="1" si="1299"/>
        <v>-4.0541907840018262E-3</v>
      </c>
      <c r="GK497" s="223">
        <f t="shared" ca="1" si="1300"/>
        <v>4.5167375394028625E-3</v>
      </c>
      <c r="GL497" s="223">
        <f t="shared" ca="1" si="1301"/>
        <v>-4.8057086041802246E-3</v>
      </c>
      <c r="GM497" s="223">
        <f t="shared" ca="1" si="1302"/>
        <v>4.9099989823713566E-3</v>
      </c>
      <c r="GN497" s="223">
        <f t="shared" ca="1" si="1303"/>
        <v>-4.8256008532290909E-3</v>
      </c>
      <c r="GO497" s="223">
        <f t="shared" ca="1" si="1304"/>
        <v>4.5557575895253484E-3</v>
      </c>
      <c r="GP497" s="223">
        <f t="shared" ca="1" si="1305"/>
        <v>-4.1108391165544196E-3</v>
      </c>
      <c r="GQ497" s="223">
        <f t="shared" ca="1" si="1306"/>
        <v>3.5079434017198166E-3</v>
      </c>
      <c r="GR497" s="223">
        <f t="shared" ca="1" si="1307"/>
        <v>-2.7702393892341248E-3</v>
      </c>
      <c r="GS497" s="223">
        <f t="shared" ca="1" si="1308"/>
        <v>1.9260766305883039E-3</v>
      </c>
      <c r="GT497" s="223">
        <f t="shared" ca="1" si="1309"/>
        <v>-1.0078958271851853E-3</v>
      </c>
      <c r="GU497" s="223">
        <f t="shared" ca="1" si="1310"/>
        <v>5.0982152377827567E-5</v>
      </c>
      <c r="GV497" s="223">
        <f t="shared" ca="1" si="1311"/>
        <v>9.0789073795428921E-4</v>
      </c>
      <c r="GW497" s="223">
        <f t="shared" ca="1" si="1312"/>
        <v>-1.8318738963778109E-3</v>
      </c>
      <c r="GX497" s="223">
        <f t="shared" ca="1" si="1313"/>
        <v>2.6854591682902431E-3</v>
      </c>
      <c r="GY497" s="223">
        <f t="shared" ca="1" si="1314"/>
        <v>-3.4358437503881232E-3</v>
      </c>
      <c r="GZ497" s="223">
        <f t="shared" ca="1" si="1315"/>
        <v>4.0541907840019476E-3</v>
      </c>
      <c r="HA497" s="223">
        <f t="shared" ca="1" si="1316"/>
        <v>-4.5167375394029475E-3</v>
      </c>
      <c r="HB497" s="223">
        <f t="shared" ca="1" si="1317"/>
        <v>4.8057086041801552E-3</v>
      </c>
      <c r="HC497" s="223">
        <f t="shared" ca="1" si="1318"/>
        <v>-4.9099989823713532E-3</v>
      </c>
      <c r="HD497" s="223">
        <f t="shared" ca="1" si="1319"/>
        <v>4.8256008532291542E-3</v>
      </c>
      <c r="HE497" s="223">
        <f t="shared" ca="1" si="1320"/>
        <v>-4.5557575895254759E-3</v>
      </c>
      <c r="HF497" s="223">
        <f t="shared" ca="1" si="1321"/>
        <v>4.1108391165546069E-3</v>
      </c>
      <c r="HG497" s="223">
        <f t="shared" ca="1" si="1322"/>
        <v>-3.5079434017196648E-3</v>
      </c>
      <c r="HH497" s="223">
        <f t="shared" ca="1" si="1323"/>
        <v>2.7702393892339462E-3</v>
      </c>
      <c r="HI497" s="223">
        <f t="shared" ca="1" si="1324"/>
        <v>-1.9260766305881044E-3</v>
      </c>
      <c r="HJ497" s="223">
        <f t="shared" ca="1" si="1325"/>
        <v>1.0078958271849733E-3</v>
      </c>
      <c r="HK497" s="223">
        <f t="shared" ca="1" si="1326"/>
        <v>-5.098215237761116E-5</v>
      </c>
      <c r="HL497" s="223">
        <f t="shared" ca="1" si="1327"/>
        <v>-9.0789073795450215E-4</v>
      </c>
      <c r="HM497" s="223">
        <f t="shared" ca="1" si="1328"/>
        <v>1.8318738963780119E-3</v>
      </c>
      <c r="HN497" s="223">
        <f t="shared" ca="1" si="1329"/>
        <v>-2.6854591682899573E-3</v>
      </c>
      <c r="HO497" s="223">
        <f t="shared" ca="1" si="1330"/>
        <v>3.4358437503878791E-3</v>
      </c>
      <c r="HP497" s="223">
        <f t="shared" ca="1" si="1331"/>
        <v>-4.0541907840017551E-3</v>
      </c>
      <c r="HQ497" s="223">
        <f t="shared" ca="1" si="1332"/>
        <v>4.5167375394028139E-3</v>
      </c>
      <c r="HR497" s="223">
        <f t="shared" ca="1" si="1333"/>
        <v>-4.8057086041801995E-3</v>
      </c>
      <c r="HS497" s="223">
        <f t="shared" ca="1" si="1334"/>
        <v>4.9099989823713549E-3</v>
      </c>
      <c r="HT497" s="223">
        <f t="shared" ca="1" si="1335"/>
        <v>-4.8256008532291143E-3</v>
      </c>
      <c r="HU497" s="223">
        <f t="shared" ca="1" si="1336"/>
        <v>4.5557575895253952E-3</v>
      </c>
      <c r="HV497" s="223">
        <f t="shared" ca="1" si="1337"/>
        <v>-4.1108391165544881E-3</v>
      </c>
      <c r="HW497" s="223">
        <f t="shared" ca="1" si="1338"/>
        <v>3.507943401719513E-3</v>
      </c>
      <c r="HX497" s="223">
        <f t="shared" ca="1" si="1339"/>
        <v>-2.7702393892337675E-3</v>
      </c>
      <c r="HY497" s="223">
        <f t="shared" ca="1" si="1340"/>
        <v>1.926076630588419E-3</v>
      </c>
      <c r="HZ497" s="223">
        <f t="shared" ca="1" si="1341"/>
        <v>-1.0078958271853074E-3</v>
      </c>
      <c r="IA497" s="223">
        <f t="shared" ca="1" si="1342"/>
        <v>5.0982152377952901E-5</v>
      </c>
      <c r="IB497" s="223">
        <f t="shared" ca="1" si="1343"/>
        <v>9.0789073795416605E-4</v>
      </c>
      <c r="IC497" s="223">
        <f t="shared" ca="1" si="1344"/>
        <v>-1.8318738963776949E-3</v>
      </c>
      <c r="ID497" s="223">
        <f t="shared" ca="1" si="1345"/>
        <v>2.6854591682901386E-3</v>
      </c>
      <c r="IE497" s="223">
        <f t="shared" ca="1" si="1346"/>
        <v>-2.7807783310246142E-4</v>
      </c>
      <c r="IF497" s="223">
        <f t="shared" ca="1" si="1347"/>
        <v>4.0541907840018774E-3</v>
      </c>
      <c r="IG497" s="223">
        <f t="shared" ca="1" si="1348"/>
        <v>-4.5167375394028989E-3</v>
      </c>
      <c r="IH497" s="223">
        <f t="shared" ca="1" si="1349"/>
        <v>4.8057086041802437E-3</v>
      </c>
      <c r="II497" s="223">
        <f t="shared" ca="1" si="1350"/>
        <v>-4.9099989823713575E-3</v>
      </c>
      <c r="IJ497" s="223">
        <f t="shared" ca="1" si="1351"/>
        <v>4.8256008532290735E-3</v>
      </c>
      <c r="IK497" s="223">
        <f t="shared" ca="1" si="1352"/>
        <v>-4.5557575895255227E-3</v>
      </c>
      <c r="IL497" s="223">
        <f t="shared" ca="1" si="1353"/>
        <v>4.1108391165546754E-3</v>
      </c>
      <c r="IM497" s="223">
        <f t="shared" ca="1" si="1354"/>
        <v>-3.507943401719752E-3</v>
      </c>
      <c r="IN497" s="223">
        <f t="shared" ca="1" si="1355"/>
        <v>2.7702393892340494E-3</v>
      </c>
      <c r="IO497" s="223">
        <f t="shared" ca="1" si="1356"/>
        <v>-1.9260766305882195E-3</v>
      </c>
      <c r="IP497" s="223">
        <f t="shared" ca="1" si="1357"/>
        <v>1.0078958271850953E-3</v>
      </c>
      <c r="IQ497" s="223">
        <f t="shared" ca="1" si="1358"/>
        <v>-5.0982152377736061E-5</v>
      </c>
      <c r="IR497" s="223">
        <f t="shared" ca="1" si="1359"/>
        <v>-9.0789073795437898E-4</v>
      </c>
      <c r="IS497" s="223">
        <f t="shared" ca="1" si="1360"/>
        <v>1.8318738963778957E-3</v>
      </c>
      <c r="IT497" s="223">
        <f t="shared" ca="1" si="1361"/>
        <v>-2.6854591682903199E-3</v>
      </c>
      <c r="IU497" s="223">
        <f t="shared" ca="1" si="1362"/>
        <v>3.4358437503881883E-3</v>
      </c>
      <c r="IV497" s="223">
        <f t="shared" ca="1" si="1363"/>
        <v>-4.0541907840019997E-3</v>
      </c>
      <c r="IW497" s="223">
        <f t="shared" ca="1" si="1364"/>
        <v>4.5167375394027645E-3</v>
      </c>
      <c r="IX497" s="223">
        <f t="shared" ca="1" si="1365"/>
        <v>-4.8057086041801735E-3</v>
      </c>
      <c r="IY497" s="223">
        <f t="shared" ca="1" si="1366"/>
        <v>4.909998982371354E-3</v>
      </c>
      <c r="IZ497" s="223">
        <f t="shared" ca="1" si="1367"/>
        <v>-4.8256008532291369E-3</v>
      </c>
      <c r="JA497" s="223">
        <f t="shared" ca="1" si="1368"/>
        <v>4.555757589525442E-3</v>
      </c>
      <c r="JB497" s="223">
        <f t="shared" ca="1" si="1369"/>
        <v>-4.1108391165545566E-3</v>
      </c>
    </row>
    <row r="498" spans="2:262">
      <c r="B498" s="230">
        <v>137</v>
      </c>
      <c r="C498" s="229">
        <f t="shared" si="1370"/>
        <v>2.6757812500000019E-3</v>
      </c>
      <c r="D498" s="226">
        <f t="shared" ca="1" si="1113"/>
        <v>23.451490854399417</v>
      </c>
      <c r="E498" s="225">
        <f ca="1">EM361</f>
        <v>-0.54850914560058406</v>
      </c>
      <c r="F498" s="224">
        <v>137</v>
      </c>
      <c r="G498" s="223">
        <f t="shared" ca="1" si="1114"/>
        <v>3.6402277841538514E-3</v>
      </c>
      <c r="H498" s="223">
        <f t="shared" ca="1" si="1115"/>
        <v>-2.7704959194318913E-3</v>
      </c>
      <c r="I498" s="223">
        <f t="shared" ca="1" si="1116"/>
        <v>1.7661297555516442E-3</v>
      </c>
      <c r="J498" s="223">
        <f t="shared" ca="1" si="1117"/>
        <v>-6.7593720940043898E-4</v>
      </c>
      <c r="K498" s="223">
        <f t="shared" ca="1" si="1118"/>
        <v>-4.4710300558302093E-4</v>
      </c>
      <c r="L498" s="223">
        <f t="shared" ca="1" si="1119"/>
        <v>1.5484159191884199E-3</v>
      </c>
      <c r="M498" s="223">
        <f t="shared" ca="1" si="1120"/>
        <v>-2.5744824154923921E-3</v>
      </c>
      <c r="N498" s="223">
        <f t="shared" ca="1" si="1121"/>
        <v>3.4754400338968916E-3</v>
      </c>
      <c r="O498" s="223">
        <f t="shared" ca="1" si="1122"/>
        <v>-4.2075060722963561E-3</v>
      </c>
      <c r="P498" s="223">
        <f t="shared" ca="1" si="1123"/>
        <v>4.7351052398823075E-3</v>
      </c>
      <c r="Q498" s="223">
        <f t="shared" ca="1" si="1124"/>
        <v>-5.0325984647231828E-3</v>
      </c>
      <c r="R498" s="223">
        <f t="shared" ca="1" si="1125"/>
        <v>5.0855288434357594E-3</v>
      </c>
      <c r="S498" s="223">
        <f t="shared" ca="1" si="1126"/>
        <v>-4.8913241851021114E-3</v>
      </c>
      <c r="T498" s="223">
        <f t="shared" ca="1" si="1127"/>
        <v>4.4594220087904261E-3</v>
      </c>
      <c r="U498" s="223">
        <f t="shared" ca="1" si="1128"/>
        <v>-3.8108109203329283E-3</v>
      </c>
      <c r="V498" s="223">
        <f t="shared" ca="1" si="1129"/>
        <v>2.9770106554954231E-3</v>
      </c>
      <c r="W498" s="223">
        <f t="shared" ca="1" si="1130"/>
        <v>-1.9985403550956344E-3</v>
      </c>
      <c r="X498" s="223">
        <f t="shared" ca="1" si="1131"/>
        <v>9.2294950737411424E-4</v>
      </c>
      <c r="Y498" s="223">
        <f t="shared" ca="1" si="1132"/>
        <v>1.9749275456980211E-4</v>
      </c>
      <c r="Z498" s="223">
        <f t="shared" ca="1" si="1133"/>
        <v>-1.3083377099759076E-3</v>
      </c>
      <c r="AA498" s="223">
        <f t="shared" ca="1" si="1134"/>
        <v>2.3556030262967481E-3</v>
      </c>
      <c r="AB498" s="223">
        <f t="shared" ca="1" si="1135"/>
        <v>-3.2883960705899053E-3</v>
      </c>
      <c r="AC498" s="223">
        <f t="shared" ca="1" si="1136"/>
        <v>4.0613870746730504E-3</v>
      </c>
      <c r="AD498" s="223">
        <f t="shared" ca="1" si="1137"/>
        <v>-4.6370119687489863E-3</v>
      </c>
      <c r="AE498" s="223">
        <f t="shared" ca="1" si="1138"/>
        <v>4.9872978351720252E-3</v>
      </c>
      <c r="AF498" s="223">
        <f t="shared" ca="1" si="1139"/>
        <v>-5.095222273078793E-3</v>
      </c>
      <c r="AG498" s="223">
        <f t="shared" ca="1" si="1140"/>
        <v>4.9555406145534416E-3</v>
      </c>
      <c r="AH498" s="223">
        <f t="shared" ca="1" si="1141"/>
        <v>-4.5750407931456419E-3</v>
      </c>
      <c r="AI498" s="223">
        <f t="shared" ca="1" si="1142"/>
        <v>3.9722134792173035E-3</v>
      </c>
      <c r="AJ498" s="223">
        <f t="shared" ca="1" si="1143"/>
        <v>-3.1763535121345152E-3</v>
      </c>
      <c r="AK498" s="223">
        <f t="shared" ca="1" si="1144"/>
        <v>2.226136295872714E-3</v>
      </c>
      <c r="AL498" s="223">
        <f t="shared" ca="1" si="1145"/>
        <v>-1.1677383391436611E-3</v>
      </c>
      <c r="AM498" s="223">
        <f t="shared" ca="1" si="1146"/>
        <v>5.2593273787533961E-5</v>
      </c>
      <c r="AN498" s="223">
        <f t="shared" ca="1" si="1147"/>
        <v>1.065107600623268E-3</v>
      </c>
      <c r="AO498" s="223">
        <f t="shared" ca="1" si="1148"/>
        <v>-2.1310487830842324E-3</v>
      </c>
      <c r="AP498" s="223">
        <f t="shared" ca="1" si="1149"/>
        <v>3.0934300731193338E-3</v>
      </c>
      <c r="AQ498" s="223">
        <f t="shared" ca="1" si="1150"/>
        <v>-3.9054838398513659E-3</v>
      </c>
      <c r="AR498" s="223">
        <f t="shared" ca="1" si="1151"/>
        <v>4.5277477296286704E-3</v>
      </c>
      <c r="AS498" s="223">
        <f t="shared" ca="1" si="1152"/>
        <v>-4.9299823683002309E-3</v>
      </c>
      <c r="AT498" s="223">
        <f t="shared" ca="1" si="1153"/>
        <v>5.0926408659772151E-3</v>
      </c>
      <c r="AU498" s="223">
        <f t="shared" ca="1" si="1154"/>
        <v>-5.0078187126101972E-3</v>
      </c>
      <c r="AV498" s="223">
        <f t="shared" ca="1" si="1155"/>
        <v>4.6796379035039266E-3</v>
      </c>
      <c r="AW498" s="223">
        <f t="shared" ca="1" si="1156"/>
        <v>-4.1240466279054361E-3</v>
      </c>
      <c r="AX498" s="223">
        <f t="shared" ca="1" si="1157"/>
        <v>3.3680442549471677E-3</v>
      </c>
      <c r="AY498" s="223">
        <f t="shared" ca="1" si="1158"/>
        <v>-2.4483692793265265E-3</v>
      </c>
      <c r="AZ498" s="223">
        <f t="shared" ca="1" si="1159"/>
        <v>1.4097139869724122E-3</v>
      </c>
      <c r="BA498" s="223">
        <f t="shared" ca="1" si="1160"/>
        <v>-3.0255260034165333E-4</v>
      </c>
      <c r="BB498" s="223">
        <f t="shared" ca="1" si="1161"/>
        <v>-8.1931155376831883E-4</v>
      </c>
      <c r="BC498" s="223">
        <f t="shared" ca="1" si="1162"/>
        <v>1.9013606566955043E-3</v>
      </c>
      <c r="BD498" s="223">
        <f t="shared" ca="1" si="1163"/>
        <v>-2.8910117316502002E-3</v>
      </c>
      <c r="BE498" s="223">
        <f t="shared" ca="1" si="1164"/>
        <v>3.7401719523794483E-3</v>
      </c>
      <c r="BF498" s="223">
        <f t="shared" ca="1" si="1165"/>
        <v>-4.4075757496437832E-3</v>
      </c>
      <c r="BG498" s="223">
        <f t="shared" ca="1" si="1166"/>
        <v>4.8607901420877602E-3</v>
      </c>
      <c r="BH498" s="223">
        <f t="shared" ca="1" si="1167"/>
        <v>-5.0777908409668409E-3</v>
      </c>
      <c r="BI498" s="223">
        <f t="shared" ca="1" si="1168"/>
        <v>5.0480325367551985E-3</v>
      </c>
      <c r="BJ498" s="223">
        <f t="shared" ca="1" si="1169"/>
        <v>-4.7729613562648007E-3</v>
      </c>
      <c r="BK498" s="223">
        <f t="shared" ca="1" si="1170"/>
        <v>4.2659445870431249E-3</v>
      </c>
      <c r="BL498" s="223">
        <f t="shared" ca="1" si="1171"/>
        <v>-3.5516210841438182E-3</v>
      </c>
      <c r="BM498" s="223">
        <f t="shared" ca="1" si="1172"/>
        <v>2.6647039267346214E-3</v>
      </c>
      <c r="BN498" s="223">
        <f t="shared" ca="1" si="1173"/>
        <v>-1.6482935103301858E-3</v>
      </c>
      <c r="BO498" s="223">
        <f t="shared" ca="1" si="1174"/>
        <v>5.5178305118107123E-4</v>
      </c>
      <c r="BP498" s="223">
        <f t="shared" ca="1" si="1175"/>
        <v>5.7154171361712552E-4</v>
      </c>
      <c r="BQ498" s="223">
        <f t="shared" ca="1" si="1176"/>
        <v>-1.6670919859452724E-3</v>
      </c>
      <c r="BR498" s="223">
        <f t="shared" ca="1" si="1177"/>
        <v>2.681628689696802E-3</v>
      </c>
      <c r="BS498" s="223">
        <f t="shared" ca="1" si="1178"/>
        <v>-3.565849663073925E-3</v>
      </c>
      <c r="BT498" s="223">
        <f t="shared" ca="1" si="1179"/>
        <v>4.2767855336199971E-3</v>
      </c>
      <c r="BU498" s="223">
        <f t="shared" ca="1" si="1180"/>
        <v>-4.7798878466680707E-3</v>
      </c>
      <c r="BV498" s="223">
        <f t="shared" ca="1" si="1181"/>
        <v>5.05070797305863E-3</v>
      </c>
      <c r="BW498" s="223">
        <f t="shared" ca="1" si="1182"/>
        <v>-5.0760852083637023E-3</v>
      </c>
      <c r="BX498" s="223">
        <f t="shared" ca="1" si="1183"/>
        <v>4.854786327056439E-3</v>
      </c>
      <c r="BY498" s="223">
        <f t="shared" ca="1" si="1184"/>
        <v>-4.3975655120180859E-3</v>
      </c>
      <c r="BZ498" s="223">
        <f t="shared" ca="1" si="1185"/>
        <v>3.7266417470636004E-3</v>
      </c>
      <c r="CA498" s="223">
        <f t="shared" ca="1" si="1186"/>
        <v>-2.8746190689827146E-3</v>
      </c>
      <c r="CB498" s="223">
        <f t="shared" ca="1" si="1187"/>
        <v>1.8829021502481137E-3</v>
      </c>
      <c r="CC498" s="223">
        <f t="shared" ca="1" si="1188"/>
        <v>-7.9968420831970756E-4</v>
      </c>
      <c r="CD498" s="223">
        <f t="shared" ca="1" si="1189"/>
        <v>-3.2239497941668766E-4</v>
      </c>
      <c r="CE498" s="223">
        <f t="shared" ca="1" si="1190"/>
        <v>1.4288071445808874E-3</v>
      </c>
      <c r="CF498" s="223">
        <f t="shared" ca="1" si="1191"/>
        <v>-2.4657853693468659E-3</v>
      </c>
      <c r="CG498" s="223">
        <f t="shared" ca="1" si="1192"/>
        <v>3.3829369295985158E-3</v>
      </c>
      <c r="CH498" s="223">
        <f t="shared" ca="1" si="1193"/>
        <v>-4.135692166643468E-3</v>
      </c>
      <c r="CI498" s="223">
        <f t="shared" ca="1" si="1194"/>
        <v>4.6874703827570301E-3</v>
      </c>
      <c r="CJ498" s="223">
        <f t="shared" ca="1" si="1195"/>
        <v>-5.0114575072535798E-3</v>
      </c>
      <c r="CK498" s="223">
        <f t="shared" ca="1" si="1196"/>
        <v>5.0919091460927069E-3</v>
      </c>
      <c r="CL498" s="223">
        <f t="shared" ca="1" si="1197"/>
        <v>-4.9249156923570521E-3</v>
      </c>
      <c r="CM498" s="223">
        <f t="shared" ca="1" si="1198"/>
        <v>4.5185923164932701E-3</v>
      </c>
      <c r="CN498" s="223">
        <f t="shared" ca="1" si="1199"/>
        <v>-3.8926846035992452E-3</v>
      </c>
      <c r="CO498" s="223">
        <f t="shared" ca="1" si="1200"/>
        <v>3.0776090021068531E-3</v>
      </c>
      <c r="CP498" s="223">
        <f t="shared" ca="1" si="1201"/>
        <v>-2.1129747139633451E-3</v>
      </c>
      <c r="CQ498" s="223">
        <f t="shared" ca="1" si="1202"/>
        <v>1.0456588561565791E-3</v>
      </c>
      <c r="CR498" s="223">
        <f t="shared" ca="1" si="1203"/>
        <v>7.2471567472370043E-5</v>
      </c>
      <c r="CS498" s="223">
        <f t="shared" ca="1" si="1204"/>
        <v>-1.1870801816563415E-3</v>
      </c>
      <c r="CT498" s="223">
        <f t="shared" ca="1" si="1205"/>
        <v>2.244001756065137E-3</v>
      </c>
      <c r="CU498" s="223">
        <f t="shared" ca="1" si="1206"/>
        <v>-3.1918744047493121E-3</v>
      </c>
      <c r="CV498" s="223">
        <f t="shared" ca="1" si="1207"/>
        <v>3.9846355549938142E-3</v>
      </c>
      <c r="CW498" s="223">
        <f t="shared" ca="1" si="1208"/>
        <v>-4.5837603921199521E-3</v>
      </c>
      <c r="CX498" s="223">
        <f t="shared" ca="1" si="1209"/>
        <v>4.9601340013616692E-3</v>
      </c>
      <c r="CY498" s="223">
        <f t="shared" ca="1" si="1210"/>
        <v>-5.0954662286902107E-3</v>
      </c>
      <c r="CZ498" s="223">
        <f t="shared" ca="1" si="1211"/>
        <v>4.9831805043831848E-3</v>
      </c>
      <c r="DA498" s="223">
        <f t="shared" ca="1" si="1212"/>
        <v>-4.6287334362960196E-3</v>
      </c>
      <c r="DB498" s="223">
        <f t="shared" ca="1" si="1213"/>
        <v>4.0493496419661051E-3</v>
      </c>
      <c r="DC498" s="223">
        <f t="shared" ca="1" si="1214"/>
        <v>-3.2731847055779747E-3</v>
      </c>
      <c r="DD498" s="223">
        <f t="shared" ca="1" si="1215"/>
        <v>2.3379569365180415E-3</v>
      </c>
      <c r="DE498" s="223">
        <f t="shared" ca="1" si="1216"/>
        <v>-1.2891144202197878E-3</v>
      </c>
      <c r="DF498" s="223">
        <f t="shared" ca="1" si="1217"/>
        <v>1.7762643482589335E-4</v>
      </c>
      <c r="DG498" s="223">
        <f t="shared" ca="1" si="1218"/>
        <v>9.4249343859852315E-4</v>
      </c>
      <c r="DH498" s="223">
        <f t="shared" ca="1" si="1219"/>
        <v>-2.0168121460014481E-3</v>
      </c>
      <c r="DI498" s="223">
        <f t="shared" ca="1" si="1220"/>
        <v>2.9931223748841155E-3</v>
      </c>
      <c r="DJ498" s="223">
        <f t="shared" ca="1" si="1221"/>
        <v>-3.8239796072791466E-3</v>
      </c>
      <c r="DK498" s="223">
        <f t="shared" ca="1" si="1222"/>
        <v>4.469007721208393E-3</v>
      </c>
      <c r="DL498" s="223">
        <f t="shared" ca="1" si="1223"/>
        <v>-4.8968610982040393E-3</v>
      </c>
      <c r="DM498" s="223">
        <f t="shared" ca="1" si="1224"/>
        <v>5.0867478868326689E-3</v>
      </c>
      <c r="DN498" s="223">
        <f t="shared" ca="1" si="1225"/>
        <v>-5.0294403980991392E-3</v>
      </c>
      <c r="DO498" s="223">
        <f t="shared" ca="1" si="1226"/>
        <v>4.7277235318216896E-3</v>
      </c>
      <c r="DP498" s="223">
        <f t="shared" ca="1" si="1227"/>
        <v>-4.1962594423641548E-3</v>
      </c>
      <c r="DQ498" s="223">
        <f t="shared" ca="1" si="1228"/>
        <v>3.4608750203964614E-3</v>
      </c>
      <c r="DR498" s="223">
        <f t="shared" ca="1" si="1229"/>
        <v>-2.5573068160315675E-3</v>
      </c>
      <c r="DS498" s="223">
        <f t="shared" ca="1" si="1230"/>
        <v>1.5294643947318803E-3</v>
      </c>
      <c r="DT498" s="223">
        <f t="shared" ca="1" si="1231"/>
        <v>-4.2729651948413341E-4</v>
      </c>
      <c r="DU498" s="223">
        <f t="shared" ca="1" si="1232"/>
        <v>-6.9563614629416181E-4</v>
      </c>
      <c r="DV498" s="223">
        <f t="shared" ca="1" si="1233"/>
        <v>1.7847638588264275E-3</v>
      </c>
      <c r="DW498" s="223">
        <f t="shared" ca="1" si="1234"/>
        <v>-2.787159651051033E-3</v>
      </c>
      <c r="DX498" s="223">
        <f t="shared" ca="1" si="1235"/>
        <v>3.6541113577496813E-3</v>
      </c>
      <c r="DY498" s="223">
        <f t="shared" ca="1" si="1236"/>
        <v>-4.3434888192574591E-3</v>
      </c>
      <c r="DZ498" s="223">
        <f t="shared" ca="1" si="1237"/>
        <v>4.8217912277465427E-3</v>
      </c>
      <c r="EA498" s="223">
        <f t="shared" ca="1" si="1238"/>
        <v>-5.0657751237692412E-3</v>
      </c>
      <c r="EB498" s="223">
        <f t="shared" ca="1" si="1239"/>
        <v>5.0635839293691684E-3</v>
      </c>
      <c r="EC498" s="223">
        <f t="shared" ca="1" si="1240"/>
        <v>-4.8153241272595156E-3</v>
      </c>
      <c r="ED498" s="223">
        <f t="shared" ca="1" si="1241"/>
        <v>4.3330600862167973E-3</v>
      </c>
      <c r="EE498" s="223">
        <f t="shared" ca="1" si="1242"/>
        <v>-3.640227784153753E-3</v>
      </c>
      <c r="EF498" s="223">
        <f t="shared" ca="1" si="1243"/>
        <v>2.7704959194319017E-3</v>
      </c>
      <c r="EG498" s="223">
        <f t="shared" ca="1" si="1244"/>
        <v>-1.7661297555515295E-3</v>
      </c>
      <c r="EH498" s="223">
        <f t="shared" ca="1" si="1245"/>
        <v>6.7593720940047021E-4</v>
      </c>
      <c r="EI498" s="223">
        <f t="shared" ca="1" si="1246"/>
        <v>4.4710300558313413E-4</v>
      </c>
      <c r="EJ498" s="223">
        <f t="shared" ca="1" si="1247"/>
        <v>-1.5484159191883726E-3</v>
      </c>
      <c r="EK498" s="223">
        <f t="shared" ca="1" si="1248"/>
        <v>2.5744824154924589E-3</v>
      </c>
      <c r="EL498" s="223">
        <f t="shared" ca="1" si="1249"/>
        <v>-3.4754400338968421E-3</v>
      </c>
      <c r="EM498" s="223">
        <f t="shared" ca="1" si="1250"/>
        <v>4.2075060722963995E-3</v>
      </c>
      <c r="EN498" s="223">
        <f t="shared" ca="1" si="1251"/>
        <v>-4.7351052398822823E-3</v>
      </c>
      <c r="EO498" s="223">
        <f t="shared" ca="1" si="1252"/>
        <v>5.0325984647231889E-3</v>
      </c>
      <c r="EP498" s="223">
        <f t="shared" ca="1" si="1253"/>
        <v>-5.0855288434357663E-3</v>
      </c>
      <c r="EQ498" s="223">
        <f t="shared" ca="1" si="1254"/>
        <v>4.8913241851021002E-3</v>
      </c>
      <c r="ER498" s="223">
        <f t="shared" ca="1" si="1255"/>
        <v>-4.4594220087904937E-3</v>
      </c>
      <c r="ES498" s="223">
        <f t="shared" ca="1" si="1256"/>
        <v>3.8108109203329249E-3</v>
      </c>
      <c r="ET498" s="223">
        <f t="shared" ca="1" si="1257"/>
        <v>-2.9770106554955367E-3</v>
      </c>
      <c r="EU498" s="223">
        <f t="shared" ca="1" si="1258"/>
        <v>1.99854035509563E-3</v>
      </c>
      <c r="EV498" s="223">
        <f t="shared" ca="1" si="1259"/>
        <v>-9.2294950737396722E-4</v>
      </c>
      <c r="EW498" s="223">
        <f t="shared" ca="1" si="1260"/>
        <v>-1.9749275456977045E-4</v>
      </c>
      <c r="EX498" s="223">
        <f t="shared" ca="1" si="1261"/>
        <v>1.3083377099760527E-3</v>
      </c>
      <c r="EY498" s="223">
        <f t="shared" ca="1" si="1262"/>
        <v>-2.3556030262966883E-3</v>
      </c>
      <c r="EZ498" s="223">
        <f t="shared" ca="1" si="1263"/>
        <v>3.2883960705899643E-3</v>
      </c>
      <c r="FA498" s="223">
        <f t="shared" ca="1" si="1264"/>
        <v>-4.0613870746730105E-3</v>
      </c>
      <c r="FB498" s="223">
        <f t="shared" ca="1" si="1265"/>
        <v>4.6370119687490184E-3</v>
      </c>
      <c r="FC498" s="223">
        <f t="shared" ca="1" si="1266"/>
        <v>-4.9872978351720712E-3</v>
      </c>
      <c r="FD498" s="223">
        <f t="shared" ca="1" si="1267"/>
        <v>5.0952222730787922E-3</v>
      </c>
      <c r="FE498" s="223">
        <f t="shared" ca="1" si="1268"/>
        <v>-4.9555406145534581E-3</v>
      </c>
      <c r="FF498" s="223">
        <f t="shared" ca="1" si="1269"/>
        <v>4.5750407931457676E-3</v>
      </c>
      <c r="FG498" s="223">
        <f t="shared" ca="1" si="1270"/>
        <v>-3.9722134792172098E-3</v>
      </c>
      <c r="FH498" s="223">
        <f t="shared" ca="1" si="1271"/>
        <v>3.1763535121345108E-3</v>
      </c>
      <c r="FI498" s="223">
        <f t="shared" ca="1" si="1272"/>
        <v>-2.2261362958728402E-3</v>
      </c>
      <c r="FJ498" s="223">
        <f t="shared" ca="1" si="1273"/>
        <v>1.1677383391439382E-3</v>
      </c>
      <c r="FK498" s="223">
        <f t="shared" ca="1" si="1274"/>
        <v>-5.2593273787384341E-5</v>
      </c>
      <c r="FL498" s="223">
        <f t="shared" ca="1" si="1275"/>
        <v>-1.0651076006232729E-3</v>
      </c>
      <c r="FM498" s="223">
        <f t="shared" ca="1" si="1276"/>
        <v>2.1310487830841053E-3</v>
      </c>
      <c r="FN498" s="223">
        <f t="shared" ca="1" si="1277"/>
        <v>-3.093430073119568E-3</v>
      </c>
      <c r="FO498" s="223">
        <f t="shared" ca="1" si="1278"/>
        <v>3.9054838398514154E-3</v>
      </c>
      <c r="FP498" s="223">
        <f t="shared" ca="1" si="1279"/>
        <v>-4.52774772962864E-3</v>
      </c>
      <c r="FQ498" s="223">
        <f t="shared" ca="1" si="1280"/>
        <v>4.9299823683001953E-3</v>
      </c>
      <c r="FR498" s="223">
        <f t="shared" ca="1" si="1281"/>
        <v>-5.0926408659772255E-3</v>
      </c>
      <c r="FS498" s="223">
        <f t="shared" ca="1" si="1282"/>
        <v>5.0078187126101964E-3</v>
      </c>
      <c r="FT498" s="223">
        <f t="shared" ca="1" si="1283"/>
        <v>-4.6796379035039821E-3</v>
      </c>
      <c r="FU498" s="223">
        <f t="shared" ca="1" si="1284"/>
        <v>4.1240466279056035E-3</v>
      </c>
      <c r="FV498" s="223">
        <f t="shared" ca="1" si="1285"/>
        <v>-3.3680442549470549E-3</v>
      </c>
      <c r="FW498" s="223">
        <f t="shared" ca="1" si="1286"/>
        <v>2.4483692793265221E-3</v>
      </c>
      <c r="FX498" s="223">
        <f t="shared" ca="1" si="1287"/>
        <v>-1.4097139869725464E-3</v>
      </c>
      <c r="FY498" s="223">
        <f t="shared" ca="1" si="1288"/>
        <v>3.0255260034193739E-4</v>
      </c>
      <c r="FZ498" s="223">
        <f t="shared" ca="1" si="1289"/>
        <v>8.1931155376846715E-4</v>
      </c>
      <c r="GA498" s="223">
        <f t="shared" ca="1" si="1290"/>
        <v>-1.9013606566955091E-3</v>
      </c>
      <c r="GB498" s="223">
        <f t="shared" ca="1" si="1291"/>
        <v>2.8910117316500853E-3</v>
      </c>
      <c r="GC498" s="223">
        <f t="shared" ca="1" si="1292"/>
        <v>-3.7401719523796487E-3</v>
      </c>
      <c r="GD498" s="223">
        <f t="shared" ca="1" si="1293"/>
        <v>4.4075757496438578E-3</v>
      </c>
      <c r="GE498" s="223">
        <f t="shared" ca="1" si="1294"/>
        <v>-4.8607901420877619E-3</v>
      </c>
      <c r="GF498" s="223">
        <f t="shared" ca="1" si="1295"/>
        <v>5.0777908409668296E-3</v>
      </c>
      <c r="GG498" s="223">
        <f t="shared" ca="1" si="1296"/>
        <v>-5.0480325367551586E-3</v>
      </c>
      <c r="GH498" s="223">
        <f t="shared" ca="1" si="1297"/>
        <v>4.772961356264799E-3</v>
      </c>
      <c r="GI498" s="223">
        <f t="shared" ca="1" si="1298"/>
        <v>-4.2659445870432012E-3</v>
      </c>
      <c r="GJ498" s="223">
        <f t="shared" ca="1" si="1299"/>
        <v>3.5516210841440229E-3</v>
      </c>
      <c r="GK498" s="223">
        <f t="shared" ca="1" si="1300"/>
        <v>-2.6647039267344939E-3</v>
      </c>
      <c r="GL498" s="223">
        <f t="shared" ca="1" si="1301"/>
        <v>1.648293510330181E-3</v>
      </c>
      <c r="GM498" s="223">
        <f t="shared" ca="1" si="1302"/>
        <v>-5.5178305118121045E-4</v>
      </c>
      <c r="GN498" s="223">
        <f t="shared" ca="1" si="1303"/>
        <v>-5.715417136168432E-4</v>
      </c>
      <c r="GO498" s="223">
        <f t="shared" ca="1" si="1304"/>
        <v>1.6670919859454142E-3</v>
      </c>
      <c r="GP498" s="223">
        <f t="shared" ca="1" si="1305"/>
        <v>-2.6816286896968063E-3</v>
      </c>
      <c r="GQ498" s="223">
        <f t="shared" ca="1" si="1306"/>
        <v>3.5658496630738253E-3</v>
      </c>
      <c r="GR498" s="223">
        <f t="shared" ca="1" si="1307"/>
        <v>-4.2767855336201576E-3</v>
      </c>
      <c r="GS498" s="223">
        <f t="shared" ca="1" si="1308"/>
        <v>4.7798878466681228E-3</v>
      </c>
      <c r="GT498" s="223">
        <f t="shared" ca="1" si="1309"/>
        <v>-5.0507079730586317E-3</v>
      </c>
      <c r="GU498" s="223">
        <f t="shared" ca="1" si="1310"/>
        <v>5.0760852083637153E-3</v>
      </c>
      <c r="GV498" s="223">
        <f t="shared" ca="1" si="1311"/>
        <v>-4.8547863270563506E-3</v>
      </c>
      <c r="GW498" s="223">
        <f t="shared" ca="1" si="1312"/>
        <v>4.3975655120180096E-3</v>
      </c>
      <c r="GX498" s="223">
        <f t="shared" ca="1" si="1313"/>
        <v>-3.7266417470635969E-3</v>
      </c>
      <c r="GY498" s="223">
        <f t="shared" ca="1" si="1314"/>
        <v>2.8746190689829497E-3</v>
      </c>
      <c r="GZ498" s="223">
        <f t="shared" ca="1" si="1315"/>
        <v>-1.882902150247975E-3</v>
      </c>
      <c r="HA498" s="223">
        <f t="shared" ca="1" si="1316"/>
        <v>7.9968420831970279E-4</v>
      </c>
      <c r="HB498" s="223">
        <f t="shared" ca="1" si="1317"/>
        <v>3.2239497941654845E-4</v>
      </c>
      <c r="HC498" s="223">
        <f t="shared" ca="1" si="1318"/>
        <v>-1.4288071445806142E-3</v>
      </c>
      <c r="HD498" s="223">
        <f t="shared" ca="1" si="1319"/>
        <v>2.4657853693471239E-3</v>
      </c>
      <c r="HE498" s="223">
        <f t="shared" ca="1" si="1320"/>
        <v>-3.3829369295985193E-3</v>
      </c>
      <c r="HF498" s="223">
        <f t="shared" ca="1" si="1321"/>
        <v>4.1356921666434714E-3</v>
      </c>
      <c r="HG498" s="223">
        <f t="shared" ca="1" si="1322"/>
        <v>-4.6874703827571463E-3</v>
      </c>
      <c r="HH498" s="223">
        <f t="shared" ca="1" si="1323"/>
        <v>5.0114575072535807E-3</v>
      </c>
      <c r="HI498" s="223">
        <f t="shared" ca="1" si="1324"/>
        <v>-5.0919091460927069E-3</v>
      </c>
      <c r="HJ498" s="223">
        <f t="shared" ca="1" si="1325"/>
        <v>4.9249156923571258E-3</v>
      </c>
      <c r="HK498" s="223">
        <f t="shared" ca="1" si="1326"/>
        <v>-4.5185923164931339E-3</v>
      </c>
      <c r="HL498" s="223">
        <f t="shared" ca="1" si="1327"/>
        <v>3.8926846035992418E-3</v>
      </c>
      <c r="HM498" s="223">
        <f t="shared" ca="1" si="1328"/>
        <v>-3.0776090021068484E-3</v>
      </c>
      <c r="HN498" s="223">
        <f t="shared" ca="1" si="1329"/>
        <v>2.1129747139636041E-3</v>
      </c>
      <c r="HO498" s="223">
        <f t="shared" ca="1" si="1330"/>
        <v>-1.0456588561562909E-3</v>
      </c>
      <c r="HP498" s="223">
        <f t="shared" ca="1" si="1331"/>
        <v>-7.2471567472375247E-5</v>
      </c>
      <c r="HQ498" s="223">
        <f t="shared" ca="1" si="1332"/>
        <v>1.1870801816563461E-3</v>
      </c>
      <c r="HR498" s="223">
        <f t="shared" ca="1" si="1333"/>
        <v>-2.2440017560648815E-3</v>
      </c>
      <c r="HS498" s="223">
        <f t="shared" ca="1" si="1334"/>
        <v>3.1918744047495415E-3</v>
      </c>
      <c r="HT498" s="223">
        <f t="shared" ca="1" si="1335"/>
        <v>-3.9846355549938168E-3</v>
      </c>
      <c r="HU498" s="223">
        <f t="shared" ca="1" si="1336"/>
        <v>4.5837603921199547E-3</v>
      </c>
      <c r="HV498" s="223">
        <f t="shared" ca="1" si="1337"/>
        <v>-4.9601340013617368E-3</v>
      </c>
      <c r="HW498" s="223">
        <f t="shared" ca="1" si="1338"/>
        <v>5.0954662286902107E-3</v>
      </c>
      <c r="HX498" s="223">
        <f t="shared" ca="1" si="1339"/>
        <v>-4.9831805043831839E-3</v>
      </c>
      <c r="HY498" s="223">
        <f t="shared" ca="1" si="1340"/>
        <v>4.6287334362961384E-3</v>
      </c>
      <c r="HZ498" s="223">
        <f t="shared" ca="1" si="1341"/>
        <v>-4.0493496419659256E-3</v>
      </c>
      <c r="IA498" s="223">
        <f t="shared" ca="1" si="1342"/>
        <v>3.2731847055779703E-3</v>
      </c>
      <c r="IB498" s="223">
        <f t="shared" ca="1" si="1343"/>
        <v>-2.3379569365180371E-3</v>
      </c>
      <c r="IC498" s="223">
        <f t="shared" ca="1" si="1344"/>
        <v>1.2891144202200632E-3</v>
      </c>
      <c r="ID498" s="223">
        <f t="shared" ca="1" si="1345"/>
        <v>-1.7762643482559844E-4</v>
      </c>
      <c r="IE498" s="223">
        <f t="shared" ca="1" si="1346"/>
        <v>3.8250303772035142E-3</v>
      </c>
      <c r="IF498" s="223">
        <f t="shared" ca="1" si="1347"/>
        <v>2.0168121460014529E-3</v>
      </c>
      <c r="IG498" s="223">
        <f t="shared" ca="1" si="1348"/>
        <v>-2.9931223748838848E-3</v>
      </c>
      <c r="IH498" s="223">
        <f t="shared" ca="1" si="1349"/>
        <v>3.8239796072793413E-3</v>
      </c>
      <c r="II498" s="223">
        <f t="shared" ca="1" si="1350"/>
        <v>-4.4690077212083956E-3</v>
      </c>
      <c r="IJ498" s="223">
        <f t="shared" ca="1" si="1351"/>
        <v>4.896861098204041E-3</v>
      </c>
      <c r="IK498" s="223">
        <f t="shared" ca="1" si="1352"/>
        <v>-5.0867478868326516E-3</v>
      </c>
      <c r="IL498" s="223">
        <f t="shared" ca="1" si="1353"/>
        <v>5.0294403980991375E-3</v>
      </c>
      <c r="IM498" s="223">
        <f t="shared" ca="1" si="1354"/>
        <v>-4.727723531821687E-3</v>
      </c>
      <c r="IN498" s="223">
        <f t="shared" ca="1" si="1355"/>
        <v>4.1962594423643161E-3</v>
      </c>
      <c r="IO498" s="223">
        <f t="shared" ca="1" si="1356"/>
        <v>-3.460875020396245E-3</v>
      </c>
      <c r="IP498" s="223">
        <f t="shared" ca="1" si="1357"/>
        <v>2.5573068160315627E-3</v>
      </c>
      <c r="IQ498" s="223">
        <f t="shared" ca="1" si="1358"/>
        <v>-1.5294643947318754E-3</v>
      </c>
      <c r="IR498" s="223">
        <f t="shared" ca="1" si="1359"/>
        <v>4.2729651948441704E-4</v>
      </c>
      <c r="IS498" s="223">
        <f t="shared" ca="1" si="1360"/>
        <v>6.9563614629445324E-4</v>
      </c>
      <c r="IT498" s="223">
        <f t="shared" ca="1" si="1361"/>
        <v>-1.7847638588264318E-3</v>
      </c>
      <c r="IU498" s="223">
        <f t="shared" ca="1" si="1362"/>
        <v>2.7871596510510373E-3</v>
      </c>
      <c r="IV498" s="223">
        <f t="shared" ca="1" si="1363"/>
        <v>-3.6541113577494826E-3</v>
      </c>
      <c r="IW498" s="223">
        <f t="shared" ca="1" si="1364"/>
        <v>4.3434888192576135E-3</v>
      </c>
      <c r="IX498" s="223">
        <f t="shared" ca="1" si="1365"/>
        <v>-4.8217912277465445E-3</v>
      </c>
      <c r="IY498" s="223">
        <f t="shared" ca="1" si="1366"/>
        <v>5.0657751237692412E-3</v>
      </c>
      <c r="IZ498" s="223">
        <f t="shared" ca="1" si="1367"/>
        <v>-5.0635839293692005E-3</v>
      </c>
      <c r="JA498" s="223">
        <f t="shared" ca="1" si="1368"/>
        <v>4.8153241272594184E-3</v>
      </c>
      <c r="JB498" s="223">
        <f t="shared" ca="1" si="1369"/>
        <v>-4.3330600862167947E-3</v>
      </c>
    </row>
    <row r="499" spans="2:262">
      <c r="B499" s="230">
        <v>138</v>
      </c>
      <c r="C499" s="229">
        <f t="shared" si="1370"/>
        <v>2.695312500000002E-3</v>
      </c>
      <c r="D499" s="226">
        <f t="shared" ca="1" si="1113"/>
        <v>23.435733173412224</v>
      </c>
      <c r="E499" s="225">
        <f ca="1">EN361</f>
        <v>-0.56426682658777727</v>
      </c>
      <c r="F499" s="224">
        <v>138</v>
      </c>
      <c r="G499" s="222">
        <f t="shared" si="1114"/>
        <v>0</v>
      </c>
      <c r="H499" s="222">
        <f t="shared" si="1115"/>
        <v>0</v>
      </c>
      <c r="I499" s="222">
        <f t="shared" si="1116"/>
        <v>0</v>
      </c>
      <c r="J499" s="222">
        <f t="shared" si="1117"/>
        <v>0</v>
      </c>
      <c r="K499" s="222">
        <f t="shared" si="1118"/>
        <v>0</v>
      </c>
      <c r="L499" s="222">
        <f t="shared" si="1119"/>
        <v>0</v>
      </c>
      <c r="M499" s="222">
        <f t="shared" si="1120"/>
        <v>0</v>
      </c>
      <c r="N499" s="222">
        <f t="shared" si="1121"/>
        <v>0</v>
      </c>
      <c r="O499" s="222">
        <f t="shared" si="1122"/>
        <v>0</v>
      </c>
      <c r="P499" s="222">
        <f t="shared" si="1123"/>
        <v>0</v>
      </c>
      <c r="Q499" s="222">
        <f t="shared" si="1124"/>
        <v>0</v>
      </c>
      <c r="R499" s="222">
        <f t="shared" si="1125"/>
        <v>0</v>
      </c>
      <c r="S499" s="222">
        <f t="shared" si="1126"/>
        <v>0</v>
      </c>
      <c r="T499" s="222">
        <f t="shared" si="1127"/>
        <v>0</v>
      </c>
      <c r="U499" s="222">
        <f t="shared" si="1128"/>
        <v>0</v>
      </c>
      <c r="V499" s="222">
        <f t="shared" si="1129"/>
        <v>0</v>
      </c>
      <c r="W499" s="222">
        <f t="shared" si="1130"/>
        <v>0</v>
      </c>
      <c r="X499" s="222">
        <f t="shared" si="1131"/>
        <v>0</v>
      </c>
      <c r="Y499" s="222">
        <f t="shared" si="1132"/>
        <v>0</v>
      </c>
      <c r="Z499" s="222">
        <f t="shared" si="1133"/>
        <v>0</v>
      </c>
      <c r="AA499" s="222">
        <f t="shared" si="1134"/>
        <v>0</v>
      </c>
      <c r="AB499" s="222">
        <f t="shared" si="1135"/>
        <v>0</v>
      </c>
      <c r="AC499" s="222">
        <f t="shared" si="1136"/>
        <v>0</v>
      </c>
      <c r="AD499" s="222">
        <f t="shared" si="1137"/>
        <v>0</v>
      </c>
      <c r="AE499" s="222">
        <f t="shared" si="1138"/>
        <v>0</v>
      </c>
      <c r="AF499" s="222">
        <f t="shared" si="1139"/>
        <v>0</v>
      </c>
      <c r="AG499" s="222">
        <f t="shared" si="1140"/>
        <v>0</v>
      </c>
      <c r="AH499" s="222">
        <f t="shared" si="1141"/>
        <v>0</v>
      </c>
      <c r="AI499" s="222">
        <f t="shared" si="1142"/>
        <v>0</v>
      </c>
      <c r="AJ499" s="222">
        <f t="shared" si="1143"/>
        <v>0</v>
      </c>
      <c r="AK499" s="222">
        <f t="shared" si="1144"/>
        <v>0</v>
      </c>
      <c r="AL499" s="222">
        <f t="shared" si="1145"/>
        <v>0</v>
      </c>
      <c r="AM499" s="222">
        <f t="shared" si="1146"/>
        <v>0</v>
      </c>
      <c r="AN499" s="222">
        <f t="shared" si="1147"/>
        <v>0</v>
      </c>
      <c r="AO499" s="222">
        <f t="shared" si="1148"/>
        <v>0</v>
      </c>
      <c r="AP499" s="222">
        <f t="shared" si="1149"/>
        <v>0</v>
      </c>
      <c r="AQ499" s="222">
        <f t="shared" si="1150"/>
        <v>0</v>
      </c>
      <c r="AR499" s="222">
        <f t="shared" si="1151"/>
        <v>0</v>
      </c>
      <c r="AS499" s="222">
        <f t="shared" si="1152"/>
        <v>0</v>
      </c>
      <c r="AT499" s="222">
        <f t="shared" si="1153"/>
        <v>0</v>
      </c>
      <c r="AU499" s="222">
        <f t="shared" si="1154"/>
        <v>0</v>
      </c>
      <c r="AV499" s="222">
        <f t="shared" si="1155"/>
        <v>0</v>
      </c>
      <c r="AW499" s="222">
        <f t="shared" si="1156"/>
        <v>0</v>
      </c>
      <c r="AX499" s="222">
        <f t="shared" si="1157"/>
        <v>0</v>
      </c>
      <c r="AY499" s="222">
        <f t="shared" si="1158"/>
        <v>0</v>
      </c>
      <c r="AZ499" s="222">
        <f t="shared" si="1159"/>
        <v>0</v>
      </c>
      <c r="BA499" s="222">
        <f t="shared" si="1160"/>
        <v>0</v>
      </c>
      <c r="BB499" s="222">
        <f t="shared" si="1161"/>
        <v>0</v>
      </c>
      <c r="BC499" s="222">
        <f t="shared" si="1162"/>
        <v>0</v>
      </c>
      <c r="BD499" s="222">
        <f t="shared" si="1163"/>
        <v>0</v>
      </c>
      <c r="BE499" s="222">
        <f t="shared" si="1164"/>
        <v>0</v>
      </c>
      <c r="BF499" s="222">
        <f t="shared" si="1165"/>
        <v>0</v>
      </c>
      <c r="BG499" s="222">
        <f t="shared" si="1166"/>
        <v>0</v>
      </c>
      <c r="BH499" s="222">
        <f t="shared" si="1167"/>
        <v>0</v>
      </c>
      <c r="BI499" s="222">
        <f t="shared" si="1168"/>
        <v>0</v>
      </c>
      <c r="BJ499" s="222">
        <f t="shared" si="1169"/>
        <v>0</v>
      </c>
      <c r="BK499" s="222">
        <f t="shared" si="1170"/>
        <v>0</v>
      </c>
      <c r="BL499" s="222">
        <f t="shared" si="1171"/>
        <v>0</v>
      </c>
      <c r="BM499" s="222">
        <f t="shared" si="1172"/>
        <v>0</v>
      </c>
      <c r="BN499" s="222">
        <f t="shared" si="1173"/>
        <v>0</v>
      </c>
      <c r="BO499" s="222">
        <f t="shared" si="1174"/>
        <v>0</v>
      </c>
      <c r="BP499" s="222">
        <f t="shared" si="1175"/>
        <v>0</v>
      </c>
      <c r="BQ499" s="222">
        <f t="shared" si="1176"/>
        <v>0</v>
      </c>
      <c r="BR499" s="222">
        <f t="shared" si="1177"/>
        <v>0</v>
      </c>
      <c r="BS499" s="222">
        <f t="shared" si="1178"/>
        <v>0</v>
      </c>
      <c r="BT499" s="222">
        <f t="shared" si="1179"/>
        <v>0</v>
      </c>
      <c r="BU499" s="222">
        <f t="shared" si="1180"/>
        <v>0</v>
      </c>
      <c r="BV499" s="222">
        <f t="shared" si="1181"/>
        <v>0</v>
      </c>
      <c r="BW499" s="222">
        <f t="shared" si="1182"/>
        <v>0</v>
      </c>
      <c r="BX499" s="222">
        <f t="shared" si="1183"/>
        <v>0</v>
      </c>
      <c r="BY499" s="222">
        <f t="shared" si="1184"/>
        <v>0</v>
      </c>
      <c r="BZ499" s="222">
        <f t="shared" si="1185"/>
        <v>0</v>
      </c>
      <c r="CA499" s="222">
        <f t="shared" si="1186"/>
        <v>0</v>
      </c>
      <c r="CB499" s="222">
        <f t="shared" si="1187"/>
        <v>0</v>
      </c>
      <c r="CC499" s="222">
        <f t="shared" si="1188"/>
        <v>0</v>
      </c>
      <c r="CD499" s="222">
        <f t="shared" si="1189"/>
        <v>0</v>
      </c>
      <c r="CE499" s="222">
        <f t="shared" si="1190"/>
        <v>0</v>
      </c>
      <c r="CF499" s="222">
        <f t="shared" si="1191"/>
        <v>0</v>
      </c>
      <c r="CG499" s="222">
        <f t="shared" si="1192"/>
        <v>0</v>
      </c>
      <c r="CH499" s="222">
        <f t="shared" si="1193"/>
        <v>0</v>
      </c>
      <c r="CI499" s="222">
        <f t="shared" si="1194"/>
        <v>0</v>
      </c>
      <c r="CJ499" s="222">
        <f t="shared" si="1195"/>
        <v>0</v>
      </c>
      <c r="CK499" s="222">
        <f t="shared" si="1196"/>
        <v>0</v>
      </c>
      <c r="CL499" s="222">
        <f t="shared" si="1197"/>
        <v>0</v>
      </c>
      <c r="CM499" s="222">
        <f t="shared" si="1198"/>
        <v>0</v>
      </c>
      <c r="CN499" s="222">
        <f t="shared" si="1199"/>
        <v>0</v>
      </c>
      <c r="CO499" s="222">
        <f t="shared" si="1200"/>
        <v>0</v>
      </c>
      <c r="CP499" s="222">
        <f t="shared" si="1201"/>
        <v>0</v>
      </c>
      <c r="CQ499" s="222">
        <f t="shared" si="1202"/>
        <v>0</v>
      </c>
      <c r="CR499" s="222">
        <f t="shared" si="1203"/>
        <v>0</v>
      </c>
      <c r="CS499" s="222">
        <f t="shared" si="1204"/>
        <v>0</v>
      </c>
      <c r="CT499" s="222">
        <f t="shared" si="1205"/>
        <v>0</v>
      </c>
      <c r="CU499" s="222">
        <f t="shared" si="1206"/>
        <v>0</v>
      </c>
      <c r="CV499" s="222">
        <f t="shared" si="1207"/>
        <v>0</v>
      </c>
      <c r="CW499" s="222">
        <f t="shared" si="1208"/>
        <v>0</v>
      </c>
      <c r="CX499" s="222">
        <f t="shared" si="1209"/>
        <v>0</v>
      </c>
      <c r="CY499" s="222">
        <f t="shared" si="1210"/>
        <v>0</v>
      </c>
      <c r="CZ499" s="222">
        <f t="shared" si="1211"/>
        <v>0</v>
      </c>
      <c r="DA499" s="222">
        <f t="shared" si="1212"/>
        <v>0</v>
      </c>
      <c r="DB499" s="222">
        <f t="shared" si="1213"/>
        <v>0</v>
      </c>
      <c r="DC499" s="222">
        <f t="shared" si="1214"/>
        <v>0</v>
      </c>
      <c r="DD499" s="222">
        <f t="shared" si="1215"/>
        <v>0</v>
      </c>
      <c r="DE499" s="222">
        <f t="shared" si="1216"/>
        <v>0</v>
      </c>
      <c r="DF499" s="222">
        <f t="shared" si="1217"/>
        <v>0</v>
      </c>
      <c r="DG499" s="222">
        <f t="shared" si="1218"/>
        <v>0</v>
      </c>
      <c r="DH499" s="222">
        <f t="shared" si="1219"/>
        <v>0</v>
      </c>
      <c r="DI499" s="222">
        <f t="shared" si="1220"/>
        <v>0</v>
      </c>
      <c r="DJ499" s="222">
        <f t="shared" si="1221"/>
        <v>0</v>
      </c>
      <c r="DK499" s="222">
        <f t="shared" si="1222"/>
        <v>0</v>
      </c>
      <c r="DL499" s="222">
        <f t="shared" si="1223"/>
        <v>0</v>
      </c>
      <c r="DM499" s="222">
        <f t="shared" si="1224"/>
        <v>0</v>
      </c>
      <c r="DN499" s="222">
        <f t="shared" si="1225"/>
        <v>0</v>
      </c>
      <c r="DO499" s="222">
        <f t="shared" si="1226"/>
        <v>0</v>
      </c>
      <c r="DP499" s="222">
        <f t="shared" si="1227"/>
        <v>0</v>
      </c>
      <c r="DQ499" s="222">
        <f t="shared" si="1228"/>
        <v>0</v>
      </c>
      <c r="DR499" s="222">
        <f t="shared" si="1229"/>
        <v>0</v>
      </c>
      <c r="DS499" s="222">
        <f t="shared" si="1230"/>
        <v>0</v>
      </c>
      <c r="DT499" s="222">
        <f t="shared" si="1231"/>
        <v>0</v>
      </c>
      <c r="DU499" s="222">
        <f t="shared" si="1232"/>
        <v>0</v>
      </c>
      <c r="DV499" s="222">
        <f t="shared" si="1233"/>
        <v>0</v>
      </c>
      <c r="DW499" s="222">
        <f t="shared" si="1234"/>
        <v>0</v>
      </c>
      <c r="DX499" s="222">
        <f t="shared" si="1235"/>
        <v>0</v>
      </c>
      <c r="DY499" s="222">
        <f t="shared" si="1236"/>
        <v>0</v>
      </c>
      <c r="DZ499" s="222">
        <f t="shared" si="1237"/>
        <v>0</v>
      </c>
      <c r="EA499" s="222">
        <f t="shared" si="1238"/>
        <v>0</v>
      </c>
      <c r="EB499" s="222">
        <f t="shared" si="1239"/>
        <v>0</v>
      </c>
      <c r="EC499" s="222">
        <f t="shared" si="1240"/>
        <v>0</v>
      </c>
      <c r="ED499" s="222">
        <f t="shared" si="1241"/>
        <v>0</v>
      </c>
      <c r="EE499" s="222">
        <f t="shared" si="1242"/>
        <v>0</v>
      </c>
      <c r="EF499" s="222">
        <f t="shared" si="1243"/>
        <v>0</v>
      </c>
      <c r="EG499" s="222">
        <f t="shared" si="1244"/>
        <v>0</v>
      </c>
      <c r="EH499" s="222">
        <f t="shared" si="1245"/>
        <v>0</v>
      </c>
      <c r="EI499" s="222">
        <f t="shared" si="1246"/>
        <v>0</v>
      </c>
      <c r="EJ499" s="222">
        <f t="shared" si="1247"/>
        <v>0</v>
      </c>
      <c r="EK499" s="222">
        <f t="shared" si="1248"/>
        <v>0</v>
      </c>
      <c r="EL499" s="222">
        <f t="shared" si="1249"/>
        <v>0</v>
      </c>
      <c r="EM499" s="222">
        <f t="shared" si="1250"/>
        <v>0</v>
      </c>
      <c r="EN499" s="222">
        <f t="shared" si="1251"/>
        <v>0</v>
      </c>
      <c r="EO499" s="222">
        <f t="shared" si="1252"/>
        <v>0</v>
      </c>
      <c r="EP499" s="222">
        <f t="shared" si="1253"/>
        <v>0</v>
      </c>
      <c r="EQ499" s="222">
        <f t="shared" si="1254"/>
        <v>0</v>
      </c>
      <c r="ER499" s="222">
        <f t="shared" si="1255"/>
        <v>0</v>
      </c>
      <c r="ES499" s="222">
        <f t="shared" si="1256"/>
        <v>0</v>
      </c>
      <c r="ET499" s="222">
        <f t="shared" si="1257"/>
        <v>0</v>
      </c>
      <c r="EU499" s="222">
        <f t="shared" si="1258"/>
        <v>0</v>
      </c>
      <c r="EV499" s="222">
        <f t="shared" si="1259"/>
        <v>0</v>
      </c>
      <c r="EW499" s="222">
        <f t="shared" si="1260"/>
        <v>0</v>
      </c>
      <c r="EX499" s="222">
        <f t="shared" si="1261"/>
        <v>0</v>
      </c>
      <c r="EY499" s="222">
        <f t="shared" si="1262"/>
        <v>0</v>
      </c>
      <c r="EZ499" s="222">
        <f t="shared" si="1263"/>
        <v>0</v>
      </c>
      <c r="FA499" s="222">
        <f t="shared" si="1264"/>
        <v>0</v>
      </c>
      <c r="FB499" s="222">
        <f t="shared" si="1265"/>
        <v>0</v>
      </c>
      <c r="FC499" s="222">
        <f t="shared" si="1266"/>
        <v>0</v>
      </c>
      <c r="FD499" s="222">
        <f t="shared" si="1267"/>
        <v>0</v>
      </c>
      <c r="FE499" s="222">
        <f t="shared" si="1268"/>
        <v>0</v>
      </c>
      <c r="FF499" s="222">
        <f t="shared" si="1269"/>
        <v>0</v>
      </c>
      <c r="FG499" s="222">
        <f t="shared" si="1270"/>
        <v>0</v>
      </c>
      <c r="FH499" s="222">
        <f t="shared" si="1271"/>
        <v>0</v>
      </c>
      <c r="FI499" s="222">
        <f t="shared" si="1272"/>
        <v>0</v>
      </c>
      <c r="FJ499" s="222">
        <f t="shared" si="1273"/>
        <v>0</v>
      </c>
      <c r="FK499" s="222">
        <f t="shared" si="1274"/>
        <v>0</v>
      </c>
      <c r="FL499" s="222">
        <f t="shared" si="1275"/>
        <v>0</v>
      </c>
      <c r="FM499" s="222">
        <f t="shared" si="1276"/>
        <v>0</v>
      </c>
      <c r="FN499" s="222">
        <f t="shared" si="1277"/>
        <v>0</v>
      </c>
      <c r="FO499" s="222">
        <f t="shared" si="1278"/>
        <v>0</v>
      </c>
      <c r="FP499" s="222">
        <f t="shared" si="1279"/>
        <v>0</v>
      </c>
      <c r="FQ499" s="222">
        <f t="shared" si="1280"/>
        <v>0</v>
      </c>
      <c r="FR499" s="222">
        <f t="shared" si="1281"/>
        <v>0</v>
      </c>
      <c r="FS499" s="222">
        <f t="shared" si="1282"/>
        <v>0</v>
      </c>
      <c r="FT499" s="222">
        <f t="shared" si="1283"/>
        <v>0</v>
      </c>
      <c r="FU499" s="222">
        <f t="shared" si="1284"/>
        <v>0</v>
      </c>
      <c r="FV499" s="222">
        <f t="shared" si="1285"/>
        <v>0</v>
      </c>
      <c r="FW499" s="222">
        <f t="shared" si="1286"/>
        <v>0</v>
      </c>
      <c r="FX499" s="222">
        <f t="shared" si="1287"/>
        <v>0</v>
      </c>
      <c r="FY499" s="222">
        <f t="shared" si="1288"/>
        <v>0</v>
      </c>
      <c r="FZ499" s="222">
        <f t="shared" si="1289"/>
        <v>0</v>
      </c>
      <c r="GA499" s="222">
        <f t="shared" si="1290"/>
        <v>0</v>
      </c>
      <c r="GB499" s="222">
        <f t="shared" si="1291"/>
        <v>0</v>
      </c>
      <c r="GC499" s="222">
        <f t="shared" si="1292"/>
        <v>0</v>
      </c>
      <c r="GD499" s="222">
        <f t="shared" si="1293"/>
        <v>0</v>
      </c>
      <c r="GE499" s="222">
        <f t="shared" si="1294"/>
        <v>0</v>
      </c>
      <c r="GF499" s="222">
        <f t="shared" si="1295"/>
        <v>0</v>
      </c>
      <c r="GG499" s="222">
        <f t="shared" si="1296"/>
        <v>0</v>
      </c>
      <c r="GH499" s="222">
        <f t="shared" si="1297"/>
        <v>0</v>
      </c>
      <c r="GI499" s="222">
        <f t="shared" si="1298"/>
        <v>0</v>
      </c>
      <c r="GJ499" s="222">
        <f t="shared" si="1299"/>
        <v>0</v>
      </c>
      <c r="GK499" s="222">
        <f t="shared" si="1300"/>
        <v>0</v>
      </c>
      <c r="GL499" s="222">
        <f t="shared" si="1301"/>
        <v>0</v>
      </c>
      <c r="GM499" s="222">
        <f t="shared" si="1302"/>
        <v>0</v>
      </c>
      <c r="GN499" s="222">
        <f t="shared" si="1303"/>
        <v>0</v>
      </c>
      <c r="GO499" s="222">
        <f t="shared" si="1304"/>
        <v>0</v>
      </c>
      <c r="GP499" s="222">
        <f t="shared" si="1305"/>
        <v>0</v>
      </c>
      <c r="GQ499" s="222">
        <f t="shared" si="1306"/>
        <v>0</v>
      </c>
      <c r="GR499" s="222">
        <f t="shared" si="1307"/>
        <v>0</v>
      </c>
      <c r="GS499" s="222">
        <f t="shared" si="1308"/>
        <v>0</v>
      </c>
      <c r="GT499" s="222">
        <f t="shared" si="1309"/>
        <v>0</v>
      </c>
      <c r="GU499" s="222">
        <f t="shared" si="1310"/>
        <v>0</v>
      </c>
      <c r="GV499" s="222">
        <f t="shared" si="1311"/>
        <v>0</v>
      </c>
      <c r="GW499" s="222">
        <f t="shared" si="1312"/>
        <v>0</v>
      </c>
      <c r="GX499" s="222">
        <f t="shared" si="1313"/>
        <v>0</v>
      </c>
      <c r="GY499" s="222">
        <f t="shared" si="1314"/>
        <v>0</v>
      </c>
      <c r="GZ499" s="222">
        <f t="shared" si="1315"/>
        <v>0</v>
      </c>
      <c r="HA499" s="222">
        <f t="shared" si="1316"/>
        <v>0</v>
      </c>
      <c r="HB499" s="222">
        <f t="shared" si="1317"/>
        <v>0</v>
      </c>
      <c r="HC499" s="222">
        <f t="shared" si="1318"/>
        <v>0</v>
      </c>
      <c r="HD499" s="222">
        <f t="shared" si="1319"/>
        <v>0</v>
      </c>
      <c r="HE499" s="222">
        <f t="shared" si="1320"/>
        <v>0</v>
      </c>
      <c r="HF499" s="222">
        <f t="shared" si="1321"/>
        <v>0</v>
      </c>
      <c r="HG499" s="222">
        <f t="shared" si="1322"/>
        <v>0</v>
      </c>
      <c r="HH499" s="222">
        <f t="shared" si="1323"/>
        <v>0</v>
      </c>
      <c r="HI499" s="222">
        <f t="shared" si="1324"/>
        <v>0</v>
      </c>
      <c r="HJ499" s="222">
        <f t="shared" si="1325"/>
        <v>0</v>
      </c>
      <c r="HK499" s="222">
        <f t="shared" si="1326"/>
        <v>0</v>
      </c>
      <c r="HL499" s="222">
        <f t="shared" si="1327"/>
        <v>0</v>
      </c>
      <c r="HM499" s="222">
        <f t="shared" si="1328"/>
        <v>0</v>
      </c>
      <c r="HN499" s="222">
        <f t="shared" si="1329"/>
        <v>0</v>
      </c>
      <c r="HO499" s="222">
        <f t="shared" si="1330"/>
        <v>0</v>
      </c>
      <c r="HP499" s="222">
        <f t="shared" si="1331"/>
        <v>0</v>
      </c>
      <c r="HQ499" s="222">
        <f t="shared" si="1332"/>
        <v>0</v>
      </c>
      <c r="HR499" s="222">
        <f t="shared" si="1333"/>
        <v>0</v>
      </c>
      <c r="HS499" s="222">
        <f t="shared" si="1334"/>
        <v>0</v>
      </c>
      <c r="HT499" s="222">
        <f t="shared" si="1335"/>
        <v>0</v>
      </c>
      <c r="HU499" s="222">
        <f t="shared" si="1336"/>
        <v>0</v>
      </c>
      <c r="HV499" s="222">
        <f t="shared" si="1337"/>
        <v>0</v>
      </c>
      <c r="HW499" s="222">
        <f t="shared" si="1338"/>
        <v>0</v>
      </c>
      <c r="HX499" s="222">
        <f t="shared" si="1339"/>
        <v>0</v>
      </c>
      <c r="HY499" s="222">
        <f t="shared" si="1340"/>
        <v>0</v>
      </c>
      <c r="HZ499" s="222">
        <f t="shared" si="1341"/>
        <v>0</v>
      </c>
      <c r="IA499" s="222">
        <f t="shared" si="1342"/>
        <v>0</v>
      </c>
      <c r="IB499" s="222">
        <f t="shared" si="1343"/>
        <v>0</v>
      </c>
      <c r="IC499" s="222">
        <f t="shared" si="1344"/>
        <v>0</v>
      </c>
      <c r="ID499" s="222">
        <f t="shared" si="1345"/>
        <v>0</v>
      </c>
      <c r="IE499" s="222">
        <f t="shared" si="1346"/>
        <v>0</v>
      </c>
      <c r="IF499" s="222">
        <f t="shared" si="1347"/>
        <v>0</v>
      </c>
      <c r="IG499" s="222">
        <f t="shared" si="1348"/>
        <v>0</v>
      </c>
      <c r="IH499" s="222">
        <f t="shared" si="1349"/>
        <v>0</v>
      </c>
      <c r="II499" s="222">
        <f t="shared" si="1350"/>
        <v>0</v>
      </c>
      <c r="IJ499" s="222">
        <f t="shared" si="1351"/>
        <v>0</v>
      </c>
      <c r="IK499" s="222">
        <f t="shared" si="1352"/>
        <v>0</v>
      </c>
      <c r="IL499" s="222">
        <f t="shared" si="1353"/>
        <v>0</v>
      </c>
      <c r="IM499" s="222">
        <f t="shared" si="1354"/>
        <v>0</v>
      </c>
      <c r="IN499" s="222">
        <f t="shared" si="1355"/>
        <v>0</v>
      </c>
      <c r="IO499" s="222">
        <f t="shared" si="1356"/>
        <v>0</v>
      </c>
      <c r="IP499" s="222">
        <f t="shared" si="1357"/>
        <v>0</v>
      </c>
      <c r="IQ499" s="222">
        <f t="shared" si="1358"/>
        <v>0</v>
      </c>
      <c r="IR499" s="222">
        <f t="shared" si="1359"/>
        <v>0</v>
      </c>
      <c r="IS499" s="222">
        <f t="shared" si="1360"/>
        <v>0</v>
      </c>
      <c r="IT499" s="222">
        <f t="shared" si="1361"/>
        <v>0</v>
      </c>
      <c r="IU499" s="222">
        <f t="shared" si="1362"/>
        <v>0</v>
      </c>
      <c r="IV499" s="222">
        <f t="shared" si="1363"/>
        <v>0</v>
      </c>
      <c r="IW499" s="222">
        <f t="shared" si="1364"/>
        <v>0</v>
      </c>
      <c r="IX499" s="222">
        <f t="shared" si="1365"/>
        <v>0</v>
      </c>
      <c r="IY499" s="222">
        <f t="shared" si="1366"/>
        <v>0</v>
      </c>
      <c r="IZ499" s="222">
        <f t="shared" si="1367"/>
        <v>0</v>
      </c>
      <c r="JA499" s="222">
        <f t="shared" si="1368"/>
        <v>0</v>
      </c>
      <c r="JB499" s="222">
        <f t="shared" si="1369"/>
        <v>0</v>
      </c>
    </row>
    <row r="500" spans="2:262">
      <c r="B500" s="230">
        <v>139</v>
      </c>
      <c r="C500" s="229">
        <f t="shared" si="1370"/>
        <v>2.714843750000002E-3</v>
      </c>
      <c r="D500" s="226">
        <f t="shared" ca="1" si="1113"/>
        <v>23.436113893416728</v>
      </c>
      <c r="E500" s="225">
        <f ca="1">EO361</f>
        <v>-0.56388610658327287</v>
      </c>
      <c r="F500" s="224">
        <v>139</v>
      </c>
      <c r="G500" s="222">
        <f t="shared" si="1114"/>
        <v>0</v>
      </c>
      <c r="H500" s="222">
        <f t="shared" si="1115"/>
        <v>0</v>
      </c>
      <c r="I500" s="222">
        <f t="shared" si="1116"/>
        <v>0</v>
      </c>
      <c r="J500" s="222">
        <f t="shared" si="1117"/>
        <v>0</v>
      </c>
      <c r="K500" s="222">
        <f t="shared" si="1118"/>
        <v>0</v>
      </c>
      <c r="L500" s="222">
        <f t="shared" si="1119"/>
        <v>0</v>
      </c>
      <c r="M500" s="222">
        <f t="shared" si="1120"/>
        <v>0</v>
      </c>
      <c r="N500" s="222">
        <f t="shared" si="1121"/>
        <v>0</v>
      </c>
      <c r="O500" s="222">
        <f t="shared" si="1122"/>
        <v>0</v>
      </c>
      <c r="P500" s="222">
        <f t="shared" si="1123"/>
        <v>0</v>
      </c>
      <c r="Q500" s="222">
        <f t="shared" si="1124"/>
        <v>0</v>
      </c>
      <c r="R500" s="222">
        <f t="shared" si="1125"/>
        <v>0</v>
      </c>
      <c r="S500" s="222">
        <f t="shared" si="1126"/>
        <v>0</v>
      </c>
      <c r="T500" s="222">
        <f t="shared" si="1127"/>
        <v>0</v>
      </c>
      <c r="U500" s="222">
        <f t="shared" si="1128"/>
        <v>0</v>
      </c>
      <c r="V500" s="222">
        <f t="shared" si="1129"/>
        <v>0</v>
      </c>
      <c r="W500" s="222">
        <f t="shared" si="1130"/>
        <v>0</v>
      </c>
      <c r="X500" s="222">
        <f t="shared" si="1131"/>
        <v>0</v>
      </c>
      <c r="Y500" s="222">
        <f t="shared" si="1132"/>
        <v>0</v>
      </c>
      <c r="Z500" s="222">
        <f t="shared" si="1133"/>
        <v>0</v>
      </c>
      <c r="AA500" s="222">
        <f t="shared" si="1134"/>
        <v>0</v>
      </c>
      <c r="AB500" s="222">
        <f t="shared" si="1135"/>
        <v>0</v>
      </c>
      <c r="AC500" s="222">
        <f t="shared" si="1136"/>
        <v>0</v>
      </c>
      <c r="AD500" s="222">
        <f t="shared" si="1137"/>
        <v>0</v>
      </c>
      <c r="AE500" s="222">
        <f t="shared" si="1138"/>
        <v>0</v>
      </c>
      <c r="AF500" s="222">
        <f t="shared" si="1139"/>
        <v>0</v>
      </c>
      <c r="AG500" s="222">
        <f t="shared" si="1140"/>
        <v>0</v>
      </c>
      <c r="AH500" s="222">
        <f t="shared" si="1141"/>
        <v>0</v>
      </c>
      <c r="AI500" s="222">
        <f t="shared" si="1142"/>
        <v>0</v>
      </c>
      <c r="AJ500" s="222">
        <f t="shared" si="1143"/>
        <v>0</v>
      </c>
      <c r="AK500" s="222">
        <f t="shared" si="1144"/>
        <v>0</v>
      </c>
      <c r="AL500" s="222">
        <f t="shared" si="1145"/>
        <v>0</v>
      </c>
      <c r="AM500" s="222">
        <f t="shared" si="1146"/>
        <v>0</v>
      </c>
      <c r="AN500" s="222">
        <f t="shared" si="1147"/>
        <v>0</v>
      </c>
      <c r="AO500" s="222">
        <f t="shared" si="1148"/>
        <v>0</v>
      </c>
      <c r="AP500" s="222">
        <f t="shared" si="1149"/>
        <v>0</v>
      </c>
      <c r="AQ500" s="222">
        <f t="shared" si="1150"/>
        <v>0</v>
      </c>
      <c r="AR500" s="222">
        <f t="shared" si="1151"/>
        <v>0</v>
      </c>
      <c r="AS500" s="222">
        <f t="shared" si="1152"/>
        <v>0</v>
      </c>
      <c r="AT500" s="222">
        <f t="shared" si="1153"/>
        <v>0</v>
      </c>
      <c r="AU500" s="222">
        <f t="shared" si="1154"/>
        <v>0</v>
      </c>
      <c r="AV500" s="222">
        <f t="shared" si="1155"/>
        <v>0</v>
      </c>
      <c r="AW500" s="222">
        <f t="shared" si="1156"/>
        <v>0</v>
      </c>
      <c r="AX500" s="222">
        <f t="shared" si="1157"/>
        <v>0</v>
      </c>
      <c r="AY500" s="222">
        <f t="shared" si="1158"/>
        <v>0</v>
      </c>
      <c r="AZ500" s="222">
        <f t="shared" si="1159"/>
        <v>0</v>
      </c>
      <c r="BA500" s="222">
        <f t="shared" si="1160"/>
        <v>0</v>
      </c>
      <c r="BB500" s="222">
        <f t="shared" si="1161"/>
        <v>0</v>
      </c>
      <c r="BC500" s="222">
        <f t="shared" si="1162"/>
        <v>0</v>
      </c>
      <c r="BD500" s="222">
        <f t="shared" si="1163"/>
        <v>0</v>
      </c>
      <c r="BE500" s="222">
        <f t="shared" si="1164"/>
        <v>0</v>
      </c>
      <c r="BF500" s="222">
        <f t="shared" si="1165"/>
        <v>0</v>
      </c>
      <c r="BG500" s="222">
        <f t="shared" si="1166"/>
        <v>0</v>
      </c>
      <c r="BH500" s="222">
        <f t="shared" si="1167"/>
        <v>0</v>
      </c>
      <c r="BI500" s="222">
        <f t="shared" si="1168"/>
        <v>0</v>
      </c>
      <c r="BJ500" s="222">
        <f t="shared" si="1169"/>
        <v>0</v>
      </c>
      <c r="BK500" s="222">
        <f t="shared" si="1170"/>
        <v>0</v>
      </c>
      <c r="BL500" s="222">
        <f t="shared" si="1171"/>
        <v>0</v>
      </c>
      <c r="BM500" s="222">
        <f t="shared" si="1172"/>
        <v>0</v>
      </c>
      <c r="BN500" s="222">
        <f t="shared" si="1173"/>
        <v>0</v>
      </c>
      <c r="BO500" s="222">
        <f t="shared" si="1174"/>
        <v>0</v>
      </c>
      <c r="BP500" s="222">
        <f t="shared" si="1175"/>
        <v>0</v>
      </c>
      <c r="BQ500" s="222">
        <f t="shared" si="1176"/>
        <v>0</v>
      </c>
      <c r="BR500" s="222">
        <f t="shared" si="1177"/>
        <v>0</v>
      </c>
      <c r="BS500" s="222">
        <f t="shared" si="1178"/>
        <v>0</v>
      </c>
      <c r="BT500" s="222">
        <f t="shared" si="1179"/>
        <v>0</v>
      </c>
      <c r="BU500" s="222">
        <f t="shared" si="1180"/>
        <v>0</v>
      </c>
      <c r="BV500" s="222">
        <f t="shared" si="1181"/>
        <v>0</v>
      </c>
      <c r="BW500" s="222">
        <f t="shared" si="1182"/>
        <v>0</v>
      </c>
      <c r="BX500" s="222">
        <f t="shared" si="1183"/>
        <v>0</v>
      </c>
      <c r="BY500" s="222">
        <f t="shared" si="1184"/>
        <v>0</v>
      </c>
      <c r="BZ500" s="222">
        <f t="shared" si="1185"/>
        <v>0</v>
      </c>
      <c r="CA500" s="222">
        <f t="shared" si="1186"/>
        <v>0</v>
      </c>
      <c r="CB500" s="222">
        <f t="shared" si="1187"/>
        <v>0</v>
      </c>
      <c r="CC500" s="222">
        <f t="shared" si="1188"/>
        <v>0</v>
      </c>
      <c r="CD500" s="222">
        <f t="shared" si="1189"/>
        <v>0</v>
      </c>
      <c r="CE500" s="222">
        <f t="shared" si="1190"/>
        <v>0</v>
      </c>
      <c r="CF500" s="222">
        <f t="shared" si="1191"/>
        <v>0</v>
      </c>
      <c r="CG500" s="222">
        <f t="shared" si="1192"/>
        <v>0</v>
      </c>
      <c r="CH500" s="222">
        <f t="shared" si="1193"/>
        <v>0</v>
      </c>
      <c r="CI500" s="222">
        <f t="shared" si="1194"/>
        <v>0</v>
      </c>
      <c r="CJ500" s="222">
        <f t="shared" si="1195"/>
        <v>0</v>
      </c>
      <c r="CK500" s="222">
        <f t="shared" si="1196"/>
        <v>0</v>
      </c>
      <c r="CL500" s="222">
        <f t="shared" si="1197"/>
        <v>0</v>
      </c>
      <c r="CM500" s="222">
        <f t="shared" si="1198"/>
        <v>0</v>
      </c>
      <c r="CN500" s="222">
        <f t="shared" si="1199"/>
        <v>0</v>
      </c>
      <c r="CO500" s="222">
        <f t="shared" si="1200"/>
        <v>0</v>
      </c>
      <c r="CP500" s="222">
        <f t="shared" si="1201"/>
        <v>0</v>
      </c>
      <c r="CQ500" s="222">
        <f t="shared" si="1202"/>
        <v>0</v>
      </c>
      <c r="CR500" s="222">
        <f t="shared" si="1203"/>
        <v>0</v>
      </c>
      <c r="CS500" s="222">
        <f t="shared" si="1204"/>
        <v>0</v>
      </c>
      <c r="CT500" s="222">
        <f t="shared" si="1205"/>
        <v>0</v>
      </c>
      <c r="CU500" s="222">
        <f t="shared" si="1206"/>
        <v>0</v>
      </c>
      <c r="CV500" s="222">
        <f t="shared" si="1207"/>
        <v>0</v>
      </c>
      <c r="CW500" s="222">
        <f t="shared" si="1208"/>
        <v>0</v>
      </c>
      <c r="CX500" s="222">
        <f t="shared" si="1209"/>
        <v>0</v>
      </c>
      <c r="CY500" s="222">
        <f t="shared" si="1210"/>
        <v>0</v>
      </c>
      <c r="CZ500" s="222">
        <f t="shared" si="1211"/>
        <v>0</v>
      </c>
      <c r="DA500" s="222">
        <f t="shared" si="1212"/>
        <v>0</v>
      </c>
      <c r="DB500" s="222">
        <f t="shared" si="1213"/>
        <v>0</v>
      </c>
      <c r="DC500" s="222">
        <f t="shared" si="1214"/>
        <v>0</v>
      </c>
      <c r="DD500" s="222">
        <f t="shared" si="1215"/>
        <v>0</v>
      </c>
      <c r="DE500" s="222">
        <f t="shared" si="1216"/>
        <v>0</v>
      </c>
      <c r="DF500" s="222">
        <f t="shared" si="1217"/>
        <v>0</v>
      </c>
      <c r="DG500" s="222">
        <f t="shared" si="1218"/>
        <v>0</v>
      </c>
      <c r="DH500" s="222">
        <f t="shared" si="1219"/>
        <v>0</v>
      </c>
      <c r="DI500" s="222">
        <f t="shared" si="1220"/>
        <v>0</v>
      </c>
      <c r="DJ500" s="222">
        <f t="shared" si="1221"/>
        <v>0</v>
      </c>
      <c r="DK500" s="222">
        <f t="shared" si="1222"/>
        <v>0</v>
      </c>
      <c r="DL500" s="222">
        <f t="shared" si="1223"/>
        <v>0</v>
      </c>
      <c r="DM500" s="222">
        <f t="shared" si="1224"/>
        <v>0</v>
      </c>
      <c r="DN500" s="222">
        <f t="shared" si="1225"/>
        <v>0</v>
      </c>
      <c r="DO500" s="222">
        <f t="shared" si="1226"/>
        <v>0</v>
      </c>
      <c r="DP500" s="222">
        <f t="shared" si="1227"/>
        <v>0</v>
      </c>
      <c r="DQ500" s="222">
        <f t="shared" si="1228"/>
        <v>0</v>
      </c>
      <c r="DR500" s="222">
        <f t="shared" si="1229"/>
        <v>0</v>
      </c>
      <c r="DS500" s="222">
        <f t="shared" si="1230"/>
        <v>0</v>
      </c>
      <c r="DT500" s="222">
        <f t="shared" si="1231"/>
        <v>0</v>
      </c>
      <c r="DU500" s="222">
        <f t="shared" si="1232"/>
        <v>0</v>
      </c>
      <c r="DV500" s="222">
        <f t="shared" si="1233"/>
        <v>0</v>
      </c>
      <c r="DW500" s="222">
        <f t="shared" si="1234"/>
        <v>0</v>
      </c>
      <c r="DX500" s="222">
        <f t="shared" si="1235"/>
        <v>0</v>
      </c>
      <c r="DY500" s="222">
        <f t="shared" si="1236"/>
        <v>0</v>
      </c>
      <c r="DZ500" s="222">
        <f t="shared" si="1237"/>
        <v>0</v>
      </c>
      <c r="EA500" s="222">
        <f t="shared" si="1238"/>
        <v>0</v>
      </c>
      <c r="EB500" s="222">
        <f t="shared" si="1239"/>
        <v>0</v>
      </c>
      <c r="EC500" s="222">
        <f t="shared" si="1240"/>
        <v>0</v>
      </c>
      <c r="ED500" s="222">
        <f t="shared" si="1241"/>
        <v>0</v>
      </c>
      <c r="EE500" s="222">
        <f t="shared" si="1242"/>
        <v>0</v>
      </c>
      <c r="EF500" s="222">
        <f t="shared" si="1243"/>
        <v>0</v>
      </c>
      <c r="EG500" s="222">
        <f t="shared" si="1244"/>
        <v>0</v>
      </c>
      <c r="EH500" s="222">
        <f t="shared" si="1245"/>
        <v>0</v>
      </c>
      <c r="EI500" s="222">
        <f t="shared" si="1246"/>
        <v>0</v>
      </c>
      <c r="EJ500" s="222">
        <f t="shared" si="1247"/>
        <v>0</v>
      </c>
      <c r="EK500" s="222">
        <f t="shared" si="1248"/>
        <v>0</v>
      </c>
      <c r="EL500" s="222">
        <f t="shared" si="1249"/>
        <v>0</v>
      </c>
      <c r="EM500" s="222">
        <f t="shared" si="1250"/>
        <v>0</v>
      </c>
      <c r="EN500" s="222">
        <f t="shared" si="1251"/>
        <v>0</v>
      </c>
      <c r="EO500" s="222">
        <f t="shared" si="1252"/>
        <v>0</v>
      </c>
      <c r="EP500" s="222">
        <f t="shared" si="1253"/>
        <v>0</v>
      </c>
      <c r="EQ500" s="222">
        <f t="shared" si="1254"/>
        <v>0</v>
      </c>
      <c r="ER500" s="222">
        <f t="shared" si="1255"/>
        <v>0</v>
      </c>
      <c r="ES500" s="222">
        <f t="shared" si="1256"/>
        <v>0</v>
      </c>
      <c r="ET500" s="222">
        <f t="shared" si="1257"/>
        <v>0</v>
      </c>
      <c r="EU500" s="222">
        <f t="shared" si="1258"/>
        <v>0</v>
      </c>
      <c r="EV500" s="222">
        <f t="shared" si="1259"/>
        <v>0</v>
      </c>
      <c r="EW500" s="222">
        <f t="shared" si="1260"/>
        <v>0</v>
      </c>
      <c r="EX500" s="222">
        <f t="shared" si="1261"/>
        <v>0</v>
      </c>
      <c r="EY500" s="222">
        <f t="shared" si="1262"/>
        <v>0</v>
      </c>
      <c r="EZ500" s="222">
        <f t="shared" si="1263"/>
        <v>0</v>
      </c>
      <c r="FA500" s="222">
        <f t="shared" si="1264"/>
        <v>0</v>
      </c>
      <c r="FB500" s="222">
        <f t="shared" si="1265"/>
        <v>0</v>
      </c>
      <c r="FC500" s="222">
        <f t="shared" si="1266"/>
        <v>0</v>
      </c>
      <c r="FD500" s="222">
        <f t="shared" si="1267"/>
        <v>0</v>
      </c>
      <c r="FE500" s="222">
        <f t="shared" si="1268"/>
        <v>0</v>
      </c>
      <c r="FF500" s="222">
        <f t="shared" si="1269"/>
        <v>0</v>
      </c>
      <c r="FG500" s="222">
        <f t="shared" si="1270"/>
        <v>0</v>
      </c>
      <c r="FH500" s="222">
        <f t="shared" si="1271"/>
        <v>0</v>
      </c>
      <c r="FI500" s="222">
        <f t="shared" si="1272"/>
        <v>0</v>
      </c>
      <c r="FJ500" s="222">
        <f t="shared" si="1273"/>
        <v>0</v>
      </c>
      <c r="FK500" s="222">
        <f t="shared" si="1274"/>
        <v>0</v>
      </c>
      <c r="FL500" s="222">
        <f t="shared" si="1275"/>
        <v>0</v>
      </c>
      <c r="FM500" s="222">
        <f t="shared" si="1276"/>
        <v>0</v>
      </c>
      <c r="FN500" s="222">
        <f t="shared" si="1277"/>
        <v>0</v>
      </c>
      <c r="FO500" s="222">
        <f t="shared" si="1278"/>
        <v>0</v>
      </c>
      <c r="FP500" s="222">
        <f t="shared" si="1279"/>
        <v>0</v>
      </c>
      <c r="FQ500" s="222">
        <f t="shared" si="1280"/>
        <v>0</v>
      </c>
      <c r="FR500" s="222">
        <f t="shared" si="1281"/>
        <v>0</v>
      </c>
      <c r="FS500" s="222">
        <f t="shared" si="1282"/>
        <v>0</v>
      </c>
      <c r="FT500" s="222">
        <f t="shared" si="1283"/>
        <v>0</v>
      </c>
      <c r="FU500" s="222">
        <f t="shared" si="1284"/>
        <v>0</v>
      </c>
      <c r="FV500" s="222">
        <f t="shared" si="1285"/>
        <v>0</v>
      </c>
      <c r="FW500" s="222">
        <f t="shared" si="1286"/>
        <v>0</v>
      </c>
      <c r="FX500" s="222">
        <f t="shared" si="1287"/>
        <v>0</v>
      </c>
      <c r="FY500" s="222">
        <f t="shared" si="1288"/>
        <v>0</v>
      </c>
      <c r="FZ500" s="222">
        <f t="shared" si="1289"/>
        <v>0</v>
      </c>
      <c r="GA500" s="222">
        <f t="shared" si="1290"/>
        <v>0</v>
      </c>
      <c r="GB500" s="222">
        <f t="shared" si="1291"/>
        <v>0</v>
      </c>
      <c r="GC500" s="222">
        <f t="shared" si="1292"/>
        <v>0</v>
      </c>
      <c r="GD500" s="222">
        <f t="shared" si="1293"/>
        <v>0</v>
      </c>
      <c r="GE500" s="222">
        <f t="shared" si="1294"/>
        <v>0</v>
      </c>
      <c r="GF500" s="222">
        <f t="shared" si="1295"/>
        <v>0</v>
      </c>
      <c r="GG500" s="222">
        <f t="shared" si="1296"/>
        <v>0</v>
      </c>
      <c r="GH500" s="222">
        <f t="shared" si="1297"/>
        <v>0</v>
      </c>
      <c r="GI500" s="222">
        <f t="shared" si="1298"/>
        <v>0</v>
      </c>
      <c r="GJ500" s="222">
        <f t="shared" si="1299"/>
        <v>0</v>
      </c>
      <c r="GK500" s="222">
        <f t="shared" si="1300"/>
        <v>0</v>
      </c>
      <c r="GL500" s="222">
        <f t="shared" si="1301"/>
        <v>0</v>
      </c>
      <c r="GM500" s="222">
        <f t="shared" si="1302"/>
        <v>0</v>
      </c>
      <c r="GN500" s="222">
        <f t="shared" si="1303"/>
        <v>0</v>
      </c>
      <c r="GO500" s="222">
        <f t="shared" si="1304"/>
        <v>0</v>
      </c>
      <c r="GP500" s="222">
        <f t="shared" si="1305"/>
        <v>0</v>
      </c>
      <c r="GQ500" s="222">
        <f t="shared" si="1306"/>
        <v>0</v>
      </c>
      <c r="GR500" s="222">
        <f t="shared" si="1307"/>
        <v>0</v>
      </c>
      <c r="GS500" s="222">
        <f t="shared" si="1308"/>
        <v>0</v>
      </c>
      <c r="GT500" s="222">
        <f t="shared" si="1309"/>
        <v>0</v>
      </c>
      <c r="GU500" s="222">
        <f t="shared" si="1310"/>
        <v>0</v>
      </c>
      <c r="GV500" s="222">
        <f t="shared" si="1311"/>
        <v>0</v>
      </c>
      <c r="GW500" s="222">
        <f t="shared" si="1312"/>
        <v>0</v>
      </c>
      <c r="GX500" s="222">
        <f t="shared" si="1313"/>
        <v>0</v>
      </c>
      <c r="GY500" s="222">
        <f t="shared" si="1314"/>
        <v>0</v>
      </c>
      <c r="GZ500" s="222">
        <f t="shared" si="1315"/>
        <v>0</v>
      </c>
      <c r="HA500" s="222">
        <f t="shared" si="1316"/>
        <v>0</v>
      </c>
      <c r="HB500" s="222">
        <f t="shared" si="1317"/>
        <v>0</v>
      </c>
      <c r="HC500" s="222">
        <f t="shared" si="1318"/>
        <v>0</v>
      </c>
      <c r="HD500" s="222">
        <f t="shared" si="1319"/>
        <v>0</v>
      </c>
      <c r="HE500" s="222">
        <f t="shared" si="1320"/>
        <v>0</v>
      </c>
      <c r="HF500" s="222">
        <f t="shared" si="1321"/>
        <v>0</v>
      </c>
      <c r="HG500" s="222">
        <f t="shared" si="1322"/>
        <v>0</v>
      </c>
      <c r="HH500" s="222">
        <f t="shared" si="1323"/>
        <v>0</v>
      </c>
      <c r="HI500" s="222">
        <f t="shared" si="1324"/>
        <v>0</v>
      </c>
      <c r="HJ500" s="222">
        <f t="shared" si="1325"/>
        <v>0</v>
      </c>
      <c r="HK500" s="222">
        <f t="shared" si="1326"/>
        <v>0</v>
      </c>
      <c r="HL500" s="222">
        <f t="shared" si="1327"/>
        <v>0</v>
      </c>
      <c r="HM500" s="222">
        <f t="shared" si="1328"/>
        <v>0</v>
      </c>
      <c r="HN500" s="222">
        <f t="shared" si="1329"/>
        <v>0</v>
      </c>
      <c r="HO500" s="222">
        <f t="shared" si="1330"/>
        <v>0</v>
      </c>
      <c r="HP500" s="222">
        <f t="shared" si="1331"/>
        <v>0</v>
      </c>
      <c r="HQ500" s="222">
        <f t="shared" si="1332"/>
        <v>0</v>
      </c>
      <c r="HR500" s="222">
        <f t="shared" si="1333"/>
        <v>0</v>
      </c>
      <c r="HS500" s="222">
        <f t="shared" si="1334"/>
        <v>0</v>
      </c>
      <c r="HT500" s="222">
        <f t="shared" si="1335"/>
        <v>0</v>
      </c>
      <c r="HU500" s="222">
        <f t="shared" si="1336"/>
        <v>0</v>
      </c>
      <c r="HV500" s="222">
        <f t="shared" si="1337"/>
        <v>0</v>
      </c>
      <c r="HW500" s="222">
        <f t="shared" si="1338"/>
        <v>0</v>
      </c>
      <c r="HX500" s="222">
        <f t="shared" si="1339"/>
        <v>0</v>
      </c>
      <c r="HY500" s="222">
        <f t="shared" si="1340"/>
        <v>0</v>
      </c>
      <c r="HZ500" s="222">
        <f t="shared" si="1341"/>
        <v>0</v>
      </c>
      <c r="IA500" s="222">
        <f t="shared" si="1342"/>
        <v>0</v>
      </c>
      <c r="IB500" s="222">
        <f t="shared" si="1343"/>
        <v>0</v>
      </c>
      <c r="IC500" s="222">
        <f t="shared" si="1344"/>
        <v>0</v>
      </c>
      <c r="ID500" s="222">
        <f t="shared" si="1345"/>
        <v>0</v>
      </c>
      <c r="IE500" s="222">
        <f t="shared" si="1346"/>
        <v>0</v>
      </c>
      <c r="IF500" s="222">
        <f t="shared" si="1347"/>
        <v>0</v>
      </c>
      <c r="IG500" s="222">
        <f t="shared" si="1348"/>
        <v>0</v>
      </c>
      <c r="IH500" s="222">
        <f t="shared" si="1349"/>
        <v>0</v>
      </c>
      <c r="II500" s="222">
        <f t="shared" si="1350"/>
        <v>0</v>
      </c>
      <c r="IJ500" s="222">
        <f t="shared" si="1351"/>
        <v>0</v>
      </c>
      <c r="IK500" s="222">
        <f t="shared" si="1352"/>
        <v>0</v>
      </c>
      <c r="IL500" s="222">
        <f t="shared" si="1353"/>
        <v>0</v>
      </c>
      <c r="IM500" s="222">
        <f t="shared" si="1354"/>
        <v>0</v>
      </c>
      <c r="IN500" s="222">
        <f t="shared" si="1355"/>
        <v>0</v>
      </c>
      <c r="IO500" s="222">
        <f t="shared" si="1356"/>
        <v>0</v>
      </c>
      <c r="IP500" s="222">
        <f t="shared" si="1357"/>
        <v>0</v>
      </c>
      <c r="IQ500" s="222">
        <f t="shared" si="1358"/>
        <v>0</v>
      </c>
      <c r="IR500" s="222">
        <f t="shared" si="1359"/>
        <v>0</v>
      </c>
      <c r="IS500" s="222">
        <f t="shared" si="1360"/>
        <v>0</v>
      </c>
      <c r="IT500" s="222">
        <f t="shared" si="1361"/>
        <v>0</v>
      </c>
      <c r="IU500" s="222">
        <f t="shared" si="1362"/>
        <v>0</v>
      </c>
      <c r="IV500" s="222">
        <f t="shared" si="1363"/>
        <v>0</v>
      </c>
      <c r="IW500" s="222">
        <f t="shared" si="1364"/>
        <v>0</v>
      </c>
      <c r="IX500" s="222">
        <f t="shared" si="1365"/>
        <v>0</v>
      </c>
      <c r="IY500" s="222">
        <f t="shared" si="1366"/>
        <v>0</v>
      </c>
      <c r="IZ500" s="222">
        <f t="shared" si="1367"/>
        <v>0</v>
      </c>
      <c r="JA500" s="222">
        <f t="shared" si="1368"/>
        <v>0</v>
      </c>
      <c r="JB500" s="222">
        <f t="shared" si="1369"/>
        <v>0</v>
      </c>
    </row>
    <row r="501" spans="2:262">
      <c r="B501" s="230">
        <v>140</v>
      </c>
      <c r="C501" s="229">
        <f t="shared" si="1370"/>
        <v>2.734375000000002E-3</v>
      </c>
      <c r="D501" s="226">
        <f t="shared" ca="1" si="1113"/>
        <v>23.421206929235744</v>
      </c>
      <c r="E501" s="225">
        <f ca="1">EP361</f>
        <v>-0.57879307076425446</v>
      </c>
      <c r="F501" s="224">
        <v>140</v>
      </c>
      <c r="G501" s="222">
        <f t="shared" si="1114"/>
        <v>0</v>
      </c>
      <c r="H501" s="222">
        <f t="shared" si="1115"/>
        <v>0</v>
      </c>
      <c r="I501" s="222">
        <f t="shared" si="1116"/>
        <v>0</v>
      </c>
      <c r="J501" s="222">
        <f t="shared" si="1117"/>
        <v>0</v>
      </c>
      <c r="K501" s="222">
        <f t="shared" si="1118"/>
        <v>0</v>
      </c>
      <c r="L501" s="222">
        <f t="shared" si="1119"/>
        <v>0</v>
      </c>
      <c r="M501" s="222">
        <f t="shared" si="1120"/>
        <v>0</v>
      </c>
      <c r="N501" s="222">
        <f t="shared" si="1121"/>
        <v>0</v>
      </c>
      <c r="O501" s="222">
        <f t="shared" si="1122"/>
        <v>0</v>
      </c>
      <c r="P501" s="222">
        <f t="shared" si="1123"/>
        <v>0</v>
      </c>
      <c r="Q501" s="222">
        <f t="shared" si="1124"/>
        <v>0</v>
      </c>
      <c r="R501" s="222">
        <f t="shared" si="1125"/>
        <v>0</v>
      </c>
      <c r="S501" s="222">
        <f t="shared" si="1126"/>
        <v>0</v>
      </c>
      <c r="T501" s="222">
        <f t="shared" si="1127"/>
        <v>0</v>
      </c>
      <c r="U501" s="222">
        <f t="shared" si="1128"/>
        <v>0</v>
      </c>
      <c r="V501" s="222">
        <f t="shared" si="1129"/>
        <v>0</v>
      </c>
      <c r="W501" s="222">
        <f t="shared" si="1130"/>
        <v>0</v>
      </c>
      <c r="X501" s="222">
        <f t="shared" si="1131"/>
        <v>0</v>
      </c>
      <c r="Y501" s="222">
        <f t="shared" si="1132"/>
        <v>0</v>
      </c>
      <c r="Z501" s="222">
        <f t="shared" si="1133"/>
        <v>0</v>
      </c>
      <c r="AA501" s="222">
        <f t="shared" si="1134"/>
        <v>0</v>
      </c>
      <c r="AB501" s="222">
        <f t="shared" si="1135"/>
        <v>0</v>
      </c>
      <c r="AC501" s="222">
        <f t="shared" si="1136"/>
        <v>0</v>
      </c>
      <c r="AD501" s="222">
        <f t="shared" si="1137"/>
        <v>0</v>
      </c>
      <c r="AE501" s="222">
        <f t="shared" si="1138"/>
        <v>0</v>
      </c>
      <c r="AF501" s="222">
        <f t="shared" si="1139"/>
        <v>0</v>
      </c>
      <c r="AG501" s="222">
        <f t="shared" si="1140"/>
        <v>0</v>
      </c>
      <c r="AH501" s="222">
        <f t="shared" si="1141"/>
        <v>0</v>
      </c>
      <c r="AI501" s="222">
        <f t="shared" si="1142"/>
        <v>0</v>
      </c>
      <c r="AJ501" s="222">
        <f t="shared" si="1143"/>
        <v>0</v>
      </c>
      <c r="AK501" s="222">
        <f t="shared" si="1144"/>
        <v>0</v>
      </c>
      <c r="AL501" s="222">
        <f t="shared" si="1145"/>
        <v>0</v>
      </c>
      <c r="AM501" s="222">
        <f t="shared" si="1146"/>
        <v>0</v>
      </c>
      <c r="AN501" s="222">
        <f t="shared" si="1147"/>
        <v>0</v>
      </c>
      <c r="AO501" s="222">
        <f t="shared" si="1148"/>
        <v>0</v>
      </c>
      <c r="AP501" s="222">
        <f t="shared" si="1149"/>
        <v>0</v>
      </c>
      <c r="AQ501" s="222">
        <f t="shared" si="1150"/>
        <v>0</v>
      </c>
      <c r="AR501" s="222">
        <f t="shared" si="1151"/>
        <v>0</v>
      </c>
      <c r="AS501" s="222">
        <f t="shared" si="1152"/>
        <v>0</v>
      </c>
      <c r="AT501" s="222">
        <f t="shared" si="1153"/>
        <v>0</v>
      </c>
      <c r="AU501" s="222">
        <f t="shared" si="1154"/>
        <v>0</v>
      </c>
      <c r="AV501" s="222">
        <f t="shared" si="1155"/>
        <v>0</v>
      </c>
      <c r="AW501" s="222">
        <f t="shared" si="1156"/>
        <v>0</v>
      </c>
      <c r="AX501" s="222">
        <f t="shared" si="1157"/>
        <v>0</v>
      </c>
      <c r="AY501" s="222">
        <f t="shared" si="1158"/>
        <v>0</v>
      </c>
      <c r="AZ501" s="222">
        <f t="shared" si="1159"/>
        <v>0</v>
      </c>
      <c r="BA501" s="222">
        <f t="shared" si="1160"/>
        <v>0</v>
      </c>
      <c r="BB501" s="222">
        <f t="shared" si="1161"/>
        <v>0</v>
      </c>
      <c r="BC501" s="222">
        <f t="shared" si="1162"/>
        <v>0</v>
      </c>
      <c r="BD501" s="222">
        <f t="shared" si="1163"/>
        <v>0</v>
      </c>
      <c r="BE501" s="222">
        <f t="shared" si="1164"/>
        <v>0</v>
      </c>
      <c r="BF501" s="222">
        <f t="shared" si="1165"/>
        <v>0</v>
      </c>
      <c r="BG501" s="222">
        <f t="shared" si="1166"/>
        <v>0</v>
      </c>
      <c r="BH501" s="222">
        <f t="shared" si="1167"/>
        <v>0</v>
      </c>
      <c r="BI501" s="222">
        <f t="shared" si="1168"/>
        <v>0</v>
      </c>
      <c r="BJ501" s="222">
        <f t="shared" si="1169"/>
        <v>0</v>
      </c>
      <c r="BK501" s="222">
        <f t="shared" si="1170"/>
        <v>0</v>
      </c>
      <c r="BL501" s="222">
        <f t="shared" si="1171"/>
        <v>0</v>
      </c>
      <c r="BM501" s="222">
        <f t="shared" si="1172"/>
        <v>0</v>
      </c>
      <c r="BN501" s="222">
        <f t="shared" si="1173"/>
        <v>0</v>
      </c>
      <c r="BO501" s="222">
        <f t="shared" si="1174"/>
        <v>0</v>
      </c>
      <c r="BP501" s="222">
        <f t="shared" si="1175"/>
        <v>0</v>
      </c>
      <c r="BQ501" s="222">
        <f t="shared" si="1176"/>
        <v>0</v>
      </c>
      <c r="BR501" s="222">
        <f t="shared" si="1177"/>
        <v>0</v>
      </c>
      <c r="BS501" s="222">
        <f t="shared" si="1178"/>
        <v>0</v>
      </c>
      <c r="BT501" s="222">
        <f t="shared" si="1179"/>
        <v>0</v>
      </c>
      <c r="BU501" s="222">
        <f t="shared" si="1180"/>
        <v>0</v>
      </c>
      <c r="BV501" s="222">
        <f t="shared" si="1181"/>
        <v>0</v>
      </c>
      <c r="BW501" s="222">
        <f t="shared" si="1182"/>
        <v>0</v>
      </c>
      <c r="BX501" s="222">
        <f t="shared" si="1183"/>
        <v>0</v>
      </c>
      <c r="BY501" s="222">
        <f t="shared" si="1184"/>
        <v>0</v>
      </c>
      <c r="BZ501" s="222">
        <f t="shared" si="1185"/>
        <v>0</v>
      </c>
      <c r="CA501" s="222">
        <f t="shared" si="1186"/>
        <v>0</v>
      </c>
      <c r="CB501" s="222">
        <f t="shared" si="1187"/>
        <v>0</v>
      </c>
      <c r="CC501" s="222">
        <f t="shared" si="1188"/>
        <v>0</v>
      </c>
      <c r="CD501" s="222">
        <f t="shared" si="1189"/>
        <v>0</v>
      </c>
      <c r="CE501" s="222">
        <f t="shared" si="1190"/>
        <v>0</v>
      </c>
      <c r="CF501" s="222">
        <f t="shared" si="1191"/>
        <v>0</v>
      </c>
      <c r="CG501" s="222">
        <f t="shared" si="1192"/>
        <v>0</v>
      </c>
      <c r="CH501" s="222">
        <f t="shared" si="1193"/>
        <v>0</v>
      </c>
      <c r="CI501" s="222">
        <f t="shared" si="1194"/>
        <v>0</v>
      </c>
      <c r="CJ501" s="222">
        <f t="shared" si="1195"/>
        <v>0</v>
      </c>
      <c r="CK501" s="222">
        <f t="shared" si="1196"/>
        <v>0</v>
      </c>
      <c r="CL501" s="222">
        <f t="shared" si="1197"/>
        <v>0</v>
      </c>
      <c r="CM501" s="222">
        <f t="shared" si="1198"/>
        <v>0</v>
      </c>
      <c r="CN501" s="222">
        <f t="shared" si="1199"/>
        <v>0</v>
      </c>
      <c r="CO501" s="222">
        <f t="shared" si="1200"/>
        <v>0</v>
      </c>
      <c r="CP501" s="222">
        <f t="shared" si="1201"/>
        <v>0</v>
      </c>
      <c r="CQ501" s="222">
        <f t="shared" si="1202"/>
        <v>0</v>
      </c>
      <c r="CR501" s="222">
        <f t="shared" si="1203"/>
        <v>0</v>
      </c>
      <c r="CS501" s="222">
        <f t="shared" si="1204"/>
        <v>0</v>
      </c>
      <c r="CT501" s="222">
        <f t="shared" si="1205"/>
        <v>0</v>
      </c>
      <c r="CU501" s="222">
        <f t="shared" si="1206"/>
        <v>0</v>
      </c>
      <c r="CV501" s="222">
        <f t="shared" si="1207"/>
        <v>0</v>
      </c>
      <c r="CW501" s="222">
        <f t="shared" si="1208"/>
        <v>0</v>
      </c>
      <c r="CX501" s="222">
        <f t="shared" si="1209"/>
        <v>0</v>
      </c>
      <c r="CY501" s="222">
        <f t="shared" si="1210"/>
        <v>0</v>
      </c>
      <c r="CZ501" s="222">
        <f t="shared" si="1211"/>
        <v>0</v>
      </c>
      <c r="DA501" s="222">
        <f t="shared" si="1212"/>
        <v>0</v>
      </c>
      <c r="DB501" s="222">
        <f t="shared" si="1213"/>
        <v>0</v>
      </c>
      <c r="DC501" s="222">
        <f t="shared" si="1214"/>
        <v>0</v>
      </c>
      <c r="DD501" s="222">
        <f t="shared" si="1215"/>
        <v>0</v>
      </c>
      <c r="DE501" s="222">
        <f t="shared" si="1216"/>
        <v>0</v>
      </c>
      <c r="DF501" s="222">
        <f t="shared" si="1217"/>
        <v>0</v>
      </c>
      <c r="DG501" s="222">
        <f t="shared" si="1218"/>
        <v>0</v>
      </c>
      <c r="DH501" s="222">
        <f t="shared" si="1219"/>
        <v>0</v>
      </c>
      <c r="DI501" s="222">
        <f t="shared" si="1220"/>
        <v>0</v>
      </c>
      <c r="DJ501" s="222">
        <f t="shared" si="1221"/>
        <v>0</v>
      </c>
      <c r="DK501" s="222">
        <f t="shared" si="1222"/>
        <v>0</v>
      </c>
      <c r="DL501" s="222">
        <f t="shared" si="1223"/>
        <v>0</v>
      </c>
      <c r="DM501" s="222">
        <f t="shared" si="1224"/>
        <v>0</v>
      </c>
      <c r="DN501" s="222">
        <f t="shared" si="1225"/>
        <v>0</v>
      </c>
      <c r="DO501" s="222">
        <f t="shared" si="1226"/>
        <v>0</v>
      </c>
      <c r="DP501" s="222">
        <f t="shared" si="1227"/>
        <v>0</v>
      </c>
      <c r="DQ501" s="222">
        <f t="shared" si="1228"/>
        <v>0</v>
      </c>
      <c r="DR501" s="222">
        <f t="shared" si="1229"/>
        <v>0</v>
      </c>
      <c r="DS501" s="222">
        <f t="shared" si="1230"/>
        <v>0</v>
      </c>
      <c r="DT501" s="222">
        <f t="shared" si="1231"/>
        <v>0</v>
      </c>
      <c r="DU501" s="222">
        <f t="shared" si="1232"/>
        <v>0</v>
      </c>
      <c r="DV501" s="222">
        <f t="shared" si="1233"/>
        <v>0</v>
      </c>
      <c r="DW501" s="222">
        <f t="shared" si="1234"/>
        <v>0</v>
      </c>
      <c r="DX501" s="222">
        <f t="shared" si="1235"/>
        <v>0</v>
      </c>
      <c r="DY501" s="222">
        <f t="shared" si="1236"/>
        <v>0</v>
      </c>
      <c r="DZ501" s="222">
        <f t="shared" si="1237"/>
        <v>0</v>
      </c>
      <c r="EA501" s="222">
        <f t="shared" si="1238"/>
        <v>0</v>
      </c>
      <c r="EB501" s="222">
        <f t="shared" si="1239"/>
        <v>0</v>
      </c>
      <c r="EC501" s="222">
        <f t="shared" si="1240"/>
        <v>0</v>
      </c>
      <c r="ED501" s="222">
        <f t="shared" si="1241"/>
        <v>0</v>
      </c>
      <c r="EE501" s="222">
        <f t="shared" si="1242"/>
        <v>0</v>
      </c>
      <c r="EF501" s="222">
        <f t="shared" si="1243"/>
        <v>0</v>
      </c>
      <c r="EG501" s="222">
        <f t="shared" si="1244"/>
        <v>0</v>
      </c>
      <c r="EH501" s="222">
        <f t="shared" si="1245"/>
        <v>0</v>
      </c>
      <c r="EI501" s="222">
        <f t="shared" si="1246"/>
        <v>0</v>
      </c>
      <c r="EJ501" s="222">
        <f t="shared" si="1247"/>
        <v>0</v>
      </c>
      <c r="EK501" s="222">
        <f t="shared" si="1248"/>
        <v>0</v>
      </c>
      <c r="EL501" s="222">
        <f t="shared" si="1249"/>
        <v>0</v>
      </c>
      <c r="EM501" s="222">
        <f t="shared" si="1250"/>
        <v>0</v>
      </c>
      <c r="EN501" s="222">
        <f t="shared" si="1251"/>
        <v>0</v>
      </c>
      <c r="EO501" s="222">
        <f t="shared" si="1252"/>
        <v>0</v>
      </c>
      <c r="EP501" s="222">
        <f t="shared" si="1253"/>
        <v>0</v>
      </c>
      <c r="EQ501" s="222">
        <f t="shared" si="1254"/>
        <v>0</v>
      </c>
      <c r="ER501" s="222">
        <f t="shared" si="1255"/>
        <v>0</v>
      </c>
      <c r="ES501" s="222">
        <f t="shared" si="1256"/>
        <v>0</v>
      </c>
      <c r="ET501" s="222">
        <f t="shared" si="1257"/>
        <v>0</v>
      </c>
      <c r="EU501" s="222">
        <f t="shared" si="1258"/>
        <v>0</v>
      </c>
      <c r="EV501" s="222">
        <f t="shared" si="1259"/>
        <v>0</v>
      </c>
      <c r="EW501" s="222">
        <f t="shared" si="1260"/>
        <v>0</v>
      </c>
      <c r="EX501" s="222">
        <f t="shared" si="1261"/>
        <v>0</v>
      </c>
      <c r="EY501" s="222">
        <f t="shared" si="1262"/>
        <v>0</v>
      </c>
      <c r="EZ501" s="222">
        <f t="shared" si="1263"/>
        <v>0</v>
      </c>
      <c r="FA501" s="222">
        <f t="shared" si="1264"/>
        <v>0</v>
      </c>
      <c r="FB501" s="222">
        <f t="shared" si="1265"/>
        <v>0</v>
      </c>
      <c r="FC501" s="222">
        <f t="shared" si="1266"/>
        <v>0</v>
      </c>
      <c r="FD501" s="222">
        <f t="shared" si="1267"/>
        <v>0</v>
      </c>
      <c r="FE501" s="222">
        <f t="shared" si="1268"/>
        <v>0</v>
      </c>
      <c r="FF501" s="222">
        <f t="shared" si="1269"/>
        <v>0</v>
      </c>
      <c r="FG501" s="222">
        <f t="shared" si="1270"/>
        <v>0</v>
      </c>
      <c r="FH501" s="222">
        <f t="shared" si="1271"/>
        <v>0</v>
      </c>
      <c r="FI501" s="222">
        <f t="shared" si="1272"/>
        <v>0</v>
      </c>
      <c r="FJ501" s="222">
        <f t="shared" si="1273"/>
        <v>0</v>
      </c>
      <c r="FK501" s="222">
        <f t="shared" si="1274"/>
        <v>0</v>
      </c>
      <c r="FL501" s="222">
        <f t="shared" si="1275"/>
        <v>0</v>
      </c>
      <c r="FM501" s="222">
        <f t="shared" si="1276"/>
        <v>0</v>
      </c>
      <c r="FN501" s="222">
        <f t="shared" si="1277"/>
        <v>0</v>
      </c>
      <c r="FO501" s="222">
        <f t="shared" si="1278"/>
        <v>0</v>
      </c>
      <c r="FP501" s="222">
        <f t="shared" si="1279"/>
        <v>0</v>
      </c>
      <c r="FQ501" s="222">
        <f t="shared" si="1280"/>
        <v>0</v>
      </c>
      <c r="FR501" s="222">
        <f t="shared" si="1281"/>
        <v>0</v>
      </c>
      <c r="FS501" s="222">
        <f t="shared" si="1282"/>
        <v>0</v>
      </c>
      <c r="FT501" s="222">
        <f t="shared" si="1283"/>
        <v>0</v>
      </c>
      <c r="FU501" s="222">
        <f t="shared" si="1284"/>
        <v>0</v>
      </c>
      <c r="FV501" s="222">
        <f t="shared" si="1285"/>
        <v>0</v>
      </c>
      <c r="FW501" s="222">
        <f t="shared" si="1286"/>
        <v>0</v>
      </c>
      <c r="FX501" s="222">
        <f t="shared" si="1287"/>
        <v>0</v>
      </c>
      <c r="FY501" s="222">
        <f t="shared" si="1288"/>
        <v>0</v>
      </c>
      <c r="FZ501" s="222">
        <f t="shared" si="1289"/>
        <v>0</v>
      </c>
      <c r="GA501" s="222">
        <f t="shared" si="1290"/>
        <v>0</v>
      </c>
      <c r="GB501" s="222">
        <f t="shared" si="1291"/>
        <v>0</v>
      </c>
      <c r="GC501" s="222">
        <f t="shared" si="1292"/>
        <v>0</v>
      </c>
      <c r="GD501" s="222">
        <f t="shared" si="1293"/>
        <v>0</v>
      </c>
      <c r="GE501" s="222">
        <f t="shared" si="1294"/>
        <v>0</v>
      </c>
      <c r="GF501" s="222">
        <f t="shared" si="1295"/>
        <v>0</v>
      </c>
      <c r="GG501" s="222">
        <f t="shared" si="1296"/>
        <v>0</v>
      </c>
      <c r="GH501" s="222">
        <f t="shared" si="1297"/>
        <v>0</v>
      </c>
      <c r="GI501" s="222">
        <f t="shared" si="1298"/>
        <v>0</v>
      </c>
      <c r="GJ501" s="222">
        <f t="shared" si="1299"/>
        <v>0</v>
      </c>
      <c r="GK501" s="222">
        <f t="shared" si="1300"/>
        <v>0</v>
      </c>
      <c r="GL501" s="222">
        <f t="shared" si="1301"/>
        <v>0</v>
      </c>
      <c r="GM501" s="222">
        <f t="shared" si="1302"/>
        <v>0</v>
      </c>
      <c r="GN501" s="222">
        <f t="shared" si="1303"/>
        <v>0</v>
      </c>
      <c r="GO501" s="222">
        <f t="shared" si="1304"/>
        <v>0</v>
      </c>
      <c r="GP501" s="222">
        <f t="shared" si="1305"/>
        <v>0</v>
      </c>
      <c r="GQ501" s="222">
        <f t="shared" si="1306"/>
        <v>0</v>
      </c>
      <c r="GR501" s="222">
        <f t="shared" si="1307"/>
        <v>0</v>
      </c>
      <c r="GS501" s="222">
        <f t="shared" si="1308"/>
        <v>0</v>
      </c>
      <c r="GT501" s="222">
        <f t="shared" si="1309"/>
        <v>0</v>
      </c>
      <c r="GU501" s="222">
        <f t="shared" si="1310"/>
        <v>0</v>
      </c>
      <c r="GV501" s="222">
        <f t="shared" si="1311"/>
        <v>0</v>
      </c>
      <c r="GW501" s="222">
        <f t="shared" si="1312"/>
        <v>0</v>
      </c>
      <c r="GX501" s="222">
        <f t="shared" si="1313"/>
        <v>0</v>
      </c>
      <c r="GY501" s="222">
        <f t="shared" si="1314"/>
        <v>0</v>
      </c>
      <c r="GZ501" s="222">
        <f t="shared" si="1315"/>
        <v>0</v>
      </c>
      <c r="HA501" s="222">
        <f t="shared" si="1316"/>
        <v>0</v>
      </c>
      <c r="HB501" s="222">
        <f t="shared" si="1317"/>
        <v>0</v>
      </c>
      <c r="HC501" s="222">
        <f t="shared" si="1318"/>
        <v>0</v>
      </c>
      <c r="HD501" s="222">
        <f t="shared" si="1319"/>
        <v>0</v>
      </c>
      <c r="HE501" s="222">
        <f t="shared" si="1320"/>
        <v>0</v>
      </c>
      <c r="HF501" s="222">
        <f t="shared" si="1321"/>
        <v>0</v>
      </c>
      <c r="HG501" s="222">
        <f t="shared" si="1322"/>
        <v>0</v>
      </c>
      <c r="HH501" s="222">
        <f t="shared" si="1323"/>
        <v>0</v>
      </c>
      <c r="HI501" s="222">
        <f t="shared" si="1324"/>
        <v>0</v>
      </c>
      <c r="HJ501" s="222">
        <f t="shared" si="1325"/>
        <v>0</v>
      </c>
      <c r="HK501" s="222">
        <f t="shared" si="1326"/>
        <v>0</v>
      </c>
      <c r="HL501" s="222">
        <f t="shared" si="1327"/>
        <v>0</v>
      </c>
      <c r="HM501" s="222">
        <f t="shared" si="1328"/>
        <v>0</v>
      </c>
      <c r="HN501" s="222">
        <f t="shared" si="1329"/>
        <v>0</v>
      </c>
      <c r="HO501" s="222">
        <f t="shared" si="1330"/>
        <v>0</v>
      </c>
      <c r="HP501" s="222">
        <f t="shared" si="1331"/>
        <v>0</v>
      </c>
      <c r="HQ501" s="222">
        <f t="shared" si="1332"/>
        <v>0</v>
      </c>
      <c r="HR501" s="222">
        <f t="shared" si="1333"/>
        <v>0</v>
      </c>
      <c r="HS501" s="222">
        <f t="shared" si="1334"/>
        <v>0</v>
      </c>
      <c r="HT501" s="222">
        <f t="shared" si="1335"/>
        <v>0</v>
      </c>
      <c r="HU501" s="222">
        <f t="shared" si="1336"/>
        <v>0</v>
      </c>
      <c r="HV501" s="222">
        <f t="shared" si="1337"/>
        <v>0</v>
      </c>
      <c r="HW501" s="222">
        <f t="shared" si="1338"/>
        <v>0</v>
      </c>
      <c r="HX501" s="222">
        <f t="shared" si="1339"/>
        <v>0</v>
      </c>
      <c r="HY501" s="222">
        <f t="shared" si="1340"/>
        <v>0</v>
      </c>
      <c r="HZ501" s="222">
        <f t="shared" si="1341"/>
        <v>0</v>
      </c>
      <c r="IA501" s="222">
        <f t="shared" si="1342"/>
        <v>0</v>
      </c>
      <c r="IB501" s="222">
        <f t="shared" si="1343"/>
        <v>0</v>
      </c>
      <c r="IC501" s="222">
        <f t="shared" si="1344"/>
        <v>0</v>
      </c>
      <c r="ID501" s="222">
        <f t="shared" si="1345"/>
        <v>0</v>
      </c>
      <c r="IE501" s="222">
        <f t="shared" si="1346"/>
        <v>0</v>
      </c>
      <c r="IF501" s="222">
        <f t="shared" si="1347"/>
        <v>0</v>
      </c>
      <c r="IG501" s="222">
        <f t="shared" si="1348"/>
        <v>0</v>
      </c>
      <c r="IH501" s="222">
        <f t="shared" si="1349"/>
        <v>0</v>
      </c>
      <c r="II501" s="222">
        <f t="shared" si="1350"/>
        <v>0</v>
      </c>
      <c r="IJ501" s="222">
        <f t="shared" si="1351"/>
        <v>0</v>
      </c>
      <c r="IK501" s="222">
        <f t="shared" si="1352"/>
        <v>0</v>
      </c>
      <c r="IL501" s="222">
        <f t="shared" si="1353"/>
        <v>0</v>
      </c>
      <c r="IM501" s="222">
        <f t="shared" si="1354"/>
        <v>0</v>
      </c>
      <c r="IN501" s="222">
        <f t="shared" si="1355"/>
        <v>0</v>
      </c>
      <c r="IO501" s="222">
        <f t="shared" si="1356"/>
        <v>0</v>
      </c>
      <c r="IP501" s="222">
        <f t="shared" si="1357"/>
        <v>0</v>
      </c>
      <c r="IQ501" s="222">
        <f t="shared" si="1358"/>
        <v>0</v>
      </c>
      <c r="IR501" s="222">
        <f t="shared" si="1359"/>
        <v>0</v>
      </c>
      <c r="IS501" s="222">
        <f t="shared" si="1360"/>
        <v>0</v>
      </c>
      <c r="IT501" s="222">
        <f t="shared" si="1361"/>
        <v>0</v>
      </c>
      <c r="IU501" s="222">
        <f t="shared" si="1362"/>
        <v>0</v>
      </c>
      <c r="IV501" s="222">
        <f t="shared" si="1363"/>
        <v>0</v>
      </c>
      <c r="IW501" s="222">
        <f t="shared" si="1364"/>
        <v>0</v>
      </c>
      <c r="IX501" s="222">
        <f t="shared" si="1365"/>
        <v>0</v>
      </c>
      <c r="IY501" s="222">
        <f t="shared" si="1366"/>
        <v>0</v>
      </c>
      <c r="IZ501" s="222">
        <f t="shared" si="1367"/>
        <v>0</v>
      </c>
      <c r="JA501" s="222">
        <f t="shared" si="1368"/>
        <v>0</v>
      </c>
      <c r="JB501" s="222">
        <f t="shared" si="1369"/>
        <v>0</v>
      </c>
    </row>
    <row r="502" spans="2:262">
      <c r="B502" s="230">
        <v>141</v>
      </c>
      <c r="C502" s="229">
        <f t="shared" si="1370"/>
        <v>2.753906250000002E-3</v>
      </c>
      <c r="D502" s="226">
        <f t="shared" ca="1" si="1113"/>
        <v>23.42345355185163</v>
      </c>
      <c r="E502" s="225">
        <f ca="1">EQ361</f>
        <v>-0.57654644814836975</v>
      </c>
      <c r="F502" s="224">
        <v>141</v>
      </c>
      <c r="G502" s="222">
        <f t="shared" si="1114"/>
        <v>0</v>
      </c>
      <c r="H502" s="222">
        <f t="shared" si="1115"/>
        <v>0</v>
      </c>
      <c r="I502" s="222">
        <f t="shared" si="1116"/>
        <v>0</v>
      </c>
      <c r="J502" s="222">
        <f t="shared" si="1117"/>
        <v>0</v>
      </c>
      <c r="K502" s="222">
        <f t="shared" si="1118"/>
        <v>0</v>
      </c>
      <c r="L502" s="222">
        <f t="shared" si="1119"/>
        <v>0</v>
      </c>
      <c r="M502" s="222">
        <f t="shared" si="1120"/>
        <v>0</v>
      </c>
      <c r="N502" s="222">
        <f t="shared" si="1121"/>
        <v>0</v>
      </c>
      <c r="O502" s="222">
        <f t="shared" si="1122"/>
        <v>0</v>
      </c>
      <c r="P502" s="222">
        <f t="shared" si="1123"/>
        <v>0</v>
      </c>
      <c r="Q502" s="222">
        <f t="shared" si="1124"/>
        <v>0</v>
      </c>
      <c r="R502" s="222">
        <f t="shared" si="1125"/>
        <v>0</v>
      </c>
      <c r="S502" s="222">
        <f t="shared" si="1126"/>
        <v>0</v>
      </c>
      <c r="T502" s="222">
        <f t="shared" si="1127"/>
        <v>0</v>
      </c>
      <c r="U502" s="222">
        <f t="shared" si="1128"/>
        <v>0</v>
      </c>
      <c r="V502" s="222">
        <f t="shared" si="1129"/>
        <v>0</v>
      </c>
      <c r="W502" s="222">
        <f t="shared" si="1130"/>
        <v>0</v>
      </c>
      <c r="X502" s="222">
        <f t="shared" si="1131"/>
        <v>0</v>
      </c>
      <c r="Y502" s="222">
        <f t="shared" si="1132"/>
        <v>0</v>
      </c>
      <c r="Z502" s="222">
        <f t="shared" si="1133"/>
        <v>0</v>
      </c>
      <c r="AA502" s="222">
        <f t="shared" si="1134"/>
        <v>0</v>
      </c>
      <c r="AB502" s="222">
        <f t="shared" si="1135"/>
        <v>0</v>
      </c>
      <c r="AC502" s="222">
        <f t="shared" si="1136"/>
        <v>0</v>
      </c>
      <c r="AD502" s="222">
        <f t="shared" si="1137"/>
        <v>0</v>
      </c>
      <c r="AE502" s="222">
        <f t="shared" si="1138"/>
        <v>0</v>
      </c>
      <c r="AF502" s="222">
        <f t="shared" si="1139"/>
        <v>0</v>
      </c>
      <c r="AG502" s="222">
        <f t="shared" si="1140"/>
        <v>0</v>
      </c>
      <c r="AH502" s="222">
        <f t="shared" si="1141"/>
        <v>0</v>
      </c>
      <c r="AI502" s="222">
        <f t="shared" si="1142"/>
        <v>0</v>
      </c>
      <c r="AJ502" s="222">
        <f t="shared" si="1143"/>
        <v>0</v>
      </c>
      <c r="AK502" s="222">
        <f t="shared" si="1144"/>
        <v>0</v>
      </c>
      <c r="AL502" s="222">
        <f t="shared" si="1145"/>
        <v>0</v>
      </c>
      <c r="AM502" s="222">
        <f t="shared" si="1146"/>
        <v>0</v>
      </c>
      <c r="AN502" s="222">
        <f t="shared" si="1147"/>
        <v>0</v>
      </c>
      <c r="AO502" s="222">
        <f t="shared" si="1148"/>
        <v>0</v>
      </c>
      <c r="AP502" s="222">
        <f t="shared" si="1149"/>
        <v>0</v>
      </c>
      <c r="AQ502" s="222">
        <f t="shared" si="1150"/>
        <v>0</v>
      </c>
      <c r="AR502" s="222">
        <f t="shared" si="1151"/>
        <v>0</v>
      </c>
      <c r="AS502" s="222">
        <f t="shared" si="1152"/>
        <v>0</v>
      </c>
      <c r="AT502" s="222">
        <f t="shared" si="1153"/>
        <v>0</v>
      </c>
      <c r="AU502" s="222">
        <f t="shared" si="1154"/>
        <v>0</v>
      </c>
      <c r="AV502" s="222">
        <f t="shared" si="1155"/>
        <v>0</v>
      </c>
      <c r="AW502" s="222">
        <f t="shared" si="1156"/>
        <v>0</v>
      </c>
      <c r="AX502" s="222">
        <f t="shared" si="1157"/>
        <v>0</v>
      </c>
      <c r="AY502" s="222">
        <f t="shared" si="1158"/>
        <v>0</v>
      </c>
      <c r="AZ502" s="222">
        <f t="shared" si="1159"/>
        <v>0</v>
      </c>
      <c r="BA502" s="222">
        <f t="shared" si="1160"/>
        <v>0</v>
      </c>
      <c r="BB502" s="222">
        <f t="shared" si="1161"/>
        <v>0</v>
      </c>
      <c r="BC502" s="222">
        <f t="shared" si="1162"/>
        <v>0</v>
      </c>
      <c r="BD502" s="222">
        <f t="shared" si="1163"/>
        <v>0</v>
      </c>
      <c r="BE502" s="222">
        <f t="shared" si="1164"/>
        <v>0</v>
      </c>
      <c r="BF502" s="222">
        <f t="shared" si="1165"/>
        <v>0</v>
      </c>
      <c r="BG502" s="222">
        <f t="shared" si="1166"/>
        <v>0</v>
      </c>
      <c r="BH502" s="222">
        <f t="shared" si="1167"/>
        <v>0</v>
      </c>
      <c r="BI502" s="222">
        <f t="shared" si="1168"/>
        <v>0</v>
      </c>
      <c r="BJ502" s="222">
        <f t="shared" si="1169"/>
        <v>0</v>
      </c>
      <c r="BK502" s="222">
        <f t="shared" si="1170"/>
        <v>0</v>
      </c>
      <c r="BL502" s="222">
        <f t="shared" si="1171"/>
        <v>0</v>
      </c>
      <c r="BM502" s="222">
        <f t="shared" si="1172"/>
        <v>0</v>
      </c>
      <c r="BN502" s="222">
        <f t="shared" si="1173"/>
        <v>0</v>
      </c>
      <c r="BO502" s="222">
        <f t="shared" si="1174"/>
        <v>0</v>
      </c>
      <c r="BP502" s="222">
        <f t="shared" si="1175"/>
        <v>0</v>
      </c>
      <c r="BQ502" s="222">
        <f t="shared" si="1176"/>
        <v>0</v>
      </c>
      <c r="BR502" s="222">
        <f t="shared" si="1177"/>
        <v>0</v>
      </c>
      <c r="BS502" s="222">
        <f t="shared" si="1178"/>
        <v>0</v>
      </c>
      <c r="BT502" s="222">
        <f t="shared" si="1179"/>
        <v>0</v>
      </c>
      <c r="BU502" s="222">
        <f t="shared" si="1180"/>
        <v>0</v>
      </c>
      <c r="BV502" s="222">
        <f t="shared" si="1181"/>
        <v>0</v>
      </c>
      <c r="BW502" s="222">
        <f t="shared" si="1182"/>
        <v>0</v>
      </c>
      <c r="BX502" s="222">
        <f t="shared" si="1183"/>
        <v>0</v>
      </c>
      <c r="BY502" s="222">
        <f t="shared" si="1184"/>
        <v>0</v>
      </c>
      <c r="BZ502" s="222">
        <f t="shared" si="1185"/>
        <v>0</v>
      </c>
      <c r="CA502" s="222">
        <f t="shared" si="1186"/>
        <v>0</v>
      </c>
      <c r="CB502" s="222">
        <f t="shared" si="1187"/>
        <v>0</v>
      </c>
      <c r="CC502" s="222">
        <f t="shared" si="1188"/>
        <v>0</v>
      </c>
      <c r="CD502" s="222">
        <f t="shared" si="1189"/>
        <v>0</v>
      </c>
      <c r="CE502" s="222">
        <f t="shared" si="1190"/>
        <v>0</v>
      </c>
      <c r="CF502" s="222">
        <f t="shared" si="1191"/>
        <v>0</v>
      </c>
      <c r="CG502" s="222">
        <f t="shared" si="1192"/>
        <v>0</v>
      </c>
      <c r="CH502" s="222">
        <f t="shared" si="1193"/>
        <v>0</v>
      </c>
      <c r="CI502" s="222">
        <f t="shared" si="1194"/>
        <v>0</v>
      </c>
      <c r="CJ502" s="222">
        <f t="shared" si="1195"/>
        <v>0</v>
      </c>
      <c r="CK502" s="222">
        <f t="shared" si="1196"/>
        <v>0</v>
      </c>
      <c r="CL502" s="222">
        <f t="shared" si="1197"/>
        <v>0</v>
      </c>
      <c r="CM502" s="222">
        <f t="shared" si="1198"/>
        <v>0</v>
      </c>
      <c r="CN502" s="222">
        <f t="shared" si="1199"/>
        <v>0</v>
      </c>
      <c r="CO502" s="222">
        <f t="shared" si="1200"/>
        <v>0</v>
      </c>
      <c r="CP502" s="222">
        <f t="shared" si="1201"/>
        <v>0</v>
      </c>
      <c r="CQ502" s="222">
        <f t="shared" si="1202"/>
        <v>0</v>
      </c>
      <c r="CR502" s="222">
        <f t="shared" si="1203"/>
        <v>0</v>
      </c>
      <c r="CS502" s="222">
        <f t="shared" si="1204"/>
        <v>0</v>
      </c>
      <c r="CT502" s="222">
        <f t="shared" si="1205"/>
        <v>0</v>
      </c>
      <c r="CU502" s="222">
        <f t="shared" si="1206"/>
        <v>0</v>
      </c>
      <c r="CV502" s="222">
        <f t="shared" si="1207"/>
        <v>0</v>
      </c>
      <c r="CW502" s="222">
        <f t="shared" si="1208"/>
        <v>0</v>
      </c>
      <c r="CX502" s="222">
        <f t="shared" si="1209"/>
        <v>0</v>
      </c>
      <c r="CY502" s="222">
        <f t="shared" si="1210"/>
        <v>0</v>
      </c>
      <c r="CZ502" s="222">
        <f t="shared" si="1211"/>
        <v>0</v>
      </c>
      <c r="DA502" s="222">
        <f t="shared" si="1212"/>
        <v>0</v>
      </c>
      <c r="DB502" s="222">
        <f t="shared" si="1213"/>
        <v>0</v>
      </c>
      <c r="DC502" s="222">
        <f t="shared" si="1214"/>
        <v>0</v>
      </c>
      <c r="DD502" s="222">
        <f t="shared" si="1215"/>
        <v>0</v>
      </c>
      <c r="DE502" s="222">
        <f t="shared" si="1216"/>
        <v>0</v>
      </c>
      <c r="DF502" s="222">
        <f t="shared" si="1217"/>
        <v>0</v>
      </c>
      <c r="DG502" s="222">
        <f t="shared" si="1218"/>
        <v>0</v>
      </c>
      <c r="DH502" s="222">
        <f t="shared" si="1219"/>
        <v>0</v>
      </c>
      <c r="DI502" s="222">
        <f t="shared" si="1220"/>
        <v>0</v>
      </c>
      <c r="DJ502" s="222">
        <f t="shared" si="1221"/>
        <v>0</v>
      </c>
      <c r="DK502" s="222">
        <f t="shared" si="1222"/>
        <v>0</v>
      </c>
      <c r="DL502" s="222">
        <f t="shared" si="1223"/>
        <v>0</v>
      </c>
      <c r="DM502" s="222">
        <f t="shared" si="1224"/>
        <v>0</v>
      </c>
      <c r="DN502" s="222">
        <f t="shared" si="1225"/>
        <v>0</v>
      </c>
      <c r="DO502" s="222">
        <f t="shared" si="1226"/>
        <v>0</v>
      </c>
      <c r="DP502" s="222">
        <f t="shared" si="1227"/>
        <v>0</v>
      </c>
      <c r="DQ502" s="222">
        <f t="shared" si="1228"/>
        <v>0</v>
      </c>
      <c r="DR502" s="222">
        <f t="shared" si="1229"/>
        <v>0</v>
      </c>
      <c r="DS502" s="222">
        <f t="shared" si="1230"/>
        <v>0</v>
      </c>
      <c r="DT502" s="222">
        <f t="shared" si="1231"/>
        <v>0</v>
      </c>
      <c r="DU502" s="222">
        <f t="shared" si="1232"/>
        <v>0</v>
      </c>
      <c r="DV502" s="222">
        <f t="shared" si="1233"/>
        <v>0</v>
      </c>
      <c r="DW502" s="222">
        <f t="shared" si="1234"/>
        <v>0</v>
      </c>
      <c r="DX502" s="222">
        <f t="shared" si="1235"/>
        <v>0</v>
      </c>
      <c r="DY502" s="222">
        <f t="shared" si="1236"/>
        <v>0</v>
      </c>
      <c r="DZ502" s="222">
        <f t="shared" si="1237"/>
        <v>0</v>
      </c>
      <c r="EA502" s="222">
        <f t="shared" si="1238"/>
        <v>0</v>
      </c>
      <c r="EB502" s="222">
        <f t="shared" si="1239"/>
        <v>0</v>
      </c>
      <c r="EC502" s="222">
        <f t="shared" si="1240"/>
        <v>0</v>
      </c>
      <c r="ED502" s="222">
        <f t="shared" si="1241"/>
        <v>0</v>
      </c>
      <c r="EE502" s="222">
        <f t="shared" si="1242"/>
        <v>0</v>
      </c>
      <c r="EF502" s="222">
        <f t="shared" si="1243"/>
        <v>0</v>
      </c>
      <c r="EG502" s="222">
        <f t="shared" si="1244"/>
        <v>0</v>
      </c>
      <c r="EH502" s="222">
        <f t="shared" si="1245"/>
        <v>0</v>
      </c>
      <c r="EI502" s="222">
        <f t="shared" si="1246"/>
        <v>0</v>
      </c>
      <c r="EJ502" s="222">
        <f t="shared" si="1247"/>
        <v>0</v>
      </c>
      <c r="EK502" s="222">
        <f t="shared" si="1248"/>
        <v>0</v>
      </c>
      <c r="EL502" s="222">
        <f t="shared" si="1249"/>
        <v>0</v>
      </c>
      <c r="EM502" s="222">
        <f t="shared" si="1250"/>
        <v>0</v>
      </c>
      <c r="EN502" s="222">
        <f t="shared" si="1251"/>
        <v>0</v>
      </c>
      <c r="EO502" s="222">
        <f t="shared" si="1252"/>
        <v>0</v>
      </c>
      <c r="EP502" s="222">
        <f t="shared" si="1253"/>
        <v>0</v>
      </c>
      <c r="EQ502" s="222">
        <f t="shared" si="1254"/>
        <v>0</v>
      </c>
      <c r="ER502" s="222">
        <f t="shared" si="1255"/>
        <v>0</v>
      </c>
      <c r="ES502" s="222">
        <f t="shared" si="1256"/>
        <v>0</v>
      </c>
      <c r="ET502" s="222">
        <f t="shared" si="1257"/>
        <v>0</v>
      </c>
      <c r="EU502" s="222">
        <f t="shared" si="1258"/>
        <v>0</v>
      </c>
      <c r="EV502" s="222">
        <f t="shared" si="1259"/>
        <v>0</v>
      </c>
      <c r="EW502" s="222">
        <f t="shared" si="1260"/>
        <v>0</v>
      </c>
      <c r="EX502" s="222">
        <f t="shared" si="1261"/>
        <v>0</v>
      </c>
      <c r="EY502" s="222">
        <f t="shared" si="1262"/>
        <v>0</v>
      </c>
      <c r="EZ502" s="222">
        <f t="shared" si="1263"/>
        <v>0</v>
      </c>
      <c r="FA502" s="222">
        <f t="shared" si="1264"/>
        <v>0</v>
      </c>
      <c r="FB502" s="222">
        <f t="shared" si="1265"/>
        <v>0</v>
      </c>
      <c r="FC502" s="222">
        <f t="shared" si="1266"/>
        <v>0</v>
      </c>
      <c r="FD502" s="222">
        <f t="shared" si="1267"/>
        <v>0</v>
      </c>
      <c r="FE502" s="222">
        <f t="shared" si="1268"/>
        <v>0</v>
      </c>
      <c r="FF502" s="222">
        <f t="shared" si="1269"/>
        <v>0</v>
      </c>
      <c r="FG502" s="222">
        <f t="shared" si="1270"/>
        <v>0</v>
      </c>
      <c r="FH502" s="222">
        <f t="shared" si="1271"/>
        <v>0</v>
      </c>
      <c r="FI502" s="222">
        <f t="shared" si="1272"/>
        <v>0</v>
      </c>
      <c r="FJ502" s="222">
        <f t="shared" si="1273"/>
        <v>0</v>
      </c>
      <c r="FK502" s="222">
        <f t="shared" si="1274"/>
        <v>0</v>
      </c>
      <c r="FL502" s="222">
        <f t="shared" si="1275"/>
        <v>0</v>
      </c>
      <c r="FM502" s="222">
        <f t="shared" si="1276"/>
        <v>0</v>
      </c>
      <c r="FN502" s="222">
        <f t="shared" si="1277"/>
        <v>0</v>
      </c>
      <c r="FO502" s="222">
        <f t="shared" si="1278"/>
        <v>0</v>
      </c>
      <c r="FP502" s="222">
        <f t="shared" si="1279"/>
        <v>0</v>
      </c>
      <c r="FQ502" s="222">
        <f t="shared" si="1280"/>
        <v>0</v>
      </c>
      <c r="FR502" s="222">
        <f t="shared" si="1281"/>
        <v>0</v>
      </c>
      <c r="FS502" s="222">
        <f t="shared" si="1282"/>
        <v>0</v>
      </c>
      <c r="FT502" s="222">
        <f t="shared" si="1283"/>
        <v>0</v>
      </c>
      <c r="FU502" s="222">
        <f t="shared" si="1284"/>
        <v>0</v>
      </c>
      <c r="FV502" s="222">
        <f t="shared" si="1285"/>
        <v>0</v>
      </c>
      <c r="FW502" s="222">
        <f t="shared" si="1286"/>
        <v>0</v>
      </c>
      <c r="FX502" s="222">
        <f t="shared" si="1287"/>
        <v>0</v>
      </c>
      <c r="FY502" s="222">
        <f t="shared" si="1288"/>
        <v>0</v>
      </c>
      <c r="FZ502" s="222">
        <f t="shared" si="1289"/>
        <v>0</v>
      </c>
      <c r="GA502" s="222">
        <f t="shared" si="1290"/>
        <v>0</v>
      </c>
      <c r="GB502" s="222">
        <f t="shared" si="1291"/>
        <v>0</v>
      </c>
      <c r="GC502" s="222">
        <f t="shared" si="1292"/>
        <v>0</v>
      </c>
      <c r="GD502" s="222">
        <f t="shared" si="1293"/>
        <v>0</v>
      </c>
      <c r="GE502" s="222">
        <f t="shared" si="1294"/>
        <v>0</v>
      </c>
      <c r="GF502" s="222">
        <f t="shared" si="1295"/>
        <v>0</v>
      </c>
      <c r="GG502" s="222">
        <f t="shared" si="1296"/>
        <v>0</v>
      </c>
      <c r="GH502" s="222">
        <f t="shared" si="1297"/>
        <v>0</v>
      </c>
      <c r="GI502" s="222">
        <f t="shared" si="1298"/>
        <v>0</v>
      </c>
      <c r="GJ502" s="222">
        <f t="shared" si="1299"/>
        <v>0</v>
      </c>
      <c r="GK502" s="222">
        <f t="shared" si="1300"/>
        <v>0</v>
      </c>
      <c r="GL502" s="222">
        <f t="shared" si="1301"/>
        <v>0</v>
      </c>
      <c r="GM502" s="222">
        <f t="shared" si="1302"/>
        <v>0</v>
      </c>
      <c r="GN502" s="222">
        <f t="shared" si="1303"/>
        <v>0</v>
      </c>
      <c r="GO502" s="222">
        <f t="shared" si="1304"/>
        <v>0</v>
      </c>
      <c r="GP502" s="222">
        <f t="shared" si="1305"/>
        <v>0</v>
      </c>
      <c r="GQ502" s="222">
        <f t="shared" si="1306"/>
        <v>0</v>
      </c>
      <c r="GR502" s="222">
        <f t="shared" si="1307"/>
        <v>0</v>
      </c>
      <c r="GS502" s="222">
        <f t="shared" si="1308"/>
        <v>0</v>
      </c>
      <c r="GT502" s="222">
        <f t="shared" si="1309"/>
        <v>0</v>
      </c>
      <c r="GU502" s="222">
        <f t="shared" si="1310"/>
        <v>0</v>
      </c>
      <c r="GV502" s="222">
        <f t="shared" si="1311"/>
        <v>0</v>
      </c>
      <c r="GW502" s="222">
        <f t="shared" si="1312"/>
        <v>0</v>
      </c>
      <c r="GX502" s="222">
        <f t="shared" si="1313"/>
        <v>0</v>
      </c>
      <c r="GY502" s="222">
        <f t="shared" si="1314"/>
        <v>0</v>
      </c>
      <c r="GZ502" s="222">
        <f t="shared" si="1315"/>
        <v>0</v>
      </c>
      <c r="HA502" s="222">
        <f t="shared" si="1316"/>
        <v>0</v>
      </c>
      <c r="HB502" s="222">
        <f t="shared" si="1317"/>
        <v>0</v>
      </c>
      <c r="HC502" s="222">
        <f t="shared" si="1318"/>
        <v>0</v>
      </c>
      <c r="HD502" s="222">
        <f t="shared" si="1319"/>
        <v>0</v>
      </c>
      <c r="HE502" s="222">
        <f t="shared" si="1320"/>
        <v>0</v>
      </c>
      <c r="HF502" s="222">
        <f t="shared" si="1321"/>
        <v>0</v>
      </c>
      <c r="HG502" s="222">
        <f t="shared" si="1322"/>
        <v>0</v>
      </c>
      <c r="HH502" s="222">
        <f t="shared" si="1323"/>
        <v>0</v>
      </c>
      <c r="HI502" s="222">
        <f t="shared" si="1324"/>
        <v>0</v>
      </c>
      <c r="HJ502" s="222">
        <f t="shared" si="1325"/>
        <v>0</v>
      </c>
      <c r="HK502" s="222">
        <f t="shared" si="1326"/>
        <v>0</v>
      </c>
      <c r="HL502" s="222">
        <f t="shared" si="1327"/>
        <v>0</v>
      </c>
      <c r="HM502" s="222">
        <f t="shared" si="1328"/>
        <v>0</v>
      </c>
      <c r="HN502" s="222">
        <f t="shared" si="1329"/>
        <v>0</v>
      </c>
      <c r="HO502" s="222">
        <f t="shared" si="1330"/>
        <v>0</v>
      </c>
      <c r="HP502" s="222">
        <f t="shared" si="1331"/>
        <v>0</v>
      </c>
      <c r="HQ502" s="222">
        <f t="shared" si="1332"/>
        <v>0</v>
      </c>
      <c r="HR502" s="222">
        <f t="shared" si="1333"/>
        <v>0</v>
      </c>
      <c r="HS502" s="222">
        <f t="shared" si="1334"/>
        <v>0</v>
      </c>
      <c r="HT502" s="222">
        <f t="shared" si="1335"/>
        <v>0</v>
      </c>
      <c r="HU502" s="222">
        <f t="shared" si="1336"/>
        <v>0</v>
      </c>
      <c r="HV502" s="222">
        <f t="shared" si="1337"/>
        <v>0</v>
      </c>
      <c r="HW502" s="222">
        <f t="shared" si="1338"/>
        <v>0</v>
      </c>
      <c r="HX502" s="222">
        <f t="shared" si="1339"/>
        <v>0</v>
      </c>
      <c r="HY502" s="222">
        <f t="shared" si="1340"/>
        <v>0</v>
      </c>
      <c r="HZ502" s="222">
        <f t="shared" si="1341"/>
        <v>0</v>
      </c>
      <c r="IA502" s="222">
        <f t="shared" si="1342"/>
        <v>0</v>
      </c>
      <c r="IB502" s="222">
        <f t="shared" si="1343"/>
        <v>0</v>
      </c>
      <c r="IC502" s="222">
        <f t="shared" si="1344"/>
        <v>0</v>
      </c>
      <c r="ID502" s="222">
        <f t="shared" si="1345"/>
        <v>0</v>
      </c>
      <c r="IE502" s="222">
        <f t="shared" si="1346"/>
        <v>0</v>
      </c>
      <c r="IF502" s="222">
        <f t="shared" si="1347"/>
        <v>0</v>
      </c>
      <c r="IG502" s="222">
        <f t="shared" si="1348"/>
        <v>0</v>
      </c>
      <c r="IH502" s="222">
        <f t="shared" si="1349"/>
        <v>0</v>
      </c>
      <c r="II502" s="222">
        <f t="shared" si="1350"/>
        <v>0</v>
      </c>
      <c r="IJ502" s="222">
        <f t="shared" si="1351"/>
        <v>0</v>
      </c>
      <c r="IK502" s="222">
        <f t="shared" si="1352"/>
        <v>0</v>
      </c>
      <c r="IL502" s="222">
        <f t="shared" si="1353"/>
        <v>0</v>
      </c>
      <c r="IM502" s="222">
        <f t="shared" si="1354"/>
        <v>0</v>
      </c>
      <c r="IN502" s="222">
        <f t="shared" si="1355"/>
        <v>0</v>
      </c>
      <c r="IO502" s="222">
        <f t="shared" si="1356"/>
        <v>0</v>
      </c>
      <c r="IP502" s="222">
        <f t="shared" si="1357"/>
        <v>0</v>
      </c>
      <c r="IQ502" s="222">
        <f t="shared" si="1358"/>
        <v>0</v>
      </c>
      <c r="IR502" s="222">
        <f t="shared" si="1359"/>
        <v>0</v>
      </c>
      <c r="IS502" s="222">
        <f t="shared" si="1360"/>
        <v>0</v>
      </c>
      <c r="IT502" s="222">
        <f t="shared" si="1361"/>
        <v>0</v>
      </c>
      <c r="IU502" s="222">
        <f t="shared" si="1362"/>
        <v>0</v>
      </c>
      <c r="IV502" s="222">
        <f t="shared" si="1363"/>
        <v>0</v>
      </c>
      <c r="IW502" s="222">
        <f t="shared" si="1364"/>
        <v>0</v>
      </c>
      <c r="IX502" s="222">
        <f t="shared" si="1365"/>
        <v>0</v>
      </c>
      <c r="IY502" s="222">
        <f t="shared" si="1366"/>
        <v>0</v>
      </c>
      <c r="IZ502" s="222">
        <f t="shared" si="1367"/>
        <v>0</v>
      </c>
      <c r="JA502" s="222">
        <f t="shared" si="1368"/>
        <v>0</v>
      </c>
      <c r="JB502" s="222">
        <f t="shared" si="1369"/>
        <v>0</v>
      </c>
    </row>
    <row r="503" spans="2:262">
      <c r="B503" s="230">
        <v>142</v>
      </c>
      <c r="C503" s="229">
        <f t="shared" si="1370"/>
        <v>2.773437500000002E-3</v>
      </c>
      <c r="D503" s="226">
        <f t="shared" ca="1" si="1113"/>
        <v>23.429976729968118</v>
      </c>
      <c r="E503" s="225">
        <f ca="1">ER361</f>
        <v>-0.57002327003188147</v>
      </c>
      <c r="F503" s="224">
        <v>142</v>
      </c>
      <c r="G503" s="222">
        <f t="shared" si="1114"/>
        <v>0</v>
      </c>
      <c r="H503" s="222">
        <f t="shared" si="1115"/>
        <v>0</v>
      </c>
      <c r="I503" s="222">
        <f t="shared" si="1116"/>
        <v>0</v>
      </c>
      <c r="J503" s="222">
        <f t="shared" si="1117"/>
        <v>0</v>
      </c>
      <c r="K503" s="222">
        <f t="shared" si="1118"/>
        <v>0</v>
      </c>
      <c r="L503" s="222">
        <f t="shared" si="1119"/>
        <v>0</v>
      </c>
      <c r="M503" s="222">
        <f t="shared" si="1120"/>
        <v>0</v>
      </c>
      <c r="N503" s="222">
        <f t="shared" si="1121"/>
        <v>0</v>
      </c>
      <c r="O503" s="222">
        <f t="shared" si="1122"/>
        <v>0</v>
      </c>
      <c r="P503" s="222">
        <f t="shared" si="1123"/>
        <v>0</v>
      </c>
      <c r="Q503" s="222">
        <f t="shared" si="1124"/>
        <v>0</v>
      </c>
      <c r="R503" s="222">
        <f t="shared" si="1125"/>
        <v>0</v>
      </c>
      <c r="S503" s="222">
        <f t="shared" si="1126"/>
        <v>0</v>
      </c>
      <c r="T503" s="222">
        <f t="shared" si="1127"/>
        <v>0</v>
      </c>
      <c r="U503" s="222">
        <f t="shared" si="1128"/>
        <v>0</v>
      </c>
      <c r="V503" s="222">
        <f t="shared" si="1129"/>
        <v>0</v>
      </c>
      <c r="W503" s="222">
        <f t="shared" si="1130"/>
        <v>0</v>
      </c>
      <c r="X503" s="222">
        <f t="shared" si="1131"/>
        <v>0</v>
      </c>
      <c r="Y503" s="222">
        <f t="shared" si="1132"/>
        <v>0</v>
      </c>
      <c r="Z503" s="222">
        <f t="shared" si="1133"/>
        <v>0</v>
      </c>
      <c r="AA503" s="222">
        <f t="shared" si="1134"/>
        <v>0</v>
      </c>
      <c r="AB503" s="222">
        <f t="shared" si="1135"/>
        <v>0</v>
      </c>
      <c r="AC503" s="222">
        <f t="shared" si="1136"/>
        <v>0</v>
      </c>
      <c r="AD503" s="222">
        <f t="shared" si="1137"/>
        <v>0</v>
      </c>
      <c r="AE503" s="222">
        <f t="shared" si="1138"/>
        <v>0</v>
      </c>
      <c r="AF503" s="222">
        <f t="shared" si="1139"/>
        <v>0</v>
      </c>
      <c r="AG503" s="222">
        <f t="shared" si="1140"/>
        <v>0</v>
      </c>
      <c r="AH503" s="222">
        <f t="shared" si="1141"/>
        <v>0</v>
      </c>
      <c r="AI503" s="222">
        <f t="shared" si="1142"/>
        <v>0</v>
      </c>
      <c r="AJ503" s="222">
        <f t="shared" si="1143"/>
        <v>0</v>
      </c>
      <c r="AK503" s="222">
        <f t="shared" si="1144"/>
        <v>0</v>
      </c>
      <c r="AL503" s="222">
        <f t="shared" si="1145"/>
        <v>0</v>
      </c>
      <c r="AM503" s="222">
        <f t="shared" si="1146"/>
        <v>0</v>
      </c>
      <c r="AN503" s="222">
        <f t="shared" si="1147"/>
        <v>0</v>
      </c>
      <c r="AO503" s="222">
        <f t="shared" si="1148"/>
        <v>0</v>
      </c>
      <c r="AP503" s="222">
        <f t="shared" si="1149"/>
        <v>0</v>
      </c>
      <c r="AQ503" s="222">
        <f t="shared" si="1150"/>
        <v>0</v>
      </c>
      <c r="AR503" s="222">
        <f t="shared" si="1151"/>
        <v>0</v>
      </c>
      <c r="AS503" s="222">
        <f t="shared" si="1152"/>
        <v>0</v>
      </c>
      <c r="AT503" s="222">
        <f t="shared" si="1153"/>
        <v>0</v>
      </c>
      <c r="AU503" s="222">
        <f t="shared" si="1154"/>
        <v>0</v>
      </c>
      <c r="AV503" s="222">
        <f t="shared" si="1155"/>
        <v>0</v>
      </c>
      <c r="AW503" s="222">
        <f t="shared" si="1156"/>
        <v>0</v>
      </c>
      <c r="AX503" s="222">
        <f t="shared" si="1157"/>
        <v>0</v>
      </c>
      <c r="AY503" s="222">
        <f t="shared" si="1158"/>
        <v>0</v>
      </c>
      <c r="AZ503" s="222">
        <f t="shared" si="1159"/>
        <v>0</v>
      </c>
      <c r="BA503" s="222">
        <f t="shared" si="1160"/>
        <v>0</v>
      </c>
      <c r="BB503" s="222">
        <f t="shared" si="1161"/>
        <v>0</v>
      </c>
      <c r="BC503" s="222">
        <f t="shared" si="1162"/>
        <v>0</v>
      </c>
      <c r="BD503" s="222">
        <f t="shared" si="1163"/>
        <v>0</v>
      </c>
      <c r="BE503" s="222">
        <f t="shared" si="1164"/>
        <v>0</v>
      </c>
      <c r="BF503" s="222">
        <f t="shared" si="1165"/>
        <v>0</v>
      </c>
      <c r="BG503" s="222">
        <f t="shared" si="1166"/>
        <v>0</v>
      </c>
      <c r="BH503" s="222">
        <f t="shared" si="1167"/>
        <v>0</v>
      </c>
      <c r="BI503" s="222">
        <f t="shared" si="1168"/>
        <v>0</v>
      </c>
      <c r="BJ503" s="222">
        <f t="shared" si="1169"/>
        <v>0</v>
      </c>
      <c r="BK503" s="222">
        <f t="shared" si="1170"/>
        <v>0</v>
      </c>
      <c r="BL503" s="222">
        <f t="shared" si="1171"/>
        <v>0</v>
      </c>
      <c r="BM503" s="222">
        <f t="shared" si="1172"/>
        <v>0</v>
      </c>
      <c r="BN503" s="222">
        <f t="shared" si="1173"/>
        <v>0</v>
      </c>
      <c r="BO503" s="222">
        <f t="shared" si="1174"/>
        <v>0</v>
      </c>
      <c r="BP503" s="222">
        <f t="shared" si="1175"/>
        <v>0</v>
      </c>
      <c r="BQ503" s="222">
        <f t="shared" si="1176"/>
        <v>0</v>
      </c>
      <c r="BR503" s="222">
        <f t="shared" si="1177"/>
        <v>0</v>
      </c>
      <c r="BS503" s="222">
        <f t="shared" si="1178"/>
        <v>0</v>
      </c>
      <c r="BT503" s="222">
        <f t="shared" si="1179"/>
        <v>0</v>
      </c>
      <c r="BU503" s="222">
        <f t="shared" si="1180"/>
        <v>0</v>
      </c>
      <c r="BV503" s="222">
        <f t="shared" si="1181"/>
        <v>0</v>
      </c>
      <c r="BW503" s="222">
        <f t="shared" si="1182"/>
        <v>0</v>
      </c>
      <c r="BX503" s="222">
        <f t="shared" si="1183"/>
        <v>0</v>
      </c>
      <c r="BY503" s="222">
        <f t="shared" si="1184"/>
        <v>0</v>
      </c>
      <c r="BZ503" s="222">
        <f t="shared" si="1185"/>
        <v>0</v>
      </c>
      <c r="CA503" s="222">
        <f t="shared" si="1186"/>
        <v>0</v>
      </c>
      <c r="CB503" s="222">
        <f t="shared" si="1187"/>
        <v>0</v>
      </c>
      <c r="CC503" s="222">
        <f t="shared" si="1188"/>
        <v>0</v>
      </c>
      <c r="CD503" s="222">
        <f t="shared" si="1189"/>
        <v>0</v>
      </c>
      <c r="CE503" s="222">
        <f t="shared" si="1190"/>
        <v>0</v>
      </c>
      <c r="CF503" s="222">
        <f t="shared" si="1191"/>
        <v>0</v>
      </c>
      <c r="CG503" s="222">
        <f t="shared" si="1192"/>
        <v>0</v>
      </c>
      <c r="CH503" s="222">
        <f t="shared" si="1193"/>
        <v>0</v>
      </c>
      <c r="CI503" s="222">
        <f t="shared" si="1194"/>
        <v>0</v>
      </c>
      <c r="CJ503" s="222">
        <f t="shared" si="1195"/>
        <v>0</v>
      </c>
      <c r="CK503" s="222">
        <f t="shared" si="1196"/>
        <v>0</v>
      </c>
      <c r="CL503" s="222">
        <f t="shared" si="1197"/>
        <v>0</v>
      </c>
      <c r="CM503" s="222">
        <f t="shared" si="1198"/>
        <v>0</v>
      </c>
      <c r="CN503" s="222">
        <f t="shared" si="1199"/>
        <v>0</v>
      </c>
      <c r="CO503" s="222">
        <f t="shared" si="1200"/>
        <v>0</v>
      </c>
      <c r="CP503" s="222">
        <f t="shared" si="1201"/>
        <v>0</v>
      </c>
      <c r="CQ503" s="222">
        <f t="shared" si="1202"/>
        <v>0</v>
      </c>
      <c r="CR503" s="222">
        <f t="shared" si="1203"/>
        <v>0</v>
      </c>
      <c r="CS503" s="222">
        <f t="shared" si="1204"/>
        <v>0</v>
      </c>
      <c r="CT503" s="222">
        <f t="shared" si="1205"/>
        <v>0</v>
      </c>
      <c r="CU503" s="222">
        <f t="shared" si="1206"/>
        <v>0</v>
      </c>
      <c r="CV503" s="222">
        <f t="shared" si="1207"/>
        <v>0</v>
      </c>
      <c r="CW503" s="222">
        <f t="shared" si="1208"/>
        <v>0</v>
      </c>
      <c r="CX503" s="222">
        <f t="shared" si="1209"/>
        <v>0</v>
      </c>
      <c r="CY503" s="222">
        <f t="shared" si="1210"/>
        <v>0</v>
      </c>
      <c r="CZ503" s="222">
        <f t="shared" si="1211"/>
        <v>0</v>
      </c>
      <c r="DA503" s="222">
        <f t="shared" si="1212"/>
        <v>0</v>
      </c>
      <c r="DB503" s="222">
        <f t="shared" si="1213"/>
        <v>0</v>
      </c>
      <c r="DC503" s="222">
        <f t="shared" si="1214"/>
        <v>0</v>
      </c>
      <c r="DD503" s="222">
        <f t="shared" si="1215"/>
        <v>0</v>
      </c>
      <c r="DE503" s="222">
        <f t="shared" si="1216"/>
        <v>0</v>
      </c>
      <c r="DF503" s="222">
        <f t="shared" si="1217"/>
        <v>0</v>
      </c>
      <c r="DG503" s="222">
        <f t="shared" si="1218"/>
        <v>0</v>
      </c>
      <c r="DH503" s="222">
        <f t="shared" si="1219"/>
        <v>0</v>
      </c>
      <c r="DI503" s="222">
        <f t="shared" si="1220"/>
        <v>0</v>
      </c>
      <c r="DJ503" s="222">
        <f t="shared" si="1221"/>
        <v>0</v>
      </c>
      <c r="DK503" s="222">
        <f t="shared" si="1222"/>
        <v>0</v>
      </c>
      <c r="DL503" s="222">
        <f t="shared" si="1223"/>
        <v>0</v>
      </c>
      <c r="DM503" s="222">
        <f t="shared" si="1224"/>
        <v>0</v>
      </c>
      <c r="DN503" s="222">
        <f t="shared" si="1225"/>
        <v>0</v>
      </c>
      <c r="DO503" s="222">
        <f t="shared" si="1226"/>
        <v>0</v>
      </c>
      <c r="DP503" s="222">
        <f t="shared" si="1227"/>
        <v>0</v>
      </c>
      <c r="DQ503" s="222">
        <f t="shared" si="1228"/>
        <v>0</v>
      </c>
      <c r="DR503" s="222">
        <f t="shared" si="1229"/>
        <v>0</v>
      </c>
      <c r="DS503" s="222">
        <f t="shared" si="1230"/>
        <v>0</v>
      </c>
      <c r="DT503" s="222">
        <f t="shared" si="1231"/>
        <v>0</v>
      </c>
      <c r="DU503" s="222">
        <f t="shared" si="1232"/>
        <v>0</v>
      </c>
      <c r="DV503" s="222">
        <f t="shared" si="1233"/>
        <v>0</v>
      </c>
      <c r="DW503" s="222">
        <f t="shared" si="1234"/>
        <v>0</v>
      </c>
      <c r="DX503" s="222">
        <f t="shared" si="1235"/>
        <v>0</v>
      </c>
      <c r="DY503" s="222">
        <f t="shared" si="1236"/>
        <v>0</v>
      </c>
      <c r="DZ503" s="222">
        <f t="shared" si="1237"/>
        <v>0</v>
      </c>
      <c r="EA503" s="222">
        <f t="shared" si="1238"/>
        <v>0</v>
      </c>
      <c r="EB503" s="222">
        <f t="shared" si="1239"/>
        <v>0</v>
      </c>
      <c r="EC503" s="222">
        <f t="shared" si="1240"/>
        <v>0</v>
      </c>
      <c r="ED503" s="222">
        <f t="shared" si="1241"/>
        <v>0</v>
      </c>
      <c r="EE503" s="222">
        <f t="shared" si="1242"/>
        <v>0</v>
      </c>
      <c r="EF503" s="222">
        <f t="shared" si="1243"/>
        <v>0</v>
      </c>
      <c r="EG503" s="222">
        <f t="shared" si="1244"/>
        <v>0</v>
      </c>
      <c r="EH503" s="222">
        <f t="shared" si="1245"/>
        <v>0</v>
      </c>
      <c r="EI503" s="222">
        <f t="shared" si="1246"/>
        <v>0</v>
      </c>
      <c r="EJ503" s="222">
        <f t="shared" si="1247"/>
        <v>0</v>
      </c>
      <c r="EK503" s="222">
        <f t="shared" si="1248"/>
        <v>0</v>
      </c>
      <c r="EL503" s="222">
        <f t="shared" si="1249"/>
        <v>0</v>
      </c>
      <c r="EM503" s="222">
        <f t="shared" si="1250"/>
        <v>0</v>
      </c>
      <c r="EN503" s="222">
        <f t="shared" si="1251"/>
        <v>0</v>
      </c>
      <c r="EO503" s="222">
        <f t="shared" si="1252"/>
        <v>0</v>
      </c>
      <c r="EP503" s="222">
        <f t="shared" si="1253"/>
        <v>0</v>
      </c>
      <c r="EQ503" s="222">
        <f t="shared" si="1254"/>
        <v>0</v>
      </c>
      <c r="ER503" s="222">
        <f t="shared" si="1255"/>
        <v>0</v>
      </c>
      <c r="ES503" s="222">
        <f t="shared" si="1256"/>
        <v>0</v>
      </c>
      <c r="ET503" s="222">
        <f t="shared" si="1257"/>
        <v>0</v>
      </c>
      <c r="EU503" s="222">
        <f t="shared" si="1258"/>
        <v>0</v>
      </c>
      <c r="EV503" s="222">
        <f t="shared" si="1259"/>
        <v>0</v>
      </c>
      <c r="EW503" s="222">
        <f t="shared" si="1260"/>
        <v>0</v>
      </c>
      <c r="EX503" s="222">
        <f t="shared" si="1261"/>
        <v>0</v>
      </c>
      <c r="EY503" s="222">
        <f t="shared" si="1262"/>
        <v>0</v>
      </c>
      <c r="EZ503" s="222">
        <f t="shared" si="1263"/>
        <v>0</v>
      </c>
      <c r="FA503" s="222">
        <f t="shared" si="1264"/>
        <v>0</v>
      </c>
      <c r="FB503" s="222">
        <f t="shared" si="1265"/>
        <v>0</v>
      </c>
      <c r="FC503" s="222">
        <f t="shared" si="1266"/>
        <v>0</v>
      </c>
      <c r="FD503" s="222">
        <f t="shared" si="1267"/>
        <v>0</v>
      </c>
      <c r="FE503" s="222">
        <f t="shared" si="1268"/>
        <v>0</v>
      </c>
      <c r="FF503" s="222">
        <f t="shared" si="1269"/>
        <v>0</v>
      </c>
      <c r="FG503" s="222">
        <f t="shared" si="1270"/>
        <v>0</v>
      </c>
      <c r="FH503" s="222">
        <f t="shared" si="1271"/>
        <v>0</v>
      </c>
      <c r="FI503" s="222">
        <f t="shared" si="1272"/>
        <v>0</v>
      </c>
      <c r="FJ503" s="222">
        <f t="shared" si="1273"/>
        <v>0</v>
      </c>
      <c r="FK503" s="222">
        <f t="shared" si="1274"/>
        <v>0</v>
      </c>
      <c r="FL503" s="222">
        <f t="shared" si="1275"/>
        <v>0</v>
      </c>
      <c r="FM503" s="222">
        <f t="shared" si="1276"/>
        <v>0</v>
      </c>
      <c r="FN503" s="222">
        <f t="shared" si="1277"/>
        <v>0</v>
      </c>
      <c r="FO503" s="222">
        <f t="shared" si="1278"/>
        <v>0</v>
      </c>
      <c r="FP503" s="222">
        <f t="shared" si="1279"/>
        <v>0</v>
      </c>
      <c r="FQ503" s="222">
        <f t="shared" si="1280"/>
        <v>0</v>
      </c>
      <c r="FR503" s="222">
        <f t="shared" si="1281"/>
        <v>0</v>
      </c>
      <c r="FS503" s="222">
        <f t="shared" si="1282"/>
        <v>0</v>
      </c>
      <c r="FT503" s="222">
        <f t="shared" si="1283"/>
        <v>0</v>
      </c>
      <c r="FU503" s="222">
        <f t="shared" si="1284"/>
        <v>0</v>
      </c>
      <c r="FV503" s="222">
        <f t="shared" si="1285"/>
        <v>0</v>
      </c>
      <c r="FW503" s="222">
        <f t="shared" si="1286"/>
        <v>0</v>
      </c>
      <c r="FX503" s="222">
        <f t="shared" si="1287"/>
        <v>0</v>
      </c>
      <c r="FY503" s="222">
        <f t="shared" si="1288"/>
        <v>0</v>
      </c>
      <c r="FZ503" s="222">
        <f t="shared" si="1289"/>
        <v>0</v>
      </c>
      <c r="GA503" s="222">
        <f t="shared" si="1290"/>
        <v>0</v>
      </c>
      <c r="GB503" s="222">
        <f t="shared" si="1291"/>
        <v>0</v>
      </c>
      <c r="GC503" s="222">
        <f t="shared" si="1292"/>
        <v>0</v>
      </c>
      <c r="GD503" s="222">
        <f t="shared" si="1293"/>
        <v>0</v>
      </c>
      <c r="GE503" s="222">
        <f t="shared" si="1294"/>
        <v>0</v>
      </c>
      <c r="GF503" s="222">
        <f t="shared" si="1295"/>
        <v>0</v>
      </c>
      <c r="GG503" s="222">
        <f t="shared" si="1296"/>
        <v>0</v>
      </c>
      <c r="GH503" s="222">
        <f t="shared" si="1297"/>
        <v>0</v>
      </c>
      <c r="GI503" s="222">
        <f t="shared" si="1298"/>
        <v>0</v>
      </c>
      <c r="GJ503" s="222">
        <f t="shared" si="1299"/>
        <v>0</v>
      </c>
      <c r="GK503" s="222">
        <f t="shared" si="1300"/>
        <v>0</v>
      </c>
      <c r="GL503" s="222">
        <f t="shared" si="1301"/>
        <v>0</v>
      </c>
      <c r="GM503" s="222">
        <f t="shared" si="1302"/>
        <v>0</v>
      </c>
      <c r="GN503" s="222">
        <f t="shared" si="1303"/>
        <v>0</v>
      </c>
      <c r="GO503" s="222">
        <f t="shared" si="1304"/>
        <v>0</v>
      </c>
      <c r="GP503" s="222">
        <f t="shared" si="1305"/>
        <v>0</v>
      </c>
      <c r="GQ503" s="222">
        <f t="shared" si="1306"/>
        <v>0</v>
      </c>
      <c r="GR503" s="222">
        <f t="shared" si="1307"/>
        <v>0</v>
      </c>
      <c r="GS503" s="222">
        <f t="shared" si="1308"/>
        <v>0</v>
      </c>
      <c r="GT503" s="222">
        <f t="shared" si="1309"/>
        <v>0</v>
      </c>
      <c r="GU503" s="222">
        <f t="shared" si="1310"/>
        <v>0</v>
      </c>
      <c r="GV503" s="222">
        <f t="shared" si="1311"/>
        <v>0</v>
      </c>
      <c r="GW503" s="222">
        <f t="shared" si="1312"/>
        <v>0</v>
      </c>
      <c r="GX503" s="222">
        <f t="shared" si="1313"/>
        <v>0</v>
      </c>
      <c r="GY503" s="222">
        <f t="shared" si="1314"/>
        <v>0</v>
      </c>
      <c r="GZ503" s="222">
        <f t="shared" si="1315"/>
        <v>0</v>
      </c>
      <c r="HA503" s="222">
        <f t="shared" si="1316"/>
        <v>0</v>
      </c>
      <c r="HB503" s="222">
        <f t="shared" si="1317"/>
        <v>0</v>
      </c>
      <c r="HC503" s="222">
        <f t="shared" si="1318"/>
        <v>0</v>
      </c>
      <c r="HD503" s="222">
        <f t="shared" si="1319"/>
        <v>0</v>
      </c>
      <c r="HE503" s="222">
        <f t="shared" si="1320"/>
        <v>0</v>
      </c>
      <c r="HF503" s="222">
        <f t="shared" si="1321"/>
        <v>0</v>
      </c>
      <c r="HG503" s="222">
        <f t="shared" si="1322"/>
        <v>0</v>
      </c>
      <c r="HH503" s="222">
        <f t="shared" si="1323"/>
        <v>0</v>
      </c>
      <c r="HI503" s="222">
        <f t="shared" si="1324"/>
        <v>0</v>
      </c>
      <c r="HJ503" s="222">
        <f t="shared" si="1325"/>
        <v>0</v>
      </c>
      <c r="HK503" s="222">
        <f t="shared" si="1326"/>
        <v>0</v>
      </c>
      <c r="HL503" s="222">
        <f t="shared" si="1327"/>
        <v>0</v>
      </c>
      <c r="HM503" s="222">
        <f t="shared" si="1328"/>
        <v>0</v>
      </c>
      <c r="HN503" s="222">
        <f t="shared" si="1329"/>
        <v>0</v>
      </c>
      <c r="HO503" s="222">
        <f t="shared" si="1330"/>
        <v>0</v>
      </c>
      <c r="HP503" s="222">
        <f t="shared" si="1331"/>
        <v>0</v>
      </c>
      <c r="HQ503" s="222">
        <f t="shared" si="1332"/>
        <v>0</v>
      </c>
      <c r="HR503" s="222">
        <f t="shared" si="1333"/>
        <v>0</v>
      </c>
      <c r="HS503" s="222">
        <f t="shared" si="1334"/>
        <v>0</v>
      </c>
      <c r="HT503" s="222">
        <f t="shared" si="1335"/>
        <v>0</v>
      </c>
      <c r="HU503" s="222">
        <f t="shared" si="1336"/>
        <v>0</v>
      </c>
      <c r="HV503" s="222">
        <f t="shared" si="1337"/>
        <v>0</v>
      </c>
      <c r="HW503" s="222">
        <f t="shared" si="1338"/>
        <v>0</v>
      </c>
      <c r="HX503" s="222">
        <f t="shared" si="1339"/>
        <v>0</v>
      </c>
      <c r="HY503" s="222">
        <f t="shared" si="1340"/>
        <v>0</v>
      </c>
      <c r="HZ503" s="222">
        <f t="shared" si="1341"/>
        <v>0</v>
      </c>
      <c r="IA503" s="222">
        <f t="shared" si="1342"/>
        <v>0</v>
      </c>
      <c r="IB503" s="222">
        <f t="shared" si="1343"/>
        <v>0</v>
      </c>
      <c r="IC503" s="222">
        <f t="shared" si="1344"/>
        <v>0</v>
      </c>
      <c r="ID503" s="222">
        <f t="shared" si="1345"/>
        <v>0</v>
      </c>
      <c r="IE503" s="222">
        <f t="shared" si="1346"/>
        <v>0</v>
      </c>
      <c r="IF503" s="222">
        <f t="shared" si="1347"/>
        <v>0</v>
      </c>
      <c r="IG503" s="222">
        <f t="shared" si="1348"/>
        <v>0</v>
      </c>
      <c r="IH503" s="222">
        <f t="shared" si="1349"/>
        <v>0</v>
      </c>
      <c r="II503" s="222">
        <f t="shared" si="1350"/>
        <v>0</v>
      </c>
      <c r="IJ503" s="222">
        <f t="shared" si="1351"/>
        <v>0</v>
      </c>
      <c r="IK503" s="222">
        <f t="shared" si="1352"/>
        <v>0</v>
      </c>
      <c r="IL503" s="222">
        <f t="shared" si="1353"/>
        <v>0</v>
      </c>
      <c r="IM503" s="222">
        <f t="shared" si="1354"/>
        <v>0</v>
      </c>
      <c r="IN503" s="222">
        <f t="shared" si="1355"/>
        <v>0</v>
      </c>
      <c r="IO503" s="222">
        <f t="shared" si="1356"/>
        <v>0</v>
      </c>
      <c r="IP503" s="222">
        <f t="shared" si="1357"/>
        <v>0</v>
      </c>
      <c r="IQ503" s="222">
        <f t="shared" si="1358"/>
        <v>0</v>
      </c>
      <c r="IR503" s="222">
        <f t="shared" si="1359"/>
        <v>0</v>
      </c>
      <c r="IS503" s="222">
        <f t="shared" si="1360"/>
        <v>0</v>
      </c>
      <c r="IT503" s="222">
        <f t="shared" si="1361"/>
        <v>0</v>
      </c>
      <c r="IU503" s="222">
        <f t="shared" si="1362"/>
        <v>0</v>
      </c>
      <c r="IV503" s="222">
        <f t="shared" si="1363"/>
        <v>0</v>
      </c>
      <c r="IW503" s="222">
        <f t="shared" si="1364"/>
        <v>0</v>
      </c>
      <c r="IX503" s="222">
        <f t="shared" si="1365"/>
        <v>0</v>
      </c>
      <c r="IY503" s="222">
        <f t="shared" si="1366"/>
        <v>0</v>
      </c>
      <c r="IZ503" s="222">
        <f t="shared" si="1367"/>
        <v>0</v>
      </c>
      <c r="JA503" s="222">
        <f t="shared" si="1368"/>
        <v>0</v>
      </c>
      <c r="JB503" s="222">
        <f t="shared" si="1369"/>
        <v>0</v>
      </c>
    </row>
    <row r="504" spans="2:262">
      <c r="B504" s="230">
        <v>143</v>
      </c>
      <c r="C504" s="229">
        <f t="shared" si="1370"/>
        <v>2.792968750000002E-3</v>
      </c>
      <c r="D504" s="226">
        <f t="shared" ca="1" si="1113"/>
        <v>23.440894280916101</v>
      </c>
      <c r="E504" s="225">
        <f ca="1">ES361</f>
        <v>-0.55910571908389795</v>
      </c>
      <c r="F504" s="224">
        <v>143</v>
      </c>
      <c r="G504" s="222">
        <f t="shared" si="1114"/>
        <v>0</v>
      </c>
      <c r="H504" s="222">
        <f t="shared" si="1115"/>
        <v>0</v>
      </c>
      <c r="I504" s="222">
        <f t="shared" si="1116"/>
        <v>0</v>
      </c>
      <c r="J504" s="222">
        <f t="shared" si="1117"/>
        <v>0</v>
      </c>
      <c r="K504" s="222">
        <f t="shared" si="1118"/>
        <v>0</v>
      </c>
      <c r="L504" s="222">
        <f t="shared" si="1119"/>
        <v>0</v>
      </c>
      <c r="M504" s="222">
        <f t="shared" si="1120"/>
        <v>0</v>
      </c>
      <c r="N504" s="222">
        <f t="shared" si="1121"/>
        <v>0</v>
      </c>
      <c r="O504" s="222">
        <f t="shared" si="1122"/>
        <v>0</v>
      </c>
      <c r="P504" s="222">
        <f t="shared" si="1123"/>
        <v>0</v>
      </c>
      <c r="Q504" s="222">
        <f t="shared" si="1124"/>
        <v>0</v>
      </c>
      <c r="R504" s="222">
        <f t="shared" si="1125"/>
        <v>0</v>
      </c>
      <c r="S504" s="222">
        <f t="shared" si="1126"/>
        <v>0</v>
      </c>
      <c r="T504" s="222">
        <f t="shared" si="1127"/>
        <v>0</v>
      </c>
      <c r="U504" s="222">
        <f t="shared" si="1128"/>
        <v>0</v>
      </c>
      <c r="V504" s="222">
        <f t="shared" si="1129"/>
        <v>0</v>
      </c>
      <c r="W504" s="222">
        <f t="shared" si="1130"/>
        <v>0</v>
      </c>
      <c r="X504" s="222">
        <f t="shared" si="1131"/>
        <v>0</v>
      </c>
      <c r="Y504" s="222">
        <f t="shared" si="1132"/>
        <v>0</v>
      </c>
      <c r="Z504" s="222">
        <f t="shared" si="1133"/>
        <v>0</v>
      </c>
      <c r="AA504" s="222">
        <f t="shared" si="1134"/>
        <v>0</v>
      </c>
      <c r="AB504" s="222">
        <f t="shared" si="1135"/>
        <v>0</v>
      </c>
      <c r="AC504" s="222">
        <f t="shared" si="1136"/>
        <v>0</v>
      </c>
      <c r="AD504" s="222">
        <f t="shared" si="1137"/>
        <v>0</v>
      </c>
      <c r="AE504" s="222">
        <f t="shared" si="1138"/>
        <v>0</v>
      </c>
      <c r="AF504" s="222">
        <f t="shared" si="1139"/>
        <v>0</v>
      </c>
      <c r="AG504" s="222">
        <f t="shared" si="1140"/>
        <v>0</v>
      </c>
      <c r="AH504" s="222">
        <f t="shared" si="1141"/>
        <v>0</v>
      </c>
      <c r="AI504" s="222">
        <f t="shared" si="1142"/>
        <v>0</v>
      </c>
      <c r="AJ504" s="222">
        <f t="shared" si="1143"/>
        <v>0</v>
      </c>
      <c r="AK504" s="222">
        <f t="shared" si="1144"/>
        <v>0</v>
      </c>
      <c r="AL504" s="222">
        <f t="shared" si="1145"/>
        <v>0</v>
      </c>
      <c r="AM504" s="222">
        <f t="shared" si="1146"/>
        <v>0</v>
      </c>
      <c r="AN504" s="222">
        <f t="shared" si="1147"/>
        <v>0</v>
      </c>
      <c r="AO504" s="222">
        <f t="shared" si="1148"/>
        <v>0</v>
      </c>
      <c r="AP504" s="222">
        <f t="shared" si="1149"/>
        <v>0</v>
      </c>
      <c r="AQ504" s="222">
        <f t="shared" si="1150"/>
        <v>0</v>
      </c>
      <c r="AR504" s="222">
        <f t="shared" si="1151"/>
        <v>0</v>
      </c>
      <c r="AS504" s="222">
        <f t="shared" si="1152"/>
        <v>0</v>
      </c>
      <c r="AT504" s="222">
        <f t="shared" si="1153"/>
        <v>0</v>
      </c>
      <c r="AU504" s="222">
        <f t="shared" si="1154"/>
        <v>0</v>
      </c>
      <c r="AV504" s="222">
        <f t="shared" si="1155"/>
        <v>0</v>
      </c>
      <c r="AW504" s="222">
        <f t="shared" si="1156"/>
        <v>0</v>
      </c>
      <c r="AX504" s="222">
        <f t="shared" si="1157"/>
        <v>0</v>
      </c>
      <c r="AY504" s="222">
        <f t="shared" si="1158"/>
        <v>0</v>
      </c>
      <c r="AZ504" s="222">
        <f t="shared" si="1159"/>
        <v>0</v>
      </c>
      <c r="BA504" s="222">
        <f t="shared" si="1160"/>
        <v>0</v>
      </c>
      <c r="BB504" s="222">
        <f t="shared" si="1161"/>
        <v>0</v>
      </c>
      <c r="BC504" s="222">
        <f t="shared" si="1162"/>
        <v>0</v>
      </c>
      <c r="BD504" s="222">
        <f t="shared" si="1163"/>
        <v>0</v>
      </c>
      <c r="BE504" s="222">
        <f t="shared" si="1164"/>
        <v>0</v>
      </c>
      <c r="BF504" s="222">
        <f t="shared" si="1165"/>
        <v>0</v>
      </c>
      <c r="BG504" s="222">
        <f t="shared" si="1166"/>
        <v>0</v>
      </c>
      <c r="BH504" s="222">
        <f t="shared" si="1167"/>
        <v>0</v>
      </c>
      <c r="BI504" s="222">
        <f t="shared" si="1168"/>
        <v>0</v>
      </c>
      <c r="BJ504" s="222">
        <f t="shared" si="1169"/>
        <v>0</v>
      </c>
      <c r="BK504" s="222">
        <f t="shared" si="1170"/>
        <v>0</v>
      </c>
      <c r="BL504" s="222">
        <f t="shared" si="1171"/>
        <v>0</v>
      </c>
      <c r="BM504" s="222">
        <f t="shared" si="1172"/>
        <v>0</v>
      </c>
      <c r="BN504" s="222">
        <f t="shared" si="1173"/>
        <v>0</v>
      </c>
      <c r="BO504" s="222">
        <f t="shared" si="1174"/>
        <v>0</v>
      </c>
      <c r="BP504" s="222">
        <f t="shared" si="1175"/>
        <v>0</v>
      </c>
      <c r="BQ504" s="222">
        <f t="shared" si="1176"/>
        <v>0</v>
      </c>
      <c r="BR504" s="222">
        <f t="shared" si="1177"/>
        <v>0</v>
      </c>
      <c r="BS504" s="222">
        <f t="shared" si="1178"/>
        <v>0</v>
      </c>
      <c r="BT504" s="222">
        <f t="shared" si="1179"/>
        <v>0</v>
      </c>
      <c r="BU504" s="222">
        <f t="shared" si="1180"/>
        <v>0</v>
      </c>
      <c r="BV504" s="222">
        <f t="shared" si="1181"/>
        <v>0</v>
      </c>
      <c r="BW504" s="222">
        <f t="shared" si="1182"/>
        <v>0</v>
      </c>
      <c r="BX504" s="222">
        <f t="shared" si="1183"/>
        <v>0</v>
      </c>
      <c r="BY504" s="222">
        <f t="shared" si="1184"/>
        <v>0</v>
      </c>
      <c r="BZ504" s="222">
        <f t="shared" si="1185"/>
        <v>0</v>
      </c>
      <c r="CA504" s="222">
        <f t="shared" si="1186"/>
        <v>0</v>
      </c>
      <c r="CB504" s="222">
        <f t="shared" si="1187"/>
        <v>0</v>
      </c>
      <c r="CC504" s="222">
        <f t="shared" si="1188"/>
        <v>0</v>
      </c>
      <c r="CD504" s="222">
        <f t="shared" si="1189"/>
        <v>0</v>
      </c>
      <c r="CE504" s="222">
        <f t="shared" si="1190"/>
        <v>0</v>
      </c>
      <c r="CF504" s="222">
        <f t="shared" si="1191"/>
        <v>0</v>
      </c>
      <c r="CG504" s="222">
        <f t="shared" si="1192"/>
        <v>0</v>
      </c>
      <c r="CH504" s="222">
        <f t="shared" si="1193"/>
        <v>0</v>
      </c>
      <c r="CI504" s="222">
        <f t="shared" si="1194"/>
        <v>0</v>
      </c>
      <c r="CJ504" s="222">
        <f t="shared" si="1195"/>
        <v>0</v>
      </c>
      <c r="CK504" s="222">
        <f t="shared" si="1196"/>
        <v>0</v>
      </c>
      <c r="CL504" s="222">
        <f t="shared" si="1197"/>
        <v>0</v>
      </c>
      <c r="CM504" s="222">
        <f t="shared" si="1198"/>
        <v>0</v>
      </c>
      <c r="CN504" s="222">
        <f t="shared" si="1199"/>
        <v>0</v>
      </c>
      <c r="CO504" s="222">
        <f t="shared" si="1200"/>
        <v>0</v>
      </c>
      <c r="CP504" s="222">
        <f t="shared" si="1201"/>
        <v>0</v>
      </c>
      <c r="CQ504" s="222">
        <f t="shared" si="1202"/>
        <v>0</v>
      </c>
      <c r="CR504" s="222">
        <f t="shared" si="1203"/>
        <v>0</v>
      </c>
      <c r="CS504" s="222">
        <f t="shared" si="1204"/>
        <v>0</v>
      </c>
      <c r="CT504" s="222">
        <f t="shared" si="1205"/>
        <v>0</v>
      </c>
      <c r="CU504" s="222">
        <f t="shared" si="1206"/>
        <v>0</v>
      </c>
      <c r="CV504" s="222">
        <f t="shared" si="1207"/>
        <v>0</v>
      </c>
      <c r="CW504" s="222">
        <f t="shared" si="1208"/>
        <v>0</v>
      </c>
      <c r="CX504" s="222">
        <f t="shared" si="1209"/>
        <v>0</v>
      </c>
      <c r="CY504" s="222">
        <f t="shared" si="1210"/>
        <v>0</v>
      </c>
      <c r="CZ504" s="222">
        <f t="shared" si="1211"/>
        <v>0</v>
      </c>
      <c r="DA504" s="222">
        <f t="shared" si="1212"/>
        <v>0</v>
      </c>
      <c r="DB504" s="222">
        <f t="shared" si="1213"/>
        <v>0</v>
      </c>
      <c r="DC504" s="222">
        <f t="shared" si="1214"/>
        <v>0</v>
      </c>
      <c r="DD504" s="222">
        <f t="shared" si="1215"/>
        <v>0</v>
      </c>
      <c r="DE504" s="222">
        <f t="shared" si="1216"/>
        <v>0</v>
      </c>
      <c r="DF504" s="222">
        <f t="shared" si="1217"/>
        <v>0</v>
      </c>
      <c r="DG504" s="222">
        <f t="shared" si="1218"/>
        <v>0</v>
      </c>
      <c r="DH504" s="222">
        <f t="shared" si="1219"/>
        <v>0</v>
      </c>
      <c r="DI504" s="222">
        <f t="shared" si="1220"/>
        <v>0</v>
      </c>
      <c r="DJ504" s="222">
        <f t="shared" si="1221"/>
        <v>0</v>
      </c>
      <c r="DK504" s="222">
        <f t="shared" si="1222"/>
        <v>0</v>
      </c>
      <c r="DL504" s="222">
        <f t="shared" si="1223"/>
        <v>0</v>
      </c>
      <c r="DM504" s="222">
        <f t="shared" si="1224"/>
        <v>0</v>
      </c>
      <c r="DN504" s="222">
        <f t="shared" si="1225"/>
        <v>0</v>
      </c>
      <c r="DO504" s="222">
        <f t="shared" si="1226"/>
        <v>0</v>
      </c>
      <c r="DP504" s="222">
        <f t="shared" si="1227"/>
        <v>0</v>
      </c>
      <c r="DQ504" s="222">
        <f t="shared" si="1228"/>
        <v>0</v>
      </c>
      <c r="DR504" s="222">
        <f t="shared" si="1229"/>
        <v>0</v>
      </c>
      <c r="DS504" s="222">
        <f t="shared" si="1230"/>
        <v>0</v>
      </c>
      <c r="DT504" s="222">
        <f t="shared" si="1231"/>
        <v>0</v>
      </c>
      <c r="DU504" s="222">
        <f t="shared" si="1232"/>
        <v>0</v>
      </c>
      <c r="DV504" s="222">
        <f t="shared" si="1233"/>
        <v>0</v>
      </c>
      <c r="DW504" s="222">
        <f t="shared" si="1234"/>
        <v>0</v>
      </c>
      <c r="DX504" s="222">
        <f t="shared" si="1235"/>
        <v>0</v>
      </c>
      <c r="DY504" s="222">
        <f t="shared" si="1236"/>
        <v>0</v>
      </c>
      <c r="DZ504" s="222">
        <f t="shared" si="1237"/>
        <v>0</v>
      </c>
      <c r="EA504" s="222">
        <f t="shared" si="1238"/>
        <v>0</v>
      </c>
      <c r="EB504" s="222">
        <f t="shared" si="1239"/>
        <v>0</v>
      </c>
      <c r="EC504" s="222">
        <f t="shared" si="1240"/>
        <v>0</v>
      </c>
      <c r="ED504" s="222">
        <f t="shared" si="1241"/>
        <v>0</v>
      </c>
      <c r="EE504" s="222">
        <f t="shared" si="1242"/>
        <v>0</v>
      </c>
      <c r="EF504" s="222">
        <f t="shared" si="1243"/>
        <v>0</v>
      </c>
      <c r="EG504" s="222">
        <f t="shared" si="1244"/>
        <v>0</v>
      </c>
      <c r="EH504" s="222">
        <f t="shared" si="1245"/>
        <v>0</v>
      </c>
      <c r="EI504" s="222">
        <f t="shared" si="1246"/>
        <v>0</v>
      </c>
      <c r="EJ504" s="222">
        <f t="shared" si="1247"/>
        <v>0</v>
      </c>
      <c r="EK504" s="222">
        <f t="shared" si="1248"/>
        <v>0</v>
      </c>
      <c r="EL504" s="222">
        <f t="shared" si="1249"/>
        <v>0</v>
      </c>
      <c r="EM504" s="222">
        <f t="shared" si="1250"/>
        <v>0</v>
      </c>
      <c r="EN504" s="222">
        <f t="shared" si="1251"/>
        <v>0</v>
      </c>
      <c r="EO504" s="222">
        <f t="shared" si="1252"/>
        <v>0</v>
      </c>
      <c r="EP504" s="222">
        <f t="shared" si="1253"/>
        <v>0</v>
      </c>
      <c r="EQ504" s="222">
        <f t="shared" si="1254"/>
        <v>0</v>
      </c>
      <c r="ER504" s="222">
        <f t="shared" si="1255"/>
        <v>0</v>
      </c>
      <c r="ES504" s="222">
        <f t="shared" si="1256"/>
        <v>0</v>
      </c>
      <c r="ET504" s="222">
        <f t="shared" si="1257"/>
        <v>0</v>
      </c>
      <c r="EU504" s="222">
        <f t="shared" si="1258"/>
        <v>0</v>
      </c>
      <c r="EV504" s="222">
        <f t="shared" si="1259"/>
        <v>0</v>
      </c>
      <c r="EW504" s="222">
        <f t="shared" si="1260"/>
        <v>0</v>
      </c>
      <c r="EX504" s="222">
        <f t="shared" si="1261"/>
        <v>0</v>
      </c>
      <c r="EY504" s="222">
        <f t="shared" si="1262"/>
        <v>0</v>
      </c>
      <c r="EZ504" s="222">
        <f t="shared" si="1263"/>
        <v>0</v>
      </c>
      <c r="FA504" s="222">
        <f t="shared" si="1264"/>
        <v>0</v>
      </c>
      <c r="FB504" s="222">
        <f t="shared" si="1265"/>
        <v>0</v>
      </c>
      <c r="FC504" s="222">
        <f t="shared" si="1266"/>
        <v>0</v>
      </c>
      <c r="FD504" s="222">
        <f t="shared" si="1267"/>
        <v>0</v>
      </c>
      <c r="FE504" s="222">
        <f t="shared" si="1268"/>
        <v>0</v>
      </c>
      <c r="FF504" s="222">
        <f t="shared" si="1269"/>
        <v>0</v>
      </c>
      <c r="FG504" s="222">
        <f t="shared" si="1270"/>
        <v>0</v>
      </c>
      <c r="FH504" s="222">
        <f t="shared" si="1271"/>
        <v>0</v>
      </c>
      <c r="FI504" s="222">
        <f t="shared" si="1272"/>
        <v>0</v>
      </c>
      <c r="FJ504" s="222">
        <f t="shared" si="1273"/>
        <v>0</v>
      </c>
      <c r="FK504" s="222">
        <f t="shared" si="1274"/>
        <v>0</v>
      </c>
      <c r="FL504" s="222">
        <f t="shared" si="1275"/>
        <v>0</v>
      </c>
      <c r="FM504" s="222">
        <f t="shared" si="1276"/>
        <v>0</v>
      </c>
      <c r="FN504" s="222">
        <f t="shared" si="1277"/>
        <v>0</v>
      </c>
      <c r="FO504" s="222">
        <f t="shared" si="1278"/>
        <v>0</v>
      </c>
      <c r="FP504" s="222">
        <f t="shared" si="1279"/>
        <v>0</v>
      </c>
      <c r="FQ504" s="222">
        <f t="shared" si="1280"/>
        <v>0</v>
      </c>
      <c r="FR504" s="222">
        <f t="shared" si="1281"/>
        <v>0</v>
      </c>
      <c r="FS504" s="222">
        <f t="shared" si="1282"/>
        <v>0</v>
      </c>
      <c r="FT504" s="222">
        <f t="shared" si="1283"/>
        <v>0</v>
      </c>
      <c r="FU504" s="222">
        <f t="shared" si="1284"/>
        <v>0</v>
      </c>
      <c r="FV504" s="222">
        <f t="shared" si="1285"/>
        <v>0</v>
      </c>
      <c r="FW504" s="222">
        <f t="shared" si="1286"/>
        <v>0</v>
      </c>
      <c r="FX504" s="222">
        <f t="shared" si="1287"/>
        <v>0</v>
      </c>
      <c r="FY504" s="222">
        <f t="shared" si="1288"/>
        <v>0</v>
      </c>
      <c r="FZ504" s="222">
        <f t="shared" si="1289"/>
        <v>0</v>
      </c>
      <c r="GA504" s="222">
        <f t="shared" si="1290"/>
        <v>0</v>
      </c>
      <c r="GB504" s="222">
        <f t="shared" si="1291"/>
        <v>0</v>
      </c>
      <c r="GC504" s="222">
        <f t="shared" si="1292"/>
        <v>0</v>
      </c>
      <c r="GD504" s="222">
        <f t="shared" si="1293"/>
        <v>0</v>
      </c>
      <c r="GE504" s="222">
        <f t="shared" si="1294"/>
        <v>0</v>
      </c>
      <c r="GF504" s="222">
        <f t="shared" si="1295"/>
        <v>0</v>
      </c>
      <c r="GG504" s="222">
        <f t="shared" si="1296"/>
        <v>0</v>
      </c>
      <c r="GH504" s="222">
        <f t="shared" si="1297"/>
        <v>0</v>
      </c>
      <c r="GI504" s="222">
        <f t="shared" si="1298"/>
        <v>0</v>
      </c>
      <c r="GJ504" s="222">
        <f t="shared" si="1299"/>
        <v>0</v>
      </c>
      <c r="GK504" s="222">
        <f t="shared" si="1300"/>
        <v>0</v>
      </c>
      <c r="GL504" s="222">
        <f t="shared" si="1301"/>
        <v>0</v>
      </c>
      <c r="GM504" s="222">
        <f t="shared" si="1302"/>
        <v>0</v>
      </c>
      <c r="GN504" s="222">
        <f t="shared" si="1303"/>
        <v>0</v>
      </c>
      <c r="GO504" s="222">
        <f t="shared" si="1304"/>
        <v>0</v>
      </c>
      <c r="GP504" s="222">
        <f t="shared" si="1305"/>
        <v>0</v>
      </c>
      <c r="GQ504" s="222">
        <f t="shared" si="1306"/>
        <v>0</v>
      </c>
      <c r="GR504" s="222">
        <f t="shared" si="1307"/>
        <v>0</v>
      </c>
      <c r="GS504" s="222">
        <f t="shared" si="1308"/>
        <v>0</v>
      </c>
      <c r="GT504" s="222">
        <f t="shared" si="1309"/>
        <v>0</v>
      </c>
      <c r="GU504" s="222">
        <f t="shared" si="1310"/>
        <v>0</v>
      </c>
      <c r="GV504" s="222">
        <f t="shared" si="1311"/>
        <v>0</v>
      </c>
      <c r="GW504" s="222">
        <f t="shared" si="1312"/>
        <v>0</v>
      </c>
      <c r="GX504" s="222">
        <f t="shared" si="1313"/>
        <v>0</v>
      </c>
      <c r="GY504" s="222">
        <f t="shared" si="1314"/>
        <v>0</v>
      </c>
      <c r="GZ504" s="222">
        <f t="shared" si="1315"/>
        <v>0</v>
      </c>
      <c r="HA504" s="222">
        <f t="shared" si="1316"/>
        <v>0</v>
      </c>
      <c r="HB504" s="222">
        <f t="shared" si="1317"/>
        <v>0</v>
      </c>
      <c r="HC504" s="222">
        <f t="shared" si="1318"/>
        <v>0</v>
      </c>
      <c r="HD504" s="222">
        <f t="shared" si="1319"/>
        <v>0</v>
      </c>
      <c r="HE504" s="222">
        <f t="shared" si="1320"/>
        <v>0</v>
      </c>
      <c r="HF504" s="222">
        <f t="shared" si="1321"/>
        <v>0</v>
      </c>
      <c r="HG504" s="222">
        <f t="shared" si="1322"/>
        <v>0</v>
      </c>
      <c r="HH504" s="222">
        <f t="shared" si="1323"/>
        <v>0</v>
      </c>
      <c r="HI504" s="222">
        <f t="shared" si="1324"/>
        <v>0</v>
      </c>
      <c r="HJ504" s="222">
        <f t="shared" si="1325"/>
        <v>0</v>
      </c>
      <c r="HK504" s="222">
        <f t="shared" si="1326"/>
        <v>0</v>
      </c>
      <c r="HL504" s="222">
        <f t="shared" si="1327"/>
        <v>0</v>
      </c>
      <c r="HM504" s="222">
        <f t="shared" si="1328"/>
        <v>0</v>
      </c>
      <c r="HN504" s="222">
        <f t="shared" si="1329"/>
        <v>0</v>
      </c>
      <c r="HO504" s="222">
        <f t="shared" si="1330"/>
        <v>0</v>
      </c>
      <c r="HP504" s="222">
        <f t="shared" si="1331"/>
        <v>0</v>
      </c>
      <c r="HQ504" s="222">
        <f t="shared" si="1332"/>
        <v>0</v>
      </c>
      <c r="HR504" s="222">
        <f t="shared" si="1333"/>
        <v>0</v>
      </c>
      <c r="HS504" s="222">
        <f t="shared" si="1334"/>
        <v>0</v>
      </c>
      <c r="HT504" s="222">
        <f t="shared" si="1335"/>
        <v>0</v>
      </c>
      <c r="HU504" s="222">
        <f t="shared" si="1336"/>
        <v>0</v>
      </c>
      <c r="HV504" s="222">
        <f t="shared" si="1337"/>
        <v>0</v>
      </c>
      <c r="HW504" s="222">
        <f t="shared" si="1338"/>
        <v>0</v>
      </c>
      <c r="HX504" s="222">
        <f t="shared" si="1339"/>
        <v>0</v>
      </c>
      <c r="HY504" s="222">
        <f t="shared" si="1340"/>
        <v>0</v>
      </c>
      <c r="HZ504" s="222">
        <f t="shared" si="1341"/>
        <v>0</v>
      </c>
      <c r="IA504" s="222">
        <f t="shared" si="1342"/>
        <v>0</v>
      </c>
      <c r="IB504" s="222">
        <f t="shared" si="1343"/>
        <v>0</v>
      </c>
      <c r="IC504" s="222">
        <f t="shared" si="1344"/>
        <v>0</v>
      </c>
      <c r="ID504" s="222">
        <f t="shared" si="1345"/>
        <v>0</v>
      </c>
      <c r="IE504" s="222">
        <f t="shared" si="1346"/>
        <v>0</v>
      </c>
      <c r="IF504" s="222">
        <f t="shared" si="1347"/>
        <v>0</v>
      </c>
      <c r="IG504" s="222">
        <f t="shared" si="1348"/>
        <v>0</v>
      </c>
      <c r="IH504" s="222">
        <f t="shared" si="1349"/>
        <v>0</v>
      </c>
      <c r="II504" s="222">
        <f t="shared" si="1350"/>
        <v>0</v>
      </c>
      <c r="IJ504" s="222">
        <f t="shared" si="1351"/>
        <v>0</v>
      </c>
      <c r="IK504" s="222">
        <f t="shared" si="1352"/>
        <v>0</v>
      </c>
      <c r="IL504" s="222">
        <f t="shared" si="1353"/>
        <v>0</v>
      </c>
      <c r="IM504" s="222">
        <f t="shared" si="1354"/>
        <v>0</v>
      </c>
      <c r="IN504" s="222">
        <f t="shared" si="1355"/>
        <v>0</v>
      </c>
      <c r="IO504" s="222">
        <f t="shared" si="1356"/>
        <v>0</v>
      </c>
      <c r="IP504" s="222">
        <f t="shared" si="1357"/>
        <v>0</v>
      </c>
      <c r="IQ504" s="222">
        <f t="shared" si="1358"/>
        <v>0</v>
      </c>
      <c r="IR504" s="222">
        <f t="shared" si="1359"/>
        <v>0</v>
      </c>
      <c r="IS504" s="222">
        <f t="shared" si="1360"/>
        <v>0</v>
      </c>
      <c r="IT504" s="222">
        <f t="shared" si="1361"/>
        <v>0</v>
      </c>
      <c r="IU504" s="222">
        <f t="shared" si="1362"/>
        <v>0</v>
      </c>
      <c r="IV504" s="222">
        <f t="shared" si="1363"/>
        <v>0</v>
      </c>
      <c r="IW504" s="222">
        <f t="shared" si="1364"/>
        <v>0</v>
      </c>
      <c r="IX504" s="222">
        <f t="shared" si="1365"/>
        <v>0</v>
      </c>
      <c r="IY504" s="222">
        <f t="shared" si="1366"/>
        <v>0</v>
      </c>
      <c r="IZ504" s="222">
        <f t="shared" si="1367"/>
        <v>0</v>
      </c>
      <c r="JA504" s="222">
        <f t="shared" si="1368"/>
        <v>0</v>
      </c>
      <c r="JB504" s="222">
        <f t="shared" si="1369"/>
        <v>0</v>
      </c>
    </row>
    <row r="505" spans="2:262">
      <c r="B505" s="230">
        <v>144</v>
      </c>
      <c r="C505" s="229">
        <f t="shared" si="1370"/>
        <v>2.8125000000000021E-3</v>
      </c>
      <c r="D505" s="226">
        <f t="shared" ca="1" si="1113"/>
        <v>23.46288804237609</v>
      </c>
      <c r="E505" s="225">
        <f ca="1">ET361</f>
        <v>-0.53711195762390895</v>
      </c>
      <c r="F505" s="224">
        <v>144</v>
      </c>
      <c r="G505" s="222">
        <f t="shared" si="1114"/>
        <v>0</v>
      </c>
      <c r="H505" s="222">
        <f t="shared" si="1115"/>
        <v>0</v>
      </c>
      <c r="I505" s="222">
        <f t="shared" si="1116"/>
        <v>0</v>
      </c>
      <c r="J505" s="222">
        <f t="shared" si="1117"/>
        <v>0</v>
      </c>
      <c r="K505" s="222">
        <f t="shared" si="1118"/>
        <v>0</v>
      </c>
      <c r="L505" s="222">
        <f t="shared" si="1119"/>
        <v>0</v>
      </c>
      <c r="M505" s="222">
        <f t="shared" si="1120"/>
        <v>0</v>
      </c>
      <c r="N505" s="222">
        <f t="shared" si="1121"/>
        <v>0</v>
      </c>
      <c r="O505" s="222">
        <f t="shared" si="1122"/>
        <v>0</v>
      </c>
      <c r="P505" s="222">
        <f t="shared" si="1123"/>
        <v>0</v>
      </c>
      <c r="Q505" s="222">
        <f t="shared" si="1124"/>
        <v>0</v>
      </c>
      <c r="R505" s="222">
        <f t="shared" si="1125"/>
        <v>0</v>
      </c>
      <c r="S505" s="222">
        <f t="shared" si="1126"/>
        <v>0</v>
      </c>
      <c r="T505" s="222">
        <f t="shared" si="1127"/>
        <v>0</v>
      </c>
      <c r="U505" s="222">
        <f t="shared" si="1128"/>
        <v>0</v>
      </c>
      <c r="V505" s="222">
        <f t="shared" si="1129"/>
        <v>0</v>
      </c>
      <c r="W505" s="222">
        <f t="shared" si="1130"/>
        <v>0</v>
      </c>
      <c r="X505" s="222">
        <f t="shared" si="1131"/>
        <v>0</v>
      </c>
      <c r="Y505" s="222">
        <f t="shared" si="1132"/>
        <v>0</v>
      </c>
      <c r="Z505" s="222">
        <f t="shared" si="1133"/>
        <v>0</v>
      </c>
      <c r="AA505" s="222">
        <f t="shared" si="1134"/>
        <v>0</v>
      </c>
      <c r="AB505" s="222">
        <f t="shared" si="1135"/>
        <v>0</v>
      </c>
      <c r="AC505" s="222">
        <f t="shared" si="1136"/>
        <v>0</v>
      </c>
      <c r="AD505" s="222">
        <f t="shared" si="1137"/>
        <v>0</v>
      </c>
      <c r="AE505" s="222">
        <f t="shared" si="1138"/>
        <v>0</v>
      </c>
      <c r="AF505" s="222">
        <f t="shared" si="1139"/>
        <v>0</v>
      </c>
      <c r="AG505" s="222">
        <f t="shared" si="1140"/>
        <v>0</v>
      </c>
      <c r="AH505" s="222">
        <f t="shared" si="1141"/>
        <v>0</v>
      </c>
      <c r="AI505" s="222">
        <f t="shared" si="1142"/>
        <v>0</v>
      </c>
      <c r="AJ505" s="222">
        <f t="shared" si="1143"/>
        <v>0</v>
      </c>
      <c r="AK505" s="222">
        <f t="shared" si="1144"/>
        <v>0</v>
      </c>
      <c r="AL505" s="222">
        <f t="shared" si="1145"/>
        <v>0</v>
      </c>
      <c r="AM505" s="222">
        <f t="shared" si="1146"/>
        <v>0</v>
      </c>
      <c r="AN505" s="222">
        <f t="shared" si="1147"/>
        <v>0</v>
      </c>
      <c r="AO505" s="222">
        <f t="shared" si="1148"/>
        <v>0</v>
      </c>
      <c r="AP505" s="222">
        <f t="shared" si="1149"/>
        <v>0</v>
      </c>
      <c r="AQ505" s="222">
        <f t="shared" si="1150"/>
        <v>0</v>
      </c>
      <c r="AR505" s="222">
        <f t="shared" si="1151"/>
        <v>0</v>
      </c>
      <c r="AS505" s="222">
        <f t="shared" si="1152"/>
        <v>0</v>
      </c>
      <c r="AT505" s="222">
        <f t="shared" si="1153"/>
        <v>0</v>
      </c>
      <c r="AU505" s="222">
        <f t="shared" si="1154"/>
        <v>0</v>
      </c>
      <c r="AV505" s="222">
        <f t="shared" si="1155"/>
        <v>0</v>
      </c>
      <c r="AW505" s="222">
        <f t="shared" si="1156"/>
        <v>0</v>
      </c>
      <c r="AX505" s="222">
        <f t="shared" si="1157"/>
        <v>0</v>
      </c>
      <c r="AY505" s="222">
        <f t="shared" si="1158"/>
        <v>0</v>
      </c>
      <c r="AZ505" s="222">
        <f t="shared" si="1159"/>
        <v>0</v>
      </c>
      <c r="BA505" s="222">
        <f t="shared" si="1160"/>
        <v>0</v>
      </c>
      <c r="BB505" s="222">
        <f t="shared" si="1161"/>
        <v>0</v>
      </c>
      <c r="BC505" s="222">
        <f t="shared" si="1162"/>
        <v>0</v>
      </c>
      <c r="BD505" s="222">
        <f t="shared" si="1163"/>
        <v>0</v>
      </c>
      <c r="BE505" s="222">
        <f t="shared" si="1164"/>
        <v>0</v>
      </c>
      <c r="BF505" s="222">
        <f t="shared" si="1165"/>
        <v>0</v>
      </c>
      <c r="BG505" s="222">
        <f t="shared" si="1166"/>
        <v>0</v>
      </c>
      <c r="BH505" s="222">
        <f t="shared" si="1167"/>
        <v>0</v>
      </c>
      <c r="BI505" s="222">
        <f t="shared" si="1168"/>
        <v>0</v>
      </c>
      <c r="BJ505" s="222">
        <f t="shared" si="1169"/>
        <v>0</v>
      </c>
      <c r="BK505" s="222">
        <f t="shared" si="1170"/>
        <v>0</v>
      </c>
      <c r="BL505" s="222">
        <f t="shared" si="1171"/>
        <v>0</v>
      </c>
      <c r="BM505" s="222">
        <f t="shared" si="1172"/>
        <v>0</v>
      </c>
      <c r="BN505" s="222">
        <f t="shared" si="1173"/>
        <v>0</v>
      </c>
      <c r="BO505" s="222">
        <f t="shared" si="1174"/>
        <v>0</v>
      </c>
      <c r="BP505" s="222">
        <f t="shared" si="1175"/>
        <v>0</v>
      </c>
      <c r="BQ505" s="222">
        <f t="shared" si="1176"/>
        <v>0</v>
      </c>
      <c r="BR505" s="222">
        <f t="shared" si="1177"/>
        <v>0</v>
      </c>
      <c r="BS505" s="222">
        <f t="shared" si="1178"/>
        <v>0</v>
      </c>
      <c r="BT505" s="222">
        <f t="shared" si="1179"/>
        <v>0</v>
      </c>
      <c r="BU505" s="222">
        <f t="shared" si="1180"/>
        <v>0</v>
      </c>
      <c r="BV505" s="222">
        <f t="shared" si="1181"/>
        <v>0</v>
      </c>
      <c r="BW505" s="222">
        <f t="shared" si="1182"/>
        <v>0</v>
      </c>
      <c r="BX505" s="222">
        <f t="shared" si="1183"/>
        <v>0</v>
      </c>
      <c r="BY505" s="222">
        <f t="shared" si="1184"/>
        <v>0</v>
      </c>
      <c r="BZ505" s="222">
        <f t="shared" si="1185"/>
        <v>0</v>
      </c>
      <c r="CA505" s="222">
        <f t="shared" si="1186"/>
        <v>0</v>
      </c>
      <c r="CB505" s="222">
        <f t="shared" si="1187"/>
        <v>0</v>
      </c>
      <c r="CC505" s="222">
        <f t="shared" si="1188"/>
        <v>0</v>
      </c>
      <c r="CD505" s="222">
        <f t="shared" si="1189"/>
        <v>0</v>
      </c>
      <c r="CE505" s="222">
        <f t="shared" si="1190"/>
        <v>0</v>
      </c>
      <c r="CF505" s="222">
        <f t="shared" si="1191"/>
        <v>0</v>
      </c>
      <c r="CG505" s="222">
        <f t="shared" si="1192"/>
        <v>0</v>
      </c>
      <c r="CH505" s="222">
        <f t="shared" si="1193"/>
        <v>0</v>
      </c>
      <c r="CI505" s="222">
        <f t="shared" si="1194"/>
        <v>0</v>
      </c>
      <c r="CJ505" s="222">
        <f t="shared" si="1195"/>
        <v>0</v>
      </c>
      <c r="CK505" s="222">
        <f t="shared" si="1196"/>
        <v>0</v>
      </c>
      <c r="CL505" s="222">
        <f t="shared" si="1197"/>
        <v>0</v>
      </c>
      <c r="CM505" s="222">
        <f t="shared" si="1198"/>
        <v>0</v>
      </c>
      <c r="CN505" s="222">
        <f t="shared" si="1199"/>
        <v>0</v>
      </c>
      <c r="CO505" s="222">
        <f t="shared" si="1200"/>
        <v>0</v>
      </c>
      <c r="CP505" s="222">
        <f t="shared" si="1201"/>
        <v>0</v>
      </c>
      <c r="CQ505" s="222">
        <f t="shared" si="1202"/>
        <v>0</v>
      </c>
      <c r="CR505" s="222">
        <f t="shared" si="1203"/>
        <v>0</v>
      </c>
      <c r="CS505" s="222">
        <f t="shared" si="1204"/>
        <v>0</v>
      </c>
      <c r="CT505" s="222">
        <f t="shared" si="1205"/>
        <v>0</v>
      </c>
      <c r="CU505" s="222">
        <f t="shared" si="1206"/>
        <v>0</v>
      </c>
      <c r="CV505" s="222">
        <f t="shared" si="1207"/>
        <v>0</v>
      </c>
      <c r="CW505" s="222">
        <f t="shared" si="1208"/>
        <v>0</v>
      </c>
      <c r="CX505" s="222">
        <f t="shared" si="1209"/>
        <v>0</v>
      </c>
      <c r="CY505" s="222">
        <f t="shared" si="1210"/>
        <v>0</v>
      </c>
      <c r="CZ505" s="222">
        <f t="shared" si="1211"/>
        <v>0</v>
      </c>
      <c r="DA505" s="222">
        <f t="shared" si="1212"/>
        <v>0</v>
      </c>
      <c r="DB505" s="222">
        <f t="shared" si="1213"/>
        <v>0</v>
      </c>
      <c r="DC505" s="222">
        <f t="shared" si="1214"/>
        <v>0</v>
      </c>
      <c r="DD505" s="222">
        <f t="shared" si="1215"/>
        <v>0</v>
      </c>
      <c r="DE505" s="222">
        <f t="shared" si="1216"/>
        <v>0</v>
      </c>
      <c r="DF505" s="222">
        <f t="shared" si="1217"/>
        <v>0</v>
      </c>
      <c r="DG505" s="222">
        <f t="shared" si="1218"/>
        <v>0</v>
      </c>
      <c r="DH505" s="222">
        <f t="shared" si="1219"/>
        <v>0</v>
      </c>
      <c r="DI505" s="222">
        <f t="shared" si="1220"/>
        <v>0</v>
      </c>
      <c r="DJ505" s="222">
        <f t="shared" si="1221"/>
        <v>0</v>
      </c>
      <c r="DK505" s="222">
        <f t="shared" si="1222"/>
        <v>0</v>
      </c>
      <c r="DL505" s="222">
        <f t="shared" si="1223"/>
        <v>0</v>
      </c>
      <c r="DM505" s="222">
        <f t="shared" si="1224"/>
        <v>0</v>
      </c>
      <c r="DN505" s="222">
        <f t="shared" si="1225"/>
        <v>0</v>
      </c>
      <c r="DO505" s="222">
        <f t="shared" si="1226"/>
        <v>0</v>
      </c>
      <c r="DP505" s="222">
        <f t="shared" si="1227"/>
        <v>0</v>
      </c>
      <c r="DQ505" s="222">
        <f t="shared" si="1228"/>
        <v>0</v>
      </c>
      <c r="DR505" s="222">
        <f t="shared" si="1229"/>
        <v>0</v>
      </c>
      <c r="DS505" s="222">
        <f t="shared" si="1230"/>
        <v>0</v>
      </c>
      <c r="DT505" s="222">
        <f t="shared" si="1231"/>
        <v>0</v>
      </c>
      <c r="DU505" s="222">
        <f t="shared" si="1232"/>
        <v>0</v>
      </c>
      <c r="DV505" s="222">
        <f t="shared" si="1233"/>
        <v>0</v>
      </c>
      <c r="DW505" s="222">
        <f t="shared" si="1234"/>
        <v>0</v>
      </c>
      <c r="DX505" s="222">
        <f t="shared" si="1235"/>
        <v>0</v>
      </c>
      <c r="DY505" s="222">
        <f t="shared" si="1236"/>
        <v>0</v>
      </c>
      <c r="DZ505" s="222">
        <f t="shared" si="1237"/>
        <v>0</v>
      </c>
      <c r="EA505" s="222">
        <f t="shared" si="1238"/>
        <v>0</v>
      </c>
      <c r="EB505" s="222">
        <f t="shared" si="1239"/>
        <v>0</v>
      </c>
      <c r="EC505" s="222">
        <f t="shared" si="1240"/>
        <v>0</v>
      </c>
      <c r="ED505" s="222">
        <f t="shared" si="1241"/>
        <v>0</v>
      </c>
      <c r="EE505" s="222">
        <f t="shared" si="1242"/>
        <v>0</v>
      </c>
      <c r="EF505" s="222">
        <f t="shared" si="1243"/>
        <v>0</v>
      </c>
      <c r="EG505" s="222">
        <f t="shared" si="1244"/>
        <v>0</v>
      </c>
      <c r="EH505" s="222">
        <f t="shared" si="1245"/>
        <v>0</v>
      </c>
      <c r="EI505" s="222">
        <f t="shared" si="1246"/>
        <v>0</v>
      </c>
      <c r="EJ505" s="222">
        <f t="shared" si="1247"/>
        <v>0</v>
      </c>
      <c r="EK505" s="222">
        <f t="shared" si="1248"/>
        <v>0</v>
      </c>
      <c r="EL505" s="222">
        <f t="shared" si="1249"/>
        <v>0</v>
      </c>
      <c r="EM505" s="222">
        <f t="shared" si="1250"/>
        <v>0</v>
      </c>
      <c r="EN505" s="222">
        <f t="shared" si="1251"/>
        <v>0</v>
      </c>
      <c r="EO505" s="222">
        <f t="shared" si="1252"/>
        <v>0</v>
      </c>
      <c r="EP505" s="222">
        <f t="shared" si="1253"/>
        <v>0</v>
      </c>
      <c r="EQ505" s="222">
        <f t="shared" si="1254"/>
        <v>0</v>
      </c>
      <c r="ER505" s="222">
        <f t="shared" si="1255"/>
        <v>0</v>
      </c>
      <c r="ES505" s="222">
        <f t="shared" si="1256"/>
        <v>0</v>
      </c>
      <c r="ET505" s="222">
        <f t="shared" si="1257"/>
        <v>0</v>
      </c>
      <c r="EU505" s="222">
        <f t="shared" si="1258"/>
        <v>0</v>
      </c>
      <c r="EV505" s="222">
        <f t="shared" si="1259"/>
        <v>0</v>
      </c>
      <c r="EW505" s="222">
        <f t="shared" si="1260"/>
        <v>0</v>
      </c>
      <c r="EX505" s="222">
        <f t="shared" si="1261"/>
        <v>0</v>
      </c>
      <c r="EY505" s="222">
        <f t="shared" si="1262"/>
        <v>0</v>
      </c>
      <c r="EZ505" s="222">
        <f t="shared" si="1263"/>
        <v>0</v>
      </c>
      <c r="FA505" s="222">
        <f t="shared" si="1264"/>
        <v>0</v>
      </c>
      <c r="FB505" s="222">
        <f t="shared" si="1265"/>
        <v>0</v>
      </c>
      <c r="FC505" s="222">
        <f t="shared" si="1266"/>
        <v>0</v>
      </c>
      <c r="FD505" s="222">
        <f t="shared" si="1267"/>
        <v>0</v>
      </c>
      <c r="FE505" s="222">
        <f t="shared" si="1268"/>
        <v>0</v>
      </c>
      <c r="FF505" s="222">
        <f t="shared" si="1269"/>
        <v>0</v>
      </c>
      <c r="FG505" s="222">
        <f t="shared" si="1270"/>
        <v>0</v>
      </c>
      <c r="FH505" s="222">
        <f t="shared" si="1271"/>
        <v>0</v>
      </c>
      <c r="FI505" s="222">
        <f t="shared" si="1272"/>
        <v>0</v>
      </c>
      <c r="FJ505" s="222">
        <f t="shared" si="1273"/>
        <v>0</v>
      </c>
      <c r="FK505" s="222">
        <f t="shared" si="1274"/>
        <v>0</v>
      </c>
      <c r="FL505" s="222">
        <f t="shared" si="1275"/>
        <v>0</v>
      </c>
      <c r="FM505" s="222">
        <f t="shared" si="1276"/>
        <v>0</v>
      </c>
      <c r="FN505" s="222">
        <f t="shared" si="1277"/>
        <v>0</v>
      </c>
      <c r="FO505" s="222">
        <f t="shared" si="1278"/>
        <v>0</v>
      </c>
      <c r="FP505" s="222">
        <f t="shared" si="1279"/>
        <v>0</v>
      </c>
      <c r="FQ505" s="222">
        <f t="shared" si="1280"/>
        <v>0</v>
      </c>
      <c r="FR505" s="222">
        <f t="shared" si="1281"/>
        <v>0</v>
      </c>
      <c r="FS505" s="222">
        <f t="shared" si="1282"/>
        <v>0</v>
      </c>
      <c r="FT505" s="222">
        <f t="shared" si="1283"/>
        <v>0</v>
      </c>
      <c r="FU505" s="222">
        <f t="shared" si="1284"/>
        <v>0</v>
      </c>
      <c r="FV505" s="222">
        <f t="shared" si="1285"/>
        <v>0</v>
      </c>
      <c r="FW505" s="222">
        <f t="shared" si="1286"/>
        <v>0</v>
      </c>
      <c r="FX505" s="222">
        <f t="shared" si="1287"/>
        <v>0</v>
      </c>
      <c r="FY505" s="222">
        <f t="shared" si="1288"/>
        <v>0</v>
      </c>
      <c r="FZ505" s="222">
        <f t="shared" si="1289"/>
        <v>0</v>
      </c>
      <c r="GA505" s="222">
        <f t="shared" si="1290"/>
        <v>0</v>
      </c>
      <c r="GB505" s="222">
        <f t="shared" si="1291"/>
        <v>0</v>
      </c>
      <c r="GC505" s="222">
        <f t="shared" si="1292"/>
        <v>0</v>
      </c>
      <c r="GD505" s="222">
        <f t="shared" si="1293"/>
        <v>0</v>
      </c>
      <c r="GE505" s="222">
        <f t="shared" si="1294"/>
        <v>0</v>
      </c>
      <c r="GF505" s="222">
        <f t="shared" si="1295"/>
        <v>0</v>
      </c>
      <c r="GG505" s="222">
        <f t="shared" si="1296"/>
        <v>0</v>
      </c>
      <c r="GH505" s="222">
        <f t="shared" si="1297"/>
        <v>0</v>
      </c>
      <c r="GI505" s="222">
        <f t="shared" si="1298"/>
        <v>0</v>
      </c>
      <c r="GJ505" s="222">
        <f t="shared" si="1299"/>
        <v>0</v>
      </c>
      <c r="GK505" s="222">
        <f t="shared" si="1300"/>
        <v>0</v>
      </c>
      <c r="GL505" s="222">
        <f t="shared" si="1301"/>
        <v>0</v>
      </c>
      <c r="GM505" s="222">
        <f t="shared" si="1302"/>
        <v>0</v>
      </c>
      <c r="GN505" s="222">
        <f t="shared" si="1303"/>
        <v>0</v>
      </c>
      <c r="GO505" s="222">
        <f t="shared" si="1304"/>
        <v>0</v>
      </c>
      <c r="GP505" s="222">
        <f t="shared" si="1305"/>
        <v>0</v>
      </c>
      <c r="GQ505" s="222">
        <f t="shared" si="1306"/>
        <v>0</v>
      </c>
      <c r="GR505" s="222">
        <f t="shared" si="1307"/>
        <v>0</v>
      </c>
      <c r="GS505" s="222">
        <f t="shared" si="1308"/>
        <v>0</v>
      </c>
      <c r="GT505" s="222">
        <f t="shared" si="1309"/>
        <v>0</v>
      </c>
      <c r="GU505" s="222">
        <f t="shared" si="1310"/>
        <v>0</v>
      </c>
      <c r="GV505" s="222">
        <f t="shared" si="1311"/>
        <v>0</v>
      </c>
      <c r="GW505" s="222">
        <f t="shared" si="1312"/>
        <v>0</v>
      </c>
      <c r="GX505" s="222">
        <f t="shared" si="1313"/>
        <v>0</v>
      </c>
      <c r="GY505" s="222">
        <f t="shared" si="1314"/>
        <v>0</v>
      </c>
      <c r="GZ505" s="222">
        <f t="shared" si="1315"/>
        <v>0</v>
      </c>
      <c r="HA505" s="222">
        <f t="shared" si="1316"/>
        <v>0</v>
      </c>
      <c r="HB505" s="222">
        <f t="shared" si="1317"/>
        <v>0</v>
      </c>
      <c r="HC505" s="222">
        <f t="shared" si="1318"/>
        <v>0</v>
      </c>
      <c r="HD505" s="222">
        <f t="shared" si="1319"/>
        <v>0</v>
      </c>
      <c r="HE505" s="222">
        <f t="shared" si="1320"/>
        <v>0</v>
      </c>
      <c r="HF505" s="222">
        <f t="shared" si="1321"/>
        <v>0</v>
      </c>
      <c r="HG505" s="222">
        <f t="shared" si="1322"/>
        <v>0</v>
      </c>
      <c r="HH505" s="222">
        <f t="shared" si="1323"/>
        <v>0</v>
      </c>
      <c r="HI505" s="222">
        <f t="shared" si="1324"/>
        <v>0</v>
      </c>
      <c r="HJ505" s="222">
        <f t="shared" si="1325"/>
        <v>0</v>
      </c>
      <c r="HK505" s="222">
        <f t="shared" si="1326"/>
        <v>0</v>
      </c>
      <c r="HL505" s="222">
        <f t="shared" si="1327"/>
        <v>0</v>
      </c>
      <c r="HM505" s="222">
        <f t="shared" si="1328"/>
        <v>0</v>
      </c>
      <c r="HN505" s="222">
        <f t="shared" si="1329"/>
        <v>0</v>
      </c>
      <c r="HO505" s="222">
        <f t="shared" si="1330"/>
        <v>0</v>
      </c>
      <c r="HP505" s="222">
        <f t="shared" si="1331"/>
        <v>0</v>
      </c>
      <c r="HQ505" s="222">
        <f t="shared" si="1332"/>
        <v>0</v>
      </c>
      <c r="HR505" s="222">
        <f t="shared" si="1333"/>
        <v>0</v>
      </c>
      <c r="HS505" s="222">
        <f t="shared" si="1334"/>
        <v>0</v>
      </c>
      <c r="HT505" s="222">
        <f t="shared" si="1335"/>
        <v>0</v>
      </c>
      <c r="HU505" s="222">
        <f t="shared" si="1336"/>
        <v>0</v>
      </c>
      <c r="HV505" s="222">
        <f t="shared" si="1337"/>
        <v>0</v>
      </c>
      <c r="HW505" s="222">
        <f t="shared" si="1338"/>
        <v>0</v>
      </c>
      <c r="HX505" s="222">
        <f t="shared" si="1339"/>
        <v>0</v>
      </c>
      <c r="HY505" s="222">
        <f t="shared" si="1340"/>
        <v>0</v>
      </c>
      <c r="HZ505" s="222">
        <f t="shared" si="1341"/>
        <v>0</v>
      </c>
      <c r="IA505" s="222">
        <f t="shared" si="1342"/>
        <v>0</v>
      </c>
      <c r="IB505" s="222">
        <f t="shared" si="1343"/>
        <v>0</v>
      </c>
      <c r="IC505" s="222">
        <f t="shared" si="1344"/>
        <v>0</v>
      </c>
      <c r="ID505" s="222">
        <f t="shared" si="1345"/>
        <v>0</v>
      </c>
      <c r="IE505" s="222">
        <f t="shared" si="1346"/>
        <v>0</v>
      </c>
      <c r="IF505" s="222">
        <f t="shared" si="1347"/>
        <v>0</v>
      </c>
      <c r="IG505" s="222">
        <f t="shared" si="1348"/>
        <v>0</v>
      </c>
      <c r="IH505" s="222">
        <f t="shared" si="1349"/>
        <v>0</v>
      </c>
      <c r="II505" s="222">
        <f t="shared" si="1350"/>
        <v>0</v>
      </c>
      <c r="IJ505" s="222">
        <f t="shared" si="1351"/>
        <v>0</v>
      </c>
      <c r="IK505" s="222">
        <f t="shared" si="1352"/>
        <v>0</v>
      </c>
      <c r="IL505" s="222">
        <f t="shared" si="1353"/>
        <v>0</v>
      </c>
      <c r="IM505" s="222">
        <f t="shared" si="1354"/>
        <v>0</v>
      </c>
      <c r="IN505" s="222">
        <f t="shared" si="1355"/>
        <v>0</v>
      </c>
      <c r="IO505" s="222">
        <f t="shared" si="1356"/>
        <v>0</v>
      </c>
      <c r="IP505" s="222">
        <f t="shared" si="1357"/>
        <v>0</v>
      </c>
      <c r="IQ505" s="222">
        <f t="shared" si="1358"/>
        <v>0</v>
      </c>
      <c r="IR505" s="222">
        <f t="shared" si="1359"/>
        <v>0</v>
      </c>
      <c r="IS505" s="222">
        <f t="shared" si="1360"/>
        <v>0</v>
      </c>
      <c r="IT505" s="222">
        <f t="shared" si="1361"/>
        <v>0</v>
      </c>
      <c r="IU505" s="222">
        <f t="shared" si="1362"/>
        <v>0</v>
      </c>
      <c r="IV505" s="222">
        <f t="shared" si="1363"/>
        <v>0</v>
      </c>
      <c r="IW505" s="222">
        <f t="shared" si="1364"/>
        <v>0</v>
      </c>
      <c r="IX505" s="222">
        <f t="shared" si="1365"/>
        <v>0</v>
      </c>
      <c r="IY505" s="222">
        <f t="shared" si="1366"/>
        <v>0</v>
      </c>
      <c r="IZ505" s="222">
        <f t="shared" si="1367"/>
        <v>0</v>
      </c>
      <c r="JA505" s="222">
        <f t="shared" si="1368"/>
        <v>0</v>
      </c>
      <c r="JB505" s="222">
        <f t="shared" si="1369"/>
        <v>0</v>
      </c>
    </row>
    <row r="506" spans="2:262">
      <c r="B506" s="230">
        <v>145</v>
      </c>
      <c r="C506" s="229">
        <f t="shared" si="1370"/>
        <v>2.8320312500000021E-3</v>
      </c>
      <c r="D506" s="226">
        <f t="shared" ca="1" si="1113"/>
        <v>23.463822951359386</v>
      </c>
      <c r="E506" s="225">
        <f ca="1">EU361</f>
        <v>-0.53617704864061355</v>
      </c>
      <c r="F506" s="224">
        <v>145</v>
      </c>
      <c r="G506" s="222">
        <f t="shared" si="1114"/>
        <v>0</v>
      </c>
      <c r="H506" s="222">
        <f t="shared" si="1115"/>
        <v>0</v>
      </c>
      <c r="I506" s="222">
        <f t="shared" si="1116"/>
        <v>0</v>
      </c>
      <c r="J506" s="222">
        <f t="shared" si="1117"/>
        <v>0</v>
      </c>
      <c r="K506" s="222">
        <f t="shared" si="1118"/>
        <v>0</v>
      </c>
      <c r="L506" s="222">
        <f t="shared" si="1119"/>
        <v>0</v>
      </c>
      <c r="M506" s="222">
        <f t="shared" si="1120"/>
        <v>0</v>
      </c>
      <c r="N506" s="222">
        <f t="shared" si="1121"/>
        <v>0</v>
      </c>
      <c r="O506" s="222">
        <f t="shared" si="1122"/>
        <v>0</v>
      </c>
      <c r="P506" s="222">
        <f t="shared" si="1123"/>
        <v>0</v>
      </c>
      <c r="Q506" s="222">
        <f t="shared" si="1124"/>
        <v>0</v>
      </c>
      <c r="R506" s="222">
        <f t="shared" si="1125"/>
        <v>0</v>
      </c>
      <c r="S506" s="222">
        <f t="shared" si="1126"/>
        <v>0</v>
      </c>
      <c r="T506" s="222">
        <f t="shared" si="1127"/>
        <v>0</v>
      </c>
      <c r="U506" s="222">
        <f t="shared" si="1128"/>
        <v>0</v>
      </c>
      <c r="V506" s="222">
        <f t="shared" si="1129"/>
        <v>0</v>
      </c>
      <c r="W506" s="222">
        <f t="shared" si="1130"/>
        <v>0</v>
      </c>
      <c r="X506" s="222">
        <f t="shared" si="1131"/>
        <v>0</v>
      </c>
      <c r="Y506" s="222">
        <f t="shared" si="1132"/>
        <v>0</v>
      </c>
      <c r="Z506" s="222">
        <f t="shared" si="1133"/>
        <v>0</v>
      </c>
      <c r="AA506" s="222">
        <f t="shared" si="1134"/>
        <v>0</v>
      </c>
      <c r="AB506" s="222">
        <f t="shared" si="1135"/>
        <v>0</v>
      </c>
      <c r="AC506" s="222">
        <f t="shared" si="1136"/>
        <v>0</v>
      </c>
      <c r="AD506" s="222">
        <f t="shared" si="1137"/>
        <v>0</v>
      </c>
      <c r="AE506" s="222">
        <f t="shared" si="1138"/>
        <v>0</v>
      </c>
      <c r="AF506" s="222">
        <f t="shared" si="1139"/>
        <v>0</v>
      </c>
      <c r="AG506" s="222">
        <f t="shared" si="1140"/>
        <v>0</v>
      </c>
      <c r="AH506" s="222">
        <f t="shared" si="1141"/>
        <v>0</v>
      </c>
      <c r="AI506" s="222">
        <f t="shared" si="1142"/>
        <v>0</v>
      </c>
      <c r="AJ506" s="222">
        <f t="shared" si="1143"/>
        <v>0</v>
      </c>
      <c r="AK506" s="222">
        <f t="shared" si="1144"/>
        <v>0</v>
      </c>
      <c r="AL506" s="222">
        <f t="shared" si="1145"/>
        <v>0</v>
      </c>
      <c r="AM506" s="222">
        <f t="shared" si="1146"/>
        <v>0</v>
      </c>
      <c r="AN506" s="222">
        <f t="shared" si="1147"/>
        <v>0</v>
      </c>
      <c r="AO506" s="222">
        <f t="shared" si="1148"/>
        <v>0</v>
      </c>
      <c r="AP506" s="222">
        <f t="shared" si="1149"/>
        <v>0</v>
      </c>
      <c r="AQ506" s="222">
        <f t="shared" si="1150"/>
        <v>0</v>
      </c>
      <c r="AR506" s="222">
        <f t="shared" si="1151"/>
        <v>0</v>
      </c>
      <c r="AS506" s="222">
        <f t="shared" si="1152"/>
        <v>0</v>
      </c>
      <c r="AT506" s="222">
        <f t="shared" si="1153"/>
        <v>0</v>
      </c>
      <c r="AU506" s="222">
        <f t="shared" si="1154"/>
        <v>0</v>
      </c>
      <c r="AV506" s="222">
        <f t="shared" si="1155"/>
        <v>0</v>
      </c>
      <c r="AW506" s="222">
        <f t="shared" si="1156"/>
        <v>0</v>
      </c>
      <c r="AX506" s="222">
        <f t="shared" si="1157"/>
        <v>0</v>
      </c>
      <c r="AY506" s="222">
        <f t="shared" si="1158"/>
        <v>0</v>
      </c>
      <c r="AZ506" s="222">
        <f t="shared" si="1159"/>
        <v>0</v>
      </c>
      <c r="BA506" s="222">
        <f t="shared" si="1160"/>
        <v>0</v>
      </c>
      <c r="BB506" s="222">
        <f t="shared" si="1161"/>
        <v>0</v>
      </c>
      <c r="BC506" s="222">
        <f t="shared" si="1162"/>
        <v>0</v>
      </c>
      <c r="BD506" s="222">
        <f t="shared" si="1163"/>
        <v>0</v>
      </c>
      <c r="BE506" s="222">
        <f t="shared" si="1164"/>
        <v>0</v>
      </c>
      <c r="BF506" s="222">
        <f t="shared" si="1165"/>
        <v>0</v>
      </c>
      <c r="BG506" s="222">
        <f t="shared" si="1166"/>
        <v>0</v>
      </c>
      <c r="BH506" s="222">
        <f t="shared" si="1167"/>
        <v>0</v>
      </c>
      <c r="BI506" s="222">
        <f t="shared" si="1168"/>
        <v>0</v>
      </c>
      <c r="BJ506" s="222">
        <f t="shared" si="1169"/>
        <v>0</v>
      </c>
      <c r="BK506" s="222">
        <f t="shared" si="1170"/>
        <v>0</v>
      </c>
      <c r="BL506" s="222">
        <f t="shared" si="1171"/>
        <v>0</v>
      </c>
      <c r="BM506" s="222">
        <f t="shared" si="1172"/>
        <v>0</v>
      </c>
      <c r="BN506" s="222">
        <f t="shared" si="1173"/>
        <v>0</v>
      </c>
      <c r="BO506" s="222">
        <f t="shared" si="1174"/>
        <v>0</v>
      </c>
      <c r="BP506" s="222">
        <f t="shared" si="1175"/>
        <v>0</v>
      </c>
      <c r="BQ506" s="222">
        <f t="shared" si="1176"/>
        <v>0</v>
      </c>
      <c r="BR506" s="222">
        <f t="shared" si="1177"/>
        <v>0</v>
      </c>
      <c r="BS506" s="222">
        <f t="shared" si="1178"/>
        <v>0</v>
      </c>
      <c r="BT506" s="222">
        <f t="shared" si="1179"/>
        <v>0</v>
      </c>
      <c r="BU506" s="222">
        <f t="shared" si="1180"/>
        <v>0</v>
      </c>
      <c r="BV506" s="222">
        <f t="shared" si="1181"/>
        <v>0</v>
      </c>
      <c r="BW506" s="222">
        <f t="shared" si="1182"/>
        <v>0</v>
      </c>
      <c r="BX506" s="222">
        <f t="shared" si="1183"/>
        <v>0</v>
      </c>
      <c r="BY506" s="222">
        <f t="shared" si="1184"/>
        <v>0</v>
      </c>
      <c r="BZ506" s="222">
        <f t="shared" si="1185"/>
        <v>0</v>
      </c>
      <c r="CA506" s="222">
        <f t="shared" si="1186"/>
        <v>0</v>
      </c>
      <c r="CB506" s="222">
        <f t="shared" si="1187"/>
        <v>0</v>
      </c>
      <c r="CC506" s="222">
        <f t="shared" si="1188"/>
        <v>0</v>
      </c>
      <c r="CD506" s="222">
        <f t="shared" si="1189"/>
        <v>0</v>
      </c>
      <c r="CE506" s="222">
        <f t="shared" si="1190"/>
        <v>0</v>
      </c>
      <c r="CF506" s="222">
        <f t="shared" si="1191"/>
        <v>0</v>
      </c>
      <c r="CG506" s="222">
        <f t="shared" si="1192"/>
        <v>0</v>
      </c>
      <c r="CH506" s="222">
        <f t="shared" si="1193"/>
        <v>0</v>
      </c>
      <c r="CI506" s="222">
        <f t="shared" si="1194"/>
        <v>0</v>
      </c>
      <c r="CJ506" s="222">
        <f t="shared" si="1195"/>
        <v>0</v>
      </c>
      <c r="CK506" s="222">
        <f t="shared" si="1196"/>
        <v>0</v>
      </c>
      <c r="CL506" s="222">
        <f t="shared" si="1197"/>
        <v>0</v>
      </c>
      <c r="CM506" s="222">
        <f t="shared" si="1198"/>
        <v>0</v>
      </c>
      <c r="CN506" s="222">
        <f t="shared" si="1199"/>
        <v>0</v>
      </c>
      <c r="CO506" s="222">
        <f t="shared" si="1200"/>
        <v>0</v>
      </c>
      <c r="CP506" s="222">
        <f t="shared" si="1201"/>
        <v>0</v>
      </c>
      <c r="CQ506" s="222">
        <f t="shared" si="1202"/>
        <v>0</v>
      </c>
      <c r="CR506" s="222">
        <f t="shared" si="1203"/>
        <v>0</v>
      </c>
      <c r="CS506" s="222">
        <f t="shared" si="1204"/>
        <v>0</v>
      </c>
      <c r="CT506" s="222">
        <f t="shared" si="1205"/>
        <v>0</v>
      </c>
      <c r="CU506" s="222">
        <f t="shared" si="1206"/>
        <v>0</v>
      </c>
      <c r="CV506" s="222">
        <f t="shared" si="1207"/>
        <v>0</v>
      </c>
      <c r="CW506" s="222">
        <f t="shared" si="1208"/>
        <v>0</v>
      </c>
      <c r="CX506" s="222">
        <f t="shared" si="1209"/>
        <v>0</v>
      </c>
      <c r="CY506" s="222">
        <f t="shared" si="1210"/>
        <v>0</v>
      </c>
      <c r="CZ506" s="222">
        <f t="shared" si="1211"/>
        <v>0</v>
      </c>
      <c r="DA506" s="222">
        <f t="shared" si="1212"/>
        <v>0</v>
      </c>
      <c r="DB506" s="222">
        <f t="shared" si="1213"/>
        <v>0</v>
      </c>
      <c r="DC506" s="222">
        <f t="shared" si="1214"/>
        <v>0</v>
      </c>
      <c r="DD506" s="222">
        <f t="shared" si="1215"/>
        <v>0</v>
      </c>
      <c r="DE506" s="222">
        <f t="shared" si="1216"/>
        <v>0</v>
      </c>
      <c r="DF506" s="222">
        <f t="shared" si="1217"/>
        <v>0</v>
      </c>
      <c r="DG506" s="222">
        <f t="shared" si="1218"/>
        <v>0</v>
      </c>
      <c r="DH506" s="222">
        <f t="shared" si="1219"/>
        <v>0</v>
      </c>
      <c r="DI506" s="222">
        <f t="shared" si="1220"/>
        <v>0</v>
      </c>
      <c r="DJ506" s="222">
        <f t="shared" si="1221"/>
        <v>0</v>
      </c>
      <c r="DK506" s="222">
        <f t="shared" si="1222"/>
        <v>0</v>
      </c>
      <c r="DL506" s="222">
        <f t="shared" si="1223"/>
        <v>0</v>
      </c>
      <c r="DM506" s="222">
        <f t="shared" si="1224"/>
        <v>0</v>
      </c>
      <c r="DN506" s="222">
        <f t="shared" si="1225"/>
        <v>0</v>
      </c>
      <c r="DO506" s="222">
        <f t="shared" si="1226"/>
        <v>0</v>
      </c>
      <c r="DP506" s="222">
        <f t="shared" si="1227"/>
        <v>0</v>
      </c>
      <c r="DQ506" s="222">
        <f t="shared" si="1228"/>
        <v>0</v>
      </c>
      <c r="DR506" s="222">
        <f t="shared" si="1229"/>
        <v>0</v>
      </c>
      <c r="DS506" s="222">
        <f t="shared" si="1230"/>
        <v>0</v>
      </c>
      <c r="DT506" s="222">
        <f t="shared" si="1231"/>
        <v>0</v>
      </c>
      <c r="DU506" s="222">
        <f t="shared" si="1232"/>
        <v>0</v>
      </c>
      <c r="DV506" s="222">
        <f t="shared" si="1233"/>
        <v>0</v>
      </c>
      <c r="DW506" s="222">
        <f t="shared" si="1234"/>
        <v>0</v>
      </c>
      <c r="DX506" s="222">
        <f t="shared" si="1235"/>
        <v>0</v>
      </c>
      <c r="DY506" s="222">
        <f t="shared" si="1236"/>
        <v>0</v>
      </c>
      <c r="DZ506" s="222">
        <f t="shared" si="1237"/>
        <v>0</v>
      </c>
      <c r="EA506" s="222">
        <f t="shared" si="1238"/>
        <v>0</v>
      </c>
      <c r="EB506" s="222">
        <f t="shared" si="1239"/>
        <v>0</v>
      </c>
      <c r="EC506" s="222">
        <f t="shared" si="1240"/>
        <v>0</v>
      </c>
      <c r="ED506" s="222">
        <f t="shared" si="1241"/>
        <v>0</v>
      </c>
      <c r="EE506" s="222">
        <f t="shared" si="1242"/>
        <v>0</v>
      </c>
      <c r="EF506" s="222">
        <f t="shared" si="1243"/>
        <v>0</v>
      </c>
      <c r="EG506" s="222">
        <f t="shared" si="1244"/>
        <v>0</v>
      </c>
      <c r="EH506" s="222">
        <f t="shared" si="1245"/>
        <v>0</v>
      </c>
      <c r="EI506" s="222">
        <f t="shared" si="1246"/>
        <v>0</v>
      </c>
      <c r="EJ506" s="222">
        <f t="shared" si="1247"/>
        <v>0</v>
      </c>
      <c r="EK506" s="222">
        <f t="shared" si="1248"/>
        <v>0</v>
      </c>
      <c r="EL506" s="222">
        <f t="shared" si="1249"/>
        <v>0</v>
      </c>
      <c r="EM506" s="222">
        <f t="shared" si="1250"/>
        <v>0</v>
      </c>
      <c r="EN506" s="222">
        <f t="shared" si="1251"/>
        <v>0</v>
      </c>
      <c r="EO506" s="222">
        <f t="shared" si="1252"/>
        <v>0</v>
      </c>
      <c r="EP506" s="222">
        <f t="shared" si="1253"/>
        <v>0</v>
      </c>
      <c r="EQ506" s="222">
        <f t="shared" si="1254"/>
        <v>0</v>
      </c>
      <c r="ER506" s="222">
        <f t="shared" si="1255"/>
        <v>0</v>
      </c>
      <c r="ES506" s="222">
        <f t="shared" si="1256"/>
        <v>0</v>
      </c>
      <c r="ET506" s="222">
        <f t="shared" si="1257"/>
        <v>0</v>
      </c>
      <c r="EU506" s="222">
        <f t="shared" si="1258"/>
        <v>0</v>
      </c>
      <c r="EV506" s="222">
        <f t="shared" si="1259"/>
        <v>0</v>
      </c>
      <c r="EW506" s="222">
        <f t="shared" si="1260"/>
        <v>0</v>
      </c>
      <c r="EX506" s="222">
        <f t="shared" si="1261"/>
        <v>0</v>
      </c>
      <c r="EY506" s="222">
        <f t="shared" si="1262"/>
        <v>0</v>
      </c>
      <c r="EZ506" s="222">
        <f t="shared" si="1263"/>
        <v>0</v>
      </c>
      <c r="FA506" s="222">
        <f t="shared" si="1264"/>
        <v>0</v>
      </c>
      <c r="FB506" s="222">
        <f t="shared" si="1265"/>
        <v>0</v>
      </c>
      <c r="FC506" s="222">
        <f t="shared" si="1266"/>
        <v>0</v>
      </c>
      <c r="FD506" s="222">
        <f t="shared" si="1267"/>
        <v>0</v>
      </c>
      <c r="FE506" s="222">
        <f t="shared" si="1268"/>
        <v>0</v>
      </c>
      <c r="FF506" s="222">
        <f t="shared" si="1269"/>
        <v>0</v>
      </c>
      <c r="FG506" s="222">
        <f t="shared" si="1270"/>
        <v>0</v>
      </c>
      <c r="FH506" s="222">
        <f t="shared" si="1271"/>
        <v>0</v>
      </c>
      <c r="FI506" s="222">
        <f t="shared" si="1272"/>
        <v>0</v>
      </c>
      <c r="FJ506" s="222">
        <f t="shared" si="1273"/>
        <v>0</v>
      </c>
      <c r="FK506" s="222">
        <f t="shared" si="1274"/>
        <v>0</v>
      </c>
      <c r="FL506" s="222">
        <f t="shared" si="1275"/>
        <v>0</v>
      </c>
      <c r="FM506" s="222">
        <f t="shared" si="1276"/>
        <v>0</v>
      </c>
      <c r="FN506" s="222">
        <f t="shared" si="1277"/>
        <v>0</v>
      </c>
      <c r="FO506" s="222">
        <f t="shared" si="1278"/>
        <v>0</v>
      </c>
      <c r="FP506" s="222">
        <f t="shared" si="1279"/>
        <v>0</v>
      </c>
      <c r="FQ506" s="222">
        <f t="shared" si="1280"/>
        <v>0</v>
      </c>
      <c r="FR506" s="222">
        <f t="shared" si="1281"/>
        <v>0</v>
      </c>
      <c r="FS506" s="222">
        <f t="shared" si="1282"/>
        <v>0</v>
      </c>
      <c r="FT506" s="222">
        <f t="shared" si="1283"/>
        <v>0</v>
      </c>
      <c r="FU506" s="222">
        <f t="shared" si="1284"/>
        <v>0</v>
      </c>
      <c r="FV506" s="222">
        <f t="shared" si="1285"/>
        <v>0</v>
      </c>
      <c r="FW506" s="222">
        <f t="shared" si="1286"/>
        <v>0</v>
      </c>
      <c r="FX506" s="222">
        <f t="shared" si="1287"/>
        <v>0</v>
      </c>
      <c r="FY506" s="222">
        <f t="shared" si="1288"/>
        <v>0</v>
      </c>
      <c r="FZ506" s="222">
        <f t="shared" si="1289"/>
        <v>0</v>
      </c>
      <c r="GA506" s="222">
        <f t="shared" si="1290"/>
        <v>0</v>
      </c>
      <c r="GB506" s="222">
        <f t="shared" si="1291"/>
        <v>0</v>
      </c>
      <c r="GC506" s="222">
        <f t="shared" si="1292"/>
        <v>0</v>
      </c>
      <c r="GD506" s="222">
        <f t="shared" si="1293"/>
        <v>0</v>
      </c>
      <c r="GE506" s="222">
        <f t="shared" si="1294"/>
        <v>0</v>
      </c>
      <c r="GF506" s="222">
        <f t="shared" si="1295"/>
        <v>0</v>
      </c>
      <c r="GG506" s="222">
        <f t="shared" si="1296"/>
        <v>0</v>
      </c>
      <c r="GH506" s="222">
        <f t="shared" si="1297"/>
        <v>0</v>
      </c>
      <c r="GI506" s="222">
        <f t="shared" si="1298"/>
        <v>0</v>
      </c>
      <c r="GJ506" s="222">
        <f t="shared" si="1299"/>
        <v>0</v>
      </c>
      <c r="GK506" s="222">
        <f t="shared" si="1300"/>
        <v>0</v>
      </c>
      <c r="GL506" s="222">
        <f t="shared" si="1301"/>
        <v>0</v>
      </c>
      <c r="GM506" s="222">
        <f t="shared" si="1302"/>
        <v>0</v>
      </c>
      <c r="GN506" s="222">
        <f t="shared" si="1303"/>
        <v>0</v>
      </c>
      <c r="GO506" s="222">
        <f t="shared" si="1304"/>
        <v>0</v>
      </c>
      <c r="GP506" s="222">
        <f t="shared" si="1305"/>
        <v>0</v>
      </c>
      <c r="GQ506" s="222">
        <f t="shared" si="1306"/>
        <v>0</v>
      </c>
      <c r="GR506" s="222">
        <f t="shared" si="1307"/>
        <v>0</v>
      </c>
      <c r="GS506" s="222">
        <f t="shared" si="1308"/>
        <v>0</v>
      </c>
      <c r="GT506" s="222">
        <f t="shared" si="1309"/>
        <v>0</v>
      </c>
      <c r="GU506" s="222">
        <f t="shared" si="1310"/>
        <v>0</v>
      </c>
      <c r="GV506" s="222">
        <f t="shared" si="1311"/>
        <v>0</v>
      </c>
      <c r="GW506" s="222">
        <f t="shared" si="1312"/>
        <v>0</v>
      </c>
      <c r="GX506" s="222">
        <f t="shared" si="1313"/>
        <v>0</v>
      </c>
      <c r="GY506" s="222">
        <f t="shared" si="1314"/>
        <v>0</v>
      </c>
      <c r="GZ506" s="222">
        <f t="shared" si="1315"/>
        <v>0</v>
      </c>
      <c r="HA506" s="222">
        <f t="shared" si="1316"/>
        <v>0</v>
      </c>
      <c r="HB506" s="222">
        <f t="shared" si="1317"/>
        <v>0</v>
      </c>
      <c r="HC506" s="222">
        <f t="shared" si="1318"/>
        <v>0</v>
      </c>
      <c r="HD506" s="222">
        <f t="shared" si="1319"/>
        <v>0</v>
      </c>
      <c r="HE506" s="222">
        <f t="shared" si="1320"/>
        <v>0</v>
      </c>
      <c r="HF506" s="222">
        <f t="shared" si="1321"/>
        <v>0</v>
      </c>
      <c r="HG506" s="222">
        <f t="shared" si="1322"/>
        <v>0</v>
      </c>
      <c r="HH506" s="222">
        <f t="shared" si="1323"/>
        <v>0</v>
      </c>
      <c r="HI506" s="222">
        <f t="shared" si="1324"/>
        <v>0</v>
      </c>
      <c r="HJ506" s="222">
        <f t="shared" si="1325"/>
        <v>0</v>
      </c>
      <c r="HK506" s="222">
        <f t="shared" si="1326"/>
        <v>0</v>
      </c>
      <c r="HL506" s="222">
        <f t="shared" si="1327"/>
        <v>0</v>
      </c>
      <c r="HM506" s="222">
        <f t="shared" si="1328"/>
        <v>0</v>
      </c>
      <c r="HN506" s="222">
        <f t="shared" si="1329"/>
        <v>0</v>
      </c>
      <c r="HO506" s="222">
        <f t="shared" si="1330"/>
        <v>0</v>
      </c>
      <c r="HP506" s="222">
        <f t="shared" si="1331"/>
        <v>0</v>
      </c>
      <c r="HQ506" s="222">
        <f t="shared" si="1332"/>
        <v>0</v>
      </c>
      <c r="HR506" s="222">
        <f t="shared" si="1333"/>
        <v>0</v>
      </c>
      <c r="HS506" s="222">
        <f t="shared" si="1334"/>
        <v>0</v>
      </c>
      <c r="HT506" s="222">
        <f t="shared" si="1335"/>
        <v>0</v>
      </c>
      <c r="HU506" s="222">
        <f t="shared" si="1336"/>
        <v>0</v>
      </c>
      <c r="HV506" s="222">
        <f t="shared" si="1337"/>
        <v>0</v>
      </c>
      <c r="HW506" s="222">
        <f t="shared" si="1338"/>
        <v>0</v>
      </c>
      <c r="HX506" s="222">
        <f t="shared" si="1339"/>
        <v>0</v>
      </c>
      <c r="HY506" s="222">
        <f t="shared" si="1340"/>
        <v>0</v>
      </c>
      <c r="HZ506" s="222">
        <f t="shared" si="1341"/>
        <v>0</v>
      </c>
      <c r="IA506" s="222">
        <f t="shared" si="1342"/>
        <v>0</v>
      </c>
      <c r="IB506" s="222">
        <f t="shared" si="1343"/>
        <v>0</v>
      </c>
      <c r="IC506" s="222">
        <f t="shared" si="1344"/>
        <v>0</v>
      </c>
      <c r="ID506" s="222">
        <f t="shared" si="1345"/>
        <v>0</v>
      </c>
      <c r="IE506" s="222">
        <f t="shared" si="1346"/>
        <v>0</v>
      </c>
      <c r="IF506" s="222">
        <f t="shared" si="1347"/>
        <v>0</v>
      </c>
      <c r="IG506" s="222">
        <f t="shared" si="1348"/>
        <v>0</v>
      </c>
      <c r="IH506" s="222">
        <f t="shared" si="1349"/>
        <v>0</v>
      </c>
      <c r="II506" s="222">
        <f t="shared" si="1350"/>
        <v>0</v>
      </c>
      <c r="IJ506" s="222">
        <f t="shared" si="1351"/>
        <v>0</v>
      </c>
      <c r="IK506" s="222">
        <f t="shared" si="1352"/>
        <v>0</v>
      </c>
      <c r="IL506" s="222">
        <f t="shared" si="1353"/>
        <v>0</v>
      </c>
      <c r="IM506" s="222">
        <f t="shared" si="1354"/>
        <v>0</v>
      </c>
      <c r="IN506" s="222">
        <f t="shared" si="1355"/>
        <v>0</v>
      </c>
      <c r="IO506" s="222">
        <f t="shared" si="1356"/>
        <v>0</v>
      </c>
      <c r="IP506" s="222">
        <f t="shared" si="1357"/>
        <v>0</v>
      </c>
      <c r="IQ506" s="222">
        <f t="shared" si="1358"/>
        <v>0</v>
      </c>
      <c r="IR506" s="222">
        <f t="shared" si="1359"/>
        <v>0</v>
      </c>
      <c r="IS506" s="222">
        <f t="shared" si="1360"/>
        <v>0</v>
      </c>
      <c r="IT506" s="222">
        <f t="shared" si="1361"/>
        <v>0</v>
      </c>
      <c r="IU506" s="222">
        <f t="shared" si="1362"/>
        <v>0</v>
      </c>
      <c r="IV506" s="222">
        <f t="shared" si="1363"/>
        <v>0</v>
      </c>
      <c r="IW506" s="222">
        <f t="shared" si="1364"/>
        <v>0</v>
      </c>
      <c r="IX506" s="222">
        <f t="shared" si="1365"/>
        <v>0</v>
      </c>
      <c r="IY506" s="222">
        <f t="shared" si="1366"/>
        <v>0</v>
      </c>
      <c r="IZ506" s="222">
        <f t="shared" si="1367"/>
        <v>0</v>
      </c>
      <c r="JA506" s="222">
        <f t="shared" si="1368"/>
        <v>0</v>
      </c>
      <c r="JB506" s="222">
        <f t="shared" si="1369"/>
        <v>0</v>
      </c>
    </row>
    <row r="507" spans="2:262">
      <c r="B507" s="230">
        <v>146</v>
      </c>
      <c r="C507" s="229">
        <f t="shared" si="1370"/>
        <v>2.8515625000000021E-3</v>
      </c>
      <c r="D507" s="226">
        <f t="shared" ca="1" si="1113"/>
        <v>23.480152192907745</v>
      </c>
      <c r="E507" s="225">
        <f ca="1">EV361</f>
        <v>-0.51984780709225509</v>
      </c>
      <c r="F507" s="224">
        <v>146</v>
      </c>
      <c r="G507" s="222">
        <f t="shared" si="1114"/>
        <v>0</v>
      </c>
      <c r="H507" s="222">
        <f t="shared" si="1115"/>
        <v>0</v>
      </c>
      <c r="I507" s="222">
        <f t="shared" si="1116"/>
        <v>0</v>
      </c>
      <c r="J507" s="222">
        <f t="shared" si="1117"/>
        <v>0</v>
      </c>
      <c r="K507" s="222">
        <f t="shared" si="1118"/>
        <v>0</v>
      </c>
      <c r="L507" s="222">
        <f t="shared" si="1119"/>
        <v>0</v>
      </c>
      <c r="M507" s="222">
        <f t="shared" si="1120"/>
        <v>0</v>
      </c>
      <c r="N507" s="222">
        <f t="shared" si="1121"/>
        <v>0</v>
      </c>
      <c r="O507" s="222">
        <f t="shared" si="1122"/>
        <v>0</v>
      </c>
      <c r="P507" s="222">
        <f t="shared" si="1123"/>
        <v>0</v>
      </c>
      <c r="Q507" s="222">
        <f t="shared" si="1124"/>
        <v>0</v>
      </c>
      <c r="R507" s="222">
        <f t="shared" si="1125"/>
        <v>0</v>
      </c>
      <c r="S507" s="222">
        <f t="shared" si="1126"/>
        <v>0</v>
      </c>
      <c r="T507" s="222">
        <f t="shared" si="1127"/>
        <v>0</v>
      </c>
      <c r="U507" s="222">
        <f t="shared" si="1128"/>
        <v>0</v>
      </c>
      <c r="V507" s="222">
        <f t="shared" si="1129"/>
        <v>0</v>
      </c>
      <c r="W507" s="222">
        <f t="shared" si="1130"/>
        <v>0</v>
      </c>
      <c r="X507" s="222">
        <f t="shared" si="1131"/>
        <v>0</v>
      </c>
      <c r="Y507" s="222">
        <f t="shared" si="1132"/>
        <v>0</v>
      </c>
      <c r="Z507" s="222">
        <f t="shared" si="1133"/>
        <v>0</v>
      </c>
      <c r="AA507" s="222">
        <f t="shared" si="1134"/>
        <v>0</v>
      </c>
      <c r="AB507" s="222">
        <f t="shared" si="1135"/>
        <v>0</v>
      </c>
      <c r="AC507" s="222">
        <f t="shared" si="1136"/>
        <v>0</v>
      </c>
      <c r="AD507" s="222">
        <f t="shared" si="1137"/>
        <v>0</v>
      </c>
      <c r="AE507" s="222">
        <f t="shared" si="1138"/>
        <v>0</v>
      </c>
      <c r="AF507" s="222">
        <f t="shared" si="1139"/>
        <v>0</v>
      </c>
      <c r="AG507" s="222">
        <f t="shared" si="1140"/>
        <v>0</v>
      </c>
      <c r="AH507" s="222">
        <f t="shared" si="1141"/>
        <v>0</v>
      </c>
      <c r="AI507" s="222">
        <f t="shared" si="1142"/>
        <v>0</v>
      </c>
      <c r="AJ507" s="222">
        <f t="shared" si="1143"/>
        <v>0</v>
      </c>
      <c r="AK507" s="222">
        <f t="shared" si="1144"/>
        <v>0</v>
      </c>
      <c r="AL507" s="222">
        <f t="shared" si="1145"/>
        <v>0</v>
      </c>
      <c r="AM507" s="222">
        <f t="shared" si="1146"/>
        <v>0</v>
      </c>
      <c r="AN507" s="222">
        <f t="shared" si="1147"/>
        <v>0</v>
      </c>
      <c r="AO507" s="222">
        <f t="shared" si="1148"/>
        <v>0</v>
      </c>
      <c r="AP507" s="222">
        <f t="shared" si="1149"/>
        <v>0</v>
      </c>
      <c r="AQ507" s="222">
        <f t="shared" si="1150"/>
        <v>0</v>
      </c>
      <c r="AR507" s="222">
        <f t="shared" si="1151"/>
        <v>0</v>
      </c>
      <c r="AS507" s="222">
        <f t="shared" si="1152"/>
        <v>0</v>
      </c>
      <c r="AT507" s="222">
        <f t="shared" si="1153"/>
        <v>0</v>
      </c>
      <c r="AU507" s="222">
        <f t="shared" si="1154"/>
        <v>0</v>
      </c>
      <c r="AV507" s="222">
        <f t="shared" si="1155"/>
        <v>0</v>
      </c>
      <c r="AW507" s="222">
        <f t="shared" si="1156"/>
        <v>0</v>
      </c>
      <c r="AX507" s="222">
        <f t="shared" si="1157"/>
        <v>0</v>
      </c>
      <c r="AY507" s="222">
        <f t="shared" si="1158"/>
        <v>0</v>
      </c>
      <c r="AZ507" s="222">
        <f t="shared" si="1159"/>
        <v>0</v>
      </c>
      <c r="BA507" s="222">
        <f t="shared" si="1160"/>
        <v>0</v>
      </c>
      <c r="BB507" s="222">
        <f t="shared" si="1161"/>
        <v>0</v>
      </c>
      <c r="BC507" s="222">
        <f t="shared" si="1162"/>
        <v>0</v>
      </c>
      <c r="BD507" s="222">
        <f t="shared" si="1163"/>
        <v>0</v>
      </c>
      <c r="BE507" s="222">
        <f t="shared" si="1164"/>
        <v>0</v>
      </c>
      <c r="BF507" s="222">
        <f t="shared" si="1165"/>
        <v>0</v>
      </c>
      <c r="BG507" s="222">
        <f t="shared" si="1166"/>
        <v>0</v>
      </c>
      <c r="BH507" s="222">
        <f t="shared" si="1167"/>
        <v>0</v>
      </c>
      <c r="BI507" s="222">
        <f t="shared" si="1168"/>
        <v>0</v>
      </c>
      <c r="BJ507" s="222">
        <f t="shared" si="1169"/>
        <v>0</v>
      </c>
      <c r="BK507" s="222">
        <f t="shared" si="1170"/>
        <v>0</v>
      </c>
      <c r="BL507" s="222">
        <f t="shared" si="1171"/>
        <v>0</v>
      </c>
      <c r="BM507" s="222">
        <f t="shared" si="1172"/>
        <v>0</v>
      </c>
      <c r="BN507" s="222">
        <f t="shared" si="1173"/>
        <v>0</v>
      </c>
      <c r="BO507" s="222">
        <f t="shared" si="1174"/>
        <v>0</v>
      </c>
      <c r="BP507" s="222">
        <f t="shared" si="1175"/>
        <v>0</v>
      </c>
      <c r="BQ507" s="222">
        <f t="shared" si="1176"/>
        <v>0</v>
      </c>
      <c r="BR507" s="222">
        <f t="shared" si="1177"/>
        <v>0</v>
      </c>
      <c r="BS507" s="222">
        <f t="shared" si="1178"/>
        <v>0</v>
      </c>
      <c r="BT507" s="222">
        <f t="shared" si="1179"/>
        <v>0</v>
      </c>
      <c r="BU507" s="222">
        <f t="shared" si="1180"/>
        <v>0</v>
      </c>
      <c r="BV507" s="222">
        <f t="shared" si="1181"/>
        <v>0</v>
      </c>
      <c r="BW507" s="222">
        <f t="shared" si="1182"/>
        <v>0</v>
      </c>
      <c r="BX507" s="222">
        <f t="shared" si="1183"/>
        <v>0</v>
      </c>
      <c r="BY507" s="222">
        <f t="shared" si="1184"/>
        <v>0</v>
      </c>
      <c r="BZ507" s="222">
        <f t="shared" si="1185"/>
        <v>0</v>
      </c>
      <c r="CA507" s="222">
        <f t="shared" si="1186"/>
        <v>0</v>
      </c>
      <c r="CB507" s="222">
        <f t="shared" si="1187"/>
        <v>0</v>
      </c>
      <c r="CC507" s="222">
        <f t="shared" si="1188"/>
        <v>0</v>
      </c>
      <c r="CD507" s="222">
        <f t="shared" si="1189"/>
        <v>0</v>
      </c>
      <c r="CE507" s="222">
        <f t="shared" si="1190"/>
        <v>0</v>
      </c>
      <c r="CF507" s="222">
        <f t="shared" si="1191"/>
        <v>0</v>
      </c>
      <c r="CG507" s="222">
        <f t="shared" si="1192"/>
        <v>0</v>
      </c>
      <c r="CH507" s="222">
        <f t="shared" si="1193"/>
        <v>0</v>
      </c>
      <c r="CI507" s="222">
        <f t="shared" si="1194"/>
        <v>0</v>
      </c>
      <c r="CJ507" s="222">
        <f t="shared" si="1195"/>
        <v>0</v>
      </c>
      <c r="CK507" s="222">
        <f t="shared" si="1196"/>
        <v>0</v>
      </c>
      <c r="CL507" s="222">
        <f t="shared" si="1197"/>
        <v>0</v>
      </c>
      <c r="CM507" s="222">
        <f t="shared" si="1198"/>
        <v>0</v>
      </c>
      <c r="CN507" s="222">
        <f t="shared" si="1199"/>
        <v>0</v>
      </c>
      <c r="CO507" s="222">
        <f t="shared" si="1200"/>
        <v>0</v>
      </c>
      <c r="CP507" s="222">
        <f t="shared" si="1201"/>
        <v>0</v>
      </c>
      <c r="CQ507" s="222">
        <f t="shared" si="1202"/>
        <v>0</v>
      </c>
      <c r="CR507" s="222">
        <f t="shared" si="1203"/>
        <v>0</v>
      </c>
      <c r="CS507" s="222">
        <f t="shared" si="1204"/>
        <v>0</v>
      </c>
      <c r="CT507" s="222">
        <f t="shared" si="1205"/>
        <v>0</v>
      </c>
      <c r="CU507" s="222">
        <f t="shared" si="1206"/>
        <v>0</v>
      </c>
      <c r="CV507" s="222">
        <f t="shared" si="1207"/>
        <v>0</v>
      </c>
      <c r="CW507" s="222">
        <f t="shared" si="1208"/>
        <v>0</v>
      </c>
      <c r="CX507" s="222">
        <f t="shared" si="1209"/>
        <v>0</v>
      </c>
      <c r="CY507" s="222">
        <f t="shared" si="1210"/>
        <v>0</v>
      </c>
      <c r="CZ507" s="222">
        <f t="shared" si="1211"/>
        <v>0</v>
      </c>
      <c r="DA507" s="222">
        <f t="shared" si="1212"/>
        <v>0</v>
      </c>
      <c r="DB507" s="222">
        <f t="shared" si="1213"/>
        <v>0</v>
      </c>
      <c r="DC507" s="222">
        <f t="shared" si="1214"/>
        <v>0</v>
      </c>
      <c r="DD507" s="222">
        <f t="shared" si="1215"/>
        <v>0</v>
      </c>
      <c r="DE507" s="222">
        <f t="shared" si="1216"/>
        <v>0</v>
      </c>
      <c r="DF507" s="222">
        <f t="shared" si="1217"/>
        <v>0</v>
      </c>
      <c r="DG507" s="222">
        <f t="shared" si="1218"/>
        <v>0</v>
      </c>
      <c r="DH507" s="222">
        <f t="shared" si="1219"/>
        <v>0</v>
      </c>
      <c r="DI507" s="222">
        <f t="shared" si="1220"/>
        <v>0</v>
      </c>
      <c r="DJ507" s="222">
        <f t="shared" si="1221"/>
        <v>0</v>
      </c>
      <c r="DK507" s="222">
        <f t="shared" si="1222"/>
        <v>0</v>
      </c>
      <c r="DL507" s="222">
        <f t="shared" si="1223"/>
        <v>0</v>
      </c>
      <c r="DM507" s="222">
        <f t="shared" si="1224"/>
        <v>0</v>
      </c>
      <c r="DN507" s="222">
        <f t="shared" si="1225"/>
        <v>0</v>
      </c>
      <c r="DO507" s="222">
        <f t="shared" si="1226"/>
        <v>0</v>
      </c>
      <c r="DP507" s="222">
        <f t="shared" si="1227"/>
        <v>0</v>
      </c>
      <c r="DQ507" s="222">
        <f t="shared" si="1228"/>
        <v>0</v>
      </c>
      <c r="DR507" s="222">
        <f t="shared" si="1229"/>
        <v>0</v>
      </c>
      <c r="DS507" s="222">
        <f t="shared" si="1230"/>
        <v>0</v>
      </c>
      <c r="DT507" s="222">
        <f t="shared" si="1231"/>
        <v>0</v>
      </c>
      <c r="DU507" s="222">
        <f t="shared" si="1232"/>
        <v>0</v>
      </c>
      <c r="DV507" s="222">
        <f t="shared" si="1233"/>
        <v>0</v>
      </c>
      <c r="DW507" s="222">
        <f t="shared" si="1234"/>
        <v>0</v>
      </c>
      <c r="DX507" s="222">
        <f t="shared" si="1235"/>
        <v>0</v>
      </c>
      <c r="DY507" s="222">
        <f t="shared" si="1236"/>
        <v>0</v>
      </c>
      <c r="DZ507" s="222">
        <f t="shared" si="1237"/>
        <v>0</v>
      </c>
      <c r="EA507" s="222">
        <f t="shared" si="1238"/>
        <v>0</v>
      </c>
      <c r="EB507" s="222">
        <f t="shared" si="1239"/>
        <v>0</v>
      </c>
      <c r="EC507" s="222">
        <f t="shared" si="1240"/>
        <v>0</v>
      </c>
      <c r="ED507" s="222">
        <f t="shared" si="1241"/>
        <v>0</v>
      </c>
      <c r="EE507" s="222">
        <f t="shared" si="1242"/>
        <v>0</v>
      </c>
      <c r="EF507" s="222">
        <f t="shared" si="1243"/>
        <v>0</v>
      </c>
      <c r="EG507" s="222">
        <f t="shared" si="1244"/>
        <v>0</v>
      </c>
      <c r="EH507" s="222">
        <f t="shared" si="1245"/>
        <v>0</v>
      </c>
      <c r="EI507" s="222">
        <f t="shared" si="1246"/>
        <v>0</v>
      </c>
      <c r="EJ507" s="222">
        <f t="shared" si="1247"/>
        <v>0</v>
      </c>
      <c r="EK507" s="222">
        <f t="shared" si="1248"/>
        <v>0</v>
      </c>
      <c r="EL507" s="222">
        <f t="shared" si="1249"/>
        <v>0</v>
      </c>
      <c r="EM507" s="222">
        <f t="shared" si="1250"/>
        <v>0</v>
      </c>
      <c r="EN507" s="222">
        <f t="shared" si="1251"/>
        <v>0</v>
      </c>
      <c r="EO507" s="222">
        <f t="shared" si="1252"/>
        <v>0</v>
      </c>
      <c r="EP507" s="222">
        <f t="shared" si="1253"/>
        <v>0</v>
      </c>
      <c r="EQ507" s="222">
        <f t="shared" si="1254"/>
        <v>0</v>
      </c>
      <c r="ER507" s="222">
        <f t="shared" si="1255"/>
        <v>0</v>
      </c>
      <c r="ES507" s="222">
        <f t="shared" si="1256"/>
        <v>0</v>
      </c>
      <c r="ET507" s="222">
        <f t="shared" si="1257"/>
        <v>0</v>
      </c>
      <c r="EU507" s="222">
        <f t="shared" si="1258"/>
        <v>0</v>
      </c>
      <c r="EV507" s="222">
        <f t="shared" si="1259"/>
        <v>0</v>
      </c>
      <c r="EW507" s="222">
        <f t="shared" si="1260"/>
        <v>0</v>
      </c>
      <c r="EX507" s="222">
        <f t="shared" si="1261"/>
        <v>0</v>
      </c>
      <c r="EY507" s="222">
        <f t="shared" si="1262"/>
        <v>0</v>
      </c>
      <c r="EZ507" s="222">
        <f t="shared" si="1263"/>
        <v>0</v>
      </c>
      <c r="FA507" s="222">
        <f t="shared" si="1264"/>
        <v>0</v>
      </c>
      <c r="FB507" s="222">
        <f t="shared" si="1265"/>
        <v>0</v>
      </c>
      <c r="FC507" s="222">
        <f t="shared" si="1266"/>
        <v>0</v>
      </c>
      <c r="FD507" s="222">
        <f t="shared" si="1267"/>
        <v>0</v>
      </c>
      <c r="FE507" s="222">
        <f t="shared" si="1268"/>
        <v>0</v>
      </c>
      <c r="FF507" s="222">
        <f t="shared" si="1269"/>
        <v>0</v>
      </c>
      <c r="FG507" s="222">
        <f t="shared" si="1270"/>
        <v>0</v>
      </c>
      <c r="FH507" s="222">
        <f t="shared" si="1271"/>
        <v>0</v>
      </c>
      <c r="FI507" s="222">
        <f t="shared" si="1272"/>
        <v>0</v>
      </c>
      <c r="FJ507" s="222">
        <f t="shared" si="1273"/>
        <v>0</v>
      </c>
      <c r="FK507" s="222">
        <f t="shared" si="1274"/>
        <v>0</v>
      </c>
      <c r="FL507" s="222">
        <f t="shared" si="1275"/>
        <v>0</v>
      </c>
      <c r="FM507" s="222">
        <f t="shared" si="1276"/>
        <v>0</v>
      </c>
      <c r="FN507" s="222">
        <f t="shared" si="1277"/>
        <v>0</v>
      </c>
      <c r="FO507" s="222">
        <f t="shared" si="1278"/>
        <v>0</v>
      </c>
      <c r="FP507" s="222">
        <f t="shared" si="1279"/>
        <v>0</v>
      </c>
      <c r="FQ507" s="222">
        <f t="shared" si="1280"/>
        <v>0</v>
      </c>
      <c r="FR507" s="222">
        <f t="shared" si="1281"/>
        <v>0</v>
      </c>
      <c r="FS507" s="222">
        <f t="shared" si="1282"/>
        <v>0</v>
      </c>
      <c r="FT507" s="222">
        <f t="shared" si="1283"/>
        <v>0</v>
      </c>
      <c r="FU507" s="222">
        <f t="shared" si="1284"/>
        <v>0</v>
      </c>
      <c r="FV507" s="222">
        <f t="shared" si="1285"/>
        <v>0</v>
      </c>
      <c r="FW507" s="222">
        <f t="shared" si="1286"/>
        <v>0</v>
      </c>
      <c r="FX507" s="222">
        <f t="shared" si="1287"/>
        <v>0</v>
      </c>
      <c r="FY507" s="222">
        <f t="shared" si="1288"/>
        <v>0</v>
      </c>
      <c r="FZ507" s="222">
        <f t="shared" si="1289"/>
        <v>0</v>
      </c>
      <c r="GA507" s="222">
        <f t="shared" si="1290"/>
        <v>0</v>
      </c>
      <c r="GB507" s="222">
        <f t="shared" si="1291"/>
        <v>0</v>
      </c>
      <c r="GC507" s="222">
        <f t="shared" si="1292"/>
        <v>0</v>
      </c>
      <c r="GD507" s="222">
        <f t="shared" si="1293"/>
        <v>0</v>
      </c>
      <c r="GE507" s="222">
        <f t="shared" si="1294"/>
        <v>0</v>
      </c>
      <c r="GF507" s="222">
        <f t="shared" si="1295"/>
        <v>0</v>
      </c>
      <c r="GG507" s="222">
        <f t="shared" si="1296"/>
        <v>0</v>
      </c>
      <c r="GH507" s="222">
        <f t="shared" si="1297"/>
        <v>0</v>
      </c>
      <c r="GI507" s="222">
        <f t="shared" si="1298"/>
        <v>0</v>
      </c>
      <c r="GJ507" s="222">
        <f t="shared" si="1299"/>
        <v>0</v>
      </c>
      <c r="GK507" s="222">
        <f t="shared" si="1300"/>
        <v>0</v>
      </c>
      <c r="GL507" s="222">
        <f t="shared" si="1301"/>
        <v>0</v>
      </c>
      <c r="GM507" s="222">
        <f t="shared" si="1302"/>
        <v>0</v>
      </c>
      <c r="GN507" s="222">
        <f t="shared" si="1303"/>
        <v>0</v>
      </c>
      <c r="GO507" s="222">
        <f t="shared" si="1304"/>
        <v>0</v>
      </c>
      <c r="GP507" s="222">
        <f t="shared" si="1305"/>
        <v>0</v>
      </c>
      <c r="GQ507" s="222">
        <f t="shared" si="1306"/>
        <v>0</v>
      </c>
      <c r="GR507" s="222">
        <f t="shared" si="1307"/>
        <v>0</v>
      </c>
      <c r="GS507" s="222">
        <f t="shared" si="1308"/>
        <v>0</v>
      </c>
      <c r="GT507" s="222">
        <f t="shared" si="1309"/>
        <v>0</v>
      </c>
      <c r="GU507" s="222">
        <f t="shared" si="1310"/>
        <v>0</v>
      </c>
      <c r="GV507" s="222">
        <f t="shared" si="1311"/>
        <v>0</v>
      </c>
      <c r="GW507" s="222">
        <f t="shared" si="1312"/>
        <v>0</v>
      </c>
      <c r="GX507" s="222">
        <f t="shared" si="1313"/>
        <v>0</v>
      </c>
      <c r="GY507" s="222">
        <f t="shared" si="1314"/>
        <v>0</v>
      </c>
      <c r="GZ507" s="222">
        <f t="shared" si="1315"/>
        <v>0</v>
      </c>
      <c r="HA507" s="222">
        <f t="shared" si="1316"/>
        <v>0</v>
      </c>
      <c r="HB507" s="222">
        <f t="shared" si="1317"/>
        <v>0</v>
      </c>
      <c r="HC507" s="222">
        <f t="shared" si="1318"/>
        <v>0</v>
      </c>
      <c r="HD507" s="222">
        <f t="shared" si="1319"/>
        <v>0</v>
      </c>
      <c r="HE507" s="222">
        <f t="shared" si="1320"/>
        <v>0</v>
      </c>
      <c r="HF507" s="222">
        <f t="shared" si="1321"/>
        <v>0</v>
      </c>
      <c r="HG507" s="222">
        <f t="shared" si="1322"/>
        <v>0</v>
      </c>
      <c r="HH507" s="222">
        <f t="shared" si="1323"/>
        <v>0</v>
      </c>
      <c r="HI507" s="222">
        <f t="shared" si="1324"/>
        <v>0</v>
      </c>
      <c r="HJ507" s="222">
        <f t="shared" si="1325"/>
        <v>0</v>
      </c>
      <c r="HK507" s="222">
        <f t="shared" si="1326"/>
        <v>0</v>
      </c>
      <c r="HL507" s="222">
        <f t="shared" si="1327"/>
        <v>0</v>
      </c>
      <c r="HM507" s="222">
        <f t="shared" si="1328"/>
        <v>0</v>
      </c>
      <c r="HN507" s="222">
        <f t="shared" si="1329"/>
        <v>0</v>
      </c>
      <c r="HO507" s="222">
        <f t="shared" si="1330"/>
        <v>0</v>
      </c>
      <c r="HP507" s="222">
        <f t="shared" si="1331"/>
        <v>0</v>
      </c>
      <c r="HQ507" s="222">
        <f t="shared" si="1332"/>
        <v>0</v>
      </c>
      <c r="HR507" s="222">
        <f t="shared" si="1333"/>
        <v>0</v>
      </c>
      <c r="HS507" s="222">
        <f t="shared" si="1334"/>
        <v>0</v>
      </c>
      <c r="HT507" s="222">
        <f t="shared" si="1335"/>
        <v>0</v>
      </c>
      <c r="HU507" s="222">
        <f t="shared" si="1336"/>
        <v>0</v>
      </c>
      <c r="HV507" s="222">
        <f t="shared" si="1337"/>
        <v>0</v>
      </c>
      <c r="HW507" s="222">
        <f t="shared" si="1338"/>
        <v>0</v>
      </c>
      <c r="HX507" s="222">
        <f t="shared" si="1339"/>
        <v>0</v>
      </c>
      <c r="HY507" s="222">
        <f t="shared" si="1340"/>
        <v>0</v>
      </c>
      <c r="HZ507" s="222">
        <f t="shared" si="1341"/>
        <v>0</v>
      </c>
      <c r="IA507" s="222">
        <f t="shared" si="1342"/>
        <v>0</v>
      </c>
      <c r="IB507" s="222">
        <f t="shared" si="1343"/>
        <v>0</v>
      </c>
      <c r="IC507" s="222">
        <f t="shared" si="1344"/>
        <v>0</v>
      </c>
      <c r="ID507" s="222">
        <f t="shared" si="1345"/>
        <v>0</v>
      </c>
      <c r="IE507" s="222">
        <f t="shared" si="1346"/>
        <v>0</v>
      </c>
      <c r="IF507" s="222">
        <f t="shared" si="1347"/>
        <v>0</v>
      </c>
      <c r="IG507" s="222">
        <f t="shared" si="1348"/>
        <v>0</v>
      </c>
      <c r="IH507" s="222">
        <f t="shared" si="1349"/>
        <v>0</v>
      </c>
      <c r="II507" s="222">
        <f t="shared" si="1350"/>
        <v>0</v>
      </c>
      <c r="IJ507" s="222">
        <f t="shared" si="1351"/>
        <v>0</v>
      </c>
      <c r="IK507" s="222">
        <f t="shared" si="1352"/>
        <v>0</v>
      </c>
      <c r="IL507" s="222">
        <f t="shared" si="1353"/>
        <v>0</v>
      </c>
      <c r="IM507" s="222">
        <f t="shared" si="1354"/>
        <v>0</v>
      </c>
      <c r="IN507" s="222">
        <f t="shared" si="1355"/>
        <v>0</v>
      </c>
      <c r="IO507" s="222">
        <f t="shared" si="1356"/>
        <v>0</v>
      </c>
      <c r="IP507" s="222">
        <f t="shared" si="1357"/>
        <v>0</v>
      </c>
      <c r="IQ507" s="222">
        <f t="shared" si="1358"/>
        <v>0</v>
      </c>
      <c r="IR507" s="222">
        <f t="shared" si="1359"/>
        <v>0</v>
      </c>
      <c r="IS507" s="222">
        <f t="shared" si="1360"/>
        <v>0</v>
      </c>
      <c r="IT507" s="222">
        <f t="shared" si="1361"/>
        <v>0</v>
      </c>
      <c r="IU507" s="222">
        <f t="shared" si="1362"/>
        <v>0</v>
      </c>
      <c r="IV507" s="222">
        <f t="shared" si="1363"/>
        <v>0</v>
      </c>
      <c r="IW507" s="222">
        <f t="shared" si="1364"/>
        <v>0</v>
      </c>
      <c r="IX507" s="222">
        <f t="shared" si="1365"/>
        <v>0</v>
      </c>
      <c r="IY507" s="222">
        <f t="shared" si="1366"/>
        <v>0</v>
      </c>
      <c r="IZ507" s="222">
        <f t="shared" si="1367"/>
        <v>0</v>
      </c>
      <c r="JA507" s="222">
        <f t="shared" si="1368"/>
        <v>0</v>
      </c>
      <c r="JB507" s="222">
        <f t="shared" si="1369"/>
        <v>0</v>
      </c>
    </row>
    <row r="508" spans="2:262">
      <c r="B508" s="230">
        <v>147</v>
      </c>
      <c r="C508" s="229">
        <f t="shared" si="1370"/>
        <v>2.8710937500000021E-3</v>
      </c>
      <c r="D508" s="226">
        <f t="shared" ca="1" si="1113"/>
        <v>23.458359862897368</v>
      </c>
      <c r="E508" s="225">
        <f ca="1">EW361</f>
        <v>-0.54164013710263381</v>
      </c>
      <c r="F508" s="224">
        <v>147</v>
      </c>
      <c r="G508" s="222">
        <f t="shared" si="1114"/>
        <v>0</v>
      </c>
      <c r="H508" s="222">
        <f t="shared" si="1115"/>
        <v>0</v>
      </c>
      <c r="I508" s="222">
        <f t="shared" si="1116"/>
        <v>0</v>
      </c>
      <c r="J508" s="222">
        <f t="shared" si="1117"/>
        <v>0</v>
      </c>
      <c r="K508" s="222">
        <f t="shared" si="1118"/>
        <v>0</v>
      </c>
      <c r="L508" s="222">
        <f t="shared" si="1119"/>
        <v>0</v>
      </c>
      <c r="M508" s="222">
        <f t="shared" si="1120"/>
        <v>0</v>
      </c>
      <c r="N508" s="222">
        <f t="shared" si="1121"/>
        <v>0</v>
      </c>
      <c r="O508" s="222">
        <f t="shared" si="1122"/>
        <v>0</v>
      </c>
      <c r="P508" s="222">
        <f t="shared" si="1123"/>
        <v>0</v>
      </c>
      <c r="Q508" s="222">
        <f t="shared" si="1124"/>
        <v>0</v>
      </c>
      <c r="R508" s="222">
        <f t="shared" si="1125"/>
        <v>0</v>
      </c>
      <c r="S508" s="222">
        <f t="shared" si="1126"/>
        <v>0</v>
      </c>
      <c r="T508" s="222">
        <f t="shared" si="1127"/>
        <v>0</v>
      </c>
      <c r="U508" s="222">
        <f t="shared" si="1128"/>
        <v>0</v>
      </c>
      <c r="V508" s="222">
        <f t="shared" si="1129"/>
        <v>0</v>
      </c>
      <c r="W508" s="222">
        <f t="shared" si="1130"/>
        <v>0</v>
      </c>
      <c r="X508" s="222">
        <f t="shared" si="1131"/>
        <v>0</v>
      </c>
      <c r="Y508" s="222">
        <f t="shared" si="1132"/>
        <v>0</v>
      </c>
      <c r="Z508" s="222">
        <f t="shared" si="1133"/>
        <v>0</v>
      </c>
      <c r="AA508" s="222">
        <f t="shared" si="1134"/>
        <v>0</v>
      </c>
      <c r="AB508" s="222">
        <f t="shared" si="1135"/>
        <v>0</v>
      </c>
      <c r="AC508" s="222">
        <f t="shared" si="1136"/>
        <v>0</v>
      </c>
      <c r="AD508" s="222">
        <f t="shared" si="1137"/>
        <v>0</v>
      </c>
      <c r="AE508" s="222">
        <f t="shared" si="1138"/>
        <v>0</v>
      </c>
      <c r="AF508" s="222">
        <f t="shared" si="1139"/>
        <v>0</v>
      </c>
      <c r="AG508" s="222">
        <f t="shared" si="1140"/>
        <v>0</v>
      </c>
      <c r="AH508" s="222">
        <f t="shared" si="1141"/>
        <v>0</v>
      </c>
      <c r="AI508" s="222">
        <f t="shared" si="1142"/>
        <v>0</v>
      </c>
      <c r="AJ508" s="222">
        <f t="shared" si="1143"/>
        <v>0</v>
      </c>
      <c r="AK508" s="222">
        <f t="shared" si="1144"/>
        <v>0</v>
      </c>
      <c r="AL508" s="222">
        <f t="shared" si="1145"/>
        <v>0</v>
      </c>
      <c r="AM508" s="222">
        <f t="shared" si="1146"/>
        <v>0</v>
      </c>
      <c r="AN508" s="222">
        <f t="shared" si="1147"/>
        <v>0</v>
      </c>
      <c r="AO508" s="222">
        <f t="shared" si="1148"/>
        <v>0</v>
      </c>
      <c r="AP508" s="222">
        <f t="shared" si="1149"/>
        <v>0</v>
      </c>
      <c r="AQ508" s="222">
        <f t="shared" si="1150"/>
        <v>0</v>
      </c>
      <c r="AR508" s="222">
        <f t="shared" si="1151"/>
        <v>0</v>
      </c>
      <c r="AS508" s="222">
        <f t="shared" si="1152"/>
        <v>0</v>
      </c>
      <c r="AT508" s="222">
        <f t="shared" si="1153"/>
        <v>0</v>
      </c>
      <c r="AU508" s="222">
        <f t="shared" si="1154"/>
        <v>0</v>
      </c>
      <c r="AV508" s="222">
        <f t="shared" si="1155"/>
        <v>0</v>
      </c>
      <c r="AW508" s="222">
        <f t="shared" si="1156"/>
        <v>0</v>
      </c>
      <c r="AX508" s="222">
        <f t="shared" si="1157"/>
        <v>0</v>
      </c>
      <c r="AY508" s="222">
        <f t="shared" si="1158"/>
        <v>0</v>
      </c>
      <c r="AZ508" s="222">
        <f t="shared" si="1159"/>
        <v>0</v>
      </c>
      <c r="BA508" s="222">
        <f t="shared" si="1160"/>
        <v>0</v>
      </c>
      <c r="BB508" s="222">
        <f t="shared" si="1161"/>
        <v>0</v>
      </c>
      <c r="BC508" s="222">
        <f t="shared" si="1162"/>
        <v>0</v>
      </c>
      <c r="BD508" s="222">
        <f t="shared" si="1163"/>
        <v>0</v>
      </c>
      <c r="BE508" s="222">
        <f t="shared" si="1164"/>
        <v>0</v>
      </c>
      <c r="BF508" s="222">
        <f t="shared" si="1165"/>
        <v>0</v>
      </c>
      <c r="BG508" s="222">
        <f t="shared" si="1166"/>
        <v>0</v>
      </c>
      <c r="BH508" s="222">
        <f t="shared" si="1167"/>
        <v>0</v>
      </c>
      <c r="BI508" s="222">
        <f t="shared" si="1168"/>
        <v>0</v>
      </c>
      <c r="BJ508" s="222">
        <f t="shared" si="1169"/>
        <v>0</v>
      </c>
      <c r="BK508" s="222">
        <f t="shared" si="1170"/>
        <v>0</v>
      </c>
      <c r="BL508" s="222">
        <f t="shared" si="1171"/>
        <v>0</v>
      </c>
      <c r="BM508" s="222">
        <f t="shared" si="1172"/>
        <v>0</v>
      </c>
      <c r="BN508" s="222">
        <f t="shared" si="1173"/>
        <v>0</v>
      </c>
      <c r="BO508" s="222">
        <f t="shared" si="1174"/>
        <v>0</v>
      </c>
      <c r="BP508" s="222">
        <f t="shared" si="1175"/>
        <v>0</v>
      </c>
      <c r="BQ508" s="222">
        <f t="shared" si="1176"/>
        <v>0</v>
      </c>
      <c r="BR508" s="222">
        <f t="shared" si="1177"/>
        <v>0</v>
      </c>
      <c r="BS508" s="222">
        <f t="shared" si="1178"/>
        <v>0</v>
      </c>
      <c r="BT508" s="222">
        <f t="shared" si="1179"/>
        <v>0</v>
      </c>
      <c r="BU508" s="222">
        <f t="shared" si="1180"/>
        <v>0</v>
      </c>
      <c r="BV508" s="222">
        <f t="shared" si="1181"/>
        <v>0</v>
      </c>
      <c r="BW508" s="222">
        <f t="shared" si="1182"/>
        <v>0</v>
      </c>
      <c r="BX508" s="222">
        <f t="shared" si="1183"/>
        <v>0</v>
      </c>
      <c r="BY508" s="222">
        <f t="shared" si="1184"/>
        <v>0</v>
      </c>
      <c r="BZ508" s="222">
        <f t="shared" si="1185"/>
        <v>0</v>
      </c>
      <c r="CA508" s="222">
        <f t="shared" si="1186"/>
        <v>0</v>
      </c>
      <c r="CB508" s="222">
        <f t="shared" si="1187"/>
        <v>0</v>
      </c>
      <c r="CC508" s="222">
        <f t="shared" si="1188"/>
        <v>0</v>
      </c>
      <c r="CD508" s="222">
        <f t="shared" si="1189"/>
        <v>0</v>
      </c>
      <c r="CE508" s="222">
        <f t="shared" si="1190"/>
        <v>0</v>
      </c>
      <c r="CF508" s="222">
        <f t="shared" si="1191"/>
        <v>0</v>
      </c>
      <c r="CG508" s="222">
        <f t="shared" si="1192"/>
        <v>0</v>
      </c>
      <c r="CH508" s="222">
        <f t="shared" si="1193"/>
        <v>0</v>
      </c>
      <c r="CI508" s="222">
        <f t="shared" si="1194"/>
        <v>0</v>
      </c>
      <c r="CJ508" s="222">
        <f t="shared" si="1195"/>
        <v>0</v>
      </c>
      <c r="CK508" s="222">
        <f t="shared" si="1196"/>
        <v>0</v>
      </c>
      <c r="CL508" s="222">
        <f t="shared" si="1197"/>
        <v>0</v>
      </c>
      <c r="CM508" s="222">
        <f t="shared" si="1198"/>
        <v>0</v>
      </c>
      <c r="CN508" s="222">
        <f t="shared" si="1199"/>
        <v>0</v>
      </c>
      <c r="CO508" s="222">
        <f t="shared" si="1200"/>
        <v>0</v>
      </c>
      <c r="CP508" s="222">
        <f t="shared" si="1201"/>
        <v>0</v>
      </c>
      <c r="CQ508" s="222">
        <f t="shared" si="1202"/>
        <v>0</v>
      </c>
      <c r="CR508" s="222">
        <f t="shared" si="1203"/>
        <v>0</v>
      </c>
      <c r="CS508" s="222">
        <f t="shared" si="1204"/>
        <v>0</v>
      </c>
      <c r="CT508" s="222">
        <f t="shared" si="1205"/>
        <v>0</v>
      </c>
      <c r="CU508" s="222">
        <f t="shared" si="1206"/>
        <v>0</v>
      </c>
      <c r="CV508" s="222">
        <f t="shared" si="1207"/>
        <v>0</v>
      </c>
      <c r="CW508" s="222">
        <f t="shared" si="1208"/>
        <v>0</v>
      </c>
      <c r="CX508" s="222">
        <f t="shared" si="1209"/>
        <v>0</v>
      </c>
      <c r="CY508" s="222">
        <f t="shared" si="1210"/>
        <v>0</v>
      </c>
      <c r="CZ508" s="222">
        <f t="shared" si="1211"/>
        <v>0</v>
      </c>
      <c r="DA508" s="222">
        <f t="shared" si="1212"/>
        <v>0</v>
      </c>
      <c r="DB508" s="222">
        <f t="shared" si="1213"/>
        <v>0</v>
      </c>
      <c r="DC508" s="222">
        <f t="shared" si="1214"/>
        <v>0</v>
      </c>
      <c r="DD508" s="222">
        <f t="shared" si="1215"/>
        <v>0</v>
      </c>
      <c r="DE508" s="222">
        <f t="shared" si="1216"/>
        <v>0</v>
      </c>
      <c r="DF508" s="222">
        <f t="shared" si="1217"/>
        <v>0</v>
      </c>
      <c r="DG508" s="222">
        <f t="shared" si="1218"/>
        <v>0</v>
      </c>
      <c r="DH508" s="222">
        <f t="shared" si="1219"/>
        <v>0</v>
      </c>
      <c r="DI508" s="222">
        <f t="shared" si="1220"/>
        <v>0</v>
      </c>
      <c r="DJ508" s="222">
        <f t="shared" si="1221"/>
        <v>0</v>
      </c>
      <c r="DK508" s="222">
        <f t="shared" si="1222"/>
        <v>0</v>
      </c>
      <c r="DL508" s="222">
        <f t="shared" si="1223"/>
        <v>0</v>
      </c>
      <c r="DM508" s="222">
        <f t="shared" si="1224"/>
        <v>0</v>
      </c>
      <c r="DN508" s="222">
        <f t="shared" si="1225"/>
        <v>0</v>
      </c>
      <c r="DO508" s="222">
        <f t="shared" si="1226"/>
        <v>0</v>
      </c>
      <c r="DP508" s="222">
        <f t="shared" si="1227"/>
        <v>0</v>
      </c>
      <c r="DQ508" s="222">
        <f t="shared" si="1228"/>
        <v>0</v>
      </c>
      <c r="DR508" s="222">
        <f t="shared" si="1229"/>
        <v>0</v>
      </c>
      <c r="DS508" s="222">
        <f t="shared" si="1230"/>
        <v>0</v>
      </c>
      <c r="DT508" s="222">
        <f t="shared" si="1231"/>
        <v>0</v>
      </c>
      <c r="DU508" s="222">
        <f t="shared" si="1232"/>
        <v>0</v>
      </c>
      <c r="DV508" s="222">
        <f t="shared" si="1233"/>
        <v>0</v>
      </c>
      <c r="DW508" s="222">
        <f t="shared" si="1234"/>
        <v>0</v>
      </c>
      <c r="DX508" s="222">
        <f t="shared" si="1235"/>
        <v>0</v>
      </c>
      <c r="DY508" s="222">
        <f t="shared" si="1236"/>
        <v>0</v>
      </c>
      <c r="DZ508" s="222">
        <f t="shared" si="1237"/>
        <v>0</v>
      </c>
      <c r="EA508" s="222">
        <f t="shared" si="1238"/>
        <v>0</v>
      </c>
      <c r="EB508" s="222">
        <f t="shared" si="1239"/>
        <v>0</v>
      </c>
      <c r="EC508" s="222">
        <f t="shared" si="1240"/>
        <v>0</v>
      </c>
      <c r="ED508" s="222">
        <f t="shared" si="1241"/>
        <v>0</v>
      </c>
      <c r="EE508" s="222">
        <f t="shared" si="1242"/>
        <v>0</v>
      </c>
      <c r="EF508" s="222">
        <f t="shared" si="1243"/>
        <v>0</v>
      </c>
      <c r="EG508" s="222">
        <f t="shared" si="1244"/>
        <v>0</v>
      </c>
      <c r="EH508" s="222">
        <f t="shared" si="1245"/>
        <v>0</v>
      </c>
      <c r="EI508" s="222">
        <f t="shared" si="1246"/>
        <v>0</v>
      </c>
      <c r="EJ508" s="222">
        <f t="shared" si="1247"/>
        <v>0</v>
      </c>
      <c r="EK508" s="222">
        <f t="shared" si="1248"/>
        <v>0</v>
      </c>
      <c r="EL508" s="222">
        <f t="shared" si="1249"/>
        <v>0</v>
      </c>
      <c r="EM508" s="222">
        <f t="shared" si="1250"/>
        <v>0</v>
      </c>
      <c r="EN508" s="222">
        <f t="shared" si="1251"/>
        <v>0</v>
      </c>
      <c r="EO508" s="222">
        <f t="shared" si="1252"/>
        <v>0</v>
      </c>
      <c r="EP508" s="222">
        <f t="shared" si="1253"/>
        <v>0</v>
      </c>
      <c r="EQ508" s="222">
        <f t="shared" si="1254"/>
        <v>0</v>
      </c>
      <c r="ER508" s="222">
        <f t="shared" si="1255"/>
        <v>0</v>
      </c>
      <c r="ES508" s="222">
        <f t="shared" si="1256"/>
        <v>0</v>
      </c>
      <c r="ET508" s="222">
        <f t="shared" si="1257"/>
        <v>0</v>
      </c>
      <c r="EU508" s="222">
        <f t="shared" si="1258"/>
        <v>0</v>
      </c>
      <c r="EV508" s="222">
        <f t="shared" si="1259"/>
        <v>0</v>
      </c>
      <c r="EW508" s="222">
        <f t="shared" si="1260"/>
        <v>0</v>
      </c>
      <c r="EX508" s="222">
        <f t="shared" si="1261"/>
        <v>0</v>
      </c>
      <c r="EY508" s="222">
        <f t="shared" si="1262"/>
        <v>0</v>
      </c>
      <c r="EZ508" s="222">
        <f t="shared" si="1263"/>
        <v>0</v>
      </c>
      <c r="FA508" s="222">
        <f t="shared" si="1264"/>
        <v>0</v>
      </c>
      <c r="FB508" s="222">
        <f t="shared" si="1265"/>
        <v>0</v>
      </c>
      <c r="FC508" s="222">
        <f t="shared" si="1266"/>
        <v>0</v>
      </c>
      <c r="FD508" s="222">
        <f t="shared" si="1267"/>
        <v>0</v>
      </c>
      <c r="FE508" s="222">
        <f t="shared" si="1268"/>
        <v>0</v>
      </c>
      <c r="FF508" s="222">
        <f t="shared" si="1269"/>
        <v>0</v>
      </c>
      <c r="FG508" s="222">
        <f t="shared" si="1270"/>
        <v>0</v>
      </c>
      <c r="FH508" s="222">
        <f t="shared" si="1271"/>
        <v>0</v>
      </c>
      <c r="FI508" s="222">
        <f t="shared" si="1272"/>
        <v>0</v>
      </c>
      <c r="FJ508" s="222">
        <f t="shared" si="1273"/>
        <v>0</v>
      </c>
      <c r="FK508" s="222">
        <f t="shared" si="1274"/>
        <v>0</v>
      </c>
      <c r="FL508" s="222">
        <f t="shared" si="1275"/>
        <v>0</v>
      </c>
      <c r="FM508" s="222">
        <f t="shared" si="1276"/>
        <v>0</v>
      </c>
      <c r="FN508" s="222">
        <f t="shared" si="1277"/>
        <v>0</v>
      </c>
      <c r="FO508" s="222">
        <f t="shared" si="1278"/>
        <v>0</v>
      </c>
      <c r="FP508" s="222">
        <f t="shared" si="1279"/>
        <v>0</v>
      </c>
      <c r="FQ508" s="222">
        <f t="shared" si="1280"/>
        <v>0</v>
      </c>
      <c r="FR508" s="222">
        <f t="shared" si="1281"/>
        <v>0</v>
      </c>
      <c r="FS508" s="222">
        <f t="shared" si="1282"/>
        <v>0</v>
      </c>
      <c r="FT508" s="222">
        <f t="shared" si="1283"/>
        <v>0</v>
      </c>
      <c r="FU508" s="222">
        <f t="shared" si="1284"/>
        <v>0</v>
      </c>
      <c r="FV508" s="222">
        <f t="shared" si="1285"/>
        <v>0</v>
      </c>
      <c r="FW508" s="222">
        <f t="shared" si="1286"/>
        <v>0</v>
      </c>
      <c r="FX508" s="222">
        <f t="shared" si="1287"/>
        <v>0</v>
      </c>
      <c r="FY508" s="222">
        <f t="shared" si="1288"/>
        <v>0</v>
      </c>
      <c r="FZ508" s="222">
        <f t="shared" si="1289"/>
        <v>0</v>
      </c>
      <c r="GA508" s="222">
        <f t="shared" si="1290"/>
        <v>0</v>
      </c>
      <c r="GB508" s="222">
        <f t="shared" si="1291"/>
        <v>0</v>
      </c>
      <c r="GC508" s="222">
        <f t="shared" si="1292"/>
        <v>0</v>
      </c>
      <c r="GD508" s="222">
        <f t="shared" si="1293"/>
        <v>0</v>
      </c>
      <c r="GE508" s="222">
        <f t="shared" si="1294"/>
        <v>0</v>
      </c>
      <c r="GF508" s="222">
        <f t="shared" si="1295"/>
        <v>0</v>
      </c>
      <c r="GG508" s="222">
        <f t="shared" si="1296"/>
        <v>0</v>
      </c>
      <c r="GH508" s="222">
        <f t="shared" si="1297"/>
        <v>0</v>
      </c>
      <c r="GI508" s="222">
        <f t="shared" si="1298"/>
        <v>0</v>
      </c>
      <c r="GJ508" s="222">
        <f t="shared" si="1299"/>
        <v>0</v>
      </c>
      <c r="GK508" s="222">
        <f t="shared" si="1300"/>
        <v>0</v>
      </c>
      <c r="GL508" s="222">
        <f t="shared" si="1301"/>
        <v>0</v>
      </c>
      <c r="GM508" s="222">
        <f t="shared" si="1302"/>
        <v>0</v>
      </c>
      <c r="GN508" s="222">
        <f t="shared" si="1303"/>
        <v>0</v>
      </c>
      <c r="GO508" s="222">
        <f t="shared" si="1304"/>
        <v>0</v>
      </c>
      <c r="GP508" s="222">
        <f t="shared" si="1305"/>
        <v>0</v>
      </c>
      <c r="GQ508" s="222">
        <f t="shared" si="1306"/>
        <v>0</v>
      </c>
      <c r="GR508" s="222">
        <f t="shared" si="1307"/>
        <v>0</v>
      </c>
      <c r="GS508" s="222">
        <f t="shared" si="1308"/>
        <v>0</v>
      </c>
      <c r="GT508" s="222">
        <f t="shared" si="1309"/>
        <v>0</v>
      </c>
      <c r="GU508" s="222">
        <f t="shared" si="1310"/>
        <v>0</v>
      </c>
      <c r="GV508" s="222">
        <f t="shared" si="1311"/>
        <v>0</v>
      </c>
      <c r="GW508" s="222">
        <f t="shared" si="1312"/>
        <v>0</v>
      </c>
      <c r="GX508" s="222">
        <f t="shared" si="1313"/>
        <v>0</v>
      </c>
      <c r="GY508" s="222">
        <f t="shared" si="1314"/>
        <v>0</v>
      </c>
      <c r="GZ508" s="222">
        <f t="shared" si="1315"/>
        <v>0</v>
      </c>
      <c r="HA508" s="222">
        <f t="shared" si="1316"/>
        <v>0</v>
      </c>
      <c r="HB508" s="222">
        <f t="shared" si="1317"/>
        <v>0</v>
      </c>
      <c r="HC508" s="222">
        <f t="shared" si="1318"/>
        <v>0</v>
      </c>
      <c r="HD508" s="222">
        <f t="shared" si="1319"/>
        <v>0</v>
      </c>
      <c r="HE508" s="222">
        <f t="shared" si="1320"/>
        <v>0</v>
      </c>
      <c r="HF508" s="222">
        <f t="shared" si="1321"/>
        <v>0</v>
      </c>
      <c r="HG508" s="222">
        <f t="shared" si="1322"/>
        <v>0</v>
      </c>
      <c r="HH508" s="222">
        <f t="shared" si="1323"/>
        <v>0</v>
      </c>
      <c r="HI508" s="222">
        <f t="shared" si="1324"/>
        <v>0</v>
      </c>
      <c r="HJ508" s="222">
        <f t="shared" si="1325"/>
        <v>0</v>
      </c>
      <c r="HK508" s="222">
        <f t="shared" si="1326"/>
        <v>0</v>
      </c>
      <c r="HL508" s="222">
        <f t="shared" si="1327"/>
        <v>0</v>
      </c>
      <c r="HM508" s="222">
        <f t="shared" si="1328"/>
        <v>0</v>
      </c>
      <c r="HN508" s="222">
        <f t="shared" si="1329"/>
        <v>0</v>
      </c>
      <c r="HO508" s="222">
        <f t="shared" si="1330"/>
        <v>0</v>
      </c>
      <c r="HP508" s="222">
        <f t="shared" si="1331"/>
        <v>0</v>
      </c>
      <c r="HQ508" s="222">
        <f t="shared" si="1332"/>
        <v>0</v>
      </c>
      <c r="HR508" s="222">
        <f t="shared" si="1333"/>
        <v>0</v>
      </c>
      <c r="HS508" s="222">
        <f t="shared" si="1334"/>
        <v>0</v>
      </c>
      <c r="HT508" s="222">
        <f t="shared" si="1335"/>
        <v>0</v>
      </c>
      <c r="HU508" s="222">
        <f t="shared" si="1336"/>
        <v>0</v>
      </c>
      <c r="HV508" s="222">
        <f t="shared" si="1337"/>
        <v>0</v>
      </c>
      <c r="HW508" s="222">
        <f t="shared" si="1338"/>
        <v>0</v>
      </c>
      <c r="HX508" s="222">
        <f t="shared" si="1339"/>
        <v>0</v>
      </c>
      <c r="HY508" s="222">
        <f t="shared" si="1340"/>
        <v>0</v>
      </c>
      <c r="HZ508" s="222">
        <f t="shared" si="1341"/>
        <v>0</v>
      </c>
      <c r="IA508" s="222">
        <f t="shared" si="1342"/>
        <v>0</v>
      </c>
      <c r="IB508" s="222">
        <f t="shared" si="1343"/>
        <v>0</v>
      </c>
      <c r="IC508" s="222">
        <f t="shared" si="1344"/>
        <v>0</v>
      </c>
      <c r="ID508" s="222">
        <f t="shared" si="1345"/>
        <v>0</v>
      </c>
      <c r="IE508" s="222">
        <f t="shared" si="1346"/>
        <v>0</v>
      </c>
      <c r="IF508" s="222">
        <f t="shared" si="1347"/>
        <v>0</v>
      </c>
      <c r="IG508" s="222">
        <f t="shared" si="1348"/>
        <v>0</v>
      </c>
      <c r="IH508" s="222">
        <f t="shared" si="1349"/>
        <v>0</v>
      </c>
      <c r="II508" s="222">
        <f t="shared" si="1350"/>
        <v>0</v>
      </c>
      <c r="IJ508" s="222">
        <f t="shared" si="1351"/>
        <v>0</v>
      </c>
      <c r="IK508" s="222">
        <f t="shared" si="1352"/>
        <v>0</v>
      </c>
      <c r="IL508" s="222">
        <f t="shared" si="1353"/>
        <v>0</v>
      </c>
      <c r="IM508" s="222">
        <f t="shared" si="1354"/>
        <v>0</v>
      </c>
      <c r="IN508" s="222">
        <f t="shared" si="1355"/>
        <v>0</v>
      </c>
      <c r="IO508" s="222">
        <f t="shared" si="1356"/>
        <v>0</v>
      </c>
      <c r="IP508" s="222">
        <f t="shared" si="1357"/>
        <v>0</v>
      </c>
      <c r="IQ508" s="222">
        <f t="shared" si="1358"/>
        <v>0</v>
      </c>
      <c r="IR508" s="222">
        <f t="shared" si="1359"/>
        <v>0</v>
      </c>
      <c r="IS508" s="222">
        <f t="shared" si="1360"/>
        <v>0</v>
      </c>
      <c r="IT508" s="222">
        <f t="shared" si="1361"/>
        <v>0</v>
      </c>
      <c r="IU508" s="222">
        <f t="shared" si="1362"/>
        <v>0</v>
      </c>
      <c r="IV508" s="222">
        <f t="shared" si="1363"/>
        <v>0</v>
      </c>
      <c r="IW508" s="222">
        <f t="shared" si="1364"/>
        <v>0</v>
      </c>
      <c r="IX508" s="222">
        <f t="shared" si="1365"/>
        <v>0</v>
      </c>
      <c r="IY508" s="222">
        <f t="shared" si="1366"/>
        <v>0</v>
      </c>
      <c r="IZ508" s="222">
        <f t="shared" si="1367"/>
        <v>0</v>
      </c>
      <c r="JA508" s="222">
        <f t="shared" si="1368"/>
        <v>0</v>
      </c>
      <c r="JB508" s="222">
        <f t="shared" si="1369"/>
        <v>0</v>
      </c>
    </row>
    <row r="509" spans="2:262">
      <c r="B509" s="230">
        <v>148</v>
      </c>
      <c r="C509" s="229">
        <f t="shared" si="1370"/>
        <v>2.8906250000000021E-3</v>
      </c>
      <c r="D509" s="226">
        <f t="shared" ca="1" si="1113"/>
        <v>23.468437278649148</v>
      </c>
      <c r="E509" s="225">
        <f ca="1">EX361</f>
        <v>-0.53156272135085136</v>
      </c>
      <c r="F509" s="224">
        <v>148</v>
      </c>
      <c r="G509" s="222">
        <f t="shared" si="1114"/>
        <v>0</v>
      </c>
      <c r="H509" s="222">
        <f t="shared" si="1115"/>
        <v>0</v>
      </c>
      <c r="I509" s="222">
        <f t="shared" si="1116"/>
        <v>0</v>
      </c>
      <c r="J509" s="222">
        <f t="shared" si="1117"/>
        <v>0</v>
      </c>
      <c r="K509" s="222">
        <f t="shared" si="1118"/>
        <v>0</v>
      </c>
      <c r="L509" s="222">
        <f t="shared" si="1119"/>
        <v>0</v>
      </c>
      <c r="M509" s="222">
        <f t="shared" si="1120"/>
        <v>0</v>
      </c>
      <c r="N509" s="222">
        <f t="shared" si="1121"/>
        <v>0</v>
      </c>
      <c r="O509" s="222">
        <f t="shared" si="1122"/>
        <v>0</v>
      </c>
      <c r="P509" s="222">
        <f t="shared" si="1123"/>
        <v>0</v>
      </c>
      <c r="Q509" s="222">
        <f t="shared" si="1124"/>
        <v>0</v>
      </c>
      <c r="R509" s="222">
        <f t="shared" si="1125"/>
        <v>0</v>
      </c>
      <c r="S509" s="222">
        <f t="shared" si="1126"/>
        <v>0</v>
      </c>
      <c r="T509" s="222">
        <f t="shared" si="1127"/>
        <v>0</v>
      </c>
      <c r="U509" s="222">
        <f t="shared" si="1128"/>
        <v>0</v>
      </c>
      <c r="V509" s="222">
        <f t="shared" si="1129"/>
        <v>0</v>
      </c>
      <c r="W509" s="222">
        <f t="shared" si="1130"/>
        <v>0</v>
      </c>
      <c r="X509" s="222">
        <f t="shared" si="1131"/>
        <v>0</v>
      </c>
      <c r="Y509" s="222">
        <f t="shared" si="1132"/>
        <v>0</v>
      </c>
      <c r="Z509" s="222">
        <f t="shared" si="1133"/>
        <v>0</v>
      </c>
      <c r="AA509" s="222">
        <f t="shared" si="1134"/>
        <v>0</v>
      </c>
      <c r="AB509" s="222">
        <f t="shared" si="1135"/>
        <v>0</v>
      </c>
      <c r="AC509" s="222">
        <f t="shared" si="1136"/>
        <v>0</v>
      </c>
      <c r="AD509" s="222">
        <f t="shared" si="1137"/>
        <v>0</v>
      </c>
      <c r="AE509" s="222">
        <f t="shared" si="1138"/>
        <v>0</v>
      </c>
      <c r="AF509" s="222">
        <f t="shared" si="1139"/>
        <v>0</v>
      </c>
      <c r="AG509" s="222">
        <f t="shared" si="1140"/>
        <v>0</v>
      </c>
      <c r="AH509" s="222">
        <f t="shared" si="1141"/>
        <v>0</v>
      </c>
      <c r="AI509" s="222">
        <f t="shared" si="1142"/>
        <v>0</v>
      </c>
      <c r="AJ509" s="222">
        <f t="shared" si="1143"/>
        <v>0</v>
      </c>
      <c r="AK509" s="222">
        <f t="shared" si="1144"/>
        <v>0</v>
      </c>
      <c r="AL509" s="222">
        <f t="shared" si="1145"/>
        <v>0</v>
      </c>
      <c r="AM509" s="222">
        <f t="shared" si="1146"/>
        <v>0</v>
      </c>
      <c r="AN509" s="222">
        <f t="shared" si="1147"/>
        <v>0</v>
      </c>
      <c r="AO509" s="222">
        <f t="shared" si="1148"/>
        <v>0</v>
      </c>
      <c r="AP509" s="222">
        <f t="shared" si="1149"/>
        <v>0</v>
      </c>
      <c r="AQ509" s="222">
        <f t="shared" si="1150"/>
        <v>0</v>
      </c>
      <c r="AR509" s="222">
        <f t="shared" si="1151"/>
        <v>0</v>
      </c>
      <c r="AS509" s="222">
        <f t="shared" si="1152"/>
        <v>0</v>
      </c>
      <c r="AT509" s="222">
        <f t="shared" si="1153"/>
        <v>0</v>
      </c>
      <c r="AU509" s="222">
        <f t="shared" si="1154"/>
        <v>0</v>
      </c>
      <c r="AV509" s="222">
        <f t="shared" si="1155"/>
        <v>0</v>
      </c>
      <c r="AW509" s="222">
        <f t="shared" si="1156"/>
        <v>0</v>
      </c>
      <c r="AX509" s="222">
        <f t="shared" si="1157"/>
        <v>0</v>
      </c>
      <c r="AY509" s="222">
        <f t="shared" si="1158"/>
        <v>0</v>
      </c>
      <c r="AZ509" s="222">
        <f t="shared" si="1159"/>
        <v>0</v>
      </c>
      <c r="BA509" s="222">
        <f t="shared" si="1160"/>
        <v>0</v>
      </c>
      <c r="BB509" s="222">
        <f t="shared" si="1161"/>
        <v>0</v>
      </c>
      <c r="BC509" s="222">
        <f t="shared" si="1162"/>
        <v>0</v>
      </c>
      <c r="BD509" s="222">
        <f t="shared" si="1163"/>
        <v>0</v>
      </c>
      <c r="BE509" s="222">
        <f t="shared" si="1164"/>
        <v>0</v>
      </c>
      <c r="BF509" s="222">
        <f t="shared" si="1165"/>
        <v>0</v>
      </c>
      <c r="BG509" s="222">
        <f t="shared" si="1166"/>
        <v>0</v>
      </c>
      <c r="BH509" s="222">
        <f t="shared" si="1167"/>
        <v>0</v>
      </c>
      <c r="BI509" s="222">
        <f t="shared" si="1168"/>
        <v>0</v>
      </c>
      <c r="BJ509" s="222">
        <f t="shared" si="1169"/>
        <v>0</v>
      </c>
      <c r="BK509" s="222">
        <f t="shared" si="1170"/>
        <v>0</v>
      </c>
      <c r="BL509" s="222">
        <f t="shared" si="1171"/>
        <v>0</v>
      </c>
      <c r="BM509" s="222">
        <f t="shared" si="1172"/>
        <v>0</v>
      </c>
      <c r="BN509" s="222">
        <f t="shared" si="1173"/>
        <v>0</v>
      </c>
      <c r="BO509" s="222">
        <f t="shared" si="1174"/>
        <v>0</v>
      </c>
      <c r="BP509" s="222">
        <f t="shared" si="1175"/>
        <v>0</v>
      </c>
      <c r="BQ509" s="222">
        <f t="shared" si="1176"/>
        <v>0</v>
      </c>
      <c r="BR509" s="222">
        <f t="shared" si="1177"/>
        <v>0</v>
      </c>
      <c r="BS509" s="222">
        <f t="shared" si="1178"/>
        <v>0</v>
      </c>
      <c r="BT509" s="222">
        <f t="shared" si="1179"/>
        <v>0</v>
      </c>
      <c r="BU509" s="222">
        <f t="shared" si="1180"/>
        <v>0</v>
      </c>
      <c r="BV509" s="222">
        <f t="shared" si="1181"/>
        <v>0</v>
      </c>
      <c r="BW509" s="222">
        <f t="shared" si="1182"/>
        <v>0</v>
      </c>
      <c r="BX509" s="222">
        <f t="shared" si="1183"/>
        <v>0</v>
      </c>
      <c r="BY509" s="222">
        <f t="shared" si="1184"/>
        <v>0</v>
      </c>
      <c r="BZ509" s="222">
        <f t="shared" si="1185"/>
        <v>0</v>
      </c>
      <c r="CA509" s="222">
        <f t="shared" si="1186"/>
        <v>0</v>
      </c>
      <c r="CB509" s="222">
        <f t="shared" si="1187"/>
        <v>0</v>
      </c>
      <c r="CC509" s="222">
        <f t="shared" si="1188"/>
        <v>0</v>
      </c>
      <c r="CD509" s="222">
        <f t="shared" si="1189"/>
        <v>0</v>
      </c>
      <c r="CE509" s="222">
        <f t="shared" si="1190"/>
        <v>0</v>
      </c>
      <c r="CF509" s="222">
        <f t="shared" si="1191"/>
        <v>0</v>
      </c>
      <c r="CG509" s="222">
        <f t="shared" si="1192"/>
        <v>0</v>
      </c>
      <c r="CH509" s="222">
        <f t="shared" si="1193"/>
        <v>0</v>
      </c>
      <c r="CI509" s="222">
        <f t="shared" si="1194"/>
        <v>0</v>
      </c>
      <c r="CJ509" s="222">
        <f t="shared" si="1195"/>
        <v>0</v>
      </c>
      <c r="CK509" s="222">
        <f t="shared" si="1196"/>
        <v>0</v>
      </c>
      <c r="CL509" s="222">
        <f t="shared" si="1197"/>
        <v>0</v>
      </c>
      <c r="CM509" s="222">
        <f t="shared" si="1198"/>
        <v>0</v>
      </c>
      <c r="CN509" s="222">
        <f t="shared" si="1199"/>
        <v>0</v>
      </c>
      <c r="CO509" s="222">
        <f t="shared" si="1200"/>
        <v>0</v>
      </c>
      <c r="CP509" s="222">
        <f t="shared" si="1201"/>
        <v>0</v>
      </c>
      <c r="CQ509" s="222">
        <f t="shared" si="1202"/>
        <v>0</v>
      </c>
      <c r="CR509" s="222">
        <f t="shared" si="1203"/>
        <v>0</v>
      </c>
      <c r="CS509" s="222">
        <f t="shared" si="1204"/>
        <v>0</v>
      </c>
      <c r="CT509" s="222">
        <f t="shared" si="1205"/>
        <v>0</v>
      </c>
      <c r="CU509" s="222">
        <f t="shared" si="1206"/>
        <v>0</v>
      </c>
      <c r="CV509" s="222">
        <f t="shared" si="1207"/>
        <v>0</v>
      </c>
      <c r="CW509" s="222">
        <f t="shared" si="1208"/>
        <v>0</v>
      </c>
      <c r="CX509" s="222">
        <f t="shared" si="1209"/>
        <v>0</v>
      </c>
      <c r="CY509" s="222">
        <f t="shared" si="1210"/>
        <v>0</v>
      </c>
      <c r="CZ509" s="222">
        <f t="shared" si="1211"/>
        <v>0</v>
      </c>
      <c r="DA509" s="222">
        <f t="shared" si="1212"/>
        <v>0</v>
      </c>
      <c r="DB509" s="222">
        <f t="shared" si="1213"/>
        <v>0</v>
      </c>
      <c r="DC509" s="222">
        <f t="shared" si="1214"/>
        <v>0</v>
      </c>
      <c r="DD509" s="222">
        <f t="shared" si="1215"/>
        <v>0</v>
      </c>
      <c r="DE509" s="222">
        <f t="shared" si="1216"/>
        <v>0</v>
      </c>
      <c r="DF509" s="222">
        <f t="shared" si="1217"/>
        <v>0</v>
      </c>
      <c r="DG509" s="222">
        <f t="shared" si="1218"/>
        <v>0</v>
      </c>
      <c r="DH509" s="222">
        <f t="shared" si="1219"/>
        <v>0</v>
      </c>
      <c r="DI509" s="222">
        <f t="shared" si="1220"/>
        <v>0</v>
      </c>
      <c r="DJ509" s="222">
        <f t="shared" si="1221"/>
        <v>0</v>
      </c>
      <c r="DK509" s="222">
        <f t="shared" si="1222"/>
        <v>0</v>
      </c>
      <c r="DL509" s="222">
        <f t="shared" si="1223"/>
        <v>0</v>
      </c>
      <c r="DM509" s="222">
        <f t="shared" si="1224"/>
        <v>0</v>
      </c>
      <c r="DN509" s="222">
        <f t="shared" si="1225"/>
        <v>0</v>
      </c>
      <c r="DO509" s="222">
        <f t="shared" si="1226"/>
        <v>0</v>
      </c>
      <c r="DP509" s="222">
        <f t="shared" si="1227"/>
        <v>0</v>
      </c>
      <c r="DQ509" s="222">
        <f t="shared" si="1228"/>
        <v>0</v>
      </c>
      <c r="DR509" s="222">
        <f t="shared" si="1229"/>
        <v>0</v>
      </c>
      <c r="DS509" s="222">
        <f t="shared" si="1230"/>
        <v>0</v>
      </c>
      <c r="DT509" s="222">
        <f t="shared" si="1231"/>
        <v>0</v>
      </c>
      <c r="DU509" s="222">
        <f t="shared" si="1232"/>
        <v>0</v>
      </c>
      <c r="DV509" s="222">
        <f t="shared" si="1233"/>
        <v>0</v>
      </c>
      <c r="DW509" s="222">
        <f t="shared" si="1234"/>
        <v>0</v>
      </c>
      <c r="DX509" s="222">
        <f t="shared" si="1235"/>
        <v>0</v>
      </c>
      <c r="DY509" s="222">
        <f t="shared" si="1236"/>
        <v>0</v>
      </c>
      <c r="DZ509" s="222">
        <f t="shared" si="1237"/>
        <v>0</v>
      </c>
      <c r="EA509" s="222">
        <f t="shared" si="1238"/>
        <v>0</v>
      </c>
      <c r="EB509" s="222">
        <f t="shared" si="1239"/>
        <v>0</v>
      </c>
      <c r="EC509" s="222">
        <f t="shared" si="1240"/>
        <v>0</v>
      </c>
      <c r="ED509" s="222">
        <f t="shared" si="1241"/>
        <v>0</v>
      </c>
      <c r="EE509" s="222">
        <f t="shared" si="1242"/>
        <v>0</v>
      </c>
      <c r="EF509" s="222">
        <f t="shared" si="1243"/>
        <v>0</v>
      </c>
      <c r="EG509" s="222">
        <f t="shared" si="1244"/>
        <v>0</v>
      </c>
      <c r="EH509" s="222">
        <f t="shared" si="1245"/>
        <v>0</v>
      </c>
      <c r="EI509" s="222">
        <f t="shared" si="1246"/>
        <v>0</v>
      </c>
      <c r="EJ509" s="222">
        <f t="shared" si="1247"/>
        <v>0</v>
      </c>
      <c r="EK509" s="222">
        <f t="shared" si="1248"/>
        <v>0</v>
      </c>
      <c r="EL509" s="222">
        <f t="shared" si="1249"/>
        <v>0</v>
      </c>
      <c r="EM509" s="222">
        <f t="shared" si="1250"/>
        <v>0</v>
      </c>
      <c r="EN509" s="222">
        <f t="shared" si="1251"/>
        <v>0</v>
      </c>
      <c r="EO509" s="222">
        <f t="shared" si="1252"/>
        <v>0</v>
      </c>
      <c r="EP509" s="222">
        <f t="shared" si="1253"/>
        <v>0</v>
      </c>
      <c r="EQ509" s="222">
        <f t="shared" si="1254"/>
        <v>0</v>
      </c>
      <c r="ER509" s="222">
        <f t="shared" si="1255"/>
        <v>0</v>
      </c>
      <c r="ES509" s="222">
        <f t="shared" si="1256"/>
        <v>0</v>
      </c>
      <c r="ET509" s="222">
        <f t="shared" si="1257"/>
        <v>0</v>
      </c>
      <c r="EU509" s="222">
        <f t="shared" si="1258"/>
        <v>0</v>
      </c>
      <c r="EV509" s="222">
        <f t="shared" si="1259"/>
        <v>0</v>
      </c>
      <c r="EW509" s="222">
        <f t="shared" si="1260"/>
        <v>0</v>
      </c>
      <c r="EX509" s="222">
        <f t="shared" si="1261"/>
        <v>0</v>
      </c>
      <c r="EY509" s="222">
        <f t="shared" si="1262"/>
        <v>0</v>
      </c>
      <c r="EZ509" s="222">
        <f t="shared" si="1263"/>
        <v>0</v>
      </c>
      <c r="FA509" s="222">
        <f t="shared" si="1264"/>
        <v>0</v>
      </c>
      <c r="FB509" s="222">
        <f t="shared" si="1265"/>
        <v>0</v>
      </c>
      <c r="FC509" s="222">
        <f t="shared" si="1266"/>
        <v>0</v>
      </c>
      <c r="FD509" s="222">
        <f t="shared" si="1267"/>
        <v>0</v>
      </c>
      <c r="FE509" s="222">
        <f t="shared" si="1268"/>
        <v>0</v>
      </c>
      <c r="FF509" s="222">
        <f t="shared" si="1269"/>
        <v>0</v>
      </c>
      <c r="FG509" s="222">
        <f t="shared" si="1270"/>
        <v>0</v>
      </c>
      <c r="FH509" s="222">
        <f t="shared" si="1271"/>
        <v>0</v>
      </c>
      <c r="FI509" s="222">
        <f t="shared" si="1272"/>
        <v>0</v>
      </c>
      <c r="FJ509" s="222">
        <f t="shared" si="1273"/>
        <v>0</v>
      </c>
      <c r="FK509" s="222">
        <f t="shared" si="1274"/>
        <v>0</v>
      </c>
      <c r="FL509" s="222">
        <f t="shared" si="1275"/>
        <v>0</v>
      </c>
      <c r="FM509" s="222">
        <f t="shared" si="1276"/>
        <v>0</v>
      </c>
      <c r="FN509" s="222">
        <f t="shared" si="1277"/>
        <v>0</v>
      </c>
      <c r="FO509" s="222">
        <f t="shared" si="1278"/>
        <v>0</v>
      </c>
      <c r="FP509" s="222">
        <f t="shared" si="1279"/>
        <v>0</v>
      </c>
      <c r="FQ509" s="222">
        <f t="shared" si="1280"/>
        <v>0</v>
      </c>
      <c r="FR509" s="222">
        <f t="shared" si="1281"/>
        <v>0</v>
      </c>
      <c r="FS509" s="222">
        <f t="shared" si="1282"/>
        <v>0</v>
      </c>
      <c r="FT509" s="222">
        <f t="shared" si="1283"/>
        <v>0</v>
      </c>
      <c r="FU509" s="222">
        <f t="shared" si="1284"/>
        <v>0</v>
      </c>
      <c r="FV509" s="222">
        <f t="shared" si="1285"/>
        <v>0</v>
      </c>
      <c r="FW509" s="222">
        <f t="shared" si="1286"/>
        <v>0</v>
      </c>
      <c r="FX509" s="222">
        <f t="shared" si="1287"/>
        <v>0</v>
      </c>
      <c r="FY509" s="222">
        <f t="shared" si="1288"/>
        <v>0</v>
      </c>
      <c r="FZ509" s="222">
        <f t="shared" si="1289"/>
        <v>0</v>
      </c>
      <c r="GA509" s="222">
        <f t="shared" si="1290"/>
        <v>0</v>
      </c>
      <c r="GB509" s="222">
        <f t="shared" si="1291"/>
        <v>0</v>
      </c>
      <c r="GC509" s="222">
        <f t="shared" si="1292"/>
        <v>0</v>
      </c>
      <c r="GD509" s="222">
        <f t="shared" si="1293"/>
        <v>0</v>
      </c>
      <c r="GE509" s="222">
        <f t="shared" si="1294"/>
        <v>0</v>
      </c>
      <c r="GF509" s="222">
        <f t="shared" si="1295"/>
        <v>0</v>
      </c>
      <c r="GG509" s="222">
        <f t="shared" si="1296"/>
        <v>0</v>
      </c>
      <c r="GH509" s="222">
        <f t="shared" si="1297"/>
        <v>0</v>
      </c>
      <c r="GI509" s="222">
        <f t="shared" si="1298"/>
        <v>0</v>
      </c>
      <c r="GJ509" s="222">
        <f t="shared" si="1299"/>
        <v>0</v>
      </c>
      <c r="GK509" s="222">
        <f t="shared" si="1300"/>
        <v>0</v>
      </c>
      <c r="GL509" s="222">
        <f t="shared" si="1301"/>
        <v>0</v>
      </c>
      <c r="GM509" s="222">
        <f t="shared" si="1302"/>
        <v>0</v>
      </c>
      <c r="GN509" s="222">
        <f t="shared" si="1303"/>
        <v>0</v>
      </c>
      <c r="GO509" s="222">
        <f t="shared" si="1304"/>
        <v>0</v>
      </c>
      <c r="GP509" s="222">
        <f t="shared" si="1305"/>
        <v>0</v>
      </c>
      <c r="GQ509" s="222">
        <f t="shared" si="1306"/>
        <v>0</v>
      </c>
      <c r="GR509" s="222">
        <f t="shared" si="1307"/>
        <v>0</v>
      </c>
      <c r="GS509" s="222">
        <f t="shared" si="1308"/>
        <v>0</v>
      </c>
      <c r="GT509" s="222">
        <f t="shared" si="1309"/>
        <v>0</v>
      </c>
      <c r="GU509" s="222">
        <f t="shared" si="1310"/>
        <v>0</v>
      </c>
      <c r="GV509" s="222">
        <f t="shared" si="1311"/>
        <v>0</v>
      </c>
      <c r="GW509" s="222">
        <f t="shared" si="1312"/>
        <v>0</v>
      </c>
      <c r="GX509" s="222">
        <f t="shared" si="1313"/>
        <v>0</v>
      </c>
      <c r="GY509" s="222">
        <f t="shared" si="1314"/>
        <v>0</v>
      </c>
      <c r="GZ509" s="222">
        <f t="shared" si="1315"/>
        <v>0</v>
      </c>
      <c r="HA509" s="222">
        <f t="shared" si="1316"/>
        <v>0</v>
      </c>
      <c r="HB509" s="222">
        <f t="shared" si="1317"/>
        <v>0</v>
      </c>
      <c r="HC509" s="222">
        <f t="shared" si="1318"/>
        <v>0</v>
      </c>
      <c r="HD509" s="222">
        <f t="shared" si="1319"/>
        <v>0</v>
      </c>
      <c r="HE509" s="222">
        <f t="shared" si="1320"/>
        <v>0</v>
      </c>
      <c r="HF509" s="222">
        <f t="shared" si="1321"/>
        <v>0</v>
      </c>
      <c r="HG509" s="222">
        <f t="shared" si="1322"/>
        <v>0</v>
      </c>
      <c r="HH509" s="222">
        <f t="shared" si="1323"/>
        <v>0</v>
      </c>
      <c r="HI509" s="222">
        <f t="shared" si="1324"/>
        <v>0</v>
      </c>
      <c r="HJ509" s="222">
        <f t="shared" si="1325"/>
        <v>0</v>
      </c>
      <c r="HK509" s="222">
        <f t="shared" si="1326"/>
        <v>0</v>
      </c>
      <c r="HL509" s="222">
        <f t="shared" si="1327"/>
        <v>0</v>
      </c>
      <c r="HM509" s="222">
        <f t="shared" si="1328"/>
        <v>0</v>
      </c>
      <c r="HN509" s="222">
        <f t="shared" si="1329"/>
        <v>0</v>
      </c>
      <c r="HO509" s="222">
        <f t="shared" si="1330"/>
        <v>0</v>
      </c>
      <c r="HP509" s="222">
        <f t="shared" si="1331"/>
        <v>0</v>
      </c>
      <c r="HQ509" s="222">
        <f t="shared" si="1332"/>
        <v>0</v>
      </c>
      <c r="HR509" s="222">
        <f t="shared" si="1333"/>
        <v>0</v>
      </c>
      <c r="HS509" s="222">
        <f t="shared" si="1334"/>
        <v>0</v>
      </c>
      <c r="HT509" s="222">
        <f t="shared" si="1335"/>
        <v>0</v>
      </c>
      <c r="HU509" s="222">
        <f t="shared" si="1336"/>
        <v>0</v>
      </c>
      <c r="HV509" s="222">
        <f t="shared" si="1337"/>
        <v>0</v>
      </c>
      <c r="HW509" s="222">
        <f t="shared" si="1338"/>
        <v>0</v>
      </c>
      <c r="HX509" s="222">
        <f t="shared" si="1339"/>
        <v>0</v>
      </c>
      <c r="HY509" s="222">
        <f t="shared" si="1340"/>
        <v>0</v>
      </c>
      <c r="HZ509" s="222">
        <f t="shared" si="1341"/>
        <v>0</v>
      </c>
      <c r="IA509" s="222">
        <f t="shared" si="1342"/>
        <v>0</v>
      </c>
      <c r="IB509" s="222">
        <f t="shared" si="1343"/>
        <v>0</v>
      </c>
      <c r="IC509" s="222">
        <f t="shared" si="1344"/>
        <v>0</v>
      </c>
      <c r="ID509" s="222">
        <f t="shared" si="1345"/>
        <v>0</v>
      </c>
      <c r="IE509" s="222">
        <f t="shared" si="1346"/>
        <v>0</v>
      </c>
      <c r="IF509" s="222">
        <f t="shared" si="1347"/>
        <v>0</v>
      </c>
      <c r="IG509" s="222">
        <f t="shared" si="1348"/>
        <v>0</v>
      </c>
      <c r="IH509" s="222">
        <f t="shared" si="1349"/>
        <v>0</v>
      </c>
      <c r="II509" s="222">
        <f t="shared" si="1350"/>
        <v>0</v>
      </c>
      <c r="IJ509" s="222">
        <f t="shared" si="1351"/>
        <v>0</v>
      </c>
      <c r="IK509" s="222">
        <f t="shared" si="1352"/>
        <v>0</v>
      </c>
      <c r="IL509" s="222">
        <f t="shared" si="1353"/>
        <v>0</v>
      </c>
      <c r="IM509" s="222">
        <f t="shared" si="1354"/>
        <v>0</v>
      </c>
      <c r="IN509" s="222">
        <f t="shared" si="1355"/>
        <v>0</v>
      </c>
      <c r="IO509" s="222">
        <f t="shared" si="1356"/>
        <v>0</v>
      </c>
      <c r="IP509" s="222">
        <f t="shared" si="1357"/>
        <v>0</v>
      </c>
      <c r="IQ509" s="222">
        <f t="shared" si="1358"/>
        <v>0</v>
      </c>
      <c r="IR509" s="222">
        <f t="shared" si="1359"/>
        <v>0</v>
      </c>
      <c r="IS509" s="222">
        <f t="shared" si="1360"/>
        <v>0</v>
      </c>
      <c r="IT509" s="222">
        <f t="shared" si="1361"/>
        <v>0</v>
      </c>
      <c r="IU509" s="222">
        <f t="shared" si="1362"/>
        <v>0</v>
      </c>
      <c r="IV509" s="222">
        <f t="shared" si="1363"/>
        <v>0</v>
      </c>
      <c r="IW509" s="222">
        <f t="shared" si="1364"/>
        <v>0</v>
      </c>
      <c r="IX509" s="222">
        <f t="shared" si="1365"/>
        <v>0</v>
      </c>
      <c r="IY509" s="222">
        <f t="shared" si="1366"/>
        <v>0</v>
      </c>
      <c r="IZ509" s="222">
        <f t="shared" si="1367"/>
        <v>0</v>
      </c>
      <c r="JA509" s="222">
        <f t="shared" si="1368"/>
        <v>0</v>
      </c>
      <c r="JB509" s="222">
        <f t="shared" si="1369"/>
        <v>0</v>
      </c>
    </row>
    <row r="510" spans="2:262">
      <c r="B510" s="230">
        <v>149</v>
      </c>
      <c r="C510" s="229">
        <f t="shared" si="1370"/>
        <v>2.9101562500000022E-3</v>
      </c>
      <c r="D510" s="226">
        <f t="shared" ca="1" si="1113"/>
        <v>23.439964195494376</v>
      </c>
      <c r="E510" s="225">
        <f ca="1">EY361</f>
        <v>-0.56003580450562507</v>
      </c>
      <c r="F510" s="224">
        <v>149</v>
      </c>
      <c r="G510" s="222">
        <f t="shared" si="1114"/>
        <v>0</v>
      </c>
      <c r="H510" s="222">
        <f t="shared" si="1115"/>
        <v>0</v>
      </c>
      <c r="I510" s="222">
        <f t="shared" si="1116"/>
        <v>0</v>
      </c>
      <c r="J510" s="222">
        <f t="shared" si="1117"/>
        <v>0</v>
      </c>
      <c r="K510" s="222">
        <f t="shared" si="1118"/>
        <v>0</v>
      </c>
      <c r="L510" s="222">
        <f t="shared" si="1119"/>
        <v>0</v>
      </c>
      <c r="M510" s="222">
        <f t="shared" si="1120"/>
        <v>0</v>
      </c>
      <c r="N510" s="222">
        <f t="shared" si="1121"/>
        <v>0</v>
      </c>
      <c r="O510" s="222">
        <f t="shared" si="1122"/>
        <v>0</v>
      </c>
      <c r="P510" s="222">
        <f t="shared" si="1123"/>
        <v>0</v>
      </c>
      <c r="Q510" s="222">
        <f t="shared" si="1124"/>
        <v>0</v>
      </c>
      <c r="R510" s="222">
        <f t="shared" si="1125"/>
        <v>0</v>
      </c>
      <c r="S510" s="222">
        <f t="shared" si="1126"/>
        <v>0</v>
      </c>
      <c r="T510" s="222">
        <f t="shared" si="1127"/>
        <v>0</v>
      </c>
      <c r="U510" s="222">
        <f t="shared" si="1128"/>
        <v>0</v>
      </c>
      <c r="V510" s="222">
        <f t="shared" si="1129"/>
        <v>0</v>
      </c>
      <c r="W510" s="222">
        <f t="shared" si="1130"/>
        <v>0</v>
      </c>
      <c r="X510" s="222">
        <f t="shared" si="1131"/>
        <v>0</v>
      </c>
      <c r="Y510" s="222">
        <f t="shared" si="1132"/>
        <v>0</v>
      </c>
      <c r="Z510" s="222">
        <f t="shared" si="1133"/>
        <v>0</v>
      </c>
      <c r="AA510" s="222">
        <f t="shared" si="1134"/>
        <v>0</v>
      </c>
      <c r="AB510" s="222">
        <f t="shared" si="1135"/>
        <v>0</v>
      </c>
      <c r="AC510" s="222">
        <f t="shared" si="1136"/>
        <v>0</v>
      </c>
      <c r="AD510" s="222">
        <f t="shared" si="1137"/>
        <v>0</v>
      </c>
      <c r="AE510" s="222">
        <f t="shared" si="1138"/>
        <v>0</v>
      </c>
      <c r="AF510" s="222">
        <f t="shared" si="1139"/>
        <v>0</v>
      </c>
      <c r="AG510" s="222">
        <f t="shared" si="1140"/>
        <v>0</v>
      </c>
      <c r="AH510" s="222">
        <f t="shared" si="1141"/>
        <v>0</v>
      </c>
      <c r="AI510" s="222">
        <f t="shared" si="1142"/>
        <v>0</v>
      </c>
      <c r="AJ510" s="222">
        <f t="shared" si="1143"/>
        <v>0</v>
      </c>
      <c r="AK510" s="222">
        <f t="shared" si="1144"/>
        <v>0</v>
      </c>
      <c r="AL510" s="222">
        <f t="shared" si="1145"/>
        <v>0</v>
      </c>
      <c r="AM510" s="222">
        <f t="shared" si="1146"/>
        <v>0</v>
      </c>
      <c r="AN510" s="222">
        <f t="shared" si="1147"/>
        <v>0</v>
      </c>
      <c r="AO510" s="222">
        <f t="shared" si="1148"/>
        <v>0</v>
      </c>
      <c r="AP510" s="222">
        <f t="shared" si="1149"/>
        <v>0</v>
      </c>
      <c r="AQ510" s="222">
        <f t="shared" si="1150"/>
        <v>0</v>
      </c>
      <c r="AR510" s="222">
        <f t="shared" si="1151"/>
        <v>0</v>
      </c>
      <c r="AS510" s="222">
        <f t="shared" si="1152"/>
        <v>0</v>
      </c>
      <c r="AT510" s="222">
        <f t="shared" si="1153"/>
        <v>0</v>
      </c>
      <c r="AU510" s="222">
        <f t="shared" si="1154"/>
        <v>0</v>
      </c>
      <c r="AV510" s="222">
        <f t="shared" si="1155"/>
        <v>0</v>
      </c>
      <c r="AW510" s="222">
        <f t="shared" si="1156"/>
        <v>0</v>
      </c>
      <c r="AX510" s="222">
        <f t="shared" si="1157"/>
        <v>0</v>
      </c>
      <c r="AY510" s="222">
        <f t="shared" si="1158"/>
        <v>0</v>
      </c>
      <c r="AZ510" s="222">
        <f t="shared" si="1159"/>
        <v>0</v>
      </c>
      <c r="BA510" s="222">
        <f t="shared" si="1160"/>
        <v>0</v>
      </c>
      <c r="BB510" s="222">
        <f t="shared" si="1161"/>
        <v>0</v>
      </c>
      <c r="BC510" s="222">
        <f t="shared" si="1162"/>
        <v>0</v>
      </c>
      <c r="BD510" s="222">
        <f t="shared" si="1163"/>
        <v>0</v>
      </c>
      <c r="BE510" s="222">
        <f t="shared" si="1164"/>
        <v>0</v>
      </c>
      <c r="BF510" s="222">
        <f t="shared" si="1165"/>
        <v>0</v>
      </c>
      <c r="BG510" s="222">
        <f t="shared" si="1166"/>
        <v>0</v>
      </c>
      <c r="BH510" s="222">
        <f t="shared" si="1167"/>
        <v>0</v>
      </c>
      <c r="BI510" s="222">
        <f t="shared" si="1168"/>
        <v>0</v>
      </c>
      <c r="BJ510" s="222">
        <f t="shared" si="1169"/>
        <v>0</v>
      </c>
      <c r="BK510" s="222">
        <f t="shared" si="1170"/>
        <v>0</v>
      </c>
      <c r="BL510" s="222">
        <f t="shared" si="1171"/>
        <v>0</v>
      </c>
      <c r="BM510" s="222">
        <f t="shared" si="1172"/>
        <v>0</v>
      </c>
      <c r="BN510" s="222">
        <f t="shared" si="1173"/>
        <v>0</v>
      </c>
      <c r="BO510" s="222">
        <f t="shared" si="1174"/>
        <v>0</v>
      </c>
      <c r="BP510" s="222">
        <f t="shared" si="1175"/>
        <v>0</v>
      </c>
      <c r="BQ510" s="222">
        <f t="shared" si="1176"/>
        <v>0</v>
      </c>
      <c r="BR510" s="222">
        <f t="shared" si="1177"/>
        <v>0</v>
      </c>
      <c r="BS510" s="222">
        <f t="shared" si="1178"/>
        <v>0</v>
      </c>
      <c r="BT510" s="222">
        <f t="shared" si="1179"/>
        <v>0</v>
      </c>
      <c r="BU510" s="222">
        <f t="shared" si="1180"/>
        <v>0</v>
      </c>
      <c r="BV510" s="222">
        <f t="shared" si="1181"/>
        <v>0</v>
      </c>
      <c r="BW510" s="222">
        <f t="shared" si="1182"/>
        <v>0</v>
      </c>
      <c r="BX510" s="222">
        <f t="shared" si="1183"/>
        <v>0</v>
      </c>
      <c r="BY510" s="222">
        <f t="shared" si="1184"/>
        <v>0</v>
      </c>
      <c r="BZ510" s="222">
        <f t="shared" si="1185"/>
        <v>0</v>
      </c>
      <c r="CA510" s="222">
        <f t="shared" si="1186"/>
        <v>0</v>
      </c>
      <c r="CB510" s="222">
        <f t="shared" si="1187"/>
        <v>0</v>
      </c>
      <c r="CC510" s="222">
        <f t="shared" si="1188"/>
        <v>0</v>
      </c>
      <c r="CD510" s="222">
        <f t="shared" si="1189"/>
        <v>0</v>
      </c>
      <c r="CE510" s="222">
        <f t="shared" si="1190"/>
        <v>0</v>
      </c>
      <c r="CF510" s="222">
        <f t="shared" si="1191"/>
        <v>0</v>
      </c>
      <c r="CG510" s="222">
        <f t="shared" si="1192"/>
        <v>0</v>
      </c>
      <c r="CH510" s="222">
        <f t="shared" si="1193"/>
        <v>0</v>
      </c>
      <c r="CI510" s="222">
        <f t="shared" si="1194"/>
        <v>0</v>
      </c>
      <c r="CJ510" s="222">
        <f t="shared" si="1195"/>
        <v>0</v>
      </c>
      <c r="CK510" s="222">
        <f t="shared" si="1196"/>
        <v>0</v>
      </c>
      <c r="CL510" s="222">
        <f t="shared" si="1197"/>
        <v>0</v>
      </c>
      <c r="CM510" s="222">
        <f t="shared" si="1198"/>
        <v>0</v>
      </c>
      <c r="CN510" s="222">
        <f t="shared" si="1199"/>
        <v>0</v>
      </c>
      <c r="CO510" s="222">
        <f t="shared" si="1200"/>
        <v>0</v>
      </c>
      <c r="CP510" s="222">
        <f t="shared" si="1201"/>
        <v>0</v>
      </c>
      <c r="CQ510" s="222">
        <f t="shared" si="1202"/>
        <v>0</v>
      </c>
      <c r="CR510" s="222">
        <f t="shared" si="1203"/>
        <v>0</v>
      </c>
      <c r="CS510" s="222">
        <f t="shared" si="1204"/>
        <v>0</v>
      </c>
      <c r="CT510" s="222">
        <f t="shared" si="1205"/>
        <v>0</v>
      </c>
      <c r="CU510" s="222">
        <f t="shared" si="1206"/>
        <v>0</v>
      </c>
      <c r="CV510" s="222">
        <f t="shared" si="1207"/>
        <v>0</v>
      </c>
      <c r="CW510" s="222">
        <f t="shared" si="1208"/>
        <v>0</v>
      </c>
      <c r="CX510" s="222">
        <f t="shared" si="1209"/>
        <v>0</v>
      </c>
      <c r="CY510" s="222">
        <f t="shared" si="1210"/>
        <v>0</v>
      </c>
      <c r="CZ510" s="222">
        <f t="shared" si="1211"/>
        <v>0</v>
      </c>
      <c r="DA510" s="222">
        <f t="shared" si="1212"/>
        <v>0</v>
      </c>
      <c r="DB510" s="222">
        <f t="shared" si="1213"/>
        <v>0</v>
      </c>
      <c r="DC510" s="222">
        <f t="shared" si="1214"/>
        <v>0</v>
      </c>
      <c r="DD510" s="222">
        <f t="shared" si="1215"/>
        <v>0</v>
      </c>
      <c r="DE510" s="222">
        <f t="shared" si="1216"/>
        <v>0</v>
      </c>
      <c r="DF510" s="222">
        <f t="shared" si="1217"/>
        <v>0</v>
      </c>
      <c r="DG510" s="222">
        <f t="shared" si="1218"/>
        <v>0</v>
      </c>
      <c r="DH510" s="222">
        <f t="shared" si="1219"/>
        <v>0</v>
      </c>
      <c r="DI510" s="222">
        <f t="shared" si="1220"/>
        <v>0</v>
      </c>
      <c r="DJ510" s="222">
        <f t="shared" si="1221"/>
        <v>0</v>
      </c>
      <c r="DK510" s="222">
        <f t="shared" si="1222"/>
        <v>0</v>
      </c>
      <c r="DL510" s="222">
        <f t="shared" si="1223"/>
        <v>0</v>
      </c>
      <c r="DM510" s="222">
        <f t="shared" si="1224"/>
        <v>0</v>
      </c>
      <c r="DN510" s="222">
        <f t="shared" si="1225"/>
        <v>0</v>
      </c>
      <c r="DO510" s="222">
        <f t="shared" si="1226"/>
        <v>0</v>
      </c>
      <c r="DP510" s="222">
        <f t="shared" si="1227"/>
        <v>0</v>
      </c>
      <c r="DQ510" s="222">
        <f t="shared" si="1228"/>
        <v>0</v>
      </c>
      <c r="DR510" s="222">
        <f t="shared" si="1229"/>
        <v>0</v>
      </c>
      <c r="DS510" s="222">
        <f t="shared" si="1230"/>
        <v>0</v>
      </c>
      <c r="DT510" s="222">
        <f t="shared" si="1231"/>
        <v>0</v>
      </c>
      <c r="DU510" s="222">
        <f t="shared" si="1232"/>
        <v>0</v>
      </c>
      <c r="DV510" s="222">
        <f t="shared" si="1233"/>
        <v>0</v>
      </c>
      <c r="DW510" s="222">
        <f t="shared" si="1234"/>
        <v>0</v>
      </c>
      <c r="DX510" s="222">
        <f t="shared" si="1235"/>
        <v>0</v>
      </c>
      <c r="DY510" s="222">
        <f t="shared" si="1236"/>
        <v>0</v>
      </c>
      <c r="DZ510" s="222">
        <f t="shared" si="1237"/>
        <v>0</v>
      </c>
      <c r="EA510" s="222">
        <f t="shared" si="1238"/>
        <v>0</v>
      </c>
      <c r="EB510" s="222">
        <f t="shared" si="1239"/>
        <v>0</v>
      </c>
      <c r="EC510" s="222">
        <f t="shared" si="1240"/>
        <v>0</v>
      </c>
      <c r="ED510" s="222">
        <f t="shared" si="1241"/>
        <v>0</v>
      </c>
      <c r="EE510" s="222">
        <f t="shared" si="1242"/>
        <v>0</v>
      </c>
      <c r="EF510" s="222">
        <f t="shared" si="1243"/>
        <v>0</v>
      </c>
      <c r="EG510" s="222">
        <f t="shared" si="1244"/>
        <v>0</v>
      </c>
      <c r="EH510" s="222">
        <f t="shared" si="1245"/>
        <v>0</v>
      </c>
      <c r="EI510" s="222">
        <f t="shared" si="1246"/>
        <v>0</v>
      </c>
      <c r="EJ510" s="222">
        <f t="shared" si="1247"/>
        <v>0</v>
      </c>
      <c r="EK510" s="222">
        <f t="shared" si="1248"/>
        <v>0</v>
      </c>
      <c r="EL510" s="222">
        <f t="shared" si="1249"/>
        <v>0</v>
      </c>
      <c r="EM510" s="222">
        <f t="shared" si="1250"/>
        <v>0</v>
      </c>
      <c r="EN510" s="222">
        <f t="shared" si="1251"/>
        <v>0</v>
      </c>
      <c r="EO510" s="222">
        <f t="shared" si="1252"/>
        <v>0</v>
      </c>
      <c r="EP510" s="222">
        <f t="shared" si="1253"/>
        <v>0</v>
      </c>
      <c r="EQ510" s="222">
        <f t="shared" si="1254"/>
        <v>0</v>
      </c>
      <c r="ER510" s="222">
        <f t="shared" si="1255"/>
        <v>0</v>
      </c>
      <c r="ES510" s="222">
        <f t="shared" si="1256"/>
        <v>0</v>
      </c>
      <c r="ET510" s="222">
        <f t="shared" si="1257"/>
        <v>0</v>
      </c>
      <c r="EU510" s="222">
        <f t="shared" si="1258"/>
        <v>0</v>
      </c>
      <c r="EV510" s="222">
        <f t="shared" si="1259"/>
        <v>0</v>
      </c>
      <c r="EW510" s="222">
        <f t="shared" si="1260"/>
        <v>0</v>
      </c>
      <c r="EX510" s="222">
        <f t="shared" si="1261"/>
        <v>0</v>
      </c>
      <c r="EY510" s="222">
        <f t="shared" si="1262"/>
        <v>0</v>
      </c>
      <c r="EZ510" s="222">
        <f t="shared" si="1263"/>
        <v>0</v>
      </c>
      <c r="FA510" s="222">
        <f t="shared" si="1264"/>
        <v>0</v>
      </c>
      <c r="FB510" s="222">
        <f t="shared" si="1265"/>
        <v>0</v>
      </c>
      <c r="FC510" s="222">
        <f t="shared" si="1266"/>
        <v>0</v>
      </c>
      <c r="FD510" s="222">
        <f t="shared" si="1267"/>
        <v>0</v>
      </c>
      <c r="FE510" s="222">
        <f t="shared" si="1268"/>
        <v>0</v>
      </c>
      <c r="FF510" s="222">
        <f t="shared" si="1269"/>
        <v>0</v>
      </c>
      <c r="FG510" s="222">
        <f t="shared" si="1270"/>
        <v>0</v>
      </c>
      <c r="FH510" s="222">
        <f t="shared" si="1271"/>
        <v>0</v>
      </c>
      <c r="FI510" s="222">
        <f t="shared" si="1272"/>
        <v>0</v>
      </c>
      <c r="FJ510" s="222">
        <f t="shared" si="1273"/>
        <v>0</v>
      </c>
      <c r="FK510" s="222">
        <f t="shared" si="1274"/>
        <v>0</v>
      </c>
      <c r="FL510" s="222">
        <f t="shared" si="1275"/>
        <v>0</v>
      </c>
      <c r="FM510" s="222">
        <f t="shared" si="1276"/>
        <v>0</v>
      </c>
      <c r="FN510" s="222">
        <f t="shared" si="1277"/>
        <v>0</v>
      </c>
      <c r="FO510" s="222">
        <f t="shared" si="1278"/>
        <v>0</v>
      </c>
      <c r="FP510" s="222">
        <f t="shared" si="1279"/>
        <v>0</v>
      </c>
      <c r="FQ510" s="222">
        <f t="shared" si="1280"/>
        <v>0</v>
      </c>
      <c r="FR510" s="222">
        <f t="shared" si="1281"/>
        <v>0</v>
      </c>
      <c r="FS510" s="222">
        <f t="shared" si="1282"/>
        <v>0</v>
      </c>
      <c r="FT510" s="222">
        <f t="shared" si="1283"/>
        <v>0</v>
      </c>
      <c r="FU510" s="222">
        <f t="shared" si="1284"/>
        <v>0</v>
      </c>
      <c r="FV510" s="222">
        <f t="shared" si="1285"/>
        <v>0</v>
      </c>
      <c r="FW510" s="222">
        <f t="shared" si="1286"/>
        <v>0</v>
      </c>
      <c r="FX510" s="222">
        <f t="shared" si="1287"/>
        <v>0</v>
      </c>
      <c r="FY510" s="222">
        <f t="shared" si="1288"/>
        <v>0</v>
      </c>
      <c r="FZ510" s="222">
        <f t="shared" si="1289"/>
        <v>0</v>
      </c>
      <c r="GA510" s="222">
        <f t="shared" si="1290"/>
        <v>0</v>
      </c>
      <c r="GB510" s="222">
        <f t="shared" si="1291"/>
        <v>0</v>
      </c>
      <c r="GC510" s="222">
        <f t="shared" si="1292"/>
        <v>0</v>
      </c>
      <c r="GD510" s="222">
        <f t="shared" si="1293"/>
        <v>0</v>
      </c>
      <c r="GE510" s="222">
        <f t="shared" si="1294"/>
        <v>0</v>
      </c>
      <c r="GF510" s="222">
        <f t="shared" si="1295"/>
        <v>0</v>
      </c>
      <c r="GG510" s="222">
        <f t="shared" si="1296"/>
        <v>0</v>
      </c>
      <c r="GH510" s="222">
        <f t="shared" si="1297"/>
        <v>0</v>
      </c>
      <c r="GI510" s="222">
        <f t="shared" si="1298"/>
        <v>0</v>
      </c>
      <c r="GJ510" s="222">
        <f t="shared" si="1299"/>
        <v>0</v>
      </c>
      <c r="GK510" s="222">
        <f t="shared" si="1300"/>
        <v>0</v>
      </c>
      <c r="GL510" s="222">
        <f t="shared" si="1301"/>
        <v>0</v>
      </c>
      <c r="GM510" s="222">
        <f t="shared" si="1302"/>
        <v>0</v>
      </c>
      <c r="GN510" s="222">
        <f t="shared" si="1303"/>
        <v>0</v>
      </c>
      <c r="GO510" s="222">
        <f t="shared" si="1304"/>
        <v>0</v>
      </c>
      <c r="GP510" s="222">
        <f t="shared" si="1305"/>
        <v>0</v>
      </c>
      <c r="GQ510" s="222">
        <f t="shared" si="1306"/>
        <v>0</v>
      </c>
      <c r="GR510" s="222">
        <f t="shared" si="1307"/>
        <v>0</v>
      </c>
      <c r="GS510" s="222">
        <f t="shared" si="1308"/>
        <v>0</v>
      </c>
      <c r="GT510" s="222">
        <f t="shared" si="1309"/>
        <v>0</v>
      </c>
      <c r="GU510" s="222">
        <f t="shared" si="1310"/>
        <v>0</v>
      </c>
      <c r="GV510" s="222">
        <f t="shared" si="1311"/>
        <v>0</v>
      </c>
      <c r="GW510" s="222">
        <f t="shared" si="1312"/>
        <v>0</v>
      </c>
      <c r="GX510" s="222">
        <f t="shared" si="1313"/>
        <v>0</v>
      </c>
      <c r="GY510" s="222">
        <f t="shared" si="1314"/>
        <v>0</v>
      </c>
      <c r="GZ510" s="222">
        <f t="shared" si="1315"/>
        <v>0</v>
      </c>
      <c r="HA510" s="222">
        <f t="shared" si="1316"/>
        <v>0</v>
      </c>
      <c r="HB510" s="222">
        <f t="shared" si="1317"/>
        <v>0</v>
      </c>
      <c r="HC510" s="222">
        <f t="shared" si="1318"/>
        <v>0</v>
      </c>
      <c r="HD510" s="222">
        <f t="shared" si="1319"/>
        <v>0</v>
      </c>
      <c r="HE510" s="222">
        <f t="shared" si="1320"/>
        <v>0</v>
      </c>
      <c r="HF510" s="222">
        <f t="shared" si="1321"/>
        <v>0</v>
      </c>
      <c r="HG510" s="222">
        <f t="shared" si="1322"/>
        <v>0</v>
      </c>
      <c r="HH510" s="222">
        <f t="shared" si="1323"/>
        <v>0</v>
      </c>
      <c r="HI510" s="222">
        <f t="shared" si="1324"/>
        <v>0</v>
      </c>
      <c r="HJ510" s="222">
        <f t="shared" si="1325"/>
        <v>0</v>
      </c>
      <c r="HK510" s="222">
        <f t="shared" si="1326"/>
        <v>0</v>
      </c>
      <c r="HL510" s="222">
        <f t="shared" si="1327"/>
        <v>0</v>
      </c>
      <c r="HM510" s="222">
        <f t="shared" si="1328"/>
        <v>0</v>
      </c>
      <c r="HN510" s="222">
        <f t="shared" si="1329"/>
        <v>0</v>
      </c>
      <c r="HO510" s="222">
        <f t="shared" si="1330"/>
        <v>0</v>
      </c>
      <c r="HP510" s="222">
        <f t="shared" si="1331"/>
        <v>0</v>
      </c>
      <c r="HQ510" s="222">
        <f t="shared" si="1332"/>
        <v>0</v>
      </c>
      <c r="HR510" s="222">
        <f t="shared" si="1333"/>
        <v>0</v>
      </c>
      <c r="HS510" s="222">
        <f t="shared" si="1334"/>
        <v>0</v>
      </c>
      <c r="HT510" s="222">
        <f t="shared" si="1335"/>
        <v>0</v>
      </c>
      <c r="HU510" s="222">
        <f t="shared" si="1336"/>
        <v>0</v>
      </c>
      <c r="HV510" s="222">
        <f t="shared" si="1337"/>
        <v>0</v>
      </c>
      <c r="HW510" s="222">
        <f t="shared" si="1338"/>
        <v>0</v>
      </c>
      <c r="HX510" s="222">
        <f t="shared" si="1339"/>
        <v>0</v>
      </c>
      <c r="HY510" s="222">
        <f t="shared" si="1340"/>
        <v>0</v>
      </c>
      <c r="HZ510" s="222">
        <f t="shared" si="1341"/>
        <v>0</v>
      </c>
      <c r="IA510" s="222">
        <f t="shared" si="1342"/>
        <v>0</v>
      </c>
      <c r="IB510" s="222">
        <f t="shared" si="1343"/>
        <v>0</v>
      </c>
      <c r="IC510" s="222">
        <f t="shared" si="1344"/>
        <v>0</v>
      </c>
      <c r="ID510" s="222">
        <f t="shared" si="1345"/>
        <v>0</v>
      </c>
      <c r="IE510" s="222">
        <f t="shared" si="1346"/>
        <v>0</v>
      </c>
      <c r="IF510" s="222">
        <f t="shared" si="1347"/>
        <v>0</v>
      </c>
      <c r="IG510" s="222">
        <f t="shared" si="1348"/>
        <v>0</v>
      </c>
      <c r="IH510" s="222">
        <f t="shared" si="1349"/>
        <v>0</v>
      </c>
      <c r="II510" s="222">
        <f t="shared" si="1350"/>
        <v>0</v>
      </c>
      <c r="IJ510" s="222">
        <f t="shared" si="1351"/>
        <v>0</v>
      </c>
      <c r="IK510" s="222">
        <f t="shared" si="1352"/>
        <v>0</v>
      </c>
      <c r="IL510" s="222">
        <f t="shared" si="1353"/>
        <v>0</v>
      </c>
      <c r="IM510" s="222">
        <f t="shared" si="1354"/>
        <v>0</v>
      </c>
      <c r="IN510" s="222">
        <f t="shared" si="1355"/>
        <v>0</v>
      </c>
      <c r="IO510" s="222">
        <f t="shared" si="1356"/>
        <v>0</v>
      </c>
      <c r="IP510" s="222">
        <f t="shared" si="1357"/>
        <v>0</v>
      </c>
      <c r="IQ510" s="222">
        <f t="shared" si="1358"/>
        <v>0</v>
      </c>
      <c r="IR510" s="222">
        <f t="shared" si="1359"/>
        <v>0</v>
      </c>
      <c r="IS510" s="222">
        <f t="shared" si="1360"/>
        <v>0</v>
      </c>
      <c r="IT510" s="222">
        <f t="shared" si="1361"/>
        <v>0</v>
      </c>
      <c r="IU510" s="222">
        <f t="shared" si="1362"/>
        <v>0</v>
      </c>
      <c r="IV510" s="222">
        <f t="shared" si="1363"/>
        <v>0</v>
      </c>
      <c r="IW510" s="222">
        <f t="shared" si="1364"/>
        <v>0</v>
      </c>
      <c r="IX510" s="222">
        <f t="shared" si="1365"/>
        <v>0</v>
      </c>
      <c r="IY510" s="222">
        <f t="shared" si="1366"/>
        <v>0</v>
      </c>
      <c r="IZ510" s="222">
        <f t="shared" si="1367"/>
        <v>0</v>
      </c>
      <c r="JA510" s="222">
        <f t="shared" si="1368"/>
        <v>0</v>
      </c>
      <c r="JB510" s="222">
        <f t="shared" si="1369"/>
        <v>0</v>
      </c>
    </row>
    <row r="511" spans="2:262">
      <c r="B511" s="230">
        <v>150</v>
      </c>
      <c r="C511" s="229">
        <f t="shared" si="1370"/>
        <v>2.9296875000000022E-3</v>
      </c>
      <c r="D511" s="226">
        <f t="shared" ca="1" si="1113"/>
        <v>23.46281328585227</v>
      </c>
      <c r="E511" s="225">
        <f ca="1">EZ361</f>
        <v>-0.53718671414773078</v>
      </c>
      <c r="F511" s="224">
        <v>150</v>
      </c>
      <c r="G511" s="222">
        <f t="shared" si="1114"/>
        <v>0</v>
      </c>
      <c r="H511" s="222">
        <f t="shared" si="1115"/>
        <v>0</v>
      </c>
      <c r="I511" s="222">
        <f t="shared" si="1116"/>
        <v>0</v>
      </c>
      <c r="J511" s="222">
        <f t="shared" si="1117"/>
        <v>0</v>
      </c>
      <c r="K511" s="222">
        <f t="shared" si="1118"/>
        <v>0</v>
      </c>
      <c r="L511" s="222">
        <f t="shared" si="1119"/>
        <v>0</v>
      </c>
      <c r="M511" s="222">
        <f t="shared" si="1120"/>
        <v>0</v>
      </c>
      <c r="N511" s="222">
        <f t="shared" si="1121"/>
        <v>0</v>
      </c>
      <c r="O511" s="222">
        <f t="shared" si="1122"/>
        <v>0</v>
      </c>
      <c r="P511" s="222">
        <f t="shared" si="1123"/>
        <v>0</v>
      </c>
      <c r="Q511" s="222">
        <f t="shared" si="1124"/>
        <v>0</v>
      </c>
      <c r="R511" s="222">
        <f t="shared" si="1125"/>
        <v>0</v>
      </c>
      <c r="S511" s="222">
        <f t="shared" si="1126"/>
        <v>0</v>
      </c>
      <c r="T511" s="222">
        <f t="shared" si="1127"/>
        <v>0</v>
      </c>
      <c r="U511" s="222">
        <f t="shared" si="1128"/>
        <v>0</v>
      </c>
      <c r="V511" s="222">
        <f t="shared" si="1129"/>
        <v>0</v>
      </c>
      <c r="W511" s="222">
        <f t="shared" si="1130"/>
        <v>0</v>
      </c>
      <c r="X511" s="222">
        <f t="shared" si="1131"/>
        <v>0</v>
      </c>
      <c r="Y511" s="222">
        <f t="shared" si="1132"/>
        <v>0</v>
      </c>
      <c r="Z511" s="222">
        <f t="shared" si="1133"/>
        <v>0</v>
      </c>
      <c r="AA511" s="222">
        <f t="shared" si="1134"/>
        <v>0</v>
      </c>
      <c r="AB511" s="222">
        <f t="shared" si="1135"/>
        <v>0</v>
      </c>
      <c r="AC511" s="222">
        <f t="shared" si="1136"/>
        <v>0</v>
      </c>
      <c r="AD511" s="222">
        <f t="shared" si="1137"/>
        <v>0</v>
      </c>
      <c r="AE511" s="222">
        <f t="shared" si="1138"/>
        <v>0</v>
      </c>
      <c r="AF511" s="222">
        <f t="shared" si="1139"/>
        <v>0</v>
      </c>
      <c r="AG511" s="222">
        <f t="shared" si="1140"/>
        <v>0</v>
      </c>
      <c r="AH511" s="222">
        <f t="shared" si="1141"/>
        <v>0</v>
      </c>
      <c r="AI511" s="222">
        <f t="shared" si="1142"/>
        <v>0</v>
      </c>
      <c r="AJ511" s="222">
        <f t="shared" si="1143"/>
        <v>0</v>
      </c>
      <c r="AK511" s="222">
        <f t="shared" si="1144"/>
        <v>0</v>
      </c>
      <c r="AL511" s="222">
        <f t="shared" si="1145"/>
        <v>0</v>
      </c>
      <c r="AM511" s="222">
        <f t="shared" si="1146"/>
        <v>0</v>
      </c>
      <c r="AN511" s="222">
        <f t="shared" si="1147"/>
        <v>0</v>
      </c>
      <c r="AO511" s="222">
        <f t="shared" si="1148"/>
        <v>0</v>
      </c>
      <c r="AP511" s="222">
        <f t="shared" si="1149"/>
        <v>0</v>
      </c>
      <c r="AQ511" s="222">
        <f t="shared" si="1150"/>
        <v>0</v>
      </c>
      <c r="AR511" s="222">
        <f t="shared" si="1151"/>
        <v>0</v>
      </c>
      <c r="AS511" s="222">
        <f t="shared" si="1152"/>
        <v>0</v>
      </c>
      <c r="AT511" s="222">
        <f t="shared" si="1153"/>
        <v>0</v>
      </c>
      <c r="AU511" s="222">
        <f t="shared" si="1154"/>
        <v>0</v>
      </c>
      <c r="AV511" s="222">
        <f t="shared" si="1155"/>
        <v>0</v>
      </c>
      <c r="AW511" s="222">
        <f t="shared" si="1156"/>
        <v>0</v>
      </c>
      <c r="AX511" s="222">
        <f t="shared" si="1157"/>
        <v>0</v>
      </c>
      <c r="AY511" s="222">
        <f t="shared" si="1158"/>
        <v>0</v>
      </c>
      <c r="AZ511" s="222">
        <f t="shared" si="1159"/>
        <v>0</v>
      </c>
      <c r="BA511" s="222">
        <f t="shared" si="1160"/>
        <v>0</v>
      </c>
      <c r="BB511" s="222">
        <f t="shared" si="1161"/>
        <v>0</v>
      </c>
      <c r="BC511" s="222">
        <f t="shared" si="1162"/>
        <v>0</v>
      </c>
      <c r="BD511" s="222">
        <f t="shared" si="1163"/>
        <v>0</v>
      </c>
      <c r="BE511" s="222">
        <f t="shared" si="1164"/>
        <v>0</v>
      </c>
      <c r="BF511" s="222">
        <f t="shared" si="1165"/>
        <v>0</v>
      </c>
      <c r="BG511" s="222">
        <f t="shared" si="1166"/>
        <v>0</v>
      </c>
      <c r="BH511" s="222">
        <f t="shared" si="1167"/>
        <v>0</v>
      </c>
      <c r="BI511" s="222">
        <f t="shared" si="1168"/>
        <v>0</v>
      </c>
      <c r="BJ511" s="222">
        <f t="shared" si="1169"/>
        <v>0</v>
      </c>
      <c r="BK511" s="222">
        <f t="shared" si="1170"/>
        <v>0</v>
      </c>
      <c r="BL511" s="222">
        <f t="shared" si="1171"/>
        <v>0</v>
      </c>
      <c r="BM511" s="222">
        <f t="shared" si="1172"/>
        <v>0</v>
      </c>
      <c r="BN511" s="222">
        <f t="shared" si="1173"/>
        <v>0</v>
      </c>
      <c r="BO511" s="222">
        <f t="shared" si="1174"/>
        <v>0</v>
      </c>
      <c r="BP511" s="222">
        <f t="shared" si="1175"/>
        <v>0</v>
      </c>
      <c r="BQ511" s="222">
        <f t="shared" si="1176"/>
        <v>0</v>
      </c>
      <c r="BR511" s="222">
        <f t="shared" si="1177"/>
        <v>0</v>
      </c>
      <c r="BS511" s="222">
        <f t="shared" si="1178"/>
        <v>0</v>
      </c>
      <c r="BT511" s="222">
        <f t="shared" si="1179"/>
        <v>0</v>
      </c>
      <c r="BU511" s="222">
        <f t="shared" si="1180"/>
        <v>0</v>
      </c>
      <c r="BV511" s="222">
        <f t="shared" si="1181"/>
        <v>0</v>
      </c>
      <c r="BW511" s="222">
        <f t="shared" si="1182"/>
        <v>0</v>
      </c>
      <c r="BX511" s="222">
        <f t="shared" si="1183"/>
        <v>0</v>
      </c>
      <c r="BY511" s="222">
        <f t="shared" si="1184"/>
        <v>0</v>
      </c>
      <c r="BZ511" s="222">
        <f t="shared" si="1185"/>
        <v>0</v>
      </c>
      <c r="CA511" s="222">
        <f t="shared" si="1186"/>
        <v>0</v>
      </c>
      <c r="CB511" s="222">
        <f t="shared" si="1187"/>
        <v>0</v>
      </c>
      <c r="CC511" s="222">
        <f t="shared" si="1188"/>
        <v>0</v>
      </c>
      <c r="CD511" s="222">
        <f t="shared" si="1189"/>
        <v>0</v>
      </c>
      <c r="CE511" s="222">
        <f t="shared" si="1190"/>
        <v>0</v>
      </c>
      <c r="CF511" s="222">
        <f t="shared" si="1191"/>
        <v>0</v>
      </c>
      <c r="CG511" s="222">
        <f t="shared" si="1192"/>
        <v>0</v>
      </c>
      <c r="CH511" s="222">
        <f t="shared" si="1193"/>
        <v>0</v>
      </c>
      <c r="CI511" s="222">
        <f t="shared" si="1194"/>
        <v>0</v>
      </c>
      <c r="CJ511" s="222">
        <f t="shared" si="1195"/>
        <v>0</v>
      </c>
      <c r="CK511" s="222">
        <f t="shared" si="1196"/>
        <v>0</v>
      </c>
      <c r="CL511" s="222">
        <f t="shared" si="1197"/>
        <v>0</v>
      </c>
      <c r="CM511" s="222">
        <f t="shared" si="1198"/>
        <v>0</v>
      </c>
      <c r="CN511" s="222">
        <f t="shared" si="1199"/>
        <v>0</v>
      </c>
      <c r="CO511" s="222">
        <f t="shared" si="1200"/>
        <v>0</v>
      </c>
      <c r="CP511" s="222">
        <f t="shared" si="1201"/>
        <v>0</v>
      </c>
      <c r="CQ511" s="222">
        <f t="shared" si="1202"/>
        <v>0</v>
      </c>
      <c r="CR511" s="222">
        <f t="shared" si="1203"/>
        <v>0</v>
      </c>
      <c r="CS511" s="222">
        <f t="shared" si="1204"/>
        <v>0</v>
      </c>
      <c r="CT511" s="222">
        <f t="shared" si="1205"/>
        <v>0</v>
      </c>
      <c r="CU511" s="222">
        <f t="shared" si="1206"/>
        <v>0</v>
      </c>
      <c r="CV511" s="222">
        <f t="shared" si="1207"/>
        <v>0</v>
      </c>
      <c r="CW511" s="222">
        <f t="shared" si="1208"/>
        <v>0</v>
      </c>
      <c r="CX511" s="222">
        <f t="shared" si="1209"/>
        <v>0</v>
      </c>
      <c r="CY511" s="222">
        <f t="shared" si="1210"/>
        <v>0</v>
      </c>
      <c r="CZ511" s="222">
        <f t="shared" si="1211"/>
        <v>0</v>
      </c>
      <c r="DA511" s="222">
        <f t="shared" si="1212"/>
        <v>0</v>
      </c>
      <c r="DB511" s="222">
        <f t="shared" si="1213"/>
        <v>0</v>
      </c>
      <c r="DC511" s="222">
        <f t="shared" si="1214"/>
        <v>0</v>
      </c>
      <c r="DD511" s="222">
        <f t="shared" si="1215"/>
        <v>0</v>
      </c>
      <c r="DE511" s="222">
        <f t="shared" si="1216"/>
        <v>0</v>
      </c>
      <c r="DF511" s="222">
        <f t="shared" si="1217"/>
        <v>0</v>
      </c>
      <c r="DG511" s="222">
        <f t="shared" si="1218"/>
        <v>0</v>
      </c>
      <c r="DH511" s="222">
        <f t="shared" si="1219"/>
        <v>0</v>
      </c>
      <c r="DI511" s="222">
        <f t="shared" si="1220"/>
        <v>0</v>
      </c>
      <c r="DJ511" s="222">
        <f t="shared" si="1221"/>
        <v>0</v>
      </c>
      <c r="DK511" s="222">
        <f t="shared" si="1222"/>
        <v>0</v>
      </c>
      <c r="DL511" s="222">
        <f t="shared" si="1223"/>
        <v>0</v>
      </c>
      <c r="DM511" s="222">
        <f t="shared" si="1224"/>
        <v>0</v>
      </c>
      <c r="DN511" s="222">
        <f t="shared" si="1225"/>
        <v>0</v>
      </c>
      <c r="DO511" s="222">
        <f t="shared" si="1226"/>
        <v>0</v>
      </c>
      <c r="DP511" s="222">
        <f t="shared" si="1227"/>
        <v>0</v>
      </c>
      <c r="DQ511" s="222">
        <f t="shared" si="1228"/>
        <v>0</v>
      </c>
      <c r="DR511" s="222">
        <f t="shared" si="1229"/>
        <v>0</v>
      </c>
      <c r="DS511" s="222">
        <f t="shared" si="1230"/>
        <v>0</v>
      </c>
      <c r="DT511" s="222">
        <f t="shared" si="1231"/>
        <v>0</v>
      </c>
      <c r="DU511" s="222">
        <f t="shared" si="1232"/>
        <v>0</v>
      </c>
      <c r="DV511" s="222">
        <f t="shared" si="1233"/>
        <v>0</v>
      </c>
      <c r="DW511" s="222">
        <f t="shared" si="1234"/>
        <v>0</v>
      </c>
      <c r="DX511" s="222">
        <f t="shared" si="1235"/>
        <v>0</v>
      </c>
      <c r="DY511" s="222">
        <f t="shared" si="1236"/>
        <v>0</v>
      </c>
      <c r="DZ511" s="222">
        <f t="shared" si="1237"/>
        <v>0</v>
      </c>
      <c r="EA511" s="222">
        <f t="shared" si="1238"/>
        <v>0</v>
      </c>
      <c r="EB511" s="222">
        <f t="shared" si="1239"/>
        <v>0</v>
      </c>
      <c r="EC511" s="222">
        <f t="shared" si="1240"/>
        <v>0</v>
      </c>
      <c r="ED511" s="222">
        <f t="shared" si="1241"/>
        <v>0</v>
      </c>
      <c r="EE511" s="222">
        <f t="shared" si="1242"/>
        <v>0</v>
      </c>
      <c r="EF511" s="222">
        <f t="shared" si="1243"/>
        <v>0</v>
      </c>
      <c r="EG511" s="222">
        <f t="shared" si="1244"/>
        <v>0</v>
      </c>
      <c r="EH511" s="222">
        <f t="shared" si="1245"/>
        <v>0</v>
      </c>
      <c r="EI511" s="222">
        <f t="shared" si="1246"/>
        <v>0</v>
      </c>
      <c r="EJ511" s="222">
        <f t="shared" si="1247"/>
        <v>0</v>
      </c>
      <c r="EK511" s="222">
        <f t="shared" si="1248"/>
        <v>0</v>
      </c>
      <c r="EL511" s="222">
        <f t="shared" si="1249"/>
        <v>0</v>
      </c>
      <c r="EM511" s="222">
        <f t="shared" si="1250"/>
        <v>0</v>
      </c>
      <c r="EN511" s="222">
        <f t="shared" si="1251"/>
        <v>0</v>
      </c>
      <c r="EO511" s="222">
        <f t="shared" si="1252"/>
        <v>0</v>
      </c>
      <c r="EP511" s="222">
        <f t="shared" si="1253"/>
        <v>0</v>
      </c>
      <c r="EQ511" s="222">
        <f t="shared" si="1254"/>
        <v>0</v>
      </c>
      <c r="ER511" s="222">
        <f t="shared" si="1255"/>
        <v>0</v>
      </c>
      <c r="ES511" s="222">
        <f t="shared" si="1256"/>
        <v>0</v>
      </c>
      <c r="ET511" s="222">
        <f t="shared" si="1257"/>
        <v>0</v>
      </c>
      <c r="EU511" s="222">
        <f t="shared" si="1258"/>
        <v>0</v>
      </c>
      <c r="EV511" s="222">
        <f t="shared" si="1259"/>
        <v>0</v>
      </c>
      <c r="EW511" s="222">
        <f t="shared" si="1260"/>
        <v>0</v>
      </c>
      <c r="EX511" s="222">
        <f t="shared" si="1261"/>
        <v>0</v>
      </c>
      <c r="EY511" s="222">
        <f t="shared" si="1262"/>
        <v>0</v>
      </c>
      <c r="EZ511" s="222">
        <f t="shared" si="1263"/>
        <v>0</v>
      </c>
      <c r="FA511" s="222">
        <f t="shared" si="1264"/>
        <v>0</v>
      </c>
      <c r="FB511" s="222">
        <f t="shared" si="1265"/>
        <v>0</v>
      </c>
      <c r="FC511" s="222">
        <f t="shared" si="1266"/>
        <v>0</v>
      </c>
      <c r="FD511" s="222">
        <f t="shared" si="1267"/>
        <v>0</v>
      </c>
      <c r="FE511" s="222">
        <f t="shared" si="1268"/>
        <v>0</v>
      </c>
      <c r="FF511" s="222">
        <f t="shared" si="1269"/>
        <v>0</v>
      </c>
      <c r="FG511" s="222">
        <f t="shared" si="1270"/>
        <v>0</v>
      </c>
      <c r="FH511" s="222">
        <f t="shared" si="1271"/>
        <v>0</v>
      </c>
      <c r="FI511" s="222">
        <f t="shared" si="1272"/>
        <v>0</v>
      </c>
      <c r="FJ511" s="222">
        <f t="shared" si="1273"/>
        <v>0</v>
      </c>
      <c r="FK511" s="222">
        <f t="shared" si="1274"/>
        <v>0</v>
      </c>
      <c r="FL511" s="222">
        <f t="shared" si="1275"/>
        <v>0</v>
      </c>
      <c r="FM511" s="222">
        <f t="shared" si="1276"/>
        <v>0</v>
      </c>
      <c r="FN511" s="222">
        <f t="shared" si="1277"/>
        <v>0</v>
      </c>
      <c r="FO511" s="222">
        <f t="shared" si="1278"/>
        <v>0</v>
      </c>
      <c r="FP511" s="222">
        <f t="shared" si="1279"/>
        <v>0</v>
      </c>
      <c r="FQ511" s="222">
        <f t="shared" si="1280"/>
        <v>0</v>
      </c>
      <c r="FR511" s="222">
        <f t="shared" si="1281"/>
        <v>0</v>
      </c>
      <c r="FS511" s="222">
        <f t="shared" si="1282"/>
        <v>0</v>
      </c>
      <c r="FT511" s="222">
        <f t="shared" si="1283"/>
        <v>0</v>
      </c>
      <c r="FU511" s="222">
        <f t="shared" si="1284"/>
        <v>0</v>
      </c>
      <c r="FV511" s="222">
        <f t="shared" si="1285"/>
        <v>0</v>
      </c>
      <c r="FW511" s="222">
        <f t="shared" si="1286"/>
        <v>0</v>
      </c>
      <c r="FX511" s="222">
        <f t="shared" si="1287"/>
        <v>0</v>
      </c>
      <c r="FY511" s="222">
        <f t="shared" si="1288"/>
        <v>0</v>
      </c>
      <c r="FZ511" s="222">
        <f t="shared" si="1289"/>
        <v>0</v>
      </c>
      <c r="GA511" s="222">
        <f t="shared" si="1290"/>
        <v>0</v>
      </c>
      <c r="GB511" s="222">
        <f t="shared" si="1291"/>
        <v>0</v>
      </c>
      <c r="GC511" s="222">
        <f t="shared" si="1292"/>
        <v>0</v>
      </c>
      <c r="GD511" s="222">
        <f t="shared" si="1293"/>
        <v>0</v>
      </c>
      <c r="GE511" s="222">
        <f t="shared" si="1294"/>
        <v>0</v>
      </c>
      <c r="GF511" s="222">
        <f t="shared" si="1295"/>
        <v>0</v>
      </c>
      <c r="GG511" s="222">
        <f t="shared" si="1296"/>
        <v>0</v>
      </c>
      <c r="GH511" s="222">
        <f t="shared" si="1297"/>
        <v>0</v>
      </c>
      <c r="GI511" s="222">
        <f t="shared" si="1298"/>
        <v>0</v>
      </c>
      <c r="GJ511" s="222">
        <f t="shared" si="1299"/>
        <v>0</v>
      </c>
      <c r="GK511" s="222">
        <f t="shared" si="1300"/>
        <v>0</v>
      </c>
      <c r="GL511" s="222">
        <f t="shared" si="1301"/>
        <v>0</v>
      </c>
      <c r="GM511" s="222">
        <f t="shared" si="1302"/>
        <v>0</v>
      </c>
      <c r="GN511" s="222">
        <f t="shared" si="1303"/>
        <v>0</v>
      </c>
      <c r="GO511" s="222">
        <f t="shared" si="1304"/>
        <v>0</v>
      </c>
      <c r="GP511" s="222">
        <f t="shared" si="1305"/>
        <v>0</v>
      </c>
      <c r="GQ511" s="222">
        <f t="shared" si="1306"/>
        <v>0</v>
      </c>
      <c r="GR511" s="222">
        <f t="shared" si="1307"/>
        <v>0</v>
      </c>
      <c r="GS511" s="222">
        <f t="shared" si="1308"/>
        <v>0</v>
      </c>
      <c r="GT511" s="222">
        <f t="shared" si="1309"/>
        <v>0</v>
      </c>
      <c r="GU511" s="222">
        <f t="shared" si="1310"/>
        <v>0</v>
      </c>
      <c r="GV511" s="222">
        <f t="shared" si="1311"/>
        <v>0</v>
      </c>
      <c r="GW511" s="222">
        <f t="shared" si="1312"/>
        <v>0</v>
      </c>
      <c r="GX511" s="222">
        <f t="shared" si="1313"/>
        <v>0</v>
      </c>
      <c r="GY511" s="222">
        <f t="shared" si="1314"/>
        <v>0</v>
      </c>
      <c r="GZ511" s="222">
        <f t="shared" si="1315"/>
        <v>0</v>
      </c>
      <c r="HA511" s="222">
        <f t="shared" si="1316"/>
        <v>0</v>
      </c>
      <c r="HB511" s="222">
        <f t="shared" si="1317"/>
        <v>0</v>
      </c>
      <c r="HC511" s="222">
        <f t="shared" si="1318"/>
        <v>0</v>
      </c>
      <c r="HD511" s="222">
        <f t="shared" si="1319"/>
        <v>0</v>
      </c>
      <c r="HE511" s="222">
        <f t="shared" si="1320"/>
        <v>0</v>
      </c>
      <c r="HF511" s="222">
        <f t="shared" si="1321"/>
        <v>0</v>
      </c>
      <c r="HG511" s="222">
        <f t="shared" si="1322"/>
        <v>0</v>
      </c>
      <c r="HH511" s="222">
        <f t="shared" si="1323"/>
        <v>0</v>
      </c>
      <c r="HI511" s="222">
        <f t="shared" si="1324"/>
        <v>0</v>
      </c>
      <c r="HJ511" s="222">
        <f t="shared" si="1325"/>
        <v>0</v>
      </c>
      <c r="HK511" s="222">
        <f t="shared" si="1326"/>
        <v>0</v>
      </c>
      <c r="HL511" s="222">
        <f t="shared" si="1327"/>
        <v>0</v>
      </c>
      <c r="HM511" s="222">
        <f t="shared" si="1328"/>
        <v>0</v>
      </c>
      <c r="HN511" s="222">
        <f t="shared" si="1329"/>
        <v>0</v>
      </c>
      <c r="HO511" s="222">
        <f t="shared" si="1330"/>
        <v>0</v>
      </c>
      <c r="HP511" s="222">
        <f t="shared" si="1331"/>
        <v>0</v>
      </c>
      <c r="HQ511" s="222">
        <f t="shared" si="1332"/>
        <v>0</v>
      </c>
      <c r="HR511" s="222">
        <f t="shared" si="1333"/>
        <v>0</v>
      </c>
      <c r="HS511" s="222">
        <f t="shared" si="1334"/>
        <v>0</v>
      </c>
      <c r="HT511" s="222">
        <f t="shared" si="1335"/>
        <v>0</v>
      </c>
      <c r="HU511" s="222">
        <f t="shared" si="1336"/>
        <v>0</v>
      </c>
      <c r="HV511" s="222">
        <f t="shared" si="1337"/>
        <v>0</v>
      </c>
      <c r="HW511" s="222">
        <f t="shared" si="1338"/>
        <v>0</v>
      </c>
      <c r="HX511" s="222">
        <f t="shared" si="1339"/>
        <v>0</v>
      </c>
      <c r="HY511" s="222">
        <f t="shared" si="1340"/>
        <v>0</v>
      </c>
      <c r="HZ511" s="222">
        <f t="shared" si="1341"/>
        <v>0</v>
      </c>
      <c r="IA511" s="222">
        <f t="shared" si="1342"/>
        <v>0</v>
      </c>
      <c r="IB511" s="222">
        <f t="shared" si="1343"/>
        <v>0</v>
      </c>
      <c r="IC511" s="222">
        <f t="shared" si="1344"/>
        <v>0</v>
      </c>
      <c r="ID511" s="222">
        <f t="shared" si="1345"/>
        <v>0</v>
      </c>
      <c r="IE511" s="222">
        <f t="shared" si="1346"/>
        <v>0</v>
      </c>
      <c r="IF511" s="222">
        <f t="shared" si="1347"/>
        <v>0</v>
      </c>
      <c r="IG511" s="222">
        <f t="shared" si="1348"/>
        <v>0</v>
      </c>
      <c r="IH511" s="222">
        <f t="shared" si="1349"/>
        <v>0</v>
      </c>
      <c r="II511" s="222">
        <f t="shared" si="1350"/>
        <v>0</v>
      </c>
      <c r="IJ511" s="222">
        <f t="shared" si="1351"/>
        <v>0</v>
      </c>
      <c r="IK511" s="222">
        <f t="shared" si="1352"/>
        <v>0</v>
      </c>
      <c r="IL511" s="222">
        <f t="shared" si="1353"/>
        <v>0</v>
      </c>
      <c r="IM511" s="222">
        <f t="shared" si="1354"/>
        <v>0</v>
      </c>
      <c r="IN511" s="222">
        <f t="shared" si="1355"/>
        <v>0</v>
      </c>
      <c r="IO511" s="222">
        <f t="shared" si="1356"/>
        <v>0</v>
      </c>
      <c r="IP511" s="222">
        <f t="shared" si="1357"/>
        <v>0</v>
      </c>
      <c r="IQ511" s="222">
        <f t="shared" si="1358"/>
        <v>0</v>
      </c>
      <c r="IR511" s="222">
        <f t="shared" si="1359"/>
        <v>0</v>
      </c>
      <c r="IS511" s="222">
        <f t="shared" si="1360"/>
        <v>0</v>
      </c>
      <c r="IT511" s="222">
        <f t="shared" si="1361"/>
        <v>0</v>
      </c>
      <c r="IU511" s="222">
        <f t="shared" si="1362"/>
        <v>0</v>
      </c>
      <c r="IV511" s="222">
        <f t="shared" si="1363"/>
        <v>0</v>
      </c>
      <c r="IW511" s="222">
        <f t="shared" si="1364"/>
        <v>0</v>
      </c>
      <c r="IX511" s="222">
        <f t="shared" si="1365"/>
        <v>0</v>
      </c>
      <c r="IY511" s="222">
        <f t="shared" si="1366"/>
        <v>0</v>
      </c>
      <c r="IZ511" s="222">
        <f t="shared" si="1367"/>
        <v>0</v>
      </c>
      <c r="JA511" s="222">
        <f t="shared" si="1368"/>
        <v>0</v>
      </c>
      <c r="JB511" s="222">
        <f t="shared" si="1369"/>
        <v>0</v>
      </c>
    </row>
    <row r="512" spans="2:262">
      <c r="B512" s="230">
        <v>151</v>
      </c>
      <c r="C512" s="229">
        <f t="shared" si="1370"/>
        <v>2.9492187500000022E-3</v>
      </c>
      <c r="D512" s="226">
        <f t="shared" ca="1" si="1113"/>
        <v>23.447775995395851</v>
      </c>
      <c r="E512" s="225">
        <f ca="1">FA361</f>
        <v>-0.55222400460414922</v>
      </c>
      <c r="F512" s="224">
        <v>151</v>
      </c>
      <c r="G512" s="222">
        <f t="shared" si="1114"/>
        <v>0</v>
      </c>
      <c r="H512" s="222">
        <f t="shared" si="1115"/>
        <v>0</v>
      </c>
      <c r="I512" s="222">
        <f t="shared" si="1116"/>
        <v>0</v>
      </c>
      <c r="J512" s="222">
        <f t="shared" si="1117"/>
        <v>0</v>
      </c>
      <c r="K512" s="222">
        <f t="shared" si="1118"/>
        <v>0</v>
      </c>
      <c r="L512" s="222">
        <f t="shared" si="1119"/>
        <v>0</v>
      </c>
      <c r="M512" s="222">
        <f t="shared" si="1120"/>
        <v>0</v>
      </c>
      <c r="N512" s="222">
        <f t="shared" si="1121"/>
        <v>0</v>
      </c>
      <c r="O512" s="222">
        <f t="shared" si="1122"/>
        <v>0</v>
      </c>
      <c r="P512" s="222">
        <f t="shared" si="1123"/>
        <v>0</v>
      </c>
      <c r="Q512" s="222">
        <f t="shared" si="1124"/>
        <v>0</v>
      </c>
      <c r="R512" s="222">
        <f t="shared" si="1125"/>
        <v>0</v>
      </c>
      <c r="S512" s="222">
        <f t="shared" si="1126"/>
        <v>0</v>
      </c>
      <c r="T512" s="222">
        <f t="shared" si="1127"/>
        <v>0</v>
      </c>
      <c r="U512" s="222">
        <f t="shared" si="1128"/>
        <v>0</v>
      </c>
      <c r="V512" s="222">
        <f t="shared" si="1129"/>
        <v>0</v>
      </c>
      <c r="W512" s="222">
        <f t="shared" si="1130"/>
        <v>0</v>
      </c>
      <c r="X512" s="222">
        <f t="shared" si="1131"/>
        <v>0</v>
      </c>
      <c r="Y512" s="222">
        <f t="shared" si="1132"/>
        <v>0</v>
      </c>
      <c r="Z512" s="222">
        <f t="shared" si="1133"/>
        <v>0</v>
      </c>
      <c r="AA512" s="222">
        <f t="shared" si="1134"/>
        <v>0</v>
      </c>
      <c r="AB512" s="222">
        <f t="shared" si="1135"/>
        <v>0</v>
      </c>
      <c r="AC512" s="222">
        <f t="shared" si="1136"/>
        <v>0</v>
      </c>
      <c r="AD512" s="222">
        <f t="shared" si="1137"/>
        <v>0</v>
      </c>
      <c r="AE512" s="222">
        <f t="shared" si="1138"/>
        <v>0</v>
      </c>
      <c r="AF512" s="222">
        <f t="shared" si="1139"/>
        <v>0</v>
      </c>
      <c r="AG512" s="222">
        <f t="shared" si="1140"/>
        <v>0</v>
      </c>
      <c r="AH512" s="222">
        <f t="shared" si="1141"/>
        <v>0</v>
      </c>
      <c r="AI512" s="222">
        <f t="shared" si="1142"/>
        <v>0</v>
      </c>
      <c r="AJ512" s="222">
        <f t="shared" si="1143"/>
        <v>0</v>
      </c>
      <c r="AK512" s="222">
        <f t="shared" si="1144"/>
        <v>0</v>
      </c>
      <c r="AL512" s="222">
        <f t="shared" si="1145"/>
        <v>0</v>
      </c>
      <c r="AM512" s="222">
        <f t="shared" si="1146"/>
        <v>0</v>
      </c>
      <c r="AN512" s="222">
        <f t="shared" si="1147"/>
        <v>0</v>
      </c>
      <c r="AO512" s="222">
        <f t="shared" si="1148"/>
        <v>0</v>
      </c>
      <c r="AP512" s="222">
        <f t="shared" si="1149"/>
        <v>0</v>
      </c>
      <c r="AQ512" s="222">
        <f t="shared" si="1150"/>
        <v>0</v>
      </c>
      <c r="AR512" s="222">
        <f t="shared" si="1151"/>
        <v>0</v>
      </c>
      <c r="AS512" s="222">
        <f t="shared" si="1152"/>
        <v>0</v>
      </c>
      <c r="AT512" s="222">
        <f t="shared" si="1153"/>
        <v>0</v>
      </c>
      <c r="AU512" s="222">
        <f t="shared" si="1154"/>
        <v>0</v>
      </c>
      <c r="AV512" s="222">
        <f t="shared" si="1155"/>
        <v>0</v>
      </c>
      <c r="AW512" s="222">
        <f t="shared" si="1156"/>
        <v>0</v>
      </c>
      <c r="AX512" s="222">
        <f t="shared" si="1157"/>
        <v>0</v>
      </c>
      <c r="AY512" s="222">
        <f t="shared" si="1158"/>
        <v>0</v>
      </c>
      <c r="AZ512" s="222">
        <f t="shared" si="1159"/>
        <v>0</v>
      </c>
      <c r="BA512" s="222">
        <f t="shared" si="1160"/>
        <v>0</v>
      </c>
      <c r="BB512" s="222">
        <f t="shared" si="1161"/>
        <v>0</v>
      </c>
      <c r="BC512" s="222">
        <f t="shared" si="1162"/>
        <v>0</v>
      </c>
      <c r="BD512" s="222">
        <f t="shared" si="1163"/>
        <v>0</v>
      </c>
      <c r="BE512" s="222">
        <f t="shared" si="1164"/>
        <v>0</v>
      </c>
      <c r="BF512" s="222">
        <f t="shared" si="1165"/>
        <v>0</v>
      </c>
      <c r="BG512" s="222">
        <f t="shared" si="1166"/>
        <v>0</v>
      </c>
      <c r="BH512" s="222">
        <f t="shared" si="1167"/>
        <v>0</v>
      </c>
      <c r="BI512" s="222">
        <f t="shared" si="1168"/>
        <v>0</v>
      </c>
      <c r="BJ512" s="222">
        <f t="shared" si="1169"/>
        <v>0</v>
      </c>
      <c r="BK512" s="222">
        <f t="shared" si="1170"/>
        <v>0</v>
      </c>
      <c r="BL512" s="222">
        <f t="shared" si="1171"/>
        <v>0</v>
      </c>
      <c r="BM512" s="222">
        <f t="shared" si="1172"/>
        <v>0</v>
      </c>
      <c r="BN512" s="222">
        <f t="shared" si="1173"/>
        <v>0</v>
      </c>
      <c r="BO512" s="222">
        <f t="shared" si="1174"/>
        <v>0</v>
      </c>
      <c r="BP512" s="222">
        <f t="shared" si="1175"/>
        <v>0</v>
      </c>
      <c r="BQ512" s="222">
        <f t="shared" si="1176"/>
        <v>0</v>
      </c>
      <c r="BR512" s="222">
        <f t="shared" si="1177"/>
        <v>0</v>
      </c>
      <c r="BS512" s="222">
        <f t="shared" si="1178"/>
        <v>0</v>
      </c>
      <c r="BT512" s="222">
        <f t="shared" si="1179"/>
        <v>0</v>
      </c>
      <c r="BU512" s="222">
        <f t="shared" si="1180"/>
        <v>0</v>
      </c>
      <c r="BV512" s="222">
        <f t="shared" si="1181"/>
        <v>0</v>
      </c>
      <c r="BW512" s="222">
        <f t="shared" si="1182"/>
        <v>0</v>
      </c>
      <c r="BX512" s="222">
        <f t="shared" si="1183"/>
        <v>0</v>
      </c>
      <c r="BY512" s="222">
        <f t="shared" si="1184"/>
        <v>0</v>
      </c>
      <c r="BZ512" s="222">
        <f t="shared" si="1185"/>
        <v>0</v>
      </c>
      <c r="CA512" s="222">
        <f t="shared" si="1186"/>
        <v>0</v>
      </c>
      <c r="CB512" s="222">
        <f t="shared" si="1187"/>
        <v>0</v>
      </c>
      <c r="CC512" s="222">
        <f t="shared" si="1188"/>
        <v>0</v>
      </c>
      <c r="CD512" s="222">
        <f t="shared" si="1189"/>
        <v>0</v>
      </c>
      <c r="CE512" s="222">
        <f t="shared" si="1190"/>
        <v>0</v>
      </c>
      <c r="CF512" s="222">
        <f t="shared" si="1191"/>
        <v>0</v>
      </c>
      <c r="CG512" s="222">
        <f t="shared" si="1192"/>
        <v>0</v>
      </c>
      <c r="CH512" s="222">
        <f t="shared" si="1193"/>
        <v>0</v>
      </c>
      <c r="CI512" s="222">
        <f t="shared" si="1194"/>
        <v>0</v>
      </c>
      <c r="CJ512" s="222">
        <f t="shared" si="1195"/>
        <v>0</v>
      </c>
      <c r="CK512" s="222">
        <f t="shared" si="1196"/>
        <v>0</v>
      </c>
      <c r="CL512" s="222">
        <f t="shared" si="1197"/>
        <v>0</v>
      </c>
      <c r="CM512" s="222">
        <f t="shared" si="1198"/>
        <v>0</v>
      </c>
      <c r="CN512" s="222">
        <f t="shared" si="1199"/>
        <v>0</v>
      </c>
      <c r="CO512" s="222">
        <f t="shared" si="1200"/>
        <v>0</v>
      </c>
      <c r="CP512" s="222">
        <f t="shared" si="1201"/>
        <v>0</v>
      </c>
      <c r="CQ512" s="222">
        <f t="shared" si="1202"/>
        <v>0</v>
      </c>
      <c r="CR512" s="222">
        <f t="shared" si="1203"/>
        <v>0</v>
      </c>
      <c r="CS512" s="222">
        <f t="shared" si="1204"/>
        <v>0</v>
      </c>
      <c r="CT512" s="222">
        <f t="shared" si="1205"/>
        <v>0</v>
      </c>
      <c r="CU512" s="222">
        <f t="shared" si="1206"/>
        <v>0</v>
      </c>
      <c r="CV512" s="222">
        <f t="shared" si="1207"/>
        <v>0</v>
      </c>
      <c r="CW512" s="222">
        <f t="shared" si="1208"/>
        <v>0</v>
      </c>
      <c r="CX512" s="222">
        <f t="shared" si="1209"/>
        <v>0</v>
      </c>
      <c r="CY512" s="222">
        <f t="shared" si="1210"/>
        <v>0</v>
      </c>
      <c r="CZ512" s="222">
        <f t="shared" si="1211"/>
        <v>0</v>
      </c>
      <c r="DA512" s="222">
        <f t="shared" si="1212"/>
        <v>0</v>
      </c>
      <c r="DB512" s="222">
        <f t="shared" si="1213"/>
        <v>0</v>
      </c>
      <c r="DC512" s="222">
        <f t="shared" si="1214"/>
        <v>0</v>
      </c>
      <c r="DD512" s="222">
        <f t="shared" si="1215"/>
        <v>0</v>
      </c>
      <c r="DE512" s="222">
        <f t="shared" si="1216"/>
        <v>0</v>
      </c>
      <c r="DF512" s="222">
        <f t="shared" si="1217"/>
        <v>0</v>
      </c>
      <c r="DG512" s="222">
        <f t="shared" si="1218"/>
        <v>0</v>
      </c>
      <c r="DH512" s="222">
        <f t="shared" si="1219"/>
        <v>0</v>
      </c>
      <c r="DI512" s="222">
        <f t="shared" si="1220"/>
        <v>0</v>
      </c>
      <c r="DJ512" s="222">
        <f t="shared" si="1221"/>
        <v>0</v>
      </c>
      <c r="DK512" s="222">
        <f t="shared" si="1222"/>
        <v>0</v>
      </c>
      <c r="DL512" s="222">
        <f t="shared" si="1223"/>
        <v>0</v>
      </c>
      <c r="DM512" s="222">
        <f t="shared" si="1224"/>
        <v>0</v>
      </c>
      <c r="DN512" s="222">
        <f t="shared" si="1225"/>
        <v>0</v>
      </c>
      <c r="DO512" s="222">
        <f t="shared" si="1226"/>
        <v>0</v>
      </c>
      <c r="DP512" s="222">
        <f t="shared" si="1227"/>
        <v>0</v>
      </c>
      <c r="DQ512" s="222">
        <f t="shared" si="1228"/>
        <v>0</v>
      </c>
      <c r="DR512" s="222">
        <f t="shared" si="1229"/>
        <v>0</v>
      </c>
      <c r="DS512" s="222">
        <f t="shared" si="1230"/>
        <v>0</v>
      </c>
      <c r="DT512" s="222">
        <f t="shared" si="1231"/>
        <v>0</v>
      </c>
      <c r="DU512" s="222">
        <f t="shared" si="1232"/>
        <v>0</v>
      </c>
      <c r="DV512" s="222">
        <f t="shared" si="1233"/>
        <v>0</v>
      </c>
      <c r="DW512" s="222">
        <f t="shared" si="1234"/>
        <v>0</v>
      </c>
      <c r="DX512" s="222">
        <f t="shared" si="1235"/>
        <v>0</v>
      </c>
      <c r="DY512" s="222">
        <f t="shared" si="1236"/>
        <v>0</v>
      </c>
      <c r="DZ512" s="222">
        <f t="shared" si="1237"/>
        <v>0</v>
      </c>
      <c r="EA512" s="222">
        <f t="shared" si="1238"/>
        <v>0</v>
      </c>
      <c r="EB512" s="222">
        <f t="shared" si="1239"/>
        <v>0</v>
      </c>
      <c r="EC512" s="222">
        <f t="shared" si="1240"/>
        <v>0</v>
      </c>
      <c r="ED512" s="222">
        <f t="shared" si="1241"/>
        <v>0</v>
      </c>
      <c r="EE512" s="222">
        <f t="shared" si="1242"/>
        <v>0</v>
      </c>
      <c r="EF512" s="222">
        <f t="shared" si="1243"/>
        <v>0</v>
      </c>
      <c r="EG512" s="222">
        <f t="shared" si="1244"/>
        <v>0</v>
      </c>
      <c r="EH512" s="222">
        <f t="shared" si="1245"/>
        <v>0</v>
      </c>
      <c r="EI512" s="222">
        <f t="shared" si="1246"/>
        <v>0</v>
      </c>
      <c r="EJ512" s="222">
        <f t="shared" si="1247"/>
        <v>0</v>
      </c>
      <c r="EK512" s="222">
        <f t="shared" si="1248"/>
        <v>0</v>
      </c>
      <c r="EL512" s="222">
        <f t="shared" si="1249"/>
        <v>0</v>
      </c>
      <c r="EM512" s="222">
        <f t="shared" si="1250"/>
        <v>0</v>
      </c>
      <c r="EN512" s="222">
        <f t="shared" si="1251"/>
        <v>0</v>
      </c>
      <c r="EO512" s="222">
        <f t="shared" si="1252"/>
        <v>0</v>
      </c>
      <c r="EP512" s="222">
        <f t="shared" si="1253"/>
        <v>0</v>
      </c>
      <c r="EQ512" s="222">
        <f t="shared" si="1254"/>
        <v>0</v>
      </c>
      <c r="ER512" s="222">
        <f t="shared" si="1255"/>
        <v>0</v>
      </c>
      <c r="ES512" s="222">
        <f t="shared" si="1256"/>
        <v>0</v>
      </c>
      <c r="ET512" s="222">
        <f t="shared" si="1257"/>
        <v>0</v>
      </c>
      <c r="EU512" s="222">
        <f t="shared" si="1258"/>
        <v>0</v>
      </c>
      <c r="EV512" s="222">
        <f t="shared" si="1259"/>
        <v>0</v>
      </c>
      <c r="EW512" s="222">
        <f t="shared" si="1260"/>
        <v>0</v>
      </c>
      <c r="EX512" s="222">
        <f t="shared" si="1261"/>
        <v>0</v>
      </c>
      <c r="EY512" s="222">
        <f t="shared" si="1262"/>
        <v>0</v>
      </c>
      <c r="EZ512" s="222">
        <f t="shared" si="1263"/>
        <v>0</v>
      </c>
      <c r="FA512" s="222">
        <f t="shared" si="1264"/>
        <v>0</v>
      </c>
      <c r="FB512" s="222">
        <f t="shared" si="1265"/>
        <v>0</v>
      </c>
      <c r="FC512" s="222">
        <f t="shared" si="1266"/>
        <v>0</v>
      </c>
      <c r="FD512" s="222">
        <f t="shared" si="1267"/>
        <v>0</v>
      </c>
      <c r="FE512" s="222">
        <f t="shared" si="1268"/>
        <v>0</v>
      </c>
      <c r="FF512" s="222">
        <f t="shared" si="1269"/>
        <v>0</v>
      </c>
      <c r="FG512" s="222">
        <f t="shared" si="1270"/>
        <v>0</v>
      </c>
      <c r="FH512" s="222">
        <f t="shared" si="1271"/>
        <v>0</v>
      </c>
      <c r="FI512" s="222">
        <f t="shared" si="1272"/>
        <v>0</v>
      </c>
      <c r="FJ512" s="222">
        <f t="shared" si="1273"/>
        <v>0</v>
      </c>
      <c r="FK512" s="222">
        <f t="shared" si="1274"/>
        <v>0</v>
      </c>
      <c r="FL512" s="222">
        <f t="shared" si="1275"/>
        <v>0</v>
      </c>
      <c r="FM512" s="222">
        <f t="shared" si="1276"/>
        <v>0</v>
      </c>
      <c r="FN512" s="222">
        <f t="shared" si="1277"/>
        <v>0</v>
      </c>
      <c r="FO512" s="222">
        <f t="shared" si="1278"/>
        <v>0</v>
      </c>
      <c r="FP512" s="222">
        <f t="shared" si="1279"/>
        <v>0</v>
      </c>
      <c r="FQ512" s="222">
        <f t="shared" si="1280"/>
        <v>0</v>
      </c>
      <c r="FR512" s="222">
        <f t="shared" si="1281"/>
        <v>0</v>
      </c>
      <c r="FS512" s="222">
        <f t="shared" si="1282"/>
        <v>0</v>
      </c>
      <c r="FT512" s="222">
        <f t="shared" si="1283"/>
        <v>0</v>
      </c>
      <c r="FU512" s="222">
        <f t="shared" si="1284"/>
        <v>0</v>
      </c>
      <c r="FV512" s="222">
        <f t="shared" si="1285"/>
        <v>0</v>
      </c>
      <c r="FW512" s="222">
        <f t="shared" si="1286"/>
        <v>0</v>
      </c>
      <c r="FX512" s="222">
        <f t="shared" si="1287"/>
        <v>0</v>
      </c>
      <c r="FY512" s="222">
        <f t="shared" si="1288"/>
        <v>0</v>
      </c>
      <c r="FZ512" s="222">
        <f t="shared" si="1289"/>
        <v>0</v>
      </c>
      <c r="GA512" s="222">
        <f t="shared" si="1290"/>
        <v>0</v>
      </c>
      <c r="GB512" s="222">
        <f t="shared" si="1291"/>
        <v>0</v>
      </c>
      <c r="GC512" s="222">
        <f t="shared" si="1292"/>
        <v>0</v>
      </c>
      <c r="GD512" s="222">
        <f t="shared" si="1293"/>
        <v>0</v>
      </c>
      <c r="GE512" s="222">
        <f t="shared" si="1294"/>
        <v>0</v>
      </c>
      <c r="GF512" s="222">
        <f t="shared" si="1295"/>
        <v>0</v>
      </c>
      <c r="GG512" s="222">
        <f t="shared" si="1296"/>
        <v>0</v>
      </c>
      <c r="GH512" s="222">
        <f t="shared" si="1297"/>
        <v>0</v>
      </c>
      <c r="GI512" s="222">
        <f t="shared" si="1298"/>
        <v>0</v>
      </c>
      <c r="GJ512" s="222">
        <f t="shared" si="1299"/>
        <v>0</v>
      </c>
      <c r="GK512" s="222">
        <f t="shared" si="1300"/>
        <v>0</v>
      </c>
      <c r="GL512" s="222">
        <f t="shared" si="1301"/>
        <v>0</v>
      </c>
      <c r="GM512" s="222">
        <f t="shared" si="1302"/>
        <v>0</v>
      </c>
      <c r="GN512" s="222">
        <f t="shared" si="1303"/>
        <v>0</v>
      </c>
      <c r="GO512" s="222">
        <f t="shared" si="1304"/>
        <v>0</v>
      </c>
      <c r="GP512" s="222">
        <f t="shared" si="1305"/>
        <v>0</v>
      </c>
      <c r="GQ512" s="222">
        <f t="shared" si="1306"/>
        <v>0</v>
      </c>
      <c r="GR512" s="222">
        <f t="shared" si="1307"/>
        <v>0</v>
      </c>
      <c r="GS512" s="222">
        <f t="shared" si="1308"/>
        <v>0</v>
      </c>
      <c r="GT512" s="222">
        <f t="shared" si="1309"/>
        <v>0</v>
      </c>
      <c r="GU512" s="222">
        <f t="shared" si="1310"/>
        <v>0</v>
      </c>
      <c r="GV512" s="222">
        <f t="shared" si="1311"/>
        <v>0</v>
      </c>
      <c r="GW512" s="222">
        <f t="shared" si="1312"/>
        <v>0</v>
      </c>
      <c r="GX512" s="222">
        <f t="shared" si="1313"/>
        <v>0</v>
      </c>
      <c r="GY512" s="222">
        <f t="shared" si="1314"/>
        <v>0</v>
      </c>
      <c r="GZ512" s="222">
        <f t="shared" si="1315"/>
        <v>0</v>
      </c>
      <c r="HA512" s="222">
        <f t="shared" si="1316"/>
        <v>0</v>
      </c>
      <c r="HB512" s="222">
        <f t="shared" si="1317"/>
        <v>0</v>
      </c>
      <c r="HC512" s="222">
        <f t="shared" si="1318"/>
        <v>0</v>
      </c>
      <c r="HD512" s="222">
        <f t="shared" si="1319"/>
        <v>0</v>
      </c>
      <c r="HE512" s="222">
        <f t="shared" si="1320"/>
        <v>0</v>
      </c>
      <c r="HF512" s="222">
        <f t="shared" si="1321"/>
        <v>0</v>
      </c>
      <c r="HG512" s="222">
        <f t="shared" si="1322"/>
        <v>0</v>
      </c>
      <c r="HH512" s="222">
        <f t="shared" si="1323"/>
        <v>0</v>
      </c>
      <c r="HI512" s="222">
        <f t="shared" si="1324"/>
        <v>0</v>
      </c>
      <c r="HJ512" s="222">
        <f t="shared" si="1325"/>
        <v>0</v>
      </c>
      <c r="HK512" s="222">
        <f t="shared" si="1326"/>
        <v>0</v>
      </c>
      <c r="HL512" s="222">
        <f t="shared" si="1327"/>
        <v>0</v>
      </c>
      <c r="HM512" s="222">
        <f t="shared" si="1328"/>
        <v>0</v>
      </c>
      <c r="HN512" s="222">
        <f t="shared" si="1329"/>
        <v>0</v>
      </c>
      <c r="HO512" s="222">
        <f t="shared" si="1330"/>
        <v>0</v>
      </c>
      <c r="HP512" s="222">
        <f t="shared" si="1331"/>
        <v>0</v>
      </c>
      <c r="HQ512" s="222">
        <f t="shared" si="1332"/>
        <v>0</v>
      </c>
      <c r="HR512" s="222">
        <f t="shared" si="1333"/>
        <v>0</v>
      </c>
      <c r="HS512" s="222">
        <f t="shared" si="1334"/>
        <v>0</v>
      </c>
      <c r="HT512" s="222">
        <f t="shared" si="1335"/>
        <v>0</v>
      </c>
      <c r="HU512" s="222">
        <f t="shared" si="1336"/>
        <v>0</v>
      </c>
      <c r="HV512" s="222">
        <f t="shared" si="1337"/>
        <v>0</v>
      </c>
      <c r="HW512" s="222">
        <f t="shared" si="1338"/>
        <v>0</v>
      </c>
      <c r="HX512" s="222">
        <f t="shared" si="1339"/>
        <v>0</v>
      </c>
      <c r="HY512" s="222">
        <f t="shared" si="1340"/>
        <v>0</v>
      </c>
      <c r="HZ512" s="222">
        <f t="shared" si="1341"/>
        <v>0</v>
      </c>
      <c r="IA512" s="222">
        <f t="shared" si="1342"/>
        <v>0</v>
      </c>
      <c r="IB512" s="222">
        <f t="shared" si="1343"/>
        <v>0</v>
      </c>
      <c r="IC512" s="222">
        <f t="shared" si="1344"/>
        <v>0</v>
      </c>
      <c r="ID512" s="222">
        <f t="shared" si="1345"/>
        <v>0</v>
      </c>
      <c r="IE512" s="222">
        <f t="shared" si="1346"/>
        <v>0</v>
      </c>
      <c r="IF512" s="222">
        <f t="shared" si="1347"/>
        <v>0</v>
      </c>
      <c r="IG512" s="222">
        <f t="shared" si="1348"/>
        <v>0</v>
      </c>
      <c r="IH512" s="222">
        <f t="shared" si="1349"/>
        <v>0</v>
      </c>
      <c r="II512" s="222">
        <f t="shared" si="1350"/>
        <v>0</v>
      </c>
      <c r="IJ512" s="222">
        <f t="shared" si="1351"/>
        <v>0</v>
      </c>
      <c r="IK512" s="222">
        <f t="shared" si="1352"/>
        <v>0</v>
      </c>
      <c r="IL512" s="222">
        <f t="shared" si="1353"/>
        <v>0</v>
      </c>
      <c r="IM512" s="222">
        <f t="shared" si="1354"/>
        <v>0</v>
      </c>
      <c r="IN512" s="222">
        <f t="shared" si="1355"/>
        <v>0</v>
      </c>
      <c r="IO512" s="222">
        <f t="shared" si="1356"/>
        <v>0</v>
      </c>
      <c r="IP512" s="222">
        <f t="shared" si="1357"/>
        <v>0</v>
      </c>
      <c r="IQ512" s="222">
        <f t="shared" si="1358"/>
        <v>0</v>
      </c>
      <c r="IR512" s="222">
        <f t="shared" si="1359"/>
        <v>0</v>
      </c>
      <c r="IS512" s="222">
        <f t="shared" si="1360"/>
        <v>0</v>
      </c>
      <c r="IT512" s="222">
        <f t="shared" si="1361"/>
        <v>0</v>
      </c>
      <c r="IU512" s="222">
        <f t="shared" si="1362"/>
        <v>0</v>
      </c>
      <c r="IV512" s="222">
        <f t="shared" si="1363"/>
        <v>0</v>
      </c>
      <c r="IW512" s="222">
        <f t="shared" si="1364"/>
        <v>0</v>
      </c>
      <c r="IX512" s="222">
        <f t="shared" si="1365"/>
        <v>0</v>
      </c>
      <c r="IY512" s="222">
        <f t="shared" si="1366"/>
        <v>0</v>
      </c>
      <c r="IZ512" s="222">
        <f t="shared" si="1367"/>
        <v>0</v>
      </c>
      <c r="JA512" s="222">
        <f t="shared" si="1368"/>
        <v>0</v>
      </c>
      <c r="JB512" s="222">
        <f t="shared" si="1369"/>
        <v>0</v>
      </c>
    </row>
    <row r="513" spans="2:262">
      <c r="B513" s="230">
        <v>152</v>
      </c>
      <c r="C513" s="229">
        <f t="shared" si="1370"/>
        <v>2.9687500000000022E-3</v>
      </c>
      <c r="D513" s="226">
        <f t="shared" ca="1" si="1113"/>
        <v>23.486227842423368</v>
      </c>
      <c r="E513" s="225">
        <f ca="1">FB361</f>
        <v>-0.51377215757663264</v>
      </c>
      <c r="F513" s="224">
        <v>152</v>
      </c>
      <c r="G513" s="222">
        <f t="shared" si="1114"/>
        <v>0</v>
      </c>
      <c r="H513" s="222">
        <f t="shared" si="1115"/>
        <v>0</v>
      </c>
      <c r="I513" s="222">
        <f t="shared" si="1116"/>
        <v>0</v>
      </c>
      <c r="J513" s="222">
        <f t="shared" si="1117"/>
        <v>0</v>
      </c>
      <c r="K513" s="222">
        <f t="shared" si="1118"/>
        <v>0</v>
      </c>
      <c r="L513" s="222">
        <f t="shared" si="1119"/>
        <v>0</v>
      </c>
      <c r="M513" s="222">
        <f t="shared" si="1120"/>
        <v>0</v>
      </c>
      <c r="N513" s="222">
        <f t="shared" si="1121"/>
        <v>0</v>
      </c>
      <c r="O513" s="222">
        <f t="shared" si="1122"/>
        <v>0</v>
      </c>
      <c r="P513" s="222">
        <f t="shared" si="1123"/>
        <v>0</v>
      </c>
      <c r="Q513" s="222">
        <f t="shared" si="1124"/>
        <v>0</v>
      </c>
      <c r="R513" s="222">
        <f t="shared" si="1125"/>
        <v>0</v>
      </c>
      <c r="S513" s="222">
        <f t="shared" si="1126"/>
        <v>0</v>
      </c>
      <c r="T513" s="222">
        <f t="shared" si="1127"/>
        <v>0</v>
      </c>
      <c r="U513" s="222">
        <f t="shared" si="1128"/>
        <v>0</v>
      </c>
      <c r="V513" s="222">
        <f t="shared" si="1129"/>
        <v>0</v>
      </c>
      <c r="W513" s="222">
        <f t="shared" si="1130"/>
        <v>0</v>
      </c>
      <c r="X513" s="222">
        <f t="shared" si="1131"/>
        <v>0</v>
      </c>
      <c r="Y513" s="222">
        <f t="shared" si="1132"/>
        <v>0</v>
      </c>
      <c r="Z513" s="222">
        <f t="shared" si="1133"/>
        <v>0</v>
      </c>
      <c r="AA513" s="222">
        <f t="shared" si="1134"/>
        <v>0</v>
      </c>
      <c r="AB513" s="222">
        <f t="shared" si="1135"/>
        <v>0</v>
      </c>
      <c r="AC513" s="222">
        <f t="shared" si="1136"/>
        <v>0</v>
      </c>
      <c r="AD513" s="222">
        <f t="shared" si="1137"/>
        <v>0</v>
      </c>
      <c r="AE513" s="222">
        <f t="shared" si="1138"/>
        <v>0</v>
      </c>
      <c r="AF513" s="222">
        <f t="shared" si="1139"/>
        <v>0</v>
      </c>
      <c r="AG513" s="222">
        <f t="shared" si="1140"/>
        <v>0</v>
      </c>
      <c r="AH513" s="222">
        <f t="shared" si="1141"/>
        <v>0</v>
      </c>
      <c r="AI513" s="222">
        <f t="shared" si="1142"/>
        <v>0</v>
      </c>
      <c r="AJ513" s="222">
        <f t="shared" si="1143"/>
        <v>0</v>
      </c>
      <c r="AK513" s="222">
        <f t="shared" si="1144"/>
        <v>0</v>
      </c>
      <c r="AL513" s="222">
        <f t="shared" si="1145"/>
        <v>0</v>
      </c>
      <c r="AM513" s="222">
        <f t="shared" si="1146"/>
        <v>0</v>
      </c>
      <c r="AN513" s="222">
        <f t="shared" si="1147"/>
        <v>0</v>
      </c>
      <c r="AO513" s="222">
        <f t="shared" si="1148"/>
        <v>0</v>
      </c>
      <c r="AP513" s="222">
        <f t="shared" si="1149"/>
        <v>0</v>
      </c>
      <c r="AQ513" s="222">
        <f t="shared" si="1150"/>
        <v>0</v>
      </c>
      <c r="AR513" s="222">
        <f t="shared" si="1151"/>
        <v>0</v>
      </c>
      <c r="AS513" s="222">
        <f t="shared" si="1152"/>
        <v>0</v>
      </c>
      <c r="AT513" s="222">
        <f t="shared" si="1153"/>
        <v>0</v>
      </c>
      <c r="AU513" s="222">
        <f t="shared" si="1154"/>
        <v>0</v>
      </c>
      <c r="AV513" s="222">
        <f t="shared" si="1155"/>
        <v>0</v>
      </c>
      <c r="AW513" s="222">
        <f t="shared" si="1156"/>
        <v>0</v>
      </c>
      <c r="AX513" s="222">
        <f t="shared" si="1157"/>
        <v>0</v>
      </c>
      <c r="AY513" s="222">
        <f t="shared" si="1158"/>
        <v>0</v>
      </c>
      <c r="AZ513" s="222">
        <f t="shared" si="1159"/>
        <v>0</v>
      </c>
      <c r="BA513" s="222">
        <f t="shared" si="1160"/>
        <v>0</v>
      </c>
      <c r="BB513" s="222">
        <f t="shared" si="1161"/>
        <v>0</v>
      </c>
      <c r="BC513" s="222">
        <f t="shared" si="1162"/>
        <v>0</v>
      </c>
      <c r="BD513" s="222">
        <f t="shared" si="1163"/>
        <v>0</v>
      </c>
      <c r="BE513" s="222">
        <f t="shared" si="1164"/>
        <v>0</v>
      </c>
      <c r="BF513" s="222">
        <f t="shared" si="1165"/>
        <v>0</v>
      </c>
      <c r="BG513" s="222">
        <f t="shared" si="1166"/>
        <v>0</v>
      </c>
      <c r="BH513" s="222">
        <f t="shared" si="1167"/>
        <v>0</v>
      </c>
      <c r="BI513" s="222">
        <f t="shared" si="1168"/>
        <v>0</v>
      </c>
      <c r="BJ513" s="222">
        <f t="shared" si="1169"/>
        <v>0</v>
      </c>
      <c r="BK513" s="222">
        <f t="shared" si="1170"/>
        <v>0</v>
      </c>
      <c r="BL513" s="222">
        <f t="shared" si="1171"/>
        <v>0</v>
      </c>
      <c r="BM513" s="222">
        <f t="shared" si="1172"/>
        <v>0</v>
      </c>
      <c r="BN513" s="222">
        <f t="shared" si="1173"/>
        <v>0</v>
      </c>
      <c r="BO513" s="222">
        <f t="shared" si="1174"/>
        <v>0</v>
      </c>
      <c r="BP513" s="222">
        <f t="shared" si="1175"/>
        <v>0</v>
      </c>
      <c r="BQ513" s="222">
        <f t="shared" si="1176"/>
        <v>0</v>
      </c>
      <c r="BR513" s="222">
        <f t="shared" si="1177"/>
        <v>0</v>
      </c>
      <c r="BS513" s="222">
        <f t="shared" si="1178"/>
        <v>0</v>
      </c>
      <c r="BT513" s="222">
        <f t="shared" si="1179"/>
        <v>0</v>
      </c>
      <c r="BU513" s="222">
        <f t="shared" si="1180"/>
        <v>0</v>
      </c>
      <c r="BV513" s="222">
        <f t="shared" si="1181"/>
        <v>0</v>
      </c>
      <c r="BW513" s="222">
        <f t="shared" si="1182"/>
        <v>0</v>
      </c>
      <c r="BX513" s="222">
        <f t="shared" si="1183"/>
        <v>0</v>
      </c>
      <c r="BY513" s="222">
        <f t="shared" si="1184"/>
        <v>0</v>
      </c>
      <c r="BZ513" s="222">
        <f t="shared" si="1185"/>
        <v>0</v>
      </c>
      <c r="CA513" s="222">
        <f t="shared" si="1186"/>
        <v>0</v>
      </c>
      <c r="CB513" s="222">
        <f t="shared" si="1187"/>
        <v>0</v>
      </c>
      <c r="CC513" s="222">
        <f t="shared" si="1188"/>
        <v>0</v>
      </c>
      <c r="CD513" s="222">
        <f t="shared" si="1189"/>
        <v>0</v>
      </c>
      <c r="CE513" s="222">
        <f t="shared" si="1190"/>
        <v>0</v>
      </c>
      <c r="CF513" s="222">
        <f t="shared" si="1191"/>
        <v>0</v>
      </c>
      <c r="CG513" s="222">
        <f t="shared" si="1192"/>
        <v>0</v>
      </c>
      <c r="CH513" s="222">
        <f t="shared" si="1193"/>
        <v>0</v>
      </c>
      <c r="CI513" s="222">
        <f t="shared" si="1194"/>
        <v>0</v>
      </c>
      <c r="CJ513" s="222">
        <f t="shared" si="1195"/>
        <v>0</v>
      </c>
      <c r="CK513" s="222">
        <f t="shared" si="1196"/>
        <v>0</v>
      </c>
      <c r="CL513" s="222">
        <f t="shared" si="1197"/>
        <v>0</v>
      </c>
      <c r="CM513" s="222">
        <f t="shared" si="1198"/>
        <v>0</v>
      </c>
      <c r="CN513" s="222">
        <f t="shared" si="1199"/>
        <v>0</v>
      </c>
      <c r="CO513" s="222">
        <f t="shared" si="1200"/>
        <v>0</v>
      </c>
      <c r="CP513" s="222">
        <f t="shared" si="1201"/>
        <v>0</v>
      </c>
      <c r="CQ513" s="222">
        <f t="shared" si="1202"/>
        <v>0</v>
      </c>
      <c r="CR513" s="222">
        <f t="shared" si="1203"/>
        <v>0</v>
      </c>
      <c r="CS513" s="222">
        <f t="shared" si="1204"/>
        <v>0</v>
      </c>
      <c r="CT513" s="222">
        <f t="shared" si="1205"/>
        <v>0</v>
      </c>
      <c r="CU513" s="222">
        <f t="shared" si="1206"/>
        <v>0</v>
      </c>
      <c r="CV513" s="222">
        <f t="shared" si="1207"/>
        <v>0</v>
      </c>
      <c r="CW513" s="222">
        <f t="shared" si="1208"/>
        <v>0</v>
      </c>
      <c r="CX513" s="222">
        <f t="shared" si="1209"/>
        <v>0</v>
      </c>
      <c r="CY513" s="222">
        <f t="shared" si="1210"/>
        <v>0</v>
      </c>
      <c r="CZ513" s="222">
        <f t="shared" si="1211"/>
        <v>0</v>
      </c>
      <c r="DA513" s="222">
        <f t="shared" si="1212"/>
        <v>0</v>
      </c>
      <c r="DB513" s="222">
        <f t="shared" si="1213"/>
        <v>0</v>
      </c>
      <c r="DC513" s="222">
        <f t="shared" si="1214"/>
        <v>0</v>
      </c>
      <c r="DD513" s="222">
        <f t="shared" si="1215"/>
        <v>0</v>
      </c>
      <c r="DE513" s="222">
        <f t="shared" si="1216"/>
        <v>0</v>
      </c>
      <c r="DF513" s="222">
        <f t="shared" si="1217"/>
        <v>0</v>
      </c>
      <c r="DG513" s="222">
        <f t="shared" si="1218"/>
        <v>0</v>
      </c>
      <c r="DH513" s="222">
        <f t="shared" si="1219"/>
        <v>0</v>
      </c>
      <c r="DI513" s="222">
        <f t="shared" si="1220"/>
        <v>0</v>
      </c>
      <c r="DJ513" s="222">
        <f t="shared" si="1221"/>
        <v>0</v>
      </c>
      <c r="DK513" s="222">
        <f t="shared" si="1222"/>
        <v>0</v>
      </c>
      <c r="DL513" s="222">
        <f t="shared" si="1223"/>
        <v>0</v>
      </c>
      <c r="DM513" s="222">
        <f t="shared" si="1224"/>
        <v>0</v>
      </c>
      <c r="DN513" s="222">
        <f t="shared" si="1225"/>
        <v>0</v>
      </c>
      <c r="DO513" s="222">
        <f t="shared" si="1226"/>
        <v>0</v>
      </c>
      <c r="DP513" s="222">
        <f t="shared" si="1227"/>
        <v>0</v>
      </c>
      <c r="DQ513" s="222">
        <f t="shared" si="1228"/>
        <v>0</v>
      </c>
      <c r="DR513" s="222">
        <f t="shared" si="1229"/>
        <v>0</v>
      </c>
      <c r="DS513" s="222">
        <f t="shared" si="1230"/>
        <v>0</v>
      </c>
      <c r="DT513" s="222">
        <f t="shared" si="1231"/>
        <v>0</v>
      </c>
      <c r="DU513" s="222">
        <f t="shared" si="1232"/>
        <v>0</v>
      </c>
      <c r="DV513" s="222">
        <f t="shared" si="1233"/>
        <v>0</v>
      </c>
      <c r="DW513" s="222">
        <f t="shared" si="1234"/>
        <v>0</v>
      </c>
      <c r="DX513" s="222">
        <f t="shared" si="1235"/>
        <v>0</v>
      </c>
      <c r="DY513" s="222">
        <f t="shared" si="1236"/>
        <v>0</v>
      </c>
      <c r="DZ513" s="222">
        <f t="shared" si="1237"/>
        <v>0</v>
      </c>
      <c r="EA513" s="222">
        <f t="shared" si="1238"/>
        <v>0</v>
      </c>
      <c r="EB513" s="222">
        <f t="shared" si="1239"/>
        <v>0</v>
      </c>
      <c r="EC513" s="222">
        <f t="shared" si="1240"/>
        <v>0</v>
      </c>
      <c r="ED513" s="222">
        <f t="shared" si="1241"/>
        <v>0</v>
      </c>
      <c r="EE513" s="222">
        <f t="shared" si="1242"/>
        <v>0</v>
      </c>
      <c r="EF513" s="222">
        <f t="shared" si="1243"/>
        <v>0</v>
      </c>
      <c r="EG513" s="222">
        <f t="shared" si="1244"/>
        <v>0</v>
      </c>
      <c r="EH513" s="222">
        <f t="shared" si="1245"/>
        <v>0</v>
      </c>
      <c r="EI513" s="222">
        <f t="shared" si="1246"/>
        <v>0</v>
      </c>
      <c r="EJ513" s="222">
        <f t="shared" si="1247"/>
        <v>0</v>
      </c>
      <c r="EK513" s="222">
        <f t="shared" si="1248"/>
        <v>0</v>
      </c>
      <c r="EL513" s="222">
        <f t="shared" si="1249"/>
        <v>0</v>
      </c>
      <c r="EM513" s="222">
        <f t="shared" si="1250"/>
        <v>0</v>
      </c>
      <c r="EN513" s="222">
        <f t="shared" si="1251"/>
        <v>0</v>
      </c>
      <c r="EO513" s="222">
        <f t="shared" si="1252"/>
        <v>0</v>
      </c>
      <c r="EP513" s="222">
        <f t="shared" si="1253"/>
        <v>0</v>
      </c>
      <c r="EQ513" s="222">
        <f t="shared" si="1254"/>
        <v>0</v>
      </c>
      <c r="ER513" s="222">
        <f t="shared" si="1255"/>
        <v>0</v>
      </c>
      <c r="ES513" s="222">
        <f t="shared" si="1256"/>
        <v>0</v>
      </c>
      <c r="ET513" s="222">
        <f t="shared" si="1257"/>
        <v>0</v>
      </c>
      <c r="EU513" s="222">
        <f t="shared" si="1258"/>
        <v>0</v>
      </c>
      <c r="EV513" s="222">
        <f t="shared" si="1259"/>
        <v>0</v>
      </c>
      <c r="EW513" s="222">
        <f t="shared" si="1260"/>
        <v>0</v>
      </c>
      <c r="EX513" s="222">
        <f t="shared" si="1261"/>
        <v>0</v>
      </c>
      <c r="EY513" s="222">
        <f t="shared" si="1262"/>
        <v>0</v>
      </c>
      <c r="EZ513" s="222">
        <f t="shared" si="1263"/>
        <v>0</v>
      </c>
      <c r="FA513" s="222">
        <f t="shared" si="1264"/>
        <v>0</v>
      </c>
      <c r="FB513" s="222">
        <f t="shared" si="1265"/>
        <v>0</v>
      </c>
      <c r="FC513" s="222">
        <f t="shared" si="1266"/>
        <v>0</v>
      </c>
      <c r="FD513" s="222">
        <f t="shared" si="1267"/>
        <v>0</v>
      </c>
      <c r="FE513" s="222">
        <f t="shared" si="1268"/>
        <v>0</v>
      </c>
      <c r="FF513" s="222">
        <f t="shared" si="1269"/>
        <v>0</v>
      </c>
      <c r="FG513" s="222">
        <f t="shared" si="1270"/>
        <v>0</v>
      </c>
      <c r="FH513" s="222">
        <f t="shared" si="1271"/>
        <v>0</v>
      </c>
      <c r="FI513" s="222">
        <f t="shared" si="1272"/>
        <v>0</v>
      </c>
      <c r="FJ513" s="222">
        <f t="shared" si="1273"/>
        <v>0</v>
      </c>
      <c r="FK513" s="222">
        <f t="shared" si="1274"/>
        <v>0</v>
      </c>
      <c r="FL513" s="222">
        <f t="shared" si="1275"/>
        <v>0</v>
      </c>
      <c r="FM513" s="222">
        <f t="shared" si="1276"/>
        <v>0</v>
      </c>
      <c r="FN513" s="222">
        <f t="shared" si="1277"/>
        <v>0</v>
      </c>
      <c r="FO513" s="222">
        <f t="shared" si="1278"/>
        <v>0</v>
      </c>
      <c r="FP513" s="222">
        <f t="shared" si="1279"/>
        <v>0</v>
      </c>
      <c r="FQ513" s="222">
        <f t="shared" si="1280"/>
        <v>0</v>
      </c>
      <c r="FR513" s="222">
        <f t="shared" si="1281"/>
        <v>0</v>
      </c>
      <c r="FS513" s="222">
        <f t="shared" si="1282"/>
        <v>0</v>
      </c>
      <c r="FT513" s="222">
        <f t="shared" si="1283"/>
        <v>0</v>
      </c>
      <c r="FU513" s="222">
        <f t="shared" si="1284"/>
        <v>0</v>
      </c>
      <c r="FV513" s="222">
        <f t="shared" si="1285"/>
        <v>0</v>
      </c>
      <c r="FW513" s="222">
        <f t="shared" si="1286"/>
        <v>0</v>
      </c>
      <c r="FX513" s="222">
        <f t="shared" si="1287"/>
        <v>0</v>
      </c>
      <c r="FY513" s="222">
        <f t="shared" si="1288"/>
        <v>0</v>
      </c>
      <c r="FZ513" s="222">
        <f t="shared" si="1289"/>
        <v>0</v>
      </c>
      <c r="GA513" s="222">
        <f t="shared" si="1290"/>
        <v>0</v>
      </c>
      <c r="GB513" s="222">
        <f t="shared" si="1291"/>
        <v>0</v>
      </c>
      <c r="GC513" s="222">
        <f t="shared" si="1292"/>
        <v>0</v>
      </c>
      <c r="GD513" s="222">
        <f t="shared" si="1293"/>
        <v>0</v>
      </c>
      <c r="GE513" s="222">
        <f t="shared" si="1294"/>
        <v>0</v>
      </c>
      <c r="GF513" s="222">
        <f t="shared" si="1295"/>
        <v>0</v>
      </c>
      <c r="GG513" s="222">
        <f t="shared" si="1296"/>
        <v>0</v>
      </c>
      <c r="GH513" s="222">
        <f t="shared" si="1297"/>
        <v>0</v>
      </c>
      <c r="GI513" s="222">
        <f t="shared" si="1298"/>
        <v>0</v>
      </c>
      <c r="GJ513" s="222">
        <f t="shared" si="1299"/>
        <v>0</v>
      </c>
      <c r="GK513" s="222">
        <f t="shared" si="1300"/>
        <v>0</v>
      </c>
      <c r="GL513" s="222">
        <f t="shared" si="1301"/>
        <v>0</v>
      </c>
      <c r="GM513" s="222">
        <f t="shared" si="1302"/>
        <v>0</v>
      </c>
      <c r="GN513" s="222">
        <f t="shared" si="1303"/>
        <v>0</v>
      </c>
      <c r="GO513" s="222">
        <f t="shared" si="1304"/>
        <v>0</v>
      </c>
      <c r="GP513" s="222">
        <f t="shared" si="1305"/>
        <v>0</v>
      </c>
      <c r="GQ513" s="222">
        <f t="shared" si="1306"/>
        <v>0</v>
      </c>
      <c r="GR513" s="222">
        <f t="shared" si="1307"/>
        <v>0</v>
      </c>
      <c r="GS513" s="222">
        <f t="shared" si="1308"/>
        <v>0</v>
      </c>
      <c r="GT513" s="222">
        <f t="shared" si="1309"/>
        <v>0</v>
      </c>
      <c r="GU513" s="222">
        <f t="shared" si="1310"/>
        <v>0</v>
      </c>
      <c r="GV513" s="222">
        <f t="shared" si="1311"/>
        <v>0</v>
      </c>
      <c r="GW513" s="222">
        <f t="shared" si="1312"/>
        <v>0</v>
      </c>
      <c r="GX513" s="222">
        <f t="shared" si="1313"/>
        <v>0</v>
      </c>
      <c r="GY513" s="222">
        <f t="shared" si="1314"/>
        <v>0</v>
      </c>
      <c r="GZ513" s="222">
        <f t="shared" si="1315"/>
        <v>0</v>
      </c>
      <c r="HA513" s="222">
        <f t="shared" si="1316"/>
        <v>0</v>
      </c>
      <c r="HB513" s="222">
        <f t="shared" si="1317"/>
        <v>0</v>
      </c>
      <c r="HC513" s="222">
        <f t="shared" si="1318"/>
        <v>0</v>
      </c>
      <c r="HD513" s="222">
        <f t="shared" si="1319"/>
        <v>0</v>
      </c>
      <c r="HE513" s="222">
        <f t="shared" si="1320"/>
        <v>0</v>
      </c>
      <c r="HF513" s="222">
        <f t="shared" si="1321"/>
        <v>0</v>
      </c>
      <c r="HG513" s="222">
        <f t="shared" si="1322"/>
        <v>0</v>
      </c>
      <c r="HH513" s="222">
        <f t="shared" si="1323"/>
        <v>0</v>
      </c>
      <c r="HI513" s="222">
        <f t="shared" si="1324"/>
        <v>0</v>
      </c>
      <c r="HJ513" s="222">
        <f t="shared" si="1325"/>
        <v>0</v>
      </c>
      <c r="HK513" s="222">
        <f t="shared" si="1326"/>
        <v>0</v>
      </c>
      <c r="HL513" s="222">
        <f t="shared" si="1327"/>
        <v>0</v>
      </c>
      <c r="HM513" s="222">
        <f t="shared" si="1328"/>
        <v>0</v>
      </c>
      <c r="HN513" s="222">
        <f t="shared" si="1329"/>
        <v>0</v>
      </c>
      <c r="HO513" s="222">
        <f t="shared" si="1330"/>
        <v>0</v>
      </c>
      <c r="HP513" s="222">
        <f t="shared" si="1331"/>
        <v>0</v>
      </c>
      <c r="HQ513" s="222">
        <f t="shared" si="1332"/>
        <v>0</v>
      </c>
      <c r="HR513" s="222">
        <f t="shared" si="1333"/>
        <v>0</v>
      </c>
      <c r="HS513" s="222">
        <f t="shared" si="1334"/>
        <v>0</v>
      </c>
      <c r="HT513" s="222">
        <f t="shared" si="1335"/>
        <v>0</v>
      </c>
      <c r="HU513" s="222">
        <f t="shared" si="1336"/>
        <v>0</v>
      </c>
      <c r="HV513" s="222">
        <f t="shared" si="1337"/>
        <v>0</v>
      </c>
      <c r="HW513" s="222">
        <f t="shared" si="1338"/>
        <v>0</v>
      </c>
      <c r="HX513" s="222">
        <f t="shared" si="1339"/>
        <v>0</v>
      </c>
      <c r="HY513" s="222">
        <f t="shared" si="1340"/>
        <v>0</v>
      </c>
      <c r="HZ513" s="222">
        <f t="shared" si="1341"/>
        <v>0</v>
      </c>
      <c r="IA513" s="222">
        <f t="shared" si="1342"/>
        <v>0</v>
      </c>
      <c r="IB513" s="222">
        <f t="shared" si="1343"/>
        <v>0</v>
      </c>
      <c r="IC513" s="222">
        <f t="shared" si="1344"/>
        <v>0</v>
      </c>
      <c r="ID513" s="222">
        <f t="shared" si="1345"/>
        <v>0</v>
      </c>
      <c r="IE513" s="222">
        <f t="shared" si="1346"/>
        <v>0</v>
      </c>
      <c r="IF513" s="222">
        <f t="shared" si="1347"/>
        <v>0</v>
      </c>
      <c r="IG513" s="222">
        <f t="shared" si="1348"/>
        <v>0</v>
      </c>
      <c r="IH513" s="222">
        <f t="shared" si="1349"/>
        <v>0</v>
      </c>
      <c r="II513" s="222">
        <f t="shared" si="1350"/>
        <v>0</v>
      </c>
      <c r="IJ513" s="222">
        <f t="shared" si="1351"/>
        <v>0</v>
      </c>
      <c r="IK513" s="222">
        <f t="shared" si="1352"/>
        <v>0</v>
      </c>
      <c r="IL513" s="222">
        <f t="shared" si="1353"/>
        <v>0</v>
      </c>
      <c r="IM513" s="222">
        <f t="shared" si="1354"/>
        <v>0</v>
      </c>
      <c r="IN513" s="222">
        <f t="shared" si="1355"/>
        <v>0</v>
      </c>
      <c r="IO513" s="222">
        <f t="shared" si="1356"/>
        <v>0</v>
      </c>
      <c r="IP513" s="222">
        <f t="shared" si="1357"/>
        <v>0</v>
      </c>
      <c r="IQ513" s="222">
        <f t="shared" si="1358"/>
        <v>0</v>
      </c>
      <c r="IR513" s="222">
        <f t="shared" si="1359"/>
        <v>0</v>
      </c>
      <c r="IS513" s="222">
        <f t="shared" si="1360"/>
        <v>0</v>
      </c>
      <c r="IT513" s="222">
        <f t="shared" si="1361"/>
        <v>0</v>
      </c>
      <c r="IU513" s="222">
        <f t="shared" si="1362"/>
        <v>0</v>
      </c>
      <c r="IV513" s="222">
        <f t="shared" si="1363"/>
        <v>0</v>
      </c>
      <c r="IW513" s="222">
        <f t="shared" si="1364"/>
        <v>0</v>
      </c>
      <c r="IX513" s="222">
        <f t="shared" si="1365"/>
        <v>0</v>
      </c>
      <c r="IY513" s="222">
        <f t="shared" si="1366"/>
        <v>0</v>
      </c>
      <c r="IZ513" s="222">
        <f t="shared" si="1367"/>
        <v>0</v>
      </c>
      <c r="JA513" s="222">
        <f t="shared" si="1368"/>
        <v>0</v>
      </c>
      <c r="JB513" s="222">
        <f t="shared" si="1369"/>
        <v>0</v>
      </c>
    </row>
    <row r="514" spans="2:262">
      <c r="B514" s="230">
        <v>153</v>
      </c>
      <c r="C514" s="229">
        <f t="shared" si="1370"/>
        <v>2.9882812500000022E-3</v>
      </c>
      <c r="D514" s="226">
        <f t="shared" ca="1" si="1113"/>
        <v>23.47835861567162</v>
      </c>
      <c r="E514" s="225">
        <f ca="1">FC361</f>
        <v>-0.52164138432838092</v>
      </c>
      <c r="F514" s="224">
        <v>153</v>
      </c>
      <c r="G514" s="222">
        <f t="shared" si="1114"/>
        <v>0</v>
      </c>
      <c r="H514" s="222">
        <f t="shared" si="1115"/>
        <v>0</v>
      </c>
      <c r="I514" s="222">
        <f t="shared" si="1116"/>
        <v>0</v>
      </c>
      <c r="J514" s="222">
        <f t="shared" si="1117"/>
        <v>0</v>
      </c>
      <c r="K514" s="222">
        <f t="shared" si="1118"/>
        <v>0</v>
      </c>
      <c r="L514" s="222">
        <f t="shared" si="1119"/>
        <v>0</v>
      </c>
      <c r="M514" s="222">
        <f t="shared" si="1120"/>
        <v>0</v>
      </c>
      <c r="N514" s="222">
        <f t="shared" si="1121"/>
        <v>0</v>
      </c>
      <c r="O514" s="222">
        <f t="shared" si="1122"/>
        <v>0</v>
      </c>
      <c r="P514" s="222">
        <f t="shared" si="1123"/>
        <v>0</v>
      </c>
      <c r="Q514" s="222">
        <f t="shared" si="1124"/>
        <v>0</v>
      </c>
      <c r="R514" s="222">
        <f t="shared" si="1125"/>
        <v>0</v>
      </c>
      <c r="S514" s="222">
        <f t="shared" si="1126"/>
        <v>0</v>
      </c>
      <c r="T514" s="222">
        <f t="shared" si="1127"/>
        <v>0</v>
      </c>
      <c r="U514" s="222">
        <f t="shared" si="1128"/>
        <v>0</v>
      </c>
      <c r="V514" s="222">
        <f t="shared" si="1129"/>
        <v>0</v>
      </c>
      <c r="W514" s="222">
        <f t="shared" si="1130"/>
        <v>0</v>
      </c>
      <c r="X514" s="222">
        <f t="shared" si="1131"/>
        <v>0</v>
      </c>
      <c r="Y514" s="222">
        <f t="shared" si="1132"/>
        <v>0</v>
      </c>
      <c r="Z514" s="222">
        <f t="shared" si="1133"/>
        <v>0</v>
      </c>
      <c r="AA514" s="222">
        <f t="shared" si="1134"/>
        <v>0</v>
      </c>
      <c r="AB514" s="222">
        <f t="shared" si="1135"/>
        <v>0</v>
      </c>
      <c r="AC514" s="222">
        <f t="shared" si="1136"/>
        <v>0</v>
      </c>
      <c r="AD514" s="222">
        <f t="shared" si="1137"/>
        <v>0</v>
      </c>
      <c r="AE514" s="222">
        <f t="shared" si="1138"/>
        <v>0</v>
      </c>
      <c r="AF514" s="222">
        <f t="shared" si="1139"/>
        <v>0</v>
      </c>
      <c r="AG514" s="222">
        <f t="shared" si="1140"/>
        <v>0</v>
      </c>
      <c r="AH514" s="222">
        <f t="shared" si="1141"/>
        <v>0</v>
      </c>
      <c r="AI514" s="222">
        <f t="shared" si="1142"/>
        <v>0</v>
      </c>
      <c r="AJ514" s="222">
        <f t="shared" si="1143"/>
        <v>0</v>
      </c>
      <c r="AK514" s="222">
        <f t="shared" si="1144"/>
        <v>0</v>
      </c>
      <c r="AL514" s="222">
        <f t="shared" si="1145"/>
        <v>0</v>
      </c>
      <c r="AM514" s="222">
        <f t="shared" si="1146"/>
        <v>0</v>
      </c>
      <c r="AN514" s="222">
        <f t="shared" si="1147"/>
        <v>0</v>
      </c>
      <c r="AO514" s="222">
        <f t="shared" si="1148"/>
        <v>0</v>
      </c>
      <c r="AP514" s="222">
        <f t="shared" si="1149"/>
        <v>0</v>
      </c>
      <c r="AQ514" s="222">
        <f t="shared" si="1150"/>
        <v>0</v>
      </c>
      <c r="AR514" s="222">
        <f t="shared" si="1151"/>
        <v>0</v>
      </c>
      <c r="AS514" s="222">
        <f t="shared" si="1152"/>
        <v>0</v>
      </c>
      <c r="AT514" s="222">
        <f t="shared" si="1153"/>
        <v>0</v>
      </c>
      <c r="AU514" s="222">
        <f t="shared" si="1154"/>
        <v>0</v>
      </c>
      <c r="AV514" s="222">
        <f t="shared" si="1155"/>
        <v>0</v>
      </c>
      <c r="AW514" s="222">
        <f t="shared" si="1156"/>
        <v>0</v>
      </c>
      <c r="AX514" s="222">
        <f t="shared" si="1157"/>
        <v>0</v>
      </c>
      <c r="AY514" s="222">
        <f t="shared" si="1158"/>
        <v>0</v>
      </c>
      <c r="AZ514" s="222">
        <f t="shared" si="1159"/>
        <v>0</v>
      </c>
      <c r="BA514" s="222">
        <f t="shared" si="1160"/>
        <v>0</v>
      </c>
      <c r="BB514" s="222">
        <f t="shared" si="1161"/>
        <v>0</v>
      </c>
      <c r="BC514" s="222">
        <f t="shared" si="1162"/>
        <v>0</v>
      </c>
      <c r="BD514" s="222">
        <f t="shared" si="1163"/>
        <v>0</v>
      </c>
      <c r="BE514" s="222">
        <f t="shared" si="1164"/>
        <v>0</v>
      </c>
      <c r="BF514" s="222">
        <f t="shared" si="1165"/>
        <v>0</v>
      </c>
      <c r="BG514" s="222">
        <f t="shared" si="1166"/>
        <v>0</v>
      </c>
      <c r="BH514" s="222">
        <f t="shared" si="1167"/>
        <v>0</v>
      </c>
      <c r="BI514" s="222">
        <f t="shared" si="1168"/>
        <v>0</v>
      </c>
      <c r="BJ514" s="222">
        <f t="shared" si="1169"/>
        <v>0</v>
      </c>
      <c r="BK514" s="222">
        <f t="shared" si="1170"/>
        <v>0</v>
      </c>
      <c r="BL514" s="222">
        <f t="shared" si="1171"/>
        <v>0</v>
      </c>
      <c r="BM514" s="222">
        <f t="shared" si="1172"/>
        <v>0</v>
      </c>
      <c r="BN514" s="222">
        <f t="shared" si="1173"/>
        <v>0</v>
      </c>
      <c r="BO514" s="222">
        <f t="shared" si="1174"/>
        <v>0</v>
      </c>
      <c r="BP514" s="222">
        <f t="shared" si="1175"/>
        <v>0</v>
      </c>
      <c r="BQ514" s="222">
        <f t="shared" si="1176"/>
        <v>0</v>
      </c>
      <c r="BR514" s="222">
        <f t="shared" si="1177"/>
        <v>0</v>
      </c>
      <c r="BS514" s="222">
        <f t="shared" si="1178"/>
        <v>0</v>
      </c>
      <c r="BT514" s="222">
        <f t="shared" si="1179"/>
        <v>0</v>
      </c>
      <c r="BU514" s="222">
        <f t="shared" si="1180"/>
        <v>0</v>
      </c>
      <c r="BV514" s="222">
        <f t="shared" si="1181"/>
        <v>0</v>
      </c>
      <c r="BW514" s="222">
        <f t="shared" si="1182"/>
        <v>0</v>
      </c>
      <c r="BX514" s="222">
        <f t="shared" si="1183"/>
        <v>0</v>
      </c>
      <c r="BY514" s="222">
        <f t="shared" si="1184"/>
        <v>0</v>
      </c>
      <c r="BZ514" s="222">
        <f t="shared" si="1185"/>
        <v>0</v>
      </c>
      <c r="CA514" s="222">
        <f t="shared" si="1186"/>
        <v>0</v>
      </c>
      <c r="CB514" s="222">
        <f t="shared" si="1187"/>
        <v>0</v>
      </c>
      <c r="CC514" s="222">
        <f t="shared" si="1188"/>
        <v>0</v>
      </c>
      <c r="CD514" s="222">
        <f t="shared" si="1189"/>
        <v>0</v>
      </c>
      <c r="CE514" s="222">
        <f t="shared" si="1190"/>
        <v>0</v>
      </c>
      <c r="CF514" s="222">
        <f t="shared" si="1191"/>
        <v>0</v>
      </c>
      <c r="CG514" s="222">
        <f t="shared" si="1192"/>
        <v>0</v>
      </c>
      <c r="CH514" s="222">
        <f t="shared" si="1193"/>
        <v>0</v>
      </c>
      <c r="CI514" s="222">
        <f t="shared" si="1194"/>
        <v>0</v>
      </c>
      <c r="CJ514" s="222">
        <f t="shared" si="1195"/>
        <v>0</v>
      </c>
      <c r="CK514" s="222">
        <f t="shared" si="1196"/>
        <v>0</v>
      </c>
      <c r="CL514" s="222">
        <f t="shared" si="1197"/>
        <v>0</v>
      </c>
      <c r="CM514" s="222">
        <f t="shared" si="1198"/>
        <v>0</v>
      </c>
      <c r="CN514" s="222">
        <f t="shared" si="1199"/>
        <v>0</v>
      </c>
      <c r="CO514" s="222">
        <f t="shared" si="1200"/>
        <v>0</v>
      </c>
      <c r="CP514" s="222">
        <f t="shared" si="1201"/>
        <v>0</v>
      </c>
      <c r="CQ514" s="222">
        <f t="shared" si="1202"/>
        <v>0</v>
      </c>
      <c r="CR514" s="222">
        <f t="shared" si="1203"/>
        <v>0</v>
      </c>
      <c r="CS514" s="222">
        <f t="shared" si="1204"/>
        <v>0</v>
      </c>
      <c r="CT514" s="222">
        <f t="shared" si="1205"/>
        <v>0</v>
      </c>
      <c r="CU514" s="222">
        <f t="shared" si="1206"/>
        <v>0</v>
      </c>
      <c r="CV514" s="222">
        <f t="shared" si="1207"/>
        <v>0</v>
      </c>
      <c r="CW514" s="222">
        <f t="shared" si="1208"/>
        <v>0</v>
      </c>
      <c r="CX514" s="222">
        <f t="shared" si="1209"/>
        <v>0</v>
      </c>
      <c r="CY514" s="222">
        <f t="shared" si="1210"/>
        <v>0</v>
      </c>
      <c r="CZ514" s="222">
        <f t="shared" si="1211"/>
        <v>0</v>
      </c>
      <c r="DA514" s="222">
        <f t="shared" si="1212"/>
        <v>0</v>
      </c>
      <c r="DB514" s="222">
        <f t="shared" si="1213"/>
        <v>0</v>
      </c>
      <c r="DC514" s="222">
        <f t="shared" si="1214"/>
        <v>0</v>
      </c>
      <c r="DD514" s="222">
        <f t="shared" si="1215"/>
        <v>0</v>
      </c>
      <c r="DE514" s="222">
        <f t="shared" si="1216"/>
        <v>0</v>
      </c>
      <c r="DF514" s="222">
        <f t="shared" si="1217"/>
        <v>0</v>
      </c>
      <c r="DG514" s="222">
        <f t="shared" si="1218"/>
        <v>0</v>
      </c>
      <c r="DH514" s="222">
        <f t="shared" si="1219"/>
        <v>0</v>
      </c>
      <c r="DI514" s="222">
        <f t="shared" si="1220"/>
        <v>0</v>
      </c>
      <c r="DJ514" s="222">
        <f t="shared" si="1221"/>
        <v>0</v>
      </c>
      <c r="DK514" s="222">
        <f t="shared" si="1222"/>
        <v>0</v>
      </c>
      <c r="DL514" s="222">
        <f t="shared" si="1223"/>
        <v>0</v>
      </c>
      <c r="DM514" s="222">
        <f t="shared" si="1224"/>
        <v>0</v>
      </c>
      <c r="DN514" s="222">
        <f t="shared" si="1225"/>
        <v>0</v>
      </c>
      <c r="DO514" s="222">
        <f t="shared" si="1226"/>
        <v>0</v>
      </c>
      <c r="DP514" s="222">
        <f t="shared" si="1227"/>
        <v>0</v>
      </c>
      <c r="DQ514" s="222">
        <f t="shared" si="1228"/>
        <v>0</v>
      </c>
      <c r="DR514" s="222">
        <f t="shared" si="1229"/>
        <v>0</v>
      </c>
      <c r="DS514" s="222">
        <f t="shared" si="1230"/>
        <v>0</v>
      </c>
      <c r="DT514" s="222">
        <f t="shared" si="1231"/>
        <v>0</v>
      </c>
      <c r="DU514" s="222">
        <f t="shared" si="1232"/>
        <v>0</v>
      </c>
      <c r="DV514" s="222">
        <f t="shared" si="1233"/>
        <v>0</v>
      </c>
      <c r="DW514" s="222">
        <f t="shared" si="1234"/>
        <v>0</v>
      </c>
      <c r="DX514" s="222">
        <f t="shared" si="1235"/>
        <v>0</v>
      </c>
      <c r="DY514" s="222">
        <f t="shared" si="1236"/>
        <v>0</v>
      </c>
      <c r="DZ514" s="222">
        <f t="shared" si="1237"/>
        <v>0</v>
      </c>
      <c r="EA514" s="222">
        <f t="shared" si="1238"/>
        <v>0</v>
      </c>
      <c r="EB514" s="222">
        <f t="shared" si="1239"/>
        <v>0</v>
      </c>
      <c r="EC514" s="222">
        <f t="shared" si="1240"/>
        <v>0</v>
      </c>
      <c r="ED514" s="222">
        <f t="shared" si="1241"/>
        <v>0</v>
      </c>
      <c r="EE514" s="222">
        <f t="shared" si="1242"/>
        <v>0</v>
      </c>
      <c r="EF514" s="222">
        <f t="shared" si="1243"/>
        <v>0</v>
      </c>
      <c r="EG514" s="222">
        <f t="shared" si="1244"/>
        <v>0</v>
      </c>
      <c r="EH514" s="222">
        <f t="shared" si="1245"/>
        <v>0</v>
      </c>
      <c r="EI514" s="222">
        <f t="shared" si="1246"/>
        <v>0</v>
      </c>
      <c r="EJ514" s="222">
        <f t="shared" si="1247"/>
        <v>0</v>
      </c>
      <c r="EK514" s="222">
        <f t="shared" si="1248"/>
        <v>0</v>
      </c>
      <c r="EL514" s="222">
        <f t="shared" si="1249"/>
        <v>0</v>
      </c>
      <c r="EM514" s="222">
        <f t="shared" si="1250"/>
        <v>0</v>
      </c>
      <c r="EN514" s="222">
        <f t="shared" si="1251"/>
        <v>0</v>
      </c>
      <c r="EO514" s="222">
        <f t="shared" si="1252"/>
        <v>0</v>
      </c>
      <c r="EP514" s="222">
        <f t="shared" si="1253"/>
        <v>0</v>
      </c>
      <c r="EQ514" s="222">
        <f t="shared" si="1254"/>
        <v>0</v>
      </c>
      <c r="ER514" s="222">
        <f t="shared" si="1255"/>
        <v>0</v>
      </c>
      <c r="ES514" s="222">
        <f t="shared" si="1256"/>
        <v>0</v>
      </c>
      <c r="ET514" s="222">
        <f t="shared" si="1257"/>
        <v>0</v>
      </c>
      <c r="EU514" s="222">
        <f t="shared" si="1258"/>
        <v>0</v>
      </c>
      <c r="EV514" s="222">
        <f t="shared" si="1259"/>
        <v>0</v>
      </c>
      <c r="EW514" s="222">
        <f t="shared" si="1260"/>
        <v>0</v>
      </c>
      <c r="EX514" s="222">
        <f t="shared" si="1261"/>
        <v>0</v>
      </c>
      <c r="EY514" s="222">
        <f t="shared" si="1262"/>
        <v>0</v>
      </c>
      <c r="EZ514" s="222">
        <f t="shared" si="1263"/>
        <v>0</v>
      </c>
      <c r="FA514" s="222">
        <f t="shared" si="1264"/>
        <v>0</v>
      </c>
      <c r="FB514" s="222">
        <f t="shared" si="1265"/>
        <v>0</v>
      </c>
      <c r="FC514" s="222">
        <f t="shared" si="1266"/>
        <v>0</v>
      </c>
      <c r="FD514" s="222">
        <f t="shared" si="1267"/>
        <v>0</v>
      </c>
      <c r="FE514" s="222">
        <f t="shared" si="1268"/>
        <v>0</v>
      </c>
      <c r="FF514" s="222">
        <f t="shared" si="1269"/>
        <v>0</v>
      </c>
      <c r="FG514" s="222">
        <f t="shared" si="1270"/>
        <v>0</v>
      </c>
      <c r="FH514" s="222">
        <f t="shared" si="1271"/>
        <v>0</v>
      </c>
      <c r="FI514" s="222">
        <f t="shared" si="1272"/>
        <v>0</v>
      </c>
      <c r="FJ514" s="222">
        <f t="shared" si="1273"/>
        <v>0</v>
      </c>
      <c r="FK514" s="222">
        <f t="shared" si="1274"/>
        <v>0</v>
      </c>
      <c r="FL514" s="222">
        <f t="shared" si="1275"/>
        <v>0</v>
      </c>
      <c r="FM514" s="222">
        <f t="shared" si="1276"/>
        <v>0</v>
      </c>
      <c r="FN514" s="222">
        <f t="shared" si="1277"/>
        <v>0</v>
      </c>
      <c r="FO514" s="222">
        <f t="shared" si="1278"/>
        <v>0</v>
      </c>
      <c r="FP514" s="222">
        <f t="shared" si="1279"/>
        <v>0</v>
      </c>
      <c r="FQ514" s="222">
        <f t="shared" si="1280"/>
        <v>0</v>
      </c>
      <c r="FR514" s="222">
        <f t="shared" si="1281"/>
        <v>0</v>
      </c>
      <c r="FS514" s="222">
        <f t="shared" si="1282"/>
        <v>0</v>
      </c>
      <c r="FT514" s="222">
        <f t="shared" si="1283"/>
        <v>0</v>
      </c>
      <c r="FU514" s="222">
        <f t="shared" si="1284"/>
        <v>0</v>
      </c>
      <c r="FV514" s="222">
        <f t="shared" si="1285"/>
        <v>0</v>
      </c>
      <c r="FW514" s="222">
        <f t="shared" si="1286"/>
        <v>0</v>
      </c>
      <c r="FX514" s="222">
        <f t="shared" si="1287"/>
        <v>0</v>
      </c>
      <c r="FY514" s="222">
        <f t="shared" si="1288"/>
        <v>0</v>
      </c>
      <c r="FZ514" s="222">
        <f t="shared" si="1289"/>
        <v>0</v>
      </c>
      <c r="GA514" s="222">
        <f t="shared" si="1290"/>
        <v>0</v>
      </c>
      <c r="GB514" s="222">
        <f t="shared" si="1291"/>
        <v>0</v>
      </c>
      <c r="GC514" s="222">
        <f t="shared" si="1292"/>
        <v>0</v>
      </c>
      <c r="GD514" s="222">
        <f t="shared" si="1293"/>
        <v>0</v>
      </c>
      <c r="GE514" s="222">
        <f t="shared" si="1294"/>
        <v>0</v>
      </c>
      <c r="GF514" s="222">
        <f t="shared" si="1295"/>
        <v>0</v>
      </c>
      <c r="GG514" s="222">
        <f t="shared" si="1296"/>
        <v>0</v>
      </c>
      <c r="GH514" s="222">
        <f t="shared" si="1297"/>
        <v>0</v>
      </c>
      <c r="GI514" s="222">
        <f t="shared" si="1298"/>
        <v>0</v>
      </c>
      <c r="GJ514" s="222">
        <f t="shared" si="1299"/>
        <v>0</v>
      </c>
      <c r="GK514" s="222">
        <f t="shared" si="1300"/>
        <v>0</v>
      </c>
      <c r="GL514" s="222">
        <f t="shared" si="1301"/>
        <v>0</v>
      </c>
      <c r="GM514" s="222">
        <f t="shared" si="1302"/>
        <v>0</v>
      </c>
      <c r="GN514" s="222">
        <f t="shared" si="1303"/>
        <v>0</v>
      </c>
      <c r="GO514" s="222">
        <f t="shared" si="1304"/>
        <v>0</v>
      </c>
      <c r="GP514" s="222">
        <f t="shared" si="1305"/>
        <v>0</v>
      </c>
      <c r="GQ514" s="222">
        <f t="shared" si="1306"/>
        <v>0</v>
      </c>
      <c r="GR514" s="222">
        <f t="shared" si="1307"/>
        <v>0</v>
      </c>
      <c r="GS514" s="222">
        <f t="shared" si="1308"/>
        <v>0</v>
      </c>
      <c r="GT514" s="222">
        <f t="shared" si="1309"/>
        <v>0</v>
      </c>
      <c r="GU514" s="222">
        <f t="shared" si="1310"/>
        <v>0</v>
      </c>
      <c r="GV514" s="222">
        <f t="shared" si="1311"/>
        <v>0</v>
      </c>
      <c r="GW514" s="222">
        <f t="shared" si="1312"/>
        <v>0</v>
      </c>
      <c r="GX514" s="222">
        <f t="shared" si="1313"/>
        <v>0</v>
      </c>
      <c r="GY514" s="222">
        <f t="shared" si="1314"/>
        <v>0</v>
      </c>
      <c r="GZ514" s="222">
        <f t="shared" si="1315"/>
        <v>0</v>
      </c>
      <c r="HA514" s="222">
        <f t="shared" si="1316"/>
        <v>0</v>
      </c>
      <c r="HB514" s="222">
        <f t="shared" si="1317"/>
        <v>0</v>
      </c>
      <c r="HC514" s="222">
        <f t="shared" si="1318"/>
        <v>0</v>
      </c>
      <c r="HD514" s="222">
        <f t="shared" si="1319"/>
        <v>0</v>
      </c>
      <c r="HE514" s="222">
        <f t="shared" si="1320"/>
        <v>0</v>
      </c>
      <c r="HF514" s="222">
        <f t="shared" si="1321"/>
        <v>0</v>
      </c>
      <c r="HG514" s="222">
        <f t="shared" si="1322"/>
        <v>0</v>
      </c>
      <c r="HH514" s="222">
        <f t="shared" si="1323"/>
        <v>0</v>
      </c>
      <c r="HI514" s="222">
        <f t="shared" si="1324"/>
        <v>0</v>
      </c>
      <c r="HJ514" s="222">
        <f t="shared" si="1325"/>
        <v>0</v>
      </c>
      <c r="HK514" s="222">
        <f t="shared" si="1326"/>
        <v>0</v>
      </c>
      <c r="HL514" s="222">
        <f t="shared" si="1327"/>
        <v>0</v>
      </c>
      <c r="HM514" s="222">
        <f t="shared" si="1328"/>
        <v>0</v>
      </c>
      <c r="HN514" s="222">
        <f t="shared" si="1329"/>
        <v>0</v>
      </c>
      <c r="HO514" s="222">
        <f t="shared" si="1330"/>
        <v>0</v>
      </c>
      <c r="HP514" s="222">
        <f t="shared" si="1331"/>
        <v>0</v>
      </c>
      <c r="HQ514" s="222">
        <f t="shared" si="1332"/>
        <v>0</v>
      </c>
      <c r="HR514" s="222">
        <f t="shared" si="1333"/>
        <v>0</v>
      </c>
      <c r="HS514" s="222">
        <f t="shared" si="1334"/>
        <v>0</v>
      </c>
      <c r="HT514" s="222">
        <f t="shared" si="1335"/>
        <v>0</v>
      </c>
      <c r="HU514" s="222">
        <f t="shared" si="1336"/>
        <v>0</v>
      </c>
      <c r="HV514" s="222">
        <f t="shared" si="1337"/>
        <v>0</v>
      </c>
      <c r="HW514" s="222">
        <f t="shared" si="1338"/>
        <v>0</v>
      </c>
      <c r="HX514" s="222">
        <f t="shared" si="1339"/>
        <v>0</v>
      </c>
      <c r="HY514" s="222">
        <f t="shared" si="1340"/>
        <v>0</v>
      </c>
      <c r="HZ514" s="222">
        <f t="shared" si="1341"/>
        <v>0</v>
      </c>
      <c r="IA514" s="222">
        <f t="shared" si="1342"/>
        <v>0</v>
      </c>
      <c r="IB514" s="222">
        <f t="shared" si="1343"/>
        <v>0</v>
      </c>
      <c r="IC514" s="222">
        <f t="shared" si="1344"/>
        <v>0</v>
      </c>
      <c r="ID514" s="222">
        <f t="shared" si="1345"/>
        <v>0</v>
      </c>
      <c r="IE514" s="222">
        <f t="shared" si="1346"/>
        <v>0</v>
      </c>
      <c r="IF514" s="222">
        <f t="shared" si="1347"/>
        <v>0</v>
      </c>
      <c r="IG514" s="222">
        <f t="shared" si="1348"/>
        <v>0</v>
      </c>
      <c r="IH514" s="222">
        <f t="shared" si="1349"/>
        <v>0</v>
      </c>
      <c r="II514" s="222">
        <f t="shared" si="1350"/>
        <v>0</v>
      </c>
      <c r="IJ514" s="222">
        <f t="shared" si="1351"/>
        <v>0</v>
      </c>
      <c r="IK514" s="222">
        <f t="shared" si="1352"/>
        <v>0</v>
      </c>
      <c r="IL514" s="222">
        <f t="shared" si="1353"/>
        <v>0</v>
      </c>
      <c r="IM514" s="222">
        <f t="shared" si="1354"/>
        <v>0</v>
      </c>
      <c r="IN514" s="222">
        <f t="shared" si="1355"/>
        <v>0</v>
      </c>
      <c r="IO514" s="222">
        <f t="shared" si="1356"/>
        <v>0</v>
      </c>
      <c r="IP514" s="222">
        <f t="shared" si="1357"/>
        <v>0</v>
      </c>
      <c r="IQ514" s="222">
        <f t="shared" si="1358"/>
        <v>0</v>
      </c>
      <c r="IR514" s="222">
        <f t="shared" si="1359"/>
        <v>0</v>
      </c>
      <c r="IS514" s="222">
        <f t="shared" si="1360"/>
        <v>0</v>
      </c>
      <c r="IT514" s="222">
        <f t="shared" si="1361"/>
        <v>0</v>
      </c>
      <c r="IU514" s="222">
        <f t="shared" si="1362"/>
        <v>0</v>
      </c>
      <c r="IV514" s="222">
        <f t="shared" si="1363"/>
        <v>0</v>
      </c>
      <c r="IW514" s="222">
        <f t="shared" si="1364"/>
        <v>0</v>
      </c>
      <c r="IX514" s="222">
        <f t="shared" si="1365"/>
        <v>0</v>
      </c>
      <c r="IY514" s="222">
        <f t="shared" si="1366"/>
        <v>0</v>
      </c>
      <c r="IZ514" s="222">
        <f t="shared" si="1367"/>
        <v>0</v>
      </c>
      <c r="JA514" s="222">
        <f t="shared" si="1368"/>
        <v>0</v>
      </c>
      <c r="JB514" s="222">
        <f t="shared" si="1369"/>
        <v>0</v>
      </c>
    </row>
    <row r="515" spans="2:262">
      <c r="B515" s="230">
        <v>154</v>
      </c>
      <c r="C515" s="229">
        <f t="shared" si="1370"/>
        <v>3.0078125000000022E-3</v>
      </c>
      <c r="D515" s="226">
        <f t="shared" ca="1" si="1113"/>
        <v>23.509912350850446</v>
      </c>
      <c r="E515" s="225">
        <f ca="1">FD361</f>
        <v>-0.49008764914955533</v>
      </c>
      <c r="F515" s="224">
        <v>154</v>
      </c>
      <c r="G515" s="222">
        <f t="shared" si="1114"/>
        <v>0</v>
      </c>
      <c r="H515" s="222">
        <f t="shared" si="1115"/>
        <v>0</v>
      </c>
      <c r="I515" s="222">
        <f t="shared" si="1116"/>
        <v>0</v>
      </c>
      <c r="J515" s="222">
        <f t="shared" si="1117"/>
        <v>0</v>
      </c>
      <c r="K515" s="222">
        <f t="shared" si="1118"/>
        <v>0</v>
      </c>
      <c r="L515" s="222">
        <f t="shared" si="1119"/>
        <v>0</v>
      </c>
      <c r="M515" s="222">
        <f t="shared" si="1120"/>
        <v>0</v>
      </c>
      <c r="N515" s="222">
        <f t="shared" si="1121"/>
        <v>0</v>
      </c>
      <c r="O515" s="222">
        <f t="shared" si="1122"/>
        <v>0</v>
      </c>
      <c r="P515" s="222">
        <f t="shared" si="1123"/>
        <v>0</v>
      </c>
      <c r="Q515" s="222">
        <f t="shared" si="1124"/>
        <v>0</v>
      </c>
      <c r="R515" s="222">
        <f t="shared" si="1125"/>
        <v>0</v>
      </c>
      <c r="S515" s="222">
        <f t="shared" si="1126"/>
        <v>0</v>
      </c>
      <c r="T515" s="222">
        <f t="shared" si="1127"/>
        <v>0</v>
      </c>
      <c r="U515" s="222">
        <f t="shared" si="1128"/>
        <v>0</v>
      </c>
      <c r="V515" s="222">
        <f t="shared" si="1129"/>
        <v>0</v>
      </c>
      <c r="W515" s="222">
        <f t="shared" si="1130"/>
        <v>0</v>
      </c>
      <c r="X515" s="222">
        <f t="shared" si="1131"/>
        <v>0</v>
      </c>
      <c r="Y515" s="222">
        <f t="shared" si="1132"/>
        <v>0</v>
      </c>
      <c r="Z515" s="222">
        <f t="shared" si="1133"/>
        <v>0</v>
      </c>
      <c r="AA515" s="222">
        <f t="shared" si="1134"/>
        <v>0</v>
      </c>
      <c r="AB515" s="222">
        <f t="shared" si="1135"/>
        <v>0</v>
      </c>
      <c r="AC515" s="222">
        <f t="shared" si="1136"/>
        <v>0</v>
      </c>
      <c r="AD515" s="222">
        <f t="shared" si="1137"/>
        <v>0</v>
      </c>
      <c r="AE515" s="222">
        <f t="shared" si="1138"/>
        <v>0</v>
      </c>
      <c r="AF515" s="222">
        <f t="shared" si="1139"/>
        <v>0</v>
      </c>
      <c r="AG515" s="222">
        <f t="shared" si="1140"/>
        <v>0</v>
      </c>
      <c r="AH515" s="222">
        <f t="shared" si="1141"/>
        <v>0</v>
      </c>
      <c r="AI515" s="222">
        <f t="shared" si="1142"/>
        <v>0</v>
      </c>
      <c r="AJ515" s="222">
        <f t="shared" si="1143"/>
        <v>0</v>
      </c>
      <c r="AK515" s="222">
        <f t="shared" si="1144"/>
        <v>0</v>
      </c>
      <c r="AL515" s="222">
        <f t="shared" si="1145"/>
        <v>0</v>
      </c>
      <c r="AM515" s="222">
        <f t="shared" si="1146"/>
        <v>0</v>
      </c>
      <c r="AN515" s="222">
        <f t="shared" si="1147"/>
        <v>0</v>
      </c>
      <c r="AO515" s="222">
        <f t="shared" si="1148"/>
        <v>0</v>
      </c>
      <c r="AP515" s="222">
        <f t="shared" si="1149"/>
        <v>0</v>
      </c>
      <c r="AQ515" s="222">
        <f t="shared" si="1150"/>
        <v>0</v>
      </c>
      <c r="AR515" s="222">
        <f t="shared" si="1151"/>
        <v>0</v>
      </c>
      <c r="AS515" s="222">
        <f t="shared" si="1152"/>
        <v>0</v>
      </c>
      <c r="AT515" s="222">
        <f t="shared" si="1153"/>
        <v>0</v>
      </c>
      <c r="AU515" s="222">
        <f t="shared" si="1154"/>
        <v>0</v>
      </c>
      <c r="AV515" s="222">
        <f t="shared" si="1155"/>
        <v>0</v>
      </c>
      <c r="AW515" s="222">
        <f t="shared" si="1156"/>
        <v>0</v>
      </c>
      <c r="AX515" s="222">
        <f t="shared" si="1157"/>
        <v>0</v>
      </c>
      <c r="AY515" s="222">
        <f t="shared" si="1158"/>
        <v>0</v>
      </c>
      <c r="AZ515" s="222">
        <f t="shared" si="1159"/>
        <v>0</v>
      </c>
      <c r="BA515" s="222">
        <f t="shared" si="1160"/>
        <v>0</v>
      </c>
      <c r="BB515" s="222">
        <f t="shared" si="1161"/>
        <v>0</v>
      </c>
      <c r="BC515" s="222">
        <f t="shared" si="1162"/>
        <v>0</v>
      </c>
      <c r="BD515" s="222">
        <f t="shared" si="1163"/>
        <v>0</v>
      </c>
      <c r="BE515" s="222">
        <f t="shared" si="1164"/>
        <v>0</v>
      </c>
      <c r="BF515" s="222">
        <f t="shared" si="1165"/>
        <v>0</v>
      </c>
      <c r="BG515" s="222">
        <f t="shared" si="1166"/>
        <v>0</v>
      </c>
      <c r="BH515" s="222">
        <f t="shared" si="1167"/>
        <v>0</v>
      </c>
      <c r="BI515" s="222">
        <f t="shared" si="1168"/>
        <v>0</v>
      </c>
      <c r="BJ515" s="222">
        <f t="shared" si="1169"/>
        <v>0</v>
      </c>
      <c r="BK515" s="222">
        <f t="shared" si="1170"/>
        <v>0</v>
      </c>
      <c r="BL515" s="222">
        <f t="shared" si="1171"/>
        <v>0</v>
      </c>
      <c r="BM515" s="222">
        <f t="shared" si="1172"/>
        <v>0</v>
      </c>
      <c r="BN515" s="222">
        <f t="shared" si="1173"/>
        <v>0</v>
      </c>
      <c r="BO515" s="222">
        <f t="shared" si="1174"/>
        <v>0</v>
      </c>
      <c r="BP515" s="222">
        <f t="shared" si="1175"/>
        <v>0</v>
      </c>
      <c r="BQ515" s="222">
        <f t="shared" si="1176"/>
        <v>0</v>
      </c>
      <c r="BR515" s="222">
        <f t="shared" si="1177"/>
        <v>0</v>
      </c>
      <c r="BS515" s="222">
        <f t="shared" si="1178"/>
        <v>0</v>
      </c>
      <c r="BT515" s="222">
        <f t="shared" si="1179"/>
        <v>0</v>
      </c>
      <c r="BU515" s="222">
        <f t="shared" si="1180"/>
        <v>0</v>
      </c>
      <c r="BV515" s="222">
        <f t="shared" si="1181"/>
        <v>0</v>
      </c>
      <c r="BW515" s="222">
        <f t="shared" si="1182"/>
        <v>0</v>
      </c>
      <c r="BX515" s="222">
        <f t="shared" si="1183"/>
        <v>0</v>
      </c>
      <c r="BY515" s="222">
        <f t="shared" si="1184"/>
        <v>0</v>
      </c>
      <c r="BZ515" s="222">
        <f t="shared" si="1185"/>
        <v>0</v>
      </c>
      <c r="CA515" s="222">
        <f t="shared" si="1186"/>
        <v>0</v>
      </c>
      <c r="CB515" s="222">
        <f t="shared" si="1187"/>
        <v>0</v>
      </c>
      <c r="CC515" s="222">
        <f t="shared" si="1188"/>
        <v>0</v>
      </c>
      <c r="CD515" s="222">
        <f t="shared" si="1189"/>
        <v>0</v>
      </c>
      <c r="CE515" s="222">
        <f t="shared" si="1190"/>
        <v>0</v>
      </c>
      <c r="CF515" s="222">
        <f t="shared" si="1191"/>
        <v>0</v>
      </c>
      <c r="CG515" s="222">
        <f t="shared" si="1192"/>
        <v>0</v>
      </c>
      <c r="CH515" s="222">
        <f t="shared" si="1193"/>
        <v>0</v>
      </c>
      <c r="CI515" s="222">
        <f t="shared" si="1194"/>
        <v>0</v>
      </c>
      <c r="CJ515" s="222">
        <f t="shared" si="1195"/>
        <v>0</v>
      </c>
      <c r="CK515" s="222">
        <f t="shared" si="1196"/>
        <v>0</v>
      </c>
      <c r="CL515" s="222">
        <f t="shared" si="1197"/>
        <v>0</v>
      </c>
      <c r="CM515" s="222">
        <f t="shared" si="1198"/>
        <v>0</v>
      </c>
      <c r="CN515" s="222">
        <f t="shared" si="1199"/>
        <v>0</v>
      </c>
      <c r="CO515" s="222">
        <f t="shared" si="1200"/>
        <v>0</v>
      </c>
      <c r="CP515" s="222">
        <f t="shared" si="1201"/>
        <v>0</v>
      </c>
      <c r="CQ515" s="222">
        <f t="shared" si="1202"/>
        <v>0</v>
      </c>
      <c r="CR515" s="222">
        <f t="shared" si="1203"/>
        <v>0</v>
      </c>
      <c r="CS515" s="222">
        <f t="shared" si="1204"/>
        <v>0</v>
      </c>
      <c r="CT515" s="222">
        <f t="shared" si="1205"/>
        <v>0</v>
      </c>
      <c r="CU515" s="222">
        <f t="shared" si="1206"/>
        <v>0</v>
      </c>
      <c r="CV515" s="222">
        <f t="shared" si="1207"/>
        <v>0</v>
      </c>
      <c r="CW515" s="222">
        <f t="shared" si="1208"/>
        <v>0</v>
      </c>
      <c r="CX515" s="222">
        <f t="shared" si="1209"/>
        <v>0</v>
      </c>
      <c r="CY515" s="222">
        <f t="shared" si="1210"/>
        <v>0</v>
      </c>
      <c r="CZ515" s="222">
        <f t="shared" si="1211"/>
        <v>0</v>
      </c>
      <c r="DA515" s="222">
        <f t="shared" si="1212"/>
        <v>0</v>
      </c>
      <c r="DB515" s="222">
        <f t="shared" si="1213"/>
        <v>0</v>
      </c>
      <c r="DC515" s="222">
        <f t="shared" si="1214"/>
        <v>0</v>
      </c>
      <c r="DD515" s="222">
        <f t="shared" si="1215"/>
        <v>0</v>
      </c>
      <c r="DE515" s="222">
        <f t="shared" si="1216"/>
        <v>0</v>
      </c>
      <c r="DF515" s="222">
        <f t="shared" si="1217"/>
        <v>0</v>
      </c>
      <c r="DG515" s="222">
        <f t="shared" si="1218"/>
        <v>0</v>
      </c>
      <c r="DH515" s="222">
        <f t="shared" si="1219"/>
        <v>0</v>
      </c>
      <c r="DI515" s="222">
        <f t="shared" si="1220"/>
        <v>0</v>
      </c>
      <c r="DJ515" s="222">
        <f t="shared" si="1221"/>
        <v>0</v>
      </c>
      <c r="DK515" s="222">
        <f t="shared" si="1222"/>
        <v>0</v>
      </c>
      <c r="DL515" s="222">
        <f t="shared" si="1223"/>
        <v>0</v>
      </c>
      <c r="DM515" s="222">
        <f t="shared" si="1224"/>
        <v>0</v>
      </c>
      <c r="DN515" s="222">
        <f t="shared" si="1225"/>
        <v>0</v>
      </c>
      <c r="DO515" s="222">
        <f t="shared" si="1226"/>
        <v>0</v>
      </c>
      <c r="DP515" s="222">
        <f t="shared" si="1227"/>
        <v>0</v>
      </c>
      <c r="DQ515" s="222">
        <f t="shared" si="1228"/>
        <v>0</v>
      </c>
      <c r="DR515" s="222">
        <f t="shared" si="1229"/>
        <v>0</v>
      </c>
      <c r="DS515" s="222">
        <f t="shared" si="1230"/>
        <v>0</v>
      </c>
      <c r="DT515" s="222">
        <f t="shared" si="1231"/>
        <v>0</v>
      </c>
      <c r="DU515" s="222">
        <f t="shared" si="1232"/>
        <v>0</v>
      </c>
      <c r="DV515" s="222">
        <f t="shared" si="1233"/>
        <v>0</v>
      </c>
      <c r="DW515" s="222">
        <f t="shared" si="1234"/>
        <v>0</v>
      </c>
      <c r="DX515" s="222">
        <f t="shared" si="1235"/>
        <v>0</v>
      </c>
      <c r="DY515" s="222">
        <f t="shared" si="1236"/>
        <v>0</v>
      </c>
      <c r="DZ515" s="222">
        <f t="shared" si="1237"/>
        <v>0</v>
      </c>
      <c r="EA515" s="222">
        <f t="shared" si="1238"/>
        <v>0</v>
      </c>
      <c r="EB515" s="222">
        <f t="shared" si="1239"/>
        <v>0</v>
      </c>
      <c r="EC515" s="222">
        <f t="shared" si="1240"/>
        <v>0</v>
      </c>
      <c r="ED515" s="222">
        <f t="shared" si="1241"/>
        <v>0</v>
      </c>
      <c r="EE515" s="222">
        <f t="shared" si="1242"/>
        <v>0</v>
      </c>
      <c r="EF515" s="222">
        <f t="shared" si="1243"/>
        <v>0</v>
      </c>
      <c r="EG515" s="222">
        <f t="shared" si="1244"/>
        <v>0</v>
      </c>
      <c r="EH515" s="222">
        <f t="shared" si="1245"/>
        <v>0</v>
      </c>
      <c r="EI515" s="222">
        <f t="shared" si="1246"/>
        <v>0</v>
      </c>
      <c r="EJ515" s="222">
        <f t="shared" si="1247"/>
        <v>0</v>
      </c>
      <c r="EK515" s="222">
        <f t="shared" si="1248"/>
        <v>0</v>
      </c>
      <c r="EL515" s="222">
        <f t="shared" si="1249"/>
        <v>0</v>
      </c>
      <c r="EM515" s="222">
        <f t="shared" si="1250"/>
        <v>0</v>
      </c>
      <c r="EN515" s="222">
        <f t="shared" si="1251"/>
        <v>0</v>
      </c>
      <c r="EO515" s="222">
        <f t="shared" si="1252"/>
        <v>0</v>
      </c>
      <c r="EP515" s="222">
        <f t="shared" si="1253"/>
        <v>0</v>
      </c>
      <c r="EQ515" s="222">
        <f t="shared" si="1254"/>
        <v>0</v>
      </c>
      <c r="ER515" s="222">
        <f t="shared" si="1255"/>
        <v>0</v>
      </c>
      <c r="ES515" s="222">
        <f t="shared" si="1256"/>
        <v>0</v>
      </c>
      <c r="ET515" s="222">
        <f t="shared" si="1257"/>
        <v>0</v>
      </c>
      <c r="EU515" s="222">
        <f t="shared" si="1258"/>
        <v>0</v>
      </c>
      <c r="EV515" s="222">
        <f t="shared" si="1259"/>
        <v>0</v>
      </c>
      <c r="EW515" s="222">
        <f t="shared" si="1260"/>
        <v>0</v>
      </c>
      <c r="EX515" s="222">
        <f t="shared" si="1261"/>
        <v>0</v>
      </c>
      <c r="EY515" s="222">
        <f t="shared" si="1262"/>
        <v>0</v>
      </c>
      <c r="EZ515" s="222">
        <f t="shared" si="1263"/>
        <v>0</v>
      </c>
      <c r="FA515" s="222">
        <f t="shared" si="1264"/>
        <v>0</v>
      </c>
      <c r="FB515" s="222">
        <f t="shared" si="1265"/>
        <v>0</v>
      </c>
      <c r="FC515" s="222">
        <f t="shared" si="1266"/>
        <v>0</v>
      </c>
      <c r="FD515" s="222">
        <f t="shared" si="1267"/>
        <v>0</v>
      </c>
      <c r="FE515" s="222">
        <f t="shared" si="1268"/>
        <v>0</v>
      </c>
      <c r="FF515" s="222">
        <f t="shared" si="1269"/>
        <v>0</v>
      </c>
      <c r="FG515" s="222">
        <f t="shared" si="1270"/>
        <v>0</v>
      </c>
      <c r="FH515" s="222">
        <f t="shared" si="1271"/>
        <v>0</v>
      </c>
      <c r="FI515" s="222">
        <f t="shared" si="1272"/>
        <v>0</v>
      </c>
      <c r="FJ515" s="222">
        <f t="shared" si="1273"/>
        <v>0</v>
      </c>
      <c r="FK515" s="222">
        <f t="shared" si="1274"/>
        <v>0</v>
      </c>
      <c r="FL515" s="222">
        <f t="shared" si="1275"/>
        <v>0</v>
      </c>
      <c r="FM515" s="222">
        <f t="shared" si="1276"/>
        <v>0</v>
      </c>
      <c r="FN515" s="222">
        <f t="shared" si="1277"/>
        <v>0</v>
      </c>
      <c r="FO515" s="222">
        <f t="shared" si="1278"/>
        <v>0</v>
      </c>
      <c r="FP515" s="222">
        <f t="shared" si="1279"/>
        <v>0</v>
      </c>
      <c r="FQ515" s="222">
        <f t="shared" si="1280"/>
        <v>0</v>
      </c>
      <c r="FR515" s="222">
        <f t="shared" si="1281"/>
        <v>0</v>
      </c>
      <c r="FS515" s="222">
        <f t="shared" si="1282"/>
        <v>0</v>
      </c>
      <c r="FT515" s="222">
        <f t="shared" si="1283"/>
        <v>0</v>
      </c>
      <c r="FU515" s="222">
        <f t="shared" si="1284"/>
        <v>0</v>
      </c>
      <c r="FV515" s="222">
        <f t="shared" si="1285"/>
        <v>0</v>
      </c>
      <c r="FW515" s="222">
        <f t="shared" si="1286"/>
        <v>0</v>
      </c>
      <c r="FX515" s="222">
        <f t="shared" si="1287"/>
        <v>0</v>
      </c>
      <c r="FY515" s="222">
        <f t="shared" si="1288"/>
        <v>0</v>
      </c>
      <c r="FZ515" s="222">
        <f t="shared" si="1289"/>
        <v>0</v>
      </c>
      <c r="GA515" s="222">
        <f t="shared" si="1290"/>
        <v>0</v>
      </c>
      <c r="GB515" s="222">
        <f t="shared" si="1291"/>
        <v>0</v>
      </c>
      <c r="GC515" s="222">
        <f t="shared" si="1292"/>
        <v>0</v>
      </c>
      <c r="GD515" s="222">
        <f t="shared" si="1293"/>
        <v>0</v>
      </c>
      <c r="GE515" s="222">
        <f t="shared" si="1294"/>
        <v>0</v>
      </c>
      <c r="GF515" s="222">
        <f t="shared" si="1295"/>
        <v>0</v>
      </c>
      <c r="GG515" s="222">
        <f t="shared" si="1296"/>
        <v>0</v>
      </c>
      <c r="GH515" s="222">
        <f t="shared" si="1297"/>
        <v>0</v>
      </c>
      <c r="GI515" s="222">
        <f t="shared" si="1298"/>
        <v>0</v>
      </c>
      <c r="GJ515" s="222">
        <f t="shared" si="1299"/>
        <v>0</v>
      </c>
      <c r="GK515" s="222">
        <f t="shared" si="1300"/>
        <v>0</v>
      </c>
      <c r="GL515" s="222">
        <f t="shared" si="1301"/>
        <v>0</v>
      </c>
      <c r="GM515" s="222">
        <f t="shared" si="1302"/>
        <v>0</v>
      </c>
      <c r="GN515" s="222">
        <f t="shared" si="1303"/>
        <v>0</v>
      </c>
      <c r="GO515" s="222">
        <f t="shared" si="1304"/>
        <v>0</v>
      </c>
      <c r="GP515" s="222">
        <f t="shared" si="1305"/>
        <v>0</v>
      </c>
      <c r="GQ515" s="222">
        <f t="shared" si="1306"/>
        <v>0</v>
      </c>
      <c r="GR515" s="222">
        <f t="shared" si="1307"/>
        <v>0</v>
      </c>
      <c r="GS515" s="222">
        <f t="shared" si="1308"/>
        <v>0</v>
      </c>
      <c r="GT515" s="222">
        <f t="shared" si="1309"/>
        <v>0</v>
      </c>
      <c r="GU515" s="222">
        <f t="shared" si="1310"/>
        <v>0</v>
      </c>
      <c r="GV515" s="222">
        <f t="shared" si="1311"/>
        <v>0</v>
      </c>
      <c r="GW515" s="222">
        <f t="shared" si="1312"/>
        <v>0</v>
      </c>
      <c r="GX515" s="222">
        <f t="shared" si="1313"/>
        <v>0</v>
      </c>
      <c r="GY515" s="222">
        <f t="shared" si="1314"/>
        <v>0</v>
      </c>
      <c r="GZ515" s="222">
        <f t="shared" si="1315"/>
        <v>0</v>
      </c>
      <c r="HA515" s="222">
        <f t="shared" si="1316"/>
        <v>0</v>
      </c>
      <c r="HB515" s="222">
        <f t="shared" si="1317"/>
        <v>0</v>
      </c>
      <c r="HC515" s="222">
        <f t="shared" si="1318"/>
        <v>0</v>
      </c>
      <c r="HD515" s="222">
        <f t="shared" si="1319"/>
        <v>0</v>
      </c>
      <c r="HE515" s="222">
        <f t="shared" si="1320"/>
        <v>0</v>
      </c>
      <c r="HF515" s="222">
        <f t="shared" si="1321"/>
        <v>0</v>
      </c>
      <c r="HG515" s="222">
        <f t="shared" si="1322"/>
        <v>0</v>
      </c>
      <c r="HH515" s="222">
        <f t="shared" si="1323"/>
        <v>0</v>
      </c>
      <c r="HI515" s="222">
        <f t="shared" si="1324"/>
        <v>0</v>
      </c>
      <c r="HJ515" s="222">
        <f t="shared" si="1325"/>
        <v>0</v>
      </c>
      <c r="HK515" s="222">
        <f t="shared" si="1326"/>
        <v>0</v>
      </c>
      <c r="HL515" s="222">
        <f t="shared" si="1327"/>
        <v>0</v>
      </c>
      <c r="HM515" s="222">
        <f t="shared" si="1328"/>
        <v>0</v>
      </c>
      <c r="HN515" s="222">
        <f t="shared" si="1329"/>
        <v>0</v>
      </c>
      <c r="HO515" s="222">
        <f t="shared" si="1330"/>
        <v>0</v>
      </c>
      <c r="HP515" s="222">
        <f t="shared" si="1331"/>
        <v>0</v>
      </c>
      <c r="HQ515" s="222">
        <f t="shared" si="1332"/>
        <v>0</v>
      </c>
      <c r="HR515" s="222">
        <f t="shared" si="1333"/>
        <v>0</v>
      </c>
      <c r="HS515" s="222">
        <f t="shared" si="1334"/>
        <v>0</v>
      </c>
      <c r="HT515" s="222">
        <f t="shared" si="1335"/>
        <v>0</v>
      </c>
      <c r="HU515" s="222">
        <f t="shared" si="1336"/>
        <v>0</v>
      </c>
      <c r="HV515" s="222">
        <f t="shared" si="1337"/>
        <v>0</v>
      </c>
      <c r="HW515" s="222">
        <f t="shared" si="1338"/>
        <v>0</v>
      </c>
      <c r="HX515" s="222">
        <f t="shared" si="1339"/>
        <v>0</v>
      </c>
      <c r="HY515" s="222">
        <f t="shared" si="1340"/>
        <v>0</v>
      </c>
      <c r="HZ515" s="222">
        <f t="shared" si="1341"/>
        <v>0</v>
      </c>
      <c r="IA515" s="222">
        <f t="shared" si="1342"/>
        <v>0</v>
      </c>
      <c r="IB515" s="222">
        <f t="shared" si="1343"/>
        <v>0</v>
      </c>
      <c r="IC515" s="222">
        <f t="shared" si="1344"/>
        <v>0</v>
      </c>
      <c r="ID515" s="222">
        <f t="shared" si="1345"/>
        <v>0</v>
      </c>
      <c r="IE515" s="222">
        <f t="shared" si="1346"/>
        <v>0</v>
      </c>
      <c r="IF515" s="222">
        <f t="shared" si="1347"/>
        <v>0</v>
      </c>
      <c r="IG515" s="222">
        <f t="shared" si="1348"/>
        <v>0</v>
      </c>
      <c r="IH515" s="222">
        <f t="shared" si="1349"/>
        <v>0</v>
      </c>
      <c r="II515" s="222">
        <f t="shared" si="1350"/>
        <v>0</v>
      </c>
      <c r="IJ515" s="222">
        <f t="shared" si="1351"/>
        <v>0</v>
      </c>
      <c r="IK515" s="222">
        <f t="shared" si="1352"/>
        <v>0</v>
      </c>
      <c r="IL515" s="222">
        <f t="shared" si="1353"/>
        <v>0</v>
      </c>
      <c r="IM515" s="222">
        <f t="shared" si="1354"/>
        <v>0</v>
      </c>
      <c r="IN515" s="222">
        <f t="shared" si="1355"/>
        <v>0</v>
      </c>
      <c r="IO515" s="222">
        <f t="shared" si="1356"/>
        <v>0</v>
      </c>
      <c r="IP515" s="222">
        <f t="shared" si="1357"/>
        <v>0</v>
      </c>
      <c r="IQ515" s="222">
        <f t="shared" si="1358"/>
        <v>0</v>
      </c>
      <c r="IR515" s="222">
        <f t="shared" si="1359"/>
        <v>0</v>
      </c>
      <c r="IS515" s="222">
        <f t="shared" si="1360"/>
        <v>0</v>
      </c>
      <c r="IT515" s="222">
        <f t="shared" si="1361"/>
        <v>0</v>
      </c>
      <c r="IU515" s="222">
        <f t="shared" si="1362"/>
        <v>0</v>
      </c>
      <c r="IV515" s="222">
        <f t="shared" si="1363"/>
        <v>0</v>
      </c>
      <c r="IW515" s="222">
        <f t="shared" si="1364"/>
        <v>0</v>
      </c>
      <c r="IX515" s="222">
        <f t="shared" si="1365"/>
        <v>0</v>
      </c>
      <c r="IY515" s="222">
        <f t="shared" si="1366"/>
        <v>0</v>
      </c>
      <c r="IZ515" s="222">
        <f t="shared" si="1367"/>
        <v>0</v>
      </c>
      <c r="JA515" s="222">
        <f t="shared" si="1368"/>
        <v>0</v>
      </c>
      <c r="JB515" s="222">
        <f t="shared" si="1369"/>
        <v>0</v>
      </c>
    </row>
    <row r="516" spans="2:262">
      <c r="B516" s="230">
        <v>155</v>
      </c>
      <c r="C516" s="229">
        <f t="shared" si="1370"/>
        <v>3.0273437500000023E-3</v>
      </c>
      <c r="D516" s="226">
        <f t="shared" ca="1" si="1113"/>
        <v>23.491814776164677</v>
      </c>
      <c r="E516" s="225">
        <f ca="1">FE361</f>
        <v>-0.50818522383532438</v>
      </c>
      <c r="F516" s="224">
        <v>155</v>
      </c>
      <c r="G516" s="222">
        <f t="shared" si="1114"/>
        <v>0</v>
      </c>
      <c r="H516" s="222">
        <f t="shared" si="1115"/>
        <v>0</v>
      </c>
      <c r="I516" s="222">
        <f t="shared" si="1116"/>
        <v>0</v>
      </c>
      <c r="J516" s="222">
        <f t="shared" si="1117"/>
        <v>0</v>
      </c>
      <c r="K516" s="222">
        <f t="shared" si="1118"/>
        <v>0</v>
      </c>
      <c r="L516" s="222">
        <f t="shared" si="1119"/>
        <v>0</v>
      </c>
      <c r="M516" s="222">
        <f t="shared" si="1120"/>
        <v>0</v>
      </c>
      <c r="N516" s="222">
        <f t="shared" si="1121"/>
        <v>0</v>
      </c>
      <c r="O516" s="222">
        <f t="shared" si="1122"/>
        <v>0</v>
      </c>
      <c r="P516" s="222">
        <f t="shared" si="1123"/>
        <v>0</v>
      </c>
      <c r="Q516" s="222">
        <f t="shared" si="1124"/>
        <v>0</v>
      </c>
      <c r="R516" s="222">
        <f t="shared" si="1125"/>
        <v>0</v>
      </c>
      <c r="S516" s="222">
        <f t="shared" si="1126"/>
        <v>0</v>
      </c>
      <c r="T516" s="222">
        <f t="shared" si="1127"/>
        <v>0</v>
      </c>
      <c r="U516" s="222">
        <f t="shared" si="1128"/>
        <v>0</v>
      </c>
      <c r="V516" s="222">
        <f t="shared" si="1129"/>
        <v>0</v>
      </c>
      <c r="W516" s="222">
        <f t="shared" si="1130"/>
        <v>0</v>
      </c>
      <c r="X516" s="222">
        <f t="shared" si="1131"/>
        <v>0</v>
      </c>
      <c r="Y516" s="222">
        <f t="shared" si="1132"/>
        <v>0</v>
      </c>
      <c r="Z516" s="222">
        <f t="shared" si="1133"/>
        <v>0</v>
      </c>
      <c r="AA516" s="222">
        <f t="shared" si="1134"/>
        <v>0</v>
      </c>
      <c r="AB516" s="222">
        <f t="shared" si="1135"/>
        <v>0</v>
      </c>
      <c r="AC516" s="222">
        <f t="shared" si="1136"/>
        <v>0</v>
      </c>
      <c r="AD516" s="222">
        <f t="shared" si="1137"/>
        <v>0</v>
      </c>
      <c r="AE516" s="222">
        <f t="shared" si="1138"/>
        <v>0</v>
      </c>
      <c r="AF516" s="222">
        <f t="shared" si="1139"/>
        <v>0</v>
      </c>
      <c r="AG516" s="222">
        <f t="shared" si="1140"/>
        <v>0</v>
      </c>
      <c r="AH516" s="222">
        <f t="shared" si="1141"/>
        <v>0</v>
      </c>
      <c r="AI516" s="222">
        <f t="shared" si="1142"/>
        <v>0</v>
      </c>
      <c r="AJ516" s="222">
        <f t="shared" si="1143"/>
        <v>0</v>
      </c>
      <c r="AK516" s="222">
        <f t="shared" si="1144"/>
        <v>0</v>
      </c>
      <c r="AL516" s="222">
        <f t="shared" si="1145"/>
        <v>0</v>
      </c>
      <c r="AM516" s="222">
        <f t="shared" si="1146"/>
        <v>0</v>
      </c>
      <c r="AN516" s="222">
        <f t="shared" si="1147"/>
        <v>0</v>
      </c>
      <c r="AO516" s="222">
        <f t="shared" si="1148"/>
        <v>0</v>
      </c>
      <c r="AP516" s="222">
        <f t="shared" si="1149"/>
        <v>0</v>
      </c>
      <c r="AQ516" s="222">
        <f t="shared" si="1150"/>
        <v>0</v>
      </c>
      <c r="AR516" s="222">
        <f t="shared" si="1151"/>
        <v>0</v>
      </c>
      <c r="AS516" s="222">
        <f t="shared" si="1152"/>
        <v>0</v>
      </c>
      <c r="AT516" s="222">
        <f t="shared" si="1153"/>
        <v>0</v>
      </c>
      <c r="AU516" s="222">
        <f t="shared" si="1154"/>
        <v>0</v>
      </c>
      <c r="AV516" s="222">
        <f t="shared" si="1155"/>
        <v>0</v>
      </c>
      <c r="AW516" s="222">
        <f t="shared" si="1156"/>
        <v>0</v>
      </c>
      <c r="AX516" s="222">
        <f t="shared" si="1157"/>
        <v>0</v>
      </c>
      <c r="AY516" s="222">
        <f t="shared" si="1158"/>
        <v>0</v>
      </c>
      <c r="AZ516" s="222">
        <f t="shared" si="1159"/>
        <v>0</v>
      </c>
      <c r="BA516" s="222">
        <f t="shared" si="1160"/>
        <v>0</v>
      </c>
      <c r="BB516" s="222">
        <f t="shared" si="1161"/>
        <v>0</v>
      </c>
      <c r="BC516" s="222">
        <f t="shared" si="1162"/>
        <v>0</v>
      </c>
      <c r="BD516" s="222">
        <f t="shared" si="1163"/>
        <v>0</v>
      </c>
      <c r="BE516" s="222">
        <f t="shared" si="1164"/>
        <v>0</v>
      </c>
      <c r="BF516" s="222">
        <f t="shared" si="1165"/>
        <v>0</v>
      </c>
      <c r="BG516" s="222">
        <f t="shared" si="1166"/>
        <v>0</v>
      </c>
      <c r="BH516" s="222">
        <f t="shared" si="1167"/>
        <v>0</v>
      </c>
      <c r="BI516" s="222">
        <f t="shared" si="1168"/>
        <v>0</v>
      </c>
      <c r="BJ516" s="222">
        <f t="shared" si="1169"/>
        <v>0</v>
      </c>
      <c r="BK516" s="222">
        <f t="shared" si="1170"/>
        <v>0</v>
      </c>
      <c r="BL516" s="222">
        <f t="shared" si="1171"/>
        <v>0</v>
      </c>
      <c r="BM516" s="222">
        <f t="shared" si="1172"/>
        <v>0</v>
      </c>
      <c r="BN516" s="222">
        <f t="shared" si="1173"/>
        <v>0</v>
      </c>
      <c r="BO516" s="222">
        <f t="shared" si="1174"/>
        <v>0</v>
      </c>
      <c r="BP516" s="222">
        <f t="shared" si="1175"/>
        <v>0</v>
      </c>
      <c r="BQ516" s="222">
        <f t="shared" si="1176"/>
        <v>0</v>
      </c>
      <c r="BR516" s="222">
        <f t="shared" si="1177"/>
        <v>0</v>
      </c>
      <c r="BS516" s="222">
        <f t="shared" si="1178"/>
        <v>0</v>
      </c>
      <c r="BT516" s="222">
        <f t="shared" si="1179"/>
        <v>0</v>
      </c>
      <c r="BU516" s="222">
        <f t="shared" si="1180"/>
        <v>0</v>
      </c>
      <c r="BV516" s="222">
        <f t="shared" si="1181"/>
        <v>0</v>
      </c>
      <c r="BW516" s="222">
        <f t="shared" si="1182"/>
        <v>0</v>
      </c>
      <c r="BX516" s="222">
        <f t="shared" si="1183"/>
        <v>0</v>
      </c>
      <c r="BY516" s="222">
        <f t="shared" si="1184"/>
        <v>0</v>
      </c>
      <c r="BZ516" s="222">
        <f t="shared" si="1185"/>
        <v>0</v>
      </c>
      <c r="CA516" s="222">
        <f t="shared" si="1186"/>
        <v>0</v>
      </c>
      <c r="CB516" s="222">
        <f t="shared" si="1187"/>
        <v>0</v>
      </c>
      <c r="CC516" s="222">
        <f t="shared" si="1188"/>
        <v>0</v>
      </c>
      <c r="CD516" s="222">
        <f t="shared" si="1189"/>
        <v>0</v>
      </c>
      <c r="CE516" s="222">
        <f t="shared" si="1190"/>
        <v>0</v>
      </c>
      <c r="CF516" s="222">
        <f t="shared" si="1191"/>
        <v>0</v>
      </c>
      <c r="CG516" s="222">
        <f t="shared" si="1192"/>
        <v>0</v>
      </c>
      <c r="CH516" s="222">
        <f t="shared" si="1193"/>
        <v>0</v>
      </c>
      <c r="CI516" s="222">
        <f t="shared" si="1194"/>
        <v>0</v>
      </c>
      <c r="CJ516" s="222">
        <f t="shared" si="1195"/>
        <v>0</v>
      </c>
      <c r="CK516" s="222">
        <f t="shared" si="1196"/>
        <v>0</v>
      </c>
      <c r="CL516" s="222">
        <f t="shared" si="1197"/>
        <v>0</v>
      </c>
      <c r="CM516" s="222">
        <f t="shared" si="1198"/>
        <v>0</v>
      </c>
      <c r="CN516" s="222">
        <f t="shared" si="1199"/>
        <v>0</v>
      </c>
      <c r="CO516" s="222">
        <f t="shared" si="1200"/>
        <v>0</v>
      </c>
      <c r="CP516" s="222">
        <f t="shared" si="1201"/>
        <v>0</v>
      </c>
      <c r="CQ516" s="222">
        <f t="shared" si="1202"/>
        <v>0</v>
      </c>
      <c r="CR516" s="222">
        <f t="shared" si="1203"/>
        <v>0</v>
      </c>
      <c r="CS516" s="222">
        <f t="shared" si="1204"/>
        <v>0</v>
      </c>
      <c r="CT516" s="222">
        <f t="shared" si="1205"/>
        <v>0</v>
      </c>
      <c r="CU516" s="222">
        <f t="shared" si="1206"/>
        <v>0</v>
      </c>
      <c r="CV516" s="222">
        <f t="shared" si="1207"/>
        <v>0</v>
      </c>
      <c r="CW516" s="222">
        <f t="shared" si="1208"/>
        <v>0</v>
      </c>
      <c r="CX516" s="222">
        <f t="shared" si="1209"/>
        <v>0</v>
      </c>
      <c r="CY516" s="222">
        <f t="shared" si="1210"/>
        <v>0</v>
      </c>
      <c r="CZ516" s="222">
        <f t="shared" si="1211"/>
        <v>0</v>
      </c>
      <c r="DA516" s="222">
        <f t="shared" si="1212"/>
        <v>0</v>
      </c>
      <c r="DB516" s="222">
        <f t="shared" si="1213"/>
        <v>0</v>
      </c>
      <c r="DC516" s="222">
        <f t="shared" si="1214"/>
        <v>0</v>
      </c>
      <c r="DD516" s="222">
        <f t="shared" si="1215"/>
        <v>0</v>
      </c>
      <c r="DE516" s="222">
        <f t="shared" si="1216"/>
        <v>0</v>
      </c>
      <c r="DF516" s="222">
        <f t="shared" si="1217"/>
        <v>0</v>
      </c>
      <c r="DG516" s="222">
        <f t="shared" si="1218"/>
        <v>0</v>
      </c>
      <c r="DH516" s="222">
        <f t="shared" si="1219"/>
        <v>0</v>
      </c>
      <c r="DI516" s="222">
        <f t="shared" si="1220"/>
        <v>0</v>
      </c>
      <c r="DJ516" s="222">
        <f t="shared" si="1221"/>
        <v>0</v>
      </c>
      <c r="DK516" s="222">
        <f t="shared" si="1222"/>
        <v>0</v>
      </c>
      <c r="DL516" s="222">
        <f t="shared" si="1223"/>
        <v>0</v>
      </c>
      <c r="DM516" s="222">
        <f t="shared" si="1224"/>
        <v>0</v>
      </c>
      <c r="DN516" s="222">
        <f t="shared" si="1225"/>
        <v>0</v>
      </c>
      <c r="DO516" s="222">
        <f t="shared" si="1226"/>
        <v>0</v>
      </c>
      <c r="DP516" s="222">
        <f t="shared" si="1227"/>
        <v>0</v>
      </c>
      <c r="DQ516" s="222">
        <f t="shared" si="1228"/>
        <v>0</v>
      </c>
      <c r="DR516" s="222">
        <f t="shared" si="1229"/>
        <v>0</v>
      </c>
      <c r="DS516" s="222">
        <f t="shared" si="1230"/>
        <v>0</v>
      </c>
      <c r="DT516" s="222">
        <f t="shared" si="1231"/>
        <v>0</v>
      </c>
      <c r="DU516" s="222">
        <f t="shared" si="1232"/>
        <v>0</v>
      </c>
      <c r="DV516" s="222">
        <f t="shared" si="1233"/>
        <v>0</v>
      </c>
      <c r="DW516" s="222">
        <f t="shared" si="1234"/>
        <v>0</v>
      </c>
      <c r="DX516" s="222">
        <f t="shared" si="1235"/>
        <v>0</v>
      </c>
      <c r="DY516" s="222">
        <f t="shared" si="1236"/>
        <v>0</v>
      </c>
      <c r="DZ516" s="222">
        <f t="shared" si="1237"/>
        <v>0</v>
      </c>
      <c r="EA516" s="222">
        <f t="shared" si="1238"/>
        <v>0</v>
      </c>
      <c r="EB516" s="222">
        <f t="shared" si="1239"/>
        <v>0</v>
      </c>
      <c r="EC516" s="222">
        <f t="shared" si="1240"/>
        <v>0</v>
      </c>
      <c r="ED516" s="222">
        <f t="shared" si="1241"/>
        <v>0</v>
      </c>
      <c r="EE516" s="222">
        <f t="shared" si="1242"/>
        <v>0</v>
      </c>
      <c r="EF516" s="222">
        <f t="shared" si="1243"/>
        <v>0</v>
      </c>
      <c r="EG516" s="222">
        <f t="shared" si="1244"/>
        <v>0</v>
      </c>
      <c r="EH516" s="222">
        <f t="shared" si="1245"/>
        <v>0</v>
      </c>
      <c r="EI516" s="222">
        <f t="shared" si="1246"/>
        <v>0</v>
      </c>
      <c r="EJ516" s="222">
        <f t="shared" si="1247"/>
        <v>0</v>
      </c>
      <c r="EK516" s="222">
        <f t="shared" si="1248"/>
        <v>0</v>
      </c>
      <c r="EL516" s="222">
        <f t="shared" si="1249"/>
        <v>0</v>
      </c>
      <c r="EM516" s="222">
        <f t="shared" si="1250"/>
        <v>0</v>
      </c>
      <c r="EN516" s="222">
        <f t="shared" si="1251"/>
        <v>0</v>
      </c>
      <c r="EO516" s="222">
        <f t="shared" si="1252"/>
        <v>0</v>
      </c>
      <c r="EP516" s="222">
        <f t="shared" si="1253"/>
        <v>0</v>
      </c>
      <c r="EQ516" s="222">
        <f t="shared" si="1254"/>
        <v>0</v>
      </c>
      <c r="ER516" s="222">
        <f t="shared" si="1255"/>
        <v>0</v>
      </c>
      <c r="ES516" s="222">
        <f t="shared" si="1256"/>
        <v>0</v>
      </c>
      <c r="ET516" s="222">
        <f t="shared" si="1257"/>
        <v>0</v>
      </c>
      <c r="EU516" s="222">
        <f t="shared" si="1258"/>
        <v>0</v>
      </c>
      <c r="EV516" s="222">
        <f t="shared" si="1259"/>
        <v>0</v>
      </c>
      <c r="EW516" s="222">
        <f t="shared" si="1260"/>
        <v>0</v>
      </c>
      <c r="EX516" s="222">
        <f t="shared" si="1261"/>
        <v>0</v>
      </c>
      <c r="EY516" s="222">
        <f t="shared" si="1262"/>
        <v>0</v>
      </c>
      <c r="EZ516" s="222">
        <f t="shared" si="1263"/>
        <v>0</v>
      </c>
      <c r="FA516" s="222">
        <f t="shared" si="1264"/>
        <v>0</v>
      </c>
      <c r="FB516" s="222">
        <f t="shared" si="1265"/>
        <v>0</v>
      </c>
      <c r="FC516" s="222">
        <f t="shared" si="1266"/>
        <v>0</v>
      </c>
      <c r="FD516" s="222">
        <f t="shared" si="1267"/>
        <v>0</v>
      </c>
      <c r="FE516" s="222">
        <f t="shared" si="1268"/>
        <v>0</v>
      </c>
      <c r="FF516" s="222">
        <f t="shared" si="1269"/>
        <v>0</v>
      </c>
      <c r="FG516" s="222">
        <f t="shared" si="1270"/>
        <v>0</v>
      </c>
      <c r="FH516" s="222">
        <f t="shared" si="1271"/>
        <v>0</v>
      </c>
      <c r="FI516" s="222">
        <f t="shared" si="1272"/>
        <v>0</v>
      </c>
      <c r="FJ516" s="222">
        <f t="shared" si="1273"/>
        <v>0</v>
      </c>
      <c r="FK516" s="222">
        <f t="shared" si="1274"/>
        <v>0</v>
      </c>
      <c r="FL516" s="222">
        <f t="shared" si="1275"/>
        <v>0</v>
      </c>
      <c r="FM516" s="222">
        <f t="shared" si="1276"/>
        <v>0</v>
      </c>
      <c r="FN516" s="222">
        <f t="shared" si="1277"/>
        <v>0</v>
      </c>
      <c r="FO516" s="222">
        <f t="shared" si="1278"/>
        <v>0</v>
      </c>
      <c r="FP516" s="222">
        <f t="shared" si="1279"/>
        <v>0</v>
      </c>
      <c r="FQ516" s="222">
        <f t="shared" si="1280"/>
        <v>0</v>
      </c>
      <c r="FR516" s="222">
        <f t="shared" si="1281"/>
        <v>0</v>
      </c>
      <c r="FS516" s="222">
        <f t="shared" si="1282"/>
        <v>0</v>
      </c>
      <c r="FT516" s="222">
        <f t="shared" si="1283"/>
        <v>0</v>
      </c>
      <c r="FU516" s="222">
        <f t="shared" si="1284"/>
        <v>0</v>
      </c>
      <c r="FV516" s="222">
        <f t="shared" si="1285"/>
        <v>0</v>
      </c>
      <c r="FW516" s="222">
        <f t="shared" si="1286"/>
        <v>0</v>
      </c>
      <c r="FX516" s="222">
        <f t="shared" si="1287"/>
        <v>0</v>
      </c>
      <c r="FY516" s="222">
        <f t="shared" si="1288"/>
        <v>0</v>
      </c>
      <c r="FZ516" s="222">
        <f t="shared" si="1289"/>
        <v>0</v>
      </c>
      <c r="GA516" s="222">
        <f t="shared" si="1290"/>
        <v>0</v>
      </c>
      <c r="GB516" s="222">
        <f t="shared" si="1291"/>
        <v>0</v>
      </c>
      <c r="GC516" s="222">
        <f t="shared" si="1292"/>
        <v>0</v>
      </c>
      <c r="GD516" s="222">
        <f t="shared" si="1293"/>
        <v>0</v>
      </c>
      <c r="GE516" s="222">
        <f t="shared" si="1294"/>
        <v>0</v>
      </c>
      <c r="GF516" s="222">
        <f t="shared" si="1295"/>
        <v>0</v>
      </c>
      <c r="GG516" s="222">
        <f t="shared" si="1296"/>
        <v>0</v>
      </c>
      <c r="GH516" s="222">
        <f t="shared" si="1297"/>
        <v>0</v>
      </c>
      <c r="GI516" s="222">
        <f t="shared" si="1298"/>
        <v>0</v>
      </c>
      <c r="GJ516" s="222">
        <f t="shared" si="1299"/>
        <v>0</v>
      </c>
      <c r="GK516" s="222">
        <f t="shared" si="1300"/>
        <v>0</v>
      </c>
      <c r="GL516" s="222">
        <f t="shared" si="1301"/>
        <v>0</v>
      </c>
      <c r="GM516" s="222">
        <f t="shared" si="1302"/>
        <v>0</v>
      </c>
      <c r="GN516" s="222">
        <f t="shared" si="1303"/>
        <v>0</v>
      </c>
      <c r="GO516" s="222">
        <f t="shared" si="1304"/>
        <v>0</v>
      </c>
      <c r="GP516" s="222">
        <f t="shared" si="1305"/>
        <v>0</v>
      </c>
      <c r="GQ516" s="222">
        <f t="shared" si="1306"/>
        <v>0</v>
      </c>
      <c r="GR516" s="222">
        <f t="shared" si="1307"/>
        <v>0</v>
      </c>
      <c r="GS516" s="222">
        <f t="shared" si="1308"/>
        <v>0</v>
      </c>
      <c r="GT516" s="222">
        <f t="shared" si="1309"/>
        <v>0</v>
      </c>
      <c r="GU516" s="222">
        <f t="shared" si="1310"/>
        <v>0</v>
      </c>
      <c r="GV516" s="222">
        <f t="shared" si="1311"/>
        <v>0</v>
      </c>
      <c r="GW516" s="222">
        <f t="shared" si="1312"/>
        <v>0</v>
      </c>
      <c r="GX516" s="222">
        <f t="shared" si="1313"/>
        <v>0</v>
      </c>
      <c r="GY516" s="222">
        <f t="shared" si="1314"/>
        <v>0</v>
      </c>
      <c r="GZ516" s="222">
        <f t="shared" si="1315"/>
        <v>0</v>
      </c>
      <c r="HA516" s="222">
        <f t="shared" si="1316"/>
        <v>0</v>
      </c>
      <c r="HB516" s="222">
        <f t="shared" si="1317"/>
        <v>0</v>
      </c>
      <c r="HC516" s="222">
        <f t="shared" si="1318"/>
        <v>0</v>
      </c>
      <c r="HD516" s="222">
        <f t="shared" si="1319"/>
        <v>0</v>
      </c>
      <c r="HE516" s="222">
        <f t="shared" si="1320"/>
        <v>0</v>
      </c>
      <c r="HF516" s="222">
        <f t="shared" si="1321"/>
        <v>0</v>
      </c>
      <c r="HG516" s="222">
        <f t="shared" si="1322"/>
        <v>0</v>
      </c>
      <c r="HH516" s="222">
        <f t="shared" si="1323"/>
        <v>0</v>
      </c>
      <c r="HI516" s="222">
        <f t="shared" si="1324"/>
        <v>0</v>
      </c>
      <c r="HJ516" s="222">
        <f t="shared" si="1325"/>
        <v>0</v>
      </c>
      <c r="HK516" s="222">
        <f t="shared" si="1326"/>
        <v>0</v>
      </c>
      <c r="HL516" s="222">
        <f t="shared" si="1327"/>
        <v>0</v>
      </c>
      <c r="HM516" s="222">
        <f t="shared" si="1328"/>
        <v>0</v>
      </c>
      <c r="HN516" s="222">
        <f t="shared" si="1329"/>
        <v>0</v>
      </c>
      <c r="HO516" s="222">
        <f t="shared" si="1330"/>
        <v>0</v>
      </c>
      <c r="HP516" s="222">
        <f t="shared" si="1331"/>
        <v>0</v>
      </c>
      <c r="HQ516" s="222">
        <f t="shared" si="1332"/>
        <v>0</v>
      </c>
      <c r="HR516" s="222">
        <f t="shared" si="1333"/>
        <v>0</v>
      </c>
      <c r="HS516" s="222">
        <f t="shared" si="1334"/>
        <v>0</v>
      </c>
      <c r="HT516" s="222">
        <f t="shared" si="1335"/>
        <v>0</v>
      </c>
      <c r="HU516" s="222">
        <f t="shared" si="1336"/>
        <v>0</v>
      </c>
      <c r="HV516" s="222">
        <f t="shared" si="1337"/>
        <v>0</v>
      </c>
      <c r="HW516" s="222">
        <f t="shared" si="1338"/>
        <v>0</v>
      </c>
      <c r="HX516" s="222">
        <f t="shared" si="1339"/>
        <v>0</v>
      </c>
      <c r="HY516" s="222">
        <f t="shared" si="1340"/>
        <v>0</v>
      </c>
      <c r="HZ516" s="222">
        <f t="shared" si="1341"/>
        <v>0</v>
      </c>
      <c r="IA516" s="222">
        <f t="shared" si="1342"/>
        <v>0</v>
      </c>
      <c r="IB516" s="222">
        <f t="shared" si="1343"/>
        <v>0</v>
      </c>
      <c r="IC516" s="222">
        <f t="shared" si="1344"/>
        <v>0</v>
      </c>
      <c r="ID516" s="222">
        <f t="shared" si="1345"/>
        <v>0</v>
      </c>
      <c r="IE516" s="222">
        <f t="shared" si="1346"/>
        <v>0</v>
      </c>
      <c r="IF516" s="222">
        <f t="shared" si="1347"/>
        <v>0</v>
      </c>
      <c r="IG516" s="222">
        <f t="shared" si="1348"/>
        <v>0</v>
      </c>
      <c r="IH516" s="222">
        <f t="shared" si="1349"/>
        <v>0</v>
      </c>
      <c r="II516" s="222">
        <f t="shared" si="1350"/>
        <v>0</v>
      </c>
      <c r="IJ516" s="222">
        <f t="shared" si="1351"/>
        <v>0</v>
      </c>
      <c r="IK516" s="222">
        <f t="shared" si="1352"/>
        <v>0</v>
      </c>
      <c r="IL516" s="222">
        <f t="shared" si="1353"/>
        <v>0</v>
      </c>
      <c r="IM516" s="222">
        <f t="shared" si="1354"/>
        <v>0</v>
      </c>
      <c r="IN516" s="222">
        <f t="shared" si="1355"/>
        <v>0</v>
      </c>
      <c r="IO516" s="222">
        <f t="shared" si="1356"/>
        <v>0</v>
      </c>
      <c r="IP516" s="222">
        <f t="shared" si="1357"/>
        <v>0</v>
      </c>
      <c r="IQ516" s="222">
        <f t="shared" si="1358"/>
        <v>0</v>
      </c>
      <c r="IR516" s="222">
        <f t="shared" si="1359"/>
        <v>0</v>
      </c>
      <c r="IS516" s="222">
        <f t="shared" si="1360"/>
        <v>0</v>
      </c>
      <c r="IT516" s="222">
        <f t="shared" si="1361"/>
        <v>0</v>
      </c>
      <c r="IU516" s="222">
        <f t="shared" si="1362"/>
        <v>0</v>
      </c>
      <c r="IV516" s="222">
        <f t="shared" si="1363"/>
        <v>0</v>
      </c>
      <c r="IW516" s="222">
        <f t="shared" si="1364"/>
        <v>0</v>
      </c>
      <c r="IX516" s="222">
        <f t="shared" si="1365"/>
        <v>0</v>
      </c>
      <c r="IY516" s="222">
        <f t="shared" si="1366"/>
        <v>0</v>
      </c>
      <c r="IZ516" s="222">
        <f t="shared" si="1367"/>
        <v>0</v>
      </c>
      <c r="JA516" s="222">
        <f t="shared" si="1368"/>
        <v>0</v>
      </c>
      <c r="JB516" s="222">
        <f t="shared" si="1369"/>
        <v>0</v>
      </c>
    </row>
    <row r="517" spans="2:262">
      <c r="B517" s="230">
        <v>156</v>
      </c>
      <c r="C517" s="229">
        <f t="shared" si="1370"/>
        <v>3.0468750000000023E-3</v>
      </c>
      <c r="D517" s="226">
        <f t="shared" ca="1" si="1113"/>
        <v>23.502365434724933</v>
      </c>
      <c r="E517" s="225">
        <f ca="1">FF361</f>
        <v>-0.49763456527506744</v>
      </c>
      <c r="F517" s="224">
        <v>156</v>
      </c>
      <c r="G517" s="222">
        <f t="shared" si="1114"/>
        <v>0</v>
      </c>
      <c r="H517" s="222">
        <f t="shared" si="1115"/>
        <v>0</v>
      </c>
      <c r="I517" s="222">
        <f t="shared" si="1116"/>
        <v>0</v>
      </c>
      <c r="J517" s="222">
        <f t="shared" si="1117"/>
        <v>0</v>
      </c>
      <c r="K517" s="222">
        <f t="shared" si="1118"/>
        <v>0</v>
      </c>
      <c r="L517" s="222">
        <f t="shared" si="1119"/>
        <v>0</v>
      </c>
      <c r="M517" s="222">
        <f t="shared" si="1120"/>
        <v>0</v>
      </c>
      <c r="N517" s="222">
        <f t="shared" si="1121"/>
        <v>0</v>
      </c>
      <c r="O517" s="222">
        <f t="shared" si="1122"/>
        <v>0</v>
      </c>
      <c r="P517" s="222">
        <f t="shared" si="1123"/>
        <v>0</v>
      </c>
      <c r="Q517" s="222">
        <f t="shared" si="1124"/>
        <v>0</v>
      </c>
      <c r="R517" s="222">
        <f t="shared" si="1125"/>
        <v>0</v>
      </c>
      <c r="S517" s="222">
        <f t="shared" si="1126"/>
        <v>0</v>
      </c>
      <c r="T517" s="222">
        <f t="shared" si="1127"/>
        <v>0</v>
      </c>
      <c r="U517" s="222">
        <f t="shared" si="1128"/>
        <v>0</v>
      </c>
      <c r="V517" s="222">
        <f t="shared" si="1129"/>
        <v>0</v>
      </c>
      <c r="W517" s="222">
        <f t="shared" si="1130"/>
        <v>0</v>
      </c>
      <c r="X517" s="222">
        <f t="shared" si="1131"/>
        <v>0</v>
      </c>
      <c r="Y517" s="222">
        <f t="shared" si="1132"/>
        <v>0</v>
      </c>
      <c r="Z517" s="222">
        <f t="shared" si="1133"/>
        <v>0</v>
      </c>
      <c r="AA517" s="222">
        <f t="shared" si="1134"/>
        <v>0</v>
      </c>
      <c r="AB517" s="222">
        <f t="shared" si="1135"/>
        <v>0</v>
      </c>
      <c r="AC517" s="222">
        <f t="shared" si="1136"/>
        <v>0</v>
      </c>
      <c r="AD517" s="222">
        <f t="shared" si="1137"/>
        <v>0</v>
      </c>
      <c r="AE517" s="222">
        <f t="shared" si="1138"/>
        <v>0</v>
      </c>
      <c r="AF517" s="222">
        <f t="shared" si="1139"/>
        <v>0</v>
      </c>
      <c r="AG517" s="222">
        <f t="shared" si="1140"/>
        <v>0</v>
      </c>
      <c r="AH517" s="222">
        <f t="shared" si="1141"/>
        <v>0</v>
      </c>
      <c r="AI517" s="222">
        <f t="shared" si="1142"/>
        <v>0</v>
      </c>
      <c r="AJ517" s="222">
        <f t="shared" si="1143"/>
        <v>0</v>
      </c>
      <c r="AK517" s="222">
        <f t="shared" si="1144"/>
        <v>0</v>
      </c>
      <c r="AL517" s="222">
        <f t="shared" si="1145"/>
        <v>0</v>
      </c>
      <c r="AM517" s="222">
        <f t="shared" si="1146"/>
        <v>0</v>
      </c>
      <c r="AN517" s="222">
        <f t="shared" si="1147"/>
        <v>0</v>
      </c>
      <c r="AO517" s="222">
        <f t="shared" si="1148"/>
        <v>0</v>
      </c>
      <c r="AP517" s="222">
        <f t="shared" si="1149"/>
        <v>0</v>
      </c>
      <c r="AQ517" s="222">
        <f t="shared" si="1150"/>
        <v>0</v>
      </c>
      <c r="AR517" s="222">
        <f t="shared" si="1151"/>
        <v>0</v>
      </c>
      <c r="AS517" s="222">
        <f t="shared" si="1152"/>
        <v>0</v>
      </c>
      <c r="AT517" s="222">
        <f t="shared" si="1153"/>
        <v>0</v>
      </c>
      <c r="AU517" s="222">
        <f t="shared" si="1154"/>
        <v>0</v>
      </c>
      <c r="AV517" s="222">
        <f t="shared" si="1155"/>
        <v>0</v>
      </c>
      <c r="AW517" s="222">
        <f t="shared" si="1156"/>
        <v>0</v>
      </c>
      <c r="AX517" s="222">
        <f t="shared" si="1157"/>
        <v>0</v>
      </c>
      <c r="AY517" s="222">
        <f t="shared" si="1158"/>
        <v>0</v>
      </c>
      <c r="AZ517" s="222">
        <f t="shared" si="1159"/>
        <v>0</v>
      </c>
      <c r="BA517" s="222">
        <f t="shared" si="1160"/>
        <v>0</v>
      </c>
      <c r="BB517" s="222">
        <f t="shared" si="1161"/>
        <v>0</v>
      </c>
      <c r="BC517" s="222">
        <f t="shared" si="1162"/>
        <v>0</v>
      </c>
      <c r="BD517" s="222">
        <f t="shared" si="1163"/>
        <v>0</v>
      </c>
      <c r="BE517" s="222">
        <f t="shared" si="1164"/>
        <v>0</v>
      </c>
      <c r="BF517" s="222">
        <f t="shared" si="1165"/>
        <v>0</v>
      </c>
      <c r="BG517" s="222">
        <f t="shared" si="1166"/>
        <v>0</v>
      </c>
      <c r="BH517" s="222">
        <f t="shared" si="1167"/>
        <v>0</v>
      </c>
      <c r="BI517" s="222">
        <f t="shared" si="1168"/>
        <v>0</v>
      </c>
      <c r="BJ517" s="222">
        <f t="shared" si="1169"/>
        <v>0</v>
      </c>
      <c r="BK517" s="222">
        <f t="shared" si="1170"/>
        <v>0</v>
      </c>
      <c r="BL517" s="222">
        <f t="shared" si="1171"/>
        <v>0</v>
      </c>
      <c r="BM517" s="222">
        <f t="shared" si="1172"/>
        <v>0</v>
      </c>
      <c r="BN517" s="222">
        <f t="shared" si="1173"/>
        <v>0</v>
      </c>
      <c r="BO517" s="222">
        <f t="shared" si="1174"/>
        <v>0</v>
      </c>
      <c r="BP517" s="222">
        <f t="shared" si="1175"/>
        <v>0</v>
      </c>
      <c r="BQ517" s="222">
        <f t="shared" si="1176"/>
        <v>0</v>
      </c>
      <c r="BR517" s="222">
        <f t="shared" si="1177"/>
        <v>0</v>
      </c>
      <c r="BS517" s="222">
        <f t="shared" si="1178"/>
        <v>0</v>
      </c>
      <c r="BT517" s="222">
        <f t="shared" si="1179"/>
        <v>0</v>
      </c>
      <c r="BU517" s="222">
        <f t="shared" si="1180"/>
        <v>0</v>
      </c>
      <c r="BV517" s="222">
        <f t="shared" si="1181"/>
        <v>0</v>
      </c>
      <c r="BW517" s="222">
        <f t="shared" si="1182"/>
        <v>0</v>
      </c>
      <c r="BX517" s="222">
        <f t="shared" si="1183"/>
        <v>0</v>
      </c>
      <c r="BY517" s="222">
        <f t="shared" si="1184"/>
        <v>0</v>
      </c>
      <c r="BZ517" s="222">
        <f t="shared" si="1185"/>
        <v>0</v>
      </c>
      <c r="CA517" s="222">
        <f t="shared" si="1186"/>
        <v>0</v>
      </c>
      <c r="CB517" s="222">
        <f t="shared" si="1187"/>
        <v>0</v>
      </c>
      <c r="CC517" s="222">
        <f t="shared" si="1188"/>
        <v>0</v>
      </c>
      <c r="CD517" s="222">
        <f t="shared" si="1189"/>
        <v>0</v>
      </c>
      <c r="CE517" s="222">
        <f t="shared" si="1190"/>
        <v>0</v>
      </c>
      <c r="CF517" s="222">
        <f t="shared" si="1191"/>
        <v>0</v>
      </c>
      <c r="CG517" s="222">
        <f t="shared" si="1192"/>
        <v>0</v>
      </c>
      <c r="CH517" s="222">
        <f t="shared" si="1193"/>
        <v>0</v>
      </c>
      <c r="CI517" s="222">
        <f t="shared" si="1194"/>
        <v>0</v>
      </c>
      <c r="CJ517" s="222">
        <f t="shared" si="1195"/>
        <v>0</v>
      </c>
      <c r="CK517" s="222">
        <f t="shared" si="1196"/>
        <v>0</v>
      </c>
      <c r="CL517" s="222">
        <f t="shared" si="1197"/>
        <v>0</v>
      </c>
      <c r="CM517" s="222">
        <f t="shared" si="1198"/>
        <v>0</v>
      </c>
      <c r="CN517" s="222">
        <f t="shared" si="1199"/>
        <v>0</v>
      </c>
      <c r="CO517" s="222">
        <f t="shared" si="1200"/>
        <v>0</v>
      </c>
      <c r="CP517" s="222">
        <f t="shared" si="1201"/>
        <v>0</v>
      </c>
      <c r="CQ517" s="222">
        <f t="shared" si="1202"/>
        <v>0</v>
      </c>
      <c r="CR517" s="222">
        <f t="shared" si="1203"/>
        <v>0</v>
      </c>
      <c r="CS517" s="222">
        <f t="shared" si="1204"/>
        <v>0</v>
      </c>
      <c r="CT517" s="222">
        <f t="shared" si="1205"/>
        <v>0</v>
      </c>
      <c r="CU517" s="222">
        <f t="shared" si="1206"/>
        <v>0</v>
      </c>
      <c r="CV517" s="222">
        <f t="shared" si="1207"/>
        <v>0</v>
      </c>
      <c r="CW517" s="222">
        <f t="shared" si="1208"/>
        <v>0</v>
      </c>
      <c r="CX517" s="222">
        <f t="shared" si="1209"/>
        <v>0</v>
      </c>
      <c r="CY517" s="222">
        <f t="shared" si="1210"/>
        <v>0</v>
      </c>
      <c r="CZ517" s="222">
        <f t="shared" si="1211"/>
        <v>0</v>
      </c>
      <c r="DA517" s="222">
        <f t="shared" si="1212"/>
        <v>0</v>
      </c>
      <c r="DB517" s="222">
        <f t="shared" si="1213"/>
        <v>0</v>
      </c>
      <c r="DC517" s="222">
        <f t="shared" si="1214"/>
        <v>0</v>
      </c>
      <c r="DD517" s="222">
        <f t="shared" si="1215"/>
        <v>0</v>
      </c>
      <c r="DE517" s="222">
        <f t="shared" si="1216"/>
        <v>0</v>
      </c>
      <c r="DF517" s="222">
        <f t="shared" si="1217"/>
        <v>0</v>
      </c>
      <c r="DG517" s="222">
        <f t="shared" si="1218"/>
        <v>0</v>
      </c>
      <c r="DH517" s="222">
        <f t="shared" si="1219"/>
        <v>0</v>
      </c>
      <c r="DI517" s="222">
        <f t="shared" si="1220"/>
        <v>0</v>
      </c>
      <c r="DJ517" s="222">
        <f t="shared" si="1221"/>
        <v>0</v>
      </c>
      <c r="DK517" s="222">
        <f t="shared" si="1222"/>
        <v>0</v>
      </c>
      <c r="DL517" s="222">
        <f t="shared" si="1223"/>
        <v>0</v>
      </c>
      <c r="DM517" s="222">
        <f t="shared" si="1224"/>
        <v>0</v>
      </c>
      <c r="DN517" s="222">
        <f t="shared" si="1225"/>
        <v>0</v>
      </c>
      <c r="DO517" s="222">
        <f t="shared" si="1226"/>
        <v>0</v>
      </c>
      <c r="DP517" s="222">
        <f t="shared" si="1227"/>
        <v>0</v>
      </c>
      <c r="DQ517" s="222">
        <f t="shared" si="1228"/>
        <v>0</v>
      </c>
      <c r="DR517" s="222">
        <f t="shared" si="1229"/>
        <v>0</v>
      </c>
      <c r="DS517" s="222">
        <f t="shared" si="1230"/>
        <v>0</v>
      </c>
      <c r="DT517" s="222">
        <f t="shared" si="1231"/>
        <v>0</v>
      </c>
      <c r="DU517" s="222">
        <f t="shared" si="1232"/>
        <v>0</v>
      </c>
      <c r="DV517" s="222">
        <f t="shared" si="1233"/>
        <v>0</v>
      </c>
      <c r="DW517" s="222">
        <f t="shared" si="1234"/>
        <v>0</v>
      </c>
      <c r="DX517" s="222">
        <f t="shared" si="1235"/>
        <v>0</v>
      </c>
      <c r="DY517" s="222">
        <f t="shared" si="1236"/>
        <v>0</v>
      </c>
      <c r="DZ517" s="222">
        <f t="shared" si="1237"/>
        <v>0</v>
      </c>
      <c r="EA517" s="222">
        <f t="shared" si="1238"/>
        <v>0</v>
      </c>
      <c r="EB517" s="222">
        <f t="shared" si="1239"/>
        <v>0</v>
      </c>
      <c r="EC517" s="222">
        <f t="shared" si="1240"/>
        <v>0</v>
      </c>
      <c r="ED517" s="222">
        <f t="shared" si="1241"/>
        <v>0</v>
      </c>
      <c r="EE517" s="222">
        <f t="shared" si="1242"/>
        <v>0</v>
      </c>
      <c r="EF517" s="222">
        <f t="shared" si="1243"/>
        <v>0</v>
      </c>
      <c r="EG517" s="222">
        <f t="shared" si="1244"/>
        <v>0</v>
      </c>
      <c r="EH517" s="222">
        <f t="shared" si="1245"/>
        <v>0</v>
      </c>
      <c r="EI517" s="222">
        <f t="shared" si="1246"/>
        <v>0</v>
      </c>
      <c r="EJ517" s="222">
        <f t="shared" si="1247"/>
        <v>0</v>
      </c>
      <c r="EK517" s="222">
        <f t="shared" si="1248"/>
        <v>0</v>
      </c>
      <c r="EL517" s="222">
        <f t="shared" si="1249"/>
        <v>0</v>
      </c>
      <c r="EM517" s="222">
        <f t="shared" si="1250"/>
        <v>0</v>
      </c>
      <c r="EN517" s="222">
        <f t="shared" si="1251"/>
        <v>0</v>
      </c>
      <c r="EO517" s="222">
        <f t="shared" si="1252"/>
        <v>0</v>
      </c>
      <c r="EP517" s="222">
        <f t="shared" si="1253"/>
        <v>0</v>
      </c>
      <c r="EQ517" s="222">
        <f t="shared" si="1254"/>
        <v>0</v>
      </c>
      <c r="ER517" s="222">
        <f t="shared" si="1255"/>
        <v>0</v>
      </c>
      <c r="ES517" s="222">
        <f t="shared" si="1256"/>
        <v>0</v>
      </c>
      <c r="ET517" s="222">
        <f t="shared" si="1257"/>
        <v>0</v>
      </c>
      <c r="EU517" s="222">
        <f t="shared" si="1258"/>
        <v>0</v>
      </c>
      <c r="EV517" s="222">
        <f t="shared" si="1259"/>
        <v>0</v>
      </c>
      <c r="EW517" s="222">
        <f t="shared" si="1260"/>
        <v>0</v>
      </c>
      <c r="EX517" s="222">
        <f t="shared" si="1261"/>
        <v>0</v>
      </c>
      <c r="EY517" s="222">
        <f t="shared" si="1262"/>
        <v>0</v>
      </c>
      <c r="EZ517" s="222">
        <f t="shared" si="1263"/>
        <v>0</v>
      </c>
      <c r="FA517" s="222">
        <f t="shared" si="1264"/>
        <v>0</v>
      </c>
      <c r="FB517" s="222">
        <f t="shared" si="1265"/>
        <v>0</v>
      </c>
      <c r="FC517" s="222">
        <f t="shared" si="1266"/>
        <v>0</v>
      </c>
      <c r="FD517" s="222">
        <f t="shared" si="1267"/>
        <v>0</v>
      </c>
      <c r="FE517" s="222">
        <f t="shared" si="1268"/>
        <v>0</v>
      </c>
      <c r="FF517" s="222">
        <f t="shared" si="1269"/>
        <v>0</v>
      </c>
      <c r="FG517" s="222">
        <f t="shared" si="1270"/>
        <v>0</v>
      </c>
      <c r="FH517" s="222">
        <f t="shared" si="1271"/>
        <v>0</v>
      </c>
      <c r="FI517" s="222">
        <f t="shared" si="1272"/>
        <v>0</v>
      </c>
      <c r="FJ517" s="222">
        <f t="shared" si="1273"/>
        <v>0</v>
      </c>
      <c r="FK517" s="222">
        <f t="shared" si="1274"/>
        <v>0</v>
      </c>
      <c r="FL517" s="222">
        <f t="shared" si="1275"/>
        <v>0</v>
      </c>
      <c r="FM517" s="222">
        <f t="shared" si="1276"/>
        <v>0</v>
      </c>
      <c r="FN517" s="222">
        <f t="shared" si="1277"/>
        <v>0</v>
      </c>
      <c r="FO517" s="222">
        <f t="shared" si="1278"/>
        <v>0</v>
      </c>
      <c r="FP517" s="222">
        <f t="shared" si="1279"/>
        <v>0</v>
      </c>
      <c r="FQ517" s="222">
        <f t="shared" si="1280"/>
        <v>0</v>
      </c>
      <c r="FR517" s="222">
        <f t="shared" si="1281"/>
        <v>0</v>
      </c>
      <c r="FS517" s="222">
        <f t="shared" si="1282"/>
        <v>0</v>
      </c>
      <c r="FT517" s="222">
        <f t="shared" si="1283"/>
        <v>0</v>
      </c>
      <c r="FU517" s="222">
        <f t="shared" si="1284"/>
        <v>0</v>
      </c>
      <c r="FV517" s="222">
        <f t="shared" si="1285"/>
        <v>0</v>
      </c>
      <c r="FW517" s="222">
        <f t="shared" si="1286"/>
        <v>0</v>
      </c>
      <c r="FX517" s="222">
        <f t="shared" si="1287"/>
        <v>0</v>
      </c>
      <c r="FY517" s="222">
        <f t="shared" si="1288"/>
        <v>0</v>
      </c>
      <c r="FZ517" s="222">
        <f t="shared" si="1289"/>
        <v>0</v>
      </c>
      <c r="GA517" s="222">
        <f t="shared" si="1290"/>
        <v>0</v>
      </c>
      <c r="GB517" s="222">
        <f t="shared" si="1291"/>
        <v>0</v>
      </c>
      <c r="GC517" s="222">
        <f t="shared" si="1292"/>
        <v>0</v>
      </c>
      <c r="GD517" s="222">
        <f t="shared" si="1293"/>
        <v>0</v>
      </c>
      <c r="GE517" s="222">
        <f t="shared" si="1294"/>
        <v>0</v>
      </c>
      <c r="GF517" s="222">
        <f t="shared" si="1295"/>
        <v>0</v>
      </c>
      <c r="GG517" s="222">
        <f t="shared" si="1296"/>
        <v>0</v>
      </c>
      <c r="GH517" s="222">
        <f t="shared" si="1297"/>
        <v>0</v>
      </c>
      <c r="GI517" s="222">
        <f t="shared" si="1298"/>
        <v>0</v>
      </c>
      <c r="GJ517" s="222">
        <f t="shared" si="1299"/>
        <v>0</v>
      </c>
      <c r="GK517" s="222">
        <f t="shared" si="1300"/>
        <v>0</v>
      </c>
      <c r="GL517" s="222">
        <f t="shared" si="1301"/>
        <v>0</v>
      </c>
      <c r="GM517" s="222">
        <f t="shared" si="1302"/>
        <v>0</v>
      </c>
      <c r="GN517" s="222">
        <f t="shared" si="1303"/>
        <v>0</v>
      </c>
      <c r="GO517" s="222">
        <f t="shared" si="1304"/>
        <v>0</v>
      </c>
      <c r="GP517" s="222">
        <f t="shared" si="1305"/>
        <v>0</v>
      </c>
      <c r="GQ517" s="222">
        <f t="shared" si="1306"/>
        <v>0</v>
      </c>
      <c r="GR517" s="222">
        <f t="shared" si="1307"/>
        <v>0</v>
      </c>
      <c r="GS517" s="222">
        <f t="shared" si="1308"/>
        <v>0</v>
      </c>
      <c r="GT517" s="222">
        <f t="shared" si="1309"/>
        <v>0</v>
      </c>
      <c r="GU517" s="222">
        <f t="shared" si="1310"/>
        <v>0</v>
      </c>
      <c r="GV517" s="222">
        <f t="shared" si="1311"/>
        <v>0</v>
      </c>
      <c r="GW517" s="222">
        <f t="shared" si="1312"/>
        <v>0</v>
      </c>
      <c r="GX517" s="222">
        <f t="shared" si="1313"/>
        <v>0</v>
      </c>
      <c r="GY517" s="222">
        <f t="shared" si="1314"/>
        <v>0</v>
      </c>
      <c r="GZ517" s="222">
        <f t="shared" si="1315"/>
        <v>0</v>
      </c>
      <c r="HA517" s="222">
        <f t="shared" si="1316"/>
        <v>0</v>
      </c>
      <c r="HB517" s="222">
        <f t="shared" si="1317"/>
        <v>0</v>
      </c>
      <c r="HC517" s="222">
        <f t="shared" si="1318"/>
        <v>0</v>
      </c>
      <c r="HD517" s="222">
        <f t="shared" si="1319"/>
        <v>0</v>
      </c>
      <c r="HE517" s="222">
        <f t="shared" si="1320"/>
        <v>0</v>
      </c>
      <c r="HF517" s="222">
        <f t="shared" si="1321"/>
        <v>0</v>
      </c>
      <c r="HG517" s="222">
        <f t="shared" si="1322"/>
        <v>0</v>
      </c>
      <c r="HH517" s="222">
        <f t="shared" si="1323"/>
        <v>0</v>
      </c>
      <c r="HI517" s="222">
        <f t="shared" si="1324"/>
        <v>0</v>
      </c>
      <c r="HJ517" s="222">
        <f t="shared" si="1325"/>
        <v>0</v>
      </c>
      <c r="HK517" s="222">
        <f t="shared" si="1326"/>
        <v>0</v>
      </c>
      <c r="HL517" s="222">
        <f t="shared" si="1327"/>
        <v>0</v>
      </c>
      <c r="HM517" s="222">
        <f t="shared" si="1328"/>
        <v>0</v>
      </c>
      <c r="HN517" s="222">
        <f t="shared" si="1329"/>
        <v>0</v>
      </c>
      <c r="HO517" s="222">
        <f t="shared" si="1330"/>
        <v>0</v>
      </c>
      <c r="HP517" s="222">
        <f t="shared" si="1331"/>
        <v>0</v>
      </c>
      <c r="HQ517" s="222">
        <f t="shared" si="1332"/>
        <v>0</v>
      </c>
      <c r="HR517" s="222">
        <f t="shared" si="1333"/>
        <v>0</v>
      </c>
      <c r="HS517" s="222">
        <f t="shared" si="1334"/>
        <v>0</v>
      </c>
      <c r="HT517" s="222">
        <f t="shared" si="1335"/>
        <v>0</v>
      </c>
      <c r="HU517" s="222">
        <f t="shared" si="1336"/>
        <v>0</v>
      </c>
      <c r="HV517" s="222">
        <f t="shared" si="1337"/>
        <v>0</v>
      </c>
      <c r="HW517" s="222">
        <f t="shared" si="1338"/>
        <v>0</v>
      </c>
      <c r="HX517" s="222">
        <f t="shared" si="1339"/>
        <v>0</v>
      </c>
      <c r="HY517" s="222">
        <f t="shared" si="1340"/>
        <v>0</v>
      </c>
      <c r="HZ517" s="222">
        <f t="shared" si="1341"/>
        <v>0</v>
      </c>
      <c r="IA517" s="222">
        <f t="shared" si="1342"/>
        <v>0</v>
      </c>
      <c r="IB517" s="222">
        <f t="shared" si="1343"/>
        <v>0</v>
      </c>
      <c r="IC517" s="222">
        <f t="shared" si="1344"/>
        <v>0</v>
      </c>
      <c r="ID517" s="222">
        <f t="shared" si="1345"/>
        <v>0</v>
      </c>
      <c r="IE517" s="222">
        <f t="shared" si="1346"/>
        <v>0</v>
      </c>
      <c r="IF517" s="222">
        <f t="shared" si="1347"/>
        <v>0</v>
      </c>
      <c r="IG517" s="222">
        <f t="shared" si="1348"/>
        <v>0</v>
      </c>
      <c r="IH517" s="222">
        <f t="shared" si="1349"/>
        <v>0</v>
      </c>
      <c r="II517" s="222">
        <f t="shared" si="1350"/>
        <v>0</v>
      </c>
      <c r="IJ517" s="222">
        <f t="shared" si="1351"/>
        <v>0</v>
      </c>
      <c r="IK517" s="222">
        <f t="shared" si="1352"/>
        <v>0</v>
      </c>
      <c r="IL517" s="222">
        <f t="shared" si="1353"/>
        <v>0</v>
      </c>
      <c r="IM517" s="222">
        <f t="shared" si="1354"/>
        <v>0</v>
      </c>
      <c r="IN517" s="222">
        <f t="shared" si="1355"/>
        <v>0</v>
      </c>
      <c r="IO517" s="222">
        <f t="shared" si="1356"/>
        <v>0</v>
      </c>
      <c r="IP517" s="222">
        <f t="shared" si="1357"/>
        <v>0</v>
      </c>
      <c r="IQ517" s="222">
        <f t="shared" si="1358"/>
        <v>0</v>
      </c>
      <c r="IR517" s="222">
        <f t="shared" si="1359"/>
        <v>0</v>
      </c>
      <c r="IS517" s="222">
        <f t="shared" si="1360"/>
        <v>0</v>
      </c>
      <c r="IT517" s="222">
        <f t="shared" si="1361"/>
        <v>0</v>
      </c>
      <c r="IU517" s="222">
        <f t="shared" si="1362"/>
        <v>0</v>
      </c>
      <c r="IV517" s="222">
        <f t="shared" si="1363"/>
        <v>0</v>
      </c>
      <c r="IW517" s="222">
        <f t="shared" si="1364"/>
        <v>0</v>
      </c>
      <c r="IX517" s="222">
        <f t="shared" si="1365"/>
        <v>0</v>
      </c>
      <c r="IY517" s="222">
        <f t="shared" si="1366"/>
        <v>0</v>
      </c>
      <c r="IZ517" s="222">
        <f t="shared" si="1367"/>
        <v>0</v>
      </c>
      <c r="JA517" s="222">
        <f t="shared" si="1368"/>
        <v>0</v>
      </c>
      <c r="JB517" s="222">
        <f t="shared" si="1369"/>
        <v>0</v>
      </c>
    </row>
    <row r="518" spans="2:262">
      <c r="B518" s="230">
        <v>157</v>
      </c>
      <c r="C518" s="229">
        <f t="shared" si="1370"/>
        <v>3.0664062500000023E-3</v>
      </c>
      <c r="D518" s="226">
        <f t="shared" ca="1" si="1113"/>
        <v>23.479783827413176</v>
      </c>
      <c r="E518" s="225">
        <f ca="1">FG361</f>
        <v>-0.52021617258682296</v>
      </c>
      <c r="F518" s="224">
        <v>157</v>
      </c>
      <c r="G518" s="222">
        <f t="shared" si="1114"/>
        <v>0</v>
      </c>
      <c r="H518" s="222">
        <f t="shared" si="1115"/>
        <v>0</v>
      </c>
      <c r="I518" s="222">
        <f t="shared" si="1116"/>
        <v>0</v>
      </c>
      <c r="J518" s="222">
        <f t="shared" si="1117"/>
        <v>0</v>
      </c>
      <c r="K518" s="222">
        <f t="shared" si="1118"/>
        <v>0</v>
      </c>
      <c r="L518" s="222">
        <f t="shared" si="1119"/>
        <v>0</v>
      </c>
      <c r="M518" s="222">
        <f t="shared" si="1120"/>
        <v>0</v>
      </c>
      <c r="N518" s="222">
        <f t="shared" si="1121"/>
        <v>0</v>
      </c>
      <c r="O518" s="222">
        <f t="shared" si="1122"/>
        <v>0</v>
      </c>
      <c r="P518" s="222">
        <f t="shared" si="1123"/>
        <v>0</v>
      </c>
      <c r="Q518" s="222">
        <f t="shared" si="1124"/>
        <v>0</v>
      </c>
      <c r="R518" s="222">
        <f t="shared" si="1125"/>
        <v>0</v>
      </c>
      <c r="S518" s="222">
        <f t="shared" si="1126"/>
        <v>0</v>
      </c>
      <c r="T518" s="222">
        <f t="shared" si="1127"/>
        <v>0</v>
      </c>
      <c r="U518" s="222">
        <f t="shared" si="1128"/>
        <v>0</v>
      </c>
      <c r="V518" s="222">
        <f t="shared" si="1129"/>
        <v>0</v>
      </c>
      <c r="W518" s="222">
        <f t="shared" si="1130"/>
        <v>0</v>
      </c>
      <c r="X518" s="222">
        <f t="shared" si="1131"/>
        <v>0</v>
      </c>
      <c r="Y518" s="222">
        <f t="shared" si="1132"/>
        <v>0</v>
      </c>
      <c r="Z518" s="222">
        <f t="shared" si="1133"/>
        <v>0</v>
      </c>
      <c r="AA518" s="222">
        <f t="shared" si="1134"/>
        <v>0</v>
      </c>
      <c r="AB518" s="222">
        <f t="shared" si="1135"/>
        <v>0</v>
      </c>
      <c r="AC518" s="222">
        <f t="shared" si="1136"/>
        <v>0</v>
      </c>
      <c r="AD518" s="222">
        <f t="shared" si="1137"/>
        <v>0</v>
      </c>
      <c r="AE518" s="222">
        <f t="shared" si="1138"/>
        <v>0</v>
      </c>
      <c r="AF518" s="222">
        <f t="shared" si="1139"/>
        <v>0</v>
      </c>
      <c r="AG518" s="222">
        <f t="shared" si="1140"/>
        <v>0</v>
      </c>
      <c r="AH518" s="222">
        <f t="shared" si="1141"/>
        <v>0</v>
      </c>
      <c r="AI518" s="222">
        <f t="shared" si="1142"/>
        <v>0</v>
      </c>
      <c r="AJ518" s="222">
        <f t="shared" si="1143"/>
        <v>0</v>
      </c>
      <c r="AK518" s="222">
        <f t="shared" si="1144"/>
        <v>0</v>
      </c>
      <c r="AL518" s="222">
        <f t="shared" si="1145"/>
        <v>0</v>
      </c>
      <c r="AM518" s="222">
        <f t="shared" si="1146"/>
        <v>0</v>
      </c>
      <c r="AN518" s="222">
        <f t="shared" si="1147"/>
        <v>0</v>
      </c>
      <c r="AO518" s="222">
        <f t="shared" si="1148"/>
        <v>0</v>
      </c>
      <c r="AP518" s="222">
        <f t="shared" si="1149"/>
        <v>0</v>
      </c>
      <c r="AQ518" s="222">
        <f t="shared" si="1150"/>
        <v>0</v>
      </c>
      <c r="AR518" s="222">
        <f t="shared" si="1151"/>
        <v>0</v>
      </c>
      <c r="AS518" s="222">
        <f t="shared" si="1152"/>
        <v>0</v>
      </c>
      <c r="AT518" s="222">
        <f t="shared" si="1153"/>
        <v>0</v>
      </c>
      <c r="AU518" s="222">
        <f t="shared" si="1154"/>
        <v>0</v>
      </c>
      <c r="AV518" s="222">
        <f t="shared" si="1155"/>
        <v>0</v>
      </c>
      <c r="AW518" s="222">
        <f t="shared" si="1156"/>
        <v>0</v>
      </c>
      <c r="AX518" s="222">
        <f t="shared" si="1157"/>
        <v>0</v>
      </c>
      <c r="AY518" s="222">
        <f t="shared" si="1158"/>
        <v>0</v>
      </c>
      <c r="AZ518" s="222">
        <f t="shared" si="1159"/>
        <v>0</v>
      </c>
      <c r="BA518" s="222">
        <f t="shared" si="1160"/>
        <v>0</v>
      </c>
      <c r="BB518" s="222">
        <f t="shared" si="1161"/>
        <v>0</v>
      </c>
      <c r="BC518" s="222">
        <f t="shared" si="1162"/>
        <v>0</v>
      </c>
      <c r="BD518" s="222">
        <f t="shared" si="1163"/>
        <v>0</v>
      </c>
      <c r="BE518" s="222">
        <f t="shared" si="1164"/>
        <v>0</v>
      </c>
      <c r="BF518" s="222">
        <f t="shared" si="1165"/>
        <v>0</v>
      </c>
      <c r="BG518" s="222">
        <f t="shared" si="1166"/>
        <v>0</v>
      </c>
      <c r="BH518" s="222">
        <f t="shared" si="1167"/>
        <v>0</v>
      </c>
      <c r="BI518" s="222">
        <f t="shared" si="1168"/>
        <v>0</v>
      </c>
      <c r="BJ518" s="222">
        <f t="shared" si="1169"/>
        <v>0</v>
      </c>
      <c r="BK518" s="222">
        <f t="shared" si="1170"/>
        <v>0</v>
      </c>
      <c r="BL518" s="222">
        <f t="shared" si="1171"/>
        <v>0</v>
      </c>
      <c r="BM518" s="222">
        <f t="shared" si="1172"/>
        <v>0</v>
      </c>
      <c r="BN518" s="222">
        <f t="shared" si="1173"/>
        <v>0</v>
      </c>
      <c r="BO518" s="222">
        <f t="shared" si="1174"/>
        <v>0</v>
      </c>
      <c r="BP518" s="222">
        <f t="shared" si="1175"/>
        <v>0</v>
      </c>
      <c r="BQ518" s="222">
        <f t="shared" si="1176"/>
        <v>0</v>
      </c>
      <c r="BR518" s="222">
        <f t="shared" si="1177"/>
        <v>0</v>
      </c>
      <c r="BS518" s="222">
        <f t="shared" si="1178"/>
        <v>0</v>
      </c>
      <c r="BT518" s="222">
        <f t="shared" si="1179"/>
        <v>0</v>
      </c>
      <c r="BU518" s="222">
        <f t="shared" si="1180"/>
        <v>0</v>
      </c>
      <c r="BV518" s="222">
        <f t="shared" si="1181"/>
        <v>0</v>
      </c>
      <c r="BW518" s="222">
        <f t="shared" si="1182"/>
        <v>0</v>
      </c>
      <c r="BX518" s="222">
        <f t="shared" si="1183"/>
        <v>0</v>
      </c>
      <c r="BY518" s="222">
        <f t="shared" si="1184"/>
        <v>0</v>
      </c>
      <c r="BZ518" s="222">
        <f t="shared" si="1185"/>
        <v>0</v>
      </c>
      <c r="CA518" s="222">
        <f t="shared" si="1186"/>
        <v>0</v>
      </c>
      <c r="CB518" s="222">
        <f t="shared" si="1187"/>
        <v>0</v>
      </c>
      <c r="CC518" s="222">
        <f t="shared" si="1188"/>
        <v>0</v>
      </c>
      <c r="CD518" s="222">
        <f t="shared" si="1189"/>
        <v>0</v>
      </c>
      <c r="CE518" s="222">
        <f t="shared" si="1190"/>
        <v>0</v>
      </c>
      <c r="CF518" s="222">
        <f t="shared" si="1191"/>
        <v>0</v>
      </c>
      <c r="CG518" s="222">
        <f t="shared" si="1192"/>
        <v>0</v>
      </c>
      <c r="CH518" s="222">
        <f t="shared" si="1193"/>
        <v>0</v>
      </c>
      <c r="CI518" s="222">
        <f t="shared" si="1194"/>
        <v>0</v>
      </c>
      <c r="CJ518" s="222">
        <f t="shared" si="1195"/>
        <v>0</v>
      </c>
      <c r="CK518" s="222">
        <f t="shared" si="1196"/>
        <v>0</v>
      </c>
      <c r="CL518" s="222">
        <f t="shared" si="1197"/>
        <v>0</v>
      </c>
      <c r="CM518" s="222">
        <f t="shared" si="1198"/>
        <v>0</v>
      </c>
      <c r="CN518" s="222">
        <f t="shared" si="1199"/>
        <v>0</v>
      </c>
      <c r="CO518" s="222">
        <f t="shared" si="1200"/>
        <v>0</v>
      </c>
      <c r="CP518" s="222">
        <f t="shared" si="1201"/>
        <v>0</v>
      </c>
      <c r="CQ518" s="222">
        <f t="shared" si="1202"/>
        <v>0</v>
      </c>
      <c r="CR518" s="222">
        <f t="shared" si="1203"/>
        <v>0</v>
      </c>
      <c r="CS518" s="222">
        <f t="shared" si="1204"/>
        <v>0</v>
      </c>
      <c r="CT518" s="222">
        <f t="shared" si="1205"/>
        <v>0</v>
      </c>
      <c r="CU518" s="222">
        <f t="shared" si="1206"/>
        <v>0</v>
      </c>
      <c r="CV518" s="222">
        <f t="shared" si="1207"/>
        <v>0</v>
      </c>
      <c r="CW518" s="222">
        <f t="shared" si="1208"/>
        <v>0</v>
      </c>
      <c r="CX518" s="222">
        <f t="shared" si="1209"/>
        <v>0</v>
      </c>
      <c r="CY518" s="222">
        <f t="shared" si="1210"/>
        <v>0</v>
      </c>
      <c r="CZ518" s="222">
        <f t="shared" si="1211"/>
        <v>0</v>
      </c>
      <c r="DA518" s="222">
        <f t="shared" si="1212"/>
        <v>0</v>
      </c>
      <c r="DB518" s="222">
        <f t="shared" si="1213"/>
        <v>0</v>
      </c>
      <c r="DC518" s="222">
        <f t="shared" si="1214"/>
        <v>0</v>
      </c>
      <c r="DD518" s="222">
        <f t="shared" si="1215"/>
        <v>0</v>
      </c>
      <c r="DE518" s="222">
        <f t="shared" si="1216"/>
        <v>0</v>
      </c>
      <c r="DF518" s="222">
        <f t="shared" si="1217"/>
        <v>0</v>
      </c>
      <c r="DG518" s="222">
        <f t="shared" si="1218"/>
        <v>0</v>
      </c>
      <c r="DH518" s="222">
        <f t="shared" si="1219"/>
        <v>0</v>
      </c>
      <c r="DI518" s="222">
        <f t="shared" si="1220"/>
        <v>0</v>
      </c>
      <c r="DJ518" s="222">
        <f t="shared" si="1221"/>
        <v>0</v>
      </c>
      <c r="DK518" s="222">
        <f t="shared" si="1222"/>
        <v>0</v>
      </c>
      <c r="DL518" s="222">
        <f t="shared" si="1223"/>
        <v>0</v>
      </c>
      <c r="DM518" s="222">
        <f t="shared" si="1224"/>
        <v>0</v>
      </c>
      <c r="DN518" s="222">
        <f t="shared" si="1225"/>
        <v>0</v>
      </c>
      <c r="DO518" s="222">
        <f t="shared" si="1226"/>
        <v>0</v>
      </c>
      <c r="DP518" s="222">
        <f t="shared" si="1227"/>
        <v>0</v>
      </c>
      <c r="DQ518" s="222">
        <f t="shared" si="1228"/>
        <v>0</v>
      </c>
      <c r="DR518" s="222">
        <f t="shared" si="1229"/>
        <v>0</v>
      </c>
      <c r="DS518" s="222">
        <f t="shared" si="1230"/>
        <v>0</v>
      </c>
      <c r="DT518" s="222">
        <f t="shared" si="1231"/>
        <v>0</v>
      </c>
      <c r="DU518" s="222">
        <f t="shared" si="1232"/>
        <v>0</v>
      </c>
      <c r="DV518" s="222">
        <f t="shared" si="1233"/>
        <v>0</v>
      </c>
      <c r="DW518" s="222">
        <f t="shared" si="1234"/>
        <v>0</v>
      </c>
      <c r="DX518" s="222">
        <f t="shared" si="1235"/>
        <v>0</v>
      </c>
      <c r="DY518" s="222">
        <f t="shared" si="1236"/>
        <v>0</v>
      </c>
      <c r="DZ518" s="222">
        <f t="shared" si="1237"/>
        <v>0</v>
      </c>
      <c r="EA518" s="222">
        <f t="shared" si="1238"/>
        <v>0</v>
      </c>
      <c r="EB518" s="222">
        <f t="shared" si="1239"/>
        <v>0</v>
      </c>
      <c r="EC518" s="222">
        <f t="shared" si="1240"/>
        <v>0</v>
      </c>
      <c r="ED518" s="222">
        <f t="shared" si="1241"/>
        <v>0</v>
      </c>
      <c r="EE518" s="222">
        <f t="shared" si="1242"/>
        <v>0</v>
      </c>
      <c r="EF518" s="222">
        <f t="shared" si="1243"/>
        <v>0</v>
      </c>
      <c r="EG518" s="222">
        <f t="shared" si="1244"/>
        <v>0</v>
      </c>
      <c r="EH518" s="222">
        <f t="shared" si="1245"/>
        <v>0</v>
      </c>
      <c r="EI518" s="222">
        <f t="shared" si="1246"/>
        <v>0</v>
      </c>
      <c r="EJ518" s="222">
        <f t="shared" si="1247"/>
        <v>0</v>
      </c>
      <c r="EK518" s="222">
        <f t="shared" si="1248"/>
        <v>0</v>
      </c>
      <c r="EL518" s="222">
        <f t="shared" si="1249"/>
        <v>0</v>
      </c>
      <c r="EM518" s="222">
        <f t="shared" si="1250"/>
        <v>0</v>
      </c>
      <c r="EN518" s="222">
        <f t="shared" si="1251"/>
        <v>0</v>
      </c>
      <c r="EO518" s="222">
        <f t="shared" si="1252"/>
        <v>0</v>
      </c>
      <c r="EP518" s="222">
        <f t="shared" si="1253"/>
        <v>0</v>
      </c>
      <c r="EQ518" s="222">
        <f t="shared" si="1254"/>
        <v>0</v>
      </c>
      <c r="ER518" s="222">
        <f t="shared" si="1255"/>
        <v>0</v>
      </c>
      <c r="ES518" s="222">
        <f t="shared" si="1256"/>
        <v>0</v>
      </c>
      <c r="ET518" s="222">
        <f t="shared" si="1257"/>
        <v>0</v>
      </c>
      <c r="EU518" s="222">
        <f t="shared" si="1258"/>
        <v>0</v>
      </c>
      <c r="EV518" s="222">
        <f t="shared" si="1259"/>
        <v>0</v>
      </c>
      <c r="EW518" s="222">
        <f t="shared" si="1260"/>
        <v>0</v>
      </c>
      <c r="EX518" s="222">
        <f t="shared" si="1261"/>
        <v>0</v>
      </c>
      <c r="EY518" s="222">
        <f t="shared" si="1262"/>
        <v>0</v>
      </c>
      <c r="EZ518" s="222">
        <f t="shared" si="1263"/>
        <v>0</v>
      </c>
      <c r="FA518" s="222">
        <f t="shared" si="1264"/>
        <v>0</v>
      </c>
      <c r="FB518" s="222">
        <f t="shared" si="1265"/>
        <v>0</v>
      </c>
      <c r="FC518" s="222">
        <f t="shared" si="1266"/>
        <v>0</v>
      </c>
      <c r="FD518" s="222">
        <f t="shared" si="1267"/>
        <v>0</v>
      </c>
      <c r="FE518" s="222">
        <f t="shared" si="1268"/>
        <v>0</v>
      </c>
      <c r="FF518" s="222">
        <f t="shared" si="1269"/>
        <v>0</v>
      </c>
      <c r="FG518" s="222">
        <f t="shared" si="1270"/>
        <v>0</v>
      </c>
      <c r="FH518" s="222">
        <f t="shared" si="1271"/>
        <v>0</v>
      </c>
      <c r="FI518" s="222">
        <f t="shared" si="1272"/>
        <v>0</v>
      </c>
      <c r="FJ518" s="222">
        <f t="shared" si="1273"/>
        <v>0</v>
      </c>
      <c r="FK518" s="222">
        <f t="shared" si="1274"/>
        <v>0</v>
      </c>
      <c r="FL518" s="222">
        <f t="shared" si="1275"/>
        <v>0</v>
      </c>
      <c r="FM518" s="222">
        <f t="shared" si="1276"/>
        <v>0</v>
      </c>
      <c r="FN518" s="222">
        <f t="shared" si="1277"/>
        <v>0</v>
      </c>
      <c r="FO518" s="222">
        <f t="shared" si="1278"/>
        <v>0</v>
      </c>
      <c r="FP518" s="222">
        <f t="shared" si="1279"/>
        <v>0</v>
      </c>
      <c r="FQ518" s="222">
        <f t="shared" si="1280"/>
        <v>0</v>
      </c>
      <c r="FR518" s="222">
        <f t="shared" si="1281"/>
        <v>0</v>
      </c>
      <c r="FS518" s="222">
        <f t="shared" si="1282"/>
        <v>0</v>
      </c>
      <c r="FT518" s="222">
        <f t="shared" si="1283"/>
        <v>0</v>
      </c>
      <c r="FU518" s="222">
        <f t="shared" si="1284"/>
        <v>0</v>
      </c>
      <c r="FV518" s="222">
        <f t="shared" si="1285"/>
        <v>0</v>
      </c>
      <c r="FW518" s="222">
        <f t="shared" si="1286"/>
        <v>0</v>
      </c>
      <c r="FX518" s="222">
        <f t="shared" si="1287"/>
        <v>0</v>
      </c>
      <c r="FY518" s="222">
        <f t="shared" si="1288"/>
        <v>0</v>
      </c>
      <c r="FZ518" s="222">
        <f t="shared" si="1289"/>
        <v>0</v>
      </c>
      <c r="GA518" s="222">
        <f t="shared" si="1290"/>
        <v>0</v>
      </c>
      <c r="GB518" s="222">
        <f t="shared" si="1291"/>
        <v>0</v>
      </c>
      <c r="GC518" s="222">
        <f t="shared" si="1292"/>
        <v>0</v>
      </c>
      <c r="GD518" s="222">
        <f t="shared" si="1293"/>
        <v>0</v>
      </c>
      <c r="GE518" s="222">
        <f t="shared" si="1294"/>
        <v>0</v>
      </c>
      <c r="GF518" s="222">
        <f t="shared" si="1295"/>
        <v>0</v>
      </c>
      <c r="GG518" s="222">
        <f t="shared" si="1296"/>
        <v>0</v>
      </c>
      <c r="GH518" s="222">
        <f t="shared" si="1297"/>
        <v>0</v>
      </c>
      <c r="GI518" s="222">
        <f t="shared" si="1298"/>
        <v>0</v>
      </c>
      <c r="GJ518" s="222">
        <f t="shared" si="1299"/>
        <v>0</v>
      </c>
      <c r="GK518" s="222">
        <f t="shared" si="1300"/>
        <v>0</v>
      </c>
      <c r="GL518" s="222">
        <f t="shared" si="1301"/>
        <v>0</v>
      </c>
      <c r="GM518" s="222">
        <f t="shared" si="1302"/>
        <v>0</v>
      </c>
      <c r="GN518" s="222">
        <f t="shared" si="1303"/>
        <v>0</v>
      </c>
      <c r="GO518" s="222">
        <f t="shared" si="1304"/>
        <v>0</v>
      </c>
      <c r="GP518" s="222">
        <f t="shared" si="1305"/>
        <v>0</v>
      </c>
      <c r="GQ518" s="222">
        <f t="shared" si="1306"/>
        <v>0</v>
      </c>
      <c r="GR518" s="222">
        <f t="shared" si="1307"/>
        <v>0</v>
      </c>
      <c r="GS518" s="222">
        <f t="shared" si="1308"/>
        <v>0</v>
      </c>
      <c r="GT518" s="222">
        <f t="shared" si="1309"/>
        <v>0</v>
      </c>
      <c r="GU518" s="222">
        <f t="shared" si="1310"/>
        <v>0</v>
      </c>
      <c r="GV518" s="222">
        <f t="shared" si="1311"/>
        <v>0</v>
      </c>
      <c r="GW518" s="222">
        <f t="shared" si="1312"/>
        <v>0</v>
      </c>
      <c r="GX518" s="222">
        <f t="shared" si="1313"/>
        <v>0</v>
      </c>
      <c r="GY518" s="222">
        <f t="shared" si="1314"/>
        <v>0</v>
      </c>
      <c r="GZ518" s="222">
        <f t="shared" si="1315"/>
        <v>0</v>
      </c>
      <c r="HA518" s="222">
        <f t="shared" si="1316"/>
        <v>0</v>
      </c>
      <c r="HB518" s="222">
        <f t="shared" si="1317"/>
        <v>0</v>
      </c>
      <c r="HC518" s="222">
        <f t="shared" si="1318"/>
        <v>0</v>
      </c>
      <c r="HD518" s="222">
        <f t="shared" si="1319"/>
        <v>0</v>
      </c>
      <c r="HE518" s="222">
        <f t="shared" si="1320"/>
        <v>0</v>
      </c>
      <c r="HF518" s="222">
        <f t="shared" si="1321"/>
        <v>0</v>
      </c>
      <c r="HG518" s="222">
        <f t="shared" si="1322"/>
        <v>0</v>
      </c>
      <c r="HH518" s="222">
        <f t="shared" si="1323"/>
        <v>0</v>
      </c>
      <c r="HI518" s="222">
        <f t="shared" si="1324"/>
        <v>0</v>
      </c>
      <c r="HJ518" s="222">
        <f t="shared" si="1325"/>
        <v>0</v>
      </c>
      <c r="HK518" s="222">
        <f t="shared" si="1326"/>
        <v>0</v>
      </c>
      <c r="HL518" s="222">
        <f t="shared" si="1327"/>
        <v>0</v>
      </c>
      <c r="HM518" s="222">
        <f t="shared" si="1328"/>
        <v>0</v>
      </c>
      <c r="HN518" s="222">
        <f t="shared" si="1329"/>
        <v>0</v>
      </c>
      <c r="HO518" s="222">
        <f t="shared" si="1330"/>
        <v>0</v>
      </c>
      <c r="HP518" s="222">
        <f t="shared" si="1331"/>
        <v>0</v>
      </c>
      <c r="HQ518" s="222">
        <f t="shared" si="1332"/>
        <v>0</v>
      </c>
      <c r="HR518" s="222">
        <f t="shared" si="1333"/>
        <v>0</v>
      </c>
      <c r="HS518" s="222">
        <f t="shared" si="1334"/>
        <v>0</v>
      </c>
      <c r="HT518" s="222">
        <f t="shared" si="1335"/>
        <v>0</v>
      </c>
      <c r="HU518" s="222">
        <f t="shared" si="1336"/>
        <v>0</v>
      </c>
      <c r="HV518" s="222">
        <f t="shared" si="1337"/>
        <v>0</v>
      </c>
      <c r="HW518" s="222">
        <f t="shared" si="1338"/>
        <v>0</v>
      </c>
      <c r="HX518" s="222">
        <f t="shared" si="1339"/>
        <v>0</v>
      </c>
      <c r="HY518" s="222">
        <f t="shared" si="1340"/>
        <v>0</v>
      </c>
      <c r="HZ518" s="222">
        <f t="shared" si="1341"/>
        <v>0</v>
      </c>
      <c r="IA518" s="222">
        <f t="shared" si="1342"/>
        <v>0</v>
      </c>
      <c r="IB518" s="222">
        <f t="shared" si="1343"/>
        <v>0</v>
      </c>
      <c r="IC518" s="222">
        <f t="shared" si="1344"/>
        <v>0</v>
      </c>
      <c r="ID518" s="222">
        <f t="shared" si="1345"/>
        <v>0</v>
      </c>
      <c r="IE518" s="222">
        <f t="shared" si="1346"/>
        <v>0</v>
      </c>
      <c r="IF518" s="222">
        <f t="shared" si="1347"/>
        <v>0</v>
      </c>
      <c r="IG518" s="222">
        <f t="shared" si="1348"/>
        <v>0</v>
      </c>
      <c r="IH518" s="222">
        <f t="shared" si="1349"/>
        <v>0</v>
      </c>
      <c r="II518" s="222">
        <f t="shared" si="1350"/>
        <v>0</v>
      </c>
      <c r="IJ518" s="222">
        <f t="shared" si="1351"/>
        <v>0</v>
      </c>
      <c r="IK518" s="222">
        <f t="shared" si="1352"/>
        <v>0</v>
      </c>
      <c r="IL518" s="222">
        <f t="shared" si="1353"/>
        <v>0</v>
      </c>
      <c r="IM518" s="222">
        <f t="shared" si="1354"/>
        <v>0</v>
      </c>
      <c r="IN518" s="222">
        <f t="shared" si="1355"/>
        <v>0</v>
      </c>
      <c r="IO518" s="222">
        <f t="shared" si="1356"/>
        <v>0</v>
      </c>
      <c r="IP518" s="222">
        <f t="shared" si="1357"/>
        <v>0</v>
      </c>
      <c r="IQ518" s="222">
        <f t="shared" si="1358"/>
        <v>0</v>
      </c>
      <c r="IR518" s="222">
        <f t="shared" si="1359"/>
        <v>0</v>
      </c>
      <c r="IS518" s="222">
        <f t="shared" si="1360"/>
        <v>0</v>
      </c>
      <c r="IT518" s="222">
        <f t="shared" si="1361"/>
        <v>0</v>
      </c>
      <c r="IU518" s="222">
        <f t="shared" si="1362"/>
        <v>0</v>
      </c>
      <c r="IV518" s="222">
        <f t="shared" si="1363"/>
        <v>0</v>
      </c>
      <c r="IW518" s="222">
        <f t="shared" si="1364"/>
        <v>0</v>
      </c>
      <c r="IX518" s="222">
        <f t="shared" si="1365"/>
        <v>0</v>
      </c>
      <c r="IY518" s="222">
        <f t="shared" si="1366"/>
        <v>0</v>
      </c>
      <c r="IZ518" s="222">
        <f t="shared" si="1367"/>
        <v>0</v>
      </c>
      <c r="JA518" s="222">
        <f t="shared" si="1368"/>
        <v>0</v>
      </c>
      <c r="JB518" s="222">
        <f t="shared" si="1369"/>
        <v>0</v>
      </c>
    </row>
    <row r="519" spans="2:262">
      <c r="B519" s="230">
        <v>158</v>
      </c>
      <c r="C519" s="229">
        <f t="shared" si="1370"/>
        <v>3.0859375000000023E-3</v>
      </c>
      <c r="D519" s="226">
        <f t="shared" ca="1" si="1113"/>
        <v>23.483350439391732</v>
      </c>
      <c r="E519" s="225">
        <f ca="1">FH361</f>
        <v>-0.51664956060826761</v>
      </c>
      <c r="F519" s="224">
        <v>158</v>
      </c>
      <c r="G519" s="222">
        <f t="shared" si="1114"/>
        <v>0</v>
      </c>
      <c r="H519" s="222">
        <f t="shared" si="1115"/>
        <v>0</v>
      </c>
      <c r="I519" s="222">
        <f t="shared" si="1116"/>
        <v>0</v>
      </c>
      <c r="J519" s="222">
        <f t="shared" si="1117"/>
        <v>0</v>
      </c>
      <c r="K519" s="222">
        <f t="shared" si="1118"/>
        <v>0</v>
      </c>
      <c r="L519" s="222">
        <f t="shared" si="1119"/>
        <v>0</v>
      </c>
      <c r="M519" s="222">
        <f t="shared" si="1120"/>
        <v>0</v>
      </c>
      <c r="N519" s="222">
        <f t="shared" si="1121"/>
        <v>0</v>
      </c>
      <c r="O519" s="222">
        <f t="shared" si="1122"/>
        <v>0</v>
      </c>
      <c r="P519" s="222">
        <f t="shared" si="1123"/>
        <v>0</v>
      </c>
      <c r="Q519" s="222">
        <f t="shared" si="1124"/>
        <v>0</v>
      </c>
      <c r="R519" s="222">
        <f t="shared" si="1125"/>
        <v>0</v>
      </c>
      <c r="S519" s="222">
        <f t="shared" si="1126"/>
        <v>0</v>
      </c>
      <c r="T519" s="222">
        <f t="shared" si="1127"/>
        <v>0</v>
      </c>
      <c r="U519" s="222">
        <f t="shared" si="1128"/>
        <v>0</v>
      </c>
      <c r="V519" s="222">
        <f t="shared" si="1129"/>
        <v>0</v>
      </c>
      <c r="W519" s="222">
        <f t="shared" si="1130"/>
        <v>0</v>
      </c>
      <c r="X519" s="222">
        <f t="shared" si="1131"/>
        <v>0</v>
      </c>
      <c r="Y519" s="222">
        <f t="shared" si="1132"/>
        <v>0</v>
      </c>
      <c r="Z519" s="222">
        <f t="shared" si="1133"/>
        <v>0</v>
      </c>
      <c r="AA519" s="222">
        <f t="shared" si="1134"/>
        <v>0</v>
      </c>
      <c r="AB519" s="222">
        <f t="shared" si="1135"/>
        <v>0</v>
      </c>
      <c r="AC519" s="222">
        <f t="shared" si="1136"/>
        <v>0</v>
      </c>
      <c r="AD519" s="222">
        <f t="shared" si="1137"/>
        <v>0</v>
      </c>
      <c r="AE519" s="222">
        <f t="shared" si="1138"/>
        <v>0</v>
      </c>
      <c r="AF519" s="222">
        <f t="shared" si="1139"/>
        <v>0</v>
      </c>
      <c r="AG519" s="222">
        <f t="shared" si="1140"/>
        <v>0</v>
      </c>
      <c r="AH519" s="222">
        <f t="shared" si="1141"/>
        <v>0</v>
      </c>
      <c r="AI519" s="222">
        <f t="shared" si="1142"/>
        <v>0</v>
      </c>
      <c r="AJ519" s="222">
        <f t="shared" si="1143"/>
        <v>0</v>
      </c>
      <c r="AK519" s="222">
        <f t="shared" si="1144"/>
        <v>0</v>
      </c>
      <c r="AL519" s="222">
        <f t="shared" si="1145"/>
        <v>0</v>
      </c>
      <c r="AM519" s="222">
        <f t="shared" si="1146"/>
        <v>0</v>
      </c>
      <c r="AN519" s="222">
        <f t="shared" si="1147"/>
        <v>0</v>
      </c>
      <c r="AO519" s="222">
        <f t="shared" si="1148"/>
        <v>0</v>
      </c>
      <c r="AP519" s="222">
        <f t="shared" si="1149"/>
        <v>0</v>
      </c>
      <c r="AQ519" s="222">
        <f t="shared" si="1150"/>
        <v>0</v>
      </c>
      <c r="AR519" s="222">
        <f t="shared" si="1151"/>
        <v>0</v>
      </c>
      <c r="AS519" s="222">
        <f t="shared" si="1152"/>
        <v>0</v>
      </c>
      <c r="AT519" s="222">
        <f t="shared" si="1153"/>
        <v>0</v>
      </c>
      <c r="AU519" s="222">
        <f t="shared" si="1154"/>
        <v>0</v>
      </c>
      <c r="AV519" s="222">
        <f t="shared" si="1155"/>
        <v>0</v>
      </c>
      <c r="AW519" s="222">
        <f t="shared" si="1156"/>
        <v>0</v>
      </c>
      <c r="AX519" s="222">
        <f t="shared" si="1157"/>
        <v>0</v>
      </c>
      <c r="AY519" s="222">
        <f t="shared" si="1158"/>
        <v>0</v>
      </c>
      <c r="AZ519" s="222">
        <f t="shared" si="1159"/>
        <v>0</v>
      </c>
      <c r="BA519" s="222">
        <f t="shared" si="1160"/>
        <v>0</v>
      </c>
      <c r="BB519" s="222">
        <f t="shared" si="1161"/>
        <v>0</v>
      </c>
      <c r="BC519" s="222">
        <f t="shared" si="1162"/>
        <v>0</v>
      </c>
      <c r="BD519" s="222">
        <f t="shared" si="1163"/>
        <v>0</v>
      </c>
      <c r="BE519" s="222">
        <f t="shared" si="1164"/>
        <v>0</v>
      </c>
      <c r="BF519" s="222">
        <f t="shared" si="1165"/>
        <v>0</v>
      </c>
      <c r="BG519" s="222">
        <f t="shared" si="1166"/>
        <v>0</v>
      </c>
      <c r="BH519" s="222">
        <f t="shared" si="1167"/>
        <v>0</v>
      </c>
      <c r="BI519" s="222">
        <f t="shared" si="1168"/>
        <v>0</v>
      </c>
      <c r="BJ519" s="222">
        <f t="shared" si="1169"/>
        <v>0</v>
      </c>
      <c r="BK519" s="222">
        <f t="shared" si="1170"/>
        <v>0</v>
      </c>
      <c r="BL519" s="222">
        <f t="shared" si="1171"/>
        <v>0</v>
      </c>
      <c r="BM519" s="222">
        <f t="shared" si="1172"/>
        <v>0</v>
      </c>
      <c r="BN519" s="222">
        <f t="shared" si="1173"/>
        <v>0</v>
      </c>
      <c r="BO519" s="222">
        <f t="shared" si="1174"/>
        <v>0</v>
      </c>
      <c r="BP519" s="222">
        <f t="shared" si="1175"/>
        <v>0</v>
      </c>
      <c r="BQ519" s="222">
        <f t="shared" si="1176"/>
        <v>0</v>
      </c>
      <c r="BR519" s="222">
        <f t="shared" si="1177"/>
        <v>0</v>
      </c>
      <c r="BS519" s="222">
        <f t="shared" si="1178"/>
        <v>0</v>
      </c>
      <c r="BT519" s="222">
        <f t="shared" si="1179"/>
        <v>0</v>
      </c>
      <c r="BU519" s="222">
        <f t="shared" si="1180"/>
        <v>0</v>
      </c>
      <c r="BV519" s="222">
        <f t="shared" si="1181"/>
        <v>0</v>
      </c>
      <c r="BW519" s="222">
        <f t="shared" si="1182"/>
        <v>0</v>
      </c>
      <c r="BX519" s="222">
        <f t="shared" si="1183"/>
        <v>0</v>
      </c>
      <c r="BY519" s="222">
        <f t="shared" si="1184"/>
        <v>0</v>
      </c>
      <c r="BZ519" s="222">
        <f t="shared" si="1185"/>
        <v>0</v>
      </c>
      <c r="CA519" s="222">
        <f t="shared" si="1186"/>
        <v>0</v>
      </c>
      <c r="CB519" s="222">
        <f t="shared" si="1187"/>
        <v>0</v>
      </c>
      <c r="CC519" s="222">
        <f t="shared" si="1188"/>
        <v>0</v>
      </c>
      <c r="CD519" s="222">
        <f t="shared" si="1189"/>
        <v>0</v>
      </c>
      <c r="CE519" s="222">
        <f t="shared" si="1190"/>
        <v>0</v>
      </c>
      <c r="CF519" s="222">
        <f t="shared" si="1191"/>
        <v>0</v>
      </c>
      <c r="CG519" s="222">
        <f t="shared" si="1192"/>
        <v>0</v>
      </c>
      <c r="CH519" s="222">
        <f t="shared" si="1193"/>
        <v>0</v>
      </c>
      <c r="CI519" s="222">
        <f t="shared" si="1194"/>
        <v>0</v>
      </c>
      <c r="CJ519" s="222">
        <f t="shared" si="1195"/>
        <v>0</v>
      </c>
      <c r="CK519" s="222">
        <f t="shared" si="1196"/>
        <v>0</v>
      </c>
      <c r="CL519" s="222">
        <f t="shared" si="1197"/>
        <v>0</v>
      </c>
      <c r="CM519" s="222">
        <f t="shared" si="1198"/>
        <v>0</v>
      </c>
      <c r="CN519" s="222">
        <f t="shared" si="1199"/>
        <v>0</v>
      </c>
      <c r="CO519" s="222">
        <f t="shared" si="1200"/>
        <v>0</v>
      </c>
      <c r="CP519" s="222">
        <f t="shared" si="1201"/>
        <v>0</v>
      </c>
      <c r="CQ519" s="222">
        <f t="shared" si="1202"/>
        <v>0</v>
      </c>
      <c r="CR519" s="222">
        <f t="shared" si="1203"/>
        <v>0</v>
      </c>
      <c r="CS519" s="222">
        <f t="shared" si="1204"/>
        <v>0</v>
      </c>
      <c r="CT519" s="222">
        <f t="shared" si="1205"/>
        <v>0</v>
      </c>
      <c r="CU519" s="222">
        <f t="shared" si="1206"/>
        <v>0</v>
      </c>
      <c r="CV519" s="222">
        <f t="shared" si="1207"/>
        <v>0</v>
      </c>
      <c r="CW519" s="222">
        <f t="shared" si="1208"/>
        <v>0</v>
      </c>
      <c r="CX519" s="222">
        <f t="shared" si="1209"/>
        <v>0</v>
      </c>
      <c r="CY519" s="222">
        <f t="shared" si="1210"/>
        <v>0</v>
      </c>
      <c r="CZ519" s="222">
        <f t="shared" si="1211"/>
        <v>0</v>
      </c>
      <c r="DA519" s="222">
        <f t="shared" si="1212"/>
        <v>0</v>
      </c>
      <c r="DB519" s="222">
        <f t="shared" si="1213"/>
        <v>0</v>
      </c>
      <c r="DC519" s="222">
        <f t="shared" si="1214"/>
        <v>0</v>
      </c>
      <c r="DD519" s="222">
        <f t="shared" si="1215"/>
        <v>0</v>
      </c>
      <c r="DE519" s="222">
        <f t="shared" si="1216"/>
        <v>0</v>
      </c>
      <c r="DF519" s="222">
        <f t="shared" si="1217"/>
        <v>0</v>
      </c>
      <c r="DG519" s="222">
        <f t="shared" si="1218"/>
        <v>0</v>
      </c>
      <c r="DH519" s="222">
        <f t="shared" si="1219"/>
        <v>0</v>
      </c>
      <c r="DI519" s="222">
        <f t="shared" si="1220"/>
        <v>0</v>
      </c>
      <c r="DJ519" s="222">
        <f t="shared" si="1221"/>
        <v>0</v>
      </c>
      <c r="DK519" s="222">
        <f t="shared" si="1222"/>
        <v>0</v>
      </c>
      <c r="DL519" s="222">
        <f t="shared" si="1223"/>
        <v>0</v>
      </c>
      <c r="DM519" s="222">
        <f t="shared" si="1224"/>
        <v>0</v>
      </c>
      <c r="DN519" s="222">
        <f t="shared" si="1225"/>
        <v>0</v>
      </c>
      <c r="DO519" s="222">
        <f t="shared" si="1226"/>
        <v>0</v>
      </c>
      <c r="DP519" s="222">
        <f t="shared" si="1227"/>
        <v>0</v>
      </c>
      <c r="DQ519" s="222">
        <f t="shared" si="1228"/>
        <v>0</v>
      </c>
      <c r="DR519" s="222">
        <f t="shared" si="1229"/>
        <v>0</v>
      </c>
      <c r="DS519" s="222">
        <f t="shared" si="1230"/>
        <v>0</v>
      </c>
      <c r="DT519" s="222">
        <f t="shared" si="1231"/>
        <v>0</v>
      </c>
      <c r="DU519" s="222">
        <f t="shared" si="1232"/>
        <v>0</v>
      </c>
      <c r="DV519" s="222">
        <f t="shared" si="1233"/>
        <v>0</v>
      </c>
      <c r="DW519" s="222">
        <f t="shared" si="1234"/>
        <v>0</v>
      </c>
      <c r="DX519" s="222">
        <f t="shared" si="1235"/>
        <v>0</v>
      </c>
      <c r="DY519" s="222">
        <f t="shared" si="1236"/>
        <v>0</v>
      </c>
      <c r="DZ519" s="222">
        <f t="shared" si="1237"/>
        <v>0</v>
      </c>
      <c r="EA519" s="222">
        <f t="shared" si="1238"/>
        <v>0</v>
      </c>
      <c r="EB519" s="222">
        <f t="shared" si="1239"/>
        <v>0</v>
      </c>
      <c r="EC519" s="222">
        <f t="shared" si="1240"/>
        <v>0</v>
      </c>
      <c r="ED519" s="222">
        <f t="shared" si="1241"/>
        <v>0</v>
      </c>
      <c r="EE519" s="222">
        <f t="shared" si="1242"/>
        <v>0</v>
      </c>
      <c r="EF519" s="222">
        <f t="shared" si="1243"/>
        <v>0</v>
      </c>
      <c r="EG519" s="222">
        <f t="shared" si="1244"/>
        <v>0</v>
      </c>
      <c r="EH519" s="222">
        <f t="shared" si="1245"/>
        <v>0</v>
      </c>
      <c r="EI519" s="222">
        <f t="shared" si="1246"/>
        <v>0</v>
      </c>
      <c r="EJ519" s="222">
        <f t="shared" si="1247"/>
        <v>0</v>
      </c>
      <c r="EK519" s="222">
        <f t="shared" si="1248"/>
        <v>0</v>
      </c>
      <c r="EL519" s="222">
        <f t="shared" si="1249"/>
        <v>0</v>
      </c>
      <c r="EM519" s="222">
        <f t="shared" si="1250"/>
        <v>0</v>
      </c>
      <c r="EN519" s="222">
        <f t="shared" si="1251"/>
        <v>0</v>
      </c>
      <c r="EO519" s="222">
        <f t="shared" si="1252"/>
        <v>0</v>
      </c>
      <c r="EP519" s="222">
        <f t="shared" si="1253"/>
        <v>0</v>
      </c>
      <c r="EQ519" s="222">
        <f t="shared" si="1254"/>
        <v>0</v>
      </c>
      <c r="ER519" s="222">
        <f t="shared" si="1255"/>
        <v>0</v>
      </c>
      <c r="ES519" s="222">
        <f t="shared" si="1256"/>
        <v>0</v>
      </c>
      <c r="ET519" s="222">
        <f t="shared" si="1257"/>
        <v>0</v>
      </c>
      <c r="EU519" s="222">
        <f t="shared" si="1258"/>
        <v>0</v>
      </c>
      <c r="EV519" s="222">
        <f t="shared" si="1259"/>
        <v>0</v>
      </c>
      <c r="EW519" s="222">
        <f t="shared" si="1260"/>
        <v>0</v>
      </c>
      <c r="EX519" s="222">
        <f t="shared" si="1261"/>
        <v>0</v>
      </c>
      <c r="EY519" s="222">
        <f t="shared" si="1262"/>
        <v>0</v>
      </c>
      <c r="EZ519" s="222">
        <f t="shared" si="1263"/>
        <v>0</v>
      </c>
      <c r="FA519" s="222">
        <f t="shared" si="1264"/>
        <v>0</v>
      </c>
      <c r="FB519" s="222">
        <f t="shared" si="1265"/>
        <v>0</v>
      </c>
      <c r="FC519" s="222">
        <f t="shared" si="1266"/>
        <v>0</v>
      </c>
      <c r="FD519" s="222">
        <f t="shared" si="1267"/>
        <v>0</v>
      </c>
      <c r="FE519" s="222">
        <f t="shared" si="1268"/>
        <v>0</v>
      </c>
      <c r="FF519" s="222">
        <f t="shared" si="1269"/>
        <v>0</v>
      </c>
      <c r="FG519" s="222">
        <f t="shared" si="1270"/>
        <v>0</v>
      </c>
      <c r="FH519" s="222">
        <f t="shared" si="1271"/>
        <v>0</v>
      </c>
      <c r="FI519" s="222">
        <f t="shared" si="1272"/>
        <v>0</v>
      </c>
      <c r="FJ519" s="222">
        <f t="shared" si="1273"/>
        <v>0</v>
      </c>
      <c r="FK519" s="222">
        <f t="shared" si="1274"/>
        <v>0</v>
      </c>
      <c r="FL519" s="222">
        <f t="shared" si="1275"/>
        <v>0</v>
      </c>
      <c r="FM519" s="222">
        <f t="shared" si="1276"/>
        <v>0</v>
      </c>
      <c r="FN519" s="222">
        <f t="shared" si="1277"/>
        <v>0</v>
      </c>
      <c r="FO519" s="222">
        <f t="shared" si="1278"/>
        <v>0</v>
      </c>
      <c r="FP519" s="222">
        <f t="shared" si="1279"/>
        <v>0</v>
      </c>
      <c r="FQ519" s="222">
        <f t="shared" si="1280"/>
        <v>0</v>
      </c>
      <c r="FR519" s="222">
        <f t="shared" si="1281"/>
        <v>0</v>
      </c>
      <c r="FS519" s="222">
        <f t="shared" si="1282"/>
        <v>0</v>
      </c>
      <c r="FT519" s="222">
        <f t="shared" si="1283"/>
        <v>0</v>
      </c>
      <c r="FU519" s="222">
        <f t="shared" si="1284"/>
        <v>0</v>
      </c>
      <c r="FV519" s="222">
        <f t="shared" si="1285"/>
        <v>0</v>
      </c>
      <c r="FW519" s="222">
        <f t="shared" si="1286"/>
        <v>0</v>
      </c>
      <c r="FX519" s="222">
        <f t="shared" si="1287"/>
        <v>0</v>
      </c>
      <c r="FY519" s="222">
        <f t="shared" si="1288"/>
        <v>0</v>
      </c>
      <c r="FZ519" s="222">
        <f t="shared" si="1289"/>
        <v>0</v>
      </c>
      <c r="GA519" s="222">
        <f t="shared" si="1290"/>
        <v>0</v>
      </c>
      <c r="GB519" s="222">
        <f t="shared" si="1291"/>
        <v>0</v>
      </c>
      <c r="GC519" s="222">
        <f t="shared" si="1292"/>
        <v>0</v>
      </c>
      <c r="GD519" s="222">
        <f t="shared" si="1293"/>
        <v>0</v>
      </c>
      <c r="GE519" s="222">
        <f t="shared" si="1294"/>
        <v>0</v>
      </c>
      <c r="GF519" s="222">
        <f t="shared" si="1295"/>
        <v>0</v>
      </c>
      <c r="GG519" s="222">
        <f t="shared" si="1296"/>
        <v>0</v>
      </c>
      <c r="GH519" s="222">
        <f t="shared" si="1297"/>
        <v>0</v>
      </c>
      <c r="GI519" s="222">
        <f t="shared" si="1298"/>
        <v>0</v>
      </c>
      <c r="GJ519" s="222">
        <f t="shared" si="1299"/>
        <v>0</v>
      </c>
      <c r="GK519" s="222">
        <f t="shared" si="1300"/>
        <v>0</v>
      </c>
      <c r="GL519" s="222">
        <f t="shared" si="1301"/>
        <v>0</v>
      </c>
      <c r="GM519" s="222">
        <f t="shared" si="1302"/>
        <v>0</v>
      </c>
      <c r="GN519" s="222">
        <f t="shared" si="1303"/>
        <v>0</v>
      </c>
      <c r="GO519" s="222">
        <f t="shared" si="1304"/>
        <v>0</v>
      </c>
      <c r="GP519" s="222">
        <f t="shared" si="1305"/>
        <v>0</v>
      </c>
      <c r="GQ519" s="222">
        <f t="shared" si="1306"/>
        <v>0</v>
      </c>
      <c r="GR519" s="222">
        <f t="shared" si="1307"/>
        <v>0</v>
      </c>
      <c r="GS519" s="222">
        <f t="shared" si="1308"/>
        <v>0</v>
      </c>
      <c r="GT519" s="222">
        <f t="shared" si="1309"/>
        <v>0</v>
      </c>
      <c r="GU519" s="222">
        <f t="shared" si="1310"/>
        <v>0</v>
      </c>
      <c r="GV519" s="222">
        <f t="shared" si="1311"/>
        <v>0</v>
      </c>
      <c r="GW519" s="222">
        <f t="shared" si="1312"/>
        <v>0</v>
      </c>
      <c r="GX519" s="222">
        <f t="shared" si="1313"/>
        <v>0</v>
      </c>
      <c r="GY519" s="222">
        <f t="shared" si="1314"/>
        <v>0</v>
      </c>
      <c r="GZ519" s="222">
        <f t="shared" si="1315"/>
        <v>0</v>
      </c>
      <c r="HA519" s="222">
        <f t="shared" si="1316"/>
        <v>0</v>
      </c>
      <c r="HB519" s="222">
        <f t="shared" si="1317"/>
        <v>0</v>
      </c>
      <c r="HC519" s="222">
        <f t="shared" si="1318"/>
        <v>0</v>
      </c>
      <c r="HD519" s="222">
        <f t="shared" si="1319"/>
        <v>0</v>
      </c>
      <c r="HE519" s="222">
        <f t="shared" si="1320"/>
        <v>0</v>
      </c>
      <c r="HF519" s="222">
        <f t="shared" si="1321"/>
        <v>0</v>
      </c>
      <c r="HG519" s="222">
        <f t="shared" si="1322"/>
        <v>0</v>
      </c>
      <c r="HH519" s="222">
        <f t="shared" si="1323"/>
        <v>0</v>
      </c>
      <c r="HI519" s="222">
        <f t="shared" si="1324"/>
        <v>0</v>
      </c>
      <c r="HJ519" s="222">
        <f t="shared" si="1325"/>
        <v>0</v>
      </c>
      <c r="HK519" s="222">
        <f t="shared" si="1326"/>
        <v>0</v>
      </c>
      <c r="HL519" s="222">
        <f t="shared" si="1327"/>
        <v>0</v>
      </c>
      <c r="HM519" s="222">
        <f t="shared" si="1328"/>
        <v>0</v>
      </c>
      <c r="HN519" s="222">
        <f t="shared" si="1329"/>
        <v>0</v>
      </c>
      <c r="HO519" s="222">
        <f t="shared" si="1330"/>
        <v>0</v>
      </c>
      <c r="HP519" s="222">
        <f t="shared" si="1331"/>
        <v>0</v>
      </c>
      <c r="HQ519" s="222">
        <f t="shared" si="1332"/>
        <v>0</v>
      </c>
      <c r="HR519" s="222">
        <f t="shared" si="1333"/>
        <v>0</v>
      </c>
      <c r="HS519" s="222">
        <f t="shared" si="1334"/>
        <v>0</v>
      </c>
      <c r="HT519" s="222">
        <f t="shared" si="1335"/>
        <v>0</v>
      </c>
      <c r="HU519" s="222">
        <f t="shared" si="1336"/>
        <v>0</v>
      </c>
      <c r="HV519" s="222">
        <f t="shared" si="1337"/>
        <v>0</v>
      </c>
      <c r="HW519" s="222">
        <f t="shared" si="1338"/>
        <v>0</v>
      </c>
      <c r="HX519" s="222">
        <f t="shared" si="1339"/>
        <v>0</v>
      </c>
      <c r="HY519" s="222">
        <f t="shared" si="1340"/>
        <v>0</v>
      </c>
      <c r="HZ519" s="222">
        <f t="shared" si="1341"/>
        <v>0</v>
      </c>
      <c r="IA519" s="222">
        <f t="shared" si="1342"/>
        <v>0</v>
      </c>
      <c r="IB519" s="222">
        <f t="shared" si="1343"/>
        <v>0</v>
      </c>
      <c r="IC519" s="222">
        <f t="shared" si="1344"/>
        <v>0</v>
      </c>
      <c r="ID519" s="222">
        <f t="shared" si="1345"/>
        <v>0</v>
      </c>
      <c r="IE519" s="222">
        <f t="shared" si="1346"/>
        <v>0</v>
      </c>
      <c r="IF519" s="222">
        <f t="shared" si="1347"/>
        <v>0</v>
      </c>
      <c r="IG519" s="222">
        <f t="shared" si="1348"/>
        <v>0</v>
      </c>
      <c r="IH519" s="222">
        <f t="shared" si="1349"/>
        <v>0</v>
      </c>
      <c r="II519" s="222">
        <f t="shared" si="1350"/>
        <v>0</v>
      </c>
      <c r="IJ519" s="222">
        <f t="shared" si="1351"/>
        <v>0</v>
      </c>
      <c r="IK519" s="222">
        <f t="shared" si="1352"/>
        <v>0</v>
      </c>
      <c r="IL519" s="222">
        <f t="shared" si="1353"/>
        <v>0</v>
      </c>
      <c r="IM519" s="222">
        <f t="shared" si="1354"/>
        <v>0</v>
      </c>
      <c r="IN519" s="222">
        <f t="shared" si="1355"/>
        <v>0</v>
      </c>
      <c r="IO519" s="222">
        <f t="shared" si="1356"/>
        <v>0</v>
      </c>
      <c r="IP519" s="222">
        <f t="shared" si="1357"/>
        <v>0</v>
      </c>
      <c r="IQ519" s="222">
        <f t="shared" si="1358"/>
        <v>0</v>
      </c>
      <c r="IR519" s="222">
        <f t="shared" si="1359"/>
        <v>0</v>
      </c>
      <c r="IS519" s="222">
        <f t="shared" si="1360"/>
        <v>0</v>
      </c>
      <c r="IT519" s="222">
        <f t="shared" si="1361"/>
        <v>0</v>
      </c>
      <c r="IU519" s="222">
        <f t="shared" si="1362"/>
        <v>0</v>
      </c>
      <c r="IV519" s="222">
        <f t="shared" si="1363"/>
        <v>0</v>
      </c>
      <c r="IW519" s="222">
        <f t="shared" si="1364"/>
        <v>0</v>
      </c>
      <c r="IX519" s="222">
        <f t="shared" si="1365"/>
        <v>0</v>
      </c>
      <c r="IY519" s="222">
        <f t="shared" si="1366"/>
        <v>0</v>
      </c>
      <c r="IZ519" s="222">
        <f t="shared" si="1367"/>
        <v>0</v>
      </c>
      <c r="JA519" s="222">
        <f t="shared" si="1368"/>
        <v>0</v>
      </c>
      <c r="JB519" s="222">
        <f t="shared" si="1369"/>
        <v>0</v>
      </c>
    </row>
    <row r="520" spans="2:262">
      <c r="B520" s="230">
        <v>159</v>
      </c>
      <c r="C520" s="229">
        <f t="shared" si="1370"/>
        <v>3.1054687500000023E-3</v>
      </c>
      <c r="D520" s="226">
        <f t="shared" ca="1" si="1113"/>
        <v>23.479279394263617</v>
      </c>
      <c r="E520" s="225">
        <f ca="1">FI361</f>
        <v>-0.52072060573638401</v>
      </c>
      <c r="F520" s="224">
        <v>159</v>
      </c>
      <c r="G520" s="222">
        <f t="shared" si="1114"/>
        <v>0</v>
      </c>
      <c r="H520" s="222">
        <f t="shared" si="1115"/>
        <v>0</v>
      </c>
      <c r="I520" s="222">
        <f t="shared" si="1116"/>
        <v>0</v>
      </c>
      <c r="J520" s="222">
        <f t="shared" si="1117"/>
        <v>0</v>
      </c>
      <c r="K520" s="222">
        <f t="shared" si="1118"/>
        <v>0</v>
      </c>
      <c r="L520" s="222">
        <f t="shared" si="1119"/>
        <v>0</v>
      </c>
      <c r="M520" s="222">
        <f t="shared" si="1120"/>
        <v>0</v>
      </c>
      <c r="N520" s="222">
        <f t="shared" si="1121"/>
        <v>0</v>
      </c>
      <c r="O520" s="222">
        <f t="shared" si="1122"/>
        <v>0</v>
      </c>
      <c r="P520" s="222">
        <f t="shared" si="1123"/>
        <v>0</v>
      </c>
      <c r="Q520" s="222">
        <f t="shared" si="1124"/>
        <v>0</v>
      </c>
      <c r="R520" s="222">
        <f t="shared" si="1125"/>
        <v>0</v>
      </c>
      <c r="S520" s="222">
        <f t="shared" si="1126"/>
        <v>0</v>
      </c>
      <c r="T520" s="222">
        <f t="shared" si="1127"/>
        <v>0</v>
      </c>
      <c r="U520" s="222">
        <f t="shared" si="1128"/>
        <v>0</v>
      </c>
      <c r="V520" s="222">
        <f t="shared" si="1129"/>
        <v>0</v>
      </c>
      <c r="W520" s="222">
        <f t="shared" si="1130"/>
        <v>0</v>
      </c>
      <c r="X520" s="222">
        <f t="shared" si="1131"/>
        <v>0</v>
      </c>
      <c r="Y520" s="222">
        <f t="shared" si="1132"/>
        <v>0</v>
      </c>
      <c r="Z520" s="222">
        <f t="shared" si="1133"/>
        <v>0</v>
      </c>
      <c r="AA520" s="222">
        <f t="shared" si="1134"/>
        <v>0</v>
      </c>
      <c r="AB520" s="222">
        <f t="shared" si="1135"/>
        <v>0</v>
      </c>
      <c r="AC520" s="222">
        <f t="shared" si="1136"/>
        <v>0</v>
      </c>
      <c r="AD520" s="222">
        <f t="shared" si="1137"/>
        <v>0</v>
      </c>
      <c r="AE520" s="222">
        <f t="shared" si="1138"/>
        <v>0</v>
      </c>
      <c r="AF520" s="222">
        <f t="shared" si="1139"/>
        <v>0</v>
      </c>
      <c r="AG520" s="222">
        <f t="shared" si="1140"/>
        <v>0</v>
      </c>
      <c r="AH520" s="222">
        <f t="shared" si="1141"/>
        <v>0</v>
      </c>
      <c r="AI520" s="222">
        <f t="shared" si="1142"/>
        <v>0</v>
      </c>
      <c r="AJ520" s="222">
        <f t="shared" si="1143"/>
        <v>0</v>
      </c>
      <c r="AK520" s="222">
        <f t="shared" si="1144"/>
        <v>0</v>
      </c>
      <c r="AL520" s="222">
        <f t="shared" si="1145"/>
        <v>0</v>
      </c>
      <c r="AM520" s="222">
        <f t="shared" si="1146"/>
        <v>0</v>
      </c>
      <c r="AN520" s="222">
        <f t="shared" si="1147"/>
        <v>0</v>
      </c>
      <c r="AO520" s="222">
        <f t="shared" si="1148"/>
        <v>0</v>
      </c>
      <c r="AP520" s="222">
        <f t="shared" si="1149"/>
        <v>0</v>
      </c>
      <c r="AQ520" s="222">
        <f t="shared" si="1150"/>
        <v>0</v>
      </c>
      <c r="AR520" s="222">
        <f t="shared" si="1151"/>
        <v>0</v>
      </c>
      <c r="AS520" s="222">
        <f t="shared" si="1152"/>
        <v>0</v>
      </c>
      <c r="AT520" s="222">
        <f t="shared" si="1153"/>
        <v>0</v>
      </c>
      <c r="AU520" s="222">
        <f t="shared" si="1154"/>
        <v>0</v>
      </c>
      <c r="AV520" s="222">
        <f t="shared" si="1155"/>
        <v>0</v>
      </c>
      <c r="AW520" s="222">
        <f t="shared" si="1156"/>
        <v>0</v>
      </c>
      <c r="AX520" s="222">
        <f t="shared" si="1157"/>
        <v>0</v>
      </c>
      <c r="AY520" s="222">
        <f t="shared" si="1158"/>
        <v>0</v>
      </c>
      <c r="AZ520" s="222">
        <f t="shared" si="1159"/>
        <v>0</v>
      </c>
      <c r="BA520" s="222">
        <f t="shared" si="1160"/>
        <v>0</v>
      </c>
      <c r="BB520" s="222">
        <f t="shared" si="1161"/>
        <v>0</v>
      </c>
      <c r="BC520" s="222">
        <f t="shared" si="1162"/>
        <v>0</v>
      </c>
      <c r="BD520" s="222">
        <f t="shared" si="1163"/>
        <v>0</v>
      </c>
      <c r="BE520" s="222">
        <f t="shared" si="1164"/>
        <v>0</v>
      </c>
      <c r="BF520" s="222">
        <f t="shared" si="1165"/>
        <v>0</v>
      </c>
      <c r="BG520" s="222">
        <f t="shared" si="1166"/>
        <v>0</v>
      </c>
      <c r="BH520" s="222">
        <f t="shared" si="1167"/>
        <v>0</v>
      </c>
      <c r="BI520" s="222">
        <f t="shared" si="1168"/>
        <v>0</v>
      </c>
      <c r="BJ520" s="222">
        <f t="shared" si="1169"/>
        <v>0</v>
      </c>
      <c r="BK520" s="222">
        <f t="shared" si="1170"/>
        <v>0</v>
      </c>
      <c r="BL520" s="222">
        <f t="shared" si="1171"/>
        <v>0</v>
      </c>
      <c r="BM520" s="222">
        <f t="shared" si="1172"/>
        <v>0</v>
      </c>
      <c r="BN520" s="222">
        <f t="shared" si="1173"/>
        <v>0</v>
      </c>
      <c r="BO520" s="222">
        <f t="shared" si="1174"/>
        <v>0</v>
      </c>
      <c r="BP520" s="222">
        <f t="shared" si="1175"/>
        <v>0</v>
      </c>
      <c r="BQ520" s="222">
        <f t="shared" si="1176"/>
        <v>0</v>
      </c>
      <c r="BR520" s="222">
        <f t="shared" si="1177"/>
        <v>0</v>
      </c>
      <c r="BS520" s="222">
        <f t="shared" si="1178"/>
        <v>0</v>
      </c>
      <c r="BT520" s="222">
        <f t="shared" si="1179"/>
        <v>0</v>
      </c>
      <c r="BU520" s="222">
        <f t="shared" si="1180"/>
        <v>0</v>
      </c>
      <c r="BV520" s="222">
        <f t="shared" si="1181"/>
        <v>0</v>
      </c>
      <c r="BW520" s="222">
        <f t="shared" si="1182"/>
        <v>0</v>
      </c>
      <c r="BX520" s="222">
        <f t="shared" si="1183"/>
        <v>0</v>
      </c>
      <c r="BY520" s="222">
        <f t="shared" si="1184"/>
        <v>0</v>
      </c>
      <c r="BZ520" s="222">
        <f t="shared" si="1185"/>
        <v>0</v>
      </c>
      <c r="CA520" s="222">
        <f t="shared" si="1186"/>
        <v>0</v>
      </c>
      <c r="CB520" s="222">
        <f t="shared" si="1187"/>
        <v>0</v>
      </c>
      <c r="CC520" s="222">
        <f t="shared" si="1188"/>
        <v>0</v>
      </c>
      <c r="CD520" s="222">
        <f t="shared" si="1189"/>
        <v>0</v>
      </c>
      <c r="CE520" s="222">
        <f t="shared" si="1190"/>
        <v>0</v>
      </c>
      <c r="CF520" s="222">
        <f t="shared" si="1191"/>
        <v>0</v>
      </c>
      <c r="CG520" s="222">
        <f t="shared" si="1192"/>
        <v>0</v>
      </c>
      <c r="CH520" s="222">
        <f t="shared" si="1193"/>
        <v>0</v>
      </c>
      <c r="CI520" s="222">
        <f t="shared" si="1194"/>
        <v>0</v>
      </c>
      <c r="CJ520" s="222">
        <f t="shared" si="1195"/>
        <v>0</v>
      </c>
      <c r="CK520" s="222">
        <f t="shared" si="1196"/>
        <v>0</v>
      </c>
      <c r="CL520" s="222">
        <f t="shared" si="1197"/>
        <v>0</v>
      </c>
      <c r="CM520" s="222">
        <f t="shared" si="1198"/>
        <v>0</v>
      </c>
      <c r="CN520" s="222">
        <f t="shared" si="1199"/>
        <v>0</v>
      </c>
      <c r="CO520" s="222">
        <f t="shared" si="1200"/>
        <v>0</v>
      </c>
      <c r="CP520" s="222">
        <f t="shared" si="1201"/>
        <v>0</v>
      </c>
      <c r="CQ520" s="222">
        <f t="shared" si="1202"/>
        <v>0</v>
      </c>
      <c r="CR520" s="222">
        <f t="shared" si="1203"/>
        <v>0</v>
      </c>
      <c r="CS520" s="222">
        <f t="shared" si="1204"/>
        <v>0</v>
      </c>
      <c r="CT520" s="222">
        <f t="shared" si="1205"/>
        <v>0</v>
      </c>
      <c r="CU520" s="222">
        <f t="shared" si="1206"/>
        <v>0</v>
      </c>
      <c r="CV520" s="222">
        <f t="shared" si="1207"/>
        <v>0</v>
      </c>
      <c r="CW520" s="222">
        <f t="shared" si="1208"/>
        <v>0</v>
      </c>
      <c r="CX520" s="222">
        <f t="shared" si="1209"/>
        <v>0</v>
      </c>
      <c r="CY520" s="222">
        <f t="shared" si="1210"/>
        <v>0</v>
      </c>
      <c r="CZ520" s="222">
        <f t="shared" si="1211"/>
        <v>0</v>
      </c>
      <c r="DA520" s="222">
        <f t="shared" si="1212"/>
        <v>0</v>
      </c>
      <c r="DB520" s="222">
        <f t="shared" si="1213"/>
        <v>0</v>
      </c>
      <c r="DC520" s="222">
        <f t="shared" si="1214"/>
        <v>0</v>
      </c>
      <c r="DD520" s="222">
        <f t="shared" si="1215"/>
        <v>0</v>
      </c>
      <c r="DE520" s="222">
        <f t="shared" si="1216"/>
        <v>0</v>
      </c>
      <c r="DF520" s="222">
        <f t="shared" si="1217"/>
        <v>0</v>
      </c>
      <c r="DG520" s="222">
        <f t="shared" si="1218"/>
        <v>0</v>
      </c>
      <c r="DH520" s="222">
        <f t="shared" si="1219"/>
        <v>0</v>
      </c>
      <c r="DI520" s="222">
        <f t="shared" si="1220"/>
        <v>0</v>
      </c>
      <c r="DJ520" s="222">
        <f t="shared" si="1221"/>
        <v>0</v>
      </c>
      <c r="DK520" s="222">
        <f t="shared" si="1222"/>
        <v>0</v>
      </c>
      <c r="DL520" s="222">
        <f t="shared" si="1223"/>
        <v>0</v>
      </c>
      <c r="DM520" s="222">
        <f t="shared" si="1224"/>
        <v>0</v>
      </c>
      <c r="DN520" s="222">
        <f t="shared" si="1225"/>
        <v>0</v>
      </c>
      <c r="DO520" s="222">
        <f t="shared" si="1226"/>
        <v>0</v>
      </c>
      <c r="DP520" s="222">
        <f t="shared" si="1227"/>
        <v>0</v>
      </c>
      <c r="DQ520" s="222">
        <f t="shared" si="1228"/>
        <v>0</v>
      </c>
      <c r="DR520" s="222">
        <f t="shared" si="1229"/>
        <v>0</v>
      </c>
      <c r="DS520" s="222">
        <f t="shared" si="1230"/>
        <v>0</v>
      </c>
      <c r="DT520" s="222">
        <f t="shared" si="1231"/>
        <v>0</v>
      </c>
      <c r="DU520" s="222">
        <f t="shared" si="1232"/>
        <v>0</v>
      </c>
      <c r="DV520" s="222">
        <f t="shared" si="1233"/>
        <v>0</v>
      </c>
      <c r="DW520" s="222">
        <f t="shared" si="1234"/>
        <v>0</v>
      </c>
      <c r="DX520" s="222">
        <f t="shared" si="1235"/>
        <v>0</v>
      </c>
      <c r="DY520" s="222">
        <f t="shared" si="1236"/>
        <v>0</v>
      </c>
      <c r="DZ520" s="222">
        <f t="shared" si="1237"/>
        <v>0</v>
      </c>
      <c r="EA520" s="222">
        <f t="shared" si="1238"/>
        <v>0</v>
      </c>
      <c r="EB520" s="222">
        <f t="shared" si="1239"/>
        <v>0</v>
      </c>
      <c r="EC520" s="222">
        <f t="shared" si="1240"/>
        <v>0</v>
      </c>
      <c r="ED520" s="222">
        <f t="shared" si="1241"/>
        <v>0</v>
      </c>
      <c r="EE520" s="222">
        <f t="shared" si="1242"/>
        <v>0</v>
      </c>
      <c r="EF520" s="222">
        <f t="shared" si="1243"/>
        <v>0</v>
      </c>
      <c r="EG520" s="222">
        <f t="shared" si="1244"/>
        <v>0</v>
      </c>
      <c r="EH520" s="222">
        <f t="shared" si="1245"/>
        <v>0</v>
      </c>
      <c r="EI520" s="222">
        <f t="shared" si="1246"/>
        <v>0</v>
      </c>
      <c r="EJ520" s="222">
        <f t="shared" si="1247"/>
        <v>0</v>
      </c>
      <c r="EK520" s="222">
        <f t="shared" si="1248"/>
        <v>0</v>
      </c>
      <c r="EL520" s="222">
        <f t="shared" si="1249"/>
        <v>0</v>
      </c>
      <c r="EM520" s="222">
        <f t="shared" si="1250"/>
        <v>0</v>
      </c>
      <c r="EN520" s="222">
        <f t="shared" si="1251"/>
        <v>0</v>
      </c>
      <c r="EO520" s="222">
        <f t="shared" si="1252"/>
        <v>0</v>
      </c>
      <c r="EP520" s="222">
        <f t="shared" si="1253"/>
        <v>0</v>
      </c>
      <c r="EQ520" s="222">
        <f t="shared" si="1254"/>
        <v>0</v>
      </c>
      <c r="ER520" s="222">
        <f t="shared" si="1255"/>
        <v>0</v>
      </c>
      <c r="ES520" s="222">
        <f t="shared" si="1256"/>
        <v>0</v>
      </c>
      <c r="ET520" s="222">
        <f t="shared" si="1257"/>
        <v>0</v>
      </c>
      <c r="EU520" s="222">
        <f t="shared" si="1258"/>
        <v>0</v>
      </c>
      <c r="EV520" s="222">
        <f t="shared" si="1259"/>
        <v>0</v>
      </c>
      <c r="EW520" s="222">
        <f t="shared" si="1260"/>
        <v>0</v>
      </c>
      <c r="EX520" s="222">
        <f t="shared" si="1261"/>
        <v>0</v>
      </c>
      <c r="EY520" s="222">
        <f t="shared" si="1262"/>
        <v>0</v>
      </c>
      <c r="EZ520" s="222">
        <f t="shared" si="1263"/>
        <v>0</v>
      </c>
      <c r="FA520" s="222">
        <f t="shared" si="1264"/>
        <v>0</v>
      </c>
      <c r="FB520" s="222">
        <f t="shared" si="1265"/>
        <v>0</v>
      </c>
      <c r="FC520" s="222">
        <f t="shared" si="1266"/>
        <v>0</v>
      </c>
      <c r="FD520" s="222">
        <f t="shared" si="1267"/>
        <v>0</v>
      </c>
      <c r="FE520" s="222">
        <f t="shared" si="1268"/>
        <v>0</v>
      </c>
      <c r="FF520" s="222">
        <f t="shared" si="1269"/>
        <v>0</v>
      </c>
      <c r="FG520" s="222">
        <f t="shared" si="1270"/>
        <v>0</v>
      </c>
      <c r="FH520" s="222">
        <f t="shared" si="1271"/>
        <v>0</v>
      </c>
      <c r="FI520" s="222">
        <f t="shared" si="1272"/>
        <v>0</v>
      </c>
      <c r="FJ520" s="222">
        <f t="shared" si="1273"/>
        <v>0</v>
      </c>
      <c r="FK520" s="222">
        <f t="shared" si="1274"/>
        <v>0</v>
      </c>
      <c r="FL520" s="222">
        <f t="shared" si="1275"/>
        <v>0</v>
      </c>
      <c r="FM520" s="222">
        <f t="shared" si="1276"/>
        <v>0</v>
      </c>
      <c r="FN520" s="222">
        <f t="shared" si="1277"/>
        <v>0</v>
      </c>
      <c r="FO520" s="222">
        <f t="shared" si="1278"/>
        <v>0</v>
      </c>
      <c r="FP520" s="222">
        <f t="shared" si="1279"/>
        <v>0</v>
      </c>
      <c r="FQ520" s="222">
        <f t="shared" si="1280"/>
        <v>0</v>
      </c>
      <c r="FR520" s="222">
        <f t="shared" si="1281"/>
        <v>0</v>
      </c>
      <c r="FS520" s="222">
        <f t="shared" si="1282"/>
        <v>0</v>
      </c>
      <c r="FT520" s="222">
        <f t="shared" si="1283"/>
        <v>0</v>
      </c>
      <c r="FU520" s="222">
        <f t="shared" si="1284"/>
        <v>0</v>
      </c>
      <c r="FV520" s="222">
        <f t="shared" si="1285"/>
        <v>0</v>
      </c>
      <c r="FW520" s="222">
        <f t="shared" si="1286"/>
        <v>0</v>
      </c>
      <c r="FX520" s="222">
        <f t="shared" si="1287"/>
        <v>0</v>
      </c>
      <c r="FY520" s="222">
        <f t="shared" si="1288"/>
        <v>0</v>
      </c>
      <c r="FZ520" s="222">
        <f t="shared" si="1289"/>
        <v>0</v>
      </c>
      <c r="GA520" s="222">
        <f t="shared" si="1290"/>
        <v>0</v>
      </c>
      <c r="GB520" s="222">
        <f t="shared" si="1291"/>
        <v>0</v>
      </c>
      <c r="GC520" s="222">
        <f t="shared" si="1292"/>
        <v>0</v>
      </c>
      <c r="GD520" s="222">
        <f t="shared" si="1293"/>
        <v>0</v>
      </c>
      <c r="GE520" s="222">
        <f t="shared" si="1294"/>
        <v>0</v>
      </c>
      <c r="GF520" s="222">
        <f t="shared" si="1295"/>
        <v>0</v>
      </c>
      <c r="GG520" s="222">
        <f t="shared" si="1296"/>
        <v>0</v>
      </c>
      <c r="GH520" s="222">
        <f t="shared" si="1297"/>
        <v>0</v>
      </c>
      <c r="GI520" s="222">
        <f t="shared" si="1298"/>
        <v>0</v>
      </c>
      <c r="GJ520" s="222">
        <f t="shared" si="1299"/>
        <v>0</v>
      </c>
      <c r="GK520" s="222">
        <f t="shared" si="1300"/>
        <v>0</v>
      </c>
      <c r="GL520" s="222">
        <f t="shared" si="1301"/>
        <v>0</v>
      </c>
      <c r="GM520" s="222">
        <f t="shared" si="1302"/>
        <v>0</v>
      </c>
      <c r="GN520" s="222">
        <f t="shared" si="1303"/>
        <v>0</v>
      </c>
      <c r="GO520" s="222">
        <f t="shared" si="1304"/>
        <v>0</v>
      </c>
      <c r="GP520" s="222">
        <f t="shared" si="1305"/>
        <v>0</v>
      </c>
      <c r="GQ520" s="222">
        <f t="shared" si="1306"/>
        <v>0</v>
      </c>
      <c r="GR520" s="222">
        <f t="shared" si="1307"/>
        <v>0</v>
      </c>
      <c r="GS520" s="222">
        <f t="shared" si="1308"/>
        <v>0</v>
      </c>
      <c r="GT520" s="222">
        <f t="shared" si="1309"/>
        <v>0</v>
      </c>
      <c r="GU520" s="222">
        <f t="shared" si="1310"/>
        <v>0</v>
      </c>
      <c r="GV520" s="222">
        <f t="shared" si="1311"/>
        <v>0</v>
      </c>
      <c r="GW520" s="222">
        <f t="shared" si="1312"/>
        <v>0</v>
      </c>
      <c r="GX520" s="222">
        <f t="shared" si="1313"/>
        <v>0</v>
      </c>
      <c r="GY520" s="222">
        <f t="shared" si="1314"/>
        <v>0</v>
      </c>
      <c r="GZ520" s="222">
        <f t="shared" si="1315"/>
        <v>0</v>
      </c>
      <c r="HA520" s="222">
        <f t="shared" si="1316"/>
        <v>0</v>
      </c>
      <c r="HB520" s="222">
        <f t="shared" si="1317"/>
        <v>0</v>
      </c>
      <c r="HC520" s="222">
        <f t="shared" si="1318"/>
        <v>0</v>
      </c>
      <c r="HD520" s="222">
        <f t="shared" si="1319"/>
        <v>0</v>
      </c>
      <c r="HE520" s="222">
        <f t="shared" si="1320"/>
        <v>0</v>
      </c>
      <c r="HF520" s="222">
        <f t="shared" si="1321"/>
        <v>0</v>
      </c>
      <c r="HG520" s="222">
        <f t="shared" si="1322"/>
        <v>0</v>
      </c>
      <c r="HH520" s="222">
        <f t="shared" si="1323"/>
        <v>0</v>
      </c>
      <c r="HI520" s="222">
        <f t="shared" si="1324"/>
        <v>0</v>
      </c>
      <c r="HJ520" s="222">
        <f t="shared" si="1325"/>
        <v>0</v>
      </c>
      <c r="HK520" s="222">
        <f t="shared" si="1326"/>
        <v>0</v>
      </c>
      <c r="HL520" s="222">
        <f t="shared" si="1327"/>
        <v>0</v>
      </c>
      <c r="HM520" s="222">
        <f t="shared" si="1328"/>
        <v>0</v>
      </c>
      <c r="HN520" s="222">
        <f t="shared" si="1329"/>
        <v>0</v>
      </c>
      <c r="HO520" s="222">
        <f t="shared" si="1330"/>
        <v>0</v>
      </c>
      <c r="HP520" s="222">
        <f t="shared" si="1331"/>
        <v>0</v>
      </c>
      <c r="HQ520" s="222">
        <f t="shared" si="1332"/>
        <v>0</v>
      </c>
      <c r="HR520" s="222">
        <f t="shared" si="1333"/>
        <v>0</v>
      </c>
      <c r="HS520" s="222">
        <f t="shared" si="1334"/>
        <v>0</v>
      </c>
      <c r="HT520" s="222">
        <f t="shared" si="1335"/>
        <v>0</v>
      </c>
      <c r="HU520" s="222">
        <f t="shared" si="1336"/>
        <v>0</v>
      </c>
      <c r="HV520" s="222">
        <f t="shared" si="1337"/>
        <v>0</v>
      </c>
      <c r="HW520" s="222">
        <f t="shared" si="1338"/>
        <v>0</v>
      </c>
      <c r="HX520" s="222">
        <f t="shared" si="1339"/>
        <v>0</v>
      </c>
      <c r="HY520" s="222">
        <f t="shared" si="1340"/>
        <v>0</v>
      </c>
      <c r="HZ520" s="222">
        <f t="shared" si="1341"/>
        <v>0</v>
      </c>
      <c r="IA520" s="222">
        <f t="shared" si="1342"/>
        <v>0</v>
      </c>
      <c r="IB520" s="222">
        <f t="shared" si="1343"/>
        <v>0</v>
      </c>
      <c r="IC520" s="222">
        <f t="shared" si="1344"/>
        <v>0</v>
      </c>
      <c r="ID520" s="222">
        <f t="shared" si="1345"/>
        <v>0</v>
      </c>
      <c r="IE520" s="222">
        <f t="shared" si="1346"/>
        <v>0</v>
      </c>
      <c r="IF520" s="222">
        <f t="shared" si="1347"/>
        <v>0</v>
      </c>
      <c r="IG520" s="222">
        <f t="shared" si="1348"/>
        <v>0</v>
      </c>
      <c r="IH520" s="222">
        <f t="shared" si="1349"/>
        <v>0</v>
      </c>
      <c r="II520" s="222">
        <f t="shared" si="1350"/>
        <v>0</v>
      </c>
      <c r="IJ520" s="222">
        <f t="shared" si="1351"/>
        <v>0</v>
      </c>
      <c r="IK520" s="222">
        <f t="shared" si="1352"/>
        <v>0</v>
      </c>
      <c r="IL520" s="222">
        <f t="shared" si="1353"/>
        <v>0</v>
      </c>
      <c r="IM520" s="222">
        <f t="shared" si="1354"/>
        <v>0</v>
      </c>
      <c r="IN520" s="222">
        <f t="shared" si="1355"/>
        <v>0</v>
      </c>
      <c r="IO520" s="222">
        <f t="shared" si="1356"/>
        <v>0</v>
      </c>
      <c r="IP520" s="222">
        <f t="shared" si="1357"/>
        <v>0</v>
      </c>
      <c r="IQ520" s="222">
        <f t="shared" si="1358"/>
        <v>0</v>
      </c>
      <c r="IR520" s="222">
        <f t="shared" si="1359"/>
        <v>0</v>
      </c>
      <c r="IS520" s="222">
        <f t="shared" si="1360"/>
        <v>0</v>
      </c>
      <c r="IT520" s="222">
        <f t="shared" si="1361"/>
        <v>0</v>
      </c>
      <c r="IU520" s="222">
        <f t="shared" si="1362"/>
        <v>0</v>
      </c>
      <c r="IV520" s="222">
        <f t="shared" si="1363"/>
        <v>0</v>
      </c>
      <c r="IW520" s="222">
        <f t="shared" si="1364"/>
        <v>0</v>
      </c>
      <c r="IX520" s="222">
        <f t="shared" si="1365"/>
        <v>0</v>
      </c>
      <c r="IY520" s="222">
        <f t="shared" si="1366"/>
        <v>0</v>
      </c>
      <c r="IZ520" s="222">
        <f t="shared" si="1367"/>
        <v>0</v>
      </c>
      <c r="JA520" s="222">
        <f t="shared" si="1368"/>
        <v>0</v>
      </c>
      <c r="JB520" s="222">
        <f t="shared" si="1369"/>
        <v>0</v>
      </c>
    </row>
    <row r="521" spans="2:262">
      <c r="B521" s="230">
        <v>160</v>
      </c>
      <c r="C521" s="229">
        <f t="shared" si="1370"/>
        <v>3.1250000000000023E-3</v>
      </c>
      <c r="D521" s="226">
        <f t="shared" ca="1" si="1113"/>
        <v>23.490730462427415</v>
      </c>
      <c r="E521" s="225">
        <f ca="1">FJ361</f>
        <v>-0.50926953757258586</v>
      </c>
      <c r="F521" s="224">
        <v>160</v>
      </c>
      <c r="G521" s="222">
        <f t="shared" si="1114"/>
        <v>0</v>
      </c>
      <c r="H521" s="222">
        <f t="shared" si="1115"/>
        <v>0</v>
      </c>
      <c r="I521" s="222">
        <f t="shared" si="1116"/>
        <v>0</v>
      </c>
      <c r="J521" s="222">
        <f t="shared" si="1117"/>
        <v>0</v>
      </c>
      <c r="K521" s="222">
        <f t="shared" si="1118"/>
        <v>0</v>
      </c>
      <c r="L521" s="222">
        <f t="shared" si="1119"/>
        <v>0</v>
      </c>
      <c r="M521" s="222">
        <f t="shared" si="1120"/>
        <v>0</v>
      </c>
      <c r="N521" s="222">
        <f t="shared" si="1121"/>
        <v>0</v>
      </c>
      <c r="O521" s="222">
        <f t="shared" si="1122"/>
        <v>0</v>
      </c>
      <c r="P521" s="222">
        <f t="shared" si="1123"/>
        <v>0</v>
      </c>
      <c r="Q521" s="222">
        <f t="shared" si="1124"/>
        <v>0</v>
      </c>
      <c r="R521" s="222">
        <f t="shared" si="1125"/>
        <v>0</v>
      </c>
      <c r="S521" s="222">
        <f t="shared" si="1126"/>
        <v>0</v>
      </c>
      <c r="T521" s="222">
        <f t="shared" si="1127"/>
        <v>0</v>
      </c>
      <c r="U521" s="222">
        <f t="shared" si="1128"/>
        <v>0</v>
      </c>
      <c r="V521" s="222">
        <f t="shared" si="1129"/>
        <v>0</v>
      </c>
      <c r="W521" s="222">
        <f t="shared" si="1130"/>
        <v>0</v>
      </c>
      <c r="X521" s="222">
        <f t="shared" si="1131"/>
        <v>0</v>
      </c>
      <c r="Y521" s="222">
        <f t="shared" si="1132"/>
        <v>0</v>
      </c>
      <c r="Z521" s="222">
        <f t="shared" si="1133"/>
        <v>0</v>
      </c>
      <c r="AA521" s="222">
        <f t="shared" si="1134"/>
        <v>0</v>
      </c>
      <c r="AB521" s="222">
        <f t="shared" si="1135"/>
        <v>0</v>
      </c>
      <c r="AC521" s="222">
        <f t="shared" si="1136"/>
        <v>0</v>
      </c>
      <c r="AD521" s="222">
        <f t="shared" si="1137"/>
        <v>0</v>
      </c>
      <c r="AE521" s="222">
        <f t="shared" si="1138"/>
        <v>0</v>
      </c>
      <c r="AF521" s="222">
        <f t="shared" si="1139"/>
        <v>0</v>
      </c>
      <c r="AG521" s="222">
        <f t="shared" si="1140"/>
        <v>0</v>
      </c>
      <c r="AH521" s="222">
        <f t="shared" si="1141"/>
        <v>0</v>
      </c>
      <c r="AI521" s="222">
        <f t="shared" si="1142"/>
        <v>0</v>
      </c>
      <c r="AJ521" s="222">
        <f t="shared" si="1143"/>
        <v>0</v>
      </c>
      <c r="AK521" s="222">
        <f t="shared" si="1144"/>
        <v>0</v>
      </c>
      <c r="AL521" s="222">
        <f t="shared" si="1145"/>
        <v>0</v>
      </c>
      <c r="AM521" s="222">
        <f t="shared" si="1146"/>
        <v>0</v>
      </c>
      <c r="AN521" s="222">
        <f t="shared" si="1147"/>
        <v>0</v>
      </c>
      <c r="AO521" s="222">
        <f t="shared" si="1148"/>
        <v>0</v>
      </c>
      <c r="AP521" s="222">
        <f t="shared" si="1149"/>
        <v>0</v>
      </c>
      <c r="AQ521" s="222">
        <f t="shared" si="1150"/>
        <v>0</v>
      </c>
      <c r="AR521" s="222">
        <f t="shared" si="1151"/>
        <v>0</v>
      </c>
      <c r="AS521" s="222">
        <f t="shared" si="1152"/>
        <v>0</v>
      </c>
      <c r="AT521" s="222">
        <f t="shared" si="1153"/>
        <v>0</v>
      </c>
      <c r="AU521" s="222">
        <f t="shared" si="1154"/>
        <v>0</v>
      </c>
      <c r="AV521" s="222">
        <f t="shared" si="1155"/>
        <v>0</v>
      </c>
      <c r="AW521" s="222">
        <f t="shared" si="1156"/>
        <v>0</v>
      </c>
      <c r="AX521" s="222">
        <f t="shared" si="1157"/>
        <v>0</v>
      </c>
      <c r="AY521" s="222">
        <f t="shared" si="1158"/>
        <v>0</v>
      </c>
      <c r="AZ521" s="222">
        <f t="shared" si="1159"/>
        <v>0</v>
      </c>
      <c r="BA521" s="222">
        <f t="shared" si="1160"/>
        <v>0</v>
      </c>
      <c r="BB521" s="222">
        <f t="shared" si="1161"/>
        <v>0</v>
      </c>
      <c r="BC521" s="222">
        <f t="shared" si="1162"/>
        <v>0</v>
      </c>
      <c r="BD521" s="222">
        <f t="shared" si="1163"/>
        <v>0</v>
      </c>
      <c r="BE521" s="222">
        <f t="shared" si="1164"/>
        <v>0</v>
      </c>
      <c r="BF521" s="222">
        <f t="shared" si="1165"/>
        <v>0</v>
      </c>
      <c r="BG521" s="222">
        <f t="shared" si="1166"/>
        <v>0</v>
      </c>
      <c r="BH521" s="222">
        <f t="shared" si="1167"/>
        <v>0</v>
      </c>
      <c r="BI521" s="222">
        <f t="shared" si="1168"/>
        <v>0</v>
      </c>
      <c r="BJ521" s="222">
        <f t="shared" si="1169"/>
        <v>0</v>
      </c>
      <c r="BK521" s="222">
        <f t="shared" si="1170"/>
        <v>0</v>
      </c>
      <c r="BL521" s="222">
        <f t="shared" si="1171"/>
        <v>0</v>
      </c>
      <c r="BM521" s="222">
        <f t="shared" si="1172"/>
        <v>0</v>
      </c>
      <c r="BN521" s="222">
        <f t="shared" si="1173"/>
        <v>0</v>
      </c>
      <c r="BO521" s="222">
        <f t="shared" si="1174"/>
        <v>0</v>
      </c>
      <c r="BP521" s="222">
        <f t="shared" si="1175"/>
        <v>0</v>
      </c>
      <c r="BQ521" s="222">
        <f t="shared" si="1176"/>
        <v>0</v>
      </c>
      <c r="BR521" s="222">
        <f t="shared" si="1177"/>
        <v>0</v>
      </c>
      <c r="BS521" s="222">
        <f t="shared" si="1178"/>
        <v>0</v>
      </c>
      <c r="BT521" s="222">
        <f t="shared" si="1179"/>
        <v>0</v>
      </c>
      <c r="BU521" s="222">
        <f t="shared" si="1180"/>
        <v>0</v>
      </c>
      <c r="BV521" s="222">
        <f t="shared" si="1181"/>
        <v>0</v>
      </c>
      <c r="BW521" s="222">
        <f t="shared" si="1182"/>
        <v>0</v>
      </c>
      <c r="BX521" s="222">
        <f t="shared" si="1183"/>
        <v>0</v>
      </c>
      <c r="BY521" s="222">
        <f t="shared" si="1184"/>
        <v>0</v>
      </c>
      <c r="BZ521" s="222">
        <f t="shared" si="1185"/>
        <v>0</v>
      </c>
      <c r="CA521" s="222">
        <f t="shared" si="1186"/>
        <v>0</v>
      </c>
      <c r="CB521" s="222">
        <f t="shared" si="1187"/>
        <v>0</v>
      </c>
      <c r="CC521" s="222">
        <f t="shared" si="1188"/>
        <v>0</v>
      </c>
      <c r="CD521" s="222">
        <f t="shared" si="1189"/>
        <v>0</v>
      </c>
      <c r="CE521" s="222">
        <f t="shared" si="1190"/>
        <v>0</v>
      </c>
      <c r="CF521" s="222">
        <f t="shared" si="1191"/>
        <v>0</v>
      </c>
      <c r="CG521" s="222">
        <f t="shared" si="1192"/>
        <v>0</v>
      </c>
      <c r="CH521" s="222">
        <f t="shared" si="1193"/>
        <v>0</v>
      </c>
      <c r="CI521" s="222">
        <f t="shared" si="1194"/>
        <v>0</v>
      </c>
      <c r="CJ521" s="222">
        <f t="shared" si="1195"/>
        <v>0</v>
      </c>
      <c r="CK521" s="222">
        <f t="shared" si="1196"/>
        <v>0</v>
      </c>
      <c r="CL521" s="222">
        <f t="shared" si="1197"/>
        <v>0</v>
      </c>
      <c r="CM521" s="222">
        <f t="shared" si="1198"/>
        <v>0</v>
      </c>
      <c r="CN521" s="222">
        <f t="shared" si="1199"/>
        <v>0</v>
      </c>
      <c r="CO521" s="222">
        <f t="shared" si="1200"/>
        <v>0</v>
      </c>
      <c r="CP521" s="222">
        <f t="shared" si="1201"/>
        <v>0</v>
      </c>
      <c r="CQ521" s="222">
        <f t="shared" si="1202"/>
        <v>0</v>
      </c>
      <c r="CR521" s="222">
        <f t="shared" si="1203"/>
        <v>0</v>
      </c>
      <c r="CS521" s="222">
        <f t="shared" si="1204"/>
        <v>0</v>
      </c>
      <c r="CT521" s="222">
        <f t="shared" si="1205"/>
        <v>0</v>
      </c>
      <c r="CU521" s="222">
        <f t="shared" si="1206"/>
        <v>0</v>
      </c>
      <c r="CV521" s="222">
        <f t="shared" si="1207"/>
        <v>0</v>
      </c>
      <c r="CW521" s="222">
        <f t="shared" si="1208"/>
        <v>0</v>
      </c>
      <c r="CX521" s="222">
        <f t="shared" si="1209"/>
        <v>0</v>
      </c>
      <c r="CY521" s="222">
        <f t="shared" si="1210"/>
        <v>0</v>
      </c>
      <c r="CZ521" s="222">
        <f t="shared" si="1211"/>
        <v>0</v>
      </c>
      <c r="DA521" s="222">
        <f t="shared" si="1212"/>
        <v>0</v>
      </c>
      <c r="DB521" s="222">
        <f t="shared" si="1213"/>
        <v>0</v>
      </c>
      <c r="DC521" s="222">
        <f t="shared" si="1214"/>
        <v>0</v>
      </c>
      <c r="DD521" s="222">
        <f t="shared" si="1215"/>
        <v>0</v>
      </c>
      <c r="DE521" s="222">
        <f t="shared" si="1216"/>
        <v>0</v>
      </c>
      <c r="DF521" s="222">
        <f t="shared" si="1217"/>
        <v>0</v>
      </c>
      <c r="DG521" s="222">
        <f t="shared" si="1218"/>
        <v>0</v>
      </c>
      <c r="DH521" s="222">
        <f t="shared" si="1219"/>
        <v>0</v>
      </c>
      <c r="DI521" s="222">
        <f t="shared" si="1220"/>
        <v>0</v>
      </c>
      <c r="DJ521" s="222">
        <f t="shared" si="1221"/>
        <v>0</v>
      </c>
      <c r="DK521" s="222">
        <f t="shared" si="1222"/>
        <v>0</v>
      </c>
      <c r="DL521" s="222">
        <f t="shared" si="1223"/>
        <v>0</v>
      </c>
      <c r="DM521" s="222">
        <f t="shared" si="1224"/>
        <v>0</v>
      </c>
      <c r="DN521" s="222">
        <f t="shared" si="1225"/>
        <v>0</v>
      </c>
      <c r="DO521" s="222">
        <f t="shared" si="1226"/>
        <v>0</v>
      </c>
      <c r="DP521" s="222">
        <f t="shared" si="1227"/>
        <v>0</v>
      </c>
      <c r="DQ521" s="222">
        <f t="shared" si="1228"/>
        <v>0</v>
      </c>
      <c r="DR521" s="222">
        <f t="shared" si="1229"/>
        <v>0</v>
      </c>
      <c r="DS521" s="222">
        <f t="shared" si="1230"/>
        <v>0</v>
      </c>
      <c r="DT521" s="222">
        <f t="shared" si="1231"/>
        <v>0</v>
      </c>
      <c r="DU521" s="222">
        <f t="shared" si="1232"/>
        <v>0</v>
      </c>
      <c r="DV521" s="222">
        <f t="shared" si="1233"/>
        <v>0</v>
      </c>
      <c r="DW521" s="222">
        <f t="shared" si="1234"/>
        <v>0</v>
      </c>
      <c r="DX521" s="222">
        <f t="shared" si="1235"/>
        <v>0</v>
      </c>
      <c r="DY521" s="222">
        <f t="shared" si="1236"/>
        <v>0</v>
      </c>
      <c r="DZ521" s="222">
        <f t="shared" si="1237"/>
        <v>0</v>
      </c>
      <c r="EA521" s="222">
        <f t="shared" si="1238"/>
        <v>0</v>
      </c>
      <c r="EB521" s="222">
        <f t="shared" si="1239"/>
        <v>0</v>
      </c>
      <c r="EC521" s="222">
        <f t="shared" si="1240"/>
        <v>0</v>
      </c>
      <c r="ED521" s="222">
        <f t="shared" si="1241"/>
        <v>0</v>
      </c>
      <c r="EE521" s="222">
        <f t="shared" si="1242"/>
        <v>0</v>
      </c>
      <c r="EF521" s="222">
        <f t="shared" si="1243"/>
        <v>0</v>
      </c>
      <c r="EG521" s="222">
        <f t="shared" si="1244"/>
        <v>0</v>
      </c>
      <c r="EH521" s="222">
        <f t="shared" si="1245"/>
        <v>0</v>
      </c>
      <c r="EI521" s="222">
        <f t="shared" si="1246"/>
        <v>0</v>
      </c>
      <c r="EJ521" s="222">
        <f t="shared" si="1247"/>
        <v>0</v>
      </c>
      <c r="EK521" s="222">
        <f t="shared" si="1248"/>
        <v>0</v>
      </c>
      <c r="EL521" s="222">
        <f t="shared" si="1249"/>
        <v>0</v>
      </c>
      <c r="EM521" s="222">
        <f t="shared" si="1250"/>
        <v>0</v>
      </c>
      <c r="EN521" s="222">
        <f t="shared" si="1251"/>
        <v>0</v>
      </c>
      <c r="EO521" s="222">
        <f t="shared" si="1252"/>
        <v>0</v>
      </c>
      <c r="EP521" s="222">
        <f t="shared" si="1253"/>
        <v>0</v>
      </c>
      <c r="EQ521" s="222">
        <f t="shared" si="1254"/>
        <v>0</v>
      </c>
      <c r="ER521" s="222">
        <f t="shared" si="1255"/>
        <v>0</v>
      </c>
      <c r="ES521" s="222">
        <f t="shared" si="1256"/>
        <v>0</v>
      </c>
      <c r="ET521" s="222">
        <f t="shared" si="1257"/>
        <v>0</v>
      </c>
      <c r="EU521" s="222">
        <f t="shared" si="1258"/>
        <v>0</v>
      </c>
      <c r="EV521" s="222">
        <f t="shared" si="1259"/>
        <v>0</v>
      </c>
      <c r="EW521" s="222">
        <f t="shared" si="1260"/>
        <v>0</v>
      </c>
      <c r="EX521" s="222">
        <f t="shared" si="1261"/>
        <v>0</v>
      </c>
      <c r="EY521" s="222">
        <f t="shared" si="1262"/>
        <v>0</v>
      </c>
      <c r="EZ521" s="222">
        <f t="shared" si="1263"/>
        <v>0</v>
      </c>
      <c r="FA521" s="222">
        <f t="shared" si="1264"/>
        <v>0</v>
      </c>
      <c r="FB521" s="222">
        <f t="shared" si="1265"/>
        <v>0</v>
      </c>
      <c r="FC521" s="222">
        <f t="shared" si="1266"/>
        <v>0</v>
      </c>
      <c r="FD521" s="222">
        <f t="shared" si="1267"/>
        <v>0</v>
      </c>
      <c r="FE521" s="222">
        <f t="shared" si="1268"/>
        <v>0</v>
      </c>
      <c r="FF521" s="222">
        <f t="shared" si="1269"/>
        <v>0</v>
      </c>
      <c r="FG521" s="222">
        <f t="shared" si="1270"/>
        <v>0</v>
      </c>
      <c r="FH521" s="222">
        <f t="shared" si="1271"/>
        <v>0</v>
      </c>
      <c r="FI521" s="222">
        <f t="shared" si="1272"/>
        <v>0</v>
      </c>
      <c r="FJ521" s="222">
        <f t="shared" si="1273"/>
        <v>0</v>
      </c>
      <c r="FK521" s="222">
        <f t="shared" si="1274"/>
        <v>0</v>
      </c>
      <c r="FL521" s="222">
        <f t="shared" si="1275"/>
        <v>0</v>
      </c>
      <c r="FM521" s="222">
        <f t="shared" si="1276"/>
        <v>0</v>
      </c>
      <c r="FN521" s="222">
        <f t="shared" si="1277"/>
        <v>0</v>
      </c>
      <c r="FO521" s="222">
        <f t="shared" si="1278"/>
        <v>0</v>
      </c>
      <c r="FP521" s="222">
        <f t="shared" si="1279"/>
        <v>0</v>
      </c>
      <c r="FQ521" s="222">
        <f t="shared" si="1280"/>
        <v>0</v>
      </c>
      <c r="FR521" s="222">
        <f t="shared" si="1281"/>
        <v>0</v>
      </c>
      <c r="FS521" s="222">
        <f t="shared" si="1282"/>
        <v>0</v>
      </c>
      <c r="FT521" s="222">
        <f t="shared" si="1283"/>
        <v>0</v>
      </c>
      <c r="FU521" s="222">
        <f t="shared" si="1284"/>
        <v>0</v>
      </c>
      <c r="FV521" s="222">
        <f t="shared" si="1285"/>
        <v>0</v>
      </c>
      <c r="FW521" s="222">
        <f t="shared" si="1286"/>
        <v>0</v>
      </c>
      <c r="FX521" s="222">
        <f t="shared" si="1287"/>
        <v>0</v>
      </c>
      <c r="FY521" s="222">
        <f t="shared" si="1288"/>
        <v>0</v>
      </c>
      <c r="FZ521" s="222">
        <f t="shared" si="1289"/>
        <v>0</v>
      </c>
      <c r="GA521" s="222">
        <f t="shared" si="1290"/>
        <v>0</v>
      </c>
      <c r="GB521" s="222">
        <f t="shared" si="1291"/>
        <v>0</v>
      </c>
      <c r="GC521" s="222">
        <f t="shared" si="1292"/>
        <v>0</v>
      </c>
      <c r="GD521" s="222">
        <f t="shared" si="1293"/>
        <v>0</v>
      </c>
      <c r="GE521" s="222">
        <f t="shared" si="1294"/>
        <v>0</v>
      </c>
      <c r="GF521" s="222">
        <f t="shared" si="1295"/>
        <v>0</v>
      </c>
      <c r="GG521" s="222">
        <f t="shared" si="1296"/>
        <v>0</v>
      </c>
      <c r="GH521" s="222">
        <f t="shared" si="1297"/>
        <v>0</v>
      </c>
      <c r="GI521" s="222">
        <f t="shared" si="1298"/>
        <v>0</v>
      </c>
      <c r="GJ521" s="222">
        <f t="shared" si="1299"/>
        <v>0</v>
      </c>
      <c r="GK521" s="222">
        <f t="shared" si="1300"/>
        <v>0</v>
      </c>
      <c r="GL521" s="222">
        <f t="shared" si="1301"/>
        <v>0</v>
      </c>
      <c r="GM521" s="222">
        <f t="shared" si="1302"/>
        <v>0</v>
      </c>
      <c r="GN521" s="222">
        <f t="shared" si="1303"/>
        <v>0</v>
      </c>
      <c r="GO521" s="222">
        <f t="shared" si="1304"/>
        <v>0</v>
      </c>
      <c r="GP521" s="222">
        <f t="shared" si="1305"/>
        <v>0</v>
      </c>
      <c r="GQ521" s="222">
        <f t="shared" si="1306"/>
        <v>0</v>
      </c>
      <c r="GR521" s="222">
        <f t="shared" si="1307"/>
        <v>0</v>
      </c>
      <c r="GS521" s="222">
        <f t="shared" si="1308"/>
        <v>0</v>
      </c>
      <c r="GT521" s="222">
        <f t="shared" si="1309"/>
        <v>0</v>
      </c>
      <c r="GU521" s="222">
        <f t="shared" si="1310"/>
        <v>0</v>
      </c>
      <c r="GV521" s="222">
        <f t="shared" si="1311"/>
        <v>0</v>
      </c>
      <c r="GW521" s="222">
        <f t="shared" si="1312"/>
        <v>0</v>
      </c>
      <c r="GX521" s="222">
        <f t="shared" si="1313"/>
        <v>0</v>
      </c>
      <c r="GY521" s="222">
        <f t="shared" si="1314"/>
        <v>0</v>
      </c>
      <c r="GZ521" s="222">
        <f t="shared" si="1315"/>
        <v>0</v>
      </c>
      <c r="HA521" s="222">
        <f t="shared" si="1316"/>
        <v>0</v>
      </c>
      <c r="HB521" s="222">
        <f t="shared" si="1317"/>
        <v>0</v>
      </c>
      <c r="HC521" s="222">
        <f t="shared" si="1318"/>
        <v>0</v>
      </c>
      <c r="HD521" s="222">
        <f t="shared" si="1319"/>
        <v>0</v>
      </c>
      <c r="HE521" s="222">
        <f t="shared" si="1320"/>
        <v>0</v>
      </c>
      <c r="HF521" s="222">
        <f t="shared" si="1321"/>
        <v>0</v>
      </c>
      <c r="HG521" s="222">
        <f t="shared" si="1322"/>
        <v>0</v>
      </c>
      <c r="HH521" s="222">
        <f t="shared" si="1323"/>
        <v>0</v>
      </c>
      <c r="HI521" s="222">
        <f t="shared" si="1324"/>
        <v>0</v>
      </c>
      <c r="HJ521" s="222">
        <f t="shared" si="1325"/>
        <v>0</v>
      </c>
      <c r="HK521" s="222">
        <f t="shared" si="1326"/>
        <v>0</v>
      </c>
      <c r="HL521" s="222">
        <f t="shared" si="1327"/>
        <v>0</v>
      </c>
      <c r="HM521" s="222">
        <f t="shared" si="1328"/>
        <v>0</v>
      </c>
      <c r="HN521" s="222">
        <f t="shared" si="1329"/>
        <v>0</v>
      </c>
      <c r="HO521" s="222">
        <f t="shared" si="1330"/>
        <v>0</v>
      </c>
      <c r="HP521" s="222">
        <f t="shared" si="1331"/>
        <v>0</v>
      </c>
      <c r="HQ521" s="222">
        <f t="shared" si="1332"/>
        <v>0</v>
      </c>
      <c r="HR521" s="222">
        <f t="shared" si="1333"/>
        <v>0</v>
      </c>
      <c r="HS521" s="222">
        <f t="shared" si="1334"/>
        <v>0</v>
      </c>
      <c r="HT521" s="222">
        <f t="shared" si="1335"/>
        <v>0</v>
      </c>
      <c r="HU521" s="222">
        <f t="shared" si="1336"/>
        <v>0</v>
      </c>
      <c r="HV521" s="222">
        <f t="shared" si="1337"/>
        <v>0</v>
      </c>
      <c r="HW521" s="222">
        <f t="shared" si="1338"/>
        <v>0</v>
      </c>
      <c r="HX521" s="222">
        <f t="shared" si="1339"/>
        <v>0</v>
      </c>
      <c r="HY521" s="222">
        <f t="shared" si="1340"/>
        <v>0</v>
      </c>
      <c r="HZ521" s="222">
        <f t="shared" si="1341"/>
        <v>0</v>
      </c>
      <c r="IA521" s="222">
        <f t="shared" si="1342"/>
        <v>0</v>
      </c>
      <c r="IB521" s="222">
        <f t="shared" si="1343"/>
        <v>0</v>
      </c>
      <c r="IC521" s="222">
        <f t="shared" si="1344"/>
        <v>0</v>
      </c>
      <c r="ID521" s="222">
        <f t="shared" si="1345"/>
        <v>0</v>
      </c>
      <c r="IE521" s="222">
        <f t="shared" si="1346"/>
        <v>0</v>
      </c>
      <c r="IF521" s="222">
        <f t="shared" si="1347"/>
        <v>0</v>
      </c>
      <c r="IG521" s="222">
        <f t="shared" si="1348"/>
        <v>0</v>
      </c>
      <c r="IH521" s="222">
        <f t="shared" si="1349"/>
        <v>0</v>
      </c>
      <c r="II521" s="222">
        <f t="shared" si="1350"/>
        <v>0</v>
      </c>
      <c r="IJ521" s="222">
        <f t="shared" si="1351"/>
        <v>0</v>
      </c>
      <c r="IK521" s="222">
        <f t="shared" si="1352"/>
        <v>0</v>
      </c>
      <c r="IL521" s="222">
        <f t="shared" si="1353"/>
        <v>0</v>
      </c>
      <c r="IM521" s="222">
        <f t="shared" si="1354"/>
        <v>0</v>
      </c>
      <c r="IN521" s="222">
        <f t="shared" si="1355"/>
        <v>0</v>
      </c>
      <c r="IO521" s="222">
        <f t="shared" si="1356"/>
        <v>0</v>
      </c>
      <c r="IP521" s="222">
        <f t="shared" si="1357"/>
        <v>0</v>
      </c>
      <c r="IQ521" s="222">
        <f t="shared" si="1358"/>
        <v>0</v>
      </c>
      <c r="IR521" s="222">
        <f t="shared" si="1359"/>
        <v>0</v>
      </c>
      <c r="IS521" s="222">
        <f t="shared" si="1360"/>
        <v>0</v>
      </c>
      <c r="IT521" s="222">
        <f t="shared" si="1361"/>
        <v>0</v>
      </c>
      <c r="IU521" s="222">
        <f t="shared" si="1362"/>
        <v>0</v>
      </c>
      <c r="IV521" s="222">
        <f t="shared" si="1363"/>
        <v>0</v>
      </c>
      <c r="IW521" s="222">
        <f t="shared" si="1364"/>
        <v>0</v>
      </c>
      <c r="IX521" s="222">
        <f t="shared" si="1365"/>
        <v>0</v>
      </c>
      <c r="IY521" s="222">
        <f t="shared" si="1366"/>
        <v>0</v>
      </c>
      <c r="IZ521" s="222">
        <f t="shared" si="1367"/>
        <v>0</v>
      </c>
      <c r="JA521" s="222">
        <f t="shared" si="1368"/>
        <v>0</v>
      </c>
      <c r="JB521" s="222">
        <f t="shared" si="1369"/>
        <v>0</v>
      </c>
    </row>
    <row r="522" spans="2:262">
      <c r="B522" s="230">
        <v>161</v>
      </c>
      <c r="C522" s="229">
        <f t="shared" si="1370"/>
        <v>3.1445312500000024E-3</v>
      </c>
      <c r="D522" s="226">
        <f t="shared" ca="1" si="1113"/>
        <v>23.508808612769773</v>
      </c>
      <c r="E522" s="225">
        <f ca="1">FK361</f>
        <v>-0.49119138723022798</v>
      </c>
      <c r="F522" s="224">
        <v>161</v>
      </c>
      <c r="G522" s="222">
        <f t="shared" si="1114"/>
        <v>0</v>
      </c>
      <c r="H522" s="222">
        <f t="shared" si="1115"/>
        <v>0</v>
      </c>
      <c r="I522" s="222">
        <f t="shared" si="1116"/>
        <v>0</v>
      </c>
      <c r="J522" s="222">
        <f t="shared" si="1117"/>
        <v>0</v>
      </c>
      <c r="K522" s="222">
        <f t="shared" si="1118"/>
        <v>0</v>
      </c>
      <c r="L522" s="222">
        <f t="shared" si="1119"/>
        <v>0</v>
      </c>
      <c r="M522" s="222">
        <f t="shared" si="1120"/>
        <v>0</v>
      </c>
      <c r="N522" s="222">
        <f t="shared" si="1121"/>
        <v>0</v>
      </c>
      <c r="O522" s="222">
        <f t="shared" si="1122"/>
        <v>0</v>
      </c>
      <c r="P522" s="222">
        <f t="shared" si="1123"/>
        <v>0</v>
      </c>
      <c r="Q522" s="222">
        <f t="shared" si="1124"/>
        <v>0</v>
      </c>
      <c r="R522" s="222">
        <f t="shared" si="1125"/>
        <v>0</v>
      </c>
      <c r="S522" s="222">
        <f t="shared" si="1126"/>
        <v>0</v>
      </c>
      <c r="T522" s="222">
        <f t="shared" si="1127"/>
        <v>0</v>
      </c>
      <c r="U522" s="222">
        <f t="shared" si="1128"/>
        <v>0</v>
      </c>
      <c r="V522" s="222">
        <f t="shared" si="1129"/>
        <v>0</v>
      </c>
      <c r="W522" s="222">
        <f t="shared" si="1130"/>
        <v>0</v>
      </c>
      <c r="X522" s="222">
        <f t="shared" si="1131"/>
        <v>0</v>
      </c>
      <c r="Y522" s="222">
        <f t="shared" si="1132"/>
        <v>0</v>
      </c>
      <c r="Z522" s="222">
        <f t="shared" si="1133"/>
        <v>0</v>
      </c>
      <c r="AA522" s="222">
        <f t="shared" si="1134"/>
        <v>0</v>
      </c>
      <c r="AB522" s="222">
        <f t="shared" si="1135"/>
        <v>0</v>
      </c>
      <c r="AC522" s="222">
        <f t="shared" si="1136"/>
        <v>0</v>
      </c>
      <c r="AD522" s="222">
        <f t="shared" si="1137"/>
        <v>0</v>
      </c>
      <c r="AE522" s="222">
        <f t="shared" si="1138"/>
        <v>0</v>
      </c>
      <c r="AF522" s="222">
        <f t="shared" si="1139"/>
        <v>0</v>
      </c>
      <c r="AG522" s="222">
        <f t="shared" si="1140"/>
        <v>0</v>
      </c>
      <c r="AH522" s="222">
        <f t="shared" si="1141"/>
        <v>0</v>
      </c>
      <c r="AI522" s="222">
        <f t="shared" si="1142"/>
        <v>0</v>
      </c>
      <c r="AJ522" s="222">
        <f t="shared" si="1143"/>
        <v>0</v>
      </c>
      <c r="AK522" s="222">
        <f t="shared" si="1144"/>
        <v>0</v>
      </c>
      <c r="AL522" s="222">
        <f t="shared" si="1145"/>
        <v>0</v>
      </c>
      <c r="AM522" s="222">
        <f t="shared" si="1146"/>
        <v>0</v>
      </c>
      <c r="AN522" s="222">
        <f t="shared" si="1147"/>
        <v>0</v>
      </c>
      <c r="AO522" s="222">
        <f t="shared" si="1148"/>
        <v>0</v>
      </c>
      <c r="AP522" s="222">
        <f t="shared" si="1149"/>
        <v>0</v>
      </c>
      <c r="AQ522" s="222">
        <f t="shared" si="1150"/>
        <v>0</v>
      </c>
      <c r="AR522" s="222">
        <f t="shared" si="1151"/>
        <v>0</v>
      </c>
      <c r="AS522" s="222">
        <f t="shared" si="1152"/>
        <v>0</v>
      </c>
      <c r="AT522" s="222">
        <f t="shared" si="1153"/>
        <v>0</v>
      </c>
      <c r="AU522" s="222">
        <f t="shared" si="1154"/>
        <v>0</v>
      </c>
      <c r="AV522" s="222">
        <f t="shared" si="1155"/>
        <v>0</v>
      </c>
      <c r="AW522" s="222">
        <f t="shared" si="1156"/>
        <v>0</v>
      </c>
      <c r="AX522" s="222">
        <f t="shared" si="1157"/>
        <v>0</v>
      </c>
      <c r="AY522" s="222">
        <f t="shared" si="1158"/>
        <v>0</v>
      </c>
      <c r="AZ522" s="222">
        <f t="shared" si="1159"/>
        <v>0</v>
      </c>
      <c r="BA522" s="222">
        <f t="shared" si="1160"/>
        <v>0</v>
      </c>
      <c r="BB522" s="222">
        <f t="shared" si="1161"/>
        <v>0</v>
      </c>
      <c r="BC522" s="222">
        <f t="shared" si="1162"/>
        <v>0</v>
      </c>
      <c r="BD522" s="222">
        <f t="shared" si="1163"/>
        <v>0</v>
      </c>
      <c r="BE522" s="222">
        <f t="shared" si="1164"/>
        <v>0</v>
      </c>
      <c r="BF522" s="222">
        <f t="shared" si="1165"/>
        <v>0</v>
      </c>
      <c r="BG522" s="222">
        <f t="shared" si="1166"/>
        <v>0</v>
      </c>
      <c r="BH522" s="222">
        <f t="shared" si="1167"/>
        <v>0</v>
      </c>
      <c r="BI522" s="222">
        <f t="shared" si="1168"/>
        <v>0</v>
      </c>
      <c r="BJ522" s="222">
        <f t="shared" si="1169"/>
        <v>0</v>
      </c>
      <c r="BK522" s="222">
        <f t="shared" si="1170"/>
        <v>0</v>
      </c>
      <c r="BL522" s="222">
        <f t="shared" si="1171"/>
        <v>0</v>
      </c>
      <c r="BM522" s="222">
        <f t="shared" si="1172"/>
        <v>0</v>
      </c>
      <c r="BN522" s="222">
        <f t="shared" si="1173"/>
        <v>0</v>
      </c>
      <c r="BO522" s="222">
        <f t="shared" si="1174"/>
        <v>0</v>
      </c>
      <c r="BP522" s="222">
        <f t="shared" si="1175"/>
        <v>0</v>
      </c>
      <c r="BQ522" s="222">
        <f t="shared" si="1176"/>
        <v>0</v>
      </c>
      <c r="BR522" s="222">
        <f t="shared" si="1177"/>
        <v>0</v>
      </c>
      <c r="BS522" s="222">
        <f t="shared" si="1178"/>
        <v>0</v>
      </c>
      <c r="BT522" s="222">
        <f t="shared" si="1179"/>
        <v>0</v>
      </c>
      <c r="BU522" s="222">
        <f t="shared" si="1180"/>
        <v>0</v>
      </c>
      <c r="BV522" s="222">
        <f t="shared" si="1181"/>
        <v>0</v>
      </c>
      <c r="BW522" s="222">
        <f t="shared" si="1182"/>
        <v>0</v>
      </c>
      <c r="BX522" s="222">
        <f t="shared" si="1183"/>
        <v>0</v>
      </c>
      <c r="BY522" s="222">
        <f t="shared" si="1184"/>
        <v>0</v>
      </c>
      <c r="BZ522" s="222">
        <f t="shared" si="1185"/>
        <v>0</v>
      </c>
      <c r="CA522" s="222">
        <f t="shared" si="1186"/>
        <v>0</v>
      </c>
      <c r="CB522" s="222">
        <f t="shared" si="1187"/>
        <v>0</v>
      </c>
      <c r="CC522" s="222">
        <f t="shared" si="1188"/>
        <v>0</v>
      </c>
      <c r="CD522" s="222">
        <f t="shared" si="1189"/>
        <v>0</v>
      </c>
      <c r="CE522" s="222">
        <f t="shared" si="1190"/>
        <v>0</v>
      </c>
      <c r="CF522" s="222">
        <f t="shared" si="1191"/>
        <v>0</v>
      </c>
      <c r="CG522" s="222">
        <f t="shared" si="1192"/>
        <v>0</v>
      </c>
      <c r="CH522" s="222">
        <f t="shared" si="1193"/>
        <v>0</v>
      </c>
      <c r="CI522" s="222">
        <f t="shared" si="1194"/>
        <v>0</v>
      </c>
      <c r="CJ522" s="222">
        <f t="shared" si="1195"/>
        <v>0</v>
      </c>
      <c r="CK522" s="222">
        <f t="shared" si="1196"/>
        <v>0</v>
      </c>
      <c r="CL522" s="222">
        <f t="shared" si="1197"/>
        <v>0</v>
      </c>
      <c r="CM522" s="222">
        <f t="shared" si="1198"/>
        <v>0</v>
      </c>
      <c r="CN522" s="222">
        <f t="shared" si="1199"/>
        <v>0</v>
      </c>
      <c r="CO522" s="222">
        <f t="shared" si="1200"/>
        <v>0</v>
      </c>
      <c r="CP522" s="222">
        <f t="shared" si="1201"/>
        <v>0</v>
      </c>
      <c r="CQ522" s="222">
        <f t="shared" si="1202"/>
        <v>0</v>
      </c>
      <c r="CR522" s="222">
        <f t="shared" si="1203"/>
        <v>0</v>
      </c>
      <c r="CS522" s="222">
        <f t="shared" si="1204"/>
        <v>0</v>
      </c>
      <c r="CT522" s="222">
        <f t="shared" si="1205"/>
        <v>0</v>
      </c>
      <c r="CU522" s="222">
        <f t="shared" si="1206"/>
        <v>0</v>
      </c>
      <c r="CV522" s="222">
        <f t="shared" si="1207"/>
        <v>0</v>
      </c>
      <c r="CW522" s="222">
        <f t="shared" si="1208"/>
        <v>0</v>
      </c>
      <c r="CX522" s="222">
        <f t="shared" si="1209"/>
        <v>0</v>
      </c>
      <c r="CY522" s="222">
        <f t="shared" si="1210"/>
        <v>0</v>
      </c>
      <c r="CZ522" s="222">
        <f t="shared" si="1211"/>
        <v>0</v>
      </c>
      <c r="DA522" s="222">
        <f t="shared" si="1212"/>
        <v>0</v>
      </c>
      <c r="DB522" s="222">
        <f t="shared" si="1213"/>
        <v>0</v>
      </c>
      <c r="DC522" s="222">
        <f t="shared" si="1214"/>
        <v>0</v>
      </c>
      <c r="DD522" s="222">
        <f t="shared" si="1215"/>
        <v>0</v>
      </c>
      <c r="DE522" s="222">
        <f t="shared" si="1216"/>
        <v>0</v>
      </c>
      <c r="DF522" s="222">
        <f t="shared" si="1217"/>
        <v>0</v>
      </c>
      <c r="DG522" s="222">
        <f t="shared" si="1218"/>
        <v>0</v>
      </c>
      <c r="DH522" s="222">
        <f t="shared" si="1219"/>
        <v>0</v>
      </c>
      <c r="DI522" s="222">
        <f t="shared" si="1220"/>
        <v>0</v>
      </c>
      <c r="DJ522" s="222">
        <f t="shared" si="1221"/>
        <v>0</v>
      </c>
      <c r="DK522" s="222">
        <f t="shared" si="1222"/>
        <v>0</v>
      </c>
      <c r="DL522" s="222">
        <f t="shared" si="1223"/>
        <v>0</v>
      </c>
      <c r="DM522" s="222">
        <f t="shared" si="1224"/>
        <v>0</v>
      </c>
      <c r="DN522" s="222">
        <f t="shared" si="1225"/>
        <v>0</v>
      </c>
      <c r="DO522" s="222">
        <f t="shared" si="1226"/>
        <v>0</v>
      </c>
      <c r="DP522" s="222">
        <f t="shared" si="1227"/>
        <v>0</v>
      </c>
      <c r="DQ522" s="222">
        <f t="shared" si="1228"/>
        <v>0</v>
      </c>
      <c r="DR522" s="222">
        <f t="shared" si="1229"/>
        <v>0</v>
      </c>
      <c r="DS522" s="222">
        <f t="shared" si="1230"/>
        <v>0</v>
      </c>
      <c r="DT522" s="222">
        <f t="shared" si="1231"/>
        <v>0</v>
      </c>
      <c r="DU522" s="222">
        <f t="shared" si="1232"/>
        <v>0</v>
      </c>
      <c r="DV522" s="222">
        <f t="shared" si="1233"/>
        <v>0</v>
      </c>
      <c r="DW522" s="222">
        <f t="shared" si="1234"/>
        <v>0</v>
      </c>
      <c r="DX522" s="222">
        <f t="shared" si="1235"/>
        <v>0</v>
      </c>
      <c r="DY522" s="222">
        <f t="shared" si="1236"/>
        <v>0</v>
      </c>
      <c r="DZ522" s="222">
        <f t="shared" si="1237"/>
        <v>0</v>
      </c>
      <c r="EA522" s="222">
        <f t="shared" si="1238"/>
        <v>0</v>
      </c>
      <c r="EB522" s="222">
        <f t="shared" si="1239"/>
        <v>0</v>
      </c>
      <c r="EC522" s="222">
        <f t="shared" si="1240"/>
        <v>0</v>
      </c>
      <c r="ED522" s="222">
        <f t="shared" si="1241"/>
        <v>0</v>
      </c>
      <c r="EE522" s="222">
        <f t="shared" si="1242"/>
        <v>0</v>
      </c>
      <c r="EF522" s="222">
        <f t="shared" si="1243"/>
        <v>0</v>
      </c>
      <c r="EG522" s="222">
        <f t="shared" si="1244"/>
        <v>0</v>
      </c>
      <c r="EH522" s="222">
        <f t="shared" si="1245"/>
        <v>0</v>
      </c>
      <c r="EI522" s="222">
        <f t="shared" si="1246"/>
        <v>0</v>
      </c>
      <c r="EJ522" s="222">
        <f t="shared" si="1247"/>
        <v>0</v>
      </c>
      <c r="EK522" s="222">
        <f t="shared" si="1248"/>
        <v>0</v>
      </c>
      <c r="EL522" s="222">
        <f t="shared" si="1249"/>
        <v>0</v>
      </c>
      <c r="EM522" s="222">
        <f t="shared" si="1250"/>
        <v>0</v>
      </c>
      <c r="EN522" s="222">
        <f t="shared" si="1251"/>
        <v>0</v>
      </c>
      <c r="EO522" s="222">
        <f t="shared" si="1252"/>
        <v>0</v>
      </c>
      <c r="EP522" s="222">
        <f t="shared" si="1253"/>
        <v>0</v>
      </c>
      <c r="EQ522" s="222">
        <f t="shared" si="1254"/>
        <v>0</v>
      </c>
      <c r="ER522" s="222">
        <f t="shared" si="1255"/>
        <v>0</v>
      </c>
      <c r="ES522" s="222">
        <f t="shared" si="1256"/>
        <v>0</v>
      </c>
      <c r="ET522" s="222">
        <f t="shared" si="1257"/>
        <v>0</v>
      </c>
      <c r="EU522" s="222">
        <f t="shared" si="1258"/>
        <v>0</v>
      </c>
      <c r="EV522" s="222">
        <f t="shared" si="1259"/>
        <v>0</v>
      </c>
      <c r="EW522" s="222">
        <f t="shared" si="1260"/>
        <v>0</v>
      </c>
      <c r="EX522" s="222">
        <f t="shared" si="1261"/>
        <v>0</v>
      </c>
      <c r="EY522" s="222">
        <f t="shared" si="1262"/>
        <v>0</v>
      </c>
      <c r="EZ522" s="222">
        <f t="shared" si="1263"/>
        <v>0</v>
      </c>
      <c r="FA522" s="222">
        <f t="shared" si="1264"/>
        <v>0</v>
      </c>
      <c r="FB522" s="222">
        <f t="shared" si="1265"/>
        <v>0</v>
      </c>
      <c r="FC522" s="222">
        <f t="shared" si="1266"/>
        <v>0</v>
      </c>
      <c r="FD522" s="222">
        <f t="shared" si="1267"/>
        <v>0</v>
      </c>
      <c r="FE522" s="222">
        <f t="shared" si="1268"/>
        <v>0</v>
      </c>
      <c r="FF522" s="222">
        <f t="shared" si="1269"/>
        <v>0</v>
      </c>
      <c r="FG522" s="222">
        <f t="shared" si="1270"/>
        <v>0</v>
      </c>
      <c r="FH522" s="222">
        <f t="shared" si="1271"/>
        <v>0</v>
      </c>
      <c r="FI522" s="222">
        <f t="shared" si="1272"/>
        <v>0</v>
      </c>
      <c r="FJ522" s="222">
        <f t="shared" si="1273"/>
        <v>0</v>
      </c>
      <c r="FK522" s="222">
        <f t="shared" si="1274"/>
        <v>0</v>
      </c>
      <c r="FL522" s="222">
        <f t="shared" si="1275"/>
        <v>0</v>
      </c>
      <c r="FM522" s="222">
        <f t="shared" si="1276"/>
        <v>0</v>
      </c>
      <c r="FN522" s="222">
        <f t="shared" si="1277"/>
        <v>0</v>
      </c>
      <c r="FO522" s="222">
        <f t="shared" si="1278"/>
        <v>0</v>
      </c>
      <c r="FP522" s="222">
        <f t="shared" si="1279"/>
        <v>0</v>
      </c>
      <c r="FQ522" s="222">
        <f t="shared" si="1280"/>
        <v>0</v>
      </c>
      <c r="FR522" s="222">
        <f t="shared" si="1281"/>
        <v>0</v>
      </c>
      <c r="FS522" s="222">
        <f t="shared" si="1282"/>
        <v>0</v>
      </c>
      <c r="FT522" s="222">
        <f t="shared" si="1283"/>
        <v>0</v>
      </c>
      <c r="FU522" s="222">
        <f t="shared" si="1284"/>
        <v>0</v>
      </c>
      <c r="FV522" s="222">
        <f t="shared" si="1285"/>
        <v>0</v>
      </c>
      <c r="FW522" s="222">
        <f t="shared" si="1286"/>
        <v>0</v>
      </c>
      <c r="FX522" s="222">
        <f t="shared" si="1287"/>
        <v>0</v>
      </c>
      <c r="FY522" s="222">
        <f t="shared" si="1288"/>
        <v>0</v>
      </c>
      <c r="FZ522" s="222">
        <f t="shared" si="1289"/>
        <v>0</v>
      </c>
      <c r="GA522" s="222">
        <f t="shared" si="1290"/>
        <v>0</v>
      </c>
      <c r="GB522" s="222">
        <f t="shared" si="1291"/>
        <v>0</v>
      </c>
      <c r="GC522" s="222">
        <f t="shared" si="1292"/>
        <v>0</v>
      </c>
      <c r="GD522" s="222">
        <f t="shared" si="1293"/>
        <v>0</v>
      </c>
      <c r="GE522" s="222">
        <f t="shared" si="1294"/>
        <v>0</v>
      </c>
      <c r="GF522" s="222">
        <f t="shared" si="1295"/>
        <v>0</v>
      </c>
      <c r="GG522" s="222">
        <f t="shared" si="1296"/>
        <v>0</v>
      </c>
      <c r="GH522" s="222">
        <f t="shared" si="1297"/>
        <v>0</v>
      </c>
      <c r="GI522" s="222">
        <f t="shared" si="1298"/>
        <v>0</v>
      </c>
      <c r="GJ522" s="222">
        <f t="shared" si="1299"/>
        <v>0</v>
      </c>
      <c r="GK522" s="222">
        <f t="shared" si="1300"/>
        <v>0</v>
      </c>
      <c r="GL522" s="222">
        <f t="shared" si="1301"/>
        <v>0</v>
      </c>
      <c r="GM522" s="222">
        <f t="shared" si="1302"/>
        <v>0</v>
      </c>
      <c r="GN522" s="222">
        <f t="shared" si="1303"/>
        <v>0</v>
      </c>
      <c r="GO522" s="222">
        <f t="shared" si="1304"/>
        <v>0</v>
      </c>
      <c r="GP522" s="222">
        <f t="shared" si="1305"/>
        <v>0</v>
      </c>
      <c r="GQ522" s="222">
        <f t="shared" si="1306"/>
        <v>0</v>
      </c>
      <c r="GR522" s="222">
        <f t="shared" si="1307"/>
        <v>0</v>
      </c>
      <c r="GS522" s="222">
        <f t="shared" si="1308"/>
        <v>0</v>
      </c>
      <c r="GT522" s="222">
        <f t="shared" si="1309"/>
        <v>0</v>
      </c>
      <c r="GU522" s="222">
        <f t="shared" si="1310"/>
        <v>0</v>
      </c>
      <c r="GV522" s="222">
        <f t="shared" si="1311"/>
        <v>0</v>
      </c>
      <c r="GW522" s="222">
        <f t="shared" si="1312"/>
        <v>0</v>
      </c>
      <c r="GX522" s="222">
        <f t="shared" si="1313"/>
        <v>0</v>
      </c>
      <c r="GY522" s="222">
        <f t="shared" si="1314"/>
        <v>0</v>
      </c>
      <c r="GZ522" s="222">
        <f t="shared" si="1315"/>
        <v>0</v>
      </c>
      <c r="HA522" s="222">
        <f t="shared" si="1316"/>
        <v>0</v>
      </c>
      <c r="HB522" s="222">
        <f t="shared" si="1317"/>
        <v>0</v>
      </c>
      <c r="HC522" s="222">
        <f t="shared" si="1318"/>
        <v>0</v>
      </c>
      <c r="HD522" s="222">
        <f t="shared" si="1319"/>
        <v>0</v>
      </c>
      <c r="HE522" s="222">
        <f t="shared" si="1320"/>
        <v>0</v>
      </c>
      <c r="HF522" s="222">
        <f t="shared" si="1321"/>
        <v>0</v>
      </c>
      <c r="HG522" s="222">
        <f t="shared" si="1322"/>
        <v>0</v>
      </c>
      <c r="HH522" s="222">
        <f t="shared" si="1323"/>
        <v>0</v>
      </c>
      <c r="HI522" s="222">
        <f t="shared" si="1324"/>
        <v>0</v>
      </c>
      <c r="HJ522" s="222">
        <f t="shared" si="1325"/>
        <v>0</v>
      </c>
      <c r="HK522" s="222">
        <f t="shared" si="1326"/>
        <v>0</v>
      </c>
      <c r="HL522" s="222">
        <f t="shared" si="1327"/>
        <v>0</v>
      </c>
      <c r="HM522" s="222">
        <f t="shared" si="1328"/>
        <v>0</v>
      </c>
      <c r="HN522" s="222">
        <f t="shared" si="1329"/>
        <v>0</v>
      </c>
      <c r="HO522" s="222">
        <f t="shared" si="1330"/>
        <v>0</v>
      </c>
      <c r="HP522" s="222">
        <f t="shared" si="1331"/>
        <v>0</v>
      </c>
      <c r="HQ522" s="222">
        <f t="shared" si="1332"/>
        <v>0</v>
      </c>
      <c r="HR522" s="222">
        <f t="shared" si="1333"/>
        <v>0</v>
      </c>
      <c r="HS522" s="222">
        <f t="shared" si="1334"/>
        <v>0</v>
      </c>
      <c r="HT522" s="222">
        <f t="shared" si="1335"/>
        <v>0</v>
      </c>
      <c r="HU522" s="222">
        <f t="shared" si="1336"/>
        <v>0</v>
      </c>
      <c r="HV522" s="222">
        <f t="shared" si="1337"/>
        <v>0</v>
      </c>
      <c r="HW522" s="222">
        <f t="shared" si="1338"/>
        <v>0</v>
      </c>
      <c r="HX522" s="222">
        <f t="shared" si="1339"/>
        <v>0</v>
      </c>
      <c r="HY522" s="222">
        <f t="shared" si="1340"/>
        <v>0</v>
      </c>
      <c r="HZ522" s="222">
        <f t="shared" si="1341"/>
        <v>0</v>
      </c>
      <c r="IA522" s="222">
        <f t="shared" si="1342"/>
        <v>0</v>
      </c>
      <c r="IB522" s="222">
        <f t="shared" si="1343"/>
        <v>0</v>
      </c>
      <c r="IC522" s="222">
        <f t="shared" si="1344"/>
        <v>0</v>
      </c>
      <c r="ID522" s="222">
        <f t="shared" si="1345"/>
        <v>0</v>
      </c>
      <c r="IE522" s="222">
        <f t="shared" si="1346"/>
        <v>0</v>
      </c>
      <c r="IF522" s="222">
        <f t="shared" si="1347"/>
        <v>0</v>
      </c>
      <c r="IG522" s="222">
        <f t="shared" si="1348"/>
        <v>0</v>
      </c>
      <c r="IH522" s="222">
        <f t="shared" si="1349"/>
        <v>0</v>
      </c>
      <c r="II522" s="222">
        <f t="shared" si="1350"/>
        <v>0</v>
      </c>
      <c r="IJ522" s="222">
        <f t="shared" si="1351"/>
        <v>0</v>
      </c>
      <c r="IK522" s="222">
        <f t="shared" si="1352"/>
        <v>0</v>
      </c>
      <c r="IL522" s="222">
        <f t="shared" si="1353"/>
        <v>0</v>
      </c>
      <c r="IM522" s="222">
        <f t="shared" si="1354"/>
        <v>0</v>
      </c>
      <c r="IN522" s="222">
        <f t="shared" si="1355"/>
        <v>0</v>
      </c>
      <c r="IO522" s="222">
        <f t="shared" si="1356"/>
        <v>0</v>
      </c>
      <c r="IP522" s="222">
        <f t="shared" si="1357"/>
        <v>0</v>
      </c>
      <c r="IQ522" s="222">
        <f t="shared" si="1358"/>
        <v>0</v>
      </c>
      <c r="IR522" s="222">
        <f t="shared" si="1359"/>
        <v>0</v>
      </c>
      <c r="IS522" s="222">
        <f t="shared" si="1360"/>
        <v>0</v>
      </c>
      <c r="IT522" s="222">
        <f t="shared" si="1361"/>
        <v>0</v>
      </c>
      <c r="IU522" s="222">
        <f t="shared" si="1362"/>
        <v>0</v>
      </c>
      <c r="IV522" s="222">
        <f t="shared" si="1363"/>
        <v>0</v>
      </c>
      <c r="IW522" s="222">
        <f t="shared" si="1364"/>
        <v>0</v>
      </c>
      <c r="IX522" s="222">
        <f t="shared" si="1365"/>
        <v>0</v>
      </c>
      <c r="IY522" s="222">
        <f t="shared" si="1366"/>
        <v>0</v>
      </c>
      <c r="IZ522" s="222">
        <f t="shared" si="1367"/>
        <v>0</v>
      </c>
      <c r="JA522" s="222">
        <f t="shared" si="1368"/>
        <v>0</v>
      </c>
      <c r="JB522" s="222">
        <f t="shared" si="1369"/>
        <v>0</v>
      </c>
    </row>
    <row r="523" spans="2:262">
      <c r="B523" s="230">
        <v>162</v>
      </c>
      <c r="C523" s="229">
        <f t="shared" si="1370"/>
        <v>3.1640625000000024E-3</v>
      </c>
      <c r="D523" s="226">
        <f t="shared" ca="1" si="1113"/>
        <v>23.516656726391719</v>
      </c>
      <c r="E523" s="225">
        <f ca="1">FL361</f>
        <v>-0.48334327360828072</v>
      </c>
      <c r="F523" s="224">
        <v>162</v>
      </c>
      <c r="G523" s="222">
        <f t="shared" si="1114"/>
        <v>0</v>
      </c>
      <c r="H523" s="222">
        <f t="shared" si="1115"/>
        <v>0</v>
      </c>
      <c r="I523" s="222">
        <f t="shared" si="1116"/>
        <v>0</v>
      </c>
      <c r="J523" s="222">
        <f t="shared" si="1117"/>
        <v>0</v>
      </c>
      <c r="K523" s="222">
        <f t="shared" si="1118"/>
        <v>0</v>
      </c>
      <c r="L523" s="222">
        <f t="shared" si="1119"/>
        <v>0</v>
      </c>
      <c r="M523" s="222">
        <f t="shared" si="1120"/>
        <v>0</v>
      </c>
      <c r="N523" s="222">
        <f t="shared" si="1121"/>
        <v>0</v>
      </c>
      <c r="O523" s="222">
        <f t="shared" si="1122"/>
        <v>0</v>
      </c>
      <c r="P523" s="222">
        <f t="shared" si="1123"/>
        <v>0</v>
      </c>
      <c r="Q523" s="222">
        <f t="shared" si="1124"/>
        <v>0</v>
      </c>
      <c r="R523" s="222">
        <f t="shared" si="1125"/>
        <v>0</v>
      </c>
      <c r="S523" s="222">
        <f t="shared" si="1126"/>
        <v>0</v>
      </c>
      <c r="T523" s="222">
        <f t="shared" si="1127"/>
        <v>0</v>
      </c>
      <c r="U523" s="222">
        <f t="shared" si="1128"/>
        <v>0</v>
      </c>
      <c r="V523" s="222">
        <f t="shared" si="1129"/>
        <v>0</v>
      </c>
      <c r="W523" s="222">
        <f t="shared" si="1130"/>
        <v>0</v>
      </c>
      <c r="X523" s="222">
        <f t="shared" si="1131"/>
        <v>0</v>
      </c>
      <c r="Y523" s="222">
        <f t="shared" si="1132"/>
        <v>0</v>
      </c>
      <c r="Z523" s="222">
        <f t="shared" si="1133"/>
        <v>0</v>
      </c>
      <c r="AA523" s="222">
        <f t="shared" si="1134"/>
        <v>0</v>
      </c>
      <c r="AB523" s="222">
        <f t="shared" si="1135"/>
        <v>0</v>
      </c>
      <c r="AC523" s="222">
        <f t="shared" si="1136"/>
        <v>0</v>
      </c>
      <c r="AD523" s="222">
        <f t="shared" si="1137"/>
        <v>0</v>
      </c>
      <c r="AE523" s="222">
        <f t="shared" si="1138"/>
        <v>0</v>
      </c>
      <c r="AF523" s="222">
        <f t="shared" si="1139"/>
        <v>0</v>
      </c>
      <c r="AG523" s="222">
        <f t="shared" si="1140"/>
        <v>0</v>
      </c>
      <c r="AH523" s="222">
        <f t="shared" si="1141"/>
        <v>0</v>
      </c>
      <c r="AI523" s="222">
        <f t="shared" si="1142"/>
        <v>0</v>
      </c>
      <c r="AJ523" s="222">
        <f t="shared" si="1143"/>
        <v>0</v>
      </c>
      <c r="AK523" s="222">
        <f t="shared" si="1144"/>
        <v>0</v>
      </c>
      <c r="AL523" s="222">
        <f t="shared" si="1145"/>
        <v>0</v>
      </c>
      <c r="AM523" s="222">
        <f t="shared" si="1146"/>
        <v>0</v>
      </c>
      <c r="AN523" s="222">
        <f t="shared" si="1147"/>
        <v>0</v>
      </c>
      <c r="AO523" s="222">
        <f t="shared" si="1148"/>
        <v>0</v>
      </c>
      <c r="AP523" s="222">
        <f t="shared" si="1149"/>
        <v>0</v>
      </c>
      <c r="AQ523" s="222">
        <f t="shared" si="1150"/>
        <v>0</v>
      </c>
      <c r="AR523" s="222">
        <f t="shared" si="1151"/>
        <v>0</v>
      </c>
      <c r="AS523" s="222">
        <f t="shared" si="1152"/>
        <v>0</v>
      </c>
      <c r="AT523" s="222">
        <f t="shared" si="1153"/>
        <v>0</v>
      </c>
      <c r="AU523" s="222">
        <f t="shared" si="1154"/>
        <v>0</v>
      </c>
      <c r="AV523" s="222">
        <f t="shared" si="1155"/>
        <v>0</v>
      </c>
      <c r="AW523" s="222">
        <f t="shared" si="1156"/>
        <v>0</v>
      </c>
      <c r="AX523" s="222">
        <f t="shared" si="1157"/>
        <v>0</v>
      </c>
      <c r="AY523" s="222">
        <f t="shared" si="1158"/>
        <v>0</v>
      </c>
      <c r="AZ523" s="222">
        <f t="shared" si="1159"/>
        <v>0</v>
      </c>
      <c r="BA523" s="222">
        <f t="shared" si="1160"/>
        <v>0</v>
      </c>
      <c r="BB523" s="222">
        <f t="shared" si="1161"/>
        <v>0</v>
      </c>
      <c r="BC523" s="222">
        <f t="shared" si="1162"/>
        <v>0</v>
      </c>
      <c r="BD523" s="222">
        <f t="shared" si="1163"/>
        <v>0</v>
      </c>
      <c r="BE523" s="222">
        <f t="shared" si="1164"/>
        <v>0</v>
      </c>
      <c r="BF523" s="222">
        <f t="shared" si="1165"/>
        <v>0</v>
      </c>
      <c r="BG523" s="222">
        <f t="shared" si="1166"/>
        <v>0</v>
      </c>
      <c r="BH523" s="222">
        <f t="shared" si="1167"/>
        <v>0</v>
      </c>
      <c r="BI523" s="222">
        <f t="shared" si="1168"/>
        <v>0</v>
      </c>
      <c r="BJ523" s="222">
        <f t="shared" si="1169"/>
        <v>0</v>
      </c>
      <c r="BK523" s="222">
        <f t="shared" si="1170"/>
        <v>0</v>
      </c>
      <c r="BL523" s="222">
        <f t="shared" si="1171"/>
        <v>0</v>
      </c>
      <c r="BM523" s="222">
        <f t="shared" si="1172"/>
        <v>0</v>
      </c>
      <c r="BN523" s="222">
        <f t="shared" si="1173"/>
        <v>0</v>
      </c>
      <c r="BO523" s="222">
        <f t="shared" si="1174"/>
        <v>0</v>
      </c>
      <c r="BP523" s="222">
        <f t="shared" si="1175"/>
        <v>0</v>
      </c>
      <c r="BQ523" s="222">
        <f t="shared" si="1176"/>
        <v>0</v>
      </c>
      <c r="BR523" s="222">
        <f t="shared" si="1177"/>
        <v>0</v>
      </c>
      <c r="BS523" s="222">
        <f t="shared" si="1178"/>
        <v>0</v>
      </c>
      <c r="BT523" s="222">
        <f t="shared" si="1179"/>
        <v>0</v>
      </c>
      <c r="BU523" s="222">
        <f t="shared" si="1180"/>
        <v>0</v>
      </c>
      <c r="BV523" s="222">
        <f t="shared" si="1181"/>
        <v>0</v>
      </c>
      <c r="BW523" s="222">
        <f t="shared" si="1182"/>
        <v>0</v>
      </c>
      <c r="BX523" s="222">
        <f t="shared" si="1183"/>
        <v>0</v>
      </c>
      <c r="BY523" s="222">
        <f t="shared" si="1184"/>
        <v>0</v>
      </c>
      <c r="BZ523" s="222">
        <f t="shared" si="1185"/>
        <v>0</v>
      </c>
      <c r="CA523" s="222">
        <f t="shared" si="1186"/>
        <v>0</v>
      </c>
      <c r="CB523" s="222">
        <f t="shared" si="1187"/>
        <v>0</v>
      </c>
      <c r="CC523" s="222">
        <f t="shared" si="1188"/>
        <v>0</v>
      </c>
      <c r="CD523" s="222">
        <f t="shared" si="1189"/>
        <v>0</v>
      </c>
      <c r="CE523" s="222">
        <f t="shared" si="1190"/>
        <v>0</v>
      </c>
      <c r="CF523" s="222">
        <f t="shared" si="1191"/>
        <v>0</v>
      </c>
      <c r="CG523" s="222">
        <f t="shared" si="1192"/>
        <v>0</v>
      </c>
      <c r="CH523" s="222">
        <f t="shared" si="1193"/>
        <v>0</v>
      </c>
      <c r="CI523" s="222">
        <f t="shared" si="1194"/>
        <v>0</v>
      </c>
      <c r="CJ523" s="222">
        <f t="shared" si="1195"/>
        <v>0</v>
      </c>
      <c r="CK523" s="222">
        <f t="shared" si="1196"/>
        <v>0</v>
      </c>
      <c r="CL523" s="222">
        <f t="shared" si="1197"/>
        <v>0</v>
      </c>
      <c r="CM523" s="222">
        <f t="shared" si="1198"/>
        <v>0</v>
      </c>
      <c r="CN523" s="222">
        <f t="shared" si="1199"/>
        <v>0</v>
      </c>
      <c r="CO523" s="222">
        <f t="shared" si="1200"/>
        <v>0</v>
      </c>
      <c r="CP523" s="222">
        <f t="shared" si="1201"/>
        <v>0</v>
      </c>
      <c r="CQ523" s="222">
        <f t="shared" si="1202"/>
        <v>0</v>
      </c>
      <c r="CR523" s="222">
        <f t="shared" si="1203"/>
        <v>0</v>
      </c>
      <c r="CS523" s="222">
        <f t="shared" si="1204"/>
        <v>0</v>
      </c>
      <c r="CT523" s="222">
        <f t="shared" si="1205"/>
        <v>0</v>
      </c>
      <c r="CU523" s="222">
        <f t="shared" si="1206"/>
        <v>0</v>
      </c>
      <c r="CV523" s="222">
        <f t="shared" si="1207"/>
        <v>0</v>
      </c>
      <c r="CW523" s="222">
        <f t="shared" si="1208"/>
        <v>0</v>
      </c>
      <c r="CX523" s="222">
        <f t="shared" si="1209"/>
        <v>0</v>
      </c>
      <c r="CY523" s="222">
        <f t="shared" si="1210"/>
        <v>0</v>
      </c>
      <c r="CZ523" s="222">
        <f t="shared" si="1211"/>
        <v>0</v>
      </c>
      <c r="DA523" s="222">
        <f t="shared" si="1212"/>
        <v>0</v>
      </c>
      <c r="DB523" s="222">
        <f t="shared" si="1213"/>
        <v>0</v>
      </c>
      <c r="DC523" s="222">
        <f t="shared" si="1214"/>
        <v>0</v>
      </c>
      <c r="DD523" s="222">
        <f t="shared" si="1215"/>
        <v>0</v>
      </c>
      <c r="DE523" s="222">
        <f t="shared" si="1216"/>
        <v>0</v>
      </c>
      <c r="DF523" s="222">
        <f t="shared" si="1217"/>
        <v>0</v>
      </c>
      <c r="DG523" s="222">
        <f t="shared" si="1218"/>
        <v>0</v>
      </c>
      <c r="DH523" s="222">
        <f t="shared" si="1219"/>
        <v>0</v>
      </c>
      <c r="DI523" s="222">
        <f t="shared" si="1220"/>
        <v>0</v>
      </c>
      <c r="DJ523" s="222">
        <f t="shared" si="1221"/>
        <v>0</v>
      </c>
      <c r="DK523" s="222">
        <f t="shared" si="1222"/>
        <v>0</v>
      </c>
      <c r="DL523" s="222">
        <f t="shared" si="1223"/>
        <v>0</v>
      </c>
      <c r="DM523" s="222">
        <f t="shared" si="1224"/>
        <v>0</v>
      </c>
      <c r="DN523" s="222">
        <f t="shared" si="1225"/>
        <v>0</v>
      </c>
      <c r="DO523" s="222">
        <f t="shared" si="1226"/>
        <v>0</v>
      </c>
      <c r="DP523" s="222">
        <f t="shared" si="1227"/>
        <v>0</v>
      </c>
      <c r="DQ523" s="222">
        <f t="shared" si="1228"/>
        <v>0</v>
      </c>
      <c r="DR523" s="222">
        <f t="shared" si="1229"/>
        <v>0</v>
      </c>
      <c r="DS523" s="222">
        <f t="shared" si="1230"/>
        <v>0</v>
      </c>
      <c r="DT523" s="222">
        <f t="shared" si="1231"/>
        <v>0</v>
      </c>
      <c r="DU523" s="222">
        <f t="shared" si="1232"/>
        <v>0</v>
      </c>
      <c r="DV523" s="222">
        <f t="shared" si="1233"/>
        <v>0</v>
      </c>
      <c r="DW523" s="222">
        <f t="shared" si="1234"/>
        <v>0</v>
      </c>
      <c r="DX523" s="222">
        <f t="shared" si="1235"/>
        <v>0</v>
      </c>
      <c r="DY523" s="222">
        <f t="shared" si="1236"/>
        <v>0</v>
      </c>
      <c r="DZ523" s="222">
        <f t="shared" si="1237"/>
        <v>0</v>
      </c>
      <c r="EA523" s="222">
        <f t="shared" si="1238"/>
        <v>0</v>
      </c>
      <c r="EB523" s="222">
        <f t="shared" si="1239"/>
        <v>0</v>
      </c>
      <c r="EC523" s="222">
        <f t="shared" si="1240"/>
        <v>0</v>
      </c>
      <c r="ED523" s="222">
        <f t="shared" si="1241"/>
        <v>0</v>
      </c>
      <c r="EE523" s="222">
        <f t="shared" si="1242"/>
        <v>0</v>
      </c>
      <c r="EF523" s="222">
        <f t="shared" si="1243"/>
        <v>0</v>
      </c>
      <c r="EG523" s="222">
        <f t="shared" si="1244"/>
        <v>0</v>
      </c>
      <c r="EH523" s="222">
        <f t="shared" si="1245"/>
        <v>0</v>
      </c>
      <c r="EI523" s="222">
        <f t="shared" si="1246"/>
        <v>0</v>
      </c>
      <c r="EJ523" s="222">
        <f t="shared" si="1247"/>
        <v>0</v>
      </c>
      <c r="EK523" s="222">
        <f t="shared" si="1248"/>
        <v>0</v>
      </c>
      <c r="EL523" s="222">
        <f t="shared" si="1249"/>
        <v>0</v>
      </c>
      <c r="EM523" s="222">
        <f t="shared" si="1250"/>
        <v>0</v>
      </c>
      <c r="EN523" s="222">
        <f t="shared" si="1251"/>
        <v>0</v>
      </c>
      <c r="EO523" s="222">
        <f t="shared" si="1252"/>
        <v>0</v>
      </c>
      <c r="EP523" s="222">
        <f t="shared" si="1253"/>
        <v>0</v>
      </c>
      <c r="EQ523" s="222">
        <f t="shared" si="1254"/>
        <v>0</v>
      </c>
      <c r="ER523" s="222">
        <f t="shared" si="1255"/>
        <v>0</v>
      </c>
      <c r="ES523" s="222">
        <f t="shared" si="1256"/>
        <v>0</v>
      </c>
      <c r="ET523" s="222">
        <f t="shared" si="1257"/>
        <v>0</v>
      </c>
      <c r="EU523" s="222">
        <f t="shared" si="1258"/>
        <v>0</v>
      </c>
      <c r="EV523" s="222">
        <f t="shared" si="1259"/>
        <v>0</v>
      </c>
      <c r="EW523" s="222">
        <f t="shared" si="1260"/>
        <v>0</v>
      </c>
      <c r="EX523" s="222">
        <f t="shared" si="1261"/>
        <v>0</v>
      </c>
      <c r="EY523" s="222">
        <f t="shared" si="1262"/>
        <v>0</v>
      </c>
      <c r="EZ523" s="222">
        <f t="shared" si="1263"/>
        <v>0</v>
      </c>
      <c r="FA523" s="222">
        <f t="shared" si="1264"/>
        <v>0</v>
      </c>
      <c r="FB523" s="222">
        <f t="shared" si="1265"/>
        <v>0</v>
      </c>
      <c r="FC523" s="222">
        <f t="shared" si="1266"/>
        <v>0</v>
      </c>
      <c r="FD523" s="222">
        <f t="shared" si="1267"/>
        <v>0</v>
      </c>
      <c r="FE523" s="222">
        <f t="shared" si="1268"/>
        <v>0</v>
      </c>
      <c r="FF523" s="222">
        <f t="shared" si="1269"/>
        <v>0</v>
      </c>
      <c r="FG523" s="222">
        <f t="shared" si="1270"/>
        <v>0</v>
      </c>
      <c r="FH523" s="222">
        <f t="shared" si="1271"/>
        <v>0</v>
      </c>
      <c r="FI523" s="222">
        <f t="shared" si="1272"/>
        <v>0</v>
      </c>
      <c r="FJ523" s="222">
        <f t="shared" si="1273"/>
        <v>0</v>
      </c>
      <c r="FK523" s="222">
        <f t="shared" si="1274"/>
        <v>0</v>
      </c>
      <c r="FL523" s="222">
        <f t="shared" si="1275"/>
        <v>0</v>
      </c>
      <c r="FM523" s="222">
        <f t="shared" si="1276"/>
        <v>0</v>
      </c>
      <c r="FN523" s="222">
        <f t="shared" si="1277"/>
        <v>0</v>
      </c>
      <c r="FO523" s="222">
        <f t="shared" si="1278"/>
        <v>0</v>
      </c>
      <c r="FP523" s="222">
        <f t="shared" si="1279"/>
        <v>0</v>
      </c>
      <c r="FQ523" s="222">
        <f t="shared" si="1280"/>
        <v>0</v>
      </c>
      <c r="FR523" s="222">
        <f t="shared" si="1281"/>
        <v>0</v>
      </c>
      <c r="FS523" s="222">
        <f t="shared" si="1282"/>
        <v>0</v>
      </c>
      <c r="FT523" s="222">
        <f t="shared" si="1283"/>
        <v>0</v>
      </c>
      <c r="FU523" s="222">
        <f t="shared" si="1284"/>
        <v>0</v>
      </c>
      <c r="FV523" s="222">
        <f t="shared" si="1285"/>
        <v>0</v>
      </c>
      <c r="FW523" s="222">
        <f t="shared" si="1286"/>
        <v>0</v>
      </c>
      <c r="FX523" s="222">
        <f t="shared" si="1287"/>
        <v>0</v>
      </c>
      <c r="FY523" s="222">
        <f t="shared" si="1288"/>
        <v>0</v>
      </c>
      <c r="FZ523" s="222">
        <f t="shared" si="1289"/>
        <v>0</v>
      </c>
      <c r="GA523" s="222">
        <f t="shared" si="1290"/>
        <v>0</v>
      </c>
      <c r="GB523" s="222">
        <f t="shared" si="1291"/>
        <v>0</v>
      </c>
      <c r="GC523" s="222">
        <f t="shared" si="1292"/>
        <v>0</v>
      </c>
      <c r="GD523" s="222">
        <f t="shared" si="1293"/>
        <v>0</v>
      </c>
      <c r="GE523" s="222">
        <f t="shared" si="1294"/>
        <v>0</v>
      </c>
      <c r="GF523" s="222">
        <f t="shared" si="1295"/>
        <v>0</v>
      </c>
      <c r="GG523" s="222">
        <f t="shared" si="1296"/>
        <v>0</v>
      </c>
      <c r="GH523" s="222">
        <f t="shared" si="1297"/>
        <v>0</v>
      </c>
      <c r="GI523" s="222">
        <f t="shared" si="1298"/>
        <v>0</v>
      </c>
      <c r="GJ523" s="222">
        <f t="shared" si="1299"/>
        <v>0</v>
      </c>
      <c r="GK523" s="222">
        <f t="shared" si="1300"/>
        <v>0</v>
      </c>
      <c r="GL523" s="222">
        <f t="shared" si="1301"/>
        <v>0</v>
      </c>
      <c r="GM523" s="222">
        <f t="shared" si="1302"/>
        <v>0</v>
      </c>
      <c r="GN523" s="222">
        <f t="shared" si="1303"/>
        <v>0</v>
      </c>
      <c r="GO523" s="222">
        <f t="shared" si="1304"/>
        <v>0</v>
      </c>
      <c r="GP523" s="222">
        <f t="shared" si="1305"/>
        <v>0</v>
      </c>
      <c r="GQ523" s="222">
        <f t="shared" si="1306"/>
        <v>0</v>
      </c>
      <c r="GR523" s="222">
        <f t="shared" si="1307"/>
        <v>0</v>
      </c>
      <c r="GS523" s="222">
        <f t="shared" si="1308"/>
        <v>0</v>
      </c>
      <c r="GT523" s="222">
        <f t="shared" si="1309"/>
        <v>0</v>
      </c>
      <c r="GU523" s="222">
        <f t="shared" si="1310"/>
        <v>0</v>
      </c>
      <c r="GV523" s="222">
        <f t="shared" si="1311"/>
        <v>0</v>
      </c>
      <c r="GW523" s="222">
        <f t="shared" si="1312"/>
        <v>0</v>
      </c>
      <c r="GX523" s="222">
        <f t="shared" si="1313"/>
        <v>0</v>
      </c>
      <c r="GY523" s="222">
        <f t="shared" si="1314"/>
        <v>0</v>
      </c>
      <c r="GZ523" s="222">
        <f t="shared" si="1315"/>
        <v>0</v>
      </c>
      <c r="HA523" s="222">
        <f t="shared" si="1316"/>
        <v>0</v>
      </c>
      <c r="HB523" s="222">
        <f t="shared" si="1317"/>
        <v>0</v>
      </c>
      <c r="HC523" s="222">
        <f t="shared" si="1318"/>
        <v>0</v>
      </c>
      <c r="HD523" s="222">
        <f t="shared" si="1319"/>
        <v>0</v>
      </c>
      <c r="HE523" s="222">
        <f t="shared" si="1320"/>
        <v>0</v>
      </c>
      <c r="HF523" s="222">
        <f t="shared" si="1321"/>
        <v>0</v>
      </c>
      <c r="HG523" s="222">
        <f t="shared" si="1322"/>
        <v>0</v>
      </c>
      <c r="HH523" s="222">
        <f t="shared" si="1323"/>
        <v>0</v>
      </c>
      <c r="HI523" s="222">
        <f t="shared" si="1324"/>
        <v>0</v>
      </c>
      <c r="HJ523" s="222">
        <f t="shared" si="1325"/>
        <v>0</v>
      </c>
      <c r="HK523" s="222">
        <f t="shared" si="1326"/>
        <v>0</v>
      </c>
      <c r="HL523" s="222">
        <f t="shared" si="1327"/>
        <v>0</v>
      </c>
      <c r="HM523" s="222">
        <f t="shared" si="1328"/>
        <v>0</v>
      </c>
      <c r="HN523" s="222">
        <f t="shared" si="1329"/>
        <v>0</v>
      </c>
      <c r="HO523" s="222">
        <f t="shared" si="1330"/>
        <v>0</v>
      </c>
      <c r="HP523" s="222">
        <f t="shared" si="1331"/>
        <v>0</v>
      </c>
      <c r="HQ523" s="222">
        <f t="shared" si="1332"/>
        <v>0</v>
      </c>
      <c r="HR523" s="222">
        <f t="shared" si="1333"/>
        <v>0</v>
      </c>
      <c r="HS523" s="222">
        <f t="shared" si="1334"/>
        <v>0</v>
      </c>
      <c r="HT523" s="222">
        <f t="shared" si="1335"/>
        <v>0</v>
      </c>
      <c r="HU523" s="222">
        <f t="shared" si="1336"/>
        <v>0</v>
      </c>
      <c r="HV523" s="222">
        <f t="shared" si="1337"/>
        <v>0</v>
      </c>
      <c r="HW523" s="222">
        <f t="shared" si="1338"/>
        <v>0</v>
      </c>
      <c r="HX523" s="222">
        <f t="shared" si="1339"/>
        <v>0</v>
      </c>
      <c r="HY523" s="222">
        <f t="shared" si="1340"/>
        <v>0</v>
      </c>
      <c r="HZ523" s="222">
        <f t="shared" si="1341"/>
        <v>0</v>
      </c>
      <c r="IA523" s="222">
        <f t="shared" si="1342"/>
        <v>0</v>
      </c>
      <c r="IB523" s="222">
        <f t="shared" si="1343"/>
        <v>0</v>
      </c>
      <c r="IC523" s="222">
        <f t="shared" si="1344"/>
        <v>0</v>
      </c>
      <c r="ID523" s="222">
        <f t="shared" si="1345"/>
        <v>0</v>
      </c>
      <c r="IE523" s="222">
        <f t="shared" si="1346"/>
        <v>0</v>
      </c>
      <c r="IF523" s="222">
        <f t="shared" si="1347"/>
        <v>0</v>
      </c>
      <c r="IG523" s="222">
        <f t="shared" si="1348"/>
        <v>0</v>
      </c>
      <c r="IH523" s="222">
        <f t="shared" si="1349"/>
        <v>0</v>
      </c>
      <c r="II523" s="222">
        <f t="shared" si="1350"/>
        <v>0</v>
      </c>
      <c r="IJ523" s="222">
        <f t="shared" si="1351"/>
        <v>0</v>
      </c>
      <c r="IK523" s="222">
        <f t="shared" si="1352"/>
        <v>0</v>
      </c>
      <c r="IL523" s="222">
        <f t="shared" si="1353"/>
        <v>0</v>
      </c>
      <c r="IM523" s="222">
        <f t="shared" si="1354"/>
        <v>0</v>
      </c>
      <c r="IN523" s="222">
        <f t="shared" si="1355"/>
        <v>0</v>
      </c>
      <c r="IO523" s="222">
        <f t="shared" si="1356"/>
        <v>0</v>
      </c>
      <c r="IP523" s="222">
        <f t="shared" si="1357"/>
        <v>0</v>
      </c>
      <c r="IQ523" s="222">
        <f t="shared" si="1358"/>
        <v>0</v>
      </c>
      <c r="IR523" s="222">
        <f t="shared" si="1359"/>
        <v>0</v>
      </c>
      <c r="IS523" s="222">
        <f t="shared" si="1360"/>
        <v>0</v>
      </c>
      <c r="IT523" s="222">
        <f t="shared" si="1361"/>
        <v>0</v>
      </c>
      <c r="IU523" s="222">
        <f t="shared" si="1362"/>
        <v>0</v>
      </c>
      <c r="IV523" s="222">
        <f t="shared" si="1363"/>
        <v>0</v>
      </c>
      <c r="IW523" s="222">
        <f t="shared" si="1364"/>
        <v>0</v>
      </c>
      <c r="IX523" s="222">
        <f t="shared" si="1365"/>
        <v>0</v>
      </c>
      <c r="IY523" s="222">
        <f t="shared" si="1366"/>
        <v>0</v>
      </c>
      <c r="IZ523" s="222">
        <f t="shared" si="1367"/>
        <v>0</v>
      </c>
      <c r="JA523" s="222">
        <f t="shared" si="1368"/>
        <v>0</v>
      </c>
      <c r="JB523" s="222">
        <f t="shared" si="1369"/>
        <v>0</v>
      </c>
    </row>
    <row r="524" spans="2:262">
      <c r="B524" s="230">
        <v>163</v>
      </c>
      <c r="C524" s="229">
        <f t="shared" si="1370"/>
        <v>3.1835937500000024E-3</v>
      </c>
      <c r="D524" s="226">
        <f t="shared" ca="1" si="1113"/>
        <v>23.535892520352739</v>
      </c>
      <c r="E524" s="225">
        <f ca="1">FM361</f>
        <v>-0.46410747964726079</v>
      </c>
      <c r="F524" s="224">
        <v>163</v>
      </c>
      <c r="G524" s="222">
        <f t="shared" si="1114"/>
        <v>0</v>
      </c>
      <c r="H524" s="222">
        <f t="shared" si="1115"/>
        <v>0</v>
      </c>
      <c r="I524" s="222">
        <f t="shared" si="1116"/>
        <v>0</v>
      </c>
      <c r="J524" s="222">
        <f t="shared" si="1117"/>
        <v>0</v>
      </c>
      <c r="K524" s="222">
        <f t="shared" si="1118"/>
        <v>0</v>
      </c>
      <c r="L524" s="222">
        <f t="shared" si="1119"/>
        <v>0</v>
      </c>
      <c r="M524" s="222">
        <f t="shared" si="1120"/>
        <v>0</v>
      </c>
      <c r="N524" s="222">
        <f t="shared" si="1121"/>
        <v>0</v>
      </c>
      <c r="O524" s="222">
        <f t="shared" si="1122"/>
        <v>0</v>
      </c>
      <c r="P524" s="222">
        <f t="shared" si="1123"/>
        <v>0</v>
      </c>
      <c r="Q524" s="222">
        <f t="shared" si="1124"/>
        <v>0</v>
      </c>
      <c r="R524" s="222">
        <f t="shared" si="1125"/>
        <v>0</v>
      </c>
      <c r="S524" s="222">
        <f t="shared" si="1126"/>
        <v>0</v>
      </c>
      <c r="T524" s="222">
        <f t="shared" si="1127"/>
        <v>0</v>
      </c>
      <c r="U524" s="222">
        <f t="shared" si="1128"/>
        <v>0</v>
      </c>
      <c r="V524" s="222">
        <f t="shared" si="1129"/>
        <v>0</v>
      </c>
      <c r="W524" s="222">
        <f t="shared" si="1130"/>
        <v>0</v>
      </c>
      <c r="X524" s="222">
        <f t="shared" si="1131"/>
        <v>0</v>
      </c>
      <c r="Y524" s="222">
        <f t="shared" si="1132"/>
        <v>0</v>
      </c>
      <c r="Z524" s="222">
        <f t="shared" si="1133"/>
        <v>0</v>
      </c>
      <c r="AA524" s="222">
        <f t="shared" si="1134"/>
        <v>0</v>
      </c>
      <c r="AB524" s="222">
        <f t="shared" si="1135"/>
        <v>0</v>
      </c>
      <c r="AC524" s="222">
        <f t="shared" si="1136"/>
        <v>0</v>
      </c>
      <c r="AD524" s="222">
        <f t="shared" si="1137"/>
        <v>0</v>
      </c>
      <c r="AE524" s="222">
        <f t="shared" si="1138"/>
        <v>0</v>
      </c>
      <c r="AF524" s="222">
        <f t="shared" si="1139"/>
        <v>0</v>
      </c>
      <c r="AG524" s="222">
        <f t="shared" si="1140"/>
        <v>0</v>
      </c>
      <c r="AH524" s="222">
        <f t="shared" si="1141"/>
        <v>0</v>
      </c>
      <c r="AI524" s="222">
        <f t="shared" si="1142"/>
        <v>0</v>
      </c>
      <c r="AJ524" s="222">
        <f t="shared" si="1143"/>
        <v>0</v>
      </c>
      <c r="AK524" s="222">
        <f t="shared" si="1144"/>
        <v>0</v>
      </c>
      <c r="AL524" s="222">
        <f t="shared" si="1145"/>
        <v>0</v>
      </c>
      <c r="AM524" s="222">
        <f t="shared" si="1146"/>
        <v>0</v>
      </c>
      <c r="AN524" s="222">
        <f t="shared" si="1147"/>
        <v>0</v>
      </c>
      <c r="AO524" s="222">
        <f t="shared" si="1148"/>
        <v>0</v>
      </c>
      <c r="AP524" s="222">
        <f t="shared" si="1149"/>
        <v>0</v>
      </c>
      <c r="AQ524" s="222">
        <f t="shared" si="1150"/>
        <v>0</v>
      </c>
      <c r="AR524" s="222">
        <f t="shared" si="1151"/>
        <v>0</v>
      </c>
      <c r="AS524" s="222">
        <f t="shared" si="1152"/>
        <v>0</v>
      </c>
      <c r="AT524" s="222">
        <f t="shared" si="1153"/>
        <v>0</v>
      </c>
      <c r="AU524" s="222">
        <f t="shared" si="1154"/>
        <v>0</v>
      </c>
      <c r="AV524" s="222">
        <f t="shared" si="1155"/>
        <v>0</v>
      </c>
      <c r="AW524" s="222">
        <f t="shared" si="1156"/>
        <v>0</v>
      </c>
      <c r="AX524" s="222">
        <f t="shared" si="1157"/>
        <v>0</v>
      </c>
      <c r="AY524" s="222">
        <f t="shared" si="1158"/>
        <v>0</v>
      </c>
      <c r="AZ524" s="222">
        <f t="shared" si="1159"/>
        <v>0</v>
      </c>
      <c r="BA524" s="222">
        <f t="shared" si="1160"/>
        <v>0</v>
      </c>
      <c r="BB524" s="222">
        <f t="shared" si="1161"/>
        <v>0</v>
      </c>
      <c r="BC524" s="222">
        <f t="shared" si="1162"/>
        <v>0</v>
      </c>
      <c r="BD524" s="222">
        <f t="shared" si="1163"/>
        <v>0</v>
      </c>
      <c r="BE524" s="222">
        <f t="shared" si="1164"/>
        <v>0</v>
      </c>
      <c r="BF524" s="222">
        <f t="shared" si="1165"/>
        <v>0</v>
      </c>
      <c r="BG524" s="222">
        <f t="shared" si="1166"/>
        <v>0</v>
      </c>
      <c r="BH524" s="222">
        <f t="shared" si="1167"/>
        <v>0</v>
      </c>
      <c r="BI524" s="222">
        <f t="shared" si="1168"/>
        <v>0</v>
      </c>
      <c r="BJ524" s="222">
        <f t="shared" si="1169"/>
        <v>0</v>
      </c>
      <c r="BK524" s="222">
        <f t="shared" si="1170"/>
        <v>0</v>
      </c>
      <c r="BL524" s="222">
        <f t="shared" si="1171"/>
        <v>0</v>
      </c>
      <c r="BM524" s="222">
        <f t="shared" si="1172"/>
        <v>0</v>
      </c>
      <c r="BN524" s="222">
        <f t="shared" si="1173"/>
        <v>0</v>
      </c>
      <c r="BO524" s="222">
        <f t="shared" si="1174"/>
        <v>0</v>
      </c>
      <c r="BP524" s="222">
        <f t="shared" si="1175"/>
        <v>0</v>
      </c>
      <c r="BQ524" s="222">
        <f t="shared" si="1176"/>
        <v>0</v>
      </c>
      <c r="BR524" s="222">
        <f t="shared" si="1177"/>
        <v>0</v>
      </c>
      <c r="BS524" s="222">
        <f t="shared" si="1178"/>
        <v>0</v>
      </c>
      <c r="BT524" s="222">
        <f t="shared" si="1179"/>
        <v>0</v>
      </c>
      <c r="BU524" s="222">
        <f t="shared" si="1180"/>
        <v>0</v>
      </c>
      <c r="BV524" s="222">
        <f t="shared" si="1181"/>
        <v>0</v>
      </c>
      <c r="BW524" s="222">
        <f t="shared" si="1182"/>
        <v>0</v>
      </c>
      <c r="BX524" s="222">
        <f t="shared" si="1183"/>
        <v>0</v>
      </c>
      <c r="BY524" s="222">
        <f t="shared" si="1184"/>
        <v>0</v>
      </c>
      <c r="BZ524" s="222">
        <f t="shared" si="1185"/>
        <v>0</v>
      </c>
      <c r="CA524" s="222">
        <f t="shared" si="1186"/>
        <v>0</v>
      </c>
      <c r="CB524" s="222">
        <f t="shared" si="1187"/>
        <v>0</v>
      </c>
      <c r="CC524" s="222">
        <f t="shared" si="1188"/>
        <v>0</v>
      </c>
      <c r="CD524" s="222">
        <f t="shared" si="1189"/>
        <v>0</v>
      </c>
      <c r="CE524" s="222">
        <f t="shared" si="1190"/>
        <v>0</v>
      </c>
      <c r="CF524" s="222">
        <f t="shared" si="1191"/>
        <v>0</v>
      </c>
      <c r="CG524" s="222">
        <f t="shared" si="1192"/>
        <v>0</v>
      </c>
      <c r="CH524" s="222">
        <f t="shared" si="1193"/>
        <v>0</v>
      </c>
      <c r="CI524" s="222">
        <f t="shared" si="1194"/>
        <v>0</v>
      </c>
      <c r="CJ524" s="222">
        <f t="shared" si="1195"/>
        <v>0</v>
      </c>
      <c r="CK524" s="222">
        <f t="shared" si="1196"/>
        <v>0</v>
      </c>
      <c r="CL524" s="222">
        <f t="shared" si="1197"/>
        <v>0</v>
      </c>
      <c r="CM524" s="222">
        <f t="shared" si="1198"/>
        <v>0</v>
      </c>
      <c r="CN524" s="222">
        <f t="shared" si="1199"/>
        <v>0</v>
      </c>
      <c r="CO524" s="222">
        <f t="shared" si="1200"/>
        <v>0</v>
      </c>
      <c r="CP524" s="222">
        <f t="shared" si="1201"/>
        <v>0</v>
      </c>
      <c r="CQ524" s="222">
        <f t="shared" si="1202"/>
        <v>0</v>
      </c>
      <c r="CR524" s="222">
        <f t="shared" si="1203"/>
        <v>0</v>
      </c>
      <c r="CS524" s="222">
        <f t="shared" si="1204"/>
        <v>0</v>
      </c>
      <c r="CT524" s="222">
        <f t="shared" si="1205"/>
        <v>0</v>
      </c>
      <c r="CU524" s="222">
        <f t="shared" si="1206"/>
        <v>0</v>
      </c>
      <c r="CV524" s="222">
        <f t="shared" si="1207"/>
        <v>0</v>
      </c>
      <c r="CW524" s="222">
        <f t="shared" si="1208"/>
        <v>0</v>
      </c>
      <c r="CX524" s="222">
        <f t="shared" si="1209"/>
        <v>0</v>
      </c>
      <c r="CY524" s="222">
        <f t="shared" si="1210"/>
        <v>0</v>
      </c>
      <c r="CZ524" s="222">
        <f t="shared" si="1211"/>
        <v>0</v>
      </c>
      <c r="DA524" s="222">
        <f t="shared" si="1212"/>
        <v>0</v>
      </c>
      <c r="DB524" s="222">
        <f t="shared" si="1213"/>
        <v>0</v>
      </c>
      <c r="DC524" s="222">
        <f t="shared" si="1214"/>
        <v>0</v>
      </c>
      <c r="DD524" s="222">
        <f t="shared" si="1215"/>
        <v>0</v>
      </c>
      <c r="DE524" s="222">
        <f t="shared" si="1216"/>
        <v>0</v>
      </c>
      <c r="DF524" s="222">
        <f t="shared" si="1217"/>
        <v>0</v>
      </c>
      <c r="DG524" s="222">
        <f t="shared" si="1218"/>
        <v>0</v>
      </c>
      <c r="DH524" s="222">
        <f t="shared" si="1219"/>
        <v>0</v>
      </c>
      <c r="DI524" s="222">
        <f t="shared" si="1220"/>
        <v>0</v>
      </c>
      <c r="DJ524" s="222">
        <f t="shared" si="1221"/>
        <v>0</v>
      </c>
      <c r="DK524" s="222">
        <f t="shared" si="1222"/>
        <v>0</v>
      </c>
      <c r="DL524" s="222">
        <f t="shared" si="1223"/>
        <v>0</v>
      </c>
      <c r="DM524" s="222">
        <f t="shared" si="1224"/>
        <v>0</v>
      </c>
      <c r="DN524" s="222">
        <f t="shared" si="1225"/>
        <v>0</v>
      </c>
      <c r="DO524" s="222">
        <f t="shared" si="1226"/>
        <v>0</v>
      </c>
      <c r="DP524" s="222">
        <f t="shared" si="1227"/>
        <v>0</v>
      </c>
      <c r="DQ524" s="222">
        <f t="shared" si="1228"/>
        <v>0</v>
      </c>
      <c r="DR524" s="222">
        <f t="shared" si="1229"/>
        <v>0</v>
      </c>
      <c r="DS524" s="222">
        <f t="shared" si="1230"/>
        <v>0</v>
      </c>
      <c r="DT524" s="222">
        <f t="shared" si="1231"/>
        <v>0</v>
      </c>
      <c r="DU524" s="222">
        <f t="shared" si="1232"/>
        <v>0</v>
      </c>
      <c r="DV524" s="222">
        <f t="shared" si="1233"/>
        <v>0</v>
      </c>
      <c r="DW524" s="222">
        <f t="shared" si="1234"/>
        <v>0</v>
      </c>
      <c r="DX524" s="222">
        <f t="shared" si="1235"/>
        <v>0</v>
      </c>
      <c r="DY524" s="222">
        <f t="shared" si="1236"/>
        <v>0</v>
      </c>
      <c r="DZ524" s="222">
        <f t="shared" si="1237"/>
        <v>0</v>
      </c>
      <c r="EA524" s="222">
        <f t="shared" si="1238"/>
        <v>0</v>
      </c>
      <c r="EB524" s="222">
        <f t="shared" si="1239"/>
        <v>0</v>
      </c>
      <c r="EC524" s="222">
        <f t="shared" si="1240"/>
        <v>0</v>
      </c>
      <c r="ED524" s="222">
        <f t="shared" si="1241"/>
        <v>0</v>
      </c>
      <c r="EE524" s="222">
        <f t="shared" si="1242"/>
        <v>0</v>
      </c>
      <c r="EF524" s="222">
        <f t="shared" si="1243"/>
        <v>0</v>
      </c>
      <c r="EG524" s="222">
        <f t="shared" si="1244"/>
        <v>0</v>
      </c>
      <c r="EH524" s="222">
        <f t="shared" si="1245"/>
        <v>0</v>
      </c>
      <c r="EI524" s="222">
        <f t="shared" si="1246"/>
        <v>0</v>
      </c>
      <c r="EJ524" s="222">
        <f t="shared" si="1247"/>
        <v>0</v>
      </c>
      <c r="EK524" s="222">
        <f t="shared" si="1248"/>
        <v>0</v>
      </c>
      <c r="EL524" s="222">
        <f t="shared" si="1249"/>
        <v>0</v>
      </c>
      <c r="EM524" s="222">
        <f t="shared" si="1250"/>
        <v>0</v>
      </c>
      <c r="EN524" s="222">
        <f t="shared" si="1251"/>
        <v>0</v>
      </c>
      <c r="EO524" s="222">
        <f t="shared" si="1252"/>
        <v>0</v>
      </c>
      <c r="EP524" s="222">
        <f t="shared" si="1253"/>
        <v>0</v>
      </c>
      <c r="EQ524" s="222">
        <f t="shared" si="1254"/>
        <v>0</v>
      </c>
      <c r="ER524" s="222">
        <f t="shared" si="1255"/>
        <v>0</v>
      </c>
      <c r="ES524" s="222">
        <f t="shared" si="1256"/>
        <v>0</v>
      </c>
      <c r="ET524" s="222">
        <f t="shared" si="1257"/>
        <v>0</v>
      </c>
      <c r="EU524" s="222">
        <f t="shared" si="1258"/>
        <v>0</v>
      </c>
      <c r="EV524" s="222">
        <f t="shared" si="1259"/>
        <v>0</v>
      </c>
      <c r="EW524" s="222">
        <f t="shared" si="1260"/>
        <v>0</v>
      </c>
      <c r="EX524" s="222">
        <f t="shared" si="1261"/>
        <v>0</v>
      </c>
      <c r="EY524" s="222">
        <f t="shared" si="1262"/>
        <v>0</v>
      </c>
      <c r="EZ524" s="222">
        <f t="shared" si="1263"/>
        <v>0</v>
      </c>
      <c r="FA524" s="222">
        <f t="shared" si="1264"/>
        <v>0</v>
      </c>
      <c r="FB524" s="222">
        <f t="shared" si="1265"/>
        <v>0</v>
      </c>
      <c r="FC524" s="222">
        <f t="shared" si="1266"/>
        <v>0</v>
      </c>
      <c r="FD524" s="222">
        <f t="shared" si="1267"/>
        <v>0</v>
      </c>
      <c r="FE524" s="222">
        <f t="shared" si="1268"/>
        <v>0</v>
      </c>
      <c r="FF524" s="222">
        <f t="shared" si="1269"/>
        <v>0</v>
      </c>
      <c r="FG524" s="222">
        <f t="shared" si="1270"/>
        <v>0</v>
      </c>
      <c r="FH524" s="222">
        <f t="shared" si="1271"/>
        <v>0</v>
      </c>
      <c r="FI524" s="222">
        <f t="shared" si="1272"/>
        <v>0</v>
      </c>
      <c r="FJ524" s="222">
        <f t="shared" si="1273"/>
        <v>0</v>
      </c>
      <c r="FK524" s="222">
        <f t="shared" si="1274"/>
        <v>0</v>
      </c>
      <c r="FL524" s="222">
        <f t="shared" si="1275"/>
        <v>0</v>
      </c>
      <c r="FM524" s="222">
        <f t="shared" si="1276"/>
        <v>0</v>
      </c>
      <c r="FN524" s="222">
        <f t="shared" si="1277"/>
        <v>0</v>
      </c>
      <c r="FO524" s="222">
        <f t="shared" si="1278"/>
        <v>0</v>
      </c>
      <c r="FP524" s="222">
        <f t="shared" si="1279"/>
        <v>0</v>
      </c>
      <c r="FQ524" s="222">
        <f t="shared" si="1280"/>
        <v>0</v>
      </c>
      <c r="FR524" s="222">
        <f t="shared" si="1281"/>
        <v>0</v>
      </c>
      <c r="FS524" s="222">
        <f t="shared" si="1282"/>
        <v>0</v>
      </c>
      <c r="FT524" s="222">
        <f t="shared" si="1283"/>
        <v>0</v>
      </c>
      <c r="FU524" s="222">
        <f t="shared" si="1284"/>
        <v>0</v>
      </c>
      <c r="FV524" s="222">
        <f t="shared" si="1285"/>
        <v>0</v>
      </c>
      <c r="FW524" s="222">
        <f t="shared" si="1286"/>
        <v>0</v>
      </c>
      <c r="FX524" s="222">
        <f t="shared" si="1287"/>
        <v>0</v>
      </c>
      <c r="FY524" s="222">
        <f t="shared" si="1288"/>
        <v>0</v>
      </c>
      <c r="FZ524" s="222">
        <f t="shared" si="1289"/>
        <v>0</v>
      </c>
      <c r="GA524" s="222">
        <f t="shared" si="1290"/>
        <v>0</v>
      </c>
      <c r="GB524" s="222">
        <f t="shared" si="1291"/>
        <v>0</v>
      </c>
      <c r="GC524" s="222">
        <f t="shared" si="1292"/>
        <v>0</v>
      </c>
      <c r="GD524" s="222">
        <f t="shared" si="1293"/>
        <v>0</v>
      </c>
      <c r="GE524" s="222">
        <f t="shared" si="1294"/>
        <v>0</v>
      </c>
      <c r="GF524" s="222">
        <f t="shared" si="1295"/>
        <v>0</v>
      </c>
      <c r="GG524" s="222">
        <f t="shared" si="1296"/>
        <v>0</v>
      </c>
      <c r="GH524" s="222">
        <f t="shared" si="1297"/>
        <v>0</v>
      </c>
      <c r="GI524" s="222">
        <f t="shared" si="1298"/>
        <v>0</v>
      </c>
      <c r="GJ524" s="222">
        <f t="shared" si="1299"/>
        <v>0</v>
      </c>
      <c r="GK524" s="222">
        <f t="shared" si="1300"/>
        <v>0</v>
      </c>
      <c r="GL524" s="222">
        <f t="shared" si="1301"/>
        <v>0</v>
      </c>
      <c r="GM524" s="222">
        <f t="shared" si="1302"/>
        <v>0</v>
      </c>
      <c r="GN524" s="222">
        <f t="shared" si="1303"/>
        <v>0</v>
      </c>
      <c r="GO524" s="222">
        <f t="shared" si="1304"/>
        <v>0</v>
      </c>
      <c r="GP524" s="222">
        <f t="shared" si="1305"/>
        <v>0</v>
      </c>
      <c r="GQ524" s="222">
        <f t="shared" si="1306"/>
        <v>0</v>
      </c>
      <c r="GR524" s="222">
        <f t="shared" si="1307"/>
        <v>0</v>
      </c>
      <c r="GS524" s="222">
        <f t="shared" si="1308"/>
        <v>0</v>
      </c>
      <c r="GT524" s="222">
        <f t="shared" si="1309"/>
        <v>0</v>
      </c>
      <c r="GU524" s="222">
        <f t="shared" si="1310"/>
        <v>0</v>
      </c>
      <c r="GV524" s="222">
        <f t="shared" si="1311"/>
        <v>0</v>
      </c>
      <c r="GW524" s="222">
        <f t="shared" si="1312"/>
        <v>0</v>
      </c>
      <c r="GX524" s="222">
        <f t="shared" si="1313"/>
        <v>0</v>
      </c>
      <c r="GY524" s="222">
        <f t="shared" si="1314"/>
        <v>0</v>
      </c>
      <c r="GZ524" s="222">
        <f t="shared" si="1315"/>
        <v>0</v>
      </c>
      <c r="HA524" s="222">
        <f t="shared" si="1316"/>
        <v>0</v>
      </c>
      <c r="HB524" s="222">
        <f t="shared" si="1317"/>
        <v>0</v>
      </c>
      <c r="HC524" s="222">
        <f t="shared" si="1318"/>
        <v>0</v>
      </c>
      <c r="HD524" s="222">
        <f t="shared" si="1319"/>
        <v>0</v>
      </c>
      <c r="HE524" s="222">
        <f t="shared" si="1320"/>
        <v>0</v>
      </c>
      <c r="HF524" s="222">
        <f t="shared" si="1321"/>
        <v>0</v>
      </c>
      <c r="HG524" s="222">
        <f t="shared" si="1322"/>
        <v>0</v>
      </c>
      <c r="HH524" s="222">
        <f t="shared" si="1323"/>
        <v>0</v>
      </c>
      <c r="HI524" s="222">
        <f t="shared" si="1324"/>
        <v>0</v>
      </c>
      <c r="HJ524" s="222">
        <f t="shared" si="1325"/>
        <v>0</v>
      </c>
      <c r="HK524" s="222">
        <f t="shared" si="1326"/>
        <v>0</v>
      </c>
      <c r="HL524" s="222">
        <f t="shared" si="1327"/>
        <v>0</v>
      </c>
      <c r="HM524" s="222">
        <f t="shared" si="1328"/>
        <v>0</v>
      </c>
      <c r="HN524" s="222">
        <f t="shared" si="1329"/>
        <v>0</v>
      </c>
      <c r="HO524" s="222">
        <f t="shared" si="1330"/>
        <v>0</v>
      </c>
      <c r="HP524" s="222">
        <f t="shared" si="1331"/>
        <v>0</v>
      </c>
      <c r="HQ524" s="222">
        <f t="shared" si="1332"/>
        <v>0</v>
      </c>
      <c r="HR524" s="222">
        <f t="shared" si="1333"/>
        <v>0</v>
      </c>
      <c r="HS524" s="222">
        <f t="shared" si="1334"/>
        <v>0</v>
      </c>
      <c r="HT524" s="222">
        <f t="shared" si="1335"/>
        <v>0</v>
      </c>
      <c r="HU524" s="222">
        <f t="shared" si="1336"/>
        <v>0</v>
      </c>
      <c r="HV524" s="222">
        <f t="shared" si="1337"/>
        <v>0</v>
      </c>
      <c r="HW524" s="222">
        <f t="shared" si="1338"/>
        <v>0</v>
      </c>
      <c r="HX524" s="222">
        <f t="shared" si="1339"/>
        <v>0</v>
      </c>
      <c r="HY524" s="222">
        <f t="shared" si="1340"/>
        <v>0</v>
      </c>
      <c r="HZ524" s="222">
        <f t="shared" si="1341"/>
        <v>0</v>
      </c>
      <c r="IA524" s="222">
        <f t="shared" si="1342"/>
        <v>0</v>
      </c>
      <c r="IB524" s="222">
        <f t="shared" si="1343"/>
        <v>0</v>
      </c>
      <c r="IC524" s="222">
        <f t="shared" si="1344"/>
        <v>0</v>
      </c>
      <c r="ID524" s="222">
        <f t="shared" si="1345"/>
        <v>0</v>
      </c>
      <c r="IE524" s="222">
        <f t="shared" si="1346"/>
        <v>0</v>
      </c>
      <c r="IF524" s="222">
        <f t="shared" si="1347"/>
        <v>0</v>
      </c>
      <c r="IG524" s="222">
        <f t="shared" si="1348"/>
        <v>0</v>
      </c>
      <c r="IH524" s="222">
        <f t="shared" si="1349"/>
        <v>0</v>
      </c>
      <c r="II524" s="222">
        <f t="shared" si="1350"/>
        <v>0</v>
      </c>
      <c r="IJ524" s="222">
        <f t="shared" si="1351"/>
        <v>0</v>
      </c>
      <c r="IK524" s="222">
        <f t="shared" si="1352"/>
        <v>0</v>
      </c>
      <c r="IL524" s="222">
        <f t="shared" si="1353"/>
        <v>0</v>
      </c>
      <c r="IM524" s="222">
        <f t="shared" si="1354"/>
        <v>0</v>
      </c>
      <c r="IN524" s="222">
        <f t="shared" si="1355"/>
        <v>0</v>
      </c>
      <c r="IO524" s="222">
        <f t="shared" si="1356"/>
        <v>0</v>
      </c>
      <c r="IP524" s="222">
        <f t="shared" si="1357"/>
        <v>0</v>
      </c>
      <c r="IQ524" s="222">
        <f t="shared" si="1358"/>
        <v>0</v>
      </c>
      <c r="IR524" s="222">
        <f t="shared" si="1359"/>
        <v>0</v>
      </c>
      <c r="IS524" s="222">
        <f t="shared" si="1360"/>
        <v>0</v>
      </c>
      <c r="IT524" s="222">
        <f t="shared" si="1361"/>
        <v>0</v>
      </c>
      <c r="IU524" s="222">
        <f t="shared" si="1362"/>
        <v>0</v>
      </c>
      <c r="IV524" s="222">
        <f t="shared" si="1363"/>
        <v>0</v>
      </c>
      <c r="IW524" s="222">
        <f t="shared" si="1364"/>
        <v>0</v>
      </c>
      <c r="IX524" s="222">
        <f t="shared" si="1365"/>
        <v>0</v>
      </c>
      <c r="IY524" s="222">
        <f t="shared" si="1366"/>
        <v>0</v>
      </c>
      <c r="IZ524" s="222">
        <f t="shared" si="1367"/>
        <v>0</v>
      </c>
      <c r="JA524" s="222">
        <f t="shared" si="1368"/>
        <v>0</v>
      </c>
      <c r="JB524" s="222">
        <f t="shared" si="1369"/>
        <v>0</v>
      </c>
    </row>
    <row r="525" spans="2:262">
      <c r="B525" s="230">
        <v>164</v>
      </c>
      <c r="C525" s="229">
        <f t="shared" si="1370"/>
        <v>3.2031250000000024E-3</v>
      </c>
      <c r="D525" s="226">
        <f t="shared" ca="1" si="1113"/>
        <v>23.521884380916049</v>
      </c>
      <c r="E525" s="225">
        <f ca="1">FN361</f>
        <v>-0.47811561908394973</v>
      </c>
      <c r="F525" s="224">
        <v>164</v>
      </c>
      <c r="G525" s="222">
        <f t="shared" si="1114"/>
        <v>0</v>
      </c>
      <c r="H525" s="222">
        <f t="shared" si="1115"/>
        <v>0</v>
      </c>
      <c r="I525" s="222">
        <f t="shared" si="1116"/>
        <v>0</v>
      </c>
      <c r="J525" s="222">
        <f t="shared" si="1117"/>
        <v>0</v>
      </c>
      <c r="K525" s="222">
        <f t="shared" si="1118"/>
        <v>0</v>
      </c>
      <c r="L525" s="222">
        <f t="shared" si="1119"/>
        <v>0</v>
      </c>
      <c r="M525" s="222">
        <f t="shared" si="1120"/>
        <v>0</v>
      </c>
      <c r="N525" s="222">
        <f t="shared" si="1121"/>
        <v>0</v>
      </c>
      <c r="O525" s="222">
        <f t="shared" si="1122"/>
        <v>0</v>
      </c>
      <c r="P525" s="222">
        <f t="shared" si="1123"/>
        <v>0</v>
      </c>
      <c r="Q525" s="222">
        <f t="shared" si="1124"/>
        <v>0</v>
      </c>
      <c r="R525" s="222">
        <f t="shared" si="1125"/>
        <v>0</v>
      </c>
      <c r="S525" s="222">
        <f t="shared" si="1126"/>
        <v>0</v>
      </c>
      <c r="T525" s="222">
        <f t="shared" si="1127"/>
        <v>0</v>
      </c>
      <c r="U525" s="222">
        <f t="shared" si="1128"/>
        <v>0</v>
      </c>
      <c r="V525" s="222">
        <f t="shared" si="1129"/>
        <v>0</v>
      </c>
      <c r="W525" s="222">
        <f t="shared" si="1130"/>
        <v>0</v>
      </c>
      <c r="X525" s="222">
        <f t="shared" si="1131"/>
        <v>0</v>
      </c>
      <c r="Y525" s="222">
        <f t="shared" si="1132"/>
        <v>0</v>
      </c>
      <c r="Z525" s="222">
        <f t="shared" si="1133"/>
        <v>0</v>
      </c>
      <c r="AA525" s="222">
        <f t="shared" si="1134"/>
        <v>0</v>
      </c>
      <c r="AB525" s="222">
        <f t="shared" si="1135"/>
        <v>0</v>
      </c>
      <c r="AC525" s="222">
        <f t="shared" si="1136"/>
        <v>0</v>
      </c>
      <c r="AD525" s="222">
        <f t="shared" si="1137"/>
        <v>0</v>
      </c>
      <c r="AE525" s="222">
        <f t="shared" si="1138"/>
        <v>0</v>
      </c>
      <c r="AF525" s="222">
        <f t="shared" si="1139"/>
        <v>0</v>
      </c>
      <c r="AG525" s="222">
        <f t="shared" si="1140"/>
        <v>0</v>
      </c>
      <c r="AH525" s="222">
        <f t="shared" si="1141"/>
        <v>0</v>
      </c>
      <c r="AI525" s="222">
        <f t="shared" si="1142"/>
        <v>0</v>
      </c>
      <c r="AJ525" s="222">
        <f t="shared" si="1143"/>
        <v>0</v>
      </c>
      <c r="AK525" s="222">
        <f t="shared" si="1144"/>
        <v>0</v>
      </c>
      <c r="AL525" s="222">
        <f t="shared" si="1145"/>
        <v>0</v>
      </c>
      <c r="AM525" s="222">
        <f t="shared" si="1146"/>
        <v>0</v>
      </c>
      <c r="AN525" s="222">
        <f t="shared" si="1147"/>
        <v>0</v>
      </c>
      <c r="AO525" s="222">
        <f t="shared" si="1148"/>
        <v>0</v>
      </c>
      <c r="AP525" s="222">
        <f t="shared" si="1149"/>
        <v>0</v>
      </c>
      <c r="AQ525" s="222">
        <f t="shared" si="1150"/>
        <v>0</v>
      </c>
      <c r="AR525" s="222">
        <f t="shared" si="1151"/>
        <v>0</v>
      </c>
      <c r="AS525" s="222">
        <f t="shared" si="1152"/>
        <v>0</v>
      </c>
      <c r="AT525" s="222">
        <f t="shared" si="1153"/>
        <v>0</v>
      </c>
      <c r="AU525" s="222">
        <f t="shared" si="1154"/>
        <v>0</v>
      </c>
      <c r="AV525" s="222">
        <f t="shared" si="1155"/>
        <v>0</v>
      </c>
      <c r="AW525" s="222">
        <f t="shared" si="1156"/>
        <v>0</v>
      </c>
      <c r="AX525" s="222">
        <f t="shared" si="1157"/>
        <v>0</v>
      </c>
      <c r="AY525" s="222">
        <f t="shared" si="1158"/>
        <v>0</v>
      </c>
      <c r="AZ525" s="222">
        <f t="shared" si="1159"/>
        <v>0</v>
      </c>
      <c r="BA525" s="222">
        <f t="shared" si="1160"/>
        <v>0</v>
      </c>
      <c r="BB525" s="222">
        <f t="shared" si="1161"/>
        <v>0</v>
      </c>
      <c r="BC525" s="222">
        <f t="shared" si="1162"/>
        <v>0</v>
      </c>
      <c r="BD525" s="222">
        <f t="shared" si="1163"/>
        <v>0</v>
      </c>
      <c r="BE525" s="222">
        <f t="shared" si="1164"/>
        <v>0</v>
      </c>
      <c r="BF525" s="222">
        <f t="shared" si="1165"/>
        <v>0</v>
      </c>
      <c r="BG525" s="222">
        <f t="shared" si="1166"/>
        <v>0</v>
      </c>
      <c r="BH525" s="222">
        <f t="shared" si="1167"/>
        <v>0</v>
      </c>
      <c r="BI525" s="222">
        <f t="shared" si="1168"/>
        <v>0</v>
      </c>
      <c r="BJ525" s="222">
        <f t="shared" si="1169"/>
        <v>0</v>
      </c>
      <c r="BK525" s="222">
        <f t="shared" si="1170"/>
        <v>0</v>
      </c>
      <c r="BL525" s="222">
        <f t="shared" si="1171"/>
        <v>0</v>
      </c>
      <c r="BM525" s="222">
        <f t="shared" si="1172"/>
        <v>0</v>
      </c>
      <c r="BN525" s="222">
        <f t="shared" si="1173"/>
        <v>0</v>
      </c>
      <c r="BO525" s="222">
        <f t="shared" si="1174"/>
        <v>0</v>
      </c>
      <c r="BP525" s="222">
        <f t="shared" si="1175"/>
        <v>0</v>
      </c>
      <c r="BQ525" s="222">
        <f t="shared" si="1176"/>
        <v>0</v>
      </c>
      <c r="BR525" s="222">
        <f t="shared" si="1177"/>
        <v>0</v>
      </c>
      <c r="BS525" s="222">
        <f t="shared" si="1178"/>
        <v>0</v>
      </c>
      <c r="BT525" s="222">
        <f t="shared" si="1179"/>
        <v>0</v>
      </c>
      <c r="BU525" s="222">
        <f t="shared" si="1180"/>
        <v>0</v>
      </c>
      <c r="BV525" s="222">
        <f t="shared" si="1181"/>
        <v>0</v>
      </c>
      <c r="BW525" s="222">
        <f t="shared" si="1182"/>
        <v>0</v>
      </c>
      <c r="BX525" s="222">
        <f t="shared" si="1183"/>
        <v>0</v>
      </c>
      <c r="BY525" s="222">
        <f t="shared" si="1184"/>
        <v>0</v>
      </c>
      <c r="BZ525" s="222">
        <f t="shared" si="1185"/>
        <v>0</v>
      </c>
      <c r="CA525" s="222">
        <f t="shared" si="1186"/>
        <v>0</v>
      </c>
      <c r="CB525" s="222">
        <f t="shared" si="1187"/>
        <v>0</v>
      </c>
      <c r="CC525" s="222">
        <f t="shared" si="1188"/>
        <v>0</v>
      </c>
      <c r="CD525" s="222">
        <f t="shared" si="1189"/>
        <v>0</v>
      </c>
      <c r="CE525" s="222">
        <f t="shared" si="1190"/>
        <v>0</v>
      </c>
      <c r="CF525" s="222">
        <f t="shared" si="1191"/>
        <v>0</v>
      </c>
      <c r="CG525" s="222">
        <f t="shared" si="1192"/>
        <v>0</v>
      </c>
      <c r="CH525" s="222">
        <f t="shared" si="1193"/>
        <v>0</v>
      </c>
      <c r="CI525" s="222">
        <f t="shared" si="1194"/>
        <v>0</v>
      </c>
      <c r="CJ525" s="222">
        <f t="shared" si="1195"/>
        <v>0</v>
      </c>
      <c r="CK525" s="222">
        <f t="shared" si="1196"/>
        <v>0</v>
      </c>
      <c r="CL525" s="222">
        <f t="shared" si="1197"/>
        <v>0</v>
      </c>
      <c r="CM525" s="222">
        <f t="shared" si="1198"/>
        <v>0</v>
      </c>
      <c r="CN525" s="222">
        <f t="shared" si="1199"/>
        <v>0</v>
      </c>
      <c r="CO525" s="222">
        <f t="shared" si="1200"/>
        <v>0</v>
      </c>
      <c r="CP525" s="222">
        <f t="shared" si="1201"/>
        <v>0</v>
      </c>
      <c r="CQ525" s="222">
        <f t="shared" si="1202"/>
        <v>0</v>
      </c>
      <c r="CR525" s="222">
        <f t="shared" si="1203"/>
        <v>0</v>
      </c>
      <c r="CS525" s="222">
        <f t="shared" si="1204"/>
        <v>0</v>
      </c>
      <c r="CT525" s="222">
        <f t="shared" si="1205"/>
        <v>0</v>
      </c>
      <c r="CU525" s="222">
        <f t="shared" si="1206"/>
        <v>0</v>
      </c>
      <c r="CV525" s="222">
        <f t="shared" si="1207"/>
        <v>0</v>
      </c>
      <c r="CW525" s="222">
        <f t="shared" si="1208"/>
        <v>0</v>
      </c>
      <c r="CX525" s="222">
        <f t="shared" si="1209"/>
        <v>0</v>
      </c>
      <c r="CY525" s="222">
        <f t="shared" si="1210"/>
        <v>0</v>
      </c>
      <c r="CZ525" s="222">
        <f t="shared" si="1211"/>
        <v>0</v>
      </c>
      <c r="DA525" s="222">
        <f t="shared" si="1212"/>
        <v>0</v>
      </c>
      <c r="DB525" s="222">
        <f t="shared" si="1213"/>
        <v>0</v>
      </c>
      <c r="DC525" s="222">
        <f t="shared" si="1214"/>
        <v>0</v>
      </c>
      <c r="DD525" s="222">
        <f t="shared" si="1215"/>
        <v>0</v>
      </c>
      <c r="DE525" s="222">
        <f t="shared" si="1216"/>
        <v>0</v>
      </c>
      <c r="DF525" s="222">
        <f t="shared" si="1217"/>
        <v>0</v>
      </c>
      <c r="DG525" s="222">
        <f t="shared" si="1218"/>
        <v>0</v>
      </c>
      <c r="DH525" s="222">
        <f t="shared" si="1219"/>
        <v>0</v>
      </c>
      <c r="DI525" s="222">
        <f t="shared" si="1220"/>
        <v>0</v>
      </c>
      <c r="DJ525" s="222">
        <f t="shared" si="1221"/>
        <v>0</v>
      </c>
      <c r="DK525" s="222">
        <f t="shared" si="1222"/>
        <v>0</v>
      </c>
      <c r="DL525" s="222">
        <f t="shared" si="1223"/>
        <v>0</v>
      </c>
      <c r="DM525" s="222">
        <f t="shared" si="1224"/>
        <v>0</v>
      </c>
      <c r="DN525" s="222">
        <f t="shared" si="1225"/>
        <v>0</v>
      </c>
      <c r="DO525" s="222">
        <f t="shared" si="1226"/>
        <v>0</v>
      </c>
      <c r="DP525" s="222">
        <f t="shared" si="1227"/>
        <v>0</v>
      </c>
      <c r="DQ525" s="222">
        <f t="shared" si="1228"/>
        <v>0</v>
      </c>
      <c r="DR525" s="222">
        <f t="shared" si="1229"/>
        <v>0</v>
      </c>
      <c r="DS525" s="222">
        <f t="shared" si="1230"/>
        <v>0</v>
      </c>
      <c r="DT525" s="222">
        <f t="shared" si="1231"/>
        <v>0</v>
      </c>
      <c r="DU525" s="222">
        <f t="shared" si="1232"/>
        <v>0</v>
      </c>
      <c r="DV525" s="222">
        <f t="shared" si="1233"/>
        <v>0</v>
      </c>
      <c r="DW525" s="222">
        <f t="shared" si="1234"/>
        <v>0</v>
      </c>
      <c r="DX525" s="222">
        <f t="shared" si="1235"/>
        <v>0</v>
      </c>
      <c r="DY525" s="222">
        <f t="shared" si="1236"/>
        <v>0</v>
      </c>
      <c r="DZ525" s="222">
        <f t="shared" si="1237"/>
        <v>0</v>
      </c>
      <c r="EA525" s="222">
        <f t="shared" si="1238"/>
        <v>0</v>
      </c>
      <c r="EB525" s="222">
        <f t="shared" si="1239"/>
        <v>0</v>
      </c>
      <c r="EC525" s="222">
        <f t="shared" si="1240"/>
        <v>0</v>
      </c>
      <c r="ED525" s="222">
        <f t="shared" si="1241"/>
        <v>0</v>
      </c>
      <c r="EE525" s="222">
        <f t="shared" si="1242"/>
        <v>0</v>
      </c>
      <c r="EF525" s="222">
        <f t="shared" si="1243"/>
        <v>0</v>
      </c>
      <c r="EG525" s="222">
        <f t="shared" si="1244"/>
        <v>0</v>
      </c>
      <c r="EH525" s="222">
        <f t="shared" si="1245"/>
        <v>0</v>
      </c>
      <c r="EI525" s="222">
        <f t="shared" si="1246"/>
        <v>0</v>
      </c>
      <c r="EJ525" s="222">
        <f t="shared" si="1247"/>
        <v>0</v>
      </c>
      <c r="EK525" s="222">
        <f t="shared" si="1248"/>
        <v>0</v>
      </c>
      <c r="EL525" s="222">
        <f t="shared" si="1249"/>
        <v>0</v>
      </c>
      <c r="EM525" s="222">
        <f t="shared" si="1250"/>
        <v>0</v>
      </c>
      <c r="EN525" s="222">
        <f t="shared" si="1251"/>
        <v>0</v>
      </c>
      <c r="EO525" s="222">
        <f t="shared" si="1252"/>
        <v>0</v>
      </c>
      <c r="EP525" s="222">
        <f t="shared" si="1253"/>
        <v>0</v>
      </c>
      <c r="EQ525" s="222">
        <f t="shared" si="1254"/>
        <v>0</v>
      </c>
      <c r="ER525" s="222">
        <f t="shared" si="1255"/>
        <v>0</v>
      </c>
      <c r="ES525" s="222">
        <f t="shared" si="1256"/>
        <v>0</v>
      </c>
      <c r="ET525" s="222">
        <f t="shared" si="1257"/>
        <v>0</v>
      </c>
      <c r="EU525" s="222">
        <f t="shared" si="1258"/>
        <v>0</v>
      </c>
      <c r="EV525" s="222">
        <f t="shared" si="1259"/>
        <v>0</v>
      </c>
      <c r="EW525" s="222">
        <f t="shared" si="1260"/>
        <v>0</v>
      </c>
      <c r="EX525" s="222">
        <f t="shared" si="1261"/>
        <v>0</v>
      </c>
      <c r="EY525" s="222">
        <f t="shared" si="1262"/>
        <v>0</v>
      </c>
      <c r="EZ525" s="222">
        <f t="shared" si="1263"/>
        <v>0</v>
      </c>
      <c r="FA525" s="222">
        <f t="shared" si="1264"/>
        <v>0</v>
      </c>
      <c r="FB525" s="222">
        <f t="shared" si="1265"/>
        <v>0</v>
      </c>
      <c r="FC525" s="222">
        <f t="shared" si="1266"/>
        <v>0</v>
      </c>
      <c r="FD525" s="222">
        <f t="shared" si="1267"/>
        <v>0</v>
      </c>
      <c r="FE525" s="222">
        <f t="shared" si="1268"/>
        <v>0</v>
      </c>
      <c r="FF525" s="222">
        <f t="shared" si="1269"/>
        <v>0</v>
      </c>
      <c r="FG525" s="222">
        <f t="shared" si="1270"/>
        <v>0</v>
      </c>
      <c r="FH525" s="222">
        <f t="shared" si="1271"/>
        <v>0</v>
      </c>
      <c r="FI525" s="222">
        <f t="shared" si="1272"/>
        <v>0</v>
      </c>
      <c r="FJ525" s="222">
        <f t="shared" si="1273"/>
        <v>0</v>
      </c>
      <c r="FK525" s="222">
        <f t="shared" si="1274"/>
        <v>0</v>
      </c>
      <c r="FL525" s="222">
        <f t="shared" si="1275"/>
        <v>0</v>
      </c>
      <c r="FM525" s="222">
        <f t="shared" si="1276"/>
        <v>0</v>
      </c>
      <c r="FN525" s="222">
        <f t="shared" si="1277"/>
        <v>0</v>
      </c>
      <c r="FO525" s="222">
        <f t="shared" si="1278"/>
        <v>0</v>
      </c>
      <c r="FP525" s="222">
        <f t="shared" si="1279"/>
        <v>0</v>
      </c>
      <c r="FQ525" s="222">
        <f t="shared" si="1280"/>
        <v>0</v>
      </c>
      <c r="FR525" s="222">
        <f t="shared" si="1281"/>
        <v>0</v>
      </c>
      <c r="FS525" s="222">
        <f t="shared" si="1282"/>
        <v>0</v>
      </c>
      <c r="FT525" s="222">
        <f t="shared" si="1283"/>
        <v>0</v>
      </c>
      <c r="FU525" s="222">
        <f t="shared" si="1284"/>
        <v>0</v>
      </c>
      <c r="FV525" s="222">
        <f t="shared" si="1285"/>
        <v>0</v>
      </c>
      <c r="FW525" s="222">
        <f t="shared" si="1286"/>
        <v>0</v>
      </c>
      <c r="FX525" s="222">
        <f t="shared" si="1287"/>
        <v>0</v>
      </c>
      <c r="FY525" s="222">
        <f t="shared" si="1288"/>
        <v>0</v>
      </c>
      <c r="FZ525" s="222">
        <f t="shared" si="1289"/>
        <v>0</v>
      </c>
      <c r="GA525" s="222">
        <f t="shared" si="1290"/>
        <v>0</v>
      </c>
      <c r="GB525" s="222">
        <f t="shared" si="1291"/>
        <v>0</v>
      </c>
      <c r="GC525" s="222">
        <f t="shared" si="1292"/>
        <v>0</v>
      </c>
      <c r="GD525" s="222">
        <f t="shared" si="1293"/>
        <v>0</v>
      </c>
      <c r="GE525" s="222">
        <f t="shared" si="1294"/>
        <v>0</v>
      </c>
      <c r="GF525" s="222">
        <f t="shared" si="1295"/>
        <v>0</v>
      </c>
      <c r="GG525" s="222">
        <f t="shared" si="1296"/>
        <v>0</v>
      </c>
      <c r="GH525" s="222">
        <f t="shared" si="1297"/>
        <v>0</v>
      </c>
      <c r="GI525" s="222">
        <f t="shared" si="1298"/>
        <v>0</v>
      </c>
      <c r="GJ525" s="222">
        <f t="shared" si="1299"/>
        <v>0</v>
      </c>
      <c r="GK525" s="222">
        <f t="shared" si="1300"/>
        <v>0</v>
      </c>
      <c r="GL525" s="222">
        <f t="shared" si="1301"/>
        <v>0</v>
      </c>
      <c r="GM525" s="222">
        <f t="shared" si="1302"/>
        <v>0</v>
      </c>
      <c r="GN525" s="222">
        <f t="shared" si="1303"/>
        <v>0</v>
      </c>
      <c r="GO525" s="222">
        <f t="shared" si="1304"/>
        <v>0</v>
      </c>
      <c r="GP525" s="222">
        <f t="shared" si="1305"/>
        <v>0</v>
      </c>
      <c r="GQ525" s="222">
        <f t="shared" si="1306"/>
        <v>0</v>
      </c>
      <c r="GR525" s="222">
        <f t="shared" si="1307"/>
        <v>0</v>
      </c>
      <c r="GS525" s="222">
        <f t="shared" si="1308"/>
        <v>0</v>
      </c>
      <c r="GT525" s="222">
        <f t="shared" si="1309"/>
        <v>0</v>
      </c>
      <c r="GU525" s="222">
        <f t="shared" si="1310"/>
        <v>0</v>
      </c>
      <c r="GV525" s="222">
        <f t="shared" si="1311"/>
        <v>0</v>
      </c>
      <c r="GW525" s="222">
        <f t="shared" si="1312"/>
        <v>0</v>
      </c>
      <c r="GX525" s="222">
        <f t="shared" si="1313"/>
        <v>0</v>
      </c>
      <c r="GY525" s="222">
        <f t="shared" si="1314"/>
        <v>0</v>
      </c>
      <c r="GZ525" s="222">
        <f t="shared" si="1315"/>
        <v>0</v>
      </c>
      <c r="HA525" s="222">
        <f t="shared" si="1316"/>
        <v>0</v>
      </c>
      <c r="HB525" s="222">
        <f t="shared" si="1317"/>
        <v>0</v>
      </c>
      <c r="HC525" s="222">
        <f t="shared" si="1318"/>
        <v>0</v>
      </c>
      <c r="HD525" s="222">
        <f t="shared" si="1319"/>
        <v>0</v>
      </c>
      <c r="HE525" s="222">
        <f t="shared" si="1320"/>
        <v>0</v>
      </c>
      <c r="HF525" s="222">
        <f t="shared" si="1321"/>
        <v>0</v>
      </c>
      <c r="HG525" s="222">
        <f t="shared" si="1322"/>
        <v>0</v>
      </c>
      <c r="HH525" s="222">
        <f t="shared" si="1323"/>
        <v>0</v>
      </c>
      <c r="HI525" s="222">
        <f t="shared" si="1324"/>
        <v>0</v>
      </c>
      <c r="HJ525" s="222">
        <f t="shared" si="1325"/>
        <v>0</v>
      </c>
      <c r="HK525" s="222">
        <f t="shared" si="1326"/>
        <v>0</v>
      </c>
      <c r="HL525" s="222">
        <f t="shared" si="1327"/>
        <v>0</v>
      </c>
      <c r="HM525" s="222">
        <f t="shared" si="1328"/>
        <v>0</v>
      </c>
      <c r="HN525" s="222">
        <f t="shared" si="1329"/>
        <v>0</v>
      </c>
      <c r="HO525" s="222">
        <f t="shared" si="1330"/>
        <v>0</v>
      </c>
      <c r="HP525" s="222">
        <f t="shared" si="1331"/>
        <v>0</v>
      </c>
      <c r="HQ525" s="222">
        <f t="shared" si="1332"/>
        <v>0</v>
      </c>
      <c r="HR525" s="222">
        <f t="shared" si="1333"/>
        <v>0</v>
      </c>
      <c r="HS525" s="222">
        <f t="shared" si="1334"/>
        <v>0</v>
      </c>
      <c r="HT525" s="222">
        <f t="shared" si="1335"/>
        <v>0</v>
      </c>
      <c r="HU525" s="222">
        <f t="shared" si="1336"/>
        <v>0</v>
      </c>
      <c r="HV525" s="222">
        <f t="shared" si="1337"/>
        <v>0</v>
      </c>
      <c r="HW525" s="222">
        <f t="shared" si="1338"/>
        <v>0</v>
      </c>
      <c r="HX525" s="222">
        <f t="shared" si="1339"/>
        <v>0</v>
      </c>
      <c r="HY525" s="222">
        <f t="shared" si="1340"/>
        <v>0</v>
      </c>
      <c r="HZ525" s="222">
        <f t="shared" si="1341"/>
        <v>0</v>
      </c>
      <c r="IA525" s="222">
        <f t="shared" si="1342"/>
        <v>0</v>
      </c>
      <c r="IB525" s="222">
        <f t="shared" si="1343"/>
        <v>0</v>
      </c>
      <c r="IC525" s="222">
        <f t="shared" si="1344"/>
        <v>0</v>
      </c>
      <c r="ID525" s="222">
        <f t="shared" si="1345"/>
        <v>0</v>
      </c>
      <c r="IE525" s="222">
        <f t="shared" si="1346"/>
        <v>0</v>
      </c>
      <c r="IF525" s="222">
        <f t="shared" si="1347"/>
        <v>0</v>
      </c>
      <c r="IG525" s="222">
        <f t="shared" si="1348"/>
        <v>0</v>
      </c>
      <c r="IH525" s="222">
        <f t="shared" si="1349"/>
        <v>0</v>
      </c>
      <c r="II525" s="222">
        <f t="shared" si="1350"/>
        <v>0</v>
      </c>
      <c r="IJ525" s="222">
        <f t="shared" si="1351"/>
        <v>0</v>
      </c>
      <c r="IK525" s="222">
        <f t="shared" si="1352"/>
        <v>0</v>
      </c>
      <c r="IL525" s="222">
        <f t="shared" si="1353"/>
        <v>0</v>
      </c>
      <c r="IM525" s="222">
        <f t="shared" si="1354"/>
        <v>0</v>
      </c>
      <c r="IN525" s="222">
        <f t="shared" si="1355"/>
        <v>0</v>
      </c>
      <c r="IO525" s="222">
        <f t="shared" si="1356"/>
        <v>0</v>
      </c>
      <c r="IP525" s="222">
        <f t="shared" si="1357"/>
        <v>0</v>
      </c>
      <c r="IQ525" s="222">
        <f t="shared" si="1358"/>
        <v>0</v>
      </c>
      <c r="IR525" s="222">
        <f t="shared" si="1359"/>
        <v>0</v>
      </c>
      <c r="IS525" s="222">
        <f t="shared" si="1360"/>
        <v>0</v>
      </c>
      <c r="IT525" s="222">
        <f t="shared" si="1361"/>
        <v>0</v>
      </c>
      <c r="IU525" s="222">
        <f t="shared" si="1362"/>
        <v>0</v>
      </c>
      <c r="IV525" s="222">
        <f t="shared" si="1363"/>
        <v>0</v>
      </c>
      <c r="IW525" s="222">
        <f t="shared" si="1364"/>
        <v>0</v>
      </c>
      <c r="IX525" s="222">
        <f t="shared" si="1365"/>
        <v>0</v>
      </c>
      <c r="IY525" s="222">
        <f t="shared" si="1366"/>
        <v>0</v>
      </c>
      <c r="IZ525" s="222">
        <f t="shared" si="1367"/>
        <v>0</v>
      </c>
      <c r="JA525" s="222">
        <f t="shared" si="1368"/>
        <v>0</v>
      </c>
      <c r="JB525" s="222">
        <f t="shared" si="1369"/>
        <v>0</v>
      </c>
    </row>
    <row r="526" spans="2:262">
      <c r="B526" s="230">
        <v>165</v>
      </c>
      <c r="C526" s="229">
        <f t="shared" si="1370"/>
        <v>3.2226562500000024E-3</v>
      </c>
      <c r="D526" s="226">
        <f t="shared" ca="1" si="1113"/>
        <v>23.531552212999738</v>
      </c>
      <c r="E526" s="225">
        <f ca="1">FO361</f>
        <v>-0.46844778700026324</v>
      </c>
      <c r="F526" s="224">
        <v>165</v>
      </c>
      <c r="G526" s="222">
        <f t="shared" si="1114"/>
        <v>0</v>
      </c>
      <c r="H526" s="222">
        <f t="shared" si="1115"/>
        <v>0</v>
      </c>
      <c r="I526" s="222">
        <f t="shared" si="1116"/>
        <v>0</v>
      </c>
      <c r="J526" s="222">
        <f t="shared" si="1117"/>
        <v>0</v>
      </c>
      <c r="K526" s="222">
        <f t="shared" si="1118"/>
        <v>0</v>
      </c>
      <c r="L526" s="222">
        <f t="shared" si="1119"/>
        <v>0</v>
      </c>
      <c r="M526" s="222">
        <f t="shared" si="1120"/>
        <v>0</v>
      </c>
      <c r="N526" s="222">
        <f t="shared" si="1121"/>
        <v>0</v>
      </c>
      <c r="O526" s="222">
        <f t="shared" si="1122"/>
        <v>0</v>
      </c>
      <c r="P526" s="222">
        <f t="shared" si="1123"/>
        <v>0</v>
      </c>
      <c r="Q526" s="222">
        <f t="shared" si="1124"/>
        <v>0</v>
      </c>
      <c r="R526" s="222">
        <f t="shared" si="1125"/>
        <v>0</v>
      </c>
      <c r="S526" s="222">
        <f t="shared" si="1126"/>
        <v>0</v>
      </c>
      <c r="T526" s="222">
        <f t="shared" si="1127"/>
        <v>0</v>
      </c>
      <c r="U526" s="222">
        <f t="shared" si="1128"/>
        <v>0</v>
      </c>
      <c r="V526" s="222">
        <f t="shared" si="1129"/>
        <v>0</v>
      </c>
      <c r="W526" s="222">
        <f t="shared" si="1130"/>
        <v>0</v>
      </c>
      <c r="X526" s="222">
        <f t="shared" si="1131"/>
        <v>0</v>
      </c>
      <c r="Y526" s="222">
        <f t="shared" si="1132"/>
        <v>0</v>
      </c>
      <c r="Z526" s="222">
        <f t="shared" si="1133"/>
        <v>0</v>
      </c>
      <c r="AA526" s="222">
        <f t="shared" si="1134"/>
        <v>0</v>
      </c>
      <c r="AB526" s="222">
        <f t="shared" si="1135"/>
        <v>0</v>
      </c>
      <c r="AC526" s="222">
        <f t="shared" si="1136"/>
        <v>0</v>
      </c>
      <c r="AD526" s="222">
        <f t="shared" si="1137"/>
        <v>0</v>
      </c>
      <c r="AE526" s="222">
        <f t="shared" si="1138"/>
        <v>0</v>
      </c>
      <c r="AF526" s="222">
        <f t="shared" si="1139"/>
        <v>0</v>
      </c>
      <c r="AG526" s="222">
        <f t="shared" si="1140"/>
        <v>0</v>
      </c>
      <c r="AH526" s="222">
        <f t="shared" si="1141"/>
        <v>0</v>
      </c>
      <c r="AI526" s="222">
        <f t="shared" si="1142"/>
        <v>0</v>
      </c>
      <c r="AJ526" s="222">
        <f t="shared" si="1143"/>
        <v>0</v>
      </c>
      <c r="AK526" s="222">
        <f t="shared" si="1144"/>
        <v>0</v>
      </c>
      <c r="AL526" s="222">
        <f t="shared" si="1145"/>
        <v>0</v>
      </c>
      <c r="AM526" s="222">
        <f t="shared" si="1146"/>
        <v>0</v>
      </c>
      <c r="AN526" s="222">
        <f t="shared" si="1147"/>
        <v>0</v>
      </c>
      <c r="AO526" s="222">
        <f t="shared" si="1148"/>
        <v>0</v>
      </c>
      <c r="AP526" s="222">
        <f t="shared" si="1149"/>
        <v>0</v>
      </c>
      <c r="AQ526" s="222">
        <f t="shared" si="1150"/>
        <v>0</v>
      </c>
      <c r="AR526" s="222">
        <f t="shared" si="1151"/>
        <v>0</v>
      </c>
      <c r="AS526" s="222">
        <f t="shared" si="1152"/>
        <v>0</v>
      </c>
      <c r="AT526" s="222">
        <f t="shared" si="1153"/>
        <v>0</v>
      </c>
      <c r="AU526" s="222">
        <f t="shared" si="1154"/>
        <v>0</v>
      </c>
      <c r="AV526" s="222">
        <f t="shared" si="1155"/>
        <v>0</v>
      </c>
      <c r="AW526" s="222">
        <f t="shared" si="1156"/>
        <v>0</v>
      </c>
      <c r="AX526" s="222">
        <f t="shared" si="1157"/>
        <v>0</v>
      </c>
      <c r="AY526" s="222">
        <f t="shared" si="1158"/>
        <v>0</v>
      </c>
      <c r="AZ526" s="222">
        <f t="shared" si="1159"/>
        <v>0</v>
      </c>
      <c r="BA526" s="222">
        <f t="shared" si="1160"/>
        <v>0</v>
      </c>
      <c r="BB526" s="222">
        <f t="shared" si="1161"/>
        <v>0</v>
      </c>
      <c r="BC526" s="222">
        <f t="shared" si="1162"/>
        <v>0</v>
      </c>
      <c r="BD526" s="222">
        <f t="shared" si="1163"/>
        <v>0</v>
      </c>
      <c r="BE526" s="222">
        <f t="shared" si="1164"/>
        <v>0</v>
      </c>
      <c r="BF526" s="222">
        <f t="shared" si="1165"/>
        <v>0</v>
      </c>
      <c r="BG526" s="222">
        <f t="shared" si="1166"/>
        <v>0</v>
      </c>
      <c r="BH526" s="222">
        <f t="shared" si="1167"/>
        <v>0</v>
      </c>
      <c r="BI526" s="222">
        <f t="shared" si="1168"/>
        <v>0</v>
      </c>
      <c r="BJ526" s="222">
        <f t="shared" si="1169"/>
        <v>0</v>
      </c>
      <c r="BK526" s="222">
        <f t="shared" si="1170"/>
        <v>0</v>
      </c>
      <c r="BL526" s="222">
        <f t="shared" si="1171"/>
        <v>0</v>
      </c>
      <c r="BM526" s="222">
        <f t="shared" si="1172"/>
        <v>0</v>
      </c>
      <c r="BN526" s="222">
        <f t="shared" si="1173"/>
        <v>0</v>
      </c>
      <c r="BO526" s="222">
        <f t="shared" si="1174"/>
        <v>0</v>
      </c>
      <c r="BP526" s="222">
        <f t="shared" si="1175"/>
        <v>0</v>
      </c>
      <c r="BQ526" s="222">
        <f t="shared" si="1176"/>
        <v>0</v>
      </c>
      <c r="BR526" s="222">
        <f t="shared" si="1177"/>
        <v>0</v>
      </c>
      <c r="BS526" s="222">
        <f t="shared" si="1178"/>
        <v>0</v>
      </c>
      <c r="BT526" s="222">
        <f t="shared" si="1179"/>
        <v>0</v>
      </c>
      <c r="BU526" s="222">
        <f t="shared" si="1180"/>
        <v>0</v>
      </c>
      <c r="BV526" s="222">
        <f t="shared" si="1181"/>
        <v>0</v>
      </c>
      <c r="BW526" s="222">
        <f t="shared" si="1182"/>
        <v>0</v>
      </c>
      <c r="BX526" s="222">
        <f t="shared" si="1183"/>
        <v>0</v>
      </c>
      <c r="BY526" s="222">
        <f t="shared" si="1184"/>
        <v>0</v>
      </c>
      <c r="BZ526" s="222">
        <f t="shared" si="1185"/>
        <v>0</v>
      </c>
      <c r="CA526" s="222">
        <f t="shared" si="1186"/>
        <v>0</v>
      </c>
      <c r="CB526" s="222">
        <f t="shared" si="1187"/>
        <v>0</v>
      </c>
      <c r="CC526" s="222">
        <f t="shared" si="1188"/>
        <v>0</v>
      </c>
      <c r="CD526" s="222">
        <f t="shared" si="1189"/>
        <v>0</v>
      </c>
      <c r="CE526" s="222">
        <f t="shared" si="1190"/>
        <v>0</v>
      </c>
      <c r="CF526" s="222">
        <f t="shared" si="1191"/>
        <v>0</v>
      </c>
      <c r="CG526" s="222">
        <f t="shared" si="1192"/>
        <v>0</v>
      </c>
      <c r="CH526" s="222">
        <f t="shared" si="1193"/>
        <v>0</v>
      </c>
      <c r="CI526" s="222">
        <f t="shared" si="1194"/>
        <v>0</v>
      </c>
      <c r="CJ526" s="222">
        <f t="shared" si="1195"/>
        <v>0</v>
      </c>
      <c r="CK526" s="222">
        <f t="shared" si="1196"/>
        <v>0</v>
      </c>
      <c r="CL526" s="222">
        <f t="shared" si="1197"/>
        <v>0</v>
      </c>
      <c r="CM526" s="222">
        <f t="shared" si="1198"/>
        <v>0</v>
      </c>
      <c r="CN526" s="222">
        <f t="shared" si="1199"/>
        <v>0</v>
      </c>
      <c r="CO526" s="222">
        <f t="shared" si="1200"/>
        <v>0</v>
      </c>
      <c r="CP526" s="222">
        <f t="shared" si="1201"/>
        <v>0</v>
      </c>
      <c r="CQ526" s="222">
        <f t="shared" si="1202"/>
        <v>0</v>
      </c>
      <c r="CR526" s="222">
        <f t="shared" si="1203"/>
        <v>0</v>
      </c>
      <c r="CS526" s="222">
        <f t="shared" si="1204"/>
        <v>0</v>
      </c>
      <c r="CT526" s="222">
        <f t="shared" si="1205"/>
        <v>0</v>
      </c>
      <c r="CU526" s="222">
        <f t="shared" si="1206"/>
        <v>0</v>
      </c>
      <c r="CV526" s="222">
        <f t="shared" si="1207"/>
        <v>0</v>
      </c>
      <c r="CW526" s="222">
        <f t="shared" si="1208"/>
        <v>0</v>
      </c>
      <c r="CX526" s="222">
        <f t="shared" si="1209"/>
        <v>0</v>
      </c>
      <c r="CY526" s="222">
        <f t="shared" si="1210"/>
        <v>0</v>
      </c>
      <c r="CZ526" s="222">
        <f t="shared" si="1211"/>
        <v>0</v>
      </c>
      <c r="DA526" s="222">
        <f t="shared" si="1212"/>
        <v>0</v>
      </c>
      <c r="DB526" s="222">
        <f t="shared" si="1213"/>
        <v>0</v>
      </c>
      <c r="DC526" s="222">
        <f t="shared" si="1214"/>
        <v>0</v>
      </c>
      <c r="DD526" s="222">
        <f t="shared" si="1215"/>
        <v>0</v>
      </c>
      <c r="DE526" s="222">
        <f t="shared" si="1216"/>
        <v>0</v>
      </c>
      <c r="DF526" s="222">
        <f t="shared" si="1217"/>
        <v>0</v>
      </c>
      <c r="DG526" s="222">
        <f t="shared" si="1218"/>
        <v>0</v>
      </c>
      <c r="DH526" s="222">
        <f t="shared" si="1219"/>
        <v>0</v>
      </c>
      <c r="DI526" s="222">
        <f t="shared" si="1220"/>
        <v>0</v>
      </c>
      <c r="DJ526" s="222">
        <f t="shared" si="1221"/>
        <v>0</v>
      </c>
      <c r="DK526" s="222">
        <f t="shared" si="1222"/>
        <v>0</v>
      </c>
      <c r="DL526" s="222">
        <f t="shared" si="1223"/>
        <v>0</v>
      </c>
      <c r="DM526" s="222">
        <f t="shared" si="1224"/>
        <v>0</v>
      </c>
      <c r="DN526" s="222">
        <f t="shared" si="1225"/>
        <v>0</v>
      </c>
      <c r="DO526" s="222">
        <f t="shared" si="1226"/>
        <v>0</v>
      </c>
      <c r="DP526" s="222">
        <f t="shared" si="1227"/>
        <v>0</v>
      </c>
      <c r="DQ526" s="222">
        <f t="shared" si="1228"/>
        <v>0</v>
      </c>
      <c r="DR526" s="222">
        <f t="shared" si="1229"/>
        <v>0</v>
      </c>
      <c r="DS526" s="222">
        <f t="shared" si="1230"/>
        <v>0</v>
      </c>
      <c r="DT526" s="222">
        <f t="shared" si="1231"/>
        <v>0</v>
      </c>
      <c r="DU526" s="222">
        <f t="shared" si="1232"/>
        <v>0</v>
      </c>
      <c r="DV526" s="222">
        <f t="shared" si="1233"/>
        <v>0</v>
      </c>
      <c r="DW526" s="222">
        <f t="shared" si="1234"/>
        <v>0</v>
      </c>
      <c r="DX526" s="222">
        <f t="shared" si="1235"/>
        <v>0</v>
      </c>
      <c r="DY526" s="222">
        <f t="shared" si="1236"/>
        <v>0</v>
      </c>
      <c r="DZ526" s="222">
        <f t="shared" si="1237"/>
        <v>0</v>
      </c>
      <c r="EA526" s="222">
        <f t="shared" si="1238"/>
        <v>0</v>
      </c>
      <c r="EB526" s="222">
        <f t="shared" si="1239"/>
        <v>0</v>
      </c>
      <c r="EC526" s="222">
        <f t="shared" si="1240"/>
        <v>0</v>
      </c>
      <c r="ED526" s="222">
        <f t="shared" si="1241"/>
        <v>0</v>
      </c>
      <c r="EE526" s="222">
        <f t="shared" si="1242"/>
        <v>0</v>
      </c>
      <c r="EF526" s="222">
        <f t="shared" si="1243"/>
        <v>0</v>
      </c>
      <c r="EG526" s="222">
        <f t="shared" si="1244"/>
        <v>0</v>
      </c>
      <c r="EH526" s="222">
        <f t="shared" si="1245"/>
        <v>0</v>
      </c>
      <c r="EI526" s="222">
        <f t="shared" si="1246"/>
        <v>0</v>
      </c>
      <c r="EJ526" s="222">
        <f t="shared" si="1247"/>
        <v>0</v>
      </c>
      <c r="EK526" s="222">
        <f t="shared" si="1248"/>
        <v>0</v>
      </c>
      <c r="EL526" s="222">
        <f t="shared" si="1249"/>
        <v>0</v>
      </c>
      <c r="EM526" s="222">
        <f t="shared" si="1250"/>
        <v>0</v>
      </c>
      <c r="EN526" s="222">
        <f t="shared" si="1251"/>
        <v>0</v>
      </c>
      <c r="EO526" s="222">
        <f t="shared" si="1252"/>
        <v>0</v>
      </c>
      <c r="EP526" s="222">
        <f t="shared" si="1253"/>
        <v>0</v>
      </c>
      <c r="EQ526" s="222">
        <f t="shared" si="1254"/>
        <v>0</v>
      </c>
      <c r="ER526" s="222">
        <f t="shared" si="1255"/>
        <v>0</v>
      </c>
      <c r="ES526" s="222">
        <f t="shared" si="1256"/>
        <v>0</v>
      </c>
      <c r="ET526" s="222">
        <f t="shared" si="1257"/>
        <v>0</v>
      </c>
      <c r="EU526" s="222">
        <f t="shared" si="1258"/>
        <v>0</v>
      </c>
      <c r="EV526" s="222">
        <f t="shared" si="1259"/>
        <v>0</v>
      </c>
      <c r="EW526" s="222">
        <f t="shared" si="1260"/>
        <v>0</v>
      </c>
      <c r="EX526" s="222">
        <f t="shared" si="1261"/>
        <v>0</v>
      </c>
      <c r="EY526" s="222">
        <f t="shared" si="1262"/>
        <v>0</v>
      </c>
      <c r="EZ526" s="222">
        <f t="shared" si="1263"/>
        <v>0</v>
      </c>
      <c r="FA526" s="222">
        <f t="shared" si="1264"/>
        <v>0</v>
      </c>
      <c r="FB526" s="222">
        <f t="shared" si="1265"/>
        <v>0</v>
      </c>
      <c r="FC526" s="222">
        <f t="shared" si="1266"/>
        <v>0</v>
      </c>
      <c r="FD526" s="222">
        <f t="shared" si="1267"/>
        <v>0</v>
      </c>
      <c r="FE526" s="222">
        <f t="shared" si="1268"/>
        <v>0</v>
      </c>
      <c r="FF526" s="222">
        <f t="shared" si="1269"/>
        <v>0</v>
      </c>
      <c r="FG526" s="222">
        <f t="shared" si="1270"/>
        <v>0</v>
      </c>
      <c r="FH526" s="222">
        <f t="shared" si="1271"/>
        <v>0</v>
      </c>
      <c r="FI526" s="222">
        <f t="shared" si="1272"/>
        <v>0</v>
      </c>
      <c r="FJ526" s="222">
        <f t="shared" si="1273"/>
        <v>0</v>
      </c>
      <c r="FK526" s="222">
        <f t="shared" si="1274"/>
        <v>0</v>
      </c>
      <c r="FL526" s="222">
        <f t="shared" si="1275"/>
        <v>0</v>
      </c>
      <c r="FM526" s="222">
        <f t="shared" si="1276"/>
        <v>0</v>
      </c>
      <c r="FN526" s="222">
        <f t="shared" si="1277"/>
        <v>0</v>
      </c>
      <c r="FO526" s="222">
        <f t="shared" si="1278"/>
        <v>0</v>
      </c>
      <c r="FP526" s="222">
        <f t="shared" si="1279"/>
        <v>0</v>
      </c>
      <c r="FQ526" s="222">
        <f t="shared" si="1280"/>
        <v>0</v>
      </c>
      <c r="FR526" s="222">
        <f t="shared" si="1281"/>
        <v>0</v>
      </c>
      <c r="FS526" s="222">
        <f t="shared" si="1282"/>
        <v>0</v>
      </c>
      <c r="FT526" s="222">
        <f t="shared" si="1283"/>
        <v>0</v>
      </c>
      <c r="FU526" s="222">
        <f t="shared" si="1284"/>
        <v>0</v>
      </c>
      <c r="FV526" s="222">
        <f t="shared" si="1285"/>
        <v>0</v>
      </c>
      <c r="FW526" s="222">
        <f t="shared" si="1286"/>
        <v>0</v>
      </c>
      <c r="FX526" s="222">
        <f t="shared" si="1287"/>
        <v>0</v>
      </c>
      <c r="FY526" s="222">
        <f t="shared" si="1288"/>
        <v>0</v>
      </c>
      <c r="FZ526" s="222">
        <f t="shared" si="1289"/>
        <v>0</v>
      </c>
      <c r="GA526" s="222">
        <f t="shared" si="1290"/>
        <v>0</v>
      </c>
      <c r="GB526" s="222">
        <f t="shared" si="1291"/>
        <v>0</v>
      </c>
      <c r="GC526" s="222">
        <f t="shared" si="1292"/>
        <v>0</v>
      </c>
      <c r="GD526" s="222">
        <f t="shared" si="1293"/>
        <v>0</v>
      </c>
      <c r="GE526" s="222">
        <f t="shared" si="1294"/>
        <v>0</v>
      </c>
      <c r="GF526" s="222">
        <f t="shared" si="1295"/>
        <v>0</v>
      </c>
      <c r="GG526" s="222">
        <f t="shared" si="1296"/>
        <v>0</v>
      </c>
      <c r="GH526" s="222">
        <f t="shared" si="1297"/>
        <v>0</v>
      </c>
      <c r="GI526" s="222">
        <f t="shared" si="1298"/>
        <v>0</v>
      </c>
      <c r="GJ526" s="222">
        <f t="shared" si="1299"/>
        <v>0</v>
      </c>
      <c r="GK526" s="222">
        <f t="shared" si="1300"/>
        <v>0</v>
      </c>
      <c r="GL526" s="222">
        <f t="shared" si="1301"/>
        <v>0</v>
      </c>
      <c r="GM526" s="222">
        <f t="shared" si="1302"/>
        <v>0</v>
      </c>
      <c r="GN526" s="222">
        <f t="shared" si="1303"/>
        <v>0</v>
      </c>
      <c r="GO526" s="222">
        <f t="shared" si="1304"/>
        <v>0</v>
      </c>
      <c r="GP526" s="222">
        <f t="shared" si="1305"/>
        <v>0</v>
      </c>
      <c r="GQ526" s="222">
        <f t="shared" si="1306"/>
        <v>0</v>
      </c>
      <c r="GR526" s="222">
        <f t="shared" si="1307"/>
        <v>0</v>
      </c>
      <c r="GS526" s="222">
        <f t="shared" si="1308"/>
        <v>0</v>
      </c>
      <c r="GT526" s="222">
        <f t="shared" si="1309"/>
        <v>0</v>
      </c>
      <c r="GU526" s="222">
        <f t="shared" si="1310"/>
        <v>0</v>
      </c>
      <c r="GV526" s="222">
        <f t="shared" si="1311"/>
        <v>0</v>
      </c>
      <c r="GW526" s="222">
        <f t="shared" si="1312"/>
        <v>0</v>
      </c>
      <c r="GX526" s="222">
        <f t="shared" si="1313"/>
        <v>0</v>
      </c>
      <c r="GY526" s="222">
        <f t="shared" si="1314"/>
        <v>0</v>
      </c>
      <c r="GZ526" s="222">
        <f t="shared" si="1315"/>
        <v>0</v>
      </c>
      <c r="HA526" s="222">
        <f t="shared" si="1316"/>
        <v>0</v>
      </c>
      <c r="HB526" s="222">
        <f t="shared" si="1317"/>
        <v>0</v>
      </c>
      <c r="HC526" s="222">
        <f t="shared" si="1318"/>
        <v>0</v>
      </c>
      <c r="HD526" s="222">
        <f t="shared" si="1319"/>
        <v>0</v>
      </c>
      <c r="HE526" s="222">
        <f t="shared" si="1320"/>
        <v>0</v>
      </c>
      <c r="HF526" s="222">
        <f t="shared" si="1321"/>
        <v>0</v>
      </c>
      <c r="HG526" s="222">
        <f t="shared" si="1322"/>
        <v>0</v>
      </c>
      <c r="HH526" s="222">
        <f t="shared" si="1323"/>
        <v>0</v>
      </c>
      <c r="HI526" s="222">
        <f t="shared" si="1324"/>
        <v>0</v>
      </c>
      <c r="HJ526" s="222">
        <f t="shared" si="1325"/>
        <v>0</v>
      </c>
      <c r="HK526" s="222">
        <f t="shared" si="1326"/>
        <v>0</v>
      </c>
      <c r="HL526" s="222">
        <f t="shared" si="1327"/>
        <v>0</v>
      </c>
      <c r="HM526" s="222">
        <f t="shared" si="1328"/>
        <v>0</v>
      </c>
      <c r="HN526" s="222">
        <f t="shared" si="1329"/>
        <v>0</v>
      </c>
      <c r="HO526" s="222">
        <f t="shared" si="1330"/>
        <v>0</v>
      </c>
      <c r="HP526" s="222">
        <f t="shared" si="1331"/>
        <v>0</v>
      </c>
      <c r="HQ526" s="222">
        <f t="shared" si="1332"/>
        <v>0</v>
      </c>
      <c r="HR526" s="222">
        <f t="shared" si="1333"/>
        <v>0</v>
      </c>
      <c r="HS526" s="222">
        <f t="shared" si="1334"/>
        <v>0</v>
      </c>
      <c r="HT526" s="222">
        <f t="shared" si="1335"/>
        <v>0</v>
      </c>
      <c r="HU526" s="222">
        <f t="shared" si="1336"/>
        <v>0</v>
      </c>
      <c r="HV526" s="222">
        <f t="shared" si="1337"/>
        <v>0</v>
      </c>
      <c r="HW526" s="222">
        <f t="shared" si="1338"/>
        <v>0</v>
      </c>
      <c r="HX526" s="222">
        <f t="shared" si="1339"/>
        <v>0</v>
      </c>
      <c r="HY526" s="222">
        <f t="shared" si="1340"/>
        <v>0</v>
      </c>
      <c r="HZ526" s="222">
        <f t="shared" si="1341"/>
        <v>0</v>
      </c>
      <c r="IA526" s="222">
        <f t="shared" si="1342"/>
        <v>0</v>
      </c>
      <c r="IB526" s="222">
        <f t="shared" si="1343"/>
        <v>0</v>
      </c>
      <c r="IC526" s="222">
        <f t="shared" si="1344"/>
        <v>0</v>
      </c>
      <c r="ID526" s="222">
        <f t="shared" si="1345"/>
        <v>0</v>
      </c>
      <c r="IE526" s="222">
        <f t="shared" si="1346"/>
        <v>0</v>
      </c>
      <c r="IF526" s="222">
        <f t="shared" si="1347"/>
        <v>0</v>
      </c>
      <c r="IG526" s="222">
        <f t="shared" si="1348"/>
        <v>0</v>
      </c>
      <c r="IH526" s="222">
        <f t="shared" si="1349"/>
        <v>0</v>
      </c>
      <c r="II526" s="222">
        <f t="shared" si="1350"/>
        <v>0</v>
      </c>
      <c r="IJ526" s="222">
        <f t="shared" si="1351"/>
        <v>0</v>
      </c>
      <c r="IK526" s="222">
        <f t="shared" si="1352"/>
        <v>0</v>
      </c>
      <c r="IL526" s="222">
        <f t="shared" si="1353"/>
        <v>0</v>
      </c>
      <c r="IM526" s="222">
        <f t="shared" si="1354"/>
        <v>0</v>
      </c>
      <c r="IN526" s="222">
        <f t="shared" si="1355"/>
        <v>0</v>
      </c>
      <c r="IO526" s="222">
        <f t="shared" si="1356"/>
        <v>0</v>
      </c>
      <c r="IP526" s="222">
        <f t="shared" si="1357"/>
        <v>0</v>
      </c>
      <c r="IQ526" s="222">
        <f t="shared" si="1358"/>
        <v>0</v>
      </c>
      <c r="IR526" s="222">
        <f t="shared" si="1359"/>
        <v>0</v>
      </c>
      <c r="IS526" s="222">
        <f t="shared" si="1360"/>
        <v>0</v>
      </c>
      <c r="IT526" s="222">
        <f t="shared" si="1361"/>
        <v>0</v>
      </c>
      <c r="IU526" s="222">
        <f t="shared" si="1362"/>
        <v>0</v>
      </c>
      <c r="IV526" s="222">
        <f t="shared" si="1363"/>
        <v>0</v>
      </c>
      <c r="IW526" s="222">
        <f t="shared" si="1364"/>
        <v>0</v>
      </c>
      <c r="IX526" s="222">
        <f t="shared" si="1365"/>
        <v>0</v>
      </c>
      <c r="IY526" s="222">
        <f t="shared" si="1366"/>
        <v>0</v>
      </c>
      <c r="IZ526" s="222">
        <f t="shared" si="1367"/>
        <v>0</v>
      </c>
      <c r="JA526" s="222">
        <f t="shared" si="1368"/>
        <v>0</v>
      </c>
      <c r="JB526" s="222">
        <f t="shared" si="1369"/>
        <v>0</v>
      </c>
    </row>
    <row r="527" spans="2:262">
      <c r="B527" s="230">
        <v>166</v>
      </c>
      <c r="C527" s="229">
        <f t="shared" si="1370"/>
        <v>3.2421875000000024E-3</v>
      </c>
      <c r="D527" s="226">
        <f t="shared" ca="1" si="1113"/>
        <v>23.503640888459639</v>
      </c>
      <c r="E527" s="225">
        <f ca="1">FP361</f>
        <v>-0.49635911154036177</v>
      </c>
      <c r="F527" s="224">
        <v>166</v>
      </c>
      <c r="G527" s="222">
        <f t="shared" si="1114"/>
        <v>0</v>
      </c>
      <c r="H527" s="222">
        <f t="shared" si="1115"/>
        <v>0</v>
      </c>
      <c r="I527" s="222">
        <f t="shared" si="1116"/>
        <v>0</v>
      </c>
      <c r="J527" s="222">
        <f t="shared" si="1117"/>
        <v>0</v>
      </c>
      <c r="K527" s="222">
        <f t="shared" si="1118"/>
        <v>0</v>
      </c>
      <c r="L527" s="222">
        <f t="shared" si="1119"/>
        <v>0</v>
      </c>
      <c r="M527" s="222">
        <f t="shared" si="1120"/>
        <v>0</v>
      </c>
      <c r="N527" s="222">
        <f t="shared" si="1121"/>
        <v>0</v>
      </c>
      <c r="O527" s="222">
        <f t="shared" si="1122"/>
        <v>0</v>
      </c>
      <c r="P527" s="222">
        <f t="shared" si="1123"/>
        <v>0</v>
      </c>
      <c r="Q527" s="222">
        <f t="shared" si="1124"/>
        <v>0</v>
      </c>
      <c r="R527" s="222">
        <f t="shared" si="1125"/>
        <v>0</v>
      </c>
      <c r="S527" s="222">
        <f t="shared" si="1126"/>
        <v>0</v>
      </c>
      <c r="T527" s="222">
        <f t="shared" si="1127"/>
        <v>0</v>
      </c>
      <c r="U527" s="222">
        <f t="shared" si="1128"/>
        <v>0</v>
      </c>
      <c r="V527" s="222">
        <f t="shared" si="1129"/>
        <v>0</v>
      </c>
      <c r="W527" s="222">
        <f t="shared" si="1130"/>
        <v>0</v>
      </c>
      <c r="X527" s="222">
        <f t="shared" si="1131"/>
        <v>0</v>
      </c>
      <c r="Y527" s="222">
        <f t="shared" si="1132"/>
        <v>0</v>
      </c>
      <c r="Z527" s="222">
        <f t="shared" si="1133"/>
        <v>0</v>
      </c>
      <c r="AA527" s="222">
        <f t="shared" si="1134"/>
        <v>0</v>
      </c>
      <c r="AB527" s="222">
        <f t="shared" si="1135"/>
        <v>0</v>
      </c>
      <c r="AC527" s="222">
        <f t="shared" si="1136"/>
        <v>0</v>
      </c>
      <c r="AD527" s="222">
        <f t="shared" si="1137"/>
        <v>0</v>
      </c>
      <c r="AE527" s="222">
        <f t="shared" si="1138"/>
        <v>0</v>
      </c>
      <c r="AF527" s="222">
        <f t="shared" si="1139"/>
        <v>0</v>
      </c>
      <c r="AG527" s="222">
        <f t="shared" si="1140"/>
        <v>0</v>
      </c>
      <c r="AH527" s="222">
        <f t="shared" si="1141"/>
        <v>0</v>
      </c>
      <c r="AI527" s="222">
        <f t="shared" si="1142"/>
        <v>0</v>
      </c>
      <c r="AJ527" s="222">
        <f t="shared" si="1143"/>
        <v>0</v>
      </c>
      <c r="AK527" s="222">
        <f t="shared" si="1144"/>
        <v>0</v>
      </c>
      <c r="AL527" s="222">
        <f t="shared" si="1145"/>
        <v>0</v>
      </c>
      <c r="AM527" s="222">
        <f t="shared" si="1146"/>
        <v>0</v>
      </c>
      <c r="AN527" s="222">
        <f t="shared" si="1147"/>
        <v>0</v>
      </c>
      <c r="AO527" s="222">
        <f t="shared" si="1148"/>
        <v>0</v>
      </c>
      <c r="AP527" s="222">
        <f t="shared" si="1149"/>
        <v>0</v>
      </c>
      <c r="AQ527" s="222">
        <f t="shared" si="1150"/>
        <v>0</v>
      </c>
      <c r="AR527" s="222">
        <f t="shared" si="1151"/>
        <v>0</v>
      </c>
      <c r="AS527" s="222">
        <f t="shared" si="1152"/>
        <v>0</v>
      </c>
      <c r="AT527" s="222">
        <f t="shared" si="1153"/>
        <v>0</v>
      </c>
      <c r="AU527" s="222">
        <f t="shared" si="1154"/>
        <v>0</v>
      </c>
      <c r="AV527" s="222">
        <f t="shared" si="1155"/>
        <v>0</v>
      </c>
      <c r="AW527" s="222">
        <f t="shared" si="1156"/>
        <v>0</v>
      </c>
      <c r="AX527" s="222">
        <f t="shared" si="1157"/>
        <v>0</v>
      </c>
      <c r="AY527" s="222">
        <f t="shared" si="1158"/>
        <v>0</v>
      </c>
      <c r="AZ527" s="222">
        <f t="shared" si="1159"/>
        <v>0</v>
      </c>
      <c r="BA527" s="222">
        <f t="shared" si="1160"/>
        <v>0</v>
      </c>
      <c r="BB527" s="222">
        <f t="shared" si="1161"/>
        <v>0</v>
      </c>
      <c r="BC527" s="222">
        <f t="shared" si="1162"/>
        <v>0</v>
      </c>
      <c r="BD527" s="222">
        <f t="shared" si="1163"/>
        <v>0</v>
      </c>
      <c r="BE527" s="222">
        <f t="shared" si="1164"/>
        <v>0</v>
      </c>
      <c r="BF527" s="222">
        <f t="shared" si="1165"/>
        <v>0</v>
      </c>
      <c r="BG527" s="222">
        <f t="shared" si="1166"/>
        <v>0</v>
      </c>
      <c r="BH527" s="222">
        <f t="shared" si="1167"/>
        <v>0</v>
      </c>
      <c r="BI527" s="222">
        <f t="shared" si="1168"/>
        <v>0</v>
      </c>
      <c r="BJ527" s="222">
        <f t="shared" si="1169"/>
        <v>0</v>
      </c>
      <c r="BK527" s="222">
        <f t="shared" si="1170"/>
        <v>0</v>
      </c>
      <c r="BL527" s="222">
        <f t="shared" si="1171"/>
        <v>0</v>
      </c>
      <c r="BM527" s="222">
        <f t="shared" si="1172"/>
        <v>0</v>
      </c>
      <c r="BN527" s="222">
        <f t="shared" si="1173"/>
        <v>0</v>
      </c>
      <c r="BO527" s="222">
        <f t="shared" si="1174"/>
        <v>0</v>
      </c>
      <c r="BP527" s="222">
        <f t="shared" si="1175"/>
        <v>0</v>
      </c>
      <c r="BQ527" s="222">
        <f t="shared" si="1176"/>
        <v>0</v>
      </c>
      <c r="BR527" s="222">
        <f t="shared" si="1177"/>
        <v>0</v>
      </c>
      <c r="BS527" s="222">
        <f t="shared" si="1178"/>
        <v>0</v>
      </c>
      <c r="BT527" s="222">
        <f t="shared" si="1179"/>
        <v>0</v>
      </c>
      <c r="BU527" s="222">
        <f t="shared" si="1180"/>
        <v>0</v>
      </c>
      <c r="BV527" s="222">
        <f t="shared" si="1181"/>
        <v>0</v>
      </c>
      <c r="BW527" s="222">
        <f t="shared" si="1182"/>
        <v>0</v>
      </c>
      <c r="BX527" s="222">
        <f t="shared" si="1183"/>
        <v>0</v>
      </c>
      <c r="BY527" s="222">
        <f t="shared" si="1184"/>
        <v>0</v>
      </c>
      <c r="BZ527" s="222">
        <f t="shared" si="1185"/>
        <v>0</v>
      </c>
      <c r="CA527" s="222">
        <f t="shared" si="1186"/>
        <v>0</v>
      </c>
      <c r="CB527" s="222">
        <f t="shared" si="1187"/>
        <v>0</v>
      </c>
      <c r="CC527" s="222">
        <f t="shared" si="1188"/>
        <v>0</v>
      </c>
      <c r="CD527" s="222">
        <f t="shared" si="1189"/>
        <v>0</v>
      </c>
      <c r="CE527" s="222">
        <f t="shared" si="1190"/>
        <v>0</v>
      </c>
      <c r="CF527" s="222">
        <f t="shared" si="1191"/>
        <v>0</v>
      </c>
      <c r="CG527" s="222">
        <f t="shared" si="1192"/>
        <v>0</v>
      </c>
      <c r="CH527" s="222">
        <f t="shared" si="1193"/>
        <v>0</v>
      </c>
      <c r="CI527" s="222">
        <f t="shared" si="1194"/>
        <v>0</v>
      </c>
      <c r="CJ527" s="222">
        <f t="shared" si="1195"/>
        <v>0</v>
      </c>
      <c r="CK527" s="222">
        <f t="shared" si="1196"/>
        <v>0</v>
      </c>
      <c r="CL527" s="222">
        <f t="shared" si="1197"/>
        <v>0</v>
      </c>
      <c r="CM527" s="222">
        <f t="shared" si="1198"/>
        <v>0</v>
      </c>
      <c r="CN527" s="222">
        <f t="shared" si="1199"/>
        <v>0</v>
      </c>
      <c r="CO527" s="222">
        <f t="shared" si="1200"/>
        <v>0</v>
      </c>
      <c r="CP527" s="222">
        <f t="shared" si="1201"/>
        <v>0</v>
      </c>
      <c r="CQ527" s="222">
        <f t="shared" si="1202"/>
        <v>0</v>
      </c>
      <c r="CR527" s="222">
        <f t="shared" si="1203"/>
        <v>0</v>
      </c>
      <c r="CS527" s="222">
        <f t="shared" si="1204"/>
        <v>0</v>
      </c>
      <c r="CT527" s="222">
        <f t="shared" si="1205"/>
        <v>0</v>
      </c>
      <c r="CU527" s="222">
        <f t="shared" si="1206"/>
        <v>0</v>
      </c>
      <c r="CV527" s="222">
        <f t="shared" si="1207"/>
        <v>0</v>
      </c>
      <c r="CW527" s="222">
        <f t="shared" si="1208"/>
        <v>0</v>
      </c>
      <c r="CX527" s="222">
        <f t="shared" si="1209"/>
        <v>0</v>
      </c>
      <c r="CY527" s="222">
        <f t="shared" si="1210"/>
        <v>0</v>
      </c>
      <c r="CZ527" s="222">
        <f t="shared" si="1211"/>
        <v>0</v>
      </c>
      <c r="DA527" s="222">
        <f t="shared" si="1212"/>
        <v>0</v>
      </c>
      <c r="DB527" s="222">
        <f t="shared" si="1213"/>
        <v>0</v>
      </c>
      <c r="DC527" s="222">
        <f t="shared" si="1214"/>
        <v>0</v>
      </c>
      <c r="DD527" s="222">
        <f t="shared" si="1215"/>
        <v>0</v>
      </c>
      <c r="DE527" s="222">
        <f t="shared" si="1216"/>
        <v>0</v>
      </c>
      <c r="DF527" s="222">
        <f t="shared" si="1217"/>
        <v>0</v>
      </c>
      <c r="DG527" s="222">
        <f t="shared" si="1218"/>
        <v>0</v>
      </c>
      <c r="DH527" s="222">
        <f t="shared" si="1219"/>
        <v>0</v>
      </c>
      <c r="DI527" s="222">
        <f t="shared" si="1220"/>
        <v>0</v>
      </c>
      <c r="DJ527" s="222">
        <f t="shared" si="1221"/>
        <v>0</v>
      </c>
      <c r="DK527" s="222">
        <f t="shared" si="1222"/>
        <v>0</v>
      </c>
      <c r="DL527" s="222">
        <f t="shared" si="1223"/>
        <v>0</v>
      </c>
      <c r="DM527" s="222">
        <f t="shared" si="1224"/>
        <v>0</v>
      </c>
      <c r="DN527" s="222">
        <f t="shared" si="1225"/>
        <v>0</v>
      </c>
      <c r="DO527" s="222">
        <f t="shared" si="1226"/>
        <v>0</v>
      </c>
      <c r="DP527" s="222">
        <f t="shared" si="1227"/>
        <v>0</v>
      </c>
      <c r="DQ527" s="222">
        <f t="shared" si="1228"/>
        <v>0</v>
      </c>
      <c r="DR527" s="222">
        <f t="shared" si="1229"/>
        <v>0</v>
      </c>
      <c r="DS527" s="222">
        <f t="shared" si="1230"/>
        <v>0</v>
      </c>
      <c r="DT527" s="222">
        <f t="shared" si="1231"/>
        <v>0</v>
      </c>
      <c r="DU527" s="222">
        <f t="shared" si="1232"/>
        <v>0</v>
      </c>
      <c r="DV527" s="222">
        <f t="shared" si="1233"/>
        <v>0</v>
      </c>
      <c r="DW527" s="222">
        <f t="shared" si="1234"/>
        <v>0</v>
      </c>
      <c r="DX527" s="222">
        <f t="shared" si="1235"/>
        <v>0</v>
      </c>
      <c r="DY527" s="222">
        <f t="shared" si="1236"/>
        <v>0</v>
      </c>
      <c r="DZ527" s="222">
        <f t="shared" si="1237"/>
        <v>0</v>
      </c>
      <c r="EA527" s="222">
        <f t="shared" si="1238"/>
        <v>0</v>
      </c>
      <c r="EB527" s="222">
        <f t="shared" si="1239"/>
        <v>0</v>
      </c>
      <c r="EC527" s="222">
        <f t="shared" si="1240"/>
        <v>0</v>
      </c>
      <c r="ED527" s="222">
        <f t="shared" si="1241"/>
        <v>0</v>
      </c>
      <c r="EE527" s="222">
        <f t="shared" si="1242"/>
        <v>0</v>
      </c>
      <c r="EF527" s="222">
        <f t="shared" si="1243"/>
        <v>0</v>
      </c>
      <c r="EG527" s="222">
        <f t="shared" si="1244"/>
        <v>0</v>
      </c>
      <c r="EH527" s="222">
        <f t="shared" si="1245"/>
        <v>0</v>
      </c>
      <c r="EI527" s="222">
        <f t="shared" si="1246"/>
        <v>0</v>
      </c>
      <c r="EJ527" s="222">
        <f t="shared" si="1247"/>
        <v>0</v>
      </c>
      <c r="EK527" s="222">
        <f t="shared" si="1248"/>
        <v>0</v>
      </c>
      <c r="EL527" s="222">
        <f t="shared" si="1249"/>
        <v>0</v>
      </c>
      <c r="EM527" s="222">
        <f t="shared" si="1250"/>
        <v>0</v>
      </c>
      <c r="EN527" s="222">
        <f t="shared" si="1251"/>
        <v>0</v>
      </c>
      <c r="EO527" s="222">
        <f t="shared" si="1252"/>
        <v>0</v>
      </c>
      <c r="EP527" s="222">
        <f t="shared" si="1253"/>
        <v>0</v>
      </c>
      <c r="EQ527" s="222">
        <f t="shared" si="1254"/>
        <v>0</v>
      </c>
      <c r="ER527" s="222">
        <f t="shared" si="1255"/>
        <v>0</v>
      </c>
      <c r="ES527" s="222">
        <f t="shared" si="1256"/>
        <v>0</v>
      </c>
      <c r="ET527" s="222">
        <f t="shared" si="1257"/>
        <v>0</v>
      </c>
      <c r="EU527" s="222">
        <f t="shared" si="1258"/>
        <v>0</v>
      </c>
      <c r="EV527" s="222">
        <f t="shared" si="1259"/>
        <v>0</v>
      </c>
      <c r="EW527" s="222">
        <f t="shared" si="1260"/>
        <v>0</v>
      </c>
      <c r="EX527" s="222">
        <f t="shared" si="1261"/>
        <v>0</v>
      </c>
      <c r="EY527" s="222">
        <f t="shared" si="1262"/>
        <v>0</v>
      </c>
      <c r="EZ527" s="222">
        <f t="shared" si="1263"/>
        <v>0</v>
      </c>
      <c r="FA527" s="222">
        <f t="shared" si="1264"/>
        <v>0</v>
      </c>
      <c r="FB527" s="222">
        <f t="shared" si="1265"/>
        <v>0</v>
      </c>
      <c r="FC527" s="222">
        <f t="shared" si="1266"/>
        <v>0</v>
      </c>
      <c r="FD527" s="222">
        <f t="shared" si="1267"/>
        <v>0</v>
      </c>
      <c r="FE527" s="222">
        <f t="shared" si="1268"/>
        <v>0</v>
      </c>
      <c r="FF527" s="222">
        <f t="shared" si="1269"/>
        <v>0</v>
      </c>
      <c r="FG527" s="222">
        <f t="shared" si="1270"/>
        <v>0</v>
      </c>
      <c r="FH527" s="222">
        <f t="shared" si="1271"/>
        <v>0</v>
      </c>
      <c r="FI527" s="222">
        <f t="shared" si="1272"/>
        <v>0</v>
      </c>
      <c r="FJ527" s="222">
        <f t="shared" si="1273"/>
        <v>0</v>
      </c>
      <c r="FK527" s="222">
        <f t="shared" si="1274"/>
        <v>0</v>
      </c>
      <c r="FL527" s="222">
        <f t="shared" si="1275"/>
        <v>0</v>
      </c>
      <c r="FM527" s="222">
        <f t="shared" si="1276"/>
        <v>0</v>
      </c>
      <c r="FN527" s="222">
        <f t="shared" si="1277"/>
        <v>0</v>
      </c>
      <c r="FO527" s="222">
        <f t="shared" si="1278"/>
        <v>0</v>
      </c>
      <c r="FP527" s="222">
        <f t="shared" si="1279"/>
        <v>0</v>
      </c>
      <c r="FQ527" s="222">
        <f t="shared" si="1280"/>
        <v>0</v>
      </c>
      <c r="FR527" s="222">
        <f t="shared" si="1281"/>
        <v>0</v>
      </c>
      <c r="FS527" s="222">
        <f t="shared" si="1282"/>
        <v>0</v>
      </c>
      <c r="FT527" s="222">
        <f t="shared" si="1283"/>
        <v>0</v>
      </c>
      <c r="FU527" s="222">
        <f t="shared" si="1284"/>
        <v>0</v>
      </c>
      <c r="FV527" s="222">
        <f t="shared" si="1285"/>
        <v>0</v>
      </c>
      <c r="FW527" s="222">
        <f t="shared" si="1286"/>
        <v>0</v>
      </c>
      <c r="FX527" s="222">
        <f t="shared" si="1287"/>
        <v>0</v>
      </c>
      <c r="FY527" s="222">
        <f t="shared" si="1288"/>
        <v>0</v>
      </c>
      <c r="FZ527" s="222">
        <f t="shared" si="1289"/>
        <v>0</v>
      </c>
      <c r="GA527" s="222">
        <f t="shared" si="1290"/>
        <v>0</v>
      </c>
      <c r="GB527" s="222">
        <f t="shared" si="1291"/>
        <v>0</v>
      </c>
      <c r="GC527" s="222">
        <f t="shared" si="1292"/>
        <v>0</v>
      </c>
      <c r="GD527" s="222">
        <f t="shared" si="1293"/>
        <v>0</v>
      </c>
      <c r="GE527" s="222">
        <f t="shared" si="1294"/>
        <v>0</v>
      </c>
      <c r="GF527" s="222">
        <f t="shared" si="1295"/>
        <v>0</v>
      </c>
      <c r="GG527" s="222">
        <f t="shared" si="1296"/>
        <v>0</v>
      </c>
      <c r="GH527" s="222">
        <f t="shared" si="1297"/>
        <v>0</v>
      </c>
      <c r="GI527" s="222">
        <f t="shared" si="1298"/>
        <v>0</v>
      </c>
      <c r="GJ527" s="222">
        <f t="shared" si="1299"/>
        <v>0</v>
      </c>
      <c r="GK527" s="222">
        <f t="shared" si="1300"/>
        <v>0</v>
      </c>
      <c r="GL527" s="222">
        <f t="shared" si="1301"/>
        <v>0</v>
      </c>
      <c r="GM527" s="222">
        <f t="shared" si="1302"/>
        <v>0</v>
      </c>
      <c r="GN527" s="222">
        <f t="shared" si="1303"/>
        <v>0</v>
      </c>
      <c r="GO527" s="222">
        <f t="shared" si="1304"/>
        <v>0</v>
      </c>
      <c r="GP527" s="222">
        <f t="shared" si="1305"/>
        <v>0</v>
      </c>
      <c r="GQ527" s="222">
        <f t="shared" si="1306"/>
        <v>0</v>
      </c>
      <c r="GR527" s="222">
        <f t="shared" si="1307"/>
        <v>0</v>
      </c>
      <c r="GS527" s="222">
        <f t="shared" si="1308"/>
        <v>0</v>
      </c>
      <c r="GT527" s="222">
        <f t="shared" si="1309"/>
        <v>0</v>
      </c>
      <c r="GU527" s="222">
        <f t="shared" si="1310"/>
        <v>0</v>
      </c>
      <c r="GV527" s="222">
        <f t="shared" si="1311"/>
        <v>0</v>
      </c>
      <c r="GW527" s="222">
        <f t="shared" si="1312"/>
        <v>0</v>
      </c>
      <c r="GX527" s="222">
        <f t="shared" si="1313"/>
        <v>0</v>
      </c>
      <c r="GY527" s="222">
        <f t="shared" si="1314"/>
        <v>0</v>
      </c>
      <c r="GZ527" s="222">
        <f t="shared" si="1315"/>
        <v>0</v>
      </c>
      <c r="HA527" s="222">
        <f t="shared" si="1316"/>
        <v>0</v>
      </c>
      <c r="HB527" s="222">
        <f t="shared" si="1317"/>
        <v>0</v>
      </c>
      <c r="HC527" s="222">
        <f t="shared" si="1318"/>
        <v>0</v>
      </c>
      <c r="HD527" s="222">
        <f t="shared" si="1319"/>
        <v>0</v>
      </c>
      <c r="HE527" s="222">
        <f t="shared" si="1320"/>
        <v>0</v>
      </c>
      <c r="HF527" s="222">
        <f t="shared" si="1321"/>
        <v>0</v>
      </c>
      <c r="HG527" s="222">
        <f t="shared" si="1322"/>
        <v>0</v>
      </c>
      <c r="HH527" s="222">
        <f t="shared" si="1323"/>
        <v>0</v>
      </c>
      <c r="HI527" s="222">
        <f t="shared" si="1324"/>
        <v>0</v>
      </c>
      <c r="HJ527" s="222">
        <f t="shared" si="1325"/>
        <v>0</v>
      </c>
      <c r="HK527" s="222">
        <f t="shared" si="1326"/>
        <v>0</v>
      </c>
      <c r="HL527" s="222">
        <f t="shared" si="1327"/>
        <v>0</v>
      </c>
      <c r="HM527" s="222">
        <f t="shared" si="1328"/>
        <v>0</v>
      </c>
      <c r="HN527" s="222">
        <f t="shared" si="1329"/>
        <v>0</v>
      </c>
      <c r="HO527" s="222">
        <f t="shared" si="1330"/>
        <v>0</v>
      </c>
      <c r="HP527" s="222">
        <f t="shared" si="1331"/>
        <v>0</v>
      </c>
      <c r="HQ527" s="222">
        <f t="shared" si="1332"/>
        <v>0</v>
      </c>
      <c r="HR527" s="222">
        <f t="shared" si="1333"/>
        <v>0</v>
      </c>
      <c r="HS527" s="222">
        <f t="shared" si="1334"/>
        <v>0</v>
      </c>
      <c r="HT527" s="222">
        <f t="shared" si="1335"/>
        <v>0</v>
      </c>
      <c r="HU527" s="222">
        <f t="shared" si="1336"/>
        <v>0</v>
      </c>
      <c r="HV527" s="222">
        <f t="shared" si="1337"/>
        <v>0</v>
      </c>
      <c r="HW527" s="222">
        <f t="shared" si="1338"/>
        <v>0</v>
      </c>
      <c r="HX527" s="222">
        <f t="shared" si="1339"/>
        <v>0</v>
      </c>
      <c r="HY527" s="222">
        <f t="shared" si="1340"/>
        <v>0</v>
      </c>
      <c r="HZ527" s="222">
        <f t="shared" si="1341"/>
        <v>0</v>
      </c>
      <c r="IA527" s="222">
        <f t="shared" si="1342"/>
        <v>0</v>
      </c>
      <c r="IB527" s="222">
        <f t="shared" si="1343"/>
        <v>0</v>
      </c>
      <c r="IC527" s="222">
        <f t="shared" si="1344"/>
        <v>0</v>
      </c>
      <c r="ID527" s="222">
        <f t="shared" si="1345"/>
        <v>0</v>
      </c>
      <c r="IE527" s="222">
        <f t="shared" si="1346"/>
        <v>0</v>
      </c>
      <c r="IF527" s="222">
        <f t="shared" si="1347"/>
        <v>0</v>
      </c>
      <c r="IG527" s="222">
        <f t="shared" si="1348"/>
        <v>0</v>
      </c>
      <c r="IH527" s="222">
        <f t="shared" si="1349"/>
        <v>0</v>
      </c>
      <c r="II527" s="222">
        <f t="shared" si="1350"/>
        <v>0</v>
      </c>
      <c r="IJ527" s="222">
        <f t="shared" si="1351"/>
        <v>0</v>
      </c>
      <c r="IK527" s="222">
        <f t="shared" si="1352"/>
        <v>0</v>
      </c>
      <c r="IL527" s="222">
        <f t="shared" si="1353"/>
        <v>0</v>
      </c>
      <c r="IM527" s="222">
        <f t="shared" si="1354"/>
        <v>0</v>
      </c>
      <c r="IN527" s="222">
        <f t="shared" si="1355"/>
        <v>0</v>
      </c>
      <c r="IO527" s="222">
        <f t="shared" si="1356"/>
        <v>0</v>
      </c>
      <c r="IP527" s="222">
        <f t="shared" si="1357"/>
        <v>0</v>
      </c>
      <c r="IQ527" s="222">
        <f t="shared" si="1358"/>
        <v>0</v>
      </c>
      <c r="IR527" s="222">
        <f t="shared" si="1359"/>
        <v>0</v>
      </c>
      <c r="IS527" s="222">
        <f t="shared" si="1360"/>
        <v>0</v>
      </c>
      <c r="IT527" s="222">
        <f t="shared" si="1361"/>
        <v>0</v>
      </c>
      <c r="IU527" s="222">
        <f t="shared" si="1362"/>
        <v>0</v>
      </c>
      <c r="IV527" s="222">
        <f t="shared" si="1363"/>
        <v>0</v>
      </c>
      <c r="IW527" s="222">
        <f t="shared" si="1364"/>
        <v>0</v>
      </c>
      <c r="IX527" s="222">
        <f t="shared" si="1365"/>
        <v>0</v>
      </c>
      <c r="IY527" s="222">
        <f t="shared" si="1366"/>
        <v>0</v>
      </c>
      <c r="IZ527" s="222">
        <f t="shared" si="1367"/>
        <v>0</v>
      </c>
      <c r="JA527" s="222">
        <f t="shared" si="1368"/>
        <v>0</v>
      </c>
      <c r="JB527" s="222">
        <f t="shared" si="1369"/>
        <v>0</v>
      </c>
    </row>
    <row r="528" spans="2:262">
      <c r="B528" s="230">
        <v>167</v>
      </c>
      <c r="C528" s="229">
        <f t="shared" si="1370"/>
        <v>3.2617187500000025E-3</v>
      </c>
      <c r="D528" s="226">
        <f t="shared" ca="1" si="1113"/>
        <v>23.518924705990717</v>
      </c>
      <c r="E528" s="225">
        <f ca="1">FQ361</f>
        <v>-0.48107529400928273</v>
      </c>
      <c r="F528" s="224">
        <v>167</v>
      </c>
      <c r="G528" s="222">
        <f t="shared" si="1114"/>
        <v>0</v>
      </c>
      <c r="H528" s="222">
        <f t="shared" si="1115"/>
        <v>0</v>
      </c>
      <c r="I528" s="222">
        <f t="shared" si="1116"/>
        <v>0</v>
      </c>
      <c r="J528" s="222">
        <f t="shared" si="1117"/>
        <v>0</v>
      </c>
      <c r="K528" s="222">
        <f t="shared" si="1118"/>
        <v>0</v>
      </c>
      <c r="L528" s="222">
        <f t="shared" si="1119"/>
        <v>0</v>
      </c>
      <c r="M528" s="222">
        <f t="shared" si="1120"/>
        <v>0</v>
      </c>
      <c r="N528" s="222">
        <f t="shared" si="1121"/>
        <v>0</v>
      </c>
      <c r="O528" s="222">
        <f t="shared" si="1122"/>
        <v>0</v>
      </c>
      <c r="P528" s="222">
        <f t="shared" si="1123"/>
        <v>0</v>
      </c>
      <c r="Q528" s="222">
        <f t="shared" si="1124"/>
        <v>0</v>
      </c>
      <c r="R528" s="222">
        <f t="shared" si="1125"/>
        <v>0</v>
      </c>
      <c r="S528" s="222">
        <f t="shared" si="1126"/>
        <v>0</v>
      </c>
      <c r="T528" s="222">
        <f t="shared" si="1127"/>
        <v>0</v>
      </c>
      <c r="U528" s="222">
        <f t="shared" si="1128"/>
        <v>0</v>
      </c>
      <c r="V528" s="222">
        <f t="shared" si="1129"/>
        <v>0</v>
      </c>
      <c r="W528" s="222">
        <f t="shared" si="1130"/>
        <v>0</v>
      </c>
      <c r="X528" s="222">
        <f t="shared" si="1131"/>
        <v>0</v>
      </c>
      <c r="Y528" s="222">
        <f t="shared" si="1132"/>
        <v>0</v>
      </c>
      <c r="Z528" s="222">
        <f t="shared" si="1133"/>
        <v>0</v>
      </c>
      <c r="AA528" s="222">
        <f t="shared" si="1134"/>
        <v>0</v>
      </c>
      <c r="AB528" s="222">
        <f t="shared" si="1135"/>
        <v>0</v>
      </c>
      <c r="AC528" s="222">
        <f t="shared" si="1136"/>
        <v>0</v>
      </c>
      <c r="AD528" s="222">
        <f t="shared" si="1137"/>
        <v>0</v>
      </c>
      <c r="AE528" s="222">
        <f t="shared" si="1138"/>
        <v>0</v>
      </c>
      <c r="AF528" s="222">
        <f t="shared" si="1139"/>
        <v>0</v>
      </c>
      <c r="AG528" s="222">
        <f t="shared" si="1140"/>
        <v>0</v>
      </c>
      <c r="AH528" s="222">
        <f t="shared" si="1141"/>
        <v>0</v>
      </c>
      <c r="AI528" s="222">
        <f t="shared" si="1142"/>
        <v>0</v>
      </c>
      <c r="AJ528" s="222">
        <f t="shared" si="1143"/>
        <v>0</v>
      </c>
      <c r="AK528" s="222">
        <f t="shared" si="1144"/>
        <v>0</v>
      </c>
      <c r="AL528" s="222">
        <f t="shared" si="1145"/>
        <v>0</v>
      </c>
      <c r="AM528" s="222">
        <f t="shared" si="1146"/>
        <v>0</v>
      </c>
      <c r="AN528" s="222">
        <f t="shared" si="1147"/>
        <v>0</v>
      </c>
      <c r="AO528" s="222">
        <f t="shared" si="1148"/>
        <v>0</v>
      </c>
      <c r="AP528" s="222">
        <f t="shared" si="1149"/>
        <v>0</v>
      </c>
      <c r="AQ528" s="222">
        <f t="shared" si="1150"/>
        <v>0</v>
      </c>
      <c r="AR528" s="222">
        <f t="shared" si="1151"/>
        <v>0</v>
      </c>
      <c r="AS528" s="222">
        <f t="shared" si="1152"/>
        <v>0</v>
      </c>
      <c r="AT528" s="222">
        <f t="shared" si="1153"/>
        <v>0</v>
      </c>
      <c r="AU528" s="222">
        <f t="shared" si="1154"/>
        <v>0</v>
      </c>
      <c r="AV528" s="222">
        <f t="shared" si="1155"/>
        <v>0</v>
      </c>
      <c r="AW528" s="222">
        <f t="shared" si="1156"/>
        <v>0</v>
      </c>
      <c r="AX528" s="222">
        <f t="shared" si="1157"/>
        <v>0</v>
      </c>
      <c r="AY528" s="222">
        <f t="shared" si="1158"/>
        <v>0</v>
      </c>
      <c r="AZ528" s="222">
        <f t="shared" si="1159"/>
        <v>0</v>
      </c>
      <c r="BA528" s="222">
        <f t="shared" si="1160"/>
        <v>0</v>
      </c>
      <c r="BB528" s="222">
        <f t="shared" si="1161"/>
        <v>0</v>
      </c>
      <c r="BC528" s="222">
        <f t="shared" si="1162"/>
        <v>0</v>
      </c>
      <c r="BD528" s="222">
        <f t="shared" si="1163"/>
        <v>0</v>
      </c>
      <c r="BE528" s="222">
        <f t="shared" si="1164"/>
        <v>0</v>
      </c>
      <c r="BF528" s="222">
        <f t="shared" si="1165"/>
        <v>0</v>
      </c>
      <c r="BG528" s="222">
        <f t="shared" si="1166"/>
        <v>0</v>
      </c>
      <c r="BH528" s="222">
        <f t="shared" si="1167"/>
        <v>0</v>
      </c>
      <c r="BI528" s="222">
        <f t="shared" si="1168"/>
        <v>0</v>
      </c>
      <c r="BJ528" s="222">
        <f t="shared" si="1169"/>
        <v>0</v>
      </c>
      <c r="BK528" s="222">
        <f t="shared" si="1170"/>
        <v>0</v>
      </c>
      <c r="BL528" s="222">
        <f t="shared" si="1171"/>
        <v>0</v>
      </c>
      <c r="BM528" s="222">
        <f t="shared" si="1172"/>
        <v>0</v>
      </c>
      <c r="BN528" s="222">
        <f t="shared" si="1173"/>
        <v>0</v>
      </c>
      <c r="BO528" s="222">
        <f t="shared" si="1174"/>
        <v>0</v>
      </c>
      <c r="BP528" s="222">
        <f t="shared" si="1175"/>
        <v>0</v>
      </c>
      <c r="BQ528" s="222">
        <f t="shared" si="1176"/>
        <v>0</v>
      </c>
      <c r="BR528" s="222">
        <f t="shared" si="1177"/>
        <v>0</v>
      </c>
      <c r="BS528" s="222">
        <f t="shared" si="1178"/>
        <v>0</v>
      </c>
      <c r="BT528" s="222">
        <f t="shared" si="1179"/>
        <v>0</v>
      </c>
      <c r="BU528" s="222">
        <f t="shared" si="1180"/>
        <v>0</v>
      </c>
      <c r="BV528" s="222">
        <f t="shared" si="1181"/>
        <v>0</v>
      </c>
      <c r="BW528" s="222">
        <f t="shared" si="1182"/>
        <v>0</v>
      </c>
      <c r="BX528" s="222">
        <f t="shared" si="1183"/>
        <v>0</v>
      </c>
      <c r="BY528" s="222">
        <f t="shared" si="1184"/>
        <v>0</v>
      </c>
      <c r="BZ528" s="222">
        <f t="shared" si="1185"/>
        <v>0</v>
      </c>
      <c r="CA528" s="222">
        <f t="shared" si="1186"/>
        <v>0</v>
      </c>
      <c r="CB528" s="222">
        <f t="shared" si="1187"/>
        <v>0</v>
      </c>
      <c r="CC528" s="222">
        <f t="shared" si="1188"/>
        <v>0</v>
      </c>
      <c r="CD528" s="222">
        <f t="shared" si="1189"/>
        <v>0</v>
      </c>
      <c r="CE528" s="222">
        <f t="shared" si="1190"/>
        <v>0</v>
      </c>
      <c r="CF528" s="222">
        <f t="shared" si="1191"/>
        <v>0</v>
      </c>
      <c r="CG528" s="222">
        <f t="shared" si="1192"/>
        <v>0</v>
      </c>
      <c r="CH528" s="222">
        <f t="shared" si="1193"/>
        <v>0</v>
      </c>
      <c r="CI528" s="222">
        <f t="shared" si="1194"/>
        <v>0</v>
      </c>
      <c r="CJ528" s="222">
        <f t="shared" si="1195"/>
        <v>0</v>
      </c>
      <c r="CK528" s="222">
        <f t="shared" si="1196"/>
        <v>0</v>
      </c>
      <c r="CL528" s="222">
        <f t="shared" si="1197"/>
        <v>0</v>
      </c>
      <c r="CM528" s="222">
        <f t="shared" si="1198"/>
        <v>0</v>
      </c>
      <c r="CN528" s="222">
        <f t="shared" si="1199"/>
        <v>0</v>
      </c>
      <c r="CO528" s="222">
        <f t="shared" si="1200"/>
        <v>0</v>
      </c>
      <c r="CP528" s="222">
        <f t="shared" si="1201"/>
        <v>0</v>
      </c>
      <c r="CQ528" s="222">
        <f t="shared" si="1202"/>
        <v>0</v>
      </c>
      <c r="CR528" s="222">
        <f t="shared" si="1203"/>
        <v>0</v>
      </c>
      <c r="CS528" s="222">
        <f t="shared" si="1204"/>
        <v>0</v>
      </c>
      <c r="CT528" s="222">
        <f t="shared" si="1205"/>
        <v>0</v>
      </c>
      <c r="CU528" s="222">
        <f t="shared" si="1206"/>
        <v>0</v>
      </c>
      <c r="CV528" s="222">
        <f t="shared" si="1207"/>
        <v>0</v>
      </c>
      <c r="CW528" s="222">
        <f t="shared" si="1208"/>
        <v>0</v>
      </c>
      <c r="CX528" s="222">
        <f t="shared" si="1209"/>
        <v>0</v>
      </c>
      <c r="CY528" s="222">
        <f t="shared" si="1210"/>
        <v>0</v>
      </c>
      <c r="CZ528" s="222">
        <f t="shared" si="1211"/>
        <v>0</v>
      </c>
      <c r="DA528" s="222">
        <f t="shared" si="1212"/>
        <v>0</v>
      </c>
      <c r="DB528" s="222">
        <f t="shared" si="1213"/>
        <v>0</v>
      </c>
      <c r="DC528" s="222">
        <f t="shared" si="1214"/>
        <v>0</v>
      </c>
      <c r="DD528" s="222">
        <f t="shared" si="1215"/>
        <v>0</v>
      </c>
      <c r="DE528" s="222">
        <f t="shared" si="1216"/>
        <v>0</v>
      </c>
      <c r="DF528" s="222">
        <f t="shared" si="1217"/>
        <v>0</v>
      </c>
      <c r="DG528" s="222">
        <f t="shared" si="1218"/>
        <v>0</v>
      </c>
      <c r="DH528" s="222">
        <f t="shared" si="1219"/>
        <v>0</v>
      </c>
      <c r="DI528" s="222">
        <f t="shared" si="1220"/>
        <v>0</v>
      </c>
      <c r="DJ528" s="222">
        <f t="shared" si="1221"/>
        <v>0</v>
      </c>
      <c r="DK528" s="222">
        <f t="shared" si="1222"/>
        <v>0</v>
      </c>
      <c r="DL528" s="222">
        <f t="shared" si="1223"/>
        <v>0</v>
      </c>
      <c r="DM528" s="222">
        <f t="shared" si="1224"/>
        <v>0</v>
      </c>
      <c r="DN528" s="222">
        <f t="shared" si="1225"/>
        <v>0</v>
      </c>
      <c r="DO528" s="222">
        <f t="shared" si="1226"/>
        <v>0</v>
      </c>
      <c r="DP528" s="222">
        <f t="shared" si="1227"/>
        <v>0</v>
      </c>
      <c r="DQ528" s="222">
        <f t="shared" si="1228"/>
        <v>0</v>
      </c>
      <c r="DR528" s="222">
        <f t="shared" si="1229"/>
        <v>0</v>
      </c>
      <c r="DS528" s="222">
        <f t="shared" si="1230"/>
        <v>0</v>
      </c>
      <c r="DT528" s="222">
        <f t="shared" si="1231"/>
        <v>0</v>
      </c>
      <c r="DU528" s="222">
        <f t="shared" si="1232"/>
        <v>0</v>
      </c>
      <c r="DV528" s="222">
        <f t="shared" si="1233"/>
        <v>0</v>
      </c>
      <c r="DW528" s="222">
        <f t="shared" si="1234"/>
        <v>0</v>
      </c>
      <c r="DX528" s="222">
        <f t="shared" si="1235"/>
        <v>0</v>
      </c>
      <c r="DY528" s="222">
        <f t="shared" si="1236"/>
        <v>0</v>
      </c>
      <c r="DZ528" s="222">
        <f t="shared" si="1237"/>
        <v>0</v>
      </c>
      <c r="EA528" s="222">
        <f t="shared" si="1238"/>
        <v>0</v>
      </c>
      <c r="EB528" s="222">
        <f t="shared" si="1239"/>
        <v>0</v>
      </c>
      <c r="EC528" s="222">
        <f t="shared" si="1240"/>
        <v>0</v>
      </c>
      <c r="ED528" s="222">
        <f t="shared" si="1241"/>
        <v>0</v>
      </c>
      <c r="EE528" s="222">
        <f t="shared" si="1242"/>
        <v>0</v>
      </c>
      <c r="EF528" s="222">
        <f t="shared" si="1243"/>
        <v>0</v>
      </c>
      <c r="EG528" s="222">
        <f t="shared" si="1244"/>
        <v>0</v>
      </c>
      <c r="EH528" s="222">
        <f t="shared" si="1245"/>
        <v>0</v>
      </c>
      <c r="EI528" s="222">
        <f t="shared" si="1246"/>
        <v>0</v>
      </c>
      <c r="EJ528" s="222">
        <f t="shared" si="1247"/>
        <v>0</v>
      </c>
      <c r="EK528" s="222">
        <f t="shared" si="1248"/>
        <v>0</v>
      </c>
      <c r="EL528" s="222">
        <f t="shared" si="1249"/>
        <v>0</v>
      </c>
      <c r="EM528" s="222">
        <f t="shared" si="1250"/>
        <v>0</v>
      </c>
      <c r="EN528" s="222">
        <f t="shared" si="1251"/>
        <v>0</v>
      </c>
      <c r="EO528" s="222">
        <f t="shared" si="1252"/>
        <v>0</v>
      </c>
      <c r="EP528" s="222">
        <f t="shared" si="1253"/>
        <v>0</v>
      </c>
      <c r="EQ528" s="222">
        <f t="shared" si="1254"/>
        <v>0</v>
      </c>
      <c r="ER528" s="222">
        <f t="shared" si="1255"/>
        <v>0</v>
      </c>
      <c r="ES528" s="222">
        <f t="shared" si="1256"/>
        <v>0</v>
      </c>
      <c r="ET528" s="222">
        <f t="shared" si="1257"/>
        <v>0</v>
      </c>
      <c r="EU528" s="222">
        <f t="shared" si="1258"/>
        <v>0</v>
      </c>
      <c r="EV528" s="222">
        <f t="shared" si="1259"/>
        <v>0</v>
      </c>
      <c r="EW528" s="222">
        <f t="shared" si="1260"/>
        <v>0</v>
      </c>
      <c r="EX528" s="222">
        <f t="shared" si="1261"/>
        <v>0</v>
      </c>
      <c r="EY528" s="222">
        <f t="shared" si="1262"/>
        <v>0</v>
      </c>
      <c r="EZ528" s="222">
        <f t="shared" si="1263"/>
        <v>0</v>
      </c>
      <c r="FA528" s="222">
        <f t="shared" si="1264"/>
        <v>0</v>
      </c>
      <c r="FB528" s="222">
        <f t="shared" si="1265"/>
        <v>0</v>
      </c>
      <c r="FC528" s="222">
        <f t="shared" si="1266"/>
        <v>0</v>
      </c>
      <c r="FD528" s="222">
        <f t="shared" si="1267"/>
        <v>0</v>
      </c>
      <c r="FE528" s="222">
        <f t="shared" si="1268"/>
        <v>0</v>
      </c>
      <c r="FF528" s="222">
        <f t="shared" si="1269"/>
        <v>0</v>
      </c>
      <c r="FG528" s="222">
        <f t="shared" si="1270"/>
        <v>0</v>
      </c>
      <c r="FH528" s="222">
        <f t="shared" si="1271"/>
        <v>0</v>
      </c>
      <c r="FI528" s="222">
        <f t="shared" si="1272"/>
        <v>0</v>
      </c>
      <c r="FJ528" s="222">
        <f t="shared" si="1273"/>
        <v>0</v>
      </c>
      <c r="FK528" s="222">
        <f t="shared" si="1274"/>
        <v>0</v>
      </c>
      <c r="FL528" s="222">
        <f t="shared" si="1275"/>
        <v>0</v>
      </c>
      <c r="FM528" s="222">
        <f t="shared" si="1276"/>
        <v>0</v>
      </c>
      <c r="FN528" s="222">
        <f t="shared" si="1277"/>
        <v>0</v>
      </c>
      <c r="FO528" s="222">
        <f t="shared" si="1278"/>
        <v>0</v>
      </c>
      <c r="FP528" s="222">
        <f t="shared" si="1279"/>
        <v>0</v>
      </c>
      <c r="FQ528" s="222">
        <f t="shared" si="1280"/>
        <v>0</v>
      </c>
      <c r="FR528" s="222">
        <f t="shared" si="1281"/>
        <v>0</v>
      </c>
      <c r="FS528" s="222">
        <f t="shared" si="1282"/>
        <v>0</v>
      </c>
      <c r="FT528" s="222">
        <f t="shared" si="1283"/>
        <v>0</v>
      </c>
      <c r="FU528" s="222">
        <f t="shared" si="1284"/>
        <v>0</v>
      </c>
      <c r="FV528" s="222">
        <f t="shared" si="1285"/>
        <v>0</v>
      </c>
      <c r="FW528" s="222">
        <f t="shared" si="1286"/>
        <v>0</v>
      </c>
      <c r="FX528" s="222">
        <f t="shared" si="1287"/>
        <v>0</v>
      </c>
      <c r="FY528" s="222">
        <f t="shared" si="1288"/>
        <v>0</v>
      </c>
      <c r="FZ528" s="222">
        <f t="shared" si="1289"/>
        <v>0</v>
      </c>
      <c r="GA528" s="222">
        <f t="shared" si="1290"/>
        <v>0</v>
      </c>
      <c r="GB528" s="222">
        <f t="shared" si="1291"/>
        <v>0</v>
      </c>
      <c r="GC528" s="222">
        <f t="shared" si="1292"/>
        <v>0</v>
      </c>
      <c r="GD528" s="222">
        <f t="shared" si="1293"/>
        <v>0</v>
      </c>
      <c r="GE528" s="222">
        <f t="shared" si="1294"/>
        <v>0</v>
      </c>
      <c r="GF528" s="222">
        <f t="shared" si="1295"/>
        <v>0</v>
      </c>
      <c r="GG528" s="222">
        <f t="shared" si="1296"/>
        <v>0</v>
      </c>
      <c r="GH528" s="222">
        <f t="shared" si="1297"/>
        <v>0</v>
      </c>
      <c r="GI528" s="222">
        <f t="shared" si="1298"/>
        <v>0</v>
      </c>
      <c r="GJ528" s="222">
        <f t="shared" si="1299"/>
        <v>0</v>
      </c>
      <c r="GK528" s="222">
        <f t="shared" si="1300"/>
        <v>0</v>
      </c>
      <c r="GL528" s="222">
        <f t="shared" si="1301"/>
        <v>0</v>
      </c>
      <c r="GM528" s="222">
        <f t="shared" si="1302"/>
        <v>0</v>
      </c>
      <c r="GN528" s="222">
        <f t="shared" si="1303"/>
        <v>0</v>
      </c>
      <c r="GO528" s="222">
        <f t="shared" si="1304"/>
        <v>0</v>
      </c>
      <c r="GP528" s="222">
        <f t="shared" si="1305"/>
        <v>0</v>
      </c>
      <c r="GQ528" s="222">
        <f t="shared" si="1306"/>
        <v>0</v>
      </c>
      <c r="GR528" s="222">
        <f t="shared" si="1307"/>
        <v>0</v>
      </c>
      <c r="GS528" s="222">
        <f t="shared" si="1308"/>
        <v>0</v>
      </c>
      <c r="GT528" s="222">
        <f t="shared" si="1309"/>
        <v>0</v>
      </c>
      <c r="GU528" s="222">
        <f t="shared" si="1310"/>
        <v>0</v>
      </c>
      <c r="GV528" s="222">
        <f t="shared" si="1311"/>
        <v>0</v>
      </c>
      <c r="GW528" s="222">
        <f t="shared" si="1312"/>
        <v>0</v>
      </c>
      <c r="GX528" s="222">
        <f t="shared" si="1313"/>
        <v>0</v>
      </c>
      <c r="GY528" s="222">
        <f t="shared" si="1314"/>
        <v>0</v>
      </c>
      <c r="GZ528" s="222">
        <f t="shared" si="1315"/>
        <v>0</v>
      </c>
      <c r="HA528" s="222">
        <f t="shared" si="1316"/>
        <v>0</v>
      </c>
      <c r="HB528" s="222">
        <f t="shared" si="1317"/>
        <v>0</v>
      </c>
      <c r="HC528" s="222">
        <f t="shared" si="1318"/>
        <v>0</v>
      </c>
      <c r="HD528" s="222">
        <f t="shared" si="1319"/>
        <v>0</v>
      </c>
      <c r="HE528" s="222">
        <f t="shared" si="1320"/>
        <v>0</v>
      </c>
      <c r="HF528" s="222">
        <f t="shared" si="1321"/>
        <v>0</v>
      </c>
      <c r="HG528" s="222">
        <f t="shared" si="1322"/>
        <v>0</v>
      </c>
      <c r="HH528" s="222">
        <f t="shared" si="1323"/>
        <v>0</v>
      </c>
      <c r="HI528" s="222">
        <f t="shared" si="1324"/>
        <v>0</v>
      </c>
      <c r="HJ528" s="222">
        <f t="shared" si="1325"/>
        <v>0</v>
      </c>
      <c r="HK528" s="222">
        <f t="shared" si="1326"/>
        <v>0</v>
      </c>
      <c r="HL528" s="222">
        <f t="shared" si="1327"/>
        <v>0</v>
      </c>
      <c r="HM528" s="222">
        <f t="shared" si="1328"/>
        <v>0</v>
      </c>
      <c r="HN528" s="222">
        <f t="shared" si="1329"/>
        <v>0</v>
      </c>
      <c r="HO528" s="222">
        <f t="shared" si="1330"/>
        <v>0</v>
      </c>
      <c r="HP528" s="222">
        <f t="shared" si="1331"/>
        <v>0</v>
      </c>
      <c r="HQ528" s="222">
        <f t="shared" si="1332"/>
        <v>0</v>
      </c>
      <c r="HR528" s="222">
        <f t="shared" si="1333"/>
        <v>0</v>
      </c>
      <c r="HS528" s="222">
        <f t="shared" si="1334"/>
        <v>0</v>
      </c>
      <c r="HT528" s="222">
        <f t="shared" si="1335"/>
        <v>0</v>
      </c>
      <c r="HU528" s="222">
        <f t="shared" si="1336"/>
        <v>0</v>
      </c>
      <c r="HV528" s="222">
        <f t="shared" si="1337"/>
        <v>0</v>
      </c>
      <c r="HW528" s="222">
        <f t="shared" si="1338"/>
        <v>0</v>
      </c>
      <c r="HX528" s="222">
        <f t="shared" si="1339"/>
        <v>0</v>
      </c>
      <c r="HY528" s="222">
        <f t="shared" si="1340"/>
        <v>0</v>
      </c>
      <c r="HZ528" s="222">
        <f t="shared" si="1341"/>
        <v>0</v>
      </c>
      <c r="IA528" s="222">
        <f t="shared" si="1342"/>
        <v>0</v>
      </c>
      <c r="IB528" s="222">
        <f t="shared" si="1343"/>
        <v>0</v>
      </c>
      <c r="IC528" s="222">
        <f t="shared" si="1344"/>
        <v>0</v>
      </c>
      <c r="ID528" s="222">
        <f t="shared" si="1345"/>
        <v>0</v>
      </c>
      <c r="IE528" s="222">
        <f t="shared" si="1346"/>
        <v>0</v>
      </c>
      <c r="IF528" s="222">
        <f t="shared" si="1347"/>
        <v>0</v>
      </c>
      <c r="IG528" s="222">
        <f t="shared" si="1348"/>
        <v>0</v>
      </c>
      <c r="IH528" s="222">
        <f t="shared" si="1349"/>
        <v>0</v>
      </c>
      <c r="II528" s="222">
        <f t="shared" si="1350"/>
        <v>0</v>
      </c>
      <c r="IJ528" s="222">
        <f t="shared" si="1351"/>
        <v>0</v>
      </c>
      <c r="IK528" s="222">
        <f t="shared" si="1352"/>
        <v>0</v>
      </c>
      <c r="IL528" s="222">
        <f t="shared" si="1353"/>
        <v>0</v>
      </c>
      <c r="IM528" s="222">
        <f t="shared" si="1354"/>
        <v>0</v>
      </c>
      <c r="IN528" s="222">
        <f t="shared" si="1355"/>
        <v>0</v>
      </c>
      <c r="IO528" s="222">
        <f t="shared" si="1356"/>
        <v>0</v>
      </c>
      <c r="IP528" s="222">
        <f t="shared" si="1357"/>
        <v>0</v>
      </c>
      <c r="IQ528" s="222">
        <f t="shared" si="1358"/>
        <v>0</v>
      </c>
      <c r="IR528" s="222">
        <f t="shared" si="1359"/>
        <v>0</v>
      </c>
      <c r="IS528" s="222">
        <f t="shared" si="1360"/>
        <v>0</v>
      </c>
      <c r="IT528" s="222">
        <f t="shared" si="1361"/>
        <v>0</v>
      </c>
      <c r="IU528" s="222">
        <f t="shared" si="1362"/>
        <v>0</v>
      </c>
      <c r="IV528" s="222">
        <f t="shared" si="1363"/>
        <v>0</v>
      </c>
      <c r="IW528" s="222">
        <f t="shared" si="1364"/>
        <v>0</v>
      </c>
      <c r="IX528" s="222">
        <f t="shared" si="1365"/>
        <v>0</v>
      </c>
      <c r="IY528" s="222">
        <f t="shared" si="1366"/>
        <v>0</v>
      </c>
      <c r="IZ528" s="222">
        <f t="shared" si="1367"/>
        <v>0</v>
      </c>
      <c r="JA528" s="222">
        <f t="shared" si="1368"/>
        <v>0</v>
      </c>
      <c r="JB528" s="222">
        <f t="shared" si="1369"/>
        <v>0</v>
      </c>
    </row>
    <row r="529" spans="2:262">
      <c r="B529" s="230">
        <v>168</v>
      </c>
      <c r="C529" s="229">
        <f t="shared" si="1370"/>
        <v>3.2812500000000025E-3</v>
      </c>
      <c r="D529" s="226">
        <f t="shared" ca="1" si="1113"/>
        <v>23.50108537910836</v>
      </c>
      <c r="E529" s="225">
        <f ca="1">FR361</f>
        <v>-0.49891462089163818</v>
      </c>
      <c r="F529" s="224">
        <v>168</v>
      </c>
      <c r="G529" s="222">
        <f t="shared" si="1114"/>
        <v>0</v>
      </c>
      <c r="H529" s="222">
        <f t="shared" si="1115"/>
        <v>0</v>
      </c>
      <c r="I529" s="222">
        <f t="shared" si="1116"/>
        <v>0</v>
      </c>
      <c r="J529" s="222">
        <f t="shared" si="1117"/>
        <v>0</v>
      </c>
      <c r="K529" s="222">
        <f t="shared" si="1118"/>
        <v>0</v>
      </c>
      <c r="L529" s="222">
        <f t="shared" si="1119"/>
        <v>0</v>
      </c>
      <c r="M529" s="222">
        <f t="shared" si="1120"/>
        <v>0</v>
      </c>
      <c r="N529" s="222">
        <f t="shared" si="1121"/>
        <v>0</v>
      </c>
      <c r="O529" s="222">
        <f t="shared" si="1122"/>
        <v>0</v>
      </c>
      <c r="P529" s="222">
        <f t="shared" si="1123"/>
        <v>0</v>
      </c>
      <c r="Q529" s="222">
        <f t="shared" si="1124"/>
        <v>0</v>
      </c>
      <c r="R529" s="222">
        <f t="shared" si="1125"/>
        <v>0</v>
      </c>
      <c r="S529" s="222">
        <f t="shared" si="1126"/>
        <v>0</v>
      </c>
      <c r="T529" s="222">
        <f t="shared" si="1127"/>
        <v>0</v>
      </c>
      <c r="U529" s="222">
        <f t="shared" si="1128"/>
        <v>0</v>
      </c>
      <c r="V529" s="222">
        <f t="shared" si="1129"/>
        <v>0</v>
      </c>
      <c r="W529" s="222">
        <f t="shared" si="1130"/>
        <v>0</v>
      </c>
      <c r="X529" s="222">
        <f t="shared" si="1131"/>
        <v>0</v>
      </c>
      <c r="Y529" s="222">
        <f t="shared" si="1132"/>
        <v>0</v>
      </c>
      <c r="Z529" s="222">
        <f t="shared" si="1133"/>
        <v>0</v>
      </c>
      <c r="AA529" s="222">
        <f t="shared" si="1134"/>
        <v>0</v>
      </c>
      <c r="AB529" s="222">
        <f t="shared" si="1135"/>
        <v>0</v>
      </c>
      <c r="AC529" s="222">
        <f t="shared" si="1136"/>
        <v>0</v>
      </c>
      <c r="AD529" s="222">
        <f t="shared" si="1137"/>
        <v>0</v>
      </c>
      <c r="AE529" s="222">
        <f t="shared" si="1138"/>
        <v>0</v>
      </c>
      <c r="AF529" s="222">
        <f t="shared" si="1139"/>
        <v>0</v>
      </c>
      <c r="AG529" s="222">
        <f t="shared" si="1140"/>
        <v>0</v>
      </c>
      <c r="AH529" s="222">
        <f t="shared" si="1141"/>
        <v>0</v>
      </c>
      <c r="AI529" s="222">
        <f t="shared" si="1142"/>
        <v>0</v>
      </c>
      <c r="AJ529" s="222">
        <f t="shared" si="1143"/>
        <v>0</v>
      </c>
      <c r="AK529" s="222">
        <f t="shared" si="1144"/>
        <v>0</v>
      </c>
      <c r="AL529" s="222">
        <f t="shared" si="1145"/>
        <v>0</v>
      </c>
      <c r="AM529" s="222">
        <f t="shared" si="1146"/>
        <v>0</v>
      </c>
      <c r="AN529" s="222">
        <f t="shared" si="1147"/>
        <v>0</v>
      </c>
      <c r="AO529" s="222">
        <f t="shared" si="1148"/>
        <v>0</v>
      </c>
      <c r="AP529" s="222">
        <f t="shared" si="1149"/>
        <v>0</v>
      </c>
      <c r="AQ529" s="222">
        <f t="shared" si="1150"/>
        <v>0</v>
      </c>
      <c r="AR529" s="222">
        <f t="shared" si="1151"/>
        <v>0</v>
      </c>
      <c r="AS529" s="222">
        <f t="shared" si="1152"/>
        <v>0</v>
      </c>
      <c r="AT529" s="222">
        <f t="shared" si="1153"/>
        <v>0</v>
      </c>
      <c r="AU529" s="222">
        <f t="shared" si="1154"/>
        <v>0</v>
      </c>
      <c r="AV529" s="222">
        <f t="shared" si="1155"/>
        <v>0</v>
      </c>
      <c r="AW529" s="222">
        <f t="shared" si="1156"/>
        <v>0</v>
      </c>
      <c r="AX529" s="222">
        <f t="shared" si="1157"/>
        <v>0</v>
      </c>
      <c r="AY529" s="222">
        <f t="shared" si="1158"/>
        <v>0</v>
      </c>
      <c r="AZ529" s="222">
        <f t="shared" si="1159"/>
        <v>0</v>
      </c>
      <c r="BA529" s="222">
        <f t="shared" si="1160"/>
        <v>0</v>
      </c>
      <c r="BB529" s="222">
        <f t="shared" si="1161"/>
        <v>0</v>
      </c>
      <c r="BC529" s="222">
        <f t="shared" si="1162"/>
        <v>0</v>
      </c>
      <c r="BD529" s="222">
        <f t="shared" si="1163"/>
        <v>0</v>
      </c>
      <c r="BE529" s="222">
        <f t="shared" si="1164"/>
        <v>0</v>
      </c>
      <c r="BF529" s="222">
        <f t="shared" si="1165"/>
        <v>0</v>
      </c>
      <c r="BG529" s="222">
        <f t="shared" si="1166"/>
        <v>0</v>
      </c>
      <c r="BH529" s="222">
        <f t="shared" si="1167"/>
        <v>0</v>
      </c>
      <c r="BI529" s="222">
        <f t="shared" si="1168"/>
        <v>0</v>
      </c>
      <c r="BJ529" s="222">
        <f t="shared" si="1169"/>
        <v>0</v>
      </c>
      <c r="BK529" s="222">
        <f t="shared" si="1170"/>
        <v>0</v>
      </c>
      <c r="BL529" s="222">
        <f t="shared" si="1171"/>
        <v>0</v>
      </c>
      <c r="BM529" s="222">
        <f t="shared" si="1172"/>
        <v>0</v>
      </c>
      <c r="BN529" s="222">
        <f t="shared" si="1173"/>
        <v>0</v>
      </c>
      <c r="BO529" s="222">
        <f t="shared" si="1174"/>
        <v>0</v>
      </c>
      <c r="BP529" s="222">
        <f t="shared" si="1175"/>
        <v>0</v>
      </c>
      <c r="BQ529" s="222">
        <f t="shared" si="1176"/>
        <v>0</v>
      </c>
      <c r="BR529" s="222">
        <f t="shared" si="1177"/>
        <v>0</v>
      </c>
      <c r="BS529" s="222">
        <f t="shared" si="1178"/>
        <v>0</v>
      </c>
      <c r="BT529" s="222">
        <f t="shared" si="1179"/>
        <v>0</v>
      </c>
      <c r="BU529" s="222">
        <f t="shared" si="1180"/>
        <v>0</v>
      </c>
      <c r="BV529" s="222">
        <f t="shared" si="1181"/>
        <v>0</v>
      </c>
      <c r="BW529" s="222">
        <f t="shared" si="1182"/>
        <v>0</v>
      </c>
      <c r="BX529" s="222">
        <f t="shared" si="1183"/>
        <v>0</v>
      </c>
      <c r="BY529" s="222">
        <f t="shared" si="1184"/>
        <v>0</v>
      </c>
      <c r="BZ529" s="222">
        <f t="shared" si="1185"/>
        <v>0</v>
      </c>
      <c r="CA529" s="222">
        <f t="shared" si="1186"/>
        <v>0</v>
      </c>
      <c r="CB529" s="222">
        <f t="shared" si="1187"/>
        <v>0</v>
      </c>
      <c r="CC529" s="222">
        <f t="shared" si="1188"/>
        <v>0</v>
      </c>
      <c r="CD529" s="222">
        <f t="shared" si="1189"/>
        <v>0</v>
      </c>
      <c r="CE529" s="222">
        <f t="shared" si="1190"/>
        <v>0</v>
      </c>
      <c r="CF529" s="222">
        <f t="shared" si="1191"/>
        <v>0</v>
      </c>
      <c r="CG529" s="222">
        <f t="shared" si="1192"/>
        <v>0</v>
      </c>
      <c r="CH529" s="222">
        <f t="shared" si="1193"/>
        <v>0</v>
      </c>
      <c r="CI529" s="222">
        <f t="shared" si="1194"/>
        <v>0</v>
      </c>
      <c r="CJ529" s="222">
        <f t="shared" si="1195"/>
        <v>0</v>
      </c>
      <c r="CK529" s="222">
        <f t="shared" si="1196"/>
        <v>0</v>
      </c>
      <c r="CL529" s="222">
        <f t="shared" si="1197"/>
        <v>0</v>
      </c>
      <c r="CM529" s="222">
        <f t="shared" si="1198"/>
        <v>0</v>
      </c>
      <c r="CN529" s="222">
        <f t="shared" si="1199"/>
        <v>0</v>
      </c>
      <c r="CO529" s="222">
        <f t="shared" si="1200"/>
        <v>0</v>
      </c>
      <c r="CP529" s="222">
        <f t="shared" si="1201"/>
        <v>0</v>
      </c>
      <c r="CQ529" s="222">
        <f t="shared" si="1202"/>
        <v>0</v>
      </c>
      <c r="CR529" s="222">
        <f t="shared" si="1203"/>
        <v>0</v>
      </c>
      <c r="CS529" s="222">
        <f t="shared" si="1204"/>
        <v>0</v>
      </c>
      <c r="CT529" s="222">
        <f t="shared" si="1205"/>
        <v>0</v>
      </c>
      <c r="CU529" s="222">
        <f t="shared" si="1206"/>
        <v>0</v>
      </c>
      <c r="CV529" s="222">
        <f t="shared" si="1207"/>
        <v>0</v>
      </c>
      <c r="CW529" s="222">
        <f t="shared" si="1208"/>
        <v>0</v>
      </c>
      <c r="CX529" s="222">
        <f t="shared" si="1209"/>
        <v>0</v>
      </c>
      <c r="CY529" s="222">
        <f t="shared" si="1210"/>
        <v>0</v>
      </c>
      <c r="CZ529" s="222">
        <f t="shared" si="1211"/>
        <v>0</v>
      </c>
      <c r="DA529" s="222">
        <f t="shared" si="1212"/>
        <v>0</v>
      </c>
      <c r="DB529" s="222">
        <f t="shared" si="1213"/>
        <v>0</v>
      </c>
      <c r="DC529" s="222">
        <f t="shared" si="1214"/>
        <v>0</v>
      </c>
      <c r="DD529" s="222">
        <f t="shared" si="1215"/>
        <v>0</v>
      </c>
      <c r="DE529" s="222">
        <f t="shared" si="1216"/>
        <v>0</v>
      </c>
      <c r="DF529" s="222">
        <f t="shared" si="1217"/>
        <v>0</v>
      </c>
      <c r="DG529" s="222">
        <f t="shared" si="1218"/>
        <v>0</v>
      </c>
      <c r="DH529" s="222">
        <f t="shared" si="1219"/>
        <v>0</v>
      </c>
      <c r="DI529" s="222">
        <f t="shared" si="1220"/>
        <v>0</v>
      </c>
      <c r="DJ529" s="222">
        <f t="shared" si="1221"/>
        <v>0</v>
      </c>
      <c r="DK529" s="222">
        <f t="shared" si="1222"/>
        <v>0</v>
      </c>
      <c r="DL529" s="222">
        <f t="shared" si="1223"/>
        <v>0</v>
      </c>
      <c r="DM529" s="222">
        <f t="shared" si="1224"/>
        <v>0</v>
      </c>
      <c r="DN529" s="222">
        <f t="shared" si="1225"/>
        <v>0</v>
      </c>
      <c r="DO529" s="222">
        <f t="shared" si="1226"/>
        <v>0</v>
      </c>
      <c r="DP529" s="222">
        <f t="shared" si="1227"/>
        <v>0</v>
      </c>
      <c r="DQ529" s="222">
        <f t="shared" si="1228"/>
        <v>0</v>
      </c>
      <c r="DR529" s="222">
        <f t="shared" si="1229"/>
        <v>0</v>
      </c>
      <c r="DS529" s="222">
        <f t="shared" si="1230"/>
        <v>0</v>
      </c>
      <c r="DT529" s="222">
        <f t="shared" si="1231"/>
        <v>0</v>
      </c>
      <c r="DU529" s="222">
        <f t="shared" si="1232"/>
        <v>0</v>
      </c>
      <c r="DV529" s="222">
        <f t="shared" si="1233"/>
        <v>0</v>
      </c>
      <c r="DW529" s="222">
        <f t="shared" si="1234"/>
        <v>0</v>
      </c>
      <c r="DX529" s="222">
        <f t="shared" si="1235"/>
        <v>0</v>
      </c>
      <c r="DY529" s="222">
        <f t="shared" si="1236"/>
        <v>0</v>
      </c>
      <c r="DZ529" s="222">
        <f t="shared" si="1237"/>
        <v>0</v>
      </c>
      <c r="EA529" s="222">
        <f t="shared" si="1238"/>
        <v>0</v>
      </c>
      <c r="EB529" s="222">
        <f t="shared" si="1239"/>
        <v>0</v>
      </c>
      <c r="EC529" s="222">
        <f t="shared" si="1240"/>
        <v>0</v>
      </c>
      <c r="ED529" s="222">
        <f t="shared" si="1241"/>
        <v>0</v>
      </c>
      <c r="EE529" s="222">
        <f t="shared" si="1242"/>
        <v>0</v>
      </c>
      <c r="EF529" s="222">
        <f t="shared" si="1243"/>
        <v>0</v>
      </c>
      <c r="EG529" s="222">
        <f t="shared" si="1244"/>
        <v>0</v>
      </c>
      <c r="EH529" s="222">
        <f t="shared" si="1245"/>
        <v>0</v>
      </c>
      <c r="EI529" s="222">
        <f t="shared" si="1246"/>
        <v>0</v>
      </c>
      <c r="EJ529" s="222">
        <f t="shared" si="1247"/>
        <v>0</v>
      </c>
      <c r="EK529" s="222">
        <f t="shared" si="1248"/>
        <v>0</v>
      </c>
      <c r="EL529" s="222">
        <f t="shared" si="1249"/>
        <v>0</v>
      </c>
      <c r="EM529" s="222">
        <f t="shared" si="1250"/>
        <v>0</v>
      </c>
      <c r="EN529" s="222">
        <f t="shared" si="1251"/>
        <v>0</v>
      </c>
      <c r="EO529" s="222">
        <f t="shared" si="1252"/>
        <v>0</v>
      </c>
      <c r="EP529" s="222">
        <f t="shared" si="1253"/>
        <v>0</v>
      </c>
      <c r="EQ529" s="222">
        <f t="shared" si="1254"/>
        <v>0</v>
      </c>
      <c r="ER529" s="222">
        <f t="shared" si="1255"/>
        <v>0</v>
      </c>
      <c r="ES529" s="222">
        <f t="shared" si="1256"/>
        <v>0</v>
      </c>
      <c r="ET529" s="222">
        <f t="shared" si="1257"/>
        <v>0</v>
      </c>
      <c r="EU529" s="222">
        <f t="shared" si="1258"/>
        <v>0</v>
      </c>
      <c r="EV529" s="222">
        <f t="shared" si="1259"/>
        <v>0</v>
      </c>
      <c r="EW529" s="222">
        <f t="shared" si="1260"/>
        <v>0</v>
      </c>
      <c r="EX529" s="222">
        <f t="shared" si="1261"/>
        <v>0</v>
      </c>
      <c r="EY529" s="222">
        <f t="shared" si="1262"/>
        <v>0</v>
      </c>
      <c r="EZ529" s="222">
        <f t="shared" si="1263"/>
        <v>0</v>
      </c>
      <c r="FA529" s="222">
        <f t="shared" si="1264"/>
        <v>0</v>
      </c>
      <c r="FB529" s="222">
        <f t="shared" si="1265"/>
        <v>0</v>
      </c>
      <c r="FC529" s="222">
        <f t="shared" si="1266"/>
        <v>0</v>
      </c>
      <c r="FD529" s="222">
        <f t="shared" si="1267"/>
        <v>0</v>
      </c>
      <c r="FE529" s="222">
        <f t="shared" si="1268"/>
        <v>0</v>
      </c>
      <c r="FF529" s="222">
        <f t="shared" si="1269"/>
        <v>0</v>
      </c>
      <c r="FG529" s="222">
        <f t="shared" si="1270"/>
        <v>0</v>
      </c>
      <c r="FH529" s="222">
        <f t="shared" si="1271"/>
        <v>0</v>
      </c>
      <c r="FI529" s="222">
        <f t="shared" si="1272"/>
        <v>0</v>
      </c>
      <c r="FJ529" s="222">
        <f t="shared" si="1273"/>
        <v>0</v>
      </c>
      <c r="FK529" s="222">
        <f t="shared" si="1274"/>
        <v>0</v>
      </c>
      <c r="FL529" s="222">
        <f t="shared" si="1275"/>
        <v>0</v>
      </c>
      <c r="FM529" s="222">
        <f t="shared" si="1276"/>
        <v>0</v>
      </c>
      <c r="FN529" s="222">
        <f t="shared" si="1277"/>
        <v>0</v>
      </c>
      <c r="FO529" s="222">
        <f t="shared" si="1278"/>
        <v>0</v>
      </c>
      <c r="FP529" s="222">
        <f t="shared" si="1279"/>
        <v>0</v>
      </c>
      <c r="FQ529" s="222">
        <f t="shared" si="1280"/>
        <v>0</v>
      </c>
      <c r="FR529" s="222">
        <f t="shared" si="1281"/>
        <v>0</v>
      </c>
      <c r="FS529" s="222">
        <f t="shared" si="1282"/>
        <v>0</v>
      </c>
      <c r="FT529" s="222">
        <f t="shared" si="1283"/>
        <v>0</v>
      </c>
      <c r="FU529" s="222">
        <f t="shared" si="1284"/>
        <v>0</v>
      </c>
      <c r="FV529" s="222">
        <f t="shared" si="1285"/>
        <v>0</v>
      </c>
      <c r="FW529" s="222">
        <f t="shared" si="1286"/>
        <v>0</v>
      </c>
      <c r="FX529" s="222">
        <f t="shared" si="1287"/>
        <v>0</v>
      </c>
      <c r="FY529" s="222">
        <f t="shared" si="1288"/>
        <v>0</v>
      </c>
      <c r="FZ529" s="222">
        <f t="shared" si="1289"/>
        <v>0</v>
      </c>
      <c r="GA529" s="222">
        <f t="shared" si="1290"/>
        <v>0</v>
      </c>
      <c r="GB529" s="222">
        <f t="shared" si="1291"/>
        <v>0</v>
      </c>
      <c r="GC529" s="222">
        <f t="shared" si="1292"/>
        <v>0</v>
      </c>
      <c r="GD529" s="222">
        <f t="shared" si="1293"/>
        <v>0</v>
      </c>
      <c r="GE529" s="222">
        <f t="shared" si="1294"/>
        <v>0</v>
      </c>
      <c r="GF529" s="222">
        <f t="shared" si="1295"/>
        <v>0</v>
      </c>
      <c r="GG529" s="222">
        <f t="shared" si="1296"/>
        <v>0</v>
      </c>
      <c r="GH529" s="222">
        <f t="shared" si="1297"/>
        <v>0</v>
      </c>
      <c r="GI529" s="222">
        <f t="shared" si="1298"/>
        <v>0</v>
      </c>
      <c r="GJ529" s="222">
        <f t="shared" si="1299"/>
        <v>0</v>
      </c>
      <c r="GK529" s="222">
        <f t="shared" si="1300"/>
        <v>0</v>
      </c>
      <c r="GL529" s="222">
        <f t="shared" si="1301"/>
        <v>0</v>
      </c>
      <c r="GM529" s="222">
        <f t="shared" si="1302"/>
        <v>0</v>
      </c>
      <c r="GN529" s="222">
        <f t="shared" si="1303"/>
        <v>0</v>
      </c>
      <c r="GO529" s="222">
        <f t="shared" si="1304"/>
        <v>0</v>
      </c>
      <c r="GP529" s="222">
        <f t="shared" si="1305"/>
        <v>0</v>
      </c>
      <c r="GQ529" s="222">
        <f t="shared" si="1306"/>
        <v>0</v>
      </c>
      <c r="GR529" s="222">
        <f t="shared" si="1307"/>
        <v>0</v>
      </c>
      <c r="GS529" s="222">
        <f t="shared" si="1308"/>
        <v>0</v>
      </c>
      <c r="GT529" s="222">
        <f t="shared" si="1309"/>
        <v>0</v>
      </c>
      <c r="GU529" s="222">
        <f t="shared" si="1310"/>
        <v>0</v>
      </c>
      <c r="GV529" s="222">
        <f t="shared" si="1311"/>
        <v>0</v>
      </c>
      <c r="GW529" s="222">
        <f t="shared" si="1312"/>
        <v>0</v>
      </c>
      <c r="GX529" s="222">
        <f t="shared" si="1313"/>
        <v>0</v>
      </c>
      <c r="GY529" s="222">
        <f t="shared" si="1314"/>
        <v>0</v>
      </c>
      <c r="GZ529" s="222">
        <f t="shared" si="1315"/>
        <v>0</v>
      </c>
      <c r="HA529" s="222">
        <f t="shared" si="1316"/>
        <v>0</v>
      </c>
      <c r="HB529" s="222">
        <f t="shared" si="1317"/>
        <v>0</v>
      </c>
      <c r="HC529" s="222">
        <f t="shared" si="1318"/>
        <v>0</v>
      </c>
      <c r="HD529" s="222">
        <f t="shared" si="1319"/>
        <v>0</v>
      </c>
      <c r="HE529" s="222">
        <f t="shared" si="1320"/>
        <v>0</v>
      </c>
      <c r="HF529" s="222">
        <f t="shared" si="1321"/>
        <v>0</v>
      </c>
      <c r="HG529" s="222">
        <f t="shared" si="1322"/>
        <v>0</v>
      </c>
      <c r="HH529" s="222">
        <f t="shared" si="1323"/>
        <v>0</v>
      </c>
      <c r="HI529" s="222">
        <f t="shared" si="1324"/>
        <v>0</v>
      </c>
      <c r="HJ529" s="222">
        <f t="shared" si="1325"/>
        <v>0</v>
      </c>
      <c r="HK529" s="222">
        <f t="shared" si="1326"/>
        <v>0</v>
      </c>
      <c r="HL529" s="222">
        <f t="shared" si="1327"/>
        <v>0</v>
      </c>
      <c r="HM529" s="222">
        <f t="shared" si="1328"/>
        <v>0</v>
      </c>
      <c r="HN529" s="222">
        <f t="shared" si="1329"/>
        <v>0</v>
      </c>
      <c r="HO529" s="222">
        <f t="shared" si="1330"/>
        <v>0</v>
      </c>
      <c r="HP529" s="222">
        <f t="shared" si="1331"/>
        <v>0</v>
      </c>
      <c r="HQ529" s="222">
        <f t="shared" si="1332"/>
        <v>0</v>
      </c>
      <c r="HR529" s="222">
        <f t="shared" si="1333"/>
        <v>0</v>
      </c>
      <c r="HS529" s="222">
        <f t="shared" si="1334"/>
        <v>0</v>
      </c>
      <c r="HT529" s="222">
        <f t="shared" si="1335"/>
        <v>0</v>
      </c>
      <c r="HU529" s="222">
        <f t="shared" si="1336"/>
        <v>0</v>
      </c>
      <c r="HV529" s="222">
        <f t="shared" si="1337"/>
        <v>0</v>
      </c>
      <c r="HW529" s="222">
        <f t="shared" si="1338"/>
        <v>0</v>
      </c>
      <c r="HX529" s="222">
        <f t="shared" si="1339"/>
        <v>0</v>
      </c>
      <c r="HY529" s="222">
        <f t="shared" si="1340"/>
        <v>0</v>
      </c>
      <c r="HZ529" s="222">
        <f t="shared" si="1341"/>
        <v>0</v>
      </c>
      <c r="IA529" s="222">
        <f t="shared" si="1342"/>
        <v>0</v>
      </c>
      <c r="IB529" s="222">
        <f t="shared" si="1343"/>
        <v>0</v>
      </c>
      <c r="IC529" s="222">
        <f t="shared" si="1344"/>
        <v>0</v>
      </c>
      <c r="ID529" s="222">
        <f t="shared" si="1345"/>
        <v>0</v>
      </c>
      <c r="IE529" s="222">
        <f t="shared" si="1346"/>
        <v>0</v>
      </c>
      <c r="IF529" s="222">
        <f t="shared" si="1347"/>
        <v>0</v>
      </c>
      <c r="IG529" s="222">
        <f t="shared" si="1348"/>
        <v>0</v>
      </c>
      <c r="IH529" s="222">
        <f t="shared" si="1349"/>
        <v>0</v>
      </c>
      <c r="II529" s="222">
        <f t="shared" si="1350"/>
        <v>0</v>
      </c>
      <c r="IJ529" s="222">
        <f t="shared" si="1351"/>
        <v>0</v>
      </c>
      <c r="IK529" s="222">
        <f t="shared" si="1352"/>
        <v>0</v>
      </c>
      <c r="IL529" s="222">
        <f t="shared" si="1353"/>
        <v>0</v>
      </c>
      <c r="IM529" s="222">
        <f t="shared" si="1354"/>
        <v>0</v>
      </c>
      <c r="IN529" s="222">
        <f t="shared" si="1355"/>
        <v>0</v>
      </c>
      <c r="IO529" s="222">
        <f t="shared" si="1356"/>
        <v>0</v>
      </c>
      <c r="IP529" s="222">
        <f t="shared" si="1357"/>
        <v>0</v>
      </c>
      <c r="IQ529" s="222">
        <f t="shared" si="1358"/>
        <v>0</v>
      </c>
      <c r="IR529" s="222">
        <f t="shared" si="1359"/>
        <v>0</v>
      </c>
      <c r="IS529" s="222">
        <f t="shared" si="1360"/>
        <v>0</v>
      </c>
      <c r="IT529" s="222">
        <f t="shared" si="1361"/>
        <v>0</v>
      </c>
      <c r="IU529" s="222">
        <f t="shared" si="1362"/>
        <v>0</v>
      </c>
      <c r="IV529" s="222">
        <f t="shared" si="1363"/>
        <v>0</v>
      </c>
      <c r="IW529" s="222">
        <f t="shared" si="1364"/>
        <v>0</v>
      </c>
      <c r="IX529" s="222">
        <f t="shared" si="1365"/>
        <v>0</v>
      </c>
      <c r="IY529" s="222">
        <f t="shared" si="1366"/>
        <v>0</v>
      </c>
      <c r="IZ529" s="222">
        <f t="shared" si="1367"/>
        <v>0</v>
      </c>
      <c r="JA529" s="222">
        <f t="shared" si="1368"/>
        <v>0</v>
      </c>
      <c r="JB529" s="222">
        <f t="shared" si="1369"/>
        <v>0</v>
      </c>
    </row>
    <row r="530" spans="2:262">
      <c r="B530" s="230">
        <v>169</v>
      </c>
      <c r="C530" s="229">
        <f t="shared" si="1370"/>
        <v>3.3007812500000025E-3</v>
      </c>
      <c r="D530" s="226">
        <f t="shared" ca="1" si="1113"/>
        <v>23.53317549558248</v>
      </c>
      <c r="E530" s="225">
        <f ca="1">FS361</f>
        <v>-0.46682450441752099</v>
      </c>
      <c r="F530" s="224">
        <v>169</v>
      </c>
      <c r="G530" s="222">
        <f t="shared" si="1114"/>
        <v>0</v>
      </c>
      <c r="H530" s="222">
        <f t="shared" si="1115"/>
        <v>0</v>
      </c>
      <c r="I530" s="222">
        <f t="shared" si="1116"/>
        <v>0</v>
      </c>
      <c r="J530" s="222">
        <f t="shared" si="1117"/>
        <v>0</v>
      </c>
      <c r="K530" s="222">
        <f t="shared" si="1118"/>
        <v>0</v>
      </c>
      <c r="L530" s="222">
        <f t="shared" si="1119"/>
        <v>0</v>
      </c>
      <c r="M530" s="222">
        <f t="shared" si="1120"/>
        <v>0</v>
      </c>
      <c r="N530" s="222">
        <f t="shared" si="1121"/>
        <v>0</v>
      </c>
      <c r="O530" s="222">
        <f t="shared" si="1122"/>
        <v>0</v>
      </c>
      <c r="P530" s="222">
        <f t="shared" si="1123"/>
        <v>0</v>
      </c>
      <c r="Q530" s="222">
        <f t="shared" si="1124"/>
        <v>0</v>
      </c>
      <c r="R530" s="222">
        <f t="shared" si="1125"/>
        <v>0</v>
      </c>
      <c r="S530" s="222">
        <f t="shared" si="1126"/>
        <v>0</v>
      </c>
      <c r="T530" s="222">
        <f t="shared" si="1127"/>
        <v>0</v>
      </c>
      <c r="U530" s="222">
        <f t="shared" si="1128"/>
        <v>0</v>
      </c>
      <c r="V530" s="222">
        <f t="shared" si="1129"/>
        <v>0</v>
      </c>
      <c r="W530" s="222">
        <f t="shared" si="1130"/>
        <v>0</v>
      </c>
      <c r="X530" s="222">
        <f t="shared" si="1131"/>
        <v>0</v>
      </c>
      <c r="Y530" s="222">
        <f t="shared" si="1132"/>
        <v>0</v>
      </c>
      <c r="Z530" s="222">
        <f t="shared" si="1133"/>
        <v>0</v>
      </c>
      <c r="AA530" s="222">
        <f t="shared" si="1134"/>
        <v>0</v>
      </c>
      <c r="AB530" s="222">
        <f t="shared" si="1135"/>
        <v>0</v>
      </c>
      <c r="AC530" s="222">
        <f t="shared" si="1136"/>
        <v>0</v>
      </c>
      <c r="AD530" s="222">
        <f t="shared" si="1137"/>
        <v>0</v>
      </c>
      <c r="AE530" s="222">
        <f t="shared" si="1138"/>
        <v>0</v>
      </c>
      <c r="AF530" s="222">
        <f t="shared" si="1139"/>
        <v>0</v>
      </c>
      <c r="AG530" s="222">
        <f t="shared" si="1140"/>
        <v>0</v>
      </c>
      <c r="AH530" s="222">
        <f t="shared" si="1141"/>
        <v>0</v>
      </c>
      <c r="AI530" s="222">
        <f t="shared" si="1142"/>
        <v>0</v>
      </c>
      <c r="AJ530" s="222">
        <f t="shared" si="1143"/>
        <v>0</v>
      </c>
      <c r="AK530" s="222">
        <f t="shared" si="1144"/>
        <v>0</v>
      </c>
      <c r="AL530" s="222">
        <f t="shared" si="1145"/>
        <v>0</v>
      </c>
      <c r="AM530" s="222">
        <f t="shared" si="1146"/>
        <v>0</v>
      </c>
      <c r="AN530" s="222">
        <f t="shared" si="1147"/>
        <v>0</v>
      </c>
      <c r="AO530" s="222">
        <f t="shared" si="1148"/>
        <v>0</v>
      </c>
      <c r="AP530" s="222">
        <f t="shared" si="1149"/>
        <v>0</v>
      </c>
      <c r="AQ530" s="222">
        <f t="shared" si="1150"/>
        <v>0</v>
      </c>
      <c r="AR530" s="222">
        <f t="shared" si="1151"/>
        <v>0</v>
      </c>
      <c r="AS530" s="222">
        <f t="shared" si="1152"/>
        <v>0</v>
      </c>
      <c r="AT530" s="222">
        <f t="shared" si="1153"/>
        <v>0</v>
      </c>
      <c r="AU530" s="222">
        <f t="shared" si="1154"/>
        <v>0</v>
      </c>
      <c r="AV530" s="222">
        <f t="shared" si="1155"/>
        <v>0</v>
      </c>
      <c r="AW530" s="222">
        <f t="shared" si="1156"/>
        <v>0</v>
      </c>
      <c r="AX530" s="222">
        <f t="shared" si="1157"/>
        <v>0</v>
      </c>
      <c r="AY530" s="222">
        <f t="shared" si="1158"/>
        <v>0</v>
      </c>
      <c r="AZ530" s="222">
        <f t="shared" si="1159"/>
        <v>0</v>
      </c>
      <c r="BA530" s="222">
        <f t="shared" si="1160"/>
        <v>0</v>
      </c>
      <c r="BB530" s="222">
        <f t="shared" si="1161"/>
        <v>0</v>
      </c>
      <c r="BC530" s="222">
        <f t="shared" si="1162"/>
        <v>0</v>
      </c>
      <c r="BD530" s="222">
        <f t="shared" si="1163"/>
        <v>0</v>
      </c>
      <c r="BE530" s="222">
        <f t="shared" si="1164"/>
        <v>0</v>
      </c>
      <c r="BF530" s="222">
        <f t="shared" si="1165"/>
        <v>0</v>
      </c>
      <c r="BG530" s="222">
        <f t="shared" si="1166"/>
        <v>0</v>
      </c>
      <c r="BH530" s="222">
        <f t="shared" si="1167"/>
        <v>0</v>
      </c>
      <c r="BI530" s="222">
        <f t="shared" si="1168"/>
        <v>0</v>
      </c>
      <c r="BJ530" s="222">
        <f t="shared" si="1169"/>
        <v>0</v>
      </c>
      <c r="BK530" s="222">
        <f t="shared" si="1170"/>
        <v>0</v>
      </c>
      <c r="BL530" s="222">
        <f t="shared" si="1171"/>
        <v>0</v>
      </c>
      <c r="BM530" s="222">
        <f t="shared" si="1172"/>
        <v>0</v>
      </c>
      <c r="BN530" s="222">
        <f t="shared" si="1173"/>
        <v>0</v>
      </c>
      <c r="BO530" s="222">
        <f t="shared" si="1174"/>
        <v>0</v>
      </c>
      <c r="BP530" s="222">
        <f t="shared" si="1175"/>
        <v>0</v>
      </c>
      <c r="BQ530" s="222">
        <f t="shared" si="1176"/>
        <v>0</v>
      </c>
      <c r="BR530" s="222">
        <f t="shared" si="1177"/>
        <v>0</v>
      </c>
      <c r="BS530" s="222">
        <f t="shared" si="1178"/>
        <v>0</v>
      </c>
      <c r="BT530" s="222">
        <f t="shared" si="1179"/>
        <v>0</v>
      </c>
      <c r="BU530" s="222">
        <f t="shared" si="1180"/>
        <v>0</v>
      </c>
      <c r="BV530" s="222">
        <f t="shared" si="1181"/>
        <v>0</v>
      </c>
      <c r="BW530" s="222">
        <f t="shared" si="1182"/>
        <v>0</v>
      </c>
      <c r="BX530" s="222">
        <f t="shared" si="1183"/>
        <v>0</v>
      </c>
      <c r="BY530" s="222">
        <f t="shared" si="1184"/>
        <v>0</v>
      </c>
      <c r="BZ530" s="222">
        <f t="shared" si="1185"/>
        <v>0</v>
      </c>
      <c r="CA530" s="222">
        <f t="shared" si="1186"/>
        <v>0</v>
      </c>
      <c r="CB530" s="222">
        <f t="shared" si="1187"/>
        <v>0</v>
      </c>
      <c r="CC530" s="222">
        <f t="shared" si="1188"/>
        <v>0</v>
      </c>
      <c r="CD530" s="222">
        <f t="shared" si="1189"/>
        <v>0</v>
      </c>
      <c r="CE530" s="222">
        <f t="shared" si="1190"/>
        <v>0</v>
      </c>
      <c r="CF530" s="222">
        <f t="shared" si="1191"/>
        <v>0</v>
      </c>
      <c r="CG530" s="222">
        <f t="shared" si="1192"/>
        <v>0</v>
      </c>
      <c r="CH530" s="222">
        <f t="shared" si="1193"/>
        <v>0</v>
      </c>
      <c r="CI530" s="222">
        <f t="shared" si="1194"/>
        <v>0</v>
      </c>
      <c r="CJ530" s="222">
        <f t="shared" si="1195"/>
        <v>0</v>
      </c>
      <c r="CK530" s="222">
        <f t="shared" si="1196"/>
        <v>0</v>
      </c>
      <c r="CL530" s="222">
        <f t="shared" si="1197"/>
        <v>0</v>
      </c>
      <c r="CM530" s="222">
        <f t="shared" si="1198"/>
        <v>0</v>
      </c>
      <c r="CN530" s="222">
        <f t="shared" si="1199"/>
        <v>0</v>
      </c>
      <c r="CO530" s="222">
        <f t="shared" si="1200"/>
        <v>0</v>
      </c>
      <c r="CP530" s="222">
        <f t="shared" si="1201"/>
        <v>0</v>
      </c>
      <c r="CQ530" s="222">
        <f t="shared" si="1202"/>
        <v>0</v>
      </c>
      <c r="CR530" s="222">
        <f t="shared" si="1203"/>
        <v>0</v>
      </c>
      <c r="CS530" s="222">
        <f t="shared" si="1204"/>
        <v>0</v>
      </c>
      <c r="CT530" s="222">
        <f t="shared" si="1205"/>
        <v>0</v>
      </c>
      <c r="CU530" s="222">
        <f t="shared" si="1206"/>
        <v>0</v>
      </c>
      <c r="CV530" s="222">
        <f t="shared" si="1207"/>
        <v>0</v>
      </c>
      <c r="CW530" s="222">
        <f t="shared" si="1208"/>
        <v>0</v>
      </c>
      <c r="CX530" s="222">
        <f t="shared" si="1209"/>
        <v>0</v>
      </c>
      <c r="CY530" s="222">
        <f t="shared" si="1210"/>
        <v>0</v>
      </c>
      <c r="CZ530" s="222">
        <f t="shared" si="1211"/>
        <v>0</v>
      </c>
      <c r="DA530" s="222">
        <f t="shared" si="1212"/>
        <v>0</v>
      </c>
      <c r="DB530" s="222">
        <f t="shared" si="1213"/>
        <v>0</v>
      </c>
      <c r="DC530" s="222">
        <f t="shared" si="1214"/>
        <v>0</v>
      </c>
      <c r="DD530" s="222">
        <f t="shared" si="1215"/>
        <v>0</v>
      </c>
      <c r="DE530" s="222">
        <f t="shared" si="1216"/>
        <v>0</v>
      </c>
      <c r="DF530" s="222">
        <f t="shared" si="1217"/>
        <v>0</v>
      </c>
      <c r="DG530" s="222">
        <f t="shared" si="1218"/>
        <v>0</v>
      </c>
      <c r="DH530" s="222">
        <f t="shared" si="1219"/>
        <v>0</v>
      </c>
      <c r="DI530" s="222">
        <f t="shared" si="1220"/>
        <v>0</v>
      </c>
      <c r="DJ530" s="222">
        <f t="shared" si="1221"/>
        <v>0</v>
      </c>
      <c r="DK530" s="222">
        <f t="shared" si="1222"/>
        <v>0</v>
      </c>
      <c r="DL530" s="222">
        <f t="shared" si="1223"/>
        <v>0</v>
      </c>
      <c r="DM530" s="222">
        <f t="shared" si="1224"/>
        <v>0</v>
      </c>
      <c r="DN530" s="222">
        <f t="shared" si="1225"/>
        <v>0</v>
      </c>
      <c r="DO530" s="222">
        <f t="shared" si="1226"/>
        <v>0</v>
      </c>
      <c r="DP530" s="222">
        <f t="shared" si="1227"/>
        <v>0</v>
      </c>
      <c r="DQ530" s="222">
        <f t="shared" si="1228"/>
        <v>0</v>
      </c>
      <c r="DR530" s="222">
        <f t="shared" si="1229"/>
        <v>0</v>
      </c>
      <c r="DS530" s="222">
        <f t="shared" si="1230"/>
        <v>0</v>
      </c>
      <c r="DT530" s="222">
        <f t="shared" si="1231"/>
        <v>0</v>
      </c>
      <c r="DU530" s="222">
        <f t="shared" si="1232"/>
        <v>0</v>
      </c>
      <c r="DV530" s="222">
        <f t="shared" si="1233"/>
        <v>0</v>
      </c>
      <c r="DW530" s="222">
        <f t="shared" si="1234"/>
        <v>0</v>
      </c>
      <c r="DX530" s="222">
        <f t="shared" si="1235"/>
        <v>0</v>
      </c>
      <c r="DY530" s="222">
        <f t="shared" si="1236"/>
        <v>0</v>
      </c>
      <c r="DZ530" s="222">
        <f t="shared" si="1237"/>
        <v>0</v>
      </c>
      <c r="EA530" s="222">
        <f t="shared" si="1238"/>
        <v>0</v>
      </c>
      <c r="EB530" s="222">
        <f t="shared" si="1239"/>
        <v>0</v>
      </c>
      <c r="EC530" s="222">
        <f t="shared" si="1240"/>
        <v>0</v>
      </c>
      <c r="ED530" s="222">
        <f t="shared" si="1241"/>
        <v>0</v>
      </c>
      <c r="EE530" s="222">
        <f t="shared" si="1242"/>
        <v>0</v>
      </c>
      <c r="EF530" s="222">
        <f t="shared" si="1243"/>
        <v>0</v>
      </c>
      <c r="EG530" s="222">
        <f t="shared" si="1244"/>
        <v>0</v>
      </c>
      <c r="EH530" s="222">
        <f t="shared" si="1245"/>
        <v>0</v>
      </c>
      <c r="EI530" s="222">
        <f t="shared" si="1246"/>
        <v>0</v>
      </c>
      <c r="EJ530" s="222">
        <f t="shared" si="1247"/>
        <v>0</v>
      </c>
      <c r="EK530" s="222">
        <f t="shared" si="1248"/>
        <v>0</v>
      </c>
      <c r="EL530" s="222">
        <f t="shared" si="1249"/>
        <v>0</v>
      </c>
      <c r="EM530" s="222">
        <f t="shared" si="1250"/>
        <v>0</v>
      </c>
      <c r="EN530" s="222">
        <f t="shared" si="1251"/>
        <v>0</v>
      </c>
      <c r="EO530" s="222">
        <f t="shared" si="1252"/>
        <v>0</v>
      </c>
      <c r="EP530" s="222">
        <f t="shared" si="1253"/>
        <v>0</v>
      </c>
      <c r="EQ530" s="222">
        <f t="shared" si="1254"/>
        <v>0</v>
      </c>
      <c r="ER530" s="222">
        <f t="shared" si="1255"/>
        <v>0</v>
      </c>
      <c r="ES530" s="222">
        <f t="shared" si="1256"/>
        <v>0</v>
      </c>
      <c r="ET530" s="222">
        <f t="shared" si="1257"/>
        <v>0</v>
      </c>
      <c r="EU530" s="222">
        <f t="shared" si="1258"/>
        <v>0</v>
      </c>
      <c r="EV530" s="222">
        <f t="shared" si="1259"/>
        <v>0</v>
      </c>
      <c r="EW530" s="222">
        <f t="shared" si="1260"/>
        <v>0</v>
      </c>
      <c r="EX530" s="222">
        <f t="shared" si="1261"/>
        <v>0</v>
      </c>
      <c r="EY530" s="222">
        <f t="shared" si="1262"/>
        <v>0</v>
      </c>
      <c r="EZ530" s="222">
        <f t="shared" si="1263"/>
        <v>0</v>
      </c>
      <c r="FA530" s="222">
        <f t="shared" si="1264"/>
        <v>0</v>
      </c>
      <c r="FB530" s="222">
        <f t="shared" si="1265"/>
        <v>0</v>
      </c>
      <c r="FC530" s="222">
        <f t="shared" si="1266"/>
        <v>0</v>
      </c>
      <c r="FD530" s="222">
        <f t="shared" si="1267"/>
        <v>0</v>
      </c>
      <c r="FE530" s="222">
        <f t="shared" si="1268"/>
        <v>0</v>
      </c>
      <c r="FF530" s="222">
        <f t="shared" si="1269"/>
        <v>0</v>
      </c>
      <c r="FG530" s="222">
        <f t="shared" si="1270"/>
        <v>0</v>
      </c>
      <c r="FH530" s="222">
        <f t="shared" si="1271"/>
        <v>0</v>
      </c>
      <c r="FI530" s="222">
        <f t="shared" si="1272"/>
        <v>0</v>
      </c>
      <c r="FJ530" s="222">
        <f t="shared" si="1273"/>
        <v>0</v>
      </c>
      <c r="FK530" s="222">
        <f t="shared" si="1274"/>
        <v>0</v>
      </c>
      <c r="FL530" s="222">
        <f t="shared" si="1275"/>
        <v>0</v>
      </c>
      <c r="FM530" s="222">
        <f t="shared" si="1276"/>
        <v>0</v>
      </c>
      <c r="FN530" s="222">
        <f t="shared" si="1277"/>
        <v>0</v>
      </c>
      <c r="FO530" s="222">
        <f t="shared" si="1278"/>
        <v>0</v>
      </c>
      <c r="FP530" s="222">
        <f t="shared" si="1279"/>
        <v>0</v>
      </c>
      <c r="FQ530" s="222">
        <f t="shared" si="1280"/>
        <v>0</v>
      </c>
      <c r="FR530" s="222">
        <f t="shared" si="1281"/>
        <v>0</v>
      </c>
      <c r="FS530" s="222">
        <f t="shared" si="1282"/>
        <v>0</v>
      </c>
      <c r="FT530" s="222">
        <f t="shared" si="1283"/>
        <v>0</v>
      </c>
      <c r="FU530" s="222">
        <f t="shared" si="1284"/>
        <v>0</v>
      </c>
      <c r="FV530" s="222">
        <f t="shared" si="1285"/>
        <v>0</v>
      </c>
      <c r="FW530" s="222">
        <f t="shared" si="1286"/>
        <v>0</v>
      </c>
      <c r="FX530" s="222">
        <f t="shared" si="1287"/>
        <v>0</v>
      </c>
      <c r="FY530" s="222">
        <f t="shared" si="1288"/>
        <v>0</v>
      </c>
      <c r="FZ530" s="222">
        <f t="shared" si="1289"/>
        <v>0</v>
      </c>
      <c r="GA530" s="222">
        <f t="shared" si="1290"/>
        <v>0</v>
      </c>
      <c r="GB530" s="222">
        <f t="shared" si="1291"/>
        <v>0</v>
      </c>
      <c r="GC530" s="222">
        <f t="shared" si="1292"/>
        <v>0</v>
      </c>
      <c r="GD530" s="222">
        <f t="shared" si="1293"/>
        <v>0</v>
      </c>
      <c r="GE530" s="222">
        <f t="shared" si="1294"/>
        <v>0</v>
      </c>
      <c r="GF530" s="222">
        <f t="shared" si="1295"/>
        <v>0</v>
      </c>
      <c r="GG530" s="222">
        <f t="shared" si="1296"/>
        <v>0</v>
      </c>
      <c r="GH530" s="222">
        <f t="shared" si="1297"/>
        <v>0</v>
      </c>
      <c r="GI530" s="222">
        <f t="shared" si="1298"/>
        <v>0</v>
      </c>
      <c r="GJ530" s="222">
        <f t="shared" si="1299"/>
        <v>0</v>
      </c>
      <c r="GK530" s="222">
        <f t="shared" si="1300"/>
        <v>0</v>
      </c>
      <c r="GL530" s="222">
        <f t="shared" si="1301"/>
        <v>0</v>
      </c>
      <c r="GM530" s="222">
        <f t="shared" si="1302"/>
        <v>0</v>
      </c>
      <c r="GN530" s="222">
        <f t="shared" si="1303"/>
        <v>0</v>
      </c>
      <c r="GO530" s="222">
        <f t="shared" si="1304"/>
        <v>0</v>
      </c>
      <c r="GP530" s="222">
        <f t="shared" si="1305"/>
        <v>0</v>
      </c>
      <c r="GQ530" s="222">
        <f t="shared" si="1306"/>
        <v>0</v>
      </c>
      <c r="GR530" s="222">
        <f t="shared" si="1307"/>
        <v>0</v>
      </c>
      <c r="GS530" s="222">
        <f t="shared" si="1308"/>
        <v>0</v>
      </c>
      <c r="GT530" s="222">
        <f t="shared" si="1309"/>
        <v>0</v>
      </c>
      <c r="GU530" s="222">
        <f t="shared" si="1310"/>
        <v>0</v>
      </c>
      <c r="GV530" s="222">
        <f t="shared" si="1311"/>
        <v>0</v>
      </c>
      <c r="GW530" s="222">
        <f t="shared" si="1312"/>
        <v>0</v>
      </c>
      <c r="GX530" s="222">
        <f t="shared" si="1313"/>
        <v>0</v>
      </c>
      <c r="GY530" s="222">
        <f t="shared" si="1314"/>
        <v>0</v>
      </c>
      <c r="GZ530" s="222">
        <f t="shared" si="1315"/>
        <v>0</v>
      </c>
      <c r="HA530" s="222">
        <f t="shared" si="1316"/>
        <v>0</v>
      </c>
      <c r="HB530" s="222">
        <f t="shared" si="1317"/>
        <v>0</v>
      </c>
      <c r="HC530" s="222">
        <f t="shared" si="1318"/>
        <v>0</v>
      </c>
      <c r="HD530" s="222">
        <f t="shared" si="1319"/>
        <v>0</v>
      </c>
      <c r="HE530" s="222">
        <f t="shared" si="1320"/>
        <v>0</v>
      </c>
      <c r="HF530" s="222">
        <f t="shared" si="1321"/>
        <v>0</v>
      </c>
      <c r="HG530" s="222">
        <f t="shared" si="1322"/>
        <v>0</v>
      </c>
      <c r="HH530" s="222">
        <f t="shared" si="1323"/>
        <v>0</v>
      </c>
      <c r="HI530" s="222">
        <f t="shared" si="1324"/>
        <v>0</v>
      </c>
      <c r="HJ530" s="222">
        <f t="shared" si="1325"/>
        <v>0</v>
      </c>
      <c r="HK530" s="222">
        <f t="shared" si="1326"/>
        <v>0</v>
      </c>
      <c r="HL530" s="222">
        <f t="shared" si="1327"/>
        <v>0</v>
      </c>
      <c r="HM530" s="222">
        <f t="shared" si="1328"/>
        <v>0</v>
      </c>
      <c r="HN530" s="222">
        <f t="shared" si="1329"/>
        <v>0</v>
      </c>
      <c r="HO530" s="222">
        <f t="shared" si="1330"/>
        <v>0</v>
      </c>
      <c r="HP530" s="222">
        <f t="shared" si="1331"/>
        <v>0</v>
      </c>
      <c r="HQ530" s="222">
        <f t="shared" si="1332"/>
        <v>0</v>
      </c>
      <c r="HR530" s="222">
        <f t="shared" si="1333"/>
        <v>0</v>
      </c>
      <c r="HS530" s="222">
        <f t="shared" si="1334"/>
        <v>0</v>
      </c>
      <c r="HT530" s="222">
        <f t="shared" si="1335"/>
        <v>0</v>
      </c>
      <c r="HU530" s="222">
        <f t="shared" si="1336"/>
        <v>0</v>
      </c>
      <c r="HV530" s="222">
        <f t="shared" si="1337"/>
        <v>0</v>
      </c>
      <c r="HW530" s="222">
        <f t="shared" si="1338"/>
        <v>0</v>
      </c>
      <c r="HX530" s="222">
        <f t="shared" si="1339"/>
        <v>0</v>
      </c>
      <c r="HY530" s="222">
        <f t="shared" si="1340"/>
        <v>0</v>
      </c>
      <c r="HZ530" s="222">
        <f t="shared" si="1341"/>
        <v>0</v>
      </c>
      <c r="IA530" s="222">
        <f t="shared" si="1342"/>
        <v>0</v>
      </c>
      <c r="IB530" s="222">
        <f t="shared" si="1343"/>
        <v>0</v>
      </c>
      <c r="IC530" s="222">
        <f t="shared" si="1344"/>
        <v>0</v>
      </c>
      <c r="ID530" s="222">
        <f t="shared" si="1345"/>
        <v>0</v>
      </c>
      <c r="IE530" s="222">
        <f t="shared" si="1346"/>
        <v>0</v>
      </c>
      <c r="IF530" s="222">
        <f t="shared" si="1347"/>
        <v>0</v>
      </c>
      <c r="IG530" s="222">
        <f t="shared" si="1348"/>
        <v>0</v>
      </c>
      <c r="IH530" s="222">
        <f t="shared" si="1349"/>
        <v>0</v>
      </c>
      <c r="II530" s="222">
        <f t="shared" si="1350"/>
        <v>0</v>
      </c>
      <c r="IJ530" s="222">
        <f t="shared" si="1351"/>
        <v>0</v>
      </c>
      <c r="IK530" s="222">
        <f t="shared" si="1352"/>
        <v>0</v>
      </c>
      <c r="IL530" s="222">
        <f t="shared" si="1353"/>
        <v>0</v>
      </c>
      <c r="IM530" s="222">
        <f t="shared" si="1354"/>
        <v>0</v>
      </c>
      <c r="IN530" s="222">
        <f t="shared" si="1355"/>
        <v>0</v>
      </c>
      <c r="IO530" s="222">
        <f t="shared" si="1356"/>
        <v>0</v>
      </c>
      <c r="IP530" s="222">
        <f t="shared" si="1357"/>
        <v>0</v>
      </c>
      <c r="IQ530" s="222">
        <f t="shared" si="1358"/>
        <v>0</v>
      </c>
      <c r="IR530" s="222">
        <f t="shared" si="1359"/>
        <v>0</v>
      </c>
      <c r="IS530" s="222">
        <f t="shared" si="1360"/>
        <v>0</v>
      </c>
      <c r="IT530" s="222">
        <f t="shared" si="1361"/>
        <v>0</v>
      </c>
      <c r="IU530" s="222">
        <f t="shared" si="1362"/>
        <v>0</v>
      </c>
      <c r="IV530" s="222">
        <f t="shared" si="1363"/>
        <v>0</v>
      </c>
      <c r="IW530" s="222">
        <f t="shared" si="1364"/>
        <v>0</v>
      </c>
      <c r="IX530" s="222">
        <f t="shared" si="1365"/>
        <v>0</v>
      </c>
      <c r="IY530" s="222">
        <f t="shared" si="1366"/>
        <v>0</v>
      </c>
      <c r="IZ530" s="222">
        <f t="shared" si="1367"/>
        <v>0</v>
      </c>
      <c r="JA530" s="222">
        <f t="shared" si="1368"/>
        <v>0</v>
      </c>
      <c r="JB530" s="222">
        <f t="shared" si="1369"/>
        <v>0</v>
      </c>
    </row>
    <row r="531" spans="2:262">
      <c r="B531" s="230">
        <v>170</v>
      </c>
      <c r="C531" s="229">
        <f t="shared" si="1370"/>
        <v>3.3203125000000025E-3</v>
      </c>
      <c r="D531" s="226">
        <f t="shared" ca="1" si="1113"/>
        <v>23.528927785055266</v>
      </c>
      <c r="E531" s="225">
        <f ca="1">FT361</f>
        <v>-0.47107221494473461</v>
      </c>
      <c r="F531" s="224">
        <v>170</v>
      </c>
      <c r="G531" s="222">
        <f t="shared" si="1114"/>
        <v>0</v>
      </c>
      <c r="H531" s="222">
        <f t="shared" si="1115"/>
        <v>0</v>
      </c>
      <c r="I531" s="222">
        <f t="shared" si="1116"/>
        <v>0</v>
      </c>
      <c r="J531" s="222">
        <f t="shared" si="1117"/>
        <v>0</v>
      </c>
      <c r="K531" s="222">
        <f t="shared" si="1118"/>
        <v>0</v>
      </c>
      <c r="L531" s="222">
        <f t="shared" si="1119"/>
        <v>0</v>
      </c>
      <c r="M531" s="222">
        <f t="shared" si="1120"/>
        <v>0</v>
      </c>
      <c r="N531" s="222">
        <f t="shared" si="1121"/>
        <v>0</v>
      </c>
      <c r="O531" s="222">
        <f t="shared" si="1122"/>
        <v>0</v>
      </c>
      <c r="P531" s="222">
        <f t="shared" si="1123"/>
        <v>0</v>
      </c>
      <c r="Q531" s="222">
        <f t="shared" si="1124"/>
        <v>0</v>
      </c>
      <c r="R531" s="222">
        <f t="shared" si="1125"/>
        <v>0</v>
      </c>
      <c r="S531" s="222">
        <f t="shared" si="1126"/>
        <v>0</v>
      </c>
      <c r="T531" s="222">
        <f t="shared" si="1127"/>
        <v>0</v>
      </c>
      <c r="U531" s="222">
        <f t="shared" si="1128"/>
        <v>0</v>
      </c>
      <c r="V531" s="222">
        <f t="shared" si="1129"/>
        <v>0</v>
      </c>
      <c r="W531" s="222">
        <f t="shared" si="1130"/>
        <v>0</v>
      </c>
      <c r="X531" s="222">
        <f t="shared" si="1131"/>
        <v>0</v>
      </c>
      <c r="Y531" s="222">
        <f t="shared" si="1132"/>
        <v>0</v>
      </c>
      <c r="Z531" s="222">
        <f t="shared" si="1133"/>
        <v>0</v>
      </c>
      <c r="AA531" s="222">
        <f t="shared" si="1134"/>
        <v>0</v>
      </c>
      <c r="AB531" s="222">
        <f t="shared" si="1135"/>
        <v>0</v>
      </c>
      <c r="AC531" s="222">
        <f t="shared" si="1136"/>
        <v>0</v>
      </c>
      <c r="AD531" s="222">
        <f t="shared" si="1137"/>
        <v>0</v>
      </c>
      <c r="AE531" s="222">
        <f t="shared" si="1138"/>
        <v>0</v>
      </c>
      <c r="AF531" s="222">
        <f t="shared" si="1139"/>
        <v>0</v>
      </c>
      <c r="AG531" s="222">
        <f t="shared" si="1140"/>
        <v>0</v>
      </c>
      <c r="AH531" s="222">
        <f t="shared" si="1141"/>
        <v>0</v>
      </c>
      <c r="AI531" s="222">
        <f t="shared" si="1142"/>
        <v>0</v>
      </c>
      <c r="AJ531" s="222">
        <f t="shared" si="1143"/>
        <v>0</v>
      </c>
      <c r="AK531" s="222">
        <f t="shared" si="1144"/>
        <v>0</v>
      </c>
      <c r="AL531" s="222">
        <f t="shared" si="1145"/>
        <v>0</v>
      </c>
      <c r="AM531" s="222">
        <f t="shared" si="1146"/>
        <v>0</v>
      </c>
      <c r="AN531" s="222">
        <f t="shared" si="1147"/>
        <v>0</v>
      </c>
      <c r="AO531" s="222">
        <f t="shared" si="1148"/>
        <v>0</v>
      </c>
      <c r="AP531" s="222">
        <f t="shared" si="1149"/>
        <v>0</v>
      </c>
      <c r="AQ531" s="222">
        <f t="shared" si="1150"/>
        <v>0</v>
      </c>
      <c r="AR531" s="222">
        <f t="shared" si="1151"/>
        <v>0</v>
      </c>
      <c r="AS531" s="222">
        <f t="shared" si="1152"/>
        <v>0</v>
      </c>
      <c r="AT531" s="222">
        <f t="shared" si="1153"/>
        <v>0</v>
      </c>
      <c r="AU531" s="222">
        <f t="shared" si="1154"/>
        <v>0</v>
      </c>
      <c r="AV531" s="222">
        <f t="shared" si="1155"/>
        <v>0</v>
      </c>
      <c r="AW531" s="222">
        <f t="shared" si="1156"/>
        <v>0</v>
      </c>
      <c r="AX531" s="222">
        <f t="shared" si="1157"/>
        <v>0</v>
      </c>
      <c r="AY531" s="222">
        <f t="shared" si="1158"/>
        <v>0</v>
      </c>
      <c r="AZ531" s="222">
        <f t="shared" si="1159"/>
        <v>0</v>
      </c>
      <c r="BA531" s="222">
        <f t="shared" si="1160"/>
        <v>0</v>
      </c>
      <c r="BB531" s="222">
        <f t="shared" si="1161"/>
        <v>0</v>
      </c>
      <c r="BC531" s="222">
        <f t="shared" si="1162"/>
        <v>0</v>
      </c>
      <c r="BD531" s="222">
        <f t="shared" si="1163"/>
        <v>0</v>
      </c>
      <c r="BE531" s="222">
        <f t="shared" si="1164"/>
        <v>0</v>
      </c>
      <c r="BF531" s="222">
        <f t="shared" si="1165"/>
        <v>0</v>
      </c>
      <c r="BG531" s="222">
        <f t="shared" si="1166"/>
        <v>0</v>
      </c>
      <c r="BH531" s="222">
        <f t="shared" si="1167"/>
        <v>0</v>
      </c>
      <c r="BI531" s="222">
        <f t="shared" si="1168"/>
        <v>0</v>
      </c>
      <c r="BJ531" s="222">
        <f t="shared" si="1169"/>
        <v>0</v>
      </c>
      <c r="BK531" s="222">
        <f t="shared" si="1170"/>
        <v>0</v>
      </c>
      <c r="BL531" s="222">
        <f t="shared" si="1171"/>
        <v>0</v>
      </c>
      <c r="BM531" s="222">
        <f t="shared" si="1172"/>
        <v>0</v>
      </c>
      <c r="BN531" s="222">
        <f t="shared" si="1173"/>
        <v>0</v>
      </c>
      <c r="BO531" s="222">
        <f t="shared" si="1174"/>
        <v>0</v>
      </c>
      <c r="BP531" s="222">
        <f t="shared" si="1175"/>
        <v>0</v>
      </c>
      <c r="BQ531" s="222">
        <f t="shared" si="1176"/>
        <v>0</v>
      </c>
      <c r="BR531" s="222">
        <f t="shared" si="1177"/>
        <v>0</v>
      </c>
      <c r="BS531" s="222">
        <f t="shared" si="1178"/>
        <v>0</v>
      </c>
      <c r="BT531" s="222">
        <f t="shared" si="1179"/>
        <v>0</v>
      </c>
      <c r="BU531" s="222">
        <f t="shared" si="1180"/>
        <v>0</v>
      </c>
      <c r="BV531" s="222">
        <f t="shared" si="1181"/>
        <v>0</v>
      </c>
      <c r="BW531" s="222">
        <f t="shared" si="1182"/>
        <v>0</v>
      </c>
      <c r="BX531" s="222">
        <f t="shared" si="1183"/>
        <v>0</v>
      </c>
      <c r="BY531" s="222">
        <f t="shared" si="1184"/>
        <v>0</v>
      </c>
      <c r="BZ531" s="222">
        <f t="shared" si="1185"/>
        <v>0</v>
      </c>
      <c r="CA531" s="222">
        <f t="shared" si="1186"/>
        <v>0</v>
      </c>
      <c r="CB531" s="222">
        <f t="shared" si="1187"/>
        <v>0</v>
      </c>
      <c r="CC531" s="222">
        <f t="shared" si="1188"/>
        <v>0</v>
      </c>
      <c r="CD531" s="222">
        <f t="shared" si="1189"/>
        <v>0</v>
      </c>
      <c r="CE531" s="222">
        <f t="shared" si="1190"/>
        <v>0</v>
      </c>
      <c r="CF531" s="222">
        <f t="shared" si="1191"/>
        <v>0</v>
      </c>
      <c r="CG531" s="222">
        <f t="shared" si="1192"/>
        <v>0</v>
      </c>
      <c r="CH531" s="222">
        <f t="shared" si="1193"/>
        <v>0</v>
      </c>
      <c r="CI531" s="222">
        <f t="shared" si="1194"/>
        <v>0</v>
      </c>
      <c r="CJ531" s="222">
        <f t="shared" si="1195"/>
        <v>0</v>
      </c>
      <c r="CK531" s="222">
        <f t="shared" si="1196"/>
        <v>0</v>
      </c>
      <c r="CL531" s="222">
        <f t="shared" si="1197"/>
        <v>0</v>
      </c>
      <c r="CM531" s="222">
        <f t="shared" si="1198"/>
        <v>0</v>
      </c>
      <c r="CN531" s="222">
        <f t="shared" si="1199"/>
        <v>0</v>
      </c>
      <c r="CO531" s="222">
        <f t="shared" si="1200"/>
        <v>0</v>
      </c>
      <c r="CP531" s="222">
        <f t="shared" si="1201"/>
        <v>0</v>
      </c>
      <c r="CQ531" s="222">
        <f t="shared" si="1202"/>
        <v>0</v>
      </c>
      <c r="CR531" s="222">
        <f t="shared" si="1203"/>
        <v>0</v>
      </c>
      <c r="CS531" s="222">
        <f t="shared" si="1204"/>
        <v>0</v>
      </c>
      <c r="CT531" s="222">
        <f t="shared" si="1205"/>
        <v>0</v>
      </c>
      <c r="CU531" s="222">
        <f t="shared" si="1206"/>
        <v>0</v>
      </c>
      <c r="CV531" s="222">
        <f t="shared" si="1207"/>
        <v>0</v>
      </c>
      <c r="CW531" s="222">
        <f t="shared" si="1208"/>
        <v>0</v>
      </c>
      <c r="CX531" s="222">
        <f t="shared" si="1209"/>
        <v>0</v>
      </c>
      <c r="CY531" s="222">
        <f t="shared" si="1210"/>
        <v>0</v>
      </c>
      <c r="CZ531" s="222">
        <f t="shared" si="1211"/>
        <v>0</v>
      </c>
      <c r="DA531" s="222">
        <f t="shared" si="1212"/>
        <v>0</v>
      </c>
      <c r="DB531" s="222">
        <f t="shared" si="1213"/>
        <v>0</v>
      </c>
      <c r="DC531" s="222">
        <f t="shared" si="1214"/>
        <v>0</v>
      </c>
      <c r="DD531" s="222">
        <f t="shared" si="1215"/>
        <v>0</v>
      </c>
      <c r="DE531" s="222">
        <f t="shared" si="1216"/>
        <v>0</v>
      </c>
      <c r="DF531" s="222">
        <f t="shared" si="1217"/>
        <v>0</v>
      </c>
      <c r="DG531" s="222">
        <f t="shared" si="1218"/>
        <v>0</v>
      </c>
      <c r="DH531" s="222">
        <f t="shared" si="1219"/>
        <v>0</v>
      </c>
      <c r="DI531" s="222">
        <f t="shared" si="1220"/>
        <v>0</v>
      </c>
      <c r="DJ531" s="222">
        <f t="shared" si="1221"/>
        <v>0</v>
      </c>
      <c r="DK531" s="222">
        <f t="shared" si="1222"/>
        <v>0</v>
      </c>
      <c r="DL531" s="222">
        <f t="shared" si="1223"/>
        <v>0</v>
      </c>
      <c r="DM531" s="222">
        <f t="shared" si="1224"/>
        <v>0</v>
      </c>
      <c r="DN531" s="222">
        <f t="shared" si="1225"/>
        <v>0</v>
      </c>
      <c r="DO531" s="222">
        <f t="shared" si="1226"/>
        <v>0</v>
      </c>
      <c r="DP531" s="222">
        <f t="shared" si="1227"/>
        <v>0</v>
      </c>
      <c r="DQ531" s="222">
        <f t="shared" si="1228"/>
        <v>0</v>
      </c>
      <c r="DR531" s="222">
        <f t="shared" si="1229"/>
        <v>0</v>
      </c>
      <c r="DS531" s="222">
        <f t="shared" si="1230"/>
        <v>0</v>
      </c>
      <c r="DT531" s="222">
        <f t="shared" si="1231"/>
        <v>0</v>
      </c>
      <c r="DU531" s="222">
        <f t="shared" si="1232"/>
        <v>0</v>
      </c>
      <c r="DV531" s="222">
        <f t="shared" si="1233"/>
        <v>0</v>
      </c>
      <c r="DW531" s="222">
        <f t="shared" si="1234"/>
        <v>0</v>
      </c>
      <c r="DX531" s="222">
        <f t="shared" si="1235"/>
        <v>0</v>
      </c>
      <c r="DY531" s="222">
        <f t="shared" si="1236"/>
        <v>0</v>
      </c>
      <c r="DZ531" s="222">
        <f t="shared" si="1237"/>
        <v>0</v>
      </c>
      <c r="EA531" s="222">
        <f t="shared" si="1238"/>
        <v>0</v>
      </c>
      <c r="EB531" s="222">
        <f t="shared" si="1239"/>
        <v>0</v>
      </c>
      <c r="EC531" s="222">
        <f t="shared" si="1240"/>
        <v>0</v>
      </c>
      <c r="ED531" s="222">
        <f t="shared" si="1241"/>
        <v>0</v>
      </c>
      <c r="EE531" s="222">
        <f t="shared" si="1242"/>
        <v>0</v>
      </c>
      <c r="EF531" s="222">
        <f t="shared" si="1243"/>
        <v>0</v>
      </c>
      <c r="EG531" s="222">
        <f t="shared" si="1244"/>
        <v>0</v>
      </c>
      <c r="EH531" s="222">
        <f t="shared" si="1245"/>
        <v>0</v>
      </c>
      <c r="EI531" s="222">
        <f t="shared" si="1246"/>
        <v>0</v>
      </c>
      <c r="EJ531" s="222">
        <f t="shared" si="1247"/>
        <v>0</v>
      </c>
      <c r="EK531" s="222">
        <f t="shared" si="1248"/>
        <v>0</v>
      </c>
      <c r="EL531" s="222">
        <f t="shared" si="1249"/>
        <v>0</v>
      </c>
      <c r="EM531" s="222">
        <f t="shared" si="1250"/>
        <v>0</v>
      </c>
      <c r="EN531" s="222">
        <f t="shared" si="1251"/>
        <v>0</v>
      </c>
      <c r="EO531" s="222">
        <f t="shared" si="1252"/>
        <v>0</v>
      </c>
      <c r="EP531" s="222">
        <f t="shared" si="1253"/>
        <v>0</v>
      </c>
      <c r="EQ531" s="222">
        <f t="shared" si="1254"/>
        <v>0</v>
      </c>
      <c r="ER531" s="222">
        <f t="shared" si="1255"/>
        <v>0</v>
      </c>
      <c r="ES531" s="222">
        <f t="shared" si="1256"/>
        <v>0</v>
      </c>
      <c r="ET531" s="222">
        <f t="shared" si="1257"/>
        <v>0</v>
      </c>
      <c r="EU531" s="222">
        <f t="shared" si="1258"/>
        <v>0</v>
      </c>
      <c r="EV531" s="222">
        <f t="shared" si="1259"/>
        <v>0</v>
      </c>
      <c r="EW531" s="222">
        <f t="shared" si="1260"/>
        <v>0</v>
      </c>
      <c r="EX531" s="222">
        <f t="shared" si="1261"/>
        <v>0</v>
      </c>
      <c r="EY531" s="222">
        <f t="shared" si="1262"/>
        <v>0</v>
      </c>
      <c r="EZ531" s="222">
        <f t="shared" si="1263"/>
        <v>0</v>
      </c>
      <c r="FA531" s="222">
        <f t="shared" si="1264"/>
        <v>0</v>
      </c>
      <c r="FB531" s="222">
        <f t="shared" si="1265"/>
        <v>0</v>
      </c>
      <c r="FC531" s="222">
        <f t="shared" si="1266"/>
        <v>0</v>
      </c>
      <c r="FD531" s="222">
        <f t="shared" si="1267"/>
        <v>0</v>
      </c>
      <c r="FE531" s="222">
        <f t="shared" si="1268"/>
        <v>0</v>
      </c>
      <c r="FF531" s="222">
        <f t="shared" si="1269"/>
        <v>0</v>
      </c>
      <c r="FG531" s="222">
        <f t="shared" si="1270"/>
        <v>0</v>
      </c>
      <c r="FH531" s="222">
        <f t="shared" si="1271"/>
        <v>0</v>
      </c>
      <c r="FI531" s="222">
        <f t="shared" si="1272"/>
        <v>0</v>
      </c>
      <c r="FJ531" s="222">
        <f t="shared" si="1273"/>
        <v>0</v>
      </c>
      <c r="FK531" s="222">
        <f t="shared" si="1274"/>
        <v>0</v>
      </c>
      <c r="FL531" s="222">
        <f t="shared" si="1275"/>
        <v>0</v>
      </c>
      <c r="FM531" s="222">
        <f t="shared" si="1276"/>
        <v>0</v>
      </c>
      <c r="FN531" s="222">
        <f t="shared" si="1277"/>
        <v>0</v>
      </c>
      <c r="FO531" s="222">
        <f t="shared" si="1278"/>
        <v>0</v>
      </c>
      <c r="FP531" s="222">
        <f t="shared" si="1279"/>
        <v>0</v>
      </c>
      <c r="FQ531" s="222">
        <f t="shared" si="1280"/>
        <v>0</v>
      </c>
      <c r="FR531" s="222">
        <f t="shared" si="1281"/>
        <v>0</v>
      </c>
      <c r="FS531" s="222">
        <f t="shared" si="1282"/>
        <v>0</v>
      </c>
      <c r="FT531" s="222">
        <f t="shared" si="1283"/>
        <v>0</v>
      </c>
      <c r="FU531" s="222">
        <f t="shared" si="1284"/>
        <v>0</v>
      </c>
      <c r="FV531" s="222">
        <f t="shared" si="1285"/>
        <v>0</v>
      </c>
      <c r="FW531" s="222">
        <f t="shared" si="1286"/>
        <v>0</v>
      </c>
      <c r="FX531" s="222">
        <f t="shared" si="1287"/>
        <v>0</v>
      </c>
      <c r="FY531" s="222">
        <f t="shared" si="1288"/>
        <v>0</v>
      </c>
      <c r="FZ531" s="222">
        <f t="shared" si="1289"/>
        <v>0</v>
      </c>
      <c r="GA531" s="222">
        <f t="shared" si="1290"/>
        <v>0</v>
      </c>
      <c r="GB531" s="222">
        <f t="shared" si="1291"/>
        <v>0</v>
      </c>
      <c r="GC531" s="222">
        <f t="shared" si="1292"/>
        <v>0</v>
      </c>
      <c r="GD531" s="222">
        <f t="shared" si="1293"/>
        <v>0</v>
      </c>
      <c r="GE531" s="222">
        <f t="shared" si="1294"/>
        <v>0</v>
      </c>
      <c r="GF531" s="222">
        <f t="shared" si="1295"/>
        <v>0</v>
      </c>
      <c r="GG531" s="222">
        <f t="shared" si="1296"/>
        <v>0</v>
      </c>
      <c r="GH531" s="222">
        <f t="shared" si="1297"/>
        <v>0</v>
      </c>
      <c r="GI531" s="222">
        <f t="shared" si="1298"/>
        <v>0</v>
      </c>
      <c r="GJ531" s="222">
        <f t="shared" si="1299"/>
        <v>0</v>
      </c>
      <c r="GK531" s="222">
        <f t="shared" si="1300"/>
        <v>0</v>
      </c>
      <c r="GL531" s="222">
        <f t="shared" si="1301"/>
        <v>0</v>
      </c>
      <c r="GM531" s="222">
        <f t="shared" si="1302"/>
        <v>0</v>
      </c>
      <c r="GN531" s="222">
        <f t="shared" si="1303"/>
        <v>0</v>
      </c>
      <c r="GO531" s="222">
        <f t="shared" si="1304"/>
        <v>0</v>
      </c>
      <c r="GP531" s="222">
        <f t="shared" si="1305"/>
        <v>0</v>
      </c>
      <c r="GQ531" s="222">
        <f t="shared" si="1306"/>
        <v>0</v>
      </c>
      <c r="GR531" s="222">
        <f t="shared" si="1307"/>
        <v>0</v>
      </c>
      <c r="GS531" s="222">
        <f t="shared" si="1308"/>
        <v>0</v>
      </c>
      <c r="GT531" s="222">
        <f t="shared" si="1309"/>
        <v>0</v>
      </c>
      <c r="GU531" s="222">
        <f t="shared" si="1310"/>
        <v>0</v>
      </c>
      <c r="GV531" s="222">
        <f t="shared" si="1311"/>
        <v>0</v>
      </c>
      <c r="GW531" s="222">
        <f t="shared" si="1312"/>
        <v>0</v>
      </c>
      <c r="GX531" s="222">
        <f t="shared" si="1313"/>
        <v>0</v>
      </c>
      <c r="GY531" s="222">
        <f t="shared" si="1314"/>
        <v>0</v>
      </c>
      <c r="GZ531" s="222">
        <f t="shared" si="1315"/>
        <v>0</v>
      </c>
      <c r="HA531" s="222">
        <f t="shared" si="1316"/>
        <v>0</v>
      </c>
      <c r="HB531" s="222">
        <f t="shared" si="1317"/>
        <v>0</v>
      </c>
      <c r="HC531" s="222">
        <f t="shared" si="1318"/>
        <v>0</v>
      </c>
      <c r="HD531" s="222">
        <f t="shared" si="1319"/>
        <v>0</v>
      </c>
      <c r="HE531" s="222">
        <f t="shared" si="1320"/>
        <v>0</v>
      </c>
      <c r="HF531" s="222">
        <f t="shared" si="1321"/>
        <v>0</v>
      </c>
      <c r="HG531" s="222">
        <f t="shared" si="1322"/>
        <v>0</v>
      </c>
      <c r="HH531" s="222">
        <f t="shared" si="1323"/>
        <v>0</v>
      </c>
      <c r="HI531" s="222">
        <f t="shared" si="1324"/>
        <v>0</v>
      </c>
      <c r="HJ531" s="222">
        <f t="shared" si="1325"/>
        <v>0</v>
      </c>
      <c r="HK531" s="222">
        <f t="shared" si="1326"/>
        <v>0</v>
      </c>
      <c r="HL531" s="222">
        <f t="shared" si="1327"/>
        <v>0</v>
      </c>
      <c r="HM531" s="222">
        <f t="shared" si="1328"/>
        <v>0</v>
      </c>
      <c r="HN531" s="222">
        <f t="shared" si="1329"/>
        <v>0</v>
      </c>
      <c r="HO531" s="222">
        <f t="shared" si="1330"/>
        <v>0</v>
      </c>
      <c r="HP531" s="222">
        <f t="shared" si="1331"/>
        <v>0</v>
      </c>
      <c r="HQ531" s="222">
        <f t="shared" si="1332"/>
        <v>0</v>
      </c>
      <c r="HR531" s="222">
        <f t="shared" si="1333"/>
        <v>0</v>
      </c>
      <c r="HS531" s="222">
        <f t="shared" si="1334"/>
        <v>0</v>
      </c>
      <c r="HT531" s="222">
        <f t="shared" si="1335"/>
        <v>0</v>
      </c>
      <c r="HU531" s="222">
        <f t="shared" si="1336"/>
        <v>0</v>
      </c>
      <c r="HV531" s="222">
        <f t="shared" si="1337"/>
        <v>0</v>
      </c>
      <c r="HW531" s="222">
        <f t="shared" si="1338"/>
        <v>0</v>
      </c>
      <c r="HX531" s="222">
        <f t="shared" si="1339"/>
        <v>0</v>
      </c>
      <c r="HY531" s="222">
        <f t="shared" si="1340"/>
        <v>0</v>
      </c>
      <c r="HZ531" s="222">
        <f t="shared" si="1341"/>
        <v>0</v>
      </c>
      <c r="IA531" s="222">
        <f t="shared" si="1342"/>
        <v>0</v>
      </c>
      <c r="IB531" s="222">
        <f t="shared" si="1343"/>
        <v>0</v>
      </c>
      <c r="IC531" s="222">
        <f t="shared" si="1344"/>
        <v>0</v>
      </c>
      <c r="ID531" s="222">
        <f t="shared" si="1345"/>
        <v>0</v>
      </c>
      <c r="IE531" s="222">
        <f t="shared" si="1346"/>
        <v>0</v>
      </c>
      <c r="IF531" s="222">
        <f t="shared" si="1347"/>
        <v>0</v>
      </c>
      <c r="IG531" s="222">
        <f t="shared" si="1348"/>
        <v>0</v>
      </c>
      <c r="IH531" s="222">
        <f t="shared" si="1349"/>
        <v>0</v>
      </c>
      <c r="II531" s="222">
        <f t="shared" si="1350"/>
        <v>0</v>
      </c>
      <c r="IJ531" s="222">
        <f t="shared" si="1351"/>
        <v>0</v>
      </c>
      <c r="IK531" s="222">
        <f t="shared" si="1352"/>
        <v>0</v>
      </c>
      <c r="IL531" s="222">
        <f t="shared" si="1353"/>
        <v>0</v>
      </c>
      <c r="IM531" s="222">
        <f t="shared" si="1354"/>
        <v>0</v>
      </c>
      <c r="IN531" s="222">
        <f t="shared" si="1355"/>
        <v>0</v>
      </c>
      <c r="IO531" s="222">
        <f t="shared" si="1356"/>
        <v>0</v>
      </c>
      <c r="IP531" s="222">
        <f t="shared" si="1357"/>
        <v>0</v>
      </c>
      <c r="IQ531" s="222">
        <f t="shared" si="1358"/>
        <v>0</v>
      </c>
      <c r="IR531" s="222">
        <f t="shared" si="1359"/>
        <v>0</v>
      </c>
      <c r="IS531" s="222">
        <f t="shared" si="1360"/>
        <v>0</v>
      </c>
      <c r="IT531" s="222">
        <f t="shared" si="1361"/>
        <v>0</v>
      </c>
      <c r="IU531" s="222">
        <f t="shared" si="1362"/>
        <v>0</v>
      </c>
      <c r="IV531" s="222">
        <f t="shared" si="1363"/>
        <v>0</v>
      </c>
      <c r="IW531" s="222">
        <f t="shared" si="1364"/>
        <v>0</v>
      </c>
      <c r="IX531" s="222">
        <f t="shared" si="1365"/>
        <v>0</v>
      </c>
      <c r="IY531" s="222">
        <f t="shared" si="1366"/>
        <v>0</v>
      </c>
      <c r="IZ531" s="222">
        <f t="shared" si="1367"/>
        <v>0</v>
      </c>
      <c r="JA531" s="222">
        <f t="shared" si="1368"/>
        <v>0</v>
      </c>
      <c r="JB531" s="222">
        <f t="shared" si="1369"/>
        <v>0</v>
      </c>
    </row>
    <row r="532" spans="2:262">
      <c r="B532" s="230">
        <v>171</v>
      </c>
      <c r="C532" s="229">
        <f t="shared" si="1370"/>
        <v>3.3398437500000025E-3</v>
      </c>
      <c r="D532" s="226">
        <f t="shared" ca="1" si="1113"/>
        <v>23.561213361867665</v>
      </c>
      <c r="E532" s="225">
        <f ca="1">FU361</f>
        <v>-0.43878663813233354</v>
      </c>
      <c r="F532" s="224">
        <v>171</v>
      </c>
      <c r="G532" s="222">
        <f t="shared" si="1114"/>
        <v>0</v>
      </c>
      <c r="H532" s="222">
        <f t="shared" si="1115"/>
        <v>0</v>
      </c>
      <c r="I532" s="222">
        <f t="shared" si="1116"/>
        <v>0</v>
      </c>
      <c r="J532" s="222">
        <f t="shared" si="1117"/>
        <v>0</v>
      </c>
      <c r="K532" s="222">
        <f t="shared" si="1118"/>
        <v>0</v>
      </c>
      <c r="L532" s="222">
        <f t="shared" si="1119"/>
        <v>0</v>
      </c>
      <c r="M532" s="222">
        <f t="shared" si="1120"/>
        <v>0</v>
      </c>
      <c r="N532" s="222">
        <f t="shared" si="1121"/>
        <v>0</v>
      </c>
      <c r="O532" s="222">
        <f t="shared" si="1122"/>
        <v>0</v>
      </c>
      <c r="P532" s="222">
        <f t="shared" si="1123"/>
        <v>0</v>
      </c>
      <c r="Q532" s="222">
        <f t="shared" si="1124"/>
        <v>0</v>
      </c>
      <c r="R532" s="222">
        <f t="shared" si="1125"/>
        <v>0</v>
      </c>
      <c r="S532" s="222">
        <f t="shared" si="1126"/>
        <v>0</v>
      </c>
      <c r="T532" s="222">
        <f t="shared" si="1127"/>
        <v>0</v>
      </c>
      <c r="U532" s="222">
        <f t="shared" si="1128"/>
        <v>0</v>
      </c>
      <c r="V532" s="222">
        <f t="shared" si="1129"/>
        <v>0</v>
      </c>
      <c r="W532" s="222">
        <f t="shared" si="1130"/>
        <v>0</v>
      </c>
      <c r="X532" s="222">
        <f t="shared" si="1131"/>
        <v>0</v>
      </c>
      <c r="Y532" s="222">
        <f t="shared" si="1132"/>
        <v>0</v>
      </c>
      <c r="Z532" s="222">
        <f t="shared" si="1133"/>
        <v>0</v>
      </c>
      <c r="AA532" s="222">
        <f t="shared" si="1134"/>
        <v>0</v>
      </c>
      <c r="AB532" s="222">
        <f t="shared" si="1135"/>
        <v>0</v>
      </c>
      <c r="AC532" s="222">
        <f t="shared" si="1136"/>
        <v>0</v>
      </c>
      <c r="AD532" s="222">
        <f t="shared" si="1137"/>
        <v>0</v>
      </c>
      <c r="AE532" s="222">
        <f t="shared" si="1138"/>
        <v>0</v>
      </c>
      <c r="AF532" s="222">
        <f t="shared" si="1139"/>
        <v>0</v>
      </c>
      <c r="AG532" s="222">
        <f t="shared" si="1140"/>
        <v>0</v>
      </c>
      <c r="AH532" s="222">
        <f t="shared" si="1141"/>
        <v>0</v>
      </c>
      <c r="AI532" s="222">
        <f t="shared" si="1142"/>
        <v>0</v>
      </c>
      <c r="AJ532" s="222">
        <f t="shared" si="1143"/>
        <v>0</v>
      </c>
      <c r="AK532" s="222">
        <f t="shared" si="1144"/>
        <v>0</v>
      </c>
      <c r="AL532" s="222">
        <f t="shared" si="1145"/>
        <v>0</v>
      </c>
      <c r="AM532" s="222">
        <f t="shared" si="1146"/>
        <v>0</v>
      </c>
      <c r="AN532" s="222">
        <f t="shared" si="1147"/>
        <v>0</v>
      </c>
      <c r="AO532" s="222">
        <f t="shared" si="1148"/>
        <v>0</v>
      </c>
      <c r="AP532" s="222">
        <f t="shared" si="1149"/>
        <v>0</v>
      </c>
      <c r="AQ532" s="222">
        <f t="shared" si="1150"/>
        <v>0</v>
      </c>
      <c r="AR532" s="222">
        <f t="shared" si="1151"/>
        <v>0</v>
      </c>
      <c r="AS532" s="222">
        <f t="shared" si="1152"/>
        <v>0</v>
      </c>
      <c r="AT532" s="222">
        <f t="shared" si="1153"/>
        <v>0</v>
      </c>
      <c r="AU532" s="222">
        <f t="shared" si="1154"/>
        <v>0</v>
      </c>
      <c r="AV532" s="222">
        <f t="shared" si="1155"/>
        <v>0</v>
      </c>
      <c r="AW532" s="222">
        <f t="shared" si="1156"/>
        <v>0</v>
      </c>
      <c r="AX532" s="222">
        <f t="shared" si="1157"/>
        <v>0</v>
      </c>
      <c r="AY532" s="222">
        <f t="shared" si="1158"/>
        <v>0</v>
      </c>
      <c r="AZ532" s="222">
        <f t="shared" si="1159"/>
        <v>0</v>
      </c>
      <c r="BA532" s="222">
        <f t="shared" si="1160"/>
        <v>0</v>
      </c>
      <c r="BB532" s="222">
        <f t="shared" si="1161"/>
        <v>0</v>
      </c>
      <c r="BC532" s="222">
        <f t="shared" si="1162"/>
        <v>0</v>
      </c>
      <c r="BD532" s="222">
        <f t="shared" si="1163"/>
        <v>0</v>
      </c>
      <c r="BE532" s="222">
        <f t="shared" si="1164"/>
        <v>0</v>
      </c>
      <c r="BF532" s="222">
        <f t="shared" si="1165"/>
        <v>0</v>
      </c>
      <c r="BG532" s="222">
        <f t="shared" si="1166"/>
        <v>0</v>
      </c>
      <c r="BH532" s="222">
        <f t="shared" si="1167"/>
        <v>0</v>
      </c>
      <c r="BI532" s="222">
        <f t="shared" si="1168"/>
        <v>0</v>
      </c>
      <c r="BJ532" s="222">
        <f t="shared" si="1169"/>
        <v>0</v>
      </c>
      <c r="BK532" s="222">
        <f t="shared" si="1170"/>
        <v>0</v>
      </c>
      <c r="BL532" s="222">
        <f t="shared" si="1171"/>
        <v>0</v>
      </c>
      <c r="BM532" s="222">
        <f t="shared" si="1172"/>
        <v>0</v>
      </c>
      <c r="BN532" s="222">
        <f t="shared" si="1173"/>
        <v>0</v>
      </c>
      <c r="BO532" s="222">
        <f t="shared" si="1174"/>
        <v>0</v>
      </c>
      <c r="BP532" s="222">
        <f t="shared" si="1175"/>
        <v>0</v>
      </c>
      <c r="BQ532" s="222">
        <f t="shared" si="1176"/>
        <v>0</v>
      </c>
      <c r="BR532" s="222">
        <f t="shared" si="1177"/>
        <v>0</v>
      </c>
      <c r="BS532" s="222">
        <f t="shared" si="1178"/>
        <v>0</v>
      </c>
      <c r="BT532" s="222">
        <f t="shared" si="1179"/>
        <v>0</v>
      </c>
      <c r="BU532" s="222">
        <f t="shared" si="1180"/>
        <v>0</v>
      </c>
      <c r="BV532" s="222">
        <f t="shared" si="1181"/>
        <v>0</v>
      </c>
      <c r="BW532" s="222">
        <f t="shared" si="1182"/>
        <v>0</v>
      </c>
      <c r="BX532" s="222">
        <f t="shared" si="1183"/>
        <v>0</v>
      </c>
      <c r="BY532" s="222">
        <f t="shared" si="1184"/>
        <v>0</v>
      </c>
      <c r="BZ532" s="222">
        <f t="shared" si="1185"/>
        <v>0</v>
      </c>
      <c r="CA532" s="222">
        <f t="shared" si="1186"/>
        <v>0</v>
      </c>
      <c r="CB532" s="222">
        <f t="shared" si="1187"/>
        <v>0</v>
      </c>
      <c r="CC532" s="222">
        <f t="shared" si="1188"/>
        <v>0</v>
      </c>
      <c r="CD532" s="222">
        <f t="shared" si="1189"/>
        <v>0</v>
      </c>
      <c r="CE532" s="222">
        <f t="shared" si="1190"/>
        <v>0</v>
      </c>
      <c r="CF532" s="222">
        <f t="shared" si="1191"/>
        <v>0</v>
      </c>
      <c r="CG532" s="222">
        <f t="shared" si="1192"/>
        <v>0</v>
      </c>
      <c r="CH532" s="222">
        <f t="shared" si="1193"/>
        <v>0</v>
      </c>
      <c r="CI532" s="222">
        <f t="shared" si="1194"/>
        <v>0</v>
      </c>
      <c r="CJ532" s="222">
        <f t="shared" si="1195"/>
        <v>0</v>
      </c>
      <c r="CK532" s="222">
        <f t="shared" si="1196"/>
        <v>0</v>
      </c>
      <c r="CL532" s="222">
        <f t="shared" si="1197"/>
        <v>0</v>
      </c>
      <c r="CM532" s="222">
        <f t="shared" si="1198"/>
        <v>0</v>
      </c>
      <c r="CN532" s="222">
        <f t="shared" si="1199"/>
        <v>0</v>
      </c>
      <c r="CO532" s="222">
        <f t="shared" si="1200"/>
        <v>0</v>
      </c>
      <c r="CP532" s="222">
        <f t="shared" si="1201"/>
        <v>0</v>
      </c>
      <c r="CQ532" s="222">
        <f t="shared" si="1202"/>
        <v>0</v>
      </c>
      <c r="CR532" s="222">
        <f t="shared" si="1203"/>
        <v>0</v>
      </c>
      <c r="CS532" s="222">
        <f t="shared" si="1204"/>
        <v>0</v>
      </c>
      <c r="CT532" s="222">
        <f t="shared" si="1205"/>
        <v>0</v>
      </c>
      <c r="CU532" s="222">
        <f t="shared" si="1206"/>
        <v>0</v>
      </c>
      <c r="CV532" s="222">
        <f t="shared" si="1207"/>
        <v>0</v>
      </c>
      <c r="CW532" s="222">
        <f t="shared" si="1208"/>
        <v>0</v>
      </c>
      <c r="CX532" s="222">
        <f t="shared" si="1209"/>
        <v>0</v>
      </c>
      <c r="CY532" s="222">
        <f t="shared" si="1210"/>
        <v>0</v>
      </c>
      <c r="CZ532" s="222">
        <f t="shared" si="1211"/>
        <v>0</v>
      </c>
      <c r="DA532" s="222">
        <f t="shared" si="1212"/>
        <v>0</v>
      </c>
      <c r="DB532" s="222">
        <f t="shared" si="1213"/>
        <v>0</v>
      </c>
      <c r="DC532" s="222">
        <f t="shared" si="1214"/>
        <v>0</v>
      </c>
      <c r="DD532" s="222">
        <f t="shared" si="1215"/>
        <v>0</v>
      </c>
      <c r="DE532" s="222">
        <f t="shared" si="1216"/>
        <v>0</v>
      </c>
      <c r="DF532" s="222">
        <f t="shared" si="1217"/>
        <v>0</v>
      </c>
      <c r="DG532" s="222">
        <f t="shared" si="1218"/>
        <v>0</v>
      </c>
      <c r="DH532" s="222">
        <f t="shared" si="1219"/>
        <v>0</v>
      </c>
      <c r="DI532" s="222">
        <f t="shared" si="1220"/>
        <v>0</v>
      </c>
      <c r="DJ532" s="222">
        <f t="shared" si="1221"/>
        <v>0</v>
      </c>
      <c r="DK532" s="222">
        <f t="shared" si="1222"/>
        <v>0</v>
      </c>
      <c r="DL532" s="222">
        <f t="shared" si="1223"/>
        <v>0</v>
      </c>
      <c r="DM532" s="222">
        <f t="shared" si="1224"/>
        <v>0</v>
      </c>
      <c r="DN532" s="222">
        <f t="shared" si="1225"/>
        <v>0</v>
      </c>
      <c r="DO532" s="222">
        <f t="shared" si="1226"/>
        <v>0</v>
      </c>
      <c r="DP532" s="222">
        <f t="shared" si="1227"/>
        <v>0</v>
      </c>
      <c r="DQ532" s="222">
        <f t="shared" si="1228"/>
        <v>0</v>
      </c>
      <c r="DR532" s="222">
        <f t="shared" si="1229"/>
        <v>0</v>
      </c>
      <c r="DS532" s="222">
        <f t="shared" si="1230"/>
        <v>0</v>
      </c>
      <c r="DT532" s="222">
        <f t="shared" si="1231"/>
        <v>0</v>
      </c>
      <c r="DU532" s="222">
        <f t="shared" si="1232"/>
        <v>0</v>
      </c>
      <c r="DV532" s="222">
        <f t="shared" si="1233"/>
        <v>0</v>
      </c>
      <c r="DW532" s="222">
        <f t="shared" si="1234"/>
        <v>0</v>
      </c>
      <c r="DX532" s="222">
        <f t="shared" si="1235"/>
        <v>0</v>
      </c>
      <c r="DY532" s="222">
        <f t="shared" si="1236"/>
        <v>0</v>
      </c>
      <c r="DZ532" s="222">
        <f t="shared" si="1237"/>
        <v>0</v>
      </c>
      <c r="EA532" s="222">
        <f t="shared" si="1238"/>
        <v>0</v>
      </c>
      <c r="EB532" s="222">
        <f t="shared" si="1239"/>
        <v>0</v>
      </c>
      <c r="EC532" s="222">
        <f t="shared" si="1240"/>
        <v>0</v>
      </c>
      <c r="ED532" s="222">
        <f t="shared" si="1241"/>
        <v>0</v>
      </c>
      <c r="EE532" s="222">
        <f t="shared" si="1242"/>
        <v>0</v>
      </c>
      <c r="EF532" s="222">
        <f t="shared" si="1243"/>
        <v>0</v>
      </c>
      <c r="EG532" s="222">
        <f t="shared" si="1244"/>
        <v>0</v>
      </c>
      <c r="EH532" s="222">
        <f t="shared" si="1245"/>
        <v>0</v>
      </c>
      <c r="EI532" s="222">
        <f t="shared" si="1246"/>
        <v>0</v>
      </c>
      <c r="EJ532" s="222">
        <f t="shared" si="1247"/>
        <v>0</v>
      </c>
      <c r="EK532" s="222">
        <f t="shared" si="1248"/>
        <v>0</v>
      </c>
      <c r="EL532" s="222">
        <f t="shared" si="1249"/>
        <v>0</v>
      </c>
      <c r="EM532" s="222">
        <f t="shared" si="1250"/>
        <v>0</v>
      </c>
      <c r="EN532" s="222">
        <f t="shared" si="1251"/>
        <v>0</v>
      </c>
      <c r="EO532" s="222">
        <f t="shared" si="1252"/>
        <v>0</v>
      </c>
      <c r="EP532" s="222">
        <f t="shared" si="1253"/>
        <v>0</v>
      </c>
      <c r="EQ532" s="222">
        <f t="shared" si="1254"/>
        <v>0</v>
      </c>
      <c r="ER532" s="222">
        <f t="shared" si="1255"/>
        <v>0</v>
      </c>
      <c r="ES532" s="222">
        <f t="shared" si="1256"/>
        <v>0</v>
      </c>
      <c r="ET532" s="222">
        <f t="shared" si="1257"/>
        <v>0</v>
      </c>
      <c r="EU532" s="222">
        <f t="shared" si="1258"/>
        <v>0</v>
      </c>
      <c r="EV532" s="222">
        <f t="shared" si="1259"/>
        <v>0</v>
      </c>
      <c r="EW532" s="222">
        <f t="shared" si="1260"/>
        <v>0</v>
      </c>
      <c r="EX532" s="222">
        <f t="shared" si="1261"/>
        <v>0</v>
      </c>
      <c r="EY532" s="222">
        <f t="shared" si="1262"/>
        <v>0</v>
      </c>
      <c r="EZ532" s="222">
        <f t="shared" si="1263"/>
        <v>0</v>
      </c>
      <c r="FA532" s="222">
        <f t="shared" si="1264"/>
        <v>0</v>
      </c>
      <c r="FB532" s="222">
        <f t="shared" si="1265"/>
        <v>0</v>
      </c>
      <c r="FC532" s="222">
        <f t="shared" si="1266"/>
        <v>0</v>
      </c>
      <c r="FD532" s="222">
        <f t="shared" si="1267"/>
        <v>0</v>
      </c>
      <c r="FE532" s="222">
        <f t="shared" si="1268"/>
        <v>0</v>
      </c>
      <c r="FF532" s="222">
        <f t="shared" si="1269"/>
        <v>0</v>
      </c>
      <c r="FG532" s="222">
        <f t="shared" si="1270"/>
        <v>0</v>
      </c>
      <c r="FH532" s="222">
        <f t="shared" si="1271"/>
        <v>0</v>
      </c>
      <c r="FI532" s="222">
        <f t="shared" si="1272"/>
        <v>0</v>
      </c>
      <c r="FJ532" s="222">
        <f t="shared" si="1273"/>
        <v>0</v>
      </c>
      <c r="FK532" s="222">
        <f t="shared" si="1274"/>
        <v>0</v>
      </c>
      <c r="FL532" s="222">
        <f t="shared" si="1275"/>
        <v>0</v>
      </c>
      <c r="FM532" s="222">
        <f t="shared" si="1276"/>
        <v>0</v>
      </c>
      <c r="FN532" s="222">
        <f t="shared" si="1277"/>
        <v>0</v>
      </c>
      <c r="FO532" s="222">
        <f t="shared" si="1278"/>
        <v>0</v>
      </c>
      <c r="FP532" s="222">
        <f t="shared" si="1279"/>
        <v>0</v>
      </c>
      <c r="FQ532" s="222">
        <f t="shared" si="1280"/>
        <v>0</v>
      </c>
      <c r="FR532" s="222">
        <f t="shared" si="1281"/>
        <v>0</v>
      </c>
      <c r="FS532" s="222">
        <f t="shared" si="1282"/>
        <v>0</v>
      </c>
      <c r="FT532" s="222">
        <f t="shared" si="1283"/>
        <v>0</v>
      </c>
      <c r="FU532" s="222">
        <f t="shared" si="1284"/>
        <v>0</v>
      </c>
      <c r="FV532" s="222">
        <f t="shared" si="1285"/>
        <v>0</v>
      </c>
      <c r="FW532" s="222">
        <f t="shared" si="1286"/>
        <v>0</v>
      </c>
      <c r="FX532" s="222">
        <f t="shared" si="1287"/>
        <v>0</v>
      </c>
      <c r="FY532" s="222">
        <f t="shared" si="1288"/>
        <v>0</v>
      </c>
      <c r="FZ532" s="222">
        <f t="shared" si="1289"/>
        <v>0</v>
      </c>
      <c r="GA532" s="222">
        <f t="shared" si="1290"/>
        <v>0</v>
      </c>
      <c r="GB532" s="222">
        <f t="shared" si="1291"/>
        <v>0</v>
      </c>
      <c r="GC532" s="222">
        <f t="shared" si="1292"/>
        <v>0</v>
      </c>
      <c r="GD532" s="222">
        <f t="shared" si="1293"/>
        <v>0</v>
      </c>
      <c r="GE532" s="222">
        <f t="shared" si="1294"/>
        <v>0</v>
      </c>
      <c r="GF532" s="222">
        <f t="shared" si="1295"/>
        <v>0</v>
      </c>
      <c r="GG532" s="222">
        <f t="shared" si="1296"/>
        <v>0</v>
      </c>
      <c r="GH532" s="222">
        <f t="shared" si="1297"/>
        <v>0</v>
      </c>
      <c r="GI532" s="222">
        <f t="shared" si="1298"/>
        <v>0</v>
      </c>
      <c r="GJ532" s="222">
        <f t="shared" si="1299"/>
        <v>0</v>
      </c>
      <c r="GK532" s="222">
        <f t="shared" si="1300"/>
        <v>0</v>
      </c>
      <c r="GL532" s="222">
        <f t="shared" si="1301"/>
        <v>0</v>
      </c>
      <c r="GM532" s="222">
        <f t="shared" si="1302"/>
        <v>0</v>
      </c>
      <c r="GN532" s="222">
        <f t="shared" si="1303"/>
        <v>0</v>
      </c>
      <c r="GO532" s="222">
        <f t="shared" si="1304"/>
        <v>0</v>
      </c>
      <c r="GP532" s="222">
        <f t="shared" si="1305"/>
        <v>0</v>
      </c>
      <c r="GQ532" s="222">
        <f t="shared" si="1306"/>
        <v>0</v>
      </c>
      <c r="GR532" s="222">
        <f t="shared" si="1307"/>
        <v>0</v>
      </c>
      <c r="GS532" s="222">
        <f t="shared" si="1308"/>
        <v>0</v>
      </c>
      <c r="GT532" s="222">
        <f t="shared" si="1309"/>
        <v>0</v>
      </c>
      <c r="GU532" s="222">
        <f t="shared" si="1310"/>
        <v>0</v>
      </c>
      <c r="GV532" s="222">
        <f t="shared" si="1311"/>
        <v>0</v>
      </c>
      <c r="GW532" s="222">
        <f t="shared" si="1312"/>
        <v>0</v>
      </c>
      <c r="GX532" s="222">
        <f t="shared" si="1313"/>
        <v>0</v>
      </c>
      <c r="GY532" s="222">
        <f t="shared" si="1314"/>
        <v>0</v>
      </c>
      <c r="GZ532" s="222">
        <f t="shared" si="1315"/>
        <v>0</v>
      </c>
      <c r="HA532" s="222">
        <f t="shared" si="1316"/>
        <v>0</v>
      </c>
      <c r="HB532" s="222">
        <f t="shared" si="1317"/>
        <v>0</v>
      </c>
      <c r="HC532" s="222">
        <f t="shared" si="1318"/>
        <v>0</v>
      </c>
      <c r="HD532" s="222">
        <f t="shared" si="1319"/>
        <v>0</v>
      </c>
      <c r="HE532" s="222">
        <f t="shared" si="1320"/>
        <v>0</v>
      </c>
      <c r="HF532" s="222">
        <f t="shared" si="1321"/>
        <v>0</v>
      </c>
      <c r="HG532" s="222">
        <f t="shared" si="1322"/>
        <v>0</v>
      </c>
      <c r="HH532" s="222">
        <f t="shared" si="1323"/>
        <v>0</v>
      </c>
      <c r="HI532" s="222">
        <f t="shared" si="1324"/>
        <v>0</v>
      </c>
      <c r="HJ532" s="222">
        <f t="shared" si="1325"/>
        <v>0</v>
      </c>
      <c r="HK532" s="222">
        <f t="shared" si="1326"/>
        <v>0</v>
      </c>
      <c r="HL532" s="222">
        <f t="shared" si="1327"/>
        <v>0</v>
      </c>
      <c r="HM532" s="222">
        <f t="shared" si="1328"/>
        <v>0</v>
      </c>
      <c r="HN532" s="222">
        <f t="shared" si="1329"/>
        <v>0</v>
      </c>
      <c r="HO532" s="222">
        <f t="shared" si="1330"/>
        <v>0</v>
      </c>
      <c r="HP532" s="222">
        <f t="shared" si="1331"/>
        <v>0</v>
      </c>
      <c r="HQ532" s="222">
        <f t="shared" si="1332"/>
        <v>0</v>
      </c>
      <c r="HR532" s="222">
        <f t="shared" si="1333"/>
        <v>0</v>
      </c>
      <c r="HS532" s="222">
        <f t="shared" si="1334"/>
        <v>0</v>
      </c>
      <c r="HT532" s="222">
        <f t="shared" si="1335"/>
        <v>0</v>
      </c>
      <c r="HU532" s="222">
        <f t="shared" si="1336"/>
        <v>0</v>
      </c>
      <c r="HV532" s="222">
        <f t="shared" si="1337"/>
        <v>0</v>
      </c>
      <c r="HW532" s="222">
        <f t="shared" si="1338"/>
        <v>0</v>
      </c>
      <c r="HX532" s="222">
        <f t="shared" si="1339"/>
        <v>0</v>
      </c>
      <c r="HY532" s="222">
        <f t="shared" si="1340"/>
        <v>0</v>
      </c>
      <c r="HZ532" s="222">
        <f t="shared" si="1341"/>
        <v>0</v>
      </c>
      <c r="IA532" s="222">
        <f t="shared" si="1342"/>
        <v>0</v>
      </c>
      <c r="IB532" s="222">
        <f t="shared" si="1343"/>
        <v>0</v>
      </c>
      <c r="IC532" s="222">
        <f t="shared" si="1344"/>
        <v>0</v>
      </c>
      <c r="ID532" s="222">
        <f t="shared" si="1345"/>
        <v>0</v>
      </c>
      <c r="IE532" s="222">
        <f t="shared" si="1346"/>
        <v>0</v>
      </c>
      <c r="IF532" s="222">
        <f t="shared" si="1347"/>
        <v>0</v>
      </c>
      <c r="IG532" s="222">
        <f t="shared" si="1348"/>
        <v>0</v>
      </c>
      <c r="IH532" s="222">
        <f t="shared" si="1349"/>
        <v>0</v>
      </c>
      <c r="II532" s="222">
        <f t="shared" si="1350"/>
        <v>0</v>
      </c>
      <c r="IJ532" s="222">
        <f t="shared" si="1351"/>
        <v>0</v>
      </c>
      <c r="IK532" s="222">
        <f t="shared" si="1352"/>
        <v>0</v>
      </c>
      <c r="IL532" s="222">
        <f t="shared" si="1353"/>
        <v>0</v>
      </c>
      <c r="IM532" s="222">
        <f t="shared" si="1354"/>
        <v>0</v>
      </c>
      <c r="IN532" s="222">
        <f t="shared" si="1355"/>
        <v>0</v>
      </c>
      <c r="IO532" s="222">
        <f t="shared" si="1356"/>
        <v>0</v>
      </c>
      <c r="IP532" s="222">
        <f t="shared" si="1357"/>
        <v>0</v>
      </c>
      <c r="IQ532" s="222">
        <f t="shared" si="1358"/>
        <v>0</v>
      </c>
      <c r="IR532" s="222">
        <f t="shared" si="1359"/>
        <v>0</v>
      </c>
      <c r="IS532" s="222">
        <f t="shared" si="1360"/>
        <v>0</v>
      </c>
      <c r="IT532" s="222">
        <f t="shared" si="1361"/>
        <v>0</v>
      </c>
      <c r="IU532" s="222">
        <f t="shared" si="1362"/>
        <v>0</v>
      </c>
      <c r="IV532" s="222">
        <f t="shared" si="1363"/>
        <v>0</v>
      </c>
      <c r="IW532" s="222">
        <f t="shared" si="1364"/>
        <v>0</v>
      </c>
      <c r="IX532" s="222">
        <f t="shared" si="1365"/>
        <v>0</v>
      </c>
      <c r="IY532" s="222">
        <f t="shared" si="1366"/>
        <v>0</v>
      </c>
      <c r="IZ532" s="222">
        <f t="shared" si="1367"/>
        <v>0</v>
      </c>
      <c r="JA532" s="222">
        <f t="shared" si="1368"/>
        <v>0</v>
      </c>
      <c r="JB532" s="222">
        <f t="shared" si="1369"/>
        <v>0</v>
      </c>
    </row>
    <row r="533" spans="2:262">
      <c r="B533" s="230">
        <v>172</v>
      </c>
      <c r="C533" s="229">
        <f t="shared" si="1370"/>
        <v>3.3593750000000026E-3</v>
      </c>
      <c r="D533" s="226">
        <f t="shared" ca="1" si="1113"/>
        <v>23.552421479719417</v>
      </c>
      <c r="E533" s="225">
        <f ca="1">FV361</f>
        <v>-0.44757852028058331</v>
      </c>
      <c r="F533" s="224">
        <v>172</v>
      </c>
      <c r="G533" s="222">
        <f t="shared" si="1114"/>
        <v>0</v>
      </c>
      <c r="H533" s="222">
        <f t="shared" si="1115"/>
        <v>0</v>
      </c>
      <c r="I533" s="222">
        <f t="shared" si="1116"/>
        <v>0</v>
      </c>
      <c r="J533" s="222">
        <f t="shared" si="1117"/>
        <v>0</v>
      </c>
      <c r="K533" s="222">
        <f t="shared" si="1118"/>
        <v>0</v>
      </c>
      <c r="L533" s="222">
        <f t="shared" si="1119"/>
        <v>0</v>
      </c>
      <c r="M533" s="222">
        <f t="shared" si="1120"/>
        <v>0</v>
      </c>
      <c r="N533" s="222">
        <f t="shared" si="1121"/>
        <v>0</v>
      </c>
      <c r="O533" s="222">
        <f t="shared" si="1122"/>
        <v>0</v>
      </c>
      <c r="P533" s="222">
        <f t="shared" si="1123"/>
        <v>0</v>
      </c>
      <c r="Q533" s="222">
        <f t="shared" si="1124"/>
        <v>0</v>
      </c>
      <c r="R533" s="222">
        <f t="shared" si="1125"/>
        <v>0</v>
      </c>
      <c r="S533" s="222">
        <f t="shared" si="1126"/>
        <v>0</v>
      </c>
      <c r="T533" s="222">
        <f t="shared" si="1127"/>
        <v>0</v>
      </c>
      <c r="U533" s="222">
        <f t="shared" si="1128"/>
        <v>0</v>
      </c>
      <c r="V533" s="222">
        <f t="shared" si="1129"/>
        <v>0</v>
      </c>
      <c r="W533" s="222">
        <f t="shared" si="1130"/>
        <v>0</v>
      </c>
      <c r="X533" s="222">
        <f t="shared" si="1131"/>
        <v>0</v>
      </c>
      <c r="Y533" s="222">
        <f t="shared" si="1132"/>
        <v>0</v>
      </c>
      <c r="Z533" s="222">
        <f t="shared" si="1133"/>
        <v>0</v>
      </c>
      <c r="AA533" s="222">
        <f t="shared" si="1134"/>
        <v>0</v>
      </c>
      <c r="AB533" s="222">
        <f t="shared" si="1135"/>
        <v>0</v>
      </c>
      <c r="AC533" s="222">
        <f t="shared" si="1136"/>
        <v>0</v>
      </c>
      <c r="AD533" s="222">
        <f t="shared" si="1137"/>
        <v>0</v>
      </c>
      <c r="AE533" s="222">
        <f t="shared" si="1138"/>
        <v>0</v>
      </c>
      <c r="AF533" s="222">
        <f t="shared" si="1139"/>
        <v>0</v>
      </c>
      <c r="AG533" s="222">
        <f t="shared" si="1140"/>
        <v>0</v>
      </c>
      <c r="AH533" s="222">
        <f t="shared" si="1141"/>
        <v>0</v>
      </c>
      <c r="AI533" s="222">
        <f t="shared" si="1142"/>
        <v>0</v>
      </c>
      <c r="AJ533" s="222">
        <f t="shared" si="1143"/>
        <v>0</v>
      </c>
      <c r="AK533" s="222">
        <f t="shared" si="1144"/>
        <v>0</v>
      </c>
      <c r="AL533" s="222">
        <f t="shared" si="1145"/>
        <v>0</v>
      </c>
      <c r="AM533" s="222">
        <f t="shared" si="1146"/>
        <v>0</v>
      </c>
      <c r="AN533" s="222">
        <f t="shared" si="1147"/>
        <v>0</v>
      </c>
      <c r="AO533" s="222">
        <f t="shared" si="1148"/>
        <v>0</v>
      </c>
      <c r="AP533" s="222">
        <f t="shared" si="1149"/>
        <v>0</v>
      </c>
      <c r="AQ533" s="222">
        <f t="shared" si="1150"/>
        <v>0</v>
      </c>
      <c r="AR533" s="222">
        <f t="shared" si="1151"/>
        <v>0</v>
      </c>
      <c r="AS533" s="222">
        <f t="shared" si="1152"/>
        <v>0</v>
      </c>
      <c r="AT533" s="222">
        <f t="shared" si="1153"/>
        <v>0</v>
      </c>
      <c r="AU533" s="222">
        <f t="shared" si="1154"/>
        <v>0</v>
      </c>
      <c r="AV533" s="222">
        <f t="shared" si="1155"/>
        <v>0</v>
      </c>
      <c r="AW533" s="222">
        <f t="shared" si="1156"/>
        <v>0</v>
      </c>
      <c r="AX533" s="222">
        <f t="shared" si="1157"/>
        <v>0</v>
      </c>
      <c r="AY533" s="222">
        <f t="shared" si="1158"/>
        <v>0</v>
      </c>
      <c r="AZ533" s="222">
        <f t="shared" si="1159"/>
        <v>0</v>
      </c>
      <c r="BA533" s="222">
        <f t="shared" si="1160"/>
        <v>0</v>
      </c>
      <c r="BB533" s="222">
        <f t="shared" si="1161"/>
        <v>0</v>
      </c>
      <c r="BC533" s="222">
        <f t="shared" si="1162"/>
        <v>0</v>
      </c>
      <c r="BD533" s="222">
        <f t="shared" si="1163"/>
        <v>0</v>
      </c>
      <c r="BE533" s="222">
        <f t="shared" si="1164"/>
        <v>0</v>
      </c>
      <c r="BF533" s="222">
        <f t="shared" si="1165"/>
        <v>0</v>
      </c>
      <c r="BG533" s="222">
        <f t="shared" si="1166"/>
        <v>0</v>
      </c>
      <c r="BH533" s="222">
        <f t="shared" si="1167"/>
        <v>0</v>
      </c>
      <c r="BI533" s="222">
        <f t="shared" si="1168"/>
        <v>0</v>
      </c>
      <c r="BJ533" s="222">
        <f t="shared" si="1169"/>
        <v>0</v>
      </c>
      <c r="BK533" s="222">
        <f t="shared" si="1170"/>
        <v>0</v>
      </c>
      <c r="BL533" s="222">
        <f t="shared" si="1171"/>
        <v>0</v>
      </c>
      <c r="BM533" s="222">
        <f t="shared" si="1172"/>
        <v>0</v>
      </c>
      <c r="BN533" s="222">
        <f t="shared" si="1173"/>
        <v>0</v>
      </c>
      <c r="BO533" s="222">
        <f t="shared" si="1174"/>
        <v>0</v>
      </c>
      <c r="BP533" s="222">
        <f t="shared" si="1175"/>
        <v>0</v>
      </c>
      <c r="BQ533" s="222">
        <f t="shared" si="1176"/>
        <v>0</v>
      </c>
      <c r="BR533" s="222">
        <f t="shared" si="1177"/>
        <v>0</v>
      </c>
      <c r="BS533" s="222">
        <f t="shared" si="1178"/>
        <v>0</v>
      </c>
      <c r="BT533" s="222">
        <f t="shared" si="1179"/>
        <v>0</v>
      </c>
      <c r="BU533" s="222">
        <f t="shared" si="1180"/>
        <v>0</v>
      </c>
      <c r="BV533" s="222">
        <f t="shared" si="1181"/>
        <v>0</v>
      </c>
      <c r="BW533" s="222">
        <f t="shared" si="1182"/>
        <v>0</v>
      </c>
      <c r="BX533" s="222">
        <f t="shared" si="1183"/>
        <v>0</v>
      </c>
      <c r="BY533" s="222">
        <f t="shared" si="1184"/>
        <v>0</v>
      </c>
      <c r="BZ533" s="222">
        <f t="shared" si="1185"/>
        <v>0</v>
      </c>
      <c r="CA533" s="222">
        <f t="shared" si="1186"/>
        <v>0</v>
      </c>
      <c r="CB533" s="222">
        <f t="shared" si="1187"/>
        <v>0</v>
      </c>
      <c r="CC533" s="222">
        <f t="shared" si="1188"/>
        <v>0</v>
      </c>
      <c r="CD533" s="222">
        <f t="shared" si="1189"/>
        <v>0</v>
      </c>
      <c r="CE533" s="222">
        <f t="shared" si="1190"/>
        <v>0</v>
      </c>
      <c r="CF533" s="222">
        <f t="shared" si="1191"/>
        <v>0</v>
      </c>
      <c r="CG533" s="222">
        <f t="shared" si="1192"/>
        <v>0</v>
      </c>
      <c r="CH533" s="222">
        <f t="shared" si="1193"/>
        <v>0</v>
      </c>
      <c r="CI533" s="222">
        <f t="shared" si="1194"/>
        <v>0</v>
      </c>
      <c r="CJ533" s="222">
        <f t="shared" si="1195"/>
        <v>0</v>
      </c>
      <c r="CK533" s="222">
        <f t="shared" si="1196"/>
        <v>0</v>
      </c>
      <c r="CL533" s="222">
        <f t="shared" si="1197"/>
        <v>0</v>
      </c>
      <c r="CM533" s="222">
        <f t="shared" si="1198"/>
        <v>0</v>
      </c>
      <c r="CN533" s="222">
        <f t="shared" si="1199"/>
        <v>0</v>
      </c>
      <c r="CO533" s="222">
        <f t="shared" si="1200"/>
        <v>0</v>
      </c>
      <c r="CP533" s="222">
        <f t="shared" si="1201"/>
        <v>0</v>
      </c>
      <c r="CQ533" s="222">
        <f t="shared" si="1202"/>
        <v>0</v>
      </c>
      <c r="CR533" s="222">
        <f t="shared" si="1203"/>
        <v>0</v>
      </c>
      <c r="CS533" s="222">
        <f t="shared" si="1204"/>
        <v>0</v>
      </c>
      <c r="CT533" s="222">
        <f t="shared" si="1205"/>
        <v>0</v>
      </c>
      <c r="CU533" s="222">
        <f t="shared" si="1206"/>
        <v>0</v>
      </c>
      <c r="CV533" s="222">
        <f t="shared" si="1207"/>
        <v>0</v>
      </c>
      <c r="CW533" s="222">
        <f t="shared" si="1208"/>
        <v>0</v>
      </c>
      <c r="CX533" s="222">
        <f t="shared" si="1209"/>
        <v>0</v>
      </c>
      <c r="CY533" s="222">
        <f t="shared" si="1210"/>
        <v>0</v>
      </c>
      <c r="CZ533" s="222">
        <f t="shared" si="1211"/>
        <v>0</v>
      </c>
      <c r="DA533" s="222">
        <f t="shared" si="1212"/>
        <v>0</v>
      </c>
      <c r="DB533" s="222">
        <f t="shared" si="1213"/>
        <v>0</v>
      </c>
      <c r="DC533" s="222">
        <f t="shared" si="1214"/>
        <v>0</v>
      </c>
      <c r="DD533" s="222">
        <f t="shared" si="1215"/>
        <v>0</v>
      </c>
      <c r="DE533" s="222">
        <f t="shared" si="1216"/>
        <v>0</v>
      </c>
      <c r="DF533" s="222">
        <f t="shared" si="1217"/>
        <v>0</v>
      </c>
      <c r="DG533" s="222">
        <f t="shared" si="1218"/>
        <v>0</v>
      </c>
      <c r="DH533" s="222">
        <f t="shared" si="1219"/>
        <v>0</v>
      </c>
      <c r="DI533" s="222">
        <f t="shared" si="1220"/>
        <v>0</v>
      </c>
      <c r="DJ533" s="222">
        <f t="shared" si="1221"/>
        <v>0</v>
      </c>
      <c r="DK533" s="222">
        <f t="shared" si="1222"/>
        <v>0</v>
      </c>
      <c r="DL533" s="222">
        <f t="shared" si="1223"/>
        <v>0</v>
      </c>
      <c r="DM533" s="222">
        <f t="shared" si="1224"/>
        <v>0</v>
      </c>
      <c r="DN533" s="222">
        <f t="shared" si="1225"/>
        <v>0</v>
      </c>
      <c r="DO533" s="222">
        <f t="shared" si="1226"/>
        <v>0</v>
      </c>
      <c r="DP533" s="222">
        <f t="shared" si="1227"/>
        <v>0</v>
      </c>
      <c r="DQ533" s="222">
        <f t="shared" si="1228"/>
        <v>0</v>
      </c>
      <c r="DR533" s="222">
        <f t="shared" si="1229"/>
        <v>0</v>
      </c>
      <c r="DS533" s="222">
        <f t="shared" si="1230"/>
        <v>0</v>
      </c>
      <c r="DT533" s="222">
        <f t="shared" si="1231"/>
        <v>0</v>
      </c>
      <c r="DU533" s="222">
        <f t="shared" si="1232"/>
        <v>0</v>
      </c>
      <c r="DV533" s="222">
        <f t="shared" si="1233"/>
        <v>0</v>
      </c>
      <c r="DW533" s="222">
        <f t="shared" si="1234"/>
        <v>0</v>
      </c>
      <c r="DX533" s="222">
        <f t="shared" si="1235"/>
        <v>0</v>
      </c>
      <c r="DY533" s="222">
        <f t="shared" si="1236"/>
        <v>0</v>
      </c>
      <c r="DZ533" s="222">
        <f t="shared" si="1237"/>
        <v>0</v>
      </c>
      <c r="EA533" s="222">
        <f t="shared" si="1238"/>
        <v>0</v>
      </c>
      <c r="EB533" s="222">
        <f t="shared" si="1239"/>
        <v>0</v>
      </c>
      <c r="EC533" s="222">
        <f t="shared" si="1240"/>
        <v>0</v>
      </c>
      <c r="ED533" s="222">
        <f t="shared" si="1241"/>
        <v>0</v>
      </c>
      <c r="EE533" s="222">
        <f t="shared" si="1242"/>
        <v>0</v>
      </c>
      <c r="EF533" s="222">
        <f t="shared" si="1243"/>
        <v>0</v>
      </c>
      <c r="EG533" s="222">
        <f t="shared" si="1244"/>
        <v>0</v>
      </c>
      <c r="EH533" s="222">
        <f t="shared" si="1245"/>
        <v>0</v>
      </c>
      <c r="EI533" s="222">
        <f t="shared" si="1246"/>
        <v>0</v>
      </c>
      <c r="EJ533" s="222">
        <f t="shared" si="1247"/>
        <v>0</v>
      </c>
      <c r="EK533" s="222">
        <f t="shared" si="1248"/>
        <v>0</v>
      </c>
      <c r="EL533" s="222">
        <f t="shared" si="1249"/>
        <v>0</v>
      </c>
      <c r="EM533" s="222">
        <f t="shared" si="1250"/>
        <v>0</v>
      </c>
      <c r="EN533" s="222">
        <f t="shared" si="1251"/>
        <v>0</v>
      </c>
      <c r="EO533" s="222">
        <f t="shared" si="1252"/>
        <v>0</v>
      </c>
      <c r="EP533" s="222">
        <f t="shared" si="1253"/>
        <v>0</v>
      </c>
      <c r="EQ533" s="222">
        <f t="shared" si="1254"/>
        <v>0</v>
      </c>
      <c r="ER533" s="222">
        <f t="shared" si="1255"/>
        <v>0</v>
      </c>
      <c r="ES533" s="222">
        <f t="shared" si="1256"/>
        <v>0</v>
      </c>
      <c r="ET533" s="222">
        <f t="shared" si="1257"/>
        <v>0</v>
      </c>
      <c r="EU533" s="222">
        <f t="shared" si="1258"/>
        <v>0</v>
      </c>
      <c r="EV533" s="222">
        <f t="shared" si="1259"/>
        <v>0</v>
      </c>
      <c r="EW533" s="222">
        <f t="shared" si="1260"/>
        <v>0</v>
      </c>
      <c r="EX533" s="222">
        <f t="shared" si="1261"/>
        <v>0</v>
      </c>
      <c r="EY533" s="222">
        <f t="shared" si="1262"/>
        <v>0</v>
      </c>
      <c r="EZ533" s="222">
        <f t="shared" si="1263"/>
        <v>0</v>
      </c>
      <c r="FA533" s="222">
        <f t="shared" si="1264"/>
        <v>0</v>
      </c>
      <c r="FB533" s="222">
        <f t="shared" si="1265"/>
        <v>0</v>
      </c>
      <c r="FC533" s="222">
        <f t="shared" si="1266"/>
        <v>0</v>
      </c>
      <c r="FD533" s="222">
        <f t="shared" si="1267"/>
        <v>0</v>
      </c>
      <c r="FE533" s="222">
        <f t="shared" si="1268"/>
        <v>0</v>
      </c>
      <c r="FF533" s="222">
        <f t="shared" si="1269"/>
        <v>0</v>
      </c>
      <c r="FG533" s="222">
        <f t="shared" si="1270"/>
        <v>0</v>
      </c>
      <c r="FH533" s="222">
        <f t="shared" si="1271"/>
        <v>0</v>
      </c>
      <c r="FI533" s="222">
        <f t="shared" si="1272"/>
        <v>0</v>
      </c>
      <c r="FJ533" s="222">
        <f t="shared" si="1273"/>
        <v>0</v>
      </c>
      <c r="FK533" s="222">
        <f t="shared" si="1274"/>
        <v>0</v>
      </c>
      <c r="FL533" s="222">
        <f t="shared" si="1275"/>
        <v>0</v>
      </c>
      <c r="FM533" s="222">
        <f t="shared" si="1276"/>
        <v>0</v>
      </c>
      <c r="FN533" s="222">
        <f t="shared" si="1277"/>
        <v>0</v>
      </c>
      <c r="FO533" s="222">
        <f t="shared" si="1278"/>
        <v>0</v>
      </c>
      <c r="FP533" s="222">
        <f t="shared" si="1279"/>
        <v>0</v>
      </c>
      <c r="FQ533" s="222">
        <f t="shared" si="1280"/>
        <v>0</v>
      </c>
      <c r="FR533" s="222">
        <f t="shared" si="1281"/>
        <v>0</v>
      </c>
      <c r="FS533" s="222">
        <f t="shared" si="1282"/>
        <v>0</v>
      </c>
      <c r="FT533" s="222">
        <f t="shared" si="1283"/>
        <v>0</v>
      </c>
      <c r="FU533" s="222">
        <f t="shared" si="1284"/>
        <v>0</v>
      </c>
      <c r="FV533" s="222">
        <f t="shared" si="1285"/>
        <v>0</v>
      </c>
      <c r="FW533" s="222">
        <f t="shared" si="1286"/>
        <v>0</v>
      </c>
      <c r="FX533" s="222">
        <f t="shared" si="1287"/>
        <v>0</v>
      </c>
      <c r="FY533" s="222">
        <f t="shared" si="1288"/>
        <v>0</v>
      </c>
      <c r="FZ533" s="222">
        <f t="shared" si="1289"/>
        <v>0</v>
      </c>
      <c r="GA533" s="222">
        <f t="shared" si="1290"/>
        <v>0</v>
      </c>
      <c r="GB533" s="222">
        <f t="shared" si="1291"/>
        <v>0</v>
      </c>
      <c r="GC533" s="222">
        <f t="shared" si="1292"/>
        <v>0</v>
      </c>
      <c r="GD533" s="222">
        <f t="shared" si="1293"/>
        <v>0</v>
      </c>
      <c r="GE533" s="222">
        <f t="shared" si="1294"/>
        <v>0</v>
      </c>
      <c r="GF533" s="222">
        <f t="shared" si="1295"/>
        <v>0</v>
      </c>
      <c r="GG533" s="222">
        <f t="shared" si="1296"/>
        <v>0</v>
      </c>
      <c r="GH533" s="222">
        <f t="shared" si="1297"/>
        <v>0</v>
      </c>
      <c r="GI533" s="222">
        <f t="shared" si="1298"/>
        <v>0</v>
      </c>
      <c r="GJ533" s="222">
        <f t="shared" si="1299"/>
        <v>0</v>
      </c>
      <c r="GK533" s="222">
        <f t="shared" si="1300"/>
        <v>0</v>
      </c>
      <c r="GL533" s="222">
        <f t="shared" si="1301"/>
        <v>0</v>
      </c>
      <c r="GM533" s="222">
        <f t="shared" si="1302"/>
        <v>0</v>
      </c>
      <c r="GN533" s="222">
        <f t="shared" si="1303"/>
        <v>0</v>
      </c>
      <c r="GO533" s="222">
        <f t="shared" si="1304"/>
        <v>0</v>
      </c>
      <c r="GP533" s="222">
        <f t="shared" si="1305"/>
        <v>0</v>
      </c>
      <c r="GQ533" s="222">
        <f t="shared" si="1306"/>
        <v>0</v>
      </c>
      <c r="GR533" s="222">
        <f t="shared" si="1307"/>
        <v>0</v>
      </c>
      <c r="GS533" s="222">
        <f t="shared" si="1308"/>
        <v>0</v>
      </c>
      <c r="GT533" s="222">
        <f t="shared" si="1309"/>
        <v>0</v>
      </c>
      <c r="GU533" s="222">
        <f t="shared" si="1310"/>
        <v>0</v>
      </c>
      <c r="GV533" s="222">
        <f t="shared" si="1311"/>
        <v>0</v>
      </c>
      <c r="GW533" s="222">
        <f t="shared" si="1312"/>
        <v>0</v>
      </c>
      <c r="GX533" s="222">
        <f t="shared" si="1313"/>
        <v>0</v>
      </c>
      <c r="GY533" s="222">
        <f t="shared" si="1314"/>
        <v>0</v>
      </c>
      <c r="GZ533" s="222">
        <f t="shared" si="1315"/>
        <v>0</v>
      </c>
      <c r="HA533" s="222">
        <f t="shared" si="1316"/>
        <v>0</v>
      </c>
      <c r="HB533" s="222">
        <f t="shared" si="1317"/>
        <v>0</v>
      </c>
      <c r="HC533" s="222">
        <f t="shared" si="1318"/>
        <v>0</v>
      </c>
      <c r="HD533" s="222">
        <f t="shared" si="1319"/>
        <v>0</v>
      </c>
      <c r="HE533" s="222">
        <f t="shared" si="1320"/>
        <v>0</v>
      </c>
      <c r="HF533" s="222">
        <f t="shared" si="1321"/>
        <v>0</v>
      </c>
      <c r="HG533" s="222">
        <f t="shared" si="1322"/>
        <v>0</v>
      </c>
      <c r="HH533" s="222">
        <f t="shared" si="1323"/>
        <v>0</v>
      </c>
      <c r="HI533" s="222">
        <f t="shared" si="1324"/>
        <v>0</v>
      </c>
      <c r="HJ533" s="222">
        <f t="shared" si="1325"/>
        <v>0</v>
      </c>
      <c r="HK533" s="222">
        <f t="shared" si="1326"/>
        <v>0</v>
      </c>
      <c r="HL533" s="222">
        <f t="shared" si="1327"/>
        <v>0</v>
      </c>
      <c r="HM533" s="222">
        <f t="shared" si="1328"/>
        <v>0</v>
      </c>
      <c r="HN533" s="222">
        <f t="shared" si="1329"/>
        <v>0</v>
      </c>
      <c r="HO533" s="222">
        <f t="shared" si="1330"/>
        <v>0</v>
      </c>
      <c r="HP533" s="222">
        <f t="shared" si="1331"/>
        <v>0</v>
      </c>
      <c r="HQ533" s="222">
        <f t="shared" si="1332"/>
        <v>0</v>
      </c>
      <c r="HR533" s="222">
        <f t="shared" si="1333"/>
        <v>0</v>
      </c>
      <c r="HS533" s="222">
        <f t="shared" si="1334"/>
        <v>0</v>
      </c>
      <c r="HT533" s="222">
        <f t="shared" si="1335"/>
        <v>0</v>
      </c>
      <c r="HU533" s="222">
        <f t="shared" si="1336"/>
        <v>0</v>
      </c>
      <c r="HV533" s="222">
        <f t="shared" si="1337"/>
        <v>0</v>
      </c>
      <c r="HW533" s="222">
        <f t="shared" si="1338"/>
        <v>0</v>
      </c>
      <c r="HX533" s="222">
        <f t="shared" si="1339"/>
        <v>0</v>
      </c>
      <c r="HY533" s="222">
        <f t="shared" si="1340"/>
        <v>0</v>
      </c>
      <c r="HZ533" s="222">
        <f t="shared" si="1341"/>
        <v>0</v>
      </c>
      <c r="IA533" s="222">
        <f t="shared" si="1342"/>
        <v>0</v>
      </c>
      <c r="IB533" s="222">
        <f t="shared" si="1343"/>
        <v>0</v>
      </c>
      <c r="IC533" s="222">
        <f t="shared" si="1344"/>
        <v>0</v>
      </c>
      <c r="ID533" s="222">
        <f t="shared" si="1345"/>
        <v>0</v>
      </c>
      <c r="IE533" s="222">
        <f t="shared" si="1346"/>
        <v>0</v>
      </c>
      <c r="IF533" s="222">
        <f t="shared" si="1347"/>
        <v>0</v>
      </c>
      <c r="IG533" s="222">
        <f t="shared" si="1348"/>
        <v>0</v>
      </c>
      <c r="IH533" s="222">
        <f t="shared" si="1349"/>
        <v>0</v>
      </c>
      <c r="II533" s="222">
        <f t="shared" si="1350"/>
        <v>0</v>
      </c>
      <c r="IJ533" s="222">
        <f t="shared" si="1351"/>
        <v>0</v>
      </c>
      <c r="IK533" s="222">
        <f t="shared" si="1352"/>
        <v>0</v>
      </c>
      <c r="IL533" s="222">
        <f t="shared" si="1353"/>
        <v>0</v>
      </c>
      <c r="IM533" s="222">
        <f t="shared" si="1354"/>
        <v>0</v>
      </c>
      <c r="IN533" s="222">
        <f t="shared" si="1355"/>
        <v>0</v>
      </c>
      <c r="IO533" s="222">
        <f t="shared" si="1356"/>
        <v>0</v>
      </c>
      <c r="IP533" s="222">
        <f t="shared" si="1357"/>
        <v>0</v>
      </c>
      <c r="IQ533" s="222">
        <f t="shared" si="1358"/>
        <v>0</v>
      </c>
      <c r="IR533" s="222">
        <f t="shared" si="1359"/>
        <v>0</v>
      </c>
      <c r="IS533" s="222">
        <f t="shared" si="1360"/>
        <v>0</v>
      </c>
      <c r="IT533" s="222">
        <f t="shared" si="1361"/>
        <v>0</v>
      </c>
      <c r="IU533" s="222">
        <f t="shared" si="1362"/>
        <v>0</v>
      </c>
      <c r="IV533" s="222">
        <f t="shared" si="1363"/>
        <v>0</v>
      </c>
      <c r="IW533" s="222">
        <f t="shared" si="1364"/>
        <v>0</v>
      </c>
      <c r="IX533" s="222">
        <f t="shared" si="1365"/>
        <v>0</v>
      </c>
      <c r="IY533" s="222">
        <f t="shared" si="1366"/>
        <v>0</v>
      </c>
      <c r="IZ533" s="222">
        <f t="shared" si="1367"/>
        <v>0</v>
      </c>
      <c r="JA533" s="222">
        <f t="shared" si="1368"/>
        <v>0</v>
      </c>
      <c r="JB533" s="222">
        <f t="shared" si="1369"/>
        <v>0</v>
      </c>
    </row>
    <row r="534" spans="2:262">
      <c r="B534" s="230">
        <v>173</v>
      </c>
      <c r="C534" s="229">
        <f t="shared" si="1370"/>
        <v>3.3789062500000026E-3</v>
      </c>
      <c r="D534" s="226">
        <f t="shared" ca="1" si="1113"/>
        <v>23.564128313375143</v>
      </c>
      <c r="E534" s="225">
        <f ca="1">FW361</f>
        <v>-0.43587168662485704</v>
      </c>
      <c r="F534" s="224">
        <v>173</v>
      </c>
      <c r="G534" s="222">
        <f t="shared" si="1114"/>
        <v>0</v>
      </c>
      <c r="H534" s="222">
        <f t="shared" si="1115"/>
        <v>0</v>
      </c>
      <c r="I534" s="222">
        <f t="shared" si="1116"/>
        <v>0</v>
      </c>
      <c r="J534" s="222">
        <f t="shared" si="1117"/>
        <v>0</v>
      </c>
      <c r="K534" s="222">
        <f t="shared" si="1118"/>
        <v>0</v>
      </c>
      <c r="L534" s="222">
        <f t="shared" si="1119"/>
        <v>0</v>
      </c>
      <c r="M534" s="222">
        <f t="shared" si="1120"/>
        <v>0</v>
      </c>
      <c r="N534" s="222">
        <f t="shared" si="1121"/>
        <v>0</v>
      </c>
      <c r="O534" s="222">
        <f t="shared" si="1122"/>
        <v>0</v>
      </c>
      <c r="P534" s="222">
        <f t="shared" si="1123"/>
        <v>0</v>
      </c>
      <c r="Q534" s="222">
        <f t="shared" si="1124"/>
        <v>0</v>
      </c>
      <c r="R534" s="222">
        <f t="shared" si="1125"/>
        <v>0</v>
      </c>
      <c r="S534" s="222">
        <f t="shared" si="1126"/>
        <v>0</v>
      </c>
      <c r="T534" s="222">
        <f t="shared" si="1127"/>
        <v>0</v>
      </c>
      <c r="U534" s="222">
        <f t="shared" si="1128"/>
        <v>0</v>
      </c>
      <c r="V534" s="222">
        <f t="shared" si="1129"/>
        <v>0</v>
      </c>
      <c r="W534" s="222">
        <f t="shared" si="1130"/>
        <v>0</v>
      </c>
      <c r="X534" s="222">
        <f t="shared" si="1131"/>
        <v>0</v>
      </c>
      <c r="Y534" s="222">
        <f t="shared" si="1132"/>
        <v>0</v>
      </c>
      <c r="Z534" s="222">
        <f t="shared" si="1133"/>
        <v>0</v>
      </c>
      <c r="AA534" s="222">
        <f t="shared" si="1134"/>
        <v>0</v>
      </c>
      <c r="AB534" s="222">
        <f t="shared" si="1135"/>
        <v>0</v>
      </c>
      <c r="AC534" s="222">
        <f t="shared" si="1136"/>
        <v>0</v>
      </c>
      <c r="AD534" s="222">
        <f t="shared" si="1137"/>
        <v>0</v>
      </c>
      <c r="AE534" s="222">
        <f t="shared" si="1138"/>
        <v>0</v>
      </c>
      <c r="AF534" s="222">
        <f t="shared" si="1139"/>
        <v>0</v>
      </c>
      <c r="AG534" s="222">
        <f t="shared" si="1140"/>
        <v>0</v>
      </c>
      <c r="AH534" s="222">
        <f t="shared" si="1141"/>
        <v>0</v>
      </c>
      <c r="AI534" s="222">
        <f t="shared" si="1142"/>
        <v>0</v>
      </c>
      <c r="AJ534" s="222">
        <f t="shared" si="1143"/>
        <v>0</v>
      </c>
      <c r="AK534" s="222">
        <f t="shared" si="1144"/>
        <v>0</v>
      </c>
      <c r="AL534" s="222">
        <f t="shared" si="1145"/>
        <v>0</v>
      </c>
      <c r="AM534" s="222">
        <f t="shared" si="1146"/>
        <v>0</v>
      </c>
      <c r="AN534" s="222">
        <f t="shared" si="1147"/>
        <v>0</v>
      </c>
      <c r="AO534" s="222">
        <f t="shared" si="1148"/>
        <v>0</v>
      </c>
      <c r="AP534" s="222">
        <f t="shared" si="1149"/>
        <v>0</v>
      </c>
      <c r="AQ534" s="222">
        <f t="shared" si="1150"/>
        <v>0</v>
      </c>
      <c r="AR534" s="222">
        <f t="shared" si="1151"/>
        <v>0</v>
      </c>
      <c r="AS534" s="222">
        <f t="shared" si="1152"/>
        <v>0</v>
      </c>
      <c r="AT534" s="222">
        <f t="shared" si="1153"/>
        <v>0</v>
      </c>
      <c r="AU534" s="222">
        <f t="shared" si="1154"/>
        <v>0</v>
      </c>
      <c r="AV534" s="222">
        <f t="shared" si="1155"/>
        <v>0</v>
      </c>
      <c r="AW534" s="222">
        <f t="shared" si="1156"/>
        <v>0</v>
      </c>
      <c r="AX534" s="222">
        <f t="shared" si="1157"/>
        <v>0</v>
      </c>
      <c r="AY534" s="222">
        <f t="shared" si="1158"/>
        <v>0</v>
      </c>
      <c r="AZ534" s="222">
        <f t="shared" si="1159"/>
        <v>0</v>
      </c>
      <c r="BA534" s="222">
        <f t="shared" si="1160"/>
        <v>0</v>
      </c>
      <c r="BB534" s="222">
        <f t="shared" si="1161"/>
        <v>0</v>
      </c>
      <c r="BC534" s="222">
        <f t="shared" si="1162"/>
        <v>0</v>
      </c>
      <c r="BD534" s="222">
        <f t="shared" si="1163"/>
        <v>0</v>
      </c>
      <c r="BE534" s="222">
        <f t="shared" si="1164"/>
        <v>0</v>
      </c>
      <c r="BF534" s="222">
        <f t="shared" si="1165"/>
        <v>0</v>
      </c>
      <c r="BG534" s="222">
        <f t="shared" si="1166"/>
        <v>0</v>
      </c>
      <c r="BH534" s="222">
        <f t="shared" si="1167"/>
        <v>0</v>
      </c>
      <c r="BI534" s="222">
        <f t="shared" si="1168"/>
        <v>0</v>
      </c>
      <c r="BJ534" s="222">
        <f t="shared" si="1169"/>
        <v>0</v>
      </c>
      <c r="BK534" s="222">
        <f t="shared" si="1170"/>
        <v>0</v>
      </c>
      <c r="BL534" s="222">
        <f t="shared" si="1171"/>
        <v>0</v>
      </c>
      <c r="BM534" s="222">
        <f t="shared" si="1172"/>
        <v>0</v>
      </c>
      <c r="BN534" s="222">
        <f t="shared" si="1173"/>
        <v>0</v>
      </c>
      <c r="BO534" s="222">
        <f t="shared" si="1174"/>
        <v>0</v>
      </c>
      <c r="BP534" s="222">
        <f t="shared" si="1175"/>
        <v>0</v>
      </c>
      <c r="BQ534" s="222">
        <f t="shared" si="1176"/>
        <v>0</v>
      </c>
      <c r="BR534" s="222">
        <f t="shared" si="1177"/>
        <v>0</v>
      </c>
      <c r="BS534" s="222">
        <f t="shared" si="1178"/>
        <v>0</v>
      </c>
      <c r="BT534" s="222">
        <f t="shared" si="1179"/>
        <v>0</v>
      </c>
      <c r="BU534" s="222">
        <f t="shared" si="1180"/>
        <v>0</v>
      </c>
      <c r="BV534" s="222">
        <f t="shared" si="1181"/>
        <v>0</v>
      </c>
      <c r="BW534" s="222">
        <f t="shared" si="1182"/>
        <v>0</v>
      </c>
      <c r="BX534" s="222">
        <f t="shared" si="1183"/>
        <v>0</v>
      </c>
      <c r="BY534" s="222">
        <f t="shared" si="1184"/>
        <v>0</v>
      </c>
      <c r="BZ534" s="222">
        <f t="shared" si="1185"/>
        <v>0</v>
      </c>
      <c r="CA534" s="222">
        <f t="shared" si="1186"/>
        <v>0</v>
      </c>
      <c r="CB534" s="222">
        <f t="shared" si="1187"/>
        <v>0</v>
      </c>
      <c r="CC534" s="222">
        <f t="shared" si="1188"/>
        <v>0</v>
      </c>
      <c r="CD534" s="222">
        <f t="shared" si="1189"/>
        <v>0</v>
      </c>
      <c r="CE534" s="222">
        <f t="shared" si="1190"/>
        <v>0</v>
      </c>
      <c r="CF534" s="222">
        <f t="shared" si="1191"/>
        <v>0</v>
      </c>
      <c r="CG534" s="222">
        <f t="shared" si="1192"/>
        <v>0</v>
      </c>
      <c r="CH534" s="222">
        <f t="shared" si="1193"/>
        <v>0</v>
      </c>
      <c r="CI534" s="222">
        <f t="shared" si="1194"/>
        <v>0</v>
      </c>
      <c r="CJ534" s="222">
        <f t="shared" si="1195"/>
        <v>0</v>
      </c>
      <c r="CK534" s="222">
        <f t="shared" si="1196"/>
        <v>0</v>
      </c>
      <c r="CL534" s="222">
        <f t="shared" si="1197"/>
        <v>0</v>
      </c>
      <c r="CM534" s="222">
        <f t="shared" si="1198"/>
        <v>0</v>
      </c>
      <c r="CN534" s="222">
        <f t="shared" si="1199"/>
        <v>0</v>
      </c>
      <c r="CO534" s="222">
        <f t="shared" si="1200"/>
        <v>0</v>
      </c>
      <c r="CP534" s="222">
        <f t="shared" si="1201"/>
        <v>0</v>
      </c>
      <c r="CQ534" s="222">
        <f t="shared" si="1202"/>
        <v>0</v>
      </c>
      <c r="CR534" s="222">
        <f t="shared" si="1203"/>
        <v>0</v>
      </c>
      <c r="CS534" s="222">
        <f t="shared" si="1204"/>
        <v>0</v>
      </c>
      <c r="CT534" s="222">
        <f t="shared" si="1205"/>
        <v>0</v>
      </c>
      <c r="CU534" s="222">
        <f t="shared" si="1206"/>
        <v>0</v>
      </c>
      <c r="CV534" s="222">
        <f t="shared" si="1207"/>
        <v>0</v>
      </c>
      <c r="CW534" s="222">
        <f t="shared" si="1208"/>
        <v>0</v>
      </c>
      <c r="CX534" s="222">
        <f t="shared" si="1209"/>
        <v>0</v>
      </c>
      <c r="CY534" s="222">
        <f t="shared" si="1210"/>
        <v>0</v>
      </c>
      <c r="CZ534" s="222">
        <f t="shared" si="1211"/>
        <v>0</v>
      </c>
      <c r="DA534" s="222">
        <f t="shared" si="1212"/>
        <v>0</v>
      </c>
      <c r="DB534" s="222">
        <f t="shared" si="1213"/>
        <v>0</v>
      </c>
      <c r="DC534" s="222">
        <f t="shared" si="1214"/>
        <v>0</v>
      </c>
      <c r="DD534" s="222">
        <f t="shared" si="1215"/>
        <v>0</v>
      </c>
      <c r="DE534" s="222">
        <f t="shared" si="1216"/>
        <v>0</v>
      </c>
      <c r="DF534" s="222">
        <f t="shared" si="1217"/>
        <v>0</v>
      </c>
      <c r="DG534" s="222">
        <f t="shared" si="1218"/>
        <v>0</v>
      </c>
      <c r="DH534" s="222">
        <f t="shared" si="1219"/>
        <v>0</v>
      </c>
      <c r="DI534" s="222">
        <f t="shared" si="1220"/>
        <v>0</v>
      </c>
      <c r="DJ534" s="222">
        <f t="shared" si="1221"/>
        <v>0</v>
      </c>
      <c r="DK534" s="222">
        <f t="shared" si="1222"/>
        <v>0</v>
      </c>
      <c r="DL534" s="222">
        <f t="shared" si="1223"/>
        <v>0</v>
      </c>
      <c r="DM534" s="222">
        <f t="shared" si="1224"/>
        <v>0</v>
      </c>
      <c r="DN534" s="222">
        <f t="shared" si="1225"/>
        <v>0</v>
      </c>
      <c r="DO534" s="222">
        <f t="shared" si="1226"/>
        <v>0</v>
      </c>
      <c r="DP534" s="222">
        <f t="shared" si="1227"/>
        <v>0</v>
      </c>
      <c r="DQ534" s="222">
        <f t="shared" si="1228"/>
        <v>0</v>
      </c>
      <c r="DR534" s="222">
        <f t="shared" si="1229"/>
        <v>0</v>
      </c>
      <c r="DS534" s="222">
        <f t="shared" si="1230"/>
        <v>0</v>
      </c>
      <c r="DT534" s="222">
        <f t="shared" si="1231"/>
        <v>0</v>
      </c>
      <c r="DU534" s="222">
        <f t="shared" si="1232"/>
        <v>0</v>
      </c>
      <c r="DV534" s="222">
        <f t="shared" si="1233"/>
        <v>0</v>
      </c>
      <c r="DW534" s="222">
        <f t="shared" si="1234"/>
        <v>0</v>
      </c>
      <c r="DX534" s="222">
        <f t="shared" si="1235"/>
        <v>0</v>
      </c>
      <c r="DY534" s="222">
        <f t="shared" si="1236"/>
        <v>0</v>
      </c>
      <c r="DZ534" s="222">
        <f t="shared" si="1237"/>
        <v>0</v>
      </c>
      <c r="EA534" s="222">
        <f t="shared" si="1238"/>
        <v>0</v>
      </c>
      <c r="EB534" s="222">
        <f t="shared" si="1239"/>
        <v>0</v>
      </c>
      <c r="EC534" s="222">
        <f t="shared" si="1240"/>
        <v>0</v>
      </c>
      <c r="ED534" s="222">
        <f t="shared" si="1241"/>
        <v>0</v>
      </c>
      <c r="EE534" s="222">
        <f t="shared" si="1242"/>
        <v>0</v>
      </c>
      <c r="EF534" s="222">
        <f t="shared" si="1243"/>
        <v>0</v>
      </c>
      <c r="EG534" s="222">
        <f t="shared" si="1244"/>
        <v>0</v>
      </c>
      <c r="EH534" s="222">
        <f t="shared" si="1245"/>
        <v>0</v>
      </c>
      <c r="EI534" s="222">
        <f t="shared" si="1246"/>
        <v>0</v>
      </c>
      <c r="EJ534" s="222">
        <f t="shared" si="1247"/>
        <v>0</v>
      </c>
      <c r="EK534" s="222">
        <f t="shared" si="1248"/>
        <v>0</v>
      </c>
      <c r="EL534" s="222">
        <f t="shared" si="1249"/>
        <v>0</v>
      </c>
      <c r="EM534" s="222">
        <f t="shared" si="1250"/>
        <v>0</v>
      </c>
      <c r="EN534" s="222">
        <f t="shared" si="1251"/>
        <v>0</v>
      </c>
      <c r="EO534" s="222">
        <f t="shared" si="1252"/>
        <v>0</v>
      </c>
      <c r="EP534" s="222">
        <f t="shared" si="1253"/>
        <v>0</v>
      </c>
      <c r="EQ534" s="222">
        <f t="shared" si="1254"/>
        <v>0</v>
      </c>
      <c r="ER534" s="222">
        <f t="shared" si="1255"/>
        <v>0</v>
      </c>
      <c r="ES534" s="222">
        <f t="shared" si="1256"/>
        <v>0</v>
      </c>
      <c r="ET534" s="222">
        <f t="shared" si="1257"/>
        <v>0</v>
      </c>
      <c r="EU534" s="222">
        <f t="shared" si="1258"/>
        <v>0</v>
      </c>
      <c r="EV534" s="222">
        <f t="shared" si="1259"/>
        <v>0</v>
      </c>
      <c r="EW534" s="222">
        <f t="shared" si="1260"/>
        <v>0</v>
      </c>
      <c r="EX534" s="222">
        <f t="shared" si="1261"/>
        <v>0</v>
      </c>
      <c r="EY534" s="222">
        <f t="shared" si="1262"/>
        <v>0</v>
      </c>
      <c r="EZ534" s="222">
        <f t="shared" si="1263"/>
        <v>0</v>
      </c>
      <c r="FA534" s="222">
        <f t="shared" si="1264"/>
        <v>0</v>
      </c>
      <c r="FB534" s="222">
        <f t="shared" si="1265"/>
        <v>0</v>
      </c>
      <c r="FC534" s="222">
        <f t="shared" si="1266"/>
        <v>0</v>
      </c>
      <c r="FD534" s="222">
        <f t="shared" si="1267"/>
        <v>0</v>
      </c>
      <c r="FE534" s="222">
        <f t="shared" si="1268"/>
        <v>0</v>
      </c>
      <c r="FF534" s="222">
        <f t="shared" si="1269"/>
        <v>0</v>
      </c>
      <c r="FG534" s="222">
        <f t="shared" si="1270"/>
        <v>0</v>
      </c>
      <c r="FH534" s="222">
        <f t="shared" si="1271"/>
        <v>0</v>
      </c>
      <c r="FI534" s="222">
        <f t="shared" si="1272"/>
        <v>0</v>
      </c>
      <c r="FJ534" s="222">
        <f t="shared" si="1273"/>
        <v>0</v>
      </c>
      <c r="FK534" s="222">
        <f t="shared" si="1274"/>
        <v>0</v>
      </c>
      <c r="FL534" s="222">
        <f t="shared" si="1275"/>
        <v>0</v>
      </c>
      <c r="FM534" s="222">
        <f t="shared" si="1276"/>
        <v>0</v>
      </c>
      <c r="FN534" s="222">
        <f t="shared" si="1277"/>
        <v>0</v>
      </c>
      <c r="FO534" s="222">
        <f t="shared" si="1278"/>
        <v>0</v>
      </c>
      <c r="FP534" s="222">
        <f t="shared" si="1279"/>
        <v>0</v>
      </c>
      <c r="FQ534" s="222">
        <f t="shared" si="1280"/>
        <v>0</v>
      </c>
      <c r="FR534" s="222">
        <f t="shared" si="1281"/>
        <v>0</v>
      </c>
      <c r="FS534" s="222">
        <f t="shared" si="1282"/>
        <v>0</v>
      </c>
      <c r="FT534" s="222">
        <f t="shared" si="1283"/>
        <v>0</v>
      </c>
      <c r="FU534" s="222">
        <f t="shared" si="1284"/>
        <v>0</v>
      </c>
      <c r="FV534" s="222">
        <f t="shared" si="1285"/>
        <v>0</v>
      </c>
      <c r="FW534" s="222">
        <f t="shared" si="1286"/>
        <v>0</v>
      </c>
      <c r="FX534" s="222">
        <f t="shared" si="1287"/>
        <v>0</v>
      </c>
      <c r="FY534" s="222">
        <f t="shared" si="1288"/>
        <v>0</v>
      </c>
      <c r="FZ534" s="222">
        <f t="shared" si="1289"/>
        <v>0</v>
      </c>
      <c r="GA534" s="222">
        <f t="shared" si="1290"/>
        <v>0</v>
      </c>
      <c r="GB534" s="222">
        <f t="shared" si="1291"/>
        <v>0</v>
      </c>
      <c r="GC534" s="222">
        <f t="shared" si="1292"/>
        <v>0</v>
      </c>
      <c r="GD534" s="222">
        <f t="shared" si="1293"/>
        <v>0</v>
      </c>
      <c r="GE534" s="222">
        <f t="shared" si="1294"/>
        <v>0</v>
      </c>
      <c r="GF534" s="222">
        <f t="shared" si="1295"/>
        <v>0</v>
      </c>
      <c r="GG534" s="222">
        <f t="shared" si="1296"/>
        <v>0</v>
      </c>
      <c r="GH534" s="222">
        <f t="shared" si="1297"/>
        <v>0</v>
      </c>
      <c r="GI534" s="222">
        <f t="shared" si="1298"/>
        <v>0</v>
      </c>
      <c r="GJ534" s="222">
        <f t="shared" si="1299"/>
        <v>0</v>
      </c>
      <c r="GK534" s="222">
        <f t="shared" si="1300"/>
        <v>0</v>
      </c>
      <c r="GL534" s="222">
        <f t="shared" si="1301"/>
        <v>0</v>
      </c>
      <c r="GM534" s="222">
        <f t="shared" si="1302"/>
        <v>0</v>
      </c>
      <c r="GN534" s="222">
        <f t="shared" si="1303"/>
        <v>0</v>
      </c>
      <c r="GO534" s="222">
        <f t="shared" si="1304"/>
        <v>0</v>
      </c>
      <c r="GP534" s="222">
        <f t="shared" si="1305"/>
        <v>0</v>
      </c>
      <c r="GQ534" s="222">
        <f t="shared" si="1306"/>
        <v>0</v>
      </c>
      <c r="GR534" s="222">
        <f t="shared" si="1307"/>
        <v>0</v>
      </c>
      <c r="GS534" s="222">
        <f t="shared" si="1308"/>
        <v>0</v>
      </c>
      <c r="GT534" s="222">
        <f t="shared" si="1309"/>
        <v>0</v>
      </c>
      <c r="GU534" s="222">
        <f t="shared" si="1310"/>
        <v>0</v>
      </c>
      <c r="GV534" s="222">
        <f t="shared" si="1311"/>
        <v>0</v>
      </c>
      <c r="GW534" s="222">
        <f t="shared" si="1312"/>
        <v>0</v>
      </c>
      <c r="GX534" s="222">
        <f t="shared" si="1313"/>
        <v>0</v>
      </c>
      <c r="GY534" s="222">
        <f t="shared" si="1314"/>
        <v>0</v>
      </c>
      <c r="GZ534" s="222">
        <f t="shared" si="1315"/>
        <v>0</v>
      </c>
      <c r="HA534" s="222">
        <f t="shared" si="1316"/>
        <v>0</v>
      </c>
      <c r="HB534" s="222">
        <f t="shared" si="1317"/>
        <v>0</v>
      </c>
      <c r="HC534" s="222">
        <f t="shared" si="1318"/>
        <v>0</v>
      </c>
      <c r="HD534" s="222">
        <f t="shared" si="1319"/>
        <v>0</v>
      </c>
      <c r="HE534" s="222">
        <f t="shared" si="1320"/>
        <v>0</v>
      </c>
      <c r="HF534" s="222">
        <f t="shared" si="1321"/>
        <v>0</v>
      </c>
      <c r="HG534" s="222">
        <f t="shared" si="1322"/>
        <v>0</v>
      </c>
      <c r="HH534" s="222">
        <f t="shared" si="1323"/>
        <v>0</v>
      </c>
      <c r="HI534" s="222">
        <f t="shared" si="1324"/>
        <v>0</v>
      </c>
      <c r="HJ534" s="222">
        <f t="shared" si="1325"/>
        <v>0</v>
      </c>
      <c r="HK534" s="222">
        <f t="shared" si="1326"/>
        <v>0</v>
      </c>
      <c r="HL534" s="222">
        <f t="shared" si="1327"/>
        <v>0</v>
      </c>
      <c r="HM534" s="222">
        <f t="shared" si="1328"/>
        <v>0</v>
      </c>
      <c r="HN534" s="222">
        <f t="shared" si="1329"/>
        <v>0</v>
      </c>
      <c r="HO534" s="222">
        <f t="shared" si="1330"/>
        <v>0</v>
      </c>
      <c r="HP534" s="222">
        <f t="shared" si="1331"/>
        <v>0</v>
      </c>
      <c r="HQ534" s="222">
        <f t="shared" si="1332"/>
        <v>0</v>
      </c>
      <c r="HR534" s="222">
        <f t="shared" si="1333"/>
        <v>0</v>
      </c>
      <c r="HS534" s="222">
        <f t="shared" si="1334"/>
        <v>0</v>
      </c>
      <c r="HT534" s="222">
        <f t="shared" si="1335"/>
        <v>0</v>
      </c>
      <c r="HU534" s="222">
        <f t="shared" si="1336"/>
        <v>0</v>
      </c>
      <c r="HV534" s="222">
        <f t="shared" si="1337"/>
        <v>0</v>
      </c>
      <c r="HW534" s="222">
        <f t="shared" si="1338"/>
        <v>0</v>
      </c>
      <c r="HX534" s="222">
        <f t="shared" si="1339"/>
        <v>0</v>
      </c>
      <c r="HY534" s="222">
        <f t="shared" si="1340"/>
        <v>0</v>
      </c>
      <c r="HZ534" s="222">
        <f t="shared" si="1341"/>
        <v>0</v>
      </c>
      <c r="IA534" s="222">
        <f t="shared" si="1342"/>
        <v>0</v>
      </c>
      <c r="IB534" s="222">
        <f t="shared" si="1343"/>
        <v>0</v>
      </c>
      <c r="IC534" s="222">
        <f t="shared" si="1344"/>
        <v>0</v>
      </c>
      <c r="ID534" s="222">
        <f t="shared" si="1345"/>
        <v>0</v>
      </c>
      <c r="IE534" s="222">
        <f t="shared" si="1346"/>
        <v>0</v>
      </c>
      <c r="IF534" s="222">
        <f t="shared" si="1347"/>
        <v>0</v>
      </c>
      <c r="IG534" s="222">
        <f t="shared" si="1348"/>
        <v>0</v>
      </c>
      <c r="IH534" s="222">
        <f t="shared" si="1349"/>
        <v>0</v>
      </c>
      <c r="II534" s="222">
        <f t="shared" si="1350"/>
        <v>0</v>
      </c>
      <c r="IJ534" s="222">
        <f t="shared" si="1351"/>
        <v>0</v>
      </c>
      <c r="IK534" s="222">
        <f t="shared" si="1352"/>
        <v>0</v>
      </c>
      <c r="IL534" s="222">
        <f t="shared" si="1353"/>
        <v>0</v>
      </c>
      <c r="IM534" s="222">
        <f t="shared" si="1354"/>
        <v>0</v>
      </c>
      <c r="IN534" s="222">
        <f t="shared" si="1355"/>
        <v>0</v>
      </c>
      <c r="IO534" s="222">
        <f t="shared" si="1356"/>
        <v>0</v>
      </c>
      <c r="IP534" s="222">
        <f t="shared" si="1357"/>
        <v>0</v>
      </c>
      <c r="IQ534" s="222">
        <f t="shared" si="1358"/>
        <v>0</v>
      </c>
      <c r="IR534" s="222">
        <f t="shared" si="1359"/>
        <v>0</v>
      </c>
      <c r="IS534" s="222">
        <f t="shared" si="1360"/>
        <v>0</v>
      </c>
      <c r="IT534" s="222">
        <f t="shared" si="1361"/>
        <v>0</v>
      </c>
      <c r="IU534" s="222">
        <f t="shared" si="1362"/>
        <v>0</v>
      </c>
      <c r="IV534" s="222">
        <f t="shared" si="1363"/>
        <v>0</v>
      </c>
      <c r="IW534" s="222">
        <f t="shared" si="1364"/>
        <v>0</v>
      </c>
      <c r="IX534" s="222">
        <f t="shared" si="1365"/>
        <v>0</v>
      </c>
      <c r="IY534" s="222">
        <f t="shared" si="1366"/>
        <v>0</v>
      </c>
      <c r="IZ534" s="222">
        <f t="shared" si="1367"/>
        <v>0</v>
      </c>
      <c r="JA534" s="222">
        <f t="shared" si="1368"/>
        <v>0</v>
      </c>
      <c r="JB534" s="222">
        <f t="shared" si="1369"/>
        <v>0</v>
      </c>
    </row>
    <row r="535" spans="2:262">
      <c r="B535" s="230">
        <v>174</v>
      </c>
      <c r="C535" s="229">
        <f t="shared" si="1370"/>
        <v>3.3984375000000026E-3</v>
      </c>
      <c r="D535" s="226">
        <f t="shared" ca="1" si="1113"/>
        <v>23.546396303600247</v>
      </c>
      <c r="E535" s="225">
        <f ca="1">FX361</f>
        <v>-0.45360369639975157</v>
      </c>
      <c r="F535" s="224">
        <v>174</v>
      </c>
      <c r="G535" s="222">
        <f t="shared" si="1114"/>
        <v>0</v>
      </c>
      <c r="H535" s="222">
        <f t="shared" si="1115"/>
        <v>0</v>
      </c>
      <c r="I535" s="222">
        <f t="shared" si="1116"/>
        <v>0</v>
      </c>
      <c r="J535" s="222">
        <f t="shared" si="1117"/>
        <v>0</v>
      </c>
      <c r="K535" s="222">
        <f t="shared" si="1118"/>
        <v>0</v>
      </c>
      <c r="L535" s="222">
        <f t="shared" si="1119"/>
        <v>0</v>
      </c>
      <c r="M535" s="222">
        <f t="shared" si="1120"/>
        <v>0</v>
      </c>
      <c r="N535" s="222">
        <f t="shared" si="1121"/>
        <v>0</v>
      </c>
      <c r="O535" s="222">
        <f t="shared" si="1122"/>
        <v>0</v>
      </c>
      <c r="P535" s="222">
        <f t="shared" si="1123"/>
        <v>0</v>
      </c>
      <c r="Q535" s="222">
        <f t="shared" si="1124"/>
        <v>0</v>
      </c>
      <c r="R535" s="222">
        <f t="shared" si="1125"/>
        <v>0</v>
      </c>
      <c r="S535" s="222">
        <f t="shared" si="1126"/>
        <v>0</v>
      </c>
      <c r="T535" s="222">
        <f t="shared" si="1127"/>
        <v>0</v>
      </c>
      <c r="U535" s="222">
        <f t="shared" si="1128"/>
        <v>0</v>
      </c>
      <c r="V535" s="222">
        <f t="shared" si="1129"/>
        <v>0</v>
      </c>
      <c r="W535" s="222">
        <f t="shared" si="1130"/>
        <v>0</v>
      </c>
      <c r="X535" s="222">
        <f t="shared" si="1131"/>
        <v>0</v>
      </c>
      <c r="Y535" s="222">
        <f t="shared" si="1132"/>
        <v>0</v>
      </c>
      <c r="Z535" s="222">
        <f t="shared" si="1133"/>
        <v>0</v>
      </c>
      <c r="AA535" s="222">
        <f t="shared" si="1134"/>
        <v>0</v>
      </c>
      <c r="AB535" s="222">
        <f t="shared" si="1135"/>
        <v>0</v>
      </c>
      <c r="AC535" s="222">
        <f t="shared" si="1136"/>
        <v>0</v>
      </c>
      <c r="AD535" s="222">
        <f t="shared" si="1137"/>
        <v>0</v>
      </c>
      <c r="AE535" s="222">
        <f t="shared" si="1138"/>
        <v>0</v>
      </c>
      <c r="AF535" s="222">
        <f t="shared" si="1139"/>
        <v>0</v>
      </c>
      <c r="AG535" s="222">
        <f t="shared" si="1140"/>
        <v>0</v>
      </c>
      <c r="AH535" s="222">
        <f t="shared" si="1141"/>
        <v>0</v>
      </c>
      <c r="AI535" s="222">
        <f t="shared" si="1142"/>
        <v>0</v>
      </c>
      <c r="AJ535" s="222">
        <f t="shared" si="1143"/>
        <v>0</v>
      </c>
      <c r="AK535" s="222">
        <f t="shared" si="1144"/>
        <v>0</v>
      </c>
      <c r="AL535" s="222">
        <f t="shared" si="1145"/>
        <v>0</v>
      </c>
      <c r="AM535" s="222">
        <f t="shared" si="1146"/>
        <v>0</v>
      </c>
      <c r="AN535" s="222">
        <f t="shared" si="1147"/>
        <v>0</v>
      </c>
      <c r="AO535" s="222">
        <f t="shared" si="1148"/>
        <v>0</v>
      </c>
      <c r="AP535" s="222">
        <f t="shared" si="1149"/>
        <v>0</v>
      </c>
      <c r="AQ535" s="222">
        <f t="shared" si="1150"/>
        <v>0</v>
      </c>
      <c r="AR535" s="222">
        <f t="shared" si="1151"/>
        <v>0</v>
      </c>
      <c r="AS535" s="222">
        <f t="shared" si="1152"/>
        <v>0</v>
      </c>
      <c r="AT535" s="222">
        <f t="shared" si="1153"/>
        <v>0</v>
      </c>
      <c r="AU535" s="222">
        <f t="shared" si="1154"/>
        <v>0</v>
      </c>
      <c r="AV535" s="222">
        <f t="shared" si="1155"/>
        <v>0</v>
      </c>
      <c r="AW535" s="222">
        <f t="shared" si="1156"/>
        <v>0</v>
      </c>
      <c r="AX535" s="222">
        <f t="shared" si="1157"/>
        <v>0</v>
      </c>
      <c r="AY535" s="222">
        <f t="shared" si="1158"/>
        <v>0</v>
      </c>
      <c r="AZ535" s="222">
        <f t="shared" si="1159"/>
        <v>0</v>
      </c>
      <c r="BA535" s="222">
        <f t="shared" si="1160"/>
        <v>0</v>
      </c>
      <c r="BB535" s="222">
        <f t="shared" si="1161"/>
        <v>0</v>
      </c>
      <c r="BC535" s="222">
        <f t="shared" si="1162"/>
        <v>0</v>
      </c>
      <c r="BD535" s="222">
        <f t="shared" si="1163"/>
        <v>0</v>
      </c>
      <c r="BE535" s="222">
        <f t="shared" si="1164"/>
        <v>0</v>
      </c>
      <c r="BF535" s="222">
        <f t="shared" si="1165"/>
        <v>0</v>
      </c>
      <c r="BG535" s="222">
        <f t="shared" si="1166"/>
        <v>0</v>
      </c>
      <c r="BH535" s="222">
        <f t="shared" si="1167"/>
        <v>0</v>
      </c>
      <c r="BI535" s="222">
        <f t="shared" si="1168"/>
        <v>0</v>
      </c>
      <c r="BJ535" s="222">
        <f t="shared" si="1169"/>
        <v>0</v>
      </c>
      <c r="BK535" s="222">
        <f t="shared" si="1170"/>
        <v>0</v>
      </c>
      <c r="BL535" s="222">
        <f t="shared" si="1171"/>
        <v>0</v>
      </c>
      <c r="BM535" s="222">
        <f t="shared" si="1172"/>
        <v>0</v>
      </c>
      <c r="BN535" s="222">
        <f t="shared" si="1173"/>
        <v>0</v>
      </c>
      <c r="BO535" s="222">
        <f t="shared" si="1174"/>
        <v>0</v>
      </c>
      <c r="BP535" s="222">
        <f t="shared" si="1175"/>
        <v>0</v>
      </c>
      <c r="BQ535" s="222">
        <f t="shared" si="1176"/>
        <v>0</v>
      </c>
      <c r="BR535" s="222">
        <f t="shared" si="1177"/>
        <v>0</v>
      </c>
      <c r="BS535" s="222">
        <f t="shared" si="1178"/>
        <v>0</v>
      </c>
      <c r="BT535" s="222">
        <f t="shared" si="1179"/>
        <v>0</v>
      </c>
      <c r="BU535" s="222">
        <f t="shared" si="1180"/>
        <v>0</v>
      </c>
      <c r="BV535" s="222">
        <f t="shared" si="1181"/>
        <v>0</v>
      </c>
      <c r="BW535" s="222">
        <f t="shared" si="1182"/>
        <v>0</v>
      </c>
      <c r="BX535" s="222">
        <f t="shared" si="1183"/>
        <v>0</v>
      </c>
      <c r="BY535" s="222">
        <f t="shared" si="1184"/>
        <v>0</v>
      </c>
      <c r="BZ535" s="222">
        <f t="shared" si="1185"/>
        <v>0</v>
      </c>
      <c r="CA535" s="222">
        <f t="shared" si="1186"/>
        <v>0</v>
      </c>
      <c r="CB535" s="222">
        <f t="shared" si="1187"/>
        <v>0</v>
      </c>
      <c r="CC535" s="222">
        <f t="shared" si="1188"/>
        <v>0</v>
      </c>
      <c r="CD535" s="222">
        <f t="shared" si="1189"/>
        <v>0</v>
      </c>
      <c r="CE535" s="222">
        <f t="shared" si="1190"/>
        <v>0</v>
      </c>
      <c r="CF535" s="222">
        <f t="shared" si="1191"/>
        <v>0</v>
      </c>
      <c r="CG535" s="222">
        <f t="shared" si="1192"/>
        <v>0</v>
      </c>
      <c r="CH535" s="222">
        <f t="shared" si="1193"/>
        <v>0</v>
      </c>
      <c r="CI535" s="222">
        <f t="shared" si="1194"/>
        <v>0</v>
      </c>
      <c r="CJ535" s="222">
        <f t="shared" si="1195"/>
        <v>0</v>
      </c>
      <c r="CK535" s="222">
        <f t="shared" si="1196"/>
        <v>0</v>
      </c>
      <c r="CL535" s="222">
        <f t="shared" si="1197"/>
        <v>0</v>
      </c>
      <c r="CM535" s="222">
        <f t="shared" si="1198"/>
        <v>0</v>
      </c>
      <c r="CN535" s="222">
        <f t="shared" si="1199"/>
        <v>0</v>
      </c>
      <c r="CO535" s="222">
        <f t="shared" si="1200"/>
        <v>0</v>
      </c>
      <c r="CP535" s="222">
        <f t="shared" si="1201"/>
        <v>0</v>
      </c>
      <c r="CQ535" s="222">
        <f t="shared" si="1202"/>
        <v>0</v>
      </c>
      <c r="CR535" s="222">
        <f t="shared" si="1203"/>
        <v>0</v>
      </c>
      <c r="CS535" s="222">
        <f t="shared" si="1204"/>
        <v>0</v>
      </c>
      <c r="CT535" s="222">
        <f t="shared" si="1205"/>
        <v>0</v>
      </c>
      <c r="CU535" s="222">
        <f t="shared" si="1206"/>
        <v>0</v>
      </c>
      <c r="CV535" s="222">
        <f t="shared" si="1207"/>
        <v>0</v>
      </c>
      <c r="CW535" s="222">
        <f t="shared" si="1208"/>
        <v>0</v>
      </c>
      <c r="CX535" s="222">
        <f t="shared" si="1209"/>
        <v>0</v>
      </c>
      <c r="CY535" s="222">
        <f t="shared" si="1210"/>
        <v>0</v>
      </c>
      <c r="CZ535" s="222">
        <f t="shared" si="1211"/>
        <v>0</v>
      </c>
      <c r="DA535" s="222">
        <f t="shared" si="1212"/>
        <v>0</v>
      </c>
      <c r="DB535" s="222">
        <f t="shared" si="1213"/>
        <v>0</v>
      </c>
      <c r="DC535" s="222">
        <f t="shared" si="1214"/>
        <v>0</v>
      </c>
      <c r="DD535" s="222">
        <f t="shared" si="1215"/>
        <v>0</v>
      </c>
      <c r="DE535" s="222">
        <f t="shared" si="1216"/>
        <v>0</v>
      </c>
      <c r="DF535" s="222">
        <f t="shared" si="1217"/>
        <v>0</v>
      </c>
      <c r="DG535" s="222">
        <f t="shared" si="1218"/>
        <v>0</v>
      </c>
      <c r="DH535" s="222">
        <f t="shared" si="1219"/>
        <v>0</v>
      </c>
      <c r="DI535" s="222">
        <f t="shared" si="1220"/>
        <v>0</v>
      </c>
      <c r="DJ535" s="222">
        <f t="shared" si="1221"/>
        <v>0</v>
      </c>
      <c r="DK535" s="222">
        <f t="shared" si="1222"/>
        <v>0</v>
      </c>
      <c r="DL535" s="222">
        <f t="shared" si="1223"/>
        <v>0</v>
      </c>
      <c r="DM535" s="222">
        <f t="shared" si="1224"/>
        <v>0</v>
      </c>
      <c r="DN535" s="222">
        <f t="shared" si="1225"/>
        <v>0</v>
      </c>
      <c r="DO535" s="222">
        <f t="shared" si="1226"/>
        <v>0</v>
      </c>
      <c r="DP535" s="222">
        <f t="shared" si="1227"/>
        <v>0</v>
      </c>
      <c r="DQ535" s="222">
        <f t="shared" si="1228"/>
        <v>0</v>
      </c>
      <c r="DR535" s="222">
        <f t="shared" si="1229"/>
        <v>0</v>
      </c>
      <c r="DS535" s="222">
        <f t="shared" si="1230"/>
        <v>0</v>
      </c>
      <c r="DT535" s="222">
        <f t="shared" si="1231"/>
        <v>0</v>
      </c>
      <c r="DU535" s="222">
        <f t="shared" si="1232"/>
        <v>0</v>
      </c>
      <c r="DV535" s="222">
        <f t="shared" si="1233"/>
        <v>0</v>
      </c>
      <c r="DW535" s="222">
        <f t="shared" si="1234"/>
        <v>0</v>
      </c>
      <c r="DX535" s="222">
        <f t="shared" si="1235"/>
        <v>0</v>
      </c>
      <c r="DY535" s="222">
        <f t="shared" si="1236"/>
        <v>0</v>
      </c>
      <c r="DZ535" s="222">
        <f t="shared" si="1237"/>
        <v>0</v>
      </c>
      <c r="EA535" s="222">
        <f t="shared" si="1238"/>
        <v>0</v>
      </c>
      <c r="EB535" s="222">
        <f t="shared" si="1239"/>
        <v>0</v>
      </c>
      <c r="EC535" s="222">
        <f t="shared" si="1240"/>
        <v>0</v>
      </c>
      <c r="ED535" s="222">
        <f t="shared" si="1241"/>
        <v>0</v>
      </c>
      <c r="EE535" s="222">
        <f t="shared" si="1242"/>
        <v>0</v>
      </c>
      <c r="EF535" s="222">
        <f t="shared" si="1243"/>
        <v>0</v>
      </c>
      <c r="EG535" s="222">
        <f t="shared" si="1244"/>
        <v>0</v>
      </c>
      <c r="EH535" s="222">
        <f t="shared" si="1245"/>
        <v>0</v>
      </c>
      <c r="EI535" s="222">
        <f t="shared" si="1246"/>
        <v>0</v>
      </c>
      <c r="EJ535" s="222">
        <f t="shared" si="1247"/>
        <v>0</v>
      </c>
      <c r="EK535" s="222">
        <f t="shared" si="1248"/>
        <v>0</v>
      </c>
      <c r="EL535" s="222">
        <f t="shared" si="1249"/>
        <v>0</v>
      </c>
      <c r="EM535" s="222">
        <f t="shared" si="1250"/>
        <v>0</v>
      </c>
      <c r="EN535" s="222">
        <f t="shared" si="1251"/>
        <v>0</v>
      </c>
      <c r="EO535" s="222">
        <f t="shared" si="1252"/>
        <v>0</v>
      </c>
      <c r="EP535" s="222">
        <f t="shared" si="1253"/>
        <v>0</v>
      </c>
      <c r="EQ535" s="222">
        <f t="shared" si="1254"/>
        <v>0</v>
      </c>
      <c r="ER535" s="222">
        <f t="shared" si="1255"/>
        <v>0</v>
      </c>
      <c r="ES535" s="222">
        <f t="shared" si="1256"/>
        <v>0</v>
      </c>
      <c r="ET535" s="222">
        <f t="shared" si="1257"/>
        <v>0</v>
      </c>
      <c r="EU535" s="222">
        <f t="shared" si="1258"/>
        <v>0</v>
      </c>
      <c r="EV535" s="222">
        <f t="shared" si="1259"/>
        <v>0</v>
      </c>
      <c r="EW535" s="222">
        <f t="shared" si="1260"/>
        <v>0</v>
      </c>
      <c r="EX535" s="222">
        <f t="shared" si="1261"/>
        <v>0</v>
      </c>
      <c r="EY535" s="222">
        <f t="shared" si="1262"/>
        <v>0</v>
      </c>
      <c r="EZ535" s="222">
        <f t="shared" si="1263"/>
        <v>0</v>
      </c>
      <c r="FA535" s="222">
        <f t="shared" si="1264"/>
        <v>0</v>
      </c>
      <c r="FB535" s="222">
        <f t="shared" si="1265"/>
        <v>0</v>
      </c>
      <c r="FC535" s="222">
        <f t="shared" si="1266"/>
        <v>0</v>
      </c>
      <c r="FD535" s="222">
        <f t="shared" si="1267"/>
        <v>0</v>
      </c>
      <c r="FE535" s="222">
        <f t="shared" si="1268"/>
        <v>0</v>
      </c>
      <c r="FF535" s="222">
        <f t="shared" si="1269"/>
        <v>0</v>
      </c>
      <c r="FG535" s="222">
        <f t="shared" si="1270"/>
        <v>0</v>
      </c>
      <c r="FH535" s="222">
        <f t="shared" si="1271"/>
        <v>0</v>
      </c>
      <c r="FI535" s="222">
        <f t="shared" si="1272"/>
        <v>0</v>
      </c>
      <c r="FJ535" s="222">
        <f t="shared" si="1273"/>
        <v>0</v>
      </c>
      <c r="FK535" s="222">
        <f t="shared" si="1274"/>
        <v>0</v>
      </c>
      <c r="FL535" s="222">
        <f t="shared" si="1275"/>
        <v>0</v>
      </c>
      <c r="FM535" s="222">
        <f t="shared" si="1276"/>
        <v>0</v>
      </c>
      <c r="FN535" s="222">
        <f t="shared" si="1277"/>
        <v>0</v>
      </c>
      <c r="FO535" s="222">
        <f t="shared" si="1278"/>
        <v>0</v>
      </c>
      <c r="FP535" s="222">
        <f t="shared" si="1279"/>
        <v>0</v>
      </c>
      <c r="FQ535" s="222">
        <f t="shared" si="1280"/>
        <v>0</v>
      </c>
      <c r="FR535" s="222">
        <f t="shared" si="1281"/>
        <v>0</v>
      </c>
      <c r="FS535" s="222">
        <f t="shared" si="1282"/>
        <v>0</v>
      </c>
      <c r="FT535" s="222">
        <f t="shared" si="1283"/>
        <v>0</v>
      </c>
      <c r="FU535" s="222">
        <f t="shared" si="1284"/>
        <v>0</v>
      </c>
      <c r="FV535" s="222">
        <f t="shared" si="1285"/>
        <v>0</v>
      </c>
      <c r="FW535" s="222">
        <f t="shared" si="1286"/>
        <v>0</v>
      </c>
      <c r="FX535" s="222">
        <f t="shared" si="1287"/>
        <v>0</v>
      </c>
      <c r="FY535" s="222">
        <f t="shared" si="1288"/>
        <v>0</v>
      </c>
      <c r="FZ535" s="222">
        <f t="shared" si="1289"/>
        <v>0</v>
      </c>
      <c r="GA535" s="222">
        <f t="shared" si="1290"/>
        <v>0</v>
      </c>
      <c r="GB535" s="222">
        <f t="shared" si="1291"/>
        <v>0</v>
      </c>
      <c r="GC535" s="222">
        <f t="shared" si="1292"/>
        <v>0</v>
      </c>
      <c r="GD535" s="222">
        <f t="shared" si="1293"/>
        <v>0</v>
      </c>
      <c r="GE535" s="222">
        <f t="shared" si="1294"/>
        <v>0</v>
      </c>
      <c r="GF535" s="222">
        <f t="shared" si="1295"/>
        <v>0</v>
      </c>
      <c r="GG535" s="222">
        <f t="shared" si="1296"/>
        <v>0</v>
      </c>
      <c r="GH535" s="222">
        <f t="shared" si="1297"/>
        <v>0</v>
      </c>
      <c r="GI535" s="222">
        <f t="shared" si="1298"/>
        <v>0</v>
      </c>
      <c r="GJ535" s="222">
        <f t="shared" si="1299"/>
        <v>0</v>
      </c>
      <c r="GK535" s="222">
        <f t="shared" si="1300"/>
        <v>0</v>
      </c>
      <c r="GL535" s="222">
        <f t="shared" si="1301"/>
        <v>0</v>
      </c>
      <c r="GM535" s="222">
        <f t="shared" si="1302"/>
        <v>0</v>
      </c>
      <c r="GN535" s="222">
        <f t="shared" si="1303"/>
        <v>0</v>
      </c>
      <c r="GO535" s="222">
        <f t="shared" si="1304"/>
        <v>0</v>
      </c>
      <c r="GP535" s="222">
        <f t="shared" si="1305"/>
        <v>0</v>
      </c>
      <c r="GQ535" s="222">
        <f t="shared" si="1306"/>
        <v>0</v>
      </c>
      <c r="GR535" s="222">
        <f t="shared" si="1307"/>
        <v>0</v>
      </c>
      <c r="GS535" s="222">
        <f t="shared" si="1308"/>
        <v>0</v>
      </c>
      <c r="GT535" s="222">
        <f t="shared" si="1309"/>
        <v>0</v>
      </c>
      <c r="GU535" s="222">
        <f t="shared" si="1310"/>
        <v>0</v>
      </c>
      <c r="GV535" s="222">
        <f t="shared" si="1311"/>
        <v>0</v>
      </c>
      <c r="GW535" s="222">
        <f t="shared" si="1312"/>
        <v>0</v>
      </c>
      <c r="GX535" s="222">
        <f t="shared" si="1313"/>
        <v>0</v>
      </c>
      <c r="GY535" s="222">
        <f t="shared" si="1314"/>
        <v>0</v>
      </c>
      <c r="GZ535" s="222">
        <f t="shared" si="1315"/>
        <v>0</v>
      </c>
      <c r="HA535" s="222">
        <f t="shared" si="1316"/>
        <v>0</v>
      </c>
      <c r="HB535" s="222">
        <f t="shared" si="1317"/>
        <v>0</v>
      </c>
      <c r="HC535" s="222">
        <f t="shared" si="1318"/>
        <v>0</v>
      </c>
      <c r="HD535" s="222">
        <f t="shared" si="1319"/>
        <v>0</v>
      </c>
      <c r="HE535" s="222">
        <f t="shared" si="1320"/>
        <v>0</v>
      </c>
      <c r="HF535" s="222">
        <f t="shared" si="1321"/>
        <v>0</v>
      </c>
      <c r="HG535" s="222">
        <f t="shared" si="1322"/>
        <v>0</v>
      </c>
      <c r="HH535" s="222">
        <f t="shared" si="1323"/>
        <v>0</v>
      </c>
      <c r="HI535" s="222">
        <f t="shared" si="1324"/>
        <v>0</v>
      </c>
      <c r="HJ535" s="222">
        <f t="shared" si="1325"/>
        <v>0</v>
      </c>
      <c r="HK535" s="222">
        <f t="shared" si="1326"/>
        <v>0</v>
      </c>
      <c r="HL535" s="222">
        <f t="shared" si="1327"/>
        <v>0</v>
      </c>
      <c r="HM535" s="222">
        <f t="shared" si="1328"/>
        <v>0</v>
      </c>
      <c r="HN535" s="222">
        <f t="shared" si="1329"/>
        <v>0</v>
      </c>
      <c r="HO535" s="222">
        <f t="shared" si="1330"/>
        <v>0</v>
      </c>
      <c r="HP535" s="222">
        <f t="shared" si="1331"/>
        <v>0</v>
      </c>
      <c r="HQ535" s="222">
        <f t="shared" si="1332"/>
        <v>0</v>
      </c>
      <c r="HR535" s="222">
        <f t="shared" si="1333"/>
        <v>0</v>
      </c>
      <c r="HS535" s="222">
        <f t="shared" si="1334"/>
        <v>0</v>
      </c>
      <c r="HT535" s="222">
        <f t="shared" si="1335"/>
        <v>0</v>
      </c>
      <c r="HU535" s="222">
        <f t="shared" si="1336"/>
        <v>0</v>
      </c>
      <c r="HV535" s="222">
        <f t="shared" si="1337"/>
        <v>0</v>
      </c>
      <c r="HW535" s="222">
        <f t="shared" si="1338"/>
        <v>0</v>
      </c>
      <c r="HX535" s="222">
        <f t="shared" si="1339"/>
        <v>0</v>
      </c>
      <c r="HY535" s="222">
        <f t="shared" si="1340"/>
        <v>0</v>
      </c>
      <c r="HZ535" s="222">
        <f t="shared" si="1341"/>
        <v>0</v>
      </c>
      <c r="IA535" s="222">
        <f t="shared" si="1342"/>
        <v>0</v>
      </c>
      <c r="IB535" s="222">
        <f t="shared" si="1343"/>
        <v>0</v>
      </c>
      <c r="IC535" s="222">
        <f t="shared" si="1344"/>
        <v>0</v>
      </c>
      <c r="ID535" s="222">
        <f t="shared" si="1345"/>
        <v>0</v>
      </c>
      <c r="IE535" s="222">
        <f t="shared" si="1346"/>
        <v>0</v>
      </c>
      <c r="IF535" s="222">
        <f t="shared" si="1347"/>
        <v>0</v>
      </c>
      <c r="IG535" s="222">
        <f t="shared" si="1348"/>
        <v>0</v>
      </c>
      <c r="IH535" s="222">
        <f t="shared" si="1349"/>
        <v>0</v>
      </c>
      <c r="II535" s="222">
        <f t="shared" si="1350"/>
        <v>0</v>
      </c>
      <c r="IJ535" s="222">
        <f t="shared" si="1351"/>
        <v>0</v>
      </c>
      <c r="IK535" s="222">
        <f t="shared" si="1352"/>
        <v>0</v>
      </c>
      <c r="IL535" s="222">
        <f t="shared" si="1353"/>
        <v>0</v>
      </c>
      <c r="IM535" s="222">
        <f t="shared" si="1354"/>
        <v>0</v>
      </c>
      <c r="IN535" s="222">
        <f t="shared" si="1355"/>
        <v>0</v>
      </c>
      <c r="IO535" s="222">
        <f t="shared" si="1356"/>
        <v>0</v>
      </c>
      <c r="IP535" s="222">
        <f t="shared" si="1357"/>
        <v>0</v>
      </c>
      <c r="IQ535" s="222">
        <f t="shared" si="1358"/>
        <v>0</v>
      </c>
      <c r="IR535" s="222">
        <f t="shared" si="1359"/>
        <v>0</v>
      </c>
      <c r="IS535" s="222">
        <f t="shared" si="1360"/>
        <v>0</v>
      </c>
      <c r="IT535" s="222">
        <f t="shared" si="1361"/>
        <v>0</v>
      </c>
      <c r="IU535" s="222">
        <f t="shared" si="1362"/>
        <v>0</v>
      </c>
      <c r="IV535" s="222">
        <f t="shared" si="1363"/>
        <v>0</v>
      </c>
      <c r="IW535" s="222">
        <f t="shared" si="1364"/>
        <v>0</v>
      </c>
      <c r="IX535" s="222">
        <f t="shared" si="1365"/>
        <v>0</v>
      </c>
      <c r="IY535" s="222">
        <f t="shared" si="1366"/>
        <v>0</v>
      </c>
      <c r="IZ535" s="222">
        <f t="shared" si="1367"/>
        <v>0</v>
      </c>
      <c r="JA535" s="222">
        <f t="shared" si="1368"/>
        <v>0</v>
      </c>
      <c r="JB535" s="222">
        <f t="shared" si="1369"/>
        <v>0</v>
      </c>
    </row>
    <row r="536" spans="2:262">
      <c r="B536" s="230">
        <v>175</v>
      </c>
      <c r="C536" s="229">
        <f t="shared" si="1370"/>
        <v>3.4179687500000026E-3</v>
      </c>
      <c r="D536" s="226">
        <f t="shared" ca="1" si="1113"/>
        <v>23.544044119323111</v>
      </c>
      <c r="E536" s="225">
        <f ca="1">FY361</f>
        <v>-0.45595588067688936</v>
      </c>
      <c r="F536" s="224">
        <v>175</v>
      </c>
      <c r="G536" s="222">
        <f t="shared" si="1114"/>
        <v>0</v>
      </c>
      <c r="H536" s="222">
        <f t="shared" si="1115"/>
        <v>0</v>
      </c>
      <c r="I536" s="222">
        <f t="shared" si="1116"/>
        <v>0</v>
      </c>
      <c r="J536" s="222">
        <f t="shared" si="1117"/>
        <v>0</v>
      </c>
      <c r="K536" s="222">
        <f t="shared" si="1118"/>
        <v>0</v>
      </c>
      <c r="L536" s="222">
        <f t="shared" si="1119"/>
        <v>0</v>
      </c>
      <c r="M536" s="222">
        <f t="shared" si="1120"/>
        <v>0</v>
      </c>
      <c r="N536" s="222">
        <f t="shared" si="1121"/>
        <v>0</v>
      </c>
      <c r="O536" s="222">
        <f t="shared" si="1122"/>
        <v>0</v>
      </c>
      <c r="P536" s="222">
        <f t="shared" si="1123"/>
        <v>0</v>
      </c>
      <c r="Q536" s="222">
        <f t="shared" si="1124"/>
        <v>0</v>
      </c>
      <c r="R536" s="222">
        <f t="shared" si="1125"/>
        <v>0</v>
      </c>
      <c r="S536" s="222">
        <f t="shared" si="1126"/>
        <v>0</v>
      </c>
      <c r="T536" s="222">
        <f t="shared" si="1127"/>
        <v>0</v>
      </c>
      <c r="U536" s="222">
        <f t="shared" si="1128"/>
        <v>0</v>
      </c>
      <c r="V536" s="222">
        <f t="shared" si="1129"/>
        <v>0</v>
      </c>
      <c r="W536" s="222">
        <f t="shared" si="1130"/>
        <v>0</v>
      </c>
      <c r="X536" s="222">
        <f t="shared" si="1131"/>
        <v>0</v>
      </c>
      <c r="Y536" s="222">
        <f t="shared" si="1132"/>
        <v>0</v>
      </c>
      <c r="Z536" s="222">
        <f t="shared" si="1133"/>
        <v>0</v>
      </c>
      <c r="AA536" s="222">
        <f t="shared" si="1134"/>
        <v>0</v>
      </c>
      <c r="AB536" s="222">
        <f t="shared" si="1135"/>
        <v>0</v>
      </c>
      <c r="AC536" s="222">
        <f t="shared" si="1136"/>
        <v>0</v>
      </c>
      <c r="AD536" s="222">
        <f t="shared" si="1137"/>
        <v>0</v>
      </c>
      <c r="AE536" s="222">
        <f t="shared" si="1138"/>
        <v>0</v>
      </c>
      <c r="AF536" s="222">
        <f t="shared" si="1139"/>
        <v>0</v>
      </c>
      <c r="AG536" s="222">
        <f t="shared" si="1140"/>
        <v>0</v>
      </c>
      <c r="AH536" s="222">
        <f t="shared" si="1141"/>
        <v>0</v>
      </c>
      <c r="AI536" s="222">
        <f t="shared" si="1142"/>
        <v>0</v>
      </c>
      <c r="AJ536" s="222">
        <f t="shared" si="1143"/>
        <v>0</v>
      </c>
      <c r="AK536" s="222">
        <f t="shared" si="1144"/>
        <v>0</v>
      </c>
      <c r="AL536" s="222">
        <f t="shared" si="1145"/>
        <v>0</v>
      </c>
      <c r="AM536" s="222">
        <f t="shared" si="1146"/>
        <v>0</v>
      </c>
      <c r="AN536" s="222">
        <f t="shared" si="1147"/>
        <v>0</v>
      </c>
      <c r="AO536" s="222">
        <f t="shared" si="1148"/>
        <v>0</v>
      </c>
      <c r="AP536" s="222">
        <f t="shared" si="1149"/>
        <v>0</v>
      </c>
      <c r="AQ536" s="222">
        <f t="shared" si="1150"/>
        <v>0</v>
      </c>
      <c r="AR536" s="222">
        <f t="shared" si="1151"/>
        <v>0</v>
      </c>
      <c r="AS536" s="222">
        <f t="shared" si="1152"/>
        <v>0</v>
      </c>
      <c r="AT536" s="222">
        <f t="shared" si="1153"/>
        <v>0</v>
      </c>
      <c r="AU536" s="222">
        <f t="shared" si="1154"/>
        <v>0</v>
      </c>
      <c r="AV536" s="222">
        <f t="shared" si="1155"/>
        <v>0</v>
      </c>
      <c r="AW536" s="222">
        <f t="shared" si="1156"/>
        <v>0</v>
      </c>
      <c r="AX536" s="222">
        <f t="shared" si="1157"/>
        <v>0</v>
      </c>
      <c r="AY536" s="222">
        <f t="shared" si="1158"/>
        <v>0</v>
      </c>
      <c r="AZ536" s="222">
        <f t="shared" si="1159"/>
        <v>0</v>
      </c>
      <c r="BA536" s="222">
        <f t="shared" si="1160"/>
        <v>0</v>
      </c>
      <c r="BB536" s="222">
        <f t="shared" si="1161"/>
        <v>0</v>
      </c>
      <c r="BC536" s="222">
        <f t="shared" si="1162"/>
        <v>0</v>
      </c>
      <c r="BD536" s="222">
        <f t="shared" si="1163"/>
        <v>0</v>
      </c>
      <c r="BE536" s="222">
        <f t="shared" si="1164"/>
        <v>0</v>
      </c>
      <c r="BF536" s="222">
        <f t="shared" si="1165"/>
        <v>0</v>
      </c>
      <c r="BG536" s="222">
        <f t="shared" si="1166"/>
        <v>0</v>
      </c>
      <c r="BH536" s="222">
        <f t="shared" si="1167"/>
        <v>0</v>
      </c>
      <c r="BI536" s="222">
        <f t="shared" si="1168"/>
        <v>0</v>
      </c>
      <c r="BJ536" s="222">
        <f t="shared" si="1169"/>
        <v>0</v>
      </c>
      <c r="BK536" s="222">
        <f t="shared" si="1170"/>
        <v>0</v>
      </c>
      <c r="BL536" s="222">
        <f t="shared" si="1171"/>
        <v>0</v>
      </c>
      <c r="BM536" s="222">
        <f t="shared" si="1172"/>
        <v>0</v>
      </c>
      <c r="BN536" s="222">
        <f t="shared" si="1173"/>
        <v>0</v>
      </c>
      <c r="BO536" s="222">
        <f t="shared" si="1174"/>
        <v>0</v>
      </c>
      <c r="BP536" s="222">
        <f t="shared" si="1175"/>
        <v>0</v>
      </c>
      <c r="BQ536" s="222">
        <f t="shared" si="1176"/>
        <v>0</v>
      </c>
      <c r="BR536" s="222">
        <f t="shared" si="1177"/>
        <v>0</v>
      </c>
      <c r="BS536" s="222">
        <f t="shared" si="1178"/>
        <v>0</v>
      </c>
      <c r="BT536" s="222">
        <f t="shared" si="1179"/>
        <v>0</v>
      </c>
      <c r="BU536" s="222">
        <f t="shared" si="1180"/>
        <v>0</v>
      </c>
      <c r="BV536" s="222">
        <f t="shared" si="1181"/>
        <v>0</v>
      </c>
      <c r="BW536" s="222">
        <f t="shared" si="1182"/>
        <v>0</v>
      </c>
      <c r="BX536" s="222">
        <f t="shared" si="1183"/>
        <v>0</v>
      </c>
      <c r="BY536" s="222">
        <f t="shared" si="1184"/>
        <v>0</v>
      </c>
      <c r="BZ536" s="222">
        <f t="shared" si="1185"/>
        <v>0</v>
      </c>
      <c r="CA536" s="222">
        <f t="shared" si="1186"/>
        <v>0</v>
      </c>
      <c r="CB536" s="222">
        <f t="shared" si="1187"/>
        <v>0</v>
      </c>
      <c r="CC536" s="222">
        <f t="shared" si="1188"/>
        <v>0</v>
      </c>
      <c r="CD536" s="222">
        <f t="shared" si="1189"/>
        <v>0</v>
      </c>
      <c r="CE536" s="222">
        <f t="shared" si="1190"/>
        <v>0</v>
      </c>
      <c r="CF536" s="222">
        <f t="shared" si="1191"/>
        <v>0</v>
      </c>
      <c r="CG536" s="222">
        <f t="shared" si="1192"/>
        <v>0</v>
      </c>
      <c r="CH536" s="222">
        <f t="shared" si="1193"/>
        <v>0</v>
      </c>
      <c r="CI536" s="222">
        <f t="shared" si="1194"/>
        <v>0</v>
      </c>
      <c r="CJ536" s="222">
        <f t="shared" si="1195"/>
        <v>0</v>
      </c>
      <c r="CK536" s="222">
        <f t="shared" si="1196"/>
        <v>0</v>
      </c>
      <c r="CL536" s="222">
        <f t="shared" si="1197"/>
        <v>0</v>
      </c>
      <c r="CM536" s="222">
        <f t="shared" si="1198"/>
        <v>0</v>
      </c>
      <c r="CN536" s="222">
        <f t="shared" si="1199"/>
        <v>0</v>
      </c>
      <c r="CO536" s="222">
        <f t="shared" si="1200"/>
        <v>0</v>
      </c>
      <c r="CP536" s="222">
        <f t="shared" si="1201"/>
        <v>0</v>
      </c>
      <c r="CQ536" s="222">
        <f t="shared" si="1202"/>
        <v>0</v>
      </c>
      <c r="CR536" s="222">
        <f t="shared" si="1203"/>
        <v>0</v>
      </c>
      <c r="CS536" s="222">
        <f t="shared" si="1204"/>
        <v>0</v>
      </c>
      <c r="CT536" s="222">
        <f t="shared" si="1205"/>
        <v>0</v>
      </c>
      <c r="CU536" s="222">
        <f t="shared" si="1206"/>
        <v>0</v>
      </c>
      <c r="CV536" s="222">
        <f t="shared" si="1207"/>
        <v>0</v>
      </c>
      <c r="CW536" s="222">
        <f t="shared" si="1208"/>
        <v>0</v>
      </c>
      <c r="CX536" s="222">
        <f t="shared" si="1209"/>
        <v>0</v>
      </c>
      <c r="CY536" s="222">
        <f t="shared" si="1210"/>
        <v>0</v>
      </c>
      <c r="CZ536" s="222">
        <f t="shared" si="1211"/>
        <v>0</v>
      </c>
      <c r="DA536" s="222">
        <f t="shared" si="1212"/>
        <v>0</v>
      </c>
      <c r="DB536" s="222">
        <f t="shared" si="1213"/>
        <v>0</v>
      </c>
      <c r="DC536" s="222">
        <f t="shared" si="1214"/>
        <v>0</v>
      </c>
      <c r="DD536" s="222">
        <f t="shared" si="1215"/>
        <v>0</v>
      </c>
      <c r="DE536" s="222">
        <f t="shared" si="1216"/>
        <v>0</v>
      </c>
      <c r="DF536" s="222">
        <f t="shared" si="1217"/>
        <v>0</v>
      </c>
      <c r="DG536" s="222">
        <f t="shared" si="1218"/>
        <v>0</v>
      </c>
      <c r="DH536" s="222">
        <f t="shared" si="1219"/>
        <v>0</v>
      </c>
      <c r="DI536" s="222">
        <f t="shared" si="1220"/>
        <v>0</v>
      </c>
      <c r="DJ536" s="222">
        <f t="shared" si="1221"/>
        <v>0</v>
      </c>
      <c r="DK536" s="222">
        <f t="shared" si="1222"/>
        <v>0</v>
      </c>
      <c r="DL536" s="222">
        <f t="shared" si="1223"/>
        <v>0</v>
      </c>
      <c r="DM536" s="222">
        <f t="shared" si="1224"/>
        <v>0</v>
      </c>
      <c r="DN536" s="222">
        <f t="shared" si="1225"/>
        <v>0</v>
      </c>
      <c r="DO536" s="222">
        <f t="shared" si="1226"/>
        <v>0</v>
      </c>
      <c r="DP536" s="222">
        <f t="shared" si="1227"/>
        <v>0</v>
      </c>
      <c r="DQ536" s="222">
        <f t="shared" si="1228"/>
        <v>0</v>
      </c>
      <c r="DR536" s="222">
        <f t="shared" si="1229"/>
        <v>0</v>
      </c>
      <c r="DS536" s="222">
        <f t="shared" si="1230"/>
        <v>0</v>
      </c>
      <c r="DT536" s="222">
        <f t="shared" si="1231"/>
        <v>0</v>
      </c>
      <c r="DU536" s="222">
        <f t="shared" si="1232"/>
        <v>0</v>
      </c>
      <c r="DV536" s="222">
        <f t="shared" si="1233"/>
        <v>0</v>
      </c>
      <c r="DW536" s="222">
        <f t="shared" si="1234"/>
        <v>0</v>
      </c>
      <c r="DX536" s="222">
        <f t="shared" si="1235"/>
        <v>0</v>
      </c>
      <c r="DY536" s="222">
        <f t="shared" si="1236"/>
        <v>0</v>
      </c>
      <c r="DZ536" s="222">
        <f t="shared" si="1237"/>
        <v>0</v>
      </c>
      <c r="EA536" s="222">
        <f t="shared" si="1238"/>
        <v>0</v>
      </c>
      <c r="EB536" s="222">
        <f t="shared" si="1239"/>
        <v>0</v>
      </c>
      <c r="EC536" s="222">
        <f t="shared" si="1240"/>
        <v>0</v>
      </c>
      <c r="ED536" s="222">
        <f t="shared" si="1241"/>
        <v>0</v>
      </c>
      <c r="EE536" s="222">
        <f t="shared" si="1242"/>
        <v>0</v>
      </c>
      <c r="EF536" s="222">
        <f t="shared" si="1243"/>
        <v>0</v>
      </c>
      <c r="EG536" s="222">
        <f t="shared" si="1244"/>
        <v>0</v>
      </c>
      <c r="EH536" s="222">
        <f t="shared" si="1245"/>
        <v>0</v>
      </c>
      <c r="EI536" s="222">
        <f t="shared" si="1246"/>
        <v>0</v>
      </c>
      <c r="EJ536" s="222">
        <f t="shared" si="1247"/>
        <v>0</v>
      </c>
      <c r="EK536" s="222">
        <f t="shared" si="1248"/>
        <v>0</v>
      </c>
      <c r="EL536" s="222">
        <f t="shared" si="1249"/>
        <v>0</v>
      </c>
      <c r="EM536" s="222">
        <f t="shared" si="1250"/>
        <v>0</v>
      </c>
      <c r="EN536" s="222">
        <f t="shared" si="1251"/>
        <v>0</v>
      </c>
      <c r="EO536" s="222">
        <f t="shared" si="1252"/>
        <v>0</v>
      </c>
      <c r="EP536" s="222">
        <f t="shared" si="1253"/>
        <v>0</v>
      </c>
      <c r="EQ536" s="222">
        <f t="shared" si="1254"/>
        <v>0</v>
      </c>
      <c r="ER536" s="222">
        <f t="shared" si="1255"/>
        <v>0</v>
      </c>
      <c r="ES536" s="222">
        <f t="shared" si="1256"/>
        <v>0</v>
      </c>
      <c r="ET536" s="222">
        <f t="shared" si="1257"/>
        <v>0</v>
      </c>
      <c r="EU536" s="222">
        <f t="shared" si="1258"/>
        <v>0</v>
      </c>
      <c r="EV536" s="222">
        <f t="shared" si="1259"/>
        <v>0</v>
      </c>
      <c r="EW536" s="222">
        <f t="shared" si="1260"/>
        <v>0</v>
      </c>
      <c r="EX536" s="222">
        <f t="shared" si="1261"/>
        <v>0</v>
      </c>
      <c r="EY536" s="222">
        <f t="shared" si="1262"/>
        <v>0</v>
      </c>
      <c r="EZ536" s="222">
        <f t="shared" si="1263"/>
        <v>0</v>
      </c>
      <c r="FA536" s="222">
        <f t="shared" si="1264"/>
        <v>0</v>
      </c>
      <c r="FB536" s="222">
        <f t="shared" si="1265"/>
        <v>0</v>
      </c>
      <c r="FC536" s="222">
        <f t="shared" si="1266"/>
        <v>0</v>
      </c>
      <c r="FD536" s="222">
        <f t="shared" si="1267"/>
        <v>0</v>
      </c>
      <c r="FE536" s="222">
        <f t="shared" si="1268"/>
        <v>0</v>
      </c>
      <c r="FF536" s="222">
        <f t="shared" si="1269"/>
        <v>0</v>
      </c>
      <c r="FG536" s="222">
        <f t="shared" si="1270"/>
        <v>0</v>
      </c>
      <c r="FH536" s="222">
        <f t="shared" si="1271"/>
        <v>0</v>
      </c>
      <c r="FI536" s="222">
        <f t="shared" si="1272"/>
        <v>0</v>
      </c>
      <c r="FJ536" s="222">
        <f t="shared" si="1273"/>
        <v>0</v>
      </c>
      <c r="FK536" s="222">
        <f t="shared" si="1274"/>
        <v>0</v>
      </c>
      <c r="FL536" s="222">
        <f t="shared" si="1275"/>
        <v>0</v>
      </c>
      <c r="FM536" s="222">
        <f t="shared" si="1276"/>
        <v>0</v>
      </c>
      <c r="FN536" s="222">
        <f t="shared" si="1277"/>
        <v>0</v>
      </c>
      <c r="FO536" s="222">
        <f t="shared" si="1278"/>
        <v>0</v>
      </c>
      <c r="FP536" s="222">
        <f t="shared" si="1279"/>
        <v>0</v>
      </c>
      <c r="FQ536" s="222">
        <f t="shared" si="1280"/>
        <v>0</v>
      </c>
      <c r="FR536" s="222">
        <f t="shared" si="1281"/>
        <v>0</v>
      </c>
      <c r="FS536" s="222">
        <f t="shared" si="1282"/>
        <v>0</v>
      </c>
      <c r="FT536" s="222">
        <f t="shared" si="1283"/>
        <v>0</v>
      </c>
      <c r="FU536" s="222">
        <f t="shared" si="1284"/>
        <v>0</v>
      </c>
      <c r="FV536" s="222">
        <f t="shared" si="1285"/>
        <v>0</v>
      </c>
      <c r="FW536" s="222">
        <f t="shared" si="1286"/>
        <v>0</v>
      </c>
      <c r="FX536" s="222">
        <f t="shared" si="1287"/>
        <v>0</v>
      </c>
      <c r="FY536" s="222">
        <f t="shared" si="1288"/>
        <v>0</v>
      </c>
      <c r="FZ536" s="222">
        <f t="shared" si="1289"/>
        <v>0</v>
      </c>
      <c r="GA536" s="222">
        <f t="shared" si="1290"/>
        <v>0</v>
      </c>
      <c r="GB536" s="222">
        <f t="shared" si="1291"/>
        <v>0</v>
      </c>
      <c r="GC536" s="222">
        <f t="shared" si="1292"/>
        <v>0</v>
      </c>
      <c r="GD536" s="222">
        <f t="shared" si="1293"/>
        <v>0</v>
      </c>
      <c r="GE536" s="222">
        <f t="shared" si="1294"/>
        <v>0</v>
      </c>
      <c r="GF536" s="222">
        <f t="shared" si="1295"/>
        <v>0</v>
      </c>
      <c r="GG536" s="222">
        <f t="shared" si="1296"/>
        <v>0</v>
      </c>
      <c r="GH536" s="222">
        <f t="shared" si="1297"/>
        <v>0</v>
      </c>
      <c r="GI536" s="222">
        <f t="shared" si="1298"/>
        <v>0</v>
      </c>
      <c r="GJ536" s="222">
        <f t="shared" si="1299"/>
        <v>0</v>
      </c>
      <c r="GK536" s="222">
        <f t="shared" si="1300"/>
        <v>0</v>
      </c>
      <c r="GL536" s="222">
        <f t="shared" si="1301"/>
        <v>0</v>
      </c>
      <c r="GM536" s="222">
        <f t="shared" si="1302"/>
        <v>0</v>
      </c>
      <c r="GN536" s="222">
        <f t="shared" si="1303"/>
        <v>0</v>
      </c>
      <c r="GO536" s="222">
        <f t="shared" si="1304"/>
        <v>0</v>
      </c>
      <c r="GP536" s="222">
        <f t="shared" si="1305"/>
        <v>0</v>
      </c>
      <c r="GQ536" s="222">
        <f t="shared" si="1306"/>
        <v>0</v>
      </c>
      <c r="GR536" s="222">
        <f t="shared" si="1307"/>
        <v>0</v>
      </c>
      <c r="GS536" s="222">
        <f t="shared" si="1308"/>
        <v>0</v>
      </c>
      <c r="GT536" s="222">
        <f t="shared" si="1309"/>
        <v>0</v>
      </c>
      <c r="GU536" s="222">
        <f t="shared" si="1310"/>
        <v>0</v>
      </c>
      <c r="GV536" s="222">
        <f t="shared" si="1311"/>
        <v>0</v>
      </c>
      <c r="GW536" s="222">
        <f t="shared" si="1312"/>
        <v>0</v>
      </c>
      <c r="GX536" s="222">
        <f t="shared" si="1313"/>
        <v>0</v>
      </c>
      <c r="GY536" s="222">
        <f t="shared" si="1314"/>
        <v>0</v>
      </c>
      <c r="GZ536" s="222">
        <f t="shared" si="1315"/>
        <v>0</v>
      </c>
      <c r="HA536" s="222">
        <f t="shared" si="1316"/>
        <v>0</v>
      </c>
      <c r="HB536" s="222">
        <f t="shared" si="1317"/>
        <v>0</v>
      </c>
      <c r="HC536" s="222">
        <f t="shared" si="1318"/>
        <v>0</v>
      </c>
      <c r="HD536" s="222">
        <f t="shared" si="1319"/>
        <v>0</v>
      </c>
      <c r="HE536" s="222">
        <f t="shared" si="1320"/>
        <v>0</v>
      </c>
      <c r="HF536" s="222">
        <f t="shared" si="1321"/>
        <v>0</v>
      </c>
      <c r="HG536" s="222">
        <f t="shared" si="1322"/>
        <v>0</v>
      </c>
      <c r="HH536" s="222">
        <f t="shared" si="1323"/>
        <v>0</v>
      </c>
      <c r="HI536" s="222">
        <f t="shared" si="1324"/>
        <v>0</v>
      </c>
      <c r="HJ536" s="222">
        <f t="shared" si="1325"/>
        <v>0</v>
      </c>
      <c r="HK536" s="222">
        <f t="shared" si="1326"/>
        <v>0</v>
      </c>
      <c r="HL536" s="222">
        <f t="shared" si="1327"/>
        <v>0</v>
      </c>
      <c r="HM536" s="222">
        <f t="shared" si="1328"/>
        <v>0</v>
      </c>
      <c r="HN536" s="222">
        <f t="shared" si="1329"/>
        <v>0</v>
      </c>
      <c r="HO536" s="222">
        <f t="shared" si="1330"/>
        <v>0</v>
      </c>
      <c r="HP536" s="222">
        <f t="shared" si="1331"/>
        <v>0</v>
      </c>
      <c r="HQ536" s="222">
        <f t="shared" si="1332"/>
        <v>0</v>
      </c>
      <c r="HR536" s="222">
        <f t="shared" si="1333"/>
        <v>0</v>
      </c>
      <c r="HS536" s="222">
        <f t="shared" si="1334"/>
        <v>0</v>
      </c>
      <c r="HT536" s="222">
        <f t="shared" si="1335"/>
        <v>0</v>
      </c>
      <c r="HU536" s="222">
        <f t="shared" si="1336"/>
        <v>0</v>
      </c>
      <c r="HV536" s="222">
        <f t="shared" si="1337"/>
        <v>0</v>
      </c>
      <c r="HW536" s="222">
        <f t="shared" si="1338"/>
        <v>0</v>
      </c>
      <c r="HX536" s="222">
        <f t="shared" si="1339"/>
        <v>0</v>
      </c>
      <c r="HY536" s="222">
        <f t="shared" si="1340"/>
        <v>0</v>
      </c>
      <c r="HZ536" s="222">
        <f t="shared" si="1341"/>
        <v>0</v>
      </c>
      <c r="IA536" s="222">
        <f t="shared" si="1342"/>
        <v>0</v>
      </c>
      <c r="IB536" s="222">
        <f t="shared" si="1343"/>
        <v>0</v>
      </c>
      <c r="IC536" s="222">
        <f t="shared" si="1344"/>
        <v>0</v>
      </c>
      <c r="ID536" s="222">
        <f t="shared" si="1345"/>
        <v>0</v>
      </c>
      <c r="IE536" s="222">
        <f t="shared" si="1346"/>
        <v>0</v>
      </c>
      <c r="IF536" s="222">
        <f t="shared" si="1347"/>
        <v>0</v>
      </c>
      <c r="IG536" s="222">
        <f t="shared" si="1348"/>
        <v>0</v>
      </c>
      <c r="IH536" s="222">
        <f t="shared" si="1349"/>
        <v>0</v>
      </c>
      <c r="II536" s="222">
        <f t="shared" si="1350"/>
        <v>0</v>
      </c>
      <c r="IJ536" s="222">
        <f t="shared" si="1351"/>
        <v>0</v>
      </c>
      <c r="IK536" s="222">
        <f t="shared" si="1352"/>
        <v>0</v>
      </c>
      <c r="IL536" s="222">
        <f t="shared" si="1353"/>
        <v>0</v>
      </c>
      <c r="IM536" s="222">
        <f t="shared" si="1354"/>
        <v>0</v>
      </c>
      <c r="IN536" s="222">
        <f t="shared" si="1355"/>
        <v>0</v>
      </c>
      <c r="IO536" s="222">
        <f t="shared" si="1356"/>
        <v>0</v>
      </c>
      <c r="IP536" s="222">
        <f t="shared" si="1357"/>
        <v>0</v>
      </c>
      <c r="IQ536" s="222">
        <f t="shared" si="1358"/>
        <v>0</v>
      </c>
      <c r="IR536" s="222">
        <f t="shared" si="1359"/>
        <v>0</v>
      </c>
      <c r="IS536" s="222">
        <f t="shared" si="1360"/>
        <v>0</v>
      </c>
      <c r="IT536" s="222">
        <f t="shared" si="1361"/>
        <v>0</v>
      </c>
      <c r="IU536" s="222">
        <f t="shared" si="1362"/>
        <v>0</v>
      </c>
      <c r="IV536" s="222">
        <f t="shared" si="1363"/>
        <v>0</v>
      </c>
      <c r="IW536" s="222">
        <f t="shared" si="1364"/>
        <v>0</v>
      </c>
      <c r="IX536" s="222">
        <f t="shared" si="1365"/>
        <v>0</v>
      </c>
      <c r="IY536" s="222">
        <f t="shared" si="1366"/>
        <v>0</v>
      </c>
      <c r="IZ536" s="222">
        <f t="shared" si="1367"/>
        <v>0</v>
      </c>
      <c r="JA536" s="222">
        <f t="shared" si="1368"/>
        <v>0</v>
      </c>
      <c r="JB536" s="222">
        <f t="shared" si="1369"/>
        <v>0</v>
      </c>
    </row>
    <row r="537" spans="2:262">
      <c r="B537" s="230">
        <v>176</v>
      </c>
      <c r="C537" s="229">
        <f t="shared" si="1370"/>
        <v>3.4375000000000026E-3</v>
      </c>
      <c r="D537" s="226">
        <f t="shared" ca="1" si="1113"/>
        <v>23.53764124333857</v>
      </c>
      <c r="E537" s="225">
        <f ca="1">FZ361</f>
        <v>-0.46235875666142934</v>
      </c>
      <c r="F537" s="224">
        <v>176</v>
      </c>
      <c r="G537" s="222">
        <f t="shared" si="1114"/>
        <v>0</v>
      </c>
      <c r="H537" s="222">
        <f t="shared" si="1115"/>
        <v>0</v>
      </c>
      <c r="I537" s="222">
        <f t="shared" si="1116"/>
        <v>0</v>
      </c>
      <c r="J537" s="222">
        <f t="shared" si="1117"/>
        <v>0</v>
      </c>
      <c r="K537" s="222">
        <f t="shared" si="1118"/>
        <v>0</v>
      </c>
      <c r="L537" s="222">
        <f t="shared" si="1119"/>
        <v>0</v>
      </c>
      <c r="M537" s="222">
        <f t="shared" si="1120"/>
        <v>0</v>
      </c>
      <c r="N537" s="222">
        <f t="shared" si="1121"/>
        <v>0</v>
      </c>
      <c r="O537" s="222">
        <f t="shared" si="1122"/>
        <v>0</v>
      </c>
      <c r="P537" s="222">
        <f t="shared" si="1123"/>
        <v>0</v>
      </c>
      <c r="Q537" s="222">
        <f t="shared" si="1124"/>
        <v>0</v>
      </c>
      <c r="R537" s="222">
        <f t="shared" si="1125"/>
        <v>0</v>
      </c>
      <c r="S537" s="222">
        <f t="shared" si="1126"/>
        <v>0</v>
      </c>
      <c r="T537" s="222">
        <f t="shared" si="1127"/>
        <v>0</v>
      </c>
      <c r="U537" s="222">
        <f t="shared" si="1128"/>
        <v>0</v>
      </c>
      <c r="V537" s="222">
        <f t="shared" si="1129"/>
        <v>0</v>
      </c>
      <c r="W537" s="222">
        <f t="shared" si="1130"/>
        <v>0</v>
      </c>
      <c r="X537" s="222">
        <f t="shared" si="1131"/>
        <v>0</v>
      </c>
      <c r="Y537" s="222">
        <f t="shared" si="1132"/>
        <v>0</v>
      </c>
      <c r="Z537" s="222">
        <f t="shared" si="1133"/>
        <v>0</v>
      </c>
      <c r="AA537" s="222">
        <f t="shared" si="1134"/>
        <v>0</v>
      </c>
      <c r="AB537" s="222">
        <f t="shared" si="1135"/>
        <v>0</v>
      </c>
      <c r="AC537" s="222">
        <f t="shared" si="1136"/>
        <v>0</v>
      </c>
      <c r="AD537" s="222">
        <f t="shared" si="1137"/>
        <v>0</v>
      </c>
      <c r="AE537" s="222">
        <f t="shared" si="1138"/>
        <v>0</v>
      </c>
      <c r="AF537" s="222">
        <f t="shared" si="1139"/>
        <v>0</v>
      </c>
      <c r="AG537" s="222">
        <f t="shared" si="1140"/>
        <v>0</v>
      </c>
      <c r="AH537" s="222">
        <f t="shared" si="1141"/>
        <v>0</v>
      </c>
      <c r="AI537" s="222">
        <f t="shared" si="1142"/>
        <v>0</v>
      </c>
      <c r="AJ537" s="222">
        <f t="shared" si="1143"/>
        <v>0</v>
      </c>
      <c r="AK537" s="222">
        <f t="shared" si="1144"/>
        <v>0</v>
      </c>
      <c r="AL537" s="222">
        <f t="shared" si="1145"/>
        <v>0</v>
      </c>
      <c r="AM537" s="222">
        <f t="shared" si="1146"/>
        <v>0</v>
      </c>
      <c r="AN537" s="222">
        <f t="shared" si="1147"/>
        <v>0</v>
      </c>
      <c r="AO537" s="222">
        <f t="shared" si="1148"/>
        <v>0</v>
      </c>
      <c r="AP537" s="222">
        <f t="shared" si="1149"/>
        <v>0</v>
      </c>
      <c r="AQ537" s="222">
        <f t="shared" si="1150"/>
        <v>0</v>
      </c>
      <c r="AR537" s="222">
        <f t="shared" si="1151"/>
        <v>0</v>
      </c>
      <c r="AS537" s="222">
        <f t="shared" si="1152"/>
        <v>0</v>
      </c>
      <c r="AT537" s="222">
        <f t="shared" si="1153"/>
        <v>0</v>
      </c>
      <c r="AU537" s="222">
        <f t="shared" si="1154"/>
        <v>0</v>
      </c>
      <c r="AV537" s="222">
        <f t="shared" si="1155"/>
        <v>0</v>
      </c>
      <c r="AW537" s="222">
        <f t="shared" si="1156"/>
        <v>0</v>
      </c>
      <c r="AX537" s="222">
        <f t="shared" si="1157"/>
        <v>0</v>
      </c>
      <c r="AY537" s="222">
        <f t="shared" si="1158"/>
        <v>0</v>
      </c>
      <c r="AZ537" s="222">
        <f t="shared" si="1159"/>
        <v>0</v>
      </c>
      <c r="BA537" s="222">
        <f t="shared" si="1160"/>
        <v>0</v>
      </c>
      <c r="BB537" s="222">
        <f t="shared" si="1161"/>
        <v>0</v>
      </c>
      <c r="BC537" s="222">
        <f t="shared" si="1162"/>
        <v>0</v>
      </c>
      <c r="BD537" s="222">
        <f t="shared" si="1163"/>
        <v>0</v>
      </c>
      <c r="BE537" s="222">
        <f t="shared" si="1164"/>
        <v>0</v>
      </c>
      <c r="BF537" s="222">
        <f t="shared" si="1165"/>
        <v>0</v>
      </c>
      <c r="BG537" s="222">
        <f t="shared" si="1166"/>
        <v>0</v>
      </c>
      <c r="BH537" s="222">
        <f t="shared" si="1167"/>
        <v>0</v>
      </c>
      <c r="BI537" s="222">
        <f t="shared" si="1168"/>
        <v>0</v>
      </c>
      <c r="BJ537" s="222">
        <f t="shared" si="1169"/>
        <v>0</v>
      </c>
      <c r="BK537" s="222">
        <f t="shared" si="1170"/>
        <v>0</v>
      </c>
      <c r="BL537" s="222">
        <f t="shared" si="1171"/>
        <v>0</v>
      </c>
      <c r="BM537" s="222">
        <f t="shared" si="1172"/>
        <v>0</v>
      </c>
      <c r="BN537" s="222">
        <f t="shared" si="1173"/>
        <v>0</v>
      </c>
      <c r="BO537" s="222">
        <f t="shared" si="1174"/>
        <v>0</v>
      </c>
      <c r="BP537" s="222">
        <f t="shared" si="1175"/>
        <v>0</v>
      </c>
      <c r="BQ537" s="222">
        <f t="shared" si="1176"/>
        <v>0</v>
      </c>
      <c r="BR537" s="222">
        <f t="shared" si="1177"/>
        <v>0</v>
      </c>
      <c r="BS537" s="222">
        <f t="shared" si="1178"/>
        <v>0</v>
      </c>
      <c r="BT537" s="222">
        <f t="shared" si="1179"/>
        <v>0</v>
      </c>
      <c r="BU537" s="222">
        <f t="shared" si="1180"/>
        <v>0</v>
      </c>
      <c r="BV537" s="222">
        <f t="shared" si="1181"/>
        <v>0</v>
      </c>
      <c r="BW537" s="222">
        <f t="shared" si="1182"/>
        <v>0</v>
      </c>
      <c r="BX537" s="222">
        <f t="shared" si="1183"/>
        <v>0</v>
      </c>
      <c r="BY537" s="222">
        <f t="shared" si="1184"/>
        <v>0</v>
      </c>
      <c r="BZ537" s="222">
        <f t="shared" si="1185"/>
        <v>0</v>
      </c>
      <c r="CA537" s="222">
        <f t="shared" si="1186"/>
        <v>0</v>
      </c>
      <c r="CB537" s="222">
        <f t="shared" si="1187"/>
        <v>0</v>
      </c>
      <c r="CC537" s="222">
        <f t="shared" si="1188"/>
        <v>0</v>
      </c>
      <c r="CD537" s="222">
        <f t="shared" si="1189"/>
        <v>0</v>
      </c>
      <c r="CE537" s="222">
        <f t="shared" si="1190"/>
        <v>0</v>
      </c>
      <c r="CF537" s="222">
        <f t="shared" si="1191"/>
        <v>0</v>
      </c>
      <c r="CG537" s="222">
        <f t="shared" si="1192"/>
        <v>0</v>
      </c>
      <c r="CH537" s="222">
        <f t="shared" si="1193"/>
        <v>0</v>
      </c>
      <c r="CI537" s="222">
        <f t="shared" si="1194"/>
        <v>0</v>
      </c>
      <c r="CJ537" s="222">
        <f t="shared" si="1195"/>
        <v>0</v>
      </c>
      <c r="CK537" s="222">
        <f t="shared" si="1196"/>
        <v>0</v>
      </c>
      <c r="CL537" s="222">
        <f t="shared" si="1197"/>
        <v>0</v>
      </c>
      <c r="CM537" s="222">
        <f t="shared" si="1198"/>
        <v>0</v>
      </c>
      <c r="CN537" s="222">
        <f t="shared" si="1199"/>
        <v>0</v>
      </c>
      <c r="CO537" s="222">
        <f t="shared" si="1200"/>
        <v>0</v>
      </c>
      <c r="CP537" s="222">
        <f t="shared" si="1201"/>
        <v>0</v>
      </c>
      <c r="CQ537" s="222">
        <f t="shared" si="1202"/>
        <v>0</v>
      </c>
      <c r="CR537" s="222">
        <f t="shared" si="1203"/>
        <v>0</v>
      </c>
      <c r="CS537" s="222">
        <f t="shared" si="1204"/>
        <v>0</v>
      </c>
      <c r="CT537" s="222">
        <f t="shared" si="1205"/>
        <v>0</v>
      </c>
      <c r="CU537" s="222">
        <f t="shared" si="1206"/>
        <v>0</v>
      </c>
      <c r="CV537" s="222">
        <f t="shared" si="1207"/>
        <v>0</v>
      </c>
      <c r="CW537" s="222">
        <f t="shared" si="1208"/>
        <v>0</v>
      </c>
      <c r="CX537" s="222">
        <f t="shared" si="1209"/>
        <v>0</v>
      </c>
      <c r="CY537" s="222">
        <f t="shared" si="1210"/>
        <v>0</v>
      </c>
      <c r="CZ537" s="222">
        <f t="shared" si="1211"/>
        <v>0</v>
      </c>
      <c r="DA537" s="222">
        <f t="shared" si="1212"/>
        <v>0</v>
      </c>
      <c r="DB537" s="222">
        <f t="shared" si="1213"/>
        <v>0</v>
      </c>
      <c r="DC537" s="222">
        <f t="shared" si="1214"/>
        <v>0</v>
      </c>
      <c r="DD537" s="222">
        <f t="shared" si="1215"/>
        <v>0</v>
      </c>
      <c r="DE537" s="222">
        <f t="shared" si="1216"/>
        <v>0</v>
      </c>
      <c r="DF537" s="222">
        <f t="shared" si="1217"/>
        <v>0</v>
      </c>
      <c r="DG537" s="222">
        <f t="shared" si="1218"/>
        <v>0</v>
      </c>
      <c r="DH537" s="222">
        <f t="shared" si="1219"/>
        <v>0</v>
      </c>
      <c r="DI537" s="222">
        <f t="shared" si="1220"/>
        <v>0</v>
      </c>
      <c r="DJ537" s="222">
        <f t="shared" si="1221"/>
        <v>0</v>
      </c>
      <c r="DK537" s="222">
        <f t="shared" si="1222"/>
        <v>0</v>
      </c>
      <c r="DL537" s="222">
        <f t="shared" si="1223"/>
        <v>0</v>
      </c>
      <c r="DM537" s="222">
        <f t="shared" si="1224"/>
        <v>0</v>
      </c>
      <c r="DN537" s="222">
        <f t="shared" si="1225"/>
        <v>0</v>
      </c>
      <c r="DO537" s="222">
        <f t="shared" si="1226"/>
        <v>0</v>
      </c>
      <c r="DP537" s="222">
        <f t="shared" si="1227"/>
        <v>0</v>
      </c>
      <c r="DQ537" s="222">
        <f t="shared" si="1228"/>
        <v>0</v>
      </c>
      <c r="DR537" s="222">
        <f t="shared" si="1229"/>
        <v>0</v>
      </c>
      <c r="DS537" s="222">
        <f t="shared" si="1230"/>
        <v>0</v>
      </c>
      <c r="DT537" s="222">
        <f t="shared" si="1231"/>
        <v>0</v>
      </c>
      <c r="DU537" s="222">
        <f t="shared" si="1232"/>
        <v>0</v>
      </c>
      <c r="DV537" s="222">
        <f t="shared" si="1233"/>
        <v>0</v>
      </c>
      <c r="DW537" s="222">
        <f t="shared" si="1234"/>
        <v>0</v>
      </c>
      <c r="DX537" s="222">
        <f t="shared" si="1235"/>
        <v>0</v>
      </c>
      <c r="DY537" s="222">
        <f t="shared" si="1236"/>
        <v>0</v>
      </c>
      <c r="DZ537" s="222">
        <f t="shared" si="1237"/>
        <v>0</v>
      </c>
      <c r="EA537" s="222">
        <f t="shared" si="1238"/>
        <v>0</v>
      </c>
      <c r="EB537" s="222">
        <f t="shared" si="1239"/>
        <v>0</v>
      </c>
      <c r="EC537" s="222">
        <f t="shared" si="1240"/>
        <v>0</v>
      </c>
      <c r="ED537" s="222">
        <f t="shared" si="1241"/>
        <v>0</v>
      </c>
      <c r="EE537" s="222">
        <f t="shared" si="1242"/>
        <v>0</v>
      </c>
      <c r="EF537" s="222">
        <f t="shared" si="1243"/>
        <v>0</v>
      </c>
      <c r="EG537" s="222">
        <f t="shared" si="1244"/>
        <v>0</v>
      </c>
      <c r="EH537" s="222">
        <f t="shared" si="1245"/>
        <v>0</v>
      </c>
      <c r="EI537" s="222">
        <f t="shared" si="1246"/>
        <v>0</v>
      </c>
      <c r="EJ537" s="222">
        <f t="shared" si="1247"/>
        <v>0</v>
      </c>
      <c r="EK537" s="222">
        <f t="shared" si="1248"/>
        <v>0</v>
      </c>
      <c r="EL537" s="222">
        <f t="shared" si="1249"/>
        <v>0</v>
      </c>
      <c r="EM537" s="222">
        <f t="shared" si="1250"/>
        <v>0</v>
      </c>
      <c r="EN537" s="222">
        <f t="shared" si="1251"/>
        <v>0</v>
      </c>
      <c r="EO537" s="222">
        <f t="shared" si="1252"/>
        <v>0</v>
      </c>
      <c r="EP537" s="222">
        <f t="shared" si="1253"/>
        <v>0</v>
      </c>
      <c r="EQ537" s="222">
        <f t="shared" si="1254"/>
        <v>0</v>
      </c>
      <c r="ER537" s="222">
        <f t="shared" si="1255"/>
        <v>0</v>
      </c>
      <c r="ES537" s="222">
        <f t="shared" si="1256"/>
        <v>0</v>
      </c>
      <c r="ET537" s="222">
        <f t="shared" si="1257"/>
        <v>0</v>
      </c>
      <c r="EU537" s="222">
        <f t="shared" si="1258"/>
        <v>0</v>
      </c>
      <c r="EV537" s="222">
        <f t="shared" si="1259"/>
        <v>0</v>
      </c>
      <c r="EW537" s="222">
        <f t="shared" si="1260"/>
        <v>0</v>
      </c>
      <c r="EX537" s="222">
        <f t="shared" si="1261"/>
        <v>0</v>
      </c>
      <c r="EY537" s="222">
        <f t="shared" si="1262"/>
        <v>0</v>
      </c>
      <c r="EZ537" s="222">
        <f t="shared" si="1263"/>
        <v>0</v>
      </c>
      <c r="FA537" s="222">
        <f t="shared" si="1264"/>
        <v>0</v>
      </c>
      <c r="FB537" s="222">
        <f t="shared" si="1265"/>
        <v>0</v>
      </c>
      <c r="FC537" s="222">
        <f t="shared" si="1266"/>
        <v>0</v>
      </c>
      <c r="FD537" s="222">
        <f t="shared" si="1267"/>
        <v>0</v>
      </c>
      <c r="FE537" s="222">
        <f t="shared" si="1268"/>
        <v>0</v>
      </c>
      <c r="FF537" s="222">
        <f t="shared" si="1269"/>
        <v>0</v>
      </c>
      <c r="FG537" s="222">
        <f t="shared" si="1270"/>
        <v>0</v>
      </c>
      <c r="FH537" s="222">
        <f t="shared" si="1271"/>
        <v>0</v>
      </c>
      <c r="FI537" s="222">
        <f t="shared" si="1272"/>
        <v>0</v>
      </c>
      <c r="FJ537" s="222">
        <f t="shared" si="1273"/>
        <v>0</v>
      </c>
      <c r="FK537" s="222">
        <f t="shared" si="1274"/>
        <v>0</v>
      </c>
      <c r="FL537" s="222">
        <f t="shared" si="1275"/>
        <v>0</v>
      </c>
      <c r="FM537" s="222">
        <f t="shared" si="1276"/>
        <v>0</v>
      </c>
      <c r="FN537" s="222">
        <f t="shared" si="1277"/>
        <v>0</v>
      </c>
      <c r="FO537" s="222">
        <f t="shared" si="1278"/>
        <v>0</v>
      </c>
      <c r="FP537" s="222">
        <f t="shared" si="1279"/>
        <v>0</v>
      </c>
      <c r="FQ537" s="222">
        <f t="shared" si="1280"/>
        <v>0</v>
      </c>
      <c r="FR537" s="222">
        <f t="shared" si="1281"/>
        <v>0</v>
      </c>
      <c r="FS537" s="222">
        <f t="shared" si="1282"/>
        <v>0</v>
      </c>
      <c r="FT537" s="222">
        <f t="shared" si="1283"/>
        <v>0</v>
      </c>
      <c r="FU537" s="222">
        <f t="shared" si="1284"/>
        <v>0</v>
      </c>
      <c r="FV537" s="222">
        <f t="shared" si="1285"/>
        <v>0</v>
      </c>
      <c r="FW537" s="222">
        <f t="shared" si="1286"/>
        <v>0</v>
      </c>
      <c r="FX537" s="222">
        <f t="shared" si="1287"/>
        <v>0</v>
      </c>
      <c r="FY537" s="222">
        <f t="shared" si="1288"/>
        <v>0</v>
      </c>
      <c r="FZ537" s="222">
        <f t="shared" si="1289"/>
        <v>0</v>
      </c>
      <c r="GA537" s="222">
        <f t="shared" si="1290"/>
        <v>0</v>
      </c>
      <c r="GB537" s="222">
        <f t="shared" si="1291"/>
        <v>0</v>
      </c>
      <c r="GC537" s="222">
        <f t="shared" si="1292"/>
        <v>0</v>
      </c>
      <c r="GD537" s="222">
        <f t="shared" si="1293"/>
        <v>0</v>
      </c>
      <c r="GE537" s="222">
        <f t="shared" si="1294"/>
        <v>0</v>
      </c>
      <c r="GF537" s="222">
        <f t="shared" si="1295"/>
        <v>0</v>
      </c>
      <c r="GG537" s="222">
        <f t="shared" si="1296"/>
        <v>0</v>
      </c>
      <c r="GH537" s="222">
        <f t="shared" si="1297"/>
        <v>0</v>
      </c>
      <c r="GI537" s="222">
        <f t="shared" si="1298"/>
        <v>0</v>
      </c>
      <c r="GJ537" s="222">
        <f t="shared" si="1299"/>
        <v>0</v>
      </c>
      <c r="GK537" s="222">
        <f t="shared" si="1300"/>
        <v>0</v>
      </c>
      <c r="GL537" s="222">
        <f t="shared" si="1301"/>
        <v>0</v>
      </c>
      <c r="GM537" s="222">
        <f t="shared" si="1302"/>
        <v>0</v>
      </c>
      <c r="GN537" s="222">
        <f t="shared" si="1303"/>
        <v>0</v>
      </c>
      <c r="GO537" s="222">
        <f t="shared" si="1304"/>
        <v>0</v>
      </c>
      <c r="GP537" s="222">
        <f t="shared" si="1305"/>
        <v>0</v>
      </c>
      <c r="GQ537" s="222">
        <f t="shared" si="1306"/>
        <v>0</v>
      </c>
      <c r="GR537" s="222">
        <f t="shared" si="1307"/>
        <v>0</v>
      </c>
      <c r="GS537" s="222">
        <f t="shared" si="1308"/>
        <v>0</v>
      </c>
      <c r="GT537" s="222">
        <f t="shared" si="1309"/>
        <v>0</v>
      </c>
      <c r="GU537" s="222">
        <f t="shared" si="1310"/>
        <v>0</v>
      </c>
      <c r="GV537" s="222">
        <f t="shared" si="1311"/>
        <v>0</v>
      </c>
      <c r="GW537" s="222">
        <f t="shared" si="1312"/>
        <v>0</v>
      </c>
      <c r="GX537" s="222">
        <f t="shared" si="1313"/>
        <v>0</v>
      </c>
      <c r="GY537" s="222">
        <f t="shared" si="1314"/>
        <v>0</v>
      </c>
      <c r="GZ537" s="222">
        <f t="shared" si="1315"/>
        <v>0</v>
      </c>
      <c r="HA537" s="222">
        <f t="shared" si="1316"/>
        <v>0</v>
      </c>
      <c r="HB537" s="222">
        <f t="shared" si="1317"/>
        <v>0</v>
      </c>
      <c r="HC537" s="222">
        <f t="shared" si="1318"/>
        <v>0</v>
      </c>
      <c r="HD537" s="222">
        <f t="shared" si="1319"/>
        <v>0</v>
      </c>
      <c r="HE537" s="222">
        <f t="shared" si="1320"/>
        <v>0</v>
      </c>
      <c r="HF537" s="222">
        <f t="shared" si="1321"/>
        <v>0</v>
      </c>
      <c r="HG537" s="222">
        <f t="shared" si="1322"/>
        <v>0</v>
      </c>
      <c r="HH537" s="222">
        <f t="shared" si="1323"/>
        <v>0</v>
      </c>
      <c r="HI537" s="222">
        <f t="shared" si="1324"/>
        <v>0</v>
      </c>
      <c r="HJ537" s="222">
        <f t="shared" si="1325"/>
        <v>0</v>
      </c>
      <c r="HK537" s="222">
        <f t="shared" si="1326"/>
        <v>0</v>
      </c>
      <c r="HL537" s="222">
        <f t="shared" si="1327"/>
        <v>0</v>
      </c>
      <c r="HM537" s="222">
        <f t="shared" si="1328"/>
        <v>0</v>
      </c>
      <c r="HN537" s="222">
        <f t="shared" si="1329"/>
        <v>0</v>
      </c>
      <c r="HO537" s="222">
        <f t="shared" si="1330"/>
        <v>0</v>
      </c>
      <c r="HP537" s="222">
        <f t="shared" si="1331"/>
        <v>0</v>
      </c>
      <c r="HQ537" s="222">
        <f t="shared" si="1332"/>
        <v>0</v>
      </c>
      <c r="HR537" s="222">
        <f t="shared" si="1333"/>
        <v>0</v>
      </c>
      <c r="HS537" s="222">
        <f t="shared" si="1334"/>
        <v>0</v>
      </c>
      <c r="HT537" s="222">
        <f t="shared" si="1335"/>
        <v>0</v>
      </c>
      <c r="HU537" s="222">
        <f t="shared" si="1336"/>
        <v>0</v>
      </c>
      <c r="HV537" s="222">
        <f t="shared" si="1337"/>
        <v>0</v>
      </c>
      <c r="HW537" s="222">
        <f t="shared" si="1338"/>
        <v>0</v>
      </c>
      <c r="HX537" s="222">
        <f t="shared" si="1339"/>
        <v>0</v>
      </c>
      <c r="HY537" s="222">
        <f t="shared" si="1340"/>
        <v>0</v>
      </c>
      <c r="HZ537" s="222">
        <f t="shared" si="1341"/>
        <v>0</v>
      </c>
      <c r="IA537" s="222">
        <f t="shared" si="1342"/>
        <v>0</v>
      </c>
      <c r="IB537" s="222">
        <f t="shared" si="1343"/>
        <v>0</v>
      </c>
      <c r="IC537" s="222">
        <f t="shared" si="1344"/>
        <v>0</v>
      </c>
      <c r="ID537" s="222">
        <f t="shared" si="1345"/>
        <v>0</v>
      </c>
      <c r="IE537" s="222">
        <f t="shared" si="1346"/>
        <v>0</v>
      </c>
      <c r="IF537" s="222">
        <f t="shared" si="1347"/>
        <v>0</v>
      </c>
      <c r="IG537" s="222">
        <f t="shared" si="1348"/>
        <v>0</v>
      </c>
      <c r="IH537" s="222">
        <f t="shared" si="1349"/>
        <v>0</v>
      </c>
      <c r="II537" s="222">
        <f t="shared" si="1350"/>
        <v>0</v>
      </c>
      <c r="IJ537" s="222">
        <f t="shared" si="1351"/>
        <v>0</v>
      </c>
      <c r="IK537" s="222">
        <f t="shared" si="1352"/>
        <v>0</v>
      </c>
      <c r="IL537" s="222">
        <f t="shared" si="1353"/>
        <v>0</v>
      </c>
      <c r="IM537" s="222">
        <f t="shared" si="1354"/>
        <v>0</v>
      </c>
      <c r="IN537" s="222">
        <f t="shared" si="1355"/>
        <v>0</v>
      </c>
      <c r="IO537" s="222">
        <f t="shared" si="1356"/>
        <v>0</v>
      </c>
      <c r="IP537" s="222">
        <f t="shared" si="1357"/>
        <v>0</v>
      </c>
      <c r="IQ537" s="222">
        <f t="shared" si="1358"/>
        <v>0</v>
      </c>
      <c r="IR537" s="222">
        <f t="shared" si="1359"/>
        <v>0</v>
      </c>
      <c r="IS537" s="222">
        <f t="shared" si="1360"/>
        <v>0</v>
      </c>
      <c r="IT537" s="222">
        <f t="shared" si="1361"/>
        <v>0</v>
      </c>
      <c r="IU537" s="222">
        <f t="shared" si="1362"/>
        <v>0</v>
      </c>
      <c r="IV537" s="222">
        <f t="shared" si="1363"/>
        <v>0</v>
      </c>
      <c r="IW537" s="222">
        <f t="shared" si="1364"/>
        <v>0</v>
      </c>
      <c r="IX537" s="222">
        <f t="shared" si="1365"/>
        <v>0</v>
      </c>
      <c r="IY537" s="222">
        <f t="shared" si="1366"/>
        <v>0</v>
      </c>
      <c r="IZ537" s="222">
        <f t="shared" si="1367"/>
        <v>0</v>
      </c>
      <c r="JA537" s="222">
        <f t="shared" si="1368"/>
        <v>0</v>
      </c>
      <c r="JB537" s="222">
        <f t="shared" si="1369"/>
        <v>0</v>
      </c>
    </row>
    <row r="538" spans="2:262">
      <c r="B538" s="230">
        <v>177</v>
      </c>
      <c r="C538" s="229">
        <f t="shared" si="1370"/>
        <v>3.4570312500000026E-3</v>
      </c>
      <c r="D538" s="226">
        <f t="shared" ca="1" si="1113"/>
        <v>23.541227240389823</v>
      </c>
      <c r="E538" s="225">
        <f ca="1">GA361</f>
        <v>-0.45877275961017777</v>
      </c>
      <c r="F538" s="224">
        <v>177</v>
      </c>
      <c r="G538" s="222">
        <f t="shared" si="1114"/>
        <v>0</v>
      </c>
      <c r="H538" s="222">
        <f t="shared" si="1115"/>
        <v>0</v>
      </c>
      <c r="I538" s="222">
        <f t="shared" si="1116"/>
        <v>0</v>
      </c>
      <c r="J538" s="222">
        <f t="shared" si="1117"/>
        <v>0</v>
      </c>
      <c r="K538" s="222">
        <f t="shared" si="1118"/>
        <v>0</v>
      </c>
      <c r="L538" s="222">
        <f t="shared" si="1119"/>
        <v>0</v>
      </c>
      <c r="M538" s="222">
        <f t="shared" si="1120"/>
        <v>0</v>
      </c>
      <c r="N538" s="222">
        <f t="shared" si="1121"/>
        <v>0</v>
      </c>
      <c r="O538" s="222">
        <f t="shared" si="1122"/>
        <v>0</v>
      </c>
      <c r="P538" s="222">
        <f t="shared" si="1123"/>
        <v>0</v>
      </c>
      <c r="Q538" s="222">
        <f t="shared" si="1124"/>
        <v>0</v>
      </c>
      <c r="R538" s="222">
        <f t="shared" si="1125"/>
        <v>0</v>
      </c>
      <c r="S538" s="222">
        <f t="shared" si="1126"/>
        <v>0</v>
      </c>
      <c r="T538" s="222">
        <f t="shared" si="1127"/>
        <v>0</v>
      </c>
      <c r="U538" s="222">
        <f t="shared" si="1128"/>
        <v>0</v>
      </c>
      <c r="V538" s="222">
        <f t="shared" si="1129"/>
        <v>0</v>
      </c>
      <c r="W538" s="222">
        <f t="shared" si="1130"/>
        <v>0</v>
      </c>
      <c r="X538" s="222">
        <f t="shared" si="1131"/>
        <v>0</v>
      </c>
      <c r="Y538" s="222">
        <f t="shared" si="1132"/>
        <v>0</v>
      </c>
      <c r="Z538" s="222">
        <f t="shared" si="1133"/>
        <v>0</v>
      </c>
      <c r="AA538" s="222">
        <f t="shared" si="1134"/>
        <v>0</v>
      </c>
      <c r="AB538" s="222">
        <f t="shared" si="1135"/>
        <v>0</v>
      </c>
      <c r="AC538" s="222">
        <f t="shared" si="1136"/>
        <v>0</v>
      </c>
      <c r="AD538" s="222">
        <f t="shared" si="1137"/>
        <v>0</v>
      </c>
      <c r="AE538" s="222">
        <f t="shared" si="1138"/>
        <v>0</v>
      </c>
      <c r="AF538" s="222">
        <f t="shared" si="1139"/>
        <v>0</v>
      </c>
      <c r="AG538" s="222">
        <f t="shared" si="1140"/>
        <v>0</v>
      </c>
      <c r="AH538" s="222">
        <f t="shared" si="1141"/>
        <v>0</v>
      </c>
      <c r="AI538" s="222">
        <f t="shared" si="1142"/>
        <v>0</v>
      </c>
      <c r="AJ538" s="222">
        <f t="shared" si="1143"/>
        <v>0</v>
      </c>
      <c r="AK538" s="222">
        <f t="shared" si="1144"/>
        <v>0</v>
      </c>
      <c r="AL538" s="222">
        <f t="shared" si="1145"/>
        <v>0</v>
      </c>
      <c r="AM538" s="222">
        <f t="shared" si="1146"/>
        <v>0</v>
      </c>
      <c r="AN538" s="222">
        <f t="shared" si="1147"/>
        <v>0</v>
      </c>
      <c r="AO538" s="222">
        <f t="shared" si="1148"/>
        <v>0</v>
      </c>
      <c r="AP538" s="222">
        <f t="shared" si="1149"/>
        <v>0</v>
      </c>
      <c r="AQ538" s="222">
        <f t="shared" si="1150"/>
        <v>0</v>
      </c>
      <c r="AR538" s="222">
        <f t="shared" si="1151"/>
        <v>0</v>
      </c>
      <c r="AS538" s="222">
        <f t="shared" si="1152"/>
        <v>0</v>
      </c>
      <c r="AT538" s="222">
        <f t="shared" si="1153"/>
        <v>0</v>
      </c>
      <c r="AU538" s="222">
        <f t="shared" si="1154"/>
        <v>0</v>
      </c>
      <c r="AV538" s="222">
        <f t="shared" si="1155"/>
        <v>0</v>
      </c>
      <c r="AW538" s="222">
        <f t="shared" si="1156"/>
        <v>0</v>
      </c>
      <c r="AX538" s="222">
        <f t="shared" si="1157"/>
        <v>0</v>
      </c>
      <c r="AY538" s="222">
        <f t="shared" si="1158"/>
        <v>0</v>
      </c>
      <c r="AZ538" s="222">
        <f t="shared" si="1159"/>
        <v>0</v>
      </c>
      <c r="BA538" s="222">
        <f t="shared" si="1160"/>
        <v>0</v>
      </c>
      <c r="BB538" s="222">
        <f t="shared" si="1161"/>
        <v>0</v>
      </c>
      <c r="BC538" s="222">
        <f t="shared" si="1162"/>
        <v>0</v>
      </c>
      <c r="BD538" s="222">
        <f t="shared" si="1163"/>
        <v>0</v>
      </c>
      <c r="BE538" s="222">
        <f t="shared" si="1164"/>
        <v>0</v>
      </c>
      <c r="BF538" s="222">
        <f t="shared" si="1165"/>
        <v>0</v>
      </c>
      <c r="BG538" s="222">
        <f t="shared" si="1166"/>
        <v>0</v>
      </c>
      <c r="BH538" s="222">
        <f t="shared" si="1167"/>
        <v>0</v>
      </c>
      <c r="BI538" s="222">
        <f t="shared" si="1168"/>
        <v>0</v>
      </c>
      <c r="BJ538" s="222">
        <f t="shared" si="1169"/>
        <v>0</v>
      </c>
      <c r="BK538" s="222">
        <f t="shared" si="1170"/>
        <v>0</v>
      </c>
      <c r="BL538" s="222">
        <f t="shared" si="1171"/>
        <v>0</v>
      </c>
      <c r="BM538" s="222">
        <f t="shared" si="1172"/>
        <v>0</v>
      </c>
      <c r="BN538" s="222">
        <f t="shared" si="1173"/>
        <v>0</v>
      </c>
      <c r="BO538" s="222">
        <f t="shared" si="1174"/>
        <v>0</v>
      </c>
      <c r="BP538" s="222">
        <f t="shared" si="1175"/>
        <v>0</v>
      </c>
      <c r="BQ538" s="222">
        <f t="shared" si="1176"/>
        <v>0</v>
      </c>
      <c r="BR538" s="222">
        <f t="shared" si="1177"/>
        <v>0</v>
      </c>
      <c r="BS538" s="222">
        <f t="shared" si="1178"/>
        <v>0</v>
      </c>
      <c r="BT538" s="222">
        <f t="shared" si="1179"/>
        <v>0</v>
      </c>
      <c r="BU538" s="222">
        <f t="shared" si="1180"/>
        <v>0</v>
      </c>
      <c r="BV538" s="222">
        <f t="shared" si="1181"/>
        <v>0</v>
      </c>
      <c r="BW538" s="222">
        <f t="shared" si="1182"/>
        <v>0</v>
      </c>
      <c r="BX538" s="222">
        <f t="shared" si="1183"/>
        <v>0</v>
      </c>
      <c r="BY538" s="222">
        <f t="shared" si="1184"/>
        <v>0</v>
      </c>
      <c r="BZ538" s="222">
        <f t="shared" si="1185"/>
        <v>0</v>
      </c>
      <c r="CA538" s="222">
        <f t="shared" si="1186"/>
        <v>0</v>
      </c>
      <c r="CB538" s="222">
        <f t="shared" si="1187"/>
        <v>0</v>
      </c>
      <c r="CC538" s="222">
        <f t="shared" si="1188"/>
        <v>0</v>
      </c>
      <c r="CD538" s="222">
        <f t="shared" si="1189"/>
        <v>0</v>
      </c>
      <c r="CE538" s="222">
        <f t="shared" si="1190"/>
        <v>0</v>
      </c>
      <c r="CF538" s="222">
        <f t="shared" si="1191"/>
        <v>0</v>
      </c>
      <c r="CG538" s="222">
        <f t="shared" si="1192"/>
        <v>0</v>
      </c>
      <c r="CH538" s="222">
        <f t="shared" si="1193"/>
        <v>0</v>
      </c>
      <c r="CI538" s="222">
        <f t="shared" si="1194"/>
        <v>0</v>
      </c>
      <c r="CJ538" s="222">
        <f t="shared" si="1195"/>
        <v>0</v>
      </c>
      <c r="CK538" s="222">
        <f t="shared" si="1196"/>
        <v>0</v>
      </c>
      <c r="CL538" s="222">
        <f t="shared" si="1197"/>
        <v>0</v>
      </c>
      <c r="CM538" s="222">
        <f t="shared" si="1198"/>
        <v>0</v>
      </c>
      <c r="CN538" s="222">
        <f t="shared" si="1199"/>
        <v>0</v>
      </c>
      <c r="CO538" s="222">
        <f t="shared" si="1200"/>
        <v>0</v>
      </c>
      <c r="CP538" s="222">
        <f t="shared" si="1201"/>
        <v>0</v>
      </c>
      <c r="CQ538" s="222">
        <f t="shared" si="1202"/>
        <v>0</v>
      </c>
      <c r="CR538" s="222">
        <f t="shared" si="1203"/>
        <v>0</v>
      </c>
      <c r="CS538" s="222">
        <f t="shared" si="1204"/>
        <v>0</v>
      </c>
      <c r="CT538" s="222">
        <f t="shared" si="1205"/>
        <v>0</v>
      </c>
      <c r="CU538" s="222">
        <f t="shared" si="1206"/>
        <v>0</v>
      </c>
      <c r="CV538" s="222">
        <f t="shared" si="1207"/>
        <v>0</v>
      </c>
      <c r="CW538" s="222">
        <f t="shared" si="1208"/>
        <v>0</v>
      </c>
      <c r="CX538" s="222">
        <f t="shared" si="1209"/>
        <v>0</v>
      </c>
      <c r="CY538" s="222">
        <f t="shared" si="1210"/>
        <v>0</v>
      </c>
      <c r="CZ538" s="222">
        <f t="shared" si="1211"/>
        <v>0</v>
      </c>
      <c r="DA538" s="222">
        <f t="shared" si="1212"/>
        <v>0</v>
      </c>
      <c r="DB538" s="222">
        <f t="shared" si="1213"/>
        <v>0</v>
      </c>
      <c r="DC538" s="222">
        <f t="shared" si="1214"/>
        <v>0</v>
      </c>
      <c r="DD538" s="222">
        <f t="shared" si="1215"/>
        <v>0</v>
      </c>
      <c r="DE538" s="222">
        <f t="shared" si="1216"/>
        <v>0</v>
      </c>
      <c r="DF538" s="222">
        <f t="shared" si="1217"/>
        <v>0</v>
      </c>
      <c r="DG538" s="222">
        <f t="shared" si="1218"/>
        <v>0</v>
      </c>
      <c r="DH538" s="222">
        <f t="shared" si="1219"/>
        <v>0</v>
      </c>
      <c r="DI538" s="222">
        <f t="shared" si="1220"/>
        <v>0</v>
      </c>
      <c r="DJ538" s="222">
        <f t="shared" si="1221"/>
        <v>0</v>
      </c>
      <c r="DK538" s="222">
        <f t="shared" si="1222"/>
        <v>0</v>
      </c>
      <c r="DL538" s="222">
        <f t="shared" si="1223"/>
        <v>0</v>
      </c>
      <c r="DM538" s="222">
        <f t="shared" si="1224"/>
        <v>0</v>
      </c>
      <c r="DN538" s="222">
        <f t="shared" si="1225"/>
        <v>0</v>
      </c>
      <c r="DO538" s="222">
        <f t="shared" si="1226"/>
        <v>0</v>
      </c>
      <c r="DP538" s="222">
        <f t="shared" si="1227"/>
        <v>0</v>
      </c>
      <c r="DQ538" s="222">
        <f t="shared" si="1228"/>
        <v>0</v>
      </c>
      <c r="DR538" s="222">
        <f t="shared" si="1229"/>
        <v>0</v>
      </c>
      <c r="DS538" s="222">
        <f t="shared" si="1230"/>
        <v>0</v>
      </c>
      <c r="DT538" s="222">
        <f t="shared" si="1231"/>
        <v>0</v>
      </c>
      <c r="DU538" s="222">
        <f t="shared" si="1232"/>
        <v>0</v>
      </c>
      <c r="DV538" s="222">
        <f t="shared" si="1233"/>
        <v>0</v>
      </c>
      <c r="DW538" s="222">
        <f t="shared" si="1234"/>
        <v>0</v>
      </c>
      <c r="DX538" s="222">
        <f t="shared" si="1235"/>
        <v>0</v>
      </c>
      <c r="DY538" s="222">
        <f t="shared" si="1236"/>
        <v>0</v>
      </c>
      <c r="DZ538" s="222">
        <f t="shared" si="1237"/>
        <v>0</v>
      </c>
      <c r="EA538" s="222">
        <f t="shared" si="1238"/>
        <v>0</v>
      </c>
      <c r="EB538" s="222">
        <f t="shared" si="1239"/>
        <v>0</v>
      </c>
      <c r="EC538" s="222">
        <f t="shared" si="1240"/>
        <v>0</v>
      </c>
      <c r="ED538" s="222">
        <f t="shared" si="1241"/>
        <v>0</v>
      </c>
      <c r="EE538" s="222">
        <f t="shared" si="1242"/>
        <v>0</v>
      </c>
      <c r="EF538" s="222">
        <f t="shared" si="1243"/>
        <v>0</v>
      </c>
      <c r="EG538" s="222">
        <f t="shared" si="1244"/>
        <v>0</v>
      </c>
      <c r="EH538" s="222">
        <f t="shared" si="1245"/>
        <v>0</v>
      </c>
      <c r="EI538" s="222">
        <f t="shared" si="1246"/>
        <v>0</v>
      </c>
      <c r="EJ538" s="222">
        <f t="shared" si="1247"/>
        <v>0</v>
      </c>
      <c r="EK538" s="222">
        <f t="shared" si="1248"/>
        <v>0</v>
      </c>
      <c r="EL538" s="222">
        <f t="shared" si="1249"/>
        <v>0</v>
      </c>
      <c r="EM538" s="222">
        <f t="shared" si="1250"/>
        <v>0</v>
      </c>
      <c r="EN538" s="222">
        <f t="shared" si="1251"/>
        <v>0</v>
      </c>
      <c r="EO538" s="222">
        <f t="shared" si="1252"/>
        <v>0</v>
      </c>
      <c r="EP538" s="222">
        <f t="shared" si="1253"/>
        <v>0</v>
      </c>
      <c r="EQ538" s="222">
        <f t="shared" si="1254"/>
        <v>0</v>
      </c>
      <c r="ER538" s="222">
        <f t="shared" si="1255"/>
        <v>0</v>
      </c>
      <c r="ES538" s="222">
        <f t="shared" si="1256"/>
        <v>0</v>
      </c>
      <c r="ET538" s="222">
        <f t="shared" si="1257"/>
        <v>0</v>
      </c>
      <c r="EU538" s="222">
        <f t="shared" si="1258"/>
        <v>0</v>
      </c>
      <c r="EV538" s="222">
        <f t="shared" si="1259"/>
        <v>0</v>
      </c>
      <c r="EW538" s="222">
        <f t="shared" si="1260"/>
        <v>0</v>
      </c>
      <c r="EX538" s="222">
        <f t="shared" si="1261"/>
        <v>0</v>
      </c>
      <c r="EY538" s="222">
        <f t="shared" si="1262"/>
        <v>0</v>
      </c>
      <c r="EZ538" s="222">
        <f t="shared" si="1263"/>
        <v>0</v>
      </c>
      <c r="FA538" s="222">
        <f t="shared" si="1264"/>
        <v>0</v>
      </c>
      <c r="FB538" s="222">
        <f t="shared" si="1265"/>
        <v>0</v>
      </c>
      <c r="FC538" s="222">
        <f t="shared" si="1266"/>
        <v>0</v>
      </c>
      <c r="FD538" s="222">
        <f t="shared" si="1267"/>
        <v>0</v>
      </c>
      <c r="FE538" s="222">
        <f t="shared" si="1268"/>
        <v>0</v>
      </c>
      <c r="FF538" s="222">
        <f t="shared" si="1269"/>
        <v>0</v>
      </c>
      <c r="FG538" s="222">
        <f t="shared" si="1270"/>
        <v>0</v>
      </c>
      <c r="FH538" s="222">
        <f t="shared" si="1271"/>
        <v>0</v>
      </c>
      <c r="FI538" s="222">
        <f t="shared" si="1272"/>
        <v>0</v>
      </c>
      <c r="FJ538" s="222">
        <f t="shared" si="1273"/>
        <v>0</v>
      </c>
      <c r="FK538" s="222">
        <f t="shared" si="1274"/>
        <v>0</v>
      </c>
      <c r="FL538" s="222">
        <f t="shared" si="1275"/>
        <v>0</v>
      </c>
      <c r="FM538" s="222">
        <f t="shared" si="1276"/>
        <v>0</v>
      </c>
      <c r="FN538" s="222">
        <f t="shared" si="1277"/>
        <v>0</v>
      </c>
      <c r="FO538" s="222">
        <f t="shared" si="1278"/>
        <v>0</v>
      </c>
      <c r="FP538" s="222">
        <f t="shared" si="1279"/>
        <v>0</v>
      </c>
      <c r="FQ538" s="222">
        <f t="shared" si="1280"/>
        <v>0</v>
      </c>
      <c r="FR538" s="222">
        <f t="shared" si="1281"/>
        <v>0</v>
      </c>
      <c r="FS538" s="222">
        <f t="shared" si="1282"/>
        <v>0</v>
      </c>
      <c r="FT538" s="222">
        <f t="shared" si="1283"/>
        <v>0</v>
      </c>
      <c r="FU538" s="222">
        <f t="shared" si="1284"/>
        <v>0</v>
      </c>
      <c r="FV538" s="222">
        <f t="shared" si="1285"/>
        <v>0</v>
      </c>
      <c r="FW538" s="222">
        <f t="shared" si="1286"/>
        <v>0</v>
      </c>
      <c r="FX538" s="222">
        <f t="shared" si="1287"/>
        <v>0</v>
      </c>
      <c r="FY538" s="222">
        <f t="shared" si="1288"/>
        <v>0</v>
      </c>
      <c r="FZ538" s="222">
        <f t="shared" si="1289"/>
        <v>0</v>
      </c>
      <c r="GA538" s="222">
        <f t="shared" si="1290"/>
        <v>0</v>
      </c>
      <c r="GB538" s="222">
        <f t="shared" si="1291"/>
        <v>0</v>
      </c>
      <c r="GC538" s="222">
        <f t="shared" si="1292"/>
        <v>0</v>
      </c>
      <c r="GD538" s="222">
        <f t="shared" si="1293"/>
        <v>0</v>
      </c>
      <c r="GE538" s="222">
        <f t="shared" si="1294"/>
        <v>0</v>
      </c>
      <c r="GF538" s="222">
        <f t="shared" si="1295"/>
        <v>0</v>
      </c>
      <c r="GG538" s="222">
        <f t="shared" si="1296"/>
        <v>0</v>
      </c>
      <c r="GH538" s="222">
        <f t="shared" si="1297"/>
        <v>0</v>
      </c>
      <c r="GI538" s="222">
        <f t="shared" si="1298"/>
        <v>0</v>
      </c>
      <c r="GJ538" s="222">
        <f t="shared" si="1299"/>
        <v>0</v>
      </c>
      <c r="GK538" s="222">
        <f t="shared" si="1300"/>
        <v>0</v>
      </c>
      <c r="GL538" s="222">
        <f t="shared" si="1301"/>
        <v>0</v>
      </c>
      <c r="GM538" s="222">
        <f t="shared" si="1302"/>
        <v>0</v>
      </c>
      <c r="GN538" s="222">
        <f t="shared" si="1303"/>
        <v>0</v>
      </c>
      <c r="GO538" s="222">
        <f t="shared" si="1304"/>
        <v>0</v>
      </c>
      <c r="GP538" s="222">
        <f t="shared" si="1305"/>
        <v>0</v>
      </c>
      <c r="GQ538" s="222">
        <f t="shared" si="1306"/>
        <v>0</v>
      </c>
      <c r="GR538" s="222">
        <f t="shared" si="1307"/>
        <v>0</v>
      </c>
      <c r="GS538" s="222">
        <f t="shared" si="1308"/>
        <v>0</v>
      </c>
      <c r="GT538" s="222">
        <f t="shared" si="1309"/>
        <v>0</v>
      </c>
      <c r="GU538" s="222">
        <f t="shared" si="1310"/>
        <v>0</v>
      </c>
      <c r="GV538" s="222">
        <f t="shared" si="1311"/>
        <v>0</v>
      </c>
      <c r="GW538" s="222">
        <f t="shared" si="1312"/>
        <v>0</v>
      </c>
      <c r="GX538" s="222">
        <f t="shared" si="1313"/>
        <v>0</v>
      </c>
      <c r="GY538" s="222">
        <f t="shared" si="1314"/>
        <v>0</v>
      </c>
      <c r="GZ538" s="222">
        <f t="shared" si="1315"/>
        <v>0</v>
      </c>
      <c r="HA538" s="222">
        <f t="shared" si="1316"/>
        <v>0</v>
      </c>
      <c r="HB538" s="222">
        <f t="shared" si="1317"/>
        <v>0</v>
      </c>
      <c r="HC538" s="222">
        <f t="shared" si="1318"/>
        <v>0</v>
      </c>
      <c r="HD538" s="222">
        <f t="shared" si="1319"/>
        <v>0</v>
      </c>
      <c r="HE538" s="222">
        <f t="shared" si="1320"/>
        <v>0</v>
      </c>
      <c r="HF538" s="222">
        <f t="shared" si="1321"/>
        <v>0</v>
      </c>
      <c r="HG538" s="222">
        <f t="shared" si="1322"/>
        <v>0</v>
      </c>
      <c r="HH538" s="222">
        <f t="shared" si="1323"/>
        <v>0</v>
      </c>
      <c r="HI538" s="222">
        <f t="shared" si="1324"/>
        <v>0</v>
      </c>
      <c r="HJ538" s="222">
        <f t="shared" si="1325"/>
        <v>0</v>
      </c>
      <c r="HK538" s="222">
        <f t="shared" si="1326"/>
        <v>0</v>
      </c>
      <c r="HL538" s="222">
        <f t="shared" si="1327"/>
        <v>0</v>
      </c>
      <c r="HM538" s="222">
        <f t="shared" si="1328"/>
        <v>0</v>
      </c>
      <c r="HN538" s="222">
        <f t="shared" si="1329"/>
        <v>0</v>
      </c>
      <c r="HO538" s="222">
        <f t="shared" si="1330"/>
        <v>0</v>
      </c>
      <c r="HP538" s="222">
        <f t="shared" si="1331"/>
        <v>0</v>
      </c>
      <c r="HQ538" s="222">
        <f t="shared" si="1332"/>
        <v>0</v>
      </c>
      <c r="HR538" s="222">
        <f t="shared" si="1333"/>
        <v>0</v>
      </c>
      <c r="HS538" s="222">
        <f t="shared" si="1334"/>
        <v>0</v>
      </c>
      <c r="HT538" s="222">
        <f t="shared" si="1335"/>
        <v>0</v>
      </c>
      <c r="HU538" s="222">
        <f t="shared" si="1336"/>
        <v>0</v>
      </c>
      <c r="HV538" s="222">
        <f t="shared" si="1337"/>
        <v>0</v>
      </c>
      <c r="HW538" s="222">
        <f t="shared" si="1338"/>
        <v>0</v>
      </c>
      <c r="HX538" s="222">
        <f t="shared" si="1339"/>
        <v>0</v>
      </c>
      <c r="HY538" s="222">
        <f t="shared" si="1340"/>
        <v>0</v>
      </c>
      <c r="HZ538" s="222">
        <f t="shared" si="1341"/>
        <v>0</v>
      </c>
      <c r="IA538" s="222">
        <f t="shared" si="1342"/>
        <v>0</v>
      </c>
      <c r="IB538" s="222">
        <f t="shared" si="1343"/>
        <v>0</v>
      </c>
      <c r="IC538" s="222">
        <f t="shared" si="1344"/>
        <v>0</v>
      </c>
      <c r="ID538" s="222">
        <f t="shared" si="1345"/>
        <v>0</v>
      </c>
      <c r="IE538" s="222">
        <f t="shared" si="1346"/>
        <v>0</v>
      </c>
      <c r="IF538" s="222">
        <f t="shared" si="1347"/>
        <v>0</v>
      </c>
      <c r="IG538" s="222">
        <f t="shared" si="1348"/>
        <v>0</v>
      </c>
      <c r="IH538" s="222">
        <f t="shared" si="1349"/>
        <v>0</v>
      </c>
      <c r="II538" s="222">
        <f t="shared" si="1350"/>
        <v>0</v>
      </c>
      <c r="IJ538" s="222">
        <f t="shared" si="1351"/>
        <v>0</v>
      </c>
      <c r="IK538" s="222">
        <f t="shared" si="1352"/>
        <v>0</v>
      </c>
      <c r="IL538" s="222">
        <f t="shared" si="1353"/>
        <v>0</v>
      </c>
      <c r="IM538" s="222">
        <f t="shared" si="1354"/>
        <v>0</v>
      </c>
      <c r="IN538" s="222">
        <f t="shared" si="1355"/>
        <v>0</v>
      </c>
      <c r="IO538" s="222">
        <f t="shared" si="1356"/>
        <v>0</v>
      </c>
      <c r="IP538" s="222">
        <f t="shared" si="1357"/>
        <v>0</v>
      </c>
      <c r="IQ538" s="222">
        <f t="shared" si="1358"/>
        <v>0</v>
      </c>
      <c r="IR538" s="222">
        <f t="shared" si="1359"/>
        <v>0</v>
      </c>
      <c r="IS538" s="222">
        <f t="shared" si="1360"/>
        <v>0</v>
      </c>
      <c r="IT538" s="222">
        <f t="shared" si="1361"/>
        <v>0</v>
      </c>
      <c r="IU538" s="222">
        <f t="shared" si="1362"/>
        <v>0</v>
      </c>
      <c r="IV538" s="222">
        <f t="shared" si="1363"/>
        <v>0</v>
      </c>
      <c r="IW538" s="222">
        <f t="shared" si="1364"/>
        <v>0</v>
      </c>
      <c r="IX538" s="222">
        <f t="shared" si="1365"/>
        <v>0</v>
      </c>
      <c r="IY538" s="222">
        <f t="shared" si="1366"/>
        <v>0</v>
      </c>
      <c r="IZ538" s="222">
        <f t="shared" si="1367"/>
        <v>0</v>
      </c>
      <c r="JA538" s="222">
        <f t="shared" si="1368"/>
        <v>0</v>
      </c>
      <c r="JB538" s="222">
        <f t="shared" si="1369"/>
        <v>0</v>
      </c>
    </row>
    <row r="539" spans="2:262">
      <c r="B539" s="230">
        <v>178</v>
      </c>
      <c r="C539" s="229">
        <f t="shared" si="1370"/>
        <v>3.4765625000000027E-3</v>
      </c>
      <c r="D539" s="226">
        <f t="shared" ca="1" si="1113"/>
        <v>23.55841299193014</v>
      </c>
      <c r="E539" s="225">
        <f ca="1">GB361</f>
        <v>-0.44158700806985923</v>
      </c>
      <c r="F539" s="224">
        <v>178</v>
      </c>
      <c r="G539" s="222">
        <f t="shared" si="1114"/>
        <v>0</v>
      </c>
      <c r="H539" s="222">
        <f t="shared" si="1115"/>
        <v>0</v>
      </c>
      <c r="I539" s="222">
        <f t="shared" si="1116"/>
        <v>0</v>
      </c>
      <c r="J539" s="222">
        <f t="shared" si="1117"/>
        <v>0</v>
      </c>
      <c r="K539" s="222">
        <f t="shared" si="1118"/>
        <v>0</v>
      </c>
      <c r="L539" s="222">
        <f t="shared" si="1119"/>
        <v>0</v>
      </c>
      <c r="M539" s="222">
        <f t="shared" si="1120"/>
        <v>0</v>
      </c>
      <c r="N539" s="222">
        <f t="shared" si="1121"/>
        <v>0</v>
      </c>
      <c r="O539" s="222">
        <f t="shared" si="1122"/>
        <v>0</v>
      </c>
      <c r="P539" s="222">
        <f t="shared" si="1123"/>
        <v>0</v>
      </c>
      <c r="Q539" s="222">
        <f t="shared" si="1124"/>
        <v>0</v>
      </c>
      <c r="R539" s="222">
        <f t="shared" si="1125"/>
        <v>0</v>
      </c>
      <c r="S539" s="222">
        <f t="shared" si="1126"/>
        <v>0</v>
      </c>
      <c r="T539" s="222">
        <f t="shared" si="1127"/>
        <v>0</v>
      </c>
      <c r="U539" s="222">
        <f t="shared" si="1128"/>
        <v>0</v>
      </c>
      <c r="V539" s="222">
        <f t="shared" si="1129"/>
        <v>0</v>
      </c>
      <c r="W539" s="222">
        <f t="shared" si="1130"/>
        <v>0</v>
      </c>
      <c r="X539" s="222">
        <f t="shared" si="1131"/>
        <v>0</v>
      </c>
      <c r="Y539" s="222">
        <f t="shared" si="1132"/>
        <v>0</v>
      </c>
      <c r="Z539" s="222">
        <f t="shared" si="1133"/>
        <v>0</v>
      </c>
      <c r="AA539" s="222">
        <f t="shared" si="1134"/>
        <v>0</v>
      </c>
      <c r="AB539" s="222">
        <f t="shared" si="1135"/>
        <v>0</v>
      </c>
      <c r="AC539" s="222">
        <f t="shared" si="1136"/>
        <v>0</v>
      </c>
      <c r="AD539" s="222">
        <f t="shared" si="1137"/>
        <v>0</v>
      </c>
      <c r="AE539" s="222">
        <f t="shared" si="1138"/>
        <v>0</v>
      </c>
      <c r="AF539" s="222">
        <f t="shared" si="1139"/>
        <v>0</v>
      </c>
      <c r="AG539" s="222">
        <f t="shared" si="1140"/>
        <v>0</v>
      </c>
      <c r="AH539" s="222">
        <f t="shared" si="1141"/>
        <v>0</v>
      </c>
      <c r="AI539" s="222">
        <f t="shared" si="1142"/>
        <v>0</v>
      </c>
      <c r="AJ539" s="222">
        <f t="shared" si="1143"/>
        <v>0</v>
      </c>
      <c r="AK539" s="222">
        <f t="shared" si="1144"/>
        <v>0</v>
      </c>
      <c r="AL539" s="222">
        <f t="shared" si="1145"/>
        <v>0</v>
      </c>
      <c r="AM539" s="222">
        <f t="shared" si="1146"/>
        <v>0</v>
      </c>
      <c r="AN539" s="222">
        <f t="shared" si="1147"/>
        <v>0</v>
      </c>
      <c r="AO539" s="222">
        <f t="shared" si="1148"/>
        <v>0</v>
      </c>
      <c r="AP539" s="222">
        <f t="shared" si="1149"/>
        <v>0</v>
      </c>
      <c r="AQ539" s="222">
        <f t="shared" si="1150"/>
        <v>0</v>
      </c>
      <c r="AR539" s="222">
        <f t="shared" si="1151"/>
        <v>0</v>
      </c>
      <c r="AS539" s="222">
        <f t="shared" si="1152"/>
        <v>0</v>
      </c>
      <c r="AT539" s="222">
        <f t="shared" si="1153"/>
        <v>0</v>
      </c>
      <c r="AU539" s="222">
        <f t="shared" si="1154"/>
        <v>0</v>
      </c>
      <c r="AV539" s="222">
        <f t="shared" si="1155"/>
        <v>0</v>
      </c>
      <c r="AW539" s="222">
        <f t="shared" si="1156"/>
        <v>0</v>
      </c>
      <c r="AX539" s="222">
        <f t="shared" si="1157"/>
        <v>0</v>
      </c>
      <c r="AY539" s="222">
        <f t="shared" si="1158"/>
        <v>0</v>
      </c>
      <c r="AZ539" s="222">
        <f t="shared" si="1159"/>
        <v>0</v>
      </c>
      <c r="BA539" s="222">
        <f t="shared" si="1160"/>
        <v>0</v>
      </c>
      <c r="BB539" s="222">
        <f t="shared" si="1161"/>
        <v>0</v>
      </c>
      <c r="BC539" s="222">
        <f t="shared" si="1162"/>
        <v>0</v>
      </c>
      <c r="BD539" s="222">
        <f t="shared" si="1163"/>
        <v>0</v>
      </c>
      <c r="BE539" s="222">
        <f t="shared" si="1164"/>
        <v>0</v>
      </c>
      <c r="BF539" s="222">
        <f t="shared" si="1165"/>
        <v>0</v>
      </c>
      <c r="BG539" s="222">
        <f t="shared" si="1166"/>
        <v>0</v>
      </c>
      <c r="BH539" s="222">
        <f t="shared" si="1167"/>
        <v>0</v>
      </c>
      <c r="BI539" s="222">
        <f t="shared" si="1168"/>
        <v>0</v>
      </c>
      <c r="BJ539" s="222">
        <f t="shared" si="1169"/>
        <v>0</v>
      </c>
      <c r="BK539" s="222">
        <f t="shared" si="1170"/>
        <v>0</v>
      </c>
      <c r="BL539" s="222">
        <f t="shared" si="1171"/>
        <v>0</v>
      </c>
      <c r="BM539" s="222">
        <f t="shared" si="1172"/>
        <v>0</v>
      </c>
      <c r="BN539" s="222">
        <f t="shared" si="1173"/>
        <v>0</v>
      </c>
      <c r="BO539" s="222">
        <f t="shared" si="1174"/>
        <v>0</v>
      </c>
      <c r="BP539" s="222">
        <f t="shared" si="1175"/>
        <v>0</v>
      </c>
      <c r="BQ539" s="222">
        <f t="shared" si="1176"/>
        <v>0</v>
      </c>
      <c r="BR539" s="222">
        <f t="shared" si="1177"/>
        <v>0</v>
      </c>
      <c r="BS539" s="222">
        <f t="shared" si="1178"/>
        <v>0</v>
      </c>
      <c r="BT539" s="222">
        <f t="shared" si="1179"/>
        <v>0</v>
      </c>
      <c r="BU539" s="222">
        <f t="shared" si="1180"/>
        <v>0</v>
      </c>
      <c r="BV539" s="222">
        <f t="shared" si="1181"/>
        <v>0</v>
      </c>
      <c r="BW539" s="222">
        <f t="shared" si="1182"/>
        <v>0</v>
      </c>
      <c r="BX539" s="222">
        <f t="shared" si="1183"/>
        <v>0</v>
      </c>
      <c r="BY539" s="222">
        <f t="shared" si="1184"/>
        <v>0</v>
      </c>
      <c r="BZ539" s="222">
        <f t="shared" si="1185"/>
        <v>0</v>
      </c>
      <c r="CA539" s="222">
        <f t="shared" si="1186"/>
        <v>0</v>
      </c>
      <c r="CB539" s="222">
        <f t="shared" si="1187"/>
        <v>0</v>
      </c>
      <c r="CC539" s="222">
        <f t="shared" si="1188"/>
        <v>0</v>
      </c>
      <c r="CD539" s="222">
        <f t="shared" si="1189"/>
        <v>0</v>
      </c>
      <c r="CE539" s="222">
        <f t="shared" si="1190"/>
        <v>0</v>
      </c>
      <c r="CF539" s="222">
        <f t="shared" si="1191"/>
        <v>0</v>
      </c>
      <c r="CG539" s="222">
        <f t="shared" si="1192"/>
        <v>0</v>
      </c>
      <c r="CH539" s="222">
        <f t="shared" si="1193"/>
        <v>0</v>
      </c>
      <c r="CI539" s="222">
        <f t="shared" si="1194"/>
        <v>0</v>
      </c>
      <c r="CJ539" s="222">
        <f t="shared" si="1195"/>
        <v>0</v>
      </c>
      <c r="CK539" s="222">
        <f t="shared" si="1196"/>
        <v>0</v>
      </c>
      <c r="CL539" s="222">
        <f t="shared" si="1197"/>
        <v>0</v>
      </c>
      <c r="CM539" s="222">
        <f t="shared" si="1198"/>
        <v>0</v>
      </c>
      <c r="CN539" s="222">
        <f t="shared" si="1199"/>
        <v>0</v>
      </c>
      <c r="CO539" s="222">
        <f t="shared" si="1200"/>
        <v>0</v>
      </c>
      <c r="CP539" s="222">
        <f t="shared" si="1201"/>
        <v>0</v>
      </c>
      <c r="CQ539" s="222">
        <f t="shared" si="1202"/>
        <v>0</v>
      </c>
      <c r="CR539" s="222">
        <f t="shared" si="1203"/>
        <v>0</v>
      </c>
      <c r="CS539" s="222">
        <f t="shared" si="1204"/>
        <v>0</v>
      </c>
      <c r="CT539" s="222">
        <f t="shared" si="1205"/>
        <v>0</v>
      </c>
      <c r="CU539" s="222">
        <f t="shared" si="1206"/>
        <v>0</v>
      </c>
      <c r="CV539" s="222">
        <f t="shared" si="1207"/>
        <v>0</v>
      </c>
      <c r="CW539" s="222">
        <f t="shared" si="1208"/>
        <v>0</v>
      </c>
      <c r="CX539" s="222">
        <f t="shared" si="1209"/>
        <v>0</v>
      </c>
      <c r="CY539" s="222">
        <f t="shared" si="1210"/>
        <v>0</v>
      </c>
      <c r="CZ539" s="222">
        <f t="shared" si="1211"/>
        <v>0</v>
      </c>
      <c r="DA539" s="222">
        <f t="shared" si="1212"/>
        <v>0</v>
      </c>
      <c r="DB539" s="222">
        <f t="shared" si="1213"/>
        <v>0</v>
      </c>
      <c r="DC539" s="222">
        <f t="shared" si="1214"/>
        <v>0</v>
      </c>
      <c r="DD539" s="222">
        <f t="shared" si="1215"/>
        <v>0</v>
      </c>
      <c r="DE539" s="222">
        <f t="shared" si="1216"/>
        <v>0</v>
      </c>
      <c r="DF539" s="222">
        <f t="shared" si="1217"/>
        <v>0</v>
      </c>
      <c r="DG539" s="222">
        <f t="shared" si="1218"/>
        <v>0</v>
      </c>
      <c r="DH539" s="222">
        <f t="shared" si="1219"/>
        <v>0</v>
      </c>
      <c r="DI539" s="222">
        <f t="shared" si="1220"/>
        <v>0</v>
      </c>
      <c r="DJ539" s="222">
        <f t="shared" si="1221"/>
        <v>0</v>
      </c>
      <c r="DK539" s="222">
        <f t="shared" si="1222"/>
        <v>0</v>
      </c>
      <c r="DL539" s="222">
        <f t="shared" si="1223"/>
        <v>0</v>
      </c>
      <c r="DM539" s="222">
        <f t="shared" si="1224"/>
        <v>0</v>
      </c>
      <c r="DN539" s="222">
        <f t="shared" si="1225"/>
        <v>0</v>
      </c>
      <c r="DO539" s="222">
        <f t="shared" si="1226"/>
        <v>0</v>
      </c>
      <c r="DP539" s="222">
        <f t="shared" si="1227"/>
        <v>0</v>
      </c>
      <c r="DQ539" s="222">
        <f t="shared" si="1228"/>
        <v>0</v>
      </c>
      <c r="DR539" s="222">
        <f t="shared" si="1229"/>
        <v>0</v>
      </c>
      <c r="DS539" s="222">
        <f t="shared" si="1230"/>
        <v>0</v>
      </c>
      <c r="DT539" s="222">
        <f t="shared" si="1231"/>
        <v>0</v>
      </c>
      <c r="DU539" s="222">
        <f t="shared" si="1232"/>
        <v>0</v>
      </c>
      <c r="DV539" s="222">
        <f t="shared" si="1233"/>
        <v>0</v>
      </c>
      <c r="DW539" s="222">
        <f t="shared" si="1234"/>
        <v>0</v>
      </c>
      <c r="DX539" s="222">
        <f t="shared" si="1235"/>
        <v>0</v>
      </c>
      <c r="DY539" s="222">
        <f t="shared" si="1236"/>
        <v>0</v>
      </c>
      <c r="DZ539" s="222">
        <f t="shared" si="1237"/>
        <v>0</v>
      </c>
      <c r="EA539" s="222">
        <f t="shared" si="1238"/>
        <v>0</v>
      </c>
      <c r="EB539" s="222">
        <f t="shared" si="1239"/>
        <v>0</v>
      </c>
      <c r="EC539" s="222">
        <f t="shared" si="1240"/>
        <v>0</v>
      </c>
      <c r="ED539" s="222">
        <f t="shared" si="1241"/>
        <v>0</v>
      </c>
      <c r="EE539" s="222">
        <f t="shared" si="1242"/>
        <v>0</v>
      </c>
      <c r="EF539" s="222">
        <f t="shared" si="1243"/>
        <v>0</v>
      </c>
      <c r="EG539" s="222">
        <f t="shared" si="1244"/>
        <v>0</v>
      </c>
      <c r="EH539" s="222">
        <f t="shared" si="1245"/>
        <v>0</v>
      </c>
      <c r="EI539" s="222">
        <f t="shared" si="1246"/>
        <v>0</v>
      </c>
      <c r="EJ539" s="222">
        <f t="shared" si="1247"/>
        <v>0</v>
      </c>
      <c r="EK539" s="222">
        <f t="shared" si="1248"/>
        <v>0</v>
      </c>
      <c r="EL539" s="222">
        <f t="shared" si="1249"/>
        <v>0</v>
      </c>
      <c r="EM539" s="222">
        <f t="shared" si="1250"/>
        <v>0</v>
      </c>
      <c r="EN539" s="222">
        <f t="shared" si="1251"/>
        <v>0</v>
      </c>
      <c r="EO539" s="222">
        <f t="shared" si="1252"/>
        <v>0</v>
      </c>
      <c r="EP539" s="222">
        <f t="shared" si="1253"/>
        <v>0</v>
      </c>
      <c r="EQ539" s="222">
        <f t="shared" si="1254"/>
        <v>0</v>
      </c>
      <c r="ER539" s="222">
        <f t="shared" si="1255"/>
        <v>0</v>
      </c>
      <c r="ES539" s="222">
        <f t="shared" si="1256"/>
        <v>0</v>
      </c>
      <c r="ET539" s="222">
        <f t="shared" si="1257"/>
        <v>0</v>
      </c>
      <c r="EU539" s="222">
        <f t="shared" si="1258"/>
        <v>0</v>
      </c>
      <c r="EV539" s="222">
        <f t="shared" si="1259"/>
        <v>0</v>
      </c>
      <c r="EW539" s="222">
        <f t="shared" si="1260"/>
        <v>0</v>
      </c>
      <c r="EX539" s="222">
        <f t="shared" si="1261"/>
        <v>0</v>
      </c>
      <c r="EY539" s="222">
        <f t="shared" si="1262"/>
        <v>0</v>
      </c>
      <c r="EZ539" s="222">
        <f t="shared" si="1263"/>
        <v>0</v>
      </c>
      <c r="FA539" s="222">
        <f t="shared" si="1264"/>
        <v>0</v>
      </c>
      <c r="FB539" s="222">
        <f t="shared" si="1265"/>
        <v>0</v>
      </c>
      <c r="FC539" s="222">
        <f t="shared" si="1266"/>
        <v>0</v>
      </c>
      <c r="FD539" s="222">
        <f t="shared" si="1267"/>
        <v>0</v>
      </c>
      <c r="FE539" s="222">
        <f t="shared" si="1268"/>
        <v>0</v>
      </c>
      <c r="FF539" s="222">
        <f t="shared" si="1269"/>
        <v>0</v>
      </c>
      <c r="FG539" s="222">
        <f t="shared" si="1270"/>
        <v>0</v>
      </c>
      <c r="FH539" s="222">
        <f t="shared" si="1271"/>
        <v>0</v>
      </c>
      <c r="FI539" s="222">
        <f t="shared" si="1272"/>
        <v>0</v>
      </c>
      <c r="FJ539" s="222">
        <f t="shared" si="1273"/>
        <v>0</v>
      </c>
      <c r="FK539" s="222">
        <f t="shared" si="1274"/>
        <v>0</v>
      </c>
      <c r="FL539" s="222">
        <f t="shared" si="1275"/>
        <v>0</v>
      </c>
      <c r="FM539" s="222">
        <f t="shared" si="1276"/>
        <v>0</v>
      </c>
      <c r="FN539" s="222">
        <f t="shared" si="1277"/>
        <v>0</v>
      </c>
      <c r="FO539" s="222">
        <f t="shared" si="1278"/>
        <v>0</v>
      </c>
      <c r="FP539" s="222">
        <f t="shared" si="1279"/>
        <v>0</v>
      </c>
      <c r="FQ539" s="222">
        <f t="shared" si="1280"/>
        <v>0</v>
      </c>
      <c r="FR539" s="222">
        <f t="shared" si="1281"/>
        <v>0</v>
      </c>
      <c r="FS539" s="222">
        <f t="shared" si="1282"/>
        <v>0</v>
      </c>
      <c r="FT539" s="222">
        <f t="shared" si="1283"/>
        <v>0</v>
      </c>
      <c r="FU539" s="222">
        <f t="shared" si="1284"/>
        <v>0</v>
      </c>
      <c r="FV539" s="222">
        <f t="shared" si="1285"/>
        <v>0</v>
      </c>
      <c r="FW539" s="222">
        <f t="shared" si="1286"/>
        <v>0</v>
      </c>
      <c r="FX539" s="222">
        <f t="shared" si="1287"/>
        <v>0</v>
      </c>
      <c r="FY539" s="222">
        <f t="shared" si="1288"/>
        <v>0</v>
      </c>
      <c r="FZ539" s="222">
        <f t="shared" si="1289"/>
        <v>0</v>
      </c>
      <c r="GA539" s="222">
        <f t="shared" si="1290"/>
        <v>0</v>
      </c>
      <c r="GB539" s="222">
        <f t="shared" si="1291"/>
        <v>0</v>
      </c>
      <c r="GC539" s="222">
        <f t="shared" si="1292"/>
        <v>0</v>
      </c>
      <c r="GD539" s="222">
        <f t="shared" si="1293"/>
        <v>0</v>
      </c>
      <c r="GE539" s="222">
        <f t="shared" si="1294"/>
        <v>0</v>
      </c>
      <c r="GF539" s="222">
        <f t="shared" si="1295"/>
        <v>0</v>
      </c>
      <c r="GG539" s="222">
        <f t="shared" si="1296"/>
        <v>0</v>
      </c>
      <c r="GH539" s="222">
        <f t="shared" si="1297"/>
        <v>0</v>
      </c>
      <c r="GI539" s="222">
        <f t="shared" si="1298"/>
        <v>0</v>
      </c>
      <c r="GJ539" s="222">
        <f t="shared" si="1299"/>
        <v>0</v>
      </c>
      <c r="GK539" s="222">
        <f t="shared" si="1300"/>
        <v>0</v>
      </c>
      <c r="GL539" s="222">
        <f t="shared" si="1301"/>
        <v>0</v>
      </c>
      <c r="GM539" s="222">
        <f t="shared" si="1302"/>
        <v>0</v>
      </c>
      <c r="GN539" s="222">
        <f t="shared" si="1303"/>
        <v>0</v>
      </c>
      <c r="GO539" s="222">
        <f t="shared" si="1304"/>
        <v>0</v>
      </c>
      <c r="GP539" s="222">
        <f t="shared" si="1305"/>
        <v>0</v>
      </c>
      <c r="GQ539" s="222">
        <f t="shared" si="1306"/>
        <v>0</v>
      </c>
      <c r="GR539" s="222">
        <f t="shared" si="1307"/>
        <v>0</v>
      </c>
      <c r="GS539" s="222">
        <f t="shared" si="1308"/>
        <v>0</v>
      </c>
      <c r="GT539" s="222">
        <f t="shared" si="1309"/>
        <v>0</v>
      </c>
      <c r="GU539" s="222">
        <f t="shared" si="1310"/>
        <v>0</v>
      </c>
      <c r="GV539" s="222">
        <f t="shared" si="1311"/>
        <v>0</v>
      </c>
      <c r="GW539" s="222">
        <f t="shared" si="1312"/>
        <v>0</v>
      </c>
      <c r="GX539" s="222">
        <f t="shared" si="1313"/>
        <v>0</v>
      </c>
      <c r="GY539" s="222">
        <f t="shared" si="1314"/>
        <v>0</v>
      </c>
      <c r="GZ539" s="222">
        <f t="shared" si="1315"/>
        <v>0</v>
      </c>
      <c r="HA539" s="222">
        <f t="shared" si="1316"/>
        <v>0</v>
      </c>
      <c r="HB539" s="222">
        <f t="shared" si="1317"/>
        <v>0</v>
      </c>
      <c r="HC539" s="222">
        <f t="shared" si="1318"/>
        <v>0</v>
      </c>
      <c r="HD539" s="222">
        <f t="shared" si="1319"/>
        <v>0</v>
      </c>
      <c r="HE539" s="222">
        <f t="shared" si="1320"/>
        <v>0</v>
      </c>
      <c r="HF539" s="222">
        <f t="shared" si="1321"/>
        <v>0</v>
      </c>
      <c r="HG539" s="222">
        <f t="shared" si="1322"/>
        <v>0</v>
      </c>
      <c r="HH539" s="222">
        <f t="shared" si="1323"/>
        <v>0</v>
      </c>
      <c r="HI539" s="222">
        <f t="shared" si="1324"/>
        <v>0</v>
      </c>
      <c r="HJ539" s="222">
        <f t="shared" si="1325"/>
        <v>0</v>
      </c>
      <c r="HK539" s="222">
        <f t="shared" si="1326"/>
        <v>0</v>
      </c>
      <c r="HL539" s="222">
        <f t="shared" si="1327"/>
        <v>0</v>
      </c>
      <c r="HM539" s="222">
        <f t="shared" si="1328"/>
        <v>0</v>
      </c>
      <c r="HN539" s="222">
        <f t="shared" si="1329"/>
        <v>0</v>
      </c>
      <c r="HO539" s="222">
        <f t="shared" si="1330"/>
        <v>0</v>
      </c>
      <c r="HP539" s="222">
        <f t="shared" si="1331"/>
        <v>0</v>
      </c>
      <c r="HQ539" s="222">
        <f t="shared" si="1332"/>
        <v>0</v>
      </c>
      <c r="HR539" s="222">
        <f t="shared" si="1333"/>
        <v>0</v>
      </c>
      <c r="HS539" s="222">
        <f t="shared" si="1334"/>
        <v>0</v>
      </c>
      <c r="HT539" s="222">
        <f t="shared" si="1335"/>
        <v>0</v>
      </c>
      <c r="HU539" s="222">
        <f t="shared" si="1336"/>
        <v>0</v>
      </c>
      <c r="HV539" s="222">
        <f t="shared" si="1337"/>
        <v>0</v>
      </c>
      <c r="HW539" s="222">
        <f t="shared" si="1338"/>
        <v>0</v>
      </c>
      <c r="HX539" s="222">
        <f t="shared" si="1339"/>
        <v>0</v>
      </c>
      <c r="HY539" s="222">
        <f t="shared" si="1340"/>
        <v>0</v>
      </c>
      <c r="HZ539" s="222">
        <f t="shared" si="1341"/>
        <v>0</v>
      </c>
      <c r="IA539" s="222">
        <f t="shared" si="1342"/>
        <v>0</v>
      </c>
      <c r="IB539" s="222">
        <f t="shared" si="1343"/>
        <v>0</v>
      </c>
      <c r="IC539" s="222">
        <f t="shared" si="1344"/>
        <v>0</v>
      </c>
      <c r="ID539" s="222">
        <f t="shared" si="1345"/>
        <v>0</v>
      </c>
      <c r="IE539" s="222">
        <f t="shared" si="1346"/>
        <v>0</v>
      </c>
      <c r="IF539" s="222">
        <f t="shared" si="1347"/>
        <v>0</v>
      </c>
      <c r="IG539" s="222">
        <f t="shared" si="1348"/>
        <v>0</v>
      </c>
      <c r="IH539" s="222">
        <f t="shared" si="1349"/>
        <v>0</v>
      </c>
      <c r="II539" s="222">
        <f t="shared" si="1350"/>
        <v>0</v>
      </c>
      <c r="IJ539" s="222">
        <f t="shared" si="1351"/>
        <v>0</v>
      </c>
      <c r="IK539" s="222">
        <f t="shared" si="1352"/>
        <v>0</v>
      </c>
      <c r="IL539" s="222">
        <f t="shared" si="1353"/>
        <v>0</v>
      </c>
      <c r="IM539" s="222">
        <f t="shared" si="1354"/>
        <v>0</v>
      </c>
      <c r="IN539" s="222">
        <f t="shared" si="1355"/>
        <v>0</v>
      </c>
      <c r="IO539" s="222">
        <f t="shared" si="1356"/>
        <v>0</v>
      </c>
      <c r="IP539" s="222">
        <f t="shared" si="1357"/>
        <v>0</v>
      </c>
      <c r="IQ539" s="222">
        <f t="shared" si="1358"/>
        <v>0</v>
      </c>
      <c r="IR539" s="222">
        <f t="shared" si="1359"/>
        <v>0</v>
      </c>
      <c r="IS539" s="222">
        <f t="shared" si="1360"/>
        <v>0</v>
      </c>
      <c r="IT539" s="222">
        <f t="shared" si="1361"/>
        <v>0</v>
      </c>
      <c r="IU539" s="222">
        <f t="shared" si="1362"/>
        <v>0</v>
      </c>
      <c r="IV539" s="222">
        <f t="shared" si="1363"/>
        <v>0</v>
      </c>
      <c r="IW539" s="222">
        <f t="shared" si="1364"/>
        <v>0</v>
      </c>
      <c r="IX539" s="222">
        <f t="shared" si="1365"/>
        <v>0</v>
      </c>
      <c r="IY539" s="222">
        <f t="shared" si="1366"/>
        <v>0</v>
      </c>
      <c r="IZ539" s="222">
        <f t="shared" si="1367"/>
        <v>0</v>
      </c>
      <c r="JA539" s="222">
        <f t="shared" si="1368"/>
        <v>0</v>
      </c>
      <c r="JB539" s="222">
        <f t="shared" si="1369"/>
        <v>0</v>
      </c>
    </row>
    <row r="540" spans="2:262">
      <c r="B540" s="230">
        <v>179</v>
      </c>
      <c r="C540" s="229">
        <f t="shared" si="1370"/>
        <v>3.4960937500000027E-3</v>
      </c>
      <c r="D540" s="226">
        <f t="shared" ca="1" si="1113"/>
        <v>23.56627560172727</v>
      </c>
      <c r="E540" s="225">
        <f ca="1">GC361</f>
        <v>-0.43372439827273096</v>
      </c>
      <c r="F540" s="224">
        <v>179</v>
      </c>
      <c r="G540" s="222">
        <f t="shared" si="1114"/>
        <v>0</v>
      </c>
      <c r="H540" s="222">
        <f t="shared" si="1115"/>
        <v>0</v>
      </c>
      <c r="I540" s="222">
        <f t="shared" si="1116"/>
        <v>0</v>
      </c>
      <c r="J540" s="222">
        <f t="shared" si="1117"/>
        <v>0</v>
      </c>
      <c r="K540" s="222">
        <f t="shared" si="1118"/>
        <v>0</v>
      </c>
      <c r="L540" s="222">
        <f t="shared" si="1119"/>
        <v>0</v>
      </c>
      <c r="M540" s="222">
        <f t="shared" si="1120"/>
        <v>0</v>
      </c>
      <c r="N540" s="222">
        <f t="shared" si="1121"/>
        <v>0</v>
      </c>
      <c r="O540" s="222">
        <f t="shared" si="1122"/>
        <v>0</v>
      </c>
      <c r="P540" s="222">
        <f t="shared" si="1123"/>
        <v>0</v>
      </c>
      <c r="Q540" s="222">
        <f t="shared" si="1124"/>
        <v>0</v>
      </c>
      <c r="R540" s="222">
        <f t="shared" si="1125"/>
        <v>0</v>
      </c>
      <c r="S540" s="222">
        <f t="shared" si="1126"/>
        <v>0</v>
      </c>
      <c r="T540" s="222">
        <f t="shared" si="1127"/>
        <v>0</v>
      </c>
      <c r="U540" s="222">
        <f t="shared" si="1128"/>
        <v>0</v>
      </c>
      <c r="V540" s="222">
        <f t="shared" si="1129"/>
        <v>0</v>
      </c>
      <c r="W540" s="222">
        <f t="shared" si="1130"/>
        <v>0</v>
      </c>
      <c r="X540" s="222">
        <f t="shared" si="1131"/>
        <v>0</v>
      </c>
      <c r="Y540" s="222">
        <f t="shared" si="1132"/>
        <v>0</v>
      </c>
      <c r="Z540" s="222">
        <f t="shared" si="1133"/>
        <v>0</v>
      </c>
      <c r="AA540" s="222">
        <f t="shared" si="1134"/>
        <v>0</v>
      </c>
      <c r="AB540" s="222">
        <f t="shared" si="1135"/>
        <v>0</v>
      </c>
      <c r="AC540" s="222">
        <f t="shared" si="1136"/>
        <v>0</v>
      </c>
      <c r="AD540" s="222">
        <f t="shared" si="1137"/>
        <v>0</v>
      </c>
      <c r="AE540" s="222">
        <f t="shared" si="1138"/>
        <v>0</v>
      </c>
      <c r="AF540" s="222">
        <f t="shared" si="1139"/>
        <v>0</v>
      </c>
      <c r="AG540" s="222">
        <f t="shared" si="1140"/>
        <v>0</v>
      </c>
      <c r="AH540" s="222">
        <f t="shared" si="1141"/>
        <v>0</v>
      </c>
      <c r="AI540" s="222">
        <f t="shared" si="1142"/>
        <v>0</v>
      </c>
      <c r="AJ540" s="222">
        <f t="shared" si="1143"/>
        <v>0</v>
      </c>
      <c r="AK540" s="222">
        <f t="shared" si="1144"/>
        <v>0</v>
      </c>
      <c r="AL540" s="222">
        <f t="shared" si="1145"/>
        <v>0</v>
      </c>
      <c r="AM540" s="222">
        <f t="shared" si="1146"/>
        <v>0</v>
      </c>
      <c r="AN540" s="222">
        <f t="shared" si="1147"/>
        <v>0</v>
      </c>
      <c r="AO540" s="222">
        <f t="shared" si="1148"/>
        <v>0</v>
      </c>
      <c r="AP540" s="222">
        <f t="shared" si="1149"/>
        <v>0</v>
      </c>
      <c r="AQ540" s="222">
        <f t="shared" si="1150"/>
        <v>0</v>
      </c>
      <c r="AR540" s="222">
        <f t="shared" si="1151"/>
        <v>0</v>
      </c>
      <c r="AS540" s="222">
        <f t="shared" si="1152"/>
        <v>0</v>
      </c>
      <c r="AT540" s="222">
        <f t="shared" si="1153"/>
        <v>0</v>
      </c>
      <c r="AU540" s="222">
        <f t="shared" si="1154"/>
        <v>0</v>
      </c>
      <c r="AV540" s="222">
        <f t="shared" si="1155"/>
        <v>0</v>
      </c>
      <c r="AW540" s="222">
        <f t="shared" si="1156"/>
        <v>0</v>
      </c>
      <c r="AX540" s="222">
        <f t="shared" si="1157"/>
        <v>0</v>
      </c>
      <c r="AY540" s="222">
        <f t="shared" si="1158"/>
        <v>0</v>
      </c>
      <c r="AZ540" s="222">
        <f t="shared" si="1159"/>
        <v>0</v>
      </c>
      <c r="BA540" s="222">
        <f t="shared" si="1160"/>
        <v>0</v>
      </c>
      <c r="BB540" s="222">
        <f t="shared" si="1161"/>
        <v>0</v>
      </c>
      <c r="BC540" s="222">
        <f t="shared" si="1162"/>
        <v>0</v>
      </c>
      <c r="BD540" s="222">
        <f t="shared" si="1163"/>
        <v>0</v>
      </c>
      <c r="BE540" s="222">
        <f t="shared" si="1164"/>
        <v>0</v>
      </c>
      <c r="BF540" s="222">
        <f t="shared" si="1165"/>
        <v>0</v>
      </c>
      <c r="BG540" s="222">
        <f t="shared" si="1166"/>
        <v>0</v>
      </c>
      <c r="BH540" s="222">
        <f t="shared" si="1167"/>
        <v>0</v>
      </c>
      <c r="BI540" s="222">
        <f t="shared" si="1168"/>
        <v>0</v>
      </c>
      <c r="BJ540" s="222">
        <f t="shared" si="1169"/>
        <v>0</v>
      </c>
      <c r="BK540" s="222">
        <f t="shared" si="1170"/>
        <v>0</v>
      </c>
      <c r="BL540" s="222">
        <f t="shared" si="1171"/>
        <v>0</v>
      </c>
      <c r="BM540" s="222">
        <f t="shared" si="1172"/>
        <v>0</v>
      </c>
      <c r="BN540" s="222">
        <f t="shared" si="1173"/>
        <v>0</v>
      </c>
      <c r="BO540" s="222">
        <f t="shared" si="1174"/>
        <v>0</v>
      </c>
      <c r="BP540" s="222">
        <f t="shared" si="1175"/>
        <v>0</v>
      </c>
      <c r="BQ540" s="222">
        <f t="shared" si="1176"/>
        <v>0</v>
      </c>
      <c r="BR540" s="222">
        <f t="shared" si="1177"/>
        <v>0</v>
      </c>
      <c r="BS540" s="222">
        <f t="shared" si="1178"/>
        <v>0</v>
      </c>
      <c r="BT540" s="222">
        <f t="shared" si="1179"/>
        <v>0</v>
      </c>
      <c r="BU540" s="222">
        <f t="shared" si="1180"/>
        <v>0</v>
      </c>
      <c r="BV540" s="222">
        <f t="shared" si="1181"/>
        <v>0</v>
      </c>
      <c r="BW540" s="222">
        <f t="shared" si="1182"/>
        <v>0</v>
      </c>
      <c r="BX540" s="222">
        <f t="shared" si="1183"/>
        <v>0</v>
      </c>
      <c r="BY540" s="222">
        <f t="shared" si="1184"/>
        <v>0</v>
      </c>
      <c r="BZ540" s="222">
        <f t="shared" si="1185"/>
        <v>0</v>
      </c>
      <c r="CA540" s="222">
        <f t="shared" si="1186"/>
        <v>0</v>
      </c>
      <c r="CB540" s="222">
        <f t="shared" si="1187"/>
        <v>0</v>
      </c>
      <c r="CC540" s="222">
        <f t="shared" si="1188"/>
        <v>0</v>
      </c>
      <c r="CD540" s="222">
        <f t="shared" si="1189"/>
        <v>0</v>
      </c>
      <c r="CE540" s="222">
        <f t="shared" si="1190"/>
        <v>0</v>
      </c>
      <c r="CF540" s="222">
        <f t="shared" si="1191"/>
        <v>0</v>
      </c>
      <c r="CG540" s="222">
        <f t="shared" si="1192"/>
        <v>0</v>
      </c>
      <c r="CH540" s="222">
        <f t="shared" si="1193"/>
        <v>0</v>
      </c>
      <c r="CI540" s="222">
        <f t="shared" si="1194"/>
        <v>0</v>
      </c>
      <c r="CJ540" s="222">
        <f t="shared" si="1195"/>
        <v>0</v>
      </c>
      <c r="CK540" s="222">
        <f t="shared" si="1196"/>
        <v>0</v>
      </c>
      <c r="CL540" s="222">
        <f t="shared" si="1197"/>
        <v>0</v>
      </c>
      <c r="CM540" s="222">
        <f t="shared" si="1198"/>
        <v>0</v>
      </c>
      <c r="CN540" s="222">
        <f t="shared" si="1199"/>
        <v>0</v>
      </c>
      <c r="CO540" s="222">
        <f t="shared" si="1200"/>
        <v>0</v>
      </c>
      <c r="CP540" s="222">
        <f t="shared" si="1201"/>
        <v>0</v>
      </c>
      <c r="CQ540" s="222">
        <f t="shared" si="1202"/>
        <v>0</v>
      </c>
      <c r="CR540" s="222">
        <f t="shared" si="1203"/>
        <v>0</v>
      </c>
      <c r="CS540" s="222">
        <f t="shared" si="1204"/>
        <v>0</v>
      </c>
      <c r="CT540" s="222">
        <f t="shared" si="1205"/>
        <v>0</v>
      </c>
      <c r="CU540" s="222">
        <f t="shared" si="1206"/>
        <v>0</v>
      </c>
      <c r="CV540" s="222">
        <f t="shared" si="1207"/>
        <v>0</v>
      </c>
      <c r="CW540" s="222">
        <f t="shared" si="1208"/>
        <v>0</v>
      </c>
      <c r="CX540" s="222">
        <f t="shared" si="1209"/>
        <v>0</v>
      </c>
      <c r="CY540" s="222">
        <f t="shared" si="1210"/>
        <v>0</v>
      </c>
      <c r="CZ540" s="222">
        <f t="shared" si="1211"/>
        <v>0</v>
      </c>
      <c r="DA540" s="222">
        <f t="shared" si="1212"/>
        <v>0</v>
      </c>
      <c r="DB540" s="222">
        <f t="shared" si="1213"/>
        <v>0</v>
      </c>
      <c r="DC540" s="222">
        <f t="shared" si="1214"/>
        <v>0</v>
      </c>
      <c r="DD540" s="222">
        <f t="shared" si="1215"/>
        <v>0</v>
      </c>
      <c r="DE540" s="222">
        <f t="shared" si="1216"/>
        <v>0</v>
      </c>
      <c r="DF540" s="222">
        <f t="shared" si="1217"/>
        <v>0</v>
      </c>
      <c r="DG540" s="222">
        <f t="shared" si="1218"/>
        <v>0</v>
      </c>
      <c r="DH540" s="222">
        <f t="shared" si="1219"/>
        <v>0</v>
      </c>
      <c r="DI540" s="222">
        <f t="shared" si="1220"/>
        <v>0</v>
      </c>
      <c r="DJ540" s="222">
        <f t="shared" si="1221"/>
        <v>0</v>
      </c>
      <c r="DK540" s="222">
        <f t="shared" si="1222"/>
        <v>0</v>
      </c>
      <c r="DL540" s="222">
        <f t="shared" si="1223"/>
        <v>0</v>
      </c>
      <c r="DM540" s="222">
        <f t="shared" si="1224"/>
        <v>0</v>
      </c>
      <c r="DN540" s="222">
        <f t="shared" si="1225"/>
        <v>0</v>
      </c>
      <c r="DO540" s="222">
        <f t="shared" si="1226"/>
        <v>0</v>
      </c>
      <c r="DP540" s="222">
        <f t="shared" si="1227"/>
        <v>0</v>
      </c>
      <c r="DQ540" s="222">
        <f t="shared" si="1228"/>
        <v>0</v>
      </c>
      <c r="DR540" s="222">
        <f t="shared" si="1229"/>
        <v>0</v>
      </c>
      <c r="DS540" s="222">
        <f t="shared" si="1230"/>
        <v>0</v>
      </c>
      <c r="DT540" s="222">
        <f t="shared" si="1231"/>
        <v>0</v>
      </c>
      <c r="DU540" s="222">
        <f t="shared" si="1232"/>
        <v>0</v>
      </c>
      <c r="DV540" s="222">
        <f t="shared" si="1233"/>
        <v>0</v>
      </c>
      <c r="DW540" s="222">
        <f t="shared" si="1234"/>
        <v>0</v>
      </c>
      <c r="DX540" s="222">
        <f t="shared" si="1235"/>
        <v>0</v>
      </c>
      <c r="DY540" s="222">
        <f t="shared" si="1236"/>
        <v>0</v>
      </c>
      <c r="DZ540" s="222">
        <f t="shared" si="1237"/>
        <v>0</v>
      </c>
      <c r="EA540" s="222">
        <f t="shared" si="1238"/>
        <v>0</v>
      </c>
      <c r="EB540" s="222">
        <f t="shared" si="1239"/>
        <v>0</v>
      </c>
      <c r="EC540" s="222">
        <f t="shared" si="1240"/>
        <v>0</v>
      </c>
      <c r="ED540" s="222">
        <f t="shared" si="1241"/>
        <v>0</v>
      </c>
      <c r="EE540" s="222">
        <f t="shared" si="1242"/>
        <v>0</v>
      </c>
      <c r="EF540" s="222">
        <f t="shared" si="1243"/>
        <v>0</v>
      </c>
      <c r="EG540" s="222">
        <f t="shared" si="1244"/>
        <v>0</v>
      </c>
      <c r="EH540" s="222">
        <f t="shared" si="1245"/>
        <v>0</v>
      </c>
      <c r="EI540" s="222">
        <f t="shared" si="1246"/>
        <v>0</v>
      </c>
      <c r="EJ540" s="222">
        <f t="shared" si="1247"/>
        <v>0</v>
      </c>
      <c r="EK540" s="222">
        <f t="shared" si="1248"/>
        <v>0</v>
      </c>
      <c r="EL540" s="222">
        <f t="shared" si="1249"/>
        <v>0</v>
      </c>
      <c r="EM540" s="222">
        <f t="shared" si="1250"/>
        <v>0</v>
      </c>
      <c r="EN540" s="222">
        <f t="shared" si="1251"/>
        <v>0</v>
      </c>
      <c r="EO540" s="222">
        <f t="shared" si="1252"/>
        <v>0</v>
      </c>
      <c r="EP540" s="222">
        <f t="shared" si="1253"/>
        <v>0</v>
      </c>
      <c r="EQ540" s="222">
        <f t="shared" si="1254"/>
        <v>0</v>
      </c>
      <c r="ER540" s="222">
        <f t="shared" si="1255"/>
        <v>0</v>
      </c>
      <c r="ES540" s="222">
        <f t="shared" si="1256"/>
        <v>0</v>
      </c>
      <c r="ET540" s="222">
        <f t="shared" si="1257"/>
        <v>0</v>
      </c>
      <c r="EU540" s="222">
        <f t="shared" si="1258"/>
        <v>0</v>
      </c>
      <c r="EV540" s="222">
        <f t="shared" si="1259"/>
        <v>0</v>
      </c>
      <c r="EW540" s="222">
        <f t="shared" si="1260"/>
        <v>0</v>
      </c>
      <c r="EX540" s="222">
        <f t="shared" si="1261"/>
        <v>0</v>
      </c>
      <c r="EY540" s="222">
        <f t="shared" si="1262"/>
        <v>0</v>
      </c>
      <c r="EZ540" s="222">
        <f t="shared" si="1263"/>
        <v>0</v>
      </c>
      <c r="FA540" s="222">
        <f t="shared" si="1264"/>
        <v>0</v>
      </c>
      <c r="FB540" s="222">
        <f t="shared" si="1265"/>
        <v>0</v>
      </c>
      <c r="FC540" s="222">
        <f t="shared" si="1266"/>
        <v>0</v>
      </c>
      <c r="FD540" s="222">
        <f t="shared" si="1267"/>
        <v>0</v>
      </c>
      <c r="FE540" s="222">
        <f t="shared" si="1268"/>
        <v>0</v>
      </c>
      <c r="FF540" s="222">
        <f t="shared" si="1269"/>
        <v>0</v>
      </c>
      <c r="FG540" s="222">
        <f t="shared" si="1270"/>
        <v>0</v>
      </c>
      <c r="FH540" s="222">
        <f t="shared" si="1271"/>
        <v>0</v>
      </c>
      <c r="FI540" s="222">
        <f t="shared" si="1272"/>
        <v>0</v>
      </c>
      <c r="FJ540" s="222">
        <f t="shared" si="1273"/>
        <v>0</v>
      </c>
      <c r="FK540" s="222">
        <f t="shared" si="1274"/>
        <v>0</v>
      </c>
      <c r="FL540" s="222">
        <f t="shared" si="1275"/>
        <v>0</v>
      </c>
      <c r="FM540" s="222">
        <f t="shared" si="1276"/>
        <v>0</v>
      </c>
      <c r="FN540" s="222">
        <f t="shared" si="1277"/>
        <v>0</v>
      </c>
      <c r="FO540" s="222">
        <f t="shared" si="1278"/>
        <v>0</v>
      </c>
      <c r="FP540" s="222">
        <f t="shared" si="1279"/>
        <v>0</v>
      </c>
      <c r="FQ540" s="222">
        <f t="shared" si="1280"/>
        <v>0</v>
      </c>
      <c r="FR540" s="222">
        <f t="shared" si="1281"/>
        <v>0</v>
      </c>
      <c r="FS540" s="222">
        <f t="shared" si="1282"/>
        <v>0</v>
      </c>
      <c r="FT540" s="222">
        <f t="shared" si="1283"/>
        <v>0</v>
      </c>
      <c r="FU540" s="222">
        <f t="shared" si="1284"/>
        <v>0</v>
      </c>
      <c r="FV540" s="222">
        <f t="shared" si="1285"/>
        <v>0</v>
      </c>
      <c r="FW540" s="222">
        <f t="shared" si="1286"/>
        <v>0</v>
      </c>
      <c r="FX540" s="222">
        <f t="shared" si="1287"/>
        <v>0</v>
      </c>
      <c r="FY540" s="222">
        <f t="shared" si="1288"/>
        <v>0</v>
      </c>
      <c r="FZ540" s="222">
        <f t="shared" si="1289"/>
        <v>0</v>
      </c>
      <c r="GA540" s="222">
        <f t="shared" si="1290"/>
        <v>0</v>
      </c>
      <c r="GB540" s="222">
        <f t="shared" si="1291"/>
        <v>0</v>
      </c>
      <c r="GC540" s="222">
        <f t="shared" si="1292"/>
        <v>0</v>
      </c>
      <c r="GD540" s="222">
        <f t="shared" si="1293"/>
        <v>0</v>
      </c>
      <c r="GE540" s="222">
        <f t="shared" si="1294"/>
        <v>0</v>
      </c>
      <c r="GF540" s="222">
        <f t="shared" si="1295"/>
        <v>0</v>
      </c>
      <c r="GG540" s="222">
        <f t="shared" si="1296"/>
        <v>0</v>
      </c>
      <c r="GH540" s="222">
        <f t="shared" si="1297"/>
        <v>0</v>
      </c>
      <c r="GI540" s="222">
        <f t="shared" si="1298"/>
        <v>0</v>
      </c>
      <c r="GJ540" s="222">
        <f t="shared" si="1299"/>
        <v>0</v>
      </c>
      <c r="GK540" s="222">
        <f t="shared" si="1300"/>
        <v>0</v>
      </c>
      <c r="GL540" s="222">
        <f t="shared" si="1301"/>
        <v>0</v>
      </c>
      <c r="GM540" s="222">
        <f t="shared" si="1302"/>
        <v>0</v>
      </c>
      <c r="GN540" s="222">
        <f t="shared" si="1303"/>
        <v>0</v>
      </c>
      <c r="GO540" s="222">
        <f t="shared" si="1304"/>
        <v>0</v>
      </c>
      <c r="GP540" s="222">
        <f t="shared" si="1305"/>
        <v>0</v>
      </c>
      <c r="GQ540" s="222">
        <f t="shared" si="1306"/>
        <v>0</v>
      </c>
      <c r="GR540" s="222">
        <f t="shared" si="1307"/>
        <v>0</v>
      </c>
      <c r="GS540" s="222">
        <f t="shared" si="1308"/>
        <v>0</v>
      </c>
      <c r="GT540" s="222">
        <f t="shared" si="1309"/>
        <v>0</v>
      </c>
      <c r="GU540" s="222">
        <f t="shared" si="1310"/>
        <v>0</v>
      </c>
      <c r="GV540" s="222">
        <f t="shared" si="1311"/>
        <v>0</v>
      </c>
      <c r="GW540" s="222">
        <f t="shared" si="1312"/>
        <v>0</v>
      </c>
      <c r="GX540" s="222">
        <f t="shared" si="1313"/>
        <v>0</v>
      </c>
      <c r="GY540" s="222">
        <f t="shared" si="1314"/>
        <v>0</v>
      </c>
      <c r="GZ540" s="222">
        <f t="shared" si="1315"/>
        <v>0</v>
      </c>
      <c r="HA540" s="222">
        <f t="shared" si="1316"/>
        <v>0</v>
      </c>
      <c r="HB540" s="222">
        <f t="shared" si="1317"/>
        <v>0</v>
      </c>
      <c r="HC540" s="222">
        <f t="shared" si="1318"/>
        <v>0</v>
      </c>
      <c r="HD540" s="222">
        <f t="shared" si="1319"/>
        <v>0</v>
      </c>
      <c r="HE540" s="222">
        <f t="shared" si="1320"/>
        <v>0</v>
      </c>
      <c r="HF540" s="222">
        <f t="shared" si="1321"/>
        <v>0</v>
      </c>
      <c r="HG540" s="222">
        <f t="shared" si="1322"/>
        <v>0</v>
      </c>
      <c r="HH540" s="222">
        <f t="shared" si="1323"/>
        <v>0</v>
      </c>
      <c r="HI540" s="222">
        <f t="shared" si="1324"/>
        <v>0</v>
      </c>
      <c r="HJ540" s="222">
        <f t="shared" si="1325"/>
        <v>0</v>
      </c>
      <c r="HK540" s="222">
        <f t="shared" si="1326"/>
        <v>0</v>
      </c>
      <c r="HL540" s="222">
        <f t="shared" si="1327"/>
        <v>0</v>
      </c>
      <c r="HM540" s="222">
        <f t="shared" si="1328"/>
        <v>0</v>
      </c>
      <c r="HN540" s="222">
        <f t="shared" si="1329"/>
        <v>0</v>
      </c>
      <c r="HO540" s="222">
        <f t="shared" si="1330"/>
        <v>0</v>
      </c>
      <c r="HP540" s="222">
        <f t="shared" si="1331"/>
        <v>0</v>
      </c>
      <c r="HQ540" s="222">
        <f t="shared" si="1332"/>
        <v>0</v>
      </c>
      <c r="HR540" s="222">
        <f t="shared" si="1333"/>
        <v>0</v>
      </c>
      <c r="HS540" s="222">
        <f t="shared" si="1334"/>
        <v>0</v>
      </c>
      <c r="HT540" s="222">
        <f t="shared" si="1335"/>
        <v>0</v>
      </c>
      <c r="HU540" s="222">
        <f t="shared" si="1336"/>
        <v>0</v>
      </c>
      <c r="HV540" s="222">
        <f t="shared" si="1337"/>
        <v>0</v>
      </c>
      <c r="HW540" s="222">
        <f t="shared" si="1338"/>
        <v>0</v>
      </c>
      <c r="HX540" s="222">
        <f t="shared" si="1339"/>
        <v>0</v>
      </c>
      <c r="HY540" s="222">
        <f t="shared" si="1340"/>
        <v>0</v>
      </c>
      <c r="HZ540" s="222">
        <f t="shared" si="1341"/>
        <v>0</v>
      </c>
      <c r="IA540" s="222">
        <f t="shared" si="1342"/>
        <v>0</v>
      </c>
      <c r="IB540" s="222">
        <f t="shared" si="1343"/>
        <v>0</v>
      </c>
      <c r="IC540" s="222">
        <f t="shared" si="1344"/>
        <v>0</v>
      </c>
      <c r="ID540" s="222">
        <f t="shared" si="1345"/>
        <v>0</v>
      </c>
      <c r="IE540" s="222">
        <f t="shared" si="1346"/>
        <v>0</v>
      </c>
      <c r="IF540" s="222">
        <f t="shared" si="1347"/>
        <v>0</v>
      </c>
      <c r="IG540" s="222">
        <f t="shared" si="1348"/>
        <v>0</v>
      </c>
      <c r="IH540" s="222">
        <f t="shared" si="1349"/>
        <v>0</v>
      </c>
      <c r="II540" s="222">
        <f t="shared" si="1350"/>
        <v>0</v>
      </c>
      <c r="IJ540" s="222">
        <f t="shared" si="1351"/>
        <v>0</v>
      </c>
      <c r="IK540" s="222">
        <f t="shared" si="1352"/>
        <v>0</v>
      </c>
      <c r="IL540" s="222">
        <f t="shared" si="1353"/>
        <v>0</v>
      </c>
      <c r="IM540" s="222">
        <f t="shared" si="1354"/>
        <v>0</v>
      </c>
      <c r="IN540" s="222">
        <f t="shared" si="1355"/>
        <v>0</v>
      </c>
      <c r="IO540" s="222">
        <f t="shared" si="1356"/>
        <v>0</v>
      </c>
      <c r="IP540" s="222">
        <f t="shared" si="1357"/>
        <v>0</v>
      </c>
      <c r="IQ540" s="222">
        <f t="shared" si="1358"/>
        <v>0</v>
      </c>
      <c r="IR540" s="222">
        <f t="shared" si="1359"/>
        <v>0</v>
      </c>
      <c r="IS540" s="222">
        <f t="shared" si="1360"/>
        <v>0</v>
      </c>
      <c r="IT540" s="222">
        <f t="shared" si="1361"/>
        <v>0</v>
      </c>
      <c r="IU540" s="222">
        <f t="shared" si="1362"/>
        <v>0</v>
      </c>
      <c r="IV540" s="222">
        <f t="shared" si="1363"/>
        <v>0</v>
      </c>
      <c r="IW540" s="222">
        <f t="shared" si="1364"/>
        <v>0</v>
      </c>
      <c r="IX540" s="222">
        <f t="shared" si="1365"/>
        <v>0</v>
      </c>
      <c r="IY540" s="222">
        <f t="shared" si="1366"/>
        <v>0</v>
      </c>
      <c r="IZ540" s="222">
        <f t="shared" si="1367"/>
        <v>0</v>
      </c>
      <c r="JA540" s="222">
        <f t="shared" si="1368"/>
        <v>0</v>
      </c>
      <c r="JB540" s="222">
        <f t="shared" si="1369"/>
        <v>0</v>
      </c>
    </row>
    <row r="541" spans="2:262">
      <c r="B541" s="230">
        <v>180</v>
      </c>
      <c r="C541" s="229">
        <f t="shared" si="1370"/>
        <v>3.5156250000000027E-3</v>
      </c>
      <c r="D541" s="226">
        <f t="shared" ca="1" si="1113"/>
        <v>23.59055037957739</v>
      </c>
      <c r="E541" s="225">
        <f ca="1">GD361</f>
        <v>-0.4094496204226114</v>
      </c>
      <c r="F541" s="224">
        <v>180</v>
      </c>
      <c r="G541" s="222">
        <f t="shared" si="1114"/>
        <v>0</v>
      </c>
      <c r="H541" s="222">
        <f t="shared" si="1115"/>
        <v>0</v>
      </c>
      <c r="I541" s="222">
        <f t="shared" si="1116"/>
        <v>0</v>
      </c>
      <c r="J541" s="222">
        <f t="shared" si="1117"/>
        <v>0</v>
      </c>
      <c r="K541" s="222">
        <f t="shared" si="1118"/>
        <v>0</v>
      </c>
      <c r="L541" s="222">
        <f t="shared" si="1119"/>
        <v>0</v>
      </c>
      <c r="M541" s="222">
        <f t="shared" si="1120"/>
        <v>0</v>
      </c>
      <c r="N541" s="222">
        <f t="shared" si="1121"/>
        <v>0</v>
      </c>
      <c r="O541" s="222">
        <f t="shared" si="1122"/>
        <v>0</v>
      </c>
      <c r="P541" s="222">
        <f t="shared" si="1123"/>
        <v>0</v>
      </c>
      <c r="Q541" s="222">
        <f t="shared" si="1124"/>
        <v>0</v>
      </c>
      <c r="R541" s="222">
        <f t="shared" si="1125"/>
        <v>0</v>
      </c>
      <c r="S541" s="222">
        <f t="shared" si="1126"/>
        <v>0</v>
      </c>
      <c r="T541" s="222">
        <f t="shared" si="1127"/>
        <v>0</v>
      </c>
      <c r="U541" s="222">
        <f t="shared" si="1128"/>
        <v>0</v>
      </c>
      <c r="V541" s="222">
        <f t="shared" si="1129"/>
        <v>0</v>
      </c>
      <c r="W541" s="222">
        <f t="shared" si="1130"/>
        <v>0</v>
      </c>
      <c r="X541" s="222">
        <f t="shared" si="1131"/>
        <v>0</v>
      </c>
      <c r="Y541" s="222">
        <f t="shared" si="1132"/>
        <v>0</v>
      </c>
      <c r="Z541" s="222">
        <f t="shared" si="1133"/>
        <v>0</v>
      </c>
      <c r="AA541" s="222">
        <f t="shared" si="1134"/>
        <v>0</v>
      </c>
      <c r="AB541" s="222">
        <f t="shared" si="1135"/>
        <v>0</v>
      </c>
      <c r="AC541" s="222">
        <f t="shared" si="1136"/>
        <v>0</v>
      </c>
      <c r="AD541" s="222">
        <f t="shared" si="1137"/>
        <v>0</v>
      </c>
      <c r="AE541" s="222">
        <f t="shared" si="1138"/>
        <v>0</v>
      </c>
      <c r="AF541" s="222">
        <f t="shared" si="1139"/>
        <v>0</v>
      </c>
      <c r="AG541" s="222">
        <f t="shared" si="1140"/>
        <v>0</v>
      </c>
      <c r="AH541" s="222">
        <f t="shared" si="1141"/>
        <v>0</v>
      </c>
      <c r="AI541" s="222">
        <f t="shared" si="1142"/>
        <v>0</v>
      </c>
      <c r="AJ541" s="222">
        <f t="shared" si="1143"/>
        <v>0</v>
      </c>
      <c r="AK541" s="222">
        <f t="shared" si="1144"/>
        <v>0</v>
      </c>
      <c r="AL541" s="222">
        <f t="shared" si="1145"/>
        <v>0</v>
      </c>
      <c r="AM541" s="222">
        <f t="shared" si="1146"/>
        <v>0</v>
      </c>
      <c r="AN541" s="222">
        <f t="shared" si="1147"/>
        <v>0</v>
      </c>
      <c r="AO541" s="222">
        <f t="shared" si="1148"/>
        <v>0</v>
      </c>
      <c r="AP541" s="222">
        <f t="shared" si="1149"/>
        <v>0</v>
      </c>
      <c r="AQ541" s="222">
        <f t="shared" si="1150"/>
        <v>0</v>
      </c>
      <c r="AR541" s="222">
        <f t="shared" si="1151"/>
        <v>0</v>
      </c>
      <c r="AS541" s="222">
        <f t="shared" si="1152"/>
        <v>0</v>
      </c>
      <c r="AT541" s="222">
        <f t="shared" si="1153"/>
        <v>0</v>
      </c>
      <c r="AU541" s="222">
        <f t="shared" si="1154"/>
        <v>0</v>
      </c>
      <c r="AV541" s="222">
        <f t="shared" si="1155"/>
        <v>0</v>
      </c>
      <c r="AW541" s="222">
        <f t="shared" si="1156"/>
        <v>0</v>
      </c>
      <c r="AX541" s="222">
        <f t="shared" si="1157"/>
        <v>0</v>
      </c>
      <c r="AY541" s="222">
        <f t="shared" si="1158"/>
        <v>0</v>
      </c>
      <c r="AZ541" s="222">
        <f t="shared" si="1159"/>
        <v>0</v>
      </c>
      <c r="BA541" s="222">
        <f t="shared" si="1160"/>
        <v>0</v>
      </c>
      <c r="BB541" s="222">
        <f t="shared" si="1161"/>
        <v>0</v>
      </c>
      <c r="BC541" s="222">
        <f t="shared" si="1162"/>
        <v>0</v>
      </c>
      <c r="BD541" s="222">
        <f t="shared" si="1163"/>
        <v>0</v>
      </c>
      <c r="BE541" s="222">
        <f t="shared" si="1164"/>
        <v>0</v>
      </c>
      <c r="BF541" s="222">
        <f t="shared" si="1165"/>
        <v>0</v>
      </c>
      <c r="BG541" s="222">
        <f t="shared" si="1166"/>
        <v>0</v>
      </c>
      <c r="BH541" s="222">
        <f t="shared" si="1167"/>
        <v>0</v>
      </c>
      <c r="BI541" s="222">
        <f t="shared" si="1168"/>
        <v>0</v>
      </c>
      <c r="BJ541" s="222">
        <f t="shared" si="1169"/>
        <v>0</v>
      </c>
      <c r="BK541" s="222">
        <f t="shared" si="1170"/>
        <v>0</v>
      </c>
      <c r="BL541" s="222">
        <f t="shared" si="1171"/>
        <v>0</v>
      </c>
      <c r="BM541" s="222">
        <f t="shared" si="1172"/>
        <v>0</v>
      </c>
      <c r="BN541" s="222">
        <f t="shared" si="1173"/>
        <v>0</v>
      </c>
      <c r="BO541" s="222">
        <f t="shared" si="1174"/>
        <v>0</v>
      </c>
      <c r="BP541" s="222">
        <f t="shared" si="1175"/>
        <v>0</v>
      </c>
      <c r="BQ541" s="222">
        <f t="shared" si="1176"/>
        <v>0</v>
      </c>
      <c r="BR541" s="222">
        <f t="shared" si="1177"/>
        <v>0</v>
      </c>
      <c r="BS541" s="222">
        <f t="shared" si="1178"/>
        <v>0</v>
      </c>
      <c r="BT541" s="222">
        <f t="shared" si="1179"/>
        <v>0</v>
      </c>
      <c r="BU541" s="222">
        <f t="shared" si="1180"/>
        <v>0</v>
      </c>
      <c r="BV541" s="222">
        <f t="shared" si="1181"/>
        <v>0</v>
      </c>
      <c r="BW541" s="222">
        <f t="shared" si="1182"/>
        <v>0</v>
      </c>
      <c r="BX541" s="222">
        <f t="shared" si="1183"/>
        <v>0</v>
      </c>
      <c r="BY541" s="222">
        <f t="shared" si="1184"/>
        <v>0</v>
      </c>
      <c r="BZ541" s="222">
        <f t="shared" si="1185"/>
        <v>0</v>
      </c>
      <c r="CA541" s="222">
        <f t="shared" si="1186"/>
        <v>0</v>
      </c>
      <c r="CB541" s="222">
        <f t="shared" si="1187"/>
        <v>0</v>
      </c>
      <c r="CC541" s="222">
        <f t="shared" si="1188"/>
        <v>0</v>
      </c>
      <c r="CD541" s="222">
        <f t="shared" si="1189"/>
        <v>0</v>
      </c>
      <c r="CE541" s="222">
        <f t="shared" si="1190"/>
        <v>0</v>
      </c>
      <c r="CF541" s="222">
        <f t="shared" si="1191"/>
        <v>0</v>
      </c>
      <c r="CG541" s="222">
        <f t="shared" si="1192"/>
        <v>0</v>
      </c>
      <c r="CH541" s="222">
        <f t="shared" si="1193"/>
        <v>0</v>
      </c>
      <c r="CI541" s="222">
        <f t="shared" si="1194"/>
        <v>0</v>
      </c>
      <c r="CJ541" s="222">
        <f t="shared" si="1195"/>
        <v>0</v>
      </c>
      <c r="CK541" s="222">
        <f t="shared" si="1196"/>
        <v>0</v>
      </c>
      <c r="CL541" s="222">
        <f t="shared" si="1197"/>
        <v>0</v>
      </c>
      <c r="CM541" s="222">
        <f t="shared" si="1198"/>
        <v>0</v>
      </c>
      <c r="CN541" s="222">
        <f t="shared" si="1199"/>
        <v>0</v>
      </c>
      <c r="CO541" s="222">
        <f t="shared" si="1200"/>
        <v>0</v>
      </c>
      <c r="CP541" s="222">
        <f t="shared" si="1201"/>
        <v>0</v>
      </c>
      <c r="CQ541" s="222">
        <f t="shared" si="1202"/>
        <v>0</v>
      </c>
      <c r="CR541" s="222">
        <f t="shared" si="1203"/>
        <v>0</v>
      </c>
      <c r="CS541" s="222">
        <f t="shared" si="1204"/>
        <v>0</v>
      </c>
      <c r="CT541" s="222">
        <f t="shared" si="1205"/>
        <v>0</v>
      </c>
      <c r="CU541" s="222">
        <f t="shared" si="1206"/>
        <v>0</v>
      </c>
      <c r="CV541" s="222">
        <f t="shared" si="1207"/>
        <v>0</v>
      </c>
      <c r="CW541" s="222">
        <f t="shared" si="1208"/>
        <v>0</v>
      </c>
      <c r="CX541" s="222">
        <f t="shared" si="1209"/>
        <v>0</v>
      </c>
      <c r="CY541" s="222">
        <f t="shared" si="1210"/>
        <v>0</v>
      </c>
      <c r="CZ541" s="222">
        <f t="shared" si="1211"/>
        <v>0</v>
      </c>
      <c r="DA541" s="222">
        <f t="shared" si="1212"/>
        <v>0</v>
      </c>
      <c r="DB541" s="222">
        <f t="shared" si="1213"/>
        <v>0</v>
      </c>
      <c r="DC541" s="222">
        <f t="shared" si="1214"/>
        <v>0</v>
      </c>
      <c r="DD541" s="222">
        <f t="shared" si="1215"/>
        <v>0</v>
      </c>
      <c r="DE541" s="222">
        <f t="shared" si="1216"/>
        <v>0</v>
      </c>
      <c r="DF541" s="222">
        <f t="shared" si="1217"/>
        <v>0</v>
      </c>
      <c r="DG541" s="222">
        <f t="shared" si="1218"/>
        <v>0</v>
      </c>
      <c r="DH541" s="222">
        <f t="shared" si="1219"/>
        <v>0</v>
      </c>
      <c r="DI541" s="222">
        <f t="shared" si="1220"/>
        <v>0</v>
      </c>
      <c r="DJ541" s="222">
        <f t="shared" si="1221"/>
        <v>0</v>
      </c>
      <c r="DK541" s="222">
        <f t="shared" si="1222"/>
        <v>0</v>
      </c>
      <c r="DL541" s="222">
        <f t="shared" si="1223"/>
        <v>0</v>
      </c>
      <c r="DM541" s="222">
        <f t="shared" si="1224"/>
        <v>0</v>
      </c>
      <c r="DN541" s="222">
        <f t="shared" si="1225"/>
        <v>0</v>
      </c>
      <c r="DO541" s="222">
        <f t="shared" si="1226"/>
        <v>0</v>
      </c>
      <c r="DP541" s="222">
        <f t="shared" si="1227"/>
        <v>0</v>
      </c>
      <c r="DQ541" s="222">
        <f t="shared" si="1228"/>
        <v>0</v>
      </c>
      <c r="DR541" s="222">
        <f t="shared" si="1229"/>
        <v>0</v>
      </c>
      <c r="DS541" s="222">
        <f t="shared" si="1230"/>
        <v>0</v>
      </c>
      <c r="DT541" s="222">
        <f t="shared" si="1231"/>
        <v>0</v>
      </c>
      <c r="DU541" s="222">
        <f t="shared" si="1232"/>
        <v>0</v>
      </c>
      <c r="DV541" s="222">
        <f t="shared" si="1233"/>
        <v>0</v>
      </c>
      <c r="DW541" s="222">
        <f t="shared" si="1234"/>
        <v>0</v>
      </c>
      <c r="DX541" s="222">
        <f t="shared" si="1235"/>
        <v>0</v>
      </c>
      <c r="DY541" s="222">
        <f t="shared" si="1236"/>
        <v>0</v>
      </c>
      <c r="DZ541" s="222">
        <f t="shared" si="1237"/>
        <v>0</v>
      </c>
      <c r="EA541" s="222">
        <f t="shared" si="1238"/>
        <v>0</v>
      </c>
      <c r="EB541" s="222">
        <f t="shared" si="1239"/>
        <v>0</v>
      </c>
      <c r="EC541" s="222">
        <f t="shared" si="1240"/>
        <v>0</v>
      </c>
      <c r="ED541" s="222">
        <f t="shared" si="1241"/>
        <v>0</v>
      </c>
      <c r="EE541" s="222">
        <f t="shared" si="1242"/>
        <v>0</v>
      </c>
      <c r="EF541" s="222">
        <f t="shared" si="1243"/>
        <v>0</v>
      </c>
      <c r="EG541" s="222">
        <f t="shared" si="1244"/>
        <v>0</v>
      </c>
      <c r="EH541" s="222">
        <f t="shared" si="1245"/>
        <v>0</v>
      </c>
      <c r="EI541" s="222">
        <f t="shared" si="1246"/>
        <v>0</v>
      </c>
      <c r="EJ541" s="222">
        <f t="shared" si="1247"/>
        <v>0</v>
      </c>
      <c r="EK541" s="222">
        <f t="shared" si="1248"/>
        <v>0</v>
      </c>
      <c r="EL541" s="222">
        <f t="shared" si="1249"/>
        <v>0</v>
      </c>
      <c r="EM541" s="222">
        <f t="shared" si="1250"/>
        <v>0</v>
      </c>
      <c r="EN541" s="222">
        <f t="shared" si="1251"/>
        <v>0</v>
      </c>
      <c r="EO541" s="222">
        <f t="shared" si="1252"/>
        <v>0</v>
      </c>
      <c r="EP541" s="222">
        <f t="shared" si="1253"/>
        <v>0</v>
      </c>
      <c r="EQ541" s="222">
        <f t="shared" si="1254"/>
        <v>0</v>
      </c>
      <c r="ER541" s="222">
        <f t="shared" si="1255"/>
        <v>0</v>
      </c>
      <c r="ES541" s="222">
        <f t="shared" si="1256"/>
        <v>0</v>
      </c>
      <c r="ET541" s="222">
        <f t="shared" si="1257"/>
        <v>0</v>
      </c>
      <c r="EU541" s="222">
        <f t="shared" si="1258"/>
        <v>0</v>
      </c>
      <c r="EV541" s="222">
        <f t="shared" si="1259"/>
        <v>0</v>
      </c>
      <c r="EW541" s="222">
        <f t="shared" si="1260"/>
        <v>0</v>
      </c>
      <c r="EX541" s="222">
        <f t="shared" si="1261"/>
        <v>0</v>
      </c>
      <c r="EY541" s="222">
        <f t="shared" si="1262"/>
        <v>0</v>
      </c>
      <c r="EZ541" s="222">
        <f t="shared" si="1263"/>
        <v>0</v>
      </c>
      <c r="FA541" s="222">
        <f t="shared" si="1264"/>
        <v>0</v>
      </c>
      <c r="FB541" s="222">
        <f t="shared" si="1265"/>
        <v>0</v>
      </c>
      <c r="FC541" s="222">
        <f t="shared" si="1266"/>
        <v>0</v>
      </c>
      <c r="FD541" s="222">
        <f t="shared" si="1267"/>
        <v>0</v>
      </c>
      <c r="FE541" s="222">
        <f t="shared" si="1268"/>
        <v>0</v>
      </c>
      <c r="FF541" s="222">
        <f t="shared" si="1269"/>
        <v>0</v>
      </c>
      <c r="FG541" s="222">
        <f t="shared" si="1270"/>
        <v>0</v>
      </c>
      <c r="FH541" s="222">
        <f t="shared" si="1271"/>
        <v>0</v>
      </c>
      <c r="FI541" s="222">
        <f t="shared" si="1272"/>
        <v>0</v>
      </c>
      <c r="FJ541" s="222">
        <f t="shared" si="1273"/>
        <v>0</v>
      </c>
      <c r="FK541" s="222">
        <f t="shared" si="1274"/>
        <v>0</v>
      </c>
      <c r="FL541" s="222">
        <f t="shared" si="1275"/>
        <v>0</v>
      </c>
      <c r="FM541" s="222">
        <f t="shared" si="1276"/>
        <v>0</v>
      </c>
      <c r="FN541" s="222">
        <f t="shared" si="1277"/>
        <v>0</v>
      </c>
      <c r="FO541" s="222">
        <f t="shared" si="1278"/>
        <v>0</v>
      </c>
      <c r="FP541" s="222">
        <f t="shared" si="1279"/>
        <v>0</v>
      </c>
      <c r="FQ541" s="222">
        <f t="shared" si="1280"/>
        <v>0</v>
      </c>
      <c r="FR541" s="222">
        <f t="shared" si="1281"/>
        <v>0</v>
      </c>
      <c r="FS541" s="222">
        <f t="shared" si="1282"/>
        <v>0</v>
      </c>
      <c r="FT541" s="222">
        <f t="shared" si="1283"/>
        <v>0</v>
      </c>
      <c r="FU541" s="222">
        <f t="shared" si="1284"/>
        <v>0</v>
      </c>
      <c r="FV541" s="222">
        <f t="shared" si="1285"/>
        <v>0</v>
      </c>
      <c r="FW541" s="222">
        <f t="shared" si="1286"/>
        <v>0</v>
      </c>
      <c r="FX541" s="222">
        <f t="shared" si="1287"/>
        <v>0</v>
      </c>
      <c r="FY541" s="222">
        <f t="shared" si="1288"/>
        <v>0</v>
      </c>
      <c r="FZ541" s="222">
        <f t="shared" si="1289"/>
        <v>0</v>
      </c>
      <c r="GA541" s="222">
        <f t="shared" si="1290"/>
        <v>0</v>
      </c>
      <c r="GB541" s="222">
        <f t="shared" si="1291"/>
        <v>0</v>
      </c>
      <c r="GC541" s="222">
        <f t="shared" si="1292"/>
        <v>0</v>
      </c>
      <c r="GD541" s="222">
        <f t="shared" si="1293"/>
        <v>0</v>
      </c>
      <c r="GE541" s="222">
        <f t="shared" si="1294"/>
        <v>0</v>
      </c>
      <c r="GF541" s="222">
        <f t="shared" si="1295"/>
        <v>0</v>
      </c>
      <c r="GG541" s="222">
        <f t="shared" si="1296"/>
        <v>0</v>
      </c>
      <c r="GH541" s="222">
        <f t="shared" si="1297"/>
        <v>0</v>
      </c>
      <c r="GI541" s="222">
        <f t="shared" si="1298"/>
        <v>0</v>
      </c>
      <c r="GJ541" s="222">
        <f t="shared" si="1299"/>
        <v>0</v>
      </c>
      <c r="GK541" s="222">
        <f t="shared" si="1300"/>
        <v>0</v>
      </c>
      <c r="GL541" s="222">
        <f t="shared" si="1301"/>
        <v>0</v>
      </c>
      <c r="GM541" s="222">
        <f t="shared" si="1302"/>
        <v>0</v>
      </c>
      <c r="GN541" s="222">
        <f t="shared" si="1303"/>
        <v>0</v>
      </c>
      <c r="GO541" s="222">
        <f t="shared" si="1304"/>
        <v>0</v>
      </c>
      <c r="GP541" s="222">
        <f t="shared" si="1305"/>
        <v>0</v>
      </c>
      <c r="GQ541" s="222">
        <f t="shared" si="1306"/>
        <v>0</v>
      </c>
      <c r="GR541" s="222">
        <f t="shared" si="1307"/>
        <v>0</v>
      </c>
      <c r="GS541" s="222">
        <f t="shared" si="1308"/>
        <v>0</v>
      </c>
      <c r="GT541" s="222">
        <f t="shared" si="1309"/>
        <v>0</v>
      </c>
      <c r="GU541" s="222">
        <f t="shared" si="1310"/>
        <v>0</v>
      </c>
      <c r="GV541" s="222">
        <f t="shared" si="1311"/>
        <v>0</v>
      </c>
      <c r="GW541" s="222">
        <f t="shared" si="1312"/>
        <v>0</v>
      </c>
      <c r="GX541" s="222">
        <f t="shared" si="1313"/>
        <v>0</v>
      </c>
      <c r="GY541" s="222">
        <f t="shared" si="1314"/>
        <v>0</v>
      </c>
      <c r="GZ541" s="222">
        <f t="shared" si="1315"/>
        <v>0</v>
      </c>
      <c r="HA541" s="222">
        <f t="shared" si="1316"/>
        <v>0</v>
      </c>
      <c r="HB541" s="222">
        <f t="shared" si="1317"/>
        <v>0</v>
      </c>
      <c r="HC541" s="222">
        <f t="shared" si="1318"/>
        <v>0</v>
      </c>
      <c r="HD541" s="222">
        <f t="shared" si="1319"/>
        <v>0</v>
      </c>
      <c r="HE541" s="222">
        <f t="shared" si="1320"/>
        <v>0</v>
      </c>
      <c r="HF541" s="222">
        <f t="shared" si="1321"/>
        <v>0</v>
      </c>
      <c r="HG541" s="222">
        <f t="shared" si="1322"/>
        <v>0</v>
      </c>
      <c r="HH541" s="222">
        <f t="shared" si="1323"/>
        <v>0</v>
      </c>
      <c r="HI541" s="222">
        <f t="shared" si="1324"/>
        <v>0</v>
      </c>
      <c r="HJ541" s="222">
        <f t="shared" si="1325"/>
        <v>0</v>
      </c>
      <c r="HK541" s="222">
        <f t="shared" si="1326"/>
        <v>0</v>
      </c>
      <c r="HL541" s="222">
        <f t="shared" si="1327"/>
        <v>0</v>
      </c>
      <c r="HM541" s="222">
        <f t="shared" si="1328"/>
        <v>0</v>
      </c>
      <c r="HN541" s="222">
        <f t="shared" si="1329"/>
        <v>0</v>
      </c>
      <c r="HO541" s="222">
        <f t="shared" si="1330"/>
        <v>0</v>
      </c>
      <c r="HP541" s="222">
        <f t="shared" si="1331"/>
        <v>0</v>
      </c>
      <c r="HQ541" s="222">
        <f t="shared" si="1332"/>
        <v>0</v>
      </c>
      <c r="HR541" s="222">
        <f t="shared" si="1333"/>
        <v>0</v>
      </c>
      <c r="HS541" s="222">
        <f t="shared" si="1334"/>
        <v>0</v>
      </c>
      <c r="HT541" s="222">
        <f t="shared" si="1335"/>
        <v>0</v>
      </c>
      <c r="HU541" s="222">
        <f t="shared" si="1336"/>
        <v>0</v>
      </c>
      <c r="HV541" s="222">
        <f t="shared" si="1337"/>
        <v>0</v>
      </c>
      <c r="HW541" s="222">
        <f t="shared" si="1338"/>
        <v>0</v>
      </c>
      <c r="HX541" s="222">
        <f t="shared" si="1339"/>
        <v>0</v>
      </c>
      <c r="HY541" s="222">
        <f t="shared" si="1340"/>
        <v>0</v>
      </c>
      <c r="HZ541" s="222">
        <f t="shared" si="1341"/>
        <v>0</v>
      </c>
      <c r="IA541" s="222">
        <f t="shared" si="1342"/>
        <v>0</v>
      </c>
      <c r="IB541" s="222">
        <f t="shared" si="1343"/>
        <v>0</v>
      </c>
      <c r="IC541" s="222">
        <f t="shared" si="1344"/>
        <v>0</v>
      </c>
      <c r="ID541" s="222">
        <f t="shared" si="1345"/>
        <v>0</v>
      </c>
      <c r="IE541" s="222">
        <f t="shared" si="1346"/>
        <v>0</v>
      </c>
      <c r="IF541" s="222">
        <f t="shared" si="1347"/>
        <v>0</v>
      </c>
      <c r="IG541" s="222">
        <f t="shared" si="1348"/>
        <v>0</v>
      </c>
      <c r="IH541" s="222">
        <f t="shared" si="1349"/>
        <v>0</v>
      </c>
      <c r="II541" s="222">
        <f t="shared" si="1350"/>
        <v>0</v>
      </c>
      <c r="IJ541" s="222">
        <f t="shared" si="1351"/>
        <v>0</v>
      </c>
      <c r="IK541" s="222">
        <f t="shared" si="1352"/>
        <v>0</v>
      </c>
      <c r="IL541" s="222">
        <f t="shared" si="1353"/>
        <v>0</v>
      </c>
      <c r="IM541" s="222">
        <f t="shared" si="1354"/>
        <v>0</v>
      </c>
      <c r="IN541" s="222">
        <f t="shared" si="1355"/>
        <v>0</v>
      </c>
      <c r="IO541" s="222">
        <f t="shared" si="1356"/>
        <v>0</v>
      </c>
      <c r="IP541" s="222">
        <f t="shared" si="1357"/>
        <v>0</v>
      </c>
      <c r="IQ541" s="222">
        <f t="shared" si="1358"/>
        <v>0</v>
      </c>
      <c r="IR541" s="222">
        <f t="shared" si="1359"/>
        <v>0</v>
      </c>
      <c r="IS541" s="222">
        <f t="shared" si="1360"/>
        <v>0</v>
      </c>
      <c r="IT541" s="222">
        <f t="shared" si="1361"/>
        <v>0</v>
      </c>
      <c r="IU541" s="222">
        <f t="shared" si="1362"/>
        <v>0</v>
      </c>
      <c r="IV541" s="222">
        <f t="shared" si="1363"/>
        <v>0</v>
      </c>
      <c r="IW541" s="222">
        <f t="shared" si="1364"/>
        <v>0</v>
      </c>
      <c r="IX541" s="222">
        <f t="shared" si="1365"/>
        <v>0</v>
      </c>
      <c r="IY541" s="222">
        <f t="shared" si="1366"/>
        <v>0</v>
      </c>
      <c r="IZ541" s="222">
        <f t="shared" si="1367"/>
        <v>0</v>
      </c>
      <c r="JA541" s="222">
        <f t="shared" si="1368"/>
        <v>0</v>
      </c>
      <c r="JB541" s="222">
        <f t="shared" si="1369"/>
        <v>0</v>
      </c>
    </row>
    <row r="542" spans="2:262">
      <c r="B542" s="230">
        <v>181</v>
      </c>
      <c r="C542" s="229">
        <f t="shared" si="1370"/>
        <v>3.5351562500000027E-3</v>
      </c>
      <c r="D542" s="226">
        <f t="shared" ca="1" si="1113"/>
        <v>23.582987352895653</v>
      </c>
      <c r="E542" s="225">
        <f ca="1">GE361</f>
        <v>-0.41701264710434682</v>
      </c>
      <c r="F542" s="224">
        <v>181</v>
      </c>
      <c r="G542" s="222">
        <f t="shared" si="1114"/>
        <v>0</v>
      </c>
      <c r="H542" s="222">
        <f t="shared" si="1115"/>
        <v>0</v>
      </c>
      <c r="I542" s="222">
        <f t="shared" si="1116"/>
        <v>0</v>
      </c>
      <c r="J542" s="222">
        <f t="shared" si="1117"/>
        <v>0</v>
      </c>
      <c r="K542" s="222">
        <f t="shared" si="1118"/>
        <v>0</v>
      </c>
      <c r="L542" s="222">
        <f t="shared" si="1119"/>
        <v>0</v>
      </c>
      <c r="M542" s="222">
        <f t="shared" si="1120"/>
        <v>0</v>
      </c>
      <c r="N542" s="222">
        <f t="shared" si="1121"/>
        <v>0</v>
      </c>
      <c r="O542" s="222">
        <f t="shared" si="1122"/>
        <v>0</v>
      </c>
      <c r="P542" s="222">
        <f t="shared" si="1123"/>
        <v>0</v>
      </c>
      <c r="Q542" s="222">
        <f t="shared" si="1124"/>
        <v>0</v>
      </c>
      <c r="R542" s="222">
        <f t="shared" si="1125"/>
        <v>0</v>
      </c>
      <c r="S542" s="222">
        <f t="shared" si="1126"/>
        <v>0</v>
      </c>
      <c r="T542" s="222">
        <f t="shared" si="1127"/>
        <v>0</v>
      </c>
      <c r="U542" s="222">
        <f t="shared" si="1128"/>
        <v>0</v>
      </c>
      <c r="V542" s="222">
        <f t="shared" si="1129"/>
        <v>0</v>
      </c>
      <c r="W542" s="222">
        <f t="shared" si="1130"/>
        <v>0</v>
      </c>
      <c r="X542" s="222">
        <f t="shared" si="1131"/>
        <v>0</v>
      </c>
      <c r="Y542" s="222">
        <f t="shared" si="1132"/>
        <v>0</v>
      </c>
      <c r="Z542" s="222">
        <f t="shared" si="1133"/>
        <v>0</v>
      </c>
      <c r="AA542" s="222">
        <f t="shared" si="1134"/>
        <v>0</v>
      </c>
      <c r="AB542" s="222">
        <f t="shared" si="1135"/>
        <v>0</v>
      </c>
      <c r="AC542" s="222">
        <f t="shared" si="1136"/>
        <v>0</v>
      </c>
      <c r="AD542" s="222">
        <f t="shared" si="1137"/>
        <v>0</v>
      </c>
      <c r="AE542" s="222">
        <f t="shared" si="1138"/>
        <v>0</v>
      </c>
      <c r="AF542" s="222">
        <f t="shared" si="1139"/>
        <v>0</v>
      </c>
      <c r="AG542" s="222">
        <f t="shared" si="1140"/>
        <v>0</v>
      </c>
      <c r="AH542" s="222">
        <f t="shared" si="1141"/>
        <v>0</v>
      </c>
      <c r="AI542" s="222">
        <f t="shared" si="1142"/>
        <v>0</v>
      </c>
      <c r="AJ542" s="222">
        <f t="shared" si="1143"/>
        <v>0</v>
      </c>
      <c r="AK542" s="222">
        <f t="shared" si="1144"/>
        <v>0</v>
      </c>
      <c r="AL542" s="222">
        <f t="shared" si="1145"/>
        <v>0</v>
      </c>
      <c r="AM542" s="222">
        <f t="shared" si="1146"/>
        <v>0</v>
      </c>
      <c r="AN542" s="222">
        <f t="shared" si="1147"/>
        <v>0</v>
      </c>
      <c r="AO542" s="222">
        <f t="shared" si="1148"/>
        <v>0</v>
      </c>
      <c r="AP542" s="222">
        <f t="shared" si="1149"/>
        <v>0</v>
      </c>
      <c r="AQ542" s="222">
        <f t="shared" si="1150"/>
        <v>0</v>
      </c>
      <c r="AR542" s="222">
        <f t="shared" si="1151"/>
        <v>0</v>
      </c>
      <c r="AS542" s="222">
        <f t="shared" si="1152"/>
        <v>0</v>
      </c>
      <c r="AT542" s="222">
        <f t="shared" si="1153"/>
        <v>0</v>
      </c>
      <c r="AU542" s="222">
        <f t="shared" si="1154"/>
        <v>0</v>
      </c>
      <c r="AV542" s="222">
        <f t="shared" si="1155"/>
        <v>0</v>
      </c>
      <c r="AW542" s="222">
        <f t="shared" si="1156"/>
        <v>0</v>
      </c>
      <c r="AX542" s="222">
        <f t="shared" si="1157"/>
        <v>0</v>
      </c>
      <c r="AY542" s="222">
        <f t="shared" si="1158"/>
        <v>0</v>
      </c>
      <c r="AZ542" s="222">
        <f t="shared" si="1159"/>
        <v>0</v>
      </c>
      <c r="BA542" s="222">
        <f t="shared" si="1160"/>
        <v>0</v>
      </c>
      <c r="BB542" s="222">
        <f t="shared" si="1161"/>
        <v>0</v>
      </c>
      <c r="BC542" s="222">
        <f t="shared" si="1162"/>
        <v>0</v>
      </c>
      <c r="BD542" s="222">
        <f t="shared" si="1163"/>
        <v>0</v>
      </c>
      <c r="BE542" s="222">
        <f t="shared" si="1164"/>
        <v>0</v>
      </c>
      <c r="BF542" s="222">
        <f t="shared" si="1165"/>
        <v>0</v>
      </c>
      <c r="BG542" s="222">
        <f t="shared" si="1166"/>
        <v>0</v>
      </c>
      <c r="BH542" s="222">
        <f t="shared" si="1167"/>
        <v>0</v>
      </c>
      <c r="BI542" s="222">
        <f t="shared" si="1168"/>
        <v>0</v>
      </c>
      <c r="BJ542" s="222">
        <f t="shared" si="1169"/>
        <v>0</v>
      </c>
      <c r="BK542" s="222">
        <f t="shared" si="1170"/>
        <v>0</v>
      </c>
      <c r="BL542" s="222">
        <f t="shared" si="1171"/>
        <v>0</v>
      </c>
      <c r="BM542" s="222">
        <f t="shared" si="1172"/>
        <v>0</v>
      </c>
      <c r="BN542" s="222">
        <f t="shared" si="1173"/>
        <v>0</v>
      </c>
      <c r="BO542" s="222">
        <f t="shared" si="1174"/>
        <v>0</v>
      </c>
      <c r="BP542" s="222">
        <f t="shared" si="1175"/>
        <v>0</v>
      </c>
      <c r="BQ542" s="222">
        <f t="shared" si="1176"/>
        <v>0</v>
      </c>
      <c r="BR542" s="222">
        <f t="shared" si="1177"/>
        <v>0</v>
      </c>
      <c r="BS542" s="222">
        <f t="shared" si="1178"/>
        <v>0</v>
      </c>
      <c r="BT542" s="222">
        <f t="shared" si="1179"/>
        <v>0</v>
      </c>
      <c r="BU542" s="222">
        <f t="shared" si="1180"/>
        <v>0</v>
      </c>
      <c r="BV542" s="222">
        <f t="shared" si="1181"/>
        <v>0</v>
      </c>
      <c r="BW542" s="222">
        <f t="shared" si="1182"/>
        <v>0</v>
      </c>
      <c r="BX542" s="222">
        <f t="shared" si="1183"/>
        <v>0</v>
      </c>
      <c r="BY542" s="222">
        <f t="shared" si="1184"/>
        <v>0</v>
      </c>
      <c r="BZ542" s="222">
        <f t="shared" si="1185"/>
        <v>0</v>
      </c>
      <c r="CA542" s="222">
        <f t="shared" si="1186"/>
        <v>0</v>
      </c>
      <c r="CB542" s="222">
        <f t="shared" si="1187"/>
        <v>0</v>
      </c>
      <c r="CC542" s="222">
        <f t="shared" si="1188"/>
        <v>0</v>
      </c>
      <c r="CD542" s="222">
        <f t="shared" si="1189"/>
        <v>0</v>
      </c>
      <c r="CE542" s="222">
        <f t="shared" si="1190"/>
        <v>0</v>
      </c>
      <c r="CF542" s="222">
        <f t="shared" si="1191"/>
        <v>0</v>
      </c>
      <c r="CG542" s="222">
        <f t="shared" si="1192"/>
        <v>0</v>
      </c>
      <c r="CH542" s="222">
        <f t="shared" si="1193"/>
        <v>0</v>
      </c>
      <c r="CI542" s="222">
        <f t="shared" si="1194"/>
        <v>0</v>
      </c>
      <c r="CJ542" s="222">
        <f t="shared" si="1195"/>
        <v>0</v>
      </c>
      <c r="CK542" s="222">
        <f t="shared" si="1196"/>
        <v>0</v>
      </c>
      <c r="CL542" s="222">
        <f t="shared" si="1197"/>
        <v>0</v>
      </c>
      <c r="CM542" s="222">
        <f t="shared" si="1198"/>
        <v>0</v>
      </c>
      <c r="CN542" s="222">
        <f t="shared" si="1199"/>
        <v>0</v>
      </c>
      <c r="CO542" s="222">
        <f t="shared" si="1200"/>
        <v>0</v>
      </c>
      <c r="CP542" s="222">
        <f t="shared" si="1201"/>
        <v>0</v>
      </c>
      <c r="CQ542" s="222">
        <f t="shared" si="1202"/>
        <v>0</v>
      </c>
      <c r="CR542" s="222">
        <f t="shared" si="1203"/>
        <v>0</v>
      </c>
      <c r="CS542" s="222">
        <f t="shared" si="1204"/>
        <v>0</v>
      </c>
      <c r="CT542" s="222">
        <f t="shared" si="1205"/>
        <v>0</v>
      </c>
      <c r="CU542" s="222">
        <f t="shared" si="1206"/>
        <v>0</v>
      </c>
      <c r="CV542" s="222">
        <f t="shared" si="1207"/>
        <v>0</v>
      </c>
      <c r="CW542" s="222">
        <f t="shared" si="1208"/>
        <v>0</v>
      </c>
      <c r="CX542" s="222">
        <f t="shared" si="1209"/>
        <v>0</v>
      </c>
      <c r="CY542" s="222">
        <f t="shared" si="1210"/>
        <v>0</v>
      </c>
      <c r="CZ542" s="222">
        <f t="shared" si="1211"/>
        <v>0</v>
      </c>
      <c r="DA542" s="222">
        <f t="shared" si="1212"/>
        <v>0</v>
      </c>
      <c r="DB542" s="222">
        <f t="shared" si="1213"/>
        <v>0</v>
      </c>
      <c r="DC542" s="222">
        <f t="shared" si="1214"/>
        <v>0</v>
      </c>
      <c r="DD542" s="222">
        <f t="shared" si="1215"/>
        <v>0</v>
      </c>
      <c r="DE542" s="222">
        <f t="shared" si="1216"/>
        <v>0</v>
      </c>
      <c r="DF542" s="222">
        <f t="shared" si="1217"/>
        <v>0</v>
      </c>
      <c r="DG542" s="222">
        <f t="shared" si="1218"/>
        <v>0</v>
      </c>
      <c r="DH542" s="222">
        <f t="shared" si="1219"/>
        <v>0</v>
      </c>
      <c r="DI542" s="222">
        <f t="shared" si="1220"/>
        <v>0</v>
      </c>
      <c r="DJ542" s="222">
        <f t="shared" si="1221"/>
        <v>0</v>
      </c>
      <c r="DK542" s="222">
        <f t="shared" si="1222"/>
        <v>0</v>
      </c>
      <c r="DL542" s="222">
        <f t="shared" si="1223"/>
        <v>0</v>
      </c>
      <c r="DM542" s="222">
        <f t="shared" si="1224"/>
        <v>0</v>
      </c>
      <c r="DN542" s="222">
        <f t="shared" si="1225"/>
        <v>0</v>
      </c>
      <c r="DO542" s="222">
        <f t="shared" si="1226"/>
        <v>0</v>
      </c>
      <c r="DP542" s="222">
        <f t="shared" si="1227"/>
        <v>0</v>
      </c>
      <c r="DQ542" s="222">
        <f t="shared" si="1228"/>
        <v>0</v>
      </c>
      <c r="DR542" s="222">
        <f t="shared" si="1229"/>
        <v>0</v>
      </c>
      <c r="DS542" s="222">
        <f t="shared" si="1230"/>
        <v>0</v>
      </c>
      <c r="DT542" s="222">
        <f t="shared" si="1231"/>
        <v>0</v>
      </c>
      <c r="DU542" s="222">
        <f t="shared" si="1232"/>
        <v>0</v>
      </c>
      <c r="DV542" s="222">
        <f t="shared" si="1233"/>
        <v>0</v>
      </c>
      <c r="DW542" s="222">
        <f t="shared" si="1234"/>
        <v>0</v>
      </c>
      <c r="DX542" s="222">
        <f t="shared" si="1235"/>
        <v>0</v>
      </c>
      <c r="DY542" s="222">
        <f t="shared" si="1236"/>
        <v>0</v>
      </c>
      <c r="DZ542" s="222">
        <f t="shared" si="1237"/>
        <v>0</v>
      </c>
      <c r="EA542" s="222">
        <f t="shared" si="1238"/>
        <v>0</v>
      </c>
      <c r="EB542" s="222">
        <f t="shared" si="1239"/>
        <v>0</v>
      </c>
      <c r="EC542" s="222">
        <f t="shared" si="1240"/>
        <v>0</v>
      </c>
      <c r="ED542" s="222">
        <f t="shared" si="1241"/>
        <v>0</v>
      </c>
      <c r="EE542" s="222">
        <f t="shared" si="1242"/>
        <v>0</v>
      </c>
      <c r="EF542" s="222">
        <f t="shared" si="1243"/>
        <v>0</v>
      </c>
      <c r="EG542" s="222">
        <f t="shared" si="1244"/>
        <v>0</v>
      </c>
      <c r="EH542" s="222">
        <f t="shared" si="1245"/>
        <v>0</v>
      </c>
      <c r="EI542" s="222">
        <f t="shared" si="1246"/>
        <v>0</v>
      </c>
      <c r="EJ542" s="222">
        <f t="shared" si="1247"/>
        <v>0</v>
      </c>
      <c r="EK542" s="222">
        <f t="shared" si="1248"/>
        <v>0</v>
      </c>
      <c r="EL542" s="222">
        <f t="shared" si="1249"/>
        <v>0</v>
      </c>
      <c r="EM542" s="222">
        <f t="shared" si="1250"/>
        <v>0</v>
      </c>
      <c r="EN542" s="222">
        <f t="shared" si="1251"/>
        <v>0</v>
      </c>
      <c r="EO542" s="222">
        <f t="shared" si="1252"/>
        <v>0</v>
      </c>
      <c r="EP542" s="222">
        <f t="shared" si="1253"/>
        <v>0</v>
      </c>
      <c r="EQ542" s="222">
        <f t="shared" si="1254"/>
        <v>0</v>
      </c>
      <c r="ER542" s="222">
        <f t="shared" si="1255"/>
        <v>0</v>
      </c>
      <c r="ES542" s="222">
        <f t="shared" si="1256"/>
        <v>0</v>
      </c>
      <c r="ET542" s="222">
        <f t="shared" si="1257"/>
        <v>0</v>
      </c>
      <c r="EU542" s="222">
        <f t="shared" si="1258"/>
        <v>0</v>
      </c>
      <c r="EV542" s="222">
        <f t="shared" si="1259"/>
        <v>0</v>
      </c>
      <c r="EW542" s="222">
        <f t="shared" si="1260"/>
        <v>0</v>
      </c>
      <c r="EX542" s="222">
        <f t="shared" si="1261"/>
        <v>0</v>
      </c>
      <c r="EY542" s="222">
        <f t="shared" si="1262"/>
        <v>0</v>
      </c>
      <c r="EZ542" s="222">
        <f t="shared" si="1263"/>
        <v>0</v>
      </c>
      <c r="FA542" s="222">
        <f t="shared" si="1264"/>
        <v>0</v>
      </c>
      <c r="FB542" s="222">
        <f t="shared" si="1265"/>
        <v>0</v>
      </c>
      <c r="FC542" s="222">
        <f t="shared" si="1266"/>
        <v>0</v>
      </c>
      <c r="FD542" s="222">
        <f t="shared" si="1267"/>
        <v>0</v>
      </c>
      <c r="FE542" s="222">
        <f t="shared" si="1268"/>
        <v>0</v>
      </c>
      <c r="FF542" s="222">
        <f t="shared" si="1269"/>
        <v>0</v>
      </c>
      <c r="FG542" s="222">
        <f t="shared" si="1270"/>
        <v>0</v>
      </c>
      <c r="FH542" s="222">
        <f t="shared" si="1271"/>
        <v>0</v>
      </c>
      <c r="FI542" s="222">
        <f t="shared" si="1272"/>
        <v>0</v>
      </c>
      <c r="FJ542" s="222">
        <f t="shared" si="1273"/>
        <v>0</v>
      </c>
      <c r="FK542" s="222">
        <f t="shared" si="1274"/>
        <v>0</v>
      </c>
      <c r="FL542" s="222">
        <f t="shared" si="1275"/>
        <v>0</v>
      </c>
      <c r="FM542" s="222">
        <f t="shared" si="1276"/>
        <v>0</v>
      </c>
      <c r="FN542" s="222">
        <f t="shared" si="1277"/>
        <v>0</v>
      </c>
      <c r="FO542" s="222">
        <f t="shared" si="1278"/>
        <v>0</v>
      </c>
      <c r="FP542" s="222">
        <f t="shared" si="1279"/>
        <v>0</v>
      </c>
      <c r="FQ542" s="222">
        <f t="shared" si="1280"/>
        <v>0</v>
      </c>
      <c r="FR542" s="222">
        <f t="shared" si="1281"/>
        <v>0</v>
      </c>
      <c r="FS542" s="222">
        <f t="shared" si="1282"/>
        <v>0</v>
      </c>
      <c r="FT542" s="222">
        <f t="shared" si="1283"/>
        <v>0</v>
      </c>
      <c r="FU542" s="222">
        <f t="shared" si="1284"/>
        <v>0</v>
      </c>
      <c r="FV542" s="222">
        <f t="shared" si="1285"/>
        <v>0</v>
      </c>
      <c r="FW542" s="222">
        <f t="shared" si="1286"/>
        <v>0</v>
      </c>
      <c r="FX542" s="222">
        <f t="shared" si="1287"/>
        <v>0</v>
      </c>
      <c r="FY542" s="222">
        <f t="shared" si="1288"/>
        <v>0</v>
      </c>
      <c r="FZ542" s="222">
        <f t="shared" si="1289"/>
        <v>0</v>
      </c>
      <c r="GA542" s="222">
        <f t="shared" si="1290"/>
        <v>0</v>
      </c>
      <c r="GB542" s="222">
        <f t="shared" si="1291"/>
        <v>0</v>
      </c>
      <c r="GC542" s="222">
        <f t="shared" si="1292"/>
        <v>0</v>
      </c>
      <c r="GD542" s="222">
        <f t="shared" si="1293"/>
        <v>0</v>
      </c>
      <c r="GE542" s="222">
        <f t="shared" si="1294"/>
        <v>0</v>
      </c>
      <c r="GF542" s="222">
        <f t="shared" si="1295"/>
        <v>0</v>
      </c>
      <c r="GG542" s="222">
        <f t="shared" si="1296"/>
        <v>0</v>
      </c>
      <c r="GH542" s="222">
        <f t="shared" si="1297"/>
        <v>0</v>
      </c>
      <c r="GI542" s="222">
        <f t="shared" si="1298"/>
        <v>0</v>
      </c>
      <c r="GJ542" s="222">
        <f t="shared" si="1299"/>
        <v>0</v>
      </c>
      <c r="GK542" s="222">
        <f t="shared" si="1300"/>
        <v>0</v>
      </c>
      <c r="GL542" s="222">
        <f t="shared" si="1301"/>
        <v>0</v>
      </c>
      <c r="GM542" s="222">
        <f t="shared" si="1302"/>
        <v>0</v>
      </c>
      <c r="GN542" s="222">
        <f t="shared" si="1303"/>
        <v>0</v>
      </c>
      <c r="GO542" s="222">
        <f t="shared" si="1304"/>
        <v>0</v>
      </c>
      <c r="GP542" s="222">
        <f t="shared" si="1305"/>
        <v>0</v>
      </c>
      <c r="GQ542" s="222">
        <f t="shared" si="1306"/>
        <v>0</v>
      </c>
      <c r="GR542" s="222">
        <f t="shared" si="1307"/>
        <v>0</v>
      </c>
      <c r="GS542" s="222">
        <f t="shared" si="1308"/>
        <v>0</v>
      </c>
      <c r="GT542" s="222">
        <f t="shared" si="1309"/>
        <v>0</v>
      </c>
      <c r="GU542" s="222">
        <f t="shared" si="1310"/>
        <v>0</v>
      </c>
      <c r="GV542" s="222">
        <f t="shared" si="1311"/>
        <v>0</v>
      </c>
      <c r="GW542" s="222">
        <f t="shared" si="1312"/>
        <v>0</v>
      </c>
      <c r="GX542" s="222">
        <f t="shared" si="1313"/>
        <v>0</v>
      </c>
      <c r="GY542" s="222">
        <f t="shared" si="1314"/>
        <v>0</v>
      </c>
      <c r="GZ542" s="222">
        <f t="shared" si="1315"/>
        <v>0</v>
      </c>
      <c r="HA542" s="222">
        <f t="shared" si="1316"/>
        <v>0</v>
      </c>
      <c r="HB542" s="222">
        <f t="shared" si="1317"/>
        <v>0</v>
      </c>
      <c r="HC542" s="222">
        <f t="shared" si="1318"/>
        <v>0</v>
      </c>
      <c r="HD542" s="222">
        <f t="shared" si="1319"/>
        <v>0</v>
      </c>
      <c r="HE542" s="222">
        <f t="shared" si="1320"/>
        <v>0</v>
      </c>
      <c r="HF542" s="222">
        <f t="shared" si="1321"/>
        <v>0</v>
      </c>
      <c r="HG542" s="222">
        <f t="shared" si="1322"/>
        <v>0</v>
      </c>
      <c r="HH542" s="222">
        <f t="shared" si="1323"/>
        <v>0</v>
      </c>
      <c r="HI542" s="222">
        <f t="shared" si="1324"/>
        <v>0</v>
      </c>
      <c r="HJ542" s="222">
        <f t="shared" si="1325"/>
        <v>0</v>
      </c>
      <c r="HK542" s="222">
        <f t="shared" si="1326"/>
        <v>0</v>
      </c>
      <c r="HL542" s="222">
        <f t="shared" si="1327"/>
        <v>0</v>
      </c>
      <c r="HM542" s="222">
        <f t="shared" si="1328"/>
        <v>0</v>
      </c>
      <c r="HN542" s="222">
        <f t="shared" si="1329"/>
        <v>0</v>
      </c>
      <c r="HO542" s="222">
        <f t="shared" si="1330"/>
        <v>0</v>
      </c>
      <c r="HP542" s="222">
        <f t="shared" si="1331"/>
        <v>0</v>
      </c>
      <c r="HQ542" s="222">
        <f t="shared" si="1332"/>
        <v>0</v>
      </c>
      <c r="HR542" s="222">
        <f t="shared" si="1333"/>
        <v>0</v>
      </c>
      <c r="HS542" s="222">
        <f t="shared" si="1334"/>
        <v>0</v>
      </c>
      <c r="HT542" s="222">
        <f t="shared" si="1335"/>
        <v>0</v>
      </c>
      <c r="HU542" s="222">
        <f t="shared" si="1336"/>
        <v>0</v>
      </c>
      <c r="HV542" s="222">
        <f t="shared" si="1337"/>
        <v>0</v>
      </c>
      <c r="HW542" s="222">
        <f t="shared" si="1338"/>
        <v>0</v>
      </c>
      <c r="HX542" s="222">
        <f t="shared" si="1339"/>
        <v>0</v>
      </c>
      <c r="HY542" s="222">
        <f t="shared" si="1340"/>
        <v>0</v>
      </c>
      <c r="HZ542" s="222">
        <f t="shared" si="1341"/>
        <v>0</v>
      </c>
      <c r="IA542" s="222">
        <f t="shared" si="1342"/>
        <v>0</v>
      </c>
      <c r="IB542" s="222">
        <f t="shared" si="1343"/>
        <v>0</v>
      </c>
      <c r="IC542" s="222">
        <f t="shared" si="1344"/>
        <v>0</v>
      </c>
      <c r="ID542" s="222">
        <f t="shared" si="1345"/>
        <v>0</v>
      </c>
      <c r="IE542" s="222">
        <f t="shared" si="1346"/>
        <v>0</v>
      </c>
      <c r="IF542" s="222">
        <f t="shared" si="1347"/>
        <v>0</v>
      </c>
      <c r="IG542" s="222">
        <f t="shared" si="1348"/>
        <v>0</v>
      </c>
      <c r="IH542" s="222">
        <f t="shared" si="1349"/>
        <v>0</v>
      </c>
      <c r="II542" s="222">
        <f t="shared" si="1350"/>
        <v>0</v>
      </c>
      <c r="IJ542" s="222">
        <f t="shared" si="1351"/>
        <v>0</v>
      </c>
      <c r="IK542" s="222">
        <f t="shared" si="1352"/>
        <v>0</v>
      </c>
      <c r="IL542" s="222">
        <f t="shared" si="1353"/>
        <v>0</v>
      </c>
      <c r="IM542" s="222">
        <f t="shared" si="1354"/>
        <v>0</v>
      </c>
      <c r="IN542" s="222">
        <f t="shared" si="1355"/>
        <v>0</v>
      </c>
      <c r="IO542" s="222">
        <f t="shared" si="1356"/>
        <v>0</v>
      </c>
      <c r="IP542" s="222">
        <f t="shared" si="1357"/>
        <v>0</v>
      </c>
      <c r="IQ542" s="222">
        <f t="shared" si="1358"/>
        <v>0</v>
      </c>
      <c r="IR542" s="222">
        <f t="shared" si="1359"/>
        <v>0</v>
      </c>
      <c r="IS542" s="222">
        <f t="shared" si="1360"/>
        <v>0</v>
      </c>
      <c r="IT542" s="222">
        <f t="shared" si="1361"/>
        <v>0</v>
      </c>
      <c r="IU542" s="222">
        <f t="shared" si="1362"/>
        <v>0</v>
      </c>
      <c r="IV542" s="222">
        <f t="shared" si="1363"/>
        <v>0</v>
      </c>
      <c r="IW542" s="222">
        <f t="shared" si="1364"/>
        <v>0</v>
      </c>
      <c r="IX542" s="222">
        <f t="shared" si="1365"/>
        <v>0</v>
      </c>
      <c r="IY542" s="222">
        <f t="shared" si="1366"/>
        <v>0</v>
      </c>
      <c r="IZ542" s="222">
        <f t="shared" si="1367"/>
        <v>0</v>
      </c>
      <c r="JA542" s="222">
        <f t="shared" si="1368"/>
        <v>0</v>
      </c>
      <c r="JB542" s="222">
        <f t="shared" si="1369"/>
        <v>0</v>
      </c>
    </row>
    <row r="543" spans="2:262">
      <c r="B543" s="230">
        <v>182</v>
      </c>
      <c r="C543" s="229">
        <f t="shared" si="1370"/>
        <v>3.5546875000000027E-3</v>
      </c>
      <c r="D543" s="226">
        <f t="shared" ca="1" si="1113"/>
        <v>23.595723989060705</v>
      </c>
      <c r="E543" s="225">
        <f ca="1">GF361</f>
        <v>-0.40427601093929394</v>
      </c>
      <c r="F543" s="224">
        <v>182</v>
      </c>
      <c r="G543" s="222">
        <f t="shared" si="1114"/>
        <v>0</v>
      </c>
      <c r="H543" s="222">
        <f t="shared" si="1115"/>
        <v>0</v>
      </c>
      <c r="I543" s="222">
        <f t="shared" si="1116"/>
        <v>0</v>
      </c>
      <c r="J543" s="222">
        <f t="shared" si="1117"/>
        <v>0</v>
      </c>
      <c r="K543" s="222">
        <f t="shared" si="1118"/>
        <v>0</v>
      </c>
      <c r="L543" s="222">
        <f t="shared" si="1119"/>
        <v>0</v>
      </c>
      <c r="M543" s="222">
        <f t="shared" si="1120"/>
        <v>0</v>
      </c>
      <c r="N543" s="222">
        <f t="shared" si="1121"/>
        <v>0</v>
      </c>
      <c r="O543" s="222">
        <f t="shared" si="1122"/>
        <v>0</v>
      </c>
      <c r="P543" s="222">
        <f t="shared" si="1123"/>
        <v>0</v>
      </c>
      <c r="Q543" s="222">
        <f t="shared" si="1124"/>
        <v>0</v>
      </c>
      <c r="R543" s="222">
        <f t="shared" si="1125"/>
        <v>0</v>
      </c>
      <c r="S543" s="222">
        <f t="shared" si="1126"/>
        <v>0</v>
      </c>
      <c r="T543" s="222">
        <f t="shared" si="1127"/>
        <v>0</v>
      </c>
      <c r="U543" s="222">
        <f t="shared" si="1128"/>
        <v>0</v>
      </c>
      <c r="V543" s="222">
        <f t="shared" si="1129"/>
        <v>0</v>
      </c>
      <c r="W543" s="222">
        <f t="shared" si="1130"/>
        <v>0</v>
      </c>
      <c r="X543" s="222">
        <f t="shared" si="1131"/>
        <v>0</v>
      </c>
      <c r="Y543" s="222">
        <f t="shared" si="1132"/>
        <v>0</v>
      </c>
      <c r="Z543" s="222">
        <f t="shared" si="1133"/>
        <v>0</v>
      </c>
      <c r="AA543" s="222">
        <f t="shared" si="1134"/>
        <v>0</v>
      </c>
      <c r="AB543" s="222">
        <f t="shared" si="1135"/>
        <v>0</v>
      </c>
      <c r="AC543" s="222">
        <f t="shared" si="1136"/>
        <v>0</v>
      </c>
      <c r="AD543" s="222">
        <f t="shared" si="1137"/>
        <v>0</v>
      </c>
      <c r="AE543" s="222">
        <f t="shared" si="1138"/>
        <v>0</v>
      </c>
      <c r="AF543" s="222">
        <f t="shared" si="1139"/>
        <v>0</v>
      </c>
      <c r="AG543" s="222">
        <f t="shared" si="1140"/>
        <v>0</v>
      </c>
      <c r="AH543" s="222">
        <f t="shared" si="1141"/>
        <v>0</v>
      </c>
      <c r="AI543" s="222">
        <f t="shared" si="1142"/>
        <v>0</v>
      </c>
      <c r="AJ543" s="222">
        <f t="shared" si="1143"/>
        <v>0</v>
      </c>
      <c r="AK543" s="222">
        <f t="shared" si="1144"/>
        <v>0</v>
      </c>
      <c r="AL543" s="222">
        <f t="shared" si="1145"/>
        <v>0</v>
      </c>
      <c r="AM543" s="222">
        <f t="shared" si="1146"/>
        <v>0</v>
      </c>
      <c r="AN543" s="222">
        <f t="shared" si="1147"/>
        <v>0</v>
      </c>
      <c r="AO543" s="222">
        <f t="shared" si="1148"/>
        <v>0</v>
      </c>
      <c r="AP543" s="222">
        <f t="shared" si="1149"/>
        <v>0</v>
      </c>
      <c r="AQ543" s="222">
        <f t="shared" si="1150"/>
        <v>0</v>
      </c>
      <c r="AR543" s="222">
        <f t="shared" si="1151"/>
        <v>0</v>
      </c>
      <c r="AS543" s="222">
        <f t="shared" si="1152"/>
        <v>0</v>
      </c>
      <c r="AT543" s="222">
        <f t="shared" si="1153"/>
        <v>0</v>
      </c>
      <c r="AU543" s="222">
        <f t="shared" si="1154"/>
        <v>0</v>
      </c>
      <c r="AV543" s="222">
        <f t="shared" si="1155"/>
        <v>0</v>
      </c>
      <c r="AW543" s="222">
        <f t="shared" si="1156"/>
        <v>0</v>
      </c>
      <c r="AX543" s="222">
        <f t="shared" si="1157"/>
        <v>0</v>
      </c>
      <c r="AY543" s="222">
        <f t="shared" si="1158"/>
        <v>0</v>
      </c>
      <c r="AZ543" s="222">
        <f t="shared" si="1159"/>
        <v>0</v>
      </c>
      <c r="BA543" s="222">
        <f t="shared" si="1160"/>
        <v>0</v>
      </c>
      <c r="BB543" s="222">
        <f t="shared" si="1161"/>
        <v>0</v>
      </c>
      <c r="BC543" s="222">
        <f t="shared" si="1162"/>
        <v>0</v>
      </c>
      <c r="BD543" s="222">
        <f t="shared" si="1163"/>
        <v>0</v>
      </c>
      <c r="BE543" s="222">
        <f t="shared" si="1164"/>
        <v>0</v>
      </c>
      <c r="BF543" s="222">
        <f t="shared" si="1165"/>
        <v>0</v>
      </c>
      <c r="BG543" s="222">
        <f t="shared" si="1166"/>
        <v>0</v>
      </c>
      <c r="BH543" s="222">
        <f t="shared" si="1167"/>
        <v>0</v>
      </c>
      <c r="BI543" s="222">
        <f t="shared" si="1168"/>
        <v>0</v>
      </c>
      <c r="BJ543" s="222">
        <f t="shared" si="1169"/>
        <v>0</v>
      </c>
      <c r="BK543" s="222">
        <f t="shared" si="1170"/>
        <v>0</v>
      </c>
      <c r="BL543" s="222">
        <f t="shared" si="1171"/>
        <v>0</v>
      </c>
      <c r="BM543" s="222">
        <f t="shared" si="1172"/>
        <v>0</v>
      </c>
      <c r="BN543" s="222">
        <f t="shared" si="1173"/>
        <v>0</v>
      </c>
      <c r="BO543" s="222">
        <f t="shared" si="1174"/>
        <v>0</v>
      </c>
      <c r="BP543" s="222">
        <f t="shared" si="1175"/>
        <v>0</v>
      </c>
      <c r="BQ543" s="222">
        <f t="shared" si="1176"/>
        <v>0</v>
      </c>
      <c r="BR543" s="222">
        <f t="shared" si="1177"/>
        <v>0</v>
      </c>
      <c r="BS543" s="222">
        <f t="shared" si="1178"/>
        <v>0</v>
      </c>
      <c r="BT543" s="222">
        <f t="shared" si="1179"/>
        <v>0</v>
      </c>
      <c r="BU543" s="222">
        <f t="shared" si="1180"/>
        <v>0</v>
      </c>
      <c r="BV543" s="222">
        <f t="shared" si="1181"/>
        <v>0</v>
      </c>
      <c r="BW543" s="222">
        <f t="shared" si="1182"/>
        <v>0</v>
      </c>
      <c r="BX543" s="222">
        <f t="shared" si="1183"/>
        <v>0</v>
      </c>
      <c r="BY543" s="222">
        <f t="shared" si="1184"/>
        <v>0</v>
      </c>
      <c r="BZ543" s="222">
        <f t="shared" si="1185"/>
        <v>0</v>
      </c>
      <c r="CA543" s="222">
        <f t="shared" si="1186"/>
        <v>0</v>
      </c>
      <c r="CB543" s="222">
        <f t="shared" si="1187"/>
        <v>0</v>
      </c>
      <c r="CC543" s="222">
        <f t="shared" si="1188"/>
        <v>0</v>
      </c>
      <c r="CD543" s="222">
        <f t="shared" si="1189"/>
        <v>0</v>
      </c>
      <c r="CE543" s="222">
        <f t="shared" si="1190"/>
        <v>0</v>
      </c>
      <c r="CF543" s="222">
        <f t="shared" si="1191"/>
        <v>0</v>
      </c>
      <c r="CG543" s="222">
        <f t="shared" si="1192"/>
        <v>0</v>
      </c>
      <c r="CH543" s="222">
        <f t="shared" si="1193"/>
        <v>0</v>
      </c>
      <c r="CI543" s="222">
        <f t="shared" si="1194"/>
        <v>0</v>
      </c>
      <c r="CJ543" s="222">
        <f t="shared" si="1195"/>
        <v>0</v>
      </c>
      <c r="CK543" s="222">
        <f t="shared" si="1196"/>
        <v>0</v>
      </c>
      <c r="CL543" s="222">
        <f t="shared" si="1197"/>
        <v>0</v>
      </c>
      <c r="CM543" s="222">
        <f t="shared" si="1198"/>
        <v>0</v>
      </c>
      <c r="CN543" s="222">
        <f t="shared" si="1199"/>
        <v>0</v>
      </c>
      <c r="CO543" s="222">
        <f t="shared" si="1200"/>
        <v>0</v>
      </c>
      <c r="CP543" s="222">
        <f t="shared" si="1201"/>
        <v>0</v>
      </c>
      <c r="CQ543" s="222">
        <f t="shared" si="1202"/>
        <v>0</v>
      </c>
      <c r="CR543" s="222">
        <f t="shared" si="1203"/>
        <v>0</v>
      </c>
      <c r="CS543" s="222">
        <f t="shared" si="1204"/>
        <v>0</v>
      </c>
      <c r="CT543" s="222">
        <f t="shared" si="1205"/>
        <v>0</v>
      </c>
      <c r="CU543" s="222">
        <f t="shared" si="1206"/>
        <v>0</v>
      </c>
      <c r="CV543" s="222">
        <f t="shared" si="1207"/>
        <v>0</v>
      </c>
      <c r="CW543" s="222">
        <f t="shared" si="1208"/>
        <v>0</v>
      </c>
      <c r="CX543" s="222">
        <f t="shared" si="1209"/>
        <v>0</v>
      </c>
      <c r="CY543" s="222">
        <f t="shared" si="1210"/>
        <v>0</v>
      </c>
      <c r="CZ543" s="222">
        <f t="shared" si="1211"/>
        <v>0</v>
      </c>
      <c r="DA543" s="222">
        <f t="shared" si="1212"/>
        <v>0</v>
      </c>
      <c r="DB543" s="222">
        <f t="shared" si="1213"/>
        <v>0</v>
      </c>
      <c r="DC543" s="222">
        <f t="shared" si="1214"/>
        <v>0</v>
      </c>
      <c r="DD543" s="222">
        <f t="shared" si="1215"/>
        <v>0</v>
      </c>
      <c r="DE543" s="222">
        <f t="shared" si="1216"/>
        <v>0</v>
      </c>
      <c r="DF543" s="222">
        <f t="shared" si="1217"/>
        <v>0</v>
      </c>
      <c r="DG543" s="222">
        <f t="shared" si="1218"/>
        <v>0</v>
      </c>
      <c r="DH543" s="222">
        <f t="shared" si="1219"/>
        <v>0</v>
      </c>
      <c r="DI543" s="222">
        <f t="shared" si="1220"/>
        <v>0</v>
      </c>
      <c r="DJ543" s="222">
        <f t="shared" si="1221"/>
        <v>0</v>
      </c>
      <c r="DK543" s="222">
        <f t="shared" si="1222"/>
        <v>0</v>
      </c>
      <c r="DL543" s="222">
        <f t="shared" si="1223"/>
        <v>0</v>
      </c>
      <c r="DM543" s="222">
        <f t="shared" si="1224"/>
        <v>0</v>
      </c>
      <c r="DN543" s="222">
        <f t="shared" si="1225"/>
        <v>0</v>
      </c>
      <c r="DO543" s="222">
        <f t="shared" si="1226"/>
        <v>0</v>
      </c>
      <c r="DP543" s="222">
        <f t="shared" si="1227"/>
        <v>0</v>
      </c>
      <c r="DQ543" s="222">
        <f t="shared" si="1228"/>
        <v>0</v>
      </c>
      <c r="DR543" s="222">
        <f t="shared" si="1229"/>
        <v>0</v>
      </c>
      <c r="DS543" s="222">
        <f t="shared" si="1230"/>
        <v>0</v>
      </c>
      <c r="DT543" s="222">
        <f t="shared" si="1231"/>
        <v>0</v>
      </c>
      <c r="DU543" s="222">
        <f t="shared" si="1232"/>
        <v>0</v>
      </c>
      <c r="DV543" s="222">
        <f t="shared" si="1233"/>
        <v>0</v>
      </c>
      <c r="DW543" s="222">
        <f t="shared" si="1234"/>
        <v>0</v>
      </c>
      <c r="DX543" s="222">
        <f t="shared" si="1235"/>
        <v>0</v>
      </c>
      <c r="DY543" s="222">
        <f t="shared" si="1236"/>
        <v>0</v>
      </c>
      <c r="DZ543" s="222">
        <f t="shared" si="1237"/>
        <v>0</v>
      </c>
      <c r="EA543" s="222">
        <f t="shared" si="1238"/>
        <v>0</v>
      </c>
      <c r="EB543" s="222">
        <f t="shared" si="1239"/>
        <v>0</v>
      </c>
      <c r="EC543" s="222">
        <f t="shared" si="1240"/>
        <v>0</v>
      </c>
      <c r="ED543" s="222">
        <f t="shared" si="1241"/>
        <v>0</v>
      </c>
      <c r="EE543" s="222">
        <f t="shared" si="1242"/>
        <v>0</v>
      </c>
      <c r="EF543" s="222">
        <f t="shared" si="1243"/>
        <v>0</v>
      </c>
      <c r="EG543" s="222">
        <f t="shared" si="1244"/>
        <v>0</v>
      </c>
      <c r="EH543" s="222">
        <f t="shared" si="1245"/>
        <v>0</v>
      </c>
      <c r="EI543" s="222">
        <f t="shared" si="1246"/>
        <v>0</v>
      </c>
      <c r="EJ543" s="222">
        <f t="shared" si="1247"/>
        <v>0</v>
      </c>
      <c r="EK543" s="222">
        <f t="shared" si="1248"/>
        <v>0</v>
      </c>
      <c r="EL543" s="222">
        <f t="shared" si="1249"/>
        <v>0</v>
      </c>
      <c r="EM543" s="222">
        <f t="shared" si="1250"/>
        <v>0</v>
      </c>
      <c r="EN543" s="222">
        <f t="shared" si="1251"/>
        <v>0</v>
      </c>
      <c r="EO543" s="222">
        <f t="shared" si="1252"/>
        <v>0</v>
      </c>
      <c r="EP543" s="222">
        <f t="shared" si="1253"/>
        <v>0</v>
      </c>
      <c r="EQ543" s="222">
        <f t="shared" si="1254"/>
        <v>0</v>
      </c>
      <c r="ER543" s="222">
        <f t="shared" si="1255"/>
        <v>0</v>
      </c>
      <c r="ES543" s="222">
        <f t="shared" si="1256"/>
        <v>0</v>
      </c>
      <c r="ET543" s="222">
        <f t="shared" si="1257"/>
        <v>0</v>
      </c>
      <c r="EU543" s="222">
        <f t="shared" si="1258"/>
        <v>0</v>
      </c>
      <c r="EV543" s="222">
        <f t="shared" si="1259"/>
        <v>0</v>
      </c>
      <c r="EW543" s="222">
        <f t="shared" si="1260"/>
        <v>0</v>
      </c>
      <c r="EX543" s="222">
        <f t="shared" si="1261"/>
        <v>0</v>
      </c>
      <c r="EY543" s="222">
        <f t="shared" si="1262"/>
        <v>0</v>
      </c>
      <c r="EZ543" s="222">
        <f t="shared" si="1263"/>
        <v>0</v>
      </c>
      <c r="FA543" s="222">
        <f t="shared" si="1264"/>
        <v>0</v>
      </c>
      <c r="FB543" s="222">
        <f t="shared" si="1265"/>
        <v>0</v>
      </c>
      <c r="FC543" s="222">
        <f t="shared" si="1266"/>
        <v>0</v>
      </c>
      <c r="FD543" s="222">
        <f t="shared" si="1267"/>
        <v>0</v>
      </c>
      <c r="FE543" s="222">
        <f t="shared" si="1268"/>
        <v>0</v>
      </c>
      <c r="FF543" s="222">
        <f t="shared" si="1269"/>
        <v>0</v>
      </c>
      <c r="FG543" s="222">
        <f t="shared" si="1270"/>
        <v>0</v>
      </c>
      <c r="FH543" s="222">
        <f t="shared" si="1271"/>
        <v>0</v>
      </c>
      <c r="FI543" s="222">
        <f t="shared" si="1272"/>
        <v>0</v>
      </c>
      <c r="FJ543" s="222">
        <f t="shared" si="1273"/>
        <v>0</v>
      </c>
      <c r="FK543" s="222">
        <f t="shared" si="1274"/>
        <v>0</v>
      </c>
      <c r="FL543" s="222">
        <f t="shared" si="1275"/>
        <v>0</v>
      </c>
      <c r="FM543" s="222">
        <f t="shared" si="1276"/>
        <v>0</v>
      </c>
      <c r="FN543" s="222">
        <f t="shared" si="1277"/>
        <v>0</v>
      </c>
      <c r="FO543" s="222">
        <f t="shared" si="1278"/>
        <v>0</v>
      </c>
      <c r="FP543" s="222">
        <f t="shared" si="1279"/>
        <v>0</v>
      </c>
      <c r="FQ543" s="222">
        <f t="shared" si="1280"/>
        <v>0</v>
      </c>
      <c r="FR543" s="222">
        <f t="shared" si="1281"/>
        <v>0</v>
      </c>
      <c r="FS543" s="222">
        <f t="shared" si="1282"/>
        <v>0</v>
      </c>
      <c r="FT543" s="222">
        <f t="shared" si="1283"/>
        <v>0</v>
      </c>
      <c r="FU543" s="222">
        <f t="shared" si="1284"/>
        <v>0</v>
      </c>
      <c r="FV543" s="222">
        <f t="shared" si="1285"/>
        <v>0</v>
      </c>
      <c r="FW543" s="222">
        <f t="shared" si="1286"/>
        <v>0</v>
      </c>
      <c r="FX543" s="222">
        <f t="shared" si="1287"/>
        <v>0</v>
      </c>
      <c r="FY543" s="222">
        <f t="shared" si="1288"/>
        <v>0</v>
      </c>
      <c r="FZ543" s="222">
        <f t="shared" si="1289"/>
        <v>0</v>
      </c>
      <c r="GA543" s="222">
        <f t="shared" si="1290"/>
        <v>0</v>
      </c>
      <c r="GB543" s="222">
        <f t="shared" si="1291"/>
        <v>0</v>
      </c>
      <c r="GC543" s="222">
        <f t="shared" si="1292"/>
        <v>0</v>
      </c>
      <c r="GD543" s="222">
        <f t="shared" si="1293"/>
        <v>0</v>
      </c>
      <c r="GE543" s="222">
        <f t="shared" si="1294"/>
        <v>0</v>
      </c>
      <c r="GF543" s="222">
        <f t="shared" si="1295"/>
        <v>0</v>
      </c>
      <c r="GG543" s="222">
        <f t="shared" si="1296"/>
        <v>0</v>
      </c>
      <c r="GH543" s="222">
        <f t="shared" si="1297"/>
        <v>0</v>
      </c>
      <c r="GI543" s="222">
        <f t="shared" si="1298"/>
        <v>0</v>
      </c>
      <c r="GJ543" s="222">
        <f t="shared" si="1299"/>
        <v>0</v>
      </c>
      <c r="GK543" s="222">
        <f t="shared" si="1300"/>
        <v>0</v>
      </c>
      <c r="GL543" s="222">
        <f t="shared" si="1301"/>
        <v>0</v>
      </c>
      <c r="GM543" s="222">
        <f t="shared" si="1302"/>
        <v>0</v>
      </c>
      <c r="GN543" s="222">
        <f t="shared" si="1303"/>
        <v>0</v>
      </c>
      <c r="GO543" s="222">
        <f t="shared" si="1304"/>
        <v>0</v>
      </c>
      <c r="GP543" s="222">
        <f t="shared" si="1305"/>
        <v>0</v>
      </c>
      <c r="GQ543" s="222">
        <f t="shared" si="1306"/>
        <v>0</v>
      </c>
      <c r="GR543" s="222">
        <f t="shared" si="1307"/>
        <v>0</v>
      </c>
      <c r="GS543" s="222">
        <f t="shared" si="1308"/>
        <v>0</v>
      </c>
      <c r="GT543" s="222">
        <f t="shared" si="1309"/>
        <v>0</v>
      </c>
      <c r="GU543" s="222">
        <f t="shared" si="1310"/>
        <v>0</v>
      </c>
      <c r="GV543" s="222">
        <f t="shared" si="1311"/>
        <v>0</v>
      </c>
      <c r="GW543" s="222">
        <f t="shared" si="1312"/>
        <v>0</v>
      </c>
      <c r="GX543" s="222">
        <f t="shared" si="1313"/>
        <v>0</v>
      </c>
      <c r="GY543" s="222">
        <f t="shared" si="1314"/>
        <v>0</v>
      </c>
      <c r="GZ543" s="222">
        <f t="shared" si="1315"/>
        <v>0</v>
      </c>
      <c r="HA543" s="222">
        <f t="shared" si="1316"/>
        <v>0</v>
      </c>
      <c r="HB543" s="222">
        <f t="shared" si="1317"/>
        <v>0</v>
      </c>
      <c r="HC543" s="222">
        <f t="shared" si="1318"/>
        <v>0</v>
      </c>
      <c r="HD543" s="222">
        <f t="shared" si="1319"/>
        <v>0</v>
      </c>
      <c r="HE543" s="222">
        <f t="shared" si="1320"/>
        <v>0</v>
      </c>
      <c r="HF543" s="222">
        <f t="shared" si="1321"/>
        <v>0</v>
      </c>
      <c r="HG543" s="222">
        <f t="shared" si="1322"/>
        <v>0</v>
      </c>
      <c r="HH543" s="222">
        <f t="shared" si="1323"/>
        <v>0</v>
      </c>
      <c r="HI543" s="222">
        <f t="shared" si="1324"/>
        <v>0</v>
      </c>
      <c r="HJ543" s="222">
        <f t="shared" si="1325"/>
        <v>0</v>
      </c>
      <c r="HK543" s="222">
        <f t="shared" si="1326"/>
        <v>0</v>
      </c>
      <c r="HL543" s="222">
        <f t="shared" si="1327"/>
        <v>0</v>
      </c>
      <c r="HM543" s="222">
        <f t="shared" si="1328"/>
        <v>0</v>
      </c>
      <c r="HN543" s="222">
        <f t="shared" si="1329"/>
        <v>0</v>
      </c>
      <c r="HO543" s="222">
        <f t="shared" si="1330"/>
        <v>0</v>
      </c>
      <c r="HP543" s="222">
        <f t="shared" si="1331"/>
        <v>0</v>
      </c>
      <c r="HQ543" s="222">
        <f t="shared" si="1332"/>
        <v>0</v>
      </c>
      <c r="HR543" s="222">
        <f t="shared" si="1333"/>
        <v>0</v>
      </c>
      <c r="HS543" s="222">
        <f t="shared" si="1334"/>
        <v>0</v>
      </c>
      <c r="HT543" s="222">
        <f t="shared" si="1335"/>
        <v>0</v>
      </c>
      <c r="HU543" s="222">
        <f t="shared" si="1336"/>
        <v>0</v>
      </c>
      <c r="HV543" s="222">
        <f t="shared" si="1337"/>
        <v>0</v>
      </c>
      <c r="HW543" s="222">
        <f t="shared" si="1338"/>
        <v>0</v>
      </c>
      <c r="HX543" s="222">
        <f t="shared" si="1339"/>
        <v>0</v>
      </c>
      <c r="HY543" s="222">
        <f t="shared" si="1340"/>
        <v>0</v>
      </c>
      <c r="HZ543" s="222">
        <f t="shared" si="1341"/>
        <v>0</v>
      </c>
      <c r="IA543" s="222">
        <f t="shared" si="1342"/>
        <v>0</v>
      </c>
      <c r="IB543" s="222">
        <f t="shared" si="1343"/>
        <v>0</v>
      </c>
      <c r="IC543" s="222">
        <f t="shared" si="1344"/>
        <v>0</v>
      </c>
      <c r="ID543" s="222">
        <f t="shared" si="1345"/>
        <v>0</v>
      </c>
      <c r="IE543" s="222">
        <f t="shared" si="1346"/>
        <v>0</v>
      </c>
      <c r="IF543" s="222">
        <f t="shared" si="1347"/>
        <v>0</v>
      </c>
      <c r="IG543" s="222">
        <f t="shared" si="1348"/>
        <v>0</v>
      </c>
      <c r="IH543" s="222">
        <f t="shared" si="1349"/>
        <v>0</v>
      </c>
      <c r="II543" s="222">
        <f t="shared" si="1350"/>
        <v>0</v>
      </c>
      <c r="IJ543" s="222">
        <f t="shared" si="1351"/>
        <v>0</v>
      </c>
      <c r="IK543" s="222">
        <f t="shared" si="1352"/>
        <v>0</v>
      </c>
      <c r="IL543" s="222">
        <f t="shared" si="1353"/>
        <v>0</v>
      </c>
      <c r="IM543" s="222">
        <f t="shared" si="1354"/>
        <v>0</v>
      </c>
      <c r="IN543" s="222">
        <f t="shared" si="1355"/>
        <v>0</v>
      </c>
      <c r="IO543" s="222">
        <f t="shared" si="1356"/>
        <v>0</v>
      </c>
      <c r="IP543" s="222">
        <f t="shared" si="1357"/>
        <v>0</v>
      </c>
      <c r="IQ543" s="222">
        <f t="shared" si="1358"/>
        <v>0</v>
      </c>
      <c r="IR543" s="222">
        <f t="shared" si="1359"/>
        <v>0</v>
      </c>
      <c r="IS543" s="222">
        <f t="shared" si="1360"/>
        <v>0</v>
      </c>
      <c r="IT543" s="222">
        <f t="shared" si="1361"/>
        <v>0</v>
      </c>
      <c r="IU543" s="222">
        <f t="shared" si="1362"/>
        <v>0</v>
      </c>
      <c r="IV543" s="222">
        <f t="shared" si="1363"/>
        <v>0</v>
      </c>
      <c r="IW543" s="222">
        <f t="shared" si="1364"/>
        <v>0</v>
      </c>
      <c r="IX543" s="222">
        <f t="shared" si="1365"/>
        <v>0</v>
      </c>
      <c r="IY543" s="222">
        <f t="shared" si="1366"/>
        <v>0</v>
      </c>
      <c r="IZ543" s="222">
        <f t="shared" si="1367"/>
        <v>0</v>
      </c>
      <c r="JA543" s="222">
        <f t="shared" si="1368"/>
        <v>0</v>
      </c>
      <c r="JB543" s="222">
        <f t="shared" si="1369"/>
        <v>0</v>
      </c>
    </row>
    <row r="544" spans="2:262">
      <c r="B544" s="230">
        <v>183</v>
      </c>
      <c r="C544" s="229">
        <f t="shared" si="1370"/>
        <v>3.5742187500000027E-3</v>
      </c>
      <c r="D544" s="226">
        <f t="shared" ca="1" si="1113"/>
        <v>23.57105013335455</v>
      </c>
      <c r="E544" s="225">
        <f ca="1">GG361</f>
        <v>-0.42894986664545115</v>
      </c>
      <c r="F544" s="224">
        <v>183</v>
      </c>
      <c r="G544" s="222">
        <f t="shared" si="1114"/>
        <v>0</v>
      </c>
      <c r="H544" s="222">
        <f t="shared" si="1115"/>
        <v>0</v>
      </c>
      <c r="I544" s="222">
        <f t="shared" si="1116"/>
        <v>0</v>
      </c>
      <c r="J544" s="222">
        <f t="shared" si="1117"/>
        <v>0</v>
      </c>
      <c r="K544" s="222">
        <f t="shared" si="1118"/>
        <v>0</v>
      </c>
      <c r="L544" s="222">
        <f t="shared" si="1119"/>
        <v>0</v>
      </c>
      <c r="M544" s="222">
        <f t="shared" si="1120"/>
        <v>0</v>
      </c>
      <c r="N544" s="222">
        <f t="shared" si="1121"/>
        <v>0</v>
      </c>
      <c r="O544" s="222">
        <f t="shared" si="1122"/>
        <v>0</v>
      </c>
      <c r="P544" s="222">
        <f t="shared" si="1123"/>
        <v>0</v>
      </c>
      <c r="Q544" s="222">
        <f t="shared" si="1124"/>
        <v>0</v>
      </c>
      <c r="R544" s="222">
        <f t="shared" si="1125"/>
        <v>0</v>
      </c>
      <c r="S544" s="222">
        <f t="shared" si="1126"/>
        <v>0</v>
      </c>
      <c r="T544" s="222">
        <f t="shared" si="1127"/>
        <v>0</v>
      </c>
      <c r="U544" s="222">
        <f t="shared" si="1128"/>
        <v>0</v>
      </c>
      <c r="V544" s="222">
        <f t="shared" si="1129"/>
        <v>0</v>
      </c>
      <c r="W544" s="222">
        <f t="shared" si="1130"/>
        <v>0</v>
      </c>
      <c r="X544" s="222">
        <f t="shared" si="1131"/>
        <v>0</v>
      </c>
      <c r="Y544" s="222">
        <f t="shared" si="1132"/>
        <v>0</v>
      </c>
      <c r="Z544" s="222">
        <f t="shared" si="1133"/>
        <v>0</v>
      </c>
      <c r="AA544" s="222">
        <f t="shared" si="1134"/>
        <v>0</v>
      </c>
      <c r="AB544" s="222">
        <f t="shared" si="1135"/>
        <v>0</v>
      </c>
      <c r="AC544" s="222">
        <f t="shared" si="1136"/>
        <v>0</v>
      </c>
      <c r="AD544" s="222">
        <f t="shared" si="1137"/>
        <v>0</v>
      </c>
      <c r="AE544" s="222">
        <f t="shared" si="1138"/>
        <v>0</v>
      </c>
      <c r="AF544" s="222">
        <f t="shared" si="1139"/>
        <v>0</v>
      </c>
      <c r="AG544" s="222">
        <f t="shared" si="1140"/>
        <v>0</v>
      </c>
      <c r="AH544" s="222">
        <f t="shared" si="1141"/>
        <v>0</v>
      </c>
      <c r="AI544" s="222">
        <f t="shared" si="1142"/>
        <v>0</v>
      </c>
      <c r="AJ544" s="222">
        <f t="shared" si="1143"/>
        <v>0</v>
      </c>
      <c r="AK544" s="222">
        <f t="shared" si="1144"/>
        <v>0</v>
      </c>
      <c r="AL544" s="222">
        <f t="shared" si="1145"/>
        <v>0</v>
      </c>
      <c r="AM544" s="222">
        <f t="shared" si="1146"/>
        <v>0</v>
      </c>
      <c r="AN544" s="222">
        <f t="shared" si="1147"/>
        <v>0</v>
      </c>
      <c r="AO544" s="222">
        <f t="shared" si="1148"/>
        <v>0</v>
      </c>
      <c r="AP544" s="222">
        <f t="shared" si="1149"/>
        <v>0</v>
      </c>
      <c r="AQ544" s="222">
        <f t="shared" si="1150"/>
        <v>0</v>
      </c>
      <c r="AR544" s="222">
        <f t="shared" si="1151"/>
        <v>0</v>
      </c>
      <c r="AS544" s="222">
        <f t="shared" si="1152"/>
        <v>0</v>
      </c>
      <c r="AT544" s="222">
        <f t="shared" si="1153"/>
        <v>0</v>
      </c>
      <c r="AU544" s="222">
        <f t="shared" si="1154"/>
        <v>0</v>
      </c>
      <c r="AV544" s="222">
        <f t="shared" si="1155"/>
        <v>0</v>
      </c>
      <c r="AW544" s="222">
        <f t="shared" si="1156"/>
        <v>0</v>
      </c>
      <c r="AX544" s="222">
        <f t="shared" si="1157"/>
        <v>0</v>
      </c>
      <c r="AY544" s="222">
        <f t="shared" si="1158"/>
        <v>0</v>
      </c>
      <c r="AZ544" s="222">
        <f t="shared" si="1159"/>
        <v>0</v>
      </c>
      <c r="BA544" s="222">
        <f t="shared" si="1160"/>
        <v>0</v>
      </c>
      <c r="BB544" s="222">
        <f t="shared" si="1161"/>
        <v>0</v>
      </c>
      <c r="BC544" s="222">
        <f t="shared" si="1162"/>
        <v>0</v>
      </c>
      <c r="BD544" s="222">
        <f t="shared" si="1163"/>
        <v>0</v>
      </c>
      <c r="BE544" s="222">
        <f t="shared" si="1164"/>
        <v>0</v>
      </c>
      <c r="BF544" s="222">
        <f t="shared" si="1165"/>
        <v>0</v>
      </c>
      <c r="BG544" s="222">
        <f t="shared" si="1166"/>
        <v>0</v>
      </c>
      <c r="BH544" s="222">
        <f t="shared" si="1167"/>
        <v>0</v>
      </c>
      <c r="BI544" s="222">
        <f t="shared" si="1168"/>
        <v>0</v>
      </c>
      <c r="BJ544" s="222">
        <f t="shared" si="1169"/>
        <v>0</v>
      </c>
      <c r="BK544" s="222">
        <f t="shared" si="1170"/>
        <v>0</v>
      </c>
      <c r="BL544" s="222">
        <f t="shared" si="1171"/>
        <v>0</v>
      </c>
      <c r="BM544" s="222">
        <f t="shared" si="1172"/>
        <v>0</v>
      </c>
      <c r="BN544" s="222">
        <f t="shared" si="1173"/>
        <v>0</v>
      </c>
      <c r="BO544" s="222">
        <f t="shared" si="1174"/>
        <v>0</v>
      </c>
      <c r="BP544" s="222">
        <f t="shared" si="1175"/>
        <v>0</v>
      </c>
      <c r="BQ544" s="222">
        <f t="shared" si="1176"/>
        <v>0</v>
      </c>
      <c r="BR544" s="222">
        <f t="shared" si="1177"/>
        <v>0</v>
      </c>
      <c r="BS544" s="222">
        <f t="shared" si="1178"/>
        <v>0</v>
      </c>
      <c r="BT544" s="222">
        <f t="shared" si="1179"/>
        <v>0</v>
      </c>
      <c r="BU544" s="222">
        <f t="shared" si="1180"/>
        <v>0</v>
      </c>
      <c r="BV544" s="222">
        <f t="shared" si="1181"/>
        <v>0</v>
      </c>
      <c r="BW544" s="222">
        <f t="shared" si="1182"/>
        <v>0</v>
      </c>
      <c r="BX544" s="222">
        <f t="shared" si="1183"/>
        <v>0</v>
      </c>
      <c r="BY544" s="222">
        <f t="shared" si="1184"/>
        <v>0</v>
      </c>
      <c r="BZ544" s="222">
        <f t="shared" si="1185"/>
        <v>0</v>
      </c>
      <c r="CA544" s="222">
        <f t="shared" si="1186"/>
        <v>0</v>
      </c>
      <c r="CB544" s="222">
        <f t="shared" si="1187"/>
        <v>0</v>
      </c>
      <c r="CC544" s="222">
        <f t="shared" si="1188"/>
        <v>0</v>
      </c>
      <c r="CD544" s="222">
        <f t="shared" si="1189"/>
        <v>0</v>
      </c>
      <c r="CE544" s="222">
        <f t="shared" si="1190"/>
        <v>0</v>
      </c>
      <c r="CF544" s="222">
        <f t="shared" si="1191"/>
        <v>0</v>
      </c>
      <c r="CG544" s="222">
        <f t="shared" si="1192"/>
        <v>0</v>
      </c>
      <c r="CH544" s="222">
        <f t="shared" si="1193"/>
        <v>0</v>
      </c>
      <c r="CI544" s="222">
        <f t="shared" si="1194"/>
        <v>0</v>
      </c>
      <c r="CJ544" s="222">
        <f t="shared" si="1195"/>
        <v>0</v>
      </c>
      <c r="CK544" s="222">
        <f t="shared" si="1196"/>
        <v>0</v>
      </c>
      <c r="CL544" s="222">
        <f t="shared" si="1197"/>
        <v>0</v>
      </c>
      <c r="CM544" s="222">
        <f t="shared" si="1198"/>
        <v>0</v>
      </c>
      <c r="CN544" s="222">
        <f t="shared" si="1199"/>
        <v>0</v>
      </c>
      <c r="CO544" s="222">
        <f t="shared" si="1200"/>
        <v>0</v>
      </c>
      <c r="CP544" s="222">
        <f t="shared" si="1201"/>
        <v>0</v>
      </c>
      <c r="CQ544" s="222">
        <f t="shared" si="1202"/>
        <v>0</v>
      </c>
      <c r="CR544" s="222">
        <f t="shared" si="1203"/>
        <v>0</v>
      </c>
      <c r="CS544" s="222">
        <f t="shared" si="1204"/>
        <v>0</v>
      </c>
      <c r="CT544" s="222">
        <f t="shared" si="1205"/>
        <v>0</v>
      </c>
      <c r="CU544" s="222">
        <f t="shared" si="1206"/>
        <v>0</v>
      </c>
      <c r="CV544" s="222">
        <f t="shared" si="1207"/>
        <v>0</v>
      </c>
      <c r="CW544" s="222">
        <f t="shared" si="1208"/>
        <v>0</v>
      </c>
      <c r="CX544" s="222">
        <f t="shared" si="1209"/>
        <v>0</v>
      </c>
      <c r="CY544" s="222">
        <f t="shared" si="1210"/>
        <v>0</v>
      </c>
      <c r="CZ544" s="222">
        <f t="shared" si="1211"/>
        <v>0</v>
      </c>
      <c r="DA544" s="222">
        <f t="shared" si="1212"/>
        <v>0</v>
      </c>
      <c r="DB544" s="222">
        <f t="shared" si="1213"/>
        <v>0</v>
      </c>
      <c r="DC544" s="222">
        <f t="shared" si="1214"/>
        <v>0</v>
      </c>
      <c r="DD544" s="222">
        <f t="shared" si="1215"/>
        <v>0</v>
      </c>
      <c r="DE544" s="222">
        <f t="shared" si="1216"/>
        <v>0</v>
      </c>
      <c r="DF544" s="222">
        <f t="shared" si="1217"/>
        <v>0</v>
      </c>
      <c r="DG544" s="222">
        <f t="shared" si="1218"/>
        <v>0</v>
      </c>
      <c r="DH544" s="222">
        <f t="shared" si="1219"/>
        <v>0</v>
      </c>
      <c r="DI544" s="222">
        <f t="shared" si="1220"/>
        <v>0</v>
      </c>
      <c r="DJ544" s="222">
        <f t="shared" si="1221"/>
        <v>0</v>
      </c>
      <c r="DK544" s="222">
        <f t="shared" si="1222"/>
        <v>0</v>
      </c>
      <c r="DL544" s="222">
        <f t="shared" si="1223"/>
        <v>0</v>
      </c>
      <c r="DM544" s="222">
        <f t="shared" si="1224"/>
        <v>0</v>
      </c>
      <c r="DN544" s="222">
        <f t="shared" si="1225"/>
        <v>0</v>
      </c>
      <c r="DO544" s="222">
        <f t="shared" si="1226"/>
        <v>0</v>
      </c>
      <c r="DP544" s="222">
        <f t="shared" si="1227"/>
        <v>0</v>
      </c>
      <c r="DQ544" s="222">
        <f t="shared" si="1228"/>
        <v>0</v>
      </c>
      <c r="DR544" s="222">
        <f t="shared" si="1229"/>
        <v>0</v>
      </c>
      <c r="DS544" s="222">
        <f t="shared" si="1230"/>
        <v>0</v>
      </c>
      <c r="DT544" s="222">
        <f t="shared" si="1231"/>
        <v>0</v>
      </c>
      <c r="DU544" s="222">
        <f t="shared" si="1232"/>
        <v>0</v>
      </c>
      <c r="DV544" s="222">
        <f t="shared" si="1233"/>
        <v>0</v>
      </c>
      <c r="DW544" s="222">
        <f t="shared" si="1234"/>
        <v>0</v>
      </c>
      <c r="DX544" s="222">
        <f t="shared" si="1235"/>
        <v>0</v>
      </c>
      <c r="DY544" s="222">
        <f t="shared" si="1236"/>
        <v>0</v>
      </c>
      <c r="DZ544" s="222">
        <f t="shared" si="1237"/>
        <v>0</v>
      </c>
      <c r="EA544" s="222">
        <f t="shared" si="1238"/>
        <v>0</v>
      </c>
      <c r="EB544" s="222">
        <f t="shared" si="1239"/>
        <v>0</v>
      </c>
      <c r="EC544" s="222">
        <f t="shared" si="1240"/>
        <v>0</v>
      </c>
      <c r="ED544" s="222">
        <f t="shared" si="1241"/>
        <v>0</v>
      </c>
      <c r="EE544" s="222">
        <f t="shared" si="1242"/>
        <v>0</v>
      </c>
      <c r="EF544" s="222">
        <f t="shared" si="1243"/>
        <v>0</v>
      </c>
      <c r="EG544" s="222">
        <f t="shared" si="1244"/>
        <v>0</v>
      </c>
      <c r="EH544" s="222">
        <f t="shared" si="1245"/>
        <v>0</v>
      </c>
      <c r="EI544" s="222">
        <f t="shared" si="1246"/>
        <v>0</v>
      </c>
      <c r="EJ544" s="222">
        <f t="shared" si="1247"/>
        <v>0</v>
      </c>
      <c r="EK544" s="222">
        <f t="shared" si="1248"/>
        <v>0</v>
      </c>
      <c r="EL544" s="222">
        <f t="shared" si="1249"/>
        <v>0</v>
      </c>
      <c r="EM544" s="222">
        <f t="shared" si="1250"/>
        <v>0</v>
      </c>
      <c r="EN544" s="222">
        <f t="shared" si="1251"/>
        <v>0</v>
      </c>
      <c r="EO544" s="222">
        <f t="shared" si="1252"/>
        <v>0</v>
      </c>
      <c r="EP544" s="222">
        <f t="shared" si="1253"/>
        <v>0</v>
      </c>
      <c r="EQ544" s="222">
        <f t="shared" si="1254"/>
        <v>0</v>
      </c>
      <c r="ER544" s="222">
        <f t="shared" si="1255"/>
        <v>0</v>
      </c>
      <c r="ES544" s="222">
        <f t="shared" si="1256"/>
        <v>0</v>
      </c>
      <c r="ET544" s="222">
        <f t="shared" si="1257"/>
        <v>0</v>
      </c>
      <c r="EU544" s="222">
        <f t="shared" si="1258"/>
        <v>0</v>
      </c>
      <c r="EV544" s="222">
        <f t="shared" si="1259"/>
        <v>0</v>
      </c>
      <c r="EW544" s="222">
        <f t="shared" si="1260"/>
        <v>0</v>
      </c>
      <c r="EX544" s="222">
        <f t="shared" si="1261"/>
        <v>0</v>
      </c>
      <c r="EY544" s="222">
        <f t="shared" si="1262"/>
        <v>0</v>
      </c>
      <c r="EZ544" s="222">
        <f t="shared" si="1263"/>
        <v>0</v>
      </c>
      <c r="FA544" s="222">
        <f t="shared" si="1264"/>
        <v>0</v>
      </c>
      <c r="FB544" s="222">
        <f t="shared" si="1265"/>
        <v>0</v>
      </c>
      <c r="FC544" s="222">
        <f t="shared" si="1266"/>
        <v>0</v>
      </c>
      <c r="FD544" s="222">
        <f t="shared" si="1267"/>
        <v>0</v>
      </c>
      <c r="FE544" s="222">
        <f t="shared" si="1268"/>
        <v>0</v>
      </c>
      <c r="FF544" s="222">
        <f t="shared" si="1269"/>
        <v>0</v>
      </c>
      <c r="FG544" s="222">
        <f t="shared" si="1270"/>
        <v>0</v>
      </c>
      <c r="FH544" s="222">
        <f t="shared" si="1271"/>
        <v>0</v>
      </c>
      <c r="FI544" s="222">
        <f t="shared" si="1272"/>
        <v>0</v>
      </c>
      <c r="FJ544" s="222">
        <f t="shared" si="1273"/>
        <v>0</v>
      </c>
      <c r="FK544" s="222">
        <f t="shared" si="1274"/>
        <v>0</v>
      </c>
      <c r="FL544" s="222">
        <f t="shared" si="1275"/>
        <v>0</v>
      </c>
      <c r="FM544" s="222">
        <f t="shared" si="1276"/>
        <v>0</v>
      </c>
      <c r="FN544" s="222">
        <f t="shared" si="1277"/>
        <v>0</v>
      </c>
      <c r="FO544" s="222">
        <f t="shared" si="1278"/>
        <v>0</v>
      </c>
      <c r="FP544" s="222">
        <f t="shared" si="1279"/>
        <v>0</v>
      </c>
      <c r="FQ544" s="222">
        <f t="shared" si="1280"/>
        <v>0</v>
      </c>
      <c r="FR544" s="222">
        <f t="shared" si="1281"/>
        <v>0</v>
      </c>
      <c r="FS544" s="222">
        <f t="shared" si="1282"/>
        <v>0</v>
      </c>
      <c r="FT544" s="222">
        <f t="shared" si="1283"/>
        <v>0</v>
      </c>
      <c r="FU544" s="222">
        <f t="shared" si="1284"/>
        <v>0</v>
      </c>
      <c r="FV544" s="222">
        <f t="shared" si="1285"/>
        <v>0</v>
      </c>
      <c r="FW544" s="222">
        <f t="shared" si="1286"/>
        <v>0</v>
      </c>
      <c r="FX544" s="222">
        <f t="shared" si="1287"/>
        <v>0</v>
      </c>
      <c r="FY544" s="222">
        <f t="shared" si="1288"/>
        <v>0</v>
      </c>
      <c r="FZ544" s="222">
        <f t="shared" si="1289"/>
        <v>0</v>
      </c>
      <c r="GA544" s="222">
        <f t="shared" si="1290"/>
        <v>0</v>
      </c>
      <c r="GB544" s="222">
        <f t="shared" si="1291"/>
        <v>0</v>
      </c>
      <c r="GC544" s="222">
        <f t="shared" si="1292"/>
        <v>0</v>
      </c>
      <c r="GD544" s="222">
        <f t="shared" si="1293"/>
        <v>0</v>
      </c>
      <c r="GE544" s="222">
        <f t="shared" si="1294"/>
        <v>0</v>
      </c>
      <c r="GF544" s="222">
        <f t="shared" si="1295"/>
        <v>0</v>
      </c>
      <c r="GG544" s="222">
        <f t="shared" si="1296"/>
        <v>0</v>
      </c>
      <c r="GH544" s="222">
        <f t="shared" si="1297"/>
        <v>0</v>
      </c>
      <c r="GI544" s="222">
        <f t="shared" si="1298"/>
        <v>0</v>
      </c>
      <c r="GJ544" s="222">
        <f t="shared" si="1299"/>
        <v>0</v>
      </c>
      <c r="GK544" s="222">
        <f t="shared" si="1300"/>
        <v>0</v>
      </c>
      <c r="GL544" s="222">
        <f t="shared" si="1301"/>
        <v>0</v>
      </c>
      <c r="GM544" s="222">
        <f t="shared" si="1302"/>
        <v>0</v>
      </c>
      <c r="GN544" s="222">
        <f t="shared" si="1303"/>
        <v>0</v>
      </c>
      <c r="GO544" s="222">
        <f t="shared" si="1304"/>
        <v>0</v>
      </c>
      <c r="GP544" s="222">
        <f t="shared" si="1305"/>
        <v>0</v>
      </c>
      <c r="GQ544" s="222">
        <f t="shared" si="1306"/>
        <v>0</v>
      </c>
      <c r="GR544" s="222">
        <f t="shared" si="1307"/>
        <v>0</v>
      </c>
      <c r="GS544" s="222">
        <f t="shared" si="1308"/>
        <v>0</v>
      </c>
      <c r="GT544" s="222">
        <f t="shared" si="1309"/>
        <v>0</v>
      </c>
      <c r="GU544" s="222">
        <f t="shared" si="1310"/>
        <v>0</v>
      </c>
      <c r="GV544" s="222">
        <f t="shared" si="1311"/>
        <v>0</v>
      </c>
      <c r="GW544" s="222">
        <f t="shared" si="1312"/>
        <v>0</v>
      </c>
      <c r="GX544" s="222">
        <f t="shared" si="1313"/>
        <v>0</v>
      </c>
      <c r="GY544" s="222">
        <f t="shared" si="1314"/>
        <v>0</v>
      </c>
      <c r="GZ544" s="222">
        <f t="shared" si="1315"/>
        <v>0</v>
      </c>
      <c r="HA544" s="222">
        <f t="shared" si="1316"/>
        <v>0</v>
      </c>
      <c r="HB544" s="222">
        <f t="shared" si="1317"/>
        <v>0</v>
      </c>
      <c r="HC544" s="222">
        <f t="shared" si="1318"/>
        <v>0</v>
      </c>
      <c r="HD544" s="222">
        <f t="shared" si="1319"/>
        <v>0</v>
      </c>
      <c r="HE544" s="222">
        <f t="shared" si="1320"/>
        <v>0</v>
      </c>
      <c r="HF544" s="222">
        <f t="shared" si="1321"/>
        <v>0</v>
      </c>
      <c r="HG544" s="222">
        <f t="shared" si="1322"/>
        <v>0</v>
      </c>
      <c r="HH544" s="222">
        <f t="shared" si="1323"/>
        <v>0</v>
      </c>
      <c r="HI544" s="222">
        <f t="shared" si="1324"/>
        <v>0</v>
      </c>
      <c r="HJ544" s="222">
        <f t="shared" si="1325"/>
        <v>0</v>
      </c>
      <c r="HK544" s="222">
        <f t="shared" si="1326"/>
        <v>0</v>
      </c>
      <c r="HL544" s="222">
        <f t="shared" si="1327"/>
        <v>0</v>
      </c>
      <c r="HM544" s="222">
        <f t="shared" si="1328"/>
        <v>0</v>
      </c>
      <c r="HN544" s="222">
        <f t="shared" si="1329"/>
        <v>0</v>
      </c>
      <c r="HO544" s="222">
        <f t="shared" si="1330"/>
        <v>0</v>
      </c>
      <c r="HP544" s="222">
        <f t="shared" si="1331"/>
        <v>0</v>
      </c>
      <c r="HQ544" s="222">
        <f t="shared" si="1332"/>
        <v>0</v>
      </c>
      <c r="HR544" s="222">
        <f t="shared" si="1333"/>
        <v>0</v>
      </c>
      <c r="HS544" s="222">
        <f t="shared" si="1334"/>
        <v>0</v>
      </c>
      <c r="HT544" s="222">
        <f t="shared" si="1335"/>
        <v>0</v>
      </c>
      <c r="HU544" s="222">
        <f t="shared" si="1336"/>
        <v>0</v>
      </c>
      <c r="HV544" s="222">
        <f t="shared" si="1337"/>
        <v>0</v>
      </c>
      <c r="HW544" s="222">
        <f t="shared" si="1338"/>
        <v>0</v>
      </c>
      <c r="HX544" s="222">
        <f t="shared" si="1339"/>
        <v>0</v>
      </c>
      <c r="HY544" s="222">
        <f t="shared" si="1340"/>
        <v>0</v>
      </c>
      <c r="HZ544" s="222">
        <f t="shared" si="1341"/>
        <v>0</v>
      </c>
      <c r="IA544" s="222">
        <f t="shared" si="1342"/>
        <v>0</v>
      </c>
      <c r="IB544" s="222">
        <f t="shared" si="1343"/>
        <v>0</v>
      </c>
      <c r="IC544" s="222">
        <f t="shared" si="1344"/>
        <v>0</v>
      </c>
      <c r="ID544" s="222">
        <f t="shared" si="1345"/>
        <v>0</v>
      </c>
      <c r="IE544" s="222">
        <f t="shared" si="1346"/>
        <v>0</v>
      </c>
      <c r="IF544" s="222">
        <f t="shared" si="1347"/>
        <v>0</v>
      </c>
      <c r="IG544" s="222">
        <f t="shared" si="1348"/>
        <v>0</v>
      </c>
      <c r="IH544" s="222">
        <f t="shared" si="1349"/>
        <v>0</v>
      </c>
      <c r="II544" s="222">
        <f t="shared" si="1350"/>
        <v>0</v>
      </c>
      <c r="IJ544" s="222">
        <f t="shared" si="1351"/>
        <v>0</v>
      </c>
      <c r="IK544" s="222">
        <f t="shared" si="1352"/>
        <v>0</v>
      </c>
      <c r="IL544" s="222">
        <f t="shared" si="1353"/>
        <v>0</v>
      </c>
      <c r="IM544" s="222">
        <f t="shared" si="1354"/>
        <v>0</v>
      </c>
      <c r="IN544" s="222">
        <f t="shared" si="1355"/>
        <v>0</v>
      </c>
      <c r="IO544" s="222">
        <f t="shared" si="1356"/>
        <v>0</v>
      </c>
      <c r="IP544" s="222">
        <f t="shared" si="1357"/>
        <v>0</v>
      </c>
      <c r="IQ544" s="222">
        <f t="shared" si="1358"/>
        <v>0</v>
      </c>
      <c r="IR544" s="222">
        <f t="shared" si="1359"/>
        <v>0</v>
      </c>
      <c r="IS544" s="222">
        <f t="shared" si="1360"/>
        <v>0</v>
      </c>
      <c r="IT544" s="222">
        <f t="shared" si="1361"/>
        <v>0</v>
      </c>
      <c r="IU544" s="222">
        <f t="shared" si="1362"/>
        <v>0</v>
      </c>
      <c r="IV544" s="222">
        <f t="shared" si="1363"/>
        <v>0</v>
      </c>
      <c r="IW544" s="222">
        <f t="shared" si="1364"/>
        <v>0</v>
      </c>
      <c r="IX544" s="222">
        <f t="shared" si="1365"/>
        <v>0</v>
      </c>
      <c r="IY544" s="222">
        <f t="shared" si="1366"/>
        <v>0</v>
      </c>
      <c r="IZ544" s="222">
        <f t="shared" si="1367"/>
        <v>0</v>
      </c>
      <c r="JA544" s="222">
        <f t="shared" si="1368"/>
        <v>0</v>
      </c>
      <c r="JB544" s="222">
        <f t="shared" si="1369"/>
        <v>0</v>
      </c>
    </row>
    <row r="545" spans="2:262">
      <c r="B545" s="230">
        <v>184</v>
      </c>
      <c r="C545" s="229">
        <f t="shared" si="1370"/>
        <v>3.5937500000000028E-3</v>
      </c>
      <c r="D545" s="226">
        <f t="shared" ca="1" si="1113"/>
        <v>23.580363329660724</v>
      </c>
      <c r="E545" s="225">
        <f ca="1">GH361</f>
        <v>-0.41963667033927465</v>
      </c>
      <c r="F545" s="224">
        <v>184</v>
      </c>
      <c r="G545" s="222">
        <f t="shared" si="1114"/>
        <v>0</v>
      </c>
      <c r="H545" s="222">
        <f t="shared" si="1115"/>
        <v>0</v>
      </c>
      <c r="I545" s="222">
        <f t="shared" si="1116"/>
        <v>0</v>
      </c>
      <c r="J545" s="222">
        <f t="shared" si="1117"/>
        <v>0</v>
      </c>
      <c r="K545" s="222">
        <f t="shared" si="1118"/>
        <v>0</v>
      </c>
      <c r="L545" s="222">
        <f t="shared" si="1119"/>
        <v>0</v>
      </c>
      <c r="M545" s="222">
        <f t="shared" si="1120"/>
        <v>0</v>
      </c>
      <c r="N545" s="222">
        <f t="shared" si="1121"/>
        <v>0</v>
      </c>
      <c r="O545" s="222">
        <f t="shared" si="1122"/>
        <v>0</v>
      </c>
      <c r="P545" s="222">
        <f t="shared" si="1123"/>
        <v>0</v>
      </c>
      <c r="Q545" s="222">
        <f t="shared" si="1124"/>
        <v>0</v>
      </c>
      <c r="R545" s="222">
        <f t="shared" si="1125"/>
        <v>0</v>
      </c>
      <c r="S545" s="222">
        <f t="shared" si="1126"/>
        <v>0</v>
      </c>
      <c r="T545" s="222">
        <f t="shared" si="1127"/>
        <v>0</v>
      </c>
      <c r="U545" s="222">
        <f t="shared" si="1128"/>
        <v>0</v>
      </c>
      <c r="V545" s="222">
        <f t="shared" si="1129"/>
        <v>0</v>
      </c>
      <c r="W545" s="222">
        <f t="shared" si="1130"/>
        <v>0</v>
      </c>
      <c r="X545" s="222">
        <f t="shared" si="1131"/>
        <v>0</v>
      </c>
      <c r="Y545" s="222">
        <f t="shared" si="1132"/>
        <v>0</v>
      </c>
      <c r="Z545" s="222">
        <f t="shared" si="1133"/>
        <v>0</v>
      </c>
      <c r="AA545" s="222">
        <f t="shared" si="1134"/>
        <v>0</v>
      </c>
      <c r="AB545" s="222">
        <f t="shared" si="1135"/>
        <v>0</v>
      </c>
      <c r="AC545" s="222">
        <f t="shared" si="1136"/>
        <v>0</v>
      </c>
      <c r="AD545" s="222">
        <f t="shared" si="1137"/>
        <v>0</v>
      </c>
      <c r="AE545" s="222">
        <f t="shared" si="1138"/>
        <v>0</v>
      </c>
      <c r="AF545" s="222">
        <f t="shared" si="1139"/>
        <v>0</v>
      </c>
      <c r="AG545" s="222">
        <f t="shared" si="1140"/>
        <v>0</v>
      </c>
      <c r="AH545" s="222">
        <f t="shared" si="1141"/>
        <v>0</v>
      </c>
      <c r="AI545" s="222">
        <f t="shared" si="1142"/>
        <v>0</v>
      </c>
      <c r="AJ545" s="222">
        <f t="shared" si="1143"/>
        <v>0</v>
      </c>
      <c r="AK545" s="222">
        <f t="shared" si="1144"/>
        <v>0</v>
      </c>
      <c r="AL545" s="222">
        <f t="shared" si="1145"/>
        <v>0</v>
      </c>
      <c r="AM545" s="222">
        <f t="shared" si="1146"/>
        <v>0</v>
      </c>
      <c r="AN545" s="222">
        <f t="shared" si="1147"/>
        <v>0</v>
      </c>
      <c r="AO545" s="222">
        <f t="shared" si="1148"/>
        <v>0</v>
      </c>
      <c r="AP545" s="222">
        <f t="shared" si="1149"/>
        <v>0</v>
      </c>
      <c r="AQ545" s="222">
        <f t="shared" si="1150"/>
        <v>0</v>
      </c>
      <c r="AR545" s="222">
        <f t="shared" si="1151"/>
        <v>0</v>
      </c>
      <c r="AS545" s="222">
        <f t="shared" si="1152"/>
        <v>0</v>
      </c>
      <c r="AT545" s="222">
        <f t="shared" si="1153"/>
        <v>0</v>
      </c>
      <c r="AU545" s="222">
        <f t="shared" si="1154"/>
        <v>0</v>
      </c>
      <c r="AV545" s="222">
        <f t="shared" si="1155"/>
        <v>0</v>
      </c>
      <c r="AW545" s="222">
        <f t="shared" si="1156"/>
        <v>0</v>
      </c>
      <c r="AX545" s="222">
        <f t="shared" si="1157"/>
        <v>0</v>
      </c>
      <c r="AY545" s="222">
        <f t="shared" si="1158"/>
        <v>0</v>
      </c>
      <c r="AZ545" s="222">
        <f t="shared" si="1159"/>
        <v>0</v>
      </c>
      <c r="BA545" s="222">
        <f t="shared" si="1160"/>
        <v>0</v>
      </c>
      <c r="BB545" s="222">
        <f t="shared" si="1161"/>
        <v>0</v>
      </c>
      <c r="BC545" s="222">
        <f t="shared" si="1162"/>
        <v>0</v>
      </c>
      <c r="BD545" s="222">
        <f t="shared" si="1163"/>
        <v>0</v>
      </c>
      <c r="BE545" s="222">
        <f t="shared" si="1164"/>
        <v>0</v>
      </c>
      <c r="BF545" s="222">
        <f t="shared" si="1165"/>
        <v>0</v>
      </c>
      <c r="BG545" s="222">
        <f t="shared" si="1166"/>
        <v>0</v>
      </c>
      <c r="BH545" s="222">
        <f t="shared" si="1167"/>
        <v>0</v>
      </c>
      <c r="BI545" s="222">
        <f t="shared" si="1168"/>
        <v>0</v>
      </c>
      <c r="BJ545" s="222">
        <f t="shared" si="1169"/>
        <v>0</v>
      </c>
      <c r="BK545" s="222">
        <f t="shared" si="1170"/>
        <v>0</v>
      </c>
      <c r="BL545" s="222">
        <f t="shared" si="1171"/>
        <v>0</v>
      </c>
      <c r="BM545" s="222">
        <f t="shared" si="1172"/>
        <v>0</v>
      </c>
      <c r="BN545" s="222">
        <f t="shared" si="1173"/>
        <v>0</v>
      </c>
      <c r="BO545" s="222">
        <f t="shared" si="1174"/>
        <v>0</v>
      </c>
      <c r="BP545" s="222">
        <f t="shared" si="1175"/>
        <v>0</v>
      </c>
      <c r="BQ545" s="222">
        <f t="shared" si="1176"/>
        <v>0</v>
      </c>
      <c r="BR545" s="222">
        <f t="shared" si="1177"/>
        <v>0</v>
      </c>
      <c r="BS545" s="222">
        <f t="shared" si="1178"/>
        <v>0</v>
      </c>
      <c r="BT545" s="222">
        <f t="shared" si="1179"/>
        <v>0</v>
      </c>
      <c r="BU545" s="222">
        <f t="shared" si="1180"/>
        <v>0</v>
      </c>
      <c r="BV545" s="222">
        <f t="shared" si="1181"/>
        <v>0</v>
      </c>
      <c r="BW545" s="222">
        <f t="shared" si="1182"/>
        <v>0</v>
      </c>
      <c r="BX545" s="222">
        <f t="shared" si="1183"/>
        <v>0</v>
      </c>
      <c r="BY545" s="222">
        <f t="shared" si="1184"/>
        <v>0</v>
      </c>
      <c r="BZ545" s="222">
        <f t="shared" si="1185"/>
        <v>0</v>
      </c>
      <c r="CA545" s="222">
        <f t="shared" si="1186"/>
        <v>0</v>
      </c>
      <c r="CB545" s="222">
        <f t="shared" si="1187"/>
        <v>0</v>
      </c>
      <c r="CC545" s="222">
        <f t="shared" si="1188"/>
        <v>0</v>
      </c>
      <c r="CD545" s="222">
        <f t="shared" si="1189"/>
        <v>0</v>
      </c>
      <c r="CE545" s="222">
        <f t="shared" si="1190"/>
        <v>0</v>
      </c>
      <c r="CF545" s="222">
        <f t="shared" si="1191"/>
        <v>0</v>
      </c>
      <c r="CG545" s="222">
        <f t="shared" si="1192"/>
        <v>0</v>
      </c>
      <c r="CH545" s="222">
        <f t="shared" si="1193"/>
        <v>0</v>
      </c>
      <c r="CI545" s="222">
        <f t="shared" si="1194"/>
        <v>0</v>
      </c>
      <c r="CJ545" s="222">
        <f t="shared" si="1195"/>
        <v>0</v>
      </c>
      <c r="CK545" s="222">
        <f t="shared" si="1196"/>
        <v>0</v>
      </c>
      <c r="CL545" s="222">
        <f t="shared" si="1197"/>
        <v>0</v>
      </c>
      <c r="CM545" s="222">
        <f t="shared" si="1198"/>
        <v>0</v>
      </c>
      <c r="CN545" s="222">
        <f t="shared" si="1199"/>
        <v>0</v>
      </c>
      <c r="CO545" s="222">
        <f t="shared" si="1200"/>
        <v>0</v>
      </c>
      <c r="CP545" s="222">
        <f t="shared" si="1201"/>
        <v>0</v>
      </c>
      <c r="CQ545" s="222">
        <f t="shared" si="1202"/>
        <v>0</v>
      </c>
      <c r="CR545" s="222">
        <f t="shared" si="1203"/>
        <v>0</v>
      </c>
      <c r="CS545" s="222">
        <f t="shared" si="1204"/>
        <v>0</v>
      </c>
      <c r="CT545" s="222">
        <f t="shared" si="1205"/>
        <v>0</v>
      </c>
      <c r="CU545" s="222">
        <f t="shared" si="1206"/>
        <v>0</v>
      </c>
      <c r="CV545" s="222">
        <f t="shared" si="1207"/>
        <v>0</v>
      </c>
      <c r="CW545" s="222">
        <f t="shared" si="1208"/>
        <v>0</v>
      </c>
      <c r="CX545" s="222">
        <f t="shared" si="1209"/>
        <v>0</v>
      </c>
      <c r="CY545" s="222">
        <f t="shared" si="1210"/>
        <v>0</v>
      </c>
      <c r="CZ545" s="222">
        <f t="shared" si="1211"/>
        <v>0</v>
      </c>
      <c r="DA545" s="222">
        <f t="shared" si="1212"/>
        <v>0</v>
      </c>
      <c r="DB545" s="222">
        <f t="shared" si="1213"/>
        <v>0</v>
      </c>
      <c r="DC545" s="222">
        <f t="shared" si="1214"/>
        <v>0</v>
      </c>
      <c r="DD545" s="222">
        <f t="shared" si="1215"/>
        <v>0</v>
      </c>
      <c r="DE545" s="222">
        <f t="shared" si="1216"/>
        <v>0</v>
      </c>
      <c r="DF545" s="222">
        <f t="shared" si="1217"/>
        <v>0</v>
      </c>
      <c r="DG545" s="222">
        <f t="shared" si="1218"/>
        <v>0</v>
      </c>
      <c r="DH545" s="222">
        <f t="shared" si="1219"/>
        <v>0</v>
      </c>
      <c r="DI545" s="222">
        <f t="shared" si="1220"/>
        <v>0</v>
      </c>
      <c r="DJ545" s="222">
        <f t="shared" si="1221"/>
        <v>0</v>
      </c>
      <c r="DK545" s="222">
        <f t="shared" si="1222"/>
        <v>0</v>
      </c>
      <c r="DL545" s="222">
        <f t="shared" si="1223"/>
        <v>0</v>
      </c>
      <c r="DM545" s="222">
        <f t="shared" si="1224"/>
        <v>0</v>
      </c>
      <c r="DN545" s="222">
        <f t="shared" si="1225"/>
        <v>0</v>
      </c>
      <c r="DO545" s="222">
        <f t="shared" si="1226"/>
        <v>0</v>
      </c>
      <c r="DP545" s="222">
        <f t="shared" si="1227"/>
        <v>0</v>
      </c>
      <c r="DQ545" s="222">
        <f t="shared" si="1228"/>
        <v>0</v>
      </c>
      <c r="DR545" s="222">
        <f t="shared" si="1229"/>
        <v>0</v>
      </c>
      <c r="DS545" s="222">
        <f t="shared" si="1230"/>
        <v>0</v>
      </c>
      <c r="DT545" s="222">
        <f t="shared" si="1231"/>
        <v>0</v>
      </c>
      <c r="DU545" s="222">
        <f t="shared" si="1232"/>
        <v>0</v>
      </c>
      <c r="DV545" s="222">
        <f t="shared" si="1233"/>
        <v>0</v>
      </c>
      <c r="DW545" s="222">
        <f t="shared" si="1234"/>
        <v>0</v>
      </c>
      <c r="DX545" s="222">
        <f t="shared" si="1235"/>
        <v>0</v>
      </c>
      <c r="DY545" s="222">
        <f t="shared" si="1236"/>
        <v>0</v>
      </c>
      <c r="DZ545" s="222">
        <f t="shared" si="1237"/>
        <v>0</v>
      </c>
      <c r="EA545" s="222">
        <f t="shared" si="1238"/>
        <v>0</v>
      </c>
      <c r="EB545" s="222">
        <f t="shared" si="1239"/>
        <v>0</v>
      </c>
      <c r="EC545" s="222">
        <f t="shared" si="1240"/>
        <v>0</v>
      </c>
      <c r="ED545" s="222">
        <f t="shared" si="1241"/>
        <v>0</v>
      </c>
      <c r="EE545" s="222">
        <f t="shared" si="1242"/>
        <v>0</v>
      </c>
      <c r="EF545" s="222">
        <f t="shared" si="1243"/>
        <v>0</v>
      </c>
      <c r="EG545" s="222">
        <f t="shared" si="1244"/>
        <v>0</v>
      </c>
      <c r="EH545" s="222">
        <f t="shared" si="1245"/>
        <v>0</v>
      </c>
      <c r="EI545" s="222">
        <f t="shared" si="1246"/>
        <v>0</v>
      </c>
      <c r="EJ545" s="222">
        <f t="shared" si="1247"/>
        <v>0</v>
      </c>
      <c r="EK545" s="222">
        <f t="shared" si="1248"/>
        <v>0</v>
      </c>
      <c r="EL545" s="222">
        <f t="shared" si="1249"/>
        <v>0</v>
      </c>
      <c r="EM545" s="222">
        <f t="shared" si="1250"/>
        <v>0</v>
      </c>
      <c r="EN545" s="222">
        <f t="shared" si="1251"/>
        <v>0</v>
      </c>
      <c r="EO545" s="222">
        <f t="shared" si="1252"/>
        <v>0</v>
      </c>
      <c r="EP545" s="222">
        <f t="shared" si="1253"/>
        <v>0</v>
      </c>
      <c r="EQ545" s="222">
        <f t="shared" si="1254"/>
        <v>0</v>
      </c>
      <c r="ER545" s="222">
        <f t="shared" si="1255"/>
        <v>0</v>
      </c>
      <c r="ES545" s="222">
        <f t="shared" si="1256"/>
        <v>0</v>
      </c>
      <c r="ET545" s="222">
        <f t="shared" si="1257"/>
        <v>0</v>
      </c>
      <c r="EU545" s="222">
        <f t="shared" si="1258"/>
        <v>0</v>
      </c>
      <c r="EV545" s="222">
        <f t="shared" si="1259"/>
        <v>0</v>
      </c>
      <c r="EW545" s="222">
        <f t="shared" si="1260"/>
        <v>0</v>
      </c>
      <c r="EX545" s="222">
        <f t="shared" si="1261"/>
        <v>0</v>
      </c>
      <c r="EY545" s="222">
        <f t="shared" si="1262"/>
        <v>0</v>
      </c>
      <c r="EZ545" s="222">
        <f t="shared" si="1263"/>
        <v>0</v>
      </c>
      <c r="FA545" s="222">
        <f t="shared" si="1264"/>
        <v>0</v>
      </c>
      <c r="FB545" s="222">
        <f t="shared" si="1265"/>
        <v>0</v>
      </c>
      <c r="FC545" s="222">
        <f t="shared" si="1266"/>
        <v>0</v>
      </c>
      <c r="FD545" s="222">
        <f t="shared" si="1267"/>
        <v>0</v>
      </c>
      <c r="FE545" s="222">
        <f t="shared" si="1268"/>
        <v>0</v>
      </c>
      <c r="FF545" s="222">
        <f t="shared" si="1269"/>
        <v>0</v>
      </c>
      <c r="FG545" s="222">
        <f t="shared" si="1270"/>
        <v>0</v>
      </c>
      <c r="FH545" s="222">
        <f t="shared" si="1271"/>
        <v>0</v>
      </c>
      <c r="FI545" s="222">
        <f t="shared" si="1272"/>
        <v>0</v>
      </c>
      <c r="FJ545" s="222">
        <f t="shared" si="1273"/>
        <v>0</v>
      </c>
      <c r="FK545" s="222">
        <f t="shared" si="1274"/>
        <v>0</v>
      </c>
      <c r="FL545" s="222">
        <f t="shared" si="1275"/>
        <v>0</v>
      </c>
      <c r="FM545" s="222">
        <f t="shared" si="1276"/>
        <v>0</v>
      </c>
      <c r="FN545" s="222">
        <f t="shared" si="1277"/>
        <v>0</v>
      </c>
      <c r="FO545" s="222">
        <f t="shared" si="1278"/>
        <v>0</v>
      </c>
      <c r="FP545" s="222">
        <f t="shared" si="1279"/>
        <v>0</v>
      </c>
      <c r="FQ545" s="222">
        <f t="shared" si="1280"/>
        <v>0</v>
      </c>
      <c r="FR545" s="222">
        <f t="shared" si="1281"/>
        <v>0</v>
      </c>
      <c r="FS545" s="222">
        <f t="shared" si="1282"/>
        <v>0</v>
      </c>
      <c r="FT545" s="222">
        <f t="shared" si="1283"/>
        <v>0</v>
      </c>
      <c r="FU545" s="222">
        <f t="shared" si="1284"/>
        <v>0</v>
      </c>
      <c r="FV545" s="222">
        <f t="shared" si="1285"/>
        <v>0</v>
      </c>
      <c r="FW545" s="222">
        <f t="shared" si="1286"/>
        <v>0</v>
      </c>
      <c r="FX545" s="222">
        <f t="shared" si="1287"/>
        <v>0</v>
      </c>
      <c r="FY545" s="222">
        <f t="shared" si="1288"/>
        <v>0</v>
      </c>
      <c r="FZ545" s="222">
        <f t="shared" si="1289"/>
        <v>0</v>
      </c>
      <c r="GA545" s="222">
        <f t="shared" si="1290"/>
        <v>0</v>
      </c>
      <c r="GB545" s="222">
        <f t="shared" si="1291"/>
        <v>0</v>
      </c>
      <c r="GC545" s="222">
        <f t="shared" si="1292"/>
        <v>0</v>
      </c>
      <c r="GD545" s="222">
        <f t="shared" si="1293"/>
        <v>0</v>
      </c>
      <c r="GE545" s="222">
        <f t="shared" si="1294"/>
        <v>0</v>
      </c>
      <c r="GF545" s="222">
        <f t="shared" si="1295"/>
        <v>0</v>
      </c>
      <c r="GG545" s="222">
        <f t="shared" si="1296"/>
        <v>0</v>
      </c>
      <c r="GH545" s="222">
        <f t="shared" si="1297"/>
        <v>0</v>
      </c>
      <c r="GI545" s="222">
        <f t="shared" si="1298"/>
        <v>0</v>
      </c>
      <c r="GJ545" s="222">
        <f t="shared" si="1299"/>
        <v>0</v>
      </c>
      <c r="GK545" s="222">
        <f t="shared" si="1300"/>
        <v>0</v>
      </c>
      <c r="GL545" s="222">
        <f t="shared" si="1301"/>
        <v>0</v>
      </c>
      <c r="GM545" s="222">
        <f t="shared" si="1302"/>
        <v>0</v>
      </c>
      <c r="GN545" s="222">
        <f t="shared" si="1303"/>
        <v>0</v>
      </c>
      <c r="GO545" s="222">
        <f t="shared" si="1304"/>
        <v>0</v>
      </c>
      <c r="GP545" s="222">
        <f t="shared" si="1305"/>
        <v>0</v>
      </c>
      <c r="GQ545" s="222">
        <f t="shared" si="1306"/>
        <v>0</v>
      </c>
      <c r="GR545" s="222">
        <f t="shared" si="1307"/>
        <v>0</v>
      </c>
      <c r="GS545" s="222">
        <f t="shared" si="1308"/>
        <v>0</v>
      </c>
      <c r="GT545" s="222">
        <f t="shared" si="1309"/>
        <v>0</v>
      </c>
      <c r="GU545" s="222">
        <f t="shared" si="1310"/>
        <v>0</v>
      </c>
      <c r="GV545" s="222">
        <f t="shared" si="1311"/>
        <v>0</v>
      </c>
      <c r="GW545" s="222">
        <f t="shared" si="1312"/>
        <v>0</v>
      </c>
      <c r="GX545" s="222">
        <f t="shared" si="1313"/>
        <v>0</v>
      </c>
      <c r="GY545" s="222">
        <f t="shared" si="1314"/>
        <v>0</v>
      </c>
      <c r="GZ545" s="222">
        <f t="shared" si="1315"/>
        <v>0</v>
      </c>
      <c r="HA545" s="222">
        <f t="shared" si="1316"/>
        <v>0</v>
      </c>
      <c r="HB545" s="222">
        <f t="shared" si="1317"/>
        <v>0</v>
      </c>
      <c r="HC545" s="222">
        <f t="shared" si="1318"/>
        <v>0</v>
      </c>
      <c r="HD545" s="222">
        <f t="shared" si="1319"/>
        <v>0</v>
      </c>
      <c r="HE545" s="222">
        <f t="shared" si="1320"/>
        <v>0</v>
      </c>
      <c r="HF545" s="222">
        <f t="shared" si="1321"/>
        <v>0</v>
      </c>
      <c r="HG545" s="222">
        <f t="shared" si="1322"/>
        <v>0</v>
      </c>
      <c r="HH545" s="222">
        <f t="shared" si="1323"/>
        <v>0</v>
      </c>
      <c r="HI545" s="222">
        <f t="shared" si="1324"/>
        <v>0</v>
      </c>
      <c r="HJ545" s="222">
        <f t="shared" si="1325"/>
        <v>0</v>
      </c>
      <c r="HK545" s="222">
        <f t="shared" si="1326"/>
        <v>0</v>
      </c>
      <c r="HL545" s="222">
        <f t="shared" si="1327"/>
        <v>0</v>
      </c>
      <c r="HM545" s="222">
        <f t="shared" si="1328"/>
        <v>0</v>
      </c>
      <c r="HN545" s="222">
        <f t="shared" si="1329"/>
        <v>0</v>
      </c>
      <c r="HO545" s="222">
        <f t="shared" si="1330"/>
        <v>0</v>
      </c>
      <c r="HP545" s="222">
        <f t="shared" si="1331"/>
        <v>0</v>
      </c>
      <c r="HQ545" s="222">
        <f t="shared" si="1332"/>
        <v>0</v>
      </c>
      <c r="HR545" s="222">
        <f t="shared" si="1333"/>
        <v>0</v>
      </c>
      <c r="HS545" s="222">
        <f t="shared" si="1334"/>
        <v>0</v>
      </c>
      <c r="HT545" s="222">
        <f t="shared" si="1335"/>
        <v>0</v>
      </c>
      <c r="HU545" s="222">
        <f t="shared" si="1336"/>
        <v>0</v>
      </c>
      <c r="HV545" s="222">
        <f t="shared" si="1337"/>
        <v>0</v>
      </c>
      <c r="HW545" s="222">
        <f t="shared" si="1338"/>
        <v>0</v>
      </c>
      <c r="HX545" s="222">
        <f t="shared" si="1339"/>
        <v>0</v>
      </c>
      <c r="HY545" s="222">
        <f t="shared" si="1340"/>
        <v>0</v>
      </c>
      <c r="HZ545" s="222">
        <f t="shared" si="1341"/>
        <v>0</v>
      </c>
      <c r="IA545" s="222">
        <f t="shared" si="1342"/>
        <v>0</v>
      </c>
      <c r="IB545" s="222">
        <f t="shared" si="1343"/>
        <v>0</v>
      </c>
      <c r="IC545" s="222">
        <f t="shared" si="1344"/>
        <v>0</v>
      </c>
      <c r="ID545" s="222">
        <f t="shared" si="1345"/>
        <v>0</v>
      </c>
      <c r="IE545" s="222">
        <f t="shared" si="1346"/>
        <v>0</v>
      </c>
      <c r="IF545" s="222">
        <f t="shared" si="1347"/>
        <v>0</v>
      </c>
      <c r="IG545" s="222">
        <f t="shared" si="1348"/>
        <v>0</v>
      </c>
      <c r="IH545" s="222">
        <f t="shared" si="1349"/>
        <v>0</v>
      </c>
      <c r="II545" s="222">
        <f t="shared" si="1350"/>
        <v>0</v>
      </c>
      <c r="IJ545" s="222">
        <f t="shared" si="1351"/>
        <v>0</v>
      </c>
      <c r="IK545" s="222">
        <f t="shared" si="1352"/>
        <v>0</v>
      </c>
      <c r="IL545" s="222">
        <f t="shared" si="1353"/>
        <v>0</v>
      </c>
      <c r="IM545" s="222">
        <f t="shared" si="1354"/>
        <v>0</v>
      </c>
      <c r="IN545" s="222">
        <f t="shared" si="1355"/>
        <v>0</v>
      </c>
      <c r="IO545" s="222">
        <f t="shared" si="1356"/>
        <v>0</v>
      </c>
      <c r="IP545" s="222">
        <f t="shared" si="1357"/>
        <v>0</v>
      </c>
      <c r="IQ545" s="222">
        <f t="shared" si="1358"/>
        <v>0</v>
      </c>
      <c r="IR545" s="222">
        <f t="shared" si="1359"/>
        <v>0</v>
      </c>
      <c r="IS545" s="222">
        <f t="shared" si="1360"/>
        <v>0</v>
      </c>
      <c r="IT545" s="222">
        <f t="shared" si="1361"/>
        <v>0</v>
      </c>
      <c r="IU545" s="222">
        <f t="shared" si="1362"/>
        <v>0</v>
      </c>
      <c r="IV545" s="222">
        <f t="shared" si="1363"/>
        <v>0</v>
      </c>
      <c r="IW545" s="222">
        <f t="shared" si="1364"/>
        <v>0</v>
      </c>
      <c r="IX545" s="222">
        <f t="shared" si="1365"/>
        <v>0</v>
      </c>
      <c r="IY545" s="222">
        <f t="shared" si="1366"/>
        <v>0</v>
      </c>
      <c r="IZ545" s="222">
        <f t="shared" si="1367"/>
        <v>0</v>
      </c>
      <c r="JA545" s="222">
        <f t="shared" si="1368"/>
        <v>0</v>
      </c>
      <c r="JB545" s="222">
        <f t="shared" si="1369"/>
        <v>0</v>
      </c>
    </row>
    <row r="546" spans="2:262">
      <c r="B546" s="230">
        <v>185</v>
      </c>
      <c r="C546" s="229">
        <f t="shared" si="1370"/>
        <v>3.6132812500000028E-3</v>
      </c>
      <c r="D546" s="226">
        <f t="shared" ca="1" si="1113"/>
        <v>23.561577358262731</v>
      </c>
      <c r="E546" s="225">
        <f ca="1">GI361</f>
        <v>-0.43842264173726847</v>
      </c>
      <c r="F546" s="224">
        <v>185</v>
      </c>
      <c r="G546" s="222">
        <f t="shared" si="1114"/>
        <v>0</v>
      </c>
      <c r="H546" s="222">
        <f t="shared" si="1115"/>
        <v>0</v>
      </c>
      <c r="I546" s="222">
        <f t="shared" si="1116"/>
        <v>0</v>
      </c>
      <c r="J546" s="222">
        <f t="shared" si="1117"/>
        <v>0</v>
      </c>
      <c r="K546" s="222">
        <f t="shared" si="1118"/>
        <v>0</v>
      </c>
      <c r="L546" s="222">
        <f t="shared" si="1119"/>
        <v>0</v>
      </c>
      <c r="M546" s="222">
        <f t="shared" si="1120"/>
        <v>0</v>
      </c>
      <c r="N546" s="222">
        <f t="shared" si="1121"/>
        <v>0</v>
      </c>
      <c r="O546" s="222">
        <f t="shared" si="1122"/>
        <v>0</v>
      </c>
      <c r="P546" s="222">
        <f t="shared" si="1123"/>
        <v>0</v>
      </c>
      <c r="Q546" s="222">
        <f t="shared" si="1124"/>
        <v>0</v>
      </c>
      <c r="R546" s="222">
        <f t="shared" si="1125"/>
        <v>0</v>
      </c>
      <c r="S546" s="222">
        <f t="shared" si="1126"/>
        <v>0</v>
      </c>
      <c r="T546" s="222">
        <f t="shared" si="1127"/>
        <v>0</v>
      </c>
      <c r="U546" s="222">
        <f t="shared" si="1128"/>
        <v>0</v>
      </c>
      <c r="V546" s="222">
        <f t="shared" si="1129"/>
        <v>0</v>
      </c>
      <c r="W546" s="222">
        <f t="shared" si="1130"/>
        <v>0</v>
      </c>
      <c r="X546" s="222">
        <f t="shared" si="1131"/>
        <v>0</v>
      </c>
      <c r="Y546" s="222">
        <f t="shared" si="1132"/>
        <v>0</v>
      </c>
      <c r="Z546" s="222">
        <f t="shared" si="1133"/>
        <v>0</v>
      </c>
      <c r="AA546" s="222">
        <f t="shared" si="1134"/>
        <v>0</v>
      </c>
      <c r="AB546" s="222">
        <f t="shared" si="1135"/>
        <v>0</v>
      </c>
      <c r="AC546" s="222">
        <f t="shared" si="1136"/>
        <v>0</v>
      </c>
      <c r="AD546" s="222">
        <f t="shared" si="1137"/>
        <v>0</v>
      </c>
      <c r="AE546" s="222">
        <f t="shared" si="1138"/>
        <v>0</v>
      </c>
      <c r="AF546" s="222">
        <f t="shared" si="1139"/>
        <v>0</v>
      </c>
      <c r="AG546" s="222">
        <f t="shared" si="1140"/>
        <v>0</v>
      </c>
      <c r="AH546" s="222">
        <f t="shared" si="1141"/>
        <v>0</v>
      </c>
      <c r="AI546" s="222">
        <f t="shared" si="1142"/>
        <v>0</v>
      </c>
      <c r="AJ546" s="222">
        <f t="shared" si="1143"/>
        <v>0</v>
      </c>
      <c r="AK546" s="222">
        <f t="shared" si="1144"/>
        <v>0</v>
      </c>
      <c r="AL546" s="222">
        <f t="shared" si="1145"/>
        <v>0</v>
      </c>
      <c r="AM546" s="222">
        <f t="shared" si="1146"/>
        <v>0</v>
      </c>
      <c r="AN546" s="222">
        <f t="shared" si="1147"/>
        <v>0</v>
      </c>
      <c r="AO546" s="222">
        <f t="shared" si="1148"/>
        <v>0</v>
      </c>
      <c r="AP546" s="222">
        <f t="shared" si="1149"/>
        <v>0</v>
      </c>
      <c r="AQ546" s="222">
        <f t="shared" si="1150"/>
        <v>0</v>
      </c>
      <c r="AR546" s="222">
        <f t="shared" si="1151"/>
        <v>0</v>
      </c>
      <c r="AS546" s="222">
        <f t="shared" si="1152"/>
        <v>0</v>
      </c>
      <c r="AT546" s="222">
        <f t="shared" si="1153"/>
        <v>0</v>
      </c>
      <c r="AU546" s="222">
        <f t="shared" si="1154"/>
        <v>0</v>
      </c>
      <c r="AV546" s="222">
        <f t="shared" si="1155"/>
        <v>0</v>
      </c>
      <c r="AW546" s="222">
        <f t="shared" si="1156"/>
        <v>0</v>
      </c>
      <c r="AX546" s="222">
        <f t="shared" si="1157"/>
        <v>0</v>
      </c>
      <c r="AY546" s="222">
        <f t="shared" si="1158"/>
        <v>0</v>
      </c>
      <c r="AZ546" s="222">
        <f t="shared" si="1159"/>
        <v>0</v>
      </c>
      <c r="BA546" s="222">
        <f t="shared" si="1160"/>
        <v>0</v>
      </c>
      <c r="BB546" s="222">
        <f t="shared" si="1161"/>
        <v>0</v>
      </c>
      <c r="BC546" s="222">
        <f t="shared" si="1162"/>
        <v>0</v>
      </c>
      <c r="BD546" s="222">
        <f t="shared" si="1163"/>
        <v>0</v>
      </c>
      <c r="BE546" s="222">
        <f t="shared" si="1164"/>
        <v>0</v>
      </c>
      <c r="BF546" s="222">
        <f t="shared" si="1165"/>
        <v>0</v>
      </c>
      <c r="BG546" s="222">
        <f t="shared" si="1166"/>
        <v>0</v>
      </c>
      <c r="BH546" s="222">
        <f t="shared" si="1167"/>
        <v>0</v>
      </c>
      <c r="BI546" s="222">
        <f t="shared" si="1168"/>
        <v>0</v>
      </c>
      <c r="BJ546" s="222">
        <f t="shared" si="1169"/>
        <v>0</v>
      </c>
      <c r="BK546" s="222">
        <f t="shared" si="1170"/>
        <v>0</v>
      </c>
      <c r="BL546" s="222">
        <f t="shared" si="1171"/>
        <v>0</v>
      </c>
      <c r="BM546" s="222">
        <f t="shared" si="1172"/>
        <v>0</v>
      </c>
      <c r="BN546" s="222">
        <f t="shared" si="1173"/>
        <v>0</v>
      </c>
      <c r="BO546" s="222">
        <f t="shared" si="1174"/>
        <v>0</v>
      </c>
      <c r="BP546" s="222">
        <f t="shared" si="1175"/>
        <v>0</v>
      </c>
      <c r="BQ546" s="222">
        <f t="shared" si="1176"/>
        <v>0</v>
      </c>
      <c r="BR546" s="222">
        <f t="shared" si="1177"/>
        <v>0</v>
      </c>
      <c r="BS546" s="222">
        <f t="shared" si="1178"/>
        <v>0</v>
      </c>
      <c r="BT546" s="222">
        <f t="shared" si="1179"/>
        <v>0</v>
      </c>
      <c r="BU546" s="222">
        <f t="shared" si="1180"/>
        <v>0</v>
      </c>
      <c r="BV546" s="222">
        <f t="shared" si="1181"/>
        <v>0</v>
      </c>
      <c r="BW546" s="222">
        <f t="shared" si="1182"/>
        <v>0</v>
      </c>
      <c r="BX546" s="222">
        <f t="shared" si="1183"/>
        <v>0</v>
      </c>
      <c r="BY546" s="222">
        <f t="shared" si="1184"/>
        <v>0</v>
      </c>
      <c r="BZ546" s="222">
        <f t="shared" si="1185"/>
        <v>0</v>
      </c>
      <c r="CA546" s="222">
        <f t="shared" si="1186"/>
        <v>0</v>
      </c>
      <c r="CB546" s="222">
        <f t="shared" si="1187"/>
        <v>0</v>
      </c>
      <c r="CC546" s="222">
        <f t="shared" si="1188"/>
        <v>0</v>
      </c>
      <c r="CD546" s="222">
        <f t="shared" si="1189"/>
        <v>0</v>
      </c>
      <c r="CE546" s="222">
        <f t="shared" si="1190"/>
        <v>0</v>
      </c>
      <c r="CF546" s="222">
        <f t="shared" si="1191"/>
        <v>0</v>
      </c>
      <c r="CG546" s="222">
        <f t="shared" si="1192"/>
        <v>0</v>
      </c>
      <c r="CH546" s="222">
        <f t="shared" si="1193"/>
        <v>0</v>
      </c>
      <c r="CI546" s="222">
        <f t="shared" si="1194"/>
        <v>0</v>
      </c>
      <c r="CJ546" s="222">
        <f t="shared" si="1195"/>
        <v>0</v>
      </c>
      <c r="CK546" s="222">
        <f t="shared" si="1196"/>
        <v>0</v>
      </c>
      <c r="CL546" s="222">
        <f t="shared" si="1197"/>
        <v>0</v>
      </c>
      <c r="CM546" s="222">
        <f t="shared" si="1198"/>
        <v>0</v>
      </c>
      <c r="CN546" s="222">
        <f t="shared" si="1199"/>
        <v>0</v>
      </c>
      <c r="CO546" s="222">
        <f t="shared" si="1200"/>
        <v>0</v>
      </c>
      <c r="CP546" s="222">
        <f t="shared" si="1201"/>
        <v>0</v>
      </c>
      <c r="CQ546" s="222">
        <f t="shared" si="1202"/>
        <v>0</v>
      </c>
      <c r="CR546" s="222">
        <f t="shared" si="1203"/>
        <v>0</v>
      </c>
      <c r="CS546" s="222">
        <f t="shared" si="1204"/>
        <v>0</v>
      </c>
      <c r="CT546" s="222">
        <f t="shared" si="1205"/>
        <v>0</v>
      </c>
      <c r="CU546" s="222">
        <f t="shared" si="1206"/>
        <v>0</v>
      </c>
      <c r="CV546" s="222">
        <f t="shared" si="1207"/>
        <v>0</v>
      </c>
      <c r="CW546" s="222">
        <f t="shared" si="1208"/>
        <v>0</v>
      </c>
      <c r="CX546" s="222">
        <f t="shared" si="1209"/>
        <v>0</v>
      </c>
      <c r="CY546" s="222">
        <f t="shared" si="1210"/>
        <v>0</v>
      </c>
      <c r="CZ546" s="222">
        <f t="shared" si="1211"/>
        <v>0</v>
      </c>
      <c r="DA546" s="222">
        <f t="shared" si="1212"/>
        <v>0</v>
      </c>
      <c r="DB546" s="222">
        <f t="shared" si="1213"/>
        <v>0</v>
      </c>
      <c r="DC546" s="222">
        <f t="shared" si="1214"/>
        <v>0</v>
      </c>
      <c r="DD546" s="222">
        <f t="shared" si="1215"/>
        <v>0</v>
      </c>
      <c r="DE546" s="222">
        <f t="shared" si="1216"/>
        <v>0</v>
      </c>
      <c r="DF546" s="222">
        <f t="shared" si="1217"/>
        <v>0</v>
      </c>
      <c r="DG546" s="222">
        <f t="shared" si="1218"/>
        <v>0</v>
      </c>
      <c r="DH546" s="222">
        <f t="shared" si="1219"/>
        <v>0</v>
      </c>
      <c r="DI546" s="222">
        <f t="shared" si="1220"/>
        <v>0</v>
      </c>
      <c r="DJ546" s="222">
        <f t="shared" si="1221"/>
        <v>0</v>
      </c>
      <c r="DK546" s="222">
        <f t="shared" si="1222"/>
        <v>0</v>
      </c>
      <c r="DL546" s="222">
        <f t="shared" si="1223"/>
        <v>0</v>
      </c>
      <c r="DM546" s="222">
        <f t="shared" si="1224"/>
        <v>0</v>
      </c>
      <c r="DN546" s="222">
        <f t="shared" si="1225"/>
        <v>0</v>
      </c>
      <c r="DO546" s="222">
        <f t="shared" si="1226"/>
        <v>0</v>
      </c>
      <c r="DP546" s="222">
        <f t="shared" si="1227"/>
        <v>0</v>
      </c>
      <c r="DQ546" s="222">
        <f t="shared" si="1228"/>
        <v>0</v>
      </c>
      <c r="DR546" s="222">
        <f t="shared" si="1229"/>
        <v>0</v>
      </c>
      <c r="DS546" s="222">
        <f t="shared" si="1230"/>
        <v>0</v>
      </c>
      <c r="DT546" s="222">
        <f t="shared" si="1231"/>
        <v>0</v>
      </c>
      <c r="DU546" s="222">
        <f t="shared" si="1232"/>
        <v>0</v>
      </c>
      <c r="DV546" s="222">
        <f t="shared" si="1233"/>
        <v>0</v>
      </c>
      <c r="DW546" s="222">
        <f t="shared" si="1234"/>
        <v>0</v>
      </c>
      <c r="DX546" s="222">
        <f t="shared" si="1235"/>
        <v>0</v>
      </c>
      <c r="DY546" s="222">
        <f t="shared" si="1236"/>
        <v>0</v>
      </c>
      <c r="DZ546" s="222">
        <f t="shared" si="1237"/>
        <v>0</v>
      </c>
      <c r="EA546" s="222">
        <f t="shared" si="1238"/>
        <v>0</v>
      </c>
      <c r="EB546" s="222">
        <f t="shared" si="1239"/>
        <v>0</v>
      </c>
      <c r="EC546" s="222">
        <f t="shared" si="1240"/>
        <v>0</v>
      </c>
      <c r="ED546" s="222">
        <f t="shared" si="1241"/>
        <v>0</v>
      </c>
      <c r="EE546" s="222">
        <f t="shared" si="1242"/>
        <v>0</v>
      </c>
      <c r="EF546" s="222">
        <f t="shared" si="1243"/>
        <v>0</v>
      </c>
      <c r="EG546" s="222">
        <f t="shared" si="1244"/>
        <v>0</v>
      </c>
      <c r="EH546" s="222">
        <f t="shared" si="1245"/>
        <v>0</v>
      </c>
      <c r="EI546" s="222">
        <f t="shared" si="1246"/>
        <v>0</v>
      </c>
      <c r="EJ546" s="222">
        <f t="shared" si="1247"/>
        <v>0</v>
      </c>
      <c r="EK546" s="222">
        <f t="shared" si="1248"/>
        <v>0</v>
      </c>
      <c r="EL546" s="222">
        <f t="shared" si="1249"/>
        <v>0</v>
      </c>
      <c r="EM546" s="222">
        <f t="shared" si="1250"/>
        <v>0</v>
      </c>
      <c r="EN546" s="222">
        <f t="shared" si="1251"/>
        <v>0</v>
      </c>
      <c r="EO546" s="222">
        <f t="shared" si="1252"/>
        <v>0</v>
      </c>
      <c r="EP546" s="222">
        <f t="shared" si="1253"/>
        <v>0</v>
      </c>
      <c r="EQ546" s="222">
        <f t="shared" si="1254"/>
        <v>0</v>
      </c>
      <c r="ER546" s="222">
        <f t="shared" si="1255"/>
        <v>0</v>
      </c>
      <c r="ES546" s="222">
        <f t="shared" si="1256"/>
        <v>0</v>
      </c>
      <c r="ET546" s="222">
        <f t="shared" si="1257"/>
        <v>0</v>
      </c>
      <c r="EU546" s="222">
        <f t="shared" si="1258"/>
        <v>0</v>
      </c>
      <c r="EV546" s="222">
        <f t="shared" si="1259"/>
        <v>0</v>
      </c>
      <c r="EW546" s="222">
        <f t="shared" si="1260"/>
        <v>0</v>
      </c>
      <c r="EX546" s="222">
        <f t="shared" si="1261"/>
        <v>0</v>
      </c>
      <c r="EY546" s="222">
        <f t="shared" si="1262"/>
        <v>0</v>
      </c>
      <c r="EZ546" s="222">
        <f t="shared" si="1263"/>
        <v>0</v>
      </c>
      <c r="FA546" s="222">
        <f t="shared" si="1264"/>
        <v>0</v>
      </c>
      <c r="FB546" s="222">
        <f t="shared" si="1265"/>
        <v>0</v>
      </c>
      <c r="FC546" s="222">
        <f t="shared" si="1266"/>
        <v>0</v>
      </c>
      <c r="FD546" s="222">
        <f t="shared" si="1267"/>
        <v>0</v>
      </c>
      <c r="FE546" s="222">
        <f t="shared" si="1268"/>
        <v>0</v>
      </c>
      <c r="FF546" s="222">
        <f t="shared" si="1269"/>
        <v>0</v>
      </c>
      <c r="FG546" s="222">
        <f t="shared" si="1270"/>
        <v>0</v>
      </c>
      <c r="FH546" s="222">
        <f t="shared" si="1271"/>
        <v>0</v>
      </c>
      <c r="FI546" s="222">
        <f t="shared" si="1272"/>
        <v>0</v>
      </c>
      <c r="FJ546" s="222">
        <f t="shared" si="1273"/>
        <v>0</v>
      </c>
      <c r="FK546" s="222">
        <f t="shared" si="1274"/>
        <v>0</v>
      </c>
      <c r="FL546" s="222">
        <f t="shared" si="1275"/>
        <v>0</v>
      </c>
      <c r="FM546" s="222">
        <f t="shared" si="1276"/>
        <v>0</v>
      </c>
      <c r="FN546" s="222">
        <f t="shared" si="1277"/>
        <v>0</v>
      </c>
      <c r="FO546" s="222">
        <f t="shared" si="1278"/>
        <v>0</v>
      </c>
      <c r="FP546" s="222">
        <f t="shared" si="1279"/>
        <v>0</v>
      </c>
      <c r="FQ546" s="222">
        <f t="shared" si="1280"/>
        <v>0</v>
      </c>
      <c r="FR546" s="222">
        <f t="shared" si="1281"/>
        <v>0</v>
      </c>
      <c r="FS546" s="222">
        <f t="shared" si="1282"/>
        <v>0</v>
      </c>
      <c r="FT546" s="222">
        <f t="shared" si="1283"/>
        <v>0</v>
      </c>
      <c r="FU546" s="222">
        <f t="shared" si="1284"/>
        <v>0</v>
      </c>
      <c r="FV546" s="222">
        <f t="shared" si="1285"/>
        <v>0</v>
      </c>
      <c r="FW546" s="222">
        <f t="shared" si="1286"/>
        <v>0</v>
      </c>
      <c r="FX546" s="222">
        <f t="shared" si="1287"/>
        <v>0</v>
      </c>
      <c r="FY546" s="222">
        <f t="shared" si="1288"/>
        <v>0</v>
      </c>
      <c r="FZ546" s="222">
        <f t="shared" si="1289"/>
        <v>0</v>
      </c>
      <c r="GA546" s="222">
        <f t="shared" si="1290"/>
        <v>0</v>
      </c>
      <c r="GB546" s="222">
        <f t="shared" si="1291"/>
        <v>0</v>
      </c>
      <c r="GC546" s="222">
        <f t="shared" si="1292"/>
        <v>0</v>
      </c>
      <c r="GD546" s="222">
        <f t="shared" si="1293"/>
        <v>0</v>
      </c>
      <c r="GE546" s="222">
        <f t="shared" si="1294"/>
        <v>0</v>
      </c>
      <c r="GF546" s="222">
        <f t="shared" si="1295"/>
        <v>0</v>
      </c>
      <c r="GG546" s="222">
        <f t="shared" si="1296"/>
        <v>0</v>
      </c>
      <c r="GH546" s="222">
        <f t="shared" si="1297"/>
        <v>0</v>
      </c>
      <c r="GI546" s="222">
        <f t="shared" si="1298"/>
        <v>0</v>
      </c>
      <c r="GJ546" s="222">
        <f t="shared" si="1299"/>
        <v>0</v>
      </c>
      <c r="GK546" s="222">
        <f t="shared" si="1300"/>
        <v>0</v>
      </c>
      <c r="GL546" s="222">
        <f t="shared" si="1301"/>
        <v>0</v>
      </c>
      <c r="GM546" s="222">
        <f t="shared" si="1302"/>
        <v>0</v>
      </c>
      <c r="GN546" s="222">
        <f t="shared" si="1303"/>
        <v>0</v>
      </c>
      <c r="GO546" s="222">
        <f t="shared" si="1304"/>
        <v>0</v>
      </c>
      <c r="GP546" s="222">
        <f t="shared" si="1305"/>
        <v>0</v>
      </c>
      <c r="GQ546" s="222">
        <f t="shared" si="1306"/>
        <v>0</v>
      </c>
      <c r="GR546" s="222">
        <f t="shared" si="1307"/>
        <v>0</v>
      </c>
      <c r="GS546" s="222">
        <f t="shared" si="1308"/>
        <v>0</v>
      </c>
      <c r="GT546" s="222">
        <f t="shared" si="1309"/>
        <v>0</v>
      </c>
      <c r="GU546" s="222">
        <f t="shared" si="1310"/>
        <v>0</v>
      </c>
      <c r="GV546" s="222">
        <f t="shared" si="1311"/>
        <v>0</v>
      </c>
      <c r="GW546" s="222">
        <f t="shared" si="1312"/>
        <v>0</v>
      </c>
      <c r="GX546" s="222">
        <f t="shared" si="1313"/>
        <v>0</v>
      </c>
      <c r="GY546" s="222">
        <f t="shared" si="1314"/>
        <v>0</v>
      </c>
      <c r="GZ546" s="222">
        <f t="shared" si="1315"/>
        <v>0</v>
      </c>
      <c r="HA546" s="222">
        <f t="shared" si="1316"/>
        <v>0</v>
      </c>
      <c r="HB546" s="222">
        <f t="shared" si="1317"/>
        <v>0</v>
      </c>
      <c r="HC546" s="222">
        <f t="shared" si="1318"/>
        <v>0</v>
      </c>
      <c r="HD546" s="222">
        <f t="shared" si="1319"/>
        <v>0</v>
      </c>
      <c r="HE546" s="222">
        <f t="shared" si="1320"/>
        <v>0</v>
      </c>
      <c r="HF546" s="222">
        <f t="shared" si="1321"/>
        <v>0</v>
      </c>
      <c r="HG546" s="222">
        <f t="shared" si="1322"/>
        <v>0</v>
      </c>
      <c r="HH546" s="222">
        <f t="shared" si="1323"/>
        <v>0</v>
      </c>
      <c r="HI546" s="222">
        <f t="shared" si="1324"/>
        <v>0</v>
      </c>
      <c r="HJ546" s="222">
        <f t="shared" si="1325"/>
        <v>0</v>
      </c>
      <c r="HK546" s="222">
        <f t="shared" si="1326"/>
        <v>0</v>
      </c>
      <c r="HL546" s="222">
        <f t="shared" si="1327"/>
        <v>0</v>
      </c>
      <c r="HM546" s="222">
        <f t="shared" si="1328"/>
        <v>0</v>
      </c>
      <c r="HN546" s="222">
        <f t="shared" si="1329"/>
        <v>0</v>
      </c>
      <c r="HO546" s="222">
        <f t="shared" si="1330"/>
        <v>0</v>
      </c>
      <c r="HP546" s="222">
        <f t="shared" si="1331"/>
        <v>0</v>
      </c>
      <c r="HQ546" s="222">
        <f t="shared" si="1332"/>
        <v>0</v>
      </c>
      <c r="HR546" s="222">
        <f t="shared" si="1333"/>
        <v>0</v>
      </c>
      <c r="HS546" s="222">
        <f t="shared" si="1334"/>
        <v>0</v>
      </c>
      <c r="HT546" s="222">
        <f t="shared" si="1335"/>
        <v>0</v>
      </c>
      <c r="HU546" s="222">
        <f t="shared" si="1336"/>
        <v>0</v>
      </c>
      <c r="HV546" s="222">
        <f t="shared" si="1337"/>
        <v>0</v>
      </c>
      <c r="HW546" s="222">
        <f t="shared" si="1338"/>
        <v>0</v>
      </c>
      <c r="HX546" s="222">
        <f t="shared" si="1339"/>
        <v>0</v>
      </c>
      <c r="HY546" s="222">
        <f t="shared" si="1340"/>
        <v>0</v>
      </c>
      <c r="HZ546" s="222">
        <f t="shared" si="1341"/>
        <v>0</v>
      </c>
      <c r="IA546" s="222">
        <f t="shared" si="1342"/>
        <v>0</v>
      </c>
      <c r="IB546" s="222">
        <f t="shared" si="1343"/>
        <v>0</v>
      </c>
      <c r="IC546" s="222">
        <f t="shared" si="1344"/>
        <v>0</v>
      </c>
      <c r="ID546" s="222">
        <f t="shared" si="1345"/>
        <v>0</v>
      </c>
      <c r="IE546" s="222">
        <f t="shared" si="1346"/>
        <v>0</v>
      </c>
      <c r="IF546" s="222">
        <f t="shared" si="1347"/>
        <v>0</v>
      </c>
      <c r="IG546" s="222">
        <f t="shared" si="1348"/>
        <v>0</v>
      </c>
      <c r="IH546" s="222">
        <f t="shared" si="1349"/>
        <v>0</v>
      </c>
      <c r="II546" s="222">
        <f t="shared" si="1350"/>
        <v>0</v>
      </c>
      <c r="IJ546" s="222">
        <f t="shared" si="1351"/>
        <v>0</v>
      </c>
      <c r="IK546" s="222">
        <f t="shared" si="1352"/>
        <v>0</v>
      </c>
      <c r="IL546" s="222">
        <f t="shared" si="1353"/>
        <v>0</v>
      </c>
      <c r="IM546" s="222">
        <f t="shared" si="1354"/>
        <v>0</v>
      </c>
      <c r="IN546" s="222">
        <f t="shared" si="1355"/>
        <v>0</v>
      </c>
      <c r="IO546" s="222">
        <f t="shared" si="1356"/>
        <v>0</v>
      </c>
      <c r="IP546" s="222">
        <f t="shared" si="1357"/>
        <v>0</v>
      </c>
      <c r="IQ546" s="222">
        <f t="shared" si="1358"/>
        <v>0</v>
      </c>
      <c r="IR546" s="222">
        <f t="shared" si="1359"/>
        <v>0</v>
      </c>
      <c r="IS546" s="222">
        <f t="shared" si="1360"/>
        <v>0</v>
      </c>
      <c r="IT546" s="222">
        <f t="shared" si="1361"/>
        <v>0</v>
      </c>
      <c r="IU546" s="222">
        <f t="shared" si="1362"/>
        <v>0</v>
      </c>
      <c r="IV546" s="222">
        <f t="shared" si="1363"/>
        <v>0</v>
      </c>
      <c r="IW546" s="222">
        <f t="shared" si="1364"/>
        <v>0</v>
      </c>
      <c r="IX546" s="222">
        <f t="shared" si="1365"/>
        <v>0</v>
      </c>
      <c r="IY546" s="222">
        <f t="shared" si="1366"/>
        <v>0</v>
      </c>
      <c r="IZ546" s="222">
        <f t="shared" si="1367"/>
        <v>0</v>
      </c>
      <c r="JA546" s="222">
        <f t="shared" si="1368"/>
        <v>0</v>
      </c>
      <c r="JB546" s="222">
        <f t="shared" si="1369"/>
        <v>0</v>
      </c>
    </row>
    <row r="547" spans="2:262">
      <c r="B547" s="230">
        <v>186</v>
      </c>
      <c r="C547" s="229">
        <f t="shared" si="1370"/>
        <v>3.6328125000000028E-3</v>
      </c>
      <c r="D547" s="226">
        <f t="shared" ca="1" si="1113"/>
        <v>23.584653103499178</v>
      </c>
      <c r="E547" s="225">
        <f ca="1">GJ361</f>
        <v>-0.41534689650082335</v>
      </c>
      <c r="F547" s="224">
        <v>186</v>
      </c>
      <c r="G547" s="222">
        <f t="shared" si="1114"/>
        <v>0</v>
      </c>
      <c r="H547" s="222">
        <f t="shared" si="1115"/>
        <v>0</v>
      </c>
      <c r="I547" s="222">
        <f t="shared" si="1116"/>
        <v>0</v>
      </c>
      <c r="J547" s="222">
        <f t="shared" si="1117"/>
        <v>0</v>
      </c>
      <c r="K547" s="222">
        <f t="shared" si="1118"/>
        <v>0</v>
      </c>
      <c r="L547" s="222">
        <f t="shared" si="1119"/>
        <v>0</v>
      </c>
      <c r="M547" s="222">
        <f t="shared" si="1120"/>
        <v>0</v>
      </c>
      <c r="N547" s="222">
        <f t="shared" si="1121"/>
        <v>0</v>
      </c>
      <c r="O547" s="222">
        <f t="shared" si="1122"/>
        <v>0</v>
      </c>
      <c r="P547" s="222">
        <f t="shared" si="1123"/>
        <v>0</v>
      </c>
      <c r="Q547" s="222">
        <f t="shared" si="1124"/>
        <v>0</v>
      </c>
      <c r="R547" s="222">
        <f t="shared" si="1125"/>
        <v>0</v>
      </c>
      <c r="S547" s="222">
        <f t="shared" si="1126"/>
        <v>0</v>
      </c>
      <c r="T547" s="222">
        <f t="shared" si="1127"/>
        <v>0</v>
      </c>
      <c r="U547" s="222">
        <f t="shared" si="1128"/>
        <v>0</v>
      </c>
      <c r="V547" s="222">
        <f t="shared" si="1129"/>
        <v>0</v>
      </c>
      <c r="W547" s="222">
        <f t="shared" si="1130"/>
        <v>0</v>
      </c>
      <c r="X547" s="222">
        <f t="shared" si="1131"/>
        <v>0</v>
      </c>
      <c r="Y547" s="222">
        <f t="shared" si="1132"/>
        <v>0</v>
      </c>
      <c r="Z547" s="222">
        <f t="shared" si="1133"/>
        <v>0</v>
      </c>
      <c r="AA547" s="222">
        <f t="shared" si="1134"/>
        <v>0</v>
      </c>
      <c r="AB547" s="222">
        <f t="shared" si="1135"/>
        <v>0</v>
      </c>
      <c r="AC547" s="222">
        <f t="shared" si="1136"/>
        <v>0</v>
      </c>
      <c r="AD547" s="222">
        <f t="shared" si="1137"/>
        <v>0</v>
      </c>
      <c r="AE547" s="222">
        <f t="shared" si="1138"/>
        <v>0</v>
      </c>
      <c r="AF547" s="222">
        <f t="shared" si="1139"/>
        <v>0</v>
      </c>
      <c r="AG547" s="222">
        <f t="shared" si="1140"/>
        <v>0</v>
      </c>
      <c r="AH547" s="222">
        <f t="shared" si="1141"/>
        <v>0</v>
      </c>
      <c r="AI547" s="222">
        <f t="shared" si="1142"/>
        <v>0</v>
      </c>
      <c r="AJ547" s="222">
        <f t="shared" si="1143"/>
        <v>0</v>
      </c>
      <c r="AK547" s="222">
        <f t="shared" si="1144"/>
        <v>0</v>
      </c>
      <c r="AL547" s="222">
        <f t="shared" si="1145"/>
        <v>0</v>
      </c>
      <c r="AM547" s="222">
        <f t="shared" si="1146"/>
        <v>0</v>
      </c>
      <c r="AN547" s="222">
        <f t="shared" si="1147"/>
        <v>0</v>
      </c>
      <c r="AO547" s="222">
        <f t="shared" si="1148"/>
        <v>0</v>
      </c>
      <c r="AP547" s="222">
        <f t="shared" si="1149"/>
        <v>0</v>
      </c>
      <c r="AQ547" s="222">
        <f t="shared" si="1150"/>
        <v>0</v>
      </c>
      <c r="AR547" s="222">
        <f t="shared" si="1151"/>
        <v>0</v>
      </c>
      <c r="AS547" s="222">
        <f t="shared" si="1152"/>
        <v>0</v>
      </c>
      <c r="AT547" s="222">
        <f t="shared" si="1153"/>
        <v>0</v>
      </c>
      <c r="AU547" s="222">
        <f t="shared" si="1154"/>
        <v>0</v>
      </c>
      <c r="AV547" s="222">
        <f t="shared" si="1155"/>
        <v>0</v>
      </c>
      <c r="AW547" s="222">
        <f t="shared" si="1156"/>
        <v>0</v>
      </c>
      <c r="AX547" s="222">
        <f t="shared" si="1157"/>
        <v>0</v>
      </c>
      <c r="AY547" s="222">
        <f t="shared" si="1158"/>
        <v>0</v>
      </c>
      <c r="AZ547" s="222">
        <f t="shared" si="1159"/>
        <v>0</v>
      </c>
      <c r="BA547" s="222">
        <f t="shared" si="1160"/>
        <v>0</v>
      </c>
      <c r="BB547" s="222">
        <f t="shared" si="1161"/>
        <v>0</v>
      </c>
      <c r="BC547" s="222">
        <f t="shared" si="1162"/>
        <v>0</v>
      </c>
      <c r="BD547" s="222">
        <f t="shared" si="1163"/>
        <v>0</v>
      </c>
      <c r="BE547" s="222">
        <f t="shared" si="1164"/>
        <v>0</v>
      </c>
      <c r="BF547" s="222">
        <f t="shared" si="1165"/>
        <v>0</v>
      </c>
      <c r="BG547" s="222">
        <f t="shared" si="1166"/>
        <v>0</v>
      </c>
      <c r="BH547" s="222">
        <f t="shared" si="1167"/>
        <v>0</v>
      </c>
      <c r="BI547" s="222">
        <f t="shared" si="1168"/>
        <v>0</v>
      </c>
      <c r="BJ547" s="222">
        <f t="shared" si="1169"/>
        <v>0</v>
      </c>
      <c r="BK547" s="222">
        <f t="shared" si="1170"/>
        <v>0</v>
      </c>
      <c r="BL547" s="222">
        <f t="shared" si="1171"/>
        <v>0</v>
      </c>
      <c r="BM547" s="222">
        <f t="shared" si="1172"/>
        <v>0</v>
      </c>
      <c r="BN547" s="222">
        <f t="shared" si="1173"/>
        <v>0</v>
      </c>
      <c r="BO547" s="222">
        <f t="shared" si="1174"/>
        <v>0</v>
      </c>
      <c r="BP547" s="222">
        <f t="shared" si="1175"/>
        <v>0</v>
      </c>
      <c r="BQ547" s="222">
        <f t="shared" si="1176"/>
        <v>0</v>
      </c>
      <c r="BR547" s="222">
        <f t="shared" si="1177"/>
        <v>0</v>
      </c>
      <c r="BS547" s="222">
        <f t="shared" si="1178"/>
        <v>0</v>
      </c>
      <c r="BT547" s="222">
        <f t="shared" si="1179"/>
        <v>0</v>
      </c>
      <c r="BU547" s="222">
        <f t="shared" si="1180"/>
        <v>0</v>
      </c>
      <c r="BV547" s="222">
        <f t="shared" si="1181"/>
        <v>0</v>
      </c>
      <c r="BW547" s="222">
        <f t="shared" si="1182"/>
        <v>0</v>
      </c>
      <c r="BX547" s="222">
        <f t="shared" si="1183"/>
        <v>0</v>
      </c>
      <c r="BY547" s="222">
        <f t="shared" si="1184"/>
        <v>0</v>
      </c>
      <c r="BZ547" s="222">
        <f t="shared" si="1185"/>
        <v>0</v>
      </c>
      <c r="CA547" s="222">
        <f t="shared" si="1186"/>
        <v>0</v>
      </c>
      <c r="CB547" s="222">
        <f t="shared" si="1187"/>
        <v>0</v>
      </c>
      <c r="CC547" s="222">
        <f t="shared" si="1188"/>
        <v>0</v>
      </c>
      <c r="CD547" s="222">
        <f t="shared" si="1189"/>
        <v>0</v>
      </c>
      <c r="CE547" s="222">
        <f t="shared" si="1190"/>
        <v>0</v>
      </c>
      <c r="CF547" s="222">
        <f t="shared" si="1191"/>
        <v>0</v>
      </c>
      <c r="CG547" s="222">
        <f t="shared" si="1192"/>
        <v>0</v>
      </c>
      <c r="CH547" s="222">
        <f t="shared" si="1193"/>
        <v>0</v>
      </c>
      <c r="CI547" s="222">
        <f t="shared" si="1194"/>
        <v>0</v>
      </c>
      <c r="CJ547" s="222">
        <f t="shared" si="1195"/>
        <v>0</v>
      </c>
      <c r="CK547" s="222">
        <f t="shared" si="1196"/>
        <v>0</v>
      </c>
      <c r="CL547" s="222">
        <f t="shared" si="1197"/>
        <v>0</v>
      </c>
      <c r="CM547" s="222">
        <f t="shared" si="1198"/>
        <v>0</v>
      </c>
      <c r="CN547" s="222">
        <f t="shared" si="1199"/>
        <v>0</v>
      </c>
      <c r="CO547" s="222">
        <f t="shared" si="1200"/>
        <v>0</v>
      </c>
      <c r="CP547" s="222">
        <f t="shared" si="1201"/>
        <v>0</v>
      </c>
      <c r="CQ547" s="222">
        <f t="shared" si="1202"/>
        <v>0</v>
      </c>
      <c r="CR547" s="222">
        <f t="shared" si="1203"/>
        <v>0</v>
      </c>
      <c r="CS547" s="222">
        <f t="shared" si="1204"/>
        <v>0</v>
      </c>
      <c r="CT547" s="222">
        <f t="shared" si="1205"/>
        <v>0</v>
      </c>
      <c r="CU547" s="222">
        <f t="shared" si="1206"/>
        <v>0</v>
      </c>
      <c r="CV547" s="222">
        <f t="shared" si="1207"/>
        <v>0</v>
      </c>
      <c r="CW547" s="222">
        <f t="shared" si="1208"/>
        <v>0</v>
      </c>
      <c r="CX547" s="222">
        <f t="shared" si="1209"/>
        <v>0</v>
      </c>
      <c r="CY547" s="222">
        <f t="shared" si="1210"/>
        <v>0</v>
      </c>
      <c r="CZ547" s="222">
        <f t="shared" si="1211"/>
        <v>0</v>
      </c>
      <c r="DA547" s="222">
        <f t="shared" si="1212"/>
        <v>0</v>
      </c>
      <c r="DB547" s="222">
        <f t="shared" si="1213"/>
        <v>0</v>
      </c>
      <c r="DC547" s="222">
        <f t="shared" si="1214"/>
        <v>0</v>
      </c>
      <c r="DD547" s="222">
        <f t="shared" si="1215"/>
        <v>0</v>
      </c>
      <c r="DE547" s="222">
        <f t="shared" si="1216"/>
        <v>0</v>
      </c>
      <c r="DF547" s="222">
        <f t="shared" si="1217"/>
        <v>0</v>
      </c>
      <c r="DG547" s="222">
        <f t="shared" si="1218"/>
        <v>0</v>
      </c>
      <c r="DH547" s="222">
        <f t="shared" si="1219"/>
        <v>0</v>
      </c>
      <c r="DI547" s="222">
        <f t="shared" si="1220"/>
        <v>0</v>
      </c>
      <c r="DJ547" s="222">
        <f t="shared" si="1221"/>
        <v>0</v>
      </c>
      <c r="DK547" s="222">
        <f t="shared" si="1222"/>
        <v>0</v>
      </c>
      <c r="DL547" s="222">
        <f t="shared" si="1223"/>
        <v>0</v>
      </c>
      <c r="DM547" s="222">
        <f t="shared" si="1224"/>
        <v>0</v>
      </c>
      <c r="DN547" s="222">
        <f t="shared" si="1225"/>
        <v>0</v>
      </c>
      <c r="DO547" s="222">
        <f t="shared" si="1226"/>
        <v>0</v>
      </c>
      <c r="DP547" s="222">
        <f t="shared" si="1227"/>
        <v>0</v>
      </c>
      <c r="DQ547" s="222">
        <f t="shared" si="1228"/>
        <v>0</v>
      </c>
      <c r="DR547" s="222">
        <f t="shared" si="1229"/>
        <v>0</v>
      </c>
      <c r="DS547" s="222">
        <f t="shared" si="1230"/>
        <v>0</v>
      </c>
      <c r="DT547" s="222">
        <f t="shared" si="1231"/>
        <v>0</v>
      </c>
      <c r="DU547" s="222">
        <f t="shared" si="1232"/>
        <v>0</v>
      </c>
      <c r="DV547" s="222">
        <f t="shared" si="1233"/>
        <v>0</v>
      </c>
      <c r="DW547" s="222">
        <f t="shared" si="1234"/>
        <v>0</v>
      </c>
      <c r="DX547" s="222">
        <f t="shared" si="1235"/>
        <v>0</v>
      </c>
      <c r="DY547" s="222">
        <f t="shared" si="1236"/>
        <v>0</v>
      </c>
      <c r="DZ547" s="222">
        <f t="shared" si="1237"/>
        <v>0</v>
      </c>
      <c r="EA547" s="222">
        <f t="shared" si="1238"/>
        <v>0</v>
      </c>
      <c r="EB547" s="222">
        <f t="shared" si="1239"/>
        <v>0</v>
      </c>
      <c r="EC547" s="222">
        <f t="shared" si="1240"/>
        <v>0</v>
      </c>
      <c r="ED547" s="222">
        <f t="shared" si="1241"/>
        <v>0</v>
      </c>
      <c r="EE547" s="222">
        <f t="shared" si="1242"/>
        <v>0</v>
      </c>
      <c r="EF547" s="222">
        <f t="shared" si="1243"/>
        <v>0</v>
      </c>
      <c r="EG547" s="222">
        <f t="shared" si="1244"/>
        <v>0</v>
      </c>
      <c r="EH547" s="222">
        <f t="shared" si="1245"/>
        <v>0</v>
      </c>
      <c r="EI547" s="222">
        <f t="shared" si="1246"/>
        <v>0</v>
      </c>
      <c r="EJ547" s="222">
        <f t="shared" si="1247"/>
        <v>0</v>
      </c>
      <c r="EK547" s="222">
        <f t="shared" si="1248"/>
        <v>0</v>
      </c>
      <c r="EL547" s="222">
        <f t="shared" si="1249"/>
        <v>0</v>
      </c>
      <c r="EM547" s="222">
        <f t="shared" si="1250"/>
        <v>0</v>
      </c>
      <c r="EN547" s="222">
        <f t="shared" si="1251"/>
        <v>0</v>
      </c>
      <c r="EO547" s="222">
        <f t="shared" si="1252"/>
        <v>0</v>
      </c>
      <c r="EP547" s="222">
        <f t="shared" si="1253"/>
        <v>0</v>
      </c>
      <c r="EQ547" s="222">
        <f t="shared" si="1254"/>
        <v>0</v>
      </c>
      <c r="ER547" s="222">
        <f t="shared" si="1255"/>
        <v>0</v>
      </c>
      <c r="ES547" s="222">
        <f t="shared" si="1256"/>
        <v>0</v>
      </c>
      <c r="ET547" s="222">
        <f t="shared" si="1257"/>
        <v>0</v>
      </c>
      <c r="EU547" s="222">
        <f t="shared" si="1258"/>
        <v>0</v>
      </c>
      <c r="EV547" s="222">
        <f t="shared" si="1259"/>
        <v>0</v>
      </c>
      <c r="EW547" s="222">
        <f t="shared" si="1260"/>
        <v>0</v>
      </c>
      <c r="EX547" s="222">
        <f t="shared" si="1261"/>
        <v>0</v>
      </c>
      <c r="EY547" s="222">
        <f t="shared" si="1262"/>
        <v>0</v>
      </c>
      <c r="EZ547" s="222">
        <f t="shared" si="1263"/>
        <v>0</v>
      </c>
      <c r="FA547" s="222">
        <f t="shared" si="1264"/>
        <v>0</v>
      </c>
      <c r="FB547" s="222">
        <f t="shared" si="1265"/>
        <v>0</v>
      </c>
      <c r="FC547" s="222">
        <f t="shared" si="1266"/>
        <v>0</v>
      </c>
      <c r="FD547" s="222">
        <f t="shared" si="1267"/>
        <v>0</v>
      </c>
      <c r="FE547" s="222">
        <f t="shared" si="1268"/>
        <v>0</v>
      </c>
      <c r="FF547" s="222">
        <f t="shared" si="1269"/>
        <v>0</v>
      </c>
      <c r="FG547" s="222">
        <f t="shared" si="1270"/>
        <v>0</v>
      </c>
      <c r="FH547" s="222">
        <f t="shared" si="1271"/>
        <v>0</v>
      </c>
      <c r="FI547" s="222">
        <f t="shared" si="1272"/>
        <v>0</v>
      </c>
      <c r="FJ547" s="222">
        <f t="shared" si="1273"/>
        <v>0</v>
      </c>
      <c r="FK547" s="222">
        <f t="shared" si="1274"/>
        <v>0</v>
      </c>
      <c r="FL547" s="222">
        <f t="shared" si="1275"/>
        <v>0</v>
      </c>
      <c r="FM547" s="222">
        <f t="shared" si="1276"/>
        <v>0</v>
      </c>
      <c r="FN547" s="222">
        <f t="shared" si="1277"/>
        <v>0</v>
      </c>
      <c r="FO547" s="222">
        <f t="shared" si="1278"/>
        <v>0</v>
      </c>
      <c r="FP547" s="222">
        <f t="shared" si="1279"/>
        <v>0</v>
      </c>
      <c r="FQ547" s="222">
        <f t="shared" si="1280"/>
        <v>0</v>
      </c>
      <c r="FR547" s="222">
        <f t="shared" si="1281"/>
        <v>0</v>
      </c>
      <c r="FS547" s="222">
        <f t="shared" si="1282"/>
        <v>0</v>
      </c>
      <c r="FT547" s="222">
        <f t="shared" si="1283"/>
        <v>0</v>
      </c>
      <c r="FU547" s="222">
        <f t="shared" si="1284"/>
        <v>0</v>
      </c>
      <c r="FV547" s="222">
        <f t="shared" si="1285"/>
        <v>0</v>
      </c>
      <c r="FW547" s="222">
        <f t="shared" si="1286"/>
        <v>0</v>
      </c>
      <c r="FX547" s="222">
        <f t="shared" si="1287"/>
        <v>0</v>
      </c>
      <c r="FY547" s="222">
        <f t="shared" si="1288"/>
        <v>0</v>
      </c>
      <c r="FZ547" s="222">
        <f t="shared" si="1289"/>
        <v>0</v>
      </c>
      <c r="GA547" s="222">
        <f t="shared" si="1290"/>
        <v>0</v>
      </c>
      <c r="GB547" s="222">
        <f t="shared" si="1291"/>
        <v>0</v>
      </c>
      <c r="GC547" s="222">
        <f t="shared" si="1292"/>
        <v>0</v>
      </c>
      <c r="GD547" s="222">
        <f t="shared" si="1293"/>
        <v>0</v>
      </c>
      <c r="GE547" s="222">
        <f t="shared" si="1294"/>
        <v>0</v>
      </c>
      <c r="GF547" s="222">
        <f t="shared" si="1295"/>
        <v>0</v>
      </c>
      <c r="GG547" s="222">
        <f t="shared" si="1296"/>
        <v>0</v>
      </c>
      <c r="GH547" s="222">
        <f t="shared" si="1297"/>
        <v>0</v>
      </c>
      <c r="GI547" s="222">
        <f t="shared" si="1298"/>
        <v>0</v>
      </c>
      <c r="GJ547" s="222">
        <f t="shared" si="1299"/>
        <v>0</v>
      </c>
      <c r="GK547" s="222">
        <f t="shared" si="1300"/>
        <v>0</v>
      </c>
      <c r="GL547" s="222">
        <f t="shared" si="1301"/>
        <v>0</v>
      </c>
      <c r="GM547" s="222">
        <f t="shared" si="1302"/>
        <v>0</v>
      </c>
      <c r="GN547" s="222">
        <f t="shared" si="1303"/>
        <v>0</v>
      </c>
      <c r="GO547" s="222">
        <f t="shared" si="1304"/>
        <v>0</v>
      </c>
      <c r="GP547" s="222">
        <f t="shared" si="1305"/>
        <v>0</v>
      </c>
      <c r="GQ547" s="222">
        <f t="shared" si="1306"/>
        <v>0</v>
      </c>
      <c r="GR547" s="222">
        <f t="shared" si="1307"/>
        <v>0</v>
      </c>
      <c r="GS547" s="222">
        <f t="shared" si="1308"/>
        <v>0</v>
      </c>
      <c r="GT547" s="222">
        <f t="shared" si="1309"/>
        <v>0</v>
      </c>
      <c r="GU547" s="222">
        <f t="shared" si="1310"/>
        <v>0</v>
      </c>
      <c r="GV547" s="222">
        <f t="shared" si="1311"/>
        <v>0</v>
      </c>
      <c r="GW547" s="222">
        <f t="shared" si="1312"/>
        <v>0</v>
      </c>
      <c r="GX547" s="222">
        <f t="shared" si="1313"/>
        <v>0</v>
      </c>
      <c r="GY547" s="222">
        <f t="shared" si="1314"/>
        <v>0</v>
      </c>
      <c r="GZ547" s="222">
        <f t="shared" si="1315"/>
        <v>0</v>
      </c>
      <c r="HA547" s="222">
        <f t="shared" si="1316"/>
        <v>0</v>
      </c>
      <c r="HB547" s="222">
        <f t="shared" si="1317"/>
        <v>0</v>
      </c>
      <c r="HC547" s="222">
        <f t="shared" si="1318"/>
        <v>0</v>
      </c>
      <c r="HD547" s="222">
        <f t="shared" si="1319"/>
        <v>0</v>
      </c>
      <c r="HE547" s="222">
        <f t="shared" si="1320"/>
        <v>0</v>
      </c>
      <c r="HF547" s="222">
        <f t="shared" si="1321"/>
        <v>0</v>
      </c>
      <c r="HG547" s="222">
        <f t="shared" si="1322"/>
        <v>0</v>
      </c>
      <c r="HH547" s="222">
        <f t="shared" si="1323"/>
        <v>0</v>
      </c>
      <c r="HI547" s="222">
        <f t="shared" si="1324"/>
        <v>0</v>
      </c>
      <c r="HJ547" s="222">
        <f t="shared" si="1325"/>
        <v>0</v>
      </c>
      <c r="HK547" s="222">
        <f t="shared" si="1326"/>
        <v>0</v>
      </c>
      <c r="HL547" s="222">
        <f t="shared" si="1327"/>
        <v>0</v>
      </c>
      <c r="HM547" s="222">
        <f t="shared" si="1328"/>
        <v>0</v>
      </c>
      <c r="HN547" s="222">
        <f t="shared" si="1329"/>
        <v>0</v>
      </c>
      <c r="HO547" s="222">
        <f t="shared" si="1330"/>
        <v>0</v>
      </c>
      <c r="HP547" s="222">
        <f t="shared" si="1331"/>
        <v>0</v>
      </c>
      <c r="HQ547" s="222">
        <f t="shared" si="1332"/>
        <v>0</v>
      </c>
      <c r="HR547" s="222">
        <f t="shared" si="1333"/>
        <v>0</v>
      </c>
      <c r="HS547" s="222">
        <f t="shared" si="1334"/>
        <v>0</v>
      </c>
      <c r="HT547" s="222">
        <f t="shared" si="1335"/>
        <v>0</v>
      </c>
      <c r="HU547" s="222">
        <f t="shared" si="1336"/>
        <v>0</v>
      </c>
      <c r="HV547" s="222">
        <f t="shared" si="1337"/>
        <v>0</v>
      </c>
      <c r="HW547" s="222">
        <f t="shared" si="1338"/>
        <v>0</v>
      </c>
      <c r="HX547" s="222">
        <f t="shared" si="1339"/>
        <v>0</v>
      </c>
      <c r="HY547" s="222">
        <f t="shared" si="1340"/>
        <v>0</v>
      </c>
      <c r="HZ547" s="222">
        <f t="shared" si="1341"/>
        <v>0</v>
      </c>
      <c r="IA547" s="222">
        <f t="shared" si="1342"/>
        <v>0</v>
      </c>
      <c r="IB547" s="222">
        <f t="shared" si="1343"/>
        <v>0</v>
      </c>
      <c r="IC547" s="222">
        <f t="shared" si="1344"/>
        <v>0</v>
      </c>
      <c r="ID547" s="222">
        <f t="shared" si="1345"/>
        <v>0</v>
      </c>
      <c r="IE547" s="222">
        <f t="shared" si="1346"/>
        <v>0</v>
      </c>
      <c r="IF547" s="222">
        <f t="shared" si="1347"/>
        <v>0</v>
      </c>
      <c r="IG547" s="222">
        <f t="shared" si="1348"/>
        <v>0</v>
      </c>
      <c r="IH547" s="222">
        <f t="shared" si="1349"/>
        <v>0</v>
      </c>
      <c r="II547" s="222">
        <f t="shared" si="1350"/>
        <v>0</v>
      </c>
      <c r="IJ547" s="222">
        <f t="shared" si="1351"/>
        <v>0</v>
      </c>
      <c r="IK547" s="222">
        <f t="shared" si="1352"/>
        <v>0</v>
      </c>
      <c r="IL547" s="222">
        <f t="shared" si="1353"/>
        <v>0</v>
      </c>
      <c r="IM547" s="222">
        <f t="shared" si="1354"/>
        <v>0</v>
      </c>
      <c r="IN547" s="222">
        <f t="shared" si="1355"/>
        <v>0</v>
      </c>
      <c r="IO547" s="222">
        <f t="shared" si="1356"/>
        <v>0</v>
      </c>
      <c r="IP547" s="222">
        <f t="shared" si="1357"/>
        <v>0</v>
      </c>
      <c r="IQ547" s="222">
        <f t="shared" si="1358"/>
        <v>0</v>
      </c>
      <c r="IR547" s="222">
        <f t="shared" si="1359"/>
        <v>0</v>
      </c>
      <c r="IS547" s="222">
        <f t="shared" si="1360"/>
        <v>0</v>
      </c>
      <c r="IT547" s="222">
        <f t="shared" si="1361"/>
        <v>0</v>
      </c>
      <c r="IU547" s="222">
        <f t="shared" si="1362"/>
        <v>0</v>
      </c>
      <c r="IV547" s="222">
        <f t="shared" si="1363"/>
        <v>0</v>
      </c>
      <c r="IW547" s="222">
        <f t="shared" si="1364"/>
        <v>0</v>
      </c>
      <c r="IX547" s="222">
        <f t="shared" si="1365"/>
        <v>0</v>
      </c>
      <c r="IY547" s="222">
        <f t="shared" si="1366"/>
        <v>0</v>
      </c>
      <c r="IZ547" s="222">
        <f t="shared" si="1367"/>
        <v>0</v>
      </c>
      <c r="JA547" s="222">
        <f t="shared" si="1368"/>
        <v>0</v>
      </c>
      <c r="JB547" s="222">
        <f t="shared" si="1369"/>
        <v>0</v>
      </c>
    </row>
    <row r="548" spans="2:262">
      <c r="B548" s="230">
        <v>187</v>
      </c>
      <c r="C548" s="229">
        <f t="shared" si="1370"/>
        <v>3.6523437500000028E-3</v>
      </c>
      <c r="D548" s="226">
        <f t="shared" ca="1" si="1113"/>
        <v>23.585202329498347</v>
      </c>
      <c r="E548" s="225">
        <f ca="1">GK361</f>
        <v>-0.41479767050165284</v>
      </c>
      <c r="F548" s="224">
        <v>187</v>
      </c>
      <c r="G548" s="222">
        <f t="shared" si="1114"/>
        <v>0</v>
      </c>
      <c r="H548" s="222">
        <f t="shared" si="1115"/>
        <v>0</v>
      </c>
      <c r="I548" s="222">
        <f t="shared" si="1116"/>
        <v>0</v>
      </c>
      <c r="J548" s="222">
        <f t="shared" si="1117"/>
        <v>0</v>
      </c>
      <c r="K548" s="222">
        <f t="shared" si="1118"/>
        <v>0</v>
      </c>
      <c r="L548" s="222">
        <f t="shared" si="1119"/>
        <v>0</v>
      </c>
      <c r="M548" s="222">
        <f t="shared" si="1120"/>
        <v>0</v>
      </c>
      <c r="N548" s="222">
        <f t="shared" si="1121"/>
        <v>0</v>
      </c>
      <c r="O548" s="222">
        <f t="shared" si="1122"/>
        <v>0</v>
      </c>
      <c r="P548" s="222">
        <f t="shared" si="1123"/>
        <v>0</v>
      </c>
      <c r="Q548" s="222">
        <f t="shared" si="1124"/>
        <v>0</v>
      </c>
      <c r="R548" s="222">
        <f t="shared" si="1125"/>
        <v>0</v>
      </c>
      <c r="S548" s="222">
        <f t="shared" si="1126"/>
        <v>0</v>
      </c>
      <c r="T548" s="222">
        <f t="shared" si="1127"/>
        <v>0</v>
      </c>
      <c r="U548" s="222">
        <f t="shared" si="1128"/>
        <v>0</v>
      </c>
      <c r="V548" s="222">
        <f t="shared" si="1129"/>
        <v>0</v>
      </c>
      <c r="W548" s="222">
        <f t="shared" si="1130"/>
        <v>0</v>
      </c>
      <c r="X548" s="222">
        <f t="shared" si="1131"/>
        <v>0</v>
      </c>
      <c r="Y548" s="222">
        <f t="shared" si="1132"/>
        <v>0</v>
      </c>
      <c r="Z548" s="222">
        <f t="shared" si="1133"/>
        <v>0</v>
      </c>
      <c r="AA548" s="222">
        <f t="shared" si="1134"/>
        <v>0</v>
      </c>
      <c r="AB548" s="222">
        <f t="shared" si="1135"/>
        <v>0</v>
      </c>
      <c r="AC548" s="222">
        <f t="shared" si="1136"/>
        <v>0</v>
      </c>
      <c r="AD548" s="222">
        <f t="shared" si="1137"/>
        <v>0</v>
      </c>
      <c r="AE548" s="222">
        <f t="shared" si="1138"/>
        <v>0</v>
      </c>
      <c r="AF548" s="222">
        <f t="shared" si="1139"/>
        <v>0</v>
      </c>
      <c r="AG548" s="222">
        <f t="shared" si="1140"/>
        <v>0</v>
      </c>
      <c r="AH548" s="222">
        <f t="shared" si="1141"/>
        <v>0</v>
      </c>
      <c r="AI548" s="222">
        <f t="shared" si="1142"/>
        <v>0</v>
      </c>
      <c r="AJ548" s="222">
        <f t="shared" si="1143"/>
        <v>0</v>
      </c>
      <c r="AK548" s="222">
        <f t="shared" si="1144"/>
        <v>0</v>
      </c>
      <c r="AL548" s="222">
        <f t="shared" si="1145"/>
        <v>0</v>
      </c>
      <c r="AM548" s="222">
        <f t="shared" si="1146"/>
        <v>0</v>
      </c>
      <c r="AN548" s="222">
        <f t="shared" si="1147"/>
        <v>0</v>
      </c>
      <c r="AO548" s="222">
        <f t="shared" si="1148"/>
        <v>0</v>
      </c>
      <c r="AP548" s="222">
        <f t="shared" si="1149"/>
        <v>0</v>
      </c>
      <c r="AQ548" s="222">
        <f t="shared" si="1150"/>
        <v>0</v>
      </c>
      <c r="AR548" s="222">
        <f t="shared" si="1151"/>
        <v>0</v>
      </c>
      <c r="AS548" s="222">
        <f t="shared" si="1152"/>
        <v>0</v>
      </c>
      <c r="AT548" s="222">
        <f t="shared" si="1153"/>
        <v>0</v>
      </c>
      <c r="AU548" s="222">
        <f t="shared" si="1154"/>
        <v>0</v>
      </c>
      <c r="AV548" s="222">
        <f t="shared" si="1155"/>
        <v>0</v>
      </c>
      <c r="AW548" s="222">
        <f t="shared" si="1156"/>
        <v>0</v>
      </c>
      <c r="AX548" s="222">
        <f t="shared" si="1157"/>
        <v>0</v>
      </c>
      <c r="AY548" s="222">
        <f t="shared" si="1158"/>
        <v>0</v>
      </c>
      <c r="AZ548" s="222">
        <f t="shared" si="1159"/>
        <v>0</v>
      </c>
      <c r="BA548" s="222">
        <f t="shared" si="1160"/>
        <v>0</v>
      </c>
      <c r="BB548" s="222">
        <f t="shared" si="1161"/>
        <v>0</v>
      </c>
      <c r="BC548" s="222">
        <f t="shared" si="1162"/>
        <v>0</v>
      </c>
      <c r="BD548" s="222">
        <f t="shared" si="1163"/>
        <v>0</v>
      </c>
      <c r="BE548" s="222">
        <f t="shared" si="1164"/>
        <v>0</v>
      </c>
      <c r="BF548" s="222">
        <f t="shared" si="1165"/>
        <v>0</v>
      </c>
      <c r="BG548" s="222">
        <f t="shared" si="1166"/>
        <v>0</v>
      </c>
      <c r="BH548" s="222">
        <f t="shared" si="1167"/>
        <v>0</v>
      </c>
      <c r="BI548" s="222">
        <f t="shared" si="1168"/>
        <v>0</v>
      </c>
      <c r="BJ548" s="222">
        <f t="shared" si="1169"/>
        <v>0</v>
      </c>
      <c r="BK548" s="222">
        <f t="shared" si="1170"/>
        <v>0</v>
      </c>
      <c r="BL548" s="222">
        <f t="shared" si="1171"/>
        <v>0</v>
      </c>
      <c r="BM548" s="222">
        <f t="shared" si="1172"/>
        <v>0</v>
      </c>
      <c r="BN548" s="222">
        <f t="shared" si="1173"/>
        <v>0</v>
      </c>
      <c r="BO548" s="222">
        <f t="shared" si="1174"/>
        <v>0</v>
      </c>
      <c r="BP548" s="222">
        <f t="shared" si="1175"/>
        <v>0</v>
      </c>
      <c r="BQ548" s="222">
        <f t="shared" si="1176"/>
        <v>0</v>
      </c>
      <c r="BR548" s="222">
        <f t="shared" si="1177"/>
        <v>0</v>
      </c>
      <c r="BS548" s="222">
        <f t="shared" si="1178"/>
        <v>0</v>
      </c>
      <c r="BT548" s="222">
        <f t="shared" si="1179"/>
        <v>0</v>
      </c>
      <c r="BU548" s="222">
        <f t="shared" si="1180"/>
        <v>0</v>
      </c>
      <c r="BV548" s="222">
        <f t="shared" si="1181"/>
        <v>0</v>
      </c>
      <c r="BW548" s="222">
        <f t="shared" si="1182"/>
        <v>0</v>
      </c>
      <c r="BX548" s="222">
        <f t="shared" si="1183"/>
        <v>0</v>
      </c>
      <c r="BY548" s="222">
        <f t="shared" si="1184"/>
        <v>0</v>
      </c>
      <c r="BZ548" s="222">
        <f t="shared" si="1185"/>
        <v>0</v>
      </c>
      <c r="CA548" s="222">
        <f t="shared" si="1186"/>
        <v>0</v>
      </c>
      <c r="CB548" s="222">
        <f t="shared" si="1187"/>
        <v>0</v>
      </c>
      <c r="CC548" s="222">
        <f t="shared" si="1188"/>
        <v>0</v>
      </c>
      <c r="CD548" s="222">
        <f t="shared" si="1189"/>
        <v>0</v>
      </c>
      <c r="CE548" s="222">
        <f t="shared" si="1190"/>
        <v>0</v>
      </c>
      <c r="CF548" s="222">
        <f t="shared" si="1191"/>
        <v>0</v>
      </c>
      <c r="CG548" s="222">
        <f t="shared" si="1192"/>
        <v>0</v>
      </c>
      <c r="CH548" s="222">
        <f t="shared" si="1193"/>
        <v>0</v>
      </c>
      <c r="CI548" s="222">
        <f t="shared" si="1194"/>
        <v>0</v>
      </c>
      <c r="CJ548" s="222">
        <f t="shared" si="1195"/>
        <v>0</v>
      </c>
      <c r="CK548" s="222">
        <f t="shared" si="1196"/>
        <v>0</v>
      </c>
      <c r="CL548" s="222">
        <f t="shared" si="1197"/>
        <v>0</v>
      </c>
      <c r="CM548" s="222">
        <f t="shared" si="1198"/>
        <v>0</v>
      </c>
      <c r="CN548" s="222">
        <f t="shared" si="1199"/>
        <v>0</v>
      </c>
      <c r="CO548" s="222">
        <f t="shared" si="1200"/>
        <v>0</v>
      </c>
      <c r="CP548" s="222">
        <f t="shared" si="1201"/>
        <v>0</v>
      </c>
      <c r="CQ548" s="222">
        <f t="shared" si="1202"/>
        <v>0</v>
      </c>
      <c r="CR548" s="222">
        <f t="shared" si="1203"/>
        <v>0</v>
      </c>
      <c r="CS548" s="222">
        <f t="shared" si="1204"/>
        <v>0</v>
      </c>
      <c r="CT548" s="222">
        <f t="shared" si="1205"/>
        <v>0</v>
      </c>
      <c r="CU548" s="222">
        <f t="shared" si="1206"/>
        <v>0</v>
      </c>
      <c r="CV548" s="222">
        <f t="shared" si="1207"/>
        <v>0</v>
      </c>
      <c r="CW548" s="222">
        <f t="shared" si="1208"/>
        <v>0</v>
      </c>
      <c r="CX548" s="222">
        <f t="shared" si="1209"/>
        <v>0</v>
      </c>
      <c r="CY548" s="222">
        <f t="shared" si="1210"/>
        <v>0</v>
      </c>
      <c r="CZ548" s="222">
        <f t="shared" si="1211"/>
        <v>0</v>
      </c>
      <c r="DA548" s="222">
        <f t="shared" si="1212"/>
        <v>0</v>
      </c>
      <c r="DB548" s="222">
        <f t="shared" si="1213"/>
        <v>0</v>
      </c>
      <c r="DC548" s="222">
        <f t="shared" si="1214"/>
        <v>0</v>
      </c>
      <c r="DD548" s="222">
        <f t="shared" si="1215"/>
        <v>0</v>
      </c>
      <c r="DE548" s="222">
        <f t="shared" si="1216"/>
        <v>0</v>
      </c>
      <c r="DF548" s="222">
        <f t="shared" si="1217"/>
        <v>0</v>
      </c>
      <c r="DG548" s="222">
        <f t="shared" si="1218"/>
        <v>0</v>
      </c>
      <c r="DH548" s="222">
        <f t="shared" si="1219"/>
        <v>0</v>
      </c>
      <c r="DI548" s="222">
        <f t="shared" si="1220"/>
        <v>0</v>
      </c>
      <c r="DJ548" s="222">
        <f t="shared" si="1221"/>
        <v>0</v>
      </c>
      <c r="DK548" s="222">
        <f t="shared" si="1222"/>
        <v>0</v>
      </c>
      <c r="DL548" s="222">
        <f t="shared" si="1223"/>
        <v>0</v>
      </c>
      <c r="DM548" s="222">
        <f t="shared" si="1224"/>
        <v>0</v>
      </c>
      <c r="DN548" s="222">
        <f t="shared" si="1225"/>
        <v>0</v>
      </c>
      <c r="DO548" s="222">
        <f t="shared" si="1226"/>
        <v>0</v>
      </c>
      <c r="DP548" s="222">
        <f t="shared" si="1227"/>
        <v>0</v>
      </c>
      <c r="DQ548" s="222">
        <f t="shared" si="1228"/>
        <v>0</v>
      </c>
      <c r="DR548" s="222">
        <f t="shared" si="1229"/>
        <v>0</v>
      </c>
      <c r="DS548" s="222">
        <f t="shared" si="1230"/>
        <v>0</v>
      </c>
      <c r="DT548" s="222">
        <f t="shared" si="1231"/>
        <v>0</v>
      </c>
      <c r="DU548" s="222">
        <f t="shared" si="1232"/>
        <v>0</v>
      </c>
      <c r="DV548" s="222">
        <f t="shared" si="1233"/>
        <v>0</v>
      </c>
      <c r="DW548" s="222">
        <f t="shared" si="1234"/>
        <v>0</v>
      </c>
      <c r="DX548" s="222">
        <f t="shared" si="1235"/>
        <v>0</v>
      </c>
      <c r="DY548" s="222">
        <f t="shared" si="1236"/>
        <v>0</v>
      </c>
      <c r="DZ548" s="222">
        <f t="shared" si="1237"/>
        <v>0</v>
      </c>
      <c r="EA548" s="222">
        <f t="shared" si="1238"/>
        <v>0</v>
      </c>
      <c r="EB548" s="222">
        <f t="shared" si="1239"/>
        <v>0</v>
      </c>
      <c r="EC548" s="222">
        <f t="shared" si="1240"/>
        <v>0</v>
      </c>
      <c r="ED548" s="222">
        <f t="shared" si="1241"/>
        <v>0</v>
      </c>
      <c r="EE548" s="222">
        <f t="shared" si="1242"/>
        <v>0</v>
      </c>
      <c r="EF548" s="222">
        <f t="shared" si="1243"/>
        <v>0</v>
      </c>
      <c r="EG548" s="222">
        <f t="shared" si="1244"/>
        <v>0</v>
      </c>
      <c r="EH548" s="222">
        <f t="shared" si="1245"/>
        <v>0</v>
      </c>
      <c r="EI548" s="222">
        <f t="shared" si="1246"/>
        <v>0</v>
      </c>
      <c r="EJ548" s="222">
        <f t="shared" si="1247"/>
        <v>0</v>
      </c>
      <c r="EK548" s="222">
        <f t="shared" si="1248"/>
        <v>0</v>
      </c>
      <c r="EL548" s="222">
        <f t="shared" si="1249"/>
        <v>0</v>
      </c>
      <c r="EM548" s="222">
        <f t="shared" si="1250"/>
        <v>0</v>
      </c>
      <c r="EN548" s="222">
        <f t="shared" si="1251"/>
        <v>0</v>
      </c>
      <c r="EO548" s="222">
        <f t="shared" si="1252"/>
        <v>0</v>
      </c>
      <c r="EP548" s="222">
        <f t="shared" si="1253"/>
        <v>0</v>
      </c>
      <c r="EQ548" s="222">
        <f t="shared" si="1254"/>
        <v>0</v>
      </c>
      <c r="ER548" s="222">
        <f t="shared" si="1255"/>
        <v>0</v>
      </c>
      <c r="ES548" s="222">
        <f t="shared" si="1256"/>
        <v>0</v>
      </c>
      <c r="ET548" s="222">
        <f t="shared" si="1257"/>
        <v>0</v>
      </c>
      <c r="EU548" s="222">
        <f t="shared" si="1258"/>
        <v>0</v>
      </c>
      <c r="EV548" s="222">
        <f t="shared" si="1259"/>
        <v>0</v>
      </c>
      <c r="EW548" s="222">
        <f t="shared" si="1260"/>
        <v>0</v>
      </c>
      <c r="EX548" s="222">
        <f t="shared" si="1261"/>
        <v>0</v>
      </c>
      <c r="EY548" s="222">
        <f t="shared" si="1262"/>
        <v>0</v>
      </c>
      <c r="EZ548" s="222">
        <f t="shared" si="1263"/>
        <v>0</v>
      </c>
      <c r="FA548" s="222">
        <f t="shared" si="1264"/>
        <v>0</v>
      </c>
      <c r="FB548" s="222">
        <f t="shared" si="1265"/>
        <v>0</v>
      </c>
      <c r="FC548" s="222">
        <f t="shared" si="1266"/>
        <v>0</v>
      </c>
      <c r="FD548" s="222">
        <f t="shared" si="1267"/>
        <v>0</v>
      </c>
      <c r="FE548" s="222">
        <f t="shared" si="1268"/>
        <v>0</v>
      </c>
      <c r="FF548" s="222">
        <f t="shared" si="1269"/>
        <v>0</v>
      </c>
      <c r="FG548" s="222">
        <f t="shared" si="1270"/>
        <v>0</v>
      </c>
      <c r="FH548" s="222">
        <f t="shared" si="1271"/>
        <v>0</v>
      </c>
      <c r="FI548" s="222">
        <f t="shared" si="1272"/>
        <v>0</v>
      </c>
      <c r="FJ548" s="222">
        <f t="shared" si="1273"/>
        <v>0</v>
      </c>
      <c r="FK548" s="222">
        <f t="shared" si="1274"/>
        <v>0</v>
      </c>
      <c r="FL548" s="222">
        <f t="shared" si="1275"/>
        <v>0</v>
      </c>
      <c r="FM548" s="222">
        <f t="shared" si="1276"/>
        <v>0</v>
      </c>
      <c r="FN548" s="222">
        <f t="shared" si="1277"/>
        <v>0</v>
      </c>
      <c r="FO548" s="222">
        <f t="shared" si="1278"/>
        <v>0</v>
      </c>
      <c r="FP548" s="222">
        <f t="shared" si="1279"/>
        <v>0</v>
      </c>
      <c r="FQ548" s="222">
        <f t="shared" si="1280"/>
        <v>0</v>
      </c>
      <c r="FR548" s="222">
        <f t="shared" si="1281"/>
        <v>0</v>
      </c>
      <c r="FS548" s="222">
        <f t="shared" si="1282"/>
        <v>0</v>
      </c>
      <c r="FT548" s="222">
        <f t="shared" si="1283"/>
        <v>0</v>
      </c>
      <c r="FU548" s="222">
        <f t="shared" si="1284"/>
        <v>0</v>
      </c>
      <c r="FV548" s="222">
        <f t="shared" si="1285"/>
        <v>0</v>
      </c>
      <c r="FW548" s="222">
        <f t="shared" si="1286"/>
        <v>0</v>
      </c>
      <c r="FX548" s="222">
        <f t="shared" si="1287"/>
        <v>0</v>
      </c>
      <c r="FY548" s="222">
        <f t="shared" si="1288"/>
        <v>0</v>
      </c>
      <c r="FZ548" s="222">
        <f t="shared" si="1289"/>
        <v>0</v>
      </c>
      <c r="GA548" s="222">
        <f t="shared" si="1290"/>
        <v>0</v>
      </c>
      <c r="GB548" s="222">
        <f t="shared" si="1291"/>
        <v>0</v>
      </c>
      <c r="GC548" s="222">
        <f t="shared" si="1292"/>
        <v>0</v>
      </c>
      <c r="GD548" s="222">
        <f t="shared" si="1293"/>
        <v>0</v>
      </c>
      <c r="GE548" s="222">
        <f t="shared" si="1294"/>
        <v>0</v>
      </c>
      <c r="GF548" s="222">
        <f t="shared" si="1295"/>
        <v>0</v>
      </c>
      <c r="GG548" s="222">
        <f t="shared" si="1296"/>
        <v>0</v>
      </c>
      <c r="GH548" s="222">
        <f t="shared" si="1297"/>
        <v>0</v>
      </c>
      <c r="GI548" s="222">
        <f t="shared" si="1298"/>
        <v>0</v>
      </c>
      <c r="GJ548" s="222">
        <f t="shared" si="1299"/>
        <v>0</v>
      </c>
      <c r="GK548" s="222">
        <f t="shared" si="1300"/>
        <v>0</v>
      </c>
      <c r="GL548" s="222">
        <f t="shared" si="1301"/>
        <v>0</v>
      </c>
      <c r="GM548" s="222">
        <f t="shared" si="1302"/>
        <v>0</v>
      </c>
      <c r="GN548" s="222">
        <f t="shared" si="1303"/>
        <v>0</v>
      </c>
      <c r="GO548" s="222">
        <f t="shared" si="1304"/>
        <v>0</v>
      </c>
      <c r="GP548" s="222">
        <f t="shared" si="1305"/>
        <v>0</v>
      </c>
      <c r="GQ548" s="222">
        <f t="shared" si="1306"/>
        <v>0</v>
      </c>
      <c r="GR548" s="222">
        <f t="shared" si="1307"/>
        <v>0</v>
      </c>
      <c r="GS548" s="222">
        <f t="shared" si="1308"/>
        <v>0</v>
      </c>
      <c r="GT548" s="222">
        <f t="shared" si="1309"/>
        <v>0</v>
      </c>
      <c r="GU548" s="222">
        <f t="shared" si="1310"/>
        <v>0</v>
      </c>
      <c r="GV548" s="222">
        <f t="shared" si="1311"/>
        <v>0</v>
      </c>
      <c r="GW548" s="222">
        <f t="shared" si="1312"/>
        <v>0</v>
      </c>
      <c r="GX548" s="222">
        <f t="shared" si="1313"/>
        <v>0</v>
      </c>
      <c r="GY548" s="222">
        <f t="shared" si="1314"/>
        <v>0</v>
      </c>
      <c r="GZ548" s="222">
        <f t="shared" si="1315"/>
        <v>0</v>
      </c>
      <c r="HA548" s="222">
        <f t="shared" si="1316"/>
        <v>0</v>
      </c>
      <c r="HB548" s="222">
        <f t="shared" si="1317"/>
        <v>0</v>
      </c>
      <c r="HC548" s="222">
        <f t="shared" si="1318"/>
        <v>0</v>
      </c>
      <c r="HD548" s="222">
        <f t="shared" si="1319"/>
        <v>0</v>
      </c>
      <c r="HE548" s="222">
        <f t="shared" si="1320"/>
        <v>0</v>
      </c>
      <c r="HF548" s="222">
        <f t="shared" si="1321"/>
        <v>0</v>
      </c>
      <c r="HG548" s="222">
        <f t="shared" si="1322"/>
        <v>0</v>
      </c>
      <c r="HH548" s="222">
        <f t="shared" si="1323"/>
        <v>0</v>
      </c>
      <c r="HI548" s="222">
        <f t="shared" si="1324"/>
        <v>0</v>
      </c>
      <c r="HJ548" s="222">
        <f t="shared" si="1325"/>
        <v>0</v>
      </c>
      <c r="HK548" s="222">
        <f t="shared" si="1326"/>
        <v>0</v>
      </c>
      <c r="HL548" s="222">
        <f t="shared" si="1327"/>
        <v>0</v>
      </c>
      <c r="HM548" s="222">
        <f t="shared" si="1328"/>
        <v>0</v>
      </c>
      <c r="HN548" s="222">
        <f t="shared" si="1329"/>
        <v>0</v>
      </c>
      <c r="HO548" s="222">
        <f t="shared" si="1330"/>
        <v>0</v>
      </c>
      <c r="HP548" s="222">
        <f t="shared" si="1331"/>
        <v>0</v>
      </c>
      <c r="HQ548" s="222">
        <f t="shared" si="1332"/>
        <v>0</v>
      </c>
      <c r="HR548" s="222">
        <f t="shared" si="1333"/>
        <v>0</v>
      </c>
      <c r="HS548" s="222">
        <f t="shared" si="1334"/>
        <v>0</v>
      </c>
      <c r="HT548" s="222">
        <f t="shared" si="1335"/>
        <v>0</v>
      </c>
      <c r="HU548" s="222">
        <f t="shared" si="1336"/>
        <v>0</v>
      </c>
      <c r="HV548" s="222">
        <f t="shared" si="1337"/>
        <v>0</v>
      </c>
      <c r="HW548" s="222">
        <f t="shared" si="1338"/>
        <v>0</v>
      </c>
      <c r="HX548" s="222">
        <f t="shared" si="1339"/>
        <v>0</v>
      </c>
      <c r="HY548" s="222">
        <f t="shared" si="1340"/>
        <v>0</v>
      </c>
      <c r="HZ548" s="222">
        <f t="shared" si="1341"/>
        <v>0</v>
      </c>
      <c r="IA548" s="222">
        <f t="shared" si="1342"/>
        <v>0</v>
      </c>
      <c r="IB548" s="222">
        <f t="shared" si="1343"/>
        <v>0</v>
      </c>
      <c r="IC548" s="222">
        <f t="shared" si="1344"/>
        <v>0</v>
      </c>
      <c r="ID548" s="222">
        <f t="shared" si="1345"/>
        <v>0</v>
      </c>
      <c r="IE548" s="222">
        <f t="shared" si="1346"/>
        <v>0</v>
      </c>
      <c r="IF548" s="222">
        <f t="shared" si="1347"/>
        <v>0</v>
      </c>
      <c r="IG548" s="222">
        <f t="shared" si="1348"/>
        <v>0</v>
      </c>
      <c r="IH548" s="222">
        <f t="shared" si="1349"/>
        <v>0</v>
      </c>
      <c r="II548" s="222">
        <f t="shared" si="1350"/>
        <v>0</v>
      </c>
      <c r="IJ548" s="222">
        <f t="shared" si="1351"/>
        <v>0</v>
      </c>
      <c r="IK548" s="222">
        <f t="shared" si="1352"/>
        <v>0</v>
      </c>
      <c r="IL548" s="222">
        <f t="shared" si="1353"/>
        <v>0</v>
      </c>
      <c r="IM548" s="222">
        <f t="shared" si="1354"/>
        <v>0</v>
      </c>
      <c r="IN548" s="222">
        <f t="shared" si="1355"/>
        <v>0</v>
      </c>
      <c r="IO548" s="222">
        <f t="shared" si="1356"/>
        <v>0</v>
      </c>
      <c r="IP548" s="222">
        <f t="shared" si="1357"/>
        <v>0</v>
      </c>
      <c r="IQ548" s="222">
        <f t="shared" si="1358"/>
        <v>0</v>
      </c>
      <c r="IR548" s="222">
        <f t="shared" si="1359"/>
        <v>0</v>
      </c>
      <c r="IS548" s="222">
        <f t="shared" si="1360"/>
        <v>0</v>
      </c>
      <c r="IT548" s="222">
        <f t="shared" si="1361"/>
        <v>0</v>
      </c>
      <c r="IU548" s="222">
        <f t="shared" si="1362"/>
        <v>0</v>
      </c>
      <c r="IV548" s="222">
        <f t="shared" si="1363"/>
        <v>0</v>
      </c>
      <c r="IW548" s="222">
        <f t="shared" si="1364"/>
        <v>0</v>
      </c>
      <c r="IX548" s="222">
        <f t="shared" si="1365"/>
        <v>0</v>
      </c>
      <c r="IY548" s="222">
        <f t="shared" si="1366"/>
        <v>0</v>
      </c>
      <c r="IZ548" s="222">
        <f t="shared" si="1367"/>
        <v>0</v>
      </c>
      <c r="JA548" s="222">
        <f t="shared" si="1368"/>
        <v>0</v>
      </c>
      <c r="JB548" s="222">
        <f t="shared" si="1369"/>
        <v>0</v>
      </c>
    </row>
    <row r="549" spans="2:262">
      <c r="B549" s="230">
        <v>188</v>
      </c>
      <c r="C549" s="229">
        <f t="shared" si="1370"/>
        <v>3.6718750000000028E-3</v>
      </c>
      <c r="D549" s="226">
        <f t="shared" ca="1" si="1113"/>
        <v>23.614772929413647</v>
      </c>
      <c r="E549" s="225">
        <f ca="1">GL361</f>
        <v>-0.38522707058635364</v>
      </c>
      <c r="F549" s="224">
        <v>188</v>
      </c>
      <c r="G549" s="222">
        <f t="shared" si="1114"/>
        <v>0</v>
      </c>
      <c r="H549" s="222">
        <f t="shared" si="1115"/>
        <v>0</v>
      </c>
      <c r="I549" s="222">
        <f t="shared" si="1116"/>
        <v>0</v>
      </c>
      <c r="J549" s="222">
        <f t="shared" si="1117"/>
        <v>0</v>
      </c>
      <c r="K549" s="222">
        <f t="shared" si="1118"/>
        <v>0</v>
      </c>
      <c r="L549" s="222">
        <f t="shared" si="1119"/>
        <v>0</v>
      </c>
      <c r="M549" s="222">
        <f t="shared" si="1120"/>
        <v>0</v>
      </c>
      <c r="N549" s="222">
        <f t="shared" si="1121"/>
        <v>0</v>
      </c>
      <c r="O549" s="222">
        <f t="shared" si="1122"/>
        <v>0</v>
      </c>
      <c r="P549" s="222">
        <f t="shared" si="1123"/>
        <v>0</v>
      </c>
      <c r="Q549" s="222">
        <f t="shared" si="1124"/>
        <v>0</v>
      </c>
      <c r="R549" s="222">
        <f t="shared" si="1125"/>
        <v>0</v>
      </c>
      <c r="S549" s="222">
        <f t="shared" si="1126"/>
        <v>0</v>
      </c>
      <c r="T549" s="222">
        <f t="shared" si="1127"/>
        <v>0</v>
      </c>
      <c r="U549" s="222">
        <f t="shared" si="1128"/>
        <v>0</v>
      </c>
      <c r="V549" s="222">
        <f t="shared" si="1129"/>
        <v>0</v>
      </c>
      <c r="W549" s="222">
        <f t="shared" si="1130"/>
        <v>0</v>
      </c>
      <c r="X549" s="222">
        <f t="shared" si="1131"/>
        <v>0</v>
      </c>
      <c r="Y549" s="222">
        <f t="shared" si="1132"/>
        <v>0</v>
      </c>
      <c r="Z549" s="222">
        <f t="shared" si="1133"/>
        <v>0</v>
      </c>
      <c r="AA549" s="222">
        <f t="shared" si="1134"/>
        <v>0</v>
      </c>
      <c r="AB549" s="222">
        <f t="shared" si="1135"/>
        <v>0</v>
      </c>
      <c r="AC549" s="222">
        <f t="shared" si="1136"/>
        <v>0</v>
      </c>
      <c r="AD549" s="222">
        <f t="shared" si="1137"/>
        <v>0</v>
      </c>
      <c r="AE549" s="222">
        <f t="shared" si="1138"/>
        <v>0</v>
      </c>
      <c r="AF549" s="222">
        <f t="shared" si="1139"/>
        <v>0</v>
      </c>
      <c r="AG549" s="222">
        <f t="shared" si="1140"/>
        <v>0</v>
      </c>
      <c r="AH549" s="222">
        <f t="shared" si="1141"/>
        <v>0</v>
      </c>
      <c r="AI549" s="222">
        <f t="shared" si="1142"/>
        <v>0</v>
      </c>
      <c r="AJ549" s="222">
        <f t="shared" si="1143"/>
        <v>0</v>
      </c>
      <c r="AK549" s="222">
        <f t="shared" si="1144"/>
        <v>0</v>
      </c>
      <c r="AL549" s="222">
        <f t="shared" si="1145"/>
        <v>0</v>
      </c>
      <c r="AM549" s="222">
        <f t="shared" si="1146"/>
        <v>0</v>
      </c>
      <c r="AN549" s="222">
        <f t="shared" si="1147"/>
        <v>0</v>
      </c>
      <c r="AO549" s="222">
        <f t="shared" si="1148"/>
        <v>0</v>
      </c>
      <c r="AP549" s="222">
        <f t="shared" si="1149"/>
        <v>0</v>
      </c>
      <c r="AQ549" s="222">
        <f t="shared" si="1150"/>
        <v>0</v>
      </c>
      <c r="AR549" s="222">
        <f t="shared" si="1151"/>
        <v>0</v>
      </c>
      <c r="AS549" s="222">
        <f t="shared" si="1152"/>
        <v>0</v>
      </c>
      <c r="AT549" s="222">
        <f t="shared" si="1153"/>
        <v>0</v>
      </c>
      <c r="AU549" s="222">
        <f t="shared" si="1154"/>
        <v>0</v>
      </c>
      <c r="AV549" s="222">
        <f t="shared" si="1155"/>
        <v>0</v>
      </c>
      <c r="AW549" s="222">
        <f t="shared" si="1156"/>
        <v>0</v>
      </c>
      <c r="AX549" s="222">
        <f t="shared" si="1157"/>
        <v>0</v>
      </c>
      <c r="AY549" s="222">
        <f t="shared" si="1158"/>
        <v>0</v>
      </c>
      <c r="AZ549" s="222">
        <f t="shared" si="1159"/>
        <v>0</v>
      </c>
      <c r="BA549" s="222">
        <f t="shared" si="1160"/>
        <v>0</v>
      </c>
      <c r="BB549" s="222">
        <f t="shared" si="1161"/>
        <v>0</v>
      </c>
      <c r="BC549" s="222">
        <f t="shared" si="1162"/>
        <v>0</v>
      </c>
      <c r="BD549" s="222">
        <f t="shared" si="1163"/>
        <v>0</v>
      </c>
      <c r="BE549" s="222">
        <f t="shared" si="1164"/>
        <v>0</v>
      </c>
      <c r="BF549" s="222">
        <f t="shared" si="1165"/>
        <v>0</v>
      </c>
      <c r="BG549" s="222">
        <f t="shared" si="1166"/>
        <v>0</v>
      </c>
      <c r="BH549" s="222">
        <f t="shared" si="1167"/>
        <v>0</v>
      </c>
      <c r="BI549" s="222">
        <f t="shared" si="1168"/>
        <v>0</v>
      </c>
      <c r="BJ549" s="222">
        <f t="shared" si="1169"/>
        <v>0</v>
      </c>
      <c r="BK549" s="222">
        <f t="shared" si="1170"/>
        <v>0</v>
      </c>
      <c r="BL549" s="222">
        <f t="shared" si="1171"/>
        <v>0</v>
      </c>
      <c r="BM549" s="222">
        <f t="shared" si="1172"/>
        <v>0</v>
      </c>
      <c r="BN549" s="222">
        <f t="shared" si="1173"/>
        <v>0</v>
      </c>
      <c r="BO549" s="222">
        <f t="shared" si="1174"/>
        <v>0</v>
      </c>
      <c r="BP549" s="222">
        <f t="shared" si="1175"/>
        <v>0</v>
      </c>
      <c r="BQ549" s="222">
        <f t="shared" si="1176"/>
        <v>0</v>
      </c>
      <c r="BR549" s="222">
        <f t="shared" si="1177"/>
        <v>0</v>
      </c>
      <c r="BS549" s="222">
        <f t="shared" si="1178"/>
        <v>0</v>
      </c>
      <c r="BT549" s="222">
        <f t="shared" si="1179"/>
        <v>0</v>
      </c>
      <c r="BU549" s="222">
        <f t="shared" si="1180"/>
        <v>0</v>
      </c>
      <c r="BV549" s="222">
        <f t="shared" si="1181"/>
        <v>0</v>
      </c>
      <c r="BW549" s="222">
        <f t="shared" si="1182"/>
        <v>0</v>
      </c>
      <c r="BX549" s="222">
        <f t="shared" si="1183"/>
        <v>0</v>
      </c>
      <c r="BY549" s="222">
        <f t="shared" si="1184"/>
        <v>0</v>
      </c>
      <c r="BZ549" s="222">
        <f t="shared" si="1185"/>
        <v>0</v>
      </c>
      <c r="CA549" s="222">
        <f t="shared" si="1186"/>
        <v>0</v>
      </c>
      <c r="CB549" s="222">
        <f t="shared" si="1187"/>
        <v>0</v>
      </c>
      <c r="CC549" s="222">
        <f t="shared" si="1188"/>
        <v>0</v>
      </c>
      <c r="CD549" s="222">
        <f t="shared" si="1189"/>
        <v>0</v>
      </c>
      <c r="CE549" s="222">
        <f t="shared" si="1190"/>
        <v>0</v>
      </c>
      <c r="CF549" s="222">
        <f t="shared" si="1191"/>
        <v>0</v>
      </c>
      <c r="CG549" s="222">
        <f t="shared" si="1192"/>
        <v>0</v>
      </c>
      <c r="CH549" s="222">
        <f t="shared" si="1193"/>
        <v>0</v>
      </c>
      <c r="CI549" s="222">
        <f t="shared" si="1194"/>
        <v>0</v>
      </c>
      <c r="CJ549" s="222">
        <f t="shared" si="1195"/>
        <v>0</v>
      </c>
      <c r="CK549" s="222">
        <f t="shared" si="1196"/>
        <v>0</v>
      </c>
      <c r="CL549" s="222">
        <f t="shared" si="1197"/>
        <v>0</v>
      </c>
      <c r="CM549" s="222">
        <f t="shared" si="1198"/>
        <v>0</v>
      </c>
      <c r="CN549" s="222">
        <f t="shared" si="1199"/>
        <v>0</v>
      </c>
      <c r="CO549" s="222">
        <f t="shared" si="1200"/>
        <v>0</v>
      </c>
      <c r="CP549" s="222">
        <f t="shared" si="1201"/>
        <v>0</v>
      </c>
      <c r="CQ549" s="222">
        <f t="shared" si="1202"/>
        <v>0</v>
      </c>
      <c r="CR549" s="222">
        <f t="shared" si="1203"/>
        <v>0</v>
      </c>
      <c r="CS549" s="222">
        <f t="shared" si="1204"/>
        <v>0</v>
      </c>
      <c r="CT549" s="222">
        <f t="shared" si="1205"/>
        <v>0</v>
      </c>
      <c r="CU549" s="222">
        <f t="shared" si="1206"/>
        <v>0</v>
      </c>
      <c r="CV549" s="222">
        <f t="shared" si="1207"/>
        <v>0</v>
      </c>
      <c r="CW549" s="222">
        <f t="shared" si="1208"/>
        <v>0</v>
      </c>
      <c r="CX549" s="222">
        <f t="shared" si="1209"/>
        <v>0</v>
      </c>
      <c r="CY549" s="222">
        <f t="shared" si="1210"/>
        <v>0</v>
      </c>
      <c r="CZ549" s="222">
        <f t="shared" si="1211"/>
        <v>0</v>
      </c>
      <c r="DA549" s="222">
        <f t="shared" si="1212"/>
        <v>0</v>
      </c>
      <c r="DB549" s="222">
        <f t="shared" si="1213"/>
        <v>0</v>
      </c>
      <c r="DC549" s="222">
        <f t="shared" si="1214"/>
        <v>0</v>
      </c>
      <c r="DD549" s="222">
        <f t="shared" si="1215"/>
        <v>0</v>
      </c>
      <c r="DE549" s="222">
        <f t="shared" si="1216"/>
        <v>0</v>
      </c>
      <c r="DF549" s="222">
        <f t="shared" si="1217"/>
        <v>0</v>
      </c>
      <c r="DG549" s="222">
        <f t="shared" si="1218"/>
        <v>0</v>
      </c>
      <c r="DH549" s="222">
        <f t="shared" si="1219"/>
        <v>0</v>
      </c>
      <c r="DI549" s="222">
        <f t="shared" si="1220"/>
        <v>0</v>
      </c>
      <c r="DJ549" s="222">
        <f t="shared" si="1221"/>
        <v>0</v>
      </c>
      <c r="DK549" s="222">
        <f t="shared" si="1222"/>
        <v>0</v>
      </c>
      <c r="DL549" s="222">
        <f t="shared" si="1223"/>
        <v>0</v>
      </c>
      <c r="DM549" s="222">
        <f t="shared" si="1224"/>
        <v>0</v>
      </c>
      <c r="DN549" s="222">
        <f t="shared" si="1225"/>
        <v>0</v>
      </c>
      <c r="DO549" s="222">
        <f t="shared" si="1226"/>
        <v>0</v>
      </c>
      <c r="DP549" s="222">
        <f t="shared" si="1227"/>
        <v>0</v>
      </c>
      <c r="DQ549" s="222">
        <f t="shared" si="1228"/>
        <v>0</v>
      </c>
      <c r="DR549" s="222">
        <f t="shared" si="1229"/>
        <v>0</v>
      </c>
      <c r="DS549" s="222">
        <f t="shared" si="1230"/>
        <v>0</v>
      </c>
      <c r="DT549" s="222">
        <f t="shared" si="1231"/>
        <v>0</v>
      </c>
      <c r="DU549" s="222">
        <f t="shared" si="1232"/>
        <v>0</v>
      </c>
      <c r="DV549" s="222">
        <f t="shared" si="1233"/>
        <v>0</v>
      </c>
      <c r="DW549" s="222">
        <f t="shared" si="1234"/>
        <v>0</v>
      </c>
      <c r="DX549" s="222">
        <f t="shared" si="1235"/>
        <v>0</v>
      </c>
      <c r="DY549" s="222">
        <f t="shared" si="1236"/>
        <v>0</v>
      </c>
      <c r="DZ549" s="222">
        <f t="shared" si="1237"/>
        <v>0</v>
      </c>
      <c r="EA549" s="222">
        <f t="shared" si="1238"/>
        <v>0</v>
      </c>
      <c r="EB549" s="222">
        <f t="shared" si="1239"/>
        <v>0</v>
      </c>
      <c r="EC549" s="222">
        <f t="shared" si="1240"/>
        <v>0</v>
      </c>
      <c r="ED549" s="222">
        <f t="shared" si="1241"/>
        <v>0</v>
      </c>
      <c r="EE549" s="222">
        <f t="shared" si="1242"/>
        <v>0</v>
      </c>
      <c r="EF549" s="222">
        <f t="shared" si="1243"/>
        <v>0</v>
      </c>
      <c r="EG549" s="222">
        <f t="shared" si="1244"/>
        <v>0</v>
      </c>
      <c r="EH549" s="222">
        <f t="shared" si="1245"/>
        <v>0</v>
      </c>
      <c r="EI549" s="222">
        <f t="shared" si="1246"/>
        <v>0</v>
      </c>
      <c r="EJ549" s="222">
        <f t="shared" si="1247"/>
        <v>0</v>
      </c>
      <c r="EK549" s="222">
        <f t="shared" si="1248"/>
        <v>0</v>
      </c>
      <c r="EL549" s="222">
        <f t="shared" si="1249"/>
        <v>0</v>
      </c>
      <c r="EM549" s="222">
        <f t="shared" si="1250"/>
        <v>0</v>
      </c>
      <c r="EN549" s="222">
        <f t="shared" si="1251"/>
        <v>0</v>
      </c>
      <c r="EO549" s="222">
        <f t="shared" si="1252"/>
        <v>0</v>
      </c>
      <c r="EP549" s="222">
        <f t="shared" si="1253"/>
        <v>0</v>
      </c>
      <c r="EQ549" s="222">
        <f t="shared" si="1254"/>
        <v>0</v>
      </c>
      <c r="ER549" s="222">
        <f t="shared" si="1255"/>
        <v>0</v>
      </c>
      <c r="ES549" s="222">
        <f t="shared" si="1256"/>
        <v>0</v>
      </c>
      <c r="ET549" s="222">
        <f t="shared" si="1257"/>
        <v>0</v>
      </c>
      <c r="EU549" s="222">
        <f t="shared" si="1258"/>
        <v>0</v>
      </c>
      <c r="EV549" s="222">
        <f t="shared" si="1259"/>
        <v>0</v>
      </c>
      <c r="EW549" s="222">
        <f t="shared" si="1260"/>
        <v>0</v>
      </c>
      <c r="EX549" s="222">
        <f t="shared" si="1261"/>
        <v>0</v>
      </c>
      <c r="EY549" s="222">
        <f t="shared" si="1262"/>
        <v>0</v>
      </c>
      <c r="EZ549" s="222">
        <f t="shared" si="1263"/>
        <v>0</v>
      </c>
      <c r="FA549" s="222">
        <f t="shared" si="1264"/>
        <v>0</v>
      </c>
      <c r="FB549" s="222">
        <f t="shared" si="1265"/>
        <v>0</v>
      </c>
      <c r="FC549" s="222">
        <f t="shared" si="1266"/>
        <v>0</v>
      </c>
      <c r="FD549" s="222">
        <f t="shared" si="1267"/>
        <v>0</v>
      </c>
      <c r="FE549" s="222">
        <f t="shared" si="1268"/>
        <v>0</v>
      </c>
      <c r="FF549" s="222">
        <f t="shared" si="1269"/>
        <v>0</v>
      </c>
      <c r="FG549" s="222">
        <f t="shared" si="1270"/>
        <v>0</v>
      </c>
      <c r="FH549" s="222">
        <f t="shared" si="1271"/>
        <v>0</v>
      </c>
      <c r="FI549" s="222">
        <f t="shared" si="1272"/>
        <v>0</v>
      </c>
      <c r="FJ549" s="222">
        <f t="shared" si="1273"/>
        <v>0</v>
      </c>
      <c r="FK549" s="222">
        <f t="shared" si="1274"/>
        <v>0</v>
      </c>
      <c r="FL549" s="222">
        <f t="shared" si="1275"/>
        <v>0</v>
      </c>
      <c r="FM549" s="222">
        <f t="shared" si="1276"/>
        <v>0</v>
      </c>
      <c r="FN549" s="222">
        <f t="shared" si="1277"/>
        <v>0</v>
      </c>
      <c r="FO549" s="222">
        <f t="shared" si="1278"/>
        <v>0</v>
      </c>
      <c r="FP549" s="222">
        <f t="shared" si="1279"/>
        <v>0</v>
      </c>
      <c r="FQ549" s="222">
        <f t="shared" si="1280"/>
        <v>0</v>
      </c>
      <c r="FR549" s="222">
        <f t="shared" si="1281"/>
        <v>0</v>
      </c>
      <c r="FS549" s="222">
        <f t="shared" si="1282"/>
        <v>0</v>
      </c>
      <c r="FT549" s="222">
        <f t="shared" si="1283"/>
        <v>0</v>
      </c>
      <c r="FU549" s="222">
        <f t="shared" si="1284"/>
        <v>0</v>
      </c>
      <c r="FV549" s="222">
        <f t="shared" si="1285"/>
        <v>0</v>
      </c>
      <c r="FW549" s="222">
        <f t="shared" si="1286"/>
        <v>0</v>
      </c>
      <c r="FX549" s="222">
        <f t="shared" si="1287"/>
        <v>0</v>
      </c>
      <c r="FY549" s="222">
        <f t="shared" si="1288"/>
        <v>0</v>
      </c>
      <c r="FZ549" s="222">
        <f t="shared" si="1289"/>
        <v>0</v>
      </c>
      <c r="GA549" s="222">
        <f t="shared" si="1290"/>
        <v>0</v>
      </c>
      <c r="GB549" s="222">
        <f t="shared" si="1291"/>
        <v>0</v>
      </c>
      <c r="GC549" s="222">
        <f t="shared" si="1292"/>
        <v>0</v>
      </c>
      <c r="GD549" s="222">
        <f t="shared" si="1293"/>
        <v>0</v>
      </c>
      <c r="GE549" s="222">
        <f t="shared" si="1294"/>
        <v>0</v>
      </c>
      <c r="GF549" s="222">
        <f t="shared" si="1295"/>
        <v>0</v>
      </c>
      <c r="GG549" s="222">
        <f t="shared" si="1296"/>
        <v>0</v>
      </c>
      <c r="GH549" s="222">
        <f t="shared" si="1297"/>
        <v>0</v>
      </c>
      <c r="GI549" s="222">
        <f t="shared" si="1298"/>
        <v>0</v>
      </c>
      <c r="GJ549" s="222">
        <f t="shared" si="1299"/>
        <v>0</v>
      </c>
      <c r="GK549" s="222">
        <f t="shared" si="1300"/>
        <v>0</v>
      </c>
      <c r="GL549" s="222">
        <f t="shared" si="1301"/>
        <v>0</v>
      </c>
      <c r="GM549" s="222">
        <f t="shared" si="1302"/>
        <v>0</v>
      </c>
      <c r="GN549" s="222">
        <f t="shared" si="1303"/>
        <v>0</v>
      </c>
      <c r="GO549" s="222">
        <f t="shared" si="1304"/>
        <v>0</v>
      </c>
      <c r="GP549" s="222">
        <f t="shared" si="1305"/>
        <v>0</v>
      </c>
      <c r="GQ549" s="222">
        <f t="shared" si="1306"/>
        <v>0</v>
      </c>
      <c r="GR549" s="222">
        <f t="shared" si="1307"/>
        <v>0</v>
      </c>
      <c r="GS549" s="222">
        <f t="shared" si="1308"/>
        <v>0</v>
      </c>
      <c r="GT549" s="222">
        <f t="shared" si="1309"/>
        <v>0</v>
      </c>
      <c r="GU549" s="222">
        <f t="shared" si="1310"/>
        <v>0</v>
      </c>
      <c r="GV549" s="222">
        <f t="shared" si="1311"/>
        <v>0</v>
      </c>
      <c r="GW549" s="222">
        <f t="shared" si="1312"/>
        <v>0</v>
      </c>
      <c r="GX549" s="222">
        <f t="shared" si="1313"/>
        <v>0</v>
      </c>
      <c r="GY549" s="222">
        <f t="shared" si="1314"/>
        <v>0</v>
      </c>
      <c r="GZ549" s="222">
        <f t="shared" si="1315"/>
        <v>0</v>
      </c>
      <c r="HA549" s="222">
        <f t="shared" si="1316"/>
        <v>0</v>
      </c>
      <c r="HB549" s="222">
        <f t="shared" si="1317"/>
        <v>0</v>
      </c>
      <c r="HC549" s="222">
        <f t="shared" si="1318"/>
        <v>0</v>
      </c>
      <c r="HD549" s="222">
        <f t="shared" si="1319"/>
        <v>0</v>
      </c>
      <c r="HE549" s="222">
        <f t="shared" si="1320"/>
        <v>0</v>
      </c>
      <c r="HF549" s="222">
        <f t="shared" si="1321"/>
        <v>0</v>
      </c>
      <c r="HG549" s="222">
        <f t="shared" si="1322"/>
        <v>0</v>
      </c>
      <c r="HH549" s="222">
        <f t="shared" si="1323"/>
        <v>0</v>
      </c>
      <c r="HI549" s="222">
        <f t="shared" si="1324"/>
        <v>0</v>
      </c>
      <c r="HJ549" s="222">
        <f t="shared" si="1325"/>
        <v>0</v>
      </c>
      <c r="HK549" s="222">
        <f t="shared" si="1326"/>
        <v>0</v>
      </c>
      <c r="HL549" s="222">
        <f t="shared" si="1327"/>
        <v>0</v>
      </c>
      <c r="HM549" s="222">
        <f t="shared" si="1328"/>
        <v>0</v>
      </c>
      <c r="HN549" s="222">
        <f t="shared" si="1329"/>
        <v>0</v>
      </c>
      <c r="HO549" s="222">
        <f t="shared" si="1330"/>
        <v>0</v>
      </c>
      <c r="HP549" s="222">
        <f t="shared" si="1331"/>
        <v>0</v>
      </c>
      <c r="HQ549" s="222">
        <f t="shared" si="1332"/>
        <v>0</v>
      </c>
      <c r="HR549" s="222">
        <f t="shared" si="1333"/>
        <v>0</v>
      </c>
      <c r="HS549" s="222">
        <f t="shared" si="1334"/>
        <v>0</v>
      </c>
      <c r="HT549" s="222">
        <f t="shared" si="1335"/>
        <v>0</v>
      </c>
      <c r="HU549" s="222">
        <f t="shared" si="1336"/>
        <v>0</v>
      </c>
      <c r="HV549" s="222">
        <f t="shared" si="1337"/>
        <v>0</v>
      </c>
      <c r="HW549" s="222">
        <f t="shared" si="1338"/>
        <v>0</v>
      </c>
      <c r="HX549" s="222">
        <f t="shared" si="1339"/>
        <v>0</v>
      </c>
      <c r="HY549" s="222">
        <f t="shared" si="1340"/>
        <v>0</v>
      </c>
      <c r="HZ549" s="222">
        <f t="shared" si="1341"/>
        <v>0</v>
      </c>
      <c r="IA549" s="222">
        <f t="shared" si="1342"/>
        <v>0</v>
      </c>
      <c r="IB549" s="222">
        <f t="shared" si="1343"/>
        <v>0</v>
      </c>
      <c r="IC549" s="222">
        <f t="shared" si="1344"/>
        <v>0</v>
      </c>
      <c r="ID549" s="222">
        <f t="shared" si="1345"/>
        <v>0</v>
      </c>
      <c r="IE549" s="222">
        <f t="shared" si="1346"/>
        <v>0</v>
      </c>
      <c r="IF549" s="222">
        <f t="shared" si="1347"/>
        <v>0</v>
      </c>
      <c r="IG549" s="222">
        <f t="shared" si="1348"/>
        <v>0</v>
      </c>
      <c r="IH549" s="222">
        <f t="shared" si="1349"/>
        <v>0</v>
      </c>
      <c r="II549" s="222">
        <f t="shared" si="1350"/>
        <v>0</v>
      </c>
      <c r="IJ549" s="222">
        <f t="shared" si="1351"/>
        <v>0</v>
      </c>
      <c r="IK549" s="222">
        <f t="shared" si="1352"/>
        <v>0</v>
      </c>
      <c r="IL549" s="222">
        <f t="shared" si="1353"/>
        <v>0</v>
      </c>
      <c r="IM549" s="222">
        <f t="shared" si="1354"/>
        <v>0</v>
      </c>
      <c r="IN549" s="222">
        <f t="shared" si="1355"/>
        <v>0</v>
      </c>
      <c r="IO549" s="222">
        <f t="shared" si="1356"/>
        <v>0</v>
      </c>
      <c r="IP549" s="222">
        <f t="shared" si="1357"/>
        <v>0</v>
      </c>
      <c r="IQ549" s="222">
        <f t="shared" si="1358"/>
        <v>0</v>
      </c>
      <c r="IR549" s="222">
        <f t="shared" si="1359"/>
        <v>0</v>
      </c>
      <c r="IS549" s="222">
        <f t="shared" si="1360"/>
        <v>0</v>
      </c>
      <c r="IT549" s="222">
        <f t="shared" si="1361"/>
        <v>0</v>
      </c>
      <c r="IU549" s="222">
        <f t="shared" si="1362"/>
        <v>0</v>
      </c>
      <c r="IV549" s="222">
        <f t="shared" si="1363"/>
        <v>0</v>
      </c>
      <c r="IW549" s="222">
        <f t="shared" si="1364"/>
        <v>0</v>
      </c>
      <c r="IX549" s="222">
        <f t="shared" si="1365"/>
        <v>0</v>
      </c>
      <c r="IY549" s="222">
        <f t="shared" si="1366"/>
        <v>0</v>
      </c>
      <c r="IZ549" s="222">
        <f t="shared" si="1367"/>
        <v>0</v>
      </c>
      <c r="JA549" s="222">
        <f t="shared" si="1368"/>
        <v>0</v>
      </c>
      <c r="JB549" s="222">
        <f t="shared" si="1369"/>
        <v>0</v>
      </c>
    </row>
    <row r="550" spans="2:262">
      <c r="B550" s="230">
        <v>189</v>
      </c>
      <c r="C550" s="229">
        <f t="shared" si="1370"/>
        <v>3.6914062500000028E-3</v>
      </c>
      <c r="D550" s="226">
        <f t="shared" ca="1" si="1113"/>
        <v>23.623550218612777</v>
      </c>
      <c r="E550" s="225">
        <f ca="1">GM361</f>
        <v>-0.37644978138722285</v>
      </c>
      <c r="F550" s="224">
        <v>189</v>
      </c>
      <c r="G550" s="222">
        <f t="shared" si="1114"/>
        <v>0</v>
      </c>
      <c r="H550" s="222">
        <f t="shared" si="1115"/>
        <v>0</v>
      </c>
      <c r="I550" s="222">
        <f t="shared" si="1116"/>
        <v>0</v>
      </c>
      <c r="J550" s="222">
        <f t="shared" si="1117"/>
        <v>0</v>
      </c>
      <c r="K550" s="222">
        <f t="shared" si="1118"/>
        <v>0</v>
      </c>
      <c r="L550" s="222">
        <f t="shared" si="1119"/>
        <v>0</v>
      </c>
      <c r="M550" s="222">
        <f t="shared" si="1120"/>
        <v>0</v>
      </c>
      <c r="N550" s="222">
        <f t="shared" si="1121"/>
        <v>0</v>
      </c>
      <c r="O550" s="222">
        <f t="shared" si="1122"/>
        <v>0</v>
      </c>
      <c r="P550" s="222">
        <f t="shared" si="1123"/>
        <v>0</v>
      </c>
      <c r="Q550" s="222">
        <f t="shared" si="1124"/>
        <v>0</v>
      </c>
      <c r="R550" s="222">
        <f t="shared" si="1125"/>
        <v>0</v>
      </c>
      <c r="S550" s="222">
        <f t="shared" si="1126"/>
        <v>0</v>
      </c>
      <c r="T550" s="222">
        <f t="shared" si="1127"/>
        <v>0</v>
      </c>
      <c r="U550" s="222">
        <f t="shared" si="1128"/>
        <v>0</v>
      </c>
      <c r="V550" s="222">
        <f t="shared" si="1129"/>
        <v>0</v>
      </c>
      <c r="W550" s="222">
        <f t="shared" si="1130"/>
        <v>0</v>
      </c>
      <c r="X550" s="222">
        <f t="shared" si="1131"/>
        <v>0</v>
      </c>
      <c r="Y550" s="222">
        <f t="shared" si="1132"/>
        <v>0</v>
      </c>
      <c r="Z550" s="222">
        <f t="shared" si="1133"/>
        <v>0</v>
      </c>
      <c r="AA550" s="222">
        <f t="shared" si="1134"/>
        <v>0</v>
      </c>
      <c r="AB550" s="222">
        <f t="shared" si="1135"/>
        <v>0</v>
      </c>
      <c r="AC550" s="222">
        <f t="shared" si="1136"/>
        <v>0</v>
      </c>
      <c r="AD550" s="222">
        <f t="shared" si="1137"/>
        <v>0</v>
      </c>
      <c r="AE550" s="222">
        <f t="shared" si="1138"/>
        <v>0</v>
      </c>
      <c r="AF550" s="222">
        <f t="shared" si="1139"/>
        <v>0</v>
      </c>
      <c r="AG550" s="222">
        <f t="shared" si="1140"/>
        <v>0</v>
      </c>
      <c r="AH550" s="222">
        <f t="shared" si="1141"/>
        <v>0</v>
      </c>
      <c r="AI550" s="222">
        <f t="shared" si="1142"/>
        <v>0</v>
      </c>
      <c r="AJ550" s="222">
        <f t="shared" si="1143"/>
        <v>0</v>
      </c>
      <c r="AK550" s="222">
        <f t="shared" si="1144"/>
        <v>0</v>
      </c>
      <c r="AL550" s="222">
        <f t="shared" si="1145"/>
        <v>0</v>
      </c>
      <c r="AM550" s="222">
        <f t="shared" si="1146"/>
        <v>0</v>
      </c>
      <c r="AN550" s="222">
        <f t="shared" si="1147"/>
        <v>0</v>
      </c>
      <c r="AO550" s="222">
        <f t="shared" si="1148"/>
        <v>0</v>
      </c>
      <c r="AP550" s="222">
        <f t="shared" si="1149"/>
        <v>0</v>
      </c>
      <c r="AQ550" s="222">
        <f t="shared" si="1150"/>
        <v>0</v>
      </c>
      <c r="AR550" s="222">
        <f t="shared" si="1151"/>
        <v>0</v>
      </c>
      <c r="AS550" s="222">
        <f t="shared" si="1152"/>
        <v>0</v>
      </c>
      <c r="AT550" s="222">
        <f t="shared" si="1153"/>
        <v>0</v>
      </c>
      <c r="AU550" s="222">
        <f t="shared" si="1154"/>
        <v>0</v>
      </c>
      <c r="AV550" s="222">
        <f t="shared" si="1155"/>
        <v>0</v>
      </c>
      <c r="AW550" s="222">
        <f t="shared" si="1156"/>
        <v>0</v>
      </c>
      <c r="AX550" s="222">
        <f t="shared" si="1157"/>
        <v>0</v>
      </c>
      <c r="AY550" s="222">
        <f t="shared" si="1158"/>
        <v>0</v>
      </c>
      <c r="AZ550" s="222">
        <f t="shared" si="1159"/>
        <v>0</v>
      </c>
      <c r="BA550" s="222">
        <f t="shared" si="1160"/>
        <v>0</v>
      </c>
      <c r="BB550" s="222">
        <f t="shared" si="1161"/>
        <v>0</v>
      </c>
      <c r="BC550" s="222">
        <f t="shared" si="1162"/>
        <v>0</v>
      </c>
      <c r="BD550" s="222">
        <f t="shared" si="1163"/>
        <v>0</v>
      </c>
      <c r="BE550" s="222">
        <f t="shared" si="1164"/>
        <v>0</v>
      </c>
      <c r="BF550" s="222">
        <f t="shared" si="1165"/>
        <v>0</v>
      </c>
      <c r="BG550" s="222">
        <f t="shared" si="1166"/>
        <v>0</v>
      </c>
      <c r="BH550" s="222">
        <f t="shared" si="1167"/>
        <v>0</v>
      </c>
      <c r="BI550" s="222">
        <f t="shared" si="1168"/>
        <v>0</v>
      </c>
      <c r="BJ550" s="222">
        <f t="shared" si="1169"/>
        <v>0</v>
      </c>
      <c r="BK550" s="222">
        <f t="shared" si="1170"/>
        <v>0</v>
      </c>
      <c r="BL550" s="222">
        <f t="shared" si="1171"/>
        <v>0</v>
      </c>
      <c r="BM550" s="222">
        <f t="shared" si="1172"/>
        <v>0</v>
      </c>
      <c r="BN550" s="222">
        <f t="shared" si="1173"/>
        <v>0</v>
      </c>
      <c r="BO550" s="222">
        <f t="shared" si="1174"/>
        <v>0</v>
      </c>
      <c r="BP550" s="222">
        <f t="shared" si="1175"/>
        <v>0</v>
      </c>
      <c r="BQ550" s="222">
        <f t="shared" si="1176"/>
        <v>0</v>
      </c>
      <c r="BR550" s="222">
        <f t="shared" si="1177"/>
        <v>0</v>
      </c>
      <c r="BS550" s="222">
        <f t="shared" si="1178"/>
        <v>0</v>
      </c>
      <c r="BT550" s="222">
        <f t="shared" si="1179"/>
        <v>0</v>
      </c>
      <c r="BU550" s="222">
        <f t="shared" si="1180"/>
        <v>0</v>
      </c>
      <c r="BV550" s="222">
        <f t="shared" si="1181"/>
        <v>0</v>
      </c>
      <c r="BW550" s="222">
        <f t="shared" si="1182"/>
        <v>0</v>
      </c>
      <c r="BX550" s="222">
        <f t="shared" si="1183"/>
        <v>0</v>
      </c>
      <c r="BY550" s="222">
        <f t="shared" si="1184"/>
        <v>0</v>
      </c>
      <c r="BZ550" s="222">
        <f t="shared" si="1185"/>
        <v>0</v>
      </c>
      <c r="CA550" s="222">
        <f t="shared" si="1186"/>
        <v>0</v>
      </c>
      <c r="CB550" s="222">
        <f t="shared" si="1187"/>
        <v>0</v>
      </c>
      <c r="CC550" s="222">
        <f t="shared" si="1188"/>
        <v>0</v>
      </c>
      <c r="CD550" s="222">
        <f t="shared" si="1189"/>
        <v>0</v>
      </c>
      <c r="CE550" s="222">
        <f t="shared" si="1190"/>
        <v>0</v>
      </c>
      <c r="CF550" s="222">
        <f t="shared" si="1191"/>
        <v>0</v>
      </c>
      <c r="CG550" s="222">
        <f t="shared" si="1192"/>
        <v>0</v>
      </c>
      <c r="CH550" s="222">
        <f t="shared" si="1193"/>
        <v>0</v>
      </c>
      <c r="CI550" s="222">
        <f t="shared" si="1194"/>
        <v>0</v>
      </c>
      <c r="CJ550" s="222">
        <f t="shared" si="1195"/>
        <v>0</v>
      </c>
      <c r="CK550" s="222">
        <f t="shared" si="1196"/>
        <v>0</v>
      </c>
      <c r="CL550" s="222">
        <f t="shared" si="1197"/>
        <v>0</v>
      </c>
      <c r="CM550" s="222">
        <f t="shared" si="1198"/>
        <v>0</v>
      </c>
      <c r="CN550" s="222">
        <f t="shared" si="1199"/>
        <v>0</v>
      </c>
      <c r="CO550" s="222">
        <f t="shared" si="1200"/>
        <v>0</v>
      </c>
      <c r="CP550" s="222">
        <f t="shared" si="1201"/>
        <v>0</v>
      </c>
      <c r="CQ550" s="222">
        <f t="shared" si="1202"/>
        <v>0</v>
      </c>
      <c r="CR550" s="222">
        <f t="shared" si="1203"/>
        <v>0</v>
      </c>
      <c r="CS550" s="222">
        <f t="shared" si="1204"/>
        <v>0</v>
      </c>
      <c r="CT550" s="222">
        <f t="shared" si="1205"/>
        <v>0</v>
      </c>
      <c r="CU550" s="222">
        <f t="shared" si="1206"/>
        <v>0</v>
      </c>
      <c r="CV550" s="222">
        <f t="shared" si="1207"/>
        <v>0</v>
      </c>
      <c r="CW550" s="222">
        <f t="shared" si="1208"/>
        <v>0</v>
      </c>
      <c r="CX550" s="222">
        <f t="shared" si="1209"/>
        <v>0</v>
      </c>
      <c r="CY550" s="222">
        <f t="shared" si="1210"/>
        <v>0</v>
      </c>
      <c r="CZ550" s="222">
        <f t="shared" si="1211"/>
        <v>0</v>
      </c>
      <c r="DA550" s="222">
        <f t="shared" si="1212"/>
        <v>0</v>
      </c>
      <c r="DB550" s="222">
        <f t="shared" si="1213"/>
        <v>0</v>
      </c>
      <c r="DC550" s="222">
        <f t="shared" si="1214"/>
        <v>0</v>
      </c>
      <c r="DD550" s="222">
        <f t="shared" si="1215"/>
        <v>0</v>
      </c>
      <c r="DE550" s="222">
        <f t="shared" si="1216"/>
        <v>0</v>
      </c>
      <c r="DF550" s="222">
        <f t="shared" si="1217"/>
        <v>0</v>
      </c>
      <c r="DG550" s="222">
        <f t="shared" si="1218"/>
        <v>0</v>
      </c>
      <c r="DH550" s="222">
        <f t="shared" si="1219"/>
        <v>0</v>
      </c>
      <c r="DI550" s="222">
        <f t="shared" si="1220"/>
        <v>0</v>
      </c>
      <c r="DJ550" s="222">
        <f t="shared" si="1221"/>
        <v>0</v>
      </c>
      <c r="DK550" s="222">
        <f t="shared" si="1222"/>
        <v>0</v>
      </c>
      <c r="DL550" s="222">
        <f t="shared" si="1223"/>
        <v>0</v>
      </c>
      <c r="DM550" s="222">
        <f t="shared" si="1224"/>
        <v>0</v>
      </c>
      <c r="DN550" s="222">
        <f t="shared" si="1225"/>
        <v>0</v>
      </c>
      <c r="DO550" s="222">
        <f t="shared" si="1226"/>
        <v>0</v>
      </c>
      <c r="DP550" s="222">
        <f t="shared" si="1227"/>
        <v>0</v>
      </c>
      <c r="DQ550" s="222">
        <f t="shared" si="1228"/>
        <v>0</v>
      </c>
      <c r="DR550" s="222">
        <f t="shared" si="1229"/>
        <v>0</v>
      </c>
      <c r="DS550" s="222">
        <f t="shared" si="1230"/>
        <v>0</v>
      </c>
      <c r="DT550" s="222">
        <f t="shared" si="1231"/>
        <v>0</v>
      </c>
      <c r="DU550" s="222">
        <f t="shared" si="1232"/>
        <v>0</v>
      </c>
      <c r="DV550" s="222">
        <f t="shared" si="1233"/>
        <v>0</v>
      </c>
      <c r="DW550" s="222">
        <f t="shared" si="1234"/>
        <v>0</v>
      </c>
      <c r="DX550" s="222">
        <f t="shared" si="1235"/>
        <v>0</v>
      </c>
      <c r="DY550" s="222">
        <f t="shared" si="1236"/>
        <v>0</v>
      </c>
      <c r="DZ550" s="222">
        <f t="shared" si="1237"/>
        <v>0</v>
      </c>
      <c r="EA550" s="222">
        <f t="shared" si="1238"/>
        <v>0</v>
      </c>
      <c r="EB550" s="222">
        <f t="shared" si="1239"/>
        <v>0</v>
      </c>
      <c r="EC550" s="222">
        <f t="shared" si="1240"/>
        <v>0</v>
      </c>
      <c r="ED550" s="222">
        <f t="shared" si="1241"/>
        <v>0</v>
      </c>
      <c r="EE550" s="222">
        <f t="shared" si="1242"/>
        <v>0</v>
      </c>
      <c r="EF550" s="222">
        <f t="shared" si="1243"/>
        <v>0</v>
      </c>
      <c r="EG550" s="222">
        <f t="shared" si="1244"/>
        <v>0</v>
      </c>
      <c r="EH550" s="222">
        <f t="shared" si="1245"/>
        <v>0</v>
      </c>
      <c r="EI550" s="222">
        <f t="shared" si="1246"/>
        <v>0</v>
      </c>
      <c r="EJ550" s="222">
        <f t="shared" si="1247"/>
        <v>0</v>
      </c>
      <c r="EK550" s="222">
        <f t="shared" si="1248"/>
        <v>0</v>
      </c>
      <c r="EL550" s="222">
        <f t="shared" si="1249"/>
        <v>0</v>
      </c>
      <c r="EM550" s="222">
        <f t="shared" si="1250"/>
        <v>0</v>
      </c>
      <c r="EN550" s="222">
        <f t="shared" si="1251"/>
        <v>0</v>
      </c>
      <c r="EO550" s="222">
        <f t="shared" si="1252"/>
        <v>0</v>
      </c>
      <c r="EP550" s="222">
        <f t="shared" si="1253"/>
        <v>0</v>
      </c>
      <c r="EQ550" s="222">
        <f t="shared" si="1254"/>
        <v>0</v>
      </c>
      <c r="ER550" s="222">
        <f t="shared" si="1255"/>
        <v>0</v>
      </c>
      <c r="ES550" s="222">
        <f t="shared" si="1256"/>
        <v>0</v>
      </c>
      <c r="ET550" s="222">
        <f t="shared" si="1257"/>
        <v>0</v>
      </c>
      <c r="EU550" s="222">
        <f t="shared" si="1258"/>
        <v>0</v>
      </c>
      <c r="EV550" s="222">
        <f t="shared" si="1259"/>
        <v>0</v>
      </c>
      <c r="EW550" s="222">
        <f t="shared" si="1260"/>
        <v>0</v>
      </c>
      <c r="EX550" s="222">
        <f t="shared" si="1261"/>
        <v>0</v>
      </c>
      <c r="EY550" s="222">
        <f t="shared" si="1262"/>
        <v>0</v>
      </c>
      <c r="EZ550" s="222">
        <f t="shared" si="1263"/>
        <v>0</v>
      </c>
      <c r="FA550" s="222">
        <f t="shared" si="1264"/>
        <v>0</v>
      </c>
      <c r="FB550" s="222">
        <f t="shared" si="1265"/>
        <v>0</v>
      </c>
      <c r="FC550" s="222">
        <f t="shared" si="1266"/>
        <v>0</v>
      </c>
      <c r="FD550" s="222">
        <f t="shared" si="1267"/>
        <v>0</v>
      </c>
      <c r="FE550" s="222">
        <f t="shared" si="1268"/>
        <v>0</v>
      </c>
      <c r="FF550" s="222">
        <f t="shared" si="1269"/>
        <v>0</v>
      </c>
      <c r="FG550" s="222">
        <f t="shared" si="1270"/>
        <v>0</v>
      </c>
      <c r="FH550" s="222">
        <f t="shared" si="1271"/>
        <v>0</v>
      </c>
      <c r="FI550" s="222">
        <f t="shared" si="1272"/>
        <v>0</v>
      </c>
      <c r="FJ550" s="222">
        <f t="shared" si="1273"/>
        <v>0</v>
      </c>
      <c r="FK550" s="222">
        <f t="shared" si="1274"/>
        <v>0</v>
      </c>
      <c r="FL550" s="222">
        <f t="shared" si="1275"/>
        <v>0</v>
      </c>
      <c r="FM550" s="222">
        <f t="shared" si="1276"/>
        <v>0</v>
      </c>
      <c r="FN550" s="222">
        <f t="shared" si="1277"/>
        <v>0</v>
      </c>
      <c r="FO550" s="222">
        <f t="shared" si="1278"/>
        <v>0</v>
      </c>
      <c r="FP550" s="222">
        <f t="shared" si="1279"/>
        <v>0</v>
      </c>
      <c r="FQ550" s="222">
        <f t="shared" si="1280"/>
        <v>0</v>
      </c>
      <c r="FR550" s="222">
        <f t="shared" si="1281"/>
        <v>0</v>
      </c>
      <c r="FS550" s="222">
        <f t="shared" si="1282"/>
        <v>0</v>
      </c>
      <c r="FT550" s="222">
        <f t="shared" si="1283"/>
        <v>0</v>
      </c>
      <c r="FU550" s="222">
        <f t="shared" si="1284"/>
        <v>0</v>
      </c>
      <c r="FV550" s="222">
        <f t="shared" si="1285"/>
        <v>0</v>
      </c>
      <c r="FW550" s="222">
        <f t="shared" si="1286"/>
        <v>0</v>
      </c>
      <c r="FX550" s="222">
        <f t="shared" si="1287"/>
        <v>0</v>
      </c>
      <c r="FY550" s="222">
        <f t="shared" si="1288"/>
        <v>0</v>
      </c>
      <c r="FZ550" s="222">
        <f t="shared" si="1289"/>
        <v>0</v>
      </c>
      <c r="GA550" s="222">
        <f t="shared" si="1290"/>
        <v>0</v>
      </c>
      <c r="GB550" s="222">
        <f t="shared" si="1291"/>
        <v>0</v>
      </c>
      <c r="GC550" s="222">
        <f t="shared" si="1292"/>
        <v>0</v>
      </c>
      <c r="GD550" s="222">
        <f t="shared" si="1293"/>
        <v>0</v>
      </c>
      <c r="GE550" s="222">
        <f t="shared" si="1294"/>
        <v>0</v>
      </c>
      <c r="GF550" s="222">
        <f t="shared" si="1295"/>
        <v>0</v>
      </c>
      <c r="GG550" s="222">
        <f t="shared" si="1296"/>
        <v>0</v>
      </c>
      <c r="GH550" s="222">
        <f t="shared" si="1297"/>
        <v>0</v>
      </c>
      <c r="GI550" s="222">
        <f t="shared" si="1298"/>
        <v>0</v>
      </c>
      <c r="GJ550" s="222">
        <f t="shared" si="1299"/>
        <v>0</v>
      </c>
      <c r="GK550" s="222">
        <f t="shared" si="1300"/>
        <v>0</v>
      </c>
      <c r="GL550" s="222">
        <f t="shared" si="1301"/>
        <v>0</v>
      </c>
      <c r="GM550" s="222">
        <f t="shared" si="1302"/>
        <v>0</v>
      </c>
      <c r="GN550" s="222">
        <f t="shared" si="1303"/>
        <v>0</v>
      </c>
      <c r="GO550" s="222">
        <f t="shared" si="1304"/>
        <v>0</v>
      </c>
      <c r="GP550" s="222">
        <f t="shared" si="1305"/>
        <v>0</v>
      </c>
      <c r="GQ550" s="222">
        <f t="shared" si="1306"/>
        <v>0</v>
      </c>
      <c r="GR550" s="222">
        <f t="shared" si="1307"/>
        <v>0</v>
      </c>
      <c r="GS550" s="222">
        <f t="shared" si="1308"/>
        <v>0</v>
      </c>
      <c r="GT550" s="222">
        <f t="shared" si="1309"/>
        <v>0</v>
      </c>
      <c r="GU550" s="222">
        <f t="shared" si="1310"/>
        <v>0</v>
      </c>
      <c r="GV550" s="222">
        <f t="shared" si="1311"/>
        <v>0</v>
      </c>
      <c r="GW550" s="222">
        <f t="shared" si="1312"/>
        <v>0</v>
      </c>
      <c r="GX550" s="222">
        <f t="shared" si="1313"/>
        <v>0</v>
      </c>
      <c r="GY550" s="222">
        <f t="shared" si="1314"/>
        <v>0</v>
      </c>
      <c r="GZ550" s="222">
        <f t="shared" si="1315"/>
        <v>0</v>
      </c>
      <c r="HA550" s="222">
        <f t="shared" si="1316"/>
        <v>0</v>
      </c>
      <c r="HB550" s="222">
        <f t="shared" si="1317"/>
        <v>0</v>
      </c>
      <c r="HC550" s="222">
        <f t="shared" si="1318"/>
        <v>0</v>
      </c>
      <c r="HD550" s="222">
        <f t="shared" si="1319"/>
        <v>0</v>
      </c>
      <c r="HE550" s="222">
        <f t="shared" si="1320"/>
        <v>0</v>
      </c>
      <c r="HF550" s="222">
        <f t="shared" si="1321"/>
        <v>0</v>
      </c>
      <c r="HG550" s="222">
        <f t="shared" si="1322"/>
        <v>0</v>
      </c>
      <c r="HH550" s="222">
        <f t="shared" si="1323"/>
        <v>0</v>
      </c>
      <c r="HI550" s="222">
        <f t="shared" si="1324"/>
        <v>0</v>
      </c>
      <c r="HJ550" s="222">
        <f t="shared" si="1325"/>
        <v>0</v>
      </c>
      <c r="HK550" s="222">
        <f t="shared" si="1326"/>
        <v>0</v>
      </c>
      <c r="HL550" s="222">
        <f t="shared" si="1327"/>
        <v>0</v>
      </c>
      <c r="HM550" s="222">
        <f t="shared" si="1328"/>
        <v>0</v>
      </c>
      <c r="HN550" s="222">
        <f t="shared" si="1329"/>
        <v>0</v>
      </c>
      <c r="HO550" s="222">
        <f t="shared" si="1330"/>
        <v>0</v>
      </c>
      <c r="HP550" s="222">
        <f t="shared" si="1331"/>
        <v>0</v>
      </c>
      <c r="HQ550" s="222">
        <f t="shared" si="1332"/>
        <v>0</v>
      </c>
      <c r="HR550" s="222">
        <f t="shared" si="1333"/>
        <v>0</v>
      </c>
      <c r="HS550" s="222">
        <f t="shared" si="1334"/>
        <v>0</v>
      </c>
      <c r="HT550" s="222">
        <f t="shared" si="1335"/>
        <v>0</v>
      </c>
      <c r="HU550" s="222">
        <f t="shared" si="1336"/>
        <v>0</v>
      </c>
      <c r="HV550" s="222">
        <f t="shared" si="1337"/>
        <v>0</v>
      </c>
      <c r="HW550" s="222">
        <f t="shared" si="1338"/>
        <v>0</v>
      </c>
      <c r="HX550" s="222">
        <f t="shared" si="1339"/>
        <v>0</v>
      </c>
      <c r="HY550" s="222">
        <f t="shared" si="1340"/>
        <v>0</v>
      </c>
      <c r="HZ550" s="222">
        <f t="shared" si="1341"/>
        <v>0</v>
      </c>
      <c r="IA550" s="222">
        <f t="shared" si="1342"/>
        <v>0</v>
      </c>
      <c r="IB550" s="222">
        <f t="shared" si="1343"/>
        <v>0</v>
      </c>
      <c r="IC550" s="222">
        <f t="shared" si="1344"/>
        <v>0</v>
      </c>
      <c r="ID550" s="222">
        <f t="shared" si="1345"/>
        <v>0</v>
      </c>
      <c r="IE550" s="222">
        <f t="shared" si="1346"/>
        <v>0</v>
      </c>
      <c r="IF550" s="222">
        <f t="shared" si="1347"/>
        <v>0</v>
      </c>
      <c r="IG550" s="222">
        <f t="shared" si="1348"/>
        <v>0</v>
      </c>
      <c r="IH550" s="222">
        <f t="shared" si="1349"/>
        <v>0</v>
      </c>
      <c r="II550" s="222">
        <f t="shared" si="1350"/>
        <v>0</v>
      </c>
      <c r="IJ550" s="222">
        <f t="shared" si="1351"/>
        <v>0</v>
      </c>
      <c r="IK550" s="222">
        <f t="shared" si="1352"/>
        <v>0</v>
      </c>
      <c r="IL550" s="222">
        <f t="shared" si="1353"/>
        <v>0</v>
      </c>
      <c r="IM550" s="222">
        <f t="shared" si="1354"/>
        <v>0</v>
      </c>
      <c r="IN550" s="222">
        <f t="shared" si="1355"/>
        <v>0</v>
      </c>
      <c r="IO550" s="222">
        <f t="shared" si="1356"/>
        <v>0</v>
      </c>
      <c r="IP550" s="222">
        <f t="shared" si="1357"/>
        <v>0</v>
      </c>
      <c r="IQ550" s="222">
        <f t="shared" si="1358"/>
        <v>0</v>
      </c>
      <c r="IR550" s="222">
        <f t="shared" si="1359"/>
        <v>0</v>
      </c>
      <c r="IS550" s="222">
        <f t="shared" si="1360"/>
        <v>0</v>
      </c>
      <c r="IT550" s="222">
        <f t="shared" si="1361"/>
        <v>0</v>
      </c>
      <c r="IU550" s="222">
        <f t="shared" si="1362"/>
        <v>0</v>
      </c>
      <c r="IV550" s="222">
        <f t="shared" si="1363"/>
        <v>0</v>
      </c>
      <c r="IW550" s="222">
        <f t="shared" si="1364"/>
        <v>0</v>
      </c>
      <c r="IX550" s="222">
        <f t="shared" si="1365"/>
        <v>0</v>
      </c>
      <c r="IY550" s="222">
        <f t="shared" si="1366"/>
        <v>0</v>
      </c>
      <c r="IZ550" s="222">
        <f t="shared" si="1367"/>
        <v>0</v>
      </c>
      <c r="JA550" s="222">
        <f t="shared" si="1368"/>
        <v>0</v>
      </c>
      <c r="JB550" s="222">
        <f t="shared" si="1369"/>
        <v>0</v>
      </c>
    </row>
    <row r="551" spans="2:262">
      <c r="B551" s="230">
        <v>190</v>
      </c>
      <c r="C551" s="229">
        <f t="shared" si="1370"/>
        <v>3.7109375000000029E-3</v>
      </c>
      <c r="D551" s="226">
        <f t="shared" ca="1" si="1113"/>
        <v>23.636055870378073</v>
      </c>
      <c r="E551" s="225">
        <f ca="1">GN361</f>
        <v>-0.36394412962192585</v>
      </c>
      <c r="F551" s="224">
        <v>190</v>
      </c>
      <c r="G551" s="222">
        <f t="shared" si="1114"/>
        <v>0</v>
      </c>
      <c r="H551" s="222">
        <f t="shared" si="1115"/>
        <v>0</v>
      </c>
      <c r="I551" s="222">
        <f t="shared" si="1116"/>
        <v>0</v>
      </c>
      <c r="J551" s="222">
        <f t="shared" si="1117"/>
        <v>0</v>
      </c>
      <c r="K551" s="222">
        <f t="shared" si="1118"/>
        <v>0</v>
      </c>
      <c r="L551" s="222">
        <f t="shared" si="1119"/>
        <v>0</v>
      </c>
      <c r="M551" s="222">
        <f t="shared" si="1120"/>
        <v>0</v>
      </c>
      <c r="N551" s="222">
        <f t="shared" si="1121"/>
        <v>0</v>
      </c>
      <c r="O551" s="222">
        <f t="shared" si="1122"/>
        <v>0</v>
      </c>
      <c r="P551" s="222">
        <f t="shared" si="1123"/>
        <v>0</v>
      </c>
      <c r="Q551" s="222">
        <f t="shared" si="1124"/>
        <v>0</v>
      </c>
      <c r="R551" s="222">
        <f t="shared" si="1125"/>
        <v>0</v>
      </c>
      <c r="S551" s="222">
        <f t="shared" si="1126"/>
        <v>0</v>
      </c>
      <c r="T551" s="222">
        <f t="shared" si="1127"/>
        <v>0</v>
      </c>
      <c r="U551" s="222">
        <f t="shared" si="1128"/>
        <v>0</v>
      </c>
      <c r="V551" s="222">
        <f t="shared" si="1129"/>
        <v>0</v>
      </c>
      <c r="W551" s="222">
        <f t="shared" si="1130"/>
        <v>0</v>
      </c>
      <c r="X551" s="222">
        <f t="shared" si="1131"/>
        <v>0</v>
      </c>
      <c r="Y551" s="222">
        <f t="shared" si="1132"/>
        <v>0</v>
      </c>
      <c r="Z551" s="222">
        <f t="shared" si="1133"/>
        <v>0</v>
      </c>
      <c r="AA551" s="222">
        <f t="shared" si="1134"/>
        <v>0</v>
      </c>
      <c r="AB551" s="222">
        <f t="shared" si="1135"/>
        <v>0</v>
      </c>
      <c r="AC551" s="222">
        <f t="shared" si="1136"/>
        <v>0</v>
      </c>
      <c r="AD551" s="222">
        <f t="shared" si="1137"/>
        <v>0</v>
      </c>
      <c r="AE551" s="222">
        <f t="shared" si="1138"/>
        <v>0</v>
      </c>
      <c r="AF551" s="222">
        <f t="shared" si="1139"/>
        <v>0</v>
      </c>
      <c r="AG551" s="222">
        <f t="shared" si="1140"/>
        <v>0</v>
      </c>
      <c r="AH551" s="222">
        <f t="shared" si="1141"/>
        <v>0</v>
      </c>
      <c r="AI551" s="222">
        <f t="shared" si="1142"/>
        <v>0</v>
      </c>
      <c r="AJ551" s="222">
        <f t="shared" si="1143"/>
        <v>0</v>
      </c>
      <c r="AK551" s="222">
        <f t="shared" si="1144"/>
        <v>0</v>
      </c>
      <c r="AL551" s="222">
        <f t="shared" si="1145"/>
        <v>0</v>
      </c>
      <c r="AM551" s="222">
        <f t="shared" si="1146"/>
        <v>0</v>
      </c>
      <c r="AN551" s="222">
        <f t="shared" si="1147"/>
        <v>0</v>
      </c>
      <c r="AO551" s="222">
        <f t="shared" si="1148"/>
        <v>0</v>
      </c>
      <c r="AP551" s="222">
        <f t="shared" si="1149"/>
        <v>0</v>
      </c>
      <c r="AQ551" s="222">
        <f t="shared" si="1150"/>
        <v>0</v>
      </c>
      <c r="AR551" s="222">
        <f t="shared" si="1151"/>
        <v>0</v>
      </c>
      <c r="AS551" s="222">
        <f t="shared" si="1152"/>
        <v>0</v>
      </c>
      <c r="AT551" s="222">
        <f t="shared" si="1153"/>
        <v>0</v>
      </c>
      <c r="AU551" s="222">
        <f t="shared" si="1154"/>
        <v>0</v>
      </c>
      <c r="AV551" s="222">
        <f t="shared" si="1155"/>
        <v>0</v>
      </c>
      <c r="AW551" s="222">
        <f t="shared" si="1156"/>
        <v>0</v>
      </c>
      <c r="AX551" s="222">
        <f t="shared" si="1157"/>
        <v>0</v>
      </c>
      <c r="AY551" s="222">
        <f t="shared" si="1158"/>
        <v>0</v>
      </c>
      <c r="AZ551" s="222">
        <f t="shared" si="1159"/>
        <v>0</v>
      </c>
      <c r="BA551" s="222">
        <f t="shared" si="1160"/>
        <v>0</v>
      </c>
      <c r="BB551" s="222">
        <f t="shared" si="1161"/>
        <v>0</v>
      </c>
      <c r="BC551" s="222">
        <f t="shared" si="1162"/>
        <v>0</v>
      </c>
      <c r="BD551" s="222">
        <f t="shared" si="1163"/>
        <v>0</v>
      </c>
      <c r="BE551" s="222">
        <f t="shared" si="1164"/>
        <v>0</v>
      </c>
      <c r="BF551" s="222">
        <f t="shared" si="1165"/>
        <v>0</v>
      </c>
      <c r="BG551" s="222">
        <f t="shared" si="1166"/>
        <v>0</v>
      </c>
      <c r="BH551" s="222">
        <f t="shared" si="1167"/>
        <v>0</v>
      </c>
      <c r="BI551" s="222">
        <f t="shared" si="1168"/>
        <v>0</v>
      </c>
      <c r="BJ551" s="222">
        <f t="shared" si="1169"/>
        <v>0</v>
      </c>
      <c r="BK551" s="222">
        <f t="shared" si="1170"/>
        <v>0</v>
      </c>
      <c r="BL551" s="222">
        <f t="shared" si="1171"/>
        <v>0</v>
      </c>
      <c r="BM551" s="222">
        <f t="shared" si="1172"/>
        <v>0</v>
      </c>
      <c r="BN551" s="222">
        <f t="shared" si="1173"/>
        <v>0</v>
      </c>
      <c r="BO551" s="222">
        <f t="shared" si="1174"/>
        <v>0</v>
      </c>
      <c r="BP551" s="222">
        <f t="shared" si="1175"/>
        <v>0</v>
      </c>
      <c r="BQ551" s="222">
        <f t="shared" si="1176"/>
        <v>0</v>
      </c>
      <c r="BR551" s="222">
        <f t="shared" si="1177"/>
        <v>0</v>
      </c>
      <c r="BS551" s="222">
        <f t="shared" si="1178"/>
        <v>0</v>
      </c>
      <c r="BT551" s="222">
        <f t="shared" si="1179"/>
        <v>0</v>
      </c>
      <c r="BU551" s="222">
        <f t="shared" si="1180"/>
        <v>0</v>
      </c>
      <c r="BV551" s="222">
        <f t="shared" si="1181"/>
        <v>0</v>
      </c>
      <c r="BW551" s="222">
        <f t="shared" si="1182"/>
        <v>0</v>
      </c>
      <c r="BX551" s="222">
        <f t="shared" si="1183"/>
        <v>0</v>
      </c>
      <c r="BY551" s="222">
        <f t="shared" si="1184"/>
        <v>0</v>
      </c>
      <c r="BZ551" s="222">
        <f t="shared" si="1185"/>
        <v>0</v>
      </c>
      <c r="CA551" s="222">
        <f t="shared" si="1186"/>
        <v>0</v>
      </c>
      <c r="CB551" s="222">
        <f t="shared" si="1187"/>
        <v>0</v>
      </c>
      <c r="CC551" s="222">
        <f t="shared" si="1188"/>
        <v>0</v>
      </c>
      <c r="CD551" s="222">
        <f t="shared" si="1189"/>
        <v>0</v>
      </c>
      <c r="CE551" s="222">
        <f t="shared" si="1190"/>
        <v>0</v>
      </c>
      <c r="CF551" s="222">
        <f t="shared" si="1191"/>
        <v>0</v>
      </c>
      <c r="CG551" s="222">
        <f t="shared" si="1192"/>
        <v>0</v>
      </c>
      <c r="CH551" s="222">
        <f t="shared" si="1193"/>
        <v>0</v>
      </c>
      <c r="CI551" s="222">
        <f t="shared" si="1194"/>
        <v>0</v>
      </c>
      <c r="CJ551" s="222">
        <f t="shared" si="1195"/>
        <v>0</v>
      </c>
      <c r="CK551" s="222">
        <f t="shared" si="1196"/>
        <v>0</v>
      </c>
      <c r="CL551" s="222">
        <f t="shared" si="1197"/>
        <v>0</v>
      </c>
      <c r="CM551" s="222">
        <f t="shared" si="1198"/>
        <v>0</v>
      </c>
      <c r="CN551" s="222">
        <f t="shared" si="1199"/>
        <v>0</v>
      </c>
      <c r="CO551" s="222">
        <f t="shared" si="1200"/>
        <v>0</v>
      </c>
      <c r="CP551" s="222">
        <f t="shared" si="1201"/>
        <v>0</v>
      </c>
      <c r="CQ551" s="222">
        <f t="shared" si="1202"/>
        <v>0</v>
      </c>
      <c r="CR551" s="222">
        <f t="shared" si="1203"/>
        <v>0</v>
      </c>
      <c r="CS551" s="222">
        <f t="shared" si="1204"/>
        <v>0</v>
      </c>
      <c r="CT551" s="222">
        <f t="shared" si="1205"/>
        <v>0</v>
      </c>
      <c r="CU551" s="222">
        <f t="shared" si="1206"/>
        <v>0</v>
      </c>
      <c r="CV551" s="222">
        <f t="shared" si="1207"/>
        <v>0</v>
      </c>
      <c r="CW551" s="222">
        <f t="shared" si="1208"/>
        <v>0</v>
      </c>
      <c r="CX551" s="222">
        <f t="shared" si="1209"/>
        <v>0</v>
      </c>
      <c r="CY551" s="222">
        <f t="shared" si="1210"/>
        <v>0</v>
      </c>
      <c r="CZ551" s="222">
        <f t="shared" si="1211"/>
        <v>0</v>
      </c>
      <c r="DA551" s="222">
        <f t="shared" si="1212"/>
        <v>0</v>
      </c>
      <c r="DB551" s="222">
        <f t="shared" si="1213"/>
        <v>0</v>
      </c>
      <c r="DC551" s="222">
        <f t="shared" si="1214"/>
        <v>0</v>
      </c>
      <c r="DD551" s="222">
        <f t="shared" si="1215"/>
        <v>0</v>
      </c>
      <c r="DE551" s="222">
        <f t="shared" si="1216"/>
        <v>0</v>
      </c>
      <c r="DF551" s="222">
        <f t="shared" si="1217"/>
        <v>0</v>
      </c>
      <c r="DG551" s="222">
        <f t="shared" si="1218"/>
        <v>0</v>
      </c>
      <c r="DH551" s="222">
        <f t="shared" si="1219"/>
        <v>0</v>
      </c>
      <c r="DI551" s="222">
        <f t="shared" si="1220"/>
        <v>0</v>
      </c>
      <c r="DJ551" s="222">
        <f t="shared" si="1221"/>
        <v>0</v>
      </c>
      <c r="DK551" s="222">
        <f t="shared" si="1222"/>
        <v>0</v>
      </c>
      <c r="DL551" s="222">
        <f t="shared" si="1223"/>
        <v>0</v>
      </c>
      <c r="DM551" s="222">
        <f t="shared" si="1224"/>
        <v>0</v>
      </c>
      <c r="DN551" s="222">
        <f t="shared" si="1225"/>
        <v>0</v>
      </c>
      <c r="DO551" s="222">
        <f t="shared" si="1226"/>
        <v>0</v>
      </c>
      <c r="DP551" s="222">
        <f t="shared" si="1227"/>
        <v>0</v>
      </c>
      <c r="DQ551" s="222">
        <f t="shared" si="1228"/>
        <v>0</v>
      </c>
      <c r="DR551" s="222">
        <f t="shared" si="1229"/>
        <v>0</v>
      </c>
      <c r="DS551" s="222">
        <f t="shared" si="1230"/>
        <v>0</v>
      </c>
      <c r="DT551" s="222">
        <f t="shared" si="1231"/>
        <v>0</v>
      </c>
      <c r="DU551" s="222">
        <f t="shared" si="1232"/>
        <v>0</v>
      </c>
      <c r="DV551" s="222">
        <f t="shared" si="1233"/>
        <v>0</v>
      </c>
      <c r="DW551" s="222">
        <f t="shared" si="1234"/>
        <v>0</v>
      </c>
      <c r="DX551" s="222">
        <f t="shared" si="1235"/>
        <v>0</v>
      </c>
      <c r="DY551" s="222">
        <f t="shared" si="1236"/>
        <v>0</v>
      </c>
      <c r="DZ551" s="222">
        <f t="shared" si="1237"/>
        <v>0</v>
      </c>
      <c r="EA551" s="222">
        <f t="shared" si="1238"/>
        <v>0</v>
      </c>
      <c r="EB551" s="222">
        <f t="shared" si="1239"/>
        <v>0</v>
      </c>
      <c r="EC551" s="222">
        <f t="shared" si="1240"/>
        <v>0</v>
      </c>
      <c r="ED551" s="222">
        <f t="shared" si="1241"/>
        <v>0</v>
      </c>
      <c r="EE551" s="222">
        <f t="shared" si="1242"/>
        <v>0</v>
      </c>
      <c r="EF551" s="222">
        <f t="shared" si="1243"/>
        <v>0</v>
      </c>
      <c r="EG551" s="222">
        <f t="shared" si="1244"/>
        <v>0</v>
      </c>
      <c r="EH551" s="222">
        <f t="shared" si="1245"/>
        <v>0</v>
      </c>
      <c r="EI551" s="222">
        <f t="shared" si="1246"/>
        <v>0</v>
      </c>
      <c r="EJ551" s="222">
        <f t="shared" si="1247"/>
        <v>0</v>
      </c>
      <c r="EK551" s="222">
        <f t="shared" si="1248"/>
        <v>0</v>
      </c>
      <c r="EL551" s="222">
        <f t="shared" si="1249"/>
        <v>0</v>
      </c>
      <c r="EM551" s="222">
        <f t="shared" si="1250"/>
        <v>0</v>
      </c>
      <c r="EN551" s="222">
        <f t="shared" si="1251"/>
        <v>0</v>
      </c>
      <c r="EO551" s="222">
        <f t="shared" si="1252"/>
        <v>0</v>
      </c>
      <c r="EP551" s="222">
        <f t="shared" si="1253"/>
        <v>0</v>
      </c>
      <c r="EQ551" s="222">
        <f t="shared" si="1254"/>
        <v>0</v>
      </c>
      <c r="ER551" s="222">
        <f t="shared" si="1255"/>
        <v>0</v>
      </c>
      <c r="ES551" s="222">
        <f t="shared" si="1256"/>
        <v>0</v>
      </c>
      <c r="ET551" s="222">
        <f t="shared" si="1257"/>
        <v>0</v>
      </c>
      <c r="EU551" s="222">
        <f t="shared" si="1258"/>
        <v>0</v>
      </c>
      <c r="EV551" s="222">
        <f t="shared" si="1259"/>
        <v>0</v>
      </c>
      <c r="EW551" s="222">
        <f t="shared" si="1260"/>
        <v>0</v>
      </c>
      <c r="EX551" s="222">
        <f t="shared" si="1261"/>
        <v>0</v>
      </c>
      <c r="EY551" s="222">
        <f t="shared" si="1262"/>
        <v>0</v>
      </c>
      <c r="EZ551" s="222">
        <f t="shared" si="1263"/>
        <v>0</v>
      </c>
      <c r="FA551" s="222">
        <f t="shared" si="1264"/>
        <v>0</v>
      </c>
      <c r="FB551" s="222">
        <f t="shared" si="1265"/>
        <v>0</v>
      </c>
      <c r="FC551" s="222">
        <f t="shared" si="1266"/>
        <v>0</v>
      </c>
      <c r="FD551" s="222">
        <f t="shared" si="1267"/>
        <v>0</v>
      </c>
      <c r="FE551" s="222">
        <f t="shared" si="1268"/>
        <v>0</v>
      </c>
      <c r="FF551" s="222">
        <f t="shared" si="1269"/>
        <v>0</v>
      </c>
      <c r="FG551" s="222">
        <f t="shared" si="1270"/>
        <v>0</v>
      </c>
      <c r="FH551" s="222">
        <f t="shared" si="1271"/>
        <v>0</v>
      </c>
      <c r="FI551" s="222">
        <f t="shared" si="1272"/>
        <v>0</v>
      </c>
      <c r="FJ551" s="222">
        <f t="shared" si="1273"/>
        <v>0</v>
      </c>
      <c r="FK551" s="222">
        <f t="shared" si="1274"/>
        <v>0</v>
      </c>
      <c r="FL551" s="222">
        <f t="shared" si="1275"/>
        <v>0</v>
      </c>
      <c r="FM551" s="222">
        <f t="shared" si="1276"/>
        <v>0</v>
      </c>
      <c r="FN551" s="222">
        <f t="shared" si="1277"/>
        <v>0</v>
      </c>
      <c r="FO551" s="222">
        <f t="shared" si="1278"/>
        <v>0</v>
      </c>
      <c r="FP551" s="222">
        <f t="shared" si="1279"/>
        <v>0</v>
      </c>
      <c r="FQ551" s="222">
        <f t="shared" si="1280"/>
        <v>0</v>
      </c>
      <c r="FR551" s="222">
        <f t="shared" si="1281"/>
        <v>0</v>
      </c>
      <c r="FS551" s="222">
        <f t="shared" si="1282"/>
        <v>0</v>
      </c>
      <c r="FT551" s="222">
        <f t="shared" si="1283"/>
        <v>0</v>
      </c>
      <c r="FU551" s="222">
        <f t="shared" si="1284"/>
        <v>0</v>
      </c>
      <c r="FV551" s="222">
        <f t="shared" si="1285"/>
        <v>0</v>
      </c>
      <c r="FW551" s="222">
        <f t="shared" si="1286"/>
        <v>0</v>
      </c>
      <c r="FX551" s="222">
        <f t="shared" si="1287"/>
        <v>0</v>
      </c>
      <c r="FY551" s="222">
        <f t="shared" si="1288"/>
        <v>0</v>
      </c>
      <c r="FZ551" s="222">
        <f t="shared" si="1289"/>
        <v>0</v>
      </c>
      <c r="GA551" s="222">
        <f t="shared" si="1290"/>
        <v>0</v>
      </c>
      <c r="GB551" s="222">
        <f t="shared" si="1291"/>
        <v>0</v>
      </c>
      <c r="GC551" s="222">
        <f t="shared" si="1292"/>
        <v>0</v>
      </c>
      <c r="GD551" s="222">
        <f t="shared" si="1293"/>
        <v>0</v>
      </c>
      <c r="GE551" s="222">
        <f t="shared" si="1294"/>
        <v>0</v>
      </c>
      <c r="GF551" s="222">
        <f t="shared" si="1295"/>
        <v>0</v>
      </c>
      <c r="GG551" s="222">
        <f t="shared" si="1296"/>
        <v>0</v>
      </c>
      <c r="GH551" s="222">
        <f t="shared" si="1297"/>
        <v>0</v>
      </c>
      <c r="GI551" s="222">
        <f t="shared" si="1298"/>
        <v>0</v>
      </c>
      <c r="GJ551" s="222">
        <f t="shared" si="1299"/>
        <v>0</v>
      </c>
      <c r="GK551" s="222">
        <f t="shared" si="1300"/>
        <v>0</v>
      </c>
      <c r="GL551" s="222">
        <f t="shared" si="1301"/>
        <v>0</v>
      </c>
      <c r="GM551" s="222">
        <f t="shared" si="1302"/>
        <v>0</v>
      </c>
      <c r="GN551" s="222">
        <f t="shared" si="1303"/>
        <v>0</v>
      </c>
      <c r="GO551" s="222">
        <f t="shared" si="1304"/>
        <v>0</v>
      </c>
      <c r="GP551" s="222">
        <f t="shared" si="1305"/>
        <v>0</v>
      </c>
      <c r="GQ551" s="222">
        <f t="shared" si="1306"/>
        <v>0</v>
      </c>
      <c r="GR551" s="222">
        <f t="shared" si="1307"/>
        <v>0</v>
      </c>
      <c r="GS551" s="222">
        <f t="shared" si="1308"/>
        <v>0</v>
      </c>
      <c r="GT551" s="222">
        <f t="shared" si="1309"/>
        <v>0</v>
      </c>
      <c r="GU551" s="222">
        <f t="shared" si="1310"/>
        <v>0</v>
      </c>
      <c r="GV551" s="222">
        <f t="shared" si="1311"/>
        <v>0</v>
      </c>
      <c r="GW551" s="222">
        <f t="shared" si="1312"/>
        <v>0</v>
      </c>
      <c r="GX551" s="222">
        <f t="shared" si="1313"/>
        <v>0</v>
      </c>
      <c r="GY551" s="222">
        <f t="shared" si="1314"/>
        <v>0</v>
      </c>
      <c r="GZ551" s="222">
        <f t="shared" si="1315"/>
        <v>0</v>
      </c>
      <c r="HA551" s="222">
        <f t="shared" si="1316"/>
        <v>0</v>
      </c>
      <c r="HB551" s="222">
        <f t="shared" si="1317"/>
        <v>0</v>
      </c>
      <c r="HC551" s="222">
        <f t="shared" si="1318"/>
        <v>0</v>
      </c>
      <c r="HD551" s="222">
        <f t="shared" si="1319"/>
        <v>0</v>
      </c>
      <c r="HE551" s="222">
        <f t="shared" si="1320"/>
        <v>0</v>
      </c>
      <c r="HF551" s="222">
        <f t="shared" si="1321"/>
        <v>0</v>
      </c>
      <c r="HG551" s="222">
        <f t="shared" si="1322"/>
        <v>0</v>
      </c>
      <c r="HH551" s="222">
        <f t="shared" si="1323"/>
        <v>0</v>
      </c>
      <c r="HI551" s="222">
        <f t="shared" si="1324"/>
        <v>0</v>
      </c>
      <c r="HJ551" s="222">
        <f t="shared" si="1325"/>
        <v>0</v>
      </c>
      <c r="HK551" s="222">
        <f t="shared" si="1326"/>
        <v>0</v>
      </c>
      <c r="HL551" s="222">
        <f t="shared" si="1327"/>
        <v>0</v>
      </c>
      <c r="HM551" s="222">
        <f t="shared" si="1328"/>
        <v>0</v>
      </c>
      <c r="HN551" s="222">
        <f t="shared" si="1329"/>
        <v>0</v>
      </c>
      <c r="HO551" s="222">
        <f t="shared" si="1330"/>
        <v>0</v>
      </c>
      <c r="HP551" s="222">
        <f t="shared" si="1331"/>
        <v>0</v>
      </c>
      <c r="HQ551" s="222">
        <f t="shared" si="1332"/>
        <v>0</v>
      </c>
      <c r="HR551" s="222">
        <f t="shared" si="1333"/>
        <v>0</v>
      </c>
      <c r="HS551" s="222">
        <f t="shared" si="1334"/>
        <v>0</v>
      </c>
      <c r="HT551" s="222">
        <f t="shared" si="1335"/>
        <v>0</v>
      </c>
      <c r="HU551" s="222">
        <f t="shared" si="1336"/>
        <v>0</v>
      </c>
      <c r="HV551" s="222">
        <f t="shared" si="1337"/>
        <v>0</v>
      </c>
      <c r="HW551" s="222">
        <f t="shared" si="1338"/>
        <v>0</v>
      </c>
      <c r="HX551" s="222">
        <f t="shared" si="1339"/>
        <v>0</v>
      </c>
      <c r="HY551" s="222">
        <f t="shared" si="1340"/>
        <v>0</v>
      </c>
      <c r="HZ551" s="222">
        <f t="shared" si="1341"/>
        <v>0</v>
      </c>
      <c r="IA551" s="222">
        <f t="shared" si="1342"/>
        <v>0</v>
      </c>
      <c r="IB551" s="222">
        <f t="shared" si="1343"/>
        <v>0</v>
      </c>
      <c r="IC551" s="222">
        <f t="shared" si="1344"/>
        <v>0</v>
      </c>
      <c r="ID551" s="222">
        <f t="shared" si="1345"/>
        <v>0</v>
      </c>
      <c r="IE551" s="222">
        <f t="shared" si="1346"/>
        <v>0</v>
      </c>
      <c r="IF551" s="222">
        <f t="shared" si="1347"/>
        <v>0</v>
      </c>
      <c r="IG551" s="222">
        <f t="shared" si="1348"/>
        <v>0</v>
      </c>
      <c r="IH551" s="222">
        <f t="shared" si="1349"/>
        <v>0</v>
      </c>
      <c r="II551" s="222">
        <f t="shared" si="1350"/>
        <v>0</v>
      </c>
      <c r="IJ551" s="222">
        <f t="shared" si="1351"/>
        <v>0</v>
      </c>
      <c r="IK551" s="222">
        <f t="shared" si="1352"/>
        <v>0</v>
      </c>
      <c r="IL551" s="222">
        <f t="shared" si="1353"/>
        <v>0</v>
      </c>
      <c r="IM551" s="222">
        <f t="shared" si="1354"/>
        <v>0</v>
      </c>
      <c r="IN551" s="222">
        <f t="shared" si="1355"/>
        <v>0</v>
      </c>
      <c r="IO551" s="222">
        <f t="shared" si="1356"/>
        <v>0</v>
      </c>
      <c r="IP551" s="222">
        <f t="shared" si="1357"/>
        <v>0</v>
      </c>
      <c r="IQ551" s="222">
        <f t="shared" si="1358"/>
        <v>0</v>
      </c>
      <c r="IR551" s="222">
        <f t="shared" si="1359"/>
        <v>0</v>
      </c>
      <c r="IS551" s="222">
        <f t="shared" si="1360"/>
        <v>0</v>
      </c>
      <c r="IT551" s="222">
        <f t="shared" si="1361"/>
        <v>0</v>
      </c>
      <c r="IU551" s="222">
        <f t="shared" si="1362"/>
        <v>0</v>
      </c>
      <c r="IV551" s="222">
        <f t="shared" si="1363"/>
        <v>0</v>
      </c>
      <c r="IW551" s="222">
        <f t="shared" si="1364"/>
        <v>0</v>
      </c>
      <c r="IX551" s="222">
        <f t="shared" si="1365"/>
        <v>0</v>
      </c>
      <c r="IY551" s="222">
        <f t="shared" si="1366"/>
        <v>0</v>
      </c>
      <c r="IZ551" s="222">
        <f t="shared" si="1367"/>
        <v>0</v>
      </c>
      <c r="JA551" s="222">
        <f t="shared" si="1368"/>
        <v>0</v>
      </c>
      <c r="JB551" s="222">
        <f t="shared" si="1369"/>
        <v>0</v>
      </c>
    </row>
    <row r="552" spans="2:262">
      <c r="B552" s="230">
        <v>191</v>
      </c>
      <c r="C552" s="229">
        <f t="shared" si="1370"/>
        <v>3.7304687500000029E-3</v>
      </c>
      <c r="D552" s="226">
        <f t="shared" ca="1" si="1113"/>
        <v>23.679142044864715</v>
      </c>
      <c r="E552" s="225">
        <f ca="1">GO361</f>
        <v>-0.32085795513528559</v>
      </c>
      <c r="F552" s="224">
        <v>191</v>
      </c>
      <c r="G552" s="222">
        <f t="shared" si="1114"/>
        <v>0</v>
      </c>
      <c r="H552" s="222">
        <f t="shared" si="1115"/>
        <v>0</v>
      </c>
      <c r="I552" s="222">
        <f t="shared" si="1116"/>
        <v>0</v>
      </c>
      <c r="J552" s="222">
        <f t="shared" si="1117"/>
        <v>0</v>
      </c>
      <c r="K552" s="222">
        <f t="shared" si="1118"/>
        <v>0</v>
      </c>
      <c r="L552" s="222">
        <f t="shared" si="1119"/>
        <v>0</v>
      </c>
      <c r="M552" s="222">
        <f t="shared" si="1120"/>
        <v>0</v>
      </c>
      <c r="N552" s="222">
        <f t="shared" si="1121"/>
        <v>0</v>
      </c>
      <c r="O552" s="222">
        <f t="shared" si="1122"/>
        <v>0</v>
      </c>
      <c r="P552" s="222">
        <f t="shared" si="1123"/>
        <v>0</v>
      </c>
      <c r="Q552" s="222">
        <f t="shared" si="1124"/>
        <v>0</v>
      </c>
      <c r="R552" s="222">
        <f t="shared" si="1125"/>
        <v>0</v>
      </c>
      <c r="S552" s="222">
        <f t="shared" si="1126"/>
        <v>0</v>
      </c>
      <c r="T552" s="222">
        <f t="shared" si="1127"/>
        <v>0</v>
      </c>
      <c r="U552" s="222">
        <f t="shared" si="1128"/>
        <v>0</v>
      </c>
      <c r="V552" s="222">
        <f t="shared" si="1129"/>
        <v>0</v>
      </c>
      <c r="W552" s="222">
        <f t="shared" si="1130"/>
        <v>0</v>
      </c>
      <c r="X552" s="222">
        <f t="shared" si="1131"/>
        <v>0</v>
      </c>
      <c r="Y552" s="222">
        <f t="shared" si="1132"/>
        <v>0</v>
      </c>
      <c r="Z552" s="222">
        <f t="shared" si="1133"/>
        <v>0</v>
      </c>
      <c r="AA552" s="222">
        <f t="shared" si="1134"/>
        <v>0</v>
      </c>
      <c r="AB552" s="222">
        <f t="shared" si="1135"/>
        <v>0</v>
      </c>
      <c r="AC552" s="222">
        <f t="shared" si="1136"/>
        <v>0</v>
      </c>
      <c r="AD552" s="222">
        <f t="shared" si="1137"/>
        <v>0</v>
      </c>
      <c r="AE552" s="222">
        <f t="shared" si="1138"/>
        <v>0</v>
      </c>
      <c r="AF552" s="222">
        <f t="shared" si="1139"/>
        <v>0</v>
      </c>
      <c r="AG552" s="222">
        <f t="shared" si="1140"/>
        <v>0</v>
      </c>
      <c r="AH552" s="222">
        <f t="shared" si="1141"/>
        <v>0</v>
      </c>
      <c r="AI552" s="222">
        <f t="shared" si="1142"/>
        <v>0</v>
      </c>
      <c r="AJ552" s="222">
        <f t="shared" si="1143"/>
        <v>0</v>
      </c>
      <c r="AK552" s="222">
        <f t="shared" si="1144"/>
        <v>0</v>
      </c>
      <c r="AL552" s="222">
        <f t="shared" si="1145"/>
        <v>0</v>
      </c>
      <c r="AM552" s="222">
        <f t="shared" si="1146"/>
        <v>0</v>
      </c>
      <c r="AN552" s="222">
        <f t="shared" si="1147"/>
        <v>0</v>
      </c>
      <c r="AO552" s="222">
        <f t="shared" si="1148"/>
        <v>0</v>
      </c>
      <c r="AP552" s="222">
        <f t="shared" si="1149"/>
        <v>0</v>
      </c>
      <c r="AQ552" s="222">
        <f t="shared" si="1150"/>
        <v>0</v>
      </c>
      <c r="AR552" s="222">
        <f t="shared" si="1151"/>
        <v>0</v>
      </c>
      <c r="AS552" s="222">
        <f t="shared" si="1152"/>
        <v>0</v>
      </c>
      <c r="AT552" s="222">
        <f t="shared" si="1153"/>
        <v>0</v>
      </c>
      <c r="AU552" s="222">
        <f t="shared" si="1154"/>
        <v>0</v>
      </c>
      <c r="AV552" s="222">
        <f t="shared" si="1155"/>
        <v>0</v>
      </c>
      <c r="AW552" s="222">
        <f t="shared" si="1156"/>
        <v>0</v>
      </c>
      <c r="AX552" s="222">
        <f t="shared" si="1157"/>
        <v>0</v>
      </c>
      <c r="AY552" s="222">
        <f t="shared" si="1158"/>
        <v>0</v>
      </c>
      <c r="AZ552" s="222">
        <f t="shared" si="1159"/>
        <v>0</v>
      </c>
      <c r="BA552" s="222">
        <f t="shared" si="1160"/>
        <v>0</v>
      </c>
      <c r="BB552" s="222">
        <f t="shared" si="1161"/>
        <v>0</v>
      </c>
      <c r="BC552" s="222">
        <f t="shared" si="1162"/>
        <v>0</v>
      </c>
      <c r="BD552" s="222">
        <f t="shared" si="1163"/>
        <v>0</v>
      </c>
      <c r="BE552" s="222">
        <f t="shared" si="1164"/>
        <v>0</v>
      </c>
      <c r="BF552" s="222">
        <f t="shared" si="1165"/>
        <v>0</v>
      </c>
      <c r="BG552" s="222">
        <f t="shared" si="1166"/>
        <v>0</v>
      </c>
      <c r="BH552" s="222">
        <f t="shared" si="1167"/>
        <v>0</v>
      </c>
      <c r="BI552" s="222">
        <f t="shared" si="1168"/>
        <v>0</v>
      </c>
      <c r="BJ552" s="222">
        <f t="shared" si="1169"/>
        <v>0</v>
      </c>
      <c r="BK552" s="222">
        <f t="shared" si="1170"/>
        <v>0</v>
      </c>
      <c r="BL552" s="222">
        <f t="shared" si="1171"/>
        <v>0</v>
      </c>
      <c r="BM552" s="222">
        <f t="shared" si="1172"/>
        <v>0</v>
      </c>
      <c r="BN552" s="222">
        <f t="shared" si="1173"/>
        <v>0</v>
      </c>
      <c r="BO552" s="222">
        <f t="shared" si="1174"/>
        <v>0</v>
      </c>
      <c r="BP552" s="222">
        <f t="shared" si="1175"/>
        <v>0</v>
      </c>
      <c r="BQ552" s="222">
        <f t="shared" si="1176"/>
        <v>0</v>
      </c>
      <c r="BR552" s="222">
        <f t="shared" si="1177"/>
        <v>0</v>
      </c>
      <c r="BS552" s="222">
        <f t="shared" si="1178"/>
        <v>0</v>
      </c>
      <c r="BT552" s="222">
        <f t="shared" si="1179"/>
        <v>0</v>
      </c>
      <c r="BU552" s="222">
        <f t="shared" si="1180"/>
        <v>0</v>
      </c>
      <c r="BV552" s="222">
        <f t="shared" si="1181"/>
        <v>0</v>
      </c>
      <c r="BW552" s="222">
        <f t="shared" si="1182"/>
        <v>0</v>
      </c>
      <c r="BX552" s="222">
        <f t="shared" si="1183"/>
        <v>0</v>
      </c>
      <c r="BY552" s="222">
        <f t="shared" si="1184"/>
        <v>0</v>
      </c>
      <c r="BZ552" s="222">
        <f t="shared" si="1185"/>
        <v>0</v>
      </c>
      <c r="CA552" s="222">
        <f t="shared" si="1186"/>
        <v>0</v>
      </c>
      <c r="CB552" s="222">
        <f t="shared" si="1187"/>
        <v>0</v>
      </c>
      <c r="CC552" s="222">
        <f t="shared" si="1188"/>
        <v>0</v>
      </c>
      <c r="CD552" s="222">
        <f t="shared" si="1189"/>
        <v>0</v>
      </c>
      <c r="CE552" s="222">
        <f t="shared" si="1190"/>
        <v>0</v>
      </c>
      <c r="CF552" s="222">
        <f t="shared" si="1191"/>
        <v>0</v>
      </c>
      <c r="CG552" s="222">
        <f t="shared" si="1192"/>
        <v>0</v>
      </c>
      <c r="CH552" s="222">
        <f t="shared" si="1193"/>
        <v>0</v>
      </c>
      <c r="CI552" s="222">
        <f t="shared" si="1194"/>
        <v>0</v>
      </c>
      <c r="CJ552" s="222">
        <f t="shared" si="1195"/>
        <v>0</v>
      </c>
      <c r="CK552" s="222">
        <f t="shared" si="1196"/>
        <v>0</v>
      </c>
      <c r="CL552" s="222">
        <f t="shared" si="1197"/>
        <v>0</v>
      </c>
      <c r="CM552" s="222">
        <f t="shared" si="1198"/>
        <v>0</v>
      </c>
      <c r="CN552" s="222">
        <f t="shared" si="1199"/>
        <v>0</v>
      </c>
      <c r="CO552" s="222">
        <f t="shared" si="1200"/>
        <v>0</v>
      </c>
      <c r="CP552" s="222">
        <f t="shared" si="1201"/>
        <v>0</v>
      </c>
      <c r="CQ552" s="222">
        <f t="shared" si="1202"/>
        <v>0</v>
      </c>
      <c r="CR552" s="222">
        <f t="shared" si="1203"/>
        <v>0</v>
      </c>
      <c r="CS552" s="222">
        <f t="shared" si="1204"/>
        <v>0</v>
      </c>
      <c r="CT552" s="222">
        <f t="shared" si="1205"/>
        <v>0</v>
      </c>
      <c r="CU552" s="222">
        <f t="shared" si="1206"/>
        <v>0</v>
      </c>
      <c r="CV552" s="222">
        <f t="shared" si="1207"/>
        <v>0</v>
      </c>
      <c r="CW552" s="222">
        <f t="shared" si="1208"/>
        <v>0</v>
      </c>
      <c r="CX552" s="222">
        <f t="shared" si="1209"/>
        <v>0</v>
      </c>
      <c r="CY552" s="222">
        <f t="shared" si="1210"/>
        <v>0</v>
      </c>
      <c r="CZ552" s="222">
        <f t="shared" si="1211"/>
        <v>0</v>
      </c>
      <c r="DA552" s="222">
        <f t="shared" si="1212"/>
        <v>0</v>
      </c>
      <c r="DB552" s="222">
        <f t="shared" si="1213"/>
        <v>0</v>
      </c>
      <c r="DC552" s="222">
        <f t="shared" si="1214"/>
        <v>0</v>
      </c>
      <c r="DD552" s="222">
        <f t="shared" si="1215"/>
        <v>0</v>
      </c>
      <c r="DE552" s="222">
        <f t="shared" si="1216"/>
        <v>0</v>
      </c>
      <c r="DF552" s="222">
        <f t="shared" si="1217"/>
        <v>0</v>
      </c>
      <c r="DG552" s="222">
        <f t="shared" si="1218"/>
        <v>0</v>
      </c>
      <c r="DH552" s="222">
        <f t="shared" si="1219"/>
        <v>0</v>
      </c>
      <c r="DI552" s="222">
        <f t="shared" si="1220"/>
        <v>0</v>
      </c>
      <c r="DJ552" s="222">
        <f t="shared" si="1221"/>
        <v>0</v>
      </c>
      <c r="DK552" s="222">
        <f t="shared" si="1222"/>
        <v>0</v>
      </c>
      <c r="DL552" s="222">
        <f t="shared" si="1223"/>
        <v>0</v>
      </c>
      <c r="DM552" s="222">
        <f t="shared" si="1224"/>
        <v>0</v>
      </c>
      <c r="DN552" s="222">
        <f t="shared" si="1225"/>
        <v>0</v>
      </c>
      <c r="DO552" s="222">
        <f t="shared" si="1226"/>
        <v>0</v>
      </c>
      <c r="DP552" s="222">
        <f t="shared" si="1227"/>
        <v>0</v>
      </c>
      <c r="DQ552" s="222">
        <f t="shared" si="1228"/>
        <v>0</v>
      </c>
      <c r="DR552" s="222">
        <f t="shared" si="1229"/>
        <v>0</v>
      </c>
      <c r="DS552" s="222">
        <f t="shared" si="1230"/>
        <v>0</v>
      </c>
      <c r="DT552" s="222">
        <f t="shared" si="1231"/>
        <v>0</v>
      </c>
      <c r="DU552" s="222">
        <f t="shared" si="1232"/>
        <v>0</v>
      </c>
      <c r="DV552" s="222">
        <f t="shared" si="1233"/>
        <v>0</v>
      </c>
      <c r="DW552" s="222">
        <f t="shared" si="1234"/>
        <v>0</v>
      </c>
      <c r="DX552" s="222">
        <f t="shared" si="1235"/>
        <v>0</v>
      </c>
      <c r="DY552" s="222">
        <f t="shared" si="1236"/>
        <v>0</v>
      </c>
      <c r="DZ552" s="222">
        <f t="shared" si="1237"/>
        <v>0</v>
      </c>
      <c r="EA552" s="222">
        <f t="shared" si="1238"/>
        <v>0</v>
      </c>
      <c r="EB552" s="222">
        <f t="shared" si="1239"/>
        <v>0</v>
      </c>
      <c r="EC552" s="222">
        <f t="shared" si="1240"/>
        <v>0</v>
      </c>
      <c r="ED552" s="222">
        <f t="shared" si="1241"/>
        <v>0</v>
      </c>
      <c r="EE552" s="222">
        <f t="shared" si="1242"/>
        <v>0</v>
      </c>
      <c r="EF552" s="222">
        <f t="shared" si="1243"/>
        <v>0</v>
      </c>
      <c r="EG552" s="222">
        <f t="shared" si="1244"/>
        <v>0</v>
      </c>
      <c r="EH552" s="222">
        <f t="shared" si="1245"/>
        <v>0</v>
      </c>
      <c r="EI552" s="222">
        <f t="shared" si="1246"/>
        <v>0</v>
      </c>
      <c r="EJ552" s="222">
        <f t="shared" si="1247"/>
        <v>0</v>
      </c>
      <c r="EK552" s="222">
        <f t="shared" si="1248"/>
        <v>0</v>
      </c>
      <c r="EL552" s="222">
        <f t="shared" si="1249"/>
        <v>0</v>
      </c>
      <c r="EM552" s="222">
        <f t="shared" si="1250"/>
        <v>0</v>
      </c>
      <c r="EN552" s="222">
        <f t="shared" si="1251"/>
        <v>0</v>
      </c>
      <c r="EO552" s="222">
        <f t="shared" si="1252"/>
        <v>0</v>
      </c>
      <c r="EP552" s="222">
        <f t="shared" si="1253"/>
        <v>0</v>
      </c>
      <c r="EQ552" s="222">
        <f t="shared" si="1254"/>
        <v>0</v>
      </c>
      <c r="ER552" s="222">
        <f t="shared" si="1255"/>
        <v>0</v>
      </c>
      <c r="ES552" s="222">
        <f t="shared" si="1256"/>
        <v>0</v>
      </c>
      <c r="ET552" s="222">
        <f t="shared" si="1257"/>
        <v>0</v>
      </c>
      <c r="EU552" s="222">
        <f t="shared" si="1258"/>
        <v>0</v>
      </c>
      <c r="EV552" s="222">
        <f t="shared" si="1259"/>
        <v>0</v>
      </c>
      <c r="EW552" s="222">
        <f t="shared" si="1260"/>
        <v>0</v>
      </c>
      <c r="EX552" s="222">
        <f t="shared" si="1261"/>
        <v>0</v>
      </c>
      <c r="EY552" s="222">
        <f t="shared" si="1262"/>
        <v>0</v>
      </c>
      <c r="EZ552" s="222">
        <f t="shared" si="1263"/>
        <v>0</v>
      </c>
      <c r="FA552" s="222">
        <f t="shared" si="1264"/>
        <v>0</v>
      </c>
      <c r="FB552" s="222">
        <f t="shared" si="1265"/>
        <v>0</v>
      </c>
      <c r="FC552" s="222">
        <f t="shared" si="1266"/>
        <v>0</v>
      </c>
      <c r="FD552" s="222">
        <f t="shared" si="1267"/>
        <v>0</v>
      </c>
      <c r="FE552" s="222">
        <f t="shared" si="1268"/>
        <v>0</v>
      </c>
      <c r="FF552" s="222">
        <f t="shared" si="1269"/>
        <v>0</v>
      </c>
      <c r="FG552" s="222">
        <f t="shared" si="1270"/>
        <v>0</v>
      </c>
      <c r="FH552" s="222">
        <f t="shared" si="1271"/>
        <v>0</v>
      </c>
      <c r="FI552" s="222">
        <f t="shared" si="1272"/>
        <v>0</v>
      </c>
      <c r="FJ552" s="222">
        <f t="shared" si="1273"/>
        <v>0</v>
      </c>
      <c r="FK552" s="222">
        <f t="shared" si="1274"/>
        <v>0</v>
      </c>
      <c r="FL552" s="222">
        <f t="shared" si="1275"/>
        <v>0</v>
      </c>
      <c r="FM552" s="222">
        <f t="shared" si="1276"/>
        <v>0</v>
      </c>
      <c r="FN552" s="222">
        <f t="shared" si="1277"/>
        <v>0</v>
      </c>
      <c r="FO552" s="222">
        <f t="shared" si="1278"/>
        <v>0</v>
      </c>
      <c r="FP552" s="222">
        <f t="shared" si="1279"/>
        <v>0</v>
      </c>
      <c r="FQ552" s="222">
        <f t="shared" si="1280"/>
        <v>0</v>
      </c>
      <c r="FR552" s="222">
        <f t="shared" si="1281"/>
        <v>0</v>
      </c>
      <c r="FS552" s="222">
        <f t="shared" si="1282"/>
        <v>0</v>
      </c>
      <c r="FT552" s="222">
        <f t="shared" si="1283"/>
        <v>0</v>
      </c>
      <c r="FU552" s="222">
        <f t="shared" si="1284"/>
        <v>0</v>
      </c>
      <c r="FV552" s="222">
        <f t="shared" si="1285"/>
        <v>0</v>
      </c>
      <c r="FW552" s="222">
        <f t="shared" si="1286"/>
        <v>0</v>
      </c>
      <c r="FX552" s="222">
        <f t="shared" si="1287"/>
        <v>0</v>
      </c>
      <c r="FY552" s="222">
        <f t="shared" si="1288"/>
        <v>0</v>
      </c>
      <c r="FZ552" s="222">
        <f t="shared" si="1289"/>
        <v>0</v>
      </c>
      <c r="GA552" s="222">
        <f t="shared" si="1290"/>
        <v>0</v>
      </c>
      <c r="GB552" s="222">
        <f t="shared" si="1291"/>
        <v>0</v>
      </c>
      <c r="GC552" s="222">
        <f t="shared" si="1292"/>
        <v>0</v>
      </c>
      <c r="GD552" s="222">
        <f t="shared" si="1293"/>
        <v>0</v>
      </c>
      <c r="GE552" s="222">
        <f t="shared" si="1294"/>
        <v>0</v>
      </c>
      <c r="GF552" s="222">
        <f t="shared" si="1295"/>
        <v>0</v>
      </c>
      <c r="GG552" s="222">
        <f t="shared" si="1296"/>
        <v>0</v>
      </c>
      <c r="GH552" s="222">
        <f t="shared" si="1297"/>
        <v>0</v>
      </c>
      <c r="GI552" s="222">
        <f t="shared" si="1298"/>
        <v>0</v>
      </c>
      <c r="GJ552" s="222">
        <f t="shared" si="1299"/>
        <v>0</v>
      </c>
      <c r="GK552" s="222">
        <f t="shared" si="1300"/>
        <v>0</v>
      </c>
      <c r="GL552" s="222">
        <f t="shared" si="1301"/>
        <v>0</v>
      </c>
      <c r="GM552" s="222">
        <f t="shared" si="1302"/>
        <v>0</v>
      </c>
      <c r="GN552" s="222">
        <f t="shared" si="1303"/>
        <v>0</v>
      </c>
      <c r="GO552" s="222">
        <f t="shared" si="1304"/>
        <v>0</v>
      </c>
      <c r="GP552" s="222">
        <f t="shared" si="1305"/>
        <v>0</v>
      </c>
      <c r="GQ552" s="222">
        <f t="shared" si="1306"/>
        <v>0</v>
      </c>
      <c r="GR552" s="222">
        <f t="shared" si="1307"/>
        <v>0</v>
      </c>
      <c r="GS552" s="222">
        <f t="shared" si="1308"/>
        <v>0</v>
      </c>
      <c r="GT552" s="222">
        <f t="shared" si="1309"/>
        <v>0</v>
      </c>
      <c r="GU552" s="222">
        <f t="shared" si="1310"/>
        <v>0</v>
      </c>
      <c r="GV552" s="222">
        <f t="shared" si="1311"/>
        <v>0</v>
      </c>
      <c r="GW552" s="222">
        <f t="shared" si="1312"/>
        <v>0</v>
      </c>
      <c r="GX552" s="222">
        <f t="shared" si="1313"/>
        <v>0</v>
      </c>
      <c r="GY552" s="222">
        <f t="shared" si="1314"/>
        <v>0</v>
      </c>
      <c r="GZ552" s="222">
        <f t="shared" si="1315"/>
        <v>0</v>
      </c>
      <c r="HA552" s="222">
        <f t="shared" si="1316"/>
        <v>0</v>
      </c>
      <c r="HB552" s="222">
        <f t="shared" si="1317"/>
        <v>0</v>
      </c>
      <c r="HC552" s="222">
        <f t="shared" si="1318"/>
        <v>0</v>
      </c>
      <c r="HD552" s="222">
        <f t="shared" si="1319"/>
        <v>0</v>
      </c>
      <c r="HE552" s="222">
        <f t="shared" si="1320"/>
        <v>0</v>
      </c>
      <c r="HF552" s="222">
        <f t="shared" si="1321"/>
        <v>0</v>
      </c>
      <c r="HG552" s="222">
        <f t="shared" si="1322"/>
        <v>0</v>
      </c>
      <c r="HH552" s="222">
        <f t="shared" si="1323"/>
        <v>0</v>
      </c>
      <c r="HI552" s="222">
        <f t="shared" si="1324"/>
        <v>0</v>
      </c>
      <c r="HJ552" s="222">
        <f t="shared" si="1325"/>
        <v>0</v>
      </c>
      <c r="HK552" s="222">
        <f t="shared" si="1326"/>
        <v>0</v>
      </c>
      <c r="HL552" s="222">
        <f t="shared" si="1327"/>
        <v>0</v>
      </c>
      <c r="HM552" s="222">
        <f t="shared" si="1328"/>
        <v>0</v>
      </c>
      <c r="HN552" s="222">
        <f t="shared" si="1329"/>
        <v>0</v>
      </c>
      <c r="HO552" s="222">
        <f t="shared" si="1330"/>
        <v>0</v>
      </c>
      <c r="HP552" s="222">
        <f t="shared" si="1331"/>
        <v>0</v>
      </c>
      <c r="HQ552" s="222">
        <f t="shared" si="1332"/>
        <v>0</v>
      </c>
      <c r="HR552" s="222">
        <f t="shared" si="1333"/>
        <v>0</v>
      </c>
      <c r="HS552" s="222">
        <f t="shared" si="1334"/>
        <v>0</v>
      </c>
      <c r="HT552" s="222">
        <f t="shared" si="1335"/>
        <v>0</v>
      </c>
      <c r="HU552" s="222">
        <f t="shared" si="1336"/>
        <v>0</v>
      </c>
      <c r="HV552" s="222">
        <f t="shared" si="1337"/>
        <v>0</v>
      </c>
      <c r="HW552" s="222">
        <f t="shared" si="1338"/>
        <v>0</v>
      </c>
      <c r="HX552" s="222">
        <f t="shared" si="1339"/>
        <v>0</v>
      </c>
      <c r="HY552" s="222">
        <f t="shared" si="1340"/>
        <v>0</v>
      </c>
      <c r="HZ552" s="222">
        <f t="shared" si="1341"/>
        <v>0</v>
      </c>
      <c r="IA552" s="222">
        <f t="shared" si="1342"/>
        <v>0</v>
      </c>
      <c r="IB552" s="222">
        <f t="shared" si="1343"/>
        <v>0</v>
      </c>
      <c r="IC552" s="222">
        <f t="shared" si="1344"/>
        <v>0</v>
      </c>
      <c r="ID552" s="222">
        <f t="shared" si="1345"/>
        <v>0</v>
      </c>
      <c r="IE552" s="222">
        <f t="shared" si="1346"/>
        <v>0</v>
      </c>
      <c r="IF552" s="222">
        <f t="shared" si="1347"/>
        <v>0</v>
      </c>
      <c r="IG552" s="222">
        <f t="shared" si="1348"/>
        <v>0</v>
      </c>
      <c r="IH552" s="222">
        <f t="shared" si="1349"/>
        <v>0</v>
      </c>
      <c r="II552" s="222">
        <f t="shared" si="1350"/>
        <v>0</v>
      </c>
      <c r="IJ552" s="222">
        <f t="shared" si="1351"/>
        <v>0</v>
      </c>
      <c r="IK552" s="222">
        <f t="shared" si="1352"/>
        <v>0</v>
      </c>
      <c r="IL552" s="222">
        <f t="shared" si="1353"/>
        <v>0</v>
      </c>
      <c r="IM552" s="222">
        <f t="shared" si="1354"/>
        <v>0</v>
      </c>
      <c r="IN552" s="222">
        <f t="shared" si="1355"/>
        <v>0</v>
      </c>
      <c r="IO552" s="222">
        <f t="shared" si="1356"/>
        <v>0</v>
      </c>
      <c r="IP552" s="222">
        <f t="shared" si="1357"/>
        <v>0</v>
      </c>
      <c r="IQ552" s="222">
        <f t="shared" si="1358"/>
        <v>0</v>
      </c>
      <c r="IR552" s="222">
        <f t="shared" si="1359"/>
        <v>0</v>
      </c>
      <c r="IS552" s="222">
        <f t="shared" si="1360"/>
        <v>0</v>
      </c>
      <c r="IT552" s="222">
        <f t="shared" si="1361"/>
        <v>0</v>
      </c>
      <c r="IU552" s="222">
        <f t="shared" si="1362"/>
        <v>0</v>
      </c>
      <c r="IV552" s="222">
        <f t="shared" si="1363"/>
        <v>0</v>
      </c>
      <c r="IW552" s="222">
        <f t="shared" si="1364"/>
        <v>0</v>
      </c>
      <c r="IX552" s="222">
        <f t="shared" si="1365"/>
        <v>0</v>
      </c>
      <c r="IY552" s="222">
        <f t="shared" si="1366"/>
        <v>0</v>
      </c>
      <c r="IZ552" s="222">
        <f t="shared" si="1367"/>
        <v>0</v>
      </c>
      <c r="JA552" s="222">
        <f t="shared" si="1368"/>
        <v>0</v>
      </c>
      <c r="JB552" s="222">
        <f t="shared" si="1369"/>
        <v>0</v>
      </c>
    </row>
    <row r="553" spans="2:262">
      <c r="B553" s="230">
        <v>192</v>
      </c>
      <c r="C553" s="229">
        <f t="shared" si="1370"/>
        <v>3.7500000000000029E-3</v>
      </c>
      <c r="D553" s="226">
        <f t="shared" ca="1" si="1113"/>
        <v>24.167610107242602</v>
      </c>
      <c r="E553" s="225">
        <f ca="1">GP361</f>
        <v>0.16761010724260214</v>
      </c>
      <c r="F553" s="224">
        <v>192</v>
      </c>
      <c r="G553" s="222">
        <f t="shared" si="1114"/>
        <v>0</v>
      </c>
      <c r="H553" s="222">
        <f t="shared" si="1115"/>
        <v>0</v>
      </c>
      <c r="I553" s="222">
        <f t="shared" si="1116"/>
        <v>0</v>
      </c>
      <c r="J553" s="222">
        <f t="shared" si="1117"/>
        <v>0</v>
      </c>
      <c r="K553" s="222">
        <f t="shared" si="1118"/>
        <v>0</v>
      </c>
      <c r="L553" s="222">
        <f t="shared" si="1119"/>
        <v>0</v>
      </c>
      <c r="M553" s="222">
        <f t="shared" si="1120"/>
        <v>0</v>
      </c>
      <c r="N553" s="222">
        <f t="shared" si="1121"/>
        <v>0</v>
      </c>
      <c r="O553" s="222">
        <f t="shared" si="1122"/>
        <v>0</v>
      </c>
      <c r="P553" s="222">
        <f t="shared" si="1123"/>
        <v>0</v>
      </c>
      <c r="Q553" s="222">
        <f t="shared" si="1124"/>
        <v>0</v>
      </c>
      <c r="R553" s="222">
        <f t="shared" si="1125"/>
        <v>0</v>
      </c>
      <c r="S553" s="222">
        <f t="shared" si="1126"/>
        <v>0</v>
      </c>
      <c r="T553" s="222">
        <f t="shared" si="1127"/>
        <v>0</v>
      </c>
      <c r="U553" s="222">
        <f t="shared" si="1128"/>
        <v>0</v>
      </c>
      <c r="V553" s="222">
        <f t="shared" si="1129"/>
        <v>0</v>
      </c>
      <c r="W553" s="222">
        <f t="shared" si="1130"/>
        <v>0</v>
      </c>
      <c r="X553" s="222">
        <f t="shared" si="1131"/>
        <v>0</v>
      </c>
      <c r="Y553" s="222">
        <f t="shared" si="1132"/>
        <v>0</v>
      </c>
      <c r="Z553" s="222">
        <f t="shared" si="1133"/>
        <v>0</v>
      </c>
      <c r="AA553" s="222">
        <f t="shared" si="1134"/>
        <v>0</v>
      </c>
      <c r="AB553" s="222">
        <f t="shared" si="1135"/>
        <v>0</v>
      </c>
      <c r="AC553" s="222">
        <f t="shared" si="1136"/>
        <v>0</v>
      </c>
      <c r="AD553" s="222">
        <f t="shared" si="1137"/>
        <v>0</v>
      </c>
      <c r="AE553" s="222">
        <f t="shared" si="1138"/>
        <v>0</v>
      </c>
      <c r="AF553" s="222">
        <f t="shared" si="1139"/>
        <v>0</v>
      </c>
      <c r="AG553" s="222">
        <f t="shared" si="1140"/>
        <v>0</v>
      </c>
      <c r="AH553" s="222">
        <f t="shared" si="1141"/>
        <v>0</v>
      </c>
      <c r="AI553" s="222">
        <f t="shared" si="1142"/>
        <v>0</v>
      </c>
      <c r="AJ553" s="222">
        <f t="shared" si="1143"/>
        <v>0</v>
      </c>
      <c r="AK553" s="222">
        <f t="shared" si="1144"/>
        <v>0</v>
      </c>
      <c r="AL553" s="222">
        <f t="shared" si="1145"/>
        <v>0</v>
      </c>
      <c r="AM553" s="222">
        <f t="shared" si="1146"/>
        <v>0</v>
      </c>
      <c r="AN553" s="222">
        <f t="shared" si="1147"/>
        <v>0</v>
      </c>
      <c r="AO553" s="222">
        <f t="shared" si="1148"/>
        <v>0</v>
      </c>
      <c r="AP553" s="222">
        <f t="shared" si="1149"/>
        <v>0</v>
      </c>
      <c r="AQ553" s="222">
        <f t="shared" si="1150"/>
        <v>0</v>
      </c>
      <c r="AR553" s="222">
        <f t="shared" si="1151"/>
        <v>0</v>
      </c>
      <c r="AS553" s="222">
        <f t="shared" si="1152"/>
        <v>0</v>
      </c>
      <c r="AT553" s="222">
        <f t="shared" si="1153"/>
        <v>0</v>
      </c>
      <c r="AU553" s="222">
        <f t="shared" si="1154"/>
        <v>0</v>
      </c>
      <c r="AV553" s="222">
        <f t="shared" si="1155"/>
        <v>0</v>
      </c>
      <c r="AW553" s="222">
        <f t="shared" si="1156"/>
        <v>0</v>
      </c>
      <c r="AX553" s="222">
        <f t="shared" si="1157"/>
        <v>0</v>
      </c>
      <c r="AY553" s="222">
        <f t="shared" si="1158"/>
        <v>0</v>
      </c>
      <c r="AZ553" s="222">
        <f t="shared" si="1159"/>
        <v>0</v>
      </c>
      <c r="BA553" s="222">
        <f t="shared" si="1160"/>
        <v>0</v>
      </c>
      <c r="BB553" s="222">
        <f t="shared" si="1161"/>
        <v>0</v>
      </c>
      <c r="BC553" s="222">
        <f t="shared" si="1162"/>
        <v>0</v>
      </c>
      <c r="BD553" s="222">
        <f t="shared" si="1163"/>
        <v>0</v>
      </c>
      <c r="BE553" s="222">
        <f t="shared" si="1164"/>
        <v>0</v>
      </c>
      <c r="BF553" s="222">
        <f t="shared" si="1165"/>
        <v>0</v>
      </c>
      <c r="BG553" s="222">
        <f t="shared" si="1166"/>
        <v>0</v>
      </c>
      <c r="BH553" s="222">
        <f t="shared" si="1167"/>
        <v>0</v>
      </c>
      <c r="BI553" s="222">
        <f t="shared" si="1168"/>
        <v>0</v>
      </c>
      <c r="BJ553" s="222">
        <f t="shared" si="1169"/>
        <v>0</v>
      </c>
      <c r="BK553" s="222">
        <f t="shared" si="1170"/>
        <v>0</v>
      </c>
      <c r="BL553" s="222">
        <f t="shared" si="1171"/>
        <v>0</v>
      </c>
      <c r="BM553" s="222">
        <f t="shared" si="1172"/>
        <v>0</v>
      </c>
      <c r="BN553" s="222">
        <f t="shared" si="1173"/>
        <v>0</v>
      </c>
      <c r="BO553" s="222">
        <f t="shared" si="1174"/>
        <v>0</v>
      </c>
      <c r="BP553" s="222">
        <f t="shared" si="1175"/>
        <v>0</v>
      </c>
      <c r="BQ553" s="222">
        <f t="shared" si="1176"/>
        <v>0</v>
      </c>
      <c r="BR553" s="222">
        <f t="shared" si="1177"/>
        <v>0</v>
      </c>
      <c r="BS553" s="222">
        <f t="shared" si="1178"/>
        <v>0</v>
      </c>
      <c r="BT553" s="222">
        <f t="shared" si="1179"/>
        <v>0</v>
      </c>
      <c r="BU553" s="222">
        <f t="shared" si="1180"/>
        <v>0</v>
      </c>
      <c r="BV553" s="222">
        <f t="shared" si="1181"/>
        <v>0</v>
      </c>
      <c r="BW553" s="222">
        <f t="shared" si="1182"/>
        <v>0</v>
      </c>
      <c r="BX553" s="222">
        <f t="shared" si="1183"/>
        <v>0</v>
      </c>
      <c r="BY553" s="222">
        <f t="shared" si="1184"/>
        <v>0</v>
      </c>
      <c r="BZ553" s="222">
        <f t="shared" si="1185"/>
        <v>0</v>
      </c>
      <c r="CA553" s="222">
        <f t="shared" si="1186"/>
        <v>0</v>
      </c>
      <c r="CB553" s="222">
        <f t="shared" si="1187"/>
        <v>0</v>
      </c>
      <c r="CC553" s="222">
        <f t="shared" si="1188"/>
        <v>0</v>
      </c>
      <c r="CD553" s="222">
        <f t="shared" si="1189"/>
        <v>0</v>
      </c>
      <c r="CE553" s="222">
        <f t="shared" si="1190"/>
        <v>0</v>
      </c>
      <c r="CF553" s="222">
        <f t="shared" si="1191"/>
        <v>0</v>
      </c>
      <c r="CG553" s="222">
        <f t="shared" si="1192"/>
        <v>0</v>
      </c>
      <c r="CH553" s="222">
        <f t="shared" si="1193"/>
        <v>0</v>
      </c>
      <c r="CI553" s="222">
        <f t="shared" si="1194"/>
        <v>0</v>
      </c>
      <c r="CJ553" s="222">
        <f t="shared" si="1195"/>
        <v>0</v>
      </c>
      <c r="CK553" s="222">
        <f t="shared" si="1196"/>
        <v>0</v>
      </c>
      <c r="CL553" s="222">
        <f t="shared" si="1197"/>
        <v>0</v>
      </c>
      <c r="CM553" s="222">
        <f t="shared" si="1198"/>
        <v>0</v>
      </c>
      <c r="CN553" s="222">
        <f t="shared" si="1199"/>
        <v>0</v>
      </c>
      <c r="CO553" s="222">
        <f t="shared" si="1200"/>
        <v>0</v>
      </c>
      <c r="CP553" s="222">
        <f t="shared" si="1201"/>
        <v>0</v>
      </c>
      <c r="CQ553" s="222">
        <f t="shared" si="1202"/>
        <v>0</v>
      </c>
      <c r="CR553" s="222">
        <f t="shared" si="1203"/>
        <v>0</v>
      </c>
      <c r="CS553" s="222">
        <f t="shared" si="1204"/>
        <v>0</v>
      </c>
      <c r="CT553" s="222">
        <f t="shared" si="1205"/>
        <v>0</v>
      </c>
      <c r="CU553" s="222">
        <f t="shared" si="1206"/>
        <v>0</v>
      </c>
      <c r="CV553" s="222">
        <f t="shared" si="1207"/>
        <v>0</v>
      </c>
      <c r="CW553" s="222">
        <f t="shared" si="1208"/>
        <v>0</v>
      </c>
      <c r="CX553" s="222">
        <f t="shared" si="1209"/>
        <v>0</v>
      </c>
      <c r="CY553" s="222">
        <f t="shared" si="1210"/>
        <v>0</v>
      </c>
      <c r="CZ553" s="222">
        <f t="shared" si="1211"/>
        <v>0</v>
      </c>
      <c r="DA553" s="222">
        <f t="shared" si="1212"/>
        <v>0</v>
      </c>
      <c r="DB553" s="222">
        <f t="shared" si="1213"/>
        <v>0</v>
      </c>
      <c r="DC553" s="222">
        <f t="shared" si="1214"/>
        <v>0</v>
      </c>
      <c r="DD553" s="222">
        <f t="shared" si="1215"/>
        <v>0</v>
      </c>
      <c r="DE553" s="222">
        <f t="shared" si="1216"/>
        <v>0</v>
      </c>
      <c r="DF553" s="222">
        <f t="shared" si="1217"/>
        <v>0</v>
      </c>
      <c r="DG553" s="222">
        <f t="shared" si="1218"/>
        <v>0</v>
      </c>
      <c r="DH553" s="222">
        <f t="shared" si="1219"/>
        <v>0</v>
      </c>
      <c r="DI553" s="222">
        <f t="shared" si="1220"/>
        <v>0</v>
      </c>
      <c r="DJ553" s="222">
        <f t="shared" si="1221"/>
        <v>0</v>
      </c>
      <c r="DK553" s="222">
        <f t="shared" si="1222"/>
        <v>0</v>
      </c>
      <c r="DL553" s="222">
        <f t="shared" si="1223"/>
        <v>0</v>
      </c>
      <c r="DM553" s="222">
        <f t="shared" si="1224"/>
        <v>0</v>
      </c>
      <c r="DN553" s="222">
        <f t="shared" si="1225"/>
        <v>0</v>
      </c>
      <c r="DO553" s="222">
        <f t="shared" si="1226"/>
        <v>0</v>
      </c>
      <c r="DP553" s="222">
        <f t="shared" si="1227"/>
        <v>0</v>
      </c>
      <c r="DQ553" s="222">
        <f t="shared" si="1228"/>
        <v>0</v>
      </c>
      <c r="DR553" s="222">
        <f t="shared" si="1229"/>
        <v>0</v>
      </c>
      <c r="DS553" s="222">
        <f t="shared" si="1230"/>
        <v>0</v>
      </c>
      <c r="DT553" s="222">
        <f t="shared" si="1231"/>
        <v>0</v>
      </c>
      <c r="DU553" s="222">
        <f t="shared" si="1232"/>
        <v>0</v>
      </c>
      <c r="DV553" s="222">
        <f t="shared" si="1233"/>
        <v>0</v>
      </c>
      <c r="DW553" s="222">
        <f t="shared" si="1234"/>
        <v>0</v>
      </c>
      <c r="DX553" s="222">
        <f t="shared" si="1235"/>
        <v>0</v>
      </c>
      <c r="DY553" s="222">
        <f t="shared" si="1236"/>
        <v>0</v>
      </c>
      <c r="DZ553" s="222">
        <f t="shared" si="1237"/>
        <v>0</v>
      </c>
      <c r="EA553" s="222">
        <f t="shared" si="1238"/>
        <v>0</v>
      </c>
      <c r="EB553" s="222">
        <f t="shared" si="1239"/>
        <v>0</v>
      </c>
      <c r="EC553" s="222">
        <f t="shared" si="1240"/>
        <v>0</v>
      </c>
      <c r="ED553" s="222">
        <f t="shared" si="1241"/>
        <v>0</v>
      </c>
      <c r="EE553" s="222">
        <f t="shared" si="1242"/>
        <v>0</v>
      </c>
      <c r="EF553" s="222">
        <f t="shared" si="1243"/>
        <v>0</v>
      </c>
      <c r="EG553" s="222">
        <f t="shared" si="1244"/>
        <v>0</v>
      </c>
      <c r="EH553" s="222">
        <f t="shared" si="1245"/>
        <v>0</v>
      </c>
      <c r="EI553" s="222">
        <f t="shared" si="1246"/>
        <v>0</v>
      </c>
      <c r="EJ553" s="222">
        <f t="shared" si="1247"/>
        <v>0</v>
      </c>
      <c r="EK553" s="222">
        <f t="shared" si="1248"/>
        <v>0</v>
      </c>
      <c r="EL553" s="222">
        <f t="shared" si="1249"/>
        <v>0</v>
      </c>
      <c r="EM553" s="222">
        <f t="shared" si="1250"/>
        <v>0</v>
      </c>
      <c r="EN553" s="222">
        <f t="shared" si="1251"/>
        <v>0</v>
      </c>
      <c r="EO553" s="222">
        <f t="shared" si="1252"/>
        <v>0</v>
      </c>
      <c r="EP553" s="222">
        <f t="shared" si="1253"/>
        <v>0</v>
      </c>
      <c r="EQ553" s="222">
        <f t="shared" si="1254"/>
        <v>0</v>
      </c>
      <c r="ER553" s="222">
        <f t="shared" si="1255"/>
        <v>0</v>
      </c>
      <c r="ES553" s="222">
        <f t="shared" si="1256"/>
        <v>0</v>
      </c>
      <c r="ET553" s="222">
        <f t="shared" si="1257"/>
        <v>0</v>
      </c>
      <c r="EU553" s="222">
        <f t="shared" si="1258"/>
        <v>0</v>
      </c>
      <c r="EV553" s="222">
        <f t="shared" si="1259"/>
        <v>0</v>
      </c>
      <c r="EW553" s="222">
        <f t="shared" si="1260"/>
        <v>0</v>
      </c>
      <c r="EX553" s="222">
        <f t="shared" si="1261"/>
        <v>0</v>
      </c>
      <c r="EY553" s="222">
        <f t="shared" si="1262"/>
        <v>0</v>
      </c>
      <c r="EZ553" s="222">
        <f t="shared" si="1263"/>
        <v>0</v>
      </c>
      <c r="FA553" s="222">
        <f t="shared" si="1264"/>
        <v>0</v>
      </c>
      <c r="FB553" s="222">
        <f t="shared" si="1265"/>
        <v>0</v>
      </c>
      <c r="FC553" s="222">
        <f t="shared" si="1266"/>
        <v>0</v>
      </c>
      <c r="FD553" s="222">
        <f t="shared" si="1267"/>
        <v>0</v>
      </c>
      <c r="FE553" s="222">
        <f t="shared" si="1268"/>
        <v>0</v>
      </c>
      <c r="FF553" s="222">
        <f t="shared" si="1269"/>
        <v>0</v>
      </c>
      <c r="FG553" s="222">
        <f t="shared" si="1270"/>
        <v>0</v>
      </c>
      <c r="FH553" s="222">
        <f t="shared" si="1271"/>
        <v>0</v>
      </c>
      <c r="FI553" s="222">
        <f t="shared" si="1272"/>
        <v>0</v>
      </c>
      <c r="FJ553" s="222">
        <f t="shared" si="1273"/>
        <v>0</v>
      </c>
      <c r="FK553" s="222">
        <f t="shared" si="1274"/>
        <v>0</v>
      </c>
      <c r="FL553" s="222">
        <f t="shared" si="1275"/>
        <v>0</v>
      </c>
      <c r="FM553" s="222">
        <f t="shared" si="1276"/>
        <v>0</v>
      </c>
      <c r="FN553" s="222">
        <f t="shared" si="1277"/>
        <v>0</v>
      </c>
      <c r="FO553" s="222">
        <f t="shared" si="1278"/>
        <v>0</v>
      </c>
      <c r="FP553" s="222">
        <f t="shared" si="1279"/>
        <v>0</v>
      </c>
      <c r="FQ553" s="222">
        <f t="shared" si="1280"/>
        <v>0</v>
      </c>
      <c r="FR553" s="222">
        <f t="shared" si="1281"/>
        <v>0</v>
      </c>
      <c r="FS553" s="222">
        <f t="shared" si="1282"/>
        <v>0</v>
      </c>
      <c r="FT553" s="222">
        <f t="shared" si="1283"/>
        <v>0</v>
      </c>
      <c r="FU553" s="222">
        <f t="shared" si="1284"/>
        <v>0</v>
      </c>
      <c r="FV553" s="222">
        <f t="shared" si="1285"/>
        <v>0</v>
      </c>
      <c r="FW553" s="222">
        <f t="shared" si="1286"/>
        <v>0</v>
      </c>
      <c r="FX553" s="222">
        <f t="shared" si="1287"/>
        <v>0</v>
      </c>
      <c r="FY553" s="222">
        <f t="shared" si="1288"/>
        <v>0</v>
      </c>
      <c r="FZ553" s="222">
        <f t="shared" si="1289"/>
        <v>0</v>
      </c>
      <c r="GA553" s="222">
        <f t="shared" si="1290"/>
        <v>0</v>
      </c>
      <c r="GB553" s="222">
        <f t="shared" si="1291"/>
        <v>0</v>
      </c>
      <c r="GC553" s="222">
        <f t="shared" si="1292"/>
        <v>0</v>
      </c>
      <c r="GD553" s="222">
        <f t="shared" si="1293"/>
        <v>0</v>
      </c>
      <c r="GE553" s="222">
        <f t="shared" si="1294"/>
        <v>0</v>
      </c>
      <c r="GF553" s="222">
        <f t="shared" si="1295"/>
        <v>0</v>
      </c>
      <c r="GG553" s="222">
        <f t="shared" si="1296"/>
        <v>0</v>
      </c>
      <c r="GH553" s="222">
        <f t="shared" si="1297"/>
        <v>0</v>
      </c>
      <c r="GI553" s="222">
        <f t="shared" si="1298"/>
        <v>0</v>
      </c>
      <c r="GJ553" s="222">
        <f t="shared" si="1299"/>
        <v>0</v>
      </c>
      <c r="GK553" s="222">
        <f t="shared" si="1300"/>
        <v>0</v>
      </c>
      <c r="GL553" s="222">
        <f t="shared" si="1301"/>
        <v>0</v>
      </c>
      <c r="GM553" s="222">
        <f t="shared" si="1302"/>
        <v>0</v>
      </c>
      <c r="GN553" s="222">
        <f t="shared" si="1303"/>
        <v>0</v>
      </c>
      <c r="GO553" s="222">
        <f t="shared" si="1304"/>
        <v>0</v>
      </c>
      <c r="GP553" s="222">
        <f t="shared" si="1305"/>
        <v>0</v>
      </c>
      <c r="GQ553" s="222">
        <f t="shared" si="1306"/>
        <v>0</v>
      </c>
      <c r="GR553" s="222">
        <f t="shared" si="1307"/>
        <v>0</v>
      </c>
      <c r="GS553" s="222">
        <f t="shared" si="1308"/>
        <v>0</v>
      </c>
      <c r="GT553" s="222">
        <f t="shared" si="1309"/>
        <v>0</v>
      </c>
      <c r="GU553" s="222">
        <f t="shared" si="1310"/>
        <v>0</v>
      </c>
      <c r="GV553" s="222">
        <f t="shared" si="1311"/>
        <v>0</v>
      </c>
      <c r="GW553" s="222">
        <f t="shared" si="1312"/>
        <v>0</v>
      </c>
      <c r="GX553" s="222">
        <f t="shared" si="1313"/>
        <v>0</v>
      </c>
      <c r="GY553" s="222">
        <f t="shared" si="1314"/>
        <v>0</v>
      </c>
      <c r="GZ553" s="222">
        <f t="shared" si="1315"/>
        <v>0</v>
      </c>
      <c r="HA553" s="222">
        <f t="shared" si="1316"/>
        <v>0</v>
      </c>
      <c r="HB553" s="222">
        <f t="shared" si="1317"/>
        <v>0</v>
      </c>
      <c r="HC553" s="222">
        <f t="shared" si="1318"/>
        <v>0</v>
      </c>
      <c r="HD553" s="222">
        <f t="shared" si="1319"/>
        <v>0</v>
      </c>
      <c r="HE553" s="222">
        <f t="shared" si="1320"/>
        <v>0</v>
      </c>
      <c r="HF553" s="222">
        <f t="shared" si="1321"/>
        <v>0</v>
      </c>
      <c r="HG553" s="222">
        <f t="shared" si="1322"/>
        <v>0</v>
      </c>
      <c r="HH553" s="222">
        <f t="shared" si="1323"/>
        <v>0</v>
      </c>
      <c r="HI553" s="222">
        <f t="shared" si="1324"/>
        <v>0</v>
      </c>
      <c r="HJ553" s="222">
        <f t="shared" si="1325"/>
        <v>0</v>
      </c>
      <c r="HK553" s="222">
        <f t="shared" si="1326"/>
        <v>0</v>
      </c>
      <c r="HL553" s="222">
        <f t="shared" si="1327"/>
        <v>0</v>
      </c>
      <c r="HM553" s="222">
        <f t="shared" si="1328"/>
        <v>0</v>
      </c>
      <c r="HN553" s="222">
        <f t="shared" si="1329"/>
        <v>0</v>
      </c>
      <c r="HO553" s="222">
        <f t="shared" si="1330"/>
        <v>0</v>
      </c>
      <c r="HP553" s="222">
        <f t="shared" si="1331"/>
        <v>0</v>
      </c>
      <c r="HQ553" s="222">
        <f t="shared" si="1332"/>
        <v>0</v>
      </c>
      <c r="HR553" s="222">
        <f t="shared" si="1333"/>
        <v>0</v>
      </c>
      <c r="HS553" s="222">
        <f t="shared" si="1334"/>
        <v>0</v>
      </c>
      <c r="HT553" s="222">
        <f t="shared" si="1335"/>
        <v>0</v>
      </c>
      <c r="HU553" s="222">
        <f t="shared" si="1336"/>
        <v>0</v>
      </c>
      <c r="HV553" s="222">
        <f t="shared" si="1337"/>
        <v>0</v>
      </c>
      <c r="HW553" s="222">
        <f t="shared" si="1338"/>
        <v>0</v>
      </c>
      <c r="HX553" s="222">
        <f t="shared" si="1339"/>
        <v>0</v>
      </c>
      <c r="HY553" s="222">
        <f t="shared" si="1340"/>
        <v>0</v>
      </c>
      <c r="HZ553" s="222">
        <f t="shared" si="1341"/>
        <v>0</v>
      </c>
      <c r="IA553" s="222">
        <f t="shared" si="1342"/>
        <v>0</v>
      </c>
      <c r="IB553" s="222">
        <f t="shared" si="1343"/>
        <v>0</v>
      </c>
      <c r="IC553" s="222">
        <f t="shared" si="1344"/>
        <v>0</v>
      </c>
      <c r="ID553" s="222">
        <f t="shared" si="1345"/>
        <v>0</v>
      </c>
      <c r="IE553" s="222">
        <f t="shared" si="1346"/>
        <v>0</v>
      </c>
      <c r="IF553" s="222">
        <f t="shared" si="1347"/>
        <v>0</v>
      </c>
      <c r="IG553" s="222">
        <f t="shared" si="1348"/>
        <v>0</v>
      </c>
      <c r="IH553" s="222">
        <f t="shared" si="1349"/>
        <v>0</v>
      </c>
      <c r="II553" s="222">
        <f t="shared" si="1350"/>
        <v>0</v>
      </c>
      <c r="IJ553" s="222">
        <f t="shared" si="1351"/>
        <v>0</v>
      </c>
      <c r="IK553" s="222">
        <f t="shared" si="1352"/>
        <v>0</v>
      </c>
      <c r="IL553" s="222">
        <f t="shared" si="1353"/>
        <v>0</v>
      </c>
      <c r="IM553" s="222">
        <f t="shared" si="1354"/>
        <v>0</v>
      </c>
      <c r="IN553" s="222">
        <f t="shared" si="1355"/>
        <v>0</v>
      </c>
      <c r="IO553" s="222">
        <f t="shared" si="1356"/>
        <v>0</v>
      </c>
      <c r="IP553" s="222">
        <f t="shared" si="1357"/>
        <v>0</v>
      </c>
      <c r="IQ553" s="222">
        <f t="shared" si="1358"/>
        <v>0</v>
      </c>
      <c r="IR553" s="222">
        <f t="shared" si="1359"/>
        <v>0</v>
      </c>
      <c r="IS553" s="222">
        <f t="shared" si="1360"/>
        <v>0</v>
      </c>
      <c r="IT553" s="222">
        <f t="shared" si="1361"/>
        <v>0</v>
      </c>
      <c r="IU553" s="222">
        <f t="shared" si="1362"/>
        <v>0</v>
      </c>
      <c r="IV553" s="222">
        <f t="shared" si="1363"/>
        <v>0</v>
      </c>
      <c r="IW553" s="222">
        <f t="shared" si="1364"/>
        <v>0</v>
      </c>
      <c r="IX553" s="222">
        <f t="shared" si="1365"/>
        <v>0</v>
      </c>
      <c r="IY553" s="222">
        <f t="shared" si="1366"/>
        <v>0</v>
      </c>
      <c r="IZ553" s="222">
        <f t="shared" si="1367"/>
        <v>0</v>
      </c>
      <c r="JA553" s="222">
        <f t="shared" si="1368"/>
        <v>0</v>
      </c>
      <c r="JB553" s="222">
        <f t="shared" si="1369"/>
        <v>0</v>
      </c>
    </row>
    <row r="554" spans="2:262">
      <c r="B554" s="230">
        <v>193</v>
      </c>
      <c r="C554" s="229">
        <f t="shared" si="1370"/>
        <v>3.7695312500000029E-3</v>
      </c>
      <c r="D554" s="226">
        <f t="shared" ref="D554:D617" ca="1" si="1371">Vo_set2+E554</f>
        <v>24.507246917043332</v>
      </c>
      <c r="E554" s="225">
        <f ca="1">GQ361</f>
        <v>0.50724691704333136</v>
      </c>
      <c r="F554" s="224">
        <v>193</v>
      </c>
      <c r="G554" s="222">
        <f t="shared" ref="G554:G616" si="1372">2*IMREAL(K293)*COS(2*PI()*B293*1/Nt_load2)-2*IMAGINARY(K293)*SIN(2*PI()*B293*1/Nt_load2)</f>
        <v>0</v>
      </c>
      <c r="H554" s="222">
        <f t="shared" ref="H554:H616" si="1373">2*IMREAL(K293)*COS(2*PI()*B293*2/Nt_load2)-2*IMAGINARY(K293)*SIN(2*PI()*B293*2/Nt_load2)</f>
        <v>0</v>
      </c>
      <c r="I554" s="222">
        <f t="shared" ref="I554:I616" si="1374">2*IMREAL(K293)*COS(2*PI()*B293*3/Nt_load2)-2*IMAGINARY(K293)*SIN(2*PI()*B293*3/Nt_load2)</f>
        <v>0</v>
      </c>
      <c r="J554" s="222">
        <f t="shared" ref="J554:J616" si="1375">2*IMREAL(K293)*COS(2*PI()*B293*4/Nt_load2)-2*IMAGINARY(K293)*SIN(2*PI()*B293*4/Nt_load2)</f>
        <v>0</v>
      </c>
      <c r="K554" s="222">
        <f t="shared" ref="K554:K616" si="1376">2*IMREAL(K293)*COS(2*PI()*B293*5/Nt_load2)-2*IMAGINARY(K293)*SIN(2*PI()*B293*5/Nt_load2)</f>
        <v>0</v>
      </c>
      <c r="L554" s="222">
        <f t="shared" ref="L554:L616" si="1377">2*IMREAL(K293)*COS(2*PI()*B293*6/Nt_load2)-2*IMAGINARY(K293)*SIN(2*PI()*B293*6/Nt_load2)</f>
        <v>0</v>
      </c>
      <c r="M554" s="222">
        <f t="shared" ref="M554:M616" si="1378">2*IMREAL(K293)*COS(2*PI()*B293*7/Nt_load2)-2*IMAGINARY(K293)*SIN(2*PI()*B293*7/Nt_load2)</f>
        <v>0</v>
      </c>
      <c r="N554" s="222">
        <f t="shared" ref="N554:N616" si="1379">2*IMREAL(K293)*COS(2*PI()*B293*8/Nt_load2)-2*IMAGINARY(K293)*SIN(2*PI()*B293*8/Nt_load2)</f>
        <v>0</v>
      </c>
      <c r="O554" s="222">
        <f t="shared" ref="O554:O616" si="1380">2*IMREAL(K293)*COS(2*PI()*B293*9/Nt_load2)-2*IMAGINARY(K293)*SIN(2*PI()*B293*9/Nt_load2)</f>
        <v>0</v>
      </c>
      <c r="P554" s="222">
        <f t="shared" ref="P554:P616" si="1381">2*IMREAL(K293)*COS(2*PI()*B293*10/Nt_load2)-2*IMAGINARY(K293)*SIN(2*PI()*B293*10/Nt_load2)</f>
        <v>0</v>
      </c>
      <c r="Q554" s="222">
        <f t="shared" ref="Q554:Q616" si="1382">2*IMREAL(K293)*COS(2*PI()*B293*11/Nt_load2)-2*IMAGINARY(K293)*SIN(2*PI()*B293*11/Nt_load2)</f>
        <v>0</v>
      </c>
      <c r="R554" s="222">
        <f t="shared" ref="R554:R616" si="1383">2*IMREAL(K293)*COS(2*PI()*B293*12/Nt_load2)-2*IMAGINARY(K293)*SIN(2*PI()*B293*12/Nt_load2)</f>
        <v>0</v>
      </c>
      <c r="S554" s="222">
        <f t="shared" ref="S554:S616" si="1384">2*IMREAL(K293)*COS(2*PI()*B293*13/Nt_load2)-2*IMAGINARY(K293)*SIN(2*PI()*B293*13/Nt_load2)</f>
        <v>0</v>
      </c>
      <c r="T554" s="222">
        <f t="shared" ref="T554:T616" si="1385">2*IMREAL(K293)*COS(2*PI()*B293*14/Nt_load2)-2*IMAGINARY(K293)*SIN(2*PI()*B293*14/Nt_load2)</f>
        <v>0</v>
      </c>
      <c r="U554" s="222">
        <f t="shared" ref="U554:U616" si="1386">2*IMREAL(K293)*COS(2*PI()*B293*15/Nt_load2)-2*IMAGINARY(K293)*SIN(2*PI()*B293*15/Nt_load2)</f>
        <v>0</v>
      </c>
      <c r="V554" s="222">
        <f t="shared" ref="V554:V616" si="1387">2*IMREAL(K293)*COS(2*PI()*B293*16/Nt_load2)-2*IMAGINARY(K293)*SIN(2*PI()*B293*16/Nt_load2)</f>
        <v>0</v>
      </c>
      <c r="W554" s="222">
        <f t="shared" ref="W554:W616" si="1388">2*IMREAL(K293)*COS(2*PI()*B293*17/Nt_load2)-2*IMAGINARY(K293)*SIN(2*PI()*B293*17/Nt_load2)</f>
        <v>0</v>
      </c>
      <c r="X554" s="222">
        <f t="shared" ref="X554:X616" si="1389">2*IMREAL(K293)*COS(2*PI()*B293*18/Nt_load2)-2*IMAGINARY(K293)*SIN(2*PI()*B293*18/Nt_load2)</f>
        <v>0</v>
      </c>
      <c r="Y554" s="222">
        <f t="shared" ref="Y554:Y616" si="1390">2*IMREAL(K293)*COS(2*PI()*B293*19/Nt_load2)-2*IMAGINARY(K293)*SIN(2*PI()*B293*19/Nt_load2)</f>
        <v>0</v>
      </c>
      <c r="Z554" s="222">
        <f t="shared" ref="Z554:Z616" si="1391">2*IMREAL(K293)*COS(2*PI()*B293*20/Nt_load2)-2*IMAGINARY(K293)*SIN(2*PI()*B293*20/Nt_load2)</f>
        <v>0</v>
      </c>
      <c r="AA554" s="222">
        <f t="shared" ref="AA554:AA616" si="1392">2*IMREAL(K293)*COS(2*PI()*B293*21/Nt_load2)-2*IMAGINARY(K293)*SIN(2*PI()*B293*21/Nt_load2)</f>
        <v>0</v>
      </c>
      <c r="AB554" s="222">
        <f t="shared" ref="AB554:AB616" si="1393">2*IMREAL(K293)*COS(2*PI()*B293*22/Nt_load2)-2*IMAGINARY(K293)*SIN(2*PI()*B293*22/Nt_load2)</f>
        <v>0</v>
      </c>
      <c r="AC554" s="222">
        <f t="shared" ref="AC554:AC616" si="1394">2*IMREAL(K293)*COS(2*PI()*B293*23/Nt_load2)-2*IMAGINARY(K293)*SIN(2*PI()*B293*23/Nt_load2)</f>
        <v>0</v>
      </c>
      <c r="AD554" s="222">
        <f t="shared" ref="AD554:AD616" si="1395">2*IMREAL(K293)*COS(2*PI()*B293*24/Nt_load2)-2*IMAGINARY(K293)*SIN(2*PI()*B293*24/Nt_load2)</f>
        <v>0</v>
      </c>
      <c r="AE554" s="222">
        <f t="shared" ref="AE554:AE616" si="1396">2*IMREAL(K293)*COS(2*PI()*B293*25/Nt_load2)-2*IMAGINARY(K293)*SIN(2*PI()*B293*25/Nt_load2)</f>
        <v>0</v>
      </c>
      <c r="AF554" s="222">
        <f t="shared" ref="AF554:AF616" si="1397">2*IMREAL(K293)*COS(2*PI()*B293*26/Nt_load2)-2*IMAGINARY(K293)*SIN(2*PI()*B293*26/Nt_load2)</f>
        <v>0</v>
      </c>
      <c r="AG554" s="222">
        <f t="shared" ref="AG554:AG616" si="1398">2*IMREAL(K293)*COS(2*PI()*B293*27/Nt_load2)-2*IMAGINARY(K293)*SIN(2*PI()*B293*27/Nt_load2)</f>
        <v>0</v>
      </c>
      <c r="AH554" s="222">
        <f t="shared" ref="AH554:AH616" si="1399">2*IMREAL(K293)*COS(2*PI()*B293*28/Nt_load2)-2*IMAGINARY(K293)*SIN(2*PI()*B293*28/Nt_load2)</f>
        <v>0</v>
      </c>
      <c r="AI554" s="222">
        <f t="shared" ref="AI554:AI616" si="1400">2*IMREAL(K293)*COS(2*PI()*B293*29/Nt_load2)-2*IMAGINARY(K293)*SIN(2*PI()*B293*29/Nt_load2)</f>
        <v>0</v>
      </c>
      <c r="AJ554" s="222">
        <f t="shared" ref="AJ554:AJ616" si="1401">2*IMREAL(K293)*COS(2*PI()*B293*30/Nt_load2)-2*IMAGINARY(K293)*SIN(2*PI()*B293*30/Nt_load2)</f>
        <v>0</v>
      </c>
      <c r="AK554" s="222">
        <f t="shared" ref="AK554:AK616" si="1402">2*IMREAL(K293)*COS(2*PI()*B293*31/Nt_load2)-2*IMAGINARY(K293)*SIN(2*PI()*B293*31/Nt_load2)</f>
        <v>0</v>
      </c>
      <c r="AL554" s="222">
        <f t="shared" ref="AL554:AL616" si="1403">2*IMREAL(K293)*COS(2*PI()*B293*32/Nt_load2)-2*IMAGINARY(K293)*SIN(2*PI()*B293*32/Nt_load2)</f>
        <v>0</v>
      </c>
      <c r="AM554" s="222">
        <f t="shared" ref="AM554:AM616" si="1404">2*IMREAL(K293)*COS(2*PI()*B293*33/Nt_load2)-2*IMAGINARY(K293)*SIN(2*PI()*B293*33/Nt_load2)</f>
        <v>0</v>
      </c>
      <c r="AN554" s="222">
        <f t="shared" ref="AN554:AN616" si="1405">2*IMREAL(K293)*COS(2*PI()*B293*34/Nt_load2)-2*IMAGINARY(K293)*SIN(2*PI()*B293*34/Nt_load2)</f>
        <v>0</v>
      </c>
      <c r="AO554" s="222">
        <f t="shared" ref="AO554:AO616" si="1406">2*IMREAL(K293)*COS(2*PI()*B293*35/Nt_load2)-2*IMAGINARY(K293)*SIN(2*PI()*B293*35/Nt_load2)</f>
        <v>0</v>
      </c>
      <c r="AP554" s="222">
        <f t="shared" ref="AP554:AP616" si="1407">2*IMREAL(K293)*COS(2*PI()*B293*36/Nt_load2)-2*IMAGINARY(K293)*SIN(2*PI()*B293*36/Nt_load2)</f>
        <v>0</v>
      </c>
      <c r="AQ554" s="222">
        <f t="shared" ref="AQ554:AQ616" si="1408">2*IMREAL(K293)*COS(2*PI()*B293*37/Nt_load2)-2*IMAGINARY(K293)*SIN(2*PI()*B293*37/Nt_load2)</f>
        <v>0</v>
      </c>
      <c r="AR554" s="222">
        <f t="shared" ref="AR554:AR616" si="1409">2*IMREAL(K293)*COS(2*PI()*B293*38/Nt_load2)-2*IMAGINARY(K293)*SIN(2*PI()*B293*38/Nt_load2)</f>
        <v>0</v>
      </c>
      <c r="AS554" s="222">
        <f t="shared" ref="AS554:AS616" si="1410">2*IMREAL(K293)*COS(2*PI()*B293*39/Nt_load2)-2*IMAGINARY(K293)*SIN(2*PI()*B293*39/Nt_load2)</f>
        <v>0</v>
      </c>
      <c r="AT554" s="222">
        <f t="shared" ref="AT554:AT616" si="1411">2*IMREAL(K293)*COS(2*PI()*B293*40/Nt_load2)-2*IMAGINARY(K293)*SIN(2*PI()*B293*40/Nt_load2)</f>
        <v>0</v>
      </c>
      <c r="AU554" s="222">
        <f t="shared" ref="AU554:AU616" si="1412">2*IMREAL(K293)*COS(2*PI()*B293*41/Nt_load2)-2*IMAGINARY(K293)*SIN(2*PI()*B293*41/Nt_load2)</f>
        <v>0</v>
      </c>
      <c r="AV554" s="222">
        <f t="shared" ref="AV554:AV616" si="1413">2*IMREAL(K293)*COS(2*PI()*B293*42/Nt_load2)-2*IMAGINARY(K293)*SIN(2*PI()*B293*42/Nt_load2)</f>
        <v>0</v>
      </c>
      <c r="AW554" s="222">
        <f t="shared" ref="AW554:AW616" si="1414">2*IMREAL(K293)*COS(2*PI()*B293*43/Nt_load2)-2*IMAGINARY(K293)*SIN(2*PI()*B293*43/Nt_load2)</f>
        <v>0</v>
      </c>
      <c r="AX554" s="222">
        <f t="shared" ref="AX554:AX616" si="1415">2*IMREAL(K293)*COS(2*PI()*B293*44/Nt_load2)-2*IMAGINARY(K293)*SIN(2*PI()*B293*44/Nt_load2)</f>
        <v>0</v>
      </c>
      <c r="AY554" s="222">
        <f t="shared" ref="AY554:AY616" si="1416">2*IMREAL(K293)*COS(2*PI()*B293*45/Nt_load2)-2*IMAGINARY(K293)*SIN(2*PI()*B293*45/Nt_load2)</f>
        <v>0</v>
      </c>
      <c r="AZ554" s="222">
        <f t="shared" ref="AZ554:AZ616" si="1417">2*IMREAL(K293)*COS(2*PI()*B293*46/Nt_load2)-2*IMAGINARY(K293)*SIN(2*PI()*B293*46/Nt_load2)</f>
        <v>0</v>
      </c>
      <c r="BA554" s="222">
        <f t="shared" ref="BA554:BA616" si="1418">2*IMREAL(K293)*COS(2*PI()*B293*47/Nt_load2)-2*IMAGINARY(K293)*SIN(2*PI()*B293*47/Nt_load2)</f>
        <v>0</v>
      </c>
      <c r="BB554" s="222">
        <f t="shared" ref="BB554:BB616" si="1419">2*IMREAL(K293)*COS(2*PI()*B293*48/Nt_load2)-2*IMAGINARY(K293)*SIN(2*PI()*B293*48/Nt_load2)</f>
        <v>0</v>
      </c>
      <c r="BC554" s="222">
        <f t="shared" ref="BC554:BC616" si="1420">2*IMREAL(K293)*COS(2*PI()*B293*49/Nt_load2)-2*IMAGINARY(K293)*SIN(2*PI()*B293*49/Nt_load2)</f>
        <v>0</v>
      </c>
      <c r="BD554" s="222">
        <f t="shared" ref="BD554:BD616" si="1421">2*IMREAL(K293)*COS(2*PI()*B293*50/Nt_load2)-2*IMAGINARY(K293)*SIN(2*PI()*B293*50/Nt_load2)</f>
        <v>0</v>
      </c>
      <c r="BE554" s="222">
        <f t="shared" ref="BE554:BE616" si="1422">2*IMREAL(K293)*COS(2*PI()*B293*51/Nt_load2)-2*IMAGINARY(K293)*SIN(2*PI()*B293*51/Nt_load2)</f>
        <v>0</v>
      </c>
      <c r="BF554" s="222">
        <f t="shared" ref="BF554:BF616" si="1423">2*IMREAL(K293)*COS(2*PI()*B293*52/Nt_load2)-2*IMAGINARY(K293)*SIN(2*PI()*B293*52/Nt_load2)</f>
        <v>0</v>
      </c>
      <c r="BG554" s="222">
        <f t="shared" ref="BG554:BG616" si="1424">2*IMREAL(K293)*COS(2*PI()*B293*53/Nt_load2)-2*IMAGINARY(K293)*SIN(2*PI()*B293*53/Nt_load2)</f>
        <v>0</v>
      </c>
      <c r="BH554" s="222">
        <f t="shared" ref="BH554:BH616" si="1425">2*IMREAL(K293)*COS(2*PI()*B293*54/Nt_load2)-2*IMAGINARY(K293)*SIN(2*PI()*B293*54/Nt_load2)</f>
        <v>0</v>
      </c>
      <c r="BI554" s="222">
        <f t="shared" ref="BI554:BI616" si="1426">2*IMREAL(K293)*COS(2*PI()*B293*55/Nt_load2)-2*IMAGINARY(K293)*SIN(2*PI()*B293*55/Nt_load2)</f>
        <v>0</v>
      </c>
      <c r="BJ554" s="222">
        <f t="shared" ref="BJ554:BJ616" si="1427">2*IMREAL(K293)*COS(2*PI()*B293*56/Nt_load2)-2*IMAGINARY(K293)*SIN(2*PI()*B293*56/Nt_load2)</f>
        <v>0</v>
      </c>
      <c r="BK554" s="222">
        <f t="shared" ref="BK554:BK616" si="1428">2*IMREAL(K293)*COS(2*PI()*B293*57/Nt_load2)-2*IMAGINARY(K293)*SIN(2*PI()*B293*57/Nt_load2)</f>
        <v>0</v>
      </c>
      <c r="BL554" s="222">
        <f t="shared" ref="BL554:BL616" si="1429">2*IMREAL(K293)*COS(2*PI()*B293*58/Nt_load2)-2*IMAGINARY(K293)*SIN(2*PI()*B293*58/Nt_load2)</f>
        <v>0</v>
      </c>
      <c r="BM554" s="222">
        <f t="shared" ref="BM554:BM616" si="1430">2*IMREAL(K293)*COS(2*PI()*B293*59/Nt_load2)-2*IMAGINARY(K293)*SIN(2*PI()*B293*59/Nt_load2)</f>
        <v>0</v>
      </c>
      <c r="BN554" s="222">
        <f t="shared" ref="BN554:BN616" si="1431">2*IMREAL(K293)*COS(2*PI()*B293*60/Nt_load2)-2*IMAGINARY(K293)*SIN(2*PI()*B293*60/Nt_load2)</f>
        <v>0</v>
      </c>
      <c r="BO554" s="222">
        <f t="shared" ref="BO554:BO616" si="1432">2*IMREAL(K293)*COS(2*PI()*B293*61/Nt_load2)-2*IMAGINARY(K293)*SIN(2*PI()*B293*61/Nt_load2)</f>
        <v>0</v>
      </c>
      <c r="BP554" s="222">
        <f t="shared" ref="BP554:BP616" si="1433">2*IMREAL(K293)*COS(2*PI()*B293*62/Nt_load2)-2*IMAGINARY(K293)*SIN(2*PI()*B293*62/Nt_load2)</f>
        <v>0</v>
      </c>
      <c r="BQ554" s="222">
        <f t="shared" ref="BQ554:BQ616" si="1434">2*IMREAL(K293)*COS(2*PI()*B293*63/Nt_load2)-2*IMAGINARY(K293)*SIN(2*PI()*B293*63/Nt_load2)</f>
        <v>0</v>
      </c>
      <c r="BR554" s="222">
        <f t="shared" ref="BR554:BR616" si="1435">2*IMREAL(K293)*COS(2*PI()*B293*64/Nt_load2)-2*IMAGINARY(K293)*SIN(2*PI()*B293*64/Nt_load2)</f>
        <v>0</v>
      </c>
      <c r="BS554" s="222">
        <f t="shared" ref="BS554:BS616" si="1436">2*IMREAL(K293)*COS(2*PI()*B293*65/Nt_load2)-2*IMAGINARY(K293)*SIN(2*PI()*B293*65/Nt_load2)</f>
        <v>0</v>
      </c>
      <c r="BT554" s="222">
        <f t="shared" ref="BT554:BT616" si="1437">2*IMREAL(K293)*COS(2*PI()*B293*66/Nt_load2)-2*IMAGINARY(K293)*SIN(2*PI()*B293*66/Nt_load2)</f>
        <v>0</v>
      </c>
      <c r="BU554" s="222">
        <f t="shared" ref="BU554:BU616" si="1438">2*IMREAL(K293)*COS(2*PI()*B293*67/Nt_load2)-2*IMAGINARY(K293)*SIN(2*PI()*B293*67/Nt_load2)</f>
        <v>0</v>
      </c>
      <c r="BV554" s="222">
        <f t="shared" ref="BV554:BV616" si="1439">2*IMREAL(K293)*COS(2*PI()*B293*68/Nt_load2)-2*IMAGINARY(K293)*SIN(2*PI()*B293*68/Nt_load2)</f>
        <v>0</v>
      </c>
      <c r="BW554" s="222">
        <f t="shared" ref="BW554:BW616" si="1440">2*IMREAL(K293)*COS(2*PI()*B293*69/Nt_load2)-2*IMAGINARY(K293)*SIN(2*PI()*B293*69/Nt_load2)</f>
        <v>0</v>
      </c>
      <c r="BX554" s="222">
        <f t="shared" ref="BX554:BX616" si="1441">2*IMREAL(K293)*COS(2*PI()*B293*70/Nt_load2)-2*IMAGINARY(K293)*SIN(2*PI()*B293*70/Nt_load2)</f>
        <v>0</v>
      </c>
      <c r="BY554" s="222">
        <f t="shared" ref="BY554:BY616" si="1442">2*IMREAL(K293)*COS(2*PI()*B293*71/Nt_load2)-2*IMAGINARY(K293)*SIN(2*PI()*B293*71/Nt_load2)</f>
        <v>0</v>
      </c>
      <c r="BZ554" s="222">
        <f t="shared" ref="BZ554:BZ616" si="1443">2*IMREAL(K293)*COS(2*PI()*B293*72/Nt_load2)-2*IMAGINARY(K293)*SIN(2*PI()*B293*72/Nt_load2)</f>
        <v>0</v>
      </c>
      <c r="CA554" s="222">
        <f t="shared" ref="CA554:CA616" si="1444">2*IMREAL(K293)*COS(2*PI()*B293*73/Nt_load2)-2*IMAGINARY(K293)*SIN(2*PI()*B293*73/Nt_load2)</f>
        <v>0</v>
      </c>
      <c r="CB554" s="222">
        <f t="shared" ref="CB554:CB616" si="1445">2*IMREAL(K293)*COS(2*PI()*B293*74/Nt_load2)-2*IMAGINARY(K293)*SIN(2*PI()*B293*74/Nt_load2)</f>
        <v>0</v>
      </c>
      <c r="CC554" s="222">
        <f t="shared" ref="CC554:CC616" si="1446">2*IMREAL(K293)*COS(2*PI()*B293*75/Nt_load2)-2*IMAGINARY(K293)*SIN(2*PI()*B293*75/Nt_load2)</f>
        <v>0</v>
      </c>
      <c r="CD554" s="222">
        <f t="shared" ref="CD554:CD616" si="1447">2*IMREAL(K293)*COS(2*PI()*B293*76/Nt_load2)-2*IMAGINARY(K293)*SIN(2*PI()*B293*76/Nt_load2)</f>
        <v>0</v>
      </c>
      <c r="CE554" s="222">
        <f t="shared" ref="CE554:CE616" si="1448">2*IMREAL(K293)*COS(2*PI()*B293*77/Nt_load2)-2*IMAGINARY(K293)*SIN(2*PI()*B293*77/Nt_load2)</f>
        <v>0</v>
      </c>
      <c r="CF554" s="222">
        <f t="shared" ref="CF554:CF616" si="1449">2*IMREAL(K293)*COS(2*PI()*B293*78/Nt_load2)-2*IMAGINARY(K293)*SIN(2*PI()*B293*78/Nt_load2)</f>
        <v>0</v>
      </c>
      <c r="CG554" s="222">
        <f t="shared" ref="CG554:CG616" si="1450">2*IMREAL(K293)*COS(2*PI()*B293*79/Nt_load2)-2*IMAGINARY(K293)*SIN(2*PI()*B293*79/Nt_load2)</f>
        <v>0</v>
      </c>
      <c r="CH554" s="222">
        <f t="shared" ref="CH554:CH616" si="1451">2*IMREAL(K293)*COS(2*PI()*B293*80/Nt_load2)-2*IMAGINARY(K293)*SIN(2*PI()*B293*80/Nt_load2)</f>
        <v>0</v>
      </c>
      <c r="CI554" s="222">
        <f t="shared" ref="CI554:CI616" si="1452">2*IMREAL(K293)*COS(2*PI()*B293*81/Nt_load2)-2*IMAGINARY(K293)*SIN(2*PI()*B293*81/Nt_load2)</f>
        <v>0</v>
      </c>
      <c r="CJ554" s="222">
        <f t="shared" ref="CJ554:CJ616" si="1453">2*IMREAL(K293)*COS(2*PI()*B293*82/Nt_load2)-2*IMAGINARY(K293)*SIN(2*PI()*B293*82/Nt_load2)</f>
        <v>0</v>
      </c>
      <c r="CK554" s="222">
        <f t="shared" ref="CK554:CK616" si="1454">2*IMREAL(K293)*COS(2*PI()*B293*83/Nt_load2)-2*IMAGINARY(K293)*SIN(2*PI()*B293*83/Nt_load2)</f>
        <v>0</v>
      </c>
      <c r="CL554" s="222">
        <f t="shared" ref="CL554:CL616" si="1455">2*IMREAL(K293)*COS(2*PI()*B293*84/Nt_load2)-2*IMAGINARY(K293)*SIN(2*PI()*B293*84/Nt_load2)</f>
        <v>0</v>
      </c>
      <c r="CM554" s="222">
        <f t="shared" ref="CM554:CM616" si="1456">2*IMREAL(K293)*COS(2*PI()*B293*85/Nt_load2)-2*IMAGINARY(K293)*SIN(2*PI()*B293*85/Nt_load2)</f>
        <v>0</v>
      </c>
      <c r="CN554" s="222">
        <f t="shared" ref="CN554:CN616" si="1457">2*IMREAL(K293)*COS(2*PI()*B293*86/Nt_load2)-2*IMAGINARY(K293)*SIN(2*PI()*B293*86/Nt_load2)</f>
        <v>0</v>
      </c>
      <c r="CO554" s="222">
        <f t="shared" ref="CO554:CO616" si="1458">2*IMREAL(K293)*COS(2*PI()*B293*87/Nt_load2)-2*IMAGINARY(K293)*SIN(2*PI()*B293*87/Nt_load2)</f>
        <v>0</v>
      </c>
      <c r="CP554" s="222">
        <f t="shared" ref="CP554:CP616" si="1459">2*IMREAL(K293)*COS(2*PI()*B293*88/Nt_load2)-2*IMAGINARY(K293)*SIN(2*PI()*B293*88/Nt_load2)</f>
        <v>0</v>
      </c>
      <c r="CQ554" s="222">
        <f t="shared" ref="CQ554:CQ616" si="1460">2*IMREAL(K293)*COS(2*PI()*B293*89/Nt_load2)-2*IMAGINARY(K293)*SIN(2*PI()*B293*89/Nt_load2)</f>
        <v>0</v>
      </c>
      <c r="CR554" s="222">
        <f t="shared" ref="CR554:CR616" si="1461">2*IMREAL(K293)*COS(2*PI()*B293*90/Nt_load2)-2*IMAGINARY(K293)*SIN(2*PI()*B293*90/Nt_load2)</f>
        <v>0</v>
      </c>
      <c r="CS554" s="222">
        <f t="shared" ref="CS554:CS616" si="1462">2*IMREAL(K293)*COS(2*PI()*B293*91/Nt_load2)-2*IMAGINARY(K293)*SIN(2*PI()*B293*91/Nt_load2)</f>
        <v>0</v>
      </c>
      <c r="CT554" s="222">
        <f t="shared" ref="CT554:CT616" si="1463">2*IMREAL(K293)*COS(2*PI()*B293*92/Nt_load2)-2*IMAGINARY(K293)*SIN(2*PI()*B293*92/Nt_load2)</f>
        <v>0</v>
      </c>
      <c r="CU554" s="222">
        <f t="shared" ref="CU554:CU616" si="1464">2*IMREAL(K293)*COS(2*PI()*B293*93/Nt_load2)-2*IMAGINARY(K293)*SIN(2*PI()*B293*93/Nt_load2)</f>
        <v>0</v>
      </c>
      <c r="CV554" s="222">
        <f t="shared" ref="CV554:CV616" si="1465">2*IMREAL(K293)*COS(2*PI()*B293*94/Nt_load2)-2*IMAGINARY(K293)*SIN(2*PI()*B293*94/Nt_load2)</f>
        <v>0</v>
      </c>
      <c r="CW554" s="222">
        <f t="shared" ref="CW554:CW616" si="1466">2*IMREAL(K293)*COS(2*PI()*B293*95/Nt_load2)-2*IMAGINARY(K293)*SIN(2*PI()*B293*95/Nt_load2)</f>
        <v>0</v>
      </c>
      <c r="CX554" s="222">
        <f t="shared" ref="CX554:CX616" si="1467">2*IMREAL(K293)*COS(2*PI()*B293*96/Nt_load2)-2*IMAGINARY(K293)*SIN(2*PI()*B293*96/Nt_load2)</f>
        <v>0</v>
      </c>
      <c r="CY554" s="222">
        <f t="shared" ref="CY554:CY616" si="1468">2*IMREAL(K293)*COS(2*PI()*B293*97/Nt_load2)-2*IMAGINARY(K293)*SIN(2*PI()*B293*97/Nt_load2)</f>
        <v>0</v>
      </c>
      <c r="CZ554" s="222">
        <f t="shared" ref="CZ554:CZ616" si="1469">2*IMREAL(K293)*COS(2*PI()*B293*98/Nt_load2)-2*IMAGINARY(K293)*SIN(2*PI()*B293*98/Nt_load2)</f>
        <v>0</v>
      </c>
      <c r="DA554" s="222">
        <f t="shared" ref="DA554:DA616" si="1470">2*IMREAL(K293)*COS(2*PI()*B293*99/Nt_load2)-2*IMAGINARY(K293)*SIN(2*PI()*B293*99/Nt_load2)</f>
        <v>0</v>
      </c>
      <c r="DB554" s="222">
        <f t="shared" ref="DB554:DB616" si="1471">2*IMREAL(K293)*COS(2*PI()*B293*100/Nt_load2)-2*IMAGINARY(K293)*SIN(2*PI()*B293*100/Nt_load2)</f>
        <v>0</v>
      </c>
      <c r="DC554" s="222">
        <f t="shared" ref="DC554:DC616" si="1472">2*IMREAL(K293)*COS(2*PI()*B293*101/Nt_load2)-2*IMAGINARY(K293)*SIN(2*PI()*B293*101/Nt_load2)</f>
        <v>0</v>
      </c>
      <c r="DD554" s="222">
        <f t="shared" ref="DD554:DD616" si="1473">2*IMREAL(K293)*COS(2*PI()*B293*102/Nt_load2)-2*IMAGINARY(K293)*SIN(2*PI()*B293*102/Nt_load2)</f>
        <v>0</v>
      </c>
      <c r="DE554" s="222">
        <f t="shared" ref="DE554:DE616" si="1474">2*IMREAL(K293)*COS(2*PI()*B293*103/Nt_load2)-2*IMAGINARY(K293)*SIN(2*PI()*B293*103/Nt_load2)</f>
        <v>0</v>
      </c>
      <c r="DF554" s="222">
        <f t="shared" ref="DF554:DF616" si="1475">2*IMREAL(K293)*COS(2*PI()*B293*104/Nt_load2)-2*IMAGINARY(K293)*SIN(2*PI()*B293*104/Nt_load2)</f>
        <v>0</v>
      </c>
      <c r="DG554" s="222">
        <f t="shared" ref="DG554:DG616" si="1476">2*IMREAL(K293)*COS(2*PI()*B293*105/Nt_load2)-2*IMAGINARY(K293)*SIN(2*PI()*B293*105/Nt_load2)</f>
        <v>0</v>
      </c>
      <c r="DH554" s="222">
        <f t="shared" ref="DH554:DH616" si="1477">2*IMREAL(K293)*COS(2*PI()*B293*106/Nt_load2)-2*IMAGINARY(K293)*SIN(2*PI()*B293*106/Nt_load2)</f>
        <v>0</v>
      </c>
      <c r="DI554" s="222">
        <f t="shared" ref="DI554:DI616" si="1478">2*IMREAL(K293)*COS(2*PI()*B293*107/Nt_load2)-2*IMAGINARY(K293)*SIN(2*PI()*B293*107/Nt_load2)</f>
        <v>0</v>
      </c>
      <c r="DJ554" s="222">
        <f t="shared" ref="DJ554:DJ616" si="1479">2*IMREAL(K293)*COS(2*PI()*B293*108/Nt_load2)-2*IMAGINARY(K293)*SIN(2*PI()*B293*108/Nt_load2)</f>
        <v>0</v>
      </c>
      <c r="DK554" s="222">
        <f t="shared" ref="DK554:DK616" si="1480">2*IMREAL(K293)*COS(2*PI()*B293*109/Nt_load2)-2*IMAGINARY(K293)*SIN(2*PI()*B293*109/Nt_load2)</f>
        <v>0</v>
      </c>
      <c r="DL554" s="222">
        <f t="shared" ref="DL554:DL616" si="1481">2*IMREAL(K293)*COS(2*PI()*B293*110/Nt_load2)-2*IMAGINARY(K293)*SIN(2*PI()*B293*110/Nt_load2)</f>
        <v>0</v>
      </c>
      <c r="DM554" s="222">
        <f t="shared" ref="DM554:DM616" si="1482">2*IMREAL(K293)*COS(2*PI()*B293*111/Nt_load2)-2*IMAGINARY(K293)*SIN(2*PI()*B293*111/Nt_load2)</f>
        <v>0</v>
      </c>
      <c r="DN554" s="222">
        <f t="shared" ref="DN554:DN616" si="1483">2*IMREAL(K293)*COS(2*PI()*B293*112/Nt_load2)-2*IMAGINARY(K293)*SIN(2*PI()*B293*112/Nt_load2)</f>
        <v>0</v>
      </c>
      <c r="DO554" s="222">
        <f t="shared" ref="DO554:DO616" si="1484">2*IMREAL(K293)*COS(2*PI()*B293*113/Nt_load2)-2*IMAGINARY(K293)*SIN(2*PI()*B293*113/Nt_load2)</f>
        <v>0</v>
      </c>
      <c r="DP554" s="222">
        <f t="shared" ref="DP554:DP616" si="1485">2*IMREAL(K293)*COS(2*PI()*B293*114/Nt_load2)-2*IMAGINARY(K293)*SIN(2*PI()*B293*114/Nt_load2)</f>
        <v>0</v>
      </c>
      <c r="DQ554" s="222">
        <f t="shared" ref="DQ554:DQ616" si="1486">2*IMREAL(K293)*COS(2*PI()*B293*115/Nt_load2)-2*IMAGINARY(K293)*SIN(2*PI()*B293*115/Nt_load2)</f>
        <v>0</v>
      </c>
      <c r="DR554" s="222">
        <f t="shared" ref="DR554:DR616" si="1487">2*IMREAL(K293)*COS(2*PI()*B293*116/Nt_load2)-2*IMAGINARY(K293)*SIN(2*PI()*B293*116/Nt_load2)</f>
        <v>0</v>
      </c>
      <c r="DS554" s="222">
        <f t="shared" ref="DS554:DS616" si="1488">2*IMREAL(K293)*COS(2*PI()*B293*117/Nt_load2)-2*IMAGINARY(K293)*SIN(2*PI()*B293*117/Nt_load2)</f>
        <v>0</v>
      </c>
      <c r="DT554" s="222">
        <f t="shared" ref="DT554:DT616" si="1489">2*IMREAL(K293)*COS(2*PI()*B293*118/Nt_load2)-2*IMAGINARY(K293)*SIN(2*PI()*B293*118/Nt_load2)</f>
        <v>0</v>
      </c>
      <c r="DU554" s="222">
        <f t="shared" ref="DU554:DU616" si="1490">2*IMREAL(K293)*COS(2*PI()*B293*119/Nt_load2)-2*IMAGINARY(K293)*SIN(2*PI()*B293*119/Nt_load2)</f>
        <v>0</v>
      </c>
      <c r="DV554" s="222">
        <f t="shared" ref="DV554:DV616" si="1491">2*IMREAL(K293)*COS(2*PI()*B293*120/Nt_load2)-2*IMAGINARY(K293)*SIN(2*PI()*B293*120/Nt_load2)</f>
        <v>0</v>
      </c>
      <c r="DW554" s="222">
        <f t="shared" ref="DW554:DW616" si="1492">2*IMREAL(K293)*COS(2*PI()*B293*121/Nt_load2)-2*IMAGINARY(K293)*SIN(2*PI()*B293*121/Nt_load2)</f>
        <v>0</v>
      </c>
      <c r="DX554" s="222">
        <f t="shared" ref="DX554:DX616" si="1493">2*IMREAL(K293)*COS(2*PI()*B293*122/Nt_load2)-2*IMAGINARY(K293)*SIN(2*PI()*B293*122/Nt_load2)</f>
        <v>0</v>
      </c>
      <c r="DY554" s="222">
        <f t="shared" ref="DY554:DY616" si="1494">2*IMREAL(K293)*COS(2*PI()*B293*123/Nt_load2)-2*IMAGINARY(K293)*SIN(2*PI()*B293*123/Nt_load2)</f>
        <v>0</v>
      </c>
      <c r="DZ554" s="222">
        <f t="shared" ref="DZ554:DZ616" si="1495">2*IMREAL(K293)*COS(2*PI()*B293*124/Nt_load2)-2*IMAGINARY(K293)*SIN(2*PI()*B293*124/Nt_load2)</f>
        <v>0</v>
      </c>
      <c r="EA554" s="222">
        <f t="shared" ref="EA554:EA616" si="1496">2*IMREAL(K293)*COS(2*PI()*B293*125/Nt_load2)-2*IMAGINARY(K293)*SIN(2*PI()*B293*125/Nt_load2)</f>
        <v>0</v>
      </c>
      <c r="EB554" s="222">
        <f t="shared" ref="EB554:EB616" si="1497">2*IMREAL(K293)*COS(2*PI()*B293*126/Nt_load2)-2*IMAGINARY(K293)*SIN(2*PI()*B293*126/Nt_load2)</f>
        <v>0</v>
      </c>
      <c r="EC554" s="222">
        <f t="shared" ref="EC554:EC616" si="1498">2*IMREAL(K293)*COS(2*PI()*B293*127/Nt_load2)-2*IMAGINARY(K293)*SIN(2*PI()*B293*127/Nt_load2)</f>
        <v>0</v>
      </c>
      <c r="ED554" s="222">
        <f t="shared" ref="ED554:ED616" si="1499">2*IMREAL(K293)*COS(2*PI()*B293*128/Nt_load2)-2*IMAGINARY(K293)*SIN(2*PI()*B293*128/Nt_load2)</f>
        <v>0</v>
      </c>
      <c r="EE554" s="222">
        <f t="shared" ref="EE554:EE616" si="1500">2*IMREAL(K293)*COS(2*PI()*B293*129/Nt_load2)-2*IMAGINARY(K293)*SIN(2*PI()*B293*129/Nt_load2)</f>
        <v>0</v>
      </c>
      <c r="EF554" s="222">
        <f t="shared" ref="EF554:EF616" si="1501">2*IMREAL(K293)*COS(2*PI()*B293*130/Nt_load2)-2*IMAGINARY(K293)*SIN(2*PI()*B293*130/Nt_load2)</f>
        <v>0</v>
      </c>
      <c r="EG554" s="222">
        <f t="shared" ref="EG554:EG616" si="1502">2*IMREAL(K293)*COS(2*PI()*B293*131/Nt_load2)-2*IMAGINARY(K293)*SIN(2*PI()*B293*131/Nt_load2)</f>
        <v>0</v>
      </c>
      <c r="EH554" s="222">
        <f t="shared" ref="EH554:EH616" si="1503">2*IMREAL(K293)*COS(2*PI()*B293*132/Nt_load2)-2*IMAGINARY(K293)*SIN(2*PI()*B293*132/Nt_load2)</f>
        <v>0</v>
      </c>
      <c r="EI554" s="222">
        <f t="shared" ref="EI554:EI616" si="1504">2*IMREAL(K293)*COS(2*PI()*B293*133/Nt_load2)-2*IMAGINARY(K293)*SIN(2*PI()*B293*133/Nt_load2)</f>
        <v>0</v>
      </c>
      <c r="EJ554" s="222">
        <f t="shared" ref="EJ554:EJ616" si="1505">2*IMREAL(K293)*COS(2*PI()*B293*134/Nt_load2)-2*IMAGINARY(K293)*SIN(2*PI()*B293*134/Nt_load2)</f>
        <v>0</v>
      </c>
      <c r="EK554" s="222">
        <f t="shared" ref="EK554:EK616" si="1506">2*IMREAL(K293)*COS(2*PI()*B293*135/Nt_load2)-2*IMAGINARY(K293)*SIN(2*PI()*B293*135/Nt_load2)</f>
        <v>0</v>
      </c>
      <c r="EL554" s="222">
        <f t="shared" ref="EL554:EL616" si="1507">2*IMREAL(K293)*COS(2*PI()*B293*136/Nt_load2)-2*IMAGINARY(K293)*SIN(2*PI()*B293*136/Nt_load2)</f>
        <v>0</v>
      </c>
      <c r="EM554" s="222">
        <f t="shared" ref="EM554:EM616" si="1508">2*IMREAL(K293)*COS(2*PI()*B293*137/Nt_load2)-2*IMAGINARY(K293)*SIN(2*PI()*B293*137/Nt_load2)</f>
        <v>0</v>
      </c>
      <c r="EN554" s="222">
        <f t="shared" ref="EN554:EN616" si="1509">2*IMREAL(K293)*COS(2*PI()*B293*138/Nt_load2)-2*IMAGINARY(K293)*SIN(2*PI()*B293*138/Nt_load2)</f>
        <v>0</v>
      </c>
      <c r="EO554" s="222">
        <f t="shared" ref="EO554:EO616" si="1510">2*IMREAL(K293)*COS(2*PI()*B293*139/Nt_load2)-2*IMAGINARY(K293)*SIN(2*PI()*B293*139/Nt_load2)</f>
        <v>0</v>
      </c>
      <c r="EP554" s="222">
        <f t="shared" ref="EP554:EP616" si="1511">2*IMREAL(K293)*COS(2*PI()*B293*140/Nt_load2)-2*IMAGINARY(K293)*SIN(2*PI()*B293*140/Nt_load2)</f>
        <v>0</v>
      </c>
      <c r="EQ554" s="222">
        <f t="shared" ref="EQ554:EQ616" si="1512">2*IMREAL(K293)*COS(2*PI()*B293*141/Nt_load2)-2*IMAGINARY(K293)*SIN(2*PI()*B293*141/Nt_load2)</f>
        <v>0</v>
      </c>
      <c r="ER554" s="222">
        <f t="shared" ref="ER554:ER616" si="1513">2*IMREAL(K293)*COS(2*PI()*B293*142/Nt_load2)-2*IMAGINARY(K293)*SIN(2*PI()*B293*142/Nt_load2)</f>
        <v>0</v>
      </c>
      <c r="ES554" s="222">
        <f t="shared" ref="ES554:ES616" si="1514">2*IMREAL(K293)*COS(2*PI()*B293*143/Nt_load2)-2*IMAGINARY(K293)*SIN(2*PI()*B293*143/Nt_load2)</f>
        <v>0</v>
      </c>
      <c r="ET554" s="222">
        <f t="shared" ref="ET554:ET616" si="1515">2*IMREAL(K293)*COS(2*PI()*B293*144/Nt_load2)-2*IMAGINARY(K293)*SIN(2*PI()*B293*144/Nt_load2)</f>
        <v>0</v>
      </c>
      <c r="EU554" s="222">
        <f t="shared" ref="EU554:EU616" si="1516">2*IMREAL(K293)*COS(2*PI()*B293*145/Nt_load2)-2*IMAGINARY(K293)*SIN(2*PI()*B293*145/Nt_load2)</f>
        <v>0</v>
      </c>
      <c r="EV554" s="222">
        <f t="shared" ref="EV554:EV616" si="1517">2*IMREAL(K293)*COS(2*PI()*B293*146/Nt_load2)-2*IMAGINARY(K293)*SIN(2*PI()*B293*146/Nt_load2)</f>
        <v>0</v>
      </c>
      <c r="EW554" s="222">
        <f t="shared" ref="EW554:EW616" si="1518">2*IMREAL(K293)*COS(2*PI()*B293*147/Nt_load2)-2*IMAGINARY(K293)*SIN(2*PI()*B293*147/Nt_load2)</f>
        <v>0</v>
      </c>
      <c r="EX554" s="222">
        <f t="shared" ref="EX554:EX616" si="1519">2*IMREAL(K293)*COS(2*PI()*B293*148/Nt_load2)-2*IMAGINARY(K293)*SIN(2*PI()*B293*148/Nt_load2)</f>
        <v>0</v>
      </c>
      <c r="EY554" s="222">
        <f t="shared" ref="EY554:EY616" si="1520">2*IMREAL(K293)*COS(2*PI()*B293*149/Nt_load2)-2*IMAGINARY(K293)*SIN(2*PI()*B293*149/Nt_load2)</f>
        <v>0</v>
      </c>
      <c r="EZ554" s="222">
        <f t="shared" ref="EZ554:EZ616" si="1521">2*IMREAL(K293)*COS(2*PI()*B293*150/Nt_load2)-2*IMAGINARY(K293)*SIN(2*PI()*B293*150/Nt_load2)</f>
        <v>0</v>
      </c>
      <c r="FA554" s="222">
        <f t="shared" ref="FA554:FA616" si="1522">2*IMREAL(K293)*COS(2*PI()*B293*151/Nt_load2)-2*IMAGINARY(K293)*SIN(2*PI()*B293*151/Nt_load2)</f>
        <v>0</v>
      </c>
      <c r="FB554" s="222">
        <f t="shared" ref="FB554:FB616" si="1523">2*IMREAL(K293)*COS(2*PI()*B293*152/Nt_load2)-2*IMAGINARY(K293)*SIN(2*PI()*B293*152/Nt_load2)</f>
        <v>0</v>
      </c>
      <c r="FC554" s="222">
        <f t="shared" ref="FC554:FC616" si="1524">2*IMREAL(K293)*COS(2*PI()*B293*153/Nt_load2)-2*IMAGINARY(K293)*SIN(2*PI()*B293*153/Nt_load2)</f>
        <v>0</v>
      </c>
      <c r="FD554" s="222">
        <f t="shared" ref="FD554:FD616" si="1525">2*IMREAL(K293)*COS(2*PI()*B293*154/Nt_load2)-2*IMAGINARY(K293)*SIN(2*PI()*B293*154/Nt_load2)</f>
        <v>0</v>
      </c>
      <c r="FE554" s="222">
        <f t="shared" ref="FE554:FE616" si="1526">2*IMREAL(K293)*COS(2*PI()*B293*155/Nt_load2)-2*IMAGINARY(K293)*SIN(2*PI()*B293*155/Nt_load2)</f>
        <v>0</v>
      </c>
      <c r="FF554" s="222">
        <f t="shared" ref="FF554:FF616" si="1527">2*IMREAL(K293)*COS(2*PI()*B293*156/Nt_load2)-2*IMAGINARY(K293)*SIN(2*PI()*B293*156/Nt_load2)</f>
        <v>0</v>
      </c>
      <c r="FG554" s="222">
        <f t="shared" ref="FG554:FG616" si="1528">2*IMREAL(K293)*COS(2*PI()*B293*157/Nt_load2)-2*IMAGINARY(K293)*SIN(2*PI()*B293*157/Nt_load2)</f>
        <v>0</v>
      </c>
      <c r="FH554" s="222">
        <f t="shared" ref="FH554:FH616" si="1529">2*IMREAL(K293)*COS(2*PI()*B293*158/Nt_load2)-2*IMAGINARY(K293)*SIN(2*PI()*B293*158/Nt_load2)</f>
        <v>0</v>
      </c>
      <c r="FI554" s="222">
        <f t="shared" ref="FI554:FI616" si="1530">2*IMREAL(K293)*COS(2*PI()*B293*159/Nt_load2)-2*IMAGINARY(K293)*SIN(2*PI()*B293*159/Nt_load2)</f>
        <v>0</v>
      </c>
      <c r="FJ554" s="222">
        <f t="shared" ref="FJ554:FJ616" si="1531">2*IMREAL(K293)*COS(2*PI()*B293*160/Nt_load2)-2*IMAGINARY(K293)*SIN(2*PI()*B293*160/Nt_load2)</f>
        <v>0</v>
      </c>
      <c r="FK554" s="222">
        <f t="shared" ref="FK554:FK616" si="1532">2*IMREAL(K293)*COS(2*PI()*B293*161/Nt_load2)-2*IMAGINARY(K293)*SIN(2*PI()*B293*161/Nt_load2)</f>
        <v>0</v>
      </c>
      <c r="FL554" s="222">
        <f t="shared" ref="FL554:FL616" si="1533">2*IMREAL(K293)*COS(2*PI()*B293*162/Nt_load2)-2*IMAGINARY(K293)*SIN(2*PI()*B293*162/Nt_load2)</f>
        <v>0</v>
      </c>
      <c r="FM554" s="222">
        <f t="shared" ref="FM554:FM616" si="1534">2*IMREAL(K293)*COS(2*PI()*B293*163/Nt_load2)-2*IMAGINARY(K293)*SIN(2*PI()*B293*163/Nt_load2)</f>
        <v>0</v>
      </c>
      <c r="FN554" s="222">
        <f t="shared" ref="FN554:FN616" si="1535">2*IMREAL(K293)*COS(2*PI()*B293*164/Nt_load2)-2*IMAGINARY(K293)*SIN(2*PI()*B293*164/Nt_load2)</f>
        <v>0</v>
      </c>
      <c r="FO554" s="222">
        <f t="shared" ref="FO554:FO616" si="1536">2*IMREAL(K293)*COS(2*PI()*B293*165/Nt_load2)-2*IMAGINARY(K293)*SIN(2*PI()*B293*165/Nt_load2)</f>
        <v>0</v>
      </c>
      <c r="FP554" s="222">
        <f t="shared" ref="FP554:FP616" si="1537">2*IMREAL(K293)*COS(2*PI()*B293*166/Nt_load2)-2*IMAGINARY(K293)*SIN(2*PI()*B293*166/Nt_load2)</f>
        <v>0</v>
      </c>
      <c r="FQ554" s="222">
        <f t="shared" ref="FQ554:FQ616" si="1538">2*IMREAL(K293)*COS(2*PI()*B293*167/Nt_load2)-2*IMAGINARY(K293)*SIN(2*PI()*B293*167/Nt_load2)</f>
        <v>0</v>
      </c>
      <c r="FR554" s="222">
        <f t="shared" ref="FR554:FR616" si="1539">2*IMREAL(K293)*COS(2*PI()*B293*168/Nt_load2)-2*IMAGINARY(K293)*SIN(2*PI()*B293*168/Nt_load2)</f>
        <v>0</v>
      </c>
      <c r="FS554" s="222">
        <f t="shared" ref="FS554:FS616" si="1540">2*IMREAL(K293)*COS(2*PI()*B293*169/Nt_load2)-2*IMAGINARY(K293)*SIN(2*PI()*B293*169/Nt_load2)</f>
        <v>0</v>
      </c>
      <c r="FT554" s="222">
        <f t="shared" ref="FT554:FT616" si="1541">2*IMREAL(K293)*COS(2*PI()*B293*170/Nt_load2)-2*IMAGINARY(K293)*SIN(2*PI()*B293*170/Nt_load2)</f>
        <v>0</v>
      </c>
      <c r="FU554" s="222">
        <f t="shared" ref="FU554:FU616" si="1542">2*IMREAL(K293)*COS(2*PI()*B293*171/Nt_load2)-2*IMAGINARY(K293)*SIN(2*PI()*B293*171/Nt_load2)</f>
        <v>0</v>
      </c>
      <c r="FV554" s="222">
        <f t="shared" ref="FV554:FV616" si="1543">2*IMREAL(K293)*COS(2*PI()*B293*172/Nt_load2)-2*IMAGINARY(K293)*SIN(2*PI()*B293*172/Nt_load2)</f>
        <v>0</v>
      </c>
      <c r="FW554" s="222">
        <f t="shared" ref="FW554:FW616" si="1544">2*IMREAL(K293)*COS(2*PI()*B293*173/Nt_load2)-2*IMAGINARY(K293)*SIN(2*PI()*B293*173/Nt_load2)</f>
        <v>0</v>
      </c>
      <c r="FX554" s="222">
        <f t="shared" ref="FX554:FX616" si="1545">2*IMREAL(K293)*COS(2*PI()*B293*174/Nt_load2)-2*IMAGINARY(K293)*SIN(2*PI()*B293*174/Nt_load2)</f>
        <v>0</v>
      </c>
      <c r="FY554" s="222">
        <f t="shared" ref="FY554:FY616" si="1546">2*IMREAL(K293)*COS(2*PI()*B293*175/Nt_load2)-2*IMAGINARY(K293)*SIN(2*PI()*B293*175/Nt_load2)</f>
        <v>0</v>
      </c>
      <c r="FZ554" s="222">
        <f t="shared" ref="FZ554:FZ616" si="1547">2*IMREAL(K293)*COS(2*PI()*B293*176/Nt_load2)-2*IMAGINARY(K293)*SIN(2*PI()*B293*176/Nt_load2)</f>
        <v>0</v>
      </c>
      <c r="GA554" s="222">
        <f t="shared" ref="GA554:GA616" si="1548">2*IMREAL(K293)*COS(2*PI()*B293*177/Nt_load2)-2*IMAGINARY(K293)*SIN(2*PI()*B293*177/Nt_load2)</f>
        <v>0</v>
      </c>
      <c r="GB554" s="222">
        <f t="shared" ref="GB554:GB616" si="1549">2*IMREAL(K293)*COS(2*PI()*B293*178/Nt_load2)-2*IMAGINARY(K293)*SIN(2*PI()*B293*178/Nt_load2)</f>
        <v>0</v>
      </c>
      <c r="GC554" s="222">
        <f t="shared" ref="GC554:GC616" si="1550">2*IMREAL(K293)*COS(2*PI()*B293*179/Nt_load2)-2*IMAGINARY(K293)*SIN(2*PI()*B293*179/Nt_load2)</f>
        <v>0</v>
      </c>
      <c r="GD554" s="222">
        <f t="shared" ref="GD554:GD616" si="1551">2*IMREAL(K293)*COS(2*PI()*B293*180/Nt_load2)-2*IMAGINARY(K293)*SIN(2*PI()*B293*180/Nt_load2)</f>
        <v>0</v>
      </c>
      <c r="GE554" s="222">
        <f t="shared" ref="GE554:GE616" si="1552">2*IMREAL(K293)*COS(2*PI()*B293*181/Nt_load2)-2*IMAGINARY(K293)*SIN(2*PI()*B293*181/Nt_load2)</f>
        <v>0</v>
      </c>
      <c r="GF554" s="222">
        <f t="shared" ref="GF554:GF616" si="1553">2*IMREAL(K293)*COS(2*PI()*B293*182/Nt_load2)-2*IMAGINARY(K293)*SIN(2*PI()*B293*182/Nt_load2)</f>
        <v>0</v>
      </c>
      <c r="GG554" s="222">
        <f t="shared" ref="GG554:GG616" si="1554">2*IMREAL(K293)*COS(2*PI()*B293*183/Nt_load2)-2*IMAGINARY(K293)*SIN(2*PI()*B293*183/Nt_load2)</f>
        <v>0</v>
      </c>
      <c r="GH554" s="222">
        <f t="shared" ref="GH554:GH616" si="1555">2*IMREAL(K293)*COS(2*PI()*B293*184/Nt_load2)-2*IMAGINARY(K293)*SIN(2*PI()*B293*184/Nt_load2)</f>
        <v>0</v>
      </c>
      <c r="GI554" s="222">
        <f t="shared" ref="GI554:GI616" si="1556">2*IMREAL(K293)*COS(2*PI()*B293*185/Nt_load2)-2*IMAGINARY(K293)*SIN(2*PI()*B293*185/Nt_load2)</f>
        <v>0</v>
      </c>
      <c r="GJ554" s="222">
        <f t="shared" ref="GJ554:GJ616" si="1557">2*IMREAL(K293)*COS(2*PI()*B293*186/Nt_load2)-2*IMAGINARY(K293)*SIN(2*PI()*B293*186/Nt_load2)</f>
        <v>0</v>
      </c>
      <c r="GK554" s="222">
        <f t="shared" ref="GK554:GK616" si="1558">2*IMREAL(K293)*COS(2*PI()*B293*187/Nt_load2)-2*IMAGINARY(K293)*SIN(2*PI()*B293*187/Nt_load2)</f>
        <v>0</v>
      </c>
      <c r="GL554" s="222">
        <f t="shared" ref="GL554:GL616" si="1559">2*IMREAL(K293)*COS(2*PI()*B293*188/Nt_load2)-2*IMAGINARY(K293)*SIN(2*PI()*B293*188/Nt_load2)</f>
        <v>0</v>
      </c>
      <c r="GM554" s="222">
        <f t="shared" ref="GM554:GM616" si="1560">2*IMREAL(K293)*COS(2*PI()*B293*189/Nt_load2)-2*IMAGINARY(K293)*SIN(2*PI()*B293*189/Nt_load2)</f>
        <v>0</v>
      </c>
      <c r="GN554" s="222">
        <f t="shared" ref="GN554:GN616" si="1561">2*IMREAL(K293)*COS(2*PI()*B293*190/Nt_load2)-2*IMAGINARY(K293)*SIN(2*PI()*B293*190/Nt_load2)</f>
        <v>0</v>
      </c>
      <c r="GO554" s="222">
        <f t="shared" ref="GO554:GO616" si="1562">2*IMREAL(K293)*COS(2*PI()*B293*191/Nt_load2)-2*IMAGINARY(K293)*SIN(2*PI()*B293*191/Nt_load2)</f>
        <v>0</v>
      </c>
      <c r="GP554" s="222">
        <f t="shared" ref="GP554:GP616" si="1563">2*IMREAL(K293)*COS(2*PI()*B293*192/Nt_load2)-2*IMAGINARY(K293)*SIN(2*PI()*B293*192/Nt_load2)</f>
        <v>0</v>
      </c>
      <c r="GQ554" s="222">
        <f t="shared" ref="GQ554:GQ616" si="1564">2*IMREAL(K293)*COS(2*PI()*B293*193/Nt_load2)-2*IMAGINARY(K293)*SIN(2*PI()*B293*193/Nt_load2)</f>
        <v>0</v>
      </c>
      <c r="GR554" s="222">
        <f t="shared" ref="GR554:GR616" si="1565">2*IMREAL(K293)*COS(2*PI()*B293*194/Nt_load2)-2*IMAGINARY(K293)*SIN(2*PI()*B293*194/Nt_load2)</f>
        <v>0</v>
      </c>
      <c r="GS554" s="222">
        <f t="shared" ref="GS554:GS616" si="1566">2*IMREAL(K293)*COS(2*PI()*B293*195/Nt_load2)-2*IMAGINARY(K293)*SIN(2*PI()*B293*195/Nt_load2)</f>
        <v>0</v>
      </c>
      <c r="GT554" s="222">
        <f t="shared" ref="GT554:GT616" si="1567">2*IMREAL(K293)*COS(2*PI()*B293*196/Nt_load2)-2*IMAGINARY(K293)*SIN(2*PI()*B293*196/Nt_load2)</f>
        <v>0</v>
      </c>
      <c r="GU554" s="222">
        <f t="shared" ref="GU554:GU616" si="1568">2*IMREAL(K293)*COS(2*PI()*B293*197/Nt_load2)-2*IMAGINARY(K293)*SIN(2*PI()*B293*197/Nt_load2)</f>
        <v>0</v>
      </c>
      <c r="GV554" s="222">
        <f t="shared" ref="GV554:GV616" si="1569">2*IMREAL(K293)*COS(2*PI()*B293*198/Nt_load2)-2*IMAGINARY(K293)*SIN(2*PI()*B293*198/Nt_load2)</f>
        <v>0</v>
      </c>
      <c r="GW554" s="222">
        <f t="shared" ref="GW554:GW616" si="1570">2*IMREAL(K293)*COS(2*PI()*B293*199/Nt_load2)-2*IMAGINARY(K293)*SIN(2*PI()*B293*199/Nt_load2)</f>
        <v>0</v>
      </c>
      <c r="GX554" s="222">
        <f t="shared" ref="GX554:GX616" si="1571">2*IMREAL(K293)*COS(2*PI()*B293*200/Nt_load2)-2*IMAGINARY(K293)*SIN(2*PI()*B293*200/Nt_load2)</f>
        <v>0</v>
      </c>
      <c r="GY554" s="222">
        <f t="shared" ref="GY554:GY616" si="1572">2*IMREAL(K293)*COS(2*PI()*B293*201/Nt_load2)-2*IMAGINARY(K293)*SIN(2*PI()*B293*201/Nt_load2)</f>
        <v>0</v>
      </c>
      <c r="GZ554" s="222">
        <f t="shared" ref="GZ554:GZ616" si="1573">2*IMREAL(K293)*COS(2*PI()*B293*202/Nt_load2)-2*IMAGINARY(K293)*SIN(2*PI()*B293*202/Nt_load2)</f>
        <v>0</v>
      </c>
      <c r="HA554" s="222">
        <f t="shared" ref="HA554:HA616" si="1574">2*IMREAL(K293)*COS(2*PI()*B293*203/Nt_load2)-2*IMAGINARY(K293)*SIN(2*PI()*B293*203/Nt_load2)</f>
        <v>0</v>
      </c>
      <c r="HB554" s="222">
        <f t="shared" ref="HB554:HB616" si="1575">2*IMREAL(K293)*COS(2*PI()*B293*204/Nt_load2)-2*IMAGINARY(K293)*SIN(2*PI()*B293*204/Nt_load2)</f>
        <v>0</v>
      </c>
      <c r="HC554" s="222">
        <f t="shared" ref="HC554:HC616" si="1576">2*IMREAL(K293)*COS(2*PI()*B293*205/Nt_load2)-2*IMAGINARY(K293)*SIN(2*PI()*B293*205/Nt_load2)</f>
        <v>0</v>
      </c>
      <c r="HD554" s="222">
        <f t="shared" ref="HD554:HD616" si="1577">2*IMREAL(K293)*COS(2*PI()*B293*206/Nt_load2)-2*IMAGINARY(K293)*SIN(2*PI()*B293*206/Nt_load2)</f>
        <v>0</v>
      </c>
      <c r="HE554" s="222">
        <f t="shared" ref="HE554:HE616" si="1578">2*IMREAL(K293)*COS(2*PI()*B293*207/Nt_load2)-2*IMAGINARY(K293)*SIN(2*PI()*B293*207/Nt_load2)</f>
        <v>0</v>
      </c>
      <c r="HF554" s="222">
        <f t="shared" ref="HF554:HF616" si="1579">2*IMREAL(K293)*COS(2*PI()*B293*208/Nt_load2)-2*IMAGINARY(K293)*SIN(2*PI()*B293*208/Nt_load2)</f>
        <v>0</v>
      </c>
      <c r="HG554" s="222">
        <f t="shared" ref="HG554:HG616" si="1580">2*IMREAL(K293)*COS(2*PI()*B293*209/Nt_load2)-2*IMAGINARY(K293)*SIN(2*PI()*B293*209/Nt_load2)</f>
        <v>0</v>
      </c>
      <c r="HH554" s="222">
        <f t="shared" ref="HH554:HH616" si="1581">2*IMREAL(K293)*COS(2*PI()*B293*210/Nt_load2)-2*IMAGINARY(K293)*SIN(2*PI()*B293*210/Nt_load2)</f>
        <v>0</v>
      </c>
      <c r="HI554" s="222">
        <f t="shared" ref="HI554:HI616" si="1582">2*IMREAL(K293)*COS(2*PI()*B293*211/Nt_load2)-2*IMAGINARY(K293)*SIN(2*PI()*B293*211/Nt_load2)</f>
        <v>0</v>
      </c>
      <c r="HJ554" s="222">
        <f t="shared" ref="HJ554:HJ616" si="1583">2*IMREAL(K293)*COS(2*PI()*B293*212/Nt_load2)-2*IMAGINARY(K293)*SIN(2*PI()*B293*212/Nt_load2)</f>
        <v>0</v>
      </c>
      <c r="HK554" s="222">
        <f t="shared" ref="HK554:HK616" si="1584">2*IMREAL(K293)*COS(2*PI()*B293*213/Nt_load2)-2*IMAGINARY(K293)*SIN(2*PI()*B293*213/Nt_load2)</f>
        <v>0</v>
      </c>
      <c r="HL554" s="222">
        <f t="shared" ref="HL554:HL616" si="1585">2*IMREAL(K293)*COS(2*PI()*B293*214/Nt_load2)-2*IMAGINARY(K293)*SIN(2*PI()*B293*214/Nt_load2)</f>
        <v>0</v>
      </c>
      <c r="HM554" s="222">
        <f t="shared" ref="HM554:HM616" si="1586">2*IMREAL(K293)*COS(2*PI()*B293*215/Nt_load2)-2*IMAGINARY(K293)*SIN(2*PI()*B293*215/Nt_load2)</f>
        <v>0</v>
      </c>
      <c r="HN554" s="222">
        <f t="shared" ref="HN554:HN616" si="1587">2*IMREAL(K293)*COS(2*PI()*B293*216/Nt_load2)-2*IMAGINARY(K293)*SIN(2*PI()*B293*216/Nt_load2)</f>
        <v>0</v>
      </c>
      <c r="HO554" s="222">
        <f t="shared" ref="HO554:HO616" si="1588">2*IMREAL(K293)*COS(2*PI()*B293*217/Nt_load2)-2*IMAGINARY(K293)*SIN(2*PI()*B293*217/Nt_load2)</f>
        <v>0</v>
      </c>
      <c r="HP554" s="222">
        <f t="shared" ref="HP554:HP616" si="1589">2*IMREAL(K293)*COS(2*PI()*B293*218/Nt_load2)-2*IMAGINARY(K293)*SIN(2*PI()*B293*218/Nt_load2)</f>
        <v>0</v>
      </c>
      <c r="HQ554" s="222">
        <f t="shared" ref="HQ554:HQ616" si="1590">2*IMREAL(K293)*COS(2*PI()*B293*219/Nt_load2)-2*IMAGINARY(K293)*SIN(2*PI()*B293*219/Nt_load2)</f>
        <v>0</v>
      </c>
      <c r="HR554" s="222">
        <f t="shared" ref="HR554:HR616" si="1591">2*IMREAL(K293)*COS(2*PI()*B293*220/Nt_load2)-2*IMAGINARY(K293)*SIN(2*PI()*B293*220/Nt_load2)</f>
        <v>0</v>
      </c>
      <c r="HS554" s="222">
        <f t="shared" ref="HS554:HS616" si="1592">2*IMREAL(K293)*COS(2*PI()*B293*221/Nt_load2)-2*IMAGINARY(K293)*SIN(2*PI()*B293*221/Nt_load2)</f>
        <v>0</v>
      </c>
      <c r="HT554" s="222">
        <f t="shared" ref="HT554:HT616" si="1593">2*IMREAL(K293)*COS(2*PI()*B293*222/Nt_load2)-2*IMAGINARY(K293)*SIN(2*PI()*B293*222/Nt_load2)</f>
        <v>0</v>
      </c>
      <c r="HU554" s="222">
        <f t="shared" ref="HU554:HU616" si="1594">2*IMREAL(K293)*COS(2*PI()*B293*223/Nt_load2)-2*IMAGINARY(K293)*SIN(2*PI()*B293*223/Nt_load2)</f>
        <v>0</v>
      </c>
      <c r="HV554" s="222">
        <f t="shared" ref="HV554:HV616" si="1595">2*IMREAL(K293)*COS(2*PI()*B293*224/Nt_load2)-2*IMAGINARY(K293)*SIN(2*PI()*B293*224/Nt_load2)</f>
        <v>0</v>
      </c>
      <c r="HW554" s="222">
        <f t="shared" ref="HW554:HW616" si="1596">2*IMREAL(K293)*COS(2*PI()*B293*225/Nt_load2)-2*IMAGINARY(K293)*SIN(2*PI()*B293*225/Nt_load2)</f>
        <v>0</v>
      </c>
      <c r="HX554" s="222">
        <f t="shared" ref="HX554:HX616" si="1597">2*IMREAL(K293)*COS(2*PI()*B293*226/Nt_load2)-2*IMAGINARY(K293)*SIN(2*PI()*B293*226/Nt_load2)</f>
        <v>0</v>
      </c>
      <c r="HY554" s="222">
        <f t="shared" ref="HY554:HY616" si="1598">2*IMREAL(K293)*COS(2*PI()*B293*227/Nt_load2)-2*IMAGINARY(K293)*SIN(2*PI()*B293*227/Nt_load2)</f>
        <v>0</v>
      </c>
      <c r="HZ554" s="222">
        <f t="shared" ref="HZ554:HZ616" si="1599">2*IMREAL(K293)*COS(2*PI()*B293*228/Nt_load2)-2*IMAGINARY(K293)*SIN(2*PI()*B293*228/Nt_load2)</f>
        <v>0</v>
      </c>
      <c r="IA554" s="222">
        <f t="shared" ref="IA554:IA616" si="1600">2*IMREAL(K293)*COS(2*PI()*B293*229/Nt_load2)-2*IMAGINARY(K293)*SIN(2*PI()*B293*229/Nt_load2)</f>
        <v>0</v>
      </c>
      <c r="IB554" s="222">
        <f t="shared" ref="IB554:IB616" si="1601">2*IMREAL(K293)*COS(2*PI()*B293*230/Nt_load2)-2*IMAGINARY(K293)*SIN(2*PI()*B293*230/Nt_load2)</f>
        <v>0</v>
      </c>
      <c r="IC554" s="222">
        <f t="shared" ref="IC554:IC616" si="1602">2*IMREAL(K293)*COS(2*PI()*B293*231/Nt_load2)-2*IMAGINARY(K293)*SIN(2*PI()*B293*231/Nt_load2)</f>
        <v>0</v>
      </c>
      <c r="ID554" s="222">
        <f t="shared" ref="ID554:ID616" si="1603">2*IMREAL(K293)*COS(2*PI()*B293*232/Nt_load2)-2*IMAGINARY(K293)*SIN(2*PI()*B293*232/Nt_load2)</f>
        <v>0</v>
      </c>
      <c r="IE554" s="222">
        <f t="shared" ref="IE554:IE616" si="1604">2*IMREAL(K293)*COS(2*PI()*B293*233/Nt_load2)-2*IMAGINARY(K293)*SIN(2*PI()*B293*223/Nt_load2)</f>
        <v>0</v>
      </c>
      <c r="IF554" s="222">
        <f t="shared" ref="IF554:IF616" si="1605">2*IMREAL(K293)*COS(2*PI()*B293*234/Nt_load2)-2*IMAGINARY(K293)*SIN(2*PI()*B293*234/Nt_load2)</f>
        <v>0</v>
      </c>
      <c r="IG554" s="222">
        <f t="shared" ref="IG554:IG616" si="1606">2*IMREAL(K293)*COS(2*PI()*B293*235/Nt_load2)-2*IMAGINARY(K293)*SIN(2*PI()*B293*235/Nt_load2)</f>
        <v>0</v>
      </c>
      <c r="IH554" s="222">
        <f t="shared" ref="IH554:IH616" si="1607">2*IMREAL(K293)*COS(2*PI()*B293*236/Nt_load2)-2*IMAGINARY(K293)*SIN(2*PI()*B293*236/Nt_load2)</f>
        <v>0</v>
      </c>
      <c r="II554" s="222">
        <f t="shared" ref="II554:II616" si="1608">2*IMREAL(K293)*COS(2*PI()*B293*237/Nt_load2)-2*IMAGINARY(K293)*SIN(2*PI()*B293*237/Nt_load2)</f>
        <v>0</v>
      </c>
      <c r="IJ554" s="222">
        <f t="shared" ref="IJ554:IJ616" si="1609">2*IMREAL(K293)*COS(2*PI()*B293*238/Nt_load2)-2*IMAGINARY(K293)*SIN(2*PI()*B293*238/Nt_load2)</f>
        <v>0</v>
      </c>
      <c r="IK554" s="222">
        <f t="shared" ref="IK554:IK616" si="1610">2*IMREAL(K293)*COS(2*PI()*B293*239/Nt_load2)-2*IMAGINARY(K293)*SIN(2*PI()*B293*239/Nt_load2)</f>
        <v>0</v>
      </c>
      <c r="IL554" s="222">
        <f t="shared" ref="IL554:IL616" si="1611">2*IMREAL(K293)*COS(2*PI()*B293*240/Nt_load2)-2*IMAGINARY(K293)*SIN(2*PI()*B293*240/Nt_load2)</f>
        <v>0</v>
      </c>
      <c r="IM554" s="222">
        <f t="shared" ref="IM554:IM616" si="1612">2*IMREAL(K293)*COS(2*PI()*B293*241/Nt_load2)-2*IMAGINARY(K293)*SIN(2*PI()*B293*241/Nt_load2)</f>
        <v>0</v>
      </c>
      <c r="IN554" s="222">
        <f t="shared" ref="IN554:IN616" si="1613">2*IMREAL(K293)*COS(2*PI()*B293*242/Nt_load2)-2*IMAGINARY(K293)*SIN(2*PI()*B293*242/Nt_load2)</f>
        <v>0</v>
      </c>
      <c r="IO554" s="222">
        <f t="shared" ref="IO554:IO616" si="1614">2*IMREAL(K293)*COS(2*PI()*B293*243/Nt_load2)-2*IMAGINARY(K293)*SIN(2*PI()*B293*243/Nt_load2)</f>
        <v>0</v>
      </c>
      <c r="IP554" s="222">
        <f t="shared" ref="IP554:IP616" si="1615">2*IMREAL(K293)*COS(2*PI()*B293*244/Nt_load2)-2*IMAGINARY(K293)*SIN(2*PI()*B293*244/Nt_load2)</f>
        <v>0</v>
      </c>
      <c r="IQ554" s="222">
        <f t="shared" ref="IQ554:IQ616" si="1616">2*IMREAL(K293)*COS(2*PI()*B293*245/Nt_load2)-2*IMAGINARY(K293)*SIN(2*PI()*B293*245/Nt_load2)</f>
        <v>0</v>
      </c>
      <c r="IR554" s="222">
        <f t="shared" ref="IR554:IR616" si="1617">2*IMREAL(K293)*COS(2*PI()*B293*246/Nt_load2)-2*IMAGINARY(K293)*SIN(2*PI()*B293*246/Nt_load2)</f>
        <v>0</v>
      </c>
      <c r="IS554" s="222">
        <f t="shared" ref="IS554:IS616" si="1618">2*IMREAL(K293)*COS(2*PI()*B293*247/Nt_load2)-2*IMAGINARY(K293)*SIN(2*PI()*B293*247/Nt_load2)</f>
        <v>0</v>
      </c>
      <c r="IT554" s="222">
        <f t="shared" ref="IT554:IT616" si="1619">2*IMREAL(K293)*COS(2*PI()*B293*248/Nt_load2)-2*IMAGINARY(K293)*SIN(2*PI()*B293*248/Nt_load2)</f>
        <v>0</v>
      </c>
      <c r="IU554" s="222">
        <f t="shared" ref="IU554:IU616" si="1620">2*IMREAL(K293)*COS(2*PI()*B293*249/Nt_load2)-2*IMAGINARY(K293)*SIN(2*PI()*B293*249/Nt_load2)</f>
        <v>0</v>
      </c>
      <c r="IV554" s="222">
        <f t="shared" ref="IV554:IV616" si="1621">2*IMREAL(K293)*COS(2*PI()*B293*250/Nt_load2)-2*IMAGINARY(K293)*SIN(2*PI()*B293*250/Nt_load2)</f>
        <v>0</v>
      </c>
      <c r="IW554" s="222">
        <f t="shared" ref="IW554:IW616" si="1622">2*IMREAL(K293)*COS(2*PI()*B293*251/Nt_load2)-2*IMAGINARY(K293)*SIN(2*PI()*B293*251/Nt_load2)</f>
        <v>0</v>
      </c>
      <c r="IX554" s="222">
        <f t="shared" ref="IX554:IX616" si="1623">2*IMREAL(K293)*COS(2*PI()*B293*252/Nt_load2)-2*IMAGINARY(K293)*SIN(2*PI()*B293*252/Nt_load2)</f>
        <v>0</v>
      </c>
      <c r="IY554" s="222">
        <f t="shared" ref="IY554:IY616" si="1624">2*IMREAL(K293)*COS(2*PI()*B293*253/Nt_load2)-2*IMAGINARY(K293)*SIN(2*PI()*B293*253/Nt_load2)</f>
        <v>0</v>
      </c>
      <c r="IZ554" s="222">
        <f t="shared" ref="IZ554:IZ616" si="1625">2*IMREAL(K293)*COS(2*PI()*B293*254/Nt_load2)-2*IMAGINARY(K293)*SIN(2*PI()*B293*254/Nt_load2)</f>
        <v>0</v>
      </c>
      <c r="JA554" s="222">
        <f t="shared" ref="JA554:JA616" si="1626">2*IMREAL(K293)*COS(2*PI()*B293*255/Nt_load2)-2*IMAGINARY(K293)*SIN(2*PI()*B293*255/Nt_load2)</f>
        <v>0</v>
      </c>
      <c r="JB554" s="222">
        <f t="shared" ref="JB554:JB616" si="1627">2*IMREAL(K293)*COS(2*PI()*B293*256/Nt_load2)-2*IMAGINARY(K293)*SIN(2*PI()*B293*256/Nt_load2)</f>
        <v>0</v>
      </c>
    </row>
    <row r="555" spans="2:262">
      <c r="B555" s="230">
        <v>194</v>
      </c>
      <c r="C555" s="229">
        <f t="shared" ref="C555:C617" si="1628">C554+Div_Nt_load2</f>
        <v>3.7890625000000029E-3</v>
      </c>
      <c r="D555" s="226">
        <f t="shared" ca="1" si="1371"/>
        <v>24.481425010661365</v>
      </c>
      <c r="E555" s="225">
        <f ca="1">GR361</f>
        <v>0.48142501066136573</v>
      </c>
      <c r="F555" s="224">
        <v>194</v>
      </c>
      <c r="G555" s="222">
        <f t="shared" si="1372"/>
        <v>0</v>
      </c>
      <c r="H555" s="222">
        <f t="shared" si="1373"/>
        <v>0</v>
      </c>
      <c r="I555" s="222">
        <f t="shared" si="1374"/>
        <v>0</v>
      </c>
      <c r="J555" s="222">
        <f t="shared" si="1375"/>
        <v>0</v>
      </c>
      <c r="K555" s="222">
        <f t="shared" si="1376"/>
        <v>0</v>
      </c>
      <c r="L555" s="222">
        <f t="shared" si="1377"/>
        <v>0</v>
      </c>
      <c r="M555" s="222">
        <f t="shared" si="1378"/>
        <v>0</v>
      </c>
      <c r="N555" s="222">
        <f t="shared" si="1379"/>
        <v>0</v>
      </c>
      <c r="O555" s="222">
        <f t="shared" si="1380"/>
        <v>0</v>
      </c>
      <c r="P555" s="222">
        <f t="shared" si="1381"/>
        <v>0</v>
      </c>
      <c r="Q555" s="222">
        <f t="shared" si="1382"/>
        <v>0</v>
      </c>
      <c r="R555" s="222">
        <f t="shared" si="1383"/>
        <v>0</v>
      </c>
      <c r="S555" s="222">
        <f t="shared" si="1384"/>
        <v>0</v>
      </c>
      <c r="T555" s="222">
        <f t="shared" si="1385"/>
        <v>0</v>
      </c>
      <c r="U555" s="222">
        <f t="shared" si="1386"/>
        <v>0</v>
      </c>
      <c r="V555" s="222">
        <f t="shared" si="1387"/>
        <v>0</v>
      </c>
      <c r="W555" s="222">
        <f t="shared" si="1388"/>
        <v>0</v>
      </c>
      <c r="X555" s="222">
        <f t="shared" si="1389"/>
        <v>0</v>
      </c>
      <c r="Y555" s="222">
        <f t="shared" si="1390"/>
        <v>0</v>
      </c>
      <c r="Z555" s="222">
        <f t="shared" si="1391"/>
        <v>0</v>
      </c>
      <c r="AA555" s="222">
        <f t="shared" si="1392"/>
        <v>0</v>
      </c>
      <c r="AB555" s="222">
        <f t="shared" si="1393"/>
        <v>0</v>
      </c>
      <c r="AC555" s="222">
        <f t="shared" si="1394"/>
        <v>0</v>
      </c>
      <c r="AD555" s="222">
        <f t="shared" si="1395"/>
        <v>0</v>
      </c>
      <c r="AE555" s="222">
        <f t="shared" si="1396"/>
        <v>0</v>
      </c>
      <c r="AF555" s="222">
        <f t="shared" si="1397"/>
        <v>0</v>
      </c>
      <c r="AG555" s="222">
        <f t="shared" si="1398"/>
        <v>0</v>
      </c>
      <c r="AH555" s="222">
        <f t="shared" si="1399"/>
        <v>0</v>
      </c>
      <c r="AI555" s="222">
        <f t="shared" si="1400"/>
        <v>0</v>
      </c>
      <c r="AJ555" s="222">
        <f t="shared" si="1401"/>
        <v>0</v>
      </c>
      <c r="AK555" s="222">
        <f t="shared" si="1402"/>
        <v>0</v>
      </c>
      <c r="AL555" s="222">
        <f t="shared" si="1403"/>
        <v>0</v>
      </c>
      <c r="AM555" s="222">
        <f t="shared" si="1404"/>
        <v>0</v>
      </c>
      <c r="AN555" s="222">
        <f t="shared" si="1405"/>
        <v>0</v>
      </c>
      <c r="AO555" s="222">
        <f t="shared" si="1406"/>
        <v>0</v>
      </c>
      <c r="AP555" s="222">
        <f t="shared" si="1407"/>
        <v>0</v>
      </c>
      <c r="AQ555" s="222">
        <f t="shared" si="1408"/>
        <v>0</v>
      </c>
      <c r="AR555" s="222">
        <f t="shared" si="1409"/>
        <v>0</v>
      </c>
      <c r="AS555" s="222">
        <f t="shared" si="1410"/>
        <v>0</v>
      </c>
      <c r="AT555" s="222">
        <f t="shared" si="1411"/>
        <v>0</v>
      </c>
      <c r="AU555" s="222">
        <f t="shared" si="1412"/>
        <v>0</v>
      </c>
      <c r="AV555" s="222">
        <f t="shared" si="1413"/>
        <v>0</v>
      </c>
      <c r="AW555" s="222">
        <f t="shared" si="1414"/>
        <v>0</v>
      </c>
      <c r="AX555" s="222">
        <f t="shared" si="1415"/>
        <v>0</v>
      </c>
      <c r="AY555" s="222">
        <f t="shared" si="1416"/>
        <v>0</v>
      </c>
      <c r="AZ555" s="222">
        <f t="shared" si="1417"/>
        <v>0</v>
      </c>
      <c r="BA555" s="222">
        <f t="shared" si="1418"/>
        <v>0</v>
      </c>
      <c r="BB555" s="222">
        <f t="shared" si="1419"/>
        <v>0</v>
      </c>
      <c r="BC555" s="222">
        <f t="shared" si="1420"/>
        <v>0</v>
      </c>
      <c r="BD555" s="222">
        <f t="shared" si="1421"/>
        <v>0</v>
      </c>
      <c r="BE555" s="222">
        <f t="shared" si="1422"/>
        <v>0</v>
      </c>
      <c r="BF555" s="222">
        <f t="shared" si="1423"/>
        <v>0</v>
      </c>
      <c r="BG555" s="222">
        <f t="shared" si="1424"/>
        <v>0</v>
      </c>
      <c r="BH555" s="222">
        <f t="shared" si="1425"/>
        <v>0</v>
      </c>
      <c r="BI555" s="222">
        <f t="shared" si="1426"/>
        <v>0</v>
      </c>
      <c r="BJ555" s="222">
        <f t="shared" si="1427"/>
        <v>0</v>
      </c>
      <c r="BK555" s="222">
        <f t="shared" si="1428"/>
        <v>0</v>
      </c>
      <c r="BL555" s="222">
        <f t="shared" si="1429"/>
        <v>0</v>
      </c>
      <c r="BM555" s="222">
        <f t="shared" si="1430"/>
        <v>0</v>
      </c>
      <c r="BN555" s="222">
        <f t="shared" si="1431"/>
        <v>0</v>
      </c>
      <c r="BO555" s="222">
        <f t="shared" si="1432"/>
        <v>0</v>
      </c>
      <c r="BP555" s="222">
        <f t="shared" si="1433"/>
        <v>0</v>
      </c>
      <c r="BQ555" s="222">
        <f t="shared" si="1434"/>
        <v>0</v>
      </c>
      <c r="BR555" s="222">
        <f t="shared" si="1435"/>
        <v>0</v>
      </c>
      <c r="BS555" s="222">
        <f t="shared" si="1436"/>
        <v>0</v>
      </c>
      <c r="BT555" s="222">
        <f t="shared" si="1437"/>
        <v>0</v>
      </c>
      <c r="BU555" s="222">
        <f t="shared" si="1438"/>
        <v>0</v>
      </c>
      <c r="BV555" s="222">
        <f t="shared" si="1439"/>
        <v>0</v>
      </c>
      <c r="BW555" s="222">
        <f t="shared" si="1440"/>
        <v>0</v>
      </c>
      <c r="BX555" s="222">
        <f t="shared" si="1441"/>
        <v>0</v>
      </c>
      <c r="BY555" s="222">
        <f t="shared" si="1442"/>
        <v>0</v>
      </c>
      <c r="BZ555" s="222">
        <f t="shared" si="1443"/>
        <v>0</v>
      </c>
      <c r="CA555" s="222">
        <f t="shared" si="1444"/>
        <v>0</v>
      </c>
      <c r="CB555" s="222">
        <f t="shared" si="1445"/>
        <v>0</v>
      </c>
      <c r="CC555" s="222">
        <f t="shared" si="1446"/>
        <v>0</v>
      </c>
      <c r="CD555" s="222">
        <f t="shared" si="1447"/>
        <v>0</v>
      </c>
      <c r="CE555" s="222">
        <f t="shared" si="1448"/>
        <v>0</v>
      </c>
      <c r="CF555" s="222">
        <f t="shared" si="1449"/>
        <v>0</v>
      </c>
      <c r="CG555" s="222">
        <f t="shared" si="1450"/>
        <v>0</v>
      </c>
      <c r="CH555" s="222">
        <f t="shared" si="1451"/>
        <v>0</v>
      </c>
      <c r="CI555" s="222">
        <f t="shared" si="1452"/>
        <v>0</v>
      </c>
      <c r="CJ555" s="222">
        <f t="shared" si="1453"/>
        <v>0</v>
      </c>
      <c r="CK555" s="222">
        <f t="shared" si="1454"/>
        <v>0</v>
      </c>
      <c r="CL555" s="222">
        <f t="shared" si="1455"/>
        <v>0</v>
      </c>
      <c r="CM555" s="222">
        <f t="shared" si="1456"/>
        <v>0</v>
      </c>
      <c r="CN555" s="222">
        <f t="shared" si="1457"/>
        <v>0</v>
      </c>
      <c r="CO555" s="222">
        <f t="shared" si="1458"/>
        <v>0</v>
      </c>
      <c r="CP555" s="222">
        <f t="shared" si="1459"/>
        <v>0</v>
      </c>
      <c r="CQ555" s="222">
        <f t="shared" si="1460"/>
        <v>0</v>
      </c>
      <c r="CR555" s="222">
        <f t="shared" si="1461"/>
        <v>0</v>
      </c>
      <c r="CS555" s="222">
        <f t="shared" si="1462"/>
        <v>0</v>
      </c>
      <c r="CT555" s="222">
        <f t="shared" si="1463"/>
        <v>0</v>
      </c>
      <c r="CU555" s="222">
        <f t="shared" si="1464"/>
        <v>0</v>
      </c>
      <c r="CV555" s="222">
        <f t="shared" si="1465"/>
        <v>0</v>
      </c>
      <c r="CW555" s="222">
        <f t="shared" si="1466"/>
        <v>0</v>
      </c>
      <c r="CX555" s="222">
        <f t="shared" si="1467"/>
        <v>0</v>
      </c>
      <c r="CY555" s="222">
        <f t="shared" si="1468"/>
        <v>0</v>
      </c>
      <c r="CZ555" s="222">
        <f t="shared" si="1469"/>
        <v>0</v>
      </c>
      <c r="DA555" s="222">
        <f t="shared" si="1470"/>
        <v>0</v>
      </c>
      <c r="DB555" s="222">
        <f t="shared" si="1471"/>
        <v>0</v>
      </c>
      <c r="DC555" s="222">
        <f t="shared" si="1472"/>
        <v>0</v>
      </c>
      <c r="DD555" s="222">
        <f t="shared" si="1473"/>
        <v>0</v>
      </c>
      <c r="DE555" s="222">
        <f t="shared" si="1474"/>
        <v>0</v>
      </c>
      <c r="DF555" s="222">
        <f t="shared" si="1475"/>
        <v>0</v>
      </c>
      <c r="DG555" s="222">
        <f t="shared" si="1476"/>
        <v>0</v>
      </c>
      <c r="DH555" s="222">
        <f t="shared" si="1477"/>
        <v>0</v>
      </c>
      <c r="DI555" s="222">
        <f t="shared" si="1478"/>
        <v>0</v>
      </c>
      <c r="DJ555" s="222">
        <f t="shared" si="1479"/>
        <v>0</v>
      </c>
      <c r="DK555" s="222">
        <f t="shared" si="1480"/>
        <v>0</v>
      </c>
      <c r="DL555" s="222">
        <f t="shared" si="1481"/>
        <v>0</v>
      </c>
      <c r="DM555" s="222">
        <f t="shared" si="1482"/>
        <v>0</v>
      </c>
      <c r="DN555" s="222">
        <f t="shared" si="1483"/>
        <v>0</v>
      </c>
      <c r="DO555" s="222">
        <f t="shared" si="1484"/>
        <v>0</v>
      </c>
      <c r="DP555" s="222">
        <f t="shared" si="1485"/>
        <v>0</v>
      </c>
      <c r="DQ555" s="222">
        <f t="shared" si="1486"/>
        <v>0</v>
      </c>
      <c r="DR555" s="222">
        <f t="shared" si="1487"/>
        <v>0</v>
      </c>
      <c r="DS555" s="222">
        <f t="shared" si="1488"/>
        <v>0</v>
      </c>
      <c r="DT555" s="222">
        <f t="shared" si="1489"/>
        <v>0</v>
      </c>
      <c r="DU555" s="222">
        <f t="shared" si="1490"/>
        <v>0</v>
      </c>
      <c r="DV555" s="222">
        <f t="shared" si="1491"/>
        <v>0</v>
      </c>
      <c r="DW555" s="222">
        <f t="shared" si="1492"/>
        <v>0</v>
      </c>
      <c r="DX555" s="222">
        <f t="shared" si="1493"/>
        <v>0</v>
      </c>
      <c r="DY555" s="222">
        <f t="shared" si="1494"/>
        <v>0</v>
      </c>
      <c r="DZ555" s="222">
        <f t="shared" si="1495"/>
        <v>0</v>
      </c>
      <c r="EA555" s="222">
        <f t="shared" si="1496"/>
        <v>0</v>
      </c>
      <c r="EB555" s="222">
        <f t="shared" si="1497"/>
        <v>0</v>
      </c>
      <c r="EC555" s="222">
        <f t="shared" si="1498"/>
        <v>0</v>
      </c>
      <c r="ED555" s="222">
        <f t="shared" si="1499"/>
        <v>0</v>
      </c>
      <c r="EE555" s="222">
        <f t="shared" si="1500"/>
        <v>0</v>
      </c>
      <c r="EF555" s="222">
        <f t="shared" si="1501"/>
        <v>0</v>
      </c>
      <c r="EG555" s="222">
        <f t="shared" si="1502"/>
        <v>0</v>
      </c>
      <c r="EH555" s="222">
        <f t="shared" si="1503"/>
        <v>0</v>
      </c>
      <c r="EI555" s="222">
        <f t="shared" si="1504"/>
        <v>0</v>
      </c>
      <c r="EJ555" s="222">
        <f t="shared" si="1505"/>
        <v>0</v>
      </c>
      <c r="EK555" s="222">
        <f t="shared" si="1506"/>
        <v>0</v>
      </c>
      <c r="EL555" s="222">
        <f t="shared" si="1507"/>
        <v>0</v>
      </c>
      <c r="EM555" s="222">
        <f t="shared" si="1508"/>
        <v>0</v>
      </c>
      <c r="EN555" s="222">
        <f t="shared" si="1509"/>
        <v>0</v>
      </c>
      <c r="EO555" s="222">
        <f t="shared" si="1510"/>
        <v>0</v>
      </c>
      <c r="EP555" s="222">
        <f t="shared" si="1511"/>
        <v>0</v>
      </c>
      <c r="EQ555" s="222">
        <f t="shared" si="1512"/>
        <v>0</v>
      </c>
      <c r="ER555" s="222">
        <f t="shared" si="1513"/>
        <v>0</v>
      </c>
      <c r="ES555" s="222">
        <f t="shared" si="1514"/>
        <v>0</v>
      </c>
      <c r="ET555" s="222">
        <f t="shared" si="1515"/>
        <v>0</v>
      </c>
      <c r="EU555" s="222">
        <f t="shared" si="1516"/>
        <v>0</v>
      </c>
      <c r="EV555" s="222">
        <f t="shared" si="1517"/>
        <v>0</v>
      </c>
      <c r="EW555" s="222">
        <f t="shared" si="1518"/>
        <v>0</v>
      </c>
      <c r="EX555" s="222">
        <f t="shared" si="1519"/>
        <v>0</v>
      </c>
      <c r="EY555" s="222">
        <f t="shared" si="1520"/>
        <v>0</v>
      </c>
      <c r="EZ555" s="222">
        <f t="shared" si="1521"/>
        <v>0</v>
      </c>
      <c r="FA555" s="222">
        <f t="shared" si="1522"/>
        <v>0</v>
      </c>
      <c r="FB555" s="222">
        <f t="shared" si="1523"/>
        <v>0</v>
      </c>
      <c r="FC555" s="222">
        <f t="shared" si="1524"/>
        <v>0</v>
      </c>
      <c r="FD555" s="222">
        <f t="shared" si="1525"/>
        <v>0</v>
      </c>
      <c r="FE555" s="222">
        <f t="shared" si="1526"/>
        <v>0</v>
      </c>
      <c r="FF555" s="222">
        <f t="shared" si="1527"/>
        <v>0</v>
      </c>
      <c r="FG555" s="222">
        <f t="shared" si="1528"/>
        <v>0</v>
      </c>
      <c r="FH555" s="222">
        <f t="shared" si="1529"/>
        <v>0</v>
      </c>
      <c r="FI555" s="222">
        <f t="shared" si="1530"/>
        <v>0</v>
      </c>
      <c r="FJ555" s="222">
        <f t="shared" si="1531"/>
        <v>0</v>
      </c>
      <c r="FK555" s="222">
        <f t="shared" si="1532"/>
        <v>0</v>
      </c>
      <c r="FL555" s="222">
        <f t="shared" si="1533"/>
        <v>0</v>
      </c>
      <c r="FM555" s="222">
        <f t="shared" si="1534"/>
        <v>0</v>
      </c>
      <c r="FN555" s="222">
        <f t="shared" si="1535"/>
        <v>0</v>
      </c>
      <c r="FO555" s="222">
        <f t="shared" si="1536"/>
        <v>0</v>
      </c>
      <c r="FP555" s="222">
        <f t="shared" si="1537"/>
        <v>0</v>
      </c>
      <c r="FQ555" s="222">
        <f t="shared" si="1538"/>
        <v>0</v>
      </c>
      <c r="FR555" s="222">
        <f t="shared" si="1539"/>
        <v>0</v>
      </c>
      <c r="FS555" s="222">
        <f t="shared" si="1540"/>
        <v>0</v>
      </c>
      <c r="FT555" s="222">
        <f t="shared" si="1541"/>
        <v>0</v>
      </c>
      <c r="FU555" s="222">
        <f t="shared" si="1542"/>
        <v>0</v>
      </c>
      <c r="FV555" s="222">
        <f t="shared" si="1543"/>
        <v>0</v>
      </c>
      <c r="FW555" s="222">
        <f t="shared" si="1544"/>
        <v>0</v>
      </c>
      <c r="FX555" s="222">
        <f t="shared" si="1545"/>
        <v>0</v>
      </c>
      <c r="FY555" s="222">
        <f t="shared" si="1546"/>
        <v>0</v>
      </c>
      <c r="FZ555" s="222">
        <f t="shared" si="1547"/>
        <v>0</v>
      </c>
      <c r="GA555" s="222">
        <f t="shared" si="1548"/>
        <v>0</v>
      </c>
      <c r="GB555" s="222">
        <f t="shared" si="1549"/>
        <v>0</v>
      </c>
      <c r="GC555" s="222">
        <f t="shared" si="1550"/>
        <v>0</v>
      </c>
      <c r="GD555" s="222">
        <f t="shared" si="1551"/>
        <v>0</v>
      </c>
      <c r="GE555" s="222">
        <f t="shared" si="1552"/>
        <v>0</v>
      </c>
      <c r="GF555" s="222">
        <f t="shared" si="1553"/>
        <v>0</v>
      </c>
      <c r="GG555" s="222">
        <f t="shared" si="1554"/>
        <v>0</v>
      </c>
      <c r="GH555" s="222">
        <f t="shared" si="1555"/>
        <v>0</v>
      </c>
      <c r="GI555" s="222">
        <f t="shared" si="1556"/>
        <v>0</v>
      </c>
      <c r="GJ555" s="222">
        <f t="shared" si="1557"/>
        <v>0</v>
      </c>
      <c r="GK555" s="222">
        <f t="shared" si="1558"/>
        <v>0</v>
      </c>
      <c r="GL555" s="222">
        <f t="shared" si="1559"/>
        <v>0</v>
      </c>
      <c r="GM555" s="222">
        <f t="shared" si="1560"/>
        <v>0</v>
      </c>
      <c r="GN555" s="222">
        <f t="shared" si="1561"/>
        <v>0</v>
      </c>
      <c r="GO555" s="222">
        <f t="shared" si="1562"/>
        <v>0</v>
      </c>
      <c r="GP555" s="222">
        <f t="shared" si="1563"/>
        <v>0</v>
      </c>
      <c r="GQ555" s="222">
        <f t="shared" si="1564"/>
        <v>0</v>
      </c>
      <c r="GR555" s="222">
        <f t="shared" si="1565"/>
        <v>0</v>
      </c>
      <c r="GS555" s="222">
        <f t="shared" si="1566"/>
        <v>0</v>
      </c>
      <c r="GT555" s="222">
        <f t="shared" si="1567"/>
        <v>0</v>
      </c>
      <c r="GU555" s="222">
        <f t="shared" si="1568"/>
        <v>0</v>
      </c>
      <c r="GV555" s="222">
        <f t="shared" si="1569"/>
        <v>0</v>
      </c>
      <c r="GW555" s="222">
        <f t="shared" si="1570"/>
        <v>0</v>
      </c>
      <c r="GX555" s="222">
        <f t="shared" si="1571"/>
        <v>0</v>
      </c>
      <c r="GY555" s="222">
        <f t="shared" si="1572"/>
        <v>0</v>
      </c>
      <c r="GZ555" s="222">
        <f t="shared" si="1573"/>
        <v>0</v>
      </c>
      <c r="HA555" s="222">
        <f t="shared" si="1574"/>
        <v>0</v>
      </c>
      <c r="HB555" s="222">
        <f t="shared" si="1575"/>
        <v>0</v>
      </c>
      <c r="HC555" s="222">
        <f t="shared" si="1576"/>
        <v>0</v>
      </c>
      <c r="HD555" s="222">
        <f t="shared" si="1577"/>
        <v>0</v>
      </c>
      <c r="HE555" s="222">
        <f t="shared" si="1578"/>
        <v>0</v>
      </c>
      <c r="HF555" s="222">
        <f t="shared" si="1579"/>
        <v>0</v>
      </c>
      <c r="HG555" s="222">
        <f t="shared" si="1580"/>
        <v>0</v>
      </c>
      <c r="HH555" s="222">
        <f t="shared" si="1581"/>
        <v>0</v>
      </c>
      <c r="HI555" s="222">
        <f t="shared" si="1582"/>
        <v>0</v>
      </c>
      <c r="HJ555" s="222">
        <f t="shared" si="1583"/>
        <v>0</v>
      </c>
      <c r="HK555" s="222">
        <f t="shared" si="1584"/>
        <v>0</v>
      </c>
      <c r="HL555" s="222">
        <f t="shared" si="1585"/>
        <v>0</v>
      </c>
      <c r="HM555" s="222">
        <f t="shared" si="1586"/>
        <v>0</v>
      </c>
      <c r="HN555" s="222">
        <f t="shared" si="1587"/>
        <v>0</v>
      </c>
      <c r="HO555" s="222">
        <f t="shared" si="1588"/>
        <v>0</v>
      </c>
      <c r="HP555" s="222">
        <f t="shared" si="1589"/>
        <v>0</v>
      </c>
      <c r="HQ555" s="222">
        <f t="shared" si="1590"/>
        <v>0</v>
      </c>
      <c r="HR555" s="222">
        <f t="shared" si="1591"/>
        <v>0</v>
      </c>
      <c r="HS555" s="222">
        <f t="shared" si="1592"/>
        <v>0</v>
      </c>
      <c r="HT555" s="222">
        <f t="shared" si="1593"/>
        <v>0</v>
      </c>
      <c r="HU555" s="222">
        <f t="shared" si="1594"/>
        <v>0</v>
      </c>
      <c r="HV555" s="222">
        <f t="shared" si="1595"/>
        <v>0</v>
      </c>
      <c r="HW555" s="222">
        <f t="shared" si="1596"/>
        <v>0</v>
      </c>
      <c r="HX555" s="222">
        <f t="shared" si="1597"/>
        <v>0</v>
      </c>
      <c r="HY555" s="222">
        <f t="shared" si="1598"/>
        <v>0</v>
      </c>
      <c r="HZ555" s="222">
        <f t="shared" si="1599"/>
        <v>0</v>
      </c>
      <c r="IA555" s="222">
        <f t="shared" si="1600"/>
        <v>0</v>
      </c>
      <c r="IB555" s="222">
        <f t="shared" si="1601"/>
        <v>0</v>
      </c>
      <c r="IC555" s="222">
        <f t="shared" si="1602"/>
        <v>0</v>
      </c>
      <c r="ID555" s="222">
        <f t="shared" si="1603"/>
        <v>0</v>
      </c>
      <c r="IE555" s="222">
        <f t="shared" si="1604"/>
        <v>0</v>
      </c>
      <c r="IF555" s="222">
        <f t="shared" si="1605"/>
        <v>0</v>
      </c>
      <c r="IG555" s="222">
        <f t="shared" si="1606"/>
        <v>0</v>
      </c>
      <c r="IH555" s="222">
        <f t="shared" si="1607"/>
        <v>0</v>
      </c>
      <c r="II555" s="222">
        <f t="shared" si="1608"/>
        <v>0</v>
      </c>
      <c r="IJ555" s="222">
        <f t="shared" si="1609"/>
        <v>0</v>
      </c>
      <c r="IK555" s="222">
        <f t="shared" si="1610"/>
        <v>0</v>
      </c>
      <c r="IL555" s="222">
        <f t="shared" si="1611"/>
        <v>0</v>
      </c>
      <c r="IM555" s="222">
        <f t="shared" si="1612"/>
        <v>0</v>
      </c>
      <c r="IN555" s="222">
        <f t="shared" si="1613"/>
        <v>0</v>
      </c>
      <c r="IO555" s="222">
        <f t="shared" si="1614"/>
        <v>0</v>
      </c>
      <c r="IP555" s="222">
        <f t="shared" si="1615"/>
        <v>0</v>
      </c>
      <c r="IQ555" s="222">
        <f t="shared" si="1616"/>
        <v>0</v>
      </c>
      <c r="IR555" s="222">
        <f t="shared" si="1617"/>
        <v>0</v>
      </c>
      <c r="IS555" s="222">
        <f t="shared" si="1618"/>
        <v>0</v>
      </c>
      <c r="IT555" s="222">
        <f t="shared" si="1619"/>
        <v>0</v>
      </c>
      <c r="IU555" s="222">
        <f t="shared" si="1620"/>
        <v>0</v>
      </c>
      <c r="IV555" s="222">
        <f t="shared" si="1621"/>
        <v>0</v>
      </c>
      <c r="IW555" s="222">
        <f t="shared" si="1622"/>
        <v>0</v>
      </c>
      <c r="IX555" s="222">
        <f t="shared" si="1623"/>
        <v>0</v>
      </c>
      <c r="IY555" s="222">
        <f t="shared" si="1624"/>
        <v>0</v>
      </c>
      <c r="IZ555" s="222">
        <f t="shared" si="1625"/>
        <v>0</v>
      </c>
      <c r="JA555" s="222">
        <f t="shared" si="1626"/>
        <v>0</v>
      </c>
      <c r="JB555" s="222">
        <f t="shared" si="1627"/>
        <v>0</v>
      </c>
    </row>
    <row r="556" spans="2:262">
      <c r="B556" s="230">
        <v>195</v>
      </c>
      <c r="C556" s="229">
        <f t="shared" si="1628"/>
        <v>3.8085937500000029E-3</v>
      </c>
      <c r="D556" s="226">
        <f t="shared" ca="1" si="1371"/>
        <v>24.519198714025578</v>
      </c>
      <c r="E556" s="225">
        <f ca="1">GS361</f>
        <v>0.51919871402557738</v>
      </c>
      <c r="F556" s="224">
        <v>195</v>
      </c>
      <c r="G556" s="222">
        <f t="shared" si="1372"/>
        <v>0</v>
      </c>
      <c r="H556" s="222">
        <f t="shared" si="1373"/>
        <v>0</v>
      </c>
      <c r="I556" s="222">
        <f t="shared" si="1374"/>
        <v>0</v>
      </c>
      <c r="J556" s="222">
        <f t="shared" si="1375"/>
        <v>0</v>
      </c>
      <c r="K556" s="222">
        <f t="shared" si="1376"/>
        <v>0</v>
      </c>
      <c r="L556" s="222">
        <f t="shared" si="1377"/>
        <v>0</v>
      </c>
      <c r="M556" s="222">
        <f t="shared" si="1378"/>
        <v>0</v>
      </c>
      <c r="N556" s="222">
        <f t="shared" si="1379"/>
        <v>0</v>
      </c>
      <c r="O556" s="222">
        <f t="shared" si="1380"/>
        <v>0</v>
      </c>
      <c r="P556" s="222">
        <f t="shared" si="1381"/>
        <v>0</v>
      </c>
      <c r="Q556" s="222">
        <f t="shared" si="1382"/>
        <v>0</v>
      </c>
      <c r="R556" s="222">
        <f t="shared" si="1383"/>
        <v>0</v>
      </c>
      <c r="S556" s="222">
        <f t="shared" si="1384"/>
        <v>0</v>
      </c>
      <c r="T556" s="222">
        <f t="shared" si="1385"/>
        <v>0</v>
      </c>
      <c r="U556" s="222">
        <f t="shared" si="1386"/>
        <v>0</v>
      </c>
      <c r="V556" s="222">
        <f t="shared" si="1387"/>
        <v>0</v>
      </c>
      <c r="W556" s="222">
        <f t="shared" si="1388"/>
        <v>0</v>
      </c>
      <c r="X556" s="222">
        <f t="shared" si="1389"/>
        <v>0</v>
      </c>
      <c r="Y556" s="222">
        <f t="shared" si="1390"/>
        <v>0</v>
      </c>
      <c r="Z556" s="222">
        <f t="shared" si="1391"/>
        <v>0</v>
      </c>
      <c r="AA556" s="222">
        <f t="shared" si="1392"/>
        <v>0</v>
      </c>
      <c r="AB556" s="222">
        <f t="shared" si="1393"/>
        <v>0</v>
      </c>
      <c r="AC556" s="222">
        <f t="shared" si="1394"/>
        <v>0</v>
      </c>
      <c r="AD556" s="222">
        <f t="shared" si="1395"/>
        <v>0</v>
      </c>
      <c r="AE556" s="222">
        <f t="shared" si="1396"/>
        <v>0</v>
      </c>
      <c r="AF556" s="222">
        <f t="shared" si="1397"/>
        <v>0</v>
      </c>
      <c r="AG556" s="222">
        <f t="shared" si="1398"/>
        <v>0</v>
      </c>
      <c r="AH556" s="222">
        <f t="shared" si="1399"/>
        <v>0</v>
      </c>
      <c r="AI556" s="222">
        <f t="shared" si="1400"/>
        <v>0</v>
      </c>
      <c r="AJ556" s="222">
        <f t="shared" si="1401"/>
        <v>0</v>
      </c>
      <c r="AK556" s="222">
        <f t="shared" si="1402"/>
        <v>0</v>
      </c>
      <c r="AL556" s="222">
        <f t="shared" si="1403"/>
        <v>0</v>
      </c>
      <c r="AM556" s="222">
        <f t="shared" si="1404"/>
        <v>0</v>
      </c>
      <c r="AN556" s="222">
        <f t="shared" si="1405"/>
        <v>0</v>
      </c>
      <c r="AO556" s="222">
        <f t="shared" si="1406"/>
        <v>0</v>
      </c>
      <c r="AP556" s="222">
        <f t="shared" si="1407"/>
        <v>0</v>
      </c>
      <c r="AQ556" s="222">
        <f t="shared" si="1408"/>
        <v>0</v>
      </c>
      <c r="AR556" s="222">
        <f t="shared" si="1409"/>
        <v>0</v>
      </c>
      <c r="AS556" s="222">
        <f t="shared" si="1410"/>
        <v>0</v>
      </c>
      <c r="AT556" s="222">
        <f t="shared" si="1411"/>
        <v>0</v>
      </c>
      <c r="AU556" s="222">
        <f t="shared" si="1412"/>
        <v>0</v>
      </c>
      <c r="AV556" s="222">
        <f t="shared" si="1413"/>
        <v>0</v>
      </c>
      <c r="AW556" s="222">
        <f t="shared" si="1414"/>
        <v>0</v>
      </c>
      <c r="AX556" s="222">
        <f t="shared" si="1415"/>
        <v>0</v>
      </c>
      <c r="AY556" s="222">
        <f t="shared" si="1416"/>
        <v>0</v>
      </c>
      <c r="AZ556" s="222">
        <f t="shared" si="1417"/>
        <v>0</v>
      </c>
      <c r="BA556" s="222">
        <f t="shared" si="1418"/>
        <v>0</v>
      </c>
      <c r="BB556" s="222">
        <f t="shared" si="1419"/>
        <v>0</v>
      </c>
      <c r="BC556" s="222">
        <f t="shared" si="1420"/>
        <v>0</v>
      </c>
      <c r="BD556" s="222">
        <f t="shared" si="1421"/>
        <v>0</v>
      </c>
      <c r="BE556" s="222">
        <f t="shared" si="1422"/>
        <v>0</v>
      </c>
      <c r="BF556" s="222">
        <f t="shared" si="1423"/>
        <v>0</v>
      </c>
      <c r="BG556" s="222">
        <f t="shared" si="1424"/>
        <v>0</v>
      </c>
      <c r="BH556" s="222">
        <f t="shared" si="1425"/>
        <v>0</v>
      </c>
      <c r="BI556" s="222">
        <f t="shared" si="1426"/>
        <v>0</v>
      </c>
      <c r="BJ556" s="222">
        <f t="shared" si="1427"/>
        <v>0</v>
      </c>
      <c r="BK556" s="222">
        <f t="shared" si="1428"/>
        <v>0</v>
      </c>
      <c r="BL556" s="222">
        <f t="shared" si="1429"/>
        <v>0</v>
      </c>
      <c r="BM556" s="222">
        <f t="shared" si="1430"/>
        <v>0</v>
      </c>
      <c r="BN556" s="222">
        <f t="shared" si="1431"/>
        <v>0</v>
      </c>
      <c r="BO556" s="222">
        <f t="shared" si="1432"/>
        <v>0</v>
      </c>
      <c r="BP556" s="222">
        <f t="shared" si="1433"/>
        <v>0</v>
      </c>
      <c r="BQ556" s="222">
        <f t="shared" si="1434"/>
        <v>0</v>
      </c>
      <c r="BR556" s="222">
        <f t="shared" si="1435"/>
        <v>0</v>
      </c>
      <c r="BS556" s="222">
        <f t="shared" si="1436"/>
        <v>0</v>
      </c>
      <c r="BT556" s="222">
        <f t="shared" si="1437"/>
        <v>0</v>
      </c>
      <c r="BU556" s="222">
        <f t="shared" si="1438"/>
        <v>0</v>
      </c>
      <c r="BV556" s="222">
        <f t="shared" si="1439"/>
        <v>0</v>
      </c>
      <c r="BW556" s="222">
        <f t="shared" si="1440"/>
        <v>0</v>
      </c>
      <c r="BX556" s="222">
        <f t="shared" si="1441"/>
        <v>0</v>
      </c>
      <c r="BY556" s="222">
        <f t="shared" si="1442"/>
        <v>0</v>
      </c>
      <c r="BZ556" s="222">
        <f t="shared" si="1443"/>
        <v>0</v>
      </c>
      <c r="CA556" s="222">
        <f t="shared" si="1444"/>
        <v>0</v>
      </c>
      <c r="CB556" s="222">
        <f t="shared" si="1445"/>
        <v>0</v>
      </c>
      <c r="CC556" s="222">
        <f t="shared" si="1446"/>
        <v>0</v>
      </c>
      <c r="CD556" s="222">
        <f t="shared" si="1447"/>
        <v>0</v>
      </c>
      <c r="CE556" s="222">
        <f t="shared" si="1448"/>
        <v>0</v>
      </c>
      <c r="CF556" s="222">
        <f t="shared" si="1449"/>
        <v>0</v>
      </c>
      <c r="CG556" s="222">
        <f t="shared" si="1450"/>
        <v>0</v>
      </c>
      <c r="CH556" s="222">
        <f t="shared" si="1451"/>
        <v>0</v>
      </c>
      <c r="CI556" s="222">
        <f t="shared" si="1452"/>
        <v>0</v>
      </c>
      <c r="CJ556" s="222">
        <f t="shared" si="1453"/>
        <v>0</v>
      </c>
      <c r="CK556" s="222">
        <f t="shared" si="1454"/>
        <v>0</v>
      </c>
      <c r="CL556" s="222">
        <f t="shared" si="1455"/>
        <v>0</v>
      </c>
      <c r="CM556" s="222">
        <f t="shared" si="1456"/>
        <v>0</v>
      </c>
      <c r="CN556" s="222">
        <f t="shared" si="1457"/>
        <v>0</v>
      </c>
      <c r="CO556" s="222">
        <f t="shared" si="1458"/>
        <v>0</v>
      </c>
      <c r="CP556" s="222">
        <f t="shared" si="1459"/>
        <v>0</v>
      </c>
      <c r="CQ556" s="222">
        <f t="shared" si="1460"/>
        <v>0</v>
      </c>
      <c r="CR556" s="222">
        <f t="shared" si="1461"/>
        <v>0</v>
      </c>
      <c r="CS556" s="222">
        <f t="shared" si="1462"/>
        <v>0</v>
      </c>
      <c r="CT556" s="222">
        <f t="shared" si="1463"/>
        <v>0</v>
      </c>
      <c r="CU556" s="222">
        <f t="shared" si="1464"/>
        <v>0</v>
      </c>
      <c r="CV556" s="222">
        <f t="shared" si="1465"/>
        <v>0</v>
      </c>
      <c r="CW556" s="222">
        <f t="shared" si="1466"/>
        <v>0</v>
      </c>
      <c r="CX556" s="222">
        <f t="shared" si="1467"/>
        <v>0</v>
      </c>
      <c r="CY556" s="222">
        <f t="shared" si="1468"/>
        <v>0</v>
      </c>
      <c r="CZ556" s="222">
        <f t="shared" si="1469"/>
        <v>0</v>
      </c>
      <c r="DA556" s="222">
        <f t="shared" si="1470"/>
        <v>0</v>
      </c>
      <c r="DB556" s="222">
        <f t="shared" si="1471"/>
        <v>0</v>
      </c>
      <c r="DC556" s="222">
        <f t="shared" si="1472"/>
        <v>0</v>
      </c>
      <c r="DD556" s="222">
        <f t="shared" si="1473"/>
        <v>0</v>
      </c>
      <c r="DE556" s="222">
        <f t="shared" si="1474"/>
        <v>0</v>
      </c>
      <c r="DF556" s="222">
        <f t="shared" si="1475"/>
        <v>0</v>
      </c>
      <c r="DG556" s="222">
        <f t="shared" si="1476"/>
        <v>0</v>
      </c>
      <c r="DH556" s="222">
        <f t="shared" si="1477"/>
        <v>0</v>
      </c>
      <c r="DI556" s="222">
        <f t="shared" si="1478"/>
        <v>0</v>
      </c>
      <c r="DJ556" s="222">
        <f t="shared" si="1479"/>
        <v>0</v>
      </c>
      <c r="DK556" s="222">
        <f t="shared" si="1480"/>
        <v>0</v>
      </c>
      <c r="DL556" s="222">
        <f t="shared" si="1481"/>
        <v>0</v>
      </c>
      <c r="DM556" s="222">
        <f t="shared" si="1482"/>
        <v>0</v>
      </c>
      <c r="DN556" s="222">
        <f t="shared" si="1483"/>
        <v>0</v>
      </c>
      <c r="DO556" s="222">
        <f t="shared" si="1484"/>
        <v>0</v>
      </c>
      <c r="DP556" s="222">
        <f t="shared" si="1485"/>
        <v>0</v>
      </c>
      <c r="DQ556" s="222">
        <f t="shared" si="1486"/>
        <v>0</v>
      </c>
      <c r="DR556" s="222">
        <f t="shared" si="1487"/>
        <v>0</v>
      </c>
      <c r="DS556" s="222">
        <f t="shared" si="1488"/>
        <v>0</v>
      </c>
      <c r="DT556" s="222">
        <f t="shared" si="1489"/>
        <v>0</v>
      </c>
      <c r="DU556" s="222">
        <f t="shared" si="1490"/>
        <v>0</v>
      </c>
      <c r="DV556" s="222">
        <f t="shared" si="1491"/>
        <v>0</v>
      </c>
      <c r="DW556" s="222">
        <f t="shared" si="1492"/>
        <v>0</v>
      </c>
      <c r="DX556" s="222">
        <f t="shared" si="1493"/>
        <v>0</v>
      </c>
      <c r="DY556" s="222">
        <f t="shared" si="1494"/>
        <v>0</v>
      </c>
      <c r="DZ556" s="222">
        <f t="shared" si="1495"/>
        <v>0</v>
      </c>
      <c r="EA556" s="222">
        <f t="shared" si="1496"/>
        <v>0</v>
      </c>
      <c r="EB556" s="222">
        <f t="shared" si="1497"/>
        <v>0</v>
      </c>
      <c r="EC556" s="222">
        <f t="shared" si="1498"/>
        <v>0</v>
      </c>
      <c r="ED556" s="222">
        <f t="shared" si="1499"/>
        <v>0</v>
      </c>
      <c r="EE556" s="222">
        <f t="shared" si="1500"/>
        <v>0</v>
      </c>
      <c r="EF556" s="222">
        <f t="shared" si="1501"/>
        <v>0</v>
      </c>
      <c r="EG556" s="222">
        <f t="shared" si="1502"/>
        <v>0</v>
      </c>
      <c r="EH556" s="222">
        <f t="shared" si="1503"/>
        <v>0</v>
      </c>
      <c r="EI556" s="222">
        <f t="shared" si="1504"/>
        <v>0</v>
      </c>
      <c r="EJ556" s="222">
        <f t="shared" si="1505"/>
        <v>0</v>
      </c>
      <c r="EK556" s="222">
        <f t="shared" si="1506"/>
        <v>0</v>
      </c>
      <c r="EL556" s="222">
        <f t="shared" si="1507"/>
        <v>0</v>
      </c>
      <c r="EM556" s="222">
        <f t="shared" si="1508"/>
        <v>0</v>
      </c>
      <c r="EN556" s="222">
        <f t="shared" si="1509"/>
        <v>0</v>
      </c>
      <c r="EO556" s="222">
        <f t="shared" si="1510"/>
        <v>0</v>
      </c>
      <c r="EP556" s="222">
        <f t="shared" si="1511"/>
        <v>0</v>
      </c>
      <c r="EQ556" s="222">
        <f t="shared" si="1512"/>
        <v>0</v>
      </c>
      <c r="ER556" s="222">
        <f t="shared" si="1513"/>
        <v>0</v>
      </c>
      <c r="ES556" s="222">
        <f t="shared" si="1514"/>
        <v>0</v>
      </c>
      <c r="ET556" s="222">
        <f t="shared" si="1515"/>
        <v>0</v>
      </c>
      <c r="EU556" s="222">
        <f t="shared" si="1516"/>
        <v>0</v>
      </c>
      <c r="EV556" s="222">
        <f t="shared" si="1517"/>
        <v>0</v>
      </c>
      <c r="EW556" s="222">
        <f t="shared" si="1518"/>
        <v>0</v>
      </c>
      <c r="EX556" s="222">
        <f t="shared" si="1519"/>
        <v>0</v>
      </c>
      <c r="EY556" s="222">
        <f t="shared" si="1520"/>
        <v>0</v>
      </c>
      <c r="EZ556" s="222">
        <f t="shared" si="1521"/>
        <v>0</v>
      </c>
      <c r="FA556" s="222">
        <f t="shared" si="1522"/>
        <v>0</v>
      </c>
      <c r="FB556" s="222">
        <f t="shared" si="1523"/>
        <v>0</v>
      </c>
      <c r="FC556" s="222">
        <f t="shared" si="1524"/>
        <v>0</v>
      </c>
      <c r="FD556" s="222">
        <f t="shared" si="1525"/>
        <v>0</v>
      </c>
      <c r="FE556" s="222">
        <f t="shared" si="1526"/>
        <v>0</v>
      </c>
      <c r="FF556" s="222">
        <f t="shared" si="1527"/>
        <v>0</v>
      </c>
      <c r="FG556" s="222">
        <f t="shared" si="1528"/>
        <v>0</v>
      </c>
      <c r="FH556" s="222">
        <f t="shared" si="1529"/>
        <v>0</v>
      </c>
      <c r="FI556" s="222">
        <f t="shared" si="1530"/>
        <v>0</v>
      </c>
      <c r="FJ556" s="222">
        <f t="shared" si="1531"/>
        <v>0</v>
      </c>
      <c r="FK556" s="222">
        <f t="shared" si="1532"/>
        <v>0</v>
      </c>
      <c r="FL556" s="222">
        <f t="shared" si="1533"/>
        <v>0</v>
      </c>
      <c r="FM556" s="222">
        <f t="shared" si="1534"/>
        <v>0</v>
      </c>
      <c r="FN556" s="222">
        <f t="shared" si="1535"/>
        <v>0</v>
      </c>
      <c r="FO556" s="222">
        <f t="shared" si="1536"/>
        <v>0</v>
      </c>
      <c r="FP556" s="222">
        <f t="shared" si="1537"/>
        <v>0</v>
      </c>
      <c r="FQ556" s="222">
        <f t="shared" si="1538"/>
        <v>0</v>
      </c>
      <c r="FR556" s="222">
        <f t="shared" si="1539"/>
        <v>0</v>
      </c>
      <c r="FS556" s="222">
        <f t="shared" si="1540"/>
        <v>0</v>
      </c>
      <c r="FT556" s="222">
        <f t="shared" si="1541"/>
        <v>0</v>
      </c>
      <c r="FU556" s="222">
        <f t="shared" si="1542"/>
        <v>0</v>
      </c>
      <c r="FV556" s="222">
        <f t="shared" si="1543"/>
        <v>0</v>
      </c>
      <c r="FW556" s="222">
        <f t="shared" si="1544"/>
        <v>0</v>
      </c>
      <c r="FX556" s="222">
        <f t="shared" si="1545"/>
        <v>0</v>
      </c>
      <c r="FY556" s="222">
        <f t="shared" si="1546"/>
        <v>0</v>
      </c>
      <c r="FZ556" s="222">
        <f t="shared" si="1547"/>
        <v>0</v>
      </c>
      <c r="GA556" s="222">
        <f t="shared" si="1548"/>
        <v>0</v>
      </c>
      <c r="GB556" s="222">
        <f t="shared" si="1549"/>
        <v>0</v>
      </c>
      <c r="GC556" s="222">
        <f t="shared" si="1550"/>
        <v>0</v>
      </c>
      <c r="GD556" s="222">
        <f t="shared" si="1551"/>
        <v>0</v>
      </c>
      <c r="GE556" s="222">
        <f t="shared" si="1552"/>
        <v>0</v>
      </c>
      <c r="GF556" s="222">
        <f t="shared" si="1553"/>
        <v>0</v>
      </c>
      <c r="GG556" s="222">
        <f t="shared" si="1554"/>
        <v>0</v>
      </c>
      <c r="GH556" s="222">
        <f t="shared" si="1555"/>
        <v>0</v>
      </c>
      <c r="GI556" s="222">
        <f t="shared" si="1556"/>
        <v>0</v>
      </c>
      <c r="GJ556" s="222">
        <f t="shared" si="1557"/>
        <v>0</v>
      </c>
      <c r="GK556" s="222">
        <f t="shared" si="1558"/>
        <v>0</v>
      </c>
      <c r="GL556" s="222">
        <f t="shared" si="1559"/>
        <v>0</v>
      </c>
      <c r="GM556" s="222">
        <f t="shared" si="1560"/>
        <v>0</v>
      </c>
      <c r="GN556" s="222">
        <f t="shared" si="1561"/>
        <v>0</v>
      </c>
      <c r="GO556" s="222">
        <f t="shared" si="1562"/>
        <v>0</v>
      </c>
      <c r="GP556" s="222">
        <f t="shared" si="1563"/>
        <v>0</v>
      </c>
      <c r="GQ556" s="222">
        <f t="shared" si="1564"/>
        <v>0</v>
      </c>
      <c r="GR556" s="222">
        <f t="shared" si="1565"/>
        <v>0</v>
      </c>
      <c r="GS556" s="222">
        <f t="shared" si="1566"/>
        <v>0</v>
      </c>
      <c r="GT556" s="222">
        <f t="shared" si="1567"/>
        <v>0</v>
      </c>
      <c r="GU556" s="222">
        <f t="shared" si="1568"/>
        <v>0</v>
      </c>
      <c r="GV556" s="222">
        <f t="shared" si="1569"/>
        <v>0</v>
      </c>
      <c r="GW556" s="222">
        <f t="shared" si="1570"/>
        <v>0</v>
      </c>
      <c r="GX556" s="222">
        <f t="shared" si="1571"/>
        <v>0</v>
      </c>
      <c r="GY556" s="222">
        <f t="shared" si="1572"/>
        <v>0</v>
      </c>
      <c r="GZ556" s="222">
        <f t="shared" si="1573"/>
        <v>0</v>
      </c>
      <c r="HA556" s="222">
        <f t="shared" si="1574"/>
        <v>0</v>
      </c>
      <c r="HB556" s="222">
        <f t="shared" si="1575"/>
        <v>0</v>
      </c>
      <c r="HC556" s="222">
        <f t="shared" si="1576"/>
        <v>0</v>
      </c>
      <c r="HD556" s="222">
        <f t="shared" si="1577"/>
        <v>0</v>
      </c>
      <c r="HE556" s="222">
        <f t="shared" si="1578"/>
        <v>0</v>
      </c>
      <c r="HF556" s="222">
        <f t="shared" si="1579"/>
        <v>0</v>
      </c>
      <c r="HG556" s="222">
        <f t="shared" si="1580"/>
        <v>0</v>
      </c>
      <c r="HH556" s="222">
        <f t="shared" si="1581"/>
        <v>0</v>
      </c>
      <c r="HI556" s="222">
        <f t="shared" si="1582"/>
        <v>0</v>
      </c>
      <c r="HJ556" s="222">
        <f t="shared" si="1583"/>
        <v>0</v>
      </c>
      <c r="HK556" s="222">
        <f t="shared" si="1584"/>
        <v>0</v>
      </c>
      <c r="HL556" s="222">
        <f t="shared" si="1585"/>
        <v>0</v>
      </c>
      <c r="HM556" s="222">
        <f t="shared" si="1586"/>
        <v>0</v>
      </c>
      <c r="HN556" s="222">
        <f t="shared" si="1587"/>
        <v>0</v>
      </c>
      <c r="HO556" s="222">
        <f t="shared" si="1588"/>
        <v>0</v>
      </c>
      <c r="HP556" s="222">
        <f t="shared" si="1589"/>
        <v>0</v>
      </c>
      <c r="HQ556" s="222">
        <f t="shared" si="1590"/>
        <v>0</v>
      </c>
      <c r="HR556" s="222">
        <f t="shared" si="1591"/>
        <v>0</v>
      </c>
      <c r="HS556" s="222">
        <f t="shared" si="1592"/>
        <v>0</v>
      </c>
      <c r="HT556" s="222">
        <f t="shared" si="1593"/>
        <v>0</v>
      </c>
      <c r="HU556" s="222">
        <f t="shared" si="1594"/>
        <v>0</v>
      </c>
      <c r="HV556" s="222">
        <f t="shared" si="1595"/>
        <v>0</v>
      </c>
      <c r="HW556" s="222">
        <f t="shared" si="1596"/>
        <v>0</v>
      </c>
      <c r="HX556" s="222">
        <f t="shared" si="1597"/>
        <v>0</v>
      </c>
      <c r="HY556" s="222">
        <f t="shared" si="1598"/>
        <v>0</v>
      </c>
      <c r="HZ556" s="222">
        <f t="shared" si="1599"/>
        <v>0</v>
      </c>
      <c r="IA556" s="222">
        <f t="shared" si="1600"/>
        <v>0</v>
      </c>
      <c r="IB556" s="222">
        <f t="shared" si="1601"/>
        <v>0</v>
      </c>
      <c r="IC556" s="222">
        <f t="shared" si="1602"/>
        <v>0</v>
      </c>
      <c r="ID556" s="222">
        <f t="shared" si="1603"/>
        <v>0</v>
      </c>
      <c r="IE556" s="222">
        <f t="shared" si="1604"/>
        <v>0</v>
      </c>
      <c r="IF556" s="222">
        <f t="shared" si="1605"/>
        <v>0</v>
      </c>
      <c r="IG556" s="222">
        <f t="shared" si="1606"/>
        <v>0</v>
      </c>
      <c r="IH556" s="222">
        <f t="shared" si="1607"/>
        <v>0</v>
      </c>
      <c r="II556" s="222">
        <f t="shared" si="1608"/>
        <v>0</v>
      </c>
      <c r="IJ556" s="222">
        <f t="shared" si="1609"/>
        <v>0</v>
      </c>
      <c r="IK556" s="222">
        <f t="shared" si="1610"/>
        <v>0</v>
      </c>
      <c r="IL556" s="222">
        <f t="shared" si="1611"/>
        <v>0</v>
      </c>
      <c r="IM556" s="222">
        <f t="shared" si="1612"/>
        <v>0</v>
      </c>
      <c r="IN556" s="222">
        <f t="shared" si="1613"/>
        <v>0</v>
      </c>
      <c r="IO556" s="222">
        <f t="shared" si="1614"/>
        <v>0</v>
      </c>
      <c r="IP556" s="222">
        <f t="shared" si="1615"/>
        <v>0</v>
      </c>
      <c r="IQ556" s="222">
        <f t="shared" si="1616"/>
        <v>0</v>
      </c>
      <c r="IR556" s="222">
        <f t="shared" si="1617"/>
        <v>0</v>
      </c>
      <c r="IS556" s="222">
        <f t="shared" si="1618"/>
        <v>0</v>
      </c>
      <c r="IT556" s="222">
        <f t="shared" si="1619"/>
        <v>0</v>
      </c>
      <c r="IU556" s="222">
        <f t="shared" si="1620"/>
        <v>0</v>
      </c>
      <c r="IV556" s="222">
        <f t="shared" si="1621"/>
        <v>0</v>
      </c>
      <c r="IW556" s="222">
        <f t="shared" si="1622"/>
        <v>0</v>
      </c>
      <c r="IX556" s="222">
        <f t="shared" si="1623"/>
        <v>0</v>
      </c>
      <c r="IY556" s="222">
        <f t="shared" si="1624"/>
        <v>0</v>
      </c>
      <c r="IZ556" s="222">
        <f t="shared" si="1625"/>
        <v>0</v>
      </c>
      <c r="JA556" s="222">
        <f t="shared" si="1626"/>
        <v>0</v>
      </c>
      <c r="JB556" s="222">
        <f t="shared" si="1627"/>
        <v>0</v>
      </c>
    </row>
    <row r="557" spans="2:262">
      <c r="B557" s="230">
        <v>196</v>
      </c>
      <c r="C557" s="229">
        <f t="shared" si="1628"/>
        <v>3.828125000000003E-3</v>
      </c>
      <c r="D557" s="226">
        <f t="shared" ca="1" si="1371"/>
        <v>24.52815856780547</v>
      </c>
      <c r="E557" s="225">
        <f ca="1">GT361</f>
        <v>0.52815856780546855</v>
      </c>
      <c r="F557" s="224">
        <v>196</v>
      </c>
      <c r="G557" s="222">
        <f t="shared" si="1372"/>
        <v>0</v>
      </c>
      <c r="H557" s="222">
        <f t="shared" si="1373"/>
        <v>0</v>
      </c>
      <c r="I557" s="222">
        <f t="shared" si="1374"/>
        <v>0</v>
      </c>
      <c r="J557" s="222">
        <f t="shared" si="1375"/>
        <v>0</v>
      </c>
      <c r="K557" s="222">
        <f t="shared" si="1376"/>
        <v>0</v>
      </c>
      <c r="L557" s="222">
        <f t="shared" si="1377"/>
        <v>0</v>
      </c>
      <c r="M557" s="222">
        <f t="shared" si="1378"/>
        <v>0</v>
      </c>
      <c r="N557" s="222">
        <f t="shared" si="1379"/>
        <v>0</v>
      </c>
      <c r="O557" s="222">
        <f t="shared" si="1380"/>
        <v>0</v>
      </c>
      <c r="P557" s="222">
        <f t="shared" si="1381"/>
        <v>0</v>
      </c>
      <c r="Q557" s="222">
        <f t="shared" si="1382"/>
        <v>0</v>
      </c>
      <c r="R557" s="222">
        <f t="shared" si="1383"/>
        <v>0</v>
      </c>
      <c r="S557" s="222">
        <f t="shared" si="1384"/>
        <v>0</v>
      </c>
      <c r="T557" s="222">
        <f t="shared" si="1385"/>
        <v>0</v>
      </c>
      <c r="U557" s="222">
        <f t="shared" si="1386"/>
        <v>0</v>
      </c>
      <c r="V557" s="222">
        <f t="shared" si="1387"/>
        <v>0</v>
      </c>
      <c r="W557" s="222">
        <f t="shared" si="1388"/>
        <v>0</v>
      </c>
      <c r="X557" s="222">
        <f t="shared" si="1389"/>
        <v>0</v>
      </c>
      <c r="Y557" s="222">
        <f t="shared" si="1390"/>
        <v>0</v>
      </c>
      <c r="Z557" s="222">
        <f t="shared" si="1391"/>
        <v>0</v>
      </c>
      <c r="AA557" s="222">
        <f t="shared" si="1392"/>
        <v>0</v>
      </c>
      <c r="AB557" s="222">
        <f t="shared" si="1393"/>
        <v>0</v>
      </c>
      <c r="AC557" s="222">
        <f t="shared" si="1394"/>
        <v>0</v>
      </c>
      <c r="AD557" s="222">
        <f t="shared" si="1395"/>
        <v>0</v>
      </c>
      <c r="AE557" s="222">
        <f t="shared" si="1396"/>
        <v>0</v>
      </c>
      <c r="AF557" s="222">
        <f t="shared" si="1397"/>
        <v>0</v>
      </c>
      <c r="AG557" s="222">
        <f t="shared" si="1398"/>
        <v>0</v>
      </c>
      <c r="AH557" s="222">
        <f t="shared" si="1399"/>
        <v>0</v>
      </c>
      <c r="AI557" s="222">
        <f t="shared" si="1400"/>
        <v>0</v>
      </c>
      <c r="AJ557" s="222">
        <f t="shared" si="1401"/>
        <v>0</v>
      </c>
      <c r="AK557" s="222">
        <f t="shared" si="1402"/>
        <v>0</v>
      </c>
      <c r="AL557" s="222">
        <f t="shared" si="1403"/>
        <v>0</v>
      </c>
      <c r="AM557" s="222">
        <f t="shared" si="1404"/>
        <v>0</v>
      </c>
      <c r="AN557" s="222">
        <f t="shared" si="1405"/>
        <v>0</v>
      </c>
      <c r="AO557" s="222">
        <f t="shared" si="1406"/>
        <v>0</v>
      </c>
      <c r="AP557" s="222">
        <f t="shared" si="1407"/>
        <v>0</v>
      </c>
      <c r="AQ557" s="222">
        <f t="shared" si="1408"/>
        <v>0</v>
      </c>
      <c r="AR557" s="222">
        <f t="shared" si="1409"/>
        <v>0</v>
      </c>
      <c r="AS557" s="222">
        <f t="shared" si="1410"/>
        <v>0</v>
      </c>
      <c r="AT557" s="222">
        <f t="shared" si="1411"/>
        <v>0</v>
      </c>
      <c r="AU557" s="222">
        <f t="shared" si="1412"/>
        <v>0</v>
      </c>
      <c r="AV557" s="222">
        <f t="shared" si="1413"/>
        <v>0</v>
      </c>
      <c r="AW557" s="222">
        <f t="shared" si="1414"/>
        <v>0</v>
      </c>
      <c r="AX557" s="222">
        <f t="shared" si="1415"/>
        <v>0</v>
      </c>
      <c r="AY557" s="222">
        <f t="shared" si="1416"/>
        <v>0</v>
      </c>
      <c r="AZ557" s="222">
        <f t="shared" si="1417"/>
        <v>0</v>
      </c>
      <c r="BA557" s="222">
        <f t="shared" si="1418"/>
        <v>0</v>
      </c>
      <c r="BB557" s="222">
        <f t="shared" si="1419"/>
        <v>0</v>
      </c>
      <c r="BC557" s="222">
        <f t="shared" si="1420"/>
        <v>0</v>
      </c>
      <c r="BD557" s="222">
        <f t="shared" si="1421"/>
        <v>0</v>
      </c>
      <c r="BE557" s="222">
        <f t="shared" si="1422"/>
        <v>0</v>
      </c>
      <c r="BF557" s="222">
        <f t="shared" si="1423"/>
        <v>0</v>
      </c>
      <c r="BG557" s="222">
        <f t="shared" si="1424"/>
        <v>0</v>
      </c>
      <c r="BH557" s="222">
        <f t="shared" si="1425"/>
        <v>0</v>
      </c>
      <c r="BI557" s="222">
        <f t="shared" si="1426"/>
        <v>0</v>
      </c>
      <c r="BJ557" s="222">
        <f t="shared" si="1427"/>
        <v>0</v>
      </c>
      <c r="BK557" s="222">
        <f t="shared" si="1428"/>
        <v>0</v>
      </c>
      <c r="BL557" s="222">
        <f t="shared" si="1429"/>
        <v>0</v>
      </c>
      <c r="BM557" s="222">
        <f t="shared" si="1430"/>
        <v>0</v>
      </c>
      <c r="BN557" s="222">
        <f t="shared" si="1431"/>
        <v>0</v>
      </c>
      <c r="BO557" s="222">
        <f t="shared" si="1432"/>
        <v>0</v>
      </c>
      <c r="BP557" s="222">
        <f t="shared" si="1433"/>
        <v>0</v>
      </c>
      <c r="BQ557" s="222">
        <f t="shared" si="1434"/>
        <v>0</v>
      </c>
      <c r="BR557" s="222">
        <f t="shared" si="1435"/>
        <v>0</v>
      </c>
      <c r="BS557" s="222">
        <f t="shared" si="1436"/>
        <v>0</v>
      </c>
      <c r="BT557" s="222">
        <f t="shared" si="1437"/>
        <v>0</v>
      </c>
      <c r="BU557" s="222">
        <f t="shared" si="1438"/>
        <v>0</v>
      </c>
      <c r="BV557" s="222">
        <f t="shared" si="1439"/>
        <v>0</v>
      </c>
      <c r="BW557" s="222">
        <f t="shared" si="1440"/>
        <v>0</v>
      </c>
      <c r="BX557" s="222">
        <f t="shared" si="1441"/>
        <v>0</v>
      </c>
      <c r="BY557" s="222">
        <f t="shared" si="1442"/>
        <v>0</v>
      </c>
      <c r="BZ557" s="222">
        <f t="shared" si="1443"/>
        <v>0</v>
      </c>
      <c r="CA557" s="222">
        <f t="shared" si="1444"/>
        <v>0</v>
      </c>
      <c r="CB557" s="222">
        <f t="shared" si="1445"/>
        <v>0</v>
      </c>
      <c r="CC557" s="222">
        <f t="shared" si="1446"/>
        <v>0</v>
      </c>
      <c r="CD557" s="222">
        <f t="shared" si="1447"/>
        <v>0</v>
      </c>
      <c r="CE557" s="222">
        <f t="shared" si="1448"/>
        <v>0</v>
      </c>
      <c r="CF557" s="222">
        <f t="shared" si="1449"/>
        <v>0</v>
      </c>
      <c r="CG557" s="222">
        <f t="shared" si="1450"/>
        <v>0</v>
      </c>
      <c r="CH557" s="222">
        <f t="shared" si="1451"/>
        <v>0</v>
      </c>
      <c r="CI557" s="222">
        <f t="shared" si="1452"/>
        <v>0</v>
      </c>
      <c r="CJ557" s="222">
        <f t="shared" si="1453"/>
        <v>0</v>
      </c>
      <c r="CK557" s="222">
        <f t="shared" si="1454"/>
        <v>0</v>
      </c>
      <c r="CL557" s="222">
        <f t="shared" si="1455"/>
        <v>0</v>
      </c>
      <c r="CM557" s="222">
        <f t="shared" si="1456"/>
        <v>0</v>
      </c>
      <c r="CN557" s="222">
        <f t="shared" si="1457"/>
        <v>0</v>
      </c>
      <c r="CO557" s="222">
        <f t="shared" si="1458"/>
        <v>0</v>
      </c>
      <c r="CP557" s="222">
        <f t="shared" si="1459"/>
        <v>0</v>
      </c>
      <c r="CQ557" s="222">
        <f t="shared" si="1460"/>
        <v>0</v>
      </c>
      <c r="CR557" s="222">
        <f t="shared" si="1461"/>
        <v>0</v>
      </c>
      <c r="CS557" s="222">
        <f t="shared" si="1462"/>
        <v>0</v>
      </c>
      <c r="CT557" s="222">
        <f t="shared" si="1463"/>
        <v>0</v>
      </c>
      <c r="CU557" s="222">
        <f t="shared" si="1464"/>
        <v>0</v>
      </c>
      <c r="CV557" s="222">
        <f t="shared" si="1465"/>
        <v>0</v>
      </c>
      <c r="CW557" s="222">
        <f t="shared" si="1466"/>
        <v>0</v>
      </c>
      <c r="CX557" s="222">
        <f t="shared" si="1467"/>
        <v>0</v>
      </c>
      <c r="CY557" s="222">
        <f t="shared" si="1468"/>
        <v>0</v>
      </c>
      <c r="CZ557" s="222">
        <f t="shared" si="1469"/>
        <v>0</v>
      </c>
      <c r="DA557" s="222">
        <f t="shared" si="1470"/>
        <v>0</v>
      </c>
      <c r="DB557" s="222">
        <f t="shared" si="1471"/>
        <v>0</v>
      </c>
      <c r="DC557" s="222">
        <f t="shared" si="1472"/>
        <v>0</v>
      </c>
      <c r="DD557" s="222">
        <f t="shared" si="1473"/>
        <v>0</v>
      </c>
      <c r="DE557" s="222">
        <f t="shared" si="1474"/>
        <v>0</v>
      </c>
      <c r="DF557" s="222">
        <f t="shared" si="1475"/>
        <v>0</v>
      </c>
      <c r="DG557" s="222">
        <f t="shared" si="1476"/>
        <v>0</v>
      </c>
      <c r="DH557" s="222">
        <f t="shared" si="1477"/>
        <v>0</v>
      </c>
      <c r="DI557" s="222">
        <f t="shared" si="1478"/>
        <v>0</v>
      </c>
      <c r="DJ557" s="222">
        <f t="shared" si="1479"/>
        <v>0</v>
      </c>
      <c r="DK557" s="222">
        <f t="shared" si="1480"/>
        <v>0</v>
      </c>
      <c r="DL557" s="222">
        <f t="shared" si="1481"/>
        <v>0</v>
      </c>
      <c r="DM557" s="222">
        <f t="shared" si="1482"/>
        <v>0</v>
      </c>
      <c r="DN557" s="222">
        <f t="shared" si="1483"/>
        <v>0</v>
      </c>
      <c r="DO557" s="222">
        <f t="shared" si="1484"/>
        <v>0</v>
      </c>
      <c r="DP557" s="222">
        <f t="shared" si="1485"/>
        <v>0</v>
      </c>
      <c r="DQ557" s="222">
        <f t="shared" si="1486"/>
        <v>0</v>
      </c>
      <c r="DR557" s="222">
        <f t="shared" si="1487"/>
        <v>0</v>
      </c>
      <c r="DS557" s="222">
        <f t="shared" si="1488"/>
        <v>0</v>
      </c>
      <c r="DT557" s="222">
        <f t="shared" si="1489"/>
        <v>0</v>
      </c>
      <c r="DU557" s="222">
        <f t="shared" si="1490"/>
        <v>0</v>
      </c>
      <c r="DV557" s="222">
        <f t="shared" si="1491"/>
        <v>0</v>
      </c>
      <c r="DW557" s="222">
        <f t="shared" si="1492"/>
        <v>0</v>
      </c>
      <c r="DX557" s="222">
        <f t="shared" si="1493"/>
        <v>0</v>
      </c>
      <c r="DY557" s="222">
        <f t="shared" si="1494"/>
        <v>0</v>
      </c>
      <c r="DZ557" s="222">
        <f t="shared" si="1495"/>
        <v>0</v>
      </c>
      <c r="EA557" s="222">
        <f t="shared" si="1496"/>
        <v>0</v>
      </c>
      <c r="EB557" s="222">
        <f t="shared" si="1497"/>
        <v>0</v>
      </c>
      <c r="EC557" s="222">
        <f t="shared" si="1498"/>
        <v>0</v>
      </c>
      <c r="ED557" s="222">
        <f t="shared" si="1499"/>
        <v>0</v>
      </c>
      <c r="EE557" s="222">
        <f t="shared" si="1500"/>
        <v>0</v>
      </c>
      <c r="EF557" s="222">
        <f t="shared" si="1501"/>
        <v>0</v>
      </c>
      <c r="EG557" s="222">
        <f t="shared" si="1502"/>
        <v>0</v>
      </c>
      <c r="EH557" s="222">
        <f t="shared" si="1503"/>
        <v>0</v>
      </c>
      <c r="EI557" s="222">
        <f t="shared" si="1504"/>
        <v>0</v>
      </c>
      <c r="EJ557" s="222">
        <f t="shared" si="1505"/>
        <v>0</v>
      </c>
      <c r="EK557" s="222">
        <f t="shared" si="1506"/>
        <v>0</v>
      </c>
      <c r="EL557" s="222">
        <f t="shared" si="1507"/>
        <v>0</v>
      </c>
      <c r="EM557" s="222">
        <f t="shared" si="1508"/>
        <v>0</v>
      </c>
      <c r="EN557" s="222">
        <f t="shared" si="1509"/>
        <v>0</v>
      </c>
      <c r="EO557" s="222">
        <f t="shared" si="1510"/>
        <v>0</v>
      </c>
      <c r="EP557" s="222">
        <f t="shared" si="1511"/>
        <v>0</v>
      </c>
      <c r="EQ557" s="222">
        <f t="shared" si="1512"/>
        <v>0</v>
      </c>
      <c r="ER557" s="222">
        <f t="shared" si="1513"/>
        <v>0</v>
      </c>
      <c r="ES557" s="222">
        <f t="shared" si="1514"/>
        <v>0</v>
      </c>
      <c r="ET557" s="222">
        <f t="shared" si="1515"/>
        <v>0</v>
      </c>
      <c r="EU557" s="222">
        <f t="shared" si="1516"/>
        <v>0</v>
      </c>
      <c r="EV557" s="222">
        <f t="shared" si="1517"/>
        <v>0</v>
      </c>
      <c r="EW557" s="222">
        <f t="shared" si="1518"/>
        <v>0</v>
      </c>
      <c r="EX557" s="222">
        <f t="shared" si="1519"/>
        <v>0</v>
      </c>
      <c r="EY557" s="222">
        <f t="shared" si="1520"/>
        <v>0</v>
      </c>
      <c r="EZ557" s="222">
        <f t="shared" si="1521"/>
        <v>0</v>
      </c>
      <c r="FA557" s="222">
        <f t="shared" si="1522"/>
        <v>0</v>
      </c>
      <c r="FB557" s="222">
        <f t="shared" si="1523"/>
        <v>0</v>
      </c>
      <c r="FC557" s="222">
        <f t="shared" si="1524"/>
        <v>0</v>
      </c>
      <c r="FD557" s="222">
        <f t="shared" si="1525"/>
        <v>0</v>
      </c>
      <c r="FE557" s="222">
        <f t="shared" si="1526"/>
        <v>0</v>
      </c>
      <c r="FF557" s="222">
        <f t="shared" si="1527"/>
        <v>0</v>
      </c>
      <c r="FG557" s="222">
        <f t="shared" si="1528"/>
        <v>0</v>
      </c>
      <c r="FH557" s="222">
        <f t="shared" si="1529"/>
        <v>0</v>
      </c>
      <c r="FI557" s="222">
        <f t="shared" si="1530"/>
        <v>0</v>
      </c>
      <c r="FJ557" s="222">
        <f t="shared" si="1531"/>
        <v>0</v>
      </c>
      <c r="FK557" s="222">
        <f t="shared" si="1532"/>
        <v>0</v>
      </c>
      <c r="FL557" s="222">
        <f t="shared" si="1533"/>
        <v>0</v>
      </c>
      <c r="FM557" s="222">
        <f t="shared" si="1534"/>
        <v>0</v>
      </c>
      <c r="FN557" s="222">
        <f t="shared" si="1535"/>
        <v>0</v>
      </c>
      <c r="FO557" s="222">
        <f t="shared" si="1536"/>
        <v>0</v>
      </c>
      <c r="FP557" s="222">
        <f t="shared" si="1537"/>
        <v>0</v>
      </c>
      <c r="FQ557" s="222">
        <f t="shared" si="1538"/>
        <v>0</v>
      </c>
      <c r="FR557" s="222">
        <f t="shared" si="1539"/>
        <v>0</v>
      </c>
      <c r="FS557" s="222">
        <f t="shared" si="1540"/>
        <v>0</v>
      </c>
      <c r="FT557" s="222">
        <f t="shared" si="1541"/>
        <v>0</v>
      </c>
      <c r="FU557" s="222">
        <f t="shared" si="1542"/>
        <v>0</v>
      </c>
      <c r="FV557" s="222">
        <f t="shared" si="1543"/>
        <v>0</v>
      </c>
      <c r="FW557" s="222">
        <f t="shared" si="1544"/>
        <v>0</v>
      </c>
      <c r="FX557" s="222">
        <f t="shared" si="1545"/>
        <v>0</v>
      </c>
      <c r="FY557" s="222">
        <f t="shared" si="1546"/>
        <v>0</v>
      </c>
      <c r="FZ557" s="222">
        <f t="shared" si="1547"/>
        <v>0</v>
      </c>
      <c r="GA557" s="222">
        <f t="shared" si="1548"/>
        <v>0</v>
      </c>
      <c r="GB557" s="222">
        <f t="shared" si="1549"/>
        <v>0</v>
      </c>
      <c r="GC557" s="222">
        <f t="shared" si="1550"/>
        <v>0</v>
      </c>
      <c r="GD557" s="222">
        <f t="shared" si="1551"/>
        <v>0</v>
      </c>
      <c r="GE557" s="222">
        <f t="shared" si="1552"/>
        <v>0</v>
      </c>
      <c r="GF557" s="222">
        <f t="shared" si="1553"/>
        <v>0</v>
      </c>
      <c r="GG557" s="222">
        <f t="shared" si="1554"/>
        <v>0</v>
      </c>
      <c r="GH557" s="222">
        <f t="shared" si="1555"/>
        <v>0</v>
      </c>
      <c r="GI557" s="222">
        <f t="shared" si="1556"/>
        <v>0</v>
      </c>
      <c r="GJ557" s="222">
        <f t="shared" si="1557"/>
        <v>0</v>
      </c>
      <c r="GK557" s="222">
        <f t="shared" si="1558"/>
        <v>0</v>
      </c>
      <c r="GL557" s="222">
        <f t="shared" si="1559"/>
        <v>0</v>
      </c>
      <c r="GM557" s="222">
        <f t="shared" si="1560"/>
        <v>0</v>
      </c>
      <c r="GN557" s="222">
        <f t="shared" si="1561"/>
        <v>0</v>
      </c>
      <c r="GO557" s="222">
        <f t="shared" si="1562"/>
        <v>0</v>
      </c>
      <c r="GP557" s="222">
        <f t="shared" si="1563"/>
        <v>0</v>
      </c>
      <c r="GQ557" s="222">
        <f t="shared" si="1564"/>
        <v>0</v>
      </c>
      <c r="GR557" s="222">
        <f t="shared" si="1565"/>
        <v>0</v>
      </c>
      <c r="GS557" s="222">
        <f t="shared" si="1566"/>
        <v>0</v>
      </c>
      <c r="GT557" s="222">
        <f t="shared" si="1567"/>
        <v>0</v>
      </c>
      <c r="GU557" s="222">
        <f t="shared" si="1568"/>
        <v>0</v>
      </c>
      <c r="GV557" s="222">
        <f t="shared" si="1569"/>
        <v>0</v>
      </c>
      <c r="GW557" s="222">
        <f t="shared" si="1570"/>
        <v>0</v>
      </c>
      <c r="GX557" s="222">
        <f t="shared" si="1571"/>
        <v>0</v>
      </c>
      <c r="GY557" s="222">
        <f t="shared" si="1572"/>
        <v>0</v>
      </c>
      <c r="GZ557" s="222">
        <f t="shared" si="1573"/>
        <v>0</v>
      </c>
      <c r="HA557" s="222">
        <f t="shared" si="1574"/>
        <v>0</v>
      </c>
      <c r="HB557" s="222">
        <f t="shared" si="1575"/>
        <v>0</v>
      </c>
      <c r="HC557" s="222">
        <f t="shared" si="1576"/>
        <v>0</v>
      </c>
      <c r="HD557" s="222">
        <f t="shared" si="1577"/>
        <v>0</v>
      </c>
      <c r="HE557" s="222">
        <f t="shared" si="1578"/>
        <v>0</v>
      </c>
      <c r="HF557" s="222">
        <f t="shared" si="1579"/>
        <v>0</v>
      </c>
      <c r="HG557" s="222">
        <f t="shared" si="1580"/>
        <v>0</v>
      </c>
      <c r="HH557" s="222">
        <f t="shared" si="1581"/>
        <v>0</v>
      </c>
      <c r="HI557" s="222">
        <f t="shared" si="1582"/>
        <v>0</v>
      </c>
      <c r="HJ557" s="222">
        <f t="shared" si="1583"/>
        <v>0</v>
      </c>
      <c r="HK557" s="222">
        <f t="shared" si="1584"/>
        <v>0</v>
      </c>
      <c r="HL557" s="222">
        <f t="shared" si="1585"/>
        <v>0</v>
      </c>
      <c r="HM557" s="222">
        <f t="shared" si="1586"/>
        <v>0</v>
      </c>
      <c r="HN557" s="222">
        <f t="shared" si="1587"/>
        <v>0</v>
      </c>
      <c r="HO557" s="222">
        <f t="shared" si="1588"/>
        <v>0</v>
      </c>
      <c r="HP557" s="222">
        <f t="shared" si="1589"/>
        <v>0</v>
      </c>
      <c r="HQ557" s="222">
        <f t="shared" si="1590"/>
        <v>0</v>
      </c>
      <c r="HR557" s="222">
        <f t="shared" si="1591"/>
        <v>0</v>
      </c>
      <c r="HS557" s="222">
        <f t="shared" si="1592"/>
        <v>0</v>
      </c>
      <c r="HT557" s="222">
        <f t="shared" si="1593"/>
        <v>0</v>
      </c>
      <c r="HU557" s="222">
        <f t="shared" si="1594"/>
        <v>0</v>
      </c>
      <c r="HV557" s="222">
        <f t="shared" si="1595"/>
        <v>0</v>
      </c>
      <c r="HW557" s="222">
        <f t="shared" si="1596"/>
        <v>0</v>
      </c>
      <c r="HX557" s="222">
        <f t="shared" si="1597"/>
        <v>0</v>
      </c>
      <c r="HY557" s="222">
        <f t="shared" si="1598"/>
        <v>0</v>
      </c>
      <c r="HZ557" s="222">
        <f t="shared" si="1599"/>
        <v>0</v>
      </c>
      <c r="IA557" s="222">
        <f t="shared" si="1600"/>
        <v>0</v>
      </c>
      <c r="IB557" s="222">
        <f t="shared" si="1601"/>
        <v>0</v>
      </c>
      <c r="IC557" s="222">
        <f t="shared" si="1602"/>
        <v>0</v>
      </c>
      <c r="ID557" s="222">
        <f t="shared" si="1603"/>
        <v>0</v>
      </c>
      <c r="IE557" s="222">
        <f t="shared" si="1604"/>
        <v>0</v>
      </c>
      <c r="IF557" s="222">
        <f t="shared" si="1605"/>
        <v>0</v>
      </c>
      <c r="IG557" s="222">
        <f t="shared" si="1606"/>
        <v>0</v>
      </c>
      <c r="IH557" s="222">
        <f t="shared" si="1607"/>
        <v>0</v>
      </c>
      <c r="II557" s="222">
        <f t="shared" si="1608"/>
        <v>0</v>
      </c>
      <c r="IJ557" s="222">
        <f t="shared" si="1609"/>
        <v>0</v>
      </c>
      <c r="IK557" s="222">
        <f t="shared" si="1610"/>
        <v>0</v>
      </c>
      <c r="IL557" s="222">
        <f t="shared" si="1611"/>
        <v>0</v>
      </c>
      <c r="IM557" s="222">
        <f t="shared" si="1612"/>
        <v>0</v>
      </c>
      <c r="IN557" s="222">
        <f t="shared" si="1613"/>
        <v>0</v>
      </c>
      <c r="IO557" s="222">
        <f t="shared" si="1614"/>
        <v>0</v>
      </c>
      <c r="IP557" s="222">
        <f t="shared" si="1615"/>
        <v>0</v>
      </c>
      <c r="IQ557" s="222">
        <f t="shared" si="1616"/>
        <v>0</v>
      </c>
      <c r="IR557" s="222">
        <f t="shared" si="1617"/>
        <v>0</v>
      </c>
      <c r="IS557" s="222">
        <f t="shared" si="1618"/>
        <v>0</v>
      </c>
      <c r="IT557" s="222">
        <f t="shared" si="1619"/>
        <v>0</v>
      </c>
      <c r="IU557" s="222">
        <f t="shared" si="1620"/>
        <v>0</v>
      </c>
      <c r="IV557" s="222">
        <f t="shared" si="1621"/>
        <v>0</v>
      </c>
      <c r="IW557" s="222">
        <f t="shared" si="1622"/>
        <v>0</v>
      </c>
      <c r="IX557" s="222">
        <f t="shared" si="1623"/>
        <v>0</v>
      </c>
      <c r="IY557" s="222">
        <f t="shared" si="1624"/>
        <v>0</v>
      </c>
      <c r="IZ557" s="222">
        <f t="shared" si="1625"/>
        <v>0</v>
      </c>
      <c r="JA557" s="222">
        <f t="shared" si="1626"/>
        <v>0</v>
      </c>
      <c r="JB557" s="222">
        <f t="shared" si="1627"/>
        <v>0</v>
      </c>
    </row>
    <row r="558" spans="2:262">
      <c r="B558" s="230">
        <v>197</v>
      </c>
      <c r="C558" s="229">
        <f t="shared" si="1628"/>
        <v>3.847656250000003E-3</v>
      </c>
      <c r="D558" s="226">
        <f t="shared" ca="1" si="1371"/>
        <v>24.562578090680574</v>
      </c>
      <c r="E558" s="225">
        <f ca="1">GU361</f>
        <v>0.56257809068057341</v>
      </c>
      <c r="F558" s="224">
        <v>197</v>
      </c>
      <c r="G558" s="222">
        <f t="shared" si="1372"/>
        <v>0</v>
      </c>
      <c r="H558" s="222">
        <f t="shared" si="1373"/>
        <v>0</v>
      </c>
      <c r="I558" s="222">
        <f t="shared" si="1374"/>
        <v>0</v>
      </c>
      <c r="J558" s="222">
        <f t="shared" si="1375"/>
        <v>0</v>
      </c>
      <c r="K558" s="222">
        <f t="shared" si="1376"/>
        <v>0</v>
      </c>
      <c r="L558" s="222">
        <f t="shared" si="1377"/>
        <v>0</v>
      </c>
      <c r="M558" s="222">
        <f t="shared" si="1378"/>
        <v>0</v>
      </c>
      <c r="N558" s="222">
        <f t="shared" si="1379"/>
        <v>0</v>
      </c>
      <c r="O558" s="222">
        <f t="shared" si="1380"/>
        <v>0</v>
      </c>
      <c r="P558" s="222">
        <f t="shared" si="1381"/>
        <v>0</v>
      </c>
      <c r="Q558" s="222">
        <f t="shared" si="1382"/>
        <v>0</v>
      </c>
      <c r="R558" s="222">
        <f t="shared" si="1383"/>
        <v>0</v>
      </c>
      <c r="S558" s="222">
        <f t="shared" si="1384"/>
        <v>0</v>
      </c>
      <c r="T558" s="222">
        <f t="shared" si="1385"/>
        <v>0</v>
      </c>
      <c r="U558" s="222">
        <f t="shared" si="1386"/>
        <v>0</v>
      </c>
      <c r="V558" s="222">
        <f t="shared" si="1387"/>
        <v>0</v>
      </c>
      <c r="W558" s="222">
        <f t="shared" si="1388"/>
        <v>0</v>
      </c>
      <c r="X558" s="222">
        <f t="shared" si="1389"/>
        <v>0</v>
      </c>
      <c r="Y558" s="222">
        <f t="shared" si="1390"/>
        <v>0</v>
      </c>
      <c r="Z558" s="222">
        <f t="shared" si="1391"/>
        <v>0</v>
      </c>
      <c r="AA558" s="222">
        <f t="shared" si="1392"/>
        <v>0</v>
      </c>
      <c r="AB558" s="222">
        <f t="shared" si="1393"/>
        <v>0</v>
      </c>
      <c r="AC558" s="222">
        <f t="shared" si="1394"/>
        <v>0</v>
      </c>
      <c r="AD558" s="222">
        <f t="shared" si="1395"/>
        <v>0</v>
      </c>
      <c r="AE558" s="222">
        <f t="shared" si="1396"/>
        <v>0</v>
      </c>
      <c r="AF558" s="222">
        <f t="shared" si="1397"/>
        <v>0</v>
      </c>
      <c r="AG558" s="222">
        <f t="shared" si="1398"/>
        <v>0</v>
      </c>
      <c r="AH558" s="222">
        <f t="shared" si="1399"/>
        <v>0</v>
      </c>
      <c r="AI558" s="222">
        <f t="shared" si="1400"/>
        <v>0</v>
      </c>
      <c r="AJ558" s="222">
        <f t="shared" si="1401"/>
        <v>0</v>
      </c>
      <c r="AK558" s="222">
        <f t="shared" si="1402"/>
        <v>0</v>
      </c>
      <c r="AL558" s="222">
        <f t="shared" si="1403"/>
        <v>0</v>
      </c>
      <c r="AM558" s="222">
        <f t="shared" si="1404"/>
        <v>0</v>
      </c>
      <c r="AN558" s="222">
        <f t="shared" si="1405"/>
        <v>0</v>
      </c>
      <c r="AO558" s="222">
        <f t="shared" si="1406"/>
        <v>0</v>
      </c>
      <c r="AP558" s="222">
        <f t="shared" si="1407"/>
        <v>0</v>
      </c>
      <c r="AQ558" s="222">
        <f t="shared" si="1408"/>
        <v>0</v>
      </c>
      <c r="AR558" s="222">
        <f t="shared" si="1409"/>
        <v>0</v>
      </c>
      <c r="AS558" s="222">
        <f t="shared" si="1410"/>
        <v>0</v>
      </c>
      <c r="AT558" s="222">
        <f t="shared" si="1411"/>
        <v>0</v>
      </c>
      <c r="AU558" s="222">
        <f t="shared" si="1412"/>
        <v>0</v>
      </c>
      <c r="AV558" s="222">
        <f t="shared" si="1413"/>
        <v>0</v>
      </c>
      <c r="AW558" s="222">
        <f t="shared" si="1414"/>
        <v>0</v>
      </c>
      <c r="AX558" s="222">
        <f t="shared" si="1415"/>
        <v>0</v>
      </c>
      <c r="AY558" s="222">
        <f t="shared" si="1416"/>
        <v>0</v>
      </c>
      <c r="AZ558" s="222">
        <f t="shared" si="1417"/>
        <v>0</v>
      </c>
      <c r="BA558" s="222">
        <f t="shared" si="1418"/>
        <v>0</v>
      </c>
      <c r="BB558" s="222">
        <f t="shared" si="1419"/>
        <v>0</v>
      </c>
      <c r="BC558" s="222">
        <f t="shared" si="1420"/>
        <v>0</v>
      </c>
      <c r="BD558" s="222">
        <f t="shared" si="1421"/>
        <v>0</v>
      </c>
      <c r="BE558" s="222">
        <f t="shared" si="1422"/>
        <v>0</v>
      </c>
      <c r="BF558" s="222">
        <f t="shared" si="1423"/>
        <v>0</v>
      </c>
      <c r="BG558" s="222">
        <f t="shared" si="1424"/>
        <v>0</v>
      </c>
      <c r="BH558" s="222">
        <f t="shared" si="1425"/>
        <v>0</v>
      </c>
      <c r="BI558" s="222">
        <f t="shared" si="1426"/>
        <v>0</v>
      </c>
      <c r="BJ558" s="222">
        <f t="shared" si="1427"/>
        <v>0</v>
      </c>
      <c r="BK558" s="222">
        <f t="shared" si="1428"/>
        <v>0</v>
      </c>
      <c r="BL558" s="222">
        <f t="shared" si="1429"/>
        <v>0</v>
      </c>
      <c r="BM558" s="222">
        <f t="shared" si="1430"/>
        <v>0</v>
      </c>
      <c r="BN558" s="222">
        <f t="shared" si="1431"/>
        <v>0</v>
      </c>
      <c r="BO558" s="222">
        <f t="shared" si="1432"/>
        <v>0</v>
      </c>
      <c r="BP558" s="222">
        <f t="shared" si="1433"/>
        <v>0</v>
      </c>
      <c r="BQ558" s="222">
        <f t="shared" si="1434"/>
        <v>0</v>
      </c>
      <c r="BR558" s="222">
        <f t="shared" si="1435"/>
        <v>0</v>
      </c>
      <c r="BS558" s="222">
        <f t="shared" si="1436"/>
        <v>0</v>
      </c>
      <c r="BT558" s="222">
        <f t="shared" si="1437"/>
        <v>0</v>
      </c>
      <c r="BU558" s="222">
        <f t="shared" si="1438"/>
        <v>0</v>
      </c>
      <c r="BV558" s="222">
        <f t="shared" si="1439"/>
        <v>0</v>
      </c>
      <c r="BW558" s="222">
        <f t="shared" si="1440"/>
        <v>0</v>
      </c>
      <c r="BX558" s="222">
        <f t="shared" si="1441"/>
        <v>0</v>
      </c>
      <c r="BY558" s="222">
        <f t="shared" si="1442"/>
        <v>0</v>
      </c>
      <c r="BZ558" s="222">
        <f t="shared" si="1443"/>
        <v>0</v>
      </c>
      <c r="CA558" s="222">
        <f t="shared" si="1444"/>
        <v>0</v>
      </c>
      <c r="CB558" s="222">
        <f t="shared" si="1445"/>
        <v>0</v>
      </c>
      <c r="CC558" s="222">
        <f t="shared" si="1446"/>
        <v>0</v>
      </c>
      <c r="CD558" s="222">
        <f t="shared" si="1447"/>
        <v>0</v>
      </c>
      <c r="CE558" s="222">
        <f t="shared" si="1448"/>
        <v>0</v>
      </c>
      <c r="CF558" s="222">
        <f t="shared" si="1449"/>
        <v>0</v>
      </c>
      <c r="CG558" s="222">
        <f t="shared" si="1450"/>
        <v>0</v>
      </c>
      <c r="CH558" s="222">
        <f t="shared" si="1451"/>
        <v>0</v>
      </c>
      <c r="CI558" s="222">
        <f t="shared" si="1452"/>
        <v>0</v>
      </c>
      <c r="CJ558" s="222">
        <f t="shared" si="1453"/>
        <v>0</v>
      </c>
      <c r="CK558" s="222">
        <f t="shared" si="1454"/>
        <v>0</v>
      </c>
      <c r="CL558" s="222">
        <f t="shared" si="1455"/>
        <v>0</v>
      </c>
      <c r="CM558" s="222">
        <f t="shared" si="1456"/>
        <v>0</v>
      </c>
      <c r="CN558" s="222">
        <f t="shared" si="1457"/>
        <v>0</v>
      </c>
      <c r="CO558" s="222">
        <f t="shared" si="1458"/>
        <v>0</v>
      </c>
      <c r="CP558" s="222">
        <f t="shared" si="1459"/>
        <v>0</v>
      </c>
      <c r="CQ558" s="222">
        <f t="shared" si="1460"/>
        <v>0</v>
      </c>
      <c r="CR558" s="222">
        <f t="shared" si="1461"/>
        <v>0</v>
      </c>
      <c r="CS558" s="222">
        <f t="shared" si="1462"/>
        <v>0</v>
      </c>
      <c r="CT558" s="222">
        <f t="shared" si="1463"/>
        <v>0</v>
      </c>
      <c r="CU558" s="222">
        <f t="shared" si="1464"/>
        <v>0</v>
      </c>
      <c r="CV558" s="222">
        <f t="shared" si="1465"/>
        <v>0</v>
      </c>
      <c r="CW558" s="222">
        <f t="shared" si="1466"/>
        <v>0</v>
      </c>
      <c r="CX558" s="222">
        <f t="shared" si="1467"/>
        <v>0</v>
      </c>
      <c r="CY558" s="222">
        <f t="shared" si="1468"/>
        <v>0</v>
      </c>
      <c r="CZ558" s="222">
        <f t="shared" si="1469"/>
        <v>0</v>
      </c>
      <c r="DA558" s="222">
        <f t="shared" si="1470"/>
        <v>0</v>
      </c>
      <c r="DB558" s="222">
        <f t="shared" si="1471"/>
        <v>0</v>
      </c>
      <c r="DC558" s="222">
        <f t="shared" si="1472"/>
        <v>0</v>
      </c>
      <c r="DD558" s="222">
        <f t="shared" si="1473"/>
        <v>0</v>
      </c>
      <c r="DE558" s="222">
        <f t="shared" si="1474"/>
        <v>0</v>
      </c>
      <c r="DF558" s="222">
        <f t="shared" si="1475"/>
        <v>0</v>
      </c>
      <c r="DG558" s="222">
        <f t="shared" si="1476"/>
        <v>0</v>
      </c>
      <c r="DH558" s="222">
        <f t="shared" si="1477"/>
        <v>0</v>
      </c>
      <c r="DI558" s="222">
        <f t="shared" si="1478"/>
        <v>0</v>
      </c>
      <c r="DJ558" s="222">
        <f t="shared" si="1479"/>
        <v>0</v>
      </c>
      <c r="DK558" s="222">
        <f t="shared" si="1480"/>
        <v>0</v>
      </c>
      <c r="DL558" s="222">
        <f t="shared" si="1481"/>
        <v>0</v>
      </c>
      <c r="DM558" s="222">
        <f t="shared" si="1482"/>
        <v>0</v>
      </c>
      <c r="DN558" s="222">
        <f t="shared" si="1483"/>
        <v>0</v>
      </c>
      <c r="DO558" s="222">
        <f t="shared" si="1484"/>
        <v>0</v>
      </c>
      <c r="DP558" s="222">
        <f t="shared" si="1485"/>
        <v>0</v>
      </c>
      <c r="DQ558" s="222">
        <f t="shared" si="1486"/>
        <v>0</v>
      </c>
      <c r="DR558" s="222">
        <f t="shared" si="1487"/>
        <v>0</v>
      </c>
      <c r="DS558" s="222">
        <f t="shared" si="1488"/>
        <v>0</v>
      </c>
      <c r="DT558" s="222">
        <f t="shared" si="1489"/>
        <v>0</v>
      </c>
      <c r="DU558" s="222">
        <f t="shared" si="1490"/>
        <v>0</v>
      </c>
      <c r="DV558" s="222">
        <f t="shared" si="1491"/>
        <v>0</v>
      </c>
      <c r="DW558" s="222">
        <f t="shared" si="1492"/>
        <v>0</v>
      </c>
      <c r="DX558" s="222">
        <f t="shared" si="1493"/>
        <v>0</v>
      </c>
      <c r="DY558" s="222">
        <f t="shared" si="1494"/>
        <v>0</v>
      </c>
      <c r="DZ558" s="222">
        <f t="shared" si="1495"/>
        <v>0</v>
      </c>
      <c r="EA558" s="222">
        <f t="shared" si="1496"/>
        <v>0</v>
      </c>
      <c r="EB558" s="222">
        <f t="shared" si="1497"/>
        <v>0</v>
      </c>
      <c r="EC558" s="222">
        <f t="shared" si="1498"/>
        <v>0</v>
      </c>
      <c r="ED558" s="222">
        <f t="shared" si="1499"/>
        <v>0</v>
      </c>
      <c r="EE558" s="222">
        <f t="shared" si="1500"/>
        <v>0</v>
      </c>
      <c r="EF558" s="222">
        <f t="shared" si="1501"/>
        <v>0</v>
      </c>
      <c r="EG558" s="222">
        <f t="shared" si="1502"/>
        <v>0</v>
      </c>
      <c r="EH558" s="222">
        <f t="shared" si="1503"/>
        <v>0</v>
      </c>
      <c r="EI558" s="222">
        <f t="shared" si="1504"/>
        <v>0</v>
      </c>
      <c r="EJ558" s="222">
        <f t="shared" si="1505"/>
        <v>0</v>
      </c>
      <c r="EK558" s="222">
        <f t="shared" si="1506"/>
        <v>0</v>
      </c>
      <c r="EL558" s="222">
        <f t="shared" si="1507"/>
        <v>0</v>
      </c>
      <c r="EM558" s="222">
        <f t="shared" si="1508"/>
        <v>0</v>
      </c>
      <c r="EN558" s="222">
        <f t="shared" si="1509"/>
        <v>0</v>
      </c>
      <c r="EO558" s="222">
        <f t="shared" si="1510"/>
        <v>0</v>
      </c>
      <c r="EP558" s="222">
        <f t="shared" si="1511"/>
        <v>0</v>
      </c>
      <c r="EQ558" s="222">
        <f t="shared" si="1512"/>
        <v>0</v>
      </c>
      <c r="ER558" s="222">
        <f t="shared" si="1513"/>
        <v>0</v>
      </c>
      <c r="ES558" s="222">
        <f t="shared" si="1514"/>
        <v>0</v>
      </c>
      <c r="ET558" s="222">
        <f t="shared" si="1515"/>
        <v>0</v>
      </c>
      <c r="EU558" s="222">
        <f t="shared" si="1516"/>
        <v>0</v>
      </c>
      <c r="EV558" s="222">
        <f t="shared" si="1517"/>
        <v>0</v>
      </c>
      <c r="EW558" s="222">
        <f t="shared" si="1518"/>
        <v>0</v>
      </c>
      <c r="EX558" s="222">
        <f t="shared" si="1519"/>
        <v>0</v>
      </c>
      <c r="EY558" s="222">
        <f t="shared" si="1520"/>
        <v>0</v>
      </c>
      <c r="EZ558" s="222">
        <f t="shared" si="1521"/>
        <v>0</v>
      </c>
      <c r="FA558" s="222">
        <f t="shared" si="1522"/>
        <v>0</v>
      </c>
      <c r="FB558" s="222">
        <f t="shared" si="1523"/>
        <v>0</v>
      </c>
      <c r="FC558" s="222">
        <f t="shared" si="1524"/>
        <v>0</v>
      </c>
      <c r="FD558" s="222">
        <f t="shared" si="1525"/>
        <v>0</v>
      </c>
      <c r="FE558" s="222">
        <f t="shared" si="1526"/>
        <v>0</v>
      </c>
      <c r="FF558" s="222">
        <f t="shared" si="1527"/>
        <v>0</v>
      </c>
      <c r="FG558" s="222">
        <f t="shared" si="1528"/>
        <v>0</v>
      </c>
      <c r="FH558" s="222">
        <f t="shared" si="1529"/>
        <v>0</v>
      </c>
      <c r="FI558" s="222">
        <f t="shared" si="1530"/>
        <v>0</v>
      </c>
      <c r="FJ558" s="222">
        <f t="shared" si="1531"/>
        <v>0</v>
      </c>
      <c r="FK558" s="222">
        <f t="shared" si="1532"/>
        <v>0</v>
      </c>
      <c r="FL558" s="222">
        <f t="shared" si="1533"/>
        <v>0</v>
      </c>
      <c r="FM558" s="222">
        <f t="shared" si="1534"/>
        <v>0</v>
      </c>
      <c r="FN558" s="222">
        <f t="shared" si="1535"/>
        <v>0</v>
      </c>
      <c r="FO558" s="222">
        <f t="shared" si="1536"/>
        <v>0</v>
      </c>
      <c r="FP558" s="222">
        <f t="shared" si="1537"/>
        <v>0</v>
      </c>
      <c r="FQ558" s="222">
        <f t="shared" si="1538"/>
        <v>0</v>
      </c>
      <c r="FR558" s="222">
        <f t="shared" si="1539"/>
        <v>0</v>
      </c>
      <c r="FS558" s="222">
        <f t="shared" si="1540"/>
        <v>0</v>
      </c>
      <c r="FT558" s="222">
        <f t="shared" si="1541"/>
        <v>0</v>
      </c>
      <c r="FU558" s="222">
        <f t="shared" si="1542"/>
        <v>0</v>
      </c>
      <c r="FV558" s="222">
        <f t="shared" si="1543"/>
        <v>0</v>
      </c>
      <c r="FW558" s="222">
        <f t="shared" si="1544"/>
        <v>0</v>
      </c>
      <c r="FX558" s="222">
        <f t="shared" si="1545"/>
        <v>0</v>
      </c>
      <c r="FY558" s="222">
        <f t="shared" si="1546"/>
        <v>0</v>
      </c>
      <c r="FZ558" s="222">
        <f t="shared" si="1547"/>
        <v>0</v>
      </c>
      <c r="GA558" s="222">
        <f t="shared" si="1548"/>
        <v>0</v>
      </c>
      <c r="GB558" s="222">
        <f t="shared" si="1549"/>
        <v>0</v>
      </c>
      <c r="GC558" s="222">
        <f t="shared" si="1550"/>
        <v>0</v>
      </c>
      <c r="GD558" s="222">
        <f t="shared" si="1551"/>
        <v>0</v>
      </c>
      <c r="GE558" s="222">
        <f t="shared" si="1552"/>
        <v>0</v>
      </c>
      <c r="GF558" s="222">
        <f t="shared" si="1553"/>
        <v>0</v>
      </c>
      <c r="GG558" s="222">
        <f t="shared" si="1554"/>
        <v>0</v>
      </c>
      <c r="GH558" s="222">
        <f t="shared" si="1555"/>
        <v>0</v>
      </c>
      <c r="GI558" s="222">
        <f t="shared" si="1556"/>
        <v>0</v>
      </c>
      <c r="GJ558" s="222">
        <f t="shared" si="1557"/>
        <v>0</v>
      </c>
      <c r="GK558" s="222">
        <f t="shared" si="1558"/>
        <v>0</v>
      </c>
      <c r="GL558" s="222">
        <f t="shared" si="1559"/>
        <v>0</v>
      </c>
      <c r="GM558" s="222">
        <f t="shared" si="1560"/>
        <v>0</v>
      </c>
      <c r="GN558" s="222">
        <f t="shared" si="1561"/>
        <v>0</v>
      </c>
      <c r="GO558" s="222">
        <f t="shared" si="1562"/>
        <v>0</v>
      </c>
      <c r="GP558" s="222">
        <f t="shared" si="1563"/>
        <v>0</v>
      </c>
      <c r="GQ558" s="222">
        <f t="shared" si="1564"/>
        <v>0</v>
      </c>
      <c r="GR558" s="222">
        <f t="shared" si="1565"/>
        <v>0</v>
      </c>
      <c r="GS558" s="222">
        <f t="shared" si="1566"/>
        <v>0</v>
      </c>
      <c r="GT558" s="222">
        <f t="shared" si="1567"/>
        <v>0</v>
      </c>
      <c r="GU558" s="222">
        <f t="shared" si="1568"/>
        <v>0</v>
      </c>
      <c r="GV558" s="222">
        <f t="shared" si="1569"/>
        <v>0</v>
      </c>
      <c r="GW558" s="222">
        <f t="shared" si="1570"/>
        <v>0</v>
      </c>
      <c r="GX558" s="222">
        <f t="shared" si="1571"/>
        <v>0</v>
      </c>
      <c r="GY558" s="222">
        <f t="shared" si="1572"/>
        <v>0</v>
      </c>
      <c r="GZ558" s="222">
        <f t="shared" si="1573"/>
        <v>0</v>
      </c>
      <c r="HA558" s="222">
        <f t="shared" si="1574"/>
        <v>0</v>
      </c>
      <c r="HB558" s="222">
        <f t="shared" si="1575"/>
        <v>0</v>
      </c>
      <c r="HC558" s="222">
        <f t="shared" si="1576"/>
        <v>0</v>
      </c>
      <c r="HD558" s="222">
        <f t="shared" si="1577"/>
        <v>0</v>
      </c>
      <c r="HE558" s="222">
        <f t="shared" si="1578"/>
        <v>0</v>
      </c>
      <c r="HF558" s="222">
        <f t="shared" si="1579"/>
        <v>0</v>
      </c>
      <c r="HG558" s="222">
        <f t="shared" si="1580"/>
        <v>0</v>
      </c>
      <c r="HH558" s="222">
        <f t="shared" si="1581"/>
        <v>0</v>
      </c>
      <c r="HI558" s="222">
        <f t="shared" si="1582"/>
        <v>0</v>
      </c>
      <c r="HJ558" s="222">
        <f t="shared" si="1583"/>
        <v>0</v>
      </c>
      <c r="HK558" s="222">
        <f t="shared" si="1584"/>
        <v>0</v>
      </c>
      <c r="HL558" s="222">
        <f t="shared" si="1585"/>
        <v>0</v>
      </c>
      <c r="HM558" s="222">
        <f t="shared" si="1586"/>
        <v>0</v>
      </c>
      <c r="HN558" s="222">
        <f t="shared" si="1587"/>
        <v>0</v>
      </c>
      <c r="HO558" s="222">
        <f t="shared" si="1588"/>
        <v>0</v>
      </c>
      <c r="HP558" s="222">
        <f t="shared" si="1589"/>
        <v>0</v>
      </c>
      <c r="HQ558" s="222">
        <f t="shared" si="1590"/>
        <v>0</v>
      </c>
      <c r="HR558" s="222">
        <f t="shared" si="1591"/>
        <v>0</v>
      </c>
      <c r="HS558" s="222">
        <f t="shared" si="1592"/>
        <v>0</v>
      </c>
      <c r="HT558" s="222">
        <f t="shared" si="1593"/>
        <v>0</v>
      </c>
      <c r="HU558" s="222">
        <f t="shared" si="1594"/>
        <v>0</v>
      </c>
      <c r="HV558" s="222">
        <f t="shared" si="1595"/>
        <v>0</v>
      </c>
      <c r="HW558" s="222">
        <f t="shared" si="1596"/>
        <v>0</v>
      </c>
      <c r="HX558" s="222">
        <f t="shared" si="1597"/>
        <v>0</v>
      </c>
      <c r="HY558" s="222">
        <f t="shared" si="1598"/>
        <v>0</v>
      </c>
      <c r="HZ558" s="222">
        <f t="shared" si="1599"/>
        <v>0</v>
      </c>
      <c r="IA558" s="222">
        <f t="shared" si="1600"/>
        <v>0</v>
      </c>
      <c r="IB558" s="222">
        <f t="shared" si="1601"/>
        <v>0</v>
      </c>
      <c r="IC558" s="222">
        <f t="shared" si="1602"/>
        <v>0</v>
      </c>
      <c r="ID558" s="222">
        <f t="shared" si="1603"/>
        <v>0</v>
      </c>
      <c r="IE558" s="222">
        <f t="shared" si="1604"/>
        <v>0</v>
      </c>
      <c r="IF558" s="222">
        <f t="shared" si="1605"/>
        <v>0</v>
      </c>
      <c r="IG558" s="222">
        <f t="shared" si="1606"/>
        <v>0</v>
      </c>
      <c r="IH558" s="222">
        <f t="shared" si="1607"/>
        <v>0</v>
      </c>
      <c r="II558" s="222">
        <f t="shared" si="1608"/>
        <v>0</v>
      </c>
      <c r="IJ558" s="222">
        <f t="shared" si="1609"/>
        <v>0</v>
      </c>
      <c r="IK558" s="222">
        <f t="shared" si="1610"/>
        <v>0</v>
      </c>
      <c r="IL558" s="222">
        <f t="shared" si="1611"/>
        <v>0</v>
      </c>
      <c r="IM558" s="222">
        <f t="shared" si="1612"/>
        <v>0</v>
      </c>
      <c r="IN558" s="222">
        <f t="shared" si="1613"/>
        <v>0</v>
      </c>
      <c r="IO558" s="222">
        <f t="shared" si="1614"/>
        <v>0</v>
      </c>
      <c r="IP558" s="222">
        <f t="shared" si="1615"/>
        <v>0</v>
      </c>
      <c r="IQ558" s="222">
        <f t="shared" si="1616"/>
        <v>0</v>
      </c>
      <c r="IR558" s="222">
        <f t="shared" si="1617"/>
        <v>0</v>
      </c>
      <c r="IS558" s="222">
        <f t="shared" si="1618"/>
        <v>0</v>
      </c>
      <c r="IT558" s="222">
        <f t="shared" si="1619"/>
        <v>0</v>
      </c>
      <c r="IU558" s="222">
        <f t="shared" si="1620"/>
        <v>0</v>
      </c>
      <c r="IV558" s="222">
        <f t="shared" si="1621"/>
        <v>0</v>
      </c>
      <c r="IW558" s="222">
        <f t="shared" si="1622"/>
        <v>0</v>
      </c>
      <c r="IX558" s="222">
        <f t="shared" si="1623"/>
        <v>0</v>
      </c>
      <c r="IY558" s="222">
        <f t="shared" si="1624"/>
        <v>0</v>
      </c>
      <c r="IZ558" s="222">
        <f t="shared" si="1625"/>
        <v>0</v>
      </c>
      <c r="JA558" s="222">
        <f t="shared" si="1626"/>
        <v>0</v>
      </c>
      <c r="JB558" s="222">
        <f t="shared" si="1627"/>
        <v>0</v>
      </c>
    </row>
    <row r="559" spans="2:262">
      <c r="B559" s="230">
        <v>198</v>
      </c>
      <c r="C559" s="229">
        <f t="shared" si="1628"/>
        <v>3.867187500000003E-3</v>
      </c>
      <c r="D559" s="226">
        <f t="shared" ca="1" si="1371"/>
        <v>24.566581993983636</v>
      </c>
      <c r="E559" s="225">
        <f ca="1">GV361</f>
        <v>0.56658199398363585</v>
      </c>
      <c r="F559" s="224">
        <v>198</v>
      </c>
      <c r="G559" s="222">
        <f t="shared" si="1372"/>
        <v>0</v>
      </c>
      <c r="H559" s="222">
        <f t="shared" si="1373"/>
        <v>0</v>
      </c>
      <c r="I559" s="222">
        <f t="shared" si="1374"/>
        <v>0</v>
      </c>
      <c r="J559" s="222">
        <f t="shared" si="1375"/>
        <v>0</v>
      </c>
      <c r="K559" s="222">
        <f t="shared" si="1376"/>
        <v>0</v>
      </c>
      <c r="L559" s="222">
        <f t="shared" si="1377"/>
        <v>0</v>
      </c>
      <c r="M559" s="222">
        <f t="shared" si="1378"/>
        <v>0</v>
      </c>
      <c r="N559" s="222">
        <f t="shared" si="1379"/>
        <v>0</v>
      </c>
      <c r="O559" s="222">
        <f t="shared" si="1380"/>
        <v>0</v>
      </c>
      <c r="P559" s="222">
        <f t="shared" si="1381"/>
        <v>0</v>
      </c>
      <c r="Q559" s="222">
        <f t="shared" si="1382"/>
        <v>0</v>
      </c>
      <c r="R559" s="222">
        <f t="shared" si="1383"/>
        <v>0</v>
      </c>
      <c r="S559" s="222">
        <f t="shared" si="1384"/>
        <v>0</v>
      </c>
      <c r="T559" s="222">
        <f t="shared" si="1385"/>
        <v>0</v>
      </c>
      <c r="U559" s="222">
        <f t="shared" si="1386"/>
        <v>0</v>
      </c>
      <c r="V559" s="222">
        <f t="shared" si="1387"/>
        <v>0</v>
      </c>
      <c r="W559" s="222">
        <f t="shared" si="1388"/>
        <v>0</v>
      </c>
      <c r="X559" s="222">
        <f t="shared" si="1389"/>
        <v>0</v>
      </c>
      <c r="Y559" s="222">
        <f t="shared" si="1390"/>
        <v>0</v>
      </c>
      <c r="Z559" s="222">
        <f t="shared" si="1391"/>
        <v>0</v>
      </c>
      <c r="AA559" s="222">
        <f t="shared" si="1392"/>
        <v>0</v>
      </c>
      <c r="AB559" s="222">
        <f t="shared" si="1393"/>
        <v>0</v>
      </c>
      <c r="AC559" s="222">
        <f t="shared" si="1394"/>
        <v>0</v>
      </c>
      <c r="AD559" s="222">
        <f t="shared" si="1395"/>
        <v>0</v>
      </c>
      <c r="AE559" s="222">
        <f t="shared" si="1396"/>
        <v>0</v>
      </c>
      <c r="AF559" s="222">
        <f t="shared" si="1397"/>
        <v>0</v>
      </c>
      <c r="AG559" s="222">
        <f t="shared" si="1398"/>
        <v>0</v>
      </c>
      <c r="AH559" s="222">
        <f t="shared" si="1399"/>
        <v>0</v>
      </c>
      <c r="AI559" s="222">
        <f t="shared" si="1400"/>
        <v>0</v>
      </c>
      <c r="AJ559" s="222">
        <f t="shared" si="1401"/>
        <v>0</v>
      </c>
      <c r="AK559" s="222">
        <f t="shared" si="1402"/>
        <v>0</v>
      </c>
      <c r="AL559" s="222">
        <f t="shared" si="1403"/>
        <v>0</v>
      </c>
      <c r="AM559" s="222">
        <f t="shared" si="1404"/>
        <v>0</v>
      </c>
      <c r="AN559" s="222">
        <f t="shared" si="1405"/>
        <v>0</v>
      </c>
      <c r="AO559" s="222">
        <f t="shared" si="1406"/>
        <v>0</v>
      </c>
      <c r="AP559" s="222">
        <f t="shared" si="1407"/>
        <v>0</v>
      </c>
      <c r="AQ559" s="222">
        <f t="shared" si="1408"/>
        <v>0</v>
      </c>
      <c r="AR559" s="222">
        <f t="shared" si="1409"/>
        <v>0</v>
      </c>
      <c r="AS559" s="222">
        <f t="shared" si="1410"/>
        <v>0</v>
      </c>
      <c r="AT559" s="222">
        <f t="shared" si="1411"/>
        <v>0</v>
      </c>
      <c r="AU559" s="222">
        <f t="shared" si="1412"/>
        <v>0</v>
      </c>
      <c r="AV559" s="222">
        <f t="shared" si="1413"/>
        <v>0</v>
      </c>
      <c r="AW559" s="222">
        <f t="shared" si="1414"/>
        <v>0</v>
      </c>
      <c r="AX559" s="222">
        <f t="shared" si="1415"/>
        <v>0</v>
      </c>
      <c r="AY559" s="222">
        <f t="shared" si="1416"/>
        <v>0</v>
      </c>
      <c r="AZ559" s="222">
        <f t="shared" si="1417"/>
        <v>0</v>
      </c>
      <c r="BA559" s="222">
        <f t="shared" si="1418"/>
        <v>0</v>
      </c>
      <c r="BB559" s="222">
        <f t="shared" si="1419"/>
        <v>0</v>
      </c>
      <c r="BC559" s="222">
        <f t="shared" si="1420"/>
        <v>0</v>
      </c>
      <c r="BD559" s="222">
        <f t="shared" si="1421"/>
        <v>0</v>
      </c>
      <c r="BE559" s="222">
        <f t="shared" si="1422"/>
        <v>0</v>
      </c>
      <c r="BF559" s="222">
        <f t="shared" si="1423"/>
        <v>0</v>
      </c>
      <c r="BG559" s="222">
        <f t="shared" si="1424"/>
        <v>0</v>
      </c>
      <c r="BH559" s="222">
        <f t="shared" si="1425"/>
        <v>0</v>
      </c>
      <c r="BI559" s="222">
        <f t="shared" si="1426"/>
        <v>0</v>
      </c>
      <c r="BJ559" s="222">
        <f t="shared" si="1427"/>
        <v>0</v>
      </c>
      <c r="BK559" s="222">
        <f t="shared" si="1428"/>
        <v>0</v>
      </c>
      <c r="BL559" s="222">
        <f t="shared" si="1429"/>
        <v>0</v>
      </c>
      <c r="BM559" s="222">
        <f t="shared" si="1430"/>
        <v>0</v>
      </c>
      <c r="BN559" s="222">
        <f t="shared" si="1431"/>
        <v>0</v>
      </c>
      <c r="BO559" s="222">
        <f t="shared" si="1432"/>
        <v>0</v>
      </c>
      <c r="BP559" s="222">
        <f t="shared" si="1433"/>
        <v>0</v>
      </c>
      <c r="BQ559" s="222">
        <f t="shared" si="1434"/>
        <v>0</v>
      </c>
      <c r="BR559" s="222">
        <f t="shared" si="1435"/>
        <v>0</v>
      </c>
      <c r="BS559" s="222">
        <f t="shared" si="1436"/>
        <v>0</v>
      </c>
      <c r="BT559" s="222">
        <f t="shared" si="1437"/>
        <v>0</v>
      </c>
      <c r="BU559" s="222">
        <f t="shared" si="1438"/>
        <v>0</v>
      </c>
      <c r="BV559" s="222">
        <f t="shared" si="1439"/>
        <v>0</v>
      </c>
      <c r="BW559" s="222">
        <f t="shared" si="1440"/>
        <v>0</v>
      </c>
      <c r="BX559" s="222">
        <f t="shared" si="1441"/>
        <v>0</v>
      </c>
      <c r="BY559" s="222">
        <f t="shared" si="1442"/>
        <v>0</v>
      </c>
      <c r="BZ559" s="222">
        <f t="shared" si="1443"/>
        <v>0</v>
      </c>
      <c r="CA559" s="222">
        <f t="shared" si="1444"/>
        <v>0</v>
      </c>
      <c r="CB559" s="222">
        <f t="shared" si="1445"/>
        <v>0</v>
      </c>
      <c r="CC559" s="222">
        <f t="shared" si="1446"/>
        <v>0</v>
      </c>
      <c r="CD559" s="222">
        <f t="shared" si="1447"/>
        <v>0</v>
      </c>
      <c r="CE559" s="222">
        <f t="shared" si="1448"/>
        <v>0</v>
      </c>
      <c r="CF559" s="222">
        <f t="shared" si="1449"/>
        <v>0</v>
      </c>
      <c r="CG559" s="222">
        <f t="shared" si="1450"/>
        <v>0</v>
      </c>
      <c r="CH559" s="222">
        <f t="shared" si="1451"/>
        <v>0</v>
      </c>
      <c r="CI559" s="222">
        <f t="shared" si="1452"/>
        <v>0</v>
      </c>
      <c r="CJ559" s="222">
        <f t="shared" si="1453"/>
        <v>0</v>
      </c>
      <c r="CK559" s="222">
        <f t="shared" si="1454"/>
        <v>0</v>
      </c>
      <c r="CL559" s="222">
        <f t="shared" si="1455"/>
        <v>0</v>
      </c>
      <c r="CM559" s="222">
        <f t="shared" si="1456"/>
        <v>0</v>
      </c>
      <c r="CN559" s="222">
        <f t="shared" si="1457"/>
        <v>0</v>
      </c>
      <c r="CO559" s="222">
        <f t="shared" si="1458"/>
        <v>0</v>
      </c>
      <c r="CP559" s="222">
        <f t="shared" si="1459"/>
        <v>0</v>
      </c>
      <c r="CQ559" s="222">
        <f t="shared" si="1460"/>
        <v>0</v>
      </c>
      <c r="CR559" s="222">
        <f t="shared" si="1461"/>
        <v>0</v>
      </c>
      <c r="CS559" s="222">
        <f t="shared" si="1462"/>
        <v>0</v>
      </c>
      <c r="CT559" s="222">
        <f t="shared" si="1463"/>
        <v>0</v>
      </c>
      <c r="CU559" s="222">
        <f t="shared" si="1464"/>
        <v>0</v>
      </c>
      <c r="CV559" s="222">
        <f t="shared" si="1465"/>
        <v>0</v>
      </c>
      <c r="CW559" s="222">
        <f t="shared" si="1466"/>
        <v>0</v>
      </c>
      <c r="CX559" s="222">
        <f t="shared" si="1467"/>
        <v>0</v>
      </c>
      <c r="CY559" s="222">
        <f t="shared" si="1468"/>
        <v>0</v>
      </c>
      <c r="CZ559" s="222">
        <f t="shared" si="1469"/>
        <v>0</v>
      </c>
      <c r="DA559" s="222">
        <f t="shared" si="1470"/>
        <v>0</v>
      </c>
      <c r="DB559" s="222">
        <f t="shared" si="1471"/>
        <v>0</v>
      </c>
      <c r="DC559" s="222">
        <f t="shared" si="1472"/>
        <v>0</v>
      </c>
      <c r="DD559" s="222">
        <f t="shared" si="1473"/>
        <v>0</v>
      </c>
      <c r="DE559" s="222">
        <f t="shared" si="1474"/>
        <v>0</v>
      </c>
      <c r="DF559" s="222">
        <f t="shared" si="1475"/>
        <v>0</v>
      </c>
      <c r="DG559" s="222">
        <f t="shared" si="1476"/>
        <v>0</v>
      </c>
      <c r="DH559" s="222">
        <f t="shared" si="1477"/>
        <v>0</v>
      </c>
      <c r="DI559" s="222">
        <f t="shared" si="1478"/>
        <v>0</v>
      </c>
      <c r="DJ559" s="222">
        <f t="shared" si="1479"/>
        <v>0</v>
      </c>
      <c r="DK559" s="222">
        <f t="shared" si="1480"/>
        <v>0</v>
      </c>
      <c r="DL559" s="222">
        <f t="shared" si="1481"/>
        <v>0</v>
      </c>
      <c r="DM559" s="222">
        <f t="shared" si="1482"/>
        <v>0</v>
      </c>
      <c r="DN559" s="222">
        <f t="shared" si="1483"/>
        <v>0</v>
      </c>
      <c r="DO559" s="222">
        <f t="shared" si="1484"/>
        <v>0</v>
      </c>
      <c r="DP559" s="222">
        <f t="shared" si="1485"/>
        <v>0</v>
      </c>
      <c r="DQ559" s="222">
        <f t="shared" si="1486"/>
        <v>0</v>
      </c>
      <c r="DR559" s="222">
        <f t="shared" si="1487"/>
        <v>0</v>
      </c>
      <c r="DS559" s="222">
        <f t="shared" si="1488"/>
        <v>0</v>
      </c>
      <c r="DT559" s="222">
        <f t="shared" si="1489"/>
        <v>0</v>
      </c>
      <c r="DU559" s="222">
        <f t="shared" si="1490"/>
        <v>0</v>
      </c>
      <c r="DV559" s="222">
        <f t="shared" si="1491"/>
        <v>0</v>
      </c>
      <c r="DW559" s="222">
        <f t="shared" si="1492"/>
        <v>0</v>
      </c>
      <c r="DX559" s="222">
        <f t="shared" si="1493"/>
        <v>0</v>
      </c>
      <c r="DY559" s="222">
        <f t="shared" si="1494"/>
        <v>0</v>
      </c>
      <c r="DZ559" s="222">
        <f t="shared" si="1495"/>
        <v>0</v>
      </c>
      <c r="EA559" s="222">
        <f t="shared" si="1496"/>
        <v>0</v>
      </c>
      <c r="EB559" s="222">
        <f t="shared" si="1497"/>
        <v>0</v>
      </c>
      <c r="EC559" s="222">
        <f t="shared" si="1498"/>
        <v>0</v>
      </c>
      <c r="ED559" s="222">
        <f t="shared" si="1499"/>
        <v>0</v>
      </c>
      <c r="EE559" s="222">
        <f t="shared" si="1500"/>
        <v>0</v>
      </c>
      <c r="EF559" s="222">
        <f t="shared" si="1501"/>
        <v>0</v>
      </c>
      <c r="EG559" s="222">
        <f t="shared" si="1502"/>
        <v>0</v>
      </c>
      <c r="EH559" s="222">
        <f t="shared" si="1503"/>
        <v>0</v>
      </c>
      <c r="EI559" s="222">
        <f t="shared" si="1504"/>
        <v>0</v>
      </c>
      <c r="EJ559" s="222">
        <f t="shared" si="1505"/>
        <v>0</v>
      </c>
      <c r="EK559" s="222">
        <f t="shared" si="1506"/>
        <v>0</v>
      </c>
      <c r="EL559" s="222">
        <f t="shared" si="1507"/>
        <v>0</v>
      </c>
      <c r="EM559" s="222">
        <f t="shared" si="1508"/>
        <v>0</v>
      </c>
      <c r="EN559" s="222">
        <f t="shared" si="1509"/>
        <v>0</v>
      </c>
      <c r="EO559" s="222">
        <f t="shared" si="1510"/>
        <v>0</v>
      </c>
      <c r="EP559" s="222">
        <f t="shared" si="1511"/>
        <v>0</v>
      </c>
      <c r="EQ559" s="222">
        <f t="shared" si="1512"/>
        <v>0</v>
      </c>
      <c r="ER559" s="222">
        <f t="shared" si="1513"/>
        <v>0</v>
      </c>
      <c r="ES559" s="222">
        <f t="shared" si="1514"/>
        <v>0</v>
      </c>
      <c r="ET559" s="222">
        <f t="shared" si="1515"/>
        <v>0</v>
      </c>
      <c r="EU559" s="222">
        <f t="shared" si="1516"/>
        <v>0</v>
      </c>
      <c r="EV559" s="222">
        <f t="shared" si="1517"/>
        <v>0</v>
      </c>
      <c r="EW559" s="222">
        <f t="shared" si="1518"/>
        <v>0</v>
      </c>
      <c r="EX559" s="222">
        <f t="shared" si="1519"/>
        <v>0</v>
      </c>
      <c r="EY559" s="222">
        <f t="shared" si="1520"/>
        <v>0</v>
      </c>
      <c r="EZ559" s="222">
        <f t="shared" si="1521"/>
        <v>0</v>
      </c>
      <c r="FA559" s="222">
        <f t="shared" si="1522"/>
        <v>0</v>
      </c>
      <c r="FB559" s="222">
        <f t="shared" si="1523"/>
        <v>0</v>
      </c>
      <c r="FC559" s="222">
        <f t="shared" si="1524"/>
        <v>0</v>
      </c>
      <c r="FD559" s="222">
        <f t="shared" si="1525"/>
        <v>0</v>
      </c>
      <c r="FE559" s="222">
        <f t="shared" si="1526"/>
        <v>0</v>
      </c>
      <c r="FF559" s="222">
        <f t="shared" si="1527"/>
        <v>0</v>
      </c>
      <c r="FG559" s="222">
        <f t="shared" si="1528"/>
        <v>0</v>
      </c>
      <c r="FH559" s="222">
        <f t="shared" si="1529"/>
        <v>0</v>
      </c>
      <c r="FI559" s="222">
        <f t="shared" si="1530"/>
        <v>0</v>
      </c>
      <c r="FJ559" s="222">
        <f t="shared" si="1531"/>
        <v>0</v>
      </c>
      <c r="FK559" s="222">
        <f t="shared" si="1532"/>
        <v>0</v>
      </c>
      <c r="FL559" s="222">
        <f t="shared" si="1533"/>
        <v>0</v>
      </c>
      <c r="FM559" s="222">
        <f t="shared" si="1534"/>
        <v>0</v>
      </c>
      <c r="FN559" s="222">
        <f t="shared" si="1535"/>
        <v>0</v>
      </c>
      <c r="FO559" s="222">
        <f t="shared" si="1536"/>
        <v>0</v>
      </c>
      <c r="FP559" s="222">
        <f t="shared" si="1537"/>
        <v>0</v>
      </c>
      <c r="FQ559" s="222">
        <f t="shared" si="1538"/>
        <v>0</v>
      </c>
      <c r="FR559" s="222">
        <f t="shared" si="1539"/>
        <v>0</v>
      </c>
      <c r="FS559" s="222">
        <f t="shared" si="1540"/>
        <v>0</v>
      </c>
      <c r="FT559" s="222">
        <f t="shared" si="1541"/>
        <v>0</v>
      </c>
      <c r="FU559" s="222">
        <f t="shared" si="1542"/>
        <v>0</v>
      </c>
      <c r="FV559" s="222">
        <f t="shared" si="1543"/>
        <v>0</v>
      </c>
      <c r="FW559" s="222">
        <f t="shared" si="1544"/>
        <v>0</v>
      </c>
      <c r="FX559" s="222">
        <f t="shared" si="1545"/>
        <v>0</v>
      </c>
      <c r="FY559" s="222">
        <f t="shared" si="1546"/>
        <v>0</v>
      </c>
      <c r="FZ559" s="222">
        <f t="shared" si="1547"/>
        <v>0</v>
      </c>
      <c r="GA559" s="222">
        <f t="shared" si="1548"/>
        <v>0</v>
      </c>
      <c r="GB559" s="222">
        <f t="shared" si="1549"/>
        <v>0</v>
      </c>
      <c r="GC559" s="222">
        <f t="shared" si="1550"/>
        <v>0</v>
      </c>
      <c r="GD559" s="222">
        <f t="shared" si="1551"/>
        <v>0</v>
      </c>
      <c r="GE559" s="222">
        <f t="shared" si="1552"/>
        <v>0</v>
      </c>
      <c r="GF559" s="222">
        <f t="shared" si="1553"/>
        <v>0</v>
      </c>
      <c r="GG559" s="222">
        <f t="shared" si="1554"/>
        <v>0</v>
      </c>
      <c r="GH559" s="222">
        <f t="shared" si="1555"/>
        <v>0</v>
      </c>
      <c r="GI559" s="222">
        <f t="shared" si="1556"/>
        <v>0</v>
      </c>
      <c r="GJ559" s="222">
        <f t="shared" si="1557"/>
        <v>0</v>
      </c>
      <c r="GK559" s="222">
        <f t="shared" si="1558"/>
        <v>0</v>
      </c>
      <c r="GL559" s="222">
        <f t="shared" si="1559"/>
        <v>0</v>
      </c>
      <c r="GM559" s="222">
        <f t="shared" si="1560"/>
        <v>0</v>
      </c>
      <c r="GN559" s="222">
        <f t="shared" si="1561"/>
        <v>0</v>
      </c>
      <c r="GO559" s="222">
        <f t="shared" si="1562"/>
        <v>0</v>
      </c>
      <c r="GP559" s="222">
        <f t="shared" si="1563"/>
        <v>0</v>
      </c>
      <c r="GQ559" s="222">
        <f t="shared" si="1564"/>
        <v>0</v>
      </c>
      <c r="GR559" s="222">
        <f t="shared" si="1565"/>
        <v>0</v>
      </c>
      <c r="GS559" s="222">
        <f t="shared" si="1566"/>
        <v>0</v>
      </c>
      <c r="GT559" s="222">
        <f t="shared" si="1567"/>
        <v>0</v>
      </c>
      <c r="GU559" s="222">
        <f t="shared" si="1568"/>
        <v>0</v>
      </c>
      <c r="GV559" s="222">
        <f t="shared" si="1569"/>
        <v>0</v>
      </c>
      <c r="GW559" s="222">
        <f t="shared" si="1570"/>
        <v>0</v>
      </c>
      <c r="GX559" s="222">
        <f t="shared" si="1571"/>
        <v>0</v>
      </c>
      <c r="GY559" s="222">
        <f t="shared" si="1572"/>
        <v>0</v>
      </c>
      <c r="GZ559" s="222">
        <f t="shared" si="1573"/>
        <v>0</v>
      </c>
      <c r="HA559" s="222">
        <f t="shared" si="1574"/>
        <v>0</v>
      </c>
      <c r="HB559" s="222">
        <f t="shared" si="1575"/>
        <v>0</v>
      </c>
      <c r="HC559" s="222">
        <f t="shared" si="1576"/>
        <v>0</v>
      </c>
      <c r="HD559" s="222">
        <f t="shared" si="1577"/>
        <v>0</v>
      </c>
      <c r="HE559" s="222">
        <f t="shared" si="1578"/>
        <v>0</v>
      </c>
      <c r="HF559" s="222">
        <f t="shared" si="1579"/>
        <v>0</v>
      </c>
      <c r="HG559" s="222">
        <f t="shared" si="1580"/>
        <v>0</v>
      </c>
      <c r="HH559" s="222">
        <f t="shared" si="1581"/>
        <v>0</v>
      </c>
      <c r="HI559" s="222">
        <f t="shared" si="1582"/>
        <v>0</v>
      </c>
      <c r="HJ559" s="222">
        <f t="shared" si="1583"/>
        <v>0</v>
      </c>
      <c r="HK559" s="222">
        <f t="shared" si="1584"/>
        <v>0</v>
      </c>
      <c r="HL559" s="222">
        <f t="shared" si="1585"/>
        <v>0</v>
      </c>
      <c r="HM559" s="222">
        <f t="shared" si="1586"/>
        <v>0</v>
      </c>
      <c r="HN559" s="222">
        <f t="shared" si="1587"/>
        <v>0</v>
      </c>
      <c r="HO559" s="222">
        <f t="shared" si="1588"/>
        <v>0</v>
      </c>
      <c r="HP559" s="222">
        <f t="shared" si="1589"/>
        <v>0</v>
      </c>
      <c r="HQ559" s="222">
        <f t="shared" si="1590"/>
        <v>0</v>
      </c>
      <c r="HR559" s="222">
        <f t="shared" si="1591"/>
        <v>0</v>
      </c>
      <c r="HS559" s="222">
        <f t="shared" si="1592"/>
        <v>0</v>
      </c>
      <c r="HT559" s="222">
        <f t="shared" si="1593"/>
        <v>0</v>
      </c>
      <c r="HU559" s="222">
        <f t="shared" si="1594"/>
        <v>0</v>
      </c>
      <c r="HV559" s="222">
        <f t="shared" si="1595"/>
        <v>0</v>
      </c>
      <c r="HW559" s="222">
        <f t="shared" si="1596"/>
        <v>0</v>
      </c>
      <c r="HX559" s="222">
        <f t="shared" si="1597"/>
        <v>0</v>
      </c>
      <c r="HY559" s="222">
        <f t="shared" si="1598"/>
        <v>0</v>
      </c>
      <c r="HZ559" s="222">
        <f t="shared" si="1599"/>
        <v>0</v>
      </c>
      <c r="IA559" s="222">
        <f t="shared" si="1600"/>
        <v>0</v>
      </c>
      <c r="IB559" s="222">
        <f t="shared" si="1601"/>
        <v>0</v>
      </c>
      <c r="IC559" s="222">
        <f t="shared" si="1602"/>
        <v>0</v>
      </c>
      <c r="ID559" s="222">
        <f t="shared" si="1603"/>
        <v>0</v>
      </c>
      <c r="IE559" s="222">
        <f t="shared" si="1604"/>
        <v>0</v>
      </c>
      <c r="IF559" s="222">
        <f t="shared" si="1605"/>
        <v>0</v>
      </c>
      <c r="IG559" s="222">
        <f t="shared" si="1606"/>
        <v>0</v>
      </c>
      <c r="IH559" s="222">
        <f t="shared" si="1607"/>
        <v>0</v>
      </c>
      <c r="II559" s="222">
        <f t="shared" si="1608"/>
        <v>0</v>
      </c>
      <c r="IJ559" s="222">
        <f t="shared" si="1609"/>
        <v>0</v>
      </c>
      <c r="IK559" s="222">
        <f t="shared" si="1610"/>
        <v>0</v>
      </c>
      <c r="IL559" s="222">
        <f t="shared" si="1611"/>
        <v>0</v>
      </c>
      <c r="IM559" s="222">
        <f t="shared" si="1612"/>
        <v>0</v>
      </c>
      <c r="IN559" s="222">
        <f t="shared" si="1613"/>
        <v>0</v>
      </c>
      <c r="IO559" s="222">
        <f t="shared" si="1614"/>
        <v>0</v>
      </c>
      <c r="IP559" s="222">
        <f t="shared" si="1615"/>
        <v>0</v>
      </c>
      <c r="IQ559" s="222">
        <f t="shared" si="1616"/>
        <v>0</v>
      </c>
      <c r="IR559" s="222">
        <f t="shared" si="1617"/>
        <v>0</v>
      </c>
      <c r="IS559" s="222">
        <f t="shared" si="1618"/>
        <v>0</v>
      </c>
      <c r="IT559" s="222">
        <f t="shared" si="1619"/>
        <v>0</v>
      </c>
      <c r="IU559" s="222">
        <f t="shared" si="1620"/>
        <v>0</v>
      </c>
      <c r="IV559" s="222">
        <f t="shared" si="1621"/>
        <v>0</v>
      </c>
      <c r="IW559" s="222">
        <f t="shared" si="1622"/>
        <v>0</v>
      </c>
      <c r="IX559" s="222">
        <f t="shared" si="1623"/>
        <v>0</v>
      </c>
      <c r="IY559" s="222">
        <f t="shared" si="1624"/>
        <v>0</v>
      </c>
      <c r="IZ559" s="222">
        <f t="shared" si="1625"/>
        <v>0</v>
      </c>
      <c r="JA559" s="222">
        <f t="shared" si="1626"/>
        <v>0</v>
      </c>
      <c r="JB559" s="222">
        <f t="shared" si="1627"/>
        <v>0</v>
      </c>
    </row>
    <row r="560" spans="2:262">
      <c r="B560" s="230">
        <v>199</v>
      </c>
      <c r="C560" s="229">
        <f t="shared" si="1628"/>
        <v>3.886718750000003E-3</v>
      </c>
      <c r="D560" s="226">
        <f t="shared" ca="1" si="1371"/>
        <v>24.586768555533446</v>
      </c>
      <c r="E560" s="225">
        <f ca="1">GW361</f>
        <v>0.58676855553344553</v>
      </c>
      <c r="F560" s="224">
        <v>199</v>
      </c>
      <c r="G560" s="222">
        <f t="shared" si="1372"/>
        <v>0</v>
      </c>
      <c r="H560" s="222">
        <f t="shared" si="1373"/>
        <v>0</v>
      </c>
      <c r="I560" s="222">
        <f t="shared" si="1374"/>
        <v>0</v>
      </c>
      <c r="J560" s="222">
        <f t="shared" si="1375"/>
        <v>0</v>
      </c>
      <c r="K560" s="222">
        <f t="shared" si="1376"/>
        <v>0</v>
      </c>
      <c r="L560" s="222">
        <f t="shared" si="1377"/>
        <v>0</v>
      </c>
      <c r="M560" s="222">
        <f t="shared" si="1378"/>
        <v>0</v>
      </c>
      <c r="N560" s="222">
        <f t="shared" si="1379"/>
        <v>0</v>
      </c>
      <c r="O560" s="222">
        <f t="shared" si="1380"/>
        <v>0</v>
      </c>
      <c r="P560" s="222">
        <f t="shared" si="1381"/>
        <v>0</v>
      </c>
      <c r="Q560" s="222">
        <f t="shared" si="1382"/>
        <v>0</v>
      </c>
      <c r="R560" s="222">
        <f t="shared" si="1383"/>
        <v>0</v>
      </c>
      <c r="S560" s="222">
        <f t="shared" si="1384"/>
        <v>0</v>
      </c>
      <c r="T560" s="222">
        <f t="shared" si="1385"/>
        <v>0</v>
      </c>
      <c r="U560" s="222">
        <f t="shared" si="1386"/>
        <v>0</v>
      </c>
      <c r="V560" s="222">
        <f t="shared" si="1387"/>
        <v>0</v>
      </c>
      <c r="W560" s="222">
        <f t="shared" si="1388"/>
        <v>0</v>
      </c>
      <c r="X560" s="222">
        <f t="shared" si="1389"/>
        <v>0</v>
      </c>
      <c r="Y560" s="222">
        <f t="shared" si="1390"/>
        <v>0</v>
      </c>
      <c r="Z560" s="222">
        <f t="shared" si="1391"/>
        <v>0</v>
      </c>
      <c r="AA560" s="222">
        <f t="shared" si="1392"/>
        <v>0</v>
      </c>
      <c r="AB560" s="222">
        <f t="shared" si="1393"/>
        <v>0</v>
      </c>
      <c r="AC560" s="222">
        <f t="shared" si="1394"/>
        <v>0</v>
      </c>
      <c r="AD560" s="222">
        <f t="shared" si="1395"/>
        <v>0</v>
      </c>
      <c r="AE560" s="222">
        <f t="shared" si="1396"/>
        <v>0</v>
      </c>
      <c r="AF560" s="222">
        <f t="shared" si="1397"/>
        <v>0</v>
      </c>
      <c r="AG560" s="222">
        <f t="shared" si="1398"/>
        <v>0</v>
      </c>
      <c r="AH560" s="222">
        <f t="shared" si="1399"/>
        <v>0</v>
      </c>
      <c r="AI560" s="222">
        <f t="shared" si="1400"/>
        <v>0</v>
      </c>
      <c r="AJ560" s="222">
        <f t="shared" si="1401"/>
        <v>0</v>
      </c>
      <c r="AK560" s="222">
        <f t="shared" si="1402"/>
        <v>0</v>
      </c>
      <c r="AL560" s="222">
        <f t="shared" si="1403"/>
        <v>0</v>
      </c>
      <c r="AM560" s="222">
        <f t="shared" si="1404"/>
        <v>0</v>
      </c>
      <c r="AN560" s="222">
        <f t="shared" si="1405"/>
        <v>0</v>
      </c>
      <c r="AO560" s="222">
        <f t="shared" si="1406"/>
        <v>0</v>
      </c>
      <c r="AP560" s="222">
        <f t="shared" si="1407"/>
        <v>0</v>
      </c>
      <c r="AQ560" s="222">
        <f t="shared" si="1408"/>
        <v>0</v>
      </c>
      <c r="AR560" s="222">
        <f t="shared" si="1409"/>
        <v>0</v>
      </c>
      <c r="AS560" s="222">
        <f t="shared" si="1410"/>
        <v>0</v>
      </c>
      <c r="AT560" s="222">
        <f t="shared" si="1411"/>
        <v>0</v>
      </c>
      <c r="AU560" s="222">
        <f t="shared" si="1412"/>
        <v>0</v>
      </c>
      <c r="AV560" s="222">
        <f t="shared" si="1413"/>
        <v>0</v>
      </c>
      <c r="AW560" s="222">
        <f t="shared" si="1414"/>
        <v>0</v>
      </c>
      <c r="AX560" s="222">
        <f t="shared" si="1415"/>
        <v>0</v>
      </c>
      <c r="AY560" s="222">
        <f t="shared" si="1416"/>
        <v>0</v>
      </c>
      <c r="AZ560" s="222">
        <f t="shared" si="1417"/>
        <v>0</v>
      </c>
      <c r="BA560" s="222">
        <f t="shared" si="1418"/>
        <v>0</v>
      </c>
      <c r="BB560" s="222">
        <f t="shared" si="1419"/>
        <v>0</v>
      </c>
      <c r="BC560" s="222">
        <f t="shared" si="1420"/>
        <v>0</v>
      </c>
      <c r="BD560" s="222">
        <f t="shared" si="1421"/>
        <v>0</v>
      </c>
      <c r="BE560" s="222">
        <f t="shared" si="1422"/>
        <v>0</v>
      </c>
      <c r="BF560" s="222">
        <f t="shared" si="1423"/>
        <v>0</v>
      </c>
      <c r="BG560" s="222">
        <f t="shared" si="1424"/>
        <v>0</v>
      </c>
      <c r="BH560" s="222">
        <f t="shared" si="1425"/>
        <v>0</v>
      </c>
      <c r="BI560" s="222">
        <f t="shared" si="1426"/>
        <v>0</v>
      </c>
      <c r="BJ560" s="222">
        <f t="shared" si="1427"/>
        <v>0</v>
      </c>
      <c r="BK560" s="222">
        <f t="shared" si="1428"/>
        <v>0</v>
      </c>
      <c r="BL560" s="222">
        <f t="shared" si="1429"/>
        <v>0</v>
      </c>
      <c r="BM560" s="222">
        <f t="shared" si="1430"/>
        <v>0</v>
      </c>
      <c r="BN560" s="222">
        <f t="shared" si="1431"/>
        <v>0</v>
      </c>
      <c r="BO560" s="222">
        <f t="shared" si="1432"/>
        <v>0</v>
      </c>
      <c r="BP560" s="222">
        <f t="shared" si="1433"/>
        <v>0</v>
      </c>
      <c r="BQ560" s="222">
        <f t="shared" si="1434"/>
        <v>0</v>
      </c>
      <c r="BR560" s="222">
        <f t="shared" si="1435"/>
        <v>0</v>
      </c>
      <c r="BS560" s="222">
        <f t="shared" si="1436"/>
        <v>0</v>
      </c>
      <c r="BT560" s="222">
        <f t="shared" si="1437"/>
        <v>0</v>
      </c>
      <c r="BU560" s="222">
        <f t="shared" si="1438"/>
        <v>0</v>
      </c>
      <c r="BV560" s="222">
        <f t="shared" si="1439"/>
        <v>0</v>
      </c>
      <c r="BW560" s="222">
        <f t="shared" si="1440"/>
        <v>0</v>
      </c>
      <c r="BX560" s="222">
        <f t="shared" si="1441"/>
        <v>0</v>
      </c>
      <c r="BY560" s="222">
        <f t="shared" si="1442"/>
        <v>0</v>
      </c>
      <c r="BZ560" s="222">
        <f t="shared" si="1443"/>
        <v>0</v>
      </c>
      <c r="CA560" s="222">
        <f t="shared" si="1444"/>
        <v>0</v>
      </c>
      <c r="CB560" s="222">
        <f t="shared" si="1445"/>
        <v>0</v>
      </c>
      <c r="CC560" s="222">
        <f t="shared" si="1446"/>
        <v>0</v>
      </c>
      <c r="CD560" s="222">
        <f t="shared" si="1447"/>
        <v>0</v>
      </c>
      <c r="CE560" s="222">
        <f t="shared" si="1448"/>
        <v>0</v>
      </c>
      <c r="CF560" s="222">
        <f t="shared" si="1449"/>
        <v>0</v>
      </c>
      <c r="CG560" s="222">
        <f t="shared" si="1450"/>
        <v>0</v>
      </c>
      <c r="CH560" s="222">
        <f t="shared" si="1451"/>
        <v>0</v>
      </c>
      <c r="CI560" s="222">
        <f t="shared" si="1452"/>
        <v>0</v>
      </c>
      <c r="CJ560" s="222">
        <f t="shared" si="1453"/>
        <v>0</v>
      </c>
      <c r="CK560" s="222">
        <f t="shared" si="1454"/>
        <v>0</v>
      </c>
      <c r="CL560" s="222">
        <f t="shared" si="1455"/>
        <v>0</v>
      </c>
      <c r="CM560" s="222">
        <f t="shared" si="1456"/>
        <v>0</v>
      </c>
      <c r="CN560" s="222">
        <f t="shared" si="1457"/>
        <v>0</v>
      </c>
      <c r="CO560" s="222">
        <f t="shared" si="1458"/>
        <v>0</v>
      </c>
      <c r="CP560" s="222">
        <f t="shared" si="1459"/>
        <v>0</v>
      </c>
      <c r="CQ560" s="222">
        <f t="shared" si="1460"/>
        <v>0</v>
      </c>
      <c r="CR560" s="222">
        <f t="shared" si="1461"/>
        <v>0</v>
      </c>
      <c r="CS560" s="222">
        <f t="shared" si="1462"/>
        <v>0</v>
      </c>
      <c r="CT560" s="222">
        <f t="shared" si="1463"/>
        <v>0</v>
      </c>
      <c r="CU560" s="222">
        <f t="shared" si="1464"/>
        <v>0</v>
      </c>
      <c r="CV560" s="222">
        <f t="shared" si="1465"/>
        <v>0</v>
      </c>
      <c r="CW560" s="222">
        <f t="shared" si="1466"/>
        <v>0</v>
      </c>
      <c r="CX560" s="222">
        <f t="shared" si="1467"/>
        <v>0</v>
      </c>
      <c r="CY560" s="222">
        <f t="shared" si="1468"/>
        <v>0</v>
      </c>
      <c r="CZ560" s="222">
        <f t="shared" si="1469"/>
        <v>0</v>
      </c>
      <c r="DA560" s="222">
        <f t="shared" si="1470"/>
        <v>0</v>
      </c>
      <c r="DB560" s="222">
        <f t="shared" si="1471"/>
        <v>0</v>
      </c>
      <c r="DC560" s="222">
        <f t="shared" si="1472"/>
        <v>0</v>
      </c>
      <c r="DD560" s="222">
        <f t="shared" si="1473"/>
        <v>0</v>
      </c>
      <c r="DE560" s="222">
        <f t="shared" si="1474"/>
        <v>0</v>
      </c>
      <c r="DF560" s="222">
        <f t="shared" si="1475"/>
        <v>0</v>
      </c>
      <c r="DG560" s="222">
        <f t="shared" si="1476"/>
        <v>0</v>
      </c>
      <c r="DH560" s="222">
        <f t="shared" si="1477"/>
        <v>0</v>
      </c>
      <c r="DI560" s="222">
        <f t="shared" si="1478"/>
        <v>0</v>
      </c>
      <c r="DJ560" s="222">
        <f t="shared" si="1479"/>
        <v>0</v>
      </c>
      <c r="DK560" s="222">
        <f t="shared" si="1480"/>
        <v>0</v>
      </c>
      <c r="DL560" s="222">
        <f t="shared" si="1481"/>
        <v>0</v>
      </c>
      <c r="DM560" s="222">
        <f t="shared" si="1482"/>
        <v>0</v>
      </c>
      <c r="DN560" s="222">
        <f t="shared" si="1483"/>
        <v>0</v>
      </c>
      <c r="DO560" s="222">
        <f t="shared" si="1484"/>
        <v>0</v>
      </c>
      <c r="DP560" s="222">
        <f t="shared" si="1485"/>
        <v>0</v>
      </c>
      <c r="DQ560" s="222">
        <f t="shared" si="1486"/>
        <v>0</v>
      </c>
      <c r="DR560" s="222">
        <f t="shared" si="1487"/>
        <v>0</v>
      </c>
      <c r="DS560" s="222">
        <f t="shared" si="1488"/>
        <v>0</v>
      </c>
      <c r="DT560" s="222">
        <f t="shared" si="1489"/>
        <v>0</v>
      </c>
      <c r="DU560" s="222">
        <f t="shared" si="1490"/>
        <v>0</v>
      </c>
      <c r="DV560" s="222">
        <f t="shared" si="1491"/>
        <v>0</v>
      </c>
      <c r="DW560" s="222">
        <f t="shared" si="1492"/>
        <v>0</v>
      </c>
      <c r="DX560" s="222">
        <f t="shared" si="1493"/>
        <v>0</v>
      </c>
      <c r="DY560" s="222">
        <f t="shared" si="1494"/>
        <v>0</v>
      </c>
      <c r="DZ560" s="222">
        <f t="shared" si="1495"/>
        <v>0</v>
      </c>
      <c r="EA560" s="222">
        <f t="shared" si="1496"/>
        <v>0</v>
      </c>
      <c r="EB560" s="222">
        <f t="shared" si="1497"/>
        <v>0</v>
      </c>
      <c r="EC560" s="222">
        <f t="shared" si="1498"/>
        <v>0</v>
      </c>
      <c r="ED560" s="222">
        <f t="shared" si="1499"/>
        <v>0</v>
      </c>
      <c r="EE560" s="222">
        <f t="shared" si="1500"/>
        <v>0</v>
      </c>
      <c r="EF560" s="222">
        <f t="shared" si="1501"/>
        <v>0</v>
      </c>
      <c r="EG560" s="222">
        <f t="shared" si="1502"/>
        <v>0</v>
      </c>
      <c r="EH560" s="222">
        <f t="shared" si="1503"/>
        <v>0</v>
      </c>
      <c r="EI560" s="222">
        <f t="shared" si="1504"/>
        <v>0</v>
      </c>
      <c r="EJ560" s="222">
        <f t="shared" si="1505"/>
        <v>0</v>
      </c>
      <c r="EK560" s="222">
        <f t="shared" si="1506"/>
        <v>0</v>
      </c>
      <c r="EL560" s="222">
        <f t="shared" si="1507"/>
        <v>0</v>
      </c>
      <c r="EM560" s="222">
        <f t="shared" si="1508"/>
        <v>0</v>
      </c>
      <c r="EN560" s="222">
        <f t="shared" si="1509"/>
        <v>0</v>
      </c>
      <c r="EO560" s="222">
        <f t="shared" si="1510"/>
        <v>0</v>
      </c>
      <c r="EP560" s="222">
        <f t="shared" si="1511"/>
        <v>0</v>
      </c>
      <c r="EQ560" s="222">
        <f t="shared" si="1512"/>
        <v>0</v>
      </c>
      <c r="ER560" s="222">
        <f t="shared" si="1513"/>
        <v>0</v>
      </c>
      <c r="ES560" s="222">
        <f t="shared" si="1514"/>
        <v>0</v>
      </c>
      <c r="ET560" s="222">
        <f t="shared" si="1515"/>
        <v>0</v>
      </c>
      <c r="EU560" s="222">
        <f t="shared" si="1516"/>
        <v>0</v>
      </c>
      <c r="EV560" s="222">
        <f t="shared" si="1517"/>
        <v>0</v>
      </c>
      <c r="EW560" s="222">
        <f t="shared" si="1518"/>
        <v>0</v>
      </c>
      <c r="EX560" s="222">
        <f t="shared" si="1519"/>
        <v>0</v>
      </c>
      <c r="EY560" s="222">
        <f t="shared" si="1520"/>
        <v>0</v>
      </c>
      <c r="EZ560" s="222">
        <f t="shared" si="1521"/>
        <v>0</v>
      </c>
      <c r="FA560" s="222">
        <f t="shared" si="1522"/>
        <v>0</v>
      </c>
      <c r="FB560" s="222">
        <f t="shared" si="1523"/>
        <v>0</v>
      </c>
      <c r="FC560" s="222">
        <f t="shared" si="1524"/>
        <v>0</v>
      </c>
      <c r="FD560" s="222">
        <f t="shared" si="1525"/>
        <v>0</v>
      </c>
      <c r="FE560" s="222">
        <f t="shared" si="1526"/>
        <v>0</v>
      </c>
      <c r="FF560" s="222">
        <f t="shared" si="1527"/>
        <v>0</v>
      </c>
      <c r="FG560" s="222">
        <f t="shared" si="1528"/>
        <v>0</v>
      </c>
      <c r="FH560" s="222">
        <f t="shared" si="1529"/>
        <v>0</v>
      </c>
      <c r="FI560" s="222">
        <f t="shared" si="1530"/>
        <v>0</v>
      </c>
      <c r="FJ560" s="222">
        <f t="shared" si="1531"/>
        <v>0</v>
      </c>
      <c r="FK560" s="222">
        <f t="shared" si="1532"/>
        <v>0</v>
      </c>
      <c r="FL560" s="222">
        <f t="shared" si="1533"/>
        <v>0</v>
      </c>
      <c r="FM560" s="222">
        <f t="shared" si="1534"/>
        <v>0</v>
      </c>
      <c r="FN560" s="222">
        <f t="shared" si="1535"/>
        <v>0</v>
      </c>
      <c r="FO560" s="222">
        <f t="shared" si="1536"/>
        <v>0</v>
      </c>
      <c r="FP560" s="222">
        <f t="shared" si="1537"/>
        <v>0</v>
      </c>
      <c r="FQ560" s="222">
        <f t="shared" si="1538"/>
        <v>0</v>
      </c>
      <c r="FR560" s="222">
        <f t="shared" si="1539"/>
        <v>0</v>
      </c>
      <c r="FS560" s="222">
        <f t="shared" si="1540"/>
        <v>0</v>
      </c>
      <c r="FT560" s="222">
        <f t="shared" si="1541"/>
        <v>0</v>
      </c>
      <c r="FU560" s="222">
        <f t="shared" si="1542"/>
        <v>0</v>
      </c>
      <c r="FV560" s="222">
        <f t="shared" si="1543"/>
        <v>0</v>
      </c>
      <c r="FW560" s="222">
        <f t="shared" si="1544"/>
        <v>0</v>
      </c>
      <c r="FX560" s="222">
        <f t="shared" si="1545"/>
        <v>0</v>
      </c>
      <c r="FY560" s="222">
        <f t="shared" si="1546"/>
        <v>0</v>
      </c>
      <c r="FZ560" s="222">
        <f t="shared" si="1547"/>
        <v>0</v>
      </c>
      <c r="GA560" s="222">
        <f t="shared" si="1548"/>
        <v>0</v>
      </c>
      <c r="GB560" s="222">
        <f t="shared" si="1549"/>
        <v>0</v>
      </c>
      <c r="GC560" s="222">
        <f t="shared" si="1550"/>
        <v>0</v>
      </c>
      <c r="GD560" s="222">
        <f t="shared" si="1551"/>
        <v>0</v>
      </c>
      <c r="GE560" s="222">
        <f t="shared" si="1552"/>
        <v>0</v>
      </c>
      <c r="GF560" s="222">
        <f t="shared" si="1553"/>
        <v>0</v>
      </c>
      <c r="GG560" s="222">
        <f t="shared" si="1554"/>
        <v>0</v>
      </c>
      <c r="GH560" s="222">
        <f t="shared" si="1555"/>
        <v>0</v>
      </c>
      <c r="GI560" s="222">
        <f t="shared" si="1556"/>
        <v>0</v>
      </c>
      <c r="GJ560" s="222">
        <f t="shared" si="1557"/>
        <v>0</v>
      </c>
      <c r="GK560" s="222">
        <f t="shared" si="1558"/>
        <v>0</v>
      </c>
      <c r="GL560" s="222">
        <f t="shared" si="1559"/>
        <v>0</v>
      </c>
      <c r="GM560" s="222">
        <f t="shared" si="1560"/>
        <v>0</v>
      </c>
      <c r="GN560" s="222">
        <f t="shared" si="1561"/>
        <v>0</v>
      </c>
      <c r="GO560" s="222">
        <f t="shared" si="1562"/>
        <v>0</v>
      </c>
      <c r="GP560" s="222">
        <f t="shared" si="1563"/>
        <v>0</v>
      </c>
      <c r="GQ560" s="222">
        <f t="shared" si="1564"/>
        <v>0</v>
      </c>
      <c r="GR560" s="222">
        <f t="shared" si="1565"/>
        <v>0</v>
      </c>
      <c r="GS560" s="222">
        <f t="shared" si="1566"/>
        <v>0</v>
      </c>
      <c r="GT560" s="222">
        <f t="shared" si="1567"/>
        <v>0</v>
      </c>
      <c r="GU560" s="222">
        <f t="shared" si="1568"/>
        <v>0</v>
      </c>
      <c r="GV560" s="222">
        <f t="shared" si="1569"/>
        <v>0</v>
      </c>
      <c r="GW560" s="222">
        <f t="shared" si="1570"/>
        <v>0</v>
      </c>
      <c r="GX560" s="222">
        <f t="shared" si="1571"/>
        <v>0</v>
      </c>
      <c r="GY560" s="222">
        <f t="shared" si="1572"/>
        <v>0</v>
      </c>
      <c r="GZ560" s="222">
        <f t="shared" si="1573"/>
        <v>0</v>
      </c>
      <c r="HA560" s="222">
        <f t="shared" si="1574"/>
        <v>0</v>
      </c>
      <c r="HB560" s="222">
        <f t="shared" si="1575"/>
        <v>0</v>
      </c>
      <c r="HC560" s="222">
        <f t="shared" si="1576"/>
        <v>0</v>
      </c>
      <c r="HD560" s="222">
        <f t="shared" si="1577"/>
        <v>0</v>
      </c>
      <c r="HE560" s="222">
        <f t="shared" si="1578"/>
        <v>0</v>
      </c>
      <c r="HF560" s="222">
        <f t="shared" si="1579"/>
        <v>0</v>
      </c>
      <c r="HG560" s="222">
        <f t="shared" si="1580"/>
        <v>0</v>
      </c>
      <c r="HH560" s="222">
        <f t="shared" si="1581"/>
        <v>0</v>
      </c>
      <c r="HI560" s="222">
        <f t="shared" si="1582"/>
        <v>0</v>
      </c>
      <c r="HJ560" s="222">
        <f t="shared" si="1583"/>
        <v>0</v>
      </c>
      <c r="HK560" s="222">
        <f t="shared" si="1584"/>
        <v>0</v>
      </c>
      <c r="HL560" s="222">
        <f t="shared" si="1585"/>
        <v>0</v>
      </c>
      <c r="HM560" s="222">
        <f t="shared" si="1586"/>
        <v>0</v>
      </c>
      <c r="HN560" s="222">
        <f t="shared" si="1587"/>
        <v>0</v>
      </c>
      <c r="HO560" s="222">
        <f t="shared" si="1588"/>
        <v>0</v>
      </c>
      <c r="HP560" s="222">
        <f t="shared" si="1589"/>
        <v>0</v>
      </c>
      <c r="HQ560" s="222">
        <f t="shared" si="1590"/>
        <v>0</v>
      </c>
      <c r="HR560" s="222">
        <f t="shared" si="1591"/>
        <v>0</v>
      </c>
      <c r="HS560" s="222">
        <f t="shared" si="1592"/>
        <v>0</v>
      </c>
      <c r="HT560" s="222">
        <f t="shared" si="1593"/>
        <v>0</v>
      </c>
      <c r="HU560" s="222">
        <f t="shared" si="1594"/>
        <v>0</v>
      </c>
      <c r="HV560" s="222">
        <f t="shared" si="1595"/>
        <v>0</v>
      </c>
      <c r="HW560" s="222">
        <f t="shared" si="1596"/>
        <v>0</v>
      </c>
      <c r="HX560" s="222">
        <f t="shared" si="1597"/>
        <v>0</v>
      </c>
      <c r="HY560" s="222">
        <f t="shared" si="1598"/>
        <v>0</v>
      </c>
      <c r="HZ560" s="222">
        <f t="shared" si="1599"/>
        <v>0</v>
      </c>
      <c r="IA560" s="222">
        <f t="shared" si="1600"/>
        <v>0</v>
      </c>
      <c r="IB560" s="222">
        <f t="shared" si="1601"/>
        <v>0</v>
      </c>
      <c r="IC560" s="222">
        <f t="shared" si="1602"/>
        <v>0</v>
      </c>
      <c r="ID560" s="222">
        <f t="shared" si="1603"/>
        <v>0</v>
      </c>
      <c r="IE560" s="222">
        <f t="shared" si="1604"/>
        <v>0</v>
      </c>
      <c r="IF560" s="222">
        <f t="shared" si="1605"/>
        <v>0</v>
      </c>
      <c r="IG560" s="222">
        <f t="shared" si="1606"/>
        <v>0</v>
      </c>
      <c r="IH560" s="222">
        <f t="shared" si="1607"/>
        <v>0</v>
      </c>
      <c r="II560" s="222">
        <f t="shared" si="1608"/>
        <v>0</v>
      </c>
      <c r="IJ560" s="222">
        <f t="shared" si="1609"/>
        <v>0</v>
      </c>
      <c r="IK560" s="222">
        <f t="shared" si="1610"/>
        <v>0</v>
      </c>
      <c r="IL560" s="222">
        <f t="shared" si="1611"/>
        <v>0</v>
      </c>
      <c r="IM560" s="222">
        <f t="shared" si="1612"/>
        <v>0</v>
      </c>
      <c r="IN560" s="222">
        <f t="shared" si="1613"/>
        <v>0</v>
      </c>
      <c r="IO560" s="222">
        <f t="shared" si="1614"/>
        <v>0</v>
      </c>
      <c r="IP560" s="222">
        <f t="shared" si="1615"/>
        <v>0</v>
      </c>
      <c r="IQ560" s="222">
        <f t="shared" si="1616"/>
        <v>0</v>
      </c>
      <c r="IR560" s="222">
        <f t="shared" si="1617"/>
        <v>0</v>
      </c>
      <c r="IS560" s="222">
        <f t="shared" si="1618"/>
        <v>0</v>
      </c>
      <c r="IT560" s="222">
        <f t="shared" si="1619"/>
        <v>0</v>
      </c>
      <c r="IU560" s="222">
        <f t="shared" si="1620"/>
        <v>0</v>
      </c>
      <c r="IV560" s="222">
        <f t="shared" si="1621"/>
        <v>0</v>
      </c>
      <c r="IW560" s="222">
        <f t="shared" si="1622"/>
        <v>0</v>
      </c>
      <c r="IX560" s="222">
        <f t="shared" si="1623"/>
        <v>0</v>
      </c>
      <c r="IY560" s="222">
        <f t="shared" si="1624"/>
        <v>0</v>
      </c>
      <c r="IZ560" s="222">
        <f t="shared" si="1625"/>
        <v>0</v>
      </c>
      <c r="JA560" s="222">
        <f t="shared" si="1626"/>
        <v>0</v>
      </c>
      <c r="JB560" s="222">
        <f t="shared" si="1627"/>
        <v>0</v>
      </c>
    </row>
    <row r="561" spans="2:262">
      <c r="B561" s="230">
        <v>200</v>
      </c>
      <c r="C561" s="229">
        <f t="shared" si="1628"/>
        <v>3.9062500000000026E-3</v>
      </c>
      <c r="D561" s="226">
        <f t="shared" ca="1" si="1371"/>
        <v>24.572399657660704</v>
      </c>
      <c r="E561" s="225">
        <f ca="1">GX361</f>
        <v>0.57239965766070222</v>
      </c>
      <c r="F561" s="224">
        <v>200</v>
      </c>
      <c r="G561" s="222">
        <f t="shared" si="1372"/>
        <v>0</v>
      </c>
      <c r="H561" s="222">
        <f t="shared" si="1373"/>
        <v>0</v>
      </c>
      <c r="I561" s="222">
        <f t="shared" si="1374"/>
        <v>0</v>
      </c>
      <c r="J561" s="222">
        <f t="shared" si="1375"/>
        <v>0</v>
      </c>
      <c r="K561" s="222">
        <f t="shared" si="1376"/>
        <v>0</v>
      </c>
      <c r="L561" s="222">
        <f t="shared" si="1377"/>
        <v>0</v>
      </c>
      <c r="M561" s="222">
        <f t="shared" si="1378"/>
        <v>0</v>
      </c>
      <c r="N561" s="222">
        <f t="shared" si="1379"/>
        <v>0</v>
      </c>
      <c r="O561" s="222">
        <f t="shared" si="1380"/>
        <v>0</v>
      </c>
      <c r="P561" s="222">
        <f t="shared" si="1381"/>
        <v>0</v>
      </c>
      <c r="Q561" s="222">
        <f t="shared" si="1382"/>
        <v>0</v>
      </c>
      <c r="R561" s="222">
        <f t="shared" si="1383"/>
        <v>0</v>
      </c>
      <c r="S561" s="222">
        <f t="shared" si="1384"/>
        <v>0</v>
      </c>
      <c r="T561" s="222">
        <f t="shared" si="1385"/>
        <v>0</v>
      </c>
      <c r="U561" s="222">
        <f t="shared" si="1386"/>
        <v>0</v>
      </c>
      <c r="V561" s="222">
        <f t="shared" si="1387"/>
        <v>0</v>
      </c>
      <c r="W561" s="222">
        <f t="shared" si="1388"/>
        <v>0</v>
      </c>
      <c r="X561" s="222">
        <f t="shared" si="1389"/>
        <v>0</v>
      </c>
      <c r="Y561" s="222">
        <f t="shared" si="1390"/>
        <v>0</v>
      </c>
      <c r="Z561" s="222">
        <f t="shared" si="1391"/>
        <v>0</v>
      </c>
      <c r="AA561" s="222">
        <f t="shared" si="1392"/>
        <v>0</v>
      </c>
      <c r="AB561" s="222">
        <f t="shared" si="1393"/>
        <v>0</v>
      </c>
      <c r="AC561" s="222">
        <f t="shared" si="1394"/>
        <v>0</v>
      </c>
      <c r="AD561" s="222">
        <f t="shared" si="1395"/>
        <v>0</v>
      </c>
      <c r="AE561" s="222">
        <f t="shared" si="1396"/>
        <v>0</v>
      </c>
      <c r="AF561" s="222">
        <f t="shared" si="1397"/>
        <v>0</v>
      </c>
      <c r="AG561" s="222">
        <f t="shared" si="1398"/>
        <v>0</v>
      </c>
      <c r="AH561" s="222">
        <f t="shared" si="1399"/>
        <v>0</v>
      </c>
      <c r="AI561" s="222">
        <f t="shared" si="1400"/>
        <v>0</v>
      </c>
      <c r="AJ561" s="222">
        <f t="shared" si="1401"/>
        <v>0</v>
      </c>
      <c r="AK561" s="222">
        <f t="shared" si="1402"/>
        <v>0</v>
      </c>
      <c r="AL561" s="222">
        <f t="shared" si="1403"/>
        <v>0</v>
      </c>
      <c r="AM561" s="222">
        <f t="shared" si="1404"/>
        <v>0</v>
      </c>
      <c r="AN561" s="222">
        <f t="shared" si="1405"/>
        <v>0</v>
      </c>
      <c r="AO561" s="222">
        <f t="shared" si="1406"/>
        <v>0</v>
      </c>
      <c r="AP561" s="222">
        <f t="shared" si="1407"/>
        <v>0</v>
      </c>
      <c r="AQ561" s="222">
        <f t="shared" si="1408"/>
        <v>0</v>
      </c>
      <c r="AR561" s="222">
        <f t="shared" si="1409"/>
        <v>0</v>
      </c>
      <c r="AS561" s="222">
        <f t="shared" si="1410"/>
        <v>0</v>
      </c>
      <c r="AT561" s="222">
        <f t="shared" si="1411"/>
        <v>0</v>
      </c>
      <c r="AU561" s="222">
        <f t="shared" si="1412"/>
        <v>0</v>
      </c>
      <c r="AV561" s="222">
        <f t="shared" si="1413"/>
        <v>0</v>
      </c>
      <c r="AW561" s="222">
        <f t="shared" si="1414"/>
        <v>0</v>
      </c>
      <c r="AX561" s="222">
        <f t="shared" si="1415"/>
        <v>0</v>
      </c>
      <c r="AY561" s="222">
        <f t="shared" si="1416"/>
        <v>0</v>
      </c>
      <c r="AZ561" s="222">
        <f t="shared" si="1417"/>
        <v>0</v>
      </c>
      <c r="BA561" s="222">
        <f t="shared" si="1418"/>
        <v>0</v>
      </c>
      <c r="BB561" s="222">
        <f t="shared" si="1419"/>
        <v>0</v>
      </c>
      <c r="BC561" s="222">
        <f t="shared" si="1420"/>
        <v>0</v>
      </c>
      <c r="BD561" s="222">
        <f t="shared" si="1421"/>
        <v>0</v>
      </c>
      <c r="BE561" s="222">
        <f t="shared" si="1422"/>
        <v>0</v>
      </c>
      <c r="BF561" s="222">
        <f t="shared" si="1423"/>
        <v>0</v>
      </c>
      <c r="BG561" s="222">
        <f t="shared" si="1424"/>
        <v>0</v>
      </c>
      <c r="BH561" s="222">
        <f t="shared" si="1425"/>
        <v>0</v>
      </c>
      <c r="BI561" s="222">
        <f t="shared" si="1426"/>
        <v>0</v>
      </c>
      <c r="BJ561" s="222">
        <f t="shared" si="1427"/>
        <v>0</v>
      </c>
      <c r="BK561" s="222">
        <f t="shared" si="1428"/>
        <v>0</v>
      </c>
      <c r="BL561" s="222">
        <f t="shared" si="1429"/>
        <v>0</v>
      </c>
      <c r="BM561" s="222">
        <f t="shared" si="1430"/>
        <v>0</v>
      </c>
      <c r="BN561" s="222">
        <f t="shared" si="1431"/>
        <v>0</v>
      </c>
      <c r="BO561" s="222">
        <f t="shared" si="1432"/>
        <v>0</v>
      </c>
      <c r="BP561" s="222">
        <f t="shared" si="1433"/>
        <v>0</v>
      </c>
      <c r="BQ561" s="222">
        <f t="shared" si="1434"/>
        <v>0</v>
      </c>
      <c r="BR561" s="222">
        <f t="shared" si="1435"/>
        <v>0</v>
      </c>
      <c r="BS561" s="222">
        <f t="shared" si="1436"/>
        <v>0</v>
      </c>
      <c r="BT561" s="222">
        <f t="shared" si="1437"/>
        <v>0</v>
      </c>
      <c r="BU561" s="222">
        <f t="shared" si="1438"/>
        <v>0</v>
      </c>
      <c r="BV561" s="222">
        <f t="shared" si="1439"/>
        <v>0</v>
      </c>
      <c r="BW561" s="222">
        <f t="shared" si="1440"/>
        <v>0</v>
      </c>
      <c r="BX561" s="222">
        <f t="shared" si="1441"/>
        <v>0</v>
      </c>
      <c r="BY561" s="222">
        <f t="shared" si="1442"/>
        <v>0</v>
      </c>
      <c r="BZ561" s="222">
        <f t="shared" si="1443"/>
        <v>0</v>
      </c>
      <c r="CA561" s="222">
        <f t="shared" si="1444"/>
        <v>0</v>
      </c>
      <c r="CB561" s="222">
        <f t="shared" si="1445"/>
        <v>0</v>
      </c>
      <c r="CC561" s="222">
        <f t="shared" si="1446"/>
        <v>0</v>
      </c>
      <c r="CD561" s="222">
        <f t="shared" si="1447"/>
        <v>0</v>
      </c>
      <c r="CE561" s="222">
        <f t="shared" si="1448"/>
        <v>0</v>
      </c>
      <c r="CF561" s="222">
        <f t="shared" si="1449"/>
        <v>0</v>
      </c>
      <c r="CG561" s="222">
        <f t="shared" si="1450"/>
        <v>0</v>
      </c>
      <c r="CH561" s="222">
        <f t="shared" si="1451"/>
        <v>0</v>
      </c>
      <c r="CI561" s="222">
        <f t="shared" si="1452"/>
        <v>0</v>
      </c>
      <c r="CJ561" s="222">
        <f t="shared" si="1453"/>
        <v>0</v>
      </c>
      <c r="CK561" s="222">
        <f t="shared" si="1454"/>
        <v>0</v>
      </c>
      <c r="CL561" s="222">
        <f t="shared" si="1455"/>
        <v>0</v>
      </c>
      <c r="CM561" s="222">
        <f t="shared" si="1456"/>
        <v>0</v>
      </c>
      <c r="CN561" s="222">
        <f t="shared" si="1457"/>
        <v>0</v>
      </c>
      <c r="CO561" s="222">
        <f t="shared" si="1458"/>
        <v>0</v>
      </c>
      <c r="CP561" s="222">
        <f t="shared" si="1459"/>
        <v>0</v>
      </c>
      <c r="CQ561" s="222">
        <f t="shared" si="1460"/>
        <v>0</v>
      </c>
      <c r="CR561" s="222">
        <f t="shared" si="1461"/>
        <v>0</v>
      </c>
      <c r="CS561" s="222">
        <f t="shared" si="1462"/>
        <v>0</v>
      </c>
      <c r="CT561" s="222">
        <f t="shared" si="1463"/>
        <v>0</v>
      </c>
      <c r="CU561" s="222">
        <f t="shared" si="1464"/>
        <v>0</v>
      </c>
      <c r="CV561" s="222">
        <f t="shared" si="1465"/>
        <v>0</v>
      </c>
      <c r="CW561" s="222">
        <f t="shared" si="1466"/>
        <v>0</v>
      </c>
      <c r="CX561" s="222">
        <f t="shared" si="1467"/>
        <v>0</v>
      </c>
      <c r="CY561" s="222">
        <f t="shared" si="1468"/>
        <v>0</v>
      </c>
      <c r="CZ561" s="222">
        <f t="shared" si="1469"/>
        <v>0</v>
      </c>
      <c r="DA561" s="222">
        <f t="shared" si="1470"/>
        <v>0</v>
      </c>
      <c r="DB561" s="222">
        <f t="shared" si="1471"/>
        <v>0</v>
      </c>
      <c r="DC561" s="222">
        <f t="shared" si="1472"/>
        <v>0</v>
      </c>
      <c r="DD561" s="222">
        <f t="shared" si="1473"/>
        <v>0</v>
      </c>
      <c r="DE561" s="222">
        <f t="shared" si="1474"/>
        <v>0</v>
      </c>
      <c r="DF561" s="222">
        <f t="shared" si="1475"/>
        <v>0</v>
      </c>
      <c r="DG561" s="222">
        <f t="shared" si="1476"/>
        <v>0</v>
      </c>
      <c r="DH561" s="222">
        <f t="shared" si="1477"/>
        <v>0</v>
      </c>
      <c r="DI561" s="222">
        <f t="shared" si="1478"/>
        <v>0</v>
      </c>
      <c r="DJ561" s="222">
        <f t="shared" si="1479"/>
        <v>0</v>
      </c>
      <c r="DK561" s="222">
        <f t="shared" si="1480"/>
        <v>0</v>
      </c>
      <c r="DL561" s="222">
        <f t="shared" si="1481"/>
        <v>0</v>
      </c>
      <c r="DM561" s="222">
        <f t="shared" si="1482"/>
        <v>0</v>
      </c>
      <c r="DN561" s="222">
        <f t="shared" si="1483"/>
        <v>0</v>
      </c>
      <c r="DO561" s="222">
        <f t="shared" si="1484"/>
        <v>0</v>
      </c>
      <c r="DP561" s="222">
        <f t="shared" si="1485"/>
        <v>0</v>
      </c>
      <c r="DQ561" s="222">
        <f t="shared" si="1486"/>
        <v>0</v>
      </c>
      <c r="DR561" s="222">
        <f t="shared" si="1487"/>
        <v>0</v>
      </c>
      <c r="DS561" s="222">
        <f t="shared" si="1488"/>
        <v>0</v>
      </c>
      <c r="DT561" s="222">
        <f t="shared" si="1489"/>
        <v>0</v>
      </c>
      <c r="DU561" s="222">
        <f t="shared" si="1490"/>
        <v>0</v>
      </c>
      <c r="DV561" s="222">
        <f t="shared" si="1491"/>
        <v>0</v>
      </c>
      <c r="DW561" s="222">
        <f t="shared" si="1492"/>
        <v>0</v>
      </c>
      <c r="DX561" s="222">
        <f t="shared" si="1493"/>
        <v>0</v>
      </c>
      <c r="DY561" s="222">
        <f t="shared" si="1494"/>
        <v>0</v>
      </c>
      <c r="DZ561" s="222">
        <f t="shared" si="1495"/>
        <v>0</v>
      </c>
      <c r="EA561" s="222">
        <f t="shared" si="1496"/>
        <v>0</v>
      </c>
      <c r="EB561" s="222">
        <f t="shared" si="1497"/>
        <v>0</v>
      </c>
      <c r="EC561" s="222">
        <f t="shared" si="1498"/>
        <v>0</v>
      </c>
      <c r="ED561" s="222">
        <f t="shared" si="1499"/>
        <v>0</v>
      </c>
      <c r="EE561" s="222">
        <f t="shared" si="1500"/>
        <v>0</v>
      </c>
      <c r="EF561" s="222">
        <f t="shared" si="1501"/>
        <v>0</v>
      </c>
      <c r="EG561" s="222">
        <f t="shared" si="1502"/>
        <v>0</v>
      </c>
      <c r="EH561" s="222">
        <f t="shared" si="1503"/>
        <v>0</v>
      </c>
      <c r="EI561" s="222">
        <f t="shared" si="1504"/>
        <v>0</v>
      </c>
      <c r="EJ561" s="222">
        <f t="shared" si="1505"/>
        <v>0</v>
      </c>
      <c r="EK561" s="222">
        <f t="shared" si="1506"/>
        <v>0</v>
      </c>
      <c r="EL561" s="222">
        <f t="shared" si="1507"/>
        <v>0</v>
      </c>
      <c r="EM561" s="222">
        <f t="shared" si="1508"/>
        <v>0</v>
      </c>
      <c r="EN561" s="222">
        <f t="shared" si="1509"/>
        <v>0</v>
      </c>
      <c r="EO561" s="222">
        <f t="shared" si="1510"/>
        <v>0</v>
      </c>
      <c r="EP561" s="222">
        <f t="shared" si="1511"/>
        <v>0</v>
      </c>
      <c r="EQ561" s="222">
        <f t="shared" si="1512"/>
        <v>0</v>
      </c>
      <c r="ER561" s="222">
        <f t="shared" si="1513"/>
        <v>0</v>
      </c>
      <c r="ES561" s="222">
        <f t="shared" si="1514"/>
        <v>0</v>
      </c>
      <c r="ET561" s="222">
        <f t="shared" si="1515"/>
        <v>0</v>
      </c>
      <c r="EU561" s="222">
        <f t="shared" si="1516"/>
        <v>0</v>
      </c>
      <c r="EV561" s="222">
        <f t="shared" si="1517"/>
        <v>0</v>
      </c>
      <c r="EW561" s="222">
        <f t="shared" si="1518"/>
        <v>0</v>
      </c>
      <c r="EX561" s="222">
        <f t="shared" si="1519"/>
        <v>0</v>
      </c>
      <c r="EY561" s="222">
        <f t="shared" si="1520"/>
        <v>0</v>
      </c>
      <c r="EZ561" s="222">
        <f t="shared" si="1521"/>
        <v>0</v>
      </c>
      <c r="FA561" s="222">
        <f t="shared" si="1522"/>
        <v>0</v>
      </c>
      <c r="FB561" s="222">
        <f t="shared" si="1523"/>
        <v>0</v>
      </c>
      <c r="FC561" s="222">
        <f t="shared" si="1524"/>
        <v>0</v>
      </c>
      <c r="FD561" s="222">
        <f t="shared" si="1525"/>
        <v>0</v>
      </c>
      <c r="FE561" s="222">
        <f t="shared" si="1526"/>
        <v>0</v>
      </c>
      <c r="FF561" s="222">
        <f t="shared" si="1527"/>
        <v>0</v>
      </c>
      <c r="FG561" s="222">
        <f t="shared" si="1528"/>
        <v>0</v>
      </c>
      <c r="FH561" s="222">
        <f t="shared" si="1529"/>
        <v>0</v>
      </c>
      <c r="FI561" s="222">
        <f t="shared" si="1530"/>
        <v>0</v>
      </c>
      <c r="FJ561" s="222">
        <f t="shared" si="1531"/>
        <v>0</v>
      </c>
      <c r="FK561" s="222">
        <f t="shared" si="1532"/>
        <v>0</v>
      </c>
      <c r="FL561" s="222">
        <f t="shared" si="1533"/>
        <v>0</v>
      </c>
      <c r="FM561" s="222">
        <f t="shared" si="1534"/>
        <v>0</v>
      </c>
      <c r="FN561" s="222">
        <f t="shared" si="1535"/>
        <v>0</v>
      </c>
      <c r="FO561" s="222">
        <f t="shared" si="1536"/>
        <v>0</v>
      </c>
      <c r="FP561" s="222">
        <f t="shared" si="1537"/>
        <v>0</v>
      </c>
      <c r="FQ561" s="222">
        <f t="shared" si="1538"/>
        <v>0</v>
      </c>
      <c r="FR561" s="222">
        <f t="shared" si="1539"/>
        <v>0</v>
      </c>
      <c r="FS561" s="222">
        <f t="shared" si="1540"/>
        <v>0</v>
      </c>
      <c r="FT561" s="222">
        <f t="shared" si="1541"/>
        <v>0</v>
      </c>
      <c r="FU561" s="222">
        <f t="shared" si="1542"/>
        <v>0</v>
      </c>
      <c r="FV561" s="222">
        <f t="shared" si="1543"/>
        <v>0</v>
      </c>
      <c r="FW561" s="222">
        <f t="shared" si="1544"/>
        <v>0</v>
      </c>
      <c r="FX561" s="222">
        <f t="shared" si="1545"/>
        <v>0</v>
      </c>
      <c r="FY561" s="222">
        <f t="shared" si="1546"/>
        <v>0</v>
      </c>
      <c r="FZ561" s="222">
        <f t="shared" si="1547"/>
        <v>0</v>
      </c>
      <c r="GA561" s="222">
        <f t="shared" si="1548"/>
        <v>0</v>
      </c>
      <c r="GB561" s="222">
        <f t="shared" si="1549"/>
        <v>0</v>
      </c>
      <c r="GC561" s="222">
        <f t="shared" si="1550"/>
        <v>0</v>
      </c>
      <c r="GD561" s="222">
        <f t="shared" si="1551"/>
        <v>0</v>
      </c>
      <c r="GE561" s="222">
        <f t="shared" si="1552"/>
        <v>0</v>
      </c>
      <c r="GF561" s="222">
        <f t="shared" si="1553"/>
        <v>0</v>
      </c>
      <c r="GG561" s="222">
        <f t="shared" si="1554"/>
        <v>0</v>
      </c>
      <c r="GH561" s="222">
        <f t="shared" si="1555"/>
        <v>0</v>
      </c>
      <c r="GI561" s="222">
        <f t="shared" si="1556"/>
        <v>0</v>
      </c>
      <c r="GJ561" s="222">
        <f t="shared" si="1557"/>
        <v>0</v>
      </c>
      <c r="GK561" s="222">
        <f t="shared" si="1558"/>
        <v>0</v>
      </c>
      <c r="GL561" s="222">
        <f t="shared" si="1559"/>
        <v>0</v>
      </c>
      <c r="GM561" s="222">
        <f t="shared" si="1560"/>
        <v>0</v>
      </c>
      <c r="GN561" s="222">
        <f t="shared" si="1561"/>
        <v>0</v>
      </c>
      <c r="GO561" s="222">
        <f t="shared" si="1562"/>
        <v>0</v>
      </c>
      <c r="GP561" s="222">
        <f t="shared" si="1563"/>
        <v>0</v>
      </c>
      <c r="GQ561" s="222">
        <f t="shared" si="1564"/>
        <v>0</v>
      </c>
      <c r="GR561" s="222">
        <f t="shared" si="1565"/>
        <v>0</v>
      </c>
      <c r="GS561" s="222">
        <f t="shared" si="1566"/>
        <v>0</v>
      </c>
      <c r="GT561" s="222">
        <f t="shared" si="1567"/>
        <v>0</v>
      </c>
      <c r="GU561" s="222">
        <f t="shared" si="1568"/>
        <v>0</v>
      </c>
      <c r="GV561" s="222">
        <f t="shared" si="1569"/>
        <v>0</v>
      </c>
      <c r="GW561" s="222">
        <f t="shared" si="1570"/>
        <v>0</v>
      </c>
      <c r="GX561" s="222">
        <f t="shared" si="1571"/>
        <v>0</v>
      </c>
      <c r="GY561" s="222">
        <f t="shared" si="1572"/>
        <v>0</v>
      </c>
      <c r="GZ561" s="222">
        <f t="shared" si="1573"/>
        <v>0</v>
      </c>
      <c r="HA561" s="222">
        <f t="shared" si="1574"/>
        <v>0</v>
      </c>
      <c r="HB561" s="222">
        <f t="shared" si="1575"/>
        <v>0</v>
      </c>
      <c r="HC561" s="222">
        <f t="shared" si="1576"/>
        <v>0</v>
      </c>
      <c r="HD561" s="222">
        <f t="shared" si="1577"/>
        <v>0</v>
      </c>
      <c r="HE561" s="222">
        <f t="shared" si="1578"/>
        <v>0</v>
      </c>
      <c r="HF561" s="222">
        <f t="shared" si="1579"/>
        <v>0</v>
      </c>
      <c r="HG561" s="222">
        <f t="shared" si="1580"/>
        <v>0</v>
      </c>
      <c r="HH561" s="222">
        <f t="shared" si="1581"/>
        <v>0</v>
      </c>
      <c r="HI561" s="222">
        <f t="shared" si="1582"/>
        <v>0</v>
      </c>
      <c r="HJ561" s="222">
        <f t="shared" si="1583"/>
        <v>0</v>
      </c>
      <c r="HK561" s="222">
        <f t="shared" si="1584"/>
        <v>0</v>
      </c>
      <c r="HL561" s="222">
        <f t="shared" si="1585"/>
        <v>0</v>
      </c>
      <c r="HM561" s="222">
        <f t="shared" si="1586"/>
        <v>0</v>
      </c>
      <c r="HN561" s="222">
        <f t="shared" si="1587"/>
        <v>0</v>
      </c>
      <c r="HO561" s="222">
        <f t="shared" si="1588"/>
        <v>0</v>
      </c>
      <c r="HP561" s="222">
        <f t="shared" si="1589"/>
        <v>0</v>
      </c>
      <c r="HQ561" s="222">
        <f t="shared" si="1590"/>
        <v>0</v>
      </c>
      <c r="HR561" s="222">
        <f t="shared" si="1591"/>
        <v>0</v>
      </c>
      <c r="HS561" s="222">
        <f t="shared" si="1592"/>
        <v>0</v>
      </c>
      <c r="HT561" s="222">
        <f t="shared" si="1593"/>
        <v>0</v>
      </c>
      <c r="HU561" s="222">
        <f t="shared" si="1594"/>
        <v>0</v>
      </c>
      <c r="HV561" s="222">
        <f t="shared" si="1595"/>
        <v>0</v>
      </c>
      <c r="HW561" s="222">
        <f t="shared" si="1596"/>
        <v>0</v>
      </c>
      <c r="HX561" s="222">
        <f t="shared" si="1597"/>
        <v>0</v>
      </c>
      <c r="HY561" s="222">
        <f t="shared" si="1598"/>
        <v>0</v>
      </c>
      <c r="HZ561" s="222">
        <f t="shared" si="1599"/>
        <v>0</v>
      </c>
      <c r="IA561" s="222">
        <f t="shared" si="1600"/>
        <v>0</v>
      </c>
      <c r="IB561" s="222">
        <f t="shared" si="1601"/>
        <v>0</v>
      </c>
      <c r="IC561" s="222">
        <f t="shared" si="1602"/>
        <v>0</v>
      </c>
      <c r="ID561" s="222">
        <f t="shared" si="1603"/>
        <v>0</v>
      </c>
      <c r="IE561" s="222">
        <f t="shared" si="1604"/>
        <v>0</v>
      </c>
      <c r="IF561" s="222">
        <f t="shared" si="1605"/>
        <v>0</v>
      </c>
      <c r="IG561" s="222">
        <f t="shared" si="1606"/>
        <v>0</v>
      </c>
      <c r="IH561" s="222">
        <f t="shared" si="1607"/>
        <v>0</v>
      </c>
      <c r="II561" s="222">
        <f t="shared" si="1608"/>
        <v>0</v>
      </c>
      <c r="IJ561" s="222">
        <f t="shared" si="1609"/>
        <v>0</v>
      </c>
      <c r="IK561" s="222">
        <f t="shared" si="1610"/>
        <v>0</v>
      </c>
      <c r="IL561" s="222">
        <f t="shared" si="1611"/>
        <v>0</v>
      </c>
      <c r="IM561" s="222">
        <f t="shared" si="1612"/>
        <v>0</v>
      </c>
      <c r="IN561" s="222">
        <f t="shared" si="1613"/>
        <v>0</v>
      </c>
      <c r="IO561" s="222">
        <f t="shared" si="1614"/>
        <v>0</v>
      </c>
      <c r="IP561" s="222">
        <f t="shared" si="1615"/>
        <v>0</v>
      </c>
      <c r="IQ561" s="222">
        <f t="shared" si="1616"/>
        <v>0</v>
      </c>
      <c r="IR561" s="222">
        <f t="shared" si="1617"/>
        <v>0</v>
      </c>
      <c r="IS561" s="222">
        <f t="shared" si="1618"/>
        <v>0</v>
      </c>
      <c r="IT561" s="222">
        <f t="shared" si="1619"/>
        <v>0</v>
      </c>
      <c r="IU561" s="222">
        <f t="shared" si="1620"/>
        <v>0</v>
      </c>
      <c r="IV561" s="222">
        <f t="shared" si="1621"/>
        <v>0</v>
      </c>
      <c r="IW561" s="222">
        <f t="shared" si="1622"/>
        <v>0</v>
      </c>
      <c r="IX561" s="222">
        <f t="shared" si="1623"/>
        <v>0</v>
      </c>
      <c r="IY561" s="222">
        <f t="shared" si="1624"/>
        <v>0</v>
      </c>
      <c r="IZ561" s="222">
        <f t="shared" si="1625"/>
        <v>0</v>
      </c>
      <c r="JA561" s="222">
        <f t="shared" si="1626"/>
        <v>0</v>
      </c>
      <c r="JB561" s="222">
        <f t="shared" si="1627"/>
        <v>0</v>
      </c>
    </row>
    <row r="562" spans="2:262">
      <c r="B562" s="230">
        <v>201</v>
      </c>
      <c r="C562" s="229">
        <f t="shared" si="1628"/>
        <v>3.9257812500000022E-3</v>
      </c>
      <c r="D562" s="226">
        <f t="shared" ca="1" si="1371"/>
        <v>24.580182829454891</v>
      </c>
      <c r="E562" s="225">
        <f ca="1">GY361</f>
        <v>0.58018282945489186</v>
      </c>
      <c r="F562" s="224">
        <v>201</v>
      </c>
      <c r="G562" s="222">
        <f t="shared" si="1372"/>
        <v>0</v>
      </c>
      <c r="H562" s="222">
        <f t="shared" si="1373"/>
        <v>0</v>
      </c>
      <c r="I562" s="222">
        <f t="shared" si="1374"/>
        <v>0</v>
      </c>
      <c r="J562" s="222">
        <f t="shared" si="1375"/>
        <v>0</v>
      </c>
      <c r="K562" s="222">
        <f t="shared" si="1376"/>
        <v>0</v>
      </c>
      <c r="L562" s="222">
        <f t="shared" si="1377"/>
        <v>0</v>
      </c>
      <c r="M562" s="222">
        <f t="shared" si="1378"/>
        <v>0</v>
      </c>
      <c r="N562" s="222">
        <f t="shared" si="1379"/>
        <v>0</v>
      </c>
      <c r="O562" s="222">
        <f t="shared" si="1380"/>
        <v>0</v>
      </c>
      <c r="P562" s="222">
        <f t="shared" si="1381"/>
        <v>0</v>
      </c>
      <c r="Q562" s="222">
        <f t="shared" si="1382"/>
        <v>0</v>
      </c>
      <c r="R562" s="222">
        <f t="shared" si="1383"/>
        <v>0</v>
      </c>
      <c r="S562" s="222">
        <f t="shared" si="1384"/>
        <v>0</v>
      </c>
      <c r="T562" s="222">
        <f t="shared" si="1385"/>
        <v>0</v>
      </c>
      <c r="U562" s="222">
        <f t="shared" si="1386"/>
        <v>0</v>
      </c>
      <c r="V562" s="222">
        <f t="shared" si="1387"/>
        <v>0</v>
      </c>
      <c r="W562" s="222">
        <f t="shared" si="1388"/>
        <v>0</v>
      </c>
      <c r="X562" s="222">
        <f t="shared" si="1389"/>
        <v>0</v>
      </c>
      <c r="Y562" s="222">
        <f t="shared" si="1390"/>
        <v>0</v>
      </c>
      <c r="Z562" s="222">
        <f t="shared" si="1391"/>
        <v>0</v>
      </c>
      <c r="AA562" s="222">
        <f t="shared" si="1392"/>
        <v>0</v>
      </c>
      <c r="AB562" s="222">
        <f t="shared" si="1393"/>
        <v>0</v>
      </c>
      <c r="AC562" s="222">
        <f t="shared" si="1394"/>
        <v>0</v>
      </c>
      <c r="AD562" s="222">
        <f t="shared" si="1395"/>
        <v>0</v>
      </c>
      <c r="AE562" s="222">
        <f t="shared" si="1396"/>
        <v>0</v>
      </c>
      <c r="AF562" s="222">
        <f t="shared" si="1397"/>
        <v>0</v>
      </c>
      <c r="AG562" s="222">
        <f t="shared" si="1398"/>
        <v>0</v>
      </c>
      <c r="AH562" s="222">
        <f t="shared" si="1399"/>
        <v>0</v>
      </c>
      <c r="AI562" s="222">
        <f t="shared" si="1400"/>
        <v>0</v>
      </c>
      <c r="AJ562" s="222">
        <f t="shared" si="1401"/>
        <v>0</v>
      </c>
      <c r="AK562" s="222">
        <f t="shared" si="1402"/>
        <v>0</v>
      </c>
      <c r="AL562" s="222">
        <f t="shared" si="1403"/>
        <v>0</v>
      </c>
      <c r="AM562" s="222">
        <f t="shared" si="1404"/>
        <v>0</v>
      </c>
      <c r="AN562" s="222">
        <f t="shared" si="1405"/>
        <v>0</v>
      </c>
      <c r="AO562" s="222">
        <f t="shared" si="1406"/>
        <v>0</v>
      </c>
      <c r="AP562" s="222">
        <f t="shared" si="1407"/>
        <v>0</v>
      </c>
      <c r="AQ562" s="222">
        <f t="shared" si="1408"/>
        <v>0</v>
      </c>
      <c r="AR562" s="222">
        <f t="shared" si="1409"/>
        <v>0</v>
      </c>
      <c r="AS562" s="222">
        <f t="shared" si="1410"/>
        <v>0</v>
      </c>
      <c r="AT562" s="222">
        <f t="shared" si="1411"/>
        <v>0</v>
      </c>
      <c r="AU562" s="222">
        <f t="shared" si="1412"/>
        <v>0</v>
      </c>
      <c r="AV562" s="222">
        <f t="shared" si="1413"/>
        <v>0</v>
      </c>
      <c r="AW562" s="222">
        <f t="shared" si="1414"/>
        <v>0</v>
      </c>
      <c r="AX562" s="222">
        <f t="shared" si="1415"/>
        <v>0</v>
      </c>
      <c r="AY562" s="222">
        <f t="shared" si="1416"/>
        <v>0</v>
      </c>
      <c r="AZ562" s="222">
        <f t="shared" si="1417"/>
        <v>0</v>
      </c>
      <c r="BA562" s="222">
        <f t="shared" si="1418"/>
        <v>0</v>
      </c>
      <c r="BB562" s="222">
        <f t="shared" si="1419"/>
        <v>0</v>
      </c>
      <c r="BC562" s="222">
        <f t="shared" si="1420"/>
        <v>0</v>
      </c>
      <c r="BD562" s="222">
        <f t="shared" si="1421"/>
        <v>0</v>
      </c>
      <c r="BE562" s="222">
        <f t="shared" si="1422"/>
        <v>0</v>
      </c>
      <c r="BF562" s="222">
        <f t="shared" si="1423"/>
        <v>0</v>
      </c>
      <c r="BG562" s="222">
        <f t="shared" si="1424"/>
        <v>0</v>
      </c>
      <c r="BH562" s="222">
        <f t="shared" si="1425"/>
        <v>0</v>
      </c>
      <c r="BI562" s="222">
        <f t="shared" si="1426"/>
        <v>0</v>
      </c>
      <c r="BJ562" s="222">
        <f t="shared" si="1427"/>
        <v>0</v>
      </c>
      <c r="BK562" s="222">
        <f t="shared" si="1428"/>
        <v>0</v>
      </c>
      <c r="BL562" s="222">
        <f t="shared" si="1429"/>
        <v>0</v>
      </c>
      <c r="BM562" s="222">
        <f t="shared" si="1430"/>
        <v>0</v>
      </c>
      <c r="BN562" s="222">
        <f t="shared" si="1431"/>
        <v>0</v>
      </c>
      <c r="BO562" s="222">
        <f t="shared" si="1432"/>
        <v>0</v>
      </c>
      <c r="BP562" s="222">
        <f t="shared" si="1433"/>
        <v>0</v>
      </c>
      <c r="BQ562" s="222">
        <f t="shared" si="1434"/>
        <v>0</v>
      </c>
      <c r="BR562" s="222">
        <f t="shared" si="1435"/>
        <v>0</v>
      </c>
      <c r="BS562" s="222">
        <f t="shared" si="1436"/>
        <v>0</v>
      </c>
      <c r="BT562" s="222">
        <f t="shared" si="1437"/>
        <v>0</v>
      </c>
      <c r="BU562" s="222">
        <f t="shared" si="1438"/>
        <v>0</v>
      </c>
      <c r="BV562" s="222">
        <f t="shared" si="1439"/>
        <v>0</v>
      </c>
      <c r="BW562" s="222">
        <f t="shared" si="1440"/>
        <v>0</v>
      </c>
      <c r="BX562" s="222">
        <f t="shared" si="1441"/>
        <v>0</v>
      </c>
      <c r="BY562" s="222">
        <f t="shared" si="1442"/>
        <v>0</v>
      </c>
      <c r="BZ562" s="222">
        <f t="shared" si="1443"/>
        <v>0</v>
      </c>
      <c r="CA562" s="222">
        <f t="shared" si="1444"/>
        <v>0</v>
      </c>
      <c r="CB562" s="222">
        <f t="shared" si="1445"/>
        <v>0</v>
      </c>
      <c r="CC562" s="222">
        <f t="shared" si="1446"/>
        <v>0</v>
      </c>
      <c r="CD562" s="222">
        <f t="shared" si="1447"/>
        <v>0</v>
      </c>
      <c r="CE562" s="222">
        <f t="shared" si="1448"/>
        <v>0</v>
      </c>
      <c r="CF562" s="222">
        <f t="shared" si="1449"/>
        <v>0</v>
      </c>
      <c r="CG562" s="222">
        <f t="shared" si="1450"/>
        <v>0</v>
      </c>
      <c r="CH562" s="222">
        <f t="shared" si="1451"/>
        <v>0</v>
      </c>
      <c r="CI562" s="222">
        <f t="shared" si="1452"/>
        <v>0</v>
      </c>
      <c r="CJ562" s="222">
        <f t="shared" si="1453"/>
        <v>0</v>
      </c>
      <c r="CK562" s="222">
        <f t="shared" si="1454"/>
        <v>0</v>
      </c>
      <c r="CL562" s="222">
        <f t="shared" si="1455"/>
        <v>0</v>
      </c>
      <c r="CM562" s="222">
        <f t="shared" si="1456"/>
        <v>0</v>
      </c>
      <c r="CN562" s="222">
        <f t="shared" si="1457"/>
        <v>0</v>
      </c>
      <c r="CO562" s="222">
        <f t="shared" si="1458"/>
        <v>0</v>
      </c>
      <c r="CP562" s="222">
        <f t="shared" si="1459"/>
        <v>0</v>
      </c>
      <c r="CQ562" s="222">
        <f t="shared" si="1460"/>
        <v>0</v>
      </c>
      <c r="CR562" s="222">
        <f t="shared" si="1461"/>
        <v>0</v>
      </c>
      <c r="CS562" s="222">
        <f t="shared" si="1462"/>
        <v>0</v>
      </c>
      <c r="CT562" s="222">
        <f t="shared" si="1463"/>
        <v>0</v>
      </c>
      <c r="CU562" s="222">
        <f t="shared" si="1464"/>
        <v>0</v>
      </c>
      <c r="CV562" s="222">
        <f t="shared" si="1465"/>
        <v>0</v>
      </c>
      <c r="CW562" s="222">
        <f t="shared" si="1466"/>
        <v>0</v>
      </c>
      <c r="CX562" s="222">
        <f t="shared" si="1467"/>
        <v>0</v>
      </c>
      <c r="CY562" s="222">
        <f t="shared" si="1468"/>
        <v>0</v>
      </c>
      <c r="CZ562" s="222">
        <f t="shared" si="1469"/>
        <v>0</v>
      </c>
      <c r="DA562" s="222">
        <f t="shared" si="1470"/>
        <v>0</v>
      </c>
      <c r="DB562" s="222">
        <f t="shared" si="1471"/>
        <v>0</v>
      </c>
      <c r="DC562" s="222">
        <f t="shared" si="1472"/>
        <v>0</v>
      </c>
      <c r="DD562" s="222">
        <f t="shared" si="1473"/>
        <v>0</v>
      </c>
      <c r="DE562" s="222">
        <f t="shared" si="1474"/>
        <v>0</v>
      </c>
      <c r="DF562" s="222">
        <f t="shared" si="1475"/>
        <v>0</v>
      </c>
      <c r="DG562" s="222">
        <f t="shared" si="1476"/>
        <v>0</v>
      </c>
      <c r="DH562" s="222">
        <f t="shared" si="1477"/>
        <v>0</v>
      </c>
      <c r="DI562" s="222">
        <f t="shared" si="1478"/>
        <v>0</v>
      </c>
      <c r="DJ562" s="222">
        <f t="shared" si="1479"/>
        <v>0</v>
      </c>
      <c r="DK562" s="222">
        <f t="shared" si="1480"/>
        <v>0</v>
      </c>
      <c r="DL562" s="222">
        <f t="shared" si="1481"/>
        <v>0</v>
      </c>
      <c r="DM562" s="222">
        <f t="shared" si="1482"/>
        <v>0</v>
      </c>
      <c r="DN562" s="222">
        <f t="shared" si="1483"/>
        <v>0</v>
      </c>
      <c r="DO562" s="222">
        <f t="shared" si="1484"/>
        <v>0</v>
      </c>
      <c r="DP562" s="222">
        <f t="shared" si="1485"/>
        <v>0</v>
      </c>
      <c r="DQ562" s="222">
        <f t="shared" si="1486"/>
        <v>0</v>
      </c>
      <c r="DR562" s="222">
        <f t="shared" si="1487"/>
        <v>0</v>
      </c>
      <c r="DS562" s="222">
        <f t="shared" si="1488"/>
        <v>0</v>
      </c>
      <c r="DT562" s="222">
        <f t="shared" si="1489"/>
        <v>0</v>
      </c>
      <c r="DU562" s="222">
        <f t="shared" si="1490"/>
        <v>0</v>
      </c>
      <c r="DV562" s="222">
        <f t="shared" si="1491"/>
        <v>0</v>
      </c>
      <c r="DW562" s="222">
        <f t="shared" si="1492"/>
        <v>0</v>
      </c>
      <c r="DX562" s="222">
        <f t="shared" si="1493"/>
        <v>0</v>
      </c>
      <c r="DY562" s="222">
        <f t="shared" si="1494"/>
        <v>0</v>
      </c>
      <c r="DZ562" s="222">
        <f t="shared" si="1495"/>
        <v>0</v>
      </c>
      <c r="EA562" s="222">
        <f t="shared" si="1496"/>
        <v>0</v>
      </c>
      <c r="EB562" s="222">
        <f t="shared" si="1497"/>
        <v>0</v>
      </c>
      <c r="EC562" s="222">
        <f t="shared" si="1498"/>
        <v>0</v>
      </c>
      <c r="ED562" s="222">
        <f t="shared" si="1499"/>
        <v>0</v>
      </c>
      <c r="EE562" s="222">
        <f t="shared" si="1500"/>
        <v>0</v>
      </c>
      <c r="EF562" s="222">
        <f t="shared" si="1501"/>
        <v>0</v>
      </c>
      <c r="EG562" s="222">
        <f t="shared" si="1502"/>
        <v>0</v>
      </c>
      <c r="EH562" s="222">
        <f t="shared" si="1503"/>
        <v>0</v>
      </c>
      <c r="EI562" s="222">
        <f t="shared" si="1504"/>
        <v>0</v>
      </c>
      <c r="EJ562" s="222">
        <f t="shared" si="1505"/>
        <v>0</v>
      </c>
      <c r="EK562" s="222">
        <f t="shared" si="1506"/>
        <v>0</v>
      </c>
      <c r="EL562" s="222">
        <f t="shared" si="1507"/>
        <v>0</v>
      </c>
      <c r="EM562" s="222">
        <f t="shared" si="1508"/>
        <v>0</v>
      </c>
      <c r="EN562" s="222">
        <f t="shared" si="1509"/>
        <v>0</v>
      </c>
      <c r="EO562" s="222">
        <f t="shared" si="1510"/>
        <v>0</v>
      </c>
      <c r="EP562" s="222">
        <f t="shared" si="1511"/>
        <v>0</v>
      </c>
      <c r="EQ562" s="222">
        <f t="shared" si="1512"/>
        <v>0</v>
      </c>
      <c r="ER562" s="222">
        <f t="shared" si="1513"/>
        <v>0</v>
      </c>
      <c r="ES562" s="222">
        <f t="shared" si="1514"/>
        <v>0</v>
      </c>
      <c r="ET562" s="222">
        <f t="shared" si="1515"/>
        <v>0</v>
      </c>
      <c r="EU562" s="222">
        <f t="shared" si="1516"/>
        <v>0</v>
      </c>
      <c r="EV562" s="222">
        <f t="shared" si="1517"/>
        <v>0</v>
      </c>
      <c r="EW562" s="222">
        <f t="shared" si="1518"/>
        <v>0</v>
      </c>
      <c r="EX562" s="222">
        <f t="shared" si="1519"/>
        <v>0</v>
      </c>
      <c r="EY562" s="222">
        <f t="shared" si="1520"/>
        <v>0</v>
      </c>
      <c r="EZ562" s="222">
        <f t="shared" si="1521"/>
        <v>0</v>
      </c>
      <c r="FA562" s="222">
        <f t="shared" si="1522"/>
        <v>0</v>
      </c>
      <c r="FB562" s="222">
        <f t="shared" si="1523"/>
        <v>0</v>
      </c>
      <c r="FC562" s="222">
        <f t="shared" si="1524"/>
        <v>0</v>
      </c>
      <c r="FD562" s="222">
        <f t="shared" si="1525"/>
        <v>0</v>
      </c>
      <c r="FE562" s="222">
        <f t="shared" si="1526"/>
        <v>0</v>
      </c>
      <c r="FF562" s="222">
        <f t="shared" si="1527"/>
        <v>0</v>
      </c>
      <c r="FG562" s="222">
        <f t="shared" si="1528"/>
        <v>0</v>
      </c>
      <c r="FH562" s="222">
        <f t="shared" si="1529"/>
        <v>0</v>
      </c>
      <c r="FI562" s="222">
        <f t="shared" si="1530"/>
        <v>0</v>
      </c>
      <c r="FJ562" s="222">
        <f t="shared" si="1531"/>
        <v>0</v>
      </c>
      <c r="FK562" s="222">
        <f t="shared" si="1532"/>
        <v>0</v>
      </c>
      <c r="FL562" s="222">
        <f t="shared" si="1533"/>
        <v>0</v>
      </c>
      <c r="FM562" s="222">
        <f t="shared" si="1534"/>
        <v>0</v>
      </c>
      <c r="FN562" s="222">
        <f t="shared" si="1535"/>
        <v>0</v>
      </c>
      <c r="FO562" s="222">
        <f t="shared" si="1536"/>
        <v>0</v>
      </c>
      <c r="FP562" s="222">
        <f t="shared" si="1537"/>
        <v>0</v>
      </c>
      <c r="FQ562" s="222">
        <f t="shared" si="1538"/>
        <v>0</v>
      </c>
      <c r="FR562" s="222">
        <f t="shared" si="1539"/>
        <v>0</v>
      </c>
      <c r="FS562" s="222">
        <f t="shared" si="1540"/>
        <v>0</v>
      </c>
      <c r="FT562" s="222">
        <f t="shared" si="1541"/>
        <v>0</v>
      </c>
      <c r="FU562" s="222">
        <f t="shared" si="1542"/>
        <v>0</v>
      </c>
      <c r="FV562" s="222">
        <f t="shared" si="1543"/>
        <v>0</v>
      </c>
      <c r="FW562" s="222">
        <f t="shared" si="1544"/>
        <v>0</v>
      </c>
      <c r="FX562" s="222">
        <f t="shared" si="1545"/>
        <v>0</v>
      </c>
      <c r="FY562" s="222">
        <f t="shared" si="1546"/>
        <v>0</v>
      </c>
      <c r="FZ562" s="222">
        <f t="shared" si="1547"/>
        <v>0</v>
      </c>
      <c r="GA562" s="222">
        <f t="shared" si="1548"/>
        <v>0</v>
      </c>
      <c r="GB562" s="222">
        <f t="shared" si="1549"/>
        <v>0</v>
      </c>
      <c r="GC562" s="222">
        <f t="shared" si="1550"/>
        <v>0</v>
      </c>
      <c r="GD562" s="222">
        <f t="shared" si="1551"/>
        <v>0</v>
      </c>
      <c r="GE562" s="222">
        <f t="shared" si="1552"/>
        <v>0</v>
      </c>
      <c r="GF562" s="222">
        <f t="shared" si="1553"/>
        <v>0</v>
      </c>
      <c r="GG562" s="222">
        <f t="shared" si="1554"/>
        <v>0</v>
      </c>
      <c r="GH562" s="222">
        <f t="shared" si="1555"/>
        <v>0</v>
      </c>
      <c r="GI562" s="222">
        <f t="shared" si="1556"/>
        <v>0</v>
      </c>
      <c r="GJ562" s="222">
        <f t="shared" si="1557"/>
        <v>0</v>
      </c>
      <c r="GK562" s="222">
        <f t="shared" si="1558"/>
        <v>0</v>
      </c>
      <c r="GL562" s="222">
        <f t="shared" si="1559"/>
        <v>0</v>
      </c>
      <c r="GM562" s="222">
        <f t="shared" si="1560"/>
        <v>0</v>
      </c>
      <c r="GN562" s="222">
        <f t="shared" si="1561"/>
        <v>0</v>
      </c>
      <c r="GO562" s="222">
        <f t="shared" si="1562"/>
        <v>0</v>
      </c>
      <c r="GP562" s="222">
        <f t="shared" si="1563"/>
        <v>0</v>
      </c>
      <c r="GQ562" s="222">
        <f t="shared" si="1564"/>
        <v>0</v>
      </c>
      <c r="GR562" s="222">
        <f t="shared" si="1565"/>
        <v>0</v>
      </c>
      <c r="GS562" s="222">
        <f t="shared" si="1566"/>
        <v>0</v>
      </c>
      <c r="GT562" s="222">
        <f t="shared" si="1567"/>
        <v>0</v>
      </c>
      <c r="GU562" s="222">
        <f t="shared" si="1568"/>
        <v>0</v>
      </c>
      <c r="GV562" s="222">
        <f t="shared" si="1569"/>
        <v>0</v>
      </c>
      <c r="GW562" s="222">
        <f t="shared" si="1570"/>
        <v>0</v>
      </c>
      <c r="GX562" s="222">
        <f t="shared" si="1571"/>
        <v>0</v>
      </c>
      <c r="GY562" s="222">
        <f t="shared" si="1572"/>
        <v>0</v>
      </c>
      <c r="GZ562" s="222">
        <f t="shared" si="1573"/>
        <v>0</v>
      </c>
      <c r="HA562" s="222">
        <f t="shared" si="1574"/>
        <v>0</v>
      </c>
      <c r="HB562" s="222">
        <f t="shared" si="1575"/>
        <v>0</v>
      </c>
      <c r="HC562" s="222">
        <f t="shared" si="1576"/>
        <v>0</v>
      </c>
      <c r="HD562" s="222">
        <f t="shared" si="1577"/>
        <v>0</v>
      </c>
      <c r="HE562" s="222">
        <f t="shared" si="1578"/>
        <v>0</v>
      </c>
      <c r="HF562" s="222">
        <f t="shared" si="1579"/>
        <v>0</v>
      </c>
      <c r="HG562" s="222">
        <f t="shared" si="1580"/>
        <v>0</v>
      </c>
      <c r="HH562" s="222">
        <f t="shared" si="1581"/>
        <v>0</v>
      </c>
      <c r="HI562" s="222">
        <f t="shared" si="1582"/>
        <v>0</v>
      </c>
      <c r="HJ562" s="222">
        <f t="shared" si="1583"/>
        <v>0</v>
      </c>
      <c r="HK562" s="222">
        <f t="shared" si="1584"/>
        <v>0</v>
      </c>
      <c r="HL562" s="222">
        <f t="shared" si="1585"/>
        <v>0</v>
      </c>
      <c r="HM562" s="222">
        <f t="shared" si="1586"/>
        <v>0</v>
      </c>
      <c r="HN562" s="222">
        <f t="shared" si="1587"/>
        <v>0</v>
      </c>
      <c r="HO562" s="222">
        <f t="shared" si="1588"/>
        <v>0</v>
      </c>
      <c r="HP562" s="222">
        <f t="shared" si="1589"/>
        <v>0</v>
      </c>
      <c r="HQ562" s="222">
        <f t="shared" si="1590"/>
        <v>0</v>
      </c>
      <c r="HR562" s="222">
        <f t="shared" si="1591"/>
        <v>0</v>
      </c>
      <c r="HS562" s="222">
        <f t="shared" si="1592"/>
        <v>0</v>
      </c>
      <c r="HT562" s="222">
        <f t="shared" si="1593"/>
        <v>0</v>
      </c>
      <c r="HU562" s="222">
        <f t="shared" si="1594"/>
        <v>0</v>
      </c>
      <c r="HV562" s="222">
        <f t="shared" si="1595"/>
        <v>0</v>
      </c>
      <c r="HW562" s="222">
        <f t="shared" si="1596"/>
        <v>0</v>
      </c>
      <c r="HX562" s="222">
        <f t="shared" si="1597"/>
        <v>0</v>
      </c>
      <c r="HY562" s="222">
        <f t="shared" si="1598"/>
        <v>0</v>
      </c>
      <c r="HZ562" s="222">
        <f t="shared" si="1599"/>
        <v>0</v>
      </c>
      <c r="IA562" s="222">
        <f t="shared" si="1600"/>
        <v>0</v>
      </c>
      <c r="IB562" s="222">
        <f t="shared" si="1601"/>
        <v>0</v>
      </c>
      <c r="IC562" s="222">
        <f t="shared" si="1602"/>
        <v>0</v>
      </c>
      <c r="ID562" s="222">
        <f t="shared" si="1603"/>
        <v>0</v>
      </c>
      <c r="IE562" s="222">
        <f t="shared" si="1604"/>
        <v>0</v>
      </c>
      <c r="IF562" s="222">
        <f t="shared" si="1605"/>
        <v>0</v>
      </c>
      <c r="IG562" s="222">
        <f t="shared" si="1606"/>
        <v>0</v>
      </c>
      <c r="IH562" s="222">
        <f t="shared" si="1607"/>
        <v>0</v>
      </c>
      <c r="II562" s="222">
        <f t="shared" si="1608"/>
        <v>0</v>
      </c>
      <c r="IJ562" s="222">
        <f t="shared" si="1609"/>
        <v>0</v>
      </c>
      <c r="IK562" s="222">
        <f t="shared" si="1610"/>
        <v>0</v>
      </c>
      <c r="IL562" s="222">
        <f t="shared" si="1611"/>
        <v>0</v>
      </c>
      <c r="IM562" s="222">
        <f t="shared" si="1612"/>
        <v>0</v>
      </c>
      <c r="IN562" s="222">
        <f t="shared" si="1613"/>
        <v>0</v>
      </c>
      <c r="IO562" s="222">
        <f t="shared" si="1614"/>
        <v>0</v>
      </c>
      <c r="IP562" s="222">
        <f t="shared" si="1615"/>
        <v>0</v>
      </c>
      <c r="IQ562" s="222">
        <f t="shared" si="1616"/>
        <v>0</v>
      </c>
      <c r="IR562" s="222">
        <f t="shared" si="1617"/>
        <v>0</v>
      </c>
      <c r="IS562" s="222">
        <f t="shared" si="1618"/>
        <v>0</v>
      </c>
      <c r="IT562" s="222">
        <f t="shared" si="1619"/>
        <v>0</v>
      </c>
      <c r="IU562" s="222">
        <f t="shared" si="1620"/>
        <v>0</v>
      </c>
      <c r="IV562" s="222">
        <f t="shared" si="1621"/>
        <v>0</v>
      </c>
      <c r="IW562" s="222">
        <f t="shared" si="1622"/>
        <v>0</v>
      </c>
      <c r="IX562" s="222">
        <f t="shared" si="1623"/>
        <v>0</v>
      </c>
      <c r="IY562" s="222">
        <f t="shared" si="1624"/>
        <v>0</v>
      </c>
      <c r="IZ562" s="222">
        <f t="shared" si="1625"/>
        <v>0</v>
      </c>
      <c r="JA562" s="222">
        <f t="shared" si="1626"/>
        <v>0</v>
      </c>
      <c r="JB562" s="222">
        <f t="shared" si="1627"/>
        <v>0</v>
      </c>
    </row>
    <row r="563" spans="2:262">
      <c r="B563" s="230">
        <v>202</v>
      </c>
      <c r="C563" s="229">
        <f t="shared" si="1628"/>
        <v>3.9453125000000018E-3</v>
      </c>
      <c r="D563" s="226">
        <f t="shared" ca="1" si="1371"/>
        <v>24.563191942695344</v>
      </c>
      <c r="E563" s="225">
        <f ca="1">GZ361</f>
        <v>0.56319194269534545</v>
      </c>
      <c r="F563" s="224">
        <v>202</v>
      </c>
      <c r="G563" s="222">
        <f t="shared" si="1372"/>
        <v>0</v>
      </c>
      <c r="H563" s="222">
        <f t="shared" si="1373"/>
        <v>0</v>
      </c>
      <c r="I563" s="222">
        <f t="shared" si="1374"/>
        <v>0</v>
      </c>
      <c r="J563" s="222">
        <f t="shared" si="1375"/>
        <v>0</v>
      </c>
      <c r="K563" s="222">
        <f t="shared" si="1376"/>
        <v>0</v>
      </c>
      <c r="L563" s="222">
        <f t="shared" si="1377"/>
        <v>0</v>
      </c>
      <c r="M563" s="222">
        <f t="shared" si="1378"/>
        <v>0</v>
      </c>
      <c r="N563" s="222">
        <f t="shared" si="1379"/>
        <v>0</v>
      </c>
      <c r="O563" s="222">
        <f t="shared" si="1380"/>
        <v>0</v>
      </c>
      <c r="P563" s="222">
        <f t="shared" si="1381"/>
        <v>0</v>
      </c>
      <c r="Q563" s="222">
        <f t="shared" si="1382"/>
        <v>0</v>
      </c>
      <c r="R563" s="222">
        <f t="shared" si="1383"/>
        <v>0</v>
      </c>
      <c r="S563" s="222">
        <f t="shared" si="1384"/>
        <v>0</v>
      </c>
      <c r="T563" s="222">
        <f t="shared" si="1385"/>
        <v>0</v>
      </c>
      <c r="U563" s="222">
        <f t="shared" si="1386"/>
        <v>0</v>
      </c>
      <c r="V563" s="222">
        <f t="shared" si="1387"/>
        <v>0</v>
      </c>
      <c r="W563" s="222">
        <f t="shared" si="1388"/>
        <v>0</v>
      </c>
      <c r="X563" s="222">
        <f t="shared" si="1389"/>
        <v>0</v>
      </c>
      <c r="Y563" s="222">
        <f t="shared" si="1390"/>
        <v>0</v>
      </c>
      <c r="Z563" s="222">
        <f t="shared" si="1391"/>
        <v>0</v>
      </c>
      <c r="AA563" s="222">
        <f t="shared" si="1392"/>
        <v>0</v>
      </c>
      <c r="AB563" s="222">
        <f t="shared" si="1393"/>
        <v>0</v>
      </c>
      <c r="AC563" s="222">
        <f t="shared" si="1394"/>
        <v>0</v>
      </c>
      <c r="AD563" s="222">
        <f t="shared" si="1395"/>
        <v>0</v>
      </c>
      <c r="AE563" s="222">
        <f t="shared" si="1396"/>
        <v>0</v>
      </c>
      <c r="AF563" s="222">
        <f t="shared" si="1397"/>
        <v>0</v>
      </c>
      <c r="AG563" s="222">
        <f t="shared" si="1398"/>
        <v>0</v>
      </c>
      <c r="AH563" s="222">
        <f t="shared" si="1399"/>
        <v>0</v>
      </c>
      <c r="AI563" s="222">
        <f t="shared" si="1400"/>
        <v>0</v>
      </c>
      <c r="AJ563" s="222">
        <f t="shared" si="1401"/>
        <v>0</v>
      </c>
      <c r="AK563" s="222">
        <f t="shared" si="1402"/>
        <v>0</v>
      </c>
      <c r="AL563" s="222">
        <f t="shared" si="1403"/>
        <v>0</v>
      </c>
      <c r="AM563" s="222">
        <f t="shared" si="1404"/>
        <v>0</v>
      </c>
      <c r="AN563" s="222">
        <f t="shared" si="1405"/>
        <v>0</v>
      </c>
      <c r="AO563" s="222">
        <f t="shared" si="1406"/>
        <v>0</v>
      </c>
      <c r="AP563" s="222">
        <f t="shared" si="1407"/>
        <v>0</v>
      </c>
      <c r="AQ563" s="222">
        <f t="shared" si="1408"/>
        <v>0</v>
      </c>
      <c r="AR563" s="222">
        <f t="shared" si="1409"/>
        <v>0</v>
      </c>
      <c r="AS563" s="222">
        <f t="shared" si="1410"/>
        <v>0</v>
      </c>
      <c r="AT563" s="222">
        <f t="shared" si="1411"/>
        <v>0</v>
      </c>
      <c r="AU563" s="222">
        <f t="shared" si="1412"/>
        <v>0</v>
      </c>
      <c r="AV563" s="222">
        <f t="shared" si="1413"/>
        <v>0</v>
      </c>
      <c r="AW563" s="222">
        <f t="shared" si="1414"/>
        <v>0</v>
      </c>
      <c r="AX563" s="222">
        <f t="shared" si="1415"/>
        <v>0</v>
      </c>
      <c r="AY563" s="222">
        <f t="shared" si="1416"/>
        <v>0</v>
      </c>
      <c r="AZ563" s="222">
        <f t="shared" si="1417"/>
        <v>0</v>
      </c>
      <c r="BA563" s="222">
        <f t="shared" si="1418"/>
        <v>0</v>
      </c>
      <c r="BB563" s="222">
        <f t="shared" si="1419"/>
        <v>0</v>
      </c>
      <c r="BC563" s="222">
        <f t="shared" si="1420"/>
        <v>0</v>
      </c>
      <c r="BD563" s="222">
        <f t="shared" si="1421"/>
        <v>0</v>
      </c>
      <c r="BE563" s="222">
        <f t="shared" si="1422"/>
        <v>0</v>
      </c>
      <c r="BF563" s="222">
        <f t="shared" si="1423"/>
        <v>0</v>
      </c>
      <c r="BG563" s="222">
        <f t="shared" si="1424"/>
        <v>0</v>
      </c>
      <c r="BH563" s="222">
        <f t="shared" si="1425"/>
        <v>0</v>
      </c>
      <c r="BI563" s="222">
        <f t="shared" si="1426"/>
        <v>0</v>
      </c>
      <c r="BJ563" s="222">
        <f t="shared" si="1427"/>
        <v>0</v>
      </c>
      <c r="BK563" s="222">
        <f t="shared" si="1428"/>
        <v>0</v>
      </c>
      <c r="BL563" s="222">
        <f t="shared" si="1429"/>
        <v>0</v>
      </c>
      <c r="BM563" s="222">
        <f t="shared" si="1430"/>
        <v>0</v>
      </c>
      <c r="BN563" s="222">
        <f t="shared" si="1431"/>
        <v>0</v>
      </c>
      <c r="BO563" s="222">
        <f t="shared" si="1432"/>
        <v>0</v>
      </c>
      <c r="BP563" s="222">
        <f t="shared" si="1433"/>
        <v>0</v>
      </c>
      <c r="BQ563" s="222">
        <f t="shared" si="1434"/>
        <v>0</v>
      </c>
      <c r="BR563" s="222">
        <f t="shared" si="1435"/>
        <v>0</v>
      </c>
      <c r="BS563" s="222">
        <f t="shared" si="1436"/>
        <v>0</v>
      </c>
      <c r="BT563" s="222">
        <f t="shared" si="1437"/>
        <v>0</v>
      </c>
      <c r="BU563" s="222">
        <f t="shared" si="1438"/>
        <v>0</v>
      </c>
      <c r="BV563" s="222">
        <f t="shared" si="1439"/>
        <v>0</v>
      </c>
      <c r="BW563" s="222">
        <f t="shared" si="1440"/>
        <v>0</v>
      </c>
      <c r="BX563" s="222">
        <f t="shared" si="1441"/>
        <v>0</v>
      </c>
      <c r="BY563" s="222">
        <f t="shared" si="1442"/>
        <v>0</v>
      </c>
      <c r="BZ563" s="222">
        <f t="shared" si="1443"/>
        <v>0</v>
      </c>
      <c r="CA563" s="222">
        <f t="shared" si="1444"/>
        <v>0</v>
      </c>
      <c r="CB563" s="222">
        <f t="shared" si="1445"/>
        <v>0</v>
      </c>
      <c r="CC563" s="222">
        <f t="shared" si="1446"/>
        <v>0</v>
      </c>
      <c r="CD563" s="222">
        <f t="shared" si="1447"/>
        <v>0</v>
      </c>
      <c r="CE563" s="222">
        <f t="shared" si="1448"/>
        <v>0</v>
      </c>
      <c r="CF563" s="222">
        <f t="shared" si="1449"/>
        <v>0</v>
      </c>
      <c r="CG563" s="222">
        <f t="shared" si="1450"/>
        <v>0</v>
      </c>
      <c r="CH563" s="222">
        <f t="shared" si="1451"/>
        <v>0</v>
      </c>
      <c r="CI563" s="222">
        <f t="shared" si="1452"/>
        <v>0</v>
      </c>
      <c r="CJ563" s="222">
        <f t="shared" si="1453"/>
        <v>0</v>
      </c>
      <c r="CK563" s="222">
        <f t="shared" si="1454"/>
        <v>0</v>
      </c>
      <c r="CL563" s="222">
        <f t="shared" si="1455"/>
        <v>0</v>
      </c>
      <c r="CM563" s="222">
        <f t="shared" si="1456"/>
        <v>0</v>
      </c>
      <c r="CN563" s="222">
        <f t="shared" si="1457"/>
        <v>0</v>
      </c>
      <c r="CO563" s="222">
        <f t="shared" si="1458"/>
        <v>0</v>
      </c>
      <c r="CP563" s="222">
        <f t="shared" si="1459"/>
        <v>0</v>
      </c>
      <c r="CQ563" s="222">
        <f t="shared" si="1460"/>
        <v>0</v>
      </c>
      <c r="CR563" s="222">
        <f t="shared" si="1461"/>
        <v>0</v>
      </c>
      <c r="CS563" s="222">
        <f t="shared" si="1462"/>
        <v>0</v>
      </c>
      <c r="CT563" s="222">
        <f t="shared" si="1463"/>
        <v>0</v>
      </c>
      <c r="CU563" s="222">
        <f t="shared" si="1464"/>
        <v>0</v>
      </c>
      <c r="CV563" s="222">
        <f t="shared" si="1465"/>
        <v>0</v>
      </c>
      <c r="CW563" s="222">
        <f t="shared" si="1466"/>
        <v>0</v>
      </c>
      <c r="CX563" s="222">
        <f t="shared" si="1467"/>
        <v>0</v>
      </c>
      <c r="CY563" s="222">
        <f t="shared" si="1468"/>
        <v>0</v>
      </c>
      <c r="CZ563" s="222">
        <f t="shared" si="1469"/>
        <v>0</v>
      </c>
      <c r="DA563" s="222">
        <f t="shared" si="1470"/>
        <v>0</v>
      </c>
      <c r="DB563" s="222">
        <f t="shared" si="1471"/>
        <v>0</v>
      </c>
      <c r="DC563" s="222">
        <f t="shared" si="1472"/>
        <v>0</v>
      </c>
      <c r="DD563" s="222">
        <f t="shared" si="1473"/>
        <v>0</v>
      </c>
      <c r="DE563" s="222">
        <f t="shared" si="1474"/>
        <v>0</v>
      </c>
      <c r="DF563" s="222">
        <f t="shared" si="1475"/>
        <v>0</v>
      </c>
      <c r="DG563" s="222">
        <f t="shared" si="1476"/>
        <v>0</v>
      </c>
      <c r="DH563" s="222">
        <f t="shared" si="1477"/>
        <v>0</v>
      </c>
      <c r="DI563" s="222">
        <f t="shared" si="1478"/>
        <v>0</v>
      </c>
      <c r="DJ563" s="222">
        <f t="shared" si="1479"/>
        <v>0</v>
      </c>
      <c r="DK563" s="222">
        <f t="shared" si="1480"/>
        <v>0</v>
      </c>
      <c r="DL563" s="222">
        <f t="shared" si="1481"/>
        <v>0</v>
      </c>
      <c r="DM563" s="222">
        <f t="shared" si="1482"/>
        <v>0</v>
      </c>
      <c r="DN563" s="222">
        <f t="shared" si="1483"/>
        <v>0</v>
      </c>
      <c r="DO563" s="222">
        <f t="shared" si="1484"/>
        <v>0</v>
      </c>
      <c r="DP563" s="222">
        <f t="shared" si="1485"/>
        <v>0</v>
      </c>
      <c r="DQ563" s="222">
        <f t="shared" si="1486"/>
        <v>0</v>
      </c>
      <c r="DR563" s="222">
        <f t="shared" si="1487"/>
        <v>0</v>
      </c>
      <c r="DS563" s="222">
        <f t="shared" si="1488"/>
        <v>0</v>
      </c>
      <c r="DT563" s="222">
        <f t="shared" si="1489"/>
        <v>0</v>
      </c>
      <c r="DU563" s="222">
        <f t="shared" si="1490"/>
        <v>0</v>
      </c>
      <c r="DV563" s="222">
        <f t="shared" si="1491"/>
        <v>0</v>
      </c>
      <c r="DW563" s="222">
        <f t="shared" si="1492"/>
        <v>0</v>
      </c>
      <c r="DX563" s="222">
        <f t="shared" si="1493"/>
        <v>0</v>
      </c>
      <c r="DY563" s="222">
        <f t="shared" si="1494"/>
        <v>0</v>
      </c>
      <c r="DZ563" s="222">
        <f t="shared" si="1495"/>
        <v>0</v>
      </c>
      <c r="EA563" s="222">
        <f t="shared" si="1496"/>
        <v>0</v>
      </c>
      <c r="EB563" s="222">
        <f t="shared" si="1497"/>
        <v>0</v>
      </c>
      <c r="EC563" s="222">
        <f t="shared" si="1498"/>
        <v>0</v>
      </c>
      <c r="ED563" s="222">
        <f t="shared" si="1499"/>
        <v>0</v>
      </c>
      <c r="EE563" s="222">
        <f t="shared" si="1500"/>
        <v>0</v>
      </c>
      <c r="EF563" s="222">
        <f t="shared" si="1501"/>
        <v>0</v>
      </c>
      <c r="EG563" s="222">
        <f t="shared" si="1502"/>
        <v>0</v>
      </c>
      <c r="EH563" s="222">
        <f t="shared" si="1503"/>
        <v>0</v>
      </c>
      <c r="EI563" s="222">
        <f t="shared" si="1504"/>
        <v>0</v>
      </c>
      <c r="EJ563" s="222">
        <f t="shared" si="1505"/>
        <v>0</v>
      </c>
      <c r="EK563" s="222">
        <f t="shared" si="1506"/>
        <v>0</v>
      </c>
      <c r="EL563" s="222">
        <f t="shared" si="1507"/>
        <v>0</v>
      </c>
      <c r="EM563" s="222">
        <f t="shared" si="1508"/>
        <v>0</v>
      </c>
      <c r="EN563" s="222">
        <f t="shared" si="1509"/>
        <v>0</v>
      </c>
      <c r="EO563" s="222">
        <f t="shared" si="1510"/>
        <v>0</v>
      </c>
      <c r="EP563" s="222">
        <f t="shared" si="1511"/>
        <v>0</v>
      </c>
      <c r="EQ563" s="222">
        <f t="shared" si="1512"/>
        <v>0</v>
      </c>
      <c r="ER563" s="222">
        <f t="shared" si="1513"/>
        <v>0</v>
      </c>
      <c r="ES563" s="222">
        <f t="shared" si="1514"/>
        <v>0</v>
      </c>
      <c r="ET563" s="222">
        <f t="shared" si="1515"/>
        <v>0</v>
      </c>
      <c r="EU563" s="222">
        <f t="shared" si="1516"/>
        <v>0</v>
      </c>
      <c r="EV563" s="222">
        <f t="shared" si="1517"/>
        <v>0</v>
      </c>
      <c r="EW563" s="222">
        <f t="shared" si="1518"/>
        <v>0</v>
      </c>
      <c r="EX563" s="222">
        <f t="shared" si="1519"/>
        <v>0</v>
      </c>
      <c r="EY563" s="222">
        <f t="shared" si="1520"/>
        <v>0</v>
      </c>
      <c r="EZ563" s="222">
        <f t="shared" si="1521"/>
        <v>0</v>
      </c>
      <c r="FA563" s="222">
        <f t="shared" si="1522"/>
        <v>0</v>
      </c>
      <c r="FB563" s="222">
        <f t="shared" si="1523"/>
        <v>0</v>
      </c>
      <c r="FC563" s="222">
        <f t="shared" si="1524"/>
        <v>0</v>
      </c>
      <c r="FD563" s="222">
        <f t="shared" si="1525"/>
        <v>0</v>
      </c>
      <c r="FE563" s="222">
        <f t="shared" si="1526"/>
        <v>0</v>
      </c>
      <c r="FF563" s="222">
        <f t="shared" si="1527"/>
        <v>0</v>
      </c>
      <c r="FG563" s="222">
        <f t="shared" si="1528"/>
        <v>0</v>
      </c>
      <c r="FH563" s="222">
        <f t="shared" si="1529"/>
        <v>0</v>
      </c>
      <c r="FI563" s="222">
        <f t="shared" si="1530"/>
        <v>0</v>
      </c>
      <c r="FJ563" s="222">
        <f t="shared" si="1531"/>
        <v>0</v>
      </c>
      <c r="FK563" s="222">
        <f t="shared" si="1532"/>
        <v>0</v>
      </c>
      <c r="FL563" s="222">
        <f t="shared" si="1533"/>
        <v>0</v>
      </c>
      <c r="FM563" s="222">
        <f t="shared" si="1534"/>
        <v>0</v>
      </c>
      <c r="FN563" s="222">
        <f t="shared" si="1535"/>
        <v>0</v>
      </c>
      <c r="FO563" s="222">
        <f t="shared" si="1536"/>
        <v>0</v>
      </c>
      <c r="FP563" s="222">
        <f t="shared" si="1537"/>
        <v>0</v>
      </c>
      <c r="FQ563" s="222">
        <f t="shared" si="1538"/>
        <v>0</v>
      </c>
      <c r="FR563" s="222">
        <f t="shared" si="1539"/>
        <v>0</v>
      </c>
      <c r="FS563" s="222">
        <f t="shared" si="1540"/>
        <v>0</v>
      </c>
      <c r="FT563" s="222">
        <f t="shared" si="1541"/>
        <v>0</v>
      </c>
      <c r="FU563" s="222">
        <f t="shared" si="1542"/>
        <v>0</v>
      </c>
      <c r="FV563" s="222">
        <f t="shared" si="1543"/>
        <v>0</v>
      </c>
      <c r="FW563" s="222">
        <f t="shared" si="1544"/>
        <v>0</v>
      </c>
      <c r="FX563" s="222">
        <f t="shared" si="1545"/>
        <v>0</v>
      </c>
      <c r="FY563" s="222">
        <f t="shared" si="1546"/>
        <v>0</v>
      </c>
      <c r="FZ563" s="222">
        <f t="shared" si="1547"/>
        <v>0</v>
      </c>
      <c r="GA563" s="222">
        <f t="shared" si="1548"/>
        <v>0</v>
      </c>
      <c r="GB563" s="222">
        <f t="shared" si="1549"/>
        <v>0</v>
      </c>
      <c r="GC563" s="222">
        <f t="shared" si="1550"/>
        <v>0</v>
      </c>
      <c r="GD563" s="222">
        <f t="shared" si="1551"/>
        <v>0</v>
      </c>
      <c r="GE563" s="222">
        <f t="shared" si="1552"/>
        <v>0</v>
      </c>
      <c r="GF563" s="222">
        <f t="shared" si="1553"/>
        <v>0</v>
      </c>
      <c r="GG563" s="222">
        <f t="shared" si="1554"/>
        <v>0</v>
      </c>
      <c r="GH563" s="222">
        <f t="shared" si="1555"/>
        <v>0</v>
      </c>
      <c r="GI563" s="222">
        <f t="shared" si="1556"/>
        <v>0</v>
      </c>
      <c r="GJ563" s="222">
        <f t="shared" si="1557"/>
        <v>0</v>
      </c>
      <c r="GK563" s="222">
        <f t="shared" si="1558"/>
        <v>0</v>
      </c>
      <c r="GL563" s="222">
        <f t="shared" si="1559"/>
        <v>0</v>
      </c>
      <c r="GM563" s="222">
        <f t="shared" si="1560"/>
        <v>0</v>
      </c>
      <c r="GN563" s="222">
        <f t="shared" si="1561"/>
        <v>0</v>
      </c>
      <c r="GO563" s="222">
        <f t="shared" si="1562"/>
        <v>0</v>
      </c>
      <c r="GP563" s="222">
        <f t="shared" si="1563"/>
        <v>0</v>
      </c>
      <c r="GQ563" s="222">
        <f t="shared" si="1564"/>
        <v>0</v>
      </c>
      <c r="GR563" s="222">
        <f t="shared" si="1565"/>
        <v>0</v>
      </c>
      <c r="GS563" s="222">
        <f t="shared" si="1566"/>
        <v>0</v>
      </c>
      <c r="GT563" s="222">
        <f t="shared" si="1567"/>
        <v>0</v>
      </c>
      <c r="GU563" s="222">
        <f t="shared" si="1568"/>
        <v>0</v>
      </c>
      <c r="GV563" s="222">
        <f t="shared" si="1569"/>
        <v>0</v>
      </c>
      <c r="GW563" s="222">
        <f t="shared" si="1570"/>
        <v>0</v>
      </c>
      <c r="GX563" s="222">
        <f t="shared" si="1571"/>
        <v>0</v>
      </c>
      <c r="GY563" s="222">
        <f t="shared" si="1572"/>
        <v>0</v>
      </c>
      <c r="GZ563" s="222">
        <f t="shared" si="1573"/>
        <v>0</v>
      </c>
      <c r="HA563" s="222">
        <f t="shared" si="1574"/>
        <v>0</v>
      </c>
      <c r="HB563" s="222">
        <f t="shared" si="1575"/>
        <v>0</v>
      </c>
      <c r="HC563" s="222">
        <f t="shared" si="1576"/>
        <v>0</v>
      </c>
      <c r="HD563" s="222">
        <f t="shared" si="1577"/>
        <v>0</v>
      </c>
      <c r="HE563" s="222">
        <f t="shared" si="1578"/>
        <v>0</v>
      </c>
      <c r="HF563" s="222">
        <f t="shared" si="1579"/>
        <v>0</v>
      </c>
      <c r="HG563" s="222">
        <f t="shared" si="1580"/>
        <v>0</v>
      </c>
      <c r="HH563" s="222">
        <f t="shared" si="1581"/>
        <v>0</v>
      </c>
      <c r="HI563" s="222">
        <f t="shared" si="1582"/>
        <v>0</v>
      </c>
      <c r="HJ563" s="222">
        <f t="shared" si="1583"/>
        <v>0</v>
      </c>
      <c r="HK563" s="222">
        <f t="shared" si="1584"/>
        <v>0</v>
      </c>
      <c r="HL563" s="222">
        <f t="shared" si="1585"/>
        <v>0</v>
      </c>
      <c r="HM563" s="222">
        <f t="shared" si="1586"/>
        <v>0</v>
      </c>
      <c r="HN563" s="222">
        <f t="shared" si="1587"/>
        <v>0</v>
      </c>
      <c r="HO563" s="222">
        <f t="shared" si="1588"/>
        <v>0</v>
      </c>
      <c r="HP563" s="222">
        <f t="shared" si="1589"/>
        <v>0</v>
      </c>
      <c r="HQ563" s="222">
        <f t="shared" si="1590"/>
        <v>0</v>
      </c>
      <c r="HR563" s="222">
        <f t="shared" si="1591"/>
        <v>0</v>
      </c>
      <c r="HS563" s="222">
        <f t="shared" si="1592"/>
        <v>0</v>
      </c>
      <c r="HT563" s="222">
        <f t="shared" si="1593"/>
        <v>0</v>
      </c>
      <c r="HU563" s="222">
        <f t="shared" si="1594"/>
        <v>0</v>
      </c>
      <c r="HV563" s="222">
        <f t="shared" si="1595"/>
        <v>0</v>
      </c>
      <c r="HW563" s="222">
        <f t="shared" si="1596"/>
        <v>0</v>
      </c>
      <c r="HX563" s="222">
        <f t="shared" si="1597"/>
        <v>0</v>
      </c>
      <c r="HY563" s="222">
        <f t="shared" si="1598"/>
        <v>0</v>
      </c>
      <c r="HZ563" s="222">
        <f t="shared" si="1599"/>
        <v>0</v>
      </c>
      <c r="IA563" s="222">
        <f t="shared" si="1600"/>
        <v>0</v>
      </c>
      <c r="IB563" s="222">
        <f t="shared" si="1601"/>
        <v>0</v>
      </c>
      <c r="IC563" s="222">
        <f t="shared" si="1602"/>
        <v>0</v>
      </c>
      <c r="ID563" s="222">
        <f t="shared" si="1603"/>
        <v>0</v>
      </c>
      <c r="IE563" s="222">
        <f t="shared" si="1604"/>
        <v>0</v>
      </c>
      <c r="IF563" s="222">
        <f t="shared" si="1605"/>
        <v>0</v>
      </c>
      <c r="IG563" s="222">
        <f t="shared" si="1606"/>
        <v>0</v>
      </c>
      <c r="IH563" s="222">
        <f t="shared" si="1607"/>
        <v>0</v>
      </c>
      <c r="II563" s="222">
        <f t="shared" si="1608"/>
        <v>0</v>
      </c>
      <c r="IJ563" s="222">
        <f t="shared" si="1609"/>
        <v>0</v>
      </c>
      <c r="IK563" s="222">
        <f t="shared" si="1610"/>
        <v>0</v>
      </c>
      <c r="IL563" s="222">
        <f t="shared" si="1611"/>
        <v>0</v>
      </c>
      <c r="IM563" s="222">
        <f t="shared" si="1612"/>
        <v>0</v>
      </c>
      <c r="IN563" s="222">
        <f t="shared" si="1613"/>
        <v>0</v>
      </c>
      <c r="IO563" s="222">
        <f t="shared" si="1614"/>
        <v>0</v>
      </c>
      <c r="IP563" s="222">
        <f t="shared" si="1615"/>
        <v>0</v>
      </c>
      <c r="IQ563" s="222">
        <f t="shared" si="1616"/>
        <v>0</v>
      </c>
      <c r="IR563" s="222">
        <f t="shared" si="1617"/>
        <v>0</v>
      </c>
      <c r="IS563" s="222">
        <f t="shared" si="1618"/>
        <v>0</v>
      </c>
      <c r="IT563" s="222">
        <f t="shared" si="1619"/>
        <v>0</v>
      </c>
      <c r="IU563" s="222">
        <f t="shared" si="1620"/>
        <v>0</v>
      </c>
      <c r="IV563" s="222">
        <f t="shared" si="1621"/>
        <v>0</v>
      </c>
      <c r="IW563" s="222">
        <f t="shared" si="1622"/>
        <v>0</v>
      </c>
      <c r="IX563" s="222">
        <f t="shared" si="1623"/>
        <v>0</v>
      </c>
      <c r="IY563" s="222">
        <f t="shared" si="1624"/>
        <v>0</v>
      </c>
      <c r="IZ563" s="222">
        <f t="shared" si="1625"/>
        <v>0</v>
      </c>
      <c r="JA563" s="222">
        <f t="shared" si="1626"/>
        <v>0</v>
      </c>
      <c r="JB563" s="222">
        <f t="shared" si="1627"/>
        <v>0</v>
      </c>
    </row>
    <row r="564" spans="2:262">
      <c r="B564" s="230">
        <v>203</v>
      </c>
      <c r="C564" s="229">
        <f t="shared" si="1628"/>
        <v>3.9648437500000014E-3</v>
      </c>
      <c r="D564" s="226">
        <f t="shared" ca="1" si="1371"/>
        <v>24.579189138842857</v>
      </c>
      <c r="E564" s="225">
        <f ca="1">HA361</f>
        <v>0.57918913884285539</v>
      </c>
      <c r="F564" s="224">
        <v>203</v>
      </c>
      <c r="G564" s="222">
        <f t="shared" si="1372"/>
        <v>0</v>
      </c>
      <c r="H564" s="222">
        <f t="shared" si="1373"/>
        <v>0</v>
      </c>
      <c r="I564" s="222">
        <f t="shared" si="1374"/>
        <v>0</v>
      </c>
      <c r="J564" s="222">
        <f t="shared" si="1375"/>
        <v>0</v>
      </c>
      <c r="K564" s="222">
        <f t="shared" si="1376"/>
        <v>0</v>
      </c>
      <c r="L564" s="222">
        <f t="shared" si="1377"/>
        <v>0</v>
      </c>
      <c r="M564" s="222">
        <f t="shared" si="1378"/>
        <v>0</v>
      </c>
      <c r="N564" s="222">
        <f t="shared" si="1379"/>
        <v>0</v>
      </c>
      <c r="O564" s="222">
        <f t="shared" si="1380"/>
        <v>0</v>
      </c>
      <c r="P564" s="222">
        <f t="shared" si="1381"/>
        <v>0</v>
      </c>
      <c r="Q564" s="222">
        <f t="shared" si="1382"/>
        <v>0</v>
      </c>
      <c r="R564" s="222">
        <f t="shared" si="1383"/>
        <v>0</v>
      </c>
      <c r="S564" s="222">
        <f t="shared" si="1384"/>
        <v>0</v>
      </c>
      <c r="T564" s="222">
        <f t="shared" si="1385"/>
        <v>0</v>
      </c>
      <c r="U564" s="222">
        <f t="shared" si="1386"/>
        <v>0</v>
      </c>
      <c r="V564" s="222">
        <f t="shared" si="1387"/>
        <v>0</v>
      </c>
      <c r="W564" s="222">
        <f t="shared" si="1388"/>
        <v>0</v>
      </c>
      <c r="X564" s="222">
        <f t="shared" si="1389"/>
        <v>0</v>
      </c>
      <c r="Y564" s="222">
        <f t="shared" si="1390"/>
        <v>0</v>
      </c>
      <c r="Z564" s="222">
        <f t="shared" si="1391"/>
        <v>0</v>
      </c>
      <c r="AA564" s="222">
        <f t="shared" si="1392"/>
        <v>0</v>
      </c>
      <c r="AB564" s="222">
        <f t="shared" si="1393"/>
        <v>0</v>
      </c>
      <c r="AC564" s="222">
        <f t="shared" si="1394"/>
        <v>0</v>
      </c>
      <c r="AD564" s="222">
        <f t="shared" si="1395"/>
        <v>0</v>
      </c>
      <c r="AE564" s="222">
        <f t="shared" si="1396"/>
        <v>0</v>
      </c>
      <c r="AF564" s="222">
        <f t="shared" si="1397"/>
        <v>0</v>
      </c>
      <c r="AG564" s="222">
        <f t="shared" si="1398"/>
        <v>0</v>
      </c>
      <c r="AH564" s="222">
        <f t="shared" si="1399"/>
        <v>0</v>
      </c>
      <c r="AI564" s="222">
        <f t="shared" si="1400"/>
        <v>0</v>
      </c>
      <c r="AJ564" s="222">
        <f t="shared" si="1401"/>
        <v>0</v>
      </c>
      <c r="AK564" s="222">
        <f t="shared" si="1402"/>
        <v>0</v>
      </c>
      <c r="AL564" s="222">
        <f t="shared" si="1403"/>
        <v>0</v>
      </c>
      <c r="AM564" s="222">
        <f t="shared" si="1404"/>
        <v>0</v>
      </c>
      <c r="AN564" s="222">
        <f t="shared" si="1405"/>
        <v>0</v>
      </c>
      <c r="AO564" s="222">
        <f t="shared" si="1406"/>
        <v>0</v>
      </c>
      <c r="AP564" s="222">
        <f t="shared" si="1407"/>
        <v>0</v>
      </c>
      <c r="AQ564" s="222">
        <f t="shared" si="1408"/>
        <v>0</v>
      </c>
      <c r="AR564" s="222">
        <f t="shared" si="1409"/>
        <v>0</v>
      </c>
      <c r="AS564" s="222">
        <f t="shared" si="1410"/>
        <v>0</v>
      </c>
      <c r="AT564" s="222">
        <f t="shared" si="1411"/>
        <v>0</v>
      </c>
      <c r="AU564" s="222">
        <f t="shared" si="1412"/>
        <v>0</v>
      </c>
      <c r="AV564" s="222">
        <f t="shared" si="1413"/>
        <v>0</v>
      </c>
      <c r="AW564" s="222">
        <f t="shared" si="1414"/>
        <v>0</v>
      </c>
      <c r="AX564" s="222">
        <f t="shared" si="1415"/>
        <v>0</v>
      </c>
      <c r="AY564" s="222">
        <f t="shared" si="1416"/>
        <v>0</v>
      </c>
      <c r="AZ564" s="222">
        <f t="shared" si="1417"/>
        <v>0</v>
      </c>
      <c r="BA564" s="222">
        <f t="shared" si="1418"/>
        <v>0</v>
      </c>
      <c r="BB564" s="222">
        <f t="shared" si="1419"/>
        <v>0</v>
      </c>
      <c r="BC564" s="222">
        <f t="shared" si="1420"/>
        <v>0</v>
      </c>
      <c r="BD564" s="222">
        <f t="shared" si="1421"/>
        <v>0</v>
      </c>
      <c r="BE564" s="222">
        <f t="shared" si="1422"/>
        <v>0</v>
      </c>
      <c r="BF564" s="222">
        <f t="shared" si="1423"/>
        <v>0</v>
      </c>
      <c r="BG564" s="222">
        <f t="shared" si="1424"/>
        <v>0</v>
      </c>
      <c r="BH564" s="222">
        <f t="shared" si="1425"/>
        <v>0</v>
      </c>
      <c r="BI564" s="222">
        <f t="shared" si="1426"/>
        <v>0</v>
      </c>
      <c r="BJ564" s="222">
        <f t="shared" si="1427"/>
        <v>0</v>
      </c>
      <c r="BK564" s="222">
        <f t="shared" si="1428"/>
        <v>0</v>
      </c>
      <c r="BL564" s="222">
        <f t="shared" si="1429"/>
        <v>0</v>
      </c>
      <c r="BM564" s="222">
        <f t="shared" si="1430"/>
        <v>0</v>
      </c>
      <c r="BN564" s="222">
        <f t="shared" si="1431"/>
        <v>0</v>
      </c>
      <c r="BO564" s="222">
        <f t="shared" si="1432"/>
        <v>0</v>
      </c>
      <c r="BP564" s="222">
        <f t="shared" si="1433"/>
        <v>0</v>
      </c>
      <c r="BQ564" s="222">
        <f t="shared" si="1434"/>
        <v>0</v>
      </c>
      <c r="BR564" s="222">
        <f t="shared" si="1435"/>
        <v>0</v>
      </c>
      <c r="BS564" s="222">
        <f t="shared" si="1436"/>
        <v>0</v>
      </c>
      <c r="BT564" s="222">
        <f t="shared" si="1437"/>
        <v>0</v>
      </c>
      <c r="BU564" s="222">
        <f t="shared" si="1438"/>
        <v>0</v>
      </c>
      <c r="BV564" s="222">
        <f t="shared" si="1439"/>
        <v>0</v>
      </c>
      <c r="BW564" s="222">
        <f t="shared" si="1440"/>
        <v>0</v>
      </c>
      <c r="BX564" s="222">
        <f t="shared" si="1441"/>
        <v>0</v>
      </c>
      <c r="BY564" s="222">
        <f t="shared" si="1442"/>
        <v>0</v>
      </c>
      <c r="BZ564" s="222">
        <f t="shared" si="1443"/>
        <v>0</v>
      </c>
      <c r="CA564" s="222">
        <f t="shared" si="1444"/>
        <v>0</v>
      </c>
      <c r="CB564" s="222">
        <f t="shared" si="1445"/>
        <v>0</v>
      </c>
      <c r="CC564" s="222">
        <f t="shared" si="1446"/>
        <v>0</v>
      </c>
      <c r="CD564" s="222">
        <f t="shared" si="1447"/>
        <v>0</v>
      </c>
      <c r="CE564" s="222">
        <f t="shared" si="1448"/>
        <v>0</v>
      </c>
      <c r="CF564" s="222">
        <f t="shared" si="1449"/>
        <v>0</v>
      </c>
      <c r="CG564" s="222">
        <f t="shared" si="1450"/>
        <v>0</v>
      </c>
      <c r="CH564" s="222">
        <f t="shared" si="1451"/>
        <v>0</v>
      </c>
      <c r="CI564" s="222">
        <f t="shared" si="1452"/>
        <v>0</v>
      </c>
      <c r="CJ564" s="222">
        <f t="shared" si="1453"/>
        <v>0</v>
      </c>
      <c r="CK564" s="222">
        <f t="shared" si="1454"/>
        <v>0</v>
      </c>
      <c r="CL564" s="222">
        <f t="shared" si="1455"/>
        <v>0</v>
      </c>
      <c r="CM564" s="222">
        <f t="shared" si="1456"/>
        <v>0</v>
      </c>
      <c r="CN564" s="222">
        <f t="shared" si="1457"/>
        <v>0</v>
      </c>
      <c r="CO564" s="222">
        <f t="shared" si="1458"/>
        <v>0</v>
      </c>
      <c r="CP564" s="222">
        <f t="shared" si="1459"/>
        <v>0</v>
      </c>
      <c r="CQ564" s="222">
        <f t="shared" si="1460"/>
        <v>0</v>
      </c>
      <c r="CR564" s="222">
        <f t="shared" si="1461"/>
        <v>0</v>
      </c>
      <c r="CS564" s="222">
        <f t="shared" si="1462"/>
        <v>0</v>
      </c>
      <c r="CT564" s="222">
        <f t="shared" si="1463"/>
        <v>0</v>
      </c>
      <c r="CU564" s="222">
        <f t="shared" si="1464"/>
        <v>0</v>
      </c>
      <c r="CV564" s="222">
        <f t="shared" si="1465"/>
        <v>0</v>
      </c>
      <c r="CW564" s="222">
        <f t="shared" si="1466"/>
        <v>0</v>
      </c>
      <c r="CX564" s="222">
        <f t="shared" si="1467"/>
        <v>0</v>
      </c>
      <c r="CY564" s="222">
        <f t="shared" si="1468"/>
        <v>0</v>
      </c>
      <c r="CZ564" s="222">
        <f t="shared" si="1469"/>
        <v>0</v>
      </c>
      <c r="DA564" s="222">
        <f t="shared" si="1470"/>
        <v>0</v>
      </c>
      <c r="DB564" s="222">
        <f t="shared" si="1471"/>
        <v>0</v>
      </c>
      <c r="DC564" s="222">
        <f t="shared" si="1472"/>
        <v>0</v>
      </c>
      <c r="DD564" s="222">
        <f t="shared" si="1473"/>
        <v>0</v>
      </c>
      <c r="DE564" s="222">
        <f t="shared" si="1474"/>
        <v>0</v>
      </c>
      <c r="DF564" s="222">
        <f t="shared" si="1475"/>
        <v>0</v>
      </c>
      <c r="DG564" s="222">
        <f t="shared" si="1476"/>
        <v>0</v>
      </c>
      <c r="DH564" s="222">
        <f t="shared" si="1477"/>
        <v>0</v>
      </c>
      <c r="DI564" s="222">
        <f t="shared" si="1478"/>
        <v>0</v>
      </c>
      <c r="DJ564" s="222">
        <f t="shared" si="1479"/>
        <v>0</v>
      </c>
      <c r="DK564" s="222">
        <f t="shared" si="1480"/>
        <v>0</v>
      </c>
      <c r="DL564" s="222">
        <f t="shared" si="1481"/>
        <v>0</v>
      </c>
      <c r="DM564" s="222">
        <f t="shared" si="1482"/>
        <v>0</v>
      </c>
      <c r="DN564" s="222">
        <f t="shared" si="1483"/>
        <v>0</v>
      </c>
      <c r="DO564" s="222">
        <f t="shared" si="1484"/>
        <v>0</v>
      </c>
      <c r="DP564" s="222">
        <f t="shared" si="1485"/>
        <v>0</v>
      </c>
      <c r="DQ564" s="222">
        <f t="shared" si="1486"/>
        <v>0</v>
      </c>
      <c r="DR564" s="222">
        <f t="shared" si="1487"/>
        <v>0</v>
      </c>
      <c r="DS564" s="222">
        <f t="shared" si="1488"/>
        <v>0</v>
      </c>
      <c r="DT564" s="222">
        <f t="shared" si="1489"/>
        <v>0</v>
      </c>
      <c r="DU564" s="222">
        <f t="shared" si="1490"/>
        <v>0</v>
      </c>
      <c r="DV564" s="222">
        <f t="shared" si="1491"/>
        <v>0</v>
      </c>
      <c r="DW564" s="222">
        <f t="shared" si="1492"/>
        <v>0</v>
      </c>
      <c r="DX564" s="222">
        <f t="shared" si="1493"/>
        <v>0</v>
      </c>
      <c r="DY564" s="222">
        <f t="shared" si="1494"/>
        <v>0</v>
      </c>
      <c r="DZ564" s="222">
        <f t="shared" si="1495"/>
        <v>0</v>
      </c>
      <c r="EA564" s="222">
        <f t="shared" si="1496"/>
        <v>0</v>
      </c>
      <c r="EB564" s="222">
        <f t="shared" si="1497"/>
        <v>0</v>
      </c>
      <c r="EC564" s="222">
        <f t="shared" si="1498"/>
        <v>0</v>
      </c>
      <c r="ED564" s="222">
        <f t="shared" si="1499"/>
        <v>0</v>
      </c>
      <c r="EE564" s="222">
        <f t="shared" si="1500"/>
        <v>0</v>
      </c>
      <c r="EF564" s="222">
        <f t="shared" si="1501"/>
        <v>0</v>
      </c>
      <c r="EG564" s="222">
        <f t="shared" si="1502"/>
        <v>0</v>
      </c>
      <c r="EH564" s="222">
        <f t="shared" si="1503"/>
        <v>0</v>
      </c>
      <c r="EI564" s="222">
        <f t="shared" si="1504"/>
        <v>0</v>
      </c>
      <c r="EJ564" s="222">
        <f t="shared" si="1505"/>
        <v>0</v>
      </c>
      <c r="EK564" s="222">
        <f t="shared" si="1506"/>
        <v>0</v>
      </c>
      <c r="EL564" s="222">
        <f t="shared" si="1507"/>
        <v>0</v>
      </c>
      <c r="EM564" s="222">
        <f t="shared" si="1508"/>
        <v>0</v>
      </c>
      <c r="EN564" s="222">
        <f t="shared" si="1509"/>
        <v>0</v>
      </c>
      <c r="EO564" s="222">
        <f t="shared" si="1510"/>
        <v>0</v>
      </c>
      <c r="EP564" s="222">
        <f t="shared" si="1511"/>
        <v>0</v>
      </c>
      <c r="EQ564" s="222">
        <f t="shared" si="1512"/>
        <v>0</v>
      </c>
      <c r="ER564" s="222">
        <f t="shared" si="1513"/>
        <v>0</v>
      </c>
      <c r="ES564" s="222">
        <f t="shared" si="1514"/>
        <v>0</v>
      </c>
      <c r="ET564" s="222">
        <f t="shared" si="1515"/>
        <v>0</v>
      </c>
      <c r="EU564" s="222">
        <f t="shared" si="1516"/>
        <v>0</v>
      </c>
      <c r="EV564" s="222">
        <f t="shared" si="1517"/>
        <v>0</v>
      </c>
      <c r="EW564" s="222">
        <f t="shared" si="1518"/>
        <v>0</v>
      </c>
      <c r="EX564" s="222">
        <f t="shared" si="1519"/>
        <v>0</v>
      </c>
      <c r="EY564" s="222">
        <f t="shared" si="1520"/>
        <v>0</v>
      </c>
      <c r="EZ564" s="222">
        <f t="shared" si="1521"/>
        <v>0</v>
      </c>
      <c r="FA564" s="222">
        <f t="shared" si="1522"/>
        <v>0</v>
      </c>
      <c r="FB564" s="222">
        <f t="shared" si="1523"/>
        <v>0</v>
      </c>
      <c r="FC564" s="222">
        <f t="shared" si="1524"/>
        <v>0</v>
      </c>
      <c r="FD564" s="222">
        <f t="shared" si="1525"/>
        <v>0</v>
      </c>
      <c r="FE564" s="222">
        <f t="shared" si="1526"/>
        <v>0</v>
      </c>
      <c r="FF564" s="222">
        <f t="shared" si="1527"/>
        <v>0</v>
      </c>
      <c r="FG564" s="222">
        <f t="shared" si="1528"/>
        <v>0</v>
      </c>
      <c r="FH564" s="222">
        <f t="shared" si="1529"/>
        <v>0</v>
      </c>
      <c r="FI564" s="222">
        <f t="shared" si="1530"/>
        <v>0</v>
      </c>
      <c r="FJ564" s="222">
        <f t="shared" si="1531"/>
        <v>0</v>
      </c>
      <c r="FK564" s="222">
        <f t="shared" si="1532"/>
        <v>0</v>
      </c>
      <c r="FL564" s="222">
        <f t="shared" si="1533"/>
        <v>0</v>
      </c>
      <c r="FM564" s="222">
        <f t="shared" si="1534"/>
        <v>0</v>
      </c>
      <c r="FN564" s="222">
        <f t="shared" si="1535"/>
        <v>0</v>
      </c>
      <c r="FO564" s="222">
        <f t="shared" si="1536"/>
        <v>0</v>
      </c>
      <c r="FP564" s="222">
        <f t="shared" si="1537"/>
        <v>0</v>
      </c>
      <c r="FQ564" s="222">
        <f t="shared" si="1538"/>
        <v>0</v>
      </c>
      <c r="FR564" s="222">
        <f t="shared" si="1539"/>
        <v>0</v>
      </c>
      <c r="FS564" s="222">
        <f t="shared" si="1540"/>
        <v>0</v>
      </c>
      <c r="FT564" s="222">
        <f t="shared" si="1541"/>
        <v>0</v>
      </c>
      <c r="FU564" s="222">
        <f t="shared" si="1542"/>
        <v>0</v>
      </c>
      <c r="FV564" s="222">
        <f t="shared" si="1543"/>
        <v>0</v>
      </c>
      <c r="FW564" s="222">
        <f t="shared" si="1544"/>
        <v>0</v>
      </c>
      <c r="FX564" s="222">
        <f t="shared" si="1545"/>
        <v>0</v>
      </c>
      <c r="FY564" s="222">
        <f t="shared" si="1546"/>
        <v>0</v>
      </c>
      <c r="FZ564" s="222">
        <f t="shared" si="1547"/>
        <v>0</v>
      </c>
      <c r="GA564" s="222">
        <f t="shared" si="1548"/>
        <v>0</v>
      </c>
      <c r="GB564" s="222">
        <f t="shared" si="1549"/>
        <v>0</v>
      </c>
      <c r="GC564" s="222">
        <f t="shared" si="1550"/>
        <v>0</v>
      </c>
      <c r="GD564" s="222">
        <f t="shared" si="1551"/>
        <v>0</v>
      </c>
      <c r="GE564" s="222">
        <f t="shared" si="1552"/>
        <v>0</v>
      </c>
      <c r="GF564" s="222">
        <f t="shared" si="1553"/>
        <v>0</v>
      </c>
      <c r="GG564" s="222">
        <f t="shared" si="1554"/>
        <v>0</v>
      </c>
      <c r="GH564" s="222">
        <f t="shared" si="1555"/>
        <v>0</v>
      </c>
      <c r="GI564" s="222">
        <f t="shared" si="1556"/>
        <v>0</v>
      </c>
      <c r="GJ564" s="222">
        <f t="shared" si="1557"/>
        <v>0</v>
      </c>
      <c r="GK564" s="222">
        <f t="shared" si="1558"/>
        <v>0</v>
      </c>
      <c r="GL564" s="222">
        <f t="shared" si="1559"/>
        <v>0</v>
      </c>
      <c r="GM564" s="222">
        <f t="shared" si="1560"/>
        <v>0</v>
      </c>
      <c r="GN564" s="222">
        <f t="shared" si="1561"/>
        <v>0</v>
      </c>
      <c r="GO564" s="222">
        <f t="shared" si="1562"/>
        <v>0</v>
      </c>
      <c r="GP564" s="222">
        <f t="shared" si="1563"/>
        <v>0</v>
      </c>
      <c r="GQ564" s="222">
        <f t="shared" si="1564"/>
        <v>0</v>
      </c>
      <c r="GR564" s="222">
        <f t="shared" si="1565"/>
        <v>0</v>
      </c>
      <c r="GS564" s="222">
        <f t="shared" si="1566"/>
        <v>0</v>
      </c>
      <c r="GT564" s="222">
        <f t="shared" si="1567"/>
        <v>0</v>
      </c>
      <c r="GU564" s="222">
        <f t="shared" si="1568"/>
        <v>0</v>
      </c>
      <c r="GV564" s="222">
        <f t="shared" si="1569"/>
        <v>0</v>
      </c>
      <c r="GW564" s="222">
        <f t="shared" si="1570"/>
        <v>0</v>
      </c>
      <c r="GX564" s="222">
        <f t="shared" si="1571"/>
        <v>0</v>
      </c>
      <c r="GY564" s="222">
        <f t="shared" si="1572"/>
        <v>0</v>
      </c>
      <c r="GZ564" s="222">
        <f t="shared" si="1573"/>
        <v>0</v>
      </c>
      <c r="HA564" s="222">
        <f t="shared" si="1574"/>
        <v>0</v>
      </c>
      <c r="HB564" s="222">
        <f t="shared" si="1575"/>
        <v>0</v>
      </c>
      <c r="HC564" s="222">
        <f t="shared" si="1576"/>
        <v>0</v>
      </c>
      <c r="HD564" s="222">
        <f t="shared" si="1577"/>
        <v>0</v>
      </c>
      <c r="HE564" s="222">
        <f t="shared" si="1578"/>
        <v>0</v>
      </c>
      <c r="HF564" s="222">
        <f t="shared" si="1579"/>
        <v>0</v>
      </c>
      <c r="HG564" s="222">
        <f t="shared" si="1580"/>
        <v>0</v>
      </c>
      <c r="HH564" s="222">
        <f t="shared" si="1581"/>
        <v>0</v>
      </c>
      <c r="HI564" s="222">
        <f t="shared" si="1582"/>
        <v>0</v>
      </c>
      <c r="HJ564" s="222">
        <f t="shared" si="1583"/>
        <v>0</v>
      </c>
      <c r="HK564" s="222">
        <f t="shared" si="1584"/>
        <v>0</v>
      </c>
      <c r="HL564" s="222">
        <f t="shared" si="1585"/>
        <v>0</v>
      </c>
      <c r="HM564" s="222">
        <f t="shared" si="1586"/>
        <v>0</v>
      </c>
      <c r="HN564" s="222">
        <f t="shared" si="1587"/>
        <v>0</v>
      </c>
      <c r="HO564" s="222">
        <f t="shared" si="1588"/>
        <v>0</v>
      </c>
      <c r="HP564" s="222">
        <f t="shared" si="1589"/>
        <v>0</v>
      </c>
      <c r="HQ564" s="222">
        <f t="shared" si="1590"/>
        <v>0</v>
      </c>
      <c r="HR564" s="222">
        <f t="shared" si="1591"/>
        <v>0</v>
      </c>
      <c r="HS564" s="222">
        <f t="shared" si="1592"/>
        <v>0</v>
      </c>
      <c r="HT564" s="222">
        <f t="shared" si="1593"/>
        <v>0</v>
      </c>
      <c r="HU564" s="222">
        <f t="shared" si="1594"/>
        <v>0</v>
      </c>
      <c r="HV564" s="222">
        <f t="shared" si="1595"/>
        <v>0</v>
      </c>
      <c r="HW564" s="222">
        <f t="shared" si="1596"/>
        <v>0</v>
      </c>
      <c r="HX564" s="222">
        <f t="shared" si="1597"/>
        <v>0</v>
      </c>
      <c r="HY564" s="222">
        <f t="shared" si="1598"/>
        <v>0</v>
      </c>
      <c r="HZ564" s="222">
        <f t="shared" si="1599"/>
        <v>0</v>
      </c>
      <c r="IA564" s="222">
        <f t="shared" si="1600"/>
        <v>0</v>
      </c>
      <c r="IB564" s="222">
        <f t="shared" si="1601"/>
        <v>0</v>
      </c>
      <c r="IC564" s="222">
        <f t="shared" si="1602"/>
        <v>0</v>
      </c>
      <c r="ID564" s="222">
        <f t="shared" si="1603"/>
        <v>0</v>
      </c>
      <c r="IE564" s="222">
        <f t="shared" si="1604"/>
        <v>0</v>
      </c>
      <c r="IF564" s="222">
        <f t="shared" si="1605"/>
        <v>0</v>
      </c>
      <c r="IG564" s="222">
        <f t="shared" si="1606"/>
        <v>0</v>
      </c>
      <c r="IH564" s="222">
        <f t="shared" si="1607"/>
        <v>0</v>
      </c>
      <c r="II564" s="222">
        <f t="shared" si="1608"/>
        <v>0</v>
      </c>
      <c r="IJ564" s="222">
        <f t="shared" si="1609"/>
        <v>0</v>
      </c>
      <c r="IK564" s="222">
        <f t="shared" si="1610"/>
        <v>0</v>
      </c>
      <c r="IL564" s="222">
        <f t="shared" si="1611"/>
        <v>0</v>
      </c>
      <c r="IM564" s="222">
        <f t="shared" si="1612"/>
        <v>0</v>
      </c>
      <c r="IN564" s="222">
        <f t="shared" si="1613"/>
        <v>0</v>
      </c>
      <c r="IO564" s="222">
        <f t="shared" si="1614"/>
        <v>0</v>
      </c>
      <c r="IP564" s="222">
        <f t="shared" si="1615"/>
        <v>0</v>
      </c>
      <c r="IQ564" s="222">
        <f t="shared" si="1616"/>
        <v>0</v>
      </c>
      <c r="IR564" s="222">
        <f t="shared" si="1617"/>
        <v>0</v>
      </c>
      <c r="IS564" s="222">
        <f t="shared" si="1618"/>
        <v>0</v>
      </c>
      <c r="IT564" s="222">
        <f t="shared" si="1619"/>
        <v>0</v>
      </c>
      <c r="IU564" s="222">
        <f t="shared" si="1620"/>
        <v>0</v>
      </c>
      <c r="IV564" s="222">
        <f t="shared" si="1621"/>
        <v>0</v>
      </c>
      <c r="IW564" s="222">
        <f t="shared" si="1622"/>
        <v>0</v>
      </c>
      <c r="IX564" s="222">
        <f t="shared" si="1623"/>
        <v>0</v>
      </c>
      <c r="IY564" s="222">
        <f t="shared" si="1624"/>
        <v>0</v>
      </c>
      <c r="IZ564" s="222">
        <f t="shared" si="1625"/>
        <v>0</v>
      </c>
      <c r="JA564" s="222">
        <f t="shared" si="1626"/>
        <v>0</v>
      </c>
      <c r="JB564" s="222">
        <f t="shared" si="1627"/>
        <v>0</v>
      </c>
    </row>
    <row r="565" spans="2:262">
      <c r="B565" s="230">
        <v>204</v>
      </c>
      <c r="C565" s="229">
        <f t="shared" si="1628"/>
        <v>3.9843750000000009E-3</v>
      </c>
      <c r="D565" s="226">
        <f t="shared" ca="1" si="1371"/>
        <v>24.577941035832652</v>
      </c>
      <c r="E565" s="225">
        <f ca="1">HB361</f>
        <v>0.57794103583265177</v>
      </c>
      <c r="F565" s="224">
        <v>204</v>
      </c>
      <c r="G565" s="222">
        <f t="shared" si="1372"/>
        <v>0</v>
      </c>
      <c r="H565" s="222">
        <f t="shared" si="1373"/>
        <v>0</v>
      </c>
      <c r="I565" s="222">
        <f t="shared" si="1374"/>
        <v>0</v>
      </c>
      <c r="J565" s="222">
        <f t="shared" si="1375"/>
        <v>0</v>
      </c>
      <c r="K565" s="222">
        <f t="shared" si="1376"/>
        <v>0</v>
      </c>
      <c r="L565" s="222">
        <f t="shared" si="1377"/>
        <v>0</v>
      </c>
      <c r="M565" s="222">
        <f t="shared" si="1378"/>
        <v>0</v>
      </c>
      <c r="N565" s="222">
        <f t="shared" si="1379"/>
        <v>0</v>
      </c>
      <c r="O565" s="222">
        <f t="shared" si="1380"/>
        <v>0</v>
      </c>
      <c r="P565" s="222">
        <f t="shared" si="1381"/>
        <v>0</v>
      </c>
      <c r="Q565" s="222">
        <f t="shared" si="1382"/>
        <v>0</v>
      </c>
      <c r="R565" s="222">
        <f t="shared" si="1383"/>
        <v>0</v>
      </c>
      <c r="S565" s="222">
        <f t="shared" si="1384"/>
        <v>0</v>
      </c>
      <c r="T565" s="222">
        <f t="shared" si="1385"/>
        <v>0</v>
      </c>
      <c r="U565" s="222">
        <f t="shared" si="1386"/>
        <v>0</v>
      </c>
      <c r="V565" s="222">
        <f t="shared" si="1387"/>
        <v>0</v>
      </c>
      <c r="W565" s="222">
        <f t="shared" si="1388"/>
        <v>0</v>
      </c>
      <c r="X565" s="222">
        <f t="shared" si="1389"/>
        <v>0</v>
      </c>
      <c r="Y565" s="222">
        <f t="shared" si="1390"/>
        <v>0</v>
      </c>
      <c r="Z565" s="222">
        <f t="shared" si="1391"/>
        <v>0</v>
      </c>
      <c r="AA565" s="222">
        <f t="shared" si="1392"/>
        <v>0</v>
      </c>
      <c r="AB565" s="222">
        <f t="shared" si="1393"/>
        <v>0</v>
      </c>
      <c r="AC565" s="222">
        <f t="shared" si="1394"/>
        <v>0</v>
      </c>
      <c r="AD565" s="222">
        <f t="shared" si="1395"/>
        <v>0</v>
      </c>
      <c r="AE565" s="222">
        <f t="shared" si="1396"/>
        <v>0</v>
      </c>
      <c r="AF565" s="222">
        <f t="shared" si="1397"/>
        <v>0</v>
      </c>
      <c r="AG565" s="222">
        <f t="shared" si="1398"/>
        <v>0</v>
      </c>
      <c r="AH565" s="222">
        <f t="shared" si="1399"/>
        <v>0</v>
      </c>
      <c r="AI565" s="222">
        <f t="shared" si="1400"/>
        <v>0</v>
      </c>
      <c r="AJ565" s="222">
        <f t="shared" si="1401"/>
        <v>0</v>
      </c>
      <c r="AK565" s="222">
        <f t="shared" si="1402"/>
        <v>0</v>
      </c>
      <c r="AL565" s="222">
        <f t="shared" si="1403"/>
        <v>0</v>
      </c>
      <c r="AM565" s="222">
        <f t="shared" si="1404"/>
        <v>0</v>
      </c>
      <c r="AN565" s="222">
        <f t="shared" si="1405"/>
        <v>0</v>
      </c>
      <c r="AO565" s="222">
        <f t="shared" si="1406"/>
        <v>0</v>
      </c>
      <c r="AP565" s="222">
        <f t="shared" si="1407"/>
        <v>0</v>
      </c>
      <c r="AQ565" s="222">
        <f t="shared" si="1408"/>
        <v>0</v>
      </c>
      <c r="AR565" s="222">
        <f t="shared" si="1409"/>
        <v>0</v>
      </c>
      <c r="AS565" s="222">
        <f t="shared" si="1410"/>
        <v>0</v>
      </c>
      <c r="AT565" s="222">
        <f t="shared" si="1411"/>
        <v>0</v>
      </c>
      <c r="AU565" s="222">
        <f t="shared" si="1412"/>
        <v>0</v>
      </c>
      <c r="AV565" s="222">
        <f t="shared" si="1413"/>
        <v>0</v>
      </c>
      <c r="AW565" s="222">
        <f t="shared" si="1414"/>
        <v>0</v>
      </c>
      <c r="AX565" s="222">
        <f t="shared" si="1415"/>
        <v>0</v>
      </c>
      <c r="AY565" s="222">
        <f t="shared" si="1416"/>
        <v>0</v>
      </c>
      <c r="AZ565" s="222">
        <f t="shared" si="1417"/>
        <v>0</v>
      </c>
      <c r="BA565" s="222">
        <f t="shared" si="1418"/>
        <v>0</v>
      </c>
      <c r="BB565" s="222">
        <f t="shared" si="1419"/>
        <v>0</v>
      </c>
      <c r="BC565" s="222">
        <f t="shared" si="1420"/>
        <v>0</v>
      </c>
      <c r="BD565" s="222">
        <f t="shared" si="1421"/>
        <v>0</v>
      </c>
      <c r="BE565" s="222">
        <f t="shared" si="1422"/>
        <v>0</v>
      </c>
      <c r="BF565" s="222">
        <f t="shared" si="1423"/>
        <v>0</v>
      </c>
      <c r="BG565" s="222">
        <f t="shared" si="1424"/>
        <v>0</v>
      </c>
      <c r="BH565" s="222">
        <f t="shared" si="1425"/>
        <v>0</v>
      </c>
      <c r="BI565" s="222">
        <f t="shared" si="1426"/>
        <v>0</v>
      </c>
      <c r="BJ565" s="222">
        <f t="shared" si="1427"/>
        <v>0</v>
      </c>
      <c r="BK565" s="222">
        <f t="shared" si="1428"/>
        <v>0</v>
      </c>
      <c r="BL565" s="222">
        <f t="shared" si="1429"/>
        <v>0</v>
      </c>
      <c r="BM565" s="222">
        <f t="shared" si="1430"/>
        <v>0</v>
      </c>
      <c r="BN565" s="222">
        <f t="shared" si="1431"/>
        <v>0</v>
      </c>
      <c r="BO565" s="222">
        <f t="shared" si="1432"/>
        <v>0</v>
      </c>
      <c r="BP565" s="222">
        <f t="shared" si="1433"/>
        <v>0</v>
      </c>
      <c r="BQ565" s="222">
        <f t="shared" si="1434"/>
        <v>0</v>
      </c>
      <c r="BR565" s="222">
        <f t="shared" si="1435"/>
        <v>0</v>
      </c>
      <c r="BS565" s="222">
        <f t="shared" si="1436"/>
        <v>0</v>
      </c>
      <c r="BT565" s="222">
        <f t="shared" si="1437"/>
        <v>0</v>
      </c>
      <c r="BU565" s="222">
        <f t="shared" si="1438"/>
        <v>0</v>
      </c>
      <c r="BV565" s="222">
        <f t="shared" si="1439"/>
        <v>0</v>
      </c>
      <c r="BW565" s="222">
        <f t="shared" si="1440"/>
        <v>0</v>
      </c>
      <c r="BX565" s="222">
        <f t="shared" si="1441"/>
        <v>0</v>
      </c>
      <c r="BY565" s="222">
        <f t="shared" si="1442"/>
        <v>0</v>
      </c>
      <c r="BZ565" s="222">
        <f t="shared" si="1443"/>
        <v>0</v>
      </c>
      <c r="CA565" s="222">
        <f t="shared" si="1444"/>
        <v>0</v>
      </c>
      <c r="CB565" s="222">
        <f t="shared" si="1445"/>
        <v>0</v>
      </c>
      <c r="CC565" s="222">
        <f t="shared" si="1446"/>
        <v>0</v>
      </c>
      <c r="CD565" s="222">
        <f t="shared" si="1447"/>
        <v>0</v>
      </c>
      <c r="CE565" s="222">
        <f t="shared" si="1448"/>
        <v>0</v>
      </c>
      <c r="CF565" s="222">
        <f t="shared" si="1449"/>
        <v>0</v>
      </c>
      <c r="CG565" s="222">
        <f t="shared" si="1450"/>
        <v>0</v>
      </c>
      <c r="CH565" s="222">
        <f t="shared" si="1451"/>
        <v>0</v>
      </c>
      <c r="CI565" s="222">
        <f t="shared" si="1452"/>
        <v>0</v>
      </c>
      <c r="CJ565" s="222">
        <f t="shared" si="1453"/>
        <v>0</v>
      </c>
      <c r="CK565" s="222">
        <f t="shared" si="1454"/>
        <v>0</v>
      </c>
      <c r="CL565" s="222">
        <f t="shared" si="1455"/>
        <v>0</v>
      </c>
      <c r="CM565" s="222">
        <f t="shared" si="1456"/>
        <v>0</v>
      </c>
      <c r="CN565" s="222">
        <f t="shared" si="1457"/>
        <v>0</v>
      </c>
      <c r="CO565" s="222">
        <f t="shared" si="1458"/>
        <v>0</v>
      </c>
      <c r="CP565" s="222">
        <f t="shared" si="1459"/>
        <v>0</v>
      </c>
      <c r="CQ565" s="222">
        <f t="shared" si="1460"/>
        <v>0</v>
      </c>
      <c r="CR565" s="222">
        <f t="shared" si="1461"/>
        <v>0</v>
      </c>
      <c r="CS565" s="222">
        <f t="shared" si="1462"/>
        <v>0</v>
      </c>
      <c r="CT565" s="222">
        <f t="shared" si="1463"/>
        <v>0</v>
      </c>
      <c r="CU565" s="222">
        <f t="shared" si="1464"/>
        <v>0</v>
      </c>
      <c r="CV565" s="222">
        <f t="shared" si="1465"/>
        <v>0</v>
      </c>
      <c r="CW565" s="222">
        <f t="shared" si="1466"/>
        <v>0</v>
      </c>
      <c r="CX565" s="222">
        <f t="shared" si="1467"/>
        <v>0</v>
      </c>
      <c r="CY565" s="222">
        <f t="shared" si="1468"/>
        <v>0</v>
      </c>
      <c r="CZ565" s="222">
        <f t="shared" si="1469"/>
        <v>0</v>
      </c>
      <c r="DA565" s="222">
        <f t="shared" si="1470"/>
        <v>0</v>
      </c>
      <c r="DB565" s="222">
        <f t="shared" si="1471"/>
        <v>0</v>
      </c>
      <c r="DC565" s="222">
        <f t="shared" si="1472"/>
        <v>0</v>
      </c>
      <c r="DD565" s="222">
        <f t="shared" si="1473"/>
        <v>0</v>
      </c>
      <c r="DE565" s="222">
        <f t="shared" si="1474"/>
        <v>0</v>
      </c>
      <c r="DF565" s="222">
        <f t="shared" si="1475"/>
        <v>0</v>
      </c>
      <c r="DG565" s="222">
        <f t="shared" si="1476"/>
        <v>0</v>
      </c>
      <c r="DH565" s="222">
        <f t="shared" si="1477"/>
        <v>0</v>
      </c>
      <c r="DI565" s="222">
        <f t="shared" si="1478"/>
        <v>0</v>
      </c>
      <c r="DJ565" s="222">
        <f t="shared" si="1479"/>
        <v>0</v>
      </c>
      <c r="DK565" s="222">
        <f t="shared" si="1480"/>
        <v>0</v>
      </c>
      <c r="DL565" s="222">
        <f t="shared" si="1481"/>
        <v>0</v>
      </c>
      <c r="DM565" s="222">
        <f t="shared" si="1482"/>
        <v>0</v>
      </c>
      <c r="DN565" s="222">
        <f t="shared" si="1483"/>
        <v>0</v>
      </c>
      <c r="DO565" s="222">
        <f t="shared" si="1484"/>
        <v>0</v>
      </c>
      <c r="DP565" s="222">
        <f t="shared" si="1485"/>
        <v>0</v>
      </c>
      <c r="DQ565" s="222">
        <f t="shared" si="1486"/>
        <v>0</v>
      </c>
      <c r="DR565" s="222">
        <f t="shared" si="1487"/>
        <v>0</v>
      </c>
      <c r="DS565" s="222">
        <f t="shared" si="1488"/>
        <v>0</v>
      </c>
      <c r="DT565" s="222">
        <f t="shared" si="1489"/>
        <v>0</v>
      </c>
      <c r="DU565" s="222">
        <f t="shared" si="1490"/>
        <v>0</v>
      </c>
      <c r="DV565" s="222">
        <f t="shared" si="1491"/>
        <v>0</v>
      </c>
      <c r="DW565" s="222">
        <f t="shared" si="1492"/>
        <v>0</v>
      </c>
      <c r="DX565" s="222">
        <f t="shared" si="1493"/>
        <v>0</v>
      </c>
      <c r="DY565" s="222">
        <f t="shared" si="1494"/>
        <v>0</v>
      </c>
      <c r="DZ565" s="222">
        <f t="shared" si="1495"/>
        <v>0</v>
      </c>
      <c r="EA565" s="222">
        <f t="shared" si="1496"/>
        <v>0</v>
      </c>
      <c r="EB565" s="222">
        <f t="shared" si="1497"/>
        <v>0</v>
      </c>
      <c r="EC565" s="222">
        <f t="shared" si="1498"/>
        <v>0</v>
      </c>
      <c r="ED565" s="222">
        <f t="shared" si="1499"/>
        <v>0</v>
      </c>
      <c r="EE565" s="222">
        <f t="shared" si="1500"/>
        <v>0</v>
      </c>
      <c r="EF565" s="222">
        <f t="shared" si="1501"/>
        <v>0</v>
      </c>
      <c r="EG565" s="222">
        <f t="shared" si="1502"/>
        <v>0</v>
      </c>
      <c r="EH565" s="222">
        <f t="shared" si="1503"/>
        <v>0</v>
      </c>
      <c r="EI565" s="222">
        <f t="shared" si="1504"/>
        <v>0</v>
      </c>
      <c r="EJ565" s="222">
        <f t="shared" si="1505"/>
        <v>0</v>
      </c>
      <c r="EK565" s="222">
        <f t="shared" si="1506"/>
        <v>0</v>
      </c>
      <c r="EL565" s="222">
        <f t="shared" si="1507"/>
        <v>0</v>
      </c>
      <c r="EM565" s="222">
        <f t="shared" si="1508"/>
        <v>0</v>
      </c>
      <c r="EN565" s="222">
        <f t="shared" si="1509"/>
        <v>0</v>
      </c>
      <c r="EO565" s="222">
        <f t="shared" si="1510"/>
        <v>0</v>
      </c>
      <c r="EP565" s="222">
        <f t="shared" si="1511"/>
        <v>0</v>
      </c>
      <c r="EQ565" s="222">
        <f t="shared" si="1512"/>
        <v>0</v>
      </c>
      <c r="ER565" s="222">
        <f t="shared" si="1513"/>
        <v>0</v>
      </c>
      <c r="ES565" s="222">
        <f t="shared" si="1514"/>
        <v>0</v>
      </c>
      <c r="ET565" s="222">
        <f t="shared" si="1515"/>
        <v>0</v>
      </c>
      <c r="EU565" s="222">
        <f t="shared" si="1516"/>
        <v>0</v>
      </c>
      <c r="EV565" s="222">
        <f t="shared" si="1517"/>
        <v>0</v>
      </c>
      <c r="EW565" s="222">
        <f t="shared" si="1518"/>
        <v>0</v>
      </c>
      <c r="EX565" s="222">
        <f t="shared" si="1519"/>
        <v>0</v>
      </c>
      <c r="EY565" s="222">
        <f t="shared" si="1520"/>
        <v>0</v>
      </c>
      <c r="EZ565" s="222">
        <f t="shared" si="1521"/>
        <v>0</v>
      </c>
      <c r="FA565" s="222">
        <f t="shared" si="1522"/>
        <v>0</v>
      </c>
      <c r="FB565" s="222">
        <f t="shared" si="1523"/>
        <v>0</v>
      </c>
      <c r="FC565" s="222">
        <f t="shared" si="1524"/>
        <v>0</v>
      </c>
      <c r="FD565" s="222">
        <f t="shared" si="1525"/>
        <v>0</v>
      </c>
      <c r="FE565" s="222">
        <f t="shared" si="1526"/>
        <v>0</v>
      </c>
      <c r="FF565" s="222">
        <f t="shared" si="1527"/>
        <v>0</v>
      </c>
      <c r="FG565" s="222">
        <f t="shared" si="1528"/>
        <v>0</v>
      </c>
      <c r="FH565" s="222">
        <f t="shared" si="1529"/>
        <v>0</v>
      </c>
      <c r="FI565" s="222">
        <f t="shared" si="1530"/>
        <v>0</v>
      </c>
      <c r="FJ565" s="222">
        <f t="shared" si="1531"/>
        <v>0</v>
      </c>
      <c r="FK565" s="222">
        <f t="shared" si="1532"/>
        <v>0</v>
      </c>
      <c r="FL565" s="222">
        <f t="shared" si="1533"/>
        <v>0</v>
      </c>
      <c r="FM565" s="222">
        <f t="shared" si="1534"/>
        <v>0</v>
      </c>
      <c r="FN565" s="222">
        <f t="shared" si="1535"/>
        <v>0</v>
      </c>
      <c r="FO565" s="222">
        <f t="shared" si="1536"/>
        <v>0</v>
      </c>
      <c r="FP565" s="222">
        <f t="shared" si="1537"/>
        <v>0</v>
      </c>
      <c r="FQ565" s="222">
        <f t="shared" si="1538"/>
        <v>0</v>
      </c>
      <c r="FR565" s="222">
        <f t="shared" si="1539"/>
        <v>0</v>
      </c>
      <c r="FS565" s="222">
        <f t="shared" si="1540"/>
        <v>0</v>
      </c>
      <c r="FT565" s="222">
        <f t="shared" si="1541"/>
        <v>0</v>
      </c>
      <c r="FU565" s="222">
        <f t="shared" si="1542"/>
        <v>0</v>
      </c>
      <c r="FV565" s="222">
        <f t="shared" si="1543"/>
        <v>0</v>
      </c>
      <c r="FW565" s="222">
        <f t="shared" si="1544"/>
        <v>0</v>
      </c>
      <c r="FX565" s="222">
        <f t="shared" si="1545"/>
        <v>0</v>
      </c>
      <c r="FY565" s="222">
        <f t="shared" si="1546"/>
        <v>0</v>
      </c>
      <c r="FZ565" s="222">
        <f t="shared" si="1547"/>
        <v>0</v>
      </c>
      <c r="GA565" s="222">
        <f t="shared" si="1548"/>
        <v>0</v>
      </c>
      <c r="GB565" s="222">
        <f t="shared" si="1549"/>
        <v>0</v>
      </c>
      <c r="GC565" s="222">
        <f t="shared" si="1550"/>
        <v>0</v>
      </c>
      <c r="GD565" s="222">
        <f t="shared" si="1551"/>
        <v>0</v>
      </c>
      <c r="GE565" s="222">
        <f t="shared" si="1552"/>
        <v>0</v>
      </c>
      <c r="GF565" s="222">
        <f t="shared" si="1553"/>
        <v>0</v>
      </c>
      <c r="GG565" s="222">
        <f t="shared" si="1554"/>
        <v>0</v>
      </c>
      <c r="GH565" s="222">
        <f t="shared" si="1555"/>
        <v>0</v>
      </c>
      <c r="GI565" s="222">
        <f t="shared" si="1556"/>
        <v>0</v>
      </c>
      <c r="GJ565" s="222">
        <f t="shared" si="1557"/>
        <v>0</v>
      </c>
      <c r="GK565" s="222">
        <f t="shared" si="1558"/>
        <v>0</v>
      </c>
      <c r="GL565" s="222">
        <f t="shared" si="1559"/>
        <v>0</v>
      </c>
      <c r="GM565" s="222">
        <f t="shared" si="1560"/>
        <v>0</v>
      </c>
      <c r="GN565" s="222">
        <f t="shared" si="1561"/>
        <v>0</v>
      </c>
      <c r="GO565" s="222">
        <f t="shared" si="1562"/>
        <v>0</v>
      </c>
      <c r="GP565" s="222">
        <f t="shared" si="1563"/>
        <v>0</v>
      </c>
      <c r="GQ565" s="222">
        <f t="shared" si="1564"/>
        <v>0</v>
      </c>
      <c r="GR565" s="222">
        <f t="shared" si="1565"/>
        <v>0</v>
      </c>
      <c r="GS565" s="222">
        <f t="shared" si="1566"/>
        <v>0</v>
      </c>
      <c r="GT565" s="222">
        <f t="shared" si="1567"/>
        <v>0</v>
      </c>
      <c r="GU565" s="222">
        <f t="shared" si="1568"/>
        <v>0</v>
      </c>
      <c r="GV565" s="222">
        <f t="shared" si="1569"/>
        <v>0</v>
      </c>
      <c r="GW565" s="222">
        <f t="shared" si="1570"/>
        <v>0</v>
      </c>
      <c r="GX565" s="222">
        <f t="shared" si="1571"/>
        <v>0</v>
      </c>
      <c r="GY565" s="222">
        <f t="shared" si="1572"/>
        <v>0</v>
      </c>
      <c r="GZ565" s="222">
        <f t="shared" si="1573"/>
        <v>0</v>
      </c>
      <c r="HA565" s="222">
        <f t="shared" si="1574"/>
        <v>0</v>
      </c>
      <c r="HB565" s="222">
        <f t="shared" si="1575"/>
        <v>0</v>
      </c>
      <c r="HC565" s="222">
        <f t="shared" si="1576"/>
        <v>0</v>
      </c>
      <c r="HD565" s="222">
        <f t="shared" si="1577"/>
        <v>0</v>
      </c>
      <c r="HE565" s="222">
        <f t="shared" si="1578"/>
        <v>0</v>
      </c>
      <c r="HF565" s="222">
        <f t="shared" si="1579"/>
        <v>0</v>
      </c>
      <c r="HG565" s="222">
        <f t="shared" si="1580"/>
        <v>0</v>
      </c>
      <c r="HH565" s="222">
        <f t="shared" si="1581"/>
        <v>0</v>
      </c>
      <c r="HI565" s="222">
        <f t="shared" si="1582"/>
        <v>0</v>
      </c>
      <c r="HJ565" s="222">
        <f t="shared" si="1583"/>
        <v>0</v>
      </c>
      <c r="HK565" s="222">
        <f t="shared" si="1584"/>
        <v>0</v>
      </c>
      <c r="HL565" s="222">
        <f t="shared" si="1585"/>
        <v>0</v>
      </c>
      <c r="HM565" s="222">
        <f t="shared" si="1586"/>
        <v>0</v>
      </c>
      <c r="HN565" s="222">
        <f t="shared" si="1587"/>
        <v>0</v>
      </c>
      <c r="HO565" s="222">
        <f t="shared" si="1588"/>
        <v>0</v>
      </c>
      <c r="HP565" s="222">
        <f t="shared" si="1589"/>
        <v>0</v>
      </c>
      <c r="HQ565" s="222">
        <f t="shared" si="1590"/>
        <v>0</v>
      </c>
      <c r="HR565" s="222">
        <f t="shared" si="1591"/>
        <v>0</v>
      </c>
      <c r="HS565" s="222">
        <f t="shared" si="1592"/>
        <v>0</v>
      </c>
      <c r="HT565" s="222">
        <f t="shared" si="1593"/>
        <v>0</v>
      </c>
      <c r="HU565" s="222">
        <f t="shared" si="1594"/>
        <v>0</v>
      </c>
      <c r="HV565" s="222">
        <f t="shared" si="1595"/>
        <v>0</v>
      </c>
      <c r="HW565" s="222">
        <f t="shared" si="1596"/>
        <v>0</v>
      </c>
      <c r="HX565" s="222">
        <f t="shared" si="1597"/>
        <v>0</v>
      </c>
      <c r="HY565" s="222">
        <f t="shared" si="1598"/>
        <v>0</v>
      </c>
      <c r="HZ565" s="222">
        <f t="shared" si="1599"/>
        <v>0</v>
      </c>
      <c r="IA565" s="222">
        <f t="shared" si="1600"/>
        <v>0</v>
      </c>
      <c r="IB565" s="222">
        <f t="shared" si="1601"/>
        <v>0</v>
      </c>
      <c r="IC565" s="222">
        <f t="shared" si="1602"/>
        <v>0</v>
      </c>
      <c r="ID565" s="222">
        <f t="shared" si="1603"/>
        <v>0</v>
      </c>
      <c r="IE565" s="222">
        <f t="shared" si="1604"/>
        <v>0</v>
      </c>
      <c r="IF565" s="222">
        <f t="shared" si="1605"/>
        <v>0</v>
      </c>
      <c r="IG565" s="222">
        <f t="shared" si="1606"/>
        <v>0</v>
      </c>
      <c r="IH565" s="222">
        <f t="shared" si="1607"/>
        <v>0</v>
      </c>
      <c r="II565" s="222">
        <f t="shared" si="1608"/>
        <v>0</v>
      </c>
      <c r="IJ565" s="222">
        <f t="shared" si="1609"/>
        <v>0</v>
      </c>
      <c r="IK565" s="222">
        <f t="shared" si="1610"/>
        <v>0</v>
      </c>
      <c r="IL565" s="222">
        <f t="shared" si="1611"/>
        <v>0</v>
      </c>
      <c r="IM565" s="222">
        <f t="shared" si="1612"/>
        <v>0</v>
      </c>
      <c r="IN565" s="222">
        <f t="shared" si="1613"/>
        <v>0</v>
      </c>
      <c r="IO565" s="222">
        <f t="shared" si="1614"/>
        <v>0</v>
      </c>
      <c r="IP565" s="222">
        <f t="shared" si="1615"/>
        <v>0</v>
      </c>
      <c r="IQ565" s="222">
        <f t="shared" si="1616"/>
        <v>0</v>
      </c>
      <c r="IR565" s="222">
        <f t="shared" si="1617"/>
        <v>0</v>
      </c>
      <c r="IS565" s="222">
        <f t="shared" si="1618"/>
        <v>0</v>
      </c>
      <c r="IT565" s="222">
        <f t="shared" si="1619"/>
        <v>0</v>
      </c>
      <c r="IU565" s="222">
        <f t="shared" si="1620"/>
        <v>0</v>
      </c>
      <c r="IV565" s="222">
        <f t="shared" si="1621"/>
        <v>0</v>
      </c>
      <c r="IW565" s="222">
        <f t="shared" si="1622"/>
        <v>0</v>
      </c>
      <c r="IX565" s="222">
        <f t="shared" si="1623"/>
        <v>0</v>
      </c>
      <c r="IY565" s="222">
        <f t="shared" si="1624"/>
        <v>0</v>
      </c>
      <c r="IZ565" s="222">
        <f t="shared" si="1625"/>
        <v>0</v>
      </c>
      <c r="JA565" s="222">
        <f t="shared" si="1626"/>
        <v>0</v>
      </c>
      <c r="JB565" s="222">
        <f t="shared" si="1627"/>
        <v>0</v>
      </c>
    </row>
    <row r="566" spans="2:262">
      <c r="B566" s="230">
        <v>205</v>
      </c>
      <c r="C566" s="229">
        <f t="shared" si="1628"/>
        <v>4.0039062500000005E-3</v>
      </c>
      <c r="D566" s="226">
        <f t="shared" ca="1" si="1371"/>
        <v>24.606612038455779</v>
      </c>
      <c r="E566" s="225">
        <f ca="1">HC361</f>
        <v>0.60661203845577738</v>
      </c>
      <c r="F566" s="224">
        <v>205</v>
      </c>
      <c r="G566" s="222">
        <f t="shared" si="1372"/>
        <v>0</v>
      </c>
      <c r="H566" s="222">
        <f t="shared" si="1373"/>
        <v>0</v>
      </c>
      <c r="I566" s="222">
        <f t="shared" si="1374"/>
        <v>0</v>
      </c>
      <c r="J566" s="222">
        <f t="shared" si="1375"/>
        <v>0</v>
      </c>
      <c r="K566" s="222">
        <f t="shared" si="1376"/>
        <v>0</v>
      </c>
      <c r="L566" s="222">
        <f t="shared" si="1377"/>
        <v>0</v>
      </c>
      <c r="M566" s="222">
        <f t="shared" si="1378"/>
        <v>0</v>
      </c>
      <c r="N566" s="222">
        <f t="shared" si="1379"/>
        <v>0</v>
      </c>
      <c r="O566" s="222">
        <f t="shared" si="1380"/>
        <v>0</v>
      </c>
      <c r="P566" s="222">
        <f t="shared" si="1381"/>
        <v>0</v>
      </c>
      <c r="Q566" s="222">
        <f t="shared" si="1382"/>
        <v>0</v>
      </c>
      <c r="R566" s="222">
        <f t="shared" si="1383"/>
        <v>0</v>
      </c>
      <c r="S566" s="222">
        <f t="shared" si="1384"/>
        <v>0</v>
      </c>
      <c r="T566" s="222">
        <f t="shared" si="1385"/>
        <v>0</v>
      </c>
      <c r="U566" s="222">
        <f t="shared" si="1386"/>
        <v>0</v>
      </c>
      <c r="V566" s="222">
        <f t="shared" si="1387"/>
        <v>0</v>
      </c>
      <c r="W566" s="222">
        <f t="shared" si="1388"/>
        <v>0</v>
      </c>
      <c r="X566" s="222">
        <f t="shared" si="1389"/>
        <v>0</v>
      </c>
      <c r="Y566" s="222">
        <f t="shared" si="1390"/>
        <v>0</v>
      </c>
      <c r="Z566" s="222">
        <f t="shared" si="1391"/>
        <v>0</v>
      </c>
      <c r="AA566" s="222">
        <f t="shared" si="1392"/>
        <v>0</v>
      </c>
      <c r="AB566" s="222">
        <f t="shared" si="1393"/>
        <v>0</v>
      </c>
      <c r="AC566" s="222">
        <f t="shared" si="1394"/>
        <v>0</v>
      </c>
      <c r="AD566" s="222">
        <f t="shared" si="1395"/>
        <v>0</v>
      </c>
      <c r="AE566" s="222">
        <f t="shared" si="1396"/>
        <v>0</v>
      </c>
      <c r="AF566" s="222">
        <f t="shared" si="1397"/>
        <v>0</v>
      </c>
      <c r="AG566" s="222">
        <f t="shared" si="1398"/>
        <v>0</v>
      </c>
      <c r="AH566" s="222">
        <f t="shared" si="1399"/>
        <v>0</v>
      </c>
      <c r="AI566" s="222">
        <f t="shared" si="1400"/>
        <v>0</v>
      </c>
      <c r="AJ566" s="222">
        <f t="shared" si="1401"/>
        <v>0</v>
      </c>
      <c r="AK566" s="222">
        <f t="shared" si="1402"/>
        <v>0</v>
      </c>
      <c r="AL566" s="222">
        <f t="shared" si="1403"/>
        <v>0</v>
      </c>
      <c r="AM566" s="222">
        <f t="shared" si="1404"/>
        <v>0</v>
      </c>
      <c r="AN566" s="222">
        <f t="shared" si="1405"/>
        <v>0</v>
      </c>
      <c r="AO566" s="222">
        <f t="shared" si="1406"/>
        <v>0</v>
      </c>
      <c r="AP566" s="222">
        <f t="shared" si="1407"/>
        <v>0</v>
      </c>
      <c r="AQ566" s="222">
        <f t="shared" si="1408"/>
        <v>0</v>
      </c>
      <c r="AR566" s="222">
        <f t="shared" si="1409"/>
        <v>0</v>
      </c>
      <c r="AS566" s="222">
        <f t="shared" si="1410"/>
        <v>0</v>
      </c>
      <c r="AT566" s="222">
        <f t="shared" si="1411"/>
        <v>0</v>
      </c>
      <c r="AU566" s="222">
        <f t="shared" si="1412"/>
        <v>0</v>
      </c>
      <c r="AV566" s="222">
        <f t="shared" si="1413"/>
        <v>0</v>
      </c>
      <c r="AW566" s="222">
        <f t="shared" si="1414"/>
        <v>0</v>
      </c>
      <c r="AX566" s="222">
        <f t="shared" si="1415"/>
        <v>0</v>
      </c>
      <c r="AY566" s="222">
        <f t="shared" si="1416"/>
        <v>0</v>
      </c>
      <c r="AZ566" s="222">
        <f t="shared" si="1417"/>
        <v>0</v>
      </c>
      <c r="BA566" s="222">
        <f t="shared" si="1418"/>
        <v>0</v>
      </c>
      <c r="BB566" s="222">
        <f t="shared" si="1419"/>
        <v>0</v>
      </c>
      <c r="BC566" s="222">
        <f t="shared" si="1420"/>
        <v>0</v>
      </c>
      <c r="BD566" s="222">
        <f t="shared" si="1421"/>
        <v>0</v>
      </c>
      <c r="BE566" s="222">
        <f t="shared" si="1422"/>
        <v>0</v>
      </c>
      <c r="BF566" s="222">
        <f t="shared" si="1423"/>
        <v>0</v>
      </c>
      <c r="BG566" s="222">
        <f t="shared" si="1424"/>
        <v>0</v>
      </c>
      <c r="BH566" s="222">
        <f t="shared" si="1425"/>
        <v>0</v>
      </c>
      <c r="BI566" s="222">
        <f t="shared" si="1426"/>
        <v>0</v>
      </c>
      <c r="BJ566" s="222">
        <f t="shared" si="1427"/>
        <v>0</v>
      </c>
      <c r="BK566" s="222">
        <f t="shared" si="1428"/>
        <v>0</v>
      </c>
      <c r="BL566" s="222">
        <f t="shared" si="1429"/>
        <v>0</v>
      </c>
      <c r="BM566" s="222">
        <f t="shared" si="1430"/>
        <v>0</v>
      </c>
      <c r="BN566" s="222">
        <f t="shared" si="1431"/>
        <v>0</v>
      </c>
      <c r="BO566" s="222">
        <f t="shared" si="1432"/>
        <v>0</v>
      </c>
      <c r="BP566" s="222">
        <f t="shared" si="1433"/>
        <v>0</v>
      </c>
      <c r="BQ566" s="222">
        <f t="shared" si="1434"/>
        <v>0</v>
      </c>
      <c r="BR566" s="222">
        <f t="shared" si="1435"/>
        <v>0</v>
      </c>
      <c r="BS566" s="222">
        <f t="shared" si="1436"/>
        <v>0</v>
      </c>
      <c r="BT566" s="222">
        <f t="shared" si="1437"/>
        <v>0</v>
      </c>
      <c r="BU566" s="222">
        <f t="shared" si="1438"/>
        <v>0</v>
      </c>
      <c r="BV566" s="222">
        <f t="shared" si="1439"/>
        <v>0</v>
      </c>
      <c r="BW566" s="222">
        <f t="shared" si="1440"/>
        <v>0</v>
      </c>
      <c r="BX566" s="222">
        <f t="shared" si="1441"/>
        <v>0</v>
      </c>
      <c r="BY566" s="222">
        <f t="shared" si="1442"/>
        <v>0</v>
      </c>
      <c r="BZ566" s="222">
        <f t="shared" si="1443"/>
        <v>0</v>
      </c>
      <c r="CA566" s="222">
        <f t="shared" si="1444"/>
        <v>0</v>
      </c>
      <c r="CB566" s="222">
        <f t="shared" si="1445"/>
        <v>0</v>
      </c>
      <c r="CC566" s="222">
        <f t="shared" si="1446"/>
        <v>0</v>
      </c>
      <c r="CD566" s="222">
        <f t="shared" si="1447"/>
        <v>0</v>
      </c>
      <c r="CE566" s="222">
        <f t="shared" si="1448"/>
        <v>0</v>
      </c>
      <c r="CF566" s="222">
        <f t="shared" si="1449"/>
        <v>0</v>
      </c>
      <c r="CG566" s="222">
        <f t="shared" si="1450"/>
        <v>0</v>
      </c>
      <c r="CH566" s="222">
        <f t="shared" si="1451"/>
        <v>0</v>
      </c>
      <c r="CI566" s="222">
        <f t="shared" si="1452"/>
        <v>0</v>
      </c>
      <c r="CJ566" s="222">
        <f t="shared" si="1453"/>
        <v>0</v>
      </c>
      <c r="CK566" s="222">
        <f t="shared" si="1454"/>
        <v>0</v>
      </c>
      <c r="CL566" s="222">
        <f t="shared" si="1455"/>
        <v>0</v>
      </c>
      <c r="CM566" s="222">
        <f t="shared" si="1456"/>
        <v>0</v>
      </c>
      <c r="CN566" s="222">
        <f t="shared" si="1457"/>
        <v>0</v>
      </c>
      <c r="CO566" s="222">
        <f t="shared" si="1458"/>
        <v>0</v>
      </c>
      <c r="CP566" s="222">
        <f t="shared" si="1459"/>
        <v>0</v>
      </c>
      <c r="CQ566" s="222">
        <f t="shared" si="1460"/>
        <v>0</v>
      </c>
      <c r="CR566" s="222">
        <f t="shared" si="1461"/>
        <v>0</v>
      </c>
      <c r="CS566" s="222">
        <f t="shared" si="1462"/>
        <v>0</v>
      </c>
      <c r="CT566" s="222">
        <f t="shared" si="1463"/>
        <v>0</v>
      </c>
      <c r="CU566" s="222">
        <f t="shared" si="1464"/>
        <v>0</v>
      </c>
      <c r="CV566" s="222">
        <f t="shared" si="1465"/>
        <v>0</v>
      </c>
      <c r="CW566" s="222">
        <f t="shared" si="1466"/>
        <v>0</v>
      </c>
      <c r="CX566" s="222">
        <f t="shared" si="1467"/>
        <v>0</v>
      </c>
      <c r="CY566" s="222">
        <f t="shared" si="1468"/>
        <v>0</v>
      </c>
      <c r="CZ566" s="222">
        <f t="shared" si="1469"/>
        <v>0</v>
      </c>
      <c r="DA566" s="222">
        <f t="shared" si="1470"/>
        <v>0</v>
      </c>
      <c r="DB566" s="222">
        <f t="shared" si="1471"/>
        <v>0</v>
      </c>
      <c r="DC566" s="222">
        <f t="shared" si="1472"/>
        <v>0</v>
      </c>
      <c r="DD566" s="222">
        <f t="shared" si="1473"/>
        <v>0</v>
      </c>
      <c r="DE566" s="222">
        <f t="shared" si="1474"/>
        <v>0</v>
      </c>
      <c r="DF566" s="222">
        <f t="shared" si="1475"/>
        <v>0</v>
      </c>
      <c r="DG566" s="222">
        <f t="shared" si="1476"/>
        <v>0</v>
      </c>
      <c r="DH566" s="222">
        <f t="shared" si="1477"/>
        <v>0</v>
      </c>
      <c r="DI566" s="222">
        <f t="shared" si="1478"/>
        <v>0</v>
      </c>
      <c r="DJ566" s="222">
        <f t="shared" si="1479"/>
        <v>0</v>
      </c>
      <c r="DK566" s="222">
        <f t="shared" si="1480"/>
        <v>0</v>
      </c>
      <c r="DL566" s="222">
        <f t="shared" si="1481"/>
        <v>0</v>
      </c>
      <c r="DM566" s="222">
        <f t="shared" si="1482"/>
        <v>0</v>
      </c>
      <c r="DN566" s="222">
        <f t="shared" si="1483"/>
        <v>0</v>
      </c>
      <c r="DO566" s="222">
        <f t="shared" si="1484"/>
        <v>0</v>
      </c>
      <c r="DP566" s="222">
        <f t="shared" si="1485"/>
        <v>0</v>
      </c>
      <c r="DQ566" s="222">
        <f t="shared" si="1486"/>
        <v>0</v>
      </c>
      <c r="DR566" s="222">
        <f t="shared" si="1487"/>
        <v>0</v>
      </c>
      <c r="DS566" s="222">
        <f t="shared" si="1488"/>
        <v>0</v>
      </c>
      <c r="DT566" s="222">
        <f t="shared" si="1489"/>
        <v>0</v>
      </c>
      <c r="DU566" s="222">
        <f t="shared" si="1490"/>
        <v>0</v>
      </c>
      <c r="DV566" s="222">
        <f t="shared" si="1491"/>
        <v>0</v>
      </c>
      <c r="DW566" s="222">
        <f t="shared" si="1492"/>
        <v>0</v>
      </c>
      <c r="DX566" s="222">
        <f t="shared" si="1493"/>
        <v>0</v>
      </c>
      <c r="DY566" s="222">
        <f t="shared" si="1494"/>
        <v>0</v>
      </c>
      <c r="DZ566" s="222">
        <f t="shared" si="1495"/>
        <v>0</v>
      </c>
      <c r="EA566" s="222">
        <f t="shared" si="1496"/>
        <v>0</v>
      </c>
      <c r="EB566" s="222">
        <f t="shared" si="1497"/>
        <v>0</v>
      </c>
      <c r="EC566" s="222">
        <f t="shared" si="1498"/>
        <v>0</v>
      </c>
      <c r="ED566" s="222">
        <f t="shared" si="1499"/>
        <v>0</v>
      </c>
      <c r="EE566" s="222">
        <f t="shared" si="1500"/>
        <v>0</v>
      </c>
      <c r="EF566" s="222">
        <f t="shared" si="1501"/>
        <v>0</v>
      </c>
      <c r="EG566" s="222">
        <f t="shared" si="1502"/>
        <v>0</v>
      </c>
      <c r="EH566" s="222">
        <f t="shared" si="1503"/>
        <v>0</v>
      </c>
      <c r="EI566" s="222">
        <f t="shared" si="1504"/>
        <v>0</v>
      </c>
      <c r="EJ566" s="222">
        <f t="shared" si="1505"/>
        <v>0</v>
      </c>
      <c r="EK566" s="222">
        <f t="shared" si="1506"/>
        <v>0</v>
      </c>
      <c r="EL566" s="222">
        <f t="shared" si="1507"/>
        <v>0</v>
      </c>
      <c r="EM566" s="222">
        <f t="shared" si="1508"/>
        <v>0</v>
      </c>
      <c r="EN566" s="222">
        <f t="shared" si="1509"/>
        <v>0</v>
      </c>
      <c r="EO566" s="222">
        <f t="shared" si="1510"/>
        <v>0</v>
      </c>
      <c r="EP566" s="222">
        <f t="shared" si="1511"/>
        <v>0</v>
      </c>
      <c r="EQ566" s="222">
        <f t="shared" si="1512"/>
        <v>0</v>
      </c>
      <c r="ER566" s="222">
        <f t="shared" si="1513"/>
        <v>0</v>
      </c>
      <c r="ES566" s="222">
        <f t="shared" si="1514"/>
        <v>0</v>
      </c>
      <c r="ET566" s="222">
        <f t="shared" si="1515"/>
        <v>0</v>
      </c>
      <c r="EU566" s="222">
        <f t="shared" si="1516"/>
        <v>0</v>
      </c>
      <c r="EV566" s="222">
        <f t="shared" si="1517"/>
        <v>0</v>
      </c>
      <c r="EW566" s="222">
        <f t="shared" si="1518"/>
        <v>0</v>
      </c>
      <c r="EX566" s="222">
        <f t="shared" si="1519"/>
        <v>0</v>
      </c>
      <c r="EY566" s="222">
        <f t="shared" si="1520"/>
        <v>0</v>
      </c>
      <c r="EZ566" s="222">
        <f t="shared" si="1521"/>
        <v>0</v>
      </c>
      <c r="FA566" s="222">
        <f t="shared" si="1522"/>
        <v>0</v>
      </c>
      <c r="FB566" s="222">
        <f t="shared" si="1523"/>
        <v>0</v>
      </c>
      <c r="FC566" s="222">
        <f t="shared" si="1524"/>
        <v>0</v>
      </c>
      <c r="FD566" s="222">
        <f t="shared" si="1525"/>
        <v>0</v>
      </c>
      <c r="FE566" s="222">
        <f t="shared" si="1526"/>
        <v>0</v>
      </c>
      <c r="FF566" s="222">
        <f t="shared" si="1527"/>
        <v>0</v>
      </c>
      <c r="FG566" s="222">
        <f t="shared" si="1528"/>
        <v>0</v>
      </c>
      <c r="FH566" s="222">
        <f t="shared" si="1529"/>
        <v>0</v>
      </c>
      <c r="FI566" s="222">
        <f t="shared" si="1530"/>
        <v>0</v>
      </c>
      <c r="FJ566" s="222">
        <f t="shared" si="1531"/>
        <v>0</v>
      </c>
      <c r="FK566" s="222">
        <f t="shared" si="1532"/>
        <v>0</v>
      </c>
      <c r="FL566" s="222">
        <f t="shared" si="1533"/>
        <v>0</v>
      </c>
      <c r="FM566" s="222">
        <f t="shared" si="1534"/>
        <v>0</v>
      </c>
      <c r="FN566" s="222">
        <f t="shared" si="1535"/>
        <v>0</v>
      </c>
      <c r="FO566" s="222">
        <f t="shared" si="1536"/>
        <v>0</v>
      </c>
      <c r="FP566" s="222">
        <f t="shared" si="1537"/>
        <v>0</v>
      </c>
      <c r="FQ566" s="222">
        <f t="shared" si="1538"/>
        <v>0</v>
      </c>
      <c r="FR566" s="222">
        <f t="shared" si="1539"/>
        <v>0</v>
      </c>
      <c r="FS566" s="222">
        <f t="shared" si="1540"/>
        <v>0</v>
      </c>
      <c r="FT566" s="222">
        <f t="shared" si="1541"/>
        <v>0</v>
      </c>
      <c r="FU566" s="222">
        <f t="shared" si="1542"/>
        <v>0</v>
      </c>
      <c r="FV566" s="222">
        <f t="shared" si="1543"/>
        <v>0</v>
      </c>
      <c r="FW566" s="222">
        <f t="shared" si="1544"/>
        <v>0</v>
      </c>
      <c r="FX566" s="222">
        <f t="shared" si="1545"/>
        <v>0</v>
      </c>
      <c r="FY566" s="222">
        <f t="shared" si="1546"/>
        <v>0</v>
      </c>
      <c r="FZ566" s="222">
        <f t="shared" si="1547"/>
        <v>0</v>
      </c>
      <c r="GA566" s="222">
        <f t="shared" si="1548"/>
        <v>0</v>
      </c>
      <c r="GB566" s="222">
        <f t="shared" si="1549"/>
        <v>0</v>
      </c>
      <c r="GC566" s="222">
        <f t="shared" si="1550"/>
        <v>0</v>
      </c>
      <c r="GD566" s="222">
        <f t="shared" si="1551"/>
        <v>0</v>
      </c>
      <c r="GE566" s="222">
        <f t="shared" si="1552"/>
        <v>0</v>
      </c>
      <c r="GF566" s="222">
        <f t="shared" si="1553"/>
        <v>0</v>
      </c>
      <c r="GG566" s="222">
        <f t="shared" si="1554"/>
        <v>0</v>
      </c>
      <c r="GH566" s="222">
        <f t="shared" si="1555"/>
        <v>0</v>
      </c>
      <c r="GI566" s="222">
        <f t="shared" si="1556"/>
        <v>0</v>
      </c>
      <c r="GJ566" s="222">
        <f t="shared" si="1557"/>
        <v>0</v>
      </c>
      <c r="GK566" s="222">
        <f t="shared" si="1558"/>
        <v>0</v>
      </c>
      <c r="GL566" s="222">
        <f t="shared" si="1559"/>
        <v>0</v>
      </c>
      <c r="GM566" s="222">
        <f t="shared" si="1560"/>
        <v>0</v>
      </c>
      <c r="GN566" s="222">
        <f t="shared" si="1561"/>
        <v>0</v>
      </c>
      <c r="GO566" s="222">
        <f t="shared" si="1562"/>
        <v>0</v>
      </c>
      <c r="GP566" s="222">
        <f t="shared" si="1563"/>
        <v>0</v>
      </c>
      <c r="GQ566" s="222">
        <f t="shared" si="1564"/>
        <v>0</v>
      </c>
      <c r="GR566" s="222">
        <f t="shared" si="1565"/>
        <v>0</v>
      </c>
      <c r="GS566" s="222">
        <f t="shared" si="1566"/>
        <v>0</v>
      </c>
      <c r="GT566" s="222">
        <f t="shared" si="1567"/>
        <v>0</v>
      </c>
      <c r="GU566" s="222">
        <f t="shared" si="1568"/>
        <v>0</v>
      </c>
      <c r="GV566" s="222">
        <f t="shared" si="1569"/>
        <v>0</v>
      </c>
      <c r="GW566" s="222">
        <f t="shared" si="1570"/>
        <v>0</v>
      </c>
      <c r="GX566" s="222">
        <f t="shared" si="1571"/>
        <v>0</v>
      </c>
      <c r="GY566" s="222">
        <f t="shared" si="1572"/>
        <v>0</v>
      </c>
      <c r="GZ566" s="222">
        <f t="shared" si="1573"/>
        <v>0</v>
      </c>
      <c r="HA566" s="222">
        <f t="shared" si="1574"/>
        <v>0</v>
      </c>
      <c r="HB566" s="222">
        <f t="shared" si="1575"/>
        <v>0</v>
      </c>
      <c r="HC566" s="222">
        <f t="shared" si="1576"/>
        <v>0</v>
      </c>
      <c r="HD566" s="222">
        <f t="shared" si="1577"/>
        <v>0</v>
      </c>
      <c r="HE566" s="222">
        <f t="shared" si="1578"/>
        <v>0</v>
      </c>
      <c r="HF566" s="222">
        <f t="shared" si="1579"/>
        <v>0</v>
      </c>
      <c r="HG566" s="222">
        <f t="shared" si="1580"/>
        <v>0</v>
      </c>
      <c r="HH566" s="222">
        <f t="shared" si="1581"/>
        <v>0</v>
      </c>
      <c r="HI566" s="222">
        <f t="shared" si="1582"/>
        <v>0</v>
      </c>
      <c r="HJ566" s="222">
        <f t="shared" si="1583"/>
        <v>0</v>
      </c>
      <c r="HK566" s="222">
        <f t="shared" si="1584"/>
        <v>0</v>
      </c>
      <c r="HL566" s="222">
        <f t="shared" si="1585"/>
        <v>0</v>
      </c>
      <c r="HM566" s="222">
        <f t="shared" si="1586"/>
        <v>0</v>
      </c>
      <c r="HN566" s="222">
        <f t="shared" si="1587"/>
        <v>0</v>
      </c>
      <c r="HO566" s="222">
        <f t="shared" si="1588"/>
        <v>0</v>
      </c>
      <c r="HP566" s="222">
        <f t="shared" si="1589"/>
        <v>0</v>
      </c>
      <c r="HQ566" s="222">
        <f t="shared" si="1590"/>
        <v>0</v>
      </c>
      <c r="HR566" s="222">
        <f t="shared" si="1591"/>
        <v>0</v>
      </c>
      <c r="HS566" s="222">
        <f t="shared" si="1592"/>
        <v>0</v>
      </c>
      <c r="HT566" s="222">
        <f t="shared" si="1593"/>
        <v>0</v>
      </c>
      <c r="HU566" s="222">
        <f t="shared" si="1594"/>
        <v>0</v>
      </c>
      <c r="HV566" s="222">
        <f t="shared" si="1595"/>
        <v>0</v>
      </c>
      <c r="HW566" s="222">
        <f t="shared" si="1596"/>
        <v>0</v>
      </c>
      <c r="HX566" s="222">
        <f t="shared" si="1597"/>
        <v>0</v>
      </c>
      <c r="HY566" s="222">
        <f t="shared" si="1598"/>
        <v>0</v>
      </c>
      <c r="HZ566" s="222">
        <f t="shared" si="1599"/>
        <v>0</v>
      </c>
      <c r="IA566" s="222">
        <f t="shared" si="1600"/>
        <v>0</v>
      </c>
      <c r="IB566" s="222">
        <f t="shared" si="1601"/>
        <v>0</v>
      </c>
      <c r="IC566" s="222">
        <f t="shared" si="1602"/>
        <v>0</v>
      </c>
      <c r="ID566" s="222">
        <f t="shared" si="1603"/>
        <v>0</v>
      </c>
      <c r="IE566" s="222">
        <f t="shared" si="1604"/>
        <v>0</v>
      </c>
      <c r="IF566" s="222">
        <f t="shared" si="1605"/>
        <v>0</v>
      </c>
      <c r="IG566" s="222">
        <f t="shared" si="1606"/>
        <v>0</v>
      </c>
      <c r="IH566" s="222">
        <f t="shared" si="1607"/>
        <v>0</v>
      </c>
      <c r="II566" s="222">
        <f t="shared" si="1608"/>
        <v>0</v>
      </c>
      <c r="IJ566" s="222">
        <f t="shared" si="1609"/>
        <v>0</v>
      </c>
      <c r="IK566" s="222">
        <f t="shared" si="1610"/>
        <v>0</v>
      </c>
      <c r="IL566" s="222">
        <f t="shared" si="1611"/>
        <v>0</v>
      </c>
      <c r="IM566" s="222">
        <f t="shared" si="1612"/>
        <v>0</v>
      </c>
      <c r="IN566" s="222">
        <f t="shared" si="1613"/>
        <v>0</v>
      </c>
      <c r="IO566" s="222">
        <f t="shared" si="1614"/>
        <v>0</v>
      </c>
      <c r="IP566" s="222">
        <f t="shared" si="1615"/>
        <v>0</v>
      </c>
      <c r="IQ566" s="222">
        <f t="shared" si="1616"/>
        <v>0</v>
      </c>
      <c r="IR566" s="222">
        <f t="shared" si="1617"/>
        <v>0</v>
      </c>
      <c r="IS566" s="222">
        <f t="shared" si="1618"/>
        <v>0</v>
      </c>
      <c r="IT566" s="222">
        <f t="shared" si="1619"/>
        <v>0</v>
      </c>
      <c r="IU566" s="222">
        <f t="shared" si="1620"/>
        <v>0</v>
      </c>
      <c r="IV566" s="222">
        <f t="shared" si="1621"/>
        <v>0</v>
      </c>
      <c r="IW566" s="222">
        <f t="shared" si="1622"/>
        <v>0</v>
      </c>
      <c r="IX566" s="222">
        <f t="shared" si="1623"/>
        <v>0</v>
      </c>
      <c r="IY566" s="222">
        <f t="shared" si="1624"/>
        <v>0</v>
      </c>
      <c r="IZ566" s="222">
        <f t="shared" si="1625"/>
        <v>0</v>
      </c>
      <c r="JA566" s="222">
        <f t="shared" si="1626"/>
        <v>0</v>
      </c>
      <c r="JB566" s="222">
        <f t="shared" si="1627"/>
        <v>0</v>
      </c>
    </row>
    <row r="567" spans="2:262">
      <c r="B567" s="230">
        <v>206</v>
      </c>
      <c r="C567" s="229">
        <f t="shared" si="1628"/>
        <v>4.0234375000000001E-3</v>
      </c>
      <c r="D567" s="226">
        <f t="shared" ca="1" si="1371"/>
        <v>24.612145703432926</v>
      </c>
      <c r="E567" s="225">
        <f ca="1">HD361</f>
        <v>0.6121457034329244</v>
      </c>
      <c r="F567" s="224">
        <v>206</v>
      </c>
      <c r="G567" s="222">
        <f t="shared" si="1372"/>
        <v>0</v>
      </c>
      <c r="H567" s="222">
        <f t="shared" si="1373"/>
        <v>0</v>
      </c>
      <c r="I567" s="222">
        <f t="shared" si="1374"/>
        <v>0</v>
      </c>
      <c r="J567" s="222">
        <f t="shared" si="1375"/>
        <v>0</v>
      </c>
      <c r="K567" s="222">
        <f t="shared" si="1376"/>
        <v>0</v>
      </c>
      <c r="L567" s="222">
        <f t="shared" si="1377"/>
        <v>0</v>
      </c>
      <c r="M567" s="222">
        <f t="shared" si="1378"/>
        <v>0</v>
      </c>
      <c r="N567" s="222">
        <f t="shared" si="1379"/>
        <v>0</v>
      </c>
      <c r="O567" s="222">
        <f t="shared" si="1380"/>
        <v>0</v>
      </c>
      <c r="P567" s="222">
        <f t="shared" si="1381"/>
        <v>0</v>
      </c>
      <c r="Q567" s="222">
        <f t="shared" si="1382"/>
        <v>0</v>
      </c>
      <c r="R567" s="222">
        <f t="shared" si="1383"/>
        <v>0</v>
      </c>
      <c r="S567" s="222">
        <f t="shared" si="1384"/>
        <v>0</v>
      </c>
      <c r="T567" s="222">
        <f t="shared" si="1385"/>
        <v>0</v>
      </c>
      <c r="U567" s="222">
        <f t="shared" si="1386"/>
        <v>0</v>
      </c>
      <c r="V567" s="222">
        <f t="shared" si="1387"/>
        <v>0</v>
      </c>
      <c r="W567" s="222">
        <f t="shared" si="1388"/>
        <v>0</v>
      </c>
      <c r="X567" s="222">
        <f t="shared" si="1389"/>
        <v>0</v>
      </c>
      <c r="Y567" s="222">
        <f t="shared" si="1390"/>
        <v>0</v>
      </c>
      <c r="Z567" s="222">
        <f t="shared" si="1391"/>
        <v>0</v>
      </c>
      <c r="AA567" s="222">
        <f t="shared" si="1392"/>
        <v>0</v>
      </c>
      <c r="AB567" s="222">
        <f t="shared" si="1393"/>
        <v>0</v>
      </c>
      <c r="AC567" s="222">
        <f t="shared" si="1394"/>
        <v>0</v>
      </c>
      <c r="AD567" s="222">
        <f t="shared" si="1395"/>
        <v>0</v>
      </c>
      <c r="AE567" s="222">
        <f t="shared" si="1396"/>
        <v>0</v>
      </c>
      <c r="AF567" s="222">
        <f t="shared" si="1397"/>
        <v>0</v>
      </c>
      <c r="AG567" s="222">
        <f t="shared" si="1398"/>
        <v>0</v>
      </c>
      <c r="AH567" s="222">
        <f t="shared" si="1399"/>
        <v>0</v>
      </c>
      <c r="AI567" s="222">
        <f t="shared" si="1400"/>
        <v>0</v>
      </c>
      <c r="AJ567" s="222">
        <f t="shared" si="1401"/>
        <v>0</v>
      </c>
      <c r="AK567" s="222">
        <f t="shared" si="1402"/>
        <v>0</v>
      </c>
      <c r="AL567" s="222">
        <f t="shared" si="1403"/>
        <v>0</v>
      </c>
      <c r="AM567" s="222">
        <f t="shared" si="1404"/>
        <v>0</v>
      </c>
      <c r="AN567" s="222">
        <f t="shared" si="1405"/>
        <v>0</v>
      </c>
      <c r="AO567" s="222">
        <f t="shared" si="1406"/>
        <v>0</v>
      </c>
      <c r="AP567" s="222">
        <f t="shared" si="1407"/>
        <v>0</v>
      </c>
      <c r="AQ567" s="222">
        <f t="shared" si="1408"/>
        <v>0</v>
      </c>
      <c r="AR567" s="222">
        <f t="shared" si="1409"/>
        <v>0</v>
      </c>
      <c r="AS567" s="222">
        <f t="shared" si="1410"/>
        <v>0</v>
      </c>
      <c r="AT567" s="222">
        <f t="shared" si="1411"/>
        <v>0</v>
      </c>
      <c r="AU567" s="222">
        <f t="shared" si="1412"/>
        <v>0</v>
      </c>
      <c r="AV567" s="222">
        <f t="shared" si="1413"/>
        <v>0</v>
      </c>
      <c r="AW567" s="222">
        <f t="shared" si="1414"/>
        <v>0</v>
      </c>
      <c r="AX567" s="222">
        <f t="shared" si="1415"/>
        <v>0</v>
      </c>
      <c r="AY567" s="222">
        <f t="shared" si="1416"/>
        <v>0</v>
      </c>
      <c r="AZ567" s="222">
        <f t="shared" si="1417"/>
        <v>0</v>
      </c>
      <c r="BA567" s="222">
        <f t="shared" si="1418"/>
        <v>0</v>
      </c>
      <c r="BB567" s="222">
        <f t="shared" si="1419"/>
        <v>0</v>
      </c>
      <c r="BC567" s="222">
        <f t="shared" si="1420"/>
        <v>0</v>
      </c>
      <c r="BD567" s="222">
        <f t="shared" si="1421"/>
        <v>0</v>
      </c>
      <c r="BE567" s="222">
        <f t="shared" si="1422"/>
        <v>0</v>
      </c>
      <c r="BF567" s="222">
        <f t="shared" si="1423"/>
        <v>0</v>
      </c>
      <c r="BG567" s="222">
        <f t="shared" si="1424"/>
        <v>0</v>
      </c>
      <c r="BH567" s="222">
        <f t="shared" si="1425"/>
        <v>0</v>
      </c>
      <c r="BI567" s="222">
        <f t="shared" si="1426"/>
        <v>0</v>
      </c>
      <c r="BJ567" s="222">
        <f t="shared" si="1427"/>
        <v>0</v>
      </c>
      <c r="BK567" s="222">
        <f t="shared" si="1428"/>
        <v>0</v>
      </c>
      <c r="BL567" s="222">
        <f t="shared" si="1429"/>
        <v>0</v>
      </c>
      <c r="BM567" s="222">
        <f t="shared" si="1430"/>
        <v>0</v>
      </c>
      <c r="BN567" s="222">
        <f t="shared" si="1431"/>
        <v>0</v>
      </c>
      <c r="BO567" s="222">
        <f t="shared" si="1432"/>
        <v>0</v>
      </c>
      <c r="BP567" s="222">
        <f t="shared" si="1433"/>
        <v>0</v>
      </c>
      <c r="BQ567" s="222">
        <f t="shared" si="1434"/>
        <v>0</v>
      </c>
      <c r="BR567" s="222">
        <f t="shared" si="1435"/>
        <v>0</v>
      </c>
      <c r="BS567" s="222">
        <f t="shared" si="1436"/>
        <v>0</v>
      </c>
      <c r="BT567" s="222">
        <f t="shared" si="1437"/>
        <v>0</v>
      </c>
      <c r="BU567" s="222">
        <f t="shared" si="1438"/>
        <v>0</v>
      </c>
      <c r="BV567" s="222">
        <f t="shared" si="1439"/>
        <v>0</v>
      </c>
      <c r="BW567" s="222">
        <f t="shared" si="1440"/>
        <v>0</v>
      </c>
      <c r="BX567" s="222">
        <f t="shared" si="1441"/>
        <v>0</v>
      </c>
      <c r="BY567" s="222">
        <f t="shared" si="1442"/>
        <v>0</v>
      </c>
      <c r="BZ567" s="222">
        <f t="shared" si="1443"/>
        <v>0</v>
      </c>
      <c r="CA567" s="222">
        <f t="shared" si="1444"/>
        <v>0</v>
      </c>
      <c r="CB567" s="222">
        <f t="shared" si="1445"/>
        <v>0</v>
      </c>
      <c r="CC567" s="222">
        <f t="shared" si="1446"/>
        <v>0</v>
      </c>
      <c r="CD567" s="222">
        <f t="shared" si="1447"/>
        <v>0</v>
      </c>
      <c r="CE567" s="222">
        <f t="shared" si="1448"/>
        <v>0</v>
      </c>
      <c r="CF567" s="222">
        <f t="shared" si="1449"/>
        <v>0</v>
      </c>
      <c r="CG567" s="222">
        <f t="shared" si="1450"/>
        <v>0</v>
      </c>
      <c r="CH567" s="222">
        <f t="shared" si="1451"/>
        <v>0</v>
      </c>
      <c r="CI567" s="222">
        <f t="shared" si="1452"/>
        <v>0</v>
      </c>
      <c r="CJ567" s="222">
        <f t="shared" si="1453"/>
        <v>0</v>
      </c>
      <c r="CK567" s="222">
        <f t="shared" si="1454"/>
        <v>0</v>
      </c>
      <c r="CL567" s="222">
        <f t="shared" si="1455"/>
        <v>0</v>
      </c>
      <c r="CM567" s="222">
        <f t="shared" si="1456"/>
        <v>0</v>
      </c>
      <c r="CN567" s="222">
        <f t="shared" si="1457"/>
        <v>0</v>
      </c>
      <c r="CO567" s="222">
        <f t="shared" si="1458"/>
        <v>0</v>
      </c>
      <c r="CP567" s="222">
        <f t="shared" si="1459"/>
        <v>0</v>
      </c>
      <c r="CQ567" s="222">
        <f t="shared" si="1460"/>
        <v>0</v>
      </c>
      <c r="CR567" s="222">
        <f t="shared" si="1461"/>
        <v>0</v>
      </c>
      <c r="CS567" s="222">
        <f t="shared" si="1462"/>
        <v>0</v>
      </c>
      <c r="CT567" s="222">
        <f t="shared" si="1463"/>
        <v>0</v>
      </c>
      <c r="CU567" s="222">
        <f t="shared" si="1464"/>
        <v>0</v>
      </c>
      <c r="CV567" s="222">
        <f t="shared" si="1465"/>
        <v>0</v>
      </c>
      <c r="CW567" s="222">
        <f t="shared" si="1466"/>
        <v>0</v>
      </c>
      <c r="CX567" s="222">
        <f t="shared" si="1467"/>
        <v>0</v>
      </c>
      <c r="CY567" s="222">
        <f t="shared" si="1468"/>
        <v>0</v>
      </c>
      <c r="CZ567" s="222">
        <f t="shared" si="1469"/>
        <v>0</v>
      </c>
      <c r="DA567" s="222">
        <f t="shared" si="1470"/>
        <v>0</v>
      </c>
      <c r="DB567" s="222">
        <f t="shared" si="1471"/>
        <v>0</v>
      </c>
      <c r="DC567" s="222">
        <f t="shared" si="1472"/>
        <v>0</v>
      </c>
      <c r="DD567" s="222">
        <f t="shared" si="1473"/>
        <v>0</v>
      </c>
      <c r="DE567" s="222">
        <f t="shared" si="1474"/>
        <v>0</v>
      </c>
      <c r="DF567" s="222">
        <f t="shared" si="1475"/>
        <v>0</v>
      </c>
      <c r="DG567" s="222">
        <f t="shared" si="1476"/>
        <v>0</v>
      </c>
      <c r="DH567" s="222">
        <f t="shared" si="1477"/>
        <v>0</v>
      </c>
      <c r="DI567" s="222">
        <f t="shared" si="1478"/>
        <v>0</v>
      </c>
      <c r="DJ567" s="222">
        <f t="shared" si="1479"/>
        <v>0</v>
      </c>
      <c r="DK567" s="222">
        <f t="shared" si="1480"/>
        <v>0</v>
      </c>
      <c r="DL567" s="222">
        <f t="shared" si="1481"/>
        <v>0</v>
      </c>
      <c r="DM567" s="222">
        <f t="shared" si="1482"/>
        <v>0</v>
      </c>
      <c r="DN567" s="222">
        <f t="shared" si="1483"/>
        <v>0</v>
      </c>
      <c r="DO567" s="222">
        <f t="shared" si="1484"/>
        <v>0</v>
      </c>
      <c r="DP567" s="222">
        <f t="shared" si="1485"/>
        <v>0</v>
      </c>
      <c r="DQ567" s="222">
        <f t="shared" si="1486"/>
        <v>0</v>
      </c>
      <c r="DR567" s="222">
        <f t="shared" si="1487"/>
        <v>0</v>
      </c>
      <c r="DS567" s="222">
        <f t="shared" si="1488"/>
        <v>0</v>
      </c>
      <c r="DT567" s="222">
        <f t="shared" si="1489"/>
        <v>0</v>
      </c>
      <c r="DU567" s="222">
        <f t="shared" si="1490"/>
        <v>0</v>
      </c>
      <c r="DV567" s="222">
        <f t="shared" si="1491"/>
        <v>0</v>
      </c>
      <c r="DW567" s="222">
        <f t="shared" si="1492"/>
        <v>0</v>
      </c>
      <c r="DX567" s="222">
        <f t="shared" si="1493"/>
        <v>0</v>
      </c>
      <c r="DY567" s="222">
        <f t="shared" si="1494"/>
        <v>0</v>
      </c>
      <c r="DZ567" s="222">
        <f t="shared" si="1495"/>
        <v>0</v>
      </c>
      <c r="EA567" s="222">
        <f t="shared" si="1496"/>
        <v>0</v>
      </c>
      <c r="EB567" s="222">
        <f t="shared" si="1497"/>
        <v>0</v>
      </c>
      <c r="EC567" s="222">
        <f t="shared" si="1498"/>
        <v>0</v>
      </c>
      <c r="ED567" s="222">
        <f t="shared" si="1499"/>
        <v>0</v>
      </c>
      <c r="EE567" s="222">
        <f t="shared" si="1500"/>
        <v>0</v>
      </c>
      <c r="EF567" s="222">
        <f t="shared" si="1501"/>
        <v>0</v>
      </c>
      <c r="EG567" s="222">
        <f t="shared" si="1502"/>
        <v>0</v>
      </c>
      <c r="EH567" s="222">
        <f t="shared" si="1503"/>
        <v>0</v>
      </c>
      <c r="EI567" s="222">
        <f t="shared" si="1504"/>
        <v>0</v>
      </c>
      <c r="EJ567" s="222">
        <f t="shared" si="1505"/>
        <v>0</v>
      </c>
      <c r="EK567" s="222">
        <f t="shared" si="1506"/>
        <v>0</v>
      </c>
      <c r="EL567" s="222">
        <f t="shared" si="1507"/>
        <v>0</v>
      </c>
      <c r="EM567" s="222">
        <f t="shared" si="1508"/>
        <v>0</v>
      </c>
      <c r="EN567" s="222">
        <f t="shared" si="1509"/>
        <v>0</v>
      </c>
      <c r="EO567" s="222">
        <f t="shared" si="1510"/>
        <v>0</v>
      </c>
      <c r="EP567" s="222">
        <f t="shared" si="1511"/>
        <v>0</v>
      </c>
      <c r="EQ567" s="222">
        <f t="shared" si="1512"/>
        <v>0</v>
      </c>
      <c r="ER567" s="222">
        <f t="shared" si="1513"/>
        <v>0</v>
      </c>
      <c r="ES567" s="222">
        <f t="shared" si="1514"/>
        <v>0</v>
      </c>
      <c r="ET567" s="222">
        <f t="shared" si="1515"/>
        <v>0</v>
      </c>
      <c r="EU567" s="222">
        <f t="shared" si="1516"/>
        <v>0</v>
      </c>
      <c r="EV567" s="222">
        <f t="shared" si="1517"/>
        <v>0</v>
      </c>
      <c r="EW567" s="222">
        <f t="shared" si="1518"/>
        <v>0</v>
      </c>
      <c r="EX567" s="222">
        <f t="shared" si="1519"/>
        <v>0</v>
      </c>
      <c r="EY567" s="222">
        <f t="shared" si="1520"/>
        <v>0</v>
      </c>
      <c r="EZ567" s="222">
        <f t="shared" si="1521"/>
        <v>0</v>
      </c>
      <c r="FA567" s="222">
        <f t="shared" si="1522"/>
        <v>0</v>
      </c>
      <c r="FB567" s="222">
        <f t="shared" si="1523"/>
        <v>0</v>
      </c>
      <c r="FC567" s="222">
        <f t="shared" si="1524"/>
        <v>0</v>
      </c>
      <c r="FD567" s="222">
        <f t="shared" si="1525"/>
        <v>0</v>
      </c>
      <c r="FE567" s="222">
        <f t="shared" si="1526"/>
        <v>0</v>
      </c>
      <c r="FF567" s="222">
        <f t="shared" si="1527"/>
        <v>0</v>
      </c>
      <c r="FG567" s="222">
        <f t="shared" si="1528"/>
        <v>0</v>
      </c>
      <c r="FH567" s="222">
        <f t="shared" si="1529"/>
        <v>0</v>
      </c>
      <c r="FI567" s="222">
        <f t="shared" si="1530"/>
        <v>0</v>
      </c>
      <c r="FJ567" s="222">
        <f t="shared" si="1531"/>
        <v>0</v>
      </c>
      <c r="FK567" s="222">
        <f t="shared" si="1532"/>
        <v>0</v>
      </c>
      <c r="FL567" s="222">
        <f t="shared" si="1533"/>
        <v>0</v>
      </c>
      <c r="FM567" s="222">
        <f t="shared" si="1534"/>
        <v>0</v>
      </c>
      <c r="FN567" s="222">
        <f t="shared" si="1535"/>
        <v>0</v>
      </c>
      <c r="FO567" s="222">
        <f t="shared" si="1536"/>
        <v>0</v>
      </c>
      <c r="FP567" s="222">
        <f t="shared" si="1537"/>
        <v>0</v>
      </c>
      <c r="FQ567" s="222">
        <f t="shared" si="1538"/>
        <v>0</v>
      </c>
      <c r="FR567" s="222">
        <f t="shared" si="1539"/>
        <v>0</v>
      </c>
      <c r="FS567" s="222">
        <f t="shared" si="1540"/>
        <v>0</v>
      </c>
      <c r="FT567" s="222">
        <f t="shared" si="1541"/>
        <v>0</v>
      </c>
      <c r="FU567" s="222">
        <f t="shared" si="1542"/>
        <v>0</v>
      </c>
      <c r="FV567" s="222">
        <f t="shared" si="1543"/>
        <v>0</v>
      </c>
      <c r="FW567" s="222">
        <f t="shared" si="1544"/>
        <v>0</v>
      </c>
      <c r="FX567" s="222">
        <f t="shared" si="1545"/>
        <v>0</v>
      </c>
      <c r="FY567" s="222">
        <f t="shared" si="1546"/>
        <v>0</v>
      </c>
      <c r="FZ567" s="222">
        <f t="shared" si="1547"/>
        <v>0</v>
      </c>
      <c r="GA567" s="222">
        <f t="shared" si="1548"/>
        <v>0</v>
      </c>
      <c r="GB567" s="222">
        <f t="shared" si="1549"/>
        <v>0</v>
      </c>
      <c r="GC567" s="222">
        <f t="shared" si="1550"/>
        <v>0</v>
      </c>
      <c r="GD567" s="222">
        <f t="shared" si="1551"/>
        <v>0</v>
      </c>
      <c r="GE567" s="222">
        <f t="shared" si="1552"/>
        <v>0</v>
      </c>
      <c r="GF567" s="222">
        <f t="shared" si="1553"/>
        <v>0</v>
      </c>
      <c r="GG567" s="222">
        <f t="shared" si="1554"/>
        <v>0</v>
      </c>
      <c r="GH567" s="222">
        <f t="shared" si="1555"/>
        <v>0</v>
      </c>
      <c r="GI567" s="222">
        <f t="shared" si="1556"/>
        <v>0</v>
      </c>
      <c r="GJ567" s="222">
        <f t="shared" si="1557"/>
        <v>0</v>
      </c>
      <c r="GK567" s="222">
        <f t="shared" si="1558"/>
        <v>0</v>
      </c>
      <c r="GL567" s="222">
        <f t="shared" si="1559"/>
        <v>0</v>
      </c>
      <c r="GM567" s="222">
        <f t="shared" si="1560"/>
        <v>0</v>
      </c>
      <c r="GN567" s="222">
        <f t="shared" si="1561"/>
        <v>0</v>
      </c>
      <c r="GO567" s="222">
        <f t="shared" si="1562"/>
        <v>0</v>
      </c>
      <c r="GP567" s="222">
        <f t="shared" si="1563"/>
        <v>0</v>
      </c>
      <c r="GQ567" s="222">
        <f t="shared" si="1564"/>
        <v>0</v>
      </c>
      <c r="GR567" s="222">
        <f t="shared" si="1565"/>
        <v>0</v>
      </c>
      <c r="GS567" s="222">
        <f t="shared" si="1566"/>
        <v>0</v>
      </c>
      <c r="GT567" s="222">
        <f t="shared" si="1567"/>
        <v>0</v>
      </c>
      <c r="GU567" s="222">
        <f t="shared" si="1568"/>
        <v>0</v>
      </c>
      <c r="GV567" s="222">
        <f t="shared" si="1569"/>
        <v>0</v>
      </c>
      <c r="GW567" s="222">
        <f t="shared" si="1570"/>
        <v>0</v>
      </c>
      <c r="GX567" s="222">
        <f t="shared" si="1571"/>
        <v>0</v>
      </c>
      <c r="GY567" s="222">
        <f t="shared" si="1572"/>
        <v>0</v>
      </c>
      <c r="GZ567" s="222">
        <f t="shared" si="1573"/>
        <v>0</v>
      </c>
      <c r="HA567" s="222">
        <f t="shared" si="1574"/>
        <v>0</v>
      </c>
      <c r="HB567" s="222">
        <f t="shared" si="1575"/>
        <v>0</v>
      </c>
      <c r="HC567" s="222">
        <f t="shared" si="1576"/>
        <v>0</v>
      </c>
      <c r="HD567" s="222">
        <f t="shared" si="1577"/>
        <v>0</v>
      </c>
      <c r="HE567" s="222">
        <f t="shared" si="1578"/>
        <v>0</v>
      </c>
      <c r="HF567" s="222">
        <f t="shared" si="1579"/>
        <v>0</v>
      </c>
      <c r="HG567" s="222">
        <f t="shared" si="1580"/>
        <v>0</v>
      </c>
      <c r="HH567" s="222">
        <f t="shared" si="1581"/>
        <v>0</v>
      </c>
      <c r="HI567" s="222">
        <f t="shared" si="1582"/>
        <v>0</v>
      </c>
      <c r="HJ567" s="222">
        <f t="shared" si="1583"/>
        <v>0</v>
      </c>
      <c r="HK567" s="222">
        <f t="shared" si="1584"/>
        <v>0</v>
      </c>
      <c r="HL567" s="222">
        <f t="shared" si="1585"/>
        <v>0</v>
      </c>
      <c r="HM567" s="222">
        <f t="shared" si="1586"/>
        <v>0</v>
      </c>
      <c r="HN567" s="222">
        <f t="shared" si="1587"/>
        <v>0</v>
      </c>
      <c r="HO567" s="222">
        <f t="shared" si="1588"/>
        <v>0</v>
      </c>
      <c r="HP567" s="222">
        <f t="shared" si="1589"/>
        <v>0</v>
      </c>
      <c r="HQ567" s="222">
        <f t="shared" si="1590"/>
        <v>0</v>
      </c>
      <c r="HR567" s="222">
        <f t="shared" si="1591"/>
        <v>0</v>
      </c>
      <c r="HS567" s="222">
        <f t="shared" si="1592"/>
        <v>0</v>
      </c>
      <c r="HT567" s="222">
        <f t="shared" si="1593"/>
        <v>0</v>
      </c>
      <c r="HU567" s="222">
        <f t="shared" si="1594"/>
        <v>0</v>
      </c>
      <c r="HV567" s="222">
        <f t="shared" si="1595"/>
        <v>0</v>
      </c>
      <c r="HW567" s="222">
        <f t="shared" si="1596"/>
        <v>0</v>
      </c>
      <c r="HX567" s="222">
        <f t="shared" si="1597"/>
        <v>0</v>
      </c>
      <c r="HY567" s="222">
        <f t="shared" si="1598"/>
        <v>0</v>
      </c>
      <c r="HZ567" s="222">
        <f t="shared" si="1599"/>
        <v>0</v>
      </c>
      <c r="IA567" s="222">
        <f t="shared" si="1600"/>
        <v>0</v>
      </c>
      <c r="IB567" s="222">
        <f t="shared" si="1601"/>
        <v>0</v>
      </c>
      <c r="IC567" s="222">
        <f t="shared" si="1602"/>
        <v>0</v>
      </c>
      <c r="ID567" s="222">
        <f t="shared" si="1603"/>
        <v>0</v>
      </c>
      <c r="IE567" s="222">
        <f t="shared" si="1604"/>
        <v>0</v>
      </c>
      <c r="IF567" s="222">
        <f t="shared" si="1605"/>
        <v>0</v>
      </c>
      <c r="IG567" s="222">
        <f t="shared" si="1606"/>
        <v>0</v>
      </c>
      <c r="IH567" s="222">
        <f t="shared" si="1607"/>
        <v>0</v>
      </c>
      <c r="II567" s="222">
        <f t="shared" si="1608"/>
        <v>0</v>
      </c>
      <c r="IJ567" s="222">
        <f t="shared" si="1609"/>
        <v>0</v>
      </c>
      <c r="IK567" s="222">
        <f t="shared" si="1610"/>
        <v>0</v>
      </c>
      <c r="IL567" s="222">
        <f t="shared" si="1611"/>
        <v>0</v>
      </c>
      <c r="IM567" s="222">
        <f t="shared" si="1612"/>
        <v>0</v>
      </c>
      <c r="IN567" s="222">
        <f t="shared" si="1613"/>
        <v>0</v>
      </c>
      <c r="IO567" s="222">
        <f t="shared" si="1614"/>
        <v>0</v>
      </c>
      <c r="IP567" s="222">
        <f t="shared" si="1615"/>
        <v>0</v>
      </c>
      <c r="IQ567" s="222">
        <f t="shared" si="1616"/>
        <v>0</v>
      </c>
      <c r="IR567" s="222">
        <f t="shared" si="1617"/>
        <v>0</v>
      </c>
      <c r="IS567" s="222">
        <f t="shared" si="1618"/>
        <v>0</v>
      </c>
      <c r="IT567" s="222">
        <f t="shared" si="1619"/>
        <v>0</v>
      </c>
      <c r="IU567" s="222">
        <f t="shared" si="1620"/>
        <v>0</v>
      </c>
      <c r="IV567" s="222">
        <f t="shared" si="1621"/>
        <v>0</v>
      </c>
      <c r="IW567" s="222">
        <f t="shared" si="1622"/>
        <v>0</v>
      </c>
      <c r="IX567" s="222">
        <f t="shared" si="1623"/>
        <v>0</v>
      </c>
      <c r="IY567" s="222">
        <f t="shared" si="1624"/>
        <v>0</v>
      </c>
      <c r="IZ567" s="222">
        <f t="shared" si="1625"/>
        <v>0</v>
      </c>
      <c r="JA567" s="222">
        <f t="shared" si="1626"/>
        <v>0</v>
      </c>
      <c r="JB567" s="222">
        <f t="shared" si="1627"/>
        <v>0</v>
      </c>
    </row>
    <row r="568" spans="2:262">
      <c r="B568" s="230">
        <v>207</v>
      </c>
      <c r="C568" s="229">
        <f t="shared" si="1628"/>
        <v>4.0429687499999997E-3</v>
      </c>
      <c r="D568" s="226">
        <f t="shared" ca="1" si="1371"/>
        <v>24.633448276814867</v>
      </c>
      <c r="E568" s="225">
        <f ca="1">HE361</f>
        <v>0.6334482768148666</v>
      </c>
      <c r="F568" s="224">
        <v>207</v>
      </c>
      <c r="G568" s="222">
        <f t="shared" si="1372"/>
        <v>0</v>
      </c>
      <c r="H568" s="222">
        <f t="shared" si="1373"/>
        <v>0</v>
      </c>
      <c r="I568" s="222">
        <f t="shared" si="1374"/>
        <v>0</v>
      </c>
      <c r="J568" s="222">
        <f t="shared" si="1375"/>
        <v>0</v>
      </c>
      <c r="K568" s="222">
        <f t="shared" si="1376"/>
        <v>0</v>
      </c>
      <c r="L568" s="222">
        <f t="shared" si="1377"/>
        <v>0</v>
      </c>
      <c r="M568" s="222">
        <f t="shared" si="1378"/>
        <v>0</v>
      </c>
      <c r="N568" s="222">
        <f t="shared" si="1379"/>
        <v>0</v>
      </c>
      <c r="O568" s="222">
        <f t="shared" si="1380"/>
        <v>0</v>
      </c>
      <c r="P568" s="222">
        <f t="shared" si="1381"/>
        <v>0</v>
      </c>
      <c r="Q568" s="222">
        <f t="shared" si="1382"/>
        <v>0</v>
      </c>
      <c r="R568" s="222">
        <f t="shared" si="1383"/>
        <v>0</v>
      </c>
      <c r="S568" s="222">
        <f t="shared" si="1384"/>
        <v>0</v>
      </c>
      <c r="T568" s="222">
        <f t="shared" si="1385"/>
        <v>0</v>
      </c>
      <c r="U568" s="222">
        <f t="shared" si="1386"/>
        <v>0</v>
      </c>
      <c r="V568" s="222">
        <f t="shared" si="1387"/>
        <v>0</v>
      </c>
      <c r="W568" s="222">
        <f t="shared" si="1388"/>
        <v>0</v>
      </c>
      <c r="X568" s="222">
        <f t="shared" si="1389"/>
        <v>0</v>
      </c>
      <c r="Y568" s="222">
        <f t="shared" si="1390"/>
        <v>0</v>
      </c>
      <c r="Z568" s="222">
        <f t="shared" si="1391"/>
        <v>0</v>
      </c>
      <c r="AA568" s="222">
        <f t="shared" si="1392"/>
        <v>0</v>
      </c>
      <c r="AB568" s="222">
        <f t="shared" si="1393"/>
        <v>0</v>
      </c>
      <c r="AC568" s="222">
        <f t="shared" si="1394"/>
        <v>0</v>
      </c>
      <c r="AD568" s="222">
        <f t="shared" si="1395"/>
        <v>0</v>
      </c>
      <c r="AE568" s="222">
        <f t="shared" si="1396"/>
        <v>0</v>
      </c>
      <c r="AF568" s="222">
        <f t="shared" si="1397"/>
        <v>0</v>
      </c>
      <c r="AG568" s="222">
        <f t="shared" si="1398"/>
        <v>0</v>
      </c>
      <c r="AH568" s="222">
        <f t="shared" si="1399"/>
        <v>0</v>
      </c>
      <c r="AI568" s="222">
        <f t="shared" si="1400"/>
        <v>0</v>
      </c>
      <c r="AJ568" s="222">
        <f t="shared" si="1401"/>
        <v>0</v>
      </c>
      <c r="AK568" s="222">
        <f t="shared" si="1402"/>
        <v>0</v>
      </c>
      <c r="AL568" s="222">
        <f t="shared" si="1403"/>
        <v>0</v>
      </c>
      <c r="AM568" s="222">
        <f t="shared" si="1404"/>
        <v>0</v>
      </c>
      <c r="AN568" s="222">
        <f t="shared" si="1405"/>
        <v>0</v>
      </c>
      <c r="AO568" s="222">
        <f t="shared" si="1406"/>
        <v>0</v>
      </c>
      <c r="AP568" s="222">
        <f t="shared" si="1407"/>
        <v>0</v>
      </c>
      <c r="AQ568" s="222">
        <f t="shared" si="1408"/>
        <v>0</v>
      </c>
      <c r="AR568" s="222">
        <f t="shared" si="1409"/>
        <v>0</v>
      </c>
      <c r="AS568" s="222">
        <f t="shared" si="1410"/>
        <v>0</v>
      </c>
      <c r="AT568" s="222">
        <f t="shared" si="1411"/>
        <v>0</v>
      </c>
      <c r="AU568" s="222">
        <f t="shared" si="1412"/>
        <v>0</v>
      </c>
      <c r="AV568" s="222">
        <f t="shared" si="1413"/>
        <v>0</v>
      </c>
      <c r="AW568" s="222">
        <f t="shared" si="1414"/>
        <v>0</v>
      </c>
      <c r="AX568" s="222">
        <f t="shared" si="1415"/>
        <v>0</v>
      </c>
      <c r="AY568" s="222">
        <f t="shared" si="1416"/>
        <v>0</v>
      </c>
      <c r="AZ568" s="222">
        <f t="shared" si="1417"/>
        <v>0</v>
      </c>
      <c r="BA568" s="222">
        <f t="shared" si="1418"/>
        <v>0</v>
      </c>
      <c r="BB568" s="222">
        <f t="shared" si="1419"/>
        <v>0</v>
      </c>
      <c r="BC568" s="222">
        <f t="shared" si="1420"/>
        <v>0</v>
      </c>
      <c r="BD568" s="222">
        <f t="shared" si="1421"/>
        <v>0</v>
      </c>
      <c r="BE568" s="222">
        <f t="shared" si="1422"/>
        <v>0</v>
      </c>
      <c r="BF568" s="222">
        <f t="shared" si="1423"/>
        <v>0</v>
      </c>
      <c r="BG568" s="222">
        <f t="shared" si="1424"/>
        <v>0</v>
      </c>
      <c r="BH568" s="222">
        <f t="shared" si="1425"/>
        <v>0</v>
      </c>
      <c r="BI568" s="222">
        <f t="shared" si="1426"/>
        <v>0</v>
      </c>
      <c r="BJ568" s="222">
        <f t="shared" si="1427"/>
        <v>0</v>
      </c>
      <c r="BK568" s="222">
        <f t="shared" si="1428"/>
        <v>0</v>
      </c>
      <c r="BL568" s="222">
        <f t="shared" si="1429"/>
        <v>0</v>
      </c>
      <c r="BM568" s="222">
        <f t="shared" si="1430"/>
        <v>0</v>
      </c>
      <c r="BN568" s="222">
        <f t="shared" si="1431"/>
        <v>0</v>
      </c>
      <c r="BO568" s="222">
        <f t="shared" si="1432"/>
        <v>0</v>
      </c>
      <c r="BP568" s="222">
        <f t="shared" si="1433"/>
        <v>0</v>
      </c>
      <c r="BQ568" s="222">
        <f t="shared" si="1434"/>
        <v>0</v>
      </c>
      <c r="BR568" s="222">
        <f t="shared" si="1435"/>
        <v>0</v>
      </c>
      <c r="BS568" s="222">
        <f t="shared" si="1436"/>
        <v>0</v>
      </c>
      <c r="BT568" s="222">
        <f t="shared" si="1437"/>
        <v>0</v>
      </c>
      <c r="BU568" s="222">
        <f t="shared" si="1438"/>
        <v>0</v>
      </c>
      <c r="BV568" s="222">
        <f t="shared" si="1439"/>
        <v>0</v>
      </c>
      <c r="BW568" s="222">
        <f t="shared" si="1440"/>
        <v>0</v>
      </c>
      <c r="BX568" s="222">
        <f t="shared" si="1441"/>
        <v>0</v>
      </c>
      <c r="BY568" s="222">
        <f t="shared" si="1442"/>
        <v>0</v>
      </c>
      <c r="BZ568" s="222">
        <f t="shared" si="1443"/>
        <v>0</v>
      </c>
      <c r="CA568" s="222">
        <f t="shared" si="1444"/>
        <v>0</v>
      </c>
      <c r="CB568" s="222">
        <f t="shared" si="1445"/>
        <v>0</v>
      </c>
      <c r="CC568" s="222">
        <f t="shared" si="1446"/>
        <v>0</v>
      </c>
      <c r="CD568" s="222">
        <f t="shared" si="1447"/>
        <v>0</v>
      </c>
      <c r="CE568" s="222">
        <f t="shared" si="1448"/>
        <v>0</v>
      </c>
      <c r="CF568" s="222">
        <f t="shared" si="1449"/>
        <v>0</v>
      </c>
      <c r="CG568" s="222">
        <f t="shared" si="1450"/>
        <v>0</v>
      </c>
      <c r="CH568" s="222">
        <f t="shared" si="1451"/>
        <v>0</v>
      </c>
      <c r="CI568" s="222">
        <f t="shared" si="1452"/>
        <v>0</v>
      </c>
      <c r="CJ568" s="222">
        <f t="shared" si="1453"/>
        <v>0</v>
      </c>
      <c r="CK568" s="222">
        <f t="shared" si="1454"/>
        <v>0</v>
      </c>
      <c r="CL568" s="222">
        <f t="shared" si="1455"/>
        <v>0</v>
      </c>
      <c r="CM568" s="222">
        <f t="shared" si="1456"/>
        <v>0</v>
      </c>
      <c r="CN568" s="222">
        <f t="shared" si="1457"/>
        <v>0</v>
      </c>
      <c r="CO568" s="222">
        <f t="shared" si="1458"/>
        <v>0</v>
      </c>
      <c r="CP568" s="222">
        <f t="shared" si="1459"/>
        <v>0</v>
      </c>
      <c r="CQ568" s="222">
        <f t="shared" si="1460"/>
        <v>0</v>
      </c>
      <c r="CR568" s="222">
        <f t="shared" si="1461"/>
        <v>0</v>
      </c>
      <c r="CS568" s="222">
        <f t="shared" si="1462"/>
        <v>0</v>
      </c>
      <c r="CT568" s="222">
        <f t="shared" si="1463"/>
        <v>0</v>
      </c>
      <c r="CU568" s="222">
        <f t="shared" si="1464"/>
        <v>0</v>
      </c>
      <c r="CV568" s="222">
        <f t="shared" si="1465"/>
        <v>0</v>
      </c>
      <c r="CW568" s="222">
        <f t="shared" si="1466"/>
        <v>0</v>
      </c>
      <c r="CX568" s="222">
        <f t="shared" si="1467"/>
        <v>0</v>
      </c>
      <c r="CY568" s="222">
        <f t="shared" si="1468"/>
        <v>0</v>
      </c>
      <c r="CZ568" s="222">
        <f t="shared" si="1469"/>
        <v>0</v>
      </c>
      <c r="DA568" s="222">
        <f t="shared" si="1470"/>
        <v>0</v>
      </c>
      <c r="DB568" s="222">
        <f t="shared" si="1471"/>
        <v>0</v>
      </c>
      <c r="DC568" s="222">
        <f t="shared" si="1472"/>
        <v>0</v>
      </c>
      <c r="DD568" s="222">
        <f t="shared" si="1473"/>
        <v>0</v>
      </c>
      <c r="DE568" s="222">
        <f t="shared" si="1474"/>
        <v>0</v>
      </c>
      <c r="DF568" s="222">
        <f t="shared" si="1475"/>
        <v>0</v>
      </c>
      <c r="DG568" s="222">
        <f t="shared" si="1476"/>
        <v>0</v>
      </c>
      <c r="DH568" s="222">
        <f t="shared" si="1477"/>
        <v>0</v>
      </c>
      <c r="DI568" s="222">
        <f t="shared" si="1478"/>
        <v>0</v>
      </c>
      <c r="DJ568" s="222">
        <f t="shared" si="1479"/>
        <v>0</v>
      </c>
      <c r="DK568" s="222">
        <f t="shared" si="1480"/>
        <v>0</v>
      </c>
      <c r="DL568" s="222">
        <f t="shared" si="1481"/>
        <v>0</v>
      </c>
      <c r="DM568" s="222">
        <f t="shared" si="1482"/>
        <v>0</v>
      </c>
      <c r="DN568" s="222">
        <f t="shared" si="1483"/>
        <v>0</v>
      </c>
      <c r="DO568" s="222">
        <f t="shared" si="1484"/>
        <v>0</v>
      </c>
      <c r="DP568" s="222">
        <f t="shared" si="1485"/>
        <v>0</v>
      </c>
      <c r="DQ568" s="222">
        <f t="shared" si="1486"/>
        <v>0</v>
      </c>
      <c r="DR568" s="222">
        <f t="shared" si="1487"/>
        <v>0</v>
      </c>
      <c r="DS568" s="222">
        <f t="shared" si="1488"/>
        <v>0</v>
      </c>
      <c r="DT568" s="222">
        <f t="shared" si="1489"/>
        <v>0</v>
      </c>
      <c r="DU568" s="222">
        <f t="shared" si="1490"/>
        <v>0</v>
      </c>
      <c r="DV568" s="222">
        <f t="shared" si="1491"/>
        <v>0</v>
      </c>
      <c r="DW568" s="222">
        <f t="shared" si="1492"/>
        <v>0</v>
      </c>
      <c r="DX568" s="222">
        <f t="shared" si="1493"/>
        <v>0</v>
      </c>
      <c r="DY568" s="222">
        <f t="shared" si="1494"/>
        <v>0</v>
      </c>
      <c r="DZ568" s="222">
        <f t="shared" si="1495"/>
        <v>0</v>
      </c>
      <c r="EA568" s="222">
        <f t="shared" si="1496"/>
        <v>0</v>
      </c>
      <c r="EB568" s="222">
        <f t="shared" si="1497"/>
        <v>0</v>
      </c>
      <c r="EC568" s="222">
        <f t="shared" si="1498"/>
        <v>0</v>
      </c>
      <c r="ED568" s="222">
        <f t="shared" si="1499"/>
        <v>0</v>
      </c>
      <c r="EE568" s="222">
        <f t="shared" si="1500"/>
        <v>0</v>
      </c>
      <c r="EF568" s="222">
        <f t="shared" si="1501"/>
        <v>0</v>
      </c>
      <c r="EG568" s="222">
        <f t="shared" si="1502"/>
        <v>0</v>
      </c>
      <c r="EH568" s="222">
        <f t="shared" si="1503"/>
        <v>0</v>
      </c>
      <c r="EI568" s="222">
        <f t="shared" si="1504"/>
        <v>0</v>
      </c>
      <c r="EJ568" s="222">
        <f t="shared" si="1505"/>
        <v>0</v>
      </c>
      <c r="EK568" s="222">
        <f t="shared" si="1506"/>
        <v>0</v>
      </c>
      <c r="EL568" s="222">
        <f t="shared" si="1507"/>
        <v>0</v>
      </c>
      <c r="EM568" s="222">
        <f t="shared" si="1508"/>
        <v>0</v>
      </c>
      <c r="EN568" s="222">
        <f t="shared" si="1509"/>
        <v>0</v>
      </c>
      <c r="EO568" s="222">
        <f t="shared" si="1510"/>
        <v>0</v>
      </c>
      <c r="EP568" s="222">
        <f t="shared" si="1511"/>
        <v>0</v>
      </c>
      <c r="EQ568" s="222">
        <f t="shared" si="1512"/>
        <v>0</v>
      </c>
      <c r="ER568" s="222">
        <f t="shared" si="1513"/>
        <v>0</v>
      </c>
      <c r="ES568" s="222">
        <f t="shared" si="1514"/>
        <v>0</v>
      </c>
      <c r="ET568" s="222">
        <f t="shared" si="1515"/>
        <v>0</v>
      </c>
      <c r="EU568" s="222">
        <f t="shared" si="1516"/>
        <v>0</v>
      </c>
      <c r="EV568" s="222">
        <f t="shared" si="1517"/>
        <v>0</v>
      </c>
      <c r="EW568" s="222">
        <f t="shared" si="1518"/>
        <v>0</v>
      </c>
      <c r="EX568" s="222">
        <f t="shared" si="1519"/>
        <v>0</v>
      </c>
      <c r="EY568" s="222">
        <f t="shared" si="1520"/>
        <v>0</v>
      </c>
      <c r="EZ568" s="222">
        <f t="shared" si="1521"/>
        <v>0</v>
      </c>
      <c r="FA568" s="222">
        <f t="shared" si="1522"/>
        <v>0</v>
      </c>
      <c r="FB568" s="222">
        <f t="shared" si="1523"/>
        <v>0</v>
      </c>
      <c r="FC568" s="222">
        <f t="shared" si="1524"/>
        <v>0</v>
      </c>
      <c r="FD568" s="222">
        <f t="shared" si="1525"/>
        <v>0</v>
      </c>
      <c r="FE568" s="222">
        <f t="shared" si="1526"/>
        <v>0</v>
      </c>
      <c r="FF568" s="222">
        <f t="shared" si="1527"/>
        <v>0</v>
      </c>
      <c r="FG568" s="222">
        <f t="shared" si="1528"/>
        <v>0</v>
      </c>
      <c r="FH568" s="222">
        <f t="shared" si="1529"/>
        <v>0</v>
      </c>
      <c r="FI568" s="222">
        <f t="shared" si="1530"/>
        <v>0</v>
      </c>
      <c r="FJ568" s="222">
        <f t="shared" si="1531"/>
        <v>0</v>
      </c>
      <c r="FK568" s="222">
        <f t="shared" si="1532"/>
        <v>0</v>
      </c>
      <c r="FL568" s="222">
        <f t="shared" si="1533"/>
        <v>0</v>
      </c>
      <c r="FM568" s="222">
        <f t="shared" si="1534"/>
        <v>0</v>
      </c>
      <c r="FN568" s="222">
        <f t="shared" si="1535"/>
        <v>0</v>
      </c>
      <c r="FO568" s="222">
        <f t="shared" si="1536"/>
        <v>0</v>
      </c>
      <c r="FP568" s="222">
        <f t="shared" si="1537"/>
        <v>0</v>
      </c>
      <c r="FQ568" s="222">
        <f t="shared" si="1538"/>
        <v>0</v>
      </c>
      <c r="FR568" s="222">
        <f t="shared" si="1539"/>
        <v>0</v>
      </c>
      <c r="FS568" s="222">
        <f t="shared" si="1540"/>
        <v>0</v>
      </c>
      <c r="FT568" s="222">
        <f t="shared" si="1541"/>
        <v>0</v>
      </c>
      <c r="FU568" s="222">
        <f t="shared" si="1542"/>
        <v>0</v>
      </c>
      <c r="FV568" s="222">
        <f t="shared" si="1543"/>
        <v>0</v>
      </c>
      <c r="FW568" s="222">
        <f t="shared" si="1544"/>
        <v>0</v>
      </c>
      <c r="FX568" s="222">
        <f t="shared" si="1545"/>
        <v>0</v>
      </c>
      <c r="FY568" s="222">
        <f t="shared" si="1546"/>
        <v>0</v>
      </c>
      <c r="FZ568" s="222">
        <f t="shared" si="1547"/>
        <v>0</v>
      </c>
      <c r="GA568" s="222">
        <f t="shared" si="1548"/>
        <v>0</v>
      </c>
      <c r="GB568" s="222">
        <f t="shared" si="1549"/>
        <v>0</v>
      </c>
      <c r="GC568" s="222">
        <f t="shared" si="1550"/>
        <v>0</v>
      </c>
      <c r="GD568" s="222">
        <f t="shared" si="1551"/>
        <v>0</v>
      </c>
      <c r="GE568" s="222">
        <f t="shared" si="1552"/>
        <v>0</v>
      </c>
      <c r="GF568" s="222">
        <f t="shared" si="1553"/>
        <v>0</v>
      </c>
      <c r="GG568" s="222">
        <f t="shared" si="1554"/>
        <v>0</v>
      </c>
      <c r="GH568" s="222">
        <f t="shared" si="1555"/>
        <v>0</v>
      </c>
      <c r="GI568" s="222">
        <f t="shared" si="1556"/>
        <v>0</v>
      </c>
      <c r="GJ568" s="222">
        <f t="shared" si="1557"/>
        <v>0</v>
      </c>
      <c r="GK568" s="222">
        <f t="shared" si="1558"/>
        <v>0</v>
      </c>
      <c r="GL568" s="222">
        <f t="shared" si="1559"/>
        <v>0</v>
      </c>
      <c r="GM568" s="222">
        <f t="shared" si="1560"/>
        <v>0</v>
      </c>
      <c r="GN568" s="222">
        <f t="shared" si="1561"/>
        <v>0</v>
      </c>
      <c r="GO568" s="222">
        <f t="shared" si="1562"/>
        <v>0</v>
      </c>
      <c r="GP568" s="222">
        <f t="shared" si="1563"/>
        <v>0</v>
      </c>
      <c r="GQ568" s="222">
        <f t="shared" si="1564"/>
        <v>0</v>
      </c>
      <c r="GR568" s="222">
        <f t="shared" si="1565"/>
        <v>0</v>
      </c>
      <c r="GS568" s="222">
        <f t="shared" si="1566"/>
        <v>0</v>
      </c>
      <c r="GT568" s="222">
        <f t="shared" si="1567"/>
        <v>0</v>
      </c>
      <c r="GU568" s="222">
        <f t="shared" si="1568"/>
        <v>0</v>
      </c>
      <c r="GV568" s="222">
        <f t="shared" si="1569"/>
        <v>0</v>
      </c>
      <c r="GW568" s="222">
        <f t="shared" si="1570"/>
        <v>0</v>
      </c>
      <c r="GX568" s="222">
        <f t="shared" si="1571"/>
        <v>0</v>
      </c>
      <c r="GY568" s="222">
        <f t="shared" si="1572"/>
        <v>0</v>
      </c>
      <c r="GZ568" s="222">
        <f t="shared" si="1573"/>
        <v>0</v>
      </c>
      <c r="HA568" s="222">
        <f t="shared" si="1574"/>
        <v>0</v>
      </c>
      <c r="HB568" s="222">
        <f t="shared" si="1575"/>
        <v>0</v>
      </c>
      <c r="HC568" s="222">
        <f t="shared" si="1576"/>
        <v>0</v>
      </c>
      <c r="HD568" s="222">
        <f t="shared" si="1577"/>
        <v>0</v>
      </c>
      <c r="HE568" s="222">
        <f t="shared" si="1578"/>
        <v>0</v>
      </c>
      <c r="HF568" s="222">
        <f t="shared" si="1579"/>
        <v>0</v>
      </c>
      <c r="HG568" s="222">
        <f t="shared" si="1580"/>
        <v>0</v>
      </c>
      <c r="HH568" s="222">
        <f t="shared" si="1581"/>
        <v>0</v>
      </c>
      <c r="HI568" s="222">
        <f t="shared" si="1582"/>
        <v>0</v>
      </c>
      <c r="HJ568" s="222">
        <f t="shared" si="1583"/>
        <v>0</v>
      </c>
      <c r="HK568" s="222">
        <f t="shared" si="1584"/>
        <v>0</v>
      </c>
      <c r="HL568" s="222">
        <f t="shared" si="1585"/>
        <v>0</v>
      </c>
      <c r="HM568" s="222">
        <f t="shared" si="1586"/>
        <v>0</v>
      </c>
      <c r="HN568" s="222">
        <f t="shared" si="1587"/>
        <v>0</v>
      </c>
      <c r="HO568" s="222">
        <f t="shared" si="1588"/>
        <v>0</v>
      </c>
      <c r="HP568" s="222">
        <f t="shared" si="1589"/>
        <v>0</v>
      </c>
      <c r="HQ568" s="222">
        <f t="shared" si="1590"/>
        <v>0</v>
      </c>
      <c r="HR568" s="222">
        <f t="shared" si="1591"/>
        <v>0</v>
      </c>
      <c r="HS568" s="222">
        <f t="shared" si="1592"/>
        <v>0</v>
      </c>
      <c r="HT568" s="222">
        <f t="shared" si="1593"/>
        <v>0</v>
      </c>
      <c r="HU568" s="222">
        <f t="shared" si="1594"/>
        <v>0</v>
      </c>
      <c r="HV568" s="222">
        <f t="shared" si="1595"/>
        <v>0</v>
      </c>
      <c r="HW568" s="222">
        <f t="shared" si="1596"/>
        <v>0</v>
      </c>
      <c r="HX568" s="222">
        <f t="shared" si="1597"/>
        <v>0</v>
      </c>
      <c r="HY568" s="222">
        <f t="shared" si="1598"/>
        <v>0</v>
      </c>
      <c r="HZ568" s="222">
        <f t="shared" si="1599"/>
        <v>0</v>
      </c>
      <c r="IA568" s="222">
        <f t="shared" si="1600"/>
        <v>0</v>
      </c>
      <c r="IB568" s="222">
        <f t="shared" si="1601"/>
        <v>0</v>
      </c>
      <c r="IC568" s="222">
        <f t="shared" si="1602"/>
        <v>0</v>
      </c>
      <c r="ID568" s="222">
        <f t="shared" si="1603"/>
        <v>0</v>
      </c>
      <c r="IE568" s="222">
        <f t="shared" si="1604"/>
        <v>0</v>
      </c>
      <c r="IF568" s="222">
        <f t="shared" si="1605"/>
        <v>0</v>
      </c>
      <c r="IG568" s="222">
        <f t="shared" si="1606"/>
        <v>0</v>
      </c>
      <c r="IH568" s="222">
        <f t="shared" si="1607"/>
        <v>0</v>
      </c>
      <c r="II568" s="222">
        <f t="shared" si="1608"/>
        <v>0</v>
      </c>
      <c r="IJ568" s="222">
        <f t="shared" si="1609"/>
        <v>0</v>
      </c>
      <c r="IK568" s="222">
        <f t="shared" si="1610"/>
        <v>0</v>
      </c>
      <c r="IL568" s="222">
        <f t="shared" si="1611"/>
        <v>0</v>
      </c>
      <c r="IM568" s="222">
        <f t="shared" si="1612"/>
        <v>0</v>
      </c>
      <c r="IN568" s="222">
        <f t="shared" si="1613"/>
        <v>0</v>
      </c>
      <c r="IO568" s="222">
        <f t="shared" si="1614"/>
        <v>0</v>
      </c>
      <c r="IP568" s="222">
        <f t="shared" si="1615"/>
        <v>0</v>
      </c>
      <c r="IQ568" s="222">
        <f t="shared" si="1616"/>
        <v>0</v>
      </c>
      <c r="IR568" s="222">
        <f t="shared" si="1617"/>
        <v>0</v>
      </c>
      <c r="IS568" s="222">
        <f t="shared" si="1618"/>
        <v>0</v>
      </c>
      <c r="IT568" s="222">
        <f t="shared" si="1619"/>
        <v>0</v>
      </c>
      <c r="IU568" s="222">
        <f t="shared" si="1620"/>
        <v>0</v>
      </c>
      <c r="IV568" s="222">
        <f t="shared" si="1621"/>
        <v>0</v>
      </c>
      <c r="IW568" s="222">
        <f t="shared" si="1622"/>
        <v>0</v>
      </c>
      <c r="IX568" s="222">
        <f t="shared" si="1623"/>
        <v>0</v>
      </c>
      <c r="IY568" s="222">
        <f t="shared" si="1624"/>
        <v>0</v>
      </c>
      <c r="IZ568" s="222">
        <f t="shared" si="1625"/>
        <v>0</v>
      </c>
      <c r="JA568" s="222">
        <f t="shared" si="1626"/>
        <v>0</v>
      </c>
      <c r="JB568" s="222">
        <f t="shared" si="1627"/>
        <v>0</v>
      </c>
    </row>
    <row r="569" spans="2:262">
      <c r="B569" s="230">
        <v>208</v>
      </c>
      <c r="C569" s="229">
        <f t="shared" si="1628"/>
        <v>4.0624999999999993E-3</v>
      </c>
      <c r="D569" s="226">
        <f t="shared" ca="1" si="1371"/>
        <v>24.625891652996955</v>
      </c>
      <c r="E569" s="225">
        <f ca="1">HF361</f>
        <v>0.62589165299695582</v>
      </c>
      <c r="F569" s="224">
        <v>208</v>
      </c>
      <c r="G569" s="222">
        <f t="shared" si="1372"/>
        <v>0</v>
      </c>
      <c r="H569" s="222">
        <f t="shared" si="1373"/>
        <v>0</v>
      </c>
      <c r="I569" s="222">
        <f t="shared" si="1374"/>
        <v>0</v>
      </c>
      <c r="J569" s="222">
        <f t="shared" si="1375"/>
        <v>0</v>
      </c>
      <c r="K569" s="222">
        <f t="shared" si="1376"/>
        <v>0</v>
      </c>
      <c r="L569" s="222">
        <f t="shared" si="1377"/>
        <v>0</v>
      </c>
      <c r="M569" s="222">
        <f t="shared" si="1378"/>
        <v>0</v>
      </c>
      <c r="N569" s="222">
        <f t="shared" si="1379"/>
        <v>0</v>
      </c>
      <c r="O569" s="222">
        <f t="shared" si="1380"/>
        <v>0</v>
      </c>
      <c r="P569" s="222">
        <f t="shared" si="1381"/>
        <v>0</v>
      </c>
      <c r="Q569" s="222">
        <f t="shared" si="1382"/>
        <v>0</v>
      </c>
      <c r="R569" s="222">
        <f t="shared" si="1383"/>
        <v>0</v>
      </c>
      <c r="S569" s="222">
        <f t="shared" si="1384"/>
        <v>0</v>
      </c>
      <c r="T569" s="222">
        <f t="shared" si="1385"/>
        <v>0</v>
      </c>
      <c r="U569" s="222">
        <f t="shared" si="1386"/>
        <v>0</v>
      </c>
      <c r="V569" s="222">
        <f t="shared" si="1387"/>
        <v>0</v>
      </c>
      <c r="W569" s="222">
        <f t="shared" si="1388"/>
        <v>0</v>
      </c>
      <c r="X569" s="222">
        <f t="shared" si="1389"/>
        <v>0</v>
      </c>
      <c r="Y569" s="222">
        <f t="shared" si="1390"/>
        <v>0</v>
      </c>
      <c r="Z569" s="222">
        <f t="shared" si="1391"/>
        <v>0</v>
      </c>
      <c r="AA569" s="222">
        <f t="shared" si="1392"/>
        <v>0</v>
      </c>
      <c r="AB569" s="222">
        <f t="shared" si="1393"/>
        <v>0</v>
      </c>
      <c r="AC569" s="222">
        <f t="shared" si="1394"/>
        <v>0</v>
      </c>
      <c r="AD569" s="222">
        <f t="shared" si="1395"/>
        <v>0</v>
      </c>
      <c r="AE569" s="222">
        <f t="shared" si="1396"/>
        <v>0</v>
      </c>
      <c r="AF569" s="222">
        <f t="shared" si="1397"/>
        <v>0</v>
      </c>
      <c r="AG569" s="222">
        <f t="shared" si="1398"/>
        <v>0</v>
      </c>
      <c r="AH569" s="222">
        <f t="shared" si="1399"/>
        <v>0</v>
      </c>
      <c r="AI569" s="222">
        <f t="shared" si="1400"/>
        <v>0</v>
      </c>
      <c r="AJ569" s="222">
        <f t="shared" si="1401"/>
        <v>0</v>
      </c>
      <c r="AK569" s="222">
        <f t="shared" si="1402"/>
        <v>0</v>
      </c>
      <c r="AL569" s="222">
        <f t="shared" si="1403"/>
        <v>0</v>
      </c>
      <c r="AM569" s="222">
        <f t="shared" si="1404"/>
        <v>0</v>
      </c>
      <c r="AN569" s="222">
        <f t="shared" si="1405"/>
        <v>0</v>
      </c>
      <c r="AO569" s="222">
        <f t="shared" si="1406"/>
        <v>0</v>
      </c>
      <c r="AP569" s="222">
        <f t="shared" si="1407"/>
        <v>0</v>
      </c>
      <c r="AQ569" s="222">
        <f t="shared" si="1408"/>
        <v>0</v>
      </c>
      <c r="AR569" s="222">
        <f t="shared" si="1409"/>
        <v>0</v>
      </c>
      <c r="AS569" s="222">
        <f t="shared" si="1410"/>
        <v>0</v>
      </c>
      <c r="AT569" s="222">
        <f t="shared" si="1411"/>
        <v>0</v>
      </c>
      <c r="AU569" s="222">
        <f t="shared" si="1412"/>
        <v>0</v>
      </c>
      <c r="AV569" s="222">
        <f t="shared" si="1413"/>
        <v>0</v>
      </c>
      <c r="AW569" s="222">
        <f t="shared" si="1414"/>
        <v>0</v>
      </c>
      <c r="AX569" s="222">
        <f t="shared" si="1415"/>
        <v>0</v>
      </c>
      <c r="AY569" s="222">
        <f t="shared" si="1416"/>
        <v>0</v>
      </c>
      <c r="AZ569" s="222">
        <f t="shared" si="1417"/>
        <v>0</v>
      </c>
      <c r="BA569" s="222">
        <f t="shared" si="1418"/>
        <v>0</v>
      </c>
      <c r="BB569" s="222">
        <f t="shared" si="1419"/>
        <v>0</v>
      </c>
      <c r="BC569" s="222">
        <f t="shared" si="1420"/>
        <v>0</v>
      </c>
      <c r="BD569" s="222">
        <f t="shared" si="1421"/>
        <v>0</v>
      </c>
      <c r="BE569" s="222">
        <f t="shared" si="1422"/>
        <v>0</v>
      </c>
      <c r="BF569" s="222">
        <f t="shared" si="1423"/>
        <v>0</v>
      </c>
      <c r="BG569" s="222">
        <f t="shared" si="1424"/>
        <v>0</v>
      </c>
      <c r="BH569" s="222">
        <f t="shared" si="1425"/>
        <v>0</v>
      </c>
      <c r="BI569" s="222">
        <f t="shared" si="1426"/>
        <v>0</v>
      </c>
      <c r="BJ569" s="222">
        <f t="shared" si="1427"/>
        <v>0</v>
      </c>
      <c r="BK569" s="222">
        <f t="shared" si="1428"/>
        <v>0</v>
      </c>
      <c r="BL569" s="222">
        <f t="shared" si="1429"/>
        <v>0</v>
      </c>
      <c r="BM569" s="222">
        <f t="shared" si="1430"/>
        <v>0</v>
      </c>
      <c r="BN569" s="222">
        <f t="shared" si="1431"/>
        <v>0</v>
      </c>
      <c r="BO569" s="222">
        <f t="shared" si="1432"/>
        <v>0</v>
      </c>
      <c r="BP569" s="222">
        <f t="shared" si="1433"/>
        <v>0</v>
      </c>
      <c r="BQ569" s="222">
        <f t="shared" si="1434"/>
        <v>0</v>
      </c>
      <c r="BR569" s="222">
        <f t="shared" si="1435"/>
        <v>0</v>
      </c>
      <c r="BS569" s="222">
        <f t="shared" si="1436"/>
        <v>0</v>
      </c>
      <c r="BT569" s="222">
        <f t="shared" si="1437"/>
        <v>0</v>
      </c>
      <c r="BU569" s="222">
        <f t="shared" si="1438"/>
        <v>0</v>
      </c>
      <c r="BV569" s="222">
        <f t="shared" si="1439"/>
        <v>0</v>
      </c>
      <c r="BW569" s="222">
        <f t="shared" si="1440"/>
        <v>0</v>
      </c>
      <c r="BX569" s="222">
        <f t="shared" si="1441"/>
        <v>0</v>
      </c>
      <c r="BY569" s="222">
        <f t="shared" si="1442"/>
        <v>0</v>
      </c>
      <c r="BZ569" s="222">
        <f t="shared" si="1443"/>
        <v>0</v>
      </c>
      <c r="CA569" s="222">
        <f t="shared" si="1444"/>
        <v>0</v>
      </c>
      <c r="CB569" s="222">
        <f t="shared" si="1445"/>
        <v>0</v>
      </c>
      <c r="CC569" s="222">
        <f t="shared" si="1446"/>
        <v>0</v>
      </c>
      <c r="CD569" s="222">
        <f t="shared" si="1447"/>
        <v>0</v>
      </c>
      <c r="CE569" s="222">
        <f t="shared" si="1448"/>
        <v>0</v>
      </c>
      <c r="CF569" s="222">
        <f t="shared" si="1449"/>
        <v>0</v>
      </c>
      <c r="CG569" s="222">
        <f t="shared" si="1450"/>
        <v>0</v>
      </c>
      <c r="CH569" s="222">
        <f t="shared" si="1451"/>
        <v>0</v>
      </c>
      <c r="CI569" s="222">
        <f t="shared" si="1452"/>
        <v>0</v>
      </c>
      <c r="CJ569" s="222">
        <f t="shared" si="1453"/>
        <v>0</v>
      </c>
      <c r="CK569" s="222">
        <f t="shared" si="1454"/>
        <v>0</v>
      </c>
      <c r="CL569" s="222">
        <f t="shared" si="1455"/>
        <v>0</v>
      </c>
      <c r="CM569" s="222">
        <f t="shared" si="1456"/>
        <v>0</v>
      </c>
      <c r="CN569" s="222">
        <f t="shared" si="1457"/>
        <v>0</v>
      </c>
      <c r="CO569" s="222">
        <f t="shared" si="1458"/>
        <v>0</v>
      </c>
      <c r="CP569" s="222">
        <f t="shared" si="1459"/>
        <v>0</v>
      </c>
      <c r="CQ569" s="222">
        <f t="shared" si="1460"/>
        <v>0</v>
      </c>
      <c r="CR569" s="222">
        <f t="shared" si="1461"/>
        <v>0</v>
      </c>
      <c r="CS569" s="222">
        <f t="shared" si="1462"/>
        <v>0</v>
      </c>
      <c r="CT569" s="222">
        <f t="shared" si="1463"/>
        <v>0</v>
      </c>
      <c r="CU569" s="222">
        <f t="shared" si="1464"/>
        <v>0</v>
      </c>
      <c r="CV569" s="222">
        <f t="shared" si="1465"/>
        <v>0</v>
      </c>
      <c r="CW569" s="222">
        <f t="shared" si="1466"/>
        <v>0</v>
      </c>
      <c r="CX569" s="222">
        <f t="shared" si="1467"/>
        <v>0</v>
      </c>
      <c r="CY569" s="222">
        <f t="shared" si="1468"/>
        <v>0</v>
      </c>
      <c r="CZ569" s="222">
        <f t="shared" si="1469"/>
        <v>0</v>
      </c>
      <c r="DA569" s="222">
        <f t="shared" si="1470"/>
        <v>0</v>
      </c>
      <c r="DB569" s="222">
        <f t="shared" si="1471"/>
        <v>0</v>
      </c>
      <c r="DC569" s="222">
        <f t="shared" si="1472"/>
        <v>0</v>
      </c>
      <c r="DD569" s="222">
        <f t="shared" si="1473"/>
        <v>0</v>
      </c>
      <c r="DE569" s="222">
        <f t="shared" si="1474"/>
        <v>0</v>
      </c>
      <c r="DF569" s="222">
        <f t="shared" si="1475"/>
        <v>0</v>
      </c>
      <c r="DG569" s="222">
        <f t="shared" si="1476"/>
        <v>0</v>
      </c>
      <c r="DH569" s="222">
        <f t="shared" si="1477"/>
        <v>0</v>
      </c>
      <c r="DI569" s="222">
        <f t="shared" si="1478"/>
        <v>0</v>
      </c>
      <c r="DJ569" s="222">
        <f t="shared" si="1479"/>
        <v>0</v>
      </c>
      <c r="DK569" s="222">
        <f t="shared" si="1480"/>
        <v>0</v>
      </c>
      <c r="DL569" s="222">
        <f t="shared" si="1481"/>
        <v>0</v>
      </c>
      <c r="DM569" s="222">
        <f t="shared" si="1482"/>
        <v>0</v>
      </c>
      <c r="DN569" s="222">
        <f t="shared" si="1483"/>
        <v>0</v>
      </c>
      <c r="DO569" s="222">
        <f t="shared" si="1484"/>
        <v>0</v>
      </c>
      <c r="DP569" s="222">
        <f t="shared" si="1485"/>
        <v>0</v>
      </c>
      <c r="DQ569" s="222">
        <f t="shared" si="1486"/>
        <v>0</v>
      </c>
      <c r="DR569" s="222">
        <f t="shared" si="1487"/>
        <v>0</v>
      </c>
      <c r="DS569" s="222">
        <f t="shared" si="1488"/>
        <v>0</v>
      </c>
      <c r="DT569" s="222">
        <f t="shared" si="1489"/>
        <v>0</v>
      </c>
      <c r="DU569" s="222">
        <f t="shared" si="1490"/>
        <v>0</v>
      </c>
      <c r="DV569" s="222">
        <f t="shared" si="1491"/>
        <v>0</v>
      </c>
      <c r="DW569" s="222">
        <f t="shared" si="1492"/>
        <v>0</v>
      </c>
      <c r="DX569" s="222">
        <f t="shared" si="1493"/>
        <v>0</v>
      </c>
      <c r="DY569" s="222">
        <f t="shared" si="1494"/>
        <v>0</v>
      </c>
      <c r="DZ569" s="222">
        <f t="shared" si="1495"/>
        <v>0</v>
      </c>
      <c r="EA569" s="222">
        <f t="shared" si="1496"/>
        <v>0</v>
      </c>
      <c r="EB569" s="222">
        <f t="shared" si="1497"/>
        <v>0</v>
      </c>
      <c r="EC569" s="222">
        <f t="shared" si="1498"/>
        <v>0</v>
      </c>
      <c r="ED569" s="222">
        <f t="shared" si="1499"/>
        <v>0</v>
      </c>
      <c r="EE569" s="222">
        <f t="shared" si="1500"/>
        <v>0</v>
      </c>
      <c r="EF569" s="222">
        <f t="shared" si="1501"/>
        <v>0</v>
      </c>
      <c r="EG569" s="222">
        <f t="shared" si="1502"/>
        <v>0</v>
      </c>
      <c r="EH569" s="222">
        <f t="shared" si="1503"/>
        <v>0</v>
      </c>
      <c r="EI569" s="222">
        <f t="shared" si="1504"/>
        <v>0</v>
      </c>
      <c r="EJ569" s="222">
        <f t="shared" si="1505"/>
        <v>0</v>
      </c>
      <c r="EK569" s="222">
        <f t="shared" si="1506"/>
        <v>0</v>
      </c>
      <c r="EL569" s="222">
        <f t="shared" si="1507"/>
        <v>0</v>
      </c>
      <c r="EM569" s="222">
        <f t="shared" si="1508"/>
        <v>0</v>
      </c>
      <c r="EN569" s="222">
        <f t="shared" si="1509"/>
        <v>0</v>
      </c>
      <c r="EO569" s="222">
        <f t="shared" si="1510"/>
        <v>0</v>
      </c>
      <c r="EP569" s="222">
        <f t="shared" si="1511"/>
        <v>0</v>
      </c>
      <c r="EQ569" s="222">
        <f t="shared" si="1512"/>
        <v>0</v>
      </c>
      <c r="ER569" s="222">
        <f t="shared" si="1513"/>
        <v>0</v>
      </c>
      <c r="ES569" s="222">
        <f t="shared" si="1514"/>
        <v>0</v>
      </c>
      <c r="ET569" s="222">
        <f t="shared" si="1515"/>
        <v>0</v>
      </c>
      <c r="EU569" s="222">
        <f t="shared" si="1516"/>
        <v>0</v>
      </c>
      <c r="EV569" s="222">
        <f t="shared" si="1517"/>
        <v>0</v>
      </c>
      <c r="EW569" s="222">
        <f t="shared" si="1518"/>
        <v>0</v>
      </c>
      <c r="EX569" s="222">
        <f t="shared" si="1519"/>
        <v>0</v>
      </c>
      <c r="EY569" s="222">
        <f t="shared" si="1520"/>
        <v>0</v>
      </c>
      <c r="EZ569" s="222">
        <f t="shared" si="1521"/>
        <v>0</v>
      </c>
      <c r="FA569" s="222">
        <f t="shared" si="1522"/>
        <v>0</v>
      </c>
      <c r="FB569" s="222">
        <f t="shared" si="1523"/>
        <v>0</v>
      </c>
      <c r="FC569" s="222">
        <f t="shared" si="1524"/>
        <v>0</v>
      </c>
      <c r="FD569" s="222">
        <f t="shared" si="1525"/>
        <v>0</v>
      </c>
      <c r="FE569" s="222">
        <f t="shared" si="1526"/>
        <v>0</v>
      </c>
      <c r="FF569" s="222">
        <f t="shared" si="1527"/>
        <v>0</v>
      </c>
      <c r="FG569" s="222">
        <f t="shared" si="1528"/>
        <v>0</v>
      </c>
      <c r="FH569" s="222">
        <f t="shared" si="1529"/>
        <v>0</v>
      </c>
      <c r="FI569" s="222">
        <f t="shared" si="1530"/>
        <v>0</v>
      </c>
      <c r="FJ569" s="222">
        <f t="shared" si="1531"/>
        <v>0</v>
      </c>
      <c r="FK569" s="222">
        <f t="shared" si="1532"/>
        <v>0</v>
      </c>
      <c r="FL569" s="222">
        <f t="shared" si="1533"/>
        <v>0</v>
      </c>
      <c r="FM569" s="222">
        <f t="shared" si="1534"/>
        <v>0</v>
      </c>
      <c r="FN569" s="222">
        <f t="shared" si="1535"/>
        <v>0</v>
      </c>
      <c r="FO569" s="222">
        <f t="shared" si="1536"/>
        <v>0</v>
      </c>
      <c r="FP569" s="222">
        <f t="shared" si="1537"/>
        <v>0</v>
      </c>
      <c r="FQ569" s="222">
        <f t="shared" si="1538"/>
        <v>0</v>
      </c>
      <c r="FR569" s="222">
        <f t="shared" si="1539"/>
        <v>0</v>
      </c>
      <c r="FS569" s="222">
        <f t="shared" si="1540"/>
        <v>0</v>
      </c>
      <c r="FT569" s="222">
        <f t="shared" si="1541"/>
        <v>0</v>
      </c>
      <c r="FU569" s="222">
        <f t="shared" si="1542"/>
        <v>0</v>
      </c>
      <c r="FV569" s="222">
        <f t="shared" si="1543"/>
        <v>0</v>
      </c>
      <c r="FW569" s="222">
        <f t="shared" si="1544"/>
        <v>0</v>
      </c>
      <c r="FX569" s="222">
        <f t="shared" si="1545"/>
        <v>0</v>
      </c>
      <c r="FY569" s="222">
        <f t="shared" si="1546"/>
        <v>0</v>
      </c>
      <c r="FZ569" s="222">
        <f t="shared" si="1547"/>
        <v>0</v>
      </c>
      <c r="GA569" s="222">
        <f t="shared" si="1548"/>
        <v>0</v>
      </c>
      <c r="GB569" s="222">
        <f t="shared" si="1549"/>
        <v>0</v>
      </c>
      <c r="GC569" s="222">
        <f t="shared" si="1550"/>
        <v>0</v>
      </c>
      <c r="GD569" s="222">
        <f t="shared" si="1551"/>
        <v>0</v>
      </c>
      <c r="GE569" s="222">
        <f t="shared" si="1552"/>
        <v>0</v>
      </c>
      <c r="GF569" s="222">
        <f t="shared" si="1553"/>
        <v>0</v>
      </c>
      <c r="GG569" s="222">
        <f t="shared" si="1554"/>
        <v>0</v>
      </c>
      <c r="GH569" s="222">
        <f t="shared" si="1555"/>
        <v>0</v>
      </c>
      <c r="GI569" s="222">
        <f t="shared" si="1556"/>
        <v>0</v>
      </c>
      <c r="GJ569" s="222">
        <f t="shared" si="1557"/>
        <v>0</v>
      </c>
      <c r="GK569" s="222">
        <f t="shared" si="1558"/>
        <v>0</v>
      </c>
      <c r="GL569" s="222">
        <f t="shared" si="1559"/>
        <v>0</v>
      </c>
      <c r="GM569" s="222">
        <f t="shared" si="1560"/>
        <v>0</v>
      </c>
      <c r="GN569" s="222">
        <f t="shared" si="1561"/>
        <v>0</v>
      </c>
      <c r="GO569" s="222">
        <f t="shared" si="1562"/>
        <v>0</v>
      </c>
      <c r="GP569" s="222">
        <f t="shared" si="1563"/>
        <v>0</v>
      </c>
      <c r="GQ569" s="222">
        <f t="shared" si="1564"/>
        <v>0</v>
      </c>
      <c r="GR569" s="222">
        <f t="shared" si="1565"/>
        <v>0</v>
      </c>
      <c r="GS569" s="222">
        <f t="shared" si="1566"/>
        <v>0</v>
      </c>
      <c r="GT569" s="222">
        <f t="shared" si="1567"/>
        <v>0</v>
      </c>
      <c r="GU569" s="222">
        <f t="shared" si="1568"/>
        <v>0</v>
      </c>
      <c r="GV569" s="222">
        <f t="shared" si="1569"/>
        <v>0</v>
      </c>
      <c r="GW569" s="222">
        <f t="shared" si="1570"/>
        <v>0</v>
      </c>
      <c r="GX569" s="222">
        <f t="shared" si="1571"/>
        <v>0</v>
      </c>
      <c r="GY569" s="222">
        <f t="shared" si="1572"/>
        <v>0</v>
      </c>
      <c r="GZ569" s="222">
        <f t="shared" si="1573"/>
        <v>0</v>
      </c>
      <c r="HA569" s="222">
        <f t="shared" si="1574"/>
        <v>0</v>
      </c>
      <c r="HB569" s="222">
        <f t="shared" si="1575"/>
        <v>0</v>
      </c>
      <c r="HC569" s="222">
        <f t="shared" si="1576"/>
        <v>0</v>
      </c>
      <c r="HD569" s="222">
        <f t="shared" si="1577"/>
        <v>0</v>
      </c>
      <c r="HE569" s="222">
        <f t="shared" si="1578"/>
        <v>0</v>
      </c>
      <c r="HF569" s="222">
        <f t="shared" si="1579"/>
        <v>0</v>
      </c>
      <c r="HG569" s="222">
        <f t="shared" si="1580"/>
        <v>0</v>
      </c>
      <c r="HH569" s="222">
        <f t="shared" si="1581"/>
        <v>0</v>
      </c>
      <c r="HI569" s="222">
        <f t="shared" si="1582"/>
        <v>0</v>
      </c>
      <c r="HJ569" s="222">
        <f t="shared" si="1583"/>
        <v>0</v>
      </c>
      <c r="HK569" s="222">
        <f t="shared" si="1584"/>
        <v>0</v>
      </c>
      <c r="HL569" s="222">
        <f t="shared" si="1585"/>
        <v>0</v>
      </c>
      <c r="HM569" s="222">
        <f t="shared" si="1586"/>
        <v>0</v>
      </c>
      <c r="HN569" s="222">
        <f t="shared" si="1587"/>
        <v>0</v>
      </c>
      <c r="HO569" s="222">
        <f t="shared" si="1588"/>
        <v>0</v>
      </c>
      <c r="HP569" s="222">
        <f t="shared" si="1589"/>
        <v>0</v>
      </c>
      <c r="HQ569" s="222">
        <f t="shared" si="1590"/>
        <v>0</v>
      </c>
      <c r="HR569" s="222">
        <f t="shared" si="1591"/>
        <v>0</v>
      </c>
      <c r="HS569" s="222">
        <f t="shared" si="1592"/>
        <v>0</v>
      </c>
      <c r="HT569" s="222">
        <f t="shared" si="1593"/>
        <v>0</v>
      </c>
      <c r="HU569" s="222">
        <f t="shared" si="1594"/>
        <v>0</v>
      </c>
      <c r="HV569" s="222">
        <f t="shared" si="1595"/>
        <v>0</v>
      </c>
      <c r="HW569" s="222">
        <f t="shared" si="1596"/>
        <v>0</v>
      </c>
      <c r="HX569" s="222">
        <f t="shared" si="1597"/>
        <v>0</v>
      </c>
      <c r="HY569" s="222">
        <f t="shared" si="1598"/>
        <v>0</v>
      </c>
      <c r="HZ569" s="222">
        <f t="shared" si="1599"/>
        <v>0</v>
      </c>
      <c r="IA569" s="222">
        <f t="shared" si="1600"/>
        <v>0</v>
      </c>
      <c r="IB569" s="222">
        <f t="shared" si="1601"/>
        <v>0</v>
      </c>
      <c r="IC569" s="222">
        <f t="shared" si="1602"/>
        <v>0</v>
      </c>
      <c r="ID569" s="222">
        <f t="shared" si="1603"/>
        <v>0</v>
      </c>
      <c r="IE569" s="222">
        <f t="shared" si="1604"/>
        <v>0</v>
      </c>
      <c r="IF569" s="222">
        <f t="shared" si="1605"/>
        <v>0</v>
      </c>
      <c r="IG569" s="222">
        <f t="shared" si="1606"/>
        <v>0</v>
      </c>
      <c r="IH569" s="222">
        <f t="shared" si="1607"/>
        <v>0</v>
      </c>
      <c r="II569" s="222">
        <f t="shared" si="1608"/>
        <v>0</v>
      </c>
      <c r="IJ569" s="222">
        <f t="shared" si="1609"/>
        <v>0</v>
      </c>
      <c r="IK569" s="222">
        <f t="shared" si="1610"/>
        <v>0</v>
      </c>
      <c r="IL569" s="222">
        <f t="shared" si="1611"/>
        <v>0</v>
      </c>
      <c r="IM569" s="222">
        <f t="shared" si="1612"/>
        <v>0</v>
      </c>
      <c r="IN569" s="222">
        <f t="shared" si="1613"/>
        <v>0</v>
      </c>
      <c r="IO569" s="222">
        <f t="shared" si="1614"/>
        <v>0</v>
      </c>
      <c r="IP569" s="222">
        <f t="shared" si="1615"/>
        <v>0</v>
      </c>
      <c r="IQ569" s="222">
        <f t="shared" si="1616"/>
        <v>0</v>
      </c>
      <c r="IR569" s="222">
        <f t="shared" si="1617"/>
        <v>0</v>
      </c>
      <c r="IS569" s="222">
        <f t="shared" si="1618"/>
        <v>0</v>
      </c>
      <c r="IT569" s="222">
        <f t="shared" si="1619"/>
        <v>0</v>
      </c>
      <c r="IU569" s="222">
        <f t="shared" si="1620"/>
        <v>0</v>
      </c>
      <c r="IV569" s="222">
        <f t="shared" si="1621"/>
        <v>0</v>
      </c>
      <c r="IW569" s="222">
        <f t="shared" si="1622"/>
        <v>0</v>
      </c>
      <c r="IX569" s="222">
        <f t="shared" si="1623"/>
        <v>0</v>
      </c>
      <c r="IY569" s="222">
        <f t="shared" si="1624"/>
        <v>0</v>
      </c>
      <c r="IZ569" s="222">
        <f t="shared" si="1625"/>
        <v>0</v>
      </c>
      <c r="JA569" s="222">
        <f t="shared" si="1626"/>
        <v>0</v>
      </c>
      <c r="JB569" s="222">
        <f t="shared" si="1627"/>
        <v>0</v>
      </c>
    </row>
    <row r="570" spans="2:262">
      <c r="B570" s="230">
        <v>209</v>
      </c>
      <c r="C570" s="229">
        <f t="shared" si="1628"/>
        <v>4.0820312499999989E-3</v>
      </c>
      <c r="D570" s="226">
        <f t="shared" ca="1" si="1371"/>
        <v>24.628945705647144</v>
      </c>
      <c r="E570" s="225">
        <f ca="1">HG361</f>
        <v>0.62894570564714436</v>
      </c>
      <c r="F570" s="224">
        <v>209</v>
      </c>
      <c r="G570" s="222">
        <f t="shared" si="1372"/>
        <v>0</v>
      </c>
      <c r="H570" s="222">
        <f t="shared" si="1373"/>
        <v>0</v>
      </c>
      <c r="I570" s="222">
        <f t="shared" si="1374"/>
        <v>0</v>
      </c>
      <c r="J570" s="222">
        <f t="shared" si="1375"/>
        <v>0</v>
      </c>
      <c r="K570" s="222">
        <f t="shared" si="1376"/>
        <v>0</v>
      </c>
      <c r="L570" s="222">
        <f t="shared" si="1377"/>
        <v>0</v>
      </c>
      <c r="M570" s="222">
        <f t="shared" si="1378"/>
        <v>0</v>
      </c>
      <c r="N570" s="222">
        <f t="shared" si="1379"/>
        <v>0</v>
      </c>
      <c r="O570" s="222">
        <f t="shared" si="1380"/>
        <v>0</v>
      </c>
      <c r="P570" s="222">
        <f t="shared" si="1381"/>
        <v>0</v>
      </c>
      <c r="Q570" s="222">
        <f t="shared" si="1382"/>
        <v>0</v>
      </c>
      <c r="R570" s="222">
        <f t="shared" si="1383"/>
        <v>0</v>
      </c>
      <c r="S570" s="222">
        <f t="shared" si="1384"/>
        <v>0</v>
      </c>
      <c r="T570" s="222">
        <f t="shared" si="1385"/>
        <v>0</v>
      </c>
      <c r="U570" s="222">
        <f t="shared" si="1386"/>
        <v>0</v>
      </c>
      <c r="V570" s="222">
        <f t="shared" si="1387"/>
        <v>0</v>
      </c>
      <c r="W570" s="222">
        <f t="shared" si="1388"/>
        <v>0</v>
      </c>
      <c r="X570" s="222">
        <f t="shared" si="1389"/>
        <v>0</v>
      </c>
      <c r="Y570" s="222">
        <f t="shared" si="1390"/>
        <v>0</v>
      </c>
      <c r="Z570" s="222">
        <f t="shared" si="1391"/>
        <v>0</v>
      </c>
      <c r="AA570" s="222">
        <f t="shared" si="1392"/>
        <v>0</v>
      </c>
      <c r="AB570" s="222">
        <f t="shared" si="1393"/>
        <v>0</v>
      </c>
      <c r="AC570" s="222">
        <f t="shared" si="1394"/>
        <v>0</v>
      </c>
      <c r="AD570" s="222">
        <f t="shared" si="1395"/>
        <v>0</v>
      </c>
      <c r="AE570" s="222">
        <f t="shared" si="1396"/>
        <v>0</v>
      </c>
      <c r="AF570" s="222">
        <f t="shared" si="1397"/>
        <v>0</v>
      </c>
      <c r="AG570" s="222">
        <f t="shared" si="1398"/>
        <v>0</v>
      </c>
      <c r="AH570" s="222">
        <f t="shared" si="1399"/>
        <v>0</v>
      </c>
      <c r="AI570" s="222">
        <f t="shared" si="1400"/>
        <v>0</v>
      </c>
      <c r="AJ570" s="222">
        <f t="shared" si="1401"/>
        <v>0</v>
      </c>
      <c r="AK570" s="222">
        <f t="shared" si="1402"/>
        <v>0</v>
      </c>
      <c r="AL570" s="222">
        <f t="shared" si="1403"/>
        <v>0</v>
      </c>
      <c r="AM570" s="222">
        <f t="shared" si="1404"/>
        <v>0</v>
      </c>
      <c r="AN570" s="222">
        <f t="shared" si="1405"/>
        <v>0</v>
      </c>
      <c r="AO570" s="222">
        <f t="shared" si="1406"/>
        <v>0</v>
      </c>
      <c r="AP570" s="222">
        <f t="shared" si="1407"/>
        <v>0</v>
      </c>
      <c r="AQ570" s="222">
        <f t="shared" si="1408"/>
        <v>0</v>
      </c>
      <c r="AR570" s="222">
        <f t="shared" si="1409"/>
        <v>0</v>
      </c>
      <c r="AS570" s="222">
        <f t="shared" si="1410"/>
        <v>0</v>
      </c>
      <c r="AT570" s="222">
        <f t="shared" si="1411"/>
        <v>0</v>
      </c>
      <c r="AU570" s="222">
        <f t="shared" si="1412"/>
        <v>0</v>
      </c>
      <c r="AV570" s="222">
        <f t="shared" si="1413"/>
        <v>0</v>
      </c>
      <c r="AW570" s="222">
        <f t="shared" si="1414"/>
        <v>0</v>
      </c>
      <c r="AX570" s="222">
        <f t="shared" si="1415"/>
        <v>0</v>
      </c>
      <c r="AY570" s="222">
        <f t="shared" si="1416"/>
        <v>0</v>
      </c>
      <c r="AZ570" s="222">
        <f t="shared" si="1417"/>
        <v>0</v>
      </c>
      <c r="BA570" s="222">
        <f t="shared" si="1418"/>
        <v>0</v>
      </c>
      <c r="BB570" s="222">
        <f t="shared" si="1419"/>
        <v>0</v>
      </c>
      <c r="BC570" s="222">
        <f t="shared" si="1420"/>
        <v>0</v>
      </c>
      <c r="BD570" s="222">
        <f t="shared" si="1421"/>
        <v>0</v>
      </c>
      <c r="BE570" s="222">
        <f t="shared" si="1422"/>
        <v>0</v>
      </c>
      <c r="BF570" s="222">
        <f t="shared" si="1423"/>
        <v>0</v>
      </c>
      <c r="BG570" s="222">
        <f t="shared" si="1424"/>
        <v>0</v>
      </c>
      <c r="BH570" s="222">
        <f t="shared" si="1425"/>
        <v>0</v>
      </c>
      <c r="BI570" s="222">
        <f t="shared" si="1426"/>
        <v>0</v>
      </c>
      <c r="BJ570" s="222">
        <f t="shared" si="1427"/>
        <v>0</v>
      </c>
      <c r="BK570" s="222">
        <f t="shared" si="1428"/>
        <v>0</v>
      </c>
      <c r="BL570" s="222">
        <f t="shared" si="1429"/>
        <v>0</v>
      </c>
      <c r="BM570" s="222">
        <f t="shared" si="1430"/>
        <v>0</v>
      </c>
      <c r="BN570" s="222">
        <f t="shared" si="1431"/>
        <v>0</v>
      </c>
      <c r="BO570" s="222">
        <f t="shared" si="1432"/>
        <v>0</v>
      </c>
      <c r="BP570" s="222">
        <f t="shared" si="1433"/>
        <v>0</v>
      </c>
      <c r="BQ570" s="222">
        <f t="shared" si="1434"/>
        <v>0</v>
      </c>
      <c r="BR570" s="222">
        <f t="shared" si="1435"/>
        <v>0</v>
      </c>
      <c r="BS570" s="222">
        <f t="shared" si="1436"/>
        <v>0</v>
      </c>
      <c r="BT570" s="222">
        <f t="shared" si="1437"/>
        <v>0</v>
      </c>
      <c r="BU570" s="222">
        <f t="shared" si="1438"/>
        <v>0</v>
      </c>
      <c r="BV570" s="222">
        <f t="shared" si="1439"/>
        <v>0</v>
      </c>
      <c r="BW570" s="222">
        <f t="shared" si="1440"/>
        <v>0</v>
      </c>
      <c r="BX570" s="222">
        <f t="shared" si="1441"/>
        <v>0</v>
      </c>
      <c r="BY570" s="222">
        <f t="shared" si="1442"/>
        <v>0</v>
      </c>
      <c r="BZ570" s="222">
        <f t="shared" si="1443"/>
        <v>0</v>
      </c>
      <c r="CA570" s="222">
        <f t="shared" si="1444"/>
        <v>0</v>
      </c>
      <c r="CB570" s="222">
        <f t="shared" si="1445"/>
        <v>0</v>
      </c>
      <c r="CC570" s="222">
        <f t="shared" si="1446"/>
        <v>0</v>
      </c>
      <c r="CD570" s="222">
        <f t="shared" si="1447"/>
        <v>0</v>
      </c>
      <c r="CE570" s="222">
        <f t="shared" si="1448"/>
        <v>0</v>
      </c>
      <c r="CF570" s="222">
        <f t="shared" si="1449"/>
        <v>0</v>
      </c>
      <c r="CG570" s="222">
        <f t="shared" si="1450"/>
        <v>0</v>
      </c>
      <c r="CH570" s="222">
        <f t="shared" si="1451"/>
        <v>0</v>
      </c>
      <c r="CI570" s="222">
        <f t="shared" si="1452"/>
        <v>0</v>
      </c>
      <c r="CJ570" s="222">
        <f t="shared" si="1453"/>
        <v>0</v>
      </c>
      <c r="CK570" s="222">
        <f t="shared" si="1454"/>
        <v>0</v>
      </c>
      <c r="CL570" s="222">
        <f t="shared" si="1455"/>
        <v>0</v>
      </c>
      <c r="CM570" s="222">
        <f t="shared" si="1456"/>
        <v>0</v>
      </c>
      <c r="CN570" s="222">
        <f t="shared" si="1457"/>
        <v>0</v>
      </c>
      <c r="CO570" s="222">
        <f t="shared" si="1458"/>
        <v>0</v>
      </c>
      <c r="CP570" s="222">
        <f t="shared" si="1459"/>
        <v>0</v>
      </c>
      <c r="CQ570" s="222">
        <f t="shared" si="1460"/>
        <v>0</v>
      </c>
      <c r="CR570" s="222">
        <f t="shared" si="1461"/>
        <v>0</v>
      </c>
      <c r="CS570" s="222">
        <f t="shared" si="1462"/>
        <v>0</v>
      </c>
      <c r="CT570" s="222">
        <f t="shared" si="1463"/>
        <v>0</v>
      </c>
      <c r="CU570" s="222">
        <f t="shared" si="1464"/>
        <v>0</v>
      </c>
      <c r="CV570" s="222">
        <f t="shared" si="1465"/>
        <v>0</v>
      </c>
      <c r="CW570" s="222">
        <f t="shared" si="1466"/>
        <v>0</v>
      </c>
      <c r="CX570" s="222">
        <f t="shared" si="1467"/>
        <v>0</v>
      </c>
      <c r="CY570" s="222">
        <f t="shared" si="1468"/>
        <v>0</v>
      </c>
      <c r="CZ570" s="222">
        <f t="shared" si="1469"/>
        <v>0</v>
      </c>
      <c r="DA570" s="222">
        <f t="shared" si="1470"/>
        <v>0</v>
      </c>
      <c r="DB570" s="222">
        <f t="shared" si="1471"/>
        <v>0</v>
      </c>
      <c r="DC570" s="222">
        <f t="shared" si="1472"/>
        <v>0</v>
      </c>
      <c r="DD570" s="222">
        <f t="shared" si="1473"/>
        <v>0</v>
      </c>
      <c r="DE570" s="222">
        <f t="shared" si="1474"/>
        <v>0</v>
      </c>
      <c r="DF570" s="222">
        <f t="shared" si="1475"/>
        <v>0</v>
      </c>
      <c r="DG570" s="222">
        <f t="shared" si="1476"/>
        <v>0</v>
      </c>
      <c r="DH570" s="222">
        <f t="shared" si="1477"/>
        <v>0</v>
      </c>
      <c r="DI570" s="222">
        <f t="shared" si="1478"/>
        <v>0</v>
      </c>
      <c r="DJ570" s="222">
        <f t="shared" si="1479"/>
        <v>0</v>
      </c>
      <c r="DK570" s="222">
        <f t="shared" si="1480"/>
        <v>0</v>
      </c>
      <c r="DL570" s="222">
        <f t="shared" si="1481"/>
        <v>0</v>
      </c>
      <c r="DM570" s="222">
        <f t="shared" si="1482"/>
        <v>0</v>
      </c>
      <c r="DN570" s="222">
        <f t="shared" si="1483"/>
        <v>0</v>
      </c>
      <c r="DO570" s="222">
        <f t="shared" si="1484"/>
        <v>0</v>
      </c>
      <c r="DP570" s="222">
        <f t="shared" si="1485"/>
        <v>0</v>
      </c>
      <c r="DQ570" s="222">
        <f t="shared" si="1486"/>
        <v>0</v>
      </c>
      <c r="DR570" s="222">
        <f t="shared" si="1487"/>
        <v>0</v>
      </c>
      <c r="DS570" s="222">
        <f t="shared" si="1488"/>
        <v>0</v>
      </c>
      <c r="DT570" s="222">
        <f t="shared" si="1489"/>
        <v>0</v>
      </c>
      <c r="DU570" s="222">
        <f t="shared" si="1490"/>
        <v>0</v>
      </c>
      <c r="DV570" s="222">
        <f t="shared" si="1491"/>
        <v>0</v>
      </c>
      <c r="DW570" s="222">
        <f t="shared" si="1492"/>
        <v>0</v>
      </c>
      <c r="DX570" s="222">
        <f t="shared" si="1493"/>
        <v>0</v>
      </c>
      <c r="DY570" s="222">
        <f t="shared" si="1494"/>
        <v>0</v>
      </c>
      <c r="DZ570" s="222">
        <f t="shared" si="1495"/>
        <v>0</v>
      </c>
      <c r="EA570" s="222">
        <f t="shared" si="1496"/>
        <v>0</v>
      </c>
      <c r="EB570" s="222">
        <f t="shared" si="1497"/>
        <v>0</v>
      </c>
      <c r="EC570" s="222">
        <f t="shared" si="1498"/>
        <v>0</v>
      </c>
      <c r="ED570" s="222">
        <f t="shared" si="1499"/>
        <v>0</v>
      </c>
      <c r="EE570" s="222">
        <f t="shared" si="1500"/>
        <v>0</v>
      </c>
      <c r="EF570" s="222">
        <f t="shared" si="1501"/>
        <v>0</v>
      </c>
      <c r="EG570" s="222">
        <f t="shared" si="1502"/>
        <v>0</v>
      </c>
      <c r="EH570" s="222">
        <f t="shared" si="1503"/>
        <v>0</v>
      </c>
      <c r="EI570" s="222">
        <f t="shared" si="1504"/>
        <v>0</v>
      </c>
      <c r="EJ570" s="222">
        <f t="shared" si="1505"/>
        <v>0</v>
      </c>
      <c r="EK570" s="222">
        <f t="shared" si="1506"/>
        <v>0</v>
      </c>
      <c r="EL570" s="222">
        <f t="shared" si="1507"/>
        <v>0</v>
      </c>
      <c r="EM570" s="222">
        <f t="shared" si="1508"/>
        <v>0</v>
      </c>
      <c r="EN570" s="222">
        <f t="shared" si="1509"/>
        <v>0</v>
      </c>
      <c r="EO570" s="222">
        <f t="shared" si="1510"/>
        <v>0</v>
      </c>
      <c r="EP570" s="222">
        <f t="shared" si="1511"/>
        <v>0</v>
      </c>
      <c r="EQ570" s="222">
        <f t="shared" si="1512"/>
        <v>0</v>
      </c>
      <c r="ER570" s="222">
        <f t="shared" si="1513"/>
        <v>0</v>
      </c>
      <c r="ES570" s="222">
        <f t="shared" si="1514"/>
        <v>0</v>
      </c>
      <c r="ET570" s="222">
        <f t="shared" si="1515"/>
        <v>0</v>
      </c>
      <c r="EU570" s="222">
        <f t="shared" si="1516"/>
        <v>0</v>
      </c>
      <c r="EV570" s="222">
        <f t="shared" si="1517"/>
        <v>0</v>
      </c>
      <c r="EW570" s="222">
        <f t="shared" si="1518"/>
        <v>0</v>
      </c>
      <c r="EX570" s="222">
        <f t="shared" si="1519"/>
        <v>0</v>
      </c>
      <c r="EY570" s="222">
        <f t="shared" si="1520"/>
        <v>0</v>
      </c>
      <c r="EZ570" s="222">
        <f t="shared" si="1521"/>
        <v>0</v>
      </c>
      <c r="FA570" s="222">
        <f t="shared" si="1522"/>
        <v>0</v>
      </c>
      <c r="FB570" s="222">
        <f t="shared" si="1523"/>
        <v>0</v>
      </c>
      <c r="FC570" s="222">
        <f t="shared" si="1524"/>
        <v>0</v>
      </c>
      <c r="FD570" s="222">
        <f t="shared" si="1525"/>
        <v>0</v>
      </c>
      <c r="FE570" s="222">
        <f t="shared" si="1526"/>
        <v>0</v>
      </c>
      <c r="FF570" s="222">
        <f t="shared" si="1527"/>
        <v>0</v>
      </c>
      <c r="FG570" s="222">
        <f t="shared" si="1528"/>
        <v>0</v>
      </c>
      <c r="FH570" s="222">
        <f t="shared" si="1529"/>
        <v>0</v>
      </c>
      <c r="FI570" s="222">
        <f t="shared" si="1530"/>
        <v>0</v>
      </c>
      <c r="FJ570" s="222">
        <f t="shared" si="1531"/>
        <v>0</v>
      </c>
      <c r="FK570" s="222">
        <f t="shared" si="1532"/>
        <v>0</v>
      </c>
      <c r="FL570" s="222">
        <f t="shared" si="1533"/>
        <v>0</v>
      </c>
      <c r="FM570" s="222">
        <f t="shared" si="1534"/>
        <v>0</v>
      </c>
      <c r="FN570" s="222">
        <f t="shared" si="1535"/>
        <v>0</v>
      </c>
      <c r="FO570" s="222">
        <f t="shared" si="1536"/>
        <v>0</v>
      </c>
      <c r="FP570" s="222">
        <f t="shared" si="1537"/>
        <v>0</v>
      </c>
      <c r="FQ570" s="222">
        <f t="shared" si="1538"/>
        <v>0</v>
      </c>
      <c r="FR570" s="222">
        <f t="shared" si="1539"/>
        <v>0</v>
      </c>
      <c r="FS570" s="222">
        <f t="shared" si="1540"/>
        <v>0</v>
      </c>
      <c r="FT570" s="222">
        <f t="shared" si="1541"/>
        <v>0</v>
      </c>
      <c r="FU570" s="222">
        <f t="shared" si="1542"/>
        <v>0</v>
      </c>
      <c r="FV570" s="222">
        <f t="shared" si="1543"/>
        <v>0</v>
      </c>
      <c r="FW570" s="222">
        <f t="shared" si="1544"/>
        <v>0</v>
      </c>
      <c r="FX570" s="222">
        <f t="shared" si="1545"/>
        <v>0</v>
      </c>
      <c r="FY570" s="222">
        <f t="shared" si="1546"/>
        <v>0</v>
      </c>
      <c r="FZ570" s="222">
        <f t="shared" si="1547"/>
        <v>0</v>
      </c>
      <c r="GA570" s="222">
        <f t="shared" si="1548"/>
        <v>0</v>
      </c>
      <c r="GB570" s="222">
        <f t="shared" si="1549"/>
        <v>0</v>
      </c>
      <c r="GC570" s="222">
        <f t="shared" si="1550"/>
        <v>0</v>
      </c>
      <c r="GD570" s="222">
        <f t="shared" si="1551"/>
        <v>0</v>
      </c>
      <c r="GE570" s="222">
        <f t="shared" si="1552"/>
        <v>0</v>
      </c>
      <c r="GF570" s="222">
        <f t="shared" si="1553"/>
        <v>0</v>
      </c>
      <c r="GG570" s="222">
        <f t="shared" si="1554"/>
        <v>0</v>
      </c>
      <c r="GH570" s="222">
        <f t="shared" si="1555"/>
        <v>0</v>
      </c>
      <c r="GI570" s="222">
        <f t="shared" si="1556"/>
        <v>0</v>
      </c>
      <c r="GJ570" s="222">
        <f t="shared" si="1557"/>
        <v>0</v>
      </c>
      <c r="GK570" s="222">
        <f t="shared" si="1558"/>
        <v>0</v>
      </c>
      <c r="GL570" s="222">
        <f t="shared" si="1559"/>
        <v>0</v>
      </c>
      <c r="GM570" s="222">
        <f t="shared" si="1560"/>
        <v>0</v>
      </c>
      <c r="GN570" s="222">
        <f t="shared" si="1561"/>
        <v>0</v>
      </c>
      <c r="GO570" s="222">
        <f t="shared" si="1562"/>
        <v>0</v>
      </c>
      <c r="GP570" s="222">
        <f t="shared" si="1563"/>
        <v>0</v>
      </c>
      <c r="GQ570" s="222">
        <f t="shared" si="1564"/>
        <v>0</v>
      </c>
      <c r="GR570" s="222">
        <f t="shared" si="1565"/>
        <v>0</v>
      </c>
      <c r="GS570" s="222">
        <f t="shared" si="1566"/>
        <v>0</v>
      </c>
      <c r="GT570" s="222">
        <f t="shared" si="1567"/>
        <v>0</v>
      </c>
      <c r="GU570" s="222">
        <f t="shared" si="1568"/>
        <v>0</v>
      </c>
      <c r="GV570" s="222">
        <f t="shared" si="1569"/>
        <v>0</v>
      </c>
      <c r="GW570" s="222">
        <f t="shared" si="1570"/>
        <v>0</v>
      </c>
      <c r="GX570" s="222">
        <f t="shared" si="1571"/>
        <v>0</v>
      </c>
      <c r="GY570" s="222">
        <f t="shared" si="1572"/>
        <v>0</v>
      </c>
      <c r="GZ570" s="222">
        <f t="shared" si="1573"/>
        <v>0</v>
      </c>
      <c r="HA570" s="222">
        <f t="shared" si="1574"/>
        <v>0</v>
      </c>
      <c r="HB570" s="222">
        <f t="shared" si="1575"/>
        <v>0</v>
      </c>
      <c r="HC570" s="222">
        <f t="shared" si="1576"/>
        <v>0</v>
      </c>
      <c r="HD570" s="222">
        <f t="shared" si="1577"/>
        <v>0</v>
      </c>
      <c r="HE570" s="222">
        <f t="shared" si="1578"/>
        <v>0</v>
      </c>
      <c r="HF570" s="222">
        <f t="shared" si="1579"/>
        <v>0</v>
      </c>
      <c r="HG570" s="222">
        <f t="shared" si="1580"/>
        <v>0</v>
      </c>
      <c r="HH570" s="222">
        <f t="shared" si="1581"/>
        <v>0</v>
      </c>
      <c r="HI570" s="222">
        <f t="shared" si="1582"/>
        <v>0</v>
      </c>
      <c r="HJ570" s="222">
        <f t="shared" si="1583"/>
        <v>0</v>
      </c>
      <c r="HK570" s="222">
        <f t="shared" si="1584"/>
        <v>0</v>
      </c>
      <c r="HL570" s="222">
        <f t="shared" si="1585"/>
        <v>0</v>
      </c>
      <c r="HM570" s="222">
        <f t="shared" si="1586"/>
        <v>0</v>
      </c>
      <c r="HN570" s="222">
        <f t="shared" si="1587"/>
        <v>0</v>
      </c>
      <c r="HO570" s="222">
        <f t="shared" si="1588"/>
        <v>0</v>
      </c>
      <c r="HP570" s="222">
        <f t="shared" si="1589"/>
        <v>0</v>
      </c>
      <c r="HQ570" s="222">
        <f t="shared" si="1590"/>
        <v>0</v>
      </c>
      <c r="HR570" s="222">
        <f t="shared" si="1591"/>
        <v>0</v>
      </c>
      <c r="HS570" s="222">
        <f t="shared" si="1592"/>
        <v>0</v>
      </c>
      <c r="HT570" s="222">
        <f t="shared" si="1593"/>
        <v>0</v>
      </c>
      <c r="HU570" s="222">
        <f t="shared" si="1594"/>
        <v>0</v>
      </c>
      <c r="HV570" s="222">
        <f t="shared" si="1595"/>
        <v>0</v>
      </c>
      <c r="HW570" s="222">
        <f t="shared" si="1596"/>
        <v>0</v>
      </c>
      <c r="HX570" s="222">
        <f t="shared" si="1597"/>
        <v>0</v>
      </c>
      <c r="HY570" s="222">
        <f t="shared" si="1598"/>
        <v>0</v>
      </c>
      <c r="HZ570" s="222">
        <f t="shared" si="1599"/>
        <v>0</v>
      </c>
      <c r="IA570" s="222">
        <f t="shared" si="1600"/>
        <v>0</v>
      </c>
      <c r="IB570" s="222">
        <f t="shared" si="1601"/>
        <v>0</v>
      </c>
      <c r="IC570" s="222">
        <f t="shared" si="1602"/>
        <v>0</v>
      </c>
      <c r="ID570" s="222">
        <f t="shared" si="1603"/>
        <v>0</v>
      </c>
      <c r="IE570" s="222">
        <f t="shared" si="1604"/>
        <v>0</v>
      </c>
      <c r="IF570" s="222">
        <f t="shared" si="1605"/>
        <v>0</v>
      </c>
      <c r="IG570" s="222">
        <f t="shared" si="1606"/>
        <v>0</v>
      </c>
      <c r="IH570" s="222">
        <f t="shared" si="1607"/>
        <v>0</v>
      </c>
      <c r="II570" s="222">
        <f t="shared" si="1608"/>
        <v>0</v>
      </c>
      <c r="IJ570" s="222">
        <f t="shared" si="1609"/>
        <v>0</v>
      </c>
      <c r="IK570" s="222">
        <f t="shared" si="1610"/>
        <v>0</v>
      </c>
      <c r="IL570" s="222">
        <f t="shared" si="1611"/>
        <v>0</v>
      </c>
      <c r="IM570" s="222">
        <f t="shared" si="1612"/>
        <v>0</v>
      </c>
      <c r="IN570" s="222">
        <f t="shared" si="1613"/>
        <v>0</v>
      </c>
      <c r="IO570" s="222">
        <f t="shared" si="1614"/>
        <v>0</v>
      </c>
      <c r="IP570" s="222">
        <f t="shared" si="1615"/>
        <v>0</v>
      </c>
      <c r="IQ570" s="222">
        <f t="shared" si="1616"/>
        <v>0</v>
      </c>
      <c r="IR570" s="222">
        <f t="shared" si="1617"/>
        <v>0</v>
      </c>
      <c r="IS570" s="222">
        <f t="shared" si="1618"/>
        <v>0</v>
      </c>
      <c r="IT570" s="222">
        <f t="shared" si="1619"/>
        <v>0</v>
      </c>
      <c r="IU570" s="222">
        <f t="shared" si="1620"/>
        <v>0</v>
      </c>
      <c r="IV570" s="222">
        <f t="shared" si="1621"/>
        <v>0</v>
      </c>
      <c r="IW570" s="222">
        <f t="shared" si="1622"/>
        <v>0</v>
      </c>
      <c r="IX570" s="222">
        <f t="shared" si="1623"/>
        <v>0</v>
      </c>
      <c r="IY570" s="222">
        <f t="shared" si="1624"/>
        <v>0</v>
      </c>
      <c r="IZ570" s="222">
        <f t="shared" si="1625"/>
        <v>0</v>
      </c>
      <c r="JA570" s="222">
        <f t="shared" si="1626"/>
        <v>0</v>
      </c>
      <c r="JB570" s="222">
        <f t="shared" si="1627"/>
        <v>0</v>
      </c>
    </row>
    <row r="571" spans="2:262">
      <c r="B571" s="230">
        <v>210</v>
      </c>
      <c r="C571" s="229">
        <f t="shared" si="1628"/>
        <v>4.1015624999999984E-3</v>
      </c>
      <c r="D571" s="226">
        <f t="shared" ca="1" si="1371"/>
        <v>24.612039142119684</v>
      </c>
      <c r="E571" s="225">
        <f ca="1">HH361</f>
        <v>0.61203914211968391</v>
      </c>
      <c r="F571" s="224">
        <v>210</v>
      </c>
      <c r="G571" s="222">
        <f t="shared" si="1372"/>
        <v>0</v>
      </c>
      <c r="H571" s="222">
        <f t="shared" si="1373"/>
        <v>0</v>
      </c>
      <c r="I571" s="222">
        <f t="shared" si="1374"/>
        <v>0</v>
      </c>
      <c r="J571" s="222">
        <f t="shared" si="1375"/>
        <v>0</v>
      </c>
      <c r="K571" s="222">
        <f t="shared" si="1376"/>
        <v>0</v>
      </c>
      <c r="L571" s="222">
        <f t="shared" si="1377"/>
        <v>0</v>
      </c>
      <c r="M571" s="222">
        <f t="shared" si="1378"/>
        <v>0</v>
      </c>
      <c r="N571" s="222">
        <f t="shared" si="1379"/>
        <v>0</v>
      </c>
      <c r="O571" s="222">
        <f t="shared" si="1380"/>
        <v>0</v>
      </c>
      <c r="P571" s="222">
        <f t="shared" si="1381"/>
        <v>0</v>
      </c>
      <c r="Q571" s="222">
        <f t="shared" si="1382"/>
        <v>0</v>
      </c>
      <c r="R571" s="222">
        <f t="shared" si="1383"/>
        <v>0</v>
      </c>
      <c r="S571" s="222">
        <f t="shared" si="1384"/>
        <v>0</v>
      </c>
      <c r="T571" s="222">
        <f t="shared" si="1385"/>
        <v>0</v>
      </c>
      <c r="U571" s="222">
        <f t="shared" si="1386"/>
        <v>0</v>
      </c>
      <c r="V571" s="222">
        <f t="shared" si="1387"/>
        <v>0</v>
      </c>
      <c r="W571" s="222">
        <f t="shared" si="1388"/>
        <v>0</v>
      </c>
      <c r="X571" s="222">
        <f t="shared" si="1389"/>
        <v>0</v>
      </c>
      <c r="Y571" s="222">
        <f t="shared" si="1390"/>
        <v>0</v>
      </c>
      <c r="Z571" s="222">
        <f t="shared" si="1391"/>
        <v>0</v>
      </c>
      <c r="AA571" s="222">
        <f t="shared" si="1392"/>
        <v>0</v>
      </c>
      <c r="AB571" s="222">
        <f t="shared" si="1393"/>
        <v>0</v>
      </c>
      <c r="AC571" s="222">
        <f t="shared" si="1394"/>
        <v>0</v>
      </c>
      <c r="AD571" s="222">
        <f t="shared" si="1395"/>
        <v>0</v>
      </c>
      <c r="AE571" s="222">
        <f t="shared" si="1396"/>
        <v>0</v>
      </c>
      <c r="AF571" s="222">
        <f t="shared" si="1397"/>
        <v>0</v>
      </c>
      <c r="AG571" s="222">
        <f t="shared" si="1398"/>
        <v>0</v>
      </c>
      <c r="AH571" s="222">
        <f t="shared" si="1399"/>
        <v>0</v>
      </c>
      <c r="AI571" s="222">
        <f t="shared" si="1400"/>
        <v>0</v>
      </c>
      <c r="AJ571" s="222">
        <f t="shared" si="1401"/>
        <v>0</v>
      </c>
      <c r="AK571" s="222">
        <f t="shared" si="1402"/>
        <v>0</v>
      </c>
      <c r="AL571" s="222">
        <f t="shared" si="1403"/>
        <v>0</v>
      </c>
      <c r="AM571" s="222">
        <f t="shared" si="1404"/>
        <v>0</v>
      </c>
      <c r="AN571" s="222">
        <f t="shared" si="1405"/>
        <v>0</v>
      </c>
      <c r="AO571" s="222">
        <f t="shared" si="1406"/>
        <v>0</v>
      </c>
      <c r="AP571" s="222">
        <f t="shared" si="1407"/>
        <v>0</v>
      </c>
      <c r="AQ571" s="222">
        <f t="shared" si="1408"/>
        <v>0</v>
      </c>
      <c r="AR571" s="222">
        <f t="shared" si="1409"/>
        <v>0</v>
      </c>
      <c r="AS571" s="222">
        <f t="shared" si="1410"/>
        <v>0</v>
      </c>
      <c r="AT571" s="222">
        <f t="shared" si="1411"/>
        <v>0</v>
      </c>
      <c r="AU571" s="222">
        <f t="shared" si="1412"/>
        <v>0</v>
      </c>
      <c r="AV571" s="222">
        <f t="shared" si="1413"/>
        <v>0</v>
      </c>
      <c r="AW571" s="222">
        <f t="shared" si="1414"/>
        <v>0</v>
      </c>
      <c r="AX571" s="222">
        <f t="shared" si="1415"/>
        <v>0</v>
      </c>
      <c r="AY571" s="222">
        <f t="shared" si="1416"/>
        <v>0</v>
      </c>
      <c r="AZ571" s="222">
        <f t="shared" si="1417"/>
        <v>0</v>
      </c>
      <c r="BA571" s="222">
        <f t="shared" si="1418"/>
        <v>0</v>
      </c>
      <c r="BB571" s="222">
        <f t="shared" si="1419"/>
        <v>0</v>
      </c>
      <c r="BC571" s="222">
        <f t="shared" si="1420"/>
        <v>0</v>
      </c>
      <c r="BD571" s="222">
        <f t="shared" si="1421"/>
        <v>0</v>
      </c>
      <c r="BE571" s="222">
        <f t="shared" si="1422"/>
        <v>0</v>
      </c>
      <c r="BF571" s="222">
        <f t="shared" si="1423"/>
        <v>0</v>
      </c>
      <c r="BG571" s="222">
        <f t="shared" si="1424"/>
        <v>0</v>
      </c>
      <c r="BH571" s="222">
        <f t="shared" si="1425"/>
        <v>0</v>
      </c>
      <c r="BI571" s="222">
        <f t="shared" si="1426"/>
        <v>0</v>
      </c>
      <c r="BJ571" s="222">
        <f t="shared" si="1427"/>
        <v>0</v>
      </c>
      <c r="BK571" s="222">
        <f t="shared" si="1428"/>
        <v>0</v>
      </c>
      <c r="BL571" s="222">
        <f t="shared" si="1429"/>
        <v>0</v>
      </c>
      <c r="BM571" s="222">
        <f t="shared" si="1430"/>
        <v>0</v>
      </c>
      <c r="BN571" s="222">
        <f t="shared" si="1431"/>
        <v>0</v>
      </c>
      <c r="BO571" s="222">
        <f t="shared" si="1432"/>
        <v>0</v>
      </c>
      <c r="BP571" s="222">
        <f t="shared" si="1433"/>
        <v>0</v>
      </c>
      <c r="BQ571" s="222">
        <f t="shared" si="1434"/>
        <v>0</v>
      </c>
      <c r="BR571" s="222">
        <f t="shared" si="1435"/>
        <v>0</v>
      </c>
      <c r="BS571" s="222">
        <f t="shared" si="1436"/>
        <v>0</v>
      </c>
      <c r="BT571" s="222">
        <f t="shared" si="1437"/>
        <v>0</v>
      </c>
      <c r="BU571" s="222">
        <f t="shared" si="1438"/>
        <v>0</v>
      </c>
      <c r="BV571" s="222">
        <f t="shared" si="1439"/>
        <v>0</v>
      </c>
      <c r="BW571" s="222">
        <f t="shared" si="1440"/>
        <v>0</v>
      </c>
      <c r="BX571" s="222">
        <f t="shared" si="1441"/>
        <v>0</v>
      </c>
      <c r="BY571" s="222">
        <f t="shared" si="1442"/>
        <v>0</v>
      </c>
      <c r="BZ571" s="222">
        <f t="shared" si="1443"/>
        <v>0</v>
      </c>
      <c r="CA571" s="222">
        <f t="shared" si="1444"/>
        <v>0</v>
      </c>
      <c r="CB571" s="222">
        <f t="shared" si="1445"/>
        <v>0</v>
      </c>
      <c r="CC571" s="222">
        <f t="shared" si="1446"/>
        <v>0</v>
      </c>
      <c r="CD571" s="222">
        <f t="shared" si="1447"/>
        <v>0</v>
      </c>
      <c r="CE571" s="222">
        <f t="shared" si="1448"/>
        <v>0</v>
      </c>
      <c r="CF571" s="222">
        <f t="shared" si="1449"/>
        <v>0</v>
      </c>
      <c r="CG571" s="222">
        <f t="shared" si="1450"/>
        <v>0</v>
      </c>
      <c r="CH571" s="222">
        <f t="shared" si="1451"/>
        <v>0</v>
      </c>
      <c r="CI571" s="222">
        <f t="shared" si="1452"/>
        <v>0</v>
      </c>
      <c r="CJ571" s="222">
        <f t="shared" si="1453"/>
        <v>0</v>
      </c>
      <c r="CK571" s="222">
        <f t="shared" si="1454"/>
        <v>0</v>
      </c>
      <c r="CL571" s="222">
        <f t="shared" si="1455"/>
        <v>0</v>
      </c>
      <c r="CM571" s="222">
        <f t="shared" si="1456"/>
        <v>0</v>
      </c>
      <c r="CN571" s="222">
        <f t="shared" si="1457"/>
        <v>0</v>
      </c>
      <c r="CO571" s="222">
        <f t="shared" si="1458"/>
        <v>0</v>
      </c>
      <c r="CP571" s="222">
        <f t="shared" si="1459"/>
        <v>0</v>
      </c>
      <c r="CQ571" s="222">
        <f t="shared" si="1460"/>
        <v>0</v>
      </c>
      <c r="CR571" s="222">
        <f t="shared" si="1461"/>
        <v>0</v>
      </c>
      <c r="CS571" s="222">
        <f t="shared" si="1462"/>
        <v>0</v>
      </c>
      <c r="CT571" s="222">
        <f t="shared" si="1463"/>
        <v>0</v>
      </c>
      <c r="CU571" s="222">
        <f t="shared" si="1464"/>
        <v>0</v>
      </c>
      <c r="CV571" s="222">
        <f t="shared" si="1465"/>
        <v>0</v>
      </c>
      <c r="CW571" s="222">
        <f t="shared" si="1466"/>
        <v>0</v>
      </c>
      <c r="CX571" s="222">
        <f t="shared" si="1467"/>
        <v>0</v>
      </c>
      <c r="CY571" s="222">
        <f t="shared" si="1468"/>
        <v>0</v>
      </c>
      <c r="CZ571" s="222">
        <f t="shared" si="1469"/>
        <v>0</v>
      </c>
      <c r="DA571" s="222">
        <f t="shared" si="1470"/>
        <v>0</v>
      </c>
      <c r="DB571" s="222">
        <f t="shared" si="1471"/>
        <v>0</v>
      </c>
      <c r="DC571" s="222">
        <f t="shared" si="1472"/>
        <v>0</v>
      </c>
      <c r="DD571" s="222">
        <f t="shared" si="1473"/>
        <v>0</v>
      </c>
      <c r="DE571" s="222">
        <f t="shared" si="1474"/>
        <v>0</v>
      </c>
      <c r="DF571" s="222">
        <f t="shared" si="1475"/>
        <v>0</v>
      </c>
      <c r="DG571" s="222">
        <f t="shared" si="1476"/>
        <v>0</v>
      </c>
      <c r="DH571" s="222">
        <f t="shared" si="1477"/>
        <v>0</v>
      </c>
      <c r="DI571" s="222">
        <f t="shared" si="1478"/>
        <v>0</v>
      </c>
      <c r="DJ571" s="222">
        <f t="shared" si="1479"/>
        <v>0</v>
      </c>
      <c r="DK571" s="222">
        <f t="shared" si="1480"/>
        <v>0</v>
      </c>
      <c r="DL571" s="222">
        <f t="shared" si="1481"/>
        <v>0</v>
      </c>
      <c r="DM571" s="222">
        <f t="shared" si="1482"/>
        <v>0</v>
      </c>
      <c r="DN571" s="222">
        <f t="shared" si="1483"/>
        <v>0</v>
      </c>
      <c r="DO571" s="222">
        <f t="shared" si="1484"/>
        <v>0</v>
      </c>
      <c r="DP571" s="222">
        <f t="shared" si="1485"/>
        <v>0</v>
      </c>
      <c r="DQ571" s="222">
        <f t="shared" si="1486"/>
        <v>0</v>
      </c>
      <c r="DR571" s="222">
        <f t="shared" si="1487"/>
        <v>0</v>
      </c>
      <c r="DS571" s="222">
        <f t="shared" si="1488"/>
        <v>0</v>
      </c>
      <c r="DT571" s="222">
        <f t="shared" si="1489"/>
        <v>0</v>
      </c>
      <c r="DU571" s="222">
        <f t="shared" si="1490"/>
        <v>0</v>
      </c>
      <c r="DV571" s="222">
        <f t="shared" si="1491"/>
        <v>0</v>
      </c>
      <c r="DW571" s="222">
        <f t="shared" si="1492"/>
        <v>0</v>
      </c>
      <c r="DX571" s="222">
        <f t="shared" si="1493"/>
        <v>0</v>
      </c>
      <c r="DY571" s="222">
        <f t="shared" si="1494"/>
        <v>0</v>
      </c>
      <c r="DZ571" s="222">
        <f t="shared" si="1495"/>
        <v>0</v>
      </c>
      <c r="EA571" s="222">
        <f t="shared" si="1496"/>
        <v>0</v>
      </c>
      <c r="EB571" s="222">
        <f t="shared" si="1497"/>
        <v>0</v>
      </c>
      <c r="EC571" s="222">
        <f t="shared" si="1498"/>
        <v>0</v>
      </c>
      <c r="ED571" s="222">
        <f t="shared" si="1499"/>
        <v>0</v>
      </c>
      <c r="EE571" s="222">
        <f t="shared" si="1500"/>
        <v>0</v>
      </c>
      <c r="EF571" s="222">
        <f t="shared" si="1501"/>
        <v>0</v>
      </c>
      <c r="EG571" s="222">
        <f t="shared" si="1502"/>
        <v>0</v>
      </c>
      <c r="EH571" s="222">
        <f t="shared" si="1503"/>
        <v>0</v>
      </c>
      <c r="EI571" s="222">
        <f t="shared" si="1504"/>
        <v>0</v>
      </c>
      <c r="EJ571" s="222">
        <f t="shared" si="1505"/>
        <v>0</v>
      </c>
      <c r="EK571" s="222">
        <f t="shared" si="1506"/>
        <v>0</v>
      </c>
      <c r="EL571" s="222">
        <f t="shared" si="1507"/>
        <v>0</v>
      </c>
      <c r="EM571" s="222">
        <f t="shared" si="1508"/>
        <v>0</v>
      </c>
      <c r="EN571" s="222">
        <f t="shared" si="1509"/>
        <v>0</v>
      </c>
      <c r="EO571" s="222">
        <f t="shared" si="1510"/>
        <v>0</v>
      </c>
      <c r="EP571" s="222">
        <f t="shared" si="1511"/>
        <v>0</v>
      </c>
      <c r="EQ571" s="222">
        <f t="shared" si="1512"/>
        <v>0</v>
      </c>
      <c r="ER571" s="222">
        <f t="shared" si="1513"/>
        <v>0</v>
      </c>
      <c r="ES571" s="222">
        <f t="shared" si="1514"/>
        <v>0</v>
      </c>
      <c r="ET571" s="222">
        <f t="shared" si="1515"/>
        <v>0</v>
      </c>
      <c r="EU571" s="222">
        <f t="shared" si="1516"/>
        <v>0</v>
      </c>
      <c r="EV571" s="222">
        <f t="shared" si="1517"/>
        <v>0</v>
      </c>
      <c r="EW571" s="222">
        <f t="shared" si="1518"/>
        <v>0</v>
      </c>
      <c r="EX571" s="222">
        <f t="shared" si="1519"/>
        <v>0</v>
      </c>
      <c r="EY571" s="222">
        <f t="shared" si="1520"/>
        <v>0</v>
      </c>
      <c r="EZ571" s="222">
        <f t="shared" si="1521"/>
        <v>0</v>
      </c>
      <c r="FA571" s="222">
        <f t="shared" si="1522"/>
        <v>0</v>
      </c>
      <c r="FB571" s="222">
        <f t="shared" si="1523"/>
        <v>0</v>
      </c>
      <c r="FC571" s="222">
        <f t="shared" si="1524"/>
        <v>0</v>
      </c>
      <c r="FD571" s="222">
        <f t="shared" si="1525"/>
        <v>0</v>
      </c>
      <c r="FE571" s="222">
        <f t="shared" si="1526"/>
        <v>0</v>
      </c>
      <c r="FF571" s="222">
        <f t="shared" si="1527"/>
        <v>0</v>
      </c>
      <c r="FG571" s="222">
        <f t="shared" si="1528"/>
        <v>0</v>
      </c>
      <c r="FH571" s="222">
        <f t="shared" si="1529"/>
        <v>0</v>
      </c>
      <c r="FI571" s="222">
        <f t="shared" si="1530"/>
        <v>0</v>
      </c>
      <c r="FJ571" s="222">
        <f t="shared" si="1531"/>
        <v>0</v>
      </c>
      <c r="FK571" s="222">
        <f t="shared" si="1532"/>
        <v>0</v>
      </c>
      <c r="FL571" s="222">
        <f t="shared" si="1533"/>
        <v>0</v>
      </c>
      <c r="FM571" s="222">
        <f t="shared" si="1534"/>
        <v>0</v>
      </c>
      <c r="FN571" s="222">
        <f t="shared" si="1535"/>
        <v>0</v>
      </c>
      <c r="FO571" s="222">
        <f t="shared" si="1536"/>
        <v>0</v>
      </c>
      <c r="FP571" s="222">
        <f t="shared" si="1537"/>
        <v>0</v>
      </c>
      <c r="FQ571" s="222">
        <f t="shared" si="1538"/>
        <v>0</v>
      </c>
      <c r="FR571" s="222">
        <f t="shared" si="1539"/>
        <v>0</v>
      </c>
      <c r="FS571" s="222">
        <f t="shared" si="1540"/>
        <v>0</v>
      </c>
      <c r="FT571" s="222">
        <f t="shared" si="1541"/>
        <v>0</v>
      </c>
      <c r="FU571" s="222">
        <f t="shared" si="1542"/>
        <v>0</v>
      </c>
      <c r="FV571" s="222">
        <f t="shared" si="1543"/>
        <v>0</v>
      </c>
      <c r="FW571" s="222">
        <f t="shared" si="1544"/>
        <v>0</v>
      </c>
      <c r="FX571" s="222">
        <f t="shared" si="1545"/>
        <v>0</v>
      </c>
      <c r="FY571" s="222">
        <f t="shared" si="1546"/>
        <v>0</v>
      </c>
      <c r="FZ571" s="222">
        <f t="shared" si="1547"/>
        <v>0</v>
      </c>
      <c r="GA571" s="222">
        <f t="shared" si="1548"/>
        <v>0</v>
      </c>
      <c r="GB571" s="222">
        <f t="shared" si="1549"/>
        <v>0</v>
      </c>
      <c r="GC571" s="222">
        <f t="shared" si="1550"/>
        <v>0</v>
      </c>
      <c r="GD571" s="222">
        <f t="shared" si="1551"/>
        <v>0</v>
      </c>
      <c r="GE571" s="222">
        <f t="shared" si="1552"/>
        <v>0</v>
      </c>
      <c r="GF571" s="222">
        <f t="shared" si="1553"/>
        <v>0</v>
      </c>
      <c r="GG571" s="222">
        <f t="shared" si="1554"/>
        <v>0</v>
      </c>
      <c r="GH571" s="222">
        <f t="shared" si="1555"/>
        <v>0</v>
      </c>
      <c r="GI571" s="222">
        <f t="shared" si="1556"/>
        <v>0</v>
      </c>
      <c r="GJ571" s="222">
        <f t="shared" si="1557"/>
        <v>0</v>
      </c>
      <c r="GK571" s="222">
        <f t="shared" si="1558"/>
        <v>0</v>
      </c>
      <c r="GL571" s="222">
        <f t="shared" si="1559"/>
        <v>0</v>
      </c>
      <c r="GM571" s="222">
        <f t="shared" si="1560"/>
        <v>0</v>
      </c>
      <c r="GN571" s="222">
        <f t="shared" si="1561"/>
        <v>0</v>
      </c>
      <c r="GO571" s="222">
        <f t="shared" si="1562"/>
        <v>0</v>
      </c>
      <c r="GP571" s="222">
        <f t="shared" si="1563"/>
        <v>0</v>
      </c>
      <c r="GQ571" s="222">
        <f t="shared" si="1564"/>
        <v>0</v>
      </c>
      <c r="GR571" s="222">
        <f t="shared" si="1565"/>
        <v>0</v>
      </c>
      <c r="GS571" s="222">
        <f t="shared" si="1566"/>
        <v>0</v>
      </c>
      <c r="GT571" s="222">
        <f t="shared" si="1567"/>
        <v>0</v>
      </c>
      <c r="GU571" s="222">
        <f t="shared" si="1568"/>
        <v>0</v>
      </c>
      <c r="GV571" s="222">
        <f t="shared" si="1569"/>
        <v>0</v>
      </c>
      <c r="GW571" s="222">
        <f t="shared" si="1570"/>
        <v>0</v>
      </c>
      <c r="GX571" s="222">
        <f t="shared" si="1571"/>
        <v>0</v>
      </c>
      <c r="GY571" s="222">
        <f t="shared" si="1572"/>
        <v>0</v>
      </c>
      <c r="GZ571" s="222">
        <f t="shared" si="1573"/>
        <v>0</v>
      </c>
      <c r="HA571" s="222">
        <f t="shared" si="1574"/>
        <v>0</v>
      </c>
      <c r="HB571" s="222">
        <f t="shared" si="1575"/>
        <v>0</v>
      </c>
      <c r="HC571" s="222">
        <f t="shared" si="1576"/>
        <v>0</v>
      </c>
      <c r="HD571" s="222">
        <f t="shared" si="1577"/>
        <v>0</v>
      </c>
      <c r="HE571" s="222">
        <f t="shared" si="1578"/>
        <v>0</v>
      </c>
      <c r="HF571" s="222">
        <f t="shared" si="1579"/>
        <v>0</v>
      </c>
      <c r="HG571" s="222">
        <f t="shared" si="1580"/>
        <v>0</v>
      </c>
      <c r="HH571" s="222">
        <f t="shared" si="1581"/>
        <v>0</v>
      </c>
      <c r="HI571" s="222">
        <f t="shared" si="1582"/>
        <v>0</v>
      </c>
      <c r="HJ571" s="222">
        <f t="shared" si="1583"/>
        <v>0</v>
      </c>
      <c r="HK571" s="222">
        <f t="shared" si="1584"/>
        <v>0</v>
      </c>
      <c r="HL571" s="222">
        <f t="shared" si="1585"/>
        <v>0</v>
      </c>
      <c r="HM571" s="222">
        <f t="shared" si="1586"/>
        <v>0</v>
      </c>
      <c r="HN571" s="222">
        <f t="shared" si="1587"/>
        <v>0</v>
      </c>
      <c r="HO571" s="222">
        <f t="shared" si="1588"/>
        <v>0</v>
      </c>
      <c r="HP571" s="222">
        <f t="shared" si="1589"/>
        <v>0</v>
      </c>
      <c r="HQ571" s="222">
        <f t="shared" si="1590"/>
        <v>0</v>
      </c>
      <c r="HR571" s="222">
        <f t="shared" si="1591"/>
        <v>0</v>
      </c>
      <c r="HS571" s="222">
        <f t="shared" si="1592"/>
        <v>0</v>
      </c>
      <c r="HT571" s="222">
        <f t="shared" si="1593"/>
        <v>0</v>
      </c>
      <c r="HU571" s="222">
        <f t="shared" si="1594"/>
        <v>0</v>
      </c>
      <c r="HV571" s="222">
        <f t="shared" si="1595"/>
        <v>0</v>
      </c>
      <c r="HW571" s="222">
        <f t="shared" si="1596"/>
        <v>0</v>
      </c>
      <c r="HX571" s="222">
        <f t="shared" si="1597"/>
        <v>0</v>
      </c>
      <c r="HY571" s="222">
        <f t="shared" si="1598"/>
        <v>0</v>
      </c>
      <c r="HZ571" s="222">
        <f t="shared" si="1599"/>
        <v>0</v>
      </c>
      <c r="IA571" s="222">
        <f t="shared" si="1600"/>
        <v>0</v>
      </c>
      <c r="IB571" s="222">
        <f t="shared" si="1601"/>
        <v>0</v>
      </c>
      <c r="IC571" s="222">
        <f t="shared" si="1602"/>
        <v>0</v>
      </c>
      <c r="ID571" s="222">
        <f t="shared" si="1603"/>
        <v>0</v>
      </c>
      <c r="IE571" s="222">
        <f t="shared" si="1604"/>
        <v>0</v>
      </c>
      <c r="IF571" s="222">
        <f t="shared" si="1605"/>
        <v>0</v>
      </c>
      <c r="IG571" s="222">
        <f t="shared" si="1606"/>
        <v>0</v>
      </c>
      <c r="IH571" s="222">
        <f t="shared" si="1607"/>
        <v>0</v>
      </c>
      <c r="II571" s="222">
        <f t="shared" si="1608"/>
        <v>0</v>
      </c>
      <c r="IJ571" s="222">
        <f t="shared" si="1609"/>
        <v>0</v>
      </c>
      <c r="IK571" s="222">
        <f t="shared" si="1610"/>
        <v>0</v>
      </c>
      <c r="IL571" s="222">
        <f t="shared" si="1611"/>
        <v>0</v>
      </c>
      <c r="IM571" s="222">
        <f t="shared" si="1612"/>
        <v>0</v>
      </c>
      <c r="IN571" s="222">
        <f t="shared" si="1613"/>
        <v>0</v>
      </c>
      <c r="IO571" s="222">
        <f t="shared" si="1614"/>
        <v>0</v>
      </c>
      <c r="IP571" s="222">
        <f t="shared" si="1615"/>
        <v>0</v>
      </c>
      <c r="IQ571" s="222">
        <f t="shared" si="1616"/>
        <v>0</v>
      </c>
      <c r="IR571" s="222">
        <f t="shared" si="1617"/>
        <v>0</v>
      </c>
      <c r="IS571" s="222">
        <f t="shared" si="1618"/>
        <v>0</v>
      </c>
      <c r="IT571" s="222">
        <f t="shared" si="1619"/>
        <v>0</v>
      </c>
      <c r="IU571" s="222">
        <f t="shared" si="1620"/>
        <v>0</v>
      </c>
      <c r="IV571" s="222">
        <f t="shared" si="1621"/>
        <v>0</v>
      </c>
      <c r="IW571" s="222">
        <f t="shared" si="1622"/>
        <v>0</v>
      </c>
      <c r="IX571" s="222">
        <f t="shared" si="1623"/>
        <v>0</v>
      </c>
      <c r="IY571" s="222">
        <f t="shared" si="1624"/>
        <v>0</v>
      </c>
      <c r="IZ571" s="222">
        <f t="shared" si="1625"/>
        <v>0</v>
      </c>
      <c r="JA571" s="222">
        <f t="shared" si="1626"/>
        <v>0</v>
      </c>
      <c r="JB571" s="222">
        <f t="shared" si="1627"/>
        <v>0</v>
      </c>
    </row>
    <row r="572" spans="2:262">
      <c r="B572" s="230">
        <v>211</v>
      </c>
      <c r="C572" s="229">
        <f t="shared" si="1628"/>
        <v>4.121093749999998E-3</v>
      </c>
      <c r="D572" s="226">
        <f t="shared" ca="1" si="1371"/>
        <v>24.613551618137226</v>
      </c>
      <c r="E572" s="225">
        <f ca="1">HI361</f>
        <v>0.61355161813722603</v>
      </c>
      <c r="F572" s="224">
        <v>211</v>
      </c>
      <c r="G572" s="222">
        <f t="shared" si="1372"/>
        <v>0</v>
      </c>
      <c r="H572" s="222">
        <f t="shared" si="1373"/>
        <v>0</v>
      </c>
      <c r="I572" s="222">
        <f t="shared" si="1374"/>
        <v>0</v>
      </c>
      <c r="J572" s="222">
        <f t="shared" si="1375"/>
        <v>0</v>
      </c>
      <c r="K572" s="222">
        <f t="shared" si="1376"/>
        <v>0</v>
      </c>
      <c r="L572" s="222">
        <f t="shared" si="1377"/>
        <v>0</v>
      </c>
      <c r="M572" s="222">
        <f t="shared" si="1378"/>
        <v>0</v>
      </c>
      <c r="N572" s="222">
        <f t="shared" si="1379"/>
        <v>0</v>
      </c>
      <c r="O572" s="222">
        <f t="shared" si="1380"/>
        <v>0</v>
      </c>
      <c r="P572" s="222">
        <f t="shared" si="1381"/>
        <v>0</v>
      </c>
      <c r="Q572" s="222">
        <f t="shared" si="1382"/>
        <v>0</v>
      </c>
      <c r="R572" s="222">
        <f t="shared" si="1383"/>
        <v>0</v>
      </c>
      <c r="S572" s="222">
        <f t="shared" si="1384"/>
        <v>0</v>
      </c>
      <c r="T572" s="222">
        <f t="shared" si="1385"/>
        <v>0</v>
      </c>
      <c r="U572" s="222">
        <f t="shared" si="1386"/>
        <v>0</v>
      </c>
      <c r="V572" s="222">
        <f t="shared" si="1387"/>
        <v>0</v>
      </c>
      <c r="W572" s="222">
        <f t="shared" si="1388"/>
        <v>0</v>
      </c>
      <c r="X572" s="222">
        <f t="shared" si="1389"/>
        <v>0</v>
      </c>
      <c r="Y572" s="222">
        <f t="shared" si="1390"/>
        <v>0</v>
      </c>
      <c r="Z572" s="222">
        <f t="shared" si="1391"/>
        <v>0</v>
      </c>
      <c r="AA572" s="222">
        <f t="shared" si="1392"/>
        <v>0</v>
      </c>
      <c r="AB572" s="222">
        <f t="shared" si="1393"/>
        <v>0</v>
      </c>
      <c r="AC572" s="222">
        <f t="shared" si="1394"/>
        <v>0</v>
      </c>
      <c r="AD572" s="222">
        <f t="shared" si="1395"/>
        <v>0</v>
      </c>
      <c r="AE572" s="222">
        <f t="shared" si="1396"/>
        <v>0</v>
      </c>
      <c r="AF572" s="222">
        <f t="shared" si="1397"/>
        <v>0</v>
      </c>
      <c r="AG572" s="222">
        <f t="shared" si="1398"/>
        <v>0</v>
      </c>
      <c r="AH572" s="222">
        <f t="shared" si="1399"/>
        <v>0</v>
      </c>
      <c r="AI572" s="222">
        <f t="shared" si="1400"/>
        <v>0</v>
      </c>
      <c r="AJ572" s="222">
        <f t="shared" si="1401"/>
        <v>0</v>
      </c>
      <c r="AK572" s="222">
        <f t="shared" si="1402"/>
        <v>0</v>
      </c>
      <c r="AL572" s="222">
        <f t="shared" si="1403"/>
        <v>0</v>
      </c>
      <c r="AM572" s="222">
        <f t="shared" si="1404"/>
        <v>0</v>
      </c>
      <c r="AN572" s="222">
        <f t="shared" si="1405"/>
        <v>0</v>
      </c>
      <c r="AO572" s="222">
        <f t="shared" si="1406"/>
        <v>0</v>
      </c>
      <c r="AP572" s="222">
        <f t="shared" si="1407"/>
        <v>0</v>
      </c>
      <c r="AQ572" s="222">
        <f t="shared" si="1408"/>
        <v>0</v>
      </c>
      <c r="AR572" s="222">
        <f t="shared" si="1409"/>
        <v>0</v>
      </c>
      <c r="AS572" s="222">
        <f t="shared" si="1410"/>
        <v>0</v>
      </c>
      <c r="AT572" s="222">
        <f t="shared" si="1411"/>
        <v>0</v>
      </c>
      <c r="AU572" s="222">
        <f t="shared" si="1412"/>
        <v>0</v>
      </c>
      <c r="AV572" s="222">
        <f t="shared" si="1413"/>
        <v>0</v>
      </c>
      <c r="AW572" s="222">
        <f t="shared" si="1414"/>
        <v>0</v>
      </c>
      <c r="AX572" s="222">
        <f t="shared" si="1415"/>
        <v>0</v>
      </c>
      <c r="AY572" s="222">
        <f t="shared" si="1416"/>
        <v>0</v>
      </c>
      <c r="AZ572" s="222">
        <f t="shared" si="1417"/>
        <v>0</v>
      </c>
      <c r="BA572" s="222">
        <f t="shared" si="1418"/>
        <v>0</v>
      </c>
      <c r="BB572" s="222">
        <f t="shared" si="1419"/>
        <v>0</v>
      </c>
      <c r="BC572" s="222">
        <f t="shared" si="1420"/>
        <v>0</v>
      </c>
      <c r="BD572" s="222">
        <f t="shared" si="1421"/>
        <v>0</v>
      </c>
      <c r="BE572" s="222">
        <f t="shared" si="1422"/>
        <v>0</v>
      </c>
      <c r="BF572" s="222">
        <f t="shared" si="1423"/>
        <v>0</v>
      </c>
      <c r="BG572" s="222">
        <f t="shared" si="1424"/>
        <v>0</v>
      </c>
      <c r="BH572" s="222">
        <f t="shared" si="1425"/>
        <v>0</v>
      </c>
      <c r="BI572" s="222">
        <f t="shared" si="1426"/>
        <v>0</v>
      </c>
      <c r="BJ572" s="222">
        <f t="shared" si="1427"/>
        <v>0</v>
      </c>
      <c r="BK572" s="222">
        <f t="shared" si="1428"/>
        <v>0</v>
      </c>
      <c r="BL572" s="222">
        <f t="shared" si="1429"/>
        <v>0</v>
      </c>
      <c r="BM572" s="222">
        <f t="shared" si="1430"/>
        <v>0</v>
      </c>
      <c r="BN572" s="222">
        <f t="shared" si="1431"/>
        <v>0</v>
      </c>
      <c r="BO572" s="222">
        <f t="shared" si="1432"/>
        <v>0</v>
      </c>
      <c r="BP572" s="222">
        <f t="shared" si="1433"/>
        <v>0</v>
      </c>
      <c r="BQ572" s="222">
        <f t="shared" si="1434"/>
        <v>0</v>
      </c>
      <c r="BR572" s="222">
        <f t="shared" si="1435"/>
        <v>0</v>
      </c>
      <c r="BS572" s="222">
        <f t="shared" si="1436"/>
        <v>0</v>
      </c>
      <c r="BT572" s="222">
        <f t="shared" si="1437"/>
        <v>0</v>
      </c>
      <c r="BU572" s="222">
        <f t="shared" si="1438"/>
        <v>0</v>
      </c>
      <c r="BV572" s="222">
        <f t="shared" si="1439"/>
        <v>0</v>
      </c>
      <c r="BW572" s="222">
        <f t="shared" si="1440"/>
        <v>0</v>
      </c>
      <c r="BX572" s="222">
        <f t="shared" si="1441"/>
        <v>0</v>
      </c>
      <c r="BY572" s="222">
        <f t="shared" si="1442"/>
        <v>0</v>
      </c>
      <c r="BZ572" s="222">
        <f t="shared" si="1443"/>
        <v>0</v>
      </c>
      <c r="CA572" s="222">
        <f t="shared" si="1444"/>
        <v>0</v>
      </c>
      <c r="CB572" s="222">
        <f t="shared" si="1445"/>
        <v>0</v>
      </c>
      <c r="CC572" s="222">
        <f t="shared" si="1446"/>
        <v>0</v>
      </c>
      <c r="CD572" s="222">
        <f t="shared" si="1447"/>
        <v>0</v>
      </c>
      <c r="CE572" s="222">
        <f t="shared" si="1448"/>
        <v>0</v>
      </c>
      <c r="CF572" s="222">
        <f t="shared" si="1449"/>
        <v>0</v>
      </c>
      <c r="CG572" s="222">
        <f t="shared" si="1450"/>
        <v>0</v>
      </c>
      <c r="CH572" s="222">
        <f t="shared" si="1451"/>
        <v>0</v>
      </c>
      <c r="CI572" s="222">
        <f t="shared" si="1452"/>
        <v>0</v>
      </c>
      <c r="CJ572" s="222">
        <f t="shared" si="1453"/>
        <v>0</v>
      </c>
      <c r="CK572" s="222">
        <f t="shared" si="1454"/>
        <v>0</v>
      </c>
      <c r="CL572" s="222">
        <f t="shared" si="1455"/>
        <v>0</v>
      </c>
      <c r="CM572" s="222">
        <f t="shared" si="1456"/>
        <v>0</v>
      </c>
      <c r="CN572" s="222">
        <f t="shared" si="1457"/>
        <v>0</v>
      </c>
      <c r="CO572" s="222">
        <f t="shared" si="1458"/>
        <v>0</v>
      </c>
      <c r="CP572" s="222">
        <f t="shared" si="1459"/>
        <v>0</v>
      </c>
      <c r="CQ572" s="222">
        <f t="shared" si="1460"/>
        <v>0</v>
      </c>
      <c r="CR572" s="222">
        <f t="shared" si="1461"/>
        <v>0</v>
      </c>
      <c r="CS572" s="222">
        <f t="shared" si="1462"/>
        <v>0</v>
      </c>
      <c r="CT572" s="222">
        <f t="shared" si="1463"/>
        <v>0</v>
      </c>
      <c r="CU572" s="222">
        <f t="shared" si="1464"/>
        <v>0</v>
      </c>
      <c r="CV572" s="222">
        <f t="shared" si="1465"/>
        <v>0</v>
      </c>
      <c r="CW572" s="222">
        <f t="shared" si="1466"/>
        <v>0</v>
      </c>
      <c r="CX572" s="222">
        <f t="shared" si="1467"/>
        <v>0</v>
      </c>
      <c r="CY572" s="222">
        <f t="shared" si="1468"/>
        <v>0</v>
      </c>
      <c r="CZ572" s="222">
        <f t="shared" si="1469"/>
        <v>0</v>
      </c>
      <c r="DA572" s="222">
        <f t="shared" si="1470"/>
        <v>0</v>
      </c>
      <c r="DB572" s="222">
        <f t="shared" si="1471"/>
        <v>0</v>
      </c>
      <c r="DC572" s="222">
        <f t="shared" si="1472"/>
        <v>0</v>
      </c>
      <c r="DD572" s="222">
        <f t="shared" si="1473"/>
        <v>0</v>
      </c>
      <c r="DE572" s="222">
        <f t="shared" si="1474"/>
        <v>0</v>
      </c>
      <c r="DF572" s="222">
        <f t="shared" si="1475"/>
        <v>0</v>
      </c>
      <c r="DG572" s="222">
        <f t="shared" si="1476"/>
        <v>0</v>
      </c>
      <c r="DH572" s="222">
        <f t="shared" si="1477"/>
        <v>0</v>
      </c>
      <c r="DI572" s="222">
        <f t="shared" si="1478"/>
        <v>0</v>
      </c>
      <c r="DJ572" s="222">
        <f t="shared" si="1479"/>
        <v>0</v>
      </c>
      <c r="DK572" s="222">
        <f t="shared" si="1480"/>
        <v>0</v>
      </c>
      <c r="DL572" s="222">
        <f t="shared" si="1481"/>
        <v>0</v>
      </c>
      <c r="DM572" s="222">
        <f t="shared" si="1482"/>
        <v>0</v>
      </c>
      <c r="DN572" s="222">
        <f t="shared" si="1483"/>
        <v>0</v>
      </c>
      <c r="DO572" s="222">
        <f t="shared" si="1484"/>
        <v>0</v>
      </c>
      <c r="DP572" s="222">
        <f t="shared" si="1485"/>
        <v>0</v>
      </c>
      <c r="DQ572" s="222">
        <f t="shared" si="1486"/>
        <v>0</v>
      </c>
      <c r="DR572" s="222">
        <f t="shared" si="1487"/>
        <v>0</v>
      </c>
      <c r="DS572" s="222">
        <f t="shared" si="1488"/>
        <v>0</v>
      </c>
      <c r="DT572" s="222">
        <f t="shared" si="1489"/>
        <v>0</v>
      </c>
      <c r="DU572" s="222">
        <f t="shared" si="1490"/>
        <v>0</v>
      </c>
      <c r="DV572" s="222">
        <f t="shared" si="1491"/>
        <v>0</v>
      </c>
      <c r="DW572" s="222">
        <f t="shared" si="1492"/>
        <v>0</v>
      </c>
      <c r="DX572" s="222">
        <f t="shared" si="1493"/>
        <v>0</v>
      </c>
      <c r="DY572" s="222">
        <f t="shared" si="1494"/>
        <v>0</v>
      </c>
      <c r="DZ572" s="222">
        <f t="shared" si="1495"/>
        <v>0</v>
      </c>
      <c r="EA572" s="222">
        <f t="shared" si="1496"/>
        <v>0</v>
      </c>
      <c r="EB572" s="222">
        <f t="shared" si="1497"/>
        <v>0</v>
      </c>
      <c r="EC572" s="222">
        <f t="shared" si="1498"/>
        <v>0</v>
      </c>
      <c r="ED572" s="222">
        <f t="shared" si="1499"/>
        <v>0</v>
      </c>
      <c r="EE572" s="222">
        <f t="shared" si="1500"/>
        <v>0</v>
      </c>
      <c r="EF572" s="222">
        <f t="shared" si="1501"/>
        <v>0</v>
      </c>
      <c r="EG572" s="222">
        <f t="shared" si="1502"/>
        <v>0</v>
      </c>
      <c r="EH572" s="222">
        <f t="shared" si="1503"/>
        <v>0</v>
      </c>
      <c r="EI572" s="222">
        <f t="shared" si="1504"/>
        <v>0</v>
      </c>
      <c r="EJ572" s="222">
        <f t="shared" si="1505"/>
        <v>0</v>
      </c>
      <c r="EK572" s="222">
        <f t="shared" si="1506"/>
        <v>0</v>
      </c>
      <c r="EL572" s="222">
        <f t="shared" si="1507"/>
        <v>0</v>
      </c>
      <c r="EM572" s="222">
        <f t="shared" si="1508"/>
        <v>0</v>
      </c>
      <c r="EN572" s="222">
        <f t="shared" si="1509"/>
        <v>0</v>
      </c>
      <c r="EO572" s="222">
        <f t="shared" si="1510"/>
        <v>0</v>
      </c>
      <c r="EP572" s="222">
        <f t="shared" si="1511"/>
        <v>0</v>
      </c>
      <c r="EQ572" s="222">
        <f t="shared" si="1512"/>
        <v>0</v>
      </c>
      <c r="ER572" s="222">
        <f t="shared" si="1513"/>
        <v>0</v>
      </c>
      <c r="ES572" s="222">
        <f t="shared" si="1514"/>
        <v>0</v>
      </c>
      <c r="ET572" s="222">
        <f t="shared" si="1515"/>
        <v>0</v>
      </c>
      <c r="EU572" s="222">
        <f t="shared" si="1516"/>
        <v>0</v>
      </c>
      <c r="EV572" s="222">
        <f t="shared" si="1517"/>
        <v>0</v>
      </c>
      <c r="EW572" s="222">
        <f t="shared" si="1518"/>
        <v>0</v>
      </c>
      <c r="EX572" s="222">
        <f t="shared" si="1519"/>
        <v>0</v>
      </c>
      <c r="EY572" s="222">
        <f t="shared" si="1520"/>
        <v>0</v>
      </c>
      <c r="EZ572" s="222">
        <f t="shared" si="1521"/>
        <v>0</v>
      </c>
      <c r="FA572" s="222">
        <f t="shared" si="1522"/>
        <v>0</v>
      </c>
      <c r="FB572" s="222">
        <f t="shared" si="1523"/>
        <v>0</v>
      </c>
      <c r="FC572" s="222">
        <f t="shared" si="1524"/>
        <v>0</v>
      </c>
      <c r="FD572" s="222">
        <f t="shared" si="1525"/>
        <v>0</v>
      </c>
      <c r="FE572" s="222">
        <f t="shared" si="1526"/>
        <v>0</v>
      </c>
      <c r="FF572" s="222">
        <f t="shared" si="1527"/>
        <v>0</v>
      </c>
      <c r="FG572" s="222">
        <f t="shared" si="1528"/>
        <v>0</v>
      </c>
      <c r="FH572" s="222">
        <f t="shared" si="1529"/>
        <v>0</v>
      </c>
      <c r="FI572" s="222">
        <f t="shared" si="1530"/>
        <v>0</v>
      </c>
      <c r="FJ572" s="222">
        <f t="shared" si="1531"/>
        <v>0</v>
      </c>
      <c r="FK572" s="222">
        <f t="shared" si="1532"/>
        <v>0</v>
      </c>
      <c r="FL572" s="222">
        <f t="shared" si="1533"/>
        <v>0</v>
      </c>
      <c r="FM572" s="222">
        <f t="shared" si="1534"/>
        <v>0</v>
      </c>
      <c r="FN572" s="222">
        <f t="shared" si="1535"/>
        <v>0</v>
      </c>
      <c r="FO572" s="222">
        <f t="shared" si="1536"/>
        <v>0</v>
      </c>
      <c r="FP572" s="222">
        <f t="shared" si="1537"/>
        <v>0</v>
      </c>
      <c r="FQ572" s="222">
        <f t="shared" si="1538"/>
        <v>0</v>
      </c>
      <c r="FR572" s="222">
        <f t="shared" si="1539"/>
        <v>0</v>
      </c>
      <c r="FS572" s="222">
        <f t="shared" si="1540"/>
        <v>0</v>
      </c>
      <c r="FT572" s="222">
        <f t="shared" si="1541"/>
        <v>0</v>
      </c>
      <c r="FU572" s="222">
        <f t="shared" si="1542"/>
        <v>0</v>
      </c>
      <c r="FV572" s="222">
        <f t="shared" si="1543"/>
        <v>0</v>
      </c>
      <c r="FW572" s="222">
        <f t="shared" si="1544"/>
        <v>0</v>
      </c>
      <c r="FX572" s="222">
        <f t="shared" si="1545"/>
        <v>0</v>
      </c>
      <c r="FY572" s="222">
        <f t="shared" si="1546"/>
        <v>0</v>
      </c>
      <c r="FZ572" s="222">
        <f t="shared" si="1547"/>
        <v>0</v>
      </c>
      <c r="GA572" s="222">
        <f t="shared" si="1548"/>
        <v>0</v>
      </c>
      <c r="GB572" s="222">
        <f t="shared" si="1549"/>
        <v>0</v>
      </c>
      <c r="GC572" s="222">
        <f t="shared" si="1550"/>
        <v>0</v>
      </c>
      <c r="GD572" s="222">
        <f t="shared" si="1551"/>
        <v>0</v>
      </c>
      <c r="GE572" s="222">
        <f t="shared" si="1552"/>
        <v>0</v>
      </c>
      <c r="GF572" s="222">
        <f t="shared" si="1553"/>
        <v>0</v>
      </c>
      <c r="GG572" s="222">
        <f t="shared" si="1554"/>
        <v>0</v>
      </c>
      <c r="GH572" s="222">
        <f t="shared" si="1555"/>
        <v>0</v>
      </c>
      <c r="GI572" s="222">
        <f t="shared" si="1556"/>
        <v>0</v>
      </c>
      <c r="GJ572" s="222">
        <f t="shared" si="1557"/>
        <v>0</v>
      </c>
      <c r="GK572" s="222">
        <f t="shared" si="1558"/>
        <v>0</v>
      </c>
      <c r="GL572" s="222">
        <f t="shared" si="1559"/>
        <v>0</v>
      </c>
      <c r="GM572" s="222">
        <f t="shared" si="1560"/>
        <v>0</v>
      </c>
      <c r="GN572" s="222">
        <f t="shared" si="1561"/>
        <v>0</v>
      </c>
      <c r="GO572" s="222">
        <f t="shared" si="1562"/>
        <v>0</v>
      </c>
      <c r="GP572" s="222">
        <f t="shared" si="1563"/>
        <v>0</v>
      </c>
      <c r="GQ572" s="222">
        <f t="shared" si="1564"/>
        <v>0</v>
      </c>
      <c r="GR572" s="222">
        <f t="shared" si="1565"/>
        <v>0</v>
      </c>
      <c r="GS572" s="222">
        <f t="shared" si="1566"/>
        <v>0</v>
      </c>
      <c r="GT572" s="222">
        <f t="shared" si="1567"/>
        <v>0</v>
      </c>
      <c r="GU572" s="222">
        <f t="shared" si="1568"/>
        <v>0</v>
      </c>
      <c r="GV572" s="222">
        <f t="shared" si="1569"/>
        <v>0</v>
      </c>
      <c r="GW572" s="222">
        <f t="shared" si="1570"/>
        <v>0</v>
      </c>
      <c r="GX572" s="222">
        <f t="shared" si="1571"/>
        <v>0</v>
      </c>
      <c r="GY572" s="222">
        <f t="shared" si="1572"/>
        <v>0</v>
      </c>
      <c r="GZ572" s="222">
        <f t="shared" si="1573"/>
        <v>0</v>
      </c>
      <c r="HA572" s="222">
        <f t="shared" si="1574"/>
        <v>0</v>
      </c>
      <c r="HB572" s="222">
        <f t="shared" si="1575"/>
        <v>0</v>
      </c>
      <c r="HC572" s="222">
        <f t="shared" si="1576"/>
        <v>0</v>
      </c>
      <c r="HD572" s="222">
        <f t="shared" si="1577"/>
        <v>0</v>
      </c>
      <c r="HE572" s="222">
        <f t="shared" si="1578"/>
        <v>0</v>
      </c>
      <c r="HF572" s="222">
        <f t="shared" si="1579"/>
        <v>0</v>
      </c>
      <c r="HG572" s="222">
        <f t="shared" si="1580"/>
        <v>0</v>
      </c>
      <c r="HH572" s="222">
        <f t="shared" si="1581"/>
        <v>0</v>
      </c>
      <c r="HI572" s="222">
        <f t="shared" si="1582"/>
        <v>0</v>
      </c>
      <c r="HJ572" s="222">
        <f t="shared" si="1583"/>
        <v>0</v>
      </c>
      <c r="HK572" s="222">
        <f t="shared" si="1584"/>
        <v>0</v>
      </c>
      <c r="HL572" s="222">
        <f t="shared" si="1585"/>
        <v>0</v>
      </c>
      <c r="HM572" s="222">
        <f t="shared" si="1586"/>
        <v>0</v>
      </c>
      <c r="HN572" s="222">
        <f t="shared" si="1587"/>
        <v>0</v>
      </c>
      <c r="HO572" s="222">
        <f t="shared" si="1588"/>
        <v>0</v>
      </c>
      <c r="HP572" s="222">
        <f t="shared" si="1589"/>
        <v>0</v>
      </c>
      <c r="HQ572" s="222">
        <f t="shared" si="1590"/>
        <v>0</v>
      </c>
      <c r="HR572" s="222">
        <f t="shared" si="1591"/>
        <v>0</v>
      </c>
      <c r="HS572" s="222">
        <f t="shared" si="1592"/>
        <v>0</v>
      </c>
      <c r="HT572" s="222">
        <f t="shared" si="1593"/>
        <v>0</v>
      </c>
      <c r="HU572" s="222">
        <f t="shared" si="1594"/>
        <v>0</v>
      </c>
      <c r="HV572" s="222">
        <f t="shared" si="1595"/>
        <v>0</v>
      </c>
      <c r="HW572" s="222">
        <f t="shared" si="1596"/>
        <v>0</v>
      </c>
      <c r="HX572" s="222">
        <f t="shared" si="1597"/>
        <v>0</v>
      </c>
      <c r="HY572" s="222">
        <f t="shared" si="1598"/>
        <v>0</v>
      </c>
      <c r="HZ572" s="222">
        <f t="shared" si="1599"/>
        <v>0</v>
      </c>
      <c r="IA572" s="222">
        <f t="shared" si="1600"/>
        <v>0</v>
      </c>
      <c r="IB572" s="222">
        <f t="shared" si="1601"/>
        <v>0</v>
      </c>
      <c r="IC572" s="222">
        <f t="shared" si="1602"/>
        <v>0</v>
      </c>
      <c r="ID572" s="222">
        <f t="shared" si="1603"/>
        <v>0</v>
      </c>
      <c r="IE572" s="222">
        <f t="shared" si="1604"/>
        <v>0</v>
      </c>
      <c r="IF572" s="222">
        <f t="shared" si="1605"/>
        <v>0</v>
      </c>
      <c r="IG572" s="222">
        <f t="shared" si="1606"/>
        <v>0</v>
      </c>
      <c r="IH572" s="222">
        <f t="shared" si="1607"/>
        <v>0</v>
      </c>
      <c r="II572" s="222">
        <f t="shared" si="1608"/>
        <v>0</v>
      </c>
      <c r="IJ572" s="222">
        <f t="shared" si="1609"/>
        <v>0</v>
      </c>
      <c r="IK572" s="222">
        <f t="shared" si="1610"/>
        <v>0</v>
      </c>
      <c r="IL572" s="222">
        <f t="shared" si="1611"/>
        <v>0</v>
      </c>
      <c r="IM572" s="222">
        <f t="shared" si="1612"/>
        <v>0</v>
      </c>
      <c r="IN572" s="222">
        <f t="shared" si="1613"/>
        <v>0</v>
      </c>
      <c r="IO572" s="222">
        <f t="shared" si="1614"/>
        <v>0</v>
      </c>
      <c r="IP572" s="222">
        <f t="shared" si="1615"/>
        <v>0</v>
      </c>
      <c r="IQ572" s="222">
        <f t="shared" si="1616"/>
        <v>0</v>
      </c>
      <c r="IR572" s="222">
        <f t="shared" si="1617"/>
        <v>0</v>
      </c>
      <c r="IS572" s="222">
        <f t="shared" si="1618"/>
        <v>0</v>
      </c>
      <c r="IT572" s="222">
        <f t="shared" si="1619"/>
        <v>0</v>
      </c>
      <c r="IU572" s="222">
        <f t="shared" si="1620"/>
        <v>0</v>
      </c>
      <c r="IV572" s="222">
        <f t="shared" si="1621"/>
        <v>0</v>
      </c>
      <c r="IW572" s="222">
        <f t="shared" si="1622"/>
        <v>0</v>
      </c>
      <c r="IX572" s="222">
        <f t="shared" si="1623"/>
        <v>0</v>
      </c>
      <c r="IY572" s="222">
        <f t="shared" si="1624"/>
        <v>0</v>
      </c>
      <c r="IZ572" s="222">
        <f t="shared" si="1625"/>
        <v>0</v>
      </c>
      <c r="JA572" s="222">
        <f t="shared" si="1626"/>
        <v>0</v>
      </c>
      <c r="JB572" s="222">
        <f t="shared" si="1627"/>
        <v>0</v>
      </c>
    </row>
    <row r="573" spans="2:262">
      <c r="B573" s="230">
        <v>212</v>
      </c>
      <c r="C573" s="229">
        <f t="shared" si="1628"/>
        <v>4.1406249999999976E-3</v>
      </c>
      <c r="D573" s="226">
        <f t="shared" ca="1" si="1371"/>
        <v>24.608441496252482</v>
      </c>
      <c r="E573" s="225">
        <f ca="1">HJ361</f>
        <v>0.60844149625248112</v>
      </c>
      <c r="F573" s="224">
        <v>212</v>
      </c>
      <c r="G573" s="222">
        <f t="shared" si="1372"/>
        <v>0</v>
      </c>
      <c r="H573" s="222">
        <f t="shared" si="1373"/>
        <v>0</v>
      </c>
      <c r="I573" s="222">
        <f t="shared" si="1374"/>
        <v>0</v>
      </c>
      <c r="J573" s="222">
        <f t="shared" si="1375"/>
        <v>0</v>
      </c>
      <c r="K573" s="222">
        <f t="shared" si="1376"/>
        <v>0</v>
      </c>
      <c r="L573" s="222">
        <f t="shared" si="1377"/>
        <v>0</v>
      </c>
      <c r="M573" s="222">
        <f t="shared" si="1378"/>
        <v>0</v>
      </c>
      <c r="N573" s="222">
        <f t="shared" si="1379"/>
        <v>0</v>
      </c>
      <c r="O573" s="222">
        <f t="shared" si="1380"/>
        <v>0</v>
      </c>
      <c r="P573" s="222">
        <f t="shared" si="1381"/>
        <v>0</v>
      </c>
      <c r="Q573" s="222">
        <f t="shared" si="1382"/>
        <v>0</v>
      </c>
      <c r="R573" s="222">
        <f t="shared" si="1383"/>
        <v>0</v>
      </c>
      <c r="S573" s="222">
        <f t="shared" si="1384"/>
        <v>0</v>
      </c>
      <c r="T573" s="222">
        <f t="shared" si="1385"/>
        <v>0</v>
      </c>
      <c r="U573" s="222">
        <f t="shared" si="1386"/>
        <v>0</v>
      </c>
      <c r="V573" s="222">
        <f t="shared" si="1387"/>
        <v>0</v>
      </c>
      <c r="W573" s="222">
        <f t="shared" si="1388"/>
        <v>0</v>
      </c>
      <c r="X573" s="222">
        <f t="shared" si="1389"/>
        <v>0</v>
      </c>
      <c r="Y573" s="222">
        <f t="shared" si="1390"/>
        <v>0</v>
      </c>
      <c r="Z573" s="222">
        <f t="shared" si="1391"/>
        <v>0</v>
      </c>
      <c r="AA573" s="222">
        <f t="shared" si="1392"/>
        <v>0</v>
      </c>
      <c r="AB573" s="222">
        <f t="shared" si="1393"/>
        <v>0</v>
      </c>
      <c r="AC573" s="222">
        <f t="shared" si="1394"/>
        <v>0</v>
      </c>
      <c r="AD573" s="222">
        <f t="shared" si="1395"/>
        <v>0</v>
      </c>
      <c r="AE573" s="222">
        <f t="shared" si="1396"/>
        <v>0</v>
      </c>
      <c r="AF573" s="222">
        <f t="shared" si="1397"/>
        <v>0</v>
      </c>
      <c r="AG573" s="222">
        <f t="shared" si="1398"/>
        <v>0</v>
      </c>
      <c r="AH573" s="222">
        <f t="shared" si="1399"/>
        <v>0</v>
      </c>
      <c r="AI573" s="222">
        <f t="shared" si="1400"/>
        <v>0</v>
      </c>
      <c r="AJ573" s="222">
        <f t="shared" si="1401"/>
        <v>0</v>
      </c>
      <c r="AK573" s="222">
        <f t="shared" si="1402"/>
        <v>0</v>
      </c>
      <c r="AL573" s="222">
        <f t="shared" si="1403"/>
        <v>0</v>
      </c>
      <c r="AM573" s="222">
        <f t="shared" si="1404"/>
        <v>0</v>
      </c>
      <c r="AN573" s="222">
        <f t="shared" si="1405"/>
        <v>0</v>
      </c>
      <c r="AO573" s="222">
        <f t="shared" si="1406"/>
        <v>0</v>
      </c>
      <c r="AP573" s="222">
        <f t="shared" si="1407"/>
        <v>0</v>
      </c>
      <c r="AQ573" s="222">
        <f t="shared" si="1408"/>
        <v>0</v>
      </c>
      <c r="AR573" s="222">
        <f t="shared" si="1409"/>
        <v>0</v>
      </c>
      <c r="AS573" s="222">
        <f t="shared" si="1410"/>
        <v>0</v>
      </c>
      <c r="AT573" s="222">
        <f t="shared" si="1411"/>
        <v>0</v>
      </c>
      <c r="AU573" s="222">
        <f t="shared" si="1412"/>
        <v>0</v>
      </c>
      <c r="AV573" s="222">
        <f t="shared" si="1413"/>
        <v>0</v>
      </c>
      <c r="AW573" s="222">
        <f t="shared" si="1414"/>
        <v>0</v>
      </c>
      <c r="AX573" s="222">
        <f t="shared" si="1415"/>
        <v>0</v>
      </c>
      <c r="AY573" s="222">
        <f t="shared" si="1416"/>
        <v>0</v>
      </c>
      <c r="AZ573" s="222">
        <f t="shared" si="1417"/>
        <v>0</v>
      </c>
      <c r="BA573" s="222">
        <f t="shared" si="1418"/>
        <v>0</v>
      </c>
      <c r="BB573" s="222">
        <f t="shared" si="1419"/>
        <v>0</v>
      </c>
      <c r="BC573" s="222">
        <f t="shared" si="1420"/>
        <v>0</v>
      </c>
      <c r="BD573" s="222">
        <f t="shared" si="1421"/>
        <v>0</v>
      </c>
      <c r="BE573" s="222">
        <f t="shared" si="1422"/>
        <v>0</v>
      </c>
      <c r="BF573" s="222">
        <f t="shared" si="1423"/>
        <v>0</v>
      </c>
      <c r="BG573" s="222">
        <f t="shared" si="1424"/>
        <v>0</v>
      </c>
      <c r="BH573" s="222">
        <f t="shared" si="1425"/>
        <v>0</v>
      </c>
      <c r="BI573" s="222">
        <f t="shared" si="1426"/>
        <v>0</v>
      </c>
      <c r="BJ573" s="222">
        <f t="shared" si="1427"/>
        <v>0</v>
      </c>
      <c r="BK573" s="222">
        <f t="shared" si="1428"/>
        <v>0</v>
      </c>
      <c r="BL573" s="222">
        <f t="shared" si="1429"/>
        <v>0</v>
      </c>
      <c r="BM573" s="222">
        <f t="shared" si="1430"/>
        <v>0</v>
      </c>
      <c r="BN573" s="222">
        <f t="shared" si="1431"/>
        <v>0</v>
      </c>
      <c r="BO573" s="222">
        <f t="shared" si="1432"/>
        <v>0</v>
      </c>
      <c r="BP573" s="222">
        <f t="shared" si="1433"/>
        <v>0</v>
      </c>
      <c r="BQ573" s="222">
        <f t="shared" si="1434"/>
        <v>0</v>
      </c>
      <c r="BR573" s="222">
        <f t="shared" si="1435"/>
        <v>0</v>
      </c>
      <c r="BS573" s="222">
        <f t="shared" si="1436"/>
        <v>0</v>
      </c>
      <c r="BT573" s="222">
        <f t="shared" si="1437"/>
        <v>0</v>
      </c>
      <c r="BU573" s="222">
        <f t="shared" si="1438"/>
        <v>0</v>
      </c>
      <c r="BV573" s="222">
        <f t="shared" si="1439"/>
        <v>0</v>
      </c>
      <c r="BW573" s="222">
        <f t="shared" si="1440"/>
        <v>0</v>
      </c>
      <c r="BX573" s="222">
        <f t="shared" si="1441"/>
        <v>0</v>
      </c>
      <c r="BY573" s="222">
        <f t="shared" si="1442"/>
        <v>0</v>
      </c>
      <c r="BZ573" s="222">
        <f t="shared" si="1443"/>
        <v>0</v>
      </c>
      <c r="CA573" s="222">
        <f t="shared" si="1444"/>
        <v>0</v>
      </c>
      <c r="CB573" s="222">
        <f t="shared" si="1445"/>
        <v>0</v>
      </c>
      <c r="CC573" s="222">
        <f t="shared" si="1446"/>
        <v>0</v>
      </c>
      <c r="CD573" s="222">
        <f t="shared" si="1447"/>
        <v>0</v>
      </c>
      <c r="CE573" s="222">
        <f t="shared" si="1448"/>
        <v>0</v>
      </c>
      <c r="CF573" s="222">
        <f t="shared" si="1449"/>
        <v>0</v>
      </c>
      <c r="CG573" s="222">
        <f t="shared" si="1450"/>
        <v>0</v>
      </c>
      <c r="CH573" s="222">
        <f t="shared" si="1451"/>
        <v>0</v>
      </c>
      <c r="CI573" s="222">
        <f t="shared" si="1452"/>
        <v>0</v>
      </c>
      <c r="CJ573" s="222">
        <f t="shared" si="1453"/>
        <v>0</v>
      </c>
      <c r="CK573" s="222">
        <f t="shared" si="1454"/>
        <v>0</v>
      </c>
      <c r="CL573" s="222">
        <f t="shared" si="1455"/>
        <v>0</v>
      </c>
      <c r="CM573" s="222">
        <f t="shared" si="1456"/>
        <v>0</v>
      </c>
      <c r="CN573" s="222">
        <f t="shared" si="1457"/>
        <v>0</v>
      </c>
      <c r="CO573" s="222">
        <f t="shared" si="1458"/>
        <v>0</v>
      </c>
      <c r="CP573" s="222">
        <f t="shared" si="1459"/>
        <v>0</v>
      </c>
      <c r="CQ573" s="222">
        <f t="shared" si="1460"/>
        <v>0</v>
      </c>
      <c r="CR573" s="222">
        <f t="shared" si="1461"/>
        <v>0</v>
      </c>
      <c r="CS573" s="222">
        <f t="shared" si="1462"/>
        <v>0</v>
      </c>
      <c r="CT573" s="222">
        <f t="shared" si="1463"/>
        <v>0</v>
      </c>
      <c r="CU573" s="222">
        <f t="shared" si="1464"/>
        <v>0</v>
      </c>
      <c r="CV573" s="222">
        <f t="shared" si="1465"/>
        <v>0</v>
      </c>
      <c r="CW573" s="222">
        <f t="shared" si="1466"/>
        <v>0</v>
      </c>
      <c r="CX573" s="222">
        <f t="shared" si="1467"/>
        <v>0</v>
      </c>
      <c r="CY573" s="222">
        <f t="shared" si="1468"/>
        <v>0</v>
      </c>
      <c r="CZ573" s="222">
        <f t="shared" si="1469"/>
        <v>0</v>
      </c>
      <c r="DA573" s="222">
        <f t="shared" si="1470"/>
        <v>0</v>
      </c>
      <c r="DB573" s="222">
        <f t="shared" si="1471"/>
        <v>0</v>
      </c>
      <c r="DC573" s="222">
        <f t="shared" si="1472"/>
        <v>0</v>
      </c>
      <c r="DD573" s="222">
        <f t="shared" si="1473"/>
        <v>0</v>
      </c>
      <c r="DE573" s="222">
        <f t="shared" si="1474"/>
        <v>0</v>
      </c>
      <c r="DF573" s="222">
        <f t="shared" si="1475"/>
        <v>0</v>
      </c>
      <c r="DG573" s="222">
        <f t="shared" si="1476"/>
        <v>0</v>
      </c>
      <c r="DH573" s="222">
        <f t="shared" si="1477"/>
        <v>0</v>
      </c>
      <c r="DI573" s="222">
        <f t="shared" si="1478"/>
        <v>0</v>
      </c>
      <c r="DJ573" s="222">
        <f t="shared" si="1479"/>
        <v>0</v>
      </c>
      <c r="DK573" s="222">
        <f t="shared" si="1480"/>
        <v>0</v>
      </c>
      <c r="DL573" s="222">
        <f t="shared" si="1481"/>
        <v>0</v>
      </c>
      <c r="DM573" s="222">
        <f t="shared" si="1482"/>
        <v>0</v>
      </c>
      <c r="DN573" s="222">
        <f t="shared" si="1483"/>
        <v>0</v>
      </c>
      <c r="DO573" s="222">
        <f t="shared" si="1484"/>
        <v>0</v>
      </c>
      <c r="DP573" s="222">
        <f t="shared" si="1485"/>
        <v>0</v>
      </c>
      <c r="DQ573" s="222">
        <f t="shared" si="1486"/>
        <v>0</v>
      </c>
      <c r="DR573" s="222">
        <f t="shared" si="1487"/>
        <v>0</v>
      </c>
      <c r="DS573" s="222">
        <f t="shared" si="1488"/>
        <v>0</v>
      </c>
      <c r="DT573" s="222">
        <f t="shared" si="1489"/>
        <v>0</v>
      </c>
      <c r="DU573" s="222">
        <f t="shared" si="1490"/>
        <v>0</v>
      </c>
      <c r="DV573" s="222">
        <f t="shared" si="1491"/>
        <v>0</v>
      </c>
      <c r="DW573" s="222">
        <f t="shared" si="1492"/>
        <v>0</v>
      </c>
      <c r="DX573" s="222">
        <f t="shared" si="1493"/>
        <v>0</v>
      </c>
      <c r="DY573" s="222">
        <f t="shared" si="1494"/>
        <v>0</v>
      </c>
      <c r="DZ573" s="222">
        <f t="shared" si="1495"/>
        <v>0</v>
      </c>
      <c r="EA573" s="222">
        <f t="shared" si="1496"/>
        <v>0</v>
      </c>
      <c r="EB573" s="222">
        <f t="shared" si="1497"/>
        <v>0</v>
      </c>
      <c r="EC573" s="222">
        <f t="shared" si="1498"/>
        <v>0</v>
      </c>
      <c r="ED573" s="222">
        <f t="shared" si="1499"/>
        <v>0</v>
      </c>
      <c r="EE573" s="222">
        <f t="shared" si="1500"/>
        <v>0</v>
      </c>
      <c r="EF573" s="222">
        <f t="shared" si="1501"/>
        <v>0</v>
      </c>
      <c r="EG573" s="222">
        <f t="shared" si="1502"/>
        <v>0</v>
      </c>
      <c r="EH573" s="222">
        <f t="shared" si="1503"/>
        <v>0</v>
      </c>
      <c r="EI573" s="222">
        <f t="shared" si="1504"/>
        <v>0</v>
      </c>
      <c r="EJ573" s="222">
        <f t="shared" si="1505"/>
        <v>0</v>
      </c>
      <c r="EK573" s="222">
        <f t="shared" si="1506"/>
        <v>0</v>
      </c>
      <c r="EL573" s="222">
        <f t="shared" si="1507"/>
        <v>0</v>
      </c>
      <c r="EM573" s="222">
        <f t="shared" si="1508"/>
        <v>0</v>
      </c>
      <c r="EN573" s="222">
        <f t="shared" si="1509"/>
        <v>0</v>
      </c>
      <c r="EO573" s="222">
        <f t="shared" si="1510"/>
        <v>0</v>
      </c>
      <c r="EP573" s="222">
        <f t="shared" si="1511"/>
        <v>0</v>
      </c>
      <c r="EQ573" s="222">
        <f t="shared" si="1512"/>
        <v>0</v>
      </c>
      <c r="ER573" s="222">
        <f t="shared" si="1513"/>
        <v>0</v>
      </c>
      <c r="ES573" s="222">
        <f t="shared" si="1514"/>
        <v>0</v>
      </c>
      <c r="ET573" s="222">
        <f t="shared" si="1515"/>
        <v>0</v>
      </c>
      <c r="EU573" s="222">
        <f t="shared" si="1516"/>
        <v>0</v>
      </c>
      <c r="EV573" s="222">
        <f t="shared" si="1517"/>
        <v>0</v>
      </c>
      <c r="EW573" s="222">
        <f t="shared" si="1518"/>
        <v>0</v>
      </c>
      <c r="EX573" s="222">
        <f t="shared" si="1519"/>
        <v>0</v>
      </c>
      <c r="EY573" s="222">
        <f t="shared" si="1520"/>
        <v>0</v>
      </c>
      <c r="EZ573" s="222">
        <f t="shared" si="1521"/>
        <v>0</v>
      </c>
      <c r="FA573" s="222">
        <f t="shared" si="1522"/>
        <v>0</v>
      </c>
      <c r="FB573" s="222">
        <f t="shared" si="1523"/>
        <v>0</v>
      </c>
      <c r="FC573" s="222">
        <f t="shared" si="1524"/>
        <v>0</v>
      </c>
      <c r="FD573" s="222">
        <f t="shared" si="1525"/>
        <v>0</v>
      </c>
      <c r="FE573" s="222">
        <f t="shared" si="1526"/>
        <v>0</v>
      </c>
      <c r="FF573" s="222">
        <f t="shared" si="1527"/>
        <v>0</v>
      </c>
      <c r="FG573" s="222">
        <f t="shared" si="1528"/>
        <v>0</v>
      </c>
      <c r="FH573" s="222">
        <f t="shared" si="1529"/>
        <v>0</v>
      </c>
      <c r="FI573" s="222">
        <f t="shared" si="1530"/>
        <v>0</v>
      </c>
      <c r="FJ573" s="222">
        <f t="shared" si="1531"/>
        <v>0</v>
      </c>
      <c r="FK573" s="222">
        <f t="shared" si="1532"/>
        <v>0</v>
      </c>
      <c r="FL573" s="222">
        <f t="shared" si="1533"/>
        <v>0</v>
      </c>
      <c r="FM573" s="222">
        <f t="shared" si="1534"/>
        <v>0</v>
      </c>
      <c r="FN573" s="222">
        <f t="shared" si="1535"/>
        <v>0</v>
      </c>
      <c r="FO573" s="222">
        <f t="shared" si="1536"/>
        <v>0</v>
      </c>
      <c r="FP573" s="222">
        <f t="shared" si="1537"/>
        <v>0</v>
      </c>
      <c r="FQ573" s="222">
        <f t="shared" si="1538"/>
        <v>0</v>
      </c>
      <c r="FR573" s="222">
        <f t="shared" si="1539"/>
        <v>0</v>
      </c>
      <c r="FS573" s="222">
        <f t="shared" si="1540"/>
        <v>0</v>
      </c>
      <c r="FT573" s="222">
        <f t="shared" si="1541"/>
        <v>0</v>
      </c>
      <c r="FU573" s="222">
        <f t="shared" si="1542"/>
        <v>0</v>
      </c>
      <c r="FV573" s="222">
        <f t="shared" si="1543"/>
        <v>0</v>
      </c>
      <c r="FW573" s="222">
        <f t="shared" si="1544"/>
        <v>0</v>
      </c>
      <c r="FX573" s="222">
        <f t="shared" si="1545"/>
        <v>0</v>
      </c>
      <c r="FY573" s="222">
        <f t="shared" si="1546"/>
        <v>0</v>
      </c>
      <c r="FZ573" s="222">
        <f t="shared" si="1547"/>
        <v>0</v>
      </c>
      <c r="GA573" s="222">
        <f t="shared" si="1548"/>
        <v>0</v>
      </c>
      <c r="GB573" s="222">
        <f t="shared" si="1549"/>
        <v>0</v>
      </c>
      <c r="GC573" s="222">
        <f t="shared" si="1550"/>
        <v>0</v>
      </c>
      <c r="GD573" s="222">
        <f t="shared" si="1551"/>
        <v>0</v>
      </c>
      <c r="GE573" s="222">
        <f t="shared" si="1552"/>
        <v>0</v>
      </c>
      <c r="GF573" s="222">
        <f t="shared" si="1553"/>
        <v>0</v>
      </c>
      <c r="GG573" s="222">
        <f t="shared" si="1554"/>
        <v>0</v>
      </c>
      <c r="GH573" s="222">
        <f t="shared" si="1555"/>
        <v>0</v>
      </c>
      <c r="GI573" s="222">
        <f t="shared" si="1556"/>
        <v>0</v>
      </c>
      <c r="GJ573" s="222">
        <f t="shared" si="1557"/>
        <v>0</v>
      </c>
      <c r="GK573" s="222">
        <f t="shared" si="1558"/>
        <v>0</v>
      </c>
      <c r="GL573" s="222">
        <f t="shared" si="1559"/>
        <v>0</v>
      </c>
      <c r="GM573" s="222">
        <f t="shared" si="1560"/>
        <v>0</v>
      </c>
      <c r="GN573" s="222">
        <f t="shared" si="1561"/>
        <v>0</v>
      </c>
      <c r="GO573" s="222">
        <f t="shared" si="1562"/>
        <v>0</v>
      </c>
      <c r="GP573" s="222">
        <f t="shared" si="1563"/>
        <v>0</v>
      </c>
      <c r="GQ573" s="222">
        <f t="shared" si="1564"/>
        <v>0</v>
      </c>
      <c r="GR573" s="222">
        <f t="shared" si="1565"/>
        <v>0</v>
      </c>
      <c r="GS573" s="222">
        <f t="shared" si="1566"/>
        <v>0</v>
      </c>
      <c r="GT573" s="222">
        <f t="shared" si="1567"/>
        <v>0</v>
      </c>
      <c r="GU573" s="222">
        <f t="shared" si="1568"/>
        <v>0</v>
      </c>
      <c r="GV573" s="222">
        <f t="shared" si="1569"/>
        <v>0</v>
      </c>
      <c r="GW573" s="222">
        <f t="shared" si="1570"/>
        <v>0</v>
      </c>
      <c r="GX573" s="222">
        <f t="shared" si="1571"/>
        <v>0</v>
      </c>
      <c r="GY573" s="222">
        <f t="shared" si="1572"/>
        <v>0</v>
      </c>
      <c r="GZ573" s="222">
        <f t="shared" si="1573"/>
        <v>0</v>
      </c>
      <c r="HA573" s="222">
        <f t="shared" si="1574"/>
        <v>0</v>
      </c>
      <c r="HB573" s="222">
        <f t="shared" si="1575"/>
        <v>0</v>
      </c>
      <c r="HC573" s="222">
        <f t="shared" si="1576"/>
        <v>0</v>
      </c>
      <c r="HD573" s="222">
        <f t="shared" si="1577"/>
        <v>0</v>
      </c>
      <c r="HE573" s="222">
        <f t="shared" si="1578"/>
        <v>0</v>
      </c>
      <c r="HF573" s="222">
        <f t="shared" si="1579"/>
        <v>0</v>
      </c>
      <c r="HG573" s="222">
        <f t="shared" si="1580"/>
        <v>0</v>
      </c>
      <c r="HH573" s="222">
        <f t="shared" si="1581"/>
        <v>0</v>
      </c>
      <c r="HI573" s="222">
        <f t="shared" si="1582"/>
        <v>0</v>
      </c>
      <c r="HJ573" s="222">
        <f t="shared" si="1583"/>
        <v>0</v>
      </c>
      <c r="HK573" s="222">
        <f t="shared" si="1584"/>
        <v>0</v>
      </c>
      <c r="HL573" s="222">
        <f t="shared" si="1585"/>
        <v>0</v>
      </c>
      <c r="HM573" s="222">
        <f t="shared" si="1586"/>
        <v>0</v>
      </c>
      <c r="HN573" s="222">
        <f t="shared" si="1587"/>
        <v>0</v>
      </c>
      <c r="HO573" s="222">
        <f t="shared" si="1588"/>
        <v>0</v>
      </c>
      <c r="HP573" s="222">
        <f t="shared" si="1589"/>
        <v>0</v>
      </c>
      <c r="HQ573" s="222">
        <f t="shared" si="1590"/>
        <v>0</v>
      </c>
      <c r="HR573" s="222">
        <f t="shared" si="1591"/>
        <v>0</v>
      </c>
      <c r="HS573" s="222">
        <f t="shared" si="1592"/>
        <v>0</v>
      </c>
      <c r="HT573" s="222">
        <f t="shared" si="1593"/>
        <v>0</v>
      </c>
      <c r="HU573" s="222">
        <f t="shared" si="1594"/>
        <v>0</v>
      </c>
      <c r="HV573" s="222">
        <f t="shared" si="1595"/>
        <v>0</v>
      </c>
      <c r="HW573" s="222">
        <f t="shared" si="1596"/>
        <v>0</v>
      </c>
      <c r="HX573" s="222">
        <f t="shared" si="1597"/>
        <v>0</v>
      </c>
      <c r="HY573" s="222">
        <f t="shared" si="1598"/>
        <v>0</v>
      </c>
      <c r="HZ573" s="222">
        <f t="shared" si="1599"/>
        <v>0</v>
      </c>
      <c r="IA573" s="222">
        <f t="shared" si="1600"/>
        <v>0</v>
      </c>
      <c r="IB573" s="222">
        <f t="shared" si="1601"/>
        <v>0</v>
      </c>
      <c r="IC573" s="222">
        <f t="shared" si="1602"/>
        <v>0</v>
      </c>
      <c r="ID573" s="222">
        <f t="shared" si="1603"/>
        <v>0</v>
      </c>
      <c r="IE573" s="222">
        <f t="shared" si="1604"/>
        <v>0</v>
      </c>
      <c r="IF573" s="222">
        <f t="shared" si="1605"/>
        <v>0</v>
      </c>
      <c r="IG573" s="222">
        <f t="shared" si="1606"/>
        <v>0</v>
      </c>
      <c r="IH573" s="222">
        <f t="shared" si="1607"/>
        <v>0</v>
      </c>
      <c r="II573" s="222">
        <f t="shared" si="1608"/>
        <v>0</v>
      </c>
      <c r="IJ573" s="222">
        <f t="shared" si="1609"/>
        <v>0</v>
      </c>
      <c r="IK573" s="222">
        <f t="shared" si="1610"/>
        <v>0</v>
      </c>
      <c r="IL573" s="222">
        <f t="shared" si="1611"/>
        <v>0</v>
      </c>
      <c r="IM573" s="222">
        <f t="shared" si="1612"/>
        <v>0</v>
      </c>
      <c r="IN573" s="222">
        <f t="shared" si="1613"/>
        <v>0</v>
      </c>
      <c r="IO573" s="222">
        <f t="shared" si="1614"/>
        <v>0</v>
      </c>
      <c r="IP573" s="222">
        <f t="shared" si="1615"/>
        <v>0</v>
      </c>
      <c r="IQ573" s="222">
        <f t="shared" si="1616"/>
        <v>0</v>
      </c>
      <c r="IR573" s="222">
        <f t="shared" si="1617"/>
        <v>0</v>
      </c>
      <c r="IS573" s="222">
        <f t="shared" si="1618"/>
        <v>0</v>
      </c>
      <c r="IT573" s="222">
        <f t="shared" si="1619"/>
        <v>0</v>
      </c>
      <c r="IU573" s="222">
        <f t="shared" si="1620"/>
        <v>0</v>
      </c>
      <c r="IV573" s="222">
        <f t="shared" si="1621"/>
        <v>0</v>
      </c>
      <c r="IW573" s="222">
        <f t="shared" si="1622"/>
        <v>0</v>
      </c>
      <c r="IX573" s="222">
        <f t="shared" si="1623"/>
        <v>0</v>
      </c>
      <c r="IY573" s="222">
        <f t="shared" si="1624"/>
        <v>0</v>
      </c>
      <c r="IZ573" s="222">
        <f t="shared" si="1625"/>
        <v>0</v>
      </c>
      <c r="JA573" s="222">
        <f t="shared" si="1626"/>
        <v>0</v>
      </c>
      <c r="JB573" s="222">
        <f t="shared" si="1627"/>
        <v>0</v>
      </c>
    </row>
    <row r="574" spans="2:262">
      <c r="B574" s="230">
        <v>213</v>
      </c>
      <c r="C574" s="229">
        <f t="shared" si="1628"/>
        <v>4.1601562499999972E-3</v>
      </c>
      <c r="D574" s="226">
        <f t="shared" ca="1" si="1371"/>
        <v>24.624335324620702</v>
      </c>
      <c r="E574" s="225">
        <f ca="1">HK361</f>
        <v>0.62433532462070074</v>
      </c>
      <c r="F574" s="224">
        <v>213</v>
      </c>
      <c r="G574" s="222">
        <f t="shared" si="1372"/>
        <v>0</v>
      </c>
      <c r="H574" s="222">
        <f t="shared" si="1373"/>
        <v>0</v>
      </c>
      <c r="I574" s="222">
        <f t="shared" si="1374"/>
        <v>0</v>
      </c>
      <c r="J574" s="222">
        <f t="shared" si="1375"/>
        <v>0</v>
      </c>
      <c r="K574" s="222">
        <f t="shared" si="1376"/>
        <v>0</v>
      </c>
      <c r="L574" s="222">
        <f t="shared" si="1377"/>
        <v>0</v>
      </c>
      <c r="M574" s="222">
        <f t="shared" si="1378"/>
        <v>0</v>
      </c>
      <c r="N574" s="222">
        <f t="shared" si="1379"/>
        <v>0</v>
      </c>
      <c r="O574" s="222">
        <f t="shared" si="1380"/>
        <v>0</v>
      </c>
      <c r="P574" s="222">
        <f t="shared" si="1381"/>
        <v>0</v>
      </c>
      <c r="Q574" s="222">
        <f t="shared" si="1382"/>
        <v>0</v>
      </c>
      <c r="R574" s="222">
        <f t="shared" si="1383"/>
        <v>0</v>
      </c>
      <c r="S574" s="222">
        <f t="shared" si="1384"/>
        <v>0</v>
      </c>
      <c r="T574" s="222">
        <f t="shared" si="1385"/>
        <v>0</v>
      </c>
      <c r="U574" s="222">
        <f t="shared" si="1386"/>
        <v>0</v>
      </c>
      <c r="V574" s="222">
        <f t="shared" si="1387"/>
        <v>0</v>
      </c>
      <c r="W574" s="222">
        <f t="shared" si="1388"/>
        <v>0</v>
      </c>
      <c r="X574" s="222">
        <f t="shared" si="1389"/>
        <v>0</v>
      </c>
      <c r="Y574" s="222">
        <f t="shared" si="1390"/>
        <v>0</v>
      </c>
      <c r="Z574" s="222">
        <f t="shared" si="1391"/>
        <v>0</v>
      </c>
      <c r="AA574" s="222">
        <f t="shared" si="1392"/>
        <v>0</v>
      </c>
      <c r="AB574" s="222">
        <f t="shared" si="1393"/>
        <v>0</v>
      </c>
      <c r="AC574" s="222">
        <f t="shared" si="1394"/>
        <v>0</v>
      </c>
      <c r="AD574" s="222">
        <f t="shared" si="1395"/>
        <v>0</v>
      </c>
      <c r="AE574" s="222">
        <f t="shared" si="1396"/>
        <v>0</v>
      </c>
      <c r="AF574" s="222">
        <f t="shared" si="1397"/>
        <v>0</v>
      </c>
      <c r="AG574" s="222">
        <f t="shared" si="1398"/>
        <v>0</v>
      </c>
      <c r="AH574" s="222">
        <f t="shared" si="1399"/>
        <v>0</v>
      </c>
      <c r="AI574" s="222">
        <f t="shared" si="1400"/>
        <v>0</v>
      </c>
      <c r="AJ574" s="222">
        <f t="shared" si="1401"/>
        <v>0</v>
      </c>
      <c r="AK574" s="222">
        <f t="shared" si="1402"/>
        <v>0</v>
      </c>
      <c r="AL574" s="222">
        <f t="shared" si="1403"/>
        <v>0</v>
      </c>
      <c r="AM574" s="222">
        <f t="shared" si="1404"/>
        <v>0</v>
      </c>
      <c r="AN574" s="222">
        <f t="shared" si="1405"/>
        <v>0</v>
      </c>
      <c r="AO574" s="222">
        <f t="shared" si="1406"/>
        <v>0</v>
      </c>
      <c r="AP574" s="222">
        <f t="shared" si="1407"/>
        <v>0</v>
      </c>
      <c r="AQ574" s="222">
        <f t="shared" si="1408"/>
        <v>0</v>
      </c>
      <c r="AR574" s="222">
        <f t="shared" si="1409"/>
        <v>0</v>
      </c>
      <c r="AS574" s="222">
        <f t="shared" si="1410"/>
        <v>0</v>
      </c>
      <c r="AT574" s="222">
        <f t="shared" si="1411"/>
        <v>0</v>
      </c>
      <c r="AU574" s="222">
        <f t="shared" si="1412"/>
        <v>0</v>
      </c>
      <c r="AV574" s="222">
        <f t="shared" si="1413"/>
        <v>0</v>
      </c>
      <c r="AW574" s="222">
        <f t="shared" si="1414"/>
        <v>0</v>
      </c>
      <c r="AX574" s="222">
        <f t="shared" si="1415"/>
        <v>0</v>
      </c>
      <c r="AY574" s="222">
        <f t="shared" si="1416"/>
        <v>0</v>
      </c>
      <c r="AZ574" s="222">
        <f t="shared" si="1417"/>
        <v>0</v>
      </c>
      <c r="BA574" s="222">
        <f t="shared" si="1418"/>
        <v>0</v>
      </c>
      <c r="BB574" s="222">
        <f t="shared" si="1419"/>
        <v>0</v>
      </c>
      <c r="BC574" s="222">
        <f t="shared" si="1420"/>
        <v>0</v>
      </c>
      <c r="BD574" s="222">
        <f t="shared" si="1421"/>
        <v>0</v>
      </c>
      <c r="BE574" s="222">
        <f t="shared" si="1422"/>
        <v>0</v>
      </c>
      <c r="BF574" s="222">
        <f t="shared" si="1423"/>
        <v>0</v>
      </c>
      <c r="BG574" s="222">
        <f t="shared" si="1424"/>
        <v>0</v>
      </c>
      <c r="BH574" s="222">
        <f t="shared" si="1425"/>
        <v>0</v>
      </c>
      <c r="BI574" s="222">
        <f t="shared" si="1426"/>
        <v>0</v>
      </c>
      <c r="BJ574" s="222">
        <f t="shared" si="1427"/>
        <v>0</v>
      </c>
      <c r="BK574" s="222">
        <f t="shared" si="1428"/>
        <v>0</v>
      </c>
      <c r="BL574" s="222">
        <f t="shared" si="1429"/>
        <v>0</v>
      </c>
      <c r="BM574" s="222">
        <f t="shared" si="1430"/>
        <v>0</v>
      </c>
      <c r="BN574" s="222">
        <f t="shared" si="1431"/>
        <v>0</v>
      </c>
      <c r="BO574" s="222">
        <f t="shared" si="1432"/>
        <v>0</v>
      </c>
      <c r="BP574" s="222">
        <f t="shared" si="1433"/>
        <v>0</v>
      </c>
      <c r="BQ574" s="222">
        <f t="shared" si="1434"/>
        <v>0</v>
      </c>
      <c r="BR574" s="222">
        <f t="shared" si="1435"/>
        <v>0</v>
      </c>
      <c r="BS574" s="222">
        <f t="shared" si="1436"/>
        <v>0</v>
      </c>
      <c r="BT574" s="222">
        <f t="shared" si="1437"/>
        <v>0</v>
      </c>
      <c r="BU574" s="222">
        <f t="shared" si="1438"/>
        <v>0</v>
      </c>
      <c r="BV574" s="222">
        <f t="shared" si="1439"/>
        <v>0</v>
      </c>
      <c r="BW574" s="222">
        <f t="shared" si="1440"/>
        <v>0</v>
      </c>
      <c r="BX574" s="222">
        <f t="shared" si="1441"/>
        <v>0</v>
      </c>
      <c r="BY574" s="222">
        <f t="shared" si="1442"/>
        <v>0</v>
      </c>
      <c r="BZ574" s="222">
        <f t="shared" si="1443"/>
        <v>0</v>
      </c>
      <c r="CA574" s="222">
        <f t="shared" si="1444"/>
        <v>0</v>
      </c>
      <c r="CB574" s="222">
        <f t="shared" si="1445"/>
        <v>0</v>
      </c>
      <c r="CC574" s="222">
        <f t="shared" si="1446"/>
        <v>0</v>
      </c>
      <c r="CD574" s="222">
        <f t="shared" si="1447"/>
        <v>0</v>
      </c>
      <c r="CE574" s="222">
        <f t="shared" si="1448"/>
        <v>0</v>
      </c>
      <c r="CF574" s="222">
        <f t="shared" si="1449"/>
        <v>0</v>
      </c>
      <c r="CG574" s="222">
        <f t="shared" si="1450"/>
        <v>0</v>
      </c>
      <c r="CH574" s="222">
        <f t="shared" si="1451"/>
        <v>0</v>
      </c>
      <c r="CI574" s="222">
        <f t="shared" si="1452"/>
        <v>0</v>
      </c>
      <c r="CJ574" s="222">
        <f t="shared" si="1453"/>
        <v>0</v>
      </c>
      <c r="CK574" s="222">
        <f t="shared" si="1454"/>
        <v>0</v>
      </c>
      <c r="CL574" s="222">
        <f t="shared" si="1455"/>
        <v>0</v>
      </c>
      <c r="CM574" s="222">
        <f t="shared" si="1456"/>
        <v>0</v>
      </c>
      <c r="CN574" s="222">
        <f t="shared" si="1457"/>
        <v>0</v>
      </c>
      <c r="CO574" s="222">
        <f t="shared" si="1458"/>
        <v>0</v>
      </c>
      <c r="CP574" s="222">
        <f t="shared" si="1459"/>
        <v>0</v>
      </c>
      <c r="CQ574" s="222">
        <f t="shared" si="1460"/>
        <v>0</v>
      </c>
      <c r="CR574" s="222">
        <f t="shared" si="1461"/>
        <v>0</v>
      </c>
      <c r="CS574" s="222">
        <f t="shared" si="1462"/>
        <v>0</v>
      </c>
      <c r="CT574" s="222">
        <f t="shared" si="1463"/>
        <v>0</v>
      </c>
      <c r="CU574" s="222">
        <f t="shared" si="1464"/>
        <v>0</v>
      </c>
      <c r="CV574" s="222">
        <f t="shared" si="1465"/>
        <v>0</v>
      </c>
      <c r="CW574" s="222">
        <f t="shared" si="1466"/>
        <v>0</v>
      </c>
      <c r="CX574" s="222">
        <f t="shared" si="1467"/>
        <v>0</v>
      </c>
      <c r="CY574" s="222">
        <f t="shared" si="1468"/>
        <v>0</v>
      </c>
      <c r="CZ574" s="222">
        <f t="shared" si="1469"/>
        <v>0</v>
      </c>
      <c r="DA574" s="222">
        <f t="shared" si="1470"/>
        <v>0</v>
      </c>
      <c r="DB574" s="222">
        <f t="shared" si="1471"/>
        <v>0</v>
      </c>
      <c r="DC574" s="222">
        <f t="shared" si="1472"/>
        <v>0</v>
      </c>
      <c r="DD574" s="222">
        <f t="shared" si="1473"/>
        <v>0</v>
      </c>
      <c r="DE574" s="222">
        <f t="shared" si="1474"/>
        <v>0</v>
      </c>
      <c r="DF574" s="222">
        <f t="shared" si="1475"/>
        <v>0</v>
      </c>
      <c r="DG574" s="222">
        <f t="shared" si="1476"/>
        <v>0</v>
      </c>
      <c r="DH574" s="222">
        <f t="shared" si="1477"/>
        <v>0</v>
      </c>
      <c r="DI574" s="222">
        <f t="shared" si="1478"/>
        <v>0</v>
      </c>
      <c r="DJ574" s="222">
        <f t="shared" si="1479"/>
        <v>0</v>
      </c>
      <c r="DK574" s="222">
        <f t="shared" si="1480"/>
        <v>0</v>
      </c>
      <c r="DL574" s="222">
        <f t="shared" si="1481"/>
        <v>0</v>
      </c>
      <c r="DM574" s="222">
        <f t="shared" si="1482"/>
        <v>0</v>
      </c>
      <c r="DN574" s="222">
        <f t="shared" si="1483"/>
        <v>0</v>
      </c>
      <c r="DO574" s="222">
        <f t="shared" si="1484"/>
        <v>0</v>
      </c>
      <c r="DP574" s="222">
        <f t="shared" si="1485"/>
        <v>0</v>
      </c>
      <c r="DQ574" s="222">
        <f t="shared" si="1486"/>
        <v>0</v>
      </c>
      <c r="DR574" s="222">
        <f t="shared" si="1487"/>
        <v>0</v>
      </c>
      <c r="DS574" s="222">
        <f t="shared" si="1488"/>
        <v>0</v>
      </c>
      <c r="DT574" s="222">
        <f t="shared" si="1489"/>
        <v>0</v>
      </c>
      <c r="DU574" s="222">
        <f t="shared" si="1490"/>
        <v>0</v>
      </c>
      <c r="DV574" s="222">
        <f t="shared" si="1491"/>
        <v>0</v>
      </c>
      <c r="DW574" s="222">
        <f t="shared" si="1492"/>
        <v>0</v>
      </c>
      <c r="DX574" s="222">
        <f t="shared" si="1493"/>
        <v>0</v>
      </c>
      <c r="DY574" s="222">
        <f t="shared" si="1494"/>
        <v>0</v>
      </c>
      <c r="DZ574" s="222">
        <f t="shared" si="1495"/>
        <v>0</v>
      </c>
      <c r="EA574" s="222">
        <f t="shared" si="1496"/>
        <v>0</v>
      </c>
      <c r="EB574" s="222">
        <f t="shared" si="1497"/>
        <v>0</v>
      </c>
      <c r="EC574" s="222">
        <f t="shared" si="1498"/>
        <v>0</v>
      </c>
      <c r="ED574" s="222">
        <f t="shared" si="1499"/>
        <v>0</v>
      </c>
      <c r="EE574" s="222">
        <f t="shared" si="1500"/>
        <v>0</v>
      </c>
      <c r="EF574" s="222">
        <f t="shared" si="1501"/>
        <v>0</v>
      </c>
      <c r="EG574" s="222">
        <f t="shared" si="1502"/>
        <v>0</v>
      </c>
      <c r="EH574" s="222">
        <f t="shared" si="1503"/>
        <v>0</v>
      </c>
      <c r="EI574" s="222">
        <f t="shared" si="1504"/>
        <v>0</v>
      </c>
      <c r="EJ574" s="222">
        <f t="shared" si="1505"/>
        <v>0</v>
      </c>
      <c r="EK574" s="222">
        <f t="shared" si="1506"/>
        <v>0</v>
      </c>
      <c r="EL574" s="222">
        <f t="shared" si="1507"/>
        <v>0</v>
      </c>
      <c r="EM574" s="222">
        <f t="shared" si="1508"/>
        <v>0</v>
      </c>
      <c r="EN574" s="222">
        <f t="shared" si="1509"/>
        <v>0</v>
      </c>
      <c r="EO574" s="222">
        <f t="shared" si="1510"/>
        <v>0</v>
      </c>
      <c r="EP574" s="222">
        <f t="shared" si="1511"/>
        <v>0</v>
      </c>
      <c r="EQ574" s="222">
        <f t="shared" si="1512"/>
        <v>0</v>
      </c>
      <c r="ER574" s="222">
        <f t="shared" si="1513"/>
        <v>0</v>
      </c>
      <c r="ES574" s="222">
        <f t="shared" si="1514"/>
        <v>0</v>
      </c>
      <c r="ET574" s="222">
        <f t="shared" si="1515"/>
        <v>0</v>
      </c>
      <c r="EU574" s="222">
        <f t="shared" si="1516"/>
        <v>0</v>
      </c>
      <c r="EV574" s="222">
        <f t="shared" si="1517"/>
        <v>0</v>
      </c>
      <c r="EW574" s="222">
        <f t="shared" si="1518"/>
        <v>0</v>
      </c>
      <c r="EX574" s="222">
        <f t="shared" si="1519"/>
        <v>0</v>
      </c>
      <c r="EY574" s="222">
        <f t="shared" si="1520"/>
        <v>0</v>
      </c>
      <c r="EZ574" s="222">
        <f t="shared" si="1521"/>
        <v>0</v>
      </c>
      <c r="FA574" s="222">
        <f t="shared" si="1522"/>
        <v>0</v>
      </c>
      <c r="FB574" s="222">
        <f t="shared" si="1523"/>
        <v>0</v>
      </c>
      <c r="FC574" s="222">
        <f t="shared" si="1524"/>
        <v>0</v>
      </c>
      <c r="FD574" s="222">
        <f t="shared" si="1525"/>
        <v>0</v>
      </c>
      <c r="FE574" s="222">
        <f t="shared" si="1526"/>
        <v>0</v>
      </c>
      <c r="FF574" s="222">
        <f t="shared" si="1527"/>
        <v>0</v>
      </c>
      <c r="FG574" s="222">
        <f t="shared" si="1528"/>
        <v>0</v>
      </c>
      <c r="FH574" s="222">
        <f t="shared" si="1529"/>
        <v>0</v>
      </c>
      <c r="FI574" s="222">
        <f t="shared" si="1530"/>
        <v>0</v>
      </c>
      <c r="FJ574" s="222">
        <f t="shared" si="1531"/>
        <v>0</v>
      </c>
      <c r="FK574" s="222">
        <f t="shared" si="1532"/>
        <v>0</v>
      </c>
      <c r="FL574" s="222">
        <f t="shared" si="1533"/>
        <v>0</v>
      </c>
      <c r="FM574" s="222">
        <f t="shared" si="1534"/>
        <v>0</v>
      </c>
      <c r="FN574" s="222">
        <f t="shared" si="1535"/>
        <v>0</v>
      </c>
      <c r="FO574" s="222">
        <f t="shared" si="1536"/>
        <v>0</v>
      </c>
      <c r="FP574" s="222">
        <f t="shared" si="1537"/>
        <v>0</v>
      </c>
      <c r="FQ574" s="222">
        <f t="shared" si="1538"/>
        <v>0</v>
      </c>
      <c r="FR574" s="222">
        <f t="shared" si="1539"/>
        <v>0</v>
      </c>
      <c r="FS574" s="222">
        <f t="shared" si="1540"/>
        <v>0</v>
      </c>
      <c r="FT574" s="222">
        <f t="shared" si="1541"/>
        <v>0</v>
      </c>
      <c r="FU574" s="222">
        <f t="shared" si="1542"/>
        <v>0</v>
      </c>
      <c r="FV574" s="222">
        <f t="shared" si="1543"/>
        <v>0</v>
      </c>
      <c r="FW574" s="222">
        <f t="shared" si="1544"/>
        <v>0</v>
      </c>
      <c r="FX574" s="222">
        <f t="shared" si="1545"/>
        <v>0</v>
      </c>
      <c r="FY574" s="222">
        <f t="shared" si="1546"/>
        <v>0</v>
      </c>
      <c r="FZ574" s="222">
        <f t="shared" si="1547"/>
        <v>0</v>
      </c>
      <c r="GA574" s="222">
        <f t="shared" si="1548"/>
        <v>0</v>
      </c>
      <c r="GB574" s="222">
        <f t="shared" si="1549"/>
        <v>0</v>
      </c>
      <c r="GC574" s="222">
        <f t="shared" si="1550"/>
        <v>0</v>
      </c>
      <c r="GD574" s="222">
        <f t="shared" si="1551"/>
        <v>0</v>
      </c>
      <c r="GE574" s="222">
        <f t="shared" si="1552"/>
        <v>0</v>
      </c>
      <c r="GF574" s="222">
        <f t="shared" si="1553"/>
        <v>0</v>
      </c>
      <c r="GG574" s="222">
        <f t="shared" si="1554"/>
        <v>0</v>
      </c>
      <c r="GH574" s="222">
        <f t="shared" si="1555"/>
        <v>0</v>
      </c>
      <c r="GI574" s="222">
        <f t="shared" si="1556"/>
        <v>0</v>
      </c>
      <c r="GJ574" s="222">
        <f t="shared" si="1557"/>
        <v>0</v>
      </c>
      <c r="GK574" s="222">
        <f t="shared" si="1558"/>
        <v>0</v>
      </c>
      <c r="GL574" s="222">
        <f t="shared" si="1559"/>
        <v>0</v>
      </c>
      <c r="GM574" s="222">
        <f t="shared" si="1560"/>
        <v>0</v>
      </c>
      <c r="GN574" s="222">
        <f t="shared" si="1561"/>
        <v>0</v>
      </c>
      <c r="GO574" s="222">
        <f t="shared" si="1562"/>
        <v>0</v>
      </c>
      <c r="GP574" s="222">
        <f t="shared" si="1563"/>
        <v>0</v>
      </c>
      <c r="GQ574" s="222">
        <f t="shared" si="1564"/>
        <v>0</v>
      </c>
      <c r="GR574" s="222">
        <f t="shared" si="1565"/>
        <v>0</v>
      </c>
      <c r="GS574" s="222">
        <f t="shared" si="1566"/>
        <v>0</v>
      </c>
      <c r="GT574" s="222">
        <f t="shared" si="1567"/>
        <v>0</v>
      </c>
      <c r="GU574" s="222">
        <f t="shared" si="1568"/>
        <v>0</v>
      </c>
      <c r="GV574" s="222">
        <f t="shared" si="1569"/>
        <v>0</v>
      </c>
      <c r="GW574" s="222">
        <f t="shared" si="1570"/>
        <v>0</v>
      </c>
      <c r="GX574" s="222">
        <f t="shared" si="1571"/>
        <v>0</v>
      </c>
      <c r="GY574" s="222">
        <f t="shared" si="1572"/>
        <v>0</v>
      </c>
      <c r="GZ574" s="222">
        <f t="shared" si="1573"/>
        <v>0</v>
      </c>
      <c r="HA574" s="222">
        <f t="shared" si="1574"/>
        <v>0</v>
      </c>
      <c r="HB574" s="222">
        <f t="shared" si="1575"/>
        <v>0</v>
      </c>
      <c r="HC574" s="222">
        <f t="shared" si="1576"/>
        <v>0</v>
      </c>
      <c r="HD574" s="222">
        <f t="shared" si="1577"/>
        <v>0</v>
      </c>
      <c r="HE574" s="222">
        <f t="shared" si="1578"/>
        <v>0</v>
      </c>
      <c r="HF574" s="222">
        <f t="shared" si="1579"/>
        <v>0</v>
      </c>
      <c r="HG574" s="222">
        <f t="shared" si="1580"/>
        <v>0</v>
      </c>
      <c r="HH574" s="222">
        <f t="shared" si="1581"/>
        <v>0</v>
      </c>
      <c r="HI574" s="222">
        <f t="shared" si="1582"/>
        <v>0</v>
      </c>
      <c r="HJ574" s="222">
        <f t="shared" si="1583"/>
        <v>0</v>
      </c>
      <c r="HK574" s="222">
        <f t="shared" si="1584"/>
        <v>0</v>
      </c>
      <c r="HL574" s="222">
        <f t="shared" si="1585"/>
        <v>0</v>
      </c>
      <c r="HM574" s="222">
        <f t="shared" si="1586"/>
        <v>0</v>
      </c>
      <c r="HN574" s="222">
        <f t="shared" si="1587"/>
        <v>0</v>
      </c>
      <c r="HO574" s="222">
        <f t="shared" si="1588"/>
        <v>0</v>
      </c>
      <c r="HP574" s="222">
        <f t="shared" si="1589"/>
        <v>0</v>
      </c>
      <c r="HQ574" s="222">
        <f t="shared" si="1590"/>
        <v>0</v>
      </c>
      <c r="HR574" s="222">
        <f t="shared" si="1591"/>
        <v>0</v>
      </c>
      <c r="HS574" s="222">
        <f t="shared" si="1592"/>
        <v>0</v>
      </c>
      <c r="HT574" s="222">
        <f t="shared" si="1593"/>
        <v>0</v>
      </c>
      <c r="HU574" s="222">
        <f t="shared" si="1594"/>
        <v>0</v>
      </c>
      <c r="HV574" s="222">
        <f t="shared" si="1595"/>
        <v>0</v>
      </c>
      <c r="HW574" s="222">
        <f t="shared" si="1596"/>
        <v>0</v>
      </c>
      <c r="HX574" s="222">
        <f t="shared" si="1597"/>
        <v>0</v>
      </c>
      <c r="HY574" s="222">
        <f t="shared" si="1598"/>
        <v>0</v>
      </c>
      <c r="HZ574" s="222">
        <f t="shared" si="1599"/>
        <v>0</v>
      </c>
      <c r="IA574" s="222">
        <f t="shared" si="1600"/>
        <v>0</v>
      </c>
      <c r="IB574" s="222">
        <f t="shared" si="1601"/>
        <v>0</v>
      </c>
      <c r="IC574" s="222">
        <f t="shared" si="1602"/>
        <v>0</v>
      </c>
      <c r="ID574" s="222">
        <f t="shared" si="1603"/>
        <v>0</v>
      </c>
      <c r="IE574" s="222">
        <f t="shared" si="1604"/>
        <v>0</v>
      </c>
      <c r="IF574" s="222">
        <f t="shared" si="1605"/>
        <v>0</v>
      </c>
      <c r="IG574" s="222">
        <f t="shared" si="1606"/>
        <v>0</v>
      </c>
      <c r="IH574" s="222">
        <f t="shared" si="1607"/>
        <v>0</v>
      </c>
      <c r="II574" s="222">
        <f t="shared" si="1608"/>
        <v>0</v>
      </c>
      <c r="IJ574" s="222">
        <f t="shared" si="1609"/>
        <v>0</v>
      </c>
      <c r="IK574" s="222">
        <f t="shared" si="1610"/>
        <v>0</v>
      </c>
      <c r="IL574" s="222">
        <f t="shared" si="1611"/>
        <v>0</v>
      </c>
      <c r="IM574" s="222">
        <f t="shared" si="1612"/>
        <v>0</v>
      </c>
      <c r="IN574" s="222">
        <f t="shared" si="1613"/>
        <v>0</v>
      </c>
      <c r="IO574" s="222">
        <f t="shared" si="1614"/>
        <v>0</v>
      </c>
      <c r="IP574" s="222">
        <f t="shared" si="1615"/>
        <v>0</v>
      </c>
      <c r="IQ574" s="222">
        <f t="shared" si="1616"/>
        <v>0</v>
      </c>
      <c r="IR574" s="222">
        <f t="shared" si="1617"/>
        <v>0</v>
      </c>
      <c r="IS574" s="222">
        <f t="shared" si="1618"/>
        <v>0</v>
      </c>
      <c r="IT574" s="222">
        <f t="shared" si="1619"/>
        <v>0</v>
      </c>
      <c r="IU574" s="222">
        <f t="shared" si="1620"/>
        <v>0</v>
      </c>
      <c r="IV574" s="222">
        <f t="shared" si="1621"/>
        <v>0</v>
      </c>
      <c r="IW574" s="222">
        <f t="shared" si="1622"/>
        <v>0</v>
      </c>
      <c r="IX574" s="222">
        <f t="shared" si="1623"/>
        <v>0</v>
      </c>
      <c r="IY574" s="222">
        <f t="shared" si="1624"/>
        <v>0</v>
      </c>
      <c r="IZ574" s="222">
        <f t="shared" si="1625"/>
        <v>0</v>
      </c>
      <c r="JA574" s="222">
        <f t="shared" si="1626"/>
        <v>0</v>
      </c>
      <c r="JB574" s="222">
        <f t="shared" si="1627"/>
        <v>0</v>
      </c>
    </row>
    <row r="575" spans="2:262">
      <c r="B575" s="230">
        <v>214</v>
      </c>
      <c r="C575" s="229">
        <f t="shared" si="1628"/>
        <v>4.1796874999999968E-3</v>
      </c>
      <c r="D575" s="226">
        <f t="shared" ca="1" si="1371"/>
        <v>24.633457755913067</v>
      </c>
      <c r="E575" s="225">
        <f ca="1">HL361</f>
        <v>0.6334577559130673</v>
      </c>
      <c r="F575" s="224">
        <v>214</v>
      </c>
      <c r="G575" s="222">
        <f t="shared" si="1372"/>
        <v>0</v>
      </c>
      <c r="H575" s="222">
        <f t="shared" si="1373"/>
        <v>0</v>
      </c>
      <c r="I575" s="222">
        <f t="shared" si="1374"/>
        <v>0</v>
      </c>
      <c r="J575" s="222">
        <f t="shared" si="1375"/>
        <v>0</v>
      </c>
      <c r="K575" s="222">
        <f t="shared" si="1376"/>
        <v>0</v>
      </c>
      <c r="L575" s="222">
        <f t="shared" si="1377"/>
        <v>0</v>
      </c>
      <c r="M575" s="222">
        <f t="shared" si="1378"/>
        <v>0</v>
      </c>
      <c r="N575" s="222">
        <f t="shared" si="1379"/>
        <v>0</v>
      </c>
      <c r="O575" s="222">
        <f t="shared" si="1380"/>
        <v>0</v>
      </c>
      <c r="P575" s="222">
        <f t="shared" si="1381"/>
        <v>0</v>
      </c>
      <c r="Q575" s="222">
        <f t="shared" si="1382"/>
        <v>0</v>
      </c>
      <c r="R575" s="222">
        <f t="shared" si="1383"/>
        <v>0</v>
      </c>
      <c r="S575" s="222">
        <f t="shared" si="1384"/>
        <v>0</v>
      </c>
      <c r="T575" s="222">
        <f t="shared" si="1385"/>
        <v>0</v>
      </c>
      <c r="U575" s="222">
        <f t="shared" si="1386"/>
        <v>0</v>
      </c>
      <c r="V575" s="222">
        <f t="shared" si="1387"/>
        <v>0</v>
      </c>
      <c r="W575" s="222">
        <f t="shared" si="1388"/>
        <v>0</v>
      </c>
      <c r="X575" s="222">
        <f t="shared" si="1389"/>
        <v>0</v>
      </c>
      <c r="Y575" s="222">
        <f t="shared" si="1390"/>
        <v>0</v>
      </c>
      <c r="Z575" s="222">
        <f t="shared" si="1391"/>
        <v>0</v>
      </c>
      <c r="AA575" s="222">
        <f t="shared" si="1392"/>
        <v>0</v>
      </c>
      <c r="AB575" s="222">
        <f t="shared" si="1393"/>
        <v>0</v>
      </c>
      <c r="AC575" s="222">
        <f t="shared" si="1394"/>
        <v>0</v>
      </c>
      <c r="AD575" s="222">
        <f t="shared" si="1395"/>
        <v>0</v>
      </c>
      <c r="AE575" s="222">
        <f t="shared" si="1396"/>
        <v>0</v>
      </c>
      <c r="AF575" s="222">
        <f t="shared" si="1397"/>
        <v>0</v>
      </c>
      <c r="AG575" s="222">
        <f t="shared" si="1398"/>
        <v>0</v>
      </c>
      <c r="AH575" s="222">
        <f t="shared" si="1399"/>
        <v>0</v>
      </c>
      <c r="AI575" s="222">
        <f t="shared" si="1400"/>
        <v>0</v>
      </c>
      <c r="AJ575" s="222">
        <f t="shared" si="1401"/>
        <v>0</v>
      </c>
      <c r="AK575" s="222">
        <f t="shared" si="1402"/>
        <v>0</v>
      </c>
      <c r="AL575" s="222">
        <f t="shared" si="1403"/>
        <v>0</v>
      </c>
      <c r="AM575" s="222">
        <f t="shared" si="1404"/>
        <v>0</v>
      </c>
      <c r="AN575" s="222">
        <f t="shared" si="1405"/>
        <v>0</v>
      </c>
      <c r="AO575" s="222">
        <f t="shared" si="1406"/>
        <v>0</v>
      </c>
      <c r="AP575" s="222">
        <f t="shared" si="1407"/>
        <v>0</v>
      </c>
      <c r="AQ575" s="222">
        <f t="shared" si="1408"/>
        <v>0</v>
      </c>
      <c r="AR575" s="222">
        <f t="shared" si="1409"/>
        <v>0</v>
      </c>
      <c r="AS575" s="222">
        <f t="shared" si="1410"/>
        <v>0</v>
      </c>
      <c r="AT575" s="222">
        <f t="shared" si="1411"/>
        <v>0</v>
      </c>
      <c r="AU575" s="222">
        <f t="shared" si="1412"/>
        <v>0</v>
      </c>
      <c r="AV575" s="222">
        <f t="shared" si="1413"/>
        <v>0</v>
      </c>
      <c r="AW575" s="222">
        <f t="shared" si="1414"/>
        <v>0</v>
      </c>
      <c r="AX575" s="222">
        <f t="shared" si="1415"/>
        <v>0</v>
      </c>
      <c r="AY575" s="222">
        <f t="shared" si="1416"/>
        <v>0</v>
      </c>
      <c r="AZ575" s="222">
        <f t="shared" si="1417"/>
        <v>0</v>
      </c>
      <c r="BA575" s="222">
        <f t="shared" si="1418"/>
        <v>0</v>
      </c>
      <c r="BB575" s="222">
        <f t="shared" si="1419"/>
        <v>0</v>
      </c>
      <c r="BC575" s="222">
        <f t="shared" si="1420"/>
        <v>0</v>
      </c>
      <c r="BD575" s="222">
        <f t="shared" si="1421"/>
        <v>0</v>
      </c>
      <c r="BE575" s="222">
        <f t="shared" si="1422"/>
        <v>0</v>
      </c>
      <c r="BF575" s="222">
        <f t="shared" si="1423"/>
        <v>0</v>
      </c>
      <c r="BG575" s="222">
        <f t="shared" si="1424"/>
        <v>0</v>
      </c>
      <c r="BH575" s="222">
        <f t="shared" si="1425"/>
        <v>0</v>
      </c>
      <c r="BI575" s="222">
        <f t="shared" si="1426"/>
        <v>0</v>
      </c>
      <c r="BJ575" s="222">
        <f t="shared" si="1427"/>
        <v>0</v>
      </c>
      <c r="BK575" s="222">
        <f t="shared" si="1428"/>
        <v>0</v>
      </c>
      <c r="BL575" s="222">
        <f t="shared" si="1429"/>
        <v>0</v>
      </c>
      <c r="BM575" s="222">
        <f t="shared" si="1430"/>
        <v>0</v>
      </c>
      <c r="BN575" s="222">
        <f t="shared" si="1431"/>
        <v>0</v>
      </c>
      <c r="BO575" s="222">
        <f t="shared" si="1432"/>
        <v>0</v>
      </c>
      <c r="BP575" s="222">
        <f t="shared" si="1433"/>
        <v>0</v>
      </c>
      <c r="BQ575" s="222">
        <f t="shared" si="1434"/>
        <v>0</v>
      </c>
      <c r="BR575" s="222">
        <f t="shared" si="1435"/>
        <v>0</v>
      </c>
      <c r="BS575" s="222">
        <f t="shared" si="1436"/>
        <v>0</v>
      </c>
      <c r="BT575" s="222">
        <f t="shared" si="1437"/>
        <v>0</v>
      </c>
      <c r="BU575" s="222">
        <f t="shared" si="1438"/>
        <v>0</v>
      </c>
      <c r="BV575" s="222">
        <f t="shared" si="1439"/>
        <v>0</v>
      </c>
      <c r="BW575" s="222">
        <f t="shared" si="1440"/>
        <v>0</v>
      </c>
      <c r="BX575" s="222">
        <f t="shared" si="1441"/>
        <v>0</v>
      </c>
      <c r="BY575" s="222">
        <f t="shared" si="1442"/>
        <v>0</v>
      </c>
      <c r="BZ575" s="222">
        <f t="shared" si="1443"/>
        <v>0</v>
      </c>
      <c r="CA575" s="222">
        <f t="shared" si="1444"/>
        <v>0</v>
      </c>
      <c r="CB575" s="222">
        <f t="shared" si="1445"/>
        <v>0</v>
      </c>
      <c r="CC575" s="222">
        <f t="shared" si="1446"/>
        <v>0</v>
      </c>
      <c r="CD575" s="222">
        <f t="shared" si="1447"/>
        <v>0</v>
      </c>
      <c r="CE575" s="222">
        <f t="shared" si="1448"/>
        <v>0</v>
      </c>
      <c r="CF575" s="222">
        <f t="shared" si="1449"/>
        <v>0</v>
      </c>
      <c r="CG575" s="222">
        <f t="shared" si="1450"/>
        <v>0</v>
      </c>
      <c r="CH575" s="222">
        <f t="shared" si="1451"/>
        <v>0</v>
      </c>
      <c r="CI575" s="222">
        <f t="shared" si="1452"/>
        <v>0</v>
      </c>
      <c r="CJ575" s="222">
        <f t="shared" si="1453"/>
        <v>0</v>
      </c>
      <c r="CK575" s="222">
        <f t="shared" si="1454"/>
        <v>0</v>
      </c>
      <c r="CL575" s="222">
        <f t="shared" si="1455"/>
        <v>0</v>
      </c>
      <c r="CM575" s="222">
        <f t="shared" si="1456"/>
        <v>0</v>
      </c>
      <c r="CN575" s="222">
        <f t="shared" si="1457"/>
        <v>0</v>
      </c>
      <c r="CO575" s="222">
        <f t="shared" si="1458"/>
        <v>0</v>
      </c>
      <c r="CP575" s="222">
        <f t="shared" si="1459"/>
        <v>0</v>
      </c>
      <c r="CQ575" s="222">
        <f t="shared" si="1460"/>
        <v>0</v>
      </c>
      <c r="CR575" s="222">
        <f t="shared" si="1461"/>
        <v>0</v>
      </c>
      <c r="CS575" s="222">
        <f t="shared" si="1462"/>
        <v>0</v>
      </c>
      <c r="CT575" s="222">
        <f t="shared" si="1463"/>
        <v>0</v>
      </c>
      <c r="CU575" s="222">
        <f t="shared" si="1464"/>
        <v>0</v>
      </c>
      <c r="CV575" s="222">
        <f t="shared" si="1465"/>
        <v>0</v>
      </c>
      <c r="CW575" s="222">
        <f t="shared" si="1466"/>
        <v>0</v>
      </c>
      <c r="CX575" s="222">
        <f t="shared" si="1467"/>
        <v>0</v>
      </c>
      <c r="CY575" s="222">
        <f t="shared" si="1468"/>
        <v>0</v>
      </c>
      <c r="CZ575" s="222">
        <f t="shared" si="1469"/>
        <v>0</v>
      </c>
      <c r="DA575" s="222">
        <f t="shared" si="1470"/>
        <v>0</v>
      </c>
      <c r="DB575" s="222">
        <f t="shared" si="1471"/>
        <v>0</v>
      </c>
      <c r="DC575" s="222">
        <f t="shared" si="1472"/>
        <v>0</v>
      </c>
      <c r="DD575" s="222">
        <f t="shared" si="1473"/>
        <v>0</v>
      </c>
      <c r="DE575" s="222">
        <f t="shared" si="1474"/>
        <v>0</v>
      </c>
      <c r="DF575" s="222">
        <f t="shared" si="1475"/>
        <v>0</v>
      </c>
      <c r="DG575" s="222">
        <f t="shared" si="1476"/>
        <v>0</v>
      </c>
      <c r="DH575" s="222">
        <f t="shared" si="1477"/>
        <v>0</v>
      </c>
      <c r="DI575" s="222">
        <f t="shared" si="1478"/>
        <v>0</v>
      </c>
      <c r="DJ575" s="222">
        <f t="shared" si="1479"/>
        <v>0</v>
      </c>
      <c r="DK575" s="222">
        <f t="shared" si="1480"/>
        <v>0</v>
      </c>
      <c r="DL575" s="222">
        <f t="shared" si="1481"/>
        <v>0</v>
      </c>
      <c r="DM575" s="222">
        <f t="shared" si="1482"/>
        <v>0</v>
      </c>
      <c r="DN575" s="222">
        <f t="shared" si="1483"/>
        <v>0</v>
      </c>
      <c r="DO575" s="222">
        <f t="shared" si="1484"/>
        <v>0</v>
      </c>
      <c r="DP575" s="222">
        <f t="shared" si="1485"/>
        <v>0</v>
      </c>
      <c r="DQ575" s="222">
        <f t="shared" si="1486"/>
        <v>0</v>
      </c>
      <c r="DR575" s="222">
        <f t="shared" si="1487"/>
        <v>0</v>
      </c>
      <c r="DS575" s="222">
        <f t="shared" si="1488"/>
        <v>0</v>
      </c>
      <c r="DT575" s="222">
        <f t="shared" si="1489"/>
        <v>0</v>
      </c>
      <c r="DU575" s="222">
        <f t="shared" si="1490"/>
        <v>0</v>
      </c>
      <c r="DV575" s="222">
        <f t="shared" si="1491"/>
        <v>0</v>
      </c>
      <c r="DW575" s="222">
        <f t="shared" si="1492"/>
        <v>0</v>
      </c>
      <c r="DX575" s="222">
        <f t="shared" si="1493"/>
        <v>0</v>
      </c>
      <c r="DY575" s="222">
        <f t="shared" si="1494"/>
        <v>0</v>
      </c>
      <c r="DZ575" s="222">
        <f t="shared" si="1495"/>
        <v>0</v>
      </c>
      <c r="EA575" s="222">
        <f t="shared" si="1496"/>
        <v>0</v>
      </c>
      <c r="EB575" s="222">
        <f t="shared" si="1497"/>
        <v>0</v>
      </c>
      <c r="EC575" s="222">
        <f t="shared" si="1498"/>
        <v>0</v>
      </c>
      <c r="ED575" s="222">
        <f t="shared" si="1499"/>
        <v>0</v>
      </c>
      <c r="EE575" s="222">
        <f t="shared" si="1500"/>
        <v>0</v>
      </c>
      <c r="EF575" s="222">
        <f t="shared" si="1501"/>
        <v>0</v>
      </c>
      <c r="EG575" s="222">
        <f t="shared" si="1502"/>
        <v>0</v>
      </c>
      <c r="EH575" s="222">
        <f t="shared" si="1503"/>
        <v>0</v>
      </c>
      <c r="EI575" s="222">
        <f t="shared" si="1504"/>
        <v>0</v>
      </c>
      <c r="EJ575" s="222">
        <f t="shared" si="1505"/>
        <v>0</v>
      </c>
      <c r="EK575" s="222">
        <f t="shared" si="1506"/>
        <v>0</v>
      </c>
      <c r="EL575" s="222">
        <f t="shared" si="1507"/>
        <v>0</v>
      </c>
      <c r="EM575" s="222">
        <f t="shared" si="1508"/>
        <v>0</v>
      </c>
      <c r="EN575" s="222">
        <f t="shared" si="1509"/>
        <v>0</v>
      </c>
      <c r="EO575" s="222">
        <f t="shared" si="1510"/>
        <v>0</v>
      </c>
      <c r="EP575" s="222">
        <f t="shared" si="1511"/>
        <v>0</v>
      </c>
      <c r="EQ575" s="222">
        <f t="shared" si="1512"/>
        <v>0</v>
      </c>
      <c r="ER575" s="222">
        <f t="shared" si="1513"/>
        <v>0</v>
      </c>
      <c r="ES575" s="222">
        <f t="shared" si="1514"/>
        <v>0</v>
      </c>
      <c r="ET575" s="222">
        <f t="shared" si="1515"/>
        <v>0</v>
      </c>
      <c r="EU575" s="222">
        <f t="shared" si="1516"/>
        <v>0</v>
      </c>
      <c r="EV575" s="222">
        <f t="shared" si="1517"/>
        <v>0</v>
      </c>
      <c r="EW575" s="222">
        <f t="shared" si="1518"/>
        <v>0</v>
      </c>
      <c r="EX575" s="222">
        <f t="shared" si="1519"/>
        <v>0</v>
      </c>
      <c r="EY575" s="222">
        <f t="shared" si="1520"/>
        <v>0</v>
      </c>
      <c r="EZ575" s="222">
        <f t="shared" si="1521"/>
        <v>0</v>
      </c>
      <c r="FA575" s="222">
        <f t="shared" si="1522"/>
        <v>0</v>
      </c>
      <c r="FB575" s="222">
        <f t="shared" si="1523"/>
        <v>0</v>
      </c>
      <c r="FC575" s="222">
        <f t="shared" si="1524"/>
        <v>0</v>
      </c>
      <c r="FD575" s="222">
        <f t="shared" si="1525"/>
        <v>0</v>
      </c>
      <c r="FE575" s="222">
        <f t="shared" si="1526"/>
        <v>0</v>
      </c>
      <c r="FF575" s="222">
        <f t="shared" si="1527"/>
        <v>0</v>
      </c>
      <c r="FG575" s="222">
        <f t="shared" si="1528"/>
        <v>0</v>
      </c>
      <c r="FH575" s="222">
        <f t="shared" si="1529"/>
        <v>0</v>
      </c>
      <c r="FI575" s="222">
        <f t="shared" si="1530"/>
        <v>0</v>
      </c>
      <c r="FJ575" s="222">
        <f t="shared" si="1531"/>
        <v>0</v>
      </c>
      <c r="FK575" s="222">
        <f t="shared" si="1532"/>
        <v>0</v>
      </c>
      <c r="FL575" s="222">
        <f t="shared" si="1533"/>
        <v>0</v>
      </c>
      <c r="FM575" s="222">
        <f t="shared" si="1534"/>
        <v>0</v>
      </c>
      <c r="FN575" s="222">
        <f t="shared" si="1535"/>
        <v>0</v>
      </c>
      <c r="FO575" s="222">
        <f t="shared" si="1536"/>
        <v>0</v>
      </c>
      <c r="FP575" s="222">
        <f t="shared" si="1537"/>
        <v>0</v>
      </c>
      <c r="FQ575" s="222">
        <f t="shared" si="1538"/>
        <v>0</v>
      </c>
      <c r="FR575" s="222">
        <f t="shared" si="1539"/>
        <v>0</v>
      </c>
      <c r="FS575" s="222">
        <f t="shared" si="1540"/>
        <v>0</v>
      </c>
      <c r="FT575" s="222">
        <f t="shared" si="1541"/>
        <v>0</v>
      </c>
      <c r="FU575" s="222">
        <f t="shared" si="1542"/>
        <v>0</v>
      </c>
      <c r="FV575" s="222">
        <f t="shared" si="1543"/>
        <v>0</v>
      </c>
      <c r="FW575" s="222">
        <f t="shared" si="1544"/>
        <v>0</v>
      </c>
      <c r="FX575" s="222">
        <f t="shared" si="1545"/>
        <v>0</v>
      </c>
      <c r="FY575" s="222">
        <f t="shared" si="1546"/>
        <v>0</v>
      </c>
      <c r="FZ575" s="222">
        <f t="shared" si="1547"/>
        <v>0</v>
      </c>
      <c r="GA575" s="222">
        <f t="shared" si="1548"/>
        <v>0</v>
      </c>
      <c r="GB575" s="222">
        <f t="shared" si="1549"/>
        <v>0</v>
      </c>
      <c r="GC575" s="222">
        <f t="shared" si="1550"/>
        <v>0</v>
      </c>
      <c r="GD575" s="222">
        <f t="shared" si="1551"/>
        <v>0</v>
      </c>
      <c r="GE575" s="222">
        <f t="shared" si="1552"/>
        <v>0</v>
      </c>
      <c r="GF575" s="222">
        <f t="shared" si="1553"/>
        <v>0</v>
      </c>
      <c r="GG575" s="222">
        <f t="shared" si="1554"/>
        <v>0</v>
      </c>
      <c r="GH575" s="222">
        <f t="shared" si="1555"/>
        <v>0</v>
      </c>
      <c r="GI575" s="222">
        <f t="shared" si="1556"/>
        <v>0</v>
      </c>
      <c r="GJ575" s="222">
        <f t="shared" si="1557"/>
        <v>0</v>
      </c>
      <c r="GK575" s="222">
        <f t="shared" si="1558"/>
        <v>0</v>
      </c>
      <c r="GL575" s="222">
        <f t="shared" si="1559"/>
        <v>0</v>
      </c>
      <c r="GM575" s="222">
        <f t="shared" si="1560"/>
        <v>0</v>
      </c>
      <c r="GN575" s="222">
        <f t="shared" si="1561"/>
        <v>0</v>
      </c>
      <c r="GO575" s="222">
        <f t="shared" si="1562"/>
        <v>0</v>
      </c>
      <c r="GP575" s="222">
        <f t="shared" si="1563"/>
        <v>0</v>
      </c>
      <c r="GQ575" s="222">
        <f t="shared" si="1564"/>
        <v>0</v>
      </c>
      <c r="GR575" s="222">
        <f t="shared" si="1565"/>
        <v>0</v>
      </c>
      <c r="GS575" s="222">
        <f t="shared" si="1566"/>
        <v>0</v>
      </c>
      <c r="GT575" s="222">
        <f t="shared" si="1567"/>
        <v>0</v>
      </c>
      <c r="GU575" s="222">
        <f t="shared" si="1568"/>
        <v>0</v>
      </c>
      <c r="GV575" s="222">
        <f t="shared" si="1569"/>
        <v>0</v>
      </c>
      <c r="GW575" s="222">
        <f t="shared" si="1570"/>
        <v>0</v>
      </c>
      <c r="GX575" s="222">
        <f t="shared" si="1571"/>
        <v>0</v>
      </c>
      <c r="GY575" s="222">
        <f t="shared" si="1572"/>
        <v>0</v>
      </c>
      <c r="GZ575" s="222">
        <f t="shared" si="1573"/>
        <v>0</v>
      </c>
      <c r="HA575" s="222">
        <f t="shared" si="1574"/>
        <v>0</v>
      </c>
      <c r="HB575" s="222">
        <f t="shared" si="1575"/>
        <v>0</v>
      </c>
      <c r="HC575" s="222">
        <f t="shared" si="1576"/>
        <v>0</v>
      </c>
      <c r="HD575" s="222">
        <f t="shared" si="1577"/>
        <v>0</v>
      </c>
      <c r="HE575" s="222">
        <f t="shared" si="1578"/>
        <v>0</v>
      </c>
      <c r="HF575" s="222">
        <f t="shared" si="1579"/>
        <v>0</v>
      </c>
      <c r="HG575" s="222">
        <f t="shared" si="1580"/>
        <v>0</v>
      </c>
      <c r="HH575" s="222">
        <f t="shared" si="1581"/>
        <v>0</v>
      </c>
      <c r="HI575" s="222">
        <f t="shared" si="1582"/>
        <v>0</v>
      </c>
      <c r="HJ575" s="222">
        <f t="shared" si="1583"/>
        <v>0</v>
      </c>
      <c r="HK575" s="222">
        <f t="shared" si="1584"/>
        <v>0</v>
      </c>
      <c r="HL575" s="222">
        <f t="shared" si="1585"/>
        <v>0</v>
      </c>
      <c r="HM575" s="222">
        <f t="shared" si="1586"/>
        <v>0</v>
      </c>
      <c r="HN575" s="222">
        <f t="shared" si="1587"/>
        <v>0</v>
      </c>
      <c r="HO575" s="222">
        <f t="shared" si="1588"/>
        <v>0</v>
      </c>
      <c r="HP575" s="222">
        <f t="shared" si="1589"/>
        <v>0</v>
      </c>
      <c r="HQ575" s="222">
        <f t="shared" si="1590"/>
        <v>0</v>
      </c>
      <c r="HR575" s="222">
        <f t="shared" si="1591"/>
        <v>0</v>
      </c>
      <c r="HS575" s="222">
        <f t="shared" si="1592"/>
        <v>0</v>
      </c>
      <c r="HT575" s="222">
        <f t="shared" si="1593"/>
        <v>0</v>
      </c>
      <c r="HU575" s="222">
        <f t="shared" si="1594"/>
        <v>0</v>
      </c>
      <c r="HV575" s="222">
        <f t="shared" si="1595"/>
        <v>0</v>
      </c>
      <c r="HW575" s="222">
        <f t="shared" si="1596"/>
        <v>0</v>
      </c>
      <c r="HX575" s="222">
        <f t="shared" si="1597"/>
        <v>0</v>
      </c>
      <c r="HY575" s="222">
        <f t="shared" si="1598"/>
        <v>0</v>
      </c>
      <c r="HZ575" s="222">
        <f t="shared" si="1599"/>
        <v>0</v>
      </c>
      <c r="IA575" s="222">
        <f t="shared" si="1600"/>
        <v>0</v>
      </c>
      <c r="IB575" s="222">
        <f t="shared" si="1601"/>
        <v>0</v>
      </c>
      <c r="IC575" s="222">
        <f t="shared" si="1602"/>
        <v>0</v>
      </c>
      <c r="ID575" s="222">
        <f t="shared" si="1603"/>
        <v>0</v>
      </c>
      <c r="IE575" s="222">
        <f t="shared" si="1604"/>
        <v>0</v>
      </c>
      <c r="IF575" s="222">
        <f t="shared" si="1605"/>
        <v>0</v>
      </c>
      <c r="IG575" s="222">
        <f t="shared" si="1606"/>
        <v>0</v>
      </c>
      <c r="IH575" s="222">
        <f t="shared" si="1607"/>
        <v>0</v>
      </c>
      <c r="II575" s="222">
        <f t="shared" si="1608"/>
        <v>0</v>
      </c>
      <c r="IJ575" s="222">
        <f t="shared" si="1609"/>
        <v>0</v>
      </c>
      <c r="IK575" s="222">
        <f t="shared" si="1610"/>
        <v>0</v>
      </c>
      <c r="IL575" s="222">
        <f t="shared" si="1611"/>
        <v>0</v>
      </c>
      <c r="IM575" s="222">
        <f t="shared" si="1612"/>
        <v>0</v>
      </c>
      <c r="IN575" s="222">
        <f t="shared" si="1613"/>
        <v>0</v>
      </c>
      <c r="IO575" s="222">
        <f t="shared" si="1614"/>
        <v>0</v>
      </c>
      <c r="IP575" s="222">
        <f t="shared" si="1615"/>
        <v>0</v>
      </c>
      <c r="IQ575" s="222">
        <f t="shared" si="1616"/>
        <v>0</v>
      </c>
      <c r="IR575" s="222">
        <f t="shared" si="1617"/>
        <v>0</v>
      </c>
      <c r="IS575" s="222">
        <f t="shared" si="1618"/>
        <v>0</v>
      </c>
      <c r="IT575" s="222">
        <f t="shared" si="1619"/>
        <v>0</v>
      </c>
      <c r="IU575" s="222">
        <f t="shared" si="1620"/>
        <v>0</v>
      </c>
      <c r="IV575" s="222">
        <f t="shared" si="1621"/>
        <v>0</v>
      </c>
      <c r="IW575" s="222">
        <f t="shared" si="1622"/>
        <v>0</v>
      </c>
      <c r="IX575" s="222">
        <f t="shared" si="1623"/>
        <v>0</v>
      </c>
      <c r="IY575" s="222">
        <f t="shared" si="1624"/>
        <v>0</v>
      </c>
      <c r="IZ575" s="222">
        <f t="shared" si="1625"/>
        <v>0</v>
      </c>
      <c r="JA575" s="222">
        <f t="shared" si="1626"/>
        <v>0</v>
      </c>
      <c r="JB575" s="222">
        <f t="shared" si="1627"/>
        <v>0</v>
      </c>
    </row>
    <row r="576" spans="2:262">
      <c r="B576" s="230">
        <v>215</v>
      </c>
      <c r="C576" s="229">
        <f t="shared" si="1628"/>
        <v>4.1992187499999964E-3</v>
      </c>
      <c r="D576" s="226">
        <f t="shared" ca="1" si="1371"/>
        <v>24.651876698605573</v>
      </c>
      <c r="E576" s="225">
        <f ca="1">HM361</f>
        <v>0.6518766986055734</v>
      </c>
      <c r="F576" s="224">
        <v>215</v>
      </c>
      <c r="G576" s="222">
        <f t="shared" si="1372"/>
        <v>0</v>
      </c>
      <c r="H576" s="222">
        <f t="shared" si="1373"/>
        <v>0</v>
      </c>
      <c r="I576" s="222">
        <f t="shared" si="1374"/>
        <v>0</v>
      </c>
      <c r="J576" s="222">
        <f t="shared" si="1375"/>
        <v>0</v>
      </c>
      <c r="K576" s="222">
        <f t="shared" si="1376"/>
        <v>0</v>
      </c>
      <c r="L576" s="222">
        <f t="shared" si="1377"/>
        <v>0</v>
      </c>
      <c r="M576" s="222">
        <f t="shared" si="1378"/>
        <v>0</v>
      </c>
      <c r="N576" s="222">
        <f t="shared" si="1379"/>
        <v>0</v>
      </c>
      <c r="O576" s="222">
        <f t="shared" si="1380"/>
        <v>0</v>
      </c>
      <c r="P576" s="222">
        <f t="shared" si="1381"/>
        <v>0</v>
      </c>
      <c r="Q576" s="222">
        <f t="shared" si="1382"/>
        <v>0</v>
      </c>
      <c r="R576" s="222">
        <f t="shared" si="1383"/>
        <v>0</v>
      </c>
      <c r="S576" s="222">
        <f t="shared" si="1384"/>
        <v>0</v>
      </c>
      <c r="T576" s="222">
        <f t="shared" si="1385"/>
        <v>0</v>
      </c>
      <c r="U576" s="222">
        <f t="shared" si="1386"/>
        <v>0</v>
      </c>
      <c r="V576" s="222">
        <f t="shared" si="1387"/>
        <v>0</v>
      </c>
      <c r="W576" s="222">
        <f t="shared" si="1388"/>
        <v>0</v>
      </c>
      <c r="X576" s="222">
        <f t="shared" si="1389"/>
        <v>0</v>
      </c>
      <c r="Y576" s="222">
        <f t="shared" si="1390"/>
        <v>0</v>
      </c>
      <c r="Z576" s="222">
        <f t="shared" si="1391"/>
        <v>0</v>
      </c>
      <c r="AA576" s="222">
        <f t="shared" si="1392"/>
        <v>0</v>
      </c>
      <c r="AB576" s="222">
        <f t="shared" si="1393"/>
        <v>0</v>
      </c>
      <c r="AC576" s="222">
        <f t="shared" si="1394"/>
        <v>0</v>
      </c>
      <c r="AD576" s="222">
        <f t="shared" si="1395"/>
        <v>0</v>
      </c>
      <c r="AE576" s="222">
        <f t="shared" si="1396"/>
        <v>0</v>
      </c>
      <c r="AF576" s="222">
        <f t="shared" si="1397"/>
        <v>0</v>
      </c>
      <c r="AG576" s="222">
        <f t="shared" si="1398"/>
        <v>0</v>
      </c>
      <c r="AH576" s="222">
        <f t="shared" si="1399"/>
        <v>0</v>
      </c>
      <c r="AI576" s="222">
        <f t="shared" si="1400"/>
        <v>0</v>
      </c>
      <c r="AJ576" s="222">
        <f t="shared" si="1401"/>
        <v>0</v>
      </c>
      <c r="AK576" s="222">
        <f t="shared" si="1402"/>
        <v>0</v>
      </c>
      <c r="AL576" s="222">
        <f t="shared" si="1403"/>
        <v>0</v>
      </c>
      <c r="AM576" s="222">
        <f t="shared" si="1404"/>
        <v>0</v>
      </c>
      <c r="AN576" s="222">
        <f t="shared" si="1405"/>
        <v>0</v>
      </c>
      <c r="AO576" s="222">
        <f t="shared" si="1406"/>
        <v>0</v>
      </c>
      <c r="AP576" s="222">
        <f t="shared" si="1407"/>
        <v>0</v>
      </c>
      <c r="AQ576" s="222">
        <f t="shared" si="1408"/>
        <v>0</v>
      </c>
      <c r="AR576" s="222">
        <f t="shared" si="1409"/>
        <v>0</v>
      </c>
      <c r="AS576" s="222">
        <f t="shared" si="1410"/>
        <v>0</v>
      </c>
      <c r="AT576" s="222">
        <f t="shared" si="1411"/>
        <v>0</v>
      </c>
      <c r="AU576" s="222">
        <f t="shared" si="1412"/>
        <v>0</v>
      </c>
      <c r="AV576" s="222">
        <f t="shared" si="1413"/>
        <v>0</v>
      </c>
      <c r="AW576" s="222">
        <f t="shared" si="1414"/>
        <v>0</v>
      </c>
      <c r="AX576" s="222">
        <f t="shared" si="1415"/>
        <v>0</v>
      </c>
      <c r="AY576" s="222">
        <f t="shared" si="1416"/>
        <v>0</v>
      </c>
      <c r="AZ576" s="222">
        <f t="shared" si="1417"/>
        <v>0</v>
      </c>
      <c r="BA576" s="222">
        <f t="shared" si="1418"/>
        <v>0</v>
      </c>
      <c r="BB576" s="222">
        <f t="shared" si="1419"/>
        <v>0</v>
      </c>
      <c r="BC576" s="222">
        <f t="shared" si="1420"/>
        <v>0</v>
      </c>
      <c r="BD576" s="222">
        <f t="shared" si="1421"/>
        <v>0</v>
      </c>
      <c r="BE576" s="222">
        <f t="shared" si="1422"/>
        <v>0</v>
      </c>
      <c r="BF576" s="222">
        <f t="shared" si="1423"/>
        <v>0</v>
      </c>
      <c r="BG576" s="222">
        <f t="shared" si="1424"/>
        <v>0</v>
      </c>
      <c r="BH576" s="222">
        <f t="shared" si="1425"/>
        <v>0</v>
      </c>
      <c r="BI576" s="222">
        <f t="shared" si="1426"/>
        <v>0</v>
      </c>
      <c r="BJ576" s="222">
        <f t="shared" si="1427"/>
        <v>0</v>
      </c>
      <c r="BK576" s="222">
        <f t="shared" si="1428"/>
        <v>0</v>
      </c>
      <c r="BL576" s="222">
        <f t="shared" si="1429"/>
        <v>0</v>
      </c>
      <c r="BM576" s="222">
        <f t="shared" si="1430"/>
        <v>0</v>
      </c>
      <c r="BN576" s="222">
        <f t="shared" si="1431"/>
        <v>0</v>
      </c>
      <c r="BO576" s="222">
        <f t="shared" si="1432"/>
        <v>0</v>
      </c>
      <c r="BP576" s="222">
        <f t="shared" si="1433"/>
        <v>0</v>
      </c>
      <c r="BQ576" s="222">
        <f t="shared" si="1434"/>
        <v>0</v>
      </c>
      <c r="BR576" s="222">
        <f t="shared" si="1435"/>
        <v>0</v>
      </c>
      <c r="BS576" s="222">
        <f t="shared" si="1436"/>
        <v>0</v>
      </c>
      <c r="BT576" s="222">
        <f t="shared" si="1437"/>
        <v>0</v>
      </c>
      <c r="BU576" s="222">
        <f t="shared" si="1438"/>
        <v>0</v>
      </c>
      <c r="BV576" s="222">
        <f t="shared" si="1439"/>
        <v>0</v>
      </c>
      <c r="BW576" s="222">
        <f t="shared" si="1440"/>
        <v>0</v>
      </c>
      <c r="BX576" s="222">
        <f t="shared" si="1441"/>
        <v>0</v>
      </c>
      <c r="BY576" s="222">
        <f t="shared" si="1442"/>
        <v>0</v>
      </c>
      <c r="BZ576" s="222">
        <f t="shared" si="1443"/>
        <v>0</v>
      </c>
      <c r="CA576" s="222">
        <f t="shared" si="1444"/>
        <v>0</v>
      </c>
      <c r="CB576" s="222">
        <f t="shared" si="1445"/>
        <v>0</v>
      </c>
      <c r="CC576" s="222">
        <f t="shared" si="1446"/>
        <v>0</v>
      </c>
      <c r="CD576" s="222">
        <f t="shared" si="1447"/>
        <v>0</v>
      </c>
      <c r="CE576" s="222">
        <f t="shared" si="1448"/>
        <v>0</v>
      </c>
      <c r="CF576" s="222">
        <f t="shared" si="1449"/>
        <v>0</v>
      </c>
      <c r="CG576" s="222">
        <f t="shared" si="1450"/>
        <v>0</v>
      </c>
      <c r="CH576" s="222">
        <f t="shared" si="1451"/>
        <v>0</v>
      </c>
      <c r="CI576" s="222">
        <f t="shared" si="1452"/>
        <v>0</v>
      </c>
      <c r="CJ576" s="222">
        <f t="shared" si="1453"/>
        <v>0</v>
      </c>
      <c r="CK576" s="222">
        <f t="shared" si="1454"/>
        <v>0</v>
      </c>
      <c r="CL576" s="222">
        <f t="shared" si="1455"/>
        <v>0</v>
      </c>
      <c r="CM576" s="222">
        <f t="shared" si="1456"/>
        <v>0</v>
      </c>
      <c r="CN576" s="222">
        <f t="shared" si="1457"/>
        <v>0</v>
      </c>
      <c r="CO576" s="222">
        <f t="shared" si="1458"/>
        <v>0</v>
      </c>
      <c r="CP576" s="222">
        <f t="shared" si="1459"/>
        <v>0</v>
      </c>
      <c r="CQ576" s="222">
        <f t="shared" si="1460"/>
        <v>0</v>
      </c>
      <c r="CR576" s="222">
        <f t="shared" si="1461"/>
        <v>0</v>
      </c>
      <c r="CS576" s="222">
        <f t="shared" si="1462"/>
        <v>0</v>
      </c>
      <c r="CT576" s="222">
        <f t="shared" si="1463"/>
        <v>0</v>
      </c>
      <c r="CU576" s="222">
        <f t="shared" si="1464"/>
        <v>0</v>
      </c>
      <c r="CV576" s="222">
        <f t="shared" si="1465"/>
        <v>0</v>
      </c>
      <c r="CW576" s="222">
        <f t="shared" si="1466"/>
        <v>0</v>
      </c>
      <c r="CX576" s="222">
        <f t="shared" si="1467"/>
        <v>0</v>
      </c>
      <c r="CY576" s="222">
        <f t="shared" si="1468"/>
        <v>0</v>
      </c>
      <c r="CZ576" s="222">
        <f t="shared" si="1469"/>
        <v>0</v>
      </c>
      <c r="DA576" s="222">
        <f t="shared" si="1470"/>
        <v>0</v>
      </c>
      <c r="DB576" s="222">
        <f t="shared" si="1471"/>
        <v>0</v>
      </c>
      <c r="DC576" s="222">
        <f t="shared" si="1472"/>
        <v>0</v>
      </c>
      <c r="DD576" s="222">
        <f t="shared" si="1473"/>
        <v>0</v>
      </c>
      <c r="DE576" s="222">
        <f t="shared" si="1474"/>
        <v>0</v>
      </c>
      <c r="DF576" s="222">
        <f t="shared" si="1475"/>
        <v>0</v>
      </c>
      <c r="DG576" s="222">
        <f t="shared" si="1476"/>
        <v>0</v>
      </c>
      <c r="DH576" s="222">
        <f t="shared" si="1477"/>
        <v>0</v>
      </c>
      <c r="DI576" s="222">
        <f t="shared" si="1478"/>
        <v>0</v>
      </c>
      <c r="DJ576" s="222">
        <f t="shared" si="1479"/>
        <v>0</v>
      </c>
      <c r="DK576" s="222">
        <f t="shared" si="1480"/>
        <v>0</v>
      </c>
      <c r="DL576" s="222">
        <f t="shared" si="1481"/>
        <v>0</v>
      </c>
      <c r="DM576" s="222">
        <f t="shared" si="1482"/>
        <v>0</v>
      </c>
      <c r="DN576" s="222">
        <f t="shared" si="1483"/>
        <v>0</v>
      </c>
      <c r="DO576" s="222">
        <f t="shared" si="1484"/>
        <v>0</v>
      </c>
      <c r="DP576" s="222">
        <f t="shared" si="1485"/>
        <v>0</v>
      </c>
      <c r="DQ576" s="222">
        <f t="shared" si="1486"/>
        <v>0</v>
      </c>
      <c r="DR576" s="222">
        <f t="shared" si="1487"/>
        <v>0</v>
      </c>
      <c r="DS576" s="222">
        <f t="shared" si="1488"/>
        <v>0</v>
      </c>
      <c r="DT576" s="222">
        <f t="shared" si="1489"/>
        <v>0</v>
      </c>
      <c r="DU576" s="222">
        <f t="shared" si="1490"/>
        <v>0</v>
      </c>
      <c r="DV576" s="222">
        <f t="shared" si="1491"/>
        <v>0</v>
      </c>
      <c r="DW576" s="222">
        <f t="shared" si="1492"/>
        <v>0</v>
      </c>
      <c r="DX576" s="222">
        <f t="shared" si="1493"/>
        <v>0</v>
      </c>
      <c r="DY576" s="222">
        <f t="shared" si="1494"/>
        <v>0</v>
      </c>
      <c r="DZ576" s="222">
        <f t="shared" si="1495"/>
        <v>0</v>
      </c>
      <c r="EA576" s="222">
        <f t="shared" si="1496"/>
        <v>0</v>
      </c>
      <c r="EB576" s="222">
        <f t="shared" si="1497"/>
        <v>0</v>
      </c>
      <c r="EC576" s="222">
        <f t="shared" si="1498"/>
        <v>0</v>
      </c>
      <c r="ED576" s="222">
        <f t="shared" si="1499"/>
        <v>0</v>
      </c>
      <c r="EE576" s="222">
        <f t="shared" si="1500"/>
        <v>0</v>
      </c>
      <c r="EF576" s="222">
        <f t="shared" si="1501"/>
        <v>0</v>
      </c>
      <c r="EG576" s="222">
        <f t="shared" si="1502"/>
        <v>0</v>
      </c>
      <c r="EH576" s="222">
        <f t="shared" si="1503"/>
        <v>0</v>
      </c>
      <c r="EI576" s="222">
        <f t="shared" si="1504"/>
        <v>0</v>
      </c>
      <c r="EJ576" s="222">
        <f t="shared" si="1505"/>
        <v>0</v>
      </c>
      <c r="EK576" s="222">
        <f t="shared" si="1506"/>
        <v>0</v>
      </c>
      <c r="EL576" s="222">
        <f t="shared" si="1507"/>
        <v>0</v>
      </c>
      <c r="EM576" s="222">
        <f t="shared" si="1508"/>
        <v>0</v>
      </c>
      <c r="EN576" s="222">
        <f t="shared" si="1509"/>
        <v>0</v>
      </c>
      <c r="EO576" s="222">
        <f t="shared" si="1510"/>
        <v>0</v>
      </c>
      <c r="EP576" s="222">
        <f t="shared" si="1511"/>
        <v>0</v>
      </c>
      <c r="EQ576" s="222">
        <f t="shared" si="1512"/>
        <v>0</v>
      </c>
      <c r="ER576" s="222">
        <f t="shared" si="1513"/>
        <v>0</v>
      </c>
      <c r="ES576" s="222">
        <f t="shared" si="1514"/>
        <v>0</v>
      </c>
      <c r="ET576" s="222">
        <f t="shared" si="1515"/>
        <v>0</v>
      </c>
      <c r="EU576" s="222">
        <f t="shared" si="1516"/>
        <v>0</v>
      </c>
      <c r="EV576" s="222">
        <f t="shared" si="1517"/>
        <v>0</v>
      </c>
      <c r="EW576" s="222">
        <f t="shared" si="1518"/>
        <v>0</v>
      </c>
      <c r="EX576" s="222">
        <f t="shared" si="1519"/>
        <v>0</v>
      </c>
      <c r="EY576" s="222">
        <f t="shared" si="1520"/>
        <v>0</v>
      </c>
      <c r="EZ576" s="222">
        <f t="shared" si="1521"/>
        <v>0</v>
      </c>
      <c r="FA576" s="222">
        <f t="shared" si="1522"/>
        <v>0</v>
      </c>
      <c r="FB576" s="222">
        <f t="shared" si="1523"/>
        <v>0</v>
      </c>
      <c r="FC576" s="222">
        <f t="shared" si="1524"/>
        <v>0</v>
      </c>
      <c r="FD576" s="222">
        <f t="shared" si="1525"/>
        <v>0</v>
      </c>
      <c r="FE576" s="222">
        <f t="shared" si="1526"/>
        <v>0</v>
      </c>
      <c r="FF576" s="222">
        <f t="shared" si="1527"/>
        <v>0</v>
      </c>
      <c r="FG576" s="222">
        <f t="shared" si="1528"/>
        <v>0</v>
      </c>
      <c r="FH576" s="222">
        <f t="shared" si="1529"/>
        <v>0</v>
      </c>
      <c r="FI576" s="222">
        <f t="shared" si="1530"/>
        <v>0</v>
      </c>
      <c r="FJ576" s="222">
        <f t="shared" si="1531"/>
        <v>0</v>
      </c>
      <c r="FK576" s="222">
        <f t="shared" si="1532"/>
        <v>0</v>
      </c>
      <c r="FL576" s="222">
        <f t="shared" si="1533"/>
        <v>0</v>
      </c>
      <c r="FM576" s="222">
        <f t="shared" si="1534"/>
        <v>0</v>
      </c>
      <c r="FN576" s="222">
        <f t="shared" si="1535"/>
        <v>0</v>
      </c>
      <c r="FO576" s="222">
        <f t="shared" si="1536"/>
        <v>0</v>
      </c>
      <c r="FP576" s="222">
        <f t="shared" si="1537"/>
        <v>0</v>
      </c>
      <c r="FQ576" s="222">
        <f t="shared" si="1538"/>
        <v>0</v>
      </c>
      <c r="FR576" s="222">
        <f t="shared" si="1539"/>
        <v>0</v>
      </c>
      <c r="FS576" s="222">
        <f t="shared" si="1540"/>
        <v>0</v>
      </c>
      <c r="FT576" s="222">
        <f t="shared" si="1541"/>
        <v>0</v>
      </c>
      <c r="FU576" s="222">
        <f t="shared" si="1542"/>
        <v>0</v>
      </c>
      <c r="FV576" s="222">
        <f t="shared" si="1543"/>
        <v>0</v>
      </c>
      <c r="FW576" s="222">
        <f t="shared" si="1544"/>
        <v>0</v>
      </c>
      <c r="FX576" s="222">
        <f t="shared" si="1545"/>
        <v>0</v>
      </c>
      <c r="FY576" s="222">
        <f t="shared" si="1546"/>
        <v>0</v>
      </c>
      <c r="FZ576" s="222">
        <f t="shared" si="1547"/>
        <v>0</v>
      </c>
      <c r="GA576" s="222">
        <f t="shared" si="1548"/>
        <v>0</v>
      </c>
      <c r="GB576" s="222">
        <f t="shared" si="1549"/>
        <v>0</v>
      </c>
      <c r="GC576" s="222">
        <f t="shared" si="1550"/>
        <v>0</v>
      </c>
      <c r="GD576" s="222">
        <f t="shared" si="1551"/>
        <v>0</v>
      </c>
      <c r="GE576" s="222">
        <f t="shared" si="1552"/>
        <v>0</v>
      </c>
      <c r="GF576" s="222">
        <f t="shared" si="1553"/>
        <v>0</v>
      </c>
      <c r="GG576" s="222">
        <f t="shared" si="1554"/>
        <v>0</v>
      </c>
      <c r="GH576" s="222">
        <f t="shared" si="1555"/>
        <v>0</v>
      </c>
      <c r="GI576" s="222">
        <f t="shared" si="1556"/>
        <v>0</v>
      </c>
      <c r="GJ576" s="222">
        <f t="shared" si="1557"/>
        <v>0</v>
      </c>
      <c r="GK576" s="222">
        <f t="shared" si="1558"/>
        <v>0</v>
      </c>
      <c r="GL576" s="222">
        <f t="shared" si="1559"/>
        <v>0</v>
      </c>
      <c r="GM576" s="222">
        <f t="shared" si="1560"/>
        <v>0</v>
      </c>
      <c r="GN576" s="222">
        <f t="shared" si="1561"/>
        <v>0</v>
      </c>
      <c r="GO576" s="222">
        <f t="shared" si="1562"/>
        <v>0</v>
      </c>
      <c r="GP576" s="222">
        <f t="shared" si="1563"/>
        <v>0</v>
      </c>
      <c r="GQ576" s="222">
        <f t="shared" si="1564"/>
        <v>0</v>
      </c>
      <c r="GR576" s="222">
        <f t="shared" si="1565"/>
        <v>0</v>
      </c>
      <c r="GS576" s="222">
        <f t="shared" si="1566"/>
        <v>0</v>
      </c>
      <c r="GT576" s="222">
        <f t="shared" si="1567"/>
        <v>0</v>
      </c>
      <c r="GU576" s="222">
        <f t="shared" si="1568"/>
        <v>0</v>
      </c>
      <c r="GV576" s="222">
        <f t="shared" si="1569"/>
        <v>0</v>
      </c>
      <c r="GW576" s="222">
        <f t="shared" si="1570"/>
        <v>0</v>
      </c>
      <c r="GX576" s="222">
        <f t="shared" si="1571"/>
        <v>0</v>
      </c>
      <c r="GY576" s="222">
        <f t="shared" si="1572"/>
        <v>0</v>
      </c>
      <c r="GZ576" s="222">
        <f t="shared" si="1573"/>
        <v>0</v>
      </c>
      <c r="HA576" s="222">
        <f t="shared" si="1574"/>
        <v>0</v>
      </c>
      <c r="HB576" s="222">
        <f t="shared" si="1575"/>
        <v>0</v>
      </c>
      <c r="HC576" s="222">
        <f t="shared" si="1576"/>
        <v>0</v>
      </c>
      <c r="HD576" s="222">
        <f t="shared" si="1577"/>
        <v>0</v>
      </c>
      <c r="HE576" s="222">
        <f t="shared" si="1578"/>
        <v>0</v>
      </c>
      <c r="HF576" s="222">
        <f t="shared" si="1579"/>
        <v>0</v>
      </c>
      <c r="HG576" s="222">
        <f t="shared" si="1580"/>
        <v>0</v>
      </c>
      <c r="HH576" s="222">
        <f t="shared" si="1581"/>
        <v>0</v>
      </c>
      <c r="HI576" s="222">
        <f t="shared" si="1582"/>
        <v>0</v>
      </c>
      <c r="HJ576" s="222">
        <f t="shared" si="1583"/>
        <v>0</v>
      </c>
      <c r="HK576" s="222">
        <f t="shared" si="1584"/>
        <v>0</v>
      </c>
      <c r="HL576" s="222">
        <f t="shared" si="1585"/>
        <v>0</v>
      </c>
      <c r="HM576" s="222">
        <f t="shared" si="1586"/>
        <v>0</v>
      </c>
      <c r="HN576" s="222">
        <f t="shared" si="1587"/>
        <v>0</v>
      </c>
      <c r="HO576" s="222">
        <f t="shared" si="1588"/>
        <v>0</v>
      </c>
      <c r="HP576" s="222">
        <f t="shared" si="1589"/>
        <v>0</v>
      </c>
      <c r="HQ576" s="222">
        <f t="shared" si="1590"/>
        <v>0</v>
      </c>
      <c r="HR576" s="222">
        <f t="shared" si="1591"/>
        <v>0</v>
      </c>
      <c r="HS576" s="222">
        <f t="shared" si="1592"/>
        <v>0</v>
      </c>
      <c r="HT576" s="222">
        <f t="shared" si="1593"/>
        <v>0</v>
      </c>
      <c r="HU576" s="222">
        <f t="shared" si="1594"/>
        <v>0</v>
      </c>
      <c r="HV576" s="222">
        <f t="shared" si="1595"/>
        <v>0</v>
      </c>
      <c r="HW576" s="222">
        <f t="shared" si="1596"/>
        <v>0</v>
      </c>
      <c r="HX576" s="222">
        <f t="shared" si="1597"/>
        <v>0</v>
      </c>
      <c r="HY576" s="222">
        <f t="shared" si="1598"/>
        <v>0</v>
      </c>
      <c r="HZ576" s="222">
        <f t="shared" si="1599"/>
        <v>0</v>
      </c>
      <c r="IA576" s="222">
        <f t="shared" si="1600"/>
        <v>0</v>
      </c>
      <c r="IB576" s="222">
        <f t="shared" si="1601"/>
        <v>0</v>
      </c>
      <c r="IC576" s="222">
        <f t="shared" si="1602"/>
        <v>0</v>
      </c>
      <c r="ID576" s="222">
        <f t="shared" si="1603"/>
        <v>0</v>
      </c>
      <c r="IE576" s="222">
        <f t="shared" si="1604"/>
        <v>0</v>
      </c>
      <c r="IF576" s="222">
        <f t="shared" si="1605"/>
        <v>0</v>
      </c>
      <c r="IG576" s="222">
        <f t="shared" si="1606"/>
        <v>0</v>
      </c>
      <c r="IH576" s="222">
        <f t="shared" si="1607"/>
        <v>0</v>
      </c>
      <c r="II576" s="222">
        <f t="shared" si="1608"/>
        <v>0</v>
      </c>
      <c r="IJ576" s="222">
        <f t="shared" si="1609"/>
        <v>0</v>
      </c>
      <c r="IK576" s="222">
        <f t="shared" si="1610"/>
        <v>0</v>
      </c>
      <c r="IL576" s="222">
        <f t="shared" si="1611"/>
        <v>0</v>
      </c>
      <c r="IM576" s="222">
        <f t="shared" si="1612"/>
        <v>0</v>
      </c>
      <c r="IN576" s="222">
        <f t="shared" si="1613"/>
        <v>0</v>
      </c>
      <c r="IO576" s="222">
        <f t="shared" si="1614"/>
        <v>0</v>
      </c>
      <c r="IP576" s="222">
        <f t="shared" si="1615"/>
        <v>0</v>
      </c>
      <c r="IQ576" s="222">
        <f t="shared" si="1616"/>
        <v>0</v>
      </c>
      <c r="IR576" s="222">
        <f t="shared" si="1617"/>
        <v>0</v>
      </c>
      <c r="IS576" s="222">
        <f t="shared" si="1618"/>
        <v>0</v>
      </c>
      <c r="IT576" s="222">
        <f t="shared" si="1619"/>
        <v>0</v>
      </c>
      <c r="IU576" s="222">
        <f t="shared" si="1620"/>
        <v>0</v>
      </c>
      <c r="IV576" s="222">
        <f t="shared" si="1621"/>
        <v>0</v>
      </c>
      <c r="IW576" s="222">
        <f t="shared" si="1622"/>
        <v>0</v>
      </c>
      <c r="IX576" s="222">
        <f t="shared" si="1623"/>
        <v>0</v>
      </c>
      <c r="IY576" s="222">
        <f t="shared" si="1624"/>
        <v>0</v>
      </c>
      <c r="IZ576" s="222">
        <f t="shared" si="1625"/>
        <v>0</v>
      </c>
      <c r="JA576" s="222">
        <f t="shared" si="1626"/>
        <v>0</v>
      </c>
      <c r="JB576" s="222">
        <f t="shared" si="1627"/>
        <v>0</v>
      </c>
    </row>
    <row r="577" spans="2:262">
      <c r="B577" s="230">
        <v>216</v>
      </c>
      <c r="C577" s="229">
        <f t="shared" si="1628"/>
        <v>4.2187499999999959E-3</v>
      </c>
      <c r="D577" s="226">
        <f t="shared" ca="1" si="1371"/>
        <v>24.654844563151414</v>
      </c>
      <c r="E577" s="225">
        <f ca="1">HN361</f>
        <v>0.6548445631514147</v>
      </c>
      <c r="F577" s="224">
        <v>216</v>
      </c>
      <c r="G577" s="222">
        <f t="shared" si="1372"/>
        <v>0</v>
      </c>
      <c r="H577" s="222">
        <f t="shared" si="1373"/>
        <v>0</v>
      </c>
      <c r="I577" s="222">
        <f t="shared" si="1374"/>
        <v>0</v>
      </c>
      <c r="J577" s="222">
        <f t="shared" si="1375"/>
        <v>0</v>
      </c>
      <c r="K577" s="222">
        <f t="shared" si="1376"/>
        <v>0</v>
      </c>
      <c r="L577" s="222">
        <f t="shared" si="1377"/>
        <v>0</v>
      </c>
      <c r="M577" s="222">
        <f t="shared" si="1378"/>
        <v>0</v>
      </c>
      <c r="N577" s="222">
        <f t="shared" si="1379"/>
        <v>0</v>
      </c>
      <c r="O577" s="222">
        <f t="shared" si="1380"/>
        <v>0</v>
      </c>
      <c r="P577" s="222">
        <f t="shared" si="1381"/>
        <v>0</v>
      </c>
      <c r="Q577" s="222">
        <f t="shared" si="1382"/>
        <v>0</v>
      </c>
      <c r="R577" s="222">
        <f t="shared" si="1383"/>
        <v>0</v>
      </c>
      <c r="S577" s="222">
        <f t="shared" si="1384"/>
        <v>0</v>
      </c>
      <c r="T577" s="222">
        <f t="shared" si="1385"/>
        <v>0</v>
      </c>
      <c r="U577" s="222">
        <f t="shared" si="1386"/>
        <v>0</v>
      </c>
      <c r="V577" s="222">
        <f t="shared" si="1387"/>
        <v>0</v>
      </c>
      <c r="W577" s="222">
        <f t="shared" si="1388"/>
        <v>0</v>
      </c>
      <c r="X577" s="222">
        <f t="shared" si="1389"/>
        <v>0</v>
      </c>
      <c r="Y577" s="222">
        <f t="shared" si="1390"/>
        <v>0</v>
      </c>
      <c r="Z577" s="222">
        <f t="shared" si="1391"/>
        <v>0</v>
      </c>
      <c r="AA577" s="222">
        <f t="shared" si="1392"/>
        <v>0</v>
      </c>
      <c r="AB577" s="222">
        <f t="shared" si="1393"/>
        <v>0</v>
      </c>
      <c r="AC577" s="222">
        <f t="shared" si="1394"/>
        <v>0</v>
      </c>
      <c r="AD577" s="222">
        <f t="shared" si="1395"/>
        <v>0</v>
      </c>
      <c r="AE577" s="222">
        <f t="shared" si="1396"/>
        <v>0</v>
      </c>
      <c r="AF577" s="222">
        <f t="shared" si="1397"/>
        <v>0</v>
      </c>
      <c r="AG577" s="222">
        <f t="shared" si="1398"/>
        <v>0</v>
      </c>
      <c r="AH577" s="222">
        <f t="shared" si="1399"/>
        <v>0</v>
      </c>
      <c r="AI577" s="222">
        <f t="shared" si="1400"/>
        <v>0</v>
      </c>
      <c r="AJ577" s="222">
        <f t="shared" si="1401"/>
        <v>0</v>
      </c>
      <c r="AK577" s="222">
        <f t="shared" si="1402"/>
        <v>0</v>
      </c>
      <c r="AL577" s="222">
        <f t="shared" si="1403"/>
        <v>0</v>
      </c>
      <c r="AM577" s="222">
        <f t="shared" si="1404"/>
        <v>0</v>
      </c>
      <c r="AN577" s="222">
        <f t="shared" si="1405"/>
        <v>0</v>
      </c>
      <c r="AO577" s="222">
        <f t="shared" si="1406"/>
        <v>0</v>
      </c>
      <c r="AP577" s="222">
        <f t="shared" si="1407"/>
        <v>0</v>
      </c>
      <c r="AQ577" s="222">
        <f t="shared" si="1408"/>
        <v>0</v>
      </c>
      <c r="AR577" s="222">
        <f t="shared" si="1409"/>
        <v>0</v>
      </c>
      <c r="AS577" s="222">
        <f t="shared" si="1410"/>
        <v>0</v>
      </c>
      <c r="AT577" s="222">
        <f t="shared" si="1411"/>
        <v>0</v>
      </c>
      <c r="AU577" s="222">
        <f t="shared" si="1412"/>
        <v>0</v>
      </c>
      <c r="AV577" s="222">
        <f t="shared" si="1413"/>
        <v>0</v>
      </c>
      <c r="AW577" s="222">
        <f t="shared" si="1414"/>
        <v>0</v>
      </c>
      <c r="AX577" s="222">
        <f t="shared" si="1415"/>
        <v>0</v>
      </c>
      <c r="AY577" s="222">
        <f t="shared" si="1416"/>
        <v>0</v>
      </c>
      <c r="AZ577" s="222">
        <f t="shared" si="1417"/>
        <v>0</v>
      </c>
      <c r="BA577" s="222">
        <f t="shared" si="1418"/>
        <v>0</v>
      </c>
      <c r="BB577" s="222">
        <f t="shared" si="1419"/>
        <v>0</v>
      </c>
      <c r="BC577" s="222">
        <f t="shared" si="1420"/>
        <v>0</v>
      </c>
      <c r="BD577" s="222">
        <f t="shared" si="1421"/>
        <v>0</v>
      </c>
      <c r="BE577" s="222">
        <f t="shared" si="1422"/>
        <v>0</v>
      </c>
      <c r="BF577" s="222">
        <f t="shared" si="1423"/>
        <v>0</v>
      </c>
      <c r="BG577" s="222">
        <f t="shared" si="1424"/>
        <v>0</v>
      </c>
      <c r="BH577" s="222">
        <f t="shared" si="1425"/>
        <v>0</v>
      </c>
      <c r="BI577" s="222">
        <f t="shared" si="1426"/>
        <v>0</v>
      </c>
      <c r="BJ577" s="222">
        <f t="shared" si="1427"/>
        <v>0</v>
      </c>
      <c r="BK577" s="222">
        <f t="shared" si="1428"/>
        <v>0</v>
      </c>
      <c r="BL577" s="222">
        <f t="shared" si="1429"/>
        <v>0</v>
      </c>
      <c r="BM577" s="222">
        <f t="shared" si="1430"/>
        <v>0</v>
      </c>
      <c r="BN577" s="222">
        <f t="shared" si="1431"/>
        <v>0</v>
      </c>
      <c r="BO577" s="222">
        <f t="shared" si="1432"/>
        <v>0</v>
      </c>
      <c r="BP577" s="222">
        <f t="shared" si="1433"/>
        <v>0</v>
      </c>
      <c r="BQ577" s="222">
        <f t="shared" si="1434"/>
        <v>0</v>
      </c>
      <c r="BR577" s="222">
        <f t="shared" si="1435"/>
        <v>0</v>
      </c>
      <c r="BS577" s="222">
        <f t="shared" si="1436"/>
        <v>0</v>
      </c>
      <c r="BT577" s="222">
        <f t="shared" si="1437"/>
        <v>0</v>
      </c>
      <c r="BU577" s="222">
        <f t="shared" si="1438"/>
        <v>0</v>
      </c>
      <c r="BV577" s="222">
        <f t="shared" si="1439"/>
        <v>0</v>
      </c>
      <c r="BW577" s="222">
        <f t="shared" si="1440"/>
        <v>0</v>
      </c>
      <c r="BX577" s="222">
        <f t="shared" si="1441"/>
        <v>0</v>
      </c>
      <c r="BY577" s="222">
        <f t="shared" si="1442"/>
        <v>0</v>
      </c>
      <c r="BZ577" s="222">
        <f t="shared" si="1443"/>
        <v>0</v>
      </c>
      <c r="CA577" s="222">
        <f t="shared" si="1444"/>
        <v>0</v>
      </c>
      <c r="CB577" s="222">
        <f t="shared" si="1445"/>
        <v>0</v>
      </c>
      <c r="CC577" s="222">
        <f t="shared" si="1446"/>
        <v>0</v>
      </c>
      <c r="CD577" s="222">
        <f t="shared" si="1447"/>
        <v>0</v>
      </c>
      <c r="CE577" s="222">
        <f t="shared" si="1448"/>
        <v>0</v>
      </c>
      <c r="CF577" s="222">
        <f t="shared" si="1449"/>
        <v>0</v>
      </c>
      <c r="CG577" s="222">
        <f t="shared" si="1450"/>
        <v>0</v>
      </c>
      <c r="CH577" s="222">
        <f t="shared" si="1451"/>
        <v>0</v>
      </c>
      <c r="CI577" s="222">
        <f t="shared" si="1452"/>
        <v>0</v>
      </c>
      <c r="CJ577" s="222">
        <f t="shared" si="1453"/>
        <v>0</v>
      </c>
      <c r="CK577" s="222">
        <f t="shared" si="1454"/>
        <v>0</v>
      </c>
      <c r="CL577" s="222">
        <f t="shared" si="1455"/>
        <v>0</v>
      </c>
      <c r="CM577" s="222">
        <f t="shared" si="1456"/>
        <v>0</v>
      </c>
      <c r="CN577" s="222">
        <f t="shared" si="1457"/>
        <v>0</v>
      </c>
      <c r="CO577" s="222">
        <f t="shared" si="1458"/>
        <v>0</v>
      </c>
      <c r="CP577" s="222">
        <f t="shared" si="1459"/>
        <v>0</v>
      </c>
      <c r="CQ577" s="222">
        <f t="shared" si="1460"/>
        <v>0</v>
      </c>
      <c r="CR577" s="222">
        <f t="shared" si="1461"/>
        <v>0</v>
      </c>
      <c r="CS577" s="222">
        <f t="shared" si="1462"/>
        <v>0</v>
      </c>
      <c r="CT577" s="222">
        <f t="shared" si="1463"/>
        <v>0</v>
      </c>
      <c r="CU577" s="222">
        <f t="shared" si="1464"/>
        <v>0</v>
      </c>
      <c r="CV577" s="222">
        <f t="shared" si="1465"/>
        <v>0</v>
      </c>
      <c r="CW577" s="222">
        <f t="shared" si="1466"/>
        <v>0</v>
      </c>
      <c r="CX577" s="222">
        <f t="shared" si="1467"/>
        <v>0</v>
      </c>
      <c r="CY577" s="222">
        <f t="shared" si="1468"/>
        <v>0</v>
      </c>
      <c r="CZ577" s="222">
        <f t="shared" si="1469"/>
        <v>0</v>
      </c>
      <c r="DA577" s="222">
        <f t="shared" si="1470"/>
        <v>0</v>
      </c>
      <c r="DB577" s="222">
        <f t="shared" si="1471"/>
        <v>0</v>
      </c>
      <c r="DC577" s="222">
        <f t="shared" si="1472"/>
        <v>0</v>
      </c>
      <c r="DD577" s="222">
        <f t="shared" si="1473"/>
        <v>0</v>
      </c>
      <c r="DE577" s="222">
        <f t="shared" si="1474"/>
        <v>0</v>
      </c>
      <c r="DF577" s="222">
        <f t="shared" si="1475"/>
        <v>0</v>
      </c>
      <c r="DG577" s="222">
        <f t="shared" si="1476"/>
        <v>0</v>
      </c>
      <c r="DH577" s="222">
        <f t="shared" si="1477"/>
        <v>0</v>
      </c>
      <c r="DI577" s="222">
        <f t="shared" si="1478"/>
        <v>0</v>
      </c>
      <c r="DJ577" s="222">
        <f t="shared" si="1479"/>
        <v>0</v>
      </c>
      <c r="DK577" s="222">
        <f t="shared" si="1480"/>
        <v>0</v>
      </c>
      <c r="DL577" s="222">
        <f t="shared" si="1481"/>
        <v>0</v>
      </c>
      <c r="DM577" s="222">
        <f t="shared" si="1482"/>
        <v>0</v>
      </c>
      <c r="DN577" s="222">
        <f t="shared" si="1483"/>
        <v>0</v>
      </c>
      <c r="DO577" s="222">
        <f t="shared" si="1484"/>
        <v>0</v>
      </c>
      <c r="DP577" s="222">
        <f t="shared" si="1485"/>
        <v>0</v>
      </c>
      <c r="DQ577" s="222">
        <f t="shared" si="1486"/>
        <v>0</v>
      </c>
      <c r="DR577" s="222">
        <f t="shared" si="1487"/>
        <v>0</v>
      </c>
      <c r="DS577" s="222">
        <f t="shared" si="1488"/>
        <v>0</v>
      </c>
      <c r="DT577" s="222">
        <f t="shared" si="1489"/>
        <v>0</v>
      </c>
      <c r="DU577" s="222">
        <f t="shared" si="1490"/>
        <v>0</v>
      </c>
      <c r="DV577" s="222">
        <f t="shared" si="1491"/>
        <v>0</v>
      </c>
      <c r="DW577" s="222">
        <f t="shared" si="1492"/>
        <v>0</v>
      </c>
      <c r="DX577" s="222">
        <f t="shared" si="1493"/>
        <v>0</v>
      </c>
      <c r="DY577" s="222">
        <f t="shared" si="1494"/>
        <v>0</v>
      </c>
      <c r="DZ577" s="222">
        <f t="shared" si="1495"/>
        <v>0</v>
      </c>
      <c r="EA577" s="222">
        <f t="shared" si="1496"/>
        <v>0</v>
      </c>
      <c r="EB577" s="222">
        <f t="shared" si="1497"/>
        <v>0</v>
      </c>
      <c r="EC577" s="222">
        <f t="shared" si="1498"/>
        <v>0</v>
      </c>
      <c r="ED577" s="222">
        <f t="shared" si="1499"/>
        <v>0</v>
      </c>
      <c r="EE577" s="222">
        <f t="shared" si="1500"/>
        <v>0</v>
      </c>
      <c r="EF577" s="222">
        <f t="shared" si="1501"/>
        <v>0</v>
      </c>
      <c r="EG577" s="222">
        <f t="shared" si="1502"/>
        <v>0</v>
      </c>
      <c r="EH577" s="222">
        <f t="shared" si="1503"/>
        <v>0</v>
      </c>
      <c r="EI577" s="222">
        <f t="shared" si="1504"/>
        <v>0</v>
      </c>
      <c r="EJ577" s="222">
        <f t="shared" si="1505"/>
        <v>0</v>
      </c>
      <c r="EK577" s="222">
        <f t="shared" si="1506"/>
        <v>0</v>
      </c>
      <c r="EL577" s="222">
        <f t="shared" si="1507"/>
        <v>0</v>
      </c>
      <c r="EM577" s="222">
        <f t="shared" si="1508"/>
        <v>0</v>
      </c>
      <c r="EN577" s="222">
        <f t="shared" si="1509"/>
        <v>0</v>
      </c>
      <c r="EO577" s="222">
        <f t="shared" si="1510"/>
        <v>0</v>
      </c>
      <c r="EP577" s="222">
        <f t="shared" si="1511"/>
        <v>0</v>
      </c>
      <c r="EQ577" s="222">
        <f t="shared" si="1512"/>
        <v>0</v>
      </c>
      <c r="ER577" s="222">
        <f t="shared" si="1513"/>
        <v>0</v>
      </c>
      <c r="ES577" s="222">
        <f t="shared" si="1514"/>
        <v>0</v>
      </c>
      <c r="ET577" s="222">
        <f t="shared" si="1515"/>
        <v>0</v>
      </c>
      <c r="EU577" s="222">
        <f t="shared" si="1516"/>
        <v>0</v>
      </c>
      <c r="EV577" s="222">
        <f t="shared" si="1517"/>
        <v>0</v>
      </c>
      <c r="EW577" s="222">
        <f t="shared" si="1518"/>
        <v>0</v>
      </c>
      <c r="EX577" s="222">
        <f t="shared" si="1519"/>
        <v>0</v>
      </c>
      <c r="EY577" s="222">
        <f t="shared" si="1520"/>
        <v>0</v>
      </c>
      <c r="EZ577" s="222">
        <f t="shared" si="1521"/>
        <v>0</v>
      </c>
      <c r="FA577" s="222">
        <f t="shared" si="1522"/>
        <v>0</v>
      </c>
      <c r="FB577" s="222">
        <f t="shared" si="1523"/>
        <v>0</v>
      </c>
      <c r="FC577" s="222">
        <f t="shared" si="1524"/>
        <v>0</v>
      </c>
      <c r="FD577" s="222">
        <f t="shared" si="1525"/>
        <v>0</v>
      </c>
      <c r="FE577" s="222">
        <f t="shared" si="1526"/>
        <v>0</v>
      </c>
      <c r="FF577" s="222">
        <f t="shared" si="1527"/>
        <v>0</v>
      </c>
      <c r="FG577" s="222">
        <f t="shared" si="1528"/>
        <v>0</v>
      </c>
      <c r="FH577" s="222">
        <f t="shared" si="1529"/>
        <v>0</v>
      </c>
      <c r="FI577" s="222">
        <f t="shared" si="1530"/>
        <v>0</v>
      </c>
      <c r="FJ577" s="222">
        <f t="shared" si="1531"/>
        <v>0</v>
      </c>
      <c r="FK577" s="222">
        <f t="shared" si="1532"/>
        <v>0</v>
      </c>
      <c r="FL577" s="222">
        <f t="shared" si="1533"/>
        <v>0</v>
      </c>
      <c r="FM577" s="222">
        <f t="shared" si="1534"/>
        <v>0</v>
      </c>
      <c r="FN577" s="222">
        <f t="shared" si="1535"/>
        <v>0</v>
      </c>
      <c r="FO577" s="222">
        <f t="shared" si="1536"/>
        <v>0</v>
      </c>
      <c r="FP577" s="222">
        <f t="shared" si="1537"/>
        <v>0</v>
      </c>
      <c r="FQ577" s="222">
        <f t="shared" si="1538"/>
        <v>0</v>
      </c>
      <c r="FR577" s="222">
        <f t="shared" si="1539"/>
        <v>0</v>
      </c>
      <c r="FS577" s="222">
        <f t="shared" si="1540"/>
        <v>0</v>
      </c>
      <c r="FT577" s="222">
        <f t="shared" si="1541"/>
        <v>0</v>
      </c>
      <c r="FU577" s="222">
        <f t="shared" si="1542"/>
        <v>0</v>
      </c>
      <c r="FV577" s="222">
        <f t="shared" si="1543"/>
        <v>0</v>
      </c>
      <c r="FW577" s="222">
        <f t="shared" si="1544"/>
        <v>0</v>
      </c>
      <c r="FX577" s="222">
        <f t="shared" si="1545"/>
        <v>0</v>
      </c>
      <c r="FY577" s="222">
        <f t="shared" si="1546"/>
        <v>0</v>
      </c>
      <c r="FZ577" s="222">
        <f t="shared" si="1547"/>
        <v>0</v>
      </c>
      <c r="GA577" s="222">
        <f t="shared" si="1548"/>
        <v>0</v>
      </c>
      <c r="GB577" s="222">
        <f t="shared" si="1549"/>
        <v>0</v>
      </c>
      <c r="GC577" s="222">
        <f t="shared" si="1550"/>
        <v>0</v>
      </c>
      <c r="GD577" s="222">
        <f t="shared" si="1551"/>
        <v>0</v>
      </c>
      <c r="GE577" s="222">
        <f t="shared" si="1552"/>
        <v>0</v>
      </c>
      <c r="GF577" s="222">
        <f t="shared" si="1553"/>
        <v>0</v>
      </c>
      <c r="GG577" s="222">
        <f t="shared" si="1554"/>
        <v>0</v>
      </c>
      <c r="GH577" s="222">
        <f t="shared" si="1555"/>
        <v>0</v>
      </c>
      <c r="GI577" s="222">
        <f t="shared" si="1556"/>
        <v>0</v>
      </c>
      <c r="GJ577" s="222">
        <f t="shared" si="1557"/>
        <v>0</v>
      </c>
      <c r="GK577" s="222">
        <f t="shared" si="1558"/>
        <v>0</v>
      </c>
      <c r="GL577" s="222">
        <f t="shared" si="1559"/>
        <v>0</v>
      </c>
      <c r="GM577" s="222">
        <f t="shared" si="1560"/>
        <v>0</v>
      </c>
      <c r="GN577" s="222">
        <f t="shared" si="1561"/>
        <v>0</v>
      </c>
      <c r="GO577" s="222">
        <f t="shared" si="1562"/>
        <v>0</v>
      </c>
      <c r="GP577" s="222">
        <f t="shared" si="1563"/>
        <v>0</v>
      </c>
      <c r="GQ577" s="222">
        <f t="shared" si="1564"/>
        <v>0</v>
      </c>
      <c r="GR577" s="222">
        <f t="shared" si="1565"/>
        <v>0</v>
      </c>
      <c r="GS577" s="222">
        <f t="shared" si="1566"/>
        <v>0</v>
      </c>
      <c r="GT577" s="222">
        <f t="shared" si="1567"/>
        <v>0</v>
      </c>
      <c r="GU577" s="222">
        <f t="shared" si="1568"/>
        <v>0</v>
      </c>
      <c r="GV577" s="222">
        <f t="shared" si="1569"/>
        <v>0</v>
      </c>
      <c r="GW577" s="222">
        <f t="shared" si="1570"/>
        <v>0</v>
      </c>
      <c r="GX577" s="222">
        <f t="shared" si="1571"/>
        <v>0</v>
      </c>
      <c r="GY577" s="222">
        <f t="shared" si="1572"/>
        <v>0</v>
      </c>
      <c r="GZ577" s="222">
        <f t="shared" si="1573"/>
        <v>0</v>
      </c>
      <c r="HA577" s="222">
        <f t="shared" si="1574"/>
        <v>0</v>
      </c>
      <c r="HB577" s="222">
        <f t="shared" si="1575"/>
        <v>0</v>
      </c>
      <c r="HC577" s="222">
        <f t="shared" si="1576"/>
        <v>0</v>
      </c>
      <c r="HD577" s="222">
        <f t="shared" si="1577"/>
        <v>0</v>
      </c>
      <c r="HE577" s="222">
        <f t="shared" si="1578"/>
        <v>0</v>
      </c>
      <c r="HF577" s="222">
        <f t="shared" si="1579"/>
        <v>0</v>
      </c>
      <c r="HG577" s="222">
        <f t="shared" si="1580"/>
        <v>0</v>
      </c>
      <c r="HH577" s="222">
        <f t="shared" si="1581"/>
        <v>0</v>
      </c>
      <c r="HI577" s="222">
        <f t="shared" si="1582"/>
        <v>0</v>
      </c>
      <c r="HJ577" s="222">
        <f t="shared" si="1583"/>
        <v>0</v>
      </c>
      <c r="HK577" s="222">
        <f t="shared" si="1584"/>
        <v>0</v>
      </c>
      <c r="HL577" s="222">
        <f t="shared" si="1585"/>
        <v>0</v>
      </c>
      <c r="HM577" s="222">
        <f t="shared" si="1586"/>
        <v>0</v>
      </c>
      <c r="HN577" s="222">
        <f t="shared" si="1587"/>
        <v>0</v>
      </c>
      <c r="HO577" s="222">
        <f t="shared" si="1588"/>
        <v>0</v>
      </c>
      <c r="HP577" s="222">
        <f t="shared" si="1589"/>
        <v>0</v>
      </c>
      <c r="HQ577" s="222">
        <f t="shared" si="1590"/>
        <v>0</v>
      </c>
      <c r="HR577" s="222">
        <f t="shared" si="1591"/>
        <v>0</v>
      </c>
      <c r="HS577" s="222">
        <f t="shared" si="1592"/>
        <v>0</v>
      </c>
      <c r="HT577" s="222">
        <f t="shared" si="1593"/>
        <v>0</v>
      </c>
      <c r="HU577" s="222">
        <f t="shared" si="1594"/>
        <v>0</v>
      </c>
      <c r="HV577" s="222">
        <f t="shared" si="1595"/>
        <v>0</v>
      </c>
      <c r="HW577" s="222">
        <f t="shared" si="1596"/>
        <v>0</v>
      </c>
      <c r="HX577" s="222">
        <f t="shared" si="1597"/>
        <v>0</v>
      </c>
      <c r="HY577" s="222">
        <f t="shared" si="1598"/>
        <v>0</v>
      </c>
      <c r="HZ577" s="222">
        <f t="shared" si="1599"/>
        <v>0</v>
      </c>
      <c r="IA577" s="222">
        <f t="shared" si="1600"/>
        <v>0</v>
      </c>
      <c r="IB577" s="222">
        <f t="shared" si="1601"/>
        <v>0</v>
      </c>
      <c r="IC577" s="222">
        <f t="shared" si="1602"/>
        <v>0</v>
      </c>
      <c r="ID577" s="222">
        <f t="shared" si="1603"/>
        <v>0</v>
      </c>
      <c r="IE577" s="222">
        <f t="shared" si="1604"/>
        <v>0</v>
      </c>
      <c r="IF577" s="222">
        <f t="shared" si="1605"/>
        <v>0</v>
      </c>
      <c r="IG577" s="222">
        <f t="shared" si="1606"/>
        <v>0</v>
      </c>
      <c r="IH577" s="222">
        <f t="shared" si="1607"/>
        <v>0</v>
      </c>
      <c r="II577" s="222">
        <f t="shared" si="1608"/>
        <v>0</v>
      </c>
      <c r="IJ577" s="222">
        <f t="shared" si="1609"/>
        <v>0</v>
      </c>
      <c r="IK577" s="222">
        <f t="shared" si="1610"/>
        <v>0</v>
      </c>
      <c r="IL577" s="222">
        <f t="shared" si="1611"/>
        <v>0</v>
      </c>
      <c r="IM577" s="222">
        <f t="shared" si="1612"/>
        <v>0</v>
      </c>
      <c r="IN577" s="222">
        <f t="shared" si="1613"/>
        <v>0</v>
      </c>
      <c r="IO577" s="222">
        <f t="shared" si="1614"/>
        <v>0</v>
      </c>
      <c r="IP577" s="222">
        <f t="shared" si="1615"/>
        <v>0</v>
      </c>
      <c r="IQ577" s="222">
        <f t="shared" si="1616"/>
        <v>0</v>
      </c>
      <c r="IR577" s="222">
        <f t="shared" si="1617"/>
        <v>0</v>
      </c>
      <c r="IS577" s="222">
        <f t="shared" si="1618"/>
        <v>0</v>
      </c>
      <c r="IT577" s="222">
        <f t="shared" si="1619"/>
        <v>0</v>
      </c>
      <c r="IU577" s="222">
        <f t="shared" si="1620"/>
        <v>0</v>
      </c>
      <c r="IV577" s="222">
        <f t="shared" si="1621"/>
        <v>0</v>
      </c>
      <c r="IW577" s="222">
        <f t="shared" si="1622"/>
        <v>0</v>
      </c>
      <c r="IX577" s="222">
        <f t="shared" si="1623"/>
        <v>0</v>
      </c>
      <c r="IY577" s="222">
        <f t="shared" si="1624"/>
        <v>0</v>
      </c>
      <c r="IZ577" s="222">
        <f t="shared" si="1625"/>
        <v>0</v>
      </c>
      <c r="JA577" s="222">
        <f t="shared" si="1626"/>
        <v>0</v>
      </c>
      <c r="JB577" s="222">
        <f t="shared" si="1627"/>
        <v>0</v>
      </c>
    </row>
    <row r="578" spans="2:262">
      <c r="B578" s="230">
        <v>217</v>
      </c>
      <c r="C578" s="229">
        <f t="shared" si="1628"/>
        <v>4.2382812499999955E-3</v>
      </c>
      <c r="D578" s="226">
        <f t="shared" ca="1" si="1371"/>
        <v>24.656342972348657</v>
      </c>
      <c r="E578" s="225">
        <f ca="1">HO361</f>
        <v>0.65634297234865702</v>
      </c>
      <c r="F578" s="224">
        <v>217</v>
      </c>
      <c r="G578" s="222">
        <f t="shared" si="1372"/>
        <v>0</v>
      </c>
      <c r="H578" s="222">
        <f t="shared" si="1373"/>
        <v>0</v>
      </c>
      <c r="I578" s="222">
        <f t="shared" si="1374"/>
        <v>0</v>
      </c>
      <c r="J578" s="222">
        <f t="shared" si="1375"/>
        <v>0</v>
      </c>
      <c r="K578" s="222">
        <f t="shared" si="1376"/>
        <v>0</v>
      </c>
      <c r="L578" s="222">
        <f t="shared" si="1377"/>
        <v>0</v>
      </c>
      <c r="M578" s="222">
        <f t="shared" si="1378"/>
        <v>0</v>
      </c>
      <c r="N578" s="222">
        <f t="shared" si="1379"/>
        <v>0</v>
      </c>
      <c r="O578" s="222">
        <f t="shared" si="1380"/>
        <v>0</v>
      </c>
      <c r="P578" s="222">
        <f t="shared" si="1381"/>
        <v>0</v>
      </c>
      <c r="Q578" s="222">
        <f t="shared" si="1382"/>
        <v>0</v>
      </c>
      <c r="R578" s="222">
        <f t="shared" si="1383"/>
        <v>0</v>
      </c>
      <c r="S578" s="222">
        <f t="shared" si="1384"/>
        <v>0</v>
      </c>
      <c r="T578" s="222">
        <f t="shared" si="1385"/>
        <v>0</v>
      </c>
      <c r="U578" s="222">
        <f t="shared" si="1386"/>
        <v>0</v>
      </c>
      <c r="V578" s="222">
        <f t="shared" si="1387"/>
        <v>0</v>
      </c>
      <c r="W578" s="222">
        <f t="shared" si="1388"/>
        <v>0</v>
      </c>
      <c r="X578" s="222">
        <f t="shared" si="1389"/>
        <v>0</v>
      </c>
      <c r="Y578" s="222">
        <f t="shared" si="1390"/>
        <v>0</v>
      </c>
      <c r="Z578" s="222">
        <f t="shared" si="1391"/>
        <v>0</v>
      </c>
      <c r="AA578" s="222">
        <f t="shared" si="1392"/>
        <v>0</v>
      </c>
      <c r="AB578" s="222">
        <f t="shared" si="1393"/>
        <v>0</v>
      </c>
      <c r="AC578" s="222">
        <f t="shared" si="1394"/>
        <v>0</v>
      </c>
      <c r="AD578" s="222">
        <f t="shared" si="1395"/>
        <v>0</v>
      </c>
      <c r="AE578" s="222">
        <f t="shared" si="1396"/>
        <v>0</v>
      </c>
      <c r="AF578" s="222">
        <f t="shared" si="1397"/>
        <v>0</v>
      </c>
      <c r="AG578" s="222">
        <f t="shared" si="1398"/>
        <v>0</v>
      </c>
      <c r="AH578" s="222">
        <f t="shared" si="1399"/>
        <v>0</v>
      </c>
      <c r="AI578" s="222">
        <f t="shared" si="1400"/>
        <v>0</v>
      </c>
      <c r="AJ578" s="222">
        <f t="shared" si="1401"/>
        <v>0</v>
      </c>
      <c r="AK578" s="222">
        <f t="shared" si="1402"/>
        <v>0</v>
      </c>
      <c r="AL578" s="222">
        <f t="shared" si="1403"/>
        <v>0</v>
      </c>
      <c r="AM578" s="222">
        <f t="shared" si="1404"/>
        <v>0</v>
      </c>
      <c r="AN578" s="222">
        <f t="shared" si="1405"/>
        <v>0</v>
      </c>
      <c r="AO578" s="222">
        <f t="shared" si="1406"/>
        <v>0</v>
      </c>
      <c r="AP578" s="222">
        <f t="shared" si="1407"/>
        <v>0</v>
      </c>
      <c r="AQ578" s="222">
        <f t="shared" si="1408"/>
        <v>0</v>
      </c>
      <c r="AR578" s="222">
        <f t="shared" si="1409"/>
        <v>0</v>
      </c>
      <c r="AS578" s="222">
        <f t="shared" si="1410"/>
        <v>0</v>
      </c>
      <c r="AT578" s="222">
        <f t="shared" si="1411"/>
        <v>0</v>
      </c>
      <c r="AU578" s="222">
        <f t="shared" si="1412"/>
        <v>0</v>
      </c>
      <c r="AV578" s="222">
        <f t="shared" si="1413"/>
        <v>0</v>
      </c>
      <c r="AW578" s="222">
        <f t="shared" si="1414"/>
        <v>0</v>
      </c>
      <c r="AX578" s="222">
        <f t="shared" si="1415"/>
        <v>0</v>
      </c>
      <c r="AY578" s="222">
        <f t="shared" si="1416"/>
        <v>0</v>
      </c>
      <c r="AZ578" s="222">
        <f t="shared" si="1417"/>
        <v>0</v>
      </c>
      <c r="BA578" s="222">
        <f t="shared" si="1418"/>
        <v>0</v>
      </c>
      <c r="BB578" s="222">
        <f t="shared" si="1419"/>
        <v>0</v>
      </c>
      <c r="BC578" s="222">
        <f t="shared" si="1420"/>
        <v>0</v>
      </c>
      <c r="BD578" s="222">
        <f t="shared" si="1421"/>
        <v>0</v>
      </c>
      <c r="BE578" s="222">
        <f t="shared" si="1422"/>
        <v>0</v>
      </c>
      <c r="BF578" s="222">
        <f t="shared" si="1423"/>
        <v>0</v>
      </c>
      <c r="BG578" s="222">
        <f t="shared" si="1424"/>
        <v>0</v>
      </c>
      <c r="BH578" s="222">
        <f t="shared" si="1425"/>
        <v>0</v>
      </c>
      <c r="BI578" s="222">
        <f t="shared" si="1426"/>
        <v>0</v>
      </c>
      <c r="BJ578" s="222">
        <f t="shared" si="1427"/>
        <v>0</v>
      </c>
      <c r="BK578" s="222">
        <f t="shared" si="1428"/>
        <v>0</v>
      </c>
      <c r="BL578" s="222">
        <f t="shared" si="1429"/>
        <v>0</v>
      </c>
      <c r="BM578" s="222">
        <f t="shared" si="1430"/>
        <v>0</v>
      </c>
      <c r="BN578" s="222">
        <f t="shared" si="1431"/>
        <v>0</v>
      </c>
      <c r="BO578" s="222">
        <f t="shared" si="1432"/>
        <v>0</v>
      </c>
      <c r="BP578" s="222">
        <f t="shared" si="1433"/>
        <v>0</v>
      </c>
      <c r="BQ578" s="222">
        <f t="shared" si="1434"/>
        <v>0</v>
      </c>
      <c r="BR578" s="222">
        <f t="shared" si="1435"/>
        <v>0</v>
      </c>
      <c r="BS578" s="222">
        <f t="shared" si="1436"/>
        <v>0</v>
      </c>
      <c r="BT578" s="222">
        <f t="shared" si="1437"/>
        <v>0</v>
      </c>
      <c r="BU578" s="222">
        <f t="shared" si="1438"/>
        <v>0</v>
      </c>
      <c r="BV578" s="222">
        <f t="shared" si="1439"/>
        <v>0</v>
      </c>
      <c r="BW578" s="222">
        <f t="shared" si="1440"/>
        <v>0</v>
      </c>
      <c r="BX578" s="222">
        <f t="shared" si="1441"/>
        <v>0</v>
      </c>
      <c r="BY578" s="222">
        <f t="shared" si="1442"/>
        <v>0</v>
      </c>
      <c r="BZ578" s="222">
        <f t="shared" si="1443"/>
        <v>0</v>
      </c>
      <c r="CA578" s="222">
        <f t="shared" si="1444"/>
        <v>0</v>
      </c>
      <c r="CB578" s="222">
        <f t="shared" si="1445"/>
        <v>0</v>
      </c>
      <c r="CC578" s="222">
        <f t="shared" si="1446"/>
        <v>0</v>
      </c>
      <c r="CD578" s="222">
        <f t="shared" si="1447"/>
        <v>0</v>
      </c>
      <c r="CE578" s="222">
        <f t="shared" si="1448"/>
        <v>0</v>
      </c>
      <c r="CF578" s="222">
        <f t="shared" si="1449"/>
        <v>0</v>
      </c>
      <c r="CG578" s="222">
        <f t="shared" si="1450"/>
        <v>0</v>
      </c>
      <c r="CH578" s="222">
        <f t="shared" si="1451"/>
        <v>0</v>
      </c>
      <c r="CI578" s="222">
        <f t="shared" si="1452"/>
        <v>0</v>
      </c>
      <c r="CJ578" s="222">
        <f t="shared" si="1453"/>
        <v>0</v>
      </c>
      <c r="CK578" s="222">
        <f t="shared" si="1454"/>
        <v>0</v>
      </c>
      <c r="CL578" s="222">
        <f t="shared" si="1455"/>
        <v>0</v>
      </c>
      <c r="CM578" s="222">
        <f t="shared" si="1456"/>
        <v>0</v>
      </c>
      <c r="CN578" s="222">
        <f t="shared" si="1457"/>
        <v>0</v>
      </c>
      <c r="CO578" s="222">
        <f t="shared" si="1458"/>
        <v>0</v>
      </c>
      <c r="CP578" s="222">
        <f t="shared" si="1459"/>
        <v>0</v>
      </c>
      <c r="CQ578" s="222">
        <f t="shared" si="1460"/>
        <v>0</v>
      </c>
      <c r="CR578" s="222">
        <f t="shared" si="1461"/>
        <v>0</v>
      </c>
      <c r="CS578" s="222">
        <f t="shared" si="1462"/>
        <v>0</v>
      </c>
      <c r="CT578" s="222">
        <f t="shared" si="1463"/>
        <v>0</v>
      </c>
      <c r="CU578" s="222">
        <f t="shared" si="1464"/>
        <v>0</v>
      </c>
      <c r="CV578" s="222">
        <f t="shared" si="1465"/>
        <v>0</v>
      </c>
      <c r="CW578" s="222">
        <f t="shared" si="1466"/>
        <v>0</v>
      </c>
      <c r="CX578" s="222">
        <f t="shared" si="1467"/>
        <v>0</v>
      </c>
      <c r="CY578" s="222">
        <f t="shared" si="1468"/>
        <v>0</v>
      </c>
      <c r="CZ578" s="222">
        <f t="shared" si="1469"/>
        <v>0</v>
      </c>
      <c r="DA578" s="222">
        <f t="shared" si="1470"/>
        <v>0</v>
      </c>
      <c r="DB578" s="222">
        <f t="shared" si="1471"/>
        <v>0</v>
      </c>
      <c r="DC578" s="222">
        <f t="shared" si="1472"/>
        <v>0</v>
      </c>
      <c r="DD578" s="222">
        <f t="shared" si="1473"/>
        <v>0</v>
      </c>
      <c r="DE578" s="222">
        <f t="shared" si="1474"/>
        <v>0</v>
      </c>
      <c r="DF578" s="222">
        <f t="shared" si="1475"/>
        <v>0</v>
      </c>
      <c r="DG578" s="222">
        <f t="shared" si="1476"/>
        <v>0</v>
      </c>
      <c r="DH578" s="222">
        <f t="shared" si="1477"/>
        <v>0</v>
      </c>
      <c r="DI578" s="222">
        <f t="shared" si="1478"/>
        <v>0</v>
      </c>
      <c r="DJ578" s="222">
        <f t="shared" si="1479"/>
        <v>0</v>
      </c>
      <c r="DK578" s="222">
        <f t="shared" si="1480"/>
        <v>0</v>
      </c>
      <c r="DL578" s="222">
        <f t="shared" si="1481"/>
        <v>0</v>
      </c>
      <c r="DM578" s="222">
        <f t="shared" si="1482"/>
        <v>0</v>
      </c>
      <c r="DN578" s="222">
        <f t="shared" si="1483"/>
        <v>0</v>
      </c>
      <c r="DO578" s="222">
        <f t="shared" si="1484"/>
        <v>0</v>
      </c>
      <c r="DP578" s="222">
        <f t="shared" si="1485"/>
        <v>0</v>
      </c>
      <c r="DQ578" s="222">
        <f t="shared" si="1486"/>
        <v>0</v>
      </c>
      <c r="DR578" s="222">
        <f t="shared" si="1487"/>
        <v>0</v>
      </c>
      <c r="DS578" s="222">
        <f t="shared" si="1488"/>
        <v>0</v>
      </c>
      <c r="DT578" s="222">
        <f t="shared" si="1489"/>
        <v>0</v>
      </c>
      <c r="DU578" s="222">
        <f t="shared" si="1490"/>
        <v>0</v>
      </c>
      <c r="DV578" s="222">
        <f t="shared" si="1491"/>
        <v>0</v>
      </c>
      <c r="DW578" s="222">
        <f t="shared" si="1492"/>
        <v>0</v>
      </c>
      <c r="DX578" s="222">
        <f t="shared" si="1493"/>
        <v>0</v>
      </c>
      <c r="DY578" s="222">
        <f t="shared" si="1494"/>
        <v>0</v>
      </c>
      <c r="DZ578" s="222">
        <f t="shared" si="1495"/>
        <v>0</v>
      </c>
      <c r="EA578" s="222">
        <f t="shared" si="1496"/>
        <v>0</v>
      </c>
      <c r="EB578" s="222">
        <f t="shared" si="1497"/>
        <v>0</v>
      </c>
      <c r="EC578" s="222">
        <f t="shared" si="1498"/>
        <v>0</v>
      </c>
      <c r="ED578" s="222">
        <f t="shared" si="1499"/>
        <v>0</v>
      </c>
      <c r="EE578" s="222">
        <f t="shared" si="1500"/>
        <v>0</v>
      </c>
      <c r="EF578" s="222">
        <f t="shared" si="1501"/>
        <v>0</v>
      </c>
      <c r="EG578" s="222">
        <f t="shared" si="1502"/>
        <v>0</v>
      </c>
      <c r="EH578" s="222">
        <f t="shared" si="1503"/>
        <v>0</v>
      </c>
      <c r="EI578" s="222">
        <f t="shared" si="1504"/>
        <v>0</v>
      </c>
      <c r="EJ578" s="222">
        <f t="shared" si="1505"/>
        <v>0</v>
      </c>
      <c r="EK578" s="222">
        <f t="shared" si="1506"/>
        <v>0</v>
      </c>
      <c r="EL578" s="222">
        <f t="shared" si="1507"/>
        <v>0</v>
      </c>
      <c r="EM578" s="222">
        <f t="shared" si="1508"/>
        <v>0</v>
      </c>
      <c r="EN578" s="222">
        <f t="shared" si="1509"/>
        <v>0</v>
      </c>
      <c r="EO578" s="222">
        <f t="shared" si="1510"/>
        <v>0</v>
      </c>
      <c r="EP578" s="222">
        <f t="shared" si="1511"/>
        <v>0</v>
      </c>
      <c r="EQ578" s="222">
        <f t="shared" si="1512"/>
        <v>0</v>
      </c>
      <c r="ER578" s="222">
        <f t="shared" si="1513"/>
        <v>0</v>
      </c>
      <c r="ES578" s="222">
        <f t="shared" si="1514"/>
        <v>0</v>
      </c>
      <c r="ET578" s="222">
        <f t="shared" si="1515"/>
        <v>0</v>
      </c>
      <c r="EU578" s="222">
        <f t="shared" si="1516"/>
        <v>0</v>
      </c>
      <c r="EV578" s="222">
        <f t="shared" si="1517"/>
        <v>0</v>
      </c>
      <c r="EW578" s="222">
        <f t="shared" si="1518"/>
        <v>0</v>
      </c>
      <c r="EX578" s="222">
        <f t="shared" si="1519"/>
        <v>0</v>
      </c>
      <c r="EY578" s="222">
        <f t="shared" si="1520"/>
        <v>0</v>
      </c>
      <c r="EZ578" s="222">
        <f t="shared" si="1521"/>
        <v>0</v>
      </c>
      <c r="FA578" s="222">
        <f t="shared" si="1522"/>
        <v>0</v>
      </c>
      <c r="FB578" s="222">
        <f t="shared" si="1523"/>
        <v>0</v>
      </c>
      <c r="FC578" s="222">
        <f t="shared" si="1524"/>
        <v>0</v>
      </c>
      <c r="FD578" s="222">
        <f t="shared" si="1525"/>
        <v>0</v>
      </c>
      <c r="FE578" s="222">
        <f t="shared" si="1526"/>
        <v>0</v>
      </c>
      <c r="FF578" s="222">
        <f t="shared" si="1527"/>
        <v>0</v>
      </c>
      <c r="FG578" s="222">
        <f t="shared" si="1528"/>
        <v>0</v>
      </c>
      <c r="FH578" s="222">
        <f t="shared" si="1529"/>
        <v>0</v>
      </c>
      <c r="FI578" s="222">
        <f t="shared" si="1530"/>
        <v>0</v>
      </c>
      <c r="FJ578" s="222">
        <f t="shared" si="1531"/>
        <v>0</v>
      </c>
      <c r="FK578" s="222">
        <f t="shared" si="1532"/>
        <v>0</v>
      </c>
      <c r="FL578" s="222">
        <f t="shared" si="1533"/>
        <v>0</v>
      </c>
      <c r="FM578" s="222">
        <f t="shared" si="1534"/>
        <v>0</v>
      </c>
      <c r="FN578" s="222">
        <f t="shared" si="1535"/>
        <v>0</v>
      </c>
      <c r="FO578" s="222">
        <f t="shared" si="1536"/>
        <v>0</v>
      </c>
      <c r="FP578" s="222">
        <f t="shared" si="1537"/>
        <v>0</v>
      </c>
      <c r="FQ578" s="222">
        <f t="shared" si="1538"/>
        <v>0</v>
      </c>
      <c r="FR578" s="222">
        <f t="shared" si="1539"/>
        <v>0</v>
      </c>
      <c r="FS578" s="222">
        <f t="shared" si="1540"/>
        <v>0</v>
      </c>
      <c r="FT578" s="222">
        <f t="shared" si="1541"/>
        <v>0</v>
      </c>
      <c r="FU578" s="222">
        <f t="shared" si="1542"/>
        <v>0</v>
      </c>
      <c r="FV578" s="222">
        <f t="shared" si="1543"/>
        <v>0</v>
      </c>
      <c r="FW578" s="222">
        <f t="shared" si="1544"/>
        <v>0</v>
      </c>
      <c r="FX578" s="222">
        <f t="shared" si="1545"/>
        <v>0</v>
      </c>
      <c r="FY578" s="222">
        <f t="shared" si="1546"/>
        <v>0</v>
      </c>
      <c r="FZ578" s="222">
        <f t="shared" si="1547"/>
        <v>0</v>
      </c>
      <c r="GA578" s="222">
        <f t="shared" si="1548"/>
        <v>0</v>
      </c>
      <c r="GB578" s="222">
        <f t="shared" si="1549"/>
        <v>0</v>
      </c>
      <c r="GC578" s="222">
        <f t="shared" si="1550"/>
        <v>0</v>
      </c>
      <c r="GD578" s="222">
        <f t="shared" si="1551"/>
        <v>0</v>
      </c>
      <c r="GE578" s="222">
        <f t="shared" si="1552"/>
        <v>0</v>
      </c>
      <c r="GF578" s="222">
        <f t="shared" si="1553"/>
        <v>0</v>
      </c>
      <c r="GG578" s="222">
        <f t="shared" si="1554"/>
        <v>0</v>
      </c>
      <c r="GH578" s="222">
        <f t="shared" si="1555"/>
        <v>0</v>
      </c>
      <c r="GI578" s="222">
        <f t="shared" si="1556"/>
        <v>0</v>
      </c>
      <c r="GJ578" s="222">
        <f t="shared" si="1557"/>
        <v>0</v>
      </c>
      <c r="GK578" s="222">
        <f t="shared" si="1558"/>
        <v>0</v>
      </c>
      <c r="GL578" s="222">
        <f t="shared" si="1559"/>
        <v>0</v>
      </c>
      <c r="GM578" s="222">
        <f t="shared" si="1560"/>
        <v>0</v>
      </c>
      <c r="GN578" s="222">
        <f t="shared" si="1561"/>
        <v>0</v>
      </c>
      <c r="GO578" s="222">
        <f t="shared" si="1562"/>
        <v>0</v>
      </c>
      <c r="GP578" s="222">
        <f t="shared" si="1563"/>
        <v>0</v>
      </c>
      <c r="GQ578" s="222">
        <f t="shared" si="1564"/>
        <v>0</v>
      </c>
      <c r="GR578" s="222">
        <f t="shared" si="1565"/>
        <v>0</v>
      </c>
      <c r="GS578" s="222">
        <f t="shared" si="1566"/>
        <v>0</v>
      </c>
      <c r="GT578" s="222">
        <f t="shared" si="1567"/>
        <v>0</v>
      </c>
      <c r="GU578" s="222">
        <f t="shared" si="1568"/>
        <v>0</v>
      </c>
      <c r="GV578" s="222">
        <f t="shared" si="1569"/>
        <v>0</v>
      </c>
      <c r="GW578" s="222">
        <f t="shared" si="1570"/>
        <v>0</v>
      </c>
      <c r="GX578" s="222">
        <f t="shared" si="1571"/>
        <v>0</v>
      </c>
      <c r="GY578" s="222">
        <f t="shared" si="1572"/>
        <v>0</v>
      </c>
      <c r="GZ578" s="222">
        <f t="shared" si="1573"/>
        <v>0</v>
      </c>
      <c r="HA578" s="222">
        <f t="shared" si="1574"/>
        <v>0</v>
      </c>
      <c r="HB578" s="222">
        <f t="shared" si="1575"/>
        <v>0</v>
      </c>
      <c r="HC578" s="222">
        <f t="shared" si="1576"/>
        <v>0</v>
      </c>
      <c r="HD578" s="222">
        <f t="shared" si="1577"/>
        <v>0</v>
      </c>
      <c r="HE578" s="222">
        <f t="shared" si="1578"/>
        <v>0</v>
      </c>
      <c r="HF578" s="222">
        <f t="shared" si="1579"/>
        <v>0</v>
      </c>
      <c r="HG578" s="222">
        <f t="shared" si="1580"/>
        <v>0</v>
      </c>
      <c r="HH578" s="222">
        <f t="shared" si="1581"/>
        <v>0</v>
      </c>
      <c r="HI578" s="222">
        <f t="shared" si="1582"/>
        <v>0</v>
      </c>
      <c r="HJ578" s="222">
        <f t="shared" si="1583"/>
        <v>0</v>
      </c>
      <c r="HK578" s="222">
        <f t="shared" si="1584"/>
        <v>0</v>
      </c>
      <c r="HL578" s="222">
        <f t="shared" si="1585"/>
        <v>0</v>
      </c>
      <c r="HM578" s="222">
        <f t="shared" si="1586"/>
        <v>0</v>
      </c>
      <c r="HN578" s="222">
        <f t="shared" si="1587"/>
        <v>0</v>
      </c>
      <c r="HO578" s="222">
        <f t="shared" si="1588"/>
        <v>0</v>
      </c>
      <c r="HP578" s="222">
        <f t="shared" si="1589"/>
        <v>0</v>
      </c>
      <c r="HQ578" s="222">
        <f t="shared" si="1590"/>
        <v>0</v>
      </c>
      <c r="HR578" s="222">
        <f t="shared" si="1591"/>
        <v>0</v>
      </c>
      <c r="HS578" s="222">
        <f t="shared" si="1592"/>
        <v>0</v>
      </c>
      <c r="HT578" s="222">
        <f t="shared" si="1593"/>
        <v>0</v>
      </c>
      <c r="HU578" s="222">
        <f t="shared" si="1594"/>
        <v>0</v>
      </c>
      <c r="HV578" s="222">
        <f t="shared" si="1595"/>
        <v>0</v>
      </c>
      <c r="HW578" s="222">
        <f t="shared" si="1596"/>
        <v>0</v>
      </c>
      <c r="HX578" s="222">
        <f t="shared" si="1597"/>
        <v>0</v>
      </c>
      <c r="HY578" s="222">
        <f t="shared" si="1598"/>
        <v>0</v>
      </c>
      <c r="HZ578" s="222">
        <f t="shared" si="1599"/>
        <v>0</v>
      </c>
      <c r="IA578" s="222">
        <f t="shared" si="1600"/>
        <v>0</v>
      </c>
      <c r="IB578" s="222">
        <f t="shared" si="1601"/>
        <v>0</v>
      </c>
      <c r="IC578" s="222">
        <f t="shared" si="1602"/>
        <v>0</v>
      </c>
      <c r="ID578" s="222">
        <f t="shared" si="1603"/>
        <v>0</v>
      </c>
      <c r="IE578" s="222">
        <f t="shared" si="1604"/>
        <v>0</v>
      </c>
      <c r="IF578" s="222">
        <f t="shared" si="1605"/>
        <v>0</v>
      </c>
      <c r="IG578" s="222">
        <f t="shared" si="1606"/>
        <v>0</v>
      </c>
      <c r="IH578" s="222">
        <f t="shared" si="1607"/>
        <v>0</v>
      </c>
      <c r="II578" s="222">
        <f t="shared" si="1608"/>
        <v>0</v>
      </c>
      <c r="IJ578" s="222">
        <f t="shared" si="1609"/>
        <v>0</v>
      </c>
      <c r="IK578" s="222">
        <f t="shared" si="1610"/>
        <v>0</v>
      </c>
      <c r="IL578" s="222">
        <f t="shared" si="1611"/>
        <v>0</v>
      </c>
      <c r="IM578" s="222">
        <f t="shared" si="1612"/>
        <v>0</v>
      </c>
      <c r="IN578" s="222">
        <f t="shared" si="1613"/>
        <v>0</v>
      </c>
      <c r="IO578" s="222">
        <f t="shared" si="1614"/>
        <v>0</v>
      </c>
      <c r="IP578" s="222">
        <f t="shared" si="1615"/>
        <v>0</v>
      </c>
      <c r="IQ578" s="222">
        <f t="shared" si="1616"/>
        <v>0</v>
      </c>
      <c r="IR578" s="222">
        <f t="shared" si="1617"/>
        <v>0</v>
      </c>
      <c r="IS578" s="222">
        <f t="shared" si="1618"/>
        <v>0</v>
      </c>
      <c r="IT578" s="222">
        <f t="shared" si="1619"/>
        <v>0</v>
      </c>
      <c r="IU578" s="222">
        <f t="shared" si="1620"/>
        <v>0</v>
      </c>
      <c r="IV578" s="222">
        <f t="shared" si="1621"/>
        <v>0</v>
      </c>
      <c r="IW578" s="222">
        <f t="shared" si="1622"/>
        <v>0</v>
      </c>
      <c r="IX578" s="222">
        <f t="shared" si="1623"/>
        <v>0</v>
      </c>
      <c r="IY578" s="222">
        <f t="shared" si="1624"/>
        <v>0</v>
      </c>
      <c r="IZ578" s="222">
        <f t="shared" si="1625"/>
        <v>0</v>
      </c>
      <c r="JA578" s="222">
        <f t="shared" si="1626"/>
        <v>0</v>
      </c>
      <c r="JB578" s="222">
        <f t="shared" si="1627"/>
        <v>0</v>
      </c>
    </row>
    <row r="579" spans="2:262">
      <c r="B579" s="230">
        <v>218</v>
      </c>
      <c r="C579" s="229">
        <f t="shared" si="1628"/>
        <v>4.2578124999999951E-3</v>
      </c>
      <c r="D579" s="226">
        <f t="shared" ca="1" si="1371"/>
        <v>24.645092360741611</v>
      </c>
      <c r="E579" s="225">
        <f ca="1">HP361</f>
        <v>0.6450923607416108</v>
      </c>
      <c r="F579" s="224">
        <v>218</v>
      </c>
      <c r="G579" s="222">
        <f t="shared" si="1372"/>
        <v>0</v>
      </c>
      <c r="H579" s="222">
        <f t="shared" si="1373"/>
        <v>0</v>
      </c>
      <c r="I579" s="222">
        <f t="shared" si="1374"/>
        <v>0</v>
      </c>
      <c r="J579" s="222">
        <f t="shared" si="1375"/>
        <v>0</v>
      </c>
      <c r="K579" s="222">
        <f t="shared" si="1376"/>
        <v>0</v>
      </c>
      <c r="L579" s="222">
        <f t="shared" si="1377"/>
        <v>0</v>
      </c>
      <c r="M579" s="222">
        <f t="shared" si="1378"/>
        <v>0</v>
      </c>
      <c r="N579" s="222">
        <f t="shared" si="1379"/>
        <v>0</v>
      </c>
      <c r="O579" s="222">
        <f t="shared" si="1380"/>
        <v>0</v>
      </c>
      <c r="P579" s="222">
        <f t="shared" si="1381"/>
        <v>0</v>
      </c>
      <c r="Q579" s="222">
        <f t="shared" si="1382"/>
        <v>0</v>
      </c>
      <c r="R579" s="222">
        <f t="shared" si="1383"/>
        <v>0</v>
      </c>
      <c r="S579" s="222">
        <f t="shared" si="1384"/>
        <v>0</v>
      </c>
      <c r="T579" s="222">
        <f t="shared" si="1385"/>
        <v>0</v>
      </c>
      <c r="U579" s="222">
        <f t="shared" si="1386"/>
        <v>0</v>
      </c>
      <c r="V579" s="222">
        <f t="shared" si="1387"/>
        <v>0</v>
      </c>
      <c r="W579" s="222">
        <f t="shared" si="1388"/>
        <v>0</v>
      </c>
      <c r="X579" s="222">
        <f t="shared" si="1389"/>
        <v>0</v>
      </c>
      <c r="Y579" s="222">
        <f t="shared" si="1390"/>
        <v>0</v>
      </c>
      <c r="Z579" s="222">
        <f t="shared" si="1391"/>
        <v>0</v>
      </c>
      <c r="AA579" s="222">
        <f t="shared" si="1392"/>
        <v>0</v>
      </c>
      <c r="AB579" s="222">
        <f t="shared" si="1393"/>
        <v>0</v>
      </c>
      <c r="AC579" s="222">
        <f t="shared" si="1394"/>
        <v>0</v>
      </c>
      <c r="AD579" s="222">
        <f t="shared" si="1395"/>
        <v>0</v>
      </c>
      <c r="AE579" s="222">
        <f t="shared" si="1396"/>
        <v>0</v>
      </c>
      <c r="AF579" s="222">
        <f t="shared" si="1397"/>
        <v>0</v>
      </c>
      <c r="AG579" s="222">
        <f t="shared" si="1398"/>
        <v>0</v>
      </c>
      <c r="AH579" s="222">
        <f t="shared" si="1399"/>
        <v>0</v>
      </c>
      <c r="AI579" s="222">
        <f t="shared" si="1400"/>
        <v>0</v>
      </c>
      <c r="AJ579" s="222">
        <f t="shared" si="1401"/>
        <v>0</v>
      </c>
      <c r="AK579" s="222">
        <f t="shared" si="1402"/>
        <v>0</v>
      </c>
      <c r="AL579" s="222">
        <f t="shared" si="1403"/>
        <v>0</v>
      </c>
      <c r="AM579" s="222">
        <f t="shared" si="1404"/>
        <v>0</v>
      </c>
      <c r="AN579" s="222">
        <f t="shared" si="1405"/>
        <v>0</v>
      </c>
      <c r="AO579" s="222">
        <f t="shared" si="1406"/>
        <v>0</v>
      </c>
      <c r="AP579" s="222">
        <f t="shared" si="1407"/>
        <v>0</v>
      </c>
      <c r="AQ579" s="222">
        <f t="shared" si="1408"/>
        <v>0</v>
      </c>
      <c r="AR579" s="222">
        <f t="shared" si="1409"/>
        <v>0</v>
      </c>
      <c r="AS579" s="222">
        <f t="shared" si="1410"/>
        <v>0</v>
      </c>
      <c r="AT579" s="222">
        <f t="shared" si="1411"/>
        <v>0</v>
      </c>
      <c r="AU579" s="222">
        <f t="shared" si="1412"/>
        <v>0</v>
      </c>
      <c r="AV579" s="222">
        <f t="shared" si="1413"/>
        <v>0</v>
      </c>
      <c r="AW579" s="222">
        <f t="shared" si="1414"/>
        <v>0</v>
      </c>
      <c r="AX579" s="222">
        <f t="shared" si="1415"/>
        <v>0</v>
      </c>
      <c r="AY579" s="222">
        <f t="shared" si="1416"/>
        <v>0</v>
      </c>
      <c r="AZ579" s="222">
        <f t="shared" si="1417"/>
        <v>0</v>
      </c>
      <c r="BA579" s="222">
        <f t="shared" si="1418"/>
        <v>0</v>
      </c>
      <c r="BB579" s="222">
        <f t="shared" si="1419"/>
        <v>0</v>
      </c>
      <c r="BC579" s="222">
        <f t="shared" si="1420"/>
        <v>0</v>
      </c>
      <c r="BD579" s="222">
        <f t="shared" si="1421"/>
        <v>0</v>
      </c>
      <c r="BE579" s="222">
        <f t="shared" si="1422"/>
        <v>0</v>
      </c>
      <c r="BF579" s="222">
        <f t="shared" si="1423"/>
        <v>0</v>
      </c>
      <c r="BG579" s="222">
        <f t="shared" si="1424"/>
        <v>0</v>
      </c>
      <c r="BH579" s="222">
        <f t="shared" si="1425"/>
        <v>0</v>
      </c>
      <c r="BI579" s="222">
        <f t="shared" si="1426"/>
        <v>0</v>
      </c>
      <c r="BJ579" s="222">
        <f t="shared" si="1427"/>
        <v>0</v>
      </c>
      <c r="BK579" s="222">
        <f t="shared" si="1428"/>
        <v>0</v>
      </c>
      <c r="BL579" s="222">
        <f t="shared" si="1429"/>
        <v>0</v>
      </c>
      <c r="BM579" s="222">
        <f t="shared" si="1430"/>
        <v>0</v>
      </c>
      <c r="BN579" s="222">
        <f t="shared" si="1431"/>
        <v>0</v>
      </c>
      <c r="BO579" s="222">
        <f t="shared" si="1432"/>
        <v>0</v>
      </c>
      <c r="BP579" s="222">
        <f t="shared" si="1433"/>
        <v>0</v>
      </c>
      <c r="BQ579" s="222">
        <f t="shared" si="1434"/>
        <v>0</v>
      </c>
      <c r="BR579" s="222">
        <f t="shared" si="1435"/>
        <v>0</v>
      </c>
      <c r="BS579" s="222">
        <f t="shared" si="1436"/>
        <v>0</v>
      </c>
      <c r="BT579" s="222">
        <f t="shared" si="1437"/>
        <v>0</v>
      </c>
      <c r="BU579" s="222">
        <f t="shared" si="1438"/>
        <v>0</v>
      </c>
      <c r="BV579" s="222">
        <f t="shared" si="1439"/>
        <v>0</v>
      </c>
      <c r="BW579" s="222">
        <f t="shared" si="1440"/>
        <v>0</v>
      </c>
      <c r="BX579" s="222">
        <f t="shared" si="1441"/>
        <v>0</v>
      </c>
      <c r="BY579" s="222">
        <f t="shared" si="1442"/>
        <v>0</v>
      </c>
      <c r="BZ579" s="222">
        <f t="shared" si="1443"/>
        <v>0</v>
      </c>
      <c r="CA579" s="222">
        <f t="shared" si="1444"/>
        <v>0</v>
      </c>
      <c r="CB579" s="222">
        <f t="shared" si="1445"/>
        <v>0</v>
      </c>
      <c r="CC579" s="222">
        <f t="shared" si="1446"/>
        <v>0</v>
      </c>
      <c r="CD579" s="222">
        <f t="shared" si="1447"/>
        <v>0</v>
      </c>
      <c r="CE579" s="222">
        <f t="shared" si="1448"/>
        <v>0</v>
      </c>
      <c r="CF579" s="222">
        <f t="shared" si="1449"/>
        <v>0</v>
      </c>
      <c r="CG579" s="222">
        <f t="shared" si="1450"/>
        <v>0</v>
      </c>
      <c r="CH579" s="222">
        <f t="shared" si="1451"/>
        <v>0</v>
      </c>
      <c r="CI579" s="222">
        <f t="shared" si="1452"/>
        <v>0</v>
      </c>
      <c r="CJ579" s="222">
        <f t="shared" si="1453"/>
        <v>0</v>
      </c>
      <c r="CK579" s="222">
        <f t="shared" si="1454"/>
        <v>0</v>
      </c>
      <c r="CL579" s="222">
        <f t="shared" si="1455"/>
        <v>0</v>
      </c>
      <c r="CM579" s="222">
        <f t="shared" si="1456"/>
        <v>0</v>
      </c>
      <c r="CN579" s="222">
        <f t="shared" si="1457"/>
        <v>0</v>
      </c>
      <c r="CO579" s="222">
        <f t="shared" si="1458"/>
        <v>0</v>
      </c>
      <c r="CP579" s="222">
        <f t="shared" si="1459"/>
        <v>0</v>
      </c>
      <c r="CQ579" s="222">
        <f t="shared" si="1460"/>
        <v>0</v>
      </c>
      <c r="CR579" s="222">
        <f t="shared" si="1461"/>
        <v>0</v>
      </c>
      <c r="CS579" s="222">
        <f t="shared" si="1462"/>
        <v>0</v>
      </c>
      <c r="CT579" s="222">
        <f t="shared" si="1463"/>
        <v>0</v>
      </c>
      <c r="CU579" s="222">
        <f t="shared" si="1464"/>
        <v>0</v>
      </c>
      <c r="CV579" s="222">
        <f t="shared" si="1465"/>
        <v>0</v>
      </c>
      <c r="CW579" s="222">
        <f t="shared" si="1466"/>
        <v>0</v>
      </c>
      <c r="CX579" s="222">
        <f t="shared" si="1467"/>
        <v>0</v>
      </c>
      <c r="CY579" s="222">
        <f t="shared" si="1468"/>
        <v>0</v>
      </c>
      <c r="CZ579" s="222">
        <f t="shared" si="1469"/>
        <v>0</v>
      </c>
      <c r="DA579" s="222">
        <f t="shared" si="1470"/>
        <v>0</v>
      </c>
      <c r="DB579" s="222">
        <f t="shared" si="1471"/>
        <v>0</v>
      </c>
      <c r="DC579" s="222">
        <f t="shared" si="1472"/>
        <v>0</v>
      </c>
      <c r="DD579" s="222">
        <f t="shared" si="1473"/>
        <v>0</v>
      </c>
      <c r="DE579" s="222">
        <f t="shared" si="1474"/>
        <v>0</v>
      </c>
      <c r="DF579" s="222">
        <f t="shared" si="1475"/>
        <v>0</v>
      </c>
      <c r="DG579" s="222">
        <f t="shared" si="1476"/>
        <v>0</v>
      </c>
      <c r="DH579" s="222">
        <f t="shared" si="1477"/>
        <v>0</v>
      </c>
      <c r="DI579" s="222">
        <f t="shared" si="1478"/>
        <v>0</v>
      </c>
      <c r="DJ579" s="222">
        <f t="shared" si="1479"/>
        <v>0</v>
      </c>
      <c r="DK579" s="222">
        <f t="shared" si="1480"/>
        <v>0</v>
      </c>
      <c r="DL579" s="222">
        <f t="shared" si="1481"/>
        <v>0</v>
      </c>
      <c r="DM579" s="222">
        <f t="shared" si="1482"/>
        <v>0</v>
      </c>
      <c r="DN579" s="222">
        <f t="shared" si="1483"/>
        <v>0</v>
      </c>
      <c r="DO579" s="222">
        <f t="shared" si="1484"/>
        <v>0</v>
      </c>
      <c r="DP579" s="222">
        <f t="shared" si="1485"/>
        <v>0</v>
      </c>
      <c r="DQ579" s="222">
        <f t="shared" si="1486"/>
        <v>0</v>
      </c>
      <c r="DR579" s="222">
        <f t="shared" si="1487"/>
        <v>0</v>
      </c>
      <c r="DS579" s="222">
        <f t="shared" si="1488"/>
        <v>0</v>
      </c>
      <c r="DT579" s="222">
        <f t="shared" si="1489"/>
        <v>0</v>
      </c>
      <c r="DU579" s="222">
        <f t="shared" si="1490"/>
        <v>0</v>
      </c>
      <c r="DV579" s="222">
        <f t="shared" si="1491"/>
        <v>0</v>
      </c>
      <c r="DW579" s="222">
        <f t="shared" si="1492"/>
        <v>0</v>
      </c>
      <c r="DX579" s="222">
        <f t="shared" si="1493"/>
        <v>0</v>
      </c>
      <c r="DY579" s="222">
        <f t="shared" si="1494"/>
        <v>0</v>
      </c>
      <c r="DZ579" s="222">
        <f t="shared" si="1495"/>
        <v>0</v>
      </c>
      <c r="EA579" s="222">
        <f t="shared" si="1496"/>
        <v>0</v>
      </c>
      <c r="EB579" s="222">
        <f t="shared" si="1497"/>
        <v>0</v>
      </c>
      <c r="EC579" s="222">
        <f t="shared" si="1498"/>
        <v>0</v>
      </c>
      <c r="ED579" s="222">
        <f t="shared" si="1499"/>
        <v>0</v>
      </c>
      <c r="EE579" s="222">
        <f t="shared" si="1500"/>
        <v>0</v>
      </c>
      <c r="EF579" s="222">
        <f t="shared" si="1501"/>
        <v>0</v>
      </c>
      <c r="EG579" s="222">
        <f t="shared" si="1502"/>
        <v>0</v>
      </c>
      <c r="EH579" s="222">
        <f t="shared" si="1503"/>
        <v>0</v>
      </c>
      <c r="EI579" s="222">
        <f t="shared" si="1504"/>
        <v>0</v>
      </c>
      <c r="EJ579" s="222">
        <f t="shared" si="1505"/>
        <v>0</v>
      </c>
      <c r="EK579" s="222">
        <f t="shared" si="1506"/>
        <v>0</v>
      </c>
      <c r="EL579" s="222">
        <f t="shared" si="1507"/>
        <v>0</v>
      </c>
      <c r="EM579" s="222">
        <f t="shared" si="1508"/>
        <v>0</v>
      </c>
      <c r="EN579" s="222">
        <f t="shared" si="1509"/>
        <v>0</v>
      </c>
      <c r="EO579" s="222">
        <f t="shared" si="1510"/>
        <v>0</v>
      </c>
      <c r="EP579" s="222">
        <f t="shared" si="1511"/>
        <v>0</v>
      </c>
      <c r="EQ579" s="222">
        <f t="shared" si="1512"/>
        <v>0</v>
      </c>
      <c r="ER579" s="222">
        <f t="shared" si="1513"/>
        <v>0</v>
      </c>
      <c r="ES579" s="222">
        <f t="shared" si="1514"/>
        <v>0</v>
      </c>
      <c r="ET579" s="222">
        <f t="shared" si="1515"/>
        <v>0</v>
      </c>
      <c r="EU579" s="222">
        <f t="shared" si="1516"/>
        <v>0</v>
      </c>
      <c r="EV579" s="222">
        <f t="shared" si="1517"/>
        <v>0</v>
      </c>
      <c r="EW579" s="222">
        <f t="shared" si="1518"/>
        <v>0</v>
      </c>
      <c r="EX579" s="222">
        <f t="shared" si="1519"/>
        <v>0</v>
      </c>
      <c r="EY579" s="222">
        <f t="shared" si="1520"/>
        <v>0</v>
      </c>
      <c r="EZ579" s="222">
        <f t="shared" si="1521"/>
        <v>0</v>
      </c>
      <c r="FA579" s="222">
        <f t="shared" si="1522"/>
        <v>0</v>
      </c>
      <c r="FB579" s="222">
        <f t="shared" si="1523"/>
        <v>0</v>
      </c>
      <c r="FC579" s="222">
        <f t="shared" si="1524"/>
        <v>0</v>
      </c>
      <c r="FD579" s="222">
        <f t="shared" si="1525"/>
        <v>0</v>
      </c>
      <c r="FE579" s="222">
        <f t="shared" si="1526"/>
        <v>0</v>
      </c>
      <c r="FF579" s="222">
        <f t="shared" si="1527"/>
        <v>0</v>
      </c>
      <c r="FG579" s="222">
        <f t="shared" si="1528"/>
        <v>0</v>
      </c>
      <c r="FH579" s="222">
        <f t="shared" si="1529"/>
        <v>0</v>
      </c>
      <c r="FI579" s="222">
        <f t="shared" si="1530"/>
        <v>0</v>
      </c>
      <c r="FJ579" s="222">
        <f t="shared" si="1531"/>
        <v>0</v>
      </c>
      <c r="FK579" s="222">
        <f t="shared" si="1532"/>
        <v>0</v>
      </c>
      <c r="FL579" s="222">
        <f t="shared" si="1533"/>
        <v>0</v>
      </c>
      <c r="FM579" s="222">
        <f t="shared" si="1534"/>
        <v>0</v>
      </c>
      <c r="FN579" s="222">
        <f t="shared" si="1535"/>
        <v>0</v>
      </c>
      <c r="FO579" s="222">
        <f t="shared" si="1536"/>
        <v>0</v>
      </c>
      <c r="FP579" s="222">
        <f t="shared" si="1537"/>
        <v>0</v>
      </c>
      <c r="FQ579" s="222">
        <f t="shared" si="1538"/>
        <v>0</v>
      </c>
      <c r="FR579" s="222">
        <f t="shared" si="1539"/>
        <v>0</v>
      </c>
      <c r="FS579" s="222">
        <f t="shared" si="1540"/>
        <v>0</v>
      </c>
      <c r="FT579" s="222">
        <f t="shared" si="1541"/>
        <v>0</v>
      </c>
      <c r="FU579" s="222">
        <f t="shared" si="1542"/>
        <v>0</v>
      </c>
      <c r="FV579" s="222">
        <f t="shared" si="1543"/>
        <v>0</v>
      </c>
      <c r="FW579" s="222">
        <f t="shared" si="1544"/>
        <v>0</v>
      </c>
      <c r="FX579" s="222">
        <f t="shared" si="1545"/>
        <v>0</v>
      </c>
      <c r="FY579" s="222">
        <f t="shared" si="1546"/>
        <v>0</v>
      </c>
      <c r="FZ579" s="222">
        <f t="shared" si="1547"/>
        <v>0</v>
      </c>
      <c r="GA579" s="222">
        <f t="shared" si="1548"/>
        <v>0</v>
      </c>
      <c r="GB579" s="222">
        <f t="shared" si="1549"/>
        <v>0</v>
      </c>
      <c r="GC579" s="222">
        <f t="shared" si="1550"/>
        <v>0</v>
      </c>
      <c r="GD579" s="222">
        <f t="shared" si="1551"/>
        <v>0</v>
      </c>
      <c r="GE579" s="222">
        <f t="shared" si="1552"/>
        <v>0</v>
      </c>
      <c r="GF579" s="222">
        <f t="shared" si="1553"/>
        <v>0</v>
      </c>
      <c r="GG579" s="222">
        <f t="shared" si="1554"/>
        <v>0</v>
      </c>
      <c r="GH579" s="222">
        <f t="shared" si="1555"/>
        <v>0</v>
      </c>
      <c r="GI579" s="222">
        <f t="shared" si="1556"/>
        <v>0</v>
      </c>
      <c r="GJ579" s="222">
        <f t="shared" si="1557"/>
        <v>0</v>
      </c>
      <c r="GK579" s="222">
        <f t="shared" si="1558"/>
        <v>0</v>
      </c>
      <c r="GL579" s="222">
        <f t="shared" si="1559"/>
        <v>0</v>
      </c>
      <c r="GM579" s="222">
        <f t="shared" si="1560"/>
        <v>0</v>
      </c>
      <c r="GN579" s="222">
        <f t="shared" si="1561"/>
        <v>0</v>
      </c>
      <c r="GO579" s="222">
        <f t="shared" si="1562"/>
        <v>0</v>
      </c>
      <c r="GP579" s="222">
        <f t="shared" si="1563"/>
        <v>0</v>
      </c>
      <c r="GQ579" s="222">
        <f t="shared" si="1564"/>
        <v>0</v>
      </c>
      <c r="GR579" s="222">
        <f t="shared" si="1565"/>
        <v>0</v>
      </c>
      <c r="GS579" s="222">
        <f t="shared" si="1566"/>
        <v>0</v>
      </c>
      <c r="GT579" s="222">
        <f t="shared" si="1567"/>
        <v>0</v>
      </c>
      <c r="GU579" s="222">
        <f t="shared" si="1568"/>
        <v>0</v>
      </c>
      <c r="GV579" s="222">
        <f t="shared" si="1569"/>
        <v>0</v>
      </c>
      <c r="GW579" s="222">
        <f t="shared" si="1570"/>
        <v>0</v>
      </c>
      <c r="GX579" s="222">
        <f t="shared" si="1571"/>
        <v>0</v>
      </c>
      <c r="GY579" s="222">
        <f t="shared" si="1572"/>
        <v>0</v>
      </c>
      <c r="GZ579" s="222">
        <f t="shared" si="1573"/>
        <v>0</v>
      </c>
      <c r="HA579" s="222">
        <f t="shared" si="1574"/>
        <v>0</v>
      </c>
      <c r="HB579" s="222">
        <f t="shared" si="1575"/>
        <v>0</v>
      </c>
      <c r="HC579" s="222">
        <f t="shared" si="1576"/>
        <v>0</v>
      </c>
      <c r="HD579" s="222">
        <f t="shared" si="1577"/>
        <v>0</v>
      </c>
      <c r="HE579" s="222">
        <f t="shared" si="1578"/>
        <v>0</v>
      </c>
      <c r="HF579" s="222">
        <f t="shared" si="1579"/>
        <v>0</v>
      </c>
      <c r="HG579" s="222">
        <f t="shared" si="1580"/>
        <v>0</v>
      </c>
      <c r="HH579" s="222">
        <f t="shared" si="1581"/>
        <v>0</v>
      </c>
      <c r="HI579" s="222">
        <f t="shared" si="1582"/>
        <v>0</v>
      </c>
      <c r="HJ579" s="222">
        <f t="shared" si="1583"/>
        <v>0</v>
      </c>
      <c r="HK579" s="222">
        <f t="shared" si="1584"/>
        <v>0</v>
      </c>
      <c r="HL579" s="222">
        <f t="shared" si="1585"/>
        <v>0</v>
      </c>
      <c r="HM579" s="222">
        <f t="shared" si="1586"/>
        <v>0</v>
      </c>
      <c r="HN579" s="222">
        <f t="shared" si="1587"/>
        <v>0</v>
      </c>
      <c r="HO579" s="222">
        <f t="shared" si="1588"/>
        <v>0</v>
      </c>
      <c r="HP579" s="222">
        <f t="shared" si="1589"/>
        <v>0</v>
      </c>
      <c r="HQ579" s="222">
        <f t="shared" si="1590"/>
        <v>0</v>
      </c>
      <c r="HR579" s="222">
        <f t="shared" si="1591"/>
        <v>0</v>
      </c>
      <c r="HS579" s="222">
        <f t="shared" si="1592"/>
        <v>0</v>
      </c>
      <c r="HT579" s="222">
        <f t="shared" si="1593"/>
        <v>0</v>
      </c>
      <c r="HU579" s="222">
        <f t="shared" si="1594"/>
        <v>0</v>
      </c>
      <c r="HV579" s="222">
        <f t="shared" si="1595"/>
        <v>0</v>
      </c>
      <c r="HW579" s="222">
        <f t="shared" si="1596"/>
        <v>0</v>
      </c>
      <c r="HX579" s="222">
        <f t="shared" si="1597"/>
        <v>0</v>
      </c>
      <c r="HY579" s="222">
        <f t="shared" si="1598"/>
        <v>0</v>
      </c>
      <c r="HZ579" s="222">
        <f t="shared" si="1599"/>
        <v>0</v>
      </c>
      <c r="IA579" s="222">
        <f t="shared" si="1600"/>
        <v>0</v>
      </c>
      <c r="IB579" s="222">
        <f t="shared" si="1601"/>
        <v>0</v>
      </c>
      <c r="IC579" s="222">
        <f t="shared" si="1602"/>
        <v>0</v>
      </c>
      <c r="ID579" s="222">
        <f t="shared" si="1603"/>
        <v>0</v>
      </c>
      <c r="IE579" s="222">
        <f t="shared" si="1604"/>
        <v>0</v>
      </c>
      <c r="IF579" s="222">
        <f t="shared" si="1605"/>
        <v>0</v>
      </c>
      <c r="IG579" s="222">
        <f t="shared" si="1606"/>
        <v>0</v>
      </c>
      <c r="IH579" s="222">
        <f t="shared" si="1607"/>
        <v>0</v>
      </c>
      <c r="II579" s="222">
        <f t="shared" si="1608"/>
        <v>0</v>
      </c>
      <c r="IJ579" s="222">
        <f t="shared" si="1609"/>
        <v>0</v>
      </c>
      <c r="IK579" s="222">
        <f t="shared" si="1610"/>
        <v>0</v>
      </c>
      <c r="IL579" s="222">
        <f t="shared" si="1611"/>
        <v>0</v>
      </c>
      <c r="IM579" s="222">
        <f t="shared" si="1612"/>
        <v>0</v>
      </c>
      <c r="IN579" s="222">
        <f t="shared" si="1613"/>
        <v>0</v>
      </c>
      <c r="IO579" s="222">
        <f t="shared" si="1614"/>
        <v>0</v>
      </c>
      <c r="IP579" s="222">
        <f t="shared" si="1615"/>
        <v>0</v>
      </c>
      <c r="IQ579" s="222">
        <f t="shared" si="1616"/>
        <v>0</v>
      </c>
      <c r="IR579" s="222">
        <f t="shared" si="1617"/>
        <v>0</v>
      </c>
      <c r="IS579" s="222">
        <f t="shared" si="1618"/>
        <v>0</v>
      </c>
      <c r="IT579" s="222">
        <f t="shared" si="1619"/>
        <v>0</v>
      </c>
      <c r="IU579" s="222">
        <f t="shared" si="1620"/>
        <v>0</v>
      </c>
      <c r="IV579" s="222">
        <f t="shared" si="1621"/>
        <v>0</v>
      </c>
      <c r="IW579" s="222">
        <f t="shared" si="1622"/>
        <v>0</v>
      </c>
      <c r="IX579" s="222">
        <f t="shared" si="1623"/>
        <v>0</v>
      </c>
      <c r="IY579" s="222">
        <f t="shared" si="1624"/>
        <v>0</v>
      </c>
      <c r="IZ579" s="222">
        <f t="shared" si="1625"/>
        <v>0</v>
      </c>
      <c r="JA579" s="222">
        <f t="shared" si="1626"/>
        <v>0</v>
      </c>
      <c r="JB579" s="222">
        <f t="shared" si="1627"/>
        <v>0</v>
      </c>
    </row>
    <row r="580" spans="2:262">
      <c r="B580" s="230">
        <v>219</v>
      </c>
      <c r="C580" s="229">
        <f t="shared" si="1628"/>
        <v>4.2773437499999947E-3</v>
      </c>
      <c r="D580" s="226">
        <f t="shared" ca="1" si="1371"/>
        <v>24.635375599281449</v>
      </c>
      <c r="E580" s="225">
        <f ca="1">HQ361</f>
        <v>0.63537559928145082</v>
      </c>
      <c r="F580" s="224">
        <v>219</v>
      </c>
      <c r="G580" s="222">
        <f t="shared" si="1372"/>
        <v>0</v>
      </c>
      <c r="H580" s="222">
        <f t="shared" si="1373"/>
        <v>0</v>
      </c>
      <c r="I580" s="222">
        <f t="shared" si="1374"/>
        <v>0</v>
      </c>
      <c r="J580" s="222">
        <f t="shared" si="1375"/>
        <v>0</v>
      </c>
      <c r="K580" s="222">
        <f t="shared" si="1376"/>
        <v>0</v>
      </c>
      <c r="L580" s="222">
        <f t="shared" si="1377"/>
        <v>0</v>
      </c>
      <c r="M580" s="222">
        <f t="shared" si="1378"/>
        <v>0</v>
      </c>
      <c r="N580" s="222">
        <f t="shared" si="1379"/>
        <v>0</v>
      </c>
      <c r="O580" s="222">
        <f t="shared" si="1380"/>
        <v>0</v>
      </c>
      <c r="P580" s="222">
        <f t="shared" si="1381"/>
        <v>0</v>
      </c>
      <c r="Q580" s="222">
        <f t="shared" si="1382"/>
        <v>0</v>
      </c>
      <c r="R580" s="222">
        <f t="shared" si="1383"/>
        <v>0</v>
      </c>
      <c r="S580" s="222">
        <f t="shared" si="1384"/>
        <v>0</v>
      </c>
      <c r="T580" s="222">
        <f t="shared" si="1385"/>
        <v>0</v>
      </c>
      <c r="U580" s="222">
        <f t="shared" si="1386"/>
        <v>0</v>
      </c>
      <c r="V580" s="222">
        <f t="shared" si="1387"/>
        <v>0</v>
      </c>
      <c r="W580" s="222">
        <f t="shared" si="1388"/>
        <v>0</v>
      </c>
      <c r="X580" s="222">
        <f t="shared" si="1389"/>
        <v>0</v>
      </c>
      <c r="Y580" s="222">
        <f t="shared" si="1390"/>
        <v>0</v>
      </c>
      <c r="Z580" s="222">
        <f t="shared" si="1391"/>
        <v>0</v>
      </c>
      <c r="AA580" s="222">
        <f t="shared" si="1392"/>
        <v>0</v>
      </c>
      <c r="AB580" s="222">
        <f t="shared" si="1393"/>
        <v>0</v>
      </c>
      <c r="AC580" s="222">
        <f t="shared" si="1394"/>
        <v>0</v>
      </c>
      <c r="AD580" s="222">
        <f t="shared" si="1395"/>
        <v>0</v>
      </c>
      <c r="AE580" s="222">
        <f t="shared" si="1396"/>
        <v>0</v>
      </c>
      <c r="AF580" s="222">
        <f t="shared" si="1397"/>
        <v>0</v>
      </c>
      <c r="AG580" s="222">
        <f t="shared" si="1398"/>
        <v>0</v>
      </c>
      <c r="AH580" s="222">
        <f t="shared" si="1399"/>
        <v>0</v>
      </c>
      <c r="AI580" s="222">
        <f t="shared" si="1400"/>
        <v>0</v>
      </c>
      <c r="AJ580" s="222">
        <f t="shared" si="1401"/>
        <v>0</v>
      </c>
      <c r="AK580" s="222">
        <f t="shared" si="1402"/>
        <v>0</v>
      </c>
      <c r="AL580" s="222">
        <f t="shared" si="1403"/>
        <v>0</v>
      </c>
      <c r="AM580" s="222">
        <f t="shared" si="1404"/>
        <v>0</v>
      </c>
      <c r="AN580" s="222">
        <f t="shared" si="1405"/>
        <v>0</v>
      </c>
      <c r="AO580" s="222">
        <f t="shared" si="1406"/>
        <v>0</v>
      </c>
      <c r="AP580" s="222">
        <f t="shared" si="1407"/>
        <v>0</v>
      </c>
      <c r="AQ580" s="222">
        <f t="shared" si="1408"/>
        <v>0</v>
      </c>
      <c r="AR580" s="222">
        <f t="shared" si="1409"/>
        <v>0</v>
      </c>
      <c r="AS580" s="222">
        <f t="shared" si="1410"/>
        <v>0</v>
      </c>
      <c r="AT580" s="222">
        <f t="shared" si="1411"/>
        <v>0</v>
      </c>
      <c r="AU580" s="222">
        <f t="shared" si="1412"/>
        <v>0</v>
      </c>
      <c r="AV580" s="222">
        <f t="shared" si="1413"/>
        <v>0</v>
      </c>
      <c r="AW580" s="222">
        <f t="shared" si="1414"/>
        <v>0</v>
      </c>
      <c r="AX580" s="222">
        <f t="shared" si="1415"/>
        <v>0</v>
      </c>
      <c r="AY580" s="222">
        <f t="shared" si="1416"/>
        <v>0</v>
      </c>
      <c r="AZ580" s="222">
        <f t="shared" si="1417"/>
        <v>0</v>
      </c>
      <c r="BA580" s="222">
        <f t="shared" si="1418"/>
        <v>0</v>
      </c>
      <c r="BB580" s="222">
        <f t="shared" si="1419"/>
        <v>0</v>
      </c>
      <c r="BC580" s="222">
        <f t="shared" si="1420"/>
        <v>0</v>
      </c>
      <c r="BD580" s="222">
        <f t="shared" si="1421"/>
        <v>0</v>
      </c>
      <c r="BE580" s="222">
        <f t="shared" si="1422"/>
        <v>0</v>
      </c>
      <c r="BF580" s="222">
        <f t="shared" si="1423"/>
        <v>0</v>
      </c>
      <c r="BG580" s="222">
        <f t="shared" si="1424"/>
        <v>0</v>
      </c>
      <c r="BH580" s="222">
        <f t="shared" si="1425"/>
        <v>0</v>
      </c>
      <c r="BI580" s="222">
        <f t="shared" si="1426"/>
        <v>0</v>
      </c>
      <c r="BJ580" s="222">
        <f t="shared" si="1427"/>
        <v>0</v>
      </c>
      <c r="BK580" s="222">
        <f t="shared" si="1428"/>
        <v>0</v>
      </c>
      <c r="BL580" s="222">
        <f t="shared" si="1429"/>
        <v>0</v>
      </c>
      <c r="BM580" s="222">
        <f t="shared" si="1430"/>
        <v>0</v>
      </c>
      <c r="BN580" s="222">
        <f t="shared" si="1431"/>
        <v>0</v>
      </c>
      <c r="BO580" s="222">
        <f t="shared" si="1432"/>
        <v>0</v>
      </c>
      <c r="BP580" s="222">
        <f t="shared" si="1433"/>
        <v>0</v>
      </c>
      <c r="BQ580" s="222">
        <f t="shared" si="1434"/>
        <v>0</v>
      </c>
      <c r="BR580" s="222">
        <f t="shared" si="1435"/>
        <v>0</v>
      </c>
      <c r="BS580" s="222">
        <f t="shared" si="1436"/>
        <v>0</v>
      </c>
      <c r="BT580" s="222">
        <f t="shared" si="1437"/>
        <v>0</v>
      </c>
      <c r="BU580" s="222">
        <f t="shared" si="1438"/>
        <v>0</v>
      </c>
      <c r="BV580" s="222">
        <f t="shared" si="1439"/>
        <v>0</v>
      </c>
      <c r="BW580" s="222">
        <f t="shared" si="1440"/>
        <v>0</v>
      </c>
      <c r="BX580" s="222">
        <f t="shared" si="1441"/>
        <v>0</v>
      </c>
      <c r="BY580" s="222">
        <f t="shared" si="1442"/>
        <v>0</v>
      </c>
      <c r="BZ580" s="222">
        <f t="shared" si="1443"/>
        <v>0</v>
      </c>
      <c r="CA580" s="222">
        <f t="shared" si="1444"/>
        <v>0</v>
      </c>
      <c r="CB580" s="222">
        <f t="shared" si="1445"/>
        <v>0</v>
      </c>
      <c r="CC580" s="222">
        <f t="shared" si="1446"/>
        <v>0</v>
      </c>
      <c r="CD580" s="222">
        <f t="shared" si="1447"/>
        <v>0</v>
      </c>
      <c r="CE580" s="222">
        <f t="shared" si="1448"/>
        <v>0</v>
      </c>
      <c r="CF580" s="222">
        <f t="shared" si="1449"/>
        <v>0</v>
      </c>
      <c r="CG580" s="222">
        <f t="shared" si="1450"/>
        <v>0</v>
      </c>
      <c r="CH580" s="222">
        <f t="shared" si="1451"/>
        <v>0</v>
      </c>
      <c r="CI580" s="222">
        <f t="shared" si="1452"/>
        <v>0</v>
      </c>
      <c r="CJ580" s="222">
        <f t="shared" si="1453"/>
        <v>0</v>
      </c>
      <c r="CK580" s="222">
        <f t="shared" si="1454"/>
        <v>0</v>
      </c>
      <c r="CL580" s="222">
        <f t="shared" si="1455"/>
        <v>0</v>
      </c>
      <c r="CM580" s="222">
        <f t="shared" si="1456"/>
        <v>0</v>
      </c>
      <c r="CN580" s="222">
        <f t="shared" si="1457"/>
        <v>0</v>
      </c>
      <c r="CO580" s="222">
        <f t="shared" si="1458"/>
        <v>0</v>
      </c>
      <c r="CP580" s="222">
        <f t="shared" si="1459"/>
        <v>0</v>
      </c>
      <c r="CQ580" s="222">
        <f t="shared" si="1460"/>
        <v>0</v>
      </c>
      <c r="CR580" s="222">
        <f t="shared" si="1461"/>
        <v>0</v>
      </c>
      <c r="CS580" s="222">
        <f t="shared" si="1462"/>
        <v>0</v>
      </c>
      <c r="CT580" s="222">
        <f t="shared" si="1463"/>
        <v>0</v>
      </c>
      <c r="CU580" s="222">
        <f t="shared" si="1464"/>
        <v>0</v>
      </c>
      <c r="CV580" s="222">
        <f t="shared" si="1465"/>
        <v>0</v>
      </c>
      <c r="CW580" s="222">
        <f t="shared" si="1466"/>
        <v>0</v>
      </c>
      <c r="CX580" s="222">
        <f t="shared" si="1467"/>
        <v>0</v>
      </c>
      <c r="CY580" s="222">
        <f t="shared" si="1468"/>
        <v>0</v>
      </c>
      <c r="CZ580" s="222">
        <f t="shared" si="1469"/>
        <v>0</v>
      </c>
      <c r="DA580" s="222">
        <f t="shared" si="1470"/>
        <v>0</v>
      </c>
      <c r="DB580" s="222">
        <f t="shared" si="1471"/>
        <v>0</v>
      </c>
      <c r="DC580" s="222">
        <f t="shared" si="1472"/>
        <v>0</v>
      </c>
      <c r="DD580" s="222">
        <f t="shared" si="1473"/>
        <v>0</v>
      </c>
      <c r="DE580" s="222">
        <f t="shared" si="1474"/>
        <v>0</v>
      </c>
      <c r="DF580" s="222">
        <f t="shared" si="1475"/>
        <v>0</v>
      </c>
      <c r="DG580" s="222">
        <f t="shared" si="1476"/>
        <v>0</v>
      </c>
      <c r="DH580" s="222">
        <f t="shared" si="1477"/>
        <v>0</v>
      </c>
      <c r="DI580" s="222">
        <f t="shared" si="1478"/>
        <v>0</v>
      </c>
      <c r="DJ580" s="222">
        <f t="shared" si="1479"/>
        <v>0</v>
      </c>
      <c r="DK580" s="222">
        <f t="shared" si="1480"/>
        <v>0</v>
      </c>
      <c r="DL580" s="222">
        <f t="shared" si="1481"/>
        <v>0</v>
      </c>
      <c r="DM580" s="222">
        <f t="shared" si="1482"/>
        <v>0</v>
      </c>
      <c r="DN580" s="222">
        <f t="shared" si="1483"/>
        <v>0</v>
      </c>
      <c r="DO580" s="222">
        <f t="shared" si="1484"/>
        <v>0</v>
      </c>
      <c r="DP580" s="222">
        <f t="shared" si="1485"/>
        <v>0</v>
      </c>
      <c r="DQ580" s="222">
        <f t="shared" si="1486"/>
        <v>0</v>
      </c>
      <c r="DR580" s="222">
        <f t="shared" si="1487"/>
        <v>0</v>
      </c>
      <c r="DS580" s="222">
        <f t="shared" si="1488"/>
        <v>0</v>
      </c>
      <c r="DT580" s="222">
        <f t="shared" si="1489"/>
        <v>0</v>
      </c>
      <c r="DU580" s="222">
        <f t="shared" si="1490"/>
        <v>0</v>
      </c>
      <c r="DV580" s="222">
        <f t="shared" si="1491"/>
        <v>0</v>
      </c>
      <c r="DW580" s="222">
        <f t="shared" si="1492"/>
        <v>0</v>
      </c>
      <c r="DX580" s="222">
        <f t="shared" si="1493"/>
        <v>0</v>
      </c>
      <c r="DY580" s="222">
        <f t="shared" si="1494"/>
        <v>0</v>
      </c>
      <c r="DZ580" s="222">
        <f t="shared" si="1495"/>
        <v>0</v>
      </c>
      <c r="EA580" s="222">
        <f t="shared" si="1496"/>
        <v>0</v>
      </c>
      <c r="EB580" s="222">
        <f t="shared" si="1497"/>
        <v>0</v>
      </c>
      <c r="EC580" s="222">
        <f t="shared" si="1498"/>
        <v>0</v>
      </c>
      <c r="ED580" s="222">
        <f t="shared" si="1499"/>
        <v>0</v>
      </c>
      <c r="EE580" s="222">
        <f t="shared" si="1500"/>
        <v>0</v>
      </c>
      <c r="EF580" s="222">
        <f t="shared" si="1501"/>
        <v>0</v>
      </c>
      <c r="EG580" s="222">
        <f t="shared" si="1502"/>
        <v>0</v>
      </c>
      <c r="EH580" s="222">
        <f t="shared" si="1503"/>
        <v>0</v>
      </c>
      <c r="EI580" s="222">
        <f t="shared" si="1504"/>
        <v>0</v>
      </c>
      <c r="EJ580" s="222">
        <f t="shared" si="1505"/>
        <v>0</v>
      </c>
      <c r="EK580" s="222">
        <f t="shared" si="1506"/>
        <v>0</v>
      </c>
      <c r="EL580" s="222">
        <f t="shared" si="1507"/>
        <v>0</v>
      </c>
      <c r="EM580" s="222">
        <f t="shared" si="1508"/>
        <v>0</v>
      </c>
      <c r="EN580" s="222">
        <f t="shared" si="1509"/>
        <v>0</v>
      </c>
      <c r="EO580" s="222">
        <f t="shared" si="1510"/>
        <v>0</v>
      </c>
      <c r="EP580" s="222">
        <f t="shared" si="1511"/>
        <v>0</v>
      </c>
      <c r="EQ580" s="222">
        <f t="shared" si="1512"/>
        <v>0</v>
      </c>
      <c r="ER580" s="222">
        <f t="shared" si="1513"/>
        <v>0</v>
      </c>
      <c r="ES580" s="222">
        <f t="shared" si="1514"/>
        <v>0</v>
      </c>
      <c r="ET580" s="222">
        <f t="shared" si="1515"/>
        <v>0</v>
      </c>
      <c r="EU580" s="222">
        <f t="shared" si="1516"/>
        <v>0</v>
      </c>
      <c r="EV580" s="222">
        <f t="shared" si="1517"/>
        <v>0</v>
      </c>
      <c r="EW580" s="222">
        <f t="shared" si="1518"/>
        <v>0</v>
      </c>
      <c r="EX580" s="222">
        <f t="shared" si="1519"/>
        <v>0</v>
      </c>
      <c r="EY580" s="222">
        <f t="shared" si="1520"/>
        <v>0</v>
      </c>
      <c r="EZ580" s="222">
        <f t="shared" si="1521"/>
        <v>0</v>
      </c>
      <c r="FA580" s="222">
        <f t="shared" si="1522"/>
        <v>0</v>
      </c>
      <c r="FB580" s="222">
        <f t="shared" si="1523"/>
        <v>0</v>
      </c>
      <c r="FC580" s="222">
        <f t="shared" si="1524"/>
        <v>0</v>
      </c>
      <c r="FD580" s="222">
        <f t="shared" si="1525"/>
        <v>0</v>
      </c>
      <c r="FE580" s="222">
        <f t="shared" si="1526"/>
        <v>0</v>
      </c>
      <c r="FF580" s="222">
        <f t="shared" si="1527"/>
        <v>0</v>
      </c>
      <c r="FG580" s="222">
        <f t="shared" si="1528"/>
        <v>0</v>
      </c>
      <c r="FH580" s="222">
        <f t="shared" si="1529"/>
        <v>0</v>
      </c>
      <c r="FI580" s="222">
        <f t="shared" si="1530"/>
        <v>0</v>
      </c>
      <c r="FJ580" s="222">
        <f t="shared" si="1531"/>
        <v>0</v>
      </c>
      <c r="FK580" s="222">
        <f t="shared" si="1532"/>
        <v>0</v>
      </c>
      <c r="FL580" s="222">
        <f t="shared" si="1533"/>
        <v>0</v>
      </c>
      <c r="FM580" s="222">
        <f t="shared" si="1534"/>
        <v>0</v>
      </c>
      <c r="FN580" s="222">
        <f t="shared" si="1535"/>
        <v>0</v>
      </c>
      <c r="FO580" s="222">
        <f t="shared" si="1536"/>
        <v>0</v>
      </c>
      <c r="FP580" s="222">
        <f t="shared" si="1537"/>
        <v>0</v>
      </c>
      <c r="FQ580" s="222">
        <f t="shared" si="1538"/>
        <v>0</v>
      </c>
      <c r="FR580" s="222">
        <f t="shared" si="1539"/>
        <v>0</v>
      </c>
      <c r="FS580" s="222">
        <f t="shared" si="1540"/>
        <v>0</v>
      </c>
      <c r="FT580" s="222">
        <f t="shared" si="1541"/>
        <v>0</v>
      </c>
      <c r="FU580" s="222">
        <f t="shared" si="1542"/>
        <v>0</v>
      </c>
      <c r="FV580" s="222">
        <f t="shared" si="1543"/>
        <v>0</v>
      </c>
      <c r="FW580" s="222">
        <f t="shared" si="1544"/>
        <v>0</v>
      </c>
      <c r="FX580" s="222">
        <f t="shared" si="1545"/>
        <v>0</v>
      </c>
      <c r="FY580" s="222">
        <f t="shared" si="1546"/>
        <v>0</v>
      </c>
      <c r="FZ580" s="222">
        <f t="shared" si="1547"/>
        <v>0</v>
      </c>
      <c r="GA580" s="222">
        <f t="shared" si="1548"/>
        <v>0</v>
      </c>
      <c r="GB580" s="222">
        <f t="shared" si="1549"/>
        <v>0</v>
      </c>
      <c r="GC580" s="222">
        <f t="shared" si="1550"/>
        <v>0</v>
      </c>
      <c r="GD580" s="222">
        <f t="shared" si="1551"/>
        <v>0</v>
      </c>
      <c r="GE580" s="222">
        <f t="shared" si="1552"/>
        <v>0</v>
      </c>
      <c r="GF580" s="222">
        <f t="shared" si="1553"/>
        <v>0</v>
      </c>
      <c r="GG580" s="222">
        <f t="shared" si="1554"/>
        <v>0</v>
      </c>
      <c r="GH580" s="222">
        <f t="shared" si="1555"/>
        <v>0</v>
      </c>
      <c r="GI580" s="222">
        <f t="shared" si="1556"/>
        <v>0</v>
      </c>
      <c r="GJ580" s="222">
        <f t="shared" si="1557"/>
        <v>0</v>
      </c>
      <c r="GK580" s="222">
        <f t="shared" si="1558"/>
        <v>0</v>
      </c>
      <c r="GL580" s="222">
        <f t="shared" si="1559"/>
        <v>0</v>
      </c>
      <c r="GM580" s="222">
        <f t="shared" si="1560"/>
        <v>0</v>
      </c>
      <c r="GN580" s="222">
        <f t="shared" si="1561"/>
        <v>0</v>
      </c>
      <c r="GO580" s="222">
        <f t="shared" si="1562"/>
        <v>0</v>
      </c>
      <c r="GP580" s="222">
        <f t="shared" si="1563"/>
        <v>0</v>
      </c>
      <c r="GQ580" s="222">
        <f t="shared" si="1564"/>
        <v>0</v>
      </c>
      <c r="GR580" s="222">
        <f t="shared" si="1565"/>
        <v>0</v>
      </c>
      <c r="GS580" s="222">
        <f t="shared" si="1566"/>
        <v>0</v>
      </c>
      <c r="GT580" s="222">
        <f t="shared" si="1567"/>
        <v>0</v>
      </c>
      <c r="GU580" s="222">
        <f t="shared" si="1568"/>
        <v>0</v>
      </c>
      <c r="GV580" s="222">
        <f t="shared" si="1569"/>
        <v>0</v>
      </c>
      <c r="GW580" s="222">
        <f t="shared" si="1570"/>
        <v>0</v>
      </c>
      <c r="GX580" s="222">
        <f t="shared" si="1571"/>
        <v>0</v>
      </c>
      <c r="GY580" s="222">
        <f t="shared" si="1572"/>
        <v>0</v>
      </c>
      <c r="GZ580" s="222">
        <f t="shared" si="1573"/>
        <v>0</v>
      </c>
      <c r="HA580" s="222">
        <f t="shared" si="1574"/>
        <v>0</v>
      </c>
      <c r="HB580" s="222">
        <f t="shared" si="1575"/>
        <v>0</v>
      </c>
      <c r="HC580" s="222">
        <f t="shared" si="1576"/>
        <v>0</v>
      </c>
      <c r="HD580" s="222">
        <f t="shared" si="1577"/>
        <v>0</v>
      </c>
      <c r="HE580" s="222">
        <f t="shared" si="1578"/>
        <v>0</v>
      </c>
      <c r="HF580" s="222">
        <f t="shared" si="1579"/>
        <v>0</v>
      </c>
      <c r="HG580" s="222">
        <f t="shared" si="1580"/>
        <v>0</v>
      </c>
      <c r="HH580" s="222">
        <f t="shared" si="1581"/>
        <v>0</v>
      </c>
      <c r="HI580" s="222">
        <f t="shared" si="1582"/>
        <v>0</v>
      </c>
      <c r="HJ580" s="222">
        <f t="shared" si="1583"/>
        <v>0</v>
      </c>
      <c r="HK580" s="222">
        <f t="shared" si="1584"/>
        <v>0</v>
      </c>
      <c r="HL580" s="222">
        <f t="shared" si="1585"/>
        <v>0</v>
      </c>
      <c r="HM580" s="222">
        <f t="shared" si="1586"/>
        <v>0</v>
      </c>
      <c r="HN580" s="222">
        <f t="shared" si="1587"/>
        <v>0</v>
      </c>
      <c r="HO580" s="222">
        <f t="shared" si="1588"/>
        <v>0</v>
      </c>
      <c r="HP580" s="222">
        <f t="shared" si="1589"/>
        <v>0</v>
      </c>
      <c r="HQ580" s="222">
        <f t="shared" si="1590"/>
        <v>0</v>
      </c>
      <c r="HR580" s="222">
        <f t="shared" si="1591"/>
        <v>0</v>
      </c>
      <c r="HS580" s="222">
        <f t="shared" si="1592"/>
        <v>0</v>
      </c>
      <c r="HT580" s="222">
        <f t="shared" si="1593"/>
        <v>0</v>
      </c>
      <c r="HU580" s="222">
        <f t="shared" si="1594"/>
        <v>0</v>
      </c>
      <c r="HV580" s="222">
        <f t="shared" si="1595"/>
        <v>0</v>
      </c>
      <c r="HW580" s="222">
        <f t="shared" si="1596"/>
        <v>0</v>
      </c>
      <c r="HX580" s="222">
        <f t="shared" si="1597"/>
        <v>0</v>
      </c>
      <c r="HY580" s="222">
        <f t="shared" si="1598"/>
        <v>0</v>
      </c>
      <c r="HZ580" s="222">
        <f t="shared" si="1599"/>
        <v>0</v>
      </c>
      <c r="IA580" s="222">
        <f t="shared" si="1600"/>
        <v>0</v>
      </c>
      <c r="IB580" s="222">
        <f t="shared" si="1601"/>
        <v>0</v>
      </c>
      <c r="IC580" s="222">
        <f t="shared" si="1602"/>
        <v>0</v>
      </c>
      <c r="ID580" s="222">
        <f t="shared" si="1603"/>
        <v>0</v>
      </c>
      <c r="IE580" s="222">
        <f t="shared" si="1604"/>
        <v>0</v>
      </c>
      <c r="IF580" s="222">
        <f t="shared" si="1605"/>
        <v>0</v>
      </c>
      <c r="IG580" s="222">
        <f t="shared" si="1606"/>
        <v>0</v>
      </c>
      <c r="IH580" s="222">
        <f t="shared" si="1607"/>
        <v>0</v>
      </c>
      <c r="II580" s="222">
        <f t="shared" si="1608"/>
        <v>0</v>
      </c>
      <c r="IJ580" s="222">
        <f t="shared" si="1609"/>
        <v>0</v>
      </c>
      <c r="IK580" s="222">
        <f t="shared" si="1610"/>
        <v>0</v>
      </c>
      <c r="IL580" s="222">
        <f t="shared" si="1611"/>
        <v>0</v>
      </c>
      <c r="IM580" s="222">
        <f t="shared" si="1612"/>
        <v>0</v>
      </c>
      <c r="IN580" s="222">
        <f t="shared" si="1613"/>
        <v>0</v>
      </c>
      <c r="IO580" s="222">
        <f t="shared" si="1614"/>
        <v>0</v>
      </c>
      <c r="IP580" s="222">
        <f t="shared" si="1615"/>
        <v>0</v>
      </c>
      <c r="IQ580" s="222">
        <f t="shared" si="1616"/>
        <v>0</v>
      </c>
      <c r="IR580" s="222">
        <f t="shared" si="1617"/>
        <v>0</v>
      </c>
      <c r="IS580" s="222">
        <f t="shared" si="1618"/>
        <v>0</v>
      </c>
      <c r="IT580" s="222">
        <f t="shared" si="1619"/>
        <v>0</v>
      </c>
      <c r="IU580" s="222">
        <f t="shared" si="1620"/>
        <v>0</v>
      </c>
      <c r="IV580" s="222">
        <f t="shared" si="1621"/>
        <v>0</v>
      </c>
      <c r="IW580" s="222">
        <f t="shared" si="1622"/>
        <v>0</v>
      </c>
      <c r="IX580" s="222">
        <f t="shared" si="1623"/>
        <v>0</v>
      </c>
      <c r="IY580" s="222">
        <f t="shared" si="1624"/>
        <v>0</v>
      </c>
      <c r="IZ580" s="222">
        <f t="shared" si="1625"/>
        <v>0</v>
      </c>
      <c r="JA580" s="222">
        <f t="shared" si="1626"/>
        <v>0</v>
      </c>
      <c r="JB580" s="222">
        <f t="shared" si="1627"/>
        <v>0</v>
      </c>
    </row>
    <row r="581" spans="2:262">
      <c r="B581" s="230">
        <v>220</v>
      </c>
      <c r="C581" s="229">
        <f t="shared" si="1628"/>
        <v>4.2968749999999943E-3</v>
      </c>
      <c r="D581" s="226">
        <f t="shared" ca="1" si="1371"/>
        <v>24.628708740992671</v>
      </c>
      <c r="E581" s="225">
        <f ca="1">HR361</f>
        <v>0.62870874099267116</v>
      </c>
      <c r="F581" s="224">
        <v>220</v>
      </c>
      <c r="G581" s="222">
        <f t="shared" si="1372"/>
        <v>0</v>
      </c>
      <c r="H581" s="222">
        <f t="shared" si="1373"/>
        <v>0</v>
      </c>
      <c r="I581" s="222">
        <f t="shared" si="1374"/>
        <v>0</v>
      </c>
      <c r="J581" s="222">
        <f t="shared" si="1375"/>
        <v>0</v>
      </c>
      <c r="K581" s="222">
        <f t="shared" si="1376"/>
        <v>0</v>
      </c>
      <c r="L581" s="222">
        <f t="shared" si="1377"/>
        <v>0</v>
      </c>
      <c r="M581" s="222">
        <f t="shared" si="1378"/>
        <v>0</v>
      </c>
      <c r="N581" s="222">
        <f t="shared" si="1379"/>
        <v>0</v>
      </c>
      <c r="O581" s="222">
        <f t="shared" si="1380"/>
        <v>0</v>
      </c>
      <c r="P581" s="222">
        <f t="shared" si="1381"/>
        <v>0</v>
      </c>
      <c r="Q581" s="222">
        <f t="shared" si="1382"/>
        <v>0</v>
      </c>
      <c r="R581" s="222">
        <f t="shared" si="1383"/>
        <v>0</v>
      </c>
      <c r="S581" s="222">
        <f t="shared" si="1384"/>
        <v>0</v>
      </c>
      <c r="T581" s="222">
        <f t="shared" si="1385"/>
        <v>0</v>
      </c>
      <c r="U581" s="222">
        <f t="shared" si="1386"/>
        <v>0</v>
      </c>
      <c r="V581" s="222">
        <f t="shared" si="1387"/>
        <v>0</v>
      </c>
      <c r="W581" s="222">
        <f t="shared" si="1388"/>
        <v>0</v>
      </c>
      <c r="X581" s="222">
        <f t="shared" si="1389"/>
        <v>0</v>
      </c>
      <c r="Y581" s="222">
        <f t="shared" si="1390"/>
        <v>0</v>
      </c>
      <c r="Z581" s="222">
        <f t="shared" si="1391"/>
        <v>0</v>
      </c>
      <c r="AA581" s="222">
        <f t="shared" si="1392"/>
        <v>0</v>
      </c>
      <c r="AB581" s="222">
        <f t="shared" si="1393"/>
        <v>0</v>
      </c>
      <c r="AC581" s="222">
        <f t="shared" si="1394"/>
        <v>0</v>
      </c>
      <c r="AD581" s="222">
        <f t="shared" si="1395"/>
        <v>0</v>
      </c>
      <c r="AE581" s="222">
        <f t="shared" si="1396"/>
        <v>0</v>
      </c>
      <c r="AF581" s="222">
        <f t="shared" si="1397"/>
        <v>0</v>
      </c>
      <c r="AG581" s="222">
        <f t="shared" si="1398"/>
        <v>0</v>
      </c>
      <c r="AH581" s="222">
        <f t="shared" si="1399"/>
        <v>0</v>
      </c>
      <c r="AI581" s="222">
        <f t="shared" si="1400"/>
        <v>0</v>
      </c>
      <c r="AJ581" s="222">
        <f t="shared" si="1401"/>
        <v>0</v>
      </c>
      <c r="AK581" s="222">
        <f t="shared" si="1402"/>
        <v>0</v>
      </c>
      <c r="AL581" s="222">
        <f t="shared" si="1403"/>
        <v>0</v>
      </c>
      <c r="AM581" s="222">
        <f t="shared" si="1404"/>
        <v>0</v>
      </c>
      <c r="AN581" s="222">
        <f t="shared" si="1405"/>
        <v>0</v>
      </c>
      <c r="AO581" s="222">
        <f t="shared" si="1406"/>
        <v>0</v>
      </c>
      <c r="AP581" s="222">
        <f t="shared" si="1407"/>
        <v>0</v>
      </c>
      <c r="AQ581" s="222">
        <f t="shared" si="1408"/>
        <v>0</v>
      </c>
      <c r="AR581" s="222">
        <f t="shared" si="1409"/>
        <v>0</v>
      </c>
      <c r="AS581" s="222">
        <f t="shared" si="1410"/>
        <v>0</v>
      </c>
      <c r="AT581" s="222">
        <f t="shared" si="1411"/>
        <v>0</v>
      </c>
      <c r="AU581" s="222">
        <f t="shared" si="1412"/>
        <v>0</v>
      </c>
      <c r="AV581" s="222">
        <f t="shared" si="1413"/>
        <v>0</v>
      </c>
      <c r="AW581" s="222">
        <f t="shared" si="1414"/>
        <v>0</v>
      </c>
      <c r="AX581" s="222">
        <f t="shared" si="1415"/>
        <v>0</v>
      </c>
      <c r="AY581" s="222">
        <f t="shared" si="1416"/>
        <v>0</v>
      </c>
      <c r="AZ581" s="222">
        <f t="shared" si="1417"/>
        <v>0</v>
      </c>
      <c r="BA581" s="222">
        <f t="shared" si="1418"/>
        <v>0</v>
      </c>
      <c r="BB581" s="222">
        <f t="shared" si="1419"/>
        <v>0</v>
      </c>
      <c r="BC581" s="222">
        <f t="shared" si="1420"/>
        <v>0</v>
      </c>
      <c r="BD581" s="222">
        <f t="shared" si="1421"/>
        <v>0</v>
      </c>
      <c r="BE581" s="222">
        <f t="shared" si="1422"/>
        <v>0</v>
      </c>
      <c r="BF581" s="222">
        <f t="shared" si="1423"/>
        <v>0</v>
      </c>
      <c r="BG581" s="222">
        <f t="shared" si="1424"/>
        <v>0</v>
      </c>
      <c r="BH581" s="222">
        <f t="shared" si="1425"/>
        <v>0</v>
      </c>
      <c r="BI581" s="222">
        <f t="shared" si="1426"/>
        <v>0</v>
      </c>
      <c r="BJ581" s="222">
        <f t="shared" si="1427"/>
        <v>0</v>
      </c>
      <c r="BK581" s="222">
        <f t="shared" si="1428"/>
        <v>0</v>
      </c>
      <c r="BL581" s="222">
        <f t="shared" si="1429"/>
        <v>0</v>
      </c>
      <c r="BM581" s="222">
        <f t="shared" si="1430"/>
        <v>0</v>
      </c>
      <c r="BN581" s="222">
        <f t="shared" si="1431"/>
        <v>0</v>
      </c>
      <c r="BO581" s="222">
        <f t="shared" si="1432"/>
        <v>0</v>
      </c>
      <c r="BP581" s="222">
        <f t="shared" si="1433"/>
        <v>0</v>
      </c>
      <c r="BQ581" s="222">
        <f t="shared" si="1434"/>
        <v>0</v>
      </c>
      <c r="BR581" s="222">
        <f t="shared" si="1435"/>
        <v>0</v>
      </c>
      <c r="BS581" s="222">
        <f t="shared" si="1436"/>
        <v>0</v>
      </c>
      <c r="BT581" s="222">
        <f t="shared" si="1437"/>
        <v>0</v>
      </c>
      <c r="BU581" s="222">
        <f t="shared" si="1438"/>
        <v>0</v>
      </c>
      <c r="BV581" s="222">
        <f t="shared" si="1439"/>
        <v>0</v>
      </c>
      <c r="BW581" s="222">
        <f t="shared" si="1440"/>
        <v>0</v>
      </c>
      <c r="BX581" s="222">
        <f t="shared" si="1441"/>
        <v>0</v>
      </c>
      <c r="BY581" s="222">
        <f t="shared" si="1442"/>
        <v>0</v>
      </c>
      <c r="BZ581" s="222">
        <f t="shared" si="1443"/>
        <v>0</v>
      </c>
      <c r="CA581" s="222">
        <f t="shared" si="1444"/>
        <v>0</v>
      </c>
      <c r="CB581" s="222">
        <f t="shared" si="1445"/>
        <v>0</v>
      </c>
      <c r="CC581" s="222">
        <f t="shared" si="1446"/>
        <v>0</v>
      </c>
      <c r="CD581" s="222">
        <f t="shared" si="1447"/>
        <v>0</v>
      </c>
      <c r="CE581" s="222">
        <f t="shared" si="1448"/>
        <v>0</v>
      </c>
      <c r="CF581" s="222">
        <f t="shared" si="1449"/>
        <v>0</v>
      </c>
      <c r="CG581" s="222">
        <f t="shared" si="1450"/>
        <v>0</v>
      </c>
      <c r="CH581" s="222">
        <f t="shared" si="1451"/>
        <v>0</v>
      </c>
      <c r="CI581" s="222">
        <f t="shared" si="1452"/>
        <v>0</v>
      </c>
      <c r="CJ581" s="222">
        <f t="shared" si="1453"/>
        <v>0</v>
      </c>
      <c r="CK581" s="222">
        <f t="shared" si="1454"/>
        <v>0</v>
      </c>
      <c r="CL581" s="222">
        <f t="shared" si="1455"/>
        <v>0</v>
      </c>
      <c r="CM581" s="222">
        <f t="shared" si="1456"/>
        <v>0</v>
      </c>
      <c r="CN581" s="222">
        <f t="shared" si="1457"/>
        <v>0</v>
      </c>
      <c r="CO581" s="222">
        <f t="shared" si="1458"/>
        <v>0</v>
      </c>
      <c r="CP581" s="222">
        <f t="shared" si="1459"/>
        <v>0</v>
      </c>
      <c r="CQ581" s="222">
        <f t="shared" si="1460"/>
        <v>0</v>
      </c>
      <c r="CR581" s="222">
        <f t="shared" si="1461"/>
        <v>0</v>
      </c>
      <c r="CS581" s="222">
        <f t="shared" si="1462"/>
        <v>0</v>
      </c>
      <c r="CT581" s="222">
        <f t="shared" si="1463"/>
        <v>0</v>
      </c>
      <c r="CU581" s="222">
        <f t="shared" si="1464"/>
        <v>0</v>
      </c>
      <c r="CV581" s="222">
        <f t="shared" si="1465"/>
        <v>0</v>
      </c>
      <c r="CW581" s="222">
        <f t="shared" si="1466"/>
        <v>0</v>
      </c>
      <c r="CX581" s="222">
        <f t="shared" si="1467"/>
        <v>0</v>
      </c>
      <c r="CY581" s="222">
        <f t="shared" si="1468"/>
        <v>0</v>
      </c>
      <c r="CZ581" s="222">
        <f t="shared" si="1469"/>
        <v>0</v>
      </c>
      <c r="DA581" s="222">
        <f t="shared" si="1470"/>
        <v>0</v>
      </c>
      <c r="DB581" s="222">
        <f t="shared" si="1471"/>
        <v>0</v>
      </c>
      <c r="DC581" s="222">
        <f t="shared" si="1472"/>
        <v>0</v>
      </c>
      <c r="DD581" s="222">
        <f t="shared" si="1473"/>
        <v>0</v>
      </c>
      <c r="DE581" s="222">
        <f t="shared" si="1474"/>
        <v>0</v>
      </c>
      <c r="DF581" s="222">
        <f t="shared" si="1475"/>
        <v>0</v>
      </c>
      <c r="DG581" s="222">
        <f t="shared" si="1476"/>
        <v>0</v>
      </c>
      <c r="DH581" s="222">
        <f t="shared" si="1477"/>
        <v>0</v>
      </c>
      <c r="DI581" s="222">
        <f t="shared" si="1478"/>
        <v>0</v>
      </c>
      <c r="DJ581" s="222">
        <f t="shared" si="1479"/>
        <v>0</v>
      </c>
      <c r="DK581" s="222">
        <f t="shared" si="1480"/>
        <v>0</v>
      </c>
      <c r="DL581" s="222">
        <f t="shared" si="1481"/>
        <v>0</v>
      </c>
      <c r="DM581" s="222">
        <f t="shared" si="1482"/>
        <v>0</v>
      </c>
      <c r="DN581" s="222">
        <f t="shared" si="1483"/>
        <v>0</v>
      </c>
      <c r="DO581" s="222">
        <f t="shared" si="1484"/>
        <v>0</v>
      </c>
      <c r="DP581" s="222">
        <f t="shared" si="1485"/>
        <v>0</v>
      </c>
      <c r="DQ581" s="222">
        <f t="shared" si="1486"/>
        <v>0</v>
      </c>
      <c r="DR581" s="222">
        <f t="shared" si="1487"/>
        <v>0</v>
      </c>
      <c r="DS581" s="222">
        <f t="shared" si="1488"/>
        <v>0</v>
      </c>
      <c r="DT581" s="222">
        <f t="shared" si="1489"/>
        <v>0</v>
      </c>
      <c r="DU581" s="222">
        <f t="shared" si="1490"/>
        <v>0</v>
      </c>
      <c r="DV581" s="222">
        <f t="shared" si="1491"/>
        <v>0</v>
      </c>
      <c r="DW581" s="222">
        <f t="shared" si="1492"/>
        <v>0</v>
      </c>
      <c r="DX581" s="222">
        <f t="shared" si="1493"/>
        <v>0</v>
      </c>
      <c r="DY581" s="222">
        <f t="shared" si="1494"/>
        <v>0</v>
      </c>
      <c r="DZ581" s="222">
        <f t="shared" si="1495"/>
        <v>0</v>
      </c>
      <c r="EA581" s="222">
        <f t="shared" si="1496"/>
        <v>0</v>
      </c>
      <c r="EB581" s="222">
        <f t="shared" si="1497"/>
        <v>0</v>
      </c>
      <c r="EC581" s="222">
        <f t="shared" si="1498"/>
        <v>0</v>
      </c>
      <c r="ED581" s="222">
        <f t="shared" si="1499"/>
        <v>0</v>
      </c>
      <c r="EE581" s="222">
        <f t="shared" si="1500"/>
        <v>0</v>
      </c>
      <c r="EF581" s="222">
        <f t="shared" si="1501"/>
        <v>0</v>
      </c>
      <c r="EG581" s="222">
        <f t="shared" si="1502"/>
        <v>0</v>
      </c>
      <c r="EH581" s="222">
        <f t="shared" si="1503"/>
        <v>0</v>
      </c>
      <c r="EI581" s="222">
        <f t="shared" si="1504"/>
        <v>0</v>
      </c>
      <c r="EJ581" s="222">
        <f t="shared" si="1505"/>
        <v>0</v>
      </c>
      <c r="EK581" s="222">
        <f t="shared" si="1506"/>
        <v>0</v>
      </c>
      <c r="EL581" s="222">
        <f t="shared" si="1507"/>
        <v>0</v>
      </c>
      <c r="EM581" s="222">
        <f t="shared" si="1508"/>
        <v>0</v>
      </c>
      <c r="EN581" s="222">
        <f t="shared" si="1509"/>
        <v>0</v>
      </c>
      <c r="EO581" s="222">
        <f t="shared" si="1510"/>
        <v>0</v>
      </c>
      <c r="EP581" s="222">
        <f t="shared" si="1511"/>
        <v>0</v>
      </c>
      <c r="EQ581" s="222">
        <f t="shared" si="1512"/>
        <v>0</v>
      </c>
      <c r="ER581" s="222">
        <f t="shared" si="1513"/>
        <v>0</v>
      </c>
      <c r="ES581" s="222">
        <f t="shared" si="1514"/>
        <v>0</v>
      </c>
      <c r="ET581" s="222">
        <f t="shared" si="1515"/>
        <v>0</v>
      </c>
      <c r="EU581" s="222">
        <f t="shared" si="1516"/>
        <v>0</v>
      </c>
      <c r="EV581" s="222">
        <f t="shared" si="1517"/>
        <v>0</v>
      </c>
      <c r="EW581" s="222">
        <f t="shared" si="1518"/>
        <v>0</v>
      </c>
      <c r="EX581" s="222">
        <f t="shared" si="1519"/>
        <v>0</v>
      </c>
      <c r="EY581" s="222">
        <f t="shared" si="1520"/>
        <v>0</v>
      </c>
      <c r="EZ581" s="222">
        <f t="shared" si="1521"/>
        <v>0</v>
      </c>
      <c r="FA581" s="222">
        <f t="shared" si="1522"/>
        <v>0</v>
      </c>
      <c r="FB581" s="222">
        <f t="shared" si="1523"/>
        <v>0</v>
      </c>
      <c r="FC581" s="222">
        <f t="shared" si="1524"/>
        <v>0</v>
      </c>
      <c r="FD581" s="222">
        <f t="shared" si="1525"/>
        <v>0</v>
      </c>
      <c r="FE581" s="222">
        <f t="shared" si="1526"/>
        <v>0</v>
      </c>
      <c r="FF581" s="222">
        <f t="shared" si="1527"/>
        <v>0</v>
      </c>
      <c r="FG581" s="222">
        <f t="shared" si="1528"/>
        <v>0</v>
      </c>
      <c r="FH581" s="222">
        <f t="shared" si="1529"/>
        <v>0</v>
      </c>
      <c r="FI581" s="222">
        <f t="shared" si="1530"/>
        <v>0</v>
      </c>
      <c r="FJ581" s="222">
        <f t="shared" si="1531"/>
        <v>0</v>
      </c>
      <c r="FK581" s="222">
        <f t="shared" si="1532"/>
        <v>0</v>
      </c>
      <c r="FL581" s="222">
        <f t="shared" si="1533"/>
        <v>0</v>
      </c>
      <c r="FM581" s="222">
        <f t="shared" si="1534"/>
        <v>0</v>
      </c>
      <c r="FN581" s="222">
        <f t="shared" si="1535"/>
        <v>0</v>
      </c>
      <c r="FO581" s="222">
        <f t="shared" si="1536"/>
        <v>0</v>
      </c>
      <c r="FP581" s="222">
        <f t="shared" si="1537"/>
        <v>0</v>
      </c>
      <c r="FQ581" s="222">
        <f t="shared" si="1538"/>
        <v>0</v>
      </c>
      <c r="FR581" s="222">
        <f t="shared" si="1539"/>
        <v>0</v>
      </c>
      <c r="FS581" s="222">
        <f t="shared" si="1540"/>
        <v>0</v>
      </c>
      <c r="FT581" s="222">
        <f t="shared" si="1541"/>
        <v>0</v>
      </c>
      <c r="FU581" s="222">
        <f t="shared" si="1542"/>
        <v>0</v>
      </c>
      <c r="FV581" s="222">
        <f t="shared" si="1543"/>
        <v>0</v>
      </c>
      <c r="FW581" s="222">
        <f t="shared" si="1544"/>
        <v>0</v>
      </c>
      <c r="FX581" s="222">
        <f t="shared" si="1545"/>
        <v>0</v>
      </c>
      <c r="FY581" s="222">
        <f t="shared" si="1546"/>
        <v>0</v>
      </c>
      <c r="FZ581" s="222">
        <f t="shared" si="1547"/>
        <v>0</v>
      </c>
      <c r="GA581" s="222">
        <f t="shared" si="1548"/>
        <v>0</v>
      </c>
      <c r="GB581" s="222">
        <f t="shared" si="1549"/>
        <v>0</v>
      </c>
      <c r="GC581" s="222">
        <f t="shared" si="1550"/>
        <v>0</v>
      </c>
      <c r="GD581" s="222">
        <f t="shared" si="1551"/>
        <v>0</v>
      </c>
      <c r="GE581" s="222">
        <f t="shared" si="1552"/>
        <v>0</v>
      </c>
      <c r="GF581" s="222">
        <f t="shared" si="1553"/>
        <v>0</v>
      </c>
      <c r="GG581" s="222">
        <f t="shared" si="1554"/>
        <v>0</v>
      </c>
      <c r="GH581" s="222">
        <f t="shared" si="1555"/>
        <v>0</v>
      </c>
      <c r="GI581" s="222">
        <f t="shared" si="1556"/>
        <v>0</v>
      </c>
      <c r="GJ581" s="222">
        <f t="shared" si="1557"/>
        <v>0</v>
      </c>
      <c r="GK581" s="222">
        <f t="shared" si="1558"/>
        <v>0</v>
      </c>
      <c r="GL581" s="222">
        <f t="shared" si="1559"/>
        <v>0</v>
      </c>
      <c r="GM581" s="222">
        <f t="shared" si="1560"/>
        <v>0</v>
      </c>
      <c r="GN581" s="222">
        <f t="shared" si="1561"/>
        <v>0</v>
      </c>
      <c r="GO581" s="222">
        <f t="shared" si="1562"/>
        <v>0</v>
      </c>
      <c r="GP581" s="222">
        <f t="shared" si="1563"/>
        <v>0</v>
      </c>
      <c r="GQ581" s="222">
        <f t="shared" si="1564"/>
        <v>0</v>
      </c>
      <c r="GR581" s="222">
        <f t="shared" si="1565"/>
        <v>0</v>
      </c>
      <c r="GS581" s="222">
        <f t="shared" si="1566"/>
        <v>0</v>
      </c>
      <c r="GT581" s="222">
        <f t="shared" si="1567"/>
        <v>0</v>
      </c>
      <c r="GU581" s="222">
        <f t="shared" si="1568"/>
        <v>0</v>
      </c>
      <c r="GV581" s="222">
        <f t="shared" si="1569"/>
        <v>0</v>
      </c>
      <c r="GW581" s="222">
        <f t="shared" si="1570"/>
        <v>0</v>
      </c>
      <c r="GX581" s="222">
        <f t="shared" si="1571"/>
        <v>0</v>
      </c>
      <c r="GY581" s="222">
        <f t="shared" si="1572"/>
        <v>0</v>
      </c>
      <c r="GZ581" s="222">
        <f t="shared" si="1573"/>
        <v>0</v>
      </c>
      <c r="HA581" s="222">
        <f t="shared" si="1574"/>
        <v>0</v>
      </c>
      <c r="HB581" s="222">
        <f t="shared" si="1575"/>
        <v>0</v>
      </c>
      <c r="HC581" s="222">
        <f t="shared" si="1576"/>
        <v>0</v>
      </c>
      <c r="HD581" s="222">
        <f t="shared" si="1577"/>
        <v>0</v>
      </c>
      <c r="HE581" s="222">
        <f t="shared" si="1578"/>
        <v>0</v>
      </c>
      <c r="HF581" s="222">
        <f t="shared" si="1579"/>
        <v>0</v>
      </c>
      <c r="HG581" s="222">
        <f t="shared" si="1580"/>
        <v>0</v>
      </c>
      <c r="HH581" s="222">
        <f t="shared" si="1581"/>
        <v>0</v>
      </c>
      <c r="HI581" s="222">
        <f t="shared" si="1582"/>
        <v>0</v>
      </c>
      <c r="HJ581" s="222">
        <f t="shared" si="1583"/>
        <v>0</v>
      </c>
      <c r="HK581" s="222">
        <f t="shared" si="1584"/>
        <v>0</v>
      </c>
      <c r="HL581" s="222">
        <f t="shared" si="1585"/>
        <v>0</v>
      </c>
      <c r="HM581" s="222">
        <f t="shared" si="1586"/>
        <v>0</v>
      </c>
      <c r="HN581" s="222">
        <f t="shared" si="1587"/>
        <v>0</v>
      </c>
      <c r="HO581" s="222">
        <f t="shared" si="1588"/>
        <v>0</v>
      </c>
      <c r="HP581" s="222">
        <f t="shared" si="1589"/>
        <v>0</v>
      </c>
      <c r="HQ581" s="222">
        <f t="shared" si="1590"/>
        <v>0</v>
      </c>
      <c r="HR581" s="222">
        <f t="shared" si="1591"/>
        <v>0</v>
      </c>
      <c r="HS581" s="222">
        <f t="shared" si="1592"/>
        <v>0</v>
      </c>
      <c r="HT581" s="222">
        <f t="shared" si="1593"/>
        <v>0</v>
      </c>
      <c r="HU581" s="222">
        <f t="shared" si="1594"/>
        <v>0</v>
      </c>
      <c r="HV581" s="222">
        <f t="shared" si="1595"/>
        <v>0</v>
      </c>
      <c r="HW581" s="222">
        <f t="shared" si="1596"/>
        <v>0</v>
      </c>
      <c r="HX581" s="222">
        <f t="shared" si="1597"/>
        <v>0</v>
      </c>
      <c r="HY581" s="222">
        <f t="shared" si="1598"/>
        <v>0</v>
      </c>
      <c r="HZ581" s="222">
        <f t="shared" si="1599"/>
        <v>0</v>
      </c>
      <c r="IA581" s="222">
        <f t="shared" si="1600"/>
        <v>0</v>
      </c>
      <c r="IB581" s="222">
        <f t="shared" si="1601"/>
        <v>0</v>
      </c>
      <c r="IC581" s="222">
        <f t="shared" si="1602"/>
        <v>0</v>
      </c>
      <c r="ID581" s="222">
        <f t="shared" si="1603"/>
        <v>0</v>
      </c>
      <c r="IE581" s="222">
        <f t="shared" si="1604"/>
        <v>0</v>
      </c>
      <c r="IF581" s="222">
        <f t="shared" si="1605"/>
        <v>0</v>
      </c>
      <c r="IG581" s="222">
        <f t="shared" si="1606"/>
        <v>0</v>
      </c>
      <c r="IH581" s="222">
        <f t="shared" si="1607"/>
        <v>0</v>
      </c>
      <c r="II581" s="222">
        <f t="shared" si="1608"/>
        <v>0</v>
      </c>
      <c r="IJ581" s="222">
        <f t="shared" si="1609"/>
        <v>0</v>
      </c>
      <c r="IK581" s="222">
        <f t="shared" si="1610"/>
        <v>0</v>
      </c>
      <c r="IL581" s="222">
        <f t="shared" si="1611"/>
        <v>0</v>
      </c>
      <c r="IM581" s="222">
        <f t="shared" si="1612"/>
        <v>0</v>
      </c>
      <c r="IN581" s="222">
        <f t="shared" si="1613"/>
        <v>0</v>
      </c>
      <c r="IO581" s="222">
        <f t="shared" si="1614"/>
        <v>0</v>
      </c>
      <c r="IP581" s="222">
        <f t="shared" si="1615"/>
        <v>0</v>
      </c>
      <c r="IQ581" s="222">
        <f t="shared" si="1616"/>
        <v>0</v>
      </c>
      <c r="IR581" s="222">
        <f t="shared" si="1617"/>
        <v>0</v>
      </c>
      <c r="IS581" s="222">
        <f t="shared" si="1618"/>
        <v>0</v>
      </c>
      <c r="IT581" s="222">
        <f t="shared" si="1619"/>
        <v>0</v>
      </c>
      <c r="IU581" s="222">
        <f t="shared" si="1620"/>
        <v>0</v>
      </c>
      <c r="IV581" s="222">
        <f t="shared" si="1621"/>
        <v>0</v>
      </c>
      <c r="IW581" s="222">
        <f t="shared" si="1622"/>
        <v>0</v>
      </c>
      <c r="IX581" s="222">
        <f t="shared" si="1623"/>
        <v>0</v>
      </c>
      <c r="IY581" s="222">
        <f t="shared" si="1624"/>
        <v>0</v>
      </c>
      <c r="IZ581" s="222">
        <f t="shared" si="1625"/>
        <v>0</v>
      </c>
      <c r="JA581" s="222">
        <f t="shared" si="1626"/>
        <v>0</v>
      </c>
      <c r="JB581" s="222">
        <f t="shared" si="1627"/>
        <v>0</v>
      </c>
    </row>
    <row r="582" spans="2:262">
      <c r="B582" s="230">
        <v>221</v>
      </c>
      <c r="C582" s="229">
        <f t="shared" si="1628"/>
        <v>4.3164062499999939E-3</v>
      </c>
      <c r="D582" s="226">
        <f t="shared" ca="1" si="1371"/>
        <v>24.62802036275804</v>
      </c>
      <c r="E582" s="225">
        <f ca="1">HS361</f>
        <v>0.62802036275804063</v>
      </c>
      <c r="F582" s="224">
        <v>221</v>
      </c>
      <c r="G582" s="222">
        <f t="shared" si="1372"/>
        <v>0</v>
      </c>
      <c r="H582" s="222">
        <f t="shared" si="1373"/>
        <v>0</v>
      </c>
      <c r="I582" s="222">
        <f t="shared" si="1374"/>
        <v>0</v>
      </c>
      <c r="J582" s="222">
        <f t="shared" si="1375"/>
        <v>0</v>
      </c>
      <c r="K582" s="222">
        <f t="shared" si="1376"/>
        <v>0</v>
      </c>
      <c r="L582" s="222">
        <f t="shared" si="1377"/>
        <v>0</v>
      </c>
      <c r="M582" s="222">
        <f t="shared" si="1378"/>
        <v>0</v>
      </c>
      <c r="N582" s="222">
        <f t="shared" si="1379"/>
        <v>0</v>
      </c>
      <c r="O582" s="222">
        <f t="shared" si="1380"/>
        <v>0</v>
      </c>
      <c r="P582" s="222">
        <f t="shared" si="1381"/>
        <v>0</v>
      </c>
      <c r="Q582" s="222">
        <f t="shared" si="1382"/>
        <v>0</v>
      </c>
      <c r="R582" s="222">
        <f t="shared" si="1383"/>
        <v>0</v>
      </c>
      <c r="S582" s="222">
        <f t="shared" si="1384"/>
        <v>0</v>
      </c>
      <c r="T582" s="222">
        <f t="shared" si="1385"/>
        <v>0</v>
      </c>
      <c r="U582" s="222">
        <f t="shared" si="1386"/>
        <v>0</v>
      </c>
      <c r="V582" s="222">
        <f t="shared" si="1387"/>
        <v>0</v>
      </c>
      <c r="W582" s="222">
        <f t="shared" si="1388"/>
        <v>0</v>
      </c>
      <c r="X582" s="222">
        <f t="shared" si="1389"/>
        <v>0</v>
      </c>
      <c r="Y582" s="222">
        <f t="shared" si="1390"/>
        <v>0</v>
      </c>
      <c r="Z582" s="222">
        <f t="shared" si="1391"/>
        <v>0</v>
      </c>
      <c r="AA582" s="222">
        <f t="shared" si="1392"/>
        <v>0</v>
      </c>
      <c r="AB582" s="222">
        <f t="shared" si="1393"/>
        <v>0</v>
      </c>
      <c r="AC582" s="222">
        <f t="shared" si="1394"/>
        <v>0</v>
      </c>
      <c r="AD582" s="222">
        <f t="shared" si="1395"/>
        <v>0</v>
      </c>
      <c r="AE582" s="222">
        <f t="shared" si="1396"/>
        <v>0</v>
      </c>
      <c r="AF582" s="222">
        <f t="shared" si="1397"/>
        <v>0</v>
      </c>
      <c r="AG582" s="222">
        <f t="shared" si="1398"/>
        <v>0</v>
      </c>
      <c r="AH582" s="222">
        <f t="shared" si="1399"/>
        <v>0</v>
      </c>
      <c r="AI582" s="222">
        <f t="shared" si="1400"/>
        <v>0</v>
      </c>
      <c r="AJ582" s="222">
        <f t="shared" si="1401"/>
        <v>0</v>
      </c>
      <c r="AK582" s="222">
        <f t="shared" si="1402"/>
        <v>0</v>
      </c>
      <c r="AL582" s="222">
        <f t="shared" si="1403"/>
        <v>0</v>
      </c>
      <c r="AM582" s="222">
        <f t="shared" si="1404"/>
        <v>0</v>
      </c>
      <c r="AN582" s="222">
        <f t="shared" si="1405"/>
        <v>0</v>
      </c>
      <c r="AO582" s="222">
        <f t="shared" si="1406"/>
        <v>0</v>
      </c>
      <c r="AP582" s="222">
        <f t="shared" si="1407"/>
        <v>0</v>
      </c>
      <c r="AQ582" s="222">
        <f t="shared" si="1408"/>
        <v>0</v>
      </c>
      <c r="AR582" s="222">
        <f t="shared" si="1409"/>
        <v>0</v>
      </c>
      <c r="AS582" s="222">
        <f t="shared" si="1410"/>
        <v>0</v>
      </c>
      <c r="AT582" s="222">
        <f t="shared" si="1411"/>
        <v>0</v>
      </c>
      <c r="AU582" s="222">
        <f t="shared" si="1412"/>
        <v>0</v>
      </c>
      <c r="AV582" s="222">
        <f t="shared" si="1413"/>
        <v>0</v>
      </c>
      <c r="AW582" s="222">
        <f t="shared" si="1414"/>
        <v>0</v>
      </c>
      <c r="AX582" s="222">
        <f t="shared" si="1415"/>
        <v>0</v>
      </c>
      <c r="AY582" s="222">
        <f t="shared" si="1416"/>
        <v>0</v>
      </c>
      <c r="AZ582" s="222">
        <f t="shared" si="1417"/>
        <v>0</v>
      </c>
      <c r="BA582" s="222">
        <f t="shared" si="1418"/>
        <v>0</v>
      </c>
      <c r="BB582" s="222">
        <f t="shared" si="1419"/>
        <v>0</v>
      </c>
      <c r="BC582" s="222">
        <f t="shared" si="1420"/>
        <v>0</v>
      </c>
      <c r="BD582" s="222">
        <f t="shared" si="1421"/>
        <v>0</v>
      </c>
      <c r="BE582" s="222">
        <f t="shared" si="1422"/>
        <v>0</v>
      </c>
      <c r="BF582" s="222">
        <f t="shared" si="1423"/>
        <v>0</v>
      </c>
      <c r="BG582" s="222">
        <f t="shared" si="1424"/>
        <v>0</v>
      </c>
      <c r="BH582" s="222">
        <f t="shared" si="1425"/>
        <v>0</v>
      </c>
      <c r="BI582" s="222">
        <f t="shared" si="1426"/>
        <v>0</v>
      </c>
      <c r="BJ582" s="222">
        <f t="shared" si="1427"/>
        <v>0</v>
      </c>
      <c r="BK582" s="222">
        <f t="shared" si="1428"/>
        <v>0</v>
      </c>
      <c r="BL582" s="222">
        <f t="shared" si="1429"/>
        <v>0</v>
      </c>
      <c r="BM582" s="222">
        <f t="shared" si="1430"/>
        <v>0</v>
      </c>
      <c r="BN582" s="222">
        <f t="shared" si="1431"/>
        <v>0</v>
      </c>
      <c r="BO582" s="222">
        <f t="shared" si="1432"/>
        <v>0</v>
      </c>
      <c r="BP582" s="222">
        <f t="shared" si="1433"/>
        <v>0</v>
      </c>
      <c r="BQ582" s="222">
        <f t="shared" si="1434"/>
        <v>0</v>
      </c>
      <c r="BR582" s="222">
        <f t="shared" si="1435"/>
        <v>0</v>
      </c>
      <c r="BS582" s="222">
        <f t="shared" si="1436"/>
        <v>0</v>
      </c>
      <c r="BT582" s="222">
        <f t="shared" si="1437"/>
        <v>0</v>
      </c>
      <c r="BU582" s="222">
        <f t="shared" si="1438"/>
        <v>0</v>
      </c>
      <c r="BV582" s="222">
        <f t="shared" si="1439"/>
        <v>0</v>
      </c>
      <c r="BW582" s="222">
        <f t="shared" si="1440"/>
        <v>0</v>
      </c>
      <c r="BX582" s="222">
        <f t="shared" si="1441"/>
        <v>0</v>
      </c>
      <c r="BY582" s="222">
        <f t="shared" si="1442"/>
        <v>0</v>
      </c>
      <c r="BZ582" s="222">
        <f t="shared" si="1443"/>
        <v>0</v>
      </c>
      <c r="CA582" s="222">
        <f t="shared" si="1444"/>
        <v>0</v>
      </c>
      <c r="CB582" s="222">
        <f t="shared" si="1445"/>
        <v>0</v>
      </c>
      <c r="CC582" s="222">
        <f t="shared" si="1446"/>
        <v>0</v>
      </c>
      <c r="CD582" s="222">
        <f t="shared" si="1447"/>
        <v>0</v>
      </c>
      <c r="CE582" s="222">
        <f t="shared" si="1448"/>
        <v>0</v>
      </c>
      <c r="CF582" s="222">
        <f t="shared" si="1449"/>
        <v>0</v>
      </c>
      <c r="CG582" s="222">
        <f t="shared" si="1450"/>
        <v>0</v>
      </c>
      <c r="CH582" s="222">
        <f t="shared" si="1451"/>
        <v>0</v>
      </c>
      <c r="CI582" s="222">
        <f t="shared" si="1452"/>
        <v>0</v>
      </c>
      <c r="CJ582" s="222">
        <f t="shared" si="1453"/>
        <v>0</v>
      </c>
      <c r="CK582" s="222">
        <f t="shared" si="1454"/>
        <v>0</v>
      </c>
      <c r="CL582" s="222">
        <f t="shared" si="1455"/>
        <v>0</v>
      </c>
      <c r="CM582" s="222">
        <f t="shared" si="1456"/>
        <v>0</v>
      </c>
      <c r="CN582" s="222">
        <f t="shared" si="1457"/>
        <v>0</v>
      </c>
      <c r="CO582" s="222">
        <f t="shared" si="1458"/>
        <v>0</v>
      </c>
      <c r="CP582" s="222">
        <f t="shared" si="1459"/>
        <v>0</v>
      </c>
      <c r="CQ582" s="222">
        <f t="shared" si="1460"/>
        <v>0</v>
      </c>
      <c r="CR582" s="222">
        <f t="shared" si="1461"/>
        <v>0</v>
      </c>
      <c r="CS582" s="222">
        <f t="shared" si="1462"/>
        <v>0</v>
      </c>
      <c r="CT582" s="222">
        <f t="shared" si="1463"/>
        <v>0</v>
      </c>
      <c r="CU582" s="222">
        <f t="shared" si="1464"/>
        <v>0</v>
      </c>
      <c r="CV582" s="222">
        <f t="shared" si="1465"/>
        <v>0</v>
      </c>
      <c r="CW582" s="222">
        <f t="shared" si="1466"/>
        <v>0</v>
      </c>
      <c r="CX582" s="222">
        <f t="shared" si="1467"/>
        <v>0</v>
      </c>
      <c r="CY582" s="222">
        <f t="shared" si="1468"/>
        <v>0</v>
      </c>
      <c r="CZ582" s="222">
        <f t="shared" si="1469"/>
        <v>0</v>
      </c>
      <c r="DA582" s="222">
        <f t="shared" si="1470"/>
        <v>0</v>
      </c>
      <c r="DB582" s="222">
        <f t="shared" si="1471"/>
        <v>0</v>
      </c>
      <c r="DC582" s="222">
        <f t="shared" si="1472"/>
        <v>0</v>
      </c>
      <c r="DD582" s="222">
        <f t="shared" si="1473"/>
        <v>0</v>
      </c>
      <c r="DE582" s="222">
        <f t="shared" si="1474"/>
        <v>0</v>
      </c>
      <c r="DF582" s="222">
        <f t="shared" si="1475"/>
        <v>0</v>
      </c>
      <c r="DG582" s="222">
        <f t="shared" si="1476"/>
        <v>0</v>
      </c>
      <c r="DH582" s="222">
        <f t="shared" si="1477"/>
        <v>0</v>
      </c>
      <c r="DI582" s="222">
        <f t="shared" si="1478"/>
        <v>0</v>
      </c>
      <c r="DJ582" s="222">
        <f t="shared" si="1479"/>
        <v>0</v>
      </c>
      <c r="DK582" s="222">
        <f t="shared" si="1480"/>
        <v>0</v>
      </c>
      <c r="DL582" s="222">
        <f t="shared" si="1481"/>
        <v>0</v>
      </c>
      <c r="DM582" s="222">
        <f t="shared" si="1482"/>
        <v>0</v>
      </c>
      <c r="DN582" s="222">
        <f t="shared" si="1483"/>
        <v>0</v>
      </c>
      <c r="DO582" s="222">
        <f t="shared" si="1484"/>
        <v>0</v>
      </c>
      <c r="DP582" s="222">
        <f t="shared" si="1485"/>
        <v>0</v>
      </c>
      <c r="DQ582" s="222">
        <f t="shared" si="1486"/>
        <v>0</v>
      </c>
      <c r="DR582" s="222">
        <f t="shared" si="1487"/>
        <v>0</v>
      </c>
      <c r="DS582" s="222">
        <f t="shared" si="1488"/>
        <v>0</v>
      </c>
      <c r="DT582" s="222">
        <f t="shared" si="1489"/>
        <v>0</v>
      </c>
      <c r="DU582" s="222">
        <f t="shared" si="1490"/>
        <v>0</v>
      </c>
      <c r="DV582" s="222">
        <f t="shared" si="1491"/>
        <v>0</v>
      </c>
      <c r="DW582" s="222">
        <f t="shared" si="1492"/>
        <v>0</v>
      </c>
      <c r="DX582" s="222">
        <f t="shared" si="1493"/>
        <v>0</v>
      </c>
      <c r="DY582" s="222">
        <f t="shared" si="1494"/>
        <v>0</v>
      </c>
      <c r="DZ582" s="222">
        <f t="shared" si="1495"/>
        <v>0</v>
      </c>
      <c r="EA582" s="222">
        <f t="shared" si="1496"/>
        <v>0</v>
      </c>
      <c r="EB582" s="222">
        <f t="shared" si="1497"/>
        <v>0</v>
      </c>
      <c r="EC582" s="222">
        <f t="shared" si="1498"/>
        <v>0</v>
      </c>
      <c r="ED582" s="222">
        <f t="shared" si="1499"/>
        <v>0</v>
      </c>
      <c r="EE582" s="222">
        <f t="shared" si="1500"/>
        <v>0</v>
      </c>
      <c r="EF582" s="222">
        <f t="shared" si="1501"/>
        <v>0</v>
      </c>
      <c r="EG582" s="222">
        <f t="shared" si="1502"/>
        <v>0</v>
      </c>
      <c r="EH582" s="222">
        <f t="shared" si="1503"/>
        <v>0</v>
      </c>
      <c r="EI582" s="222">
        <f t="shared" si="1504"/>
        <v>0</v>
      </c>
      <c r="EJ582" s="222">
        <f t="shared" si="1505"/>
        <v>0</v>
      </c>
      <c r="EK582" s="222">
        <f t="shared" si="1506"/>
        <v>0</v>
      </c>
      <c r="EL582" s="222">
        <f t="shared" si="1507"/>
        <v>0</v>
      </c>
      <c r="EM582" s="222">
        <f t="shared" si="1508"/>
        <v>0</v>
      </c>
      <c r="EN582" s="222">
        <f t="shared" si="1509"/>
        <v>0</v>
      </c>
      <c r="EO582" s="222">
        <f t="shared" si="1510"/>
        <v>0</v>
      </c>
      <c r="EP582" s="222">
        <f t="shared" si="1511"/>
        <v>0</v>
      </c>
      <c r="EQ582" s="222">
        <f t="shared" si="1512"/>
        <v>0</v>
      </c>
      <c r="ER582" s="222">
        <f t="shared" si="1513"/>
        <v>0</v>
      </c>
      <c r="ES582" s="222">
        <f t="shared" si="1514"/>
        <v>0</v>
      </c>
      <c r="ET582" s="222">
        <f t="shared" si="1515"/>
        <v>0</v>
      </c>
      <c r="EU582" s="222">
        <f t="shared" si="1516"/>
        <v>0</v>
      </c>
      <c r="EV582" s="222">
        <f t="shared" si="1517"/>
        <v>0</v>
      </c>
      <c r="EW582" s="222">
        <f t="shared" si="1518"/>
        <v>0</v>
      </c>
      <c r="EX582" s="222">
        <f t="shared" si="1519"/>
        <v>0</v>
      </c>
      <c r="EY582" s="222">
        <f t="shared" si="1520"/>
        <v>0</v>
      </c>
      <c r="EZ582" s="222">
        <f t="shared" si="1521"/>
        <v>0</v>
      </c>
      <c r="FA582" s="222">
        <f t="shared" si="1522"/>
        <v>0</v>
      </c>
      <c r="FB582" s="222">
        <f t="shared" si="1523"/>
        <v>0</v>
      </c>
      <c r="FC582" s="222">
        <f t="shared" si="1524"/>
        <v>0</v>
      </c>
      <c r="FD582" s="222">
        <f t="shared" si="1525"/>
        <v>0</v>
      </c>
      <c r="FE582" s="222">
        <f t="shared" si="1526"/>
        <v>0</v>
      </c>
      <c r="FF582" s="222">
        <f t="shared" si="1527"/>
        <v>0</v>
      </c>
      <c r="FG582" s="222">
        <f t="shared" si="1528"/>
        <v>0</v>
      </c>
      <c r="FH582" s="222">
        <f t="shared" si="1529"/>
        <v>0</v>
      </c>
      <c r="FI582" s="222">
        <f t="shared" si="1530"/>
        <v>0</v>
      </c>
      <c r="FJ582" s="222">
        <f t="shared" si="1531"/>
        <v>0</v>
      </c>
      <c r="FK582" s="222">
        <f t="shared" si="1532"/>
        <v>0</v>
      </c>
      <c r="FL582" s="222">
        <f t="shared" si="1533"/>
        <v>0</v>
      </c>
      <c r="FM582" s="222">
        <f t="shared" si="1534"/>
        <v>0</v>
      </c>
      <c r="FN582" s="222">
        <f t="shared" si="1535"/>
        <v>0</v>
      </c>
      <c r="FO582" s="222">
        <f t="shared" si="1536"/>
        <v>0</v>
      </c>
      <c r="FP582" s="222">
        <f t="shared" si="1537"/>
        <v>0</v>
      </c>
      <c r="FQ582" s="222">
        <f t="shared" si="1538"/>
        <v>0</v>
      </c>
      <c r="FR582" s="222">
        <f t="shared" si="1539"/>
        <v>0</v>
      </c>
      <c r="FS582" s="222">
        <f t="shared" si="1540"/>
        <v>0</v>
      </c>
      <c r="FT582" s="222">
        <f t="shared" si="1541"/>
        <v>0</v>
      </c>
      <c r="FU582" s="222">
        <f t="shared" si="1542"/>
        <v>0</v>
      </c>
      <c r="FV582" s="222">
        <f t="shared" si="1543"/>
        <v>0</v>
      </c>
      <c r="FW582" s="222">
        <f t="shared" si="1544"/>
        <v>0</v>
      </c>
      <c r="FX582" s="222">
        <f t="shared" si="1545"/>
        <v>0</v>
      </c>
      <c r="FY582" s="222">
        <f t="shared" si="1546"/>
        <v>0</v>
      </c>
      <c r="FZ582" s="222">
        <f t="shared" si="1547"/>
        <v>0</v>
      </c>
      <c r="GA582" s="222">
        <f t="shared" si="1548"/>
        <v>0</v>
      </c>
      <c r="GB582" s="222">
        <f t="shared" si="1549"/>
        <v>0</v>
      </c>
      <c r="GC582" s="222">
        <f t="shared" si="1550"/>
        <v>0</v>
      </c>
      <c r="GD582" s="222">
        <f t="shared" si="1551"/>
        <v>0</v>
      </c>
      <c r="GE582" s="222">
        <f t="shared" si="1552"/>
        <v>0</v>
      </c>
      <c r="GF582" s="222">
        <f t="shared" si="1553"/>
        <v>0</v>
      </c>
      <c r="GG582" s="222">
        <f t="shared" si="1554"/>
        <v>0</v>
      </c>
      <c r="GH582" s="222">
        <f t="shared" si="1555"/>
        <v>0</v>
      </c>
      <c r="GI582" s="222">
        <f t="shared" si="1556"/>
        <v>0</v>
      </c>
      <c r="GJ582" s="222">
        <f t="shared" si="1557"/>
        <v>0</v>
      </c>
      <c r="GK582" s="222">
        <f t="shared" si="1558"/>
        <v>0</v>
      </c>
      <c r="GL582" s="222">
        <f t="shared" si="1559"/>
        <v>0</v>
      </c>
      <c r="GM582" s="222">
        <f t="shared" si="1560"/>
        <v>0</v>
      </c>
      <c r="GN582" s="222">
        <f t="shared" si="1561"/>
        <v>0</v>
      </c>
      <c r="GO582" s="222">
        <f t="shared" si="1562"/>
        <v>0</v>
      </c>
      <c r="GP582" s="222">
        <f t="shared" si="1563"/>
        <v>0</v>
      </c>
      <c r="GQ582" s="222">
        <f t="shared" si="1564"/>
        <v>0</v>
      </c>
      <c r="GR582" s="222">
        <f t="shared" si="1565"/>
        <v>0</v>
      </c>
      <c r="GS582" s="222">
        <f t="shared" si="1566"/>
        <v>0</v>
      </c>
      <c r="GT582" s="222">
        <f t="shared" si="1567"/>
        <v>0</v>
      </c>
      <c r="GU582" s="222">
        <f t="shared" si="1568"/>
        <v>0</v>
      </c>
      <c r="GV582" s="222">
        <f t="shared" si="1569"/>
        <v>0</v>
      </c>
      <c r="GW582" s="222">
        <f t="shared" si="1570"/>
        <v>0</v>
      </c>
      <c r="GX582" s="222">
        <f t="shared" si="1571"/>
        <v>0</v>
      </c>
      <c r="GY582" s="222">
        <f t="shared" si="1572"/>
        <v>0</v>
      </c>
      <c r="GZ582" s="222">
        <f t="shared" si="1573"/>
        <v>0</v>
      </c>
      <c r="HA582" s="222">
        <f t="shared" si="1574"/>
        <v>0</v>
      </c>
      <c r="HB582" s="222">
        <f t="shared" si="1575"/>
        <v>0</v>
      </c>
      <c r="HC582" s="222">
        <f t="shared" si="1576"/>
        <v>0</v>
      </c>
      <c r="HD582" s="222">
        <f t="shared" si="1577"/>
        <v>0</v>
      </c>
      <c r="HE582" s="222">
        <f t="shared" si="1578"/>
        <v>0</v>
      </c>
      <c r="HF582" s="222">
        <f t="shared" si="1579"/>
        <v>0</v>
      </c>
      <c r="HG582" s="222">
        <f t="shared" si="1580"/>
        <v>0</v>
      </c>
      <c r="HH582" s="222">
        <f t="shared" si="1581"/>
        <v>0</v>
      </c>
      <c r="HI582" s="222">
        <f t="shared" si="1582"/>
        <v>0</v>
      </c>
      <c r="HJ582" s="222">
        <f t="shared" si="1583"/>
        <v>0</v>
      </c>
      <c r="HK582" s="222">
        <f t="shared" si="1584"/>
        <v>0</v>
      </c>
      <c r="HL582" s="222">
        <f t="shared" si="1585"/>
        <v>0</v>
      </c>
      <c r="HM582" s="222">
        <f t="shared" si="1586"/>
        <v>0</v>
      </c>
      <c r="HN582" s="222">
        <f t="shared" si="1587"/>
        <v>0</v>
      </c>
      <c r="HO582" s="222">
        <f t="shared" si="1588"/>
        <v>0</v>
      </c>
      <c r="HP582" s="222">
        <f t="shared" si="1589"/>
        <v>0</v>
      </c>
      <c r="HQ582" s="222">
        <f t="shared" si="1590"/>
        <v>0</v>
      </c>
      <c r="HR582" s="222">
        <f t="shared" si="1591"/>
        <v>0</v>
      </c>
      <c r="HS582" s="222">
        <f t="shared" si="1592"/>
        <v>0</v>
      </c>
      <c r="HT582" s="222">
        <f t="shared" si="1593"/>
        <v>0</v>
      </c>
      <c r="HU582" s="222">
        <f t="shared" si="1594"/>
        <v>0</v>
      </c>
      <c r="HV582" s="222">
        <f t="shared" si="1595"/>
        <v>0</v>
      </c>
      <c r="HW582" s="222">
        <f t="shared" si="1596"/>
        <v>0</v>
      </c>
      <c r="HX582" s="222">
        <f t="shared" si="1597"/>
        <v>0</v>
      </c>
      <c r="HY582" s="222">
        <f t="shared" si="1598"/>
        <v>0</v>
      </c>
      <c r="HZ582" s="222">
        <f t="shared" si="1599"/>
        <v>0</v>
      </c>
      <c r="IA582" s="222">
        <f t="shared" si="1600"/>
        <v>0</v>
      </c>
      <c r="IB582" s="222">
        <f t="shared" si="1601"/>
        <v>0</v>
      </c>
      <c r="IC582" s="222">
        <f t="shared" si="1602"/>
        <v>0</v>
      </c>
      <c r="ID582" s="222">
        <f t="shared" si="1603"/>
        <v>0</v>
      </c>
      <c r="IE582" s="222">
        <f t="shared" si="1604"/>
        <v>0</v>
      </c>
      <c r="IF582" s="222">
        <f t="shared" si="1605"/>
        <v>0</v>
      </c>
      <c r="IG582" s="222">
        <f t="shared" si="1606"/>
        <v>0</v>
      </c>
      <c r="IH582" s="222">
        <f t="shared" si="1607"/>
        <v>0</v>
      </c>
      <c r="II582" s="222">
        <f t="shared" si="1608"/>
        <v>0</v>
      </c>
      <c r="IJ582" s="222">
        <f t="shared" si="1609"/>
        <v>0</v>
      </c>
      <c r="IK582" s="222">
        <f t="shared" si="1610"/>
        <v>0</v>
      </c>
      <c r="IL582" s="222">
        <f t="shared" si="1611"/>
        <v>0</v>
      </c>
      <c r="IM582" s="222">
        <f t="shared" si="1612"/>
        <v>0</v>
      </c>
      <c r="IN582" s="222">
        <f t="shared" si="1613"/>
        <v>0</v>
      </c>
      <c r="IO582" s="222">
        <f t="shared" si="1614"/>
        <v>0</v>
      </c>
      <c r="IP582" s="222">
        <f t="shared" si="1615"/>
        <v>0</v>
      </c>
      <c r="IQ582" s="222">
        <f t="shared" si="1616"/>
        <v>0</v>
      </c>
      <c r="IR582" s="222">
        <f t="shared" si="1617"/>
        <v>0</v>
      </c>
      <c r="IS582" s="222">
        <f t="shared" si="1618"/>
        <v>0</v>
      </c>
      <c r="IT582" s="222">
        <f t="shared" si="1619"/>
        <v>0</v>
      </c>
      <c r="IU582" s="222">
        <f t="shared" si="1620"/>
        <v>0</v>
      </c>
      <c r="IV582" s="222">
        <f t="shared" si="1621"/>
        <v>0</v>
      </c>
      <c r="IW582" s="222">
        <f t="shared" si="1622"/>
        <v>0</v>
      </c>
      <c r="IX582" s="222">
        <f t="shared" si="1623"/>
        <v>0</v>
      </c>
      <c r="IY582" s="222">
        <f t="shared" si="1624"/>
        <v>0</v>
      </c>
      <c r="IZ582" s="222">
        <f t="shared" si="1625"/>
        <v>0</v>
      </c>
      <c r="JA582" s="222">
        <f t="shared" si="1626"/>
        <v>0</v>
      </c>
      <c r="JB582" s="222">
        <f t="shared" si="1627"/>
        <v>0</v>
      </c>
    </row>
    <row r="583" spans="2:262">
      <c r="B583" s="230">
        <v>222</v>
      </c>
      <c r="C583" s="229">
        <f t="shared" si="1628"/>
        <v>4.3359374999999934E-3</v>
      </c>
      <c r="D583" s="226">
        <f t="shared" ca="1" si="1371"/>
        <v>24.640671469455729</v>
      </c>
      <c r="E583" s="225">
        <f ca="1">HT361</f>
        <v>0.64067146945572817</v>
      </c>
      <c r="F583" s="224">
        <v>222</v>
      </c>
      <c r="G583" s="222">
        <f t="shared" si="1372"/>
        <v>0</v>
      </c>
      <c r="H583" s="222">
        <f t="shared" si="1373"/>
        <v>0</v>
      </c>
      <c r="I583" s="222">
        <f t="shared" si="1374"/>
        <v>0</v>
      </c>
      <c r="J583" s="222">
        <f t="shared" si="1375"/>
        <v>0</v>
      </c>
      <c r="K583" s="222">
        <f t="shared" si="1376"/>
        <v>0</v>
      </c>
      <c r="L583" s="222">
        <f t="shared" si="1377"/>
        <v>0</v>
      </c>
      <c r="M583" s="222">
        <f t="shared" si="1378"/>
        <v>0</v>
      </c>
      <c r="N583" s="222">
        <f t="shared" si="1379"/>
        <v>0</v>
      </c>
      <c r="O583" s="222">
        <f t="shared" si="1380"/>
        <v>0</v>
      </c>
      <c r="P583" s="222">
        <f t="shared" si="1381"/>
        <v>0</v>
      </c>
      <c r="Q583" s="222">
        <f t="shared" si="1382"/>
        <v>0</v>
      </c>
      <c r="R583" s="222">
        <f t="shared" si="1383"/>
        <v>0</v>
      </c>
      <c r="S583" s="222">
        <f t="shared" si="1384"/>
        <v>0</v>
      </c>
      <c r="T583" s="222">
        <f t="shared" si="1385"/>
        <v>0</v>
      </c>
      <c r="U583" s="222">
        <f t="shared" si="1386"/>
        <v>0</v>
      </c>
      <c r="V583" s="222">
        <f t="shared" si="1387"/>
        <v>0</v>
      </c>
      <c r="W583" s="222">
        <f t="shared" si="1388"/>
        <v>0</v>
      </c>
      <c r="X583" s="222">
        <f t="shared" si="1389"/>
        <v>0</v>
      </c>
      <c r="Y583" s="222">
        <f t="shared" si="1390"/>
        <v>0</v>
      </c>
      <c r="Z583" s="222">
        <f t="shared" si="1391"/>
        <v>0</v>
      </c>
      <c r="AA583" s="222">
        <f t="shared" si="1392"/>
        <v>0</v>
      </c>
      <c r="AB583" s="222">
        <f t="shared" si="1393"/>
        <v>0</v>
      </c>
      <c r="AC583" s="222">
        <f t="shared" si="1394"/>
        <v>0</v>
      </c>
      <c r="AD583" s="222">
        <f t="shared" si="1395"/>
        <v>0</v>
      </c>
      <c r="AE583" s="222">
        <f t="shared" si="1396"/>
        <v>0</v>
      </c>
      <c r="AF583" s="222">
        <f t="shared" si="1397"/>
        <v>0</v>
      </c>
      <c r="AG583" s="222">
        <f t="shared" si="1398"/>
        <v>0</v>
      </c>
      <c r="AH583" s="222">
        <f t="shared" si="1399"/>
        <v>0</v>
      </c>
      <c r="AI583" s="222">
        <f t="shared" si="1400"/>
        <v>0</v>
      </c>
      <c r="AJ583" s="222">
        <f t="shared" si="1401"/>
        <v>0</v>
      </c>
      <c r="AK583" s="222">
        <f t="shared" si="1402"/>
        <v>0</v>
      </c>
      <c r="AL583" s="222">
        <f t="shared" si="1403"/>
        <v>0</v>
      </c>
      <c r="AM583" s="222">
        <f t="shared" si="1404"/>
        <v>0</v>
      </c>
      <c r="AN583" s="222">
        <f t="shared" si="1405"/>
        <v>0</v>
      </c>
      <c r="AO583" s="222">
        <f t="shared" si="1406"/>
        <v>0</v>
      </c>
      <c r="AP583" s="222">
        <f t="shared" si="1407"/>
        <v>0</v>
      </c>
      <c r="AQ583" s="222">
        <f t="shared" si="1408"/>
        <v>0</v>
      </c>
      <c r="AR583" s="222">
        <f t="shared" si="1409"/>
        <v>0</v>
      </c>
      <c r="AS583" s="222">
        <f t="shared" si="1410"/>
        <v>0</v>
      </c>
      <c r="AT583" s="222">
        <f t="shared" si="1411"/>
        <v>0</v>
      </c>
      <c r="AU583" s="222">
        <f t="shared" si="1412"/>
        <v>0</v>
      </c>
      <c r="AV583" s="222">
        <f t="shared" si="1413"/>
        <v>0</v>
      </c>
      <c r="AW583" s="222">
        <f t="shared" si="1414"/>
        <v>0</v>
      </c>
      <c r="AX583" s="222">
        <f t="shared" si="1415"/>
        <v>0</v>
      </c>
      <c r="AY583" s="222">
        <f t="shared" si="1416"/>
        <v>0</v>
      </c>
      <c r="AZ583" s="222">
        <f t="shared" si="1417"/>
        <v>0</v>
      </c>
      <c r="BA583" s="222">
        <f t="shared" si="1418"/>
        <v>0</v>
      </c>
      <c r="BB583" s="222">
        <f t="shared" si="1419"/>
        <v>0</v>
      </c>
      <c r="BC583" s="222">
        <f t="shared" si="1420"/>
        <v>0</v>
      </c>
      <c r="BD583" s="222">
        <f t="shared" si="1421"/>
        <v>0</v>
      </c>
      <c r="BE583" s="222">
        <f t="shared" si="1422"/>
        <v>0</v>
      </c>
      <c r="BF583" s="222">
        <f t="shared" si="1423"/>
        <v>0</v>
      </c>
      <c r="BG583" s="222">
        <f t="shared" si="1424"/>
        <v>0</v>
      </c>
      <c r="BH583" s="222">
        <f t="shared" si="1425"/>
        <v>0</v>
      </c>
      <c r="BI583" s="222">
        <f t="shared" si="1426"/>
        <v>0</v>
      </c>
      <c r="BJ583" s="222">
        <f t="shared" si="1427"/>
        <v>0</v>
      </c>
      <c r="BK583" s="222">
        <f t="shared" si="1428"/>
        <v>0</v>
      </c>
      <c r="BL583" s="222">
        <f t="shared" si="1429"/>
        <v>0</v>
      </c>
      <c r="BM583" s="222">
        <f t="shared" si="1430"/>
        <v>0</v>
      </c>
      <c r="BN583" s="222">
        <f t="shared" si="1431"/>
        <v>0</v>
      </c>
      <c r="BO583" s="222">
        <f t="shared" si="1432"/>
        <v>0</v>
      </c>
      <c r="BP583" s="222">
        <f t="shared" si="1433"/>
        <v>0</v>
      </c>
      <c r="BQ583" s="222">
        <f t="shared" si="1434"/>
        <v>0</v>
      </c>
      <c r="BR583" s="222">
        <f t="shared" si="1435"/>
        <v>0</v>
      </c>
      <c r="BS583" s="222">
        <f t="shared" si="1436"/>
        <v>0</v>
      </c>
      <c r="BT583" s="222">
        <f t="shared" si="1437"/>
        <v>0</v>
      </c>
      <c r="BU583" s="222">
        <f t="shared" si="1438"/>
        <v>0</v>
      </c>
      <c r="BV583" s="222">
        <f t="shared" si="1439"/>
        <v>0</v>
      </c>
      <c r="BW583" s="222">
        <f t="shared" si="1440"/>
        <v>0</v>
      </c>
      <c r="BX583" s="222">
        <f t="shared" si="1441"/>
        <v>0</v>
      </c>
      <c r="BY583" s="222">
        <f t="shared" si="1442"/>
        <v>0</v>
      </c>
      <c r="BZ583" s="222">
        <f t="shared" si="1443"/>
        <v>0</v>
      </c>
      <c r="CA583" s="222">
        <f t="shared" si="1444"/>
        <v>0</v>
      </c>
      <c r="CB583" s="222">
        <f t="shared" si="1445"/>
        <v>0</v>
      </c>
      <c r="CC583" s="222">
        <f t="shared" si="1446"/>
        <v>0</v>
      </c>
      <c r="CD583" s="222">
        <f t="shared" si="1447"/>
        <v>0</v>
      </c>
      <c r="CE583" s="222">
        <f t="shared" si="1448"/>
        <v>0</v>
      </c>
      <c r="CF583" s="222">
        <f t="shared" si="1449"/>
        <v>0</v>
      </c>
      <c r="CG583" s="222">
        <f t="shared" si="1450"/>
        <v>0</v>
      </c>
      <c r="CH583" s="222">
        <f t="shared" si="1451"/>
        <v>0</v>
      </c>
      <c r="CI583" s="222">
        <f t="shared" si="1452"/>
        <v>0</v>
      </c>
      <c r="CJ583" s="222">
        <f t="shared" si="1453"/>
        <v>0</v>
      </c>
      <c r="CK583" s="222">
        <f t="shared" si="1454"/>
        <v>0</v>
      </c>
      <c r="CL583" s="222">
        <f t="shared" si="1455"/>
        <v>0</v>
      </c>
      <c r="CM583" s="222">
        <f t="shared" si="1456"/>
        <v>0</v>
      </c>
      <c r="CN583" s="222">
        <f t="shared" si="1457"/>
        <v>0</v>
      </c>
      <c r="CO583" s="222">
        <f t="shared" si="1458"/>
        <v>0</v>
      </c>
      <c r="CP583" s="222">
        <f t="shared" si="1459"/>
        <v>0</v>
      </c>
      <c r="CQ583" s="222">
        <f t="shared" si="1460"/>
        <v>0</v>
      </c>
      <c r="CR583" s="222">
        <f t="shared" si="1461"/>
        <v>0</v>
      </c>
      <c r="CS583" s="222">
        <f t="shared" si="1462"/>
        <v>0</v>
      </c>
      <c r="CT583" s="222">
        <f t="shared" si="1463"/>
        <v>0</v>
      </c>
      <c r="CU583" s="222">
        <f t="shared" si="1464"/>
        <v>0</v>
      </c>
      <c r="CV583" s="222">
        <f t="shared" si="1465"/>
        <v>0</v>
      </c>
      <c r="CW583" s="222">
        <f t="shared" si="1466"/>
        <v>0</v>
      </c>
      <c r="CX583" s="222">
        <f t="shared" si="1467"/>
        <v>0</v>
      </c>
      <c r="CY583" s="222">
        <f t="shared" si="1468"/>
        <v>0</v>
      </c>
      <c r="CZ583" s="222">
        <f t="shared" si="1469"/>
        <v>0</v>
      </c>
      <c r="DA583" s="222">
        <f t="shared" si="1470"/>
        <v>0</v>
      </c>
      <c r="DB583" s="222">
        <f t="shared" si="1471"/>
        <v>0</v>
      </c>
      <c r="DC583" s="222">
        <f t="shared" si="1472"/>
        <v>0</v>
      </c>
      <c r="DD583" s="222">
        <f t="shared" si="1473"/>
        <v>0</v>
      </c>
      <c r="DE583" s="222">
        <f t="shared" si="1474"/>
        <v>0</v>
      </c>
      <c r="DF583" s="222">
        <f t="shared" si="1475"/>
        <v>0</v>
      </c>
      <c r="DG583" s="222">
        <f t="shared" si="1476"/>
        <v>0</v>
      </c>
      <c r="DH583" s="222">
        <f t="shared" si="1477"/>
        <v>0</v>
      </c>
      <c r="DI583" s="222">
        <f t="shared" si="1478"/>
        <v>0</v>
      </c>
      <c r="DJ583" s="222">
        <f t="shared" si="1479"/>
        <v>0</v>
      </c>
      <c r="DK583" s="222">
        <f t="shared" si="1480"/>
        <v>0</v>
      </c>
      <c r="DL583" s="222">
        <f t="shared" si="1481"/>
        <v>0</v>
      </c>
      <c r="DM583" s="222">
        <f t="shared" si="1482"/>
        <v>0</v>
      </c>
      <c r="DN583" s="222">
        <f t="shared" si="1483"/>
        <v>0</v>
      </c>
      <c r="DO583" s="222">
        <f t="shared" si="1484"/>
        <v>0</v>
      </c>
      <c r="DP583" s="222">
        <f t="shared" si="1485"/>
        <v>0</v>
      </c>
      <c r="DQ583" s="222">
        <f t="shared" si="1486"/>
        <v>0</v>
      </c>
      <c r="DR583" s="222">
        <f t="shared" si="1487"/>
        <v>0</v>
      </c>
      <c r="DS583" s="222">
        <f t="shared" si="1488"/>
        <v>0</v>
      </c>
      <c r="DT583" s="222">
        <f t="shared" si="1489"/>
        <v>0</v>
      </c>
      <c r="DU583" s="222">
        <f t="shared" si="1490"/>
        <v>0</v>
      </c>
      <c r="DV583" s="222">
        <f t="shared" si="1491"/>
        <v>0</v>
      </c>
      <c r="DW583" s="222">
        <f t="shared" si="1492"/>
        <v>0</v>
      </c>
      <c r="DX583" s="222">
        <f t="shared" si="1493"/>
        <v>0</v>
      </c>
      <c r="DY583" s="222">
        <f t="shared" si="1494"/>
        <v>0</v>
      </c>
      <c r="DZ583" s="222">
        <f t="shared" si="1495"/>
        <v>0</v>
      </c>
      <c r="EA583" s="222">
        <f t="shared" si="1496"/>
        <v>0</v>
      </c>
      <c r="EB583" s="222">
        <f t="shared" si="1497"/>
        <v>0</v>
      </c>
      <c r="EC583" s="222">
        <f t="shared" si="1498"/>
        <v>0</v>
      </c>
      <c r="ED583" s="222">
        <f t="shared" si="1499"/>
        <v>0</v>
      </c>
      <c r="EE583" s="222">
        <f t="shared" si="1500"/>
        <v>0</v>
      </c>
      <c r="EF583" s="222">
        <f t="shared" si="1501"/>
        <v>0</v>
      </c>
      <c r="EG583" s="222">
        <f t="shared" si="1502"/>
        <v>0</v>
      </c>
      <c r="EH583" s="222">
        <f t="shared" si="1503"/>
        <v>0</v>
      </c>
      <c r="EI583" s="222">
        <f t="shared" si="1504"/>
        <v>0</v>
      </c>
      <c r="EJ583" s="222">
        <f t="shared" si="1505"/>
        <v>0</v>
      </c>
      <c r="EK583" s="222">
        <f t="shared" si="1506"/>
        <v>0</v>
      </c>
      <c r="EL583" s="222">
        <f t="shared" si="1507"/>
        <v>0</v>
      </c>
      <c r="EM583" s="222">
        <f t="shared" si="1508"/>
        <v>0</v>
      </c>
      <c r="EN583" s="222">
        <f t="shared" si="1509"/>
        <v>0</v>
      </c>
      <c r="EO583" s="222">
        <f t="shared" si="1510"/>
        <v>0</v>
      </c>
      <c r="EP583" s="222">
        <f t="shared" si="1511"/>
        <v>0</v>
      </c>
      <c r="EQ583" s="222">
        <f t="shared" si="1512"/>
        <v>0</v>
      </c>
      <c r="ER583" s="222">
        <f t="shared" si="1513"/>
        <v>0</v>
      </c>
      <c r="ES583" s="222">
        <f t="shared" si="1514"/>
        <v>0</v>
      </c>
      <c r="ET583" s="222">
        <f t="shared" si="1515"/>
        <v>0</v>
      </c>
      <c r="EU583" s="222">
        <f t="shared" si="1516"/>
        <v>0</v>
      </c>
      <c r="EV583" s="222">
        <f t="shared" si="1517"/>
        <v>0</v>
      </c>
      <c r="EW583" s="222">
        <f t="shared" si="1518"/>
        <v>0</v>
      </c>
      <c r="EX583" s="222">
        <f t="shared" si="1519"/>
        <v>0</v>
      </c>
      <c r="EY583" s="222">
        <f t="shared" si="1520"/>
        <v>0</v>
      </c>
      <c r="EZ583" s="222">
        <f t="shared" si="1521"/>
        <v>0</v>
      </c>
      <c r="FA583" s="222">
        <f t="shared" si="1522"/>
        <v>0</v>
      </c>
      <c r="FB583" s="222">
        <f t="shared" si="1523"/>
        <v>0</v>
      </c>
      <c r="FC583" s="222">
        <f t="shared" si="1524"/>
        <v>0</v>
      </c>
      <c r="FD583" s="222">
        <f t="shared" si="1525"/>
        <v>0</v>
      </c>
      <c r="FE583" s="222">
        <f t="shared" si="1526"/>
        <v>0</v>
      </c>
      <c r="FF583" s="222">
        <f t="shared" si="1527"/>
        <v>0</v>
      </c>
      <c r="FG583" s="222">
        <f t="shared" si="1528"/>
        <v>0</v>
      </c>
      <c r="FH583" s="222">
        <f t="shared" si="1529"/>
        <v>0</v>
      </c>
      <c r="FI583" s="222">
        <f t="shared" si="1530"/>
        <v>0</v>
      </c>
      <c r="FJ583" s="222">
        <f t="shared" si="1531"/>
        <v>0</v>
      </c>
      <c r="FK583" s="222">
        <f t="shared" si="1532"/>
        <v>0</v>
      </c>
      <c r="FL583" s="222">
        <f t="shared" si="1533"/>
        <v>0</v>
      </c>
      <c r="FM583" s="222">
        <f t="shared" si="1534"/>
        <v>0</v>
      </c>
      <c r="FN583" s="222">
        <f t="shared" si="1535"/>
        <v>0</v>
      </c>
      <c r="FO583" s="222">
        <f t="shared" si="1536"/>
        <v>0</v>
      </c>
      <c r="FP583" s="222">
        <f t="shared" si="1537"/>
        <v>0</v>
      </c>
      <c r="FQ583" s="222">
        <f t="shared" si="1538"/>
        <v>0</v>
      </c>
      <c r="FR583" s="222">
        <f t="shared" si="1539"/>
        <v>0</v>
      </c>
      <c r="FS583" s="222">
        <f t="shared" si="1540"/>
        <v>0</v>
      </c>
      <c r="FT583" s="222">
        <f t="shared" si="1541"/>
        <v>0</v>
      </c>
      <c r="FU583" s="222">
        <f t="shared" si="1542"/>
        <v>0</v>
      </c>
      <c r="FV583" s="222">
        <f t="shared" si="1543"/>
        <v>0</v>
      </c>
      <c r="FW583" s="222">
        <f t="shared" si="1544"/>
        <v>0</v>
      </c>
      <c r="FX583" s="222">
        <f t="shared" si="1545"/>
        <v>0</v>
      </c>
      <c r="FY583" s="222">
        <f t="shared" si="1546"/>
        <v>0</v>
      </c>
      <c r="FZ583" s="222">
        <f t="shared" si="1547"/>
        <v>0</v>
      </c>
      <c r="GA583" s="222">
        <f t="shared" si="1548"/>
        <v>0</v>
      </c>
      <c r="GB583" s="222">
        <f t="shared" si="1549"/>
        <v>0</v>
      </c>
      <c r="GC583" s="222">
        <f t="shared" si="1550"/>
        <v>0</v>
      </c>
      <c r="GD583" s="222">
        <f t="shared" si="1551"/>
        <v>0</v>
      </c>
      <c r="GE583" s="222">
        <f t="shared" si="1552"/>
        <v>0</v>
      </c>
      <c r="GF583" s="222">
        <f t="shared" si="1553"/>
        <v>0</v>
      </c>
      <c r="GG583" s="222">
        <f t="shared" si="1554"/>
        <v>0</v>
      </c>
      <c r="GH583" s="222">
        <f t="shared" si="1555"/>
        <v>0</v>
      </c>
      <c r="GI583" s="222">
        <f t="shared" si="1556"/>
        <v>0</v>
      </c>
      <c r="GJ583" s="222">
        <f t="shared" si="1557"/>
        <v>0</v>
      </c>
      <c r="GK583" s="222">
        <f t="shared" si="1558"/>
        <v>0</v>
      </c>
      <c r="GL583" s="222">
        <f t="shared" si="1559"/>
        <v>0</v>
      </c>
      <c r="GM583" s="222">
        <f t="shared" si="1560"/>
        <v>0</v>
      </c>
      <c r="GN583" s="222">
        <f t="shared" si="1561"/>
        <v>0</v>
      </c>
      <c r="GO583" s="222">
        <f t="shared" si="1562"/>
        <v>0</v>
      </c>
      <c r="GP583" s="222">
        <f t="shared" si="1563"/>
        <v>0</v>
      </c>
      <c r="GQ583" s="222">
        <f t="shared" si="1564"/>
        <v>0</v>
      </c>
      <c r="GR583" s="222">
        <f t="shared" si="1565"/>
        <v>0</v>
      </c>
      <c r="GS583" s="222">
        <f t="shared" si="1566"/>
        <v>0</v>
      </c>
      <c r="GT583" s="222">
        <f t="shared" si="1567"/>
        <v>0</v>
      </c>
      <c r="GU583" s="222">
        <f t="shared" si="1568"/>
        <v>0</v>
      </c>
      <c r="GV583" s="222">
        <f t="shared" si="1569"/>
        <v>0</v>
      </c>
      <c r="GW583" s="222">
        <f t="shared" si="1570"/>
        <v>0</v>
      </c>
      <c r="GX583" s="222">
        <f t="shared" si="1571"/>
        <v>0</v>
      </c>
      <c r="GY583" s="222">
        <f t="shared" si="1572"/>
        <v>0</v>
      </c>
      <c r="GZ583" s="222">
        <f t="shared" si="1573"/>
        <v>0</v>
      </c>
      <c r="HA583" s="222">
        <f t="shared" si="1574"/>
        <v>0</v>
      </c>
      <c r="HB583" s="222">
        <f t="shared" si="1575"/>
        <v>0</v>
      </c>
      <c r="HC583" s="222">
        <f t="shared" si="1576"/>
        <v>0</v>
      </c>
      <c r="HD583" s="222">
        <f t="shared" si="1577"/>
        <v>0</v>
      </c>
      <c r="HE583" s="222">
        <f t="shared" si="1578"/>
        <v>0</v>
      </c>
      <c r="HF583" s="222">
        <f t="shared" si="1579"/>
        <v>0</v>
      </c>
      <c r="HG583" s="222">
        <f t="shared" si="1580"/>
        <v>0</v>
      </c>
      <c r="HH583" s="222">
        <f t="shared" si="1581"/>
        <v>0</v>
      </c>
      <c r="HI583" s="222">
        <f t="shared" si="1582"/>
        <v>0</v>
      </c>
      <c r="HJ583" s="222">
        <f t="shared" si="1583"/>
        <v>0</v>
      </c>
      <c r="HK583" s="222">
        <f t="shared" si="1584"/>
        <v>0</v>
      </c>
      <c r="HL583" s="222">
        <f t="shared" si="1585"/>
        <v>0</v>
      </c>
      <c r="HM583" s="222">
        <f t="shared" si="1586"/>
        <v>0</v>
      </c>
      <c r="HN583" s="222">
        <f t="shared" si="1587"/>
        <v>0</v>
      </c>
      <c r="HO583" s="222">
        <f t="shared" si="1588"/>
        <v>0</v>
      </c>
      <c r="HP583" s="222">
        <f t="shared" si="1589"/>
        <v>0</v>
      </c>
      <c r="HQ583" s="222">
        <f t="shared" si="1590"/>
        <v>0</v>
      </c>
      <c r="HR583" s="222">
        <f t="shared" si="1591"/>
        <v>0</v>
      </c>
      <c r="HS583" s="222">
        <f t="shared" si="1592"/>
        <v>0</v>
      </c>
      <c r="HT583" s="222">
        <f t="shared" si="1593"/>
        <v>0</v>
      </c>
      <c r="HU583" s="222">
        <f t="shared" si="1594"/>
        <v>0</v>
      </c>
      <c r="HV583" s="222">
        <f t="shared" si="1595"/>
        <v>0</v>
      </c>
      <c r="HW583" s="222">
        <f t="shared" si="1596"/>
        <v>0</v>
      </c>
      <c r="HX583" s="222">
        <f t="shared" si="1597"/>
        <v>0</v>
      </c>
      <c r="HY583" s="222">
        <f t="shared" si="1598"/>
        <v>0</v>
      </c>
      <c r="HZ583" s="222">
        <f t="shared" si="1599"/>
        <v>0</v>
      </c>
      <c r="IA583" s="222">
        <f t="shared" si="1600"/>
        <v>0</v>
      </c>
      <c r="IB583" s="222">
        <f t="shared" si="1601"/>
        <v>0</v>
      </c>
      <c r="IC583" s="222">
        <f t="shared" si="1602"/>
        <v>0</v>
      </c>
      <c r="ID583" s="222">
        <f t="shared" si="1603"/>
        <v>0</v>
      </c>
      <c r="IE583" s="222">
        <f t="shared" si="1604"/>
        <v>0</v>
      </c>
      <c r="IF583" s="222">
        <f t="shared" si="1605"/>
        <v>0</v>
      </c>
      <c r="IG583" s="222">
        <f t="shared" si="1606"/>
        <v>0</v>
      </c>
      <c r="IH583" s="222">
        <f t="shared" si="1607"/>
        <v>0</v>
      </c>
      <c r="II583" s="222">
        <f t="shared" si="1608"/>
        <v>0</v>
      </c>
      <c r="IJ583" s="222">
        <f t="shared" si="1609"/>
        <v>0</v>
      </c>
      <c r="IK583" s="222">
        <f t="shared" si="1610"/>
        <v>0</v>
      </c>
      <c r="IL583" s="222">
        <f t="shared" si="1611"/>
        <v>0</v>
      </c>
      <c r="IM583" s="222">
        <f t="shared" si="1612"/>
        <v>0</v>
      </c>
      <c r="IN583" s="222">
        <f t="shared" si="1613"/>
        <v>0</v>
      </c>
      <c r="IO583" s="222">
        <f t="shared" si="1614"/>
        <v>0</v>
      </c>
      <c r="IP583" s="222">
        <f t="shared" si="1615"/>
        <v>0</v>
      </c>
      <c r="IQ583" s="222">
        <f t="shared" si="1616"/>
        <v>0</v>
      </c>
      <c r="IR583" s="222">
        <f t="shared" si="1617"/>
        <v>0</v>
      </c>
      <c r="IS583" s="222">
        <f t="shared" si="1618"/>
        <v>0</v>
      </c>
      <c r="IT583" s="222">
        <f t="shared" si="1619"/>
        <v>0</v>
      </c>
      <c r="IU583" s="222">
        <f t="shared" si="1620"/>
        <v>0</v>
      </c>
      <c r="IV583" s="222">
        <f t="shared" si="1621"/>
        <v>0</v>
      </c>
      <c r="IW583" s="222">
        <f t="shared" si="1622"/>
        <v>0</v>
      </c>
      <c r="IX583" s="222">
        <f t="shared" si="1623"/>
        <v>0</v>
      </c>
      <c r="IY583" s="222">
        <f t="shared" si="1624"/>
        <v>0</v>
      </c>
      <c r="IZ583" s="222">
        <f t="shared" si="1625"/>
        <v>0</v>
      </c>
      <c r="JA583" s="222">
        <f t="shared" si="1626"/>
        <v>0</v>
      </c>
      <c r="JB583" s="222">
        <f t="shared" si="1627"/>
        <v>0</v>
      </c>
    </row>
    <row r="584" spans="2:262">
      <c r="B584" s="230">
        <v>223</v>
      </c>
      <c r="C584" s="229">
        <f t="shared" si="1628"/>
        <v>4.355468749999993E-3</v>
      </c>
      <c r="D584" s="226">
        <f t="shared" ca="1" si="1371"/>
        <v>24.648087744855168</v>
      </c>
      <c r="E584" s="225">
        <f ca="1">HU361</f>
        <v>0.64808774485516729</v>
      </c>
      <c r="F584" s="224">
        <v>223</v>
      </c>
      <c r="G584" s="222">
        <f t="shared" si="1372"/>
        <v>0</v>
      </c>
      <c r="H584" s="222">
        <f t="shared" si="1373"/>
        <v>0</v>
      </c>
      <c r="I584" s="222">
        <f t="shared" si="1374"/>
        <v>0</v>
      </c>
      <c r="J584" s="222">
        <f t="shared" si="1375"/>
        <v>0</v>
      </c>
      <c r="K584" s="222">
        <f t="shared" si="1376"/>
        <v>0</v>
      </c>
      <c r="L584" s="222">
        <f t="shared" si="1377"/>
        <v>0</v>
      </c>
      <c r="M584" s="222">
        <f t="shared" si="1378"/>
        <v>0</v>
      </c>
      <c r="N584" s="222">
        <f t="shared" si="1379"/>
        <v>0</v>
      </c>
      <c r="O584" s="222">
        <f t="shared" si="1380"/>
        <v>0</v>
      </c>
      <c r="P584" s="222">
        <f t="shared" si="1381"/>
        <v>0</v>
      </c>
      <c r="Q584" s="222">
        <f t="shared" si="1382"/>
        <v>0</v>
      </c>
      <c r="R584" s="222">
        <f t="shared" si="1383"/>
        <v>0</v>
      </c>
      <c r="S584" s="222">
        <f t="shared" si="1384"/>
        <v>0</v>
      </c>
      <c r="T584" s="222">
        <f t="shared" si="1385"/>
        <v>0</v>
      </c>
      <c r="U584" s="222">
        <f t="shared" si="1386"/>
        <v>0</v>
      </c>
      <c r="V584" s="222">
        <f t="shared" si="1387"/>
        <v>0</v>
      </c>
      <c r="W584" s="222">
        <f t="shared" si="1388"/>
        <v>0</v>
      </c>
      <c r="X584" s="222">
        <f t="shared" si="1389"/>
        <v>0</v>
      </c>
      <c r="Y584" s="222">
        <f t="shared" si="1390"/>
        <v>0</v>
      </c>
      <c r="Z584" s="222">
        <f t="shared" si="1391"/>
        <v>0</v>
      </c>
      <c r="AA584" s="222">
        <f t="shared" si="1392"/>
        <v>0</v>
      </c>
      <c r="AB584" s="222">
        <f t="shared" si="1393"/>
        <v>0</v>
      </c>
      <c r="AC584" s="222">
        <f t="shared" si="1394"/>
        <v>0</v>
      </c>
      <c r="AD584" s="222">
        <f t="shared" si="1395"/>
        <v>0</v>
      </c>
      <c r="AE584" s="222">
        <f t="shared" si="1396"/>
        <v>0</v>
      </c>
      <c r="AF584" s="222">
        <f t="shared" si="1397"/>
        <v>0</v>
      </c>
      <c r="AG584" s="222">
        <f t="shared" si="1398"/>
        <v>0</v>
      </c>
      <c r="AH584" s="222">
        <f t="shared" si="1399"/>
        <v>0</v>
      </c>
      <c r="AI584" s="222">
        <f t="shared" si="1400"/>
        <v>0</v>
      </c>
      <c r="AJ584" s="222">
        <f t="shared" si="1401"/>
        <v>0</v>
      </c>
      <c r="AK584" s="222">
        <f t="shared" si="1402"/>
        <v>0</v>
      </c>
      <c r="AL584" s="222">
        <f t="shared" si="1403"/>
        <v>0</v>
      </c>
      <c r="AM584" s="222">
        <f t="shared" si="1404"/>
        <v>0</v>
      </c>
      <c r="AN584" s="222">
        <f t="shared" si="1405"/>
        <v>0</v>
      </c>
      <c r="AO584" s="222">
        <f t="shared" si="1406"/>
        <v>0</v>
      </c>
      <c r="AP584" s="222">
        <f t="shared" si="1407"/>
        <v>0</v>
      </c>
      <c r="AQ584" s="222">
        <f t="shared" si="1408"/>
        <v>0</v>
      </c>
      <c r="AR584" s="222">
        <f t="shared" si="1409"/>
        <v>0</v>
      </c>
      <c r="AS584" s="222">
        <f t="shared" si="1410"/>
        <v>0</v>
      </c>
      <c r="AT584" s="222">
        <f t="shared" si="1411"/>
        <v>0</v>
      </c>
      <c r="AU584" s="222">
        <f t="shared" si="1412"/>
        <v>0</v>
      </c>
      <c r="AV584" s="222">
        <f t="shared" si="1413"/>
        <v>0</v>
      </c>
      <c r="AW584" s="222">
        <f t="shared" si="1414"/>
        <v>0</v>
      </c>
      <c r="AX584" s="222">
        <f t="shared" si="1415"/>
        <v>0</v>
      </c>
      <c r="AY584" s="222">
        <f t="shared" si="1416"/>
        <v>0</v>
      </c>
      <c r="AZ584" s="222">
        <f t="shared" si="1417"/>
        <v>0</v>
      </c>
      <c r="BA584" s="222">
        <f t="shared" si="1418"/>
        <v>0</v>
      </c>
      <c r="BB584" s="222">
        <f t="shared" si="1419"/>
        <v>0</v>
      </c>
      <c r="BC584" s="222">
        <f t="shared" si="1420"/>
        <v>0</v>
      </c>
      <c r="BD584" s="222">
        <f t="shared" si="1421"/>
        <v>0</v>
      </c>
      <c r="BE584" s="222">
        <f t="shared" si="1422"/>
        <v>0</v>
      </c>
      <c r="BF584" s="222">
        <f t="shared" si="1423"/>
        <v>0</v>
      </c>
      <c r="BG584" s="222">
        <f t="shared" si="1424"/>
        <v>0</v>
      </c>
      <c r="BH584" s="222">
        <f t="shared" si="1425"/>
        <v>0</v>
      </c>
      <c r="BI584" s="222">
        <f t="shared" si="1426"/>
        <v>0</v>
      </c>
      <c r="BJ584" s="222">
        <f t="shared" si="1427"/>
        <v>0</v>
      </c>
      <c r="BK584" s="222">
        <f t="shared" si="1428"/>
        <v>0</v>
      </c>
      <c r="BL584" s="222">
        <f t="shared" si="1429"/>
        <v>0</v>
      </c>
      <c r="BM584" s="222">
        <f t="shared" si="1430"/>
        <v>0</v>
      </c>
      <c r="BN584" s="222">
        <f t="shared" si="1431"/>
        <v>0</v>
      </c>
      <c r="BO584" s="222">
        <f t="shared" si="1432"/>
        <v>0</v>
      </c>
      <c r="BP584" s="222">
        <f t="shared" si="1433"/>
        <v>0</v>
      </c>
      <c r="BQ584" s="222">
        <f t="shared" si="1434"/>
        <v>0</v>
      </c>
      <c r="BR584" s="222">
        <f t="shared" si="1435"/>
        <v>0</v>
      </c>
      <c r="BS584" s="222">
        <f t="shared" si="1436"/>
        <v>0</v>
      </c>
      <c r="BT584" s="222">
        <f t="shared" si="1437"/>
        <v>0</v>
      </c>
      <c r="BU584" s="222">
        <f t="shared" si="1438"/>
        <v>0</v>
      </c>
      <c r="BV584" s="222">
        <f t="shared" si="1439"/>
        <v>0</v>
      </c>
      <c r="BW584" s="222">
        <f t="shared" si="1440"/>
        <v>0</v>
      </c>
      <c r="BX584" s="222">
        <f t="shared" si="1441"/>
        <v>0</v>
      </c>
      <c r="BY584" s="222">
        <f t="shared" si="1442"/>
        <v>0</v>
      </c>
      <c r="BZ584" s="222">
        <f t="shared" si="1443"/>
        <v>0</v>
      </c>
      <c r="CA584" s="222">
        <f t="shared" si="1444"/>
        <v>0</v>
      </c>
      <c r="CB584" s="222">
        <f t="shared" si="1445"/>
        <v>0</v>
      </c>
      <c r="CC584" s="222">
        <f t="shared" si="1446"/>
        <v>0</v>
      </c>
      <c r="CD584" s="222">
        <f t="shared" si="1447"/>
        <v>0</v>
      </c>
      <c r="CE584" s="222">
        <f t="shared" si="1448"/>
        <v>0</v>
      </c>
      <c r="CF584" s="222">
        <f t="shared" si="1449"/>
        <v>0</v>
      </c>
      <c r="CG584" s="222">
        <f t="shared" si="1450"/>
        <v>0</v>
      </c>
      <c r="CH584" s="222">
        <f t="shared" si="1451"/>
        <v>0</v>
      </c>
      <c r="CI584" s="222">
        <f t="shared" si="1452"/>
        <v>0</v>
      </c>
      <c r="CJ584" s="222">
        <f t="shared" si="1453"/>
        <v>0</v>
      </c>
      <c r="CK584" s="222">
        <f t="shared" si="1454"/>
        <v>0</v>
      </c>
      <c r="CL584" s="222">
        <f t="shared" si="1455"/>
        <v>0</v>
      </c>
      <c r="CM584" s="222">
        <f t="shared" si="1456"/>
        <v>0</v>
      </c>
      <c r="CN584" s="222">
        <f t="shared" si="1457"/>
        <v>0</v>
      </c>
      <c r="CO584" s="222">
        <f t="shared" si="1458"/>
        <v>0</v>
      </c>
      <c r="CP584" s="222">
        <f t="shared" si="1459"/>
        <v>0</v>
      </c>
      <c r="CQ584" s="222">
        <f t="shared" si="1460"/>
        <v>0</v>
      </c>
      <c r="CR584" s="222">
        <f t="shared" si="1461"/>
        <v>0</v>
      </c>
      <c r="CS584" s="222">
        <f t="shared" si="1462"/>
        <v>0</v>
      </c>
      <c r="CT584" s="222">
        <f t="shared" si="1463"/>
        <v>0</v>
      </c>
      <c r="CU584" s="222">
        <f t="shared" si="1464"/>
        <v>0</v>
      </c>
      <c r="CV584" s="222">
        <f t="shared" si="1465"/>
        <v>0</v>
      </c>
      <c r="CW584" s="222">
        <f t="shared" si="1466"/>
        <v>0</v>
      </c>
      <c r="CX584" s="222">
        <f t="shared" si="1467"/>
        <v>0</v>
      </c>
      <c r="CY584" s="222">
        <f t="shared" si="1468"/>
        <v>0</v>
      </c>
      <c r="CZ584" s="222">
        <f t="shared" si="1469"/>
        <v>0</v>
      </c>
      <c r="DA584" s="222">
        <f t="shared" si="1470"/>
        <v>0</v>
      </c>
      <c r="DB584" s="222">
        <f t="shared" si="1471"/>
        <v>0</v>
      </c>
      <c r="DC584" s="222">
        <f t="shared" si="1472"/>
        <v>0</v>
      </c>
      <c r="DD584" s="222">
        <f t="shared" si="1473"/>
        <v>0</v>
      </c>
      <c r="DE584" s="222">
        <f t="shared" si="1474"/>
        <v>0</v>
      </c>
      <c r="DF584" s="222">
        <f t="shared" si="1475"/>
        <v>0</v>
      </c>
      <c r="DG584" s="222">
        <f t="shared" si="1476"/>
        <v>0</v>
      </c>
      <c r="DH584" s="222">
        <f t="shared" si="1477"/>
        <v>0</v>
      </c>
      <c r="DI584" s="222">
        <f t="shared" si="1478"/>
        <v>0</v>
      </c>
      <c r="DJ584" s="222">
        <f t="shared" si="1479"/>
        <v>0</v>
      </c>
      <c r="DK584" s="222">
        <f t="shared" si="1480"/>
        <v>0</v>
      </c>
      <c r="DL584" s="222">
        <f t="shared" si="1481"/>
        <v>0</v>
      </c>
      <c r="DM584" s="222">
        <f t="shared" si="1482"/>
        <v>0</v>
      </c>
      <c r="DN584" s="222">
        <f t="shared" si="1483"/>
        <v>0</v>
      </c>
      <c r="DO584" s="222">
        <f t="shared" si="1484"/>
        <v>0</v>
      </c>
      <c r="DP584" s="222">
        <f t="shared" si="1485"/>
        <v>0</v>
      </c>
      <c r="DQ584" s="222">
        <f t="shared" si="1486"/>
        <v>0</v>
      </c>
      <c r="DR584" s="222">
        <f t="shared" si="1487"/>
        <v>0</v>
      </c>
      <c r="DS584" s="222">
        <f t="shared" si="1488"/>
        <v>0</v>
      </c>
      <c r="DT584" s="222">
        <f t="shared" si="1489"/>
        <v>0</v>
      </c>
      <c r="DU584" s="222">
        <f t="shared" si="1490"/>
        <v>0</v>
      </c>
      <c r="DV584" s="222">
        <f t="shared" si="1491"/>
        <v>0</v>
      </c>
      <c r="DW584" s="222">
        <f t="shared" si="1492"/>
        <v>0</v>
      </c>
      <c r="DX584" s="222">
        <f t="shared" si="1493"/>
        <v>0</v>
      </c>
      <c r="DY584" s="222">
        <f t="shared" si="1494"/>
        <v>0</v>
      </c>
      <c r="DZ584" s="222">
        <f t="shared" si="1495"/>
        <v>0</v>
      </c>
      <c r="EA584" s="222">
        <f t="shared" si="1496"/>
        <v>0</v>
      </c>
      <c r="EB584" s="222">
        <f t="shared" si="1497"/>
        <v>0</v>
      </c>
      <c r="EC584" s="222">
        <f t="shared" si="1498"/>
        <v>0</v>
      </c>
      <c r="ED584" s="222">
        <f t="shared" si="1499"/>
        <v>0</v>
      </c>
      <c r="EE584" s="222">
        <f t="shared" si="1500"/>
        <v>0</v>
      </c>
      <c r="EF584" s="222">
        <f t="shared" si="1501"/>
        <v>0</v>
      </c>
      <c r="EG584" s="222">
        <f t="shared" si="1502"/>
        <v>0</v>
      </c>
      <c r="EH584" s="222">
        <f t="shared" si="1503"/>
        <v>0</v>
      </c>
      <c r="EI584" s="222">
        <f t="shared" si="1504"/>
        <v>0</v>
      </c>
      <c r="EJ584" s="222">
        <f t="shared" si="1505"/>
        <v>0</v>
      </c>
      <c r="EK584" s="222">
        <f t="shared" si="1506"/>
        <v>0</v>
      </c>
      <c r="EL584" s="222">
        <f t="shared" si="1507"/>
        <v>0</v>
      </c>
      <c r="EM584" s="222">
        <f t="shared" si="1508"/>
        <v>0</v>
      </c>
      <c r="EN584" s="222">
        <f t="shared" si="1509"/>
        <v>0</v>
      </c>
      <c r="EO584" s="222">
        <f t="shared" si="1510"/>
        <v>0</v>
      </c>
      <c r="EP584" s="222">
        <f t="shared" si="1511"/>
        <v>0</v>
      </c>
      <c r="EQ584" s="222">
        <f t="shared" si="1512"/>
        <v>0</v>
      </c>
      <c r="ER584" s="222">
        <f t="shared" si="1513"/>
        <v>0</v>
      </c>
      <c r="ES584" s="222">
        <f t="shared" si="1514"/>
        <v>0</v>
      </c>
      <c r="ET584" s="222">
        <f t="shared" si="1515"/>
        <v>0</v>
      </c>
      <c r="EU584" s="222">
        <f t="shared" si="1516"/>
        <v>0</v>
      </c>
      <c r="EV584" s="222">
        <f t="shared" si="1517"/>
        <v>0</v>
      </c>
      <c r="EW584" s="222">
        <f t="shared" si="1518"/>
        <v>0</v>
      </c>
      <c r="EX584" s="222">
        <f t="shared" si="1519"/>
        <v>0</v>
      </c>
      <c r="EY584" s="222">
        <f t="shared" si="1520"/>
        <v>0</v>
      </c>
      <c r="EZ584" s="222">
        <f t="shared" si="1521"/>
        <v>0</v>
      </c>
      <c r="FA584" s="222">
        <f t="shared" si="1522"/>
        <v>0</v>
      </c>
      <c r="FB584" s="222">
        <f t="shared" si="1523"/>
        <v>0</v>
      </c>
      <c r="FC584" s="222">
        <f t="shared" si="1524"/>
        <v>0</v>
      </c>
      <c r="FD584" s="222">
        <f t="shared" si="1525"/>
        <v>0</v>
      </c>
      <c r="FE584" s="222">
        <f t="shared" si="1526"/>
        <v>0</v>
      </c>
      <c r="FF584" s="222">
        <f t="shared" si="1527"/>
        <v>0</v>
      </c>
      <c r="FG584" s="222">
        <f t="shared" si="1528"/>
        <v>0</v>
      </c>
      <c r="FH584" s="222">
        <f t="shared" si="1529"/>
        <v>0</v>
      </c>
      <c r="FI584" s="222">
        <f t="shared" si="1530"/>
        <v>0</v>
      </c>
      <c r="FJ584" s="222">
        <f t="shared" si="1531"/>
        <v>0</v>
      </c>
      <c r="FK584" s="222">
        <f t="shared" si="1532"/>
        <v>0</v>
      </c>
      <c r="FL584" s="222">
        <f t="shared" si="1533"/>
        <v>0</v>
      </c>
      <c r="FM584" s="222">
        <f t="shared" si="1534"/>
        <v>0</v>
      </c>
      <c r="FN584" s="222">
        <f t="shared" si="1535"/>
        <v>0</v>
      </c>
      <c r="FO584" s="222">
        <f t="shared" si="1536"/>
        <v>0</v>
      </c>
      <c r="FP584" s="222">
        <f t="shared" si="1537"/>
        <v>0</v>
      </c>
      <c r="FQ584" s="222">
        <f t="shared" si="1538"/>
        <v>0</v>
      </c>
      <c r="FR584" s="222">
        <f t="shared" si="1539"/>
        <v>0</v>
      </c>
      <c r="FS584" s="222">
        <f t="shared" si="1540"/>
        <v>0</v>
      </c>
      <c r="FT584" s="222">
        <f t="shared" si="1541"/>
        <v>0</v>
      </c>
      <c r="FU584" s="222">
        <f t="shared" si="1542"/>
        <v>0</v>
      </c>
      <c r="FV584" s="222">
        <f t="shared" si="1543"/>
        <v>0</v>
      </c>
      <c r="FW584" s="222">
        <f t="shared" si="1544"/>
        <v>0</v>
      </c>
      <c r="FX584" s="222">
        <f t="shared" si="1545"/>
        <v>0</v>
      </c>
      <c r="FY584" s="222">
        <f t="shared" si="1546"/>
        <v>0</v>
      </c>
      <c r="FZ584" s="222">
        <f t="shared" si="1547"/>
        <v>0</v>
      </c>
      <c r="GA584" s="222">
        <f t="shared" si="1548"/>
        <v>0</v>
      </c>
      <c r="GB584" s="222">
        <f t="shared" si="1549"/>
        <v>0</v>
      </c>
      <c r="GC584" s="222">
        <f t="shared" si="1550"/>
        <v>0</v>
      </c>
      <c r="GD584" s="222">
        <f t="shared" si="1551"/>
        <v>0</v>
      </c>
      <c r="GE584" s="222">
        <f t="shared" si="1552"/>
        <v>0</v>
      </c>
      <c r="GF584" s="222">
        <f t="shared" si="1553"/>
        <v>0</v>
      </c>
      <c r="GG584" s="222">
        <f t="shared" si="1554"/>
        <v>0</v>
      </c>
      <c r="GH584" s="222">
        <f t="shared" si="1555"/>
        <v>0</v>
      </c>
      <c r="GI584" s="222">
        <f t="shared" si="1556"/>
        <v>0</v>
      </c>
      <c r="GJ584" s="222">
        <f t="shared" si="1557"/>
        <v>0</v>
      </c>
      <c r="GK584" s="222">
        <f t="shared" si="1558"/>
        <v>0</v>
      </c>
      <c r="GL584" s="222">
        <f t="shared" si="1559"/>
        <v>0</v>
      </c>
      <c r="GM584" s="222">
        <f t="shared" si="1560"/>
        <v>0</v>
      </c>
      <c r="GN584" s="222">
        <f t="shared" si="1561"/>
        <v>0</v>
      </c>
      <c r="GO584" s="222">
        <f t="shared" si="1562"/>
        <v>0</v>
      </c>
      <c r="GP584" s="222">
        <f t="shared" si="1563"/>
        <v>0</v>
      </c>
      <c r="GQ584" s="222">
        <f t="shared" si="1564"/>
        <v>0</v>
      </c>
      <c r="GR584" s="222">
        <f t="shared" si="1565"/>
        <v>0</v>
      </c>
      <c r="GS584" s="222">
        <f t="shared" si="1566"/>
        <v>0</v>
      </c>
      <c r="GT584" s="222">
        <f t="shared" si="1567"/>
        <v>0</v>
      </c>
      <c r="GU584" s="222">
        <f t="shared" si="1568"/>
        <v>0</v>
      </c>
      <c r="GV584" s="222">
        <f t="shared" si="1569"/>
        <v>0</v>
      </c>
      <c r="GW584" s="222">
        <f t="shared" si="1570"/>
        <v>0</v>
      </c>
      <c r="GX584" s="222">
        <f t="shared" si="1571"/>
        <v>0</v>
      </c>
      <c r="GY584" s="222">
        <f t="shared" si="1572"/>
        <v>0</v>
      </c>
      <c r="GZ584" s="222">
        <f t="shared" si="1573"/>
        <v>0</v>
      </c>
      <c r="HA584" s="222">
        <f t="shared" si="1574"/>
        <v>0</v>
      </c>
      <c r="HB584" s="222">
        <f t="shared" si="1575"/>
        <v>0</v>
      </c>
      <c r="HC584" s="222">
        <f t="shared" si="1576"/>
        <v>0</v>
      </c>
      <c r="HD584" s="222">
        <f t="shared" si="1577"/>
        <v>0</v>
      </c>
      <c r="HE584" s="222">
        <f t="shared" si="1578"/>
        <v>0</v>
      </c>
      <c r="HF584" s="222">
        <f t="shared" si="1579"/>
        <v>0</v>
      </c>
      <c r="HG584" s="222">
        <f t="shared" si="1580"/>
        <v>0</v>
      </c>
      <c r="HH584" s="222">
        <f t="shared" si="1581"/>
        <v>0</v>
      </c>
      <c r="HI584" s="222">
        <f t="shared" si="1582"/>
        <v>0</v>
      </c>
      <c r="HJ584" s="222">
        <f t="shared" si="1583"/>
        <v>0</v>
      </c>
      <c r="HK584" s="222">
        <f t="shared" si="1584"/>
        <v>0</v>
      </c>
      <c r="HL584" s="222">
        <f t="shared" si="1585"/>
        <v>0</v>
      </c>
      <c r="HM584" s="222">
        <f t="shared" si="1586"/>
        <v>0</v>
      </c>
      <c r="HN584" s="222">
        <f t="shared" si="1587"/>
        <v>0</v>
      </c>
      <c r="HO584" s="222">
        <f t="shared" si="1588"/>
        <v>0</v>
      </c>
      <c r="HP584" s="222">
        <f t="shared" si="1589"/>
        <v>0</v>
      </c>
      <c r="HQ584" s="222">
        <f t="shared" si="1590"/>
        <v>0</v>
      </c>
      <c r="HR584" s="222">
        <f t="shared" si="1591"/>
        <v>0</v>
      </c>
      <c r="HS584" s="222">
        <f t="shared" si="1592"/>
        <v>0</v>
      </c>
      <c r="HT584" s="222">
        <f t="shared" si="1593"/>
        <v>0</v>
      </c>
      <c r="HU584" s="222">
        <f t="shared" si="1594"/>
        <v>0</v>
      </c>
      <c r="HV584" s="222">
        <f t="shared" si="1595"/>
        <v>0</v>
      </c>
      <c r="HW584" s="222">
        <f t="shared" si="1596"/>
        <v>0</v>
      </c>
      <c r="HX584" s="222">
        <f t="shared" si="1597"/>
        <v>0</v>
      </c>
      <c r="HY584" s="222">
        <f t="shared" si="1598"/>
        <v>0</v>
      </c>
      <c r="HZ584" s="222">
        <f t="shared" si="1599"/>
        <v>0</v>
      </c>
      <c r="IA584" s="222">
        <f t="shared" si="1600"/>
        <v>0</v>
      </c>
      <c r="IB584" s="222">
        <f t="shared" si="1601"/>
        <v>0</v>
      </c>
      <c r="IC584" s="222">
        <f t="shared" si="1602"/>
        <v>0</v>
      </c>
      <c r="ID584" s="222">
        <f t="shared" si="1603"/>
        <v>0</v>
      </c>
      <c r="IE584" s="222">
        <f t="shared" si="1604"/>
        <v>0</v>
      </c>
      <c r="IF584" s="222">
        <f t="shared" si="1605"/>
        <v>0</v>
      </c>
      <c r="IG584" s="222">
        <f t="shared" si="1606"/>
        <v>0</v>
      </c>
      <c r="IH584" s="222">
        <f t="shared" si="1607"/>
        <v>0</v>
      </c>
      <c r="II584" s="222">
        <f t="shared" si="1608"/>
        <v>0</v>
      </c>
      <c r="IJ584" s="222">
        <f t="shared" si="1609"/>
        <v>0</v>
      </c>
      <c r="IK584" s="222">
        <f t="shared" si="1610"/>
        <v>0</v>
      </c>
      <c r="IL584" s="222">
        <f t="shared" si="1611"/>
        <v>0</v>
      </c>
      <c r="IM584" s="222">
        <f t="shared" si="1612"/>
        <v>0</v>
      </c>
      <c r="IN584" s="222">
        <f t="shared" si="1613"/>
        <v>0</v>
      </c>
      <c r="IO584" s="222">
        <f t="shared" si="1614"/>
        <v>0</v>
      </c>
      <c r="IP584" s="222">
        <f t="shared" si="1615"/>
        <v>0</v>
      </c>
      <c r="IQ584" s="222">
        <f t="shared" si="1616"/>
        <v>0</v>
      </c>
      <c r="IR584" s="222">
        <f t="shared" si="1617"/>
        <v>0</v>
      </c>
      <c r="IS584" s="222">
        <f t="shared" si="1618"/>
        <v>0</v>
      </c>
      <c r="IT584" s="222">
        <f t="shared" si="1619"/>
        <v>0</v>
      </c>
      <c r="IU584" s="222">
        <f t="shared" si="1620"/>
        <v>0</v>
      </c>
      <c r="IV584" s="222">
        <f t="shared" si="1621"/>
        <v>0</v>
      </c>
      <c r="IW584" s="222">
        <f t="shared" si="1622"/>
        <v>0</v>
      </c>
      <c r="IX584" s="222">
        <f t="shared" si="1623"/>
        <v>0</v>
      </c>
      <c r="IY584" s="222">
        <f t="shared" si="1624"/>
        <v>0</v>
      </c>
      <c r="IZ584" s="222">
        <f t="shared" si="1625"/>
        <v>0</v>
      </c>
      <c r="JA584" s="222">
        <f t="shared" si="1626"/>
        <v>0</v>
      </c>
      <c r="JB584" s="222">
        <f t="shared" si="1627"/>
        <v>0</v>
      </c>
    </row>
    <row r="585" spans="2:262">
      <c r="B585" s="230">
        <v>224</v>
      </c>
      <c r="C585" s="229">
        <f t="shared" si="1628"/>
        <v>4.3749999999999926E-3</v>
      </c>
      <c r="D585" s="226">
        <f t="shared" ca="1" si="1371"/>
        <v>24.666865765647184</v>
      </c>
      <c r="E585" s="225">
        <f ca="1">HV361</f>
        <v>0.6668657656471848</v>
      </c>
      <c r="F585" s="224">
        <v>224</v>
      </c>
      <c r="G585" s="222">
        <f t="shared" si="1372"/>
        <v>0</v>
      </c>
      <c r="H585" s="222">
        <f t="shared" si="1373"/>
        <v>0</v>
      </c>
      <c r="I585" s="222">
        <f t="shared" si="1374"/>
        <v>0</v>
      </c>
      <c r="J585" s="222">
        <f t="shared" si="1375"/>
        <v>0</v>
      </c>
      <c r="K585" s="222">
        <f t="shared" si="1376"/>
        <v>0</v>
      </c>
      <c r="L585" s="222">
        <f t="shared" si="1377"/>
        <v>0</v>
      </c>
      <c r="M585" s="222">
        <f t="shared" si="1378"/>
        <v>0</v>
      </c>
      <c r="N585" s="222">
        <f t="shared" si="1379"/>
        <v>0</v>
      </c>
      <c r="O585" s="222">
        <f t="shared" si="1380"/>
        <v>0</v>
      </c>
      <c r="P585" s="222">
        <f t="shared" si="1381"/>
        <v>0</v>
      </c>
      <c r="Q585" s="222">
        <f t="shared" si="1382"/>
        <v>0</v>
      </c>
      <c r="R585" s="222">
        <f t="shared" si="1383"/>
        <v>0</v>
      </c>
      <c r="S585" s="222">
        <f t="shared" si="1384"/>
        <v>0</v>
      </c>
      <c r="T585" s="222">
        <f t="shared" si="1385"/>
        <v>0</v>
      </c>
      <c r="U585" s="222">
        <f t="shared" si="1386"/>
        <v>0</v>
      </c>
      <c r="V585" s="222">
        <f t="shared" si="1387"/>
        <v>0</v>
      </c>
      <c r="W585" s="222">
        <f t="shared" si="1388"/>
        <v>0</v>
      </c>
      <c r="X585" s="222">
        <f t="shared" si="1389"/>
        <v>0</v>
      </c>
      <c r="Y585" s="222">
        <f t="shared" si="1390"/>
        <v>0</v>
      </c>
      <c r="Z585" s="222">
        <f t="shared" si="1391"/>
        <v>0</v>
      </c>
      <c r="AA585" s="222">
        <f t="shared" si="1392"/>
        <v>0</v>
      </c>
      <c r="AB585" s="222">
        <f t="shared" si="1393"/>
        <v>0</v>
      </c>
      <c r="AC585" s="222">
        <f t="shared" si="1394"/>
        <v>0</v>
      </c>
      <c r="AD585" s="222">
        <f t="shared" si="1395"/>
        <v>0</v>
      </c>
      <c r="AE585" s="222">
        <f t="shared" si="1396"/>
        <v>0</v>
      </c>
      <c r="AF585" s="222">
        <f t="shared" si="1397"/>
        <v>0</v>
      </c>
      <c r="AG585" s="222">
        <f t="shared" si="1398"/>
        <v>0</v>
      </c>
      <c r="AH585" s="222">
        <f t="shared" si="1399"/>
        <v>0</v>
      </c>
      <c r="AI585" s="222">
        <f t="shared" si="1400"/>
        <v>0</v>
      </c>
      <c r="AJ585" s="222">
        <f t="shared" si="1401"/>
        <v>0</v>
      </c>
      <c r="AK585" s="222">
        <f t="shared" si="1402"/>
        <v>0</v>
      </c>
      <c r="AL585" s="222">
        <f t="shared" si="1403"/>
        <v>0</v>
      </c>
      <c r="AM585" s="222">
        <f t="shared" si="1404"/>
        <v>0</v>
      </c>
      <c r="AN585" s="222">
        <f t="shared" si="1405"/>
        <v>0</v>
      </c>
      <c r="AO585" s="222">
        <f t="shared" si="1406"/>
        <v>0</v>
      </c>
      <c r="AP585" s="222">
        <f t="shared" si="1407"/>
        <v>0</v>
      </c>
      <c r="AQ585" s="222">
        <f t="shared" si="1408"/>
        <v>0</v>
      </c>
      <c r="AR585" s="222">
        <f t="shared" si="1409"/>
        <v>0</v>
      </c>
      <c r="AS585" s="222">
        <f t="shared" si="1410"/>
        <v>0</v>
      </c>
      <c r="AT585" s="222">
        <f t="shared" si="1411"/>
        <v>0</v>
      </c>
      <c r="AU585" s="222">
        <f t="shared" si="1412"/>
        <v>0</v>
      </c>
      <c r="AV585" s="222">
        <f t="shared" si="1413"/>
        <v>0</v>
      </c>
      <c r="AW585" s="222">
        <f t="shared" si="1414"/>
        <v>0</v>
      </c>
      <c r="AX585" s="222">
        <f t="shared" si="1415"/>
        <v>0</v>
      </c>
      <c r="AY585" s="222">
        <f t="shared" si="1416"/>
        <v>0</v>
      </c>
      <c r="AZ585" s="222">
        <f t="shared" si="1417"/>
        <v>0</v>
      </c>
      <c r="BA585" s="222">
        <f t="shared" si="1418"/>
        <v>0</v>
      </c>
      <c r="BB585" s="222">
        <f t="shared" si="1419"/>
        <v>0</v>
      </c>
      <c r="BC585" s="222">
        <f t="shared" si="1420"/>
        <v>0</v>
      </c>
      <c r="BD585" s="222">
        <f t="shared" si="1421"/>
        <v>0</v>
      </c>
      <c r="BE585" s="222">
        <f t="shared" si="1422"/>
        <v>0</v>
      </c>
      <c r="BF585" s="222">
        <f t="shared" si="1423"/>
        <v>0</v>
      </c>
      <c r="BG585" s="222">
        <f t="shared" si="1424"/>
        <v>0</v>
      </c>
      <c r="BH585" s="222">
        <f t="shared" si="1425"/>
        <v>0</v>
      </c>
      <c r="BI585" s="222">
        <f t="shared" si="1426"/>
        <v>0</v>
      </c>
      <c r="BJ585" s="222">
        <f t="shared" si="1427"/>
        <v>0</v>
      </c>
      <c r="BK585" s="222">
        <f t="shared" si="1428"/>
        <v>0</v>
      </c>
      <c r="BL585" s="222">
        <f t="shared" si="1429"/>
        <v>0</v>
      </c>
      <c r="BM585" s="222">
        <f t="shared" si="1430"/>
        <v>0</v>
      </c>
      <c r="BN585" s="222">
        <f t="shared" si="1431"/>
        <v>0</v>
      </c>
      <c r="BO585" s="222">
        <f t="shared" si="1432"/>
        <v>0</v>
      </c>
      <c r="BP585" s="222">
        <f t="shared" si="1433"/>
        <v>0</v>
      </c>
      <c r="BQ585" s="222">
        <f t="shared" si="1434"/>
        <v>0</v>
      </c>
      <c r="BR585" s="222">
        <f t="shared" si="1435"/>
        <v>0</v>
      </c>
      <c r="BS585" s="222">
        <f t="shared" si="1436"/>
        <v>0</v>
      </c>
      <c r="BT585" s="222">
        <f t="shared" si="1437"/>
        <v>0</v>
      </c>
      <c r="BU585" s="222">
        <f t="shared" si="1438"/>
        <v>0</v>
      </c>
      <c r="BV585" s="222">
        <f t="shared" si="1439"/>
        <v>0</v>
      </c>
      <c r="BW585" s="222">
        <f t="shared" si="1440"/>
        <v>0</v>
      </c>
      <c r="BX585" s="222">
        <f t="shared" si="1441"/>
        <v>0</v>
      </c>
      <c r="BY585" s="222">
        <f t="shared" si="1442"/>
        <v>0</v>
      </c>
      <c r="BZ585" s="222">
        <f t="shared" si="1443"/>
        <v>0</v>
      </c>
      <c r="CA585" s="222">
        <f t="shared" si="1444"/>
        <v>0</v>
      </c>
      <c r="CB585" s="222">
        <f t="shared" si="1445"/>
        <v>0</v>
      </c>
      <c r="CC585" s="222">
        <f t="shared" si="1446"/>
        <v>0</v>
      </c>
      <c r="CD585" s="222">
        <f t="shared" si="1447"/>
        <v>0</v>
      </c>
      <c r="CE585" s="222">
        <f t="shared" si="1448"/>
        <v>0</v>
      </c>
      <c r="CF585" s="222">
        <f t="shared" si="1449"/>
        <v>0</v>
      </c>
      <c r="CG585" s="222">
        <f t="shared" si="1450"/>
        <v>0</v>
      </c>
      <c r="CH585" s="222">
        <f t="shared" si="1451"/>
        <v>0</v>
      </c>
      <c r="CI585" s="222">
        <f t="shared" si="1452"/>
        <v>0</v>
      </c>
      <c r="CJ585" s="222">
        <f t="shared" si="1453"/>
        <v>0</v>
      </c>
      <c r="CK585" s="222">
        <f t="shared" si="1454"/>
        <v>0</v>
      </c>
      <c r="CL585" s="222">
        <f t="shared" si="1455"/>
        <v>0</v>
      </c>
      <c r="CM585" s="222">
        <f t="shared" si="1456"/>
        <v>0</v>
      </c>
      <c r="CN585" s="222">
        <f t="shared" si="1457"/>
        <v>0</v>
      </c>
      <c r="CO585" s="222">
        <f t="shared" si="1458"/>
        <v>0</v>
      </c>
      <c r="CP585" s="222">
        <f t="shared" si="1459"/>
        <v>0</v>
      </c>
      <c r="CQ585" s="222">
        <f t="shared" si="1460"/>
        <v>0</v>
      </c>
      <c r="CR585" s="222">
        <f t="shared" si="1461"/>
        <v>0</v>
      </c>
      <c r="CS585" s="222">
        <f t="shared" si="1462"/>
        <v>0</v>
      </c>
      <c r="CT585" s="222">
        <f t="shared" si="1463"/>
        <v>0</v>
      </c>
      <c r="CU585" s="222">
        <f t="shared" si="1464"/>
        <v>0</v>
      </c>
      <c r="CV585" s="222">
        <f t="shared" si="1465"/>
        <v>0</v>
      </c>
      <c r="CW585" s="222">
        <f t="shared" si="1466"/>
        <v>0</v>
      </c>
      <c r="CX585" s="222">
        <f t="shared" si="1467"/>
        <v>0</v>
      </c>
      <c r="CY585" s="222">
        <f t="shared" si="1468"/>
        <v>0</v>
      </c>
      <c r="CZ585" s="222">
        <f t="shared" si="1469"/>
        <v>0</v>
      </c>
      <c r="DA585" s="222">
        <f t="shared" si="1470"/>
        <v>0</v>
      </c>
      <c r="DB585" s="222">
        <f t="shared" si="1471"/>
        <v>0</v>
      </c>
      <c r="DC585" s="222">
        <f t="shared" si="1472"/>
        <v>0</v>
      </c>
      <c r="DD585" s="222">
        <f t="shared" si="1473"/>
        <v>0</v>
      </c>
      <c r="DE585" s="222">
        <f t="shared" si="1474"/>
        <v>0</v>
      </c>
      <c r="DF585" s="222">
        <f t="shared" si="1475"/>
        <v>0</v>
      </c>
      <c r="DG585" s="222">
        <f t="shared" si="1476"/>
        <v>0</v>
      </c>
      <c r="DH585" s="222">
        <f t="shared" si="1477"/>
        <v>0</v>
      </c>
      <c r="DI585" s="222">
        <f t="shared" si="1478"/>
        <v>0</v>
      </c>
      <c r="DJ585" s="222">
        <f t="shared" si="1479"/>
        <v>0</v>
      </c>
      <c r="DK585" s="222">
        <f t="shared" si="1480"/>
        <v>0</v>
      </c>
      <c r="DL585" s="222">
        <f t="shared" si="1481"/>
        <v>0</v>
      </c>
      <c r="DM585" s="222">
        <f t="shared" si="1482"/>
        <v>0</v>
      </c>
      <c r="DN585" s="222">
        <f t="shared" si="1483"/>
        <v>0</v>
      </c>
      <c r="DO585" s="222">
        <f t="shared" si="1484"/>
        <v>0</v>
      </c>
      <c r="DP585" s="222">
        <f t="shared" si="1485"/>
        <v>0</v>
      </c>
      <c r="DQ585" s="222">
        <f t="shared" si="1486"/>
        <v>0</v>
      </c>
      <c r="DR585" s="222">
        <f t="shared" si="1487"/>
        <v>0</v>
      </c>
      <c r="DS585" s="222">
        <f t="shared" si="1488"/>
        <v>0</v>
      </c>
      <c r="DT585" s="222">
        <f t="shared" si="1489"/>
        <v>0</v>
      </c>
      <c r="DU585" s="222">
        <f t="shared" si="1490"/>
        <v>0</v>
      </c>
      <c r="DV585" s="222">
        <f t="shared" si="1491"/>
        <v>0</v>
      </c>
      <c r="DW585" s="222">
        <f t="shared" si="1492"/>
        <v>0</v>
      </c>
      <c r="DX585" s="222">
        <f t="shared" si="1493"/>
        <v>0</v>
      </c>
      <c r="DY585" s="222">
        <f t="shared" si="1494"/>
        <v>0</v>
      </c>
      <c r="DZ585" s="222">
        <f t="shared" si="1495"/>
        <v>0</v>
      </c>
      <c r="EA585" s="222">
        <f t="shared" si="1496"/>
        <v>0</v>
      </c>
      <c r="EB585" s="222">
        <f t="shared" si="1497"/>
        <v>0</v>
      </c>
      <c r="EC585" s="222">
        <f t="shared" si="1498"/>
        <v>0</v>
      </c>
      <c r="ED585" s="222">
        <f t="shared" si="1499"/>
        <v>0</v>
      </c>
      <c r="EE585" s="222">
        <f t="shared" si="1500"/>
        <v>0</v>
      </c>
      <c r="EF585" s="222">
        <f t="shared" si="1501"/>
        <v>0</v>
      </c>
      <c r="EG585" s="222">
        <f t="shared" si="1502"/>
        <v>0</v>
      </c>
      <c r="EH585" s="222">
        <f t="shared" si="1503"/>
        <v>0</v>
      </c>
      <c r="EI585" s="222">
        <f t="shared" si="1504"/>
        <v>0</v>
      </c>
      <c r="EJ585" s="222">
        <f t="shared" si="1505"/>
        <v>0</v>
      </c>
      <c r="EK585" s="222">
        <f t="shared" si="1506"/>
        <v>0</v>
      </c>
      <c r="EL585" s="222">
        <f t="shared" si="1507"/>
        <v>0</v>
      </c>
      <c r="EM585" s="222">
        <f t="shared" si="1508"/>
        <v>0</v>
      </c>
      <c r="EN585" s="222">
        <f t="shared" si="1509"/>
        <v>0</v>
      </c>
      <c r="EO585" s="222">
        <f t="shared" si="1510"/>
        <v>0</v>
      </c>
      <c r="EP585" s="222">
        <f t="shared" si="1511"/>
        <v>0</v>
      </c>
      <c r="EQ585" s="222">
        <f t="shared" si="1512"/>
        <v>0</v>
      </c>
      <c r="ER585" s="222">
        <f t="shared" si="1513"/>
        <v>0</v>
      </c>
      <c r="ES585" s="222">
        <f t="shared" si="1514"/>
        <v>0</v>
      </c>
      <c r="ET585" s="222">
        <f t="shared" si="1515"/>
        <v>0</v>
      </c>
      <c r="EU585" s="222">
        <f t="shared" si="1516"/>
        <v>0</v>
      </c>
      <c r="EV585" s="222">
        <f t="shared" si="1517"/>
        <v>0</v>
      </c>
      <c r="EW585" s="222">
        <f t="shared" si="1518"/>
        <v>0</v>
      </c>
      <c r="EX585" s="222">
        <f t="shared" si="1519"/>
        <v>0</v>
      </c>
      <c r="EY585" s="222">
        <f t="shared" si="1520"/>
        <v>0</v>
      </c>
      <c r="EZ585" s="222">
        <f t="shared" si="1521"/>
        <v>0</v>
      </c>
      <c r="FA585" s="222">
        <f t="shared" si="1522"/>
        <v>0</v>
      </c>
      <c r="FB585" s="222">
        <f t="shared" si="1523"/>
        <v>0</v>
      </c>
      <c r="FC585" s="222">
        <f t="shared" si="1524"/>
        <v>0</v>
      </c>
      <c r="FD585" s="222">
        <f t="shared" si="1525"/>
        <v>0</v>
      </c>
      <c r="FE585" s="222">
        <f t="shared" si="1526"/>
        <v>0</v>
      </c>
      <c r="FF585" s="222">
        <f t="shared" si="1527"/>
        <v>0</v>
      </c>
      <c r="FG585" s="222">
        <f t="shared" si="1528"/>
        <v>0</v>
      </c>
      <c r="FH585" s="222">
        <f t="shared" si="1529"/>
        <v>0</v>
      </c>
      <c r="FI585" s="222">
        <f t="shared" si="1530"/>
        <v>0</v>
      </c>
      <c r="FJ585" s="222">
        <f t="shared" si="1531"/>
        <v>0</v>
      </c>
      <c r="FK585" s="222">
        <f t="shared" si="1532"/>
        <v>0</v>
      </c>
      <c r="FL585" s="222">
        <f t="shared" si="1533"/>
        <v>0</v>
      </c>
      <c r="FM585" s="222">
        <f t="shared" si="1534"/>
        <v>0</v>
      </c>
      <c r="FN585" s="222">
        <f t="shared" si="1535"/>
        <v>0</v>
      </c>
      <c r="FO585" s="222">
        <f t="shared" si="1536"/>
        <v>0</v>
      </c>
      <c r="FP585" s="222">
        <f t="shared" si="1537"/>
        <v>0</v>
      </c>
      <c r="FQ585" s="222">
        <f t="shared" si="1538"/>
        <v>0</v>
      </c>
      <c r="FR585" s="222">
        <f t="shared" si="1539"/>
        <v>0</v>
      </c>
      <c r="FS585" s="222">
        <f t="shared" si="1540"/>
        <v>0</v>
      </c>
      <c r="FT585" s="222">
        <f t="shared" si="1541"/>
        <v>0</v>
      </c>
      <c r="FU585" s="222">
        <f t="shared" si="1542"/>
        <v>0</v>
      </c>
      <c r="FV585" s="222">
        <f t="shared" si="1543"/>
        <v>0</v>
      </c>
      <c r="FW585" s="222">
        <f t="shared" si="1544"/>
        <v>0</v>
      </c>
      <c r="FX585" s="222">
        <f t="shared" si="1545"/>
        <v>0</v>
      </c>
      <c r="FY585" s="222">
        <f t="shared" si="1546"/>
        <v>0</v>
      </c>
      <c r="FZ585" s="222">
        <f t="shared" si="1547"/>
        <v>0</v>
      </c>
      <c r="GA585" s="222">
        <f t="shared" si="1548"/>
        <v>0</v>
      </c>
      <c r="GB585" s="222">
        <f t="shared" si="1549"/>
        <v>0</v>
      </c>
      <c r="GC585" s="222">
        <f t="shared" si="1550"/>
        <v>0</v>
      </c>
      <c r="GD585" s="222">
        <f t="shared" si="1551"/>
        <v>0</v>
      </c>
      <c r="GE585" s="222">
        <f t="shared" si="1552"/>
        <v>0</v>
      </c>
      <c r="GF585" s="222">
        <f t="shared" si="1553"/>
        <v>0</v>
      </c>
      <c r="GG585" s="222">
        <f t="shared" si="1554"/>
        <v>0</v>
      </c>
      <c r="GH585" s="222">
        <f t="shared" si="1555"/>
        <v>0</v>
      </c>
      <c r="GI585" s="222">
        <f t="shared" si="1556"/>
        <v>0</v>
      </c>
      <c r="GJ585" s="222">
        <f t="shared" si="1557"/>
        <v>0</v>
      </c>
      <c r="GK585" s="222">
        <f t="shared" si="1558"/>
        <v>0</v>
      </c>
      <c r="GL585" s="222">
        <f t="shared" si="1559"/>
        <v>0</v>
      </c>
      <c r="GM585" s="222">
        <f t="shared" si="1560"/>
        <v>0</v>
      </c>
      <c r="GN585" s="222">
        <f t="shared" si="1561"/>
        <v>0</v>
      </c>
      <c r="GO585" s="222">
        <f t="shared" si="1562"/>
        <v>0</v>
      </c>
      <c r="GP585" s="222">
        <f t="shared" si="1563"/>
        <v>0</v>
      </c>
      <c r="GQ585" s="222">
        <f t="shared" si="1564"/>
        <v>0</v>
      </c>
      <c r="GR585" s="222">
        <f t="shared" si="1565"/>
        <v>0</v>
      </c>
      <c r="GS585" s="222">
        <f t="shared" si="1566"/>
        <v>0</v>
      </c>
      <c r="GT585" s="222">
        <f t="shared" si="1567"/>
        <v>0</v>
      </c>
      <c r="GU585" s="222">
        <f t="shared" si="1568"/>
        <v>0</v>
      </c>
      <c r="GV585" s="222">
        <f t="shared" si="1569"/>
        <v>0</v>
      </c>
      <c r="GW585" s="222">
        <f t="shared" si="1570"/>
        <v>0</v>
      </c>
      <c r="GX585" s="222">
        <f t="shared" si="1571"/>
        <v>0</v>
      </c>
      <c r="GY585" s="222">
        <f t="shared" si="1572"/>
        <v>0</v>
      </c>
      <c r="GZ585" s="222">
        <f t="shared" si="1573"/>
        <v>0</v>
      </c>
      <c r="HA585" s="222">
        <f t="shared" si="1574"/>
        <v>0</v>
      </c>
      <c r="HB585" s="222">
        <f t="shared" si="1575"/>
        <v>0</v>
      </c>
      <c r="HC585" s="222">
        <f t="shared" si="1576"/>
        <v>0</v>
      </c>
      <c r="HD585" s="222">
        <f t="shared" si="1577"/>
        <v>0</v>
      </c>
      <c r="HE585" s="222">
        <f t="shared" si="1578"/>
        <v>0</v>
      </c>
      <c r="HF585" s="222">
        <f t="shared" si="1579"/>
        <v>0</v>
      </c>
      <c r="HG585" s="222">
        <f t="shared" si="1580"/>
        <v>0</v>
      </c>
      <c r="HH585" s="222">
        <f t="shared" si="1581"/>
        <v>0</v>
      </c>
      <c r="HI585" s="222">
        <f t="shared" si="1582"/>
        <v>0</v>
      </c>
      <c r="HJ585" s="222">
        <f t="shared" si="1583"/>
        <v>0</v>
      </c>
      <c r="HK585" s="222">
        <f t="shared" si="1584"/>
        <v>0</v>
      </c>
      <c r="HL585" s="222">
        <f t="shared" si="1585"/>
        <v>0</v>
      </c>
      <c r="HM585" s="222">
        <f t="shared" si="1586"/>
        <v>0</v>
      </c>
      <c r="HN585" s="222">
        <f t="shared" si="1587"/>
        <v>0</v>
      </c>
      <c r="HO585" s="222">
        <f t="shared" si="1588"/>
        <v>0</v>
      </c>
      <c r="HP585" s="222">
        <f t="shared" si="1589"/>
        <v>0</v>
      </c>
      <c r="HQ585" s="222">
        <f t="shared" si="1590"/>
        <v>0</v>
      </c>
      <c r="HR585" s="222">
        <f t="shared" si="1591"/>
        <v>0</v>
      </c>
      <c r="HS585" s="222">
        <f t="shared" si="1592"/>
        <v>0</v>
      </c>
      <c r="HT585" s="222">
        <f t="shared" si="1593"/>
        <v>0</v>
      </c>
      <c r="HU585" s="222">
        <f t="shared" si="1594"/>
        <v>0</v>
      </c>
      <c r="HV585" s="222">
        <f t="shared" si="1595"/>
        <v>0</v>
      </c>
      <c r="HW585" s="222">
        <f t="shared" si="1596"/>
        <v>0</v>
      </c>
      <c r="HX585" s="222">
        <f t="shared" si="1597"/>
        <v>0</v>
      </c>
      <c r="HY585" s="222">
        <f t="shared" si="1598"/>
        <v>0</v>
      </c>
      <c r="HZ585" s="222">
        <f t="shared" si="1599"/>
        <v>0</v>
      </c>
      <c r="IA585" s="222">
        <f t="shared" si="1600"/>
        <v>0</v>
      </c>
      <c r="IB585" s="222">
        <f t="shared" si="1601"/>
        <v>0</v>
      </c>
      <c r="IC585" s="222">
        <f t="shared" si="1602"/>
        <v>0</v>
      </c>
      <c r="ID585" s="222">
        <f t="shared" si="1603"/>
        <v>0</v>
      </c>
      <c r="IE585" s="222">
        <f t="shared" si="1604"/>
        <v>0</v>
      </c>
      <c r="IF585" s="222">
        <f t="shared" si="1605"/>
        <v>0</v>
      </c>
      <c r="IG585" s="222">
        <f t="shared" si="1606"/>
        <v>0</v>
      </c>
      <c r="IH585" s="222">
        <f t="shared" si="1607"/>
        <v>0</v>
      </c>
      <c r="II585" s="222">
        <f t="shared" si="1608"/>
        <v>0</v>
      </c>
      <c r="IJ585" s="222">
        <f t="shared" si="1609"/>
        <v>0</v>
      </c>
      <c r="IK585" s="222">
        <f t="shared" si="1610"/>
        <v>0</v>
      </c>
      <c r="IL585" s="222">
        <f t="shared" si="1611"/>
        <v>0</v>
      </c>
      <c r="IM585" s="222">
        <f t="shared" si="1612"/>
        <v>0</v>
      </c>
      <c r="IN585" s="222">
        <f t="shared" si="1613"/>
        <v>0</v>
      </c>
      <c r="IO585" s="222">
        <f t="shared" si="1614"/>
        <v>0</v>
      </c>
      <c r="IP585" s="222">
        <f t="shared" si="1615"/>
        <v>0</v>
      </c>
      <c r="IQ585" s="222">
        <f t="shared" si="1616"/>
        <v>0</v>
      </c>
      <c r="IR585" s="222">
        <f t="shared" si="1617"/>
        <v>0</v>
      </c>
      <c r="IS585" s="222">
        <f t="shared" si="1618"/>
        <v>0</v>
      </c>
      <c r="IT585" s="222">
        <f t="shared" si="1619"/>
        <v>0</v>
      </c>
      <c r="IU585" s="222">
        <f t="shared" si="1620"/>
        <v>0</v>
      </c>
      <c r="IV585" s="222">
        <f t="shared" si="1621"/>
        <v>0</v>
      </c>
      <c r="IW585" s="222">
        <f t="shared" si="1622"/>
        <v>0</v>
      </c>
      <c r="IX585" s="222">
        <f t="shared" si="1623"/>
        <v>0</v>
      </c>
      <c r="IY585" s="222">
        <f t="shared" si="1624"/>
        <v>0</v>
      </c>
      <c r="IZ585" s="222">
        <f t="shared" si="1625"/>
        <v>0</v>
      </c>
      <c r="JA585" s="222">
        <f t="shared" si="1626"/>
        <v>0</v>
      </c>
      <c r="JB585" s="222">
        <f t="shared" si="1627"/>
        <v>0</v>
      </c>
    </row>
    <row r="586" spans="2:262">
      <c r="B586" s="230">
        <v>225</v>
      </c>
      <c r="C586" s="229">
        <f t="shared" si="1628"/>
        <v>4.3945312499999922E-3</v>
      </c>
      <c r="D586" s="226">
        <f t="shared" ca="1" si="1371"/>
        <v>24.66074783765545</v>
      </c>
      <c r="E586" s="225">
        <f ca="1">HW361</f>
        <v>0.66074783765544975</v>
      </c>
      <c r="F586" s="224">
        <v>225</v>
      </c>
      <c r="G586" s="222">
        <f t="shared" si="1372"/>
        <v>0</v>
      </c>
      <c r="H586" s="222">
        <f t="shared" si="1373"/>
        <v>0</v>
      </c>
      <c r="I586" s="222">
        <f t="shared" si="1374"/>
        <v>0</v>
      </c>
      <c r="J586" s="222">
        <f t="shared" si="1375"/>
        <v>0</v>
      </c>
      <c r="K586" s="222">
        <f t="shared" si="1376"/>
        <v>0</v>
      </c>
      <c r="L586" s="222">
        <f t="shared" si="1377"/>
        <v>0</v>
      </c>
      <c r="M586" s="222">
        <f t="shared" si="1378"/>
        <v>0</v>
      </c>
      <c r="N586" s="222">
        <f t="shared" si="1379"/>
        <v>0</v>
      </c>
      <c r="O586" s="222">
        <f t="shared" si="1380"/>
        <v>0</v>
      </c>
      <c r="P586" s="222">
        <f t="shared" si="1381"/>
        <v>0</v>
      </c>
      <c r="Q586" s="222">
        <f t="shared" si="1382"/>
        <v>0</v>
      </c>
      <c r="R586" s="222">
        <f t="shared" si="1383"/>
        <v>0</v>
      </c>
      <c r="S586" s="222">
        <f t="shared" si="1384"/>
        <v>0</v>
      </c>
      <c r="T586" s="222">
        <f t="shared" si="1385"/>
        <v>0</v>
      </c>
      <c r="U586" s="222">
        <f t="shared" si="1386"/>
        <v>0</v>
      </c>
      <c r="V586" s="222">
        <f t="shared" si="1387"/>
        <v>0</v>
      </c>
      <c r="W586" s="222">
        <f t="shared" si="1388"/>
        <v>0</v>
      </c>
      <c r="X586" s="222">
        <f t="shared" si="1389"/>
        <v>0</v>
      </c>
      <c r="Y586" s="222">
        <f t="shared" si="1390"/>
        <v>0</v>
      </c>
      <c r="Z586" s="222">
        <f t="shared" si="1391"/>
        <v>0</v>
      </c>
      <c r="AA586" s="222">
        <f t="shared" si="1392"/>
        <v>0</v>
      </c>
      <c r="AB586" s="222">
        <f t="shared" si="1393"/>
        <v>0</v>
      </c>
      <c r="AC586" s="222">
        <f t="shared" si="1394"/>
        <v>0</v>
      </c>
      <c r="AD586" s="222">
        <f t="shared" si="1395"/>
        <v>0</v>
      </c>
      <c r="AE586" s="222">
        <f t="shared" si="1396"/>
        <v>0</v>
      </c>
      <c r="AF586" s="222">
        <f t="shared" si="1397"/>
        <v>0</v>
      </c>
      <c r="AG586" s="222">
        <f t="shared" si="1398"/>
        <v>0</v>
      </c>
      <c r="AH586" s="222">
        <f t="shared" si="1399"/>
        <v>0</v>
      </c>
      <c r="AI586" s="222">
        <f t="shared" si="1400"/>
        <v>0</v>
      </c>
      <c r="AJ586" s="222">
        <f t="shared" si="1401"/>
        <v>0</v>
      </c>
      <c r="AK586" s="222">
        <f t="shared" si="1402"/>
        <v>0</v>
      </c>
      <c r="AL586" s="222">
        <f t="shared" si="1403"/>
        <v>0</v>
      </c>
      <c r="AM586" s="222">
        <f t="shared" si="1404"/>
        <v>0</v>
      </c>
      <c r="AN586" s="222">
        <f t="shared" si="1405"/>
        <v>0</v>
      </c>
      <c r="AO586" s="222">
        <f t="shared" si="1406"/>
        <v>0</v>
      </c>
      <c r="AP586" s="222">
        <f t="shared" si="1407"/>
        <v>0</v>
      </c>
      <c r="AQ586" s="222">
        <f t="shared" si="1408"/>
        <v>0</v>
      </c>
      <c r="AR586" s="222">
        <f t="shared" si="1409"/>
        <v>0</v>
      </c>
      <c r="AS586" s="222">
        <f t="shared" si="1410"/>
        <v>0</v>
      </c>
      <c r="AT586" s="222">
        <f t="shared" si="1411"/>
        <v>0</v>
      </c>
      <c r="AU586" s="222">
        <f t="shared" si="1412"/>
        <v>0</v>
      </c>
      <c r="AV586" s="222">
        <f t="shared" si="1413"/>
        <v>0</v>
      </c>
      <c r="AW586" s="222">
        <f t="shared" si="1414"/>
        <v>0</v>
      </c>
      <c r="AX586" s="222">
        <f t="shared" si="1415"/>
        <v>0</v>
      </c>
      <c r="AY586" s="222">
        <f t="shared" si="1416"/>
        <v>0</v>
      </c>
      <c r="AZ586" s="222">
        <f t="shared" si="1417"/>
        <v>0</v>
      </c>
      <c r="BA586" s="222">
        <f t="shared" si="1418"/>
        <v>0</v>
      </c>
      <c r="BB586" s="222">
        <f t="shared" si="1419"/>
        <v>0</v>
      </c>
      <c r="BC586" s="222">
        <f t="shared" si="1420"/>
        <v>0</v>
      </c>
      <c r="BD586" s="222">
        <f t="shared" si="1421"/>
        <v>0</v>
      </c>
      <c r="BE586" s="222">
        <f t="shared" si="1422"/>
        <v>0</v>
      </c>
      <c r="BF586" s="222">
        <f t="shared" si="1423"/>
        <v>0</v>
      </c>
      <c r="BG586" s="222">
        <f t="shared" si="1424"/>
        <v>0</v>
      </c>
      <c r="BH586" s="222">
        <f t="shared" si="1425"/>
        <v>0</v>
      </c>
      <c r="BI586" s="222">
        <f t="shared" si="1426"/>
        <v>0</v>
      </c>
      <c r="BJ586" s="222">
        <f t="shared" si="1427"/>
        <v>0</v>
      </c>
      <c r="BK586" s="222">
        <f t="shared" si="1428"/>
        <v>0</v>
      </c>
      <c r="BL586" s="222">
        <f t="shared" si="1429"/>
        <v>0</v>
      </c>
      <c r="BM586" s="222">
        <f t="shared" si="1430"/>
        <v>0</v>
      </c>
      <c r="BN586" s="222">
        <f t="shared" si="1431"/>
        <v>0</v>
      </c>
      <c r="BO586" s="222">
        <f t="shared" si="1432"/>
        <v>0</v>
      </c>
      <c r="BP586" s="222">
        <f t="shared" si="1433"/>
        <v>0</v>
      </c>
      <c r="BQ586" s="222">
        <f t="shared" si="1434"/>
        <v>0</v>
      </c>
      <c r="BR586" s="222">
        <f t="shared" si="1435"/>
        <v>0</v>
      </c>
      <c r="BS586" s="222">
        <f t="shared" si="1436"/>
        <v>0</v>
      </c>
      <c r="BT586" s="222">
        <f t="shared" si="1437"/>
        <v>0</v>
      </c>
      <c r="BU586" s="222">
        <f t="shared" si="1438"/>
        <v>0</v>
      </c>
      <c r="BV586" s="222">
        <f t="shared" si="1439"/>
        <v>0</v>
      </c>
      <c r="BW586" s="222">
        <f t="shared" si="1440"/>
        <v>0</v>
      </c>
      <c r="BX586" s="222">
        <f t="shared" si="1441"/>
        <v>0</v>
      </c>
      <c r="BY586" s="222">
        <f t="shared" si="1442"/>
        <v>0</v>
      </c>
      <c r="BZ586" s="222">
        <f t="shared" si="1443"/>
        <v>0</v>
      </c>
      <c r="CA586" s="222">
        <f t="shared" si="1444"/>
        <v>0</v>
      </c>
      <c r="CB586" s="222">
        <f t="shared" si="1445"/>
        <v>0</v>
      </c>
      <c r="CC586" s="222">
        <f t="shared" si="1446"/>
        <v>0</v>
      </c>
      <c r="CD586" s="222">
        <f t="shared" si="1447"/>
        <v>0</v>
      </c>
      <c r="CE586" s="222">
        <f t="shared" si="1448"/>
        <v>0</v>
      </c>
      <c r="CF586" s="222">
        <f t="shared" si="1449"/>
        <v>0</v>
      </c>
      <c r="CG586" s="222">
        <f t="shared" si="1450"/>
        <v>0</v>
      </c>
      <c r="CH586" s="222">
        <f t="shared" si="1451"/>
        <v>0</v>
      </c>
      <c r="CI586" s="222">
        <f t="shared" si="1452"/>
        <v>0</v>
      </c>
      <c r="CJ586" s="222">
        <f t="shared" si="1453"/>
        <v>0</v>
      </c>
      <c r="CK586" s="222">
        <f t="shared" si="1454"/>
        <v>0</v>
      </c>
      <c r="CL586" s="222">
        <f t="shared" si="1455"/>
        <v>0</v>
      </c>
      <c r="CM586" s="222">
        <f t="shared" si="1456"/>
        <v>0</v>
      </c>
      <c r="CN586" s="222">
        <f t="shared" si="1457"/>
        <v>0</v>
      </c>
      <c r="CO586" s="222">
        <f t="shared" si="1458"/>
        <v>0</v>
      </c>
      <c r="CP586" s="222">
        <f t="shared" si="1459"/>
        <v>0</v>
      </c>
      <c r="CQ586" s="222">
        <f t="shared" si="1460"/>
        <v>0</v>
      </c>
      <c r="CR586" s="222">
        <f t="shared" si="1461"/>
        <v>0</v>
      </c>
      <c r="CS586" s="222">
        <f t="shared" si="1462"/>
        <v>0</v>
      </c>
      <c r="CT586" s="222">
        <f t="shared" si="1463"/>
        <v>0</v>
      </c>
      <c r="CU586" s="222">
        <f t="shared" si="1464"/>
        <v>0</v>
      </c>
      <c r="CV586" s="222">
        <f t="shared" si="1465"/>
        <v>0</v>
      </c>
      <c r="CW586" s="222">
        <f t="shared" si="1466"/>
        <v>0</v>
      </c>
      <c r="CX586" s="222">
        <f t="shared" si="1467"/>
        <v>0</v>
      </c>
      <c r="CY586" s="222">
        <f t="shared" si="1468"/>
        <v>0</v>
      </c>
      <c r="CZ586" s="222">
        <f t="shared" si="1469"/>
        <v>0</v>
      </c>
      <c r="DA586" s="222">
        <f t="shared" si="1470"/>
        <v>0</v>
      </c>
      <c r="DB586" s="222">
        <f t="shared" si="1471"/>
        <v>0</v>
      </c>
      <c r="DC586" s="222">
        <f t="shared" si="1472"/>
        <v>0</v>
      </c>
      <c r="DD586" s="222">
        <f t="shared" si="1473"/>
        <v>0</v>
      </c>
      <c r="DE586" s="222">
        <f t="shared" si="1474"/>
        <v>0</v>
      </c>
      <c r="DF586" s="222">
        <f t="shared" si="1475"/>
        <v>0</v>
      </c>
      <c r="DG586" s="222">
        <f t="shared" si="1476"/>
        <v>0</v>
      </c>
      <c r="DH586" s="222">
        <f t="shared" si="1477"/>
        <v>0</v>
      </c>
      <c r="DI586" s="222">
        <f t="shared" si="1478"/>
        <v>0</v>
      </c>
      <c r="DJ586" s="222">
        <f t="shared" si="1479"/>
        <v>0</v>
      </c>
      <c r="DK586" s="222">
        <f t="shared" si="1480"/>
        <v>0</v>
      </c>
      <c r="DL586" s="222">
        <f t="shared" si="1481"/>
        <v>0</v>
      </c>
      <c r="DM586" s="222">
        <f t="shared" si="1482"/>
        <v>0</v>
      </c>
      <c r="DN586" s="222">
        <f t="shared" si="1483"/>
        <v>0</v>
      </c>
      <c r="DO586" s="222">
        <f t="shared" si="1484"/>
        <v>0</v>
      </c>
      <c r="DP586" s="222">
        <f t="shared" si="1485"/>
        <v>0</v>
      </c>
      <c r="DQ586" s="222">
        <f t="shared" si="1486"/>
        <v>0</v>
      </c>
      <c r="DR586" s="222">
        <f t="shared" si="1487"/>
        <v>0</v>
      </c>
      <c r="DS586" s="222">
        <f t="shared" si="1488"/>
        <v>0</v>
      </c>
      <c r="DT586" s="222">
        <f t="shared" si="1489"/>
        <v>0</v>
      </c>
      <c r="DU586" s="222">
        <f t="shared" si="1490"/>
        <v>0</v>
      </c>
      <c r="DV586" s="222">
        <f t="shared" si="1491"/>
        <v>0</v>
      </c>
      <c r="DW586" s="222">
        <f t="shared" si="1492"/>
        <v>0</v>
      </c>
      <c r="DX586" s="222">
        <f t="shared" si="1493"/>
        <v>0</v>
      </c>
      <c r="DY586" s="222">
        <f t="shared" si="1494"/>
        <v>0</v>
      </c>
      <c r="DZ586" s="222">
        <f t="shared" si="1495"/>
        <v>0</v>
      </c>
      <c r="EA586" s="222">
        <f t="shared" si="1496"/>
        <v>0</v>
      </c>
      <c r="EB586" s="222">
        <f t="shared" si="1497"/>
        <v>0</v>
      </c>
      <c r="EC586" s="222">
        <f t="shared" si="1498"/>
        <v>0</v>
      </c>
      <c r="ED586" s="222">
        <f t="shared" si="1499"/>
        <v>0</v>
      </c>
      <c r="EE586" s="222">
        <f t="shared" si="1500"/>
        <v>0</v>
      </c>
      <c r="EF586" s="222">
        <f t="shared" si="1501"/>
        <v>0</v>
      </c>
      <c r="EG586" s="222">
        <f t="shared" si="1502"/>
        <v>0</v>
      </c>
      <c r="EH586" s="222">
        <f t="shared" si="1503"/>
        <v>0</v>
      </c>
      <c r="EI586" s="222">
        <f t="shared" si="1504"/>
        <v>0</v>
      </c>
      <c r="EJ586" s="222">
        <f t="shared" si="1505"/>
        <v>0</v>
      </c>
      <c r="EK586" s="222">
        <f t="shared" si="1506"/>
        <v>0</v>
      </c>
      <c r="EL586" s="222">
        <f t="shared" si="1507"/>
        <v>0</v>
      </c>
      <c r="EM586" s="222">
        <f t="shared" si="1508"/>
        <v>0</v>
      </c>
      <c r="EN586" s="222">
        <f t="shared" si="1509"/>
        <v>0</v>
      </c>
      <c r="EO586" s="222">
        <f t="shared" si="1510"/>
        <v>0</v>
      </c>
      <c r="EP586" s="222">
        <f t="shared" si="1511"/>
        <v>0</v>
      </c>
      <c r="EQ586" s="222">
        <f t="shared" si="1512"/>
        <v>0</v>
      </c>
      <c r="ER586" s="222">
        <f t="shared" si="1513"/>
        <v>0</v>
      </c>
      <c r="ES586" s="222">
        <f t="shared" si="1514"/>
        <v>0</v>
      </c>
      <c r="ET586" s="222">
        <f t="shared" si="1515"/>
        <v>0</v>
      </c>
      <c r="EU586" s="222">
        <f t="shared" si="1516"/>
        <v>0</v>
      </c>
      <c r="EV586" s="222">
        <f t="shared" si="1517"/>
        <v>0</v>
      </c>
      <c r="EW586" s="222">
        <f t="shared" si="1518"/>
        <v>0</v>
      </c>
      <c r="EX586" s="222">
        <f t="shared" si="1519"/>
        <v>0</v>
      </c>
      <c r="EY586" s="222">
        <f t="shared" si="1520"/>
        <v>0</v>
      </c>
      <c r="EZ586" s="222">
        <f t="shared" si="1521"/>
        <v>0</v>
      </c>
      <c r="FA586" s="222">
        <f t="shared" si="1522"/>
        <v>0</v>
      </c>
      <c r="FB586" s="222">
        <f t="shared" si="1523"/>
        <v>0</v>
      </c>
      <c r="FC586" s="222">
        <f t="shared" si="1524"/>
        <v>0</v>
      </c>
      <c r="FD586" s="222">
        <f t="shared" si="1525"/>
        <v>0</v>
      </c>
      <c r="FE586" s="222">
        <f t="shared" si="1526"/>
        <v>0</v>
      </c>
      <c r="FF586" s="222">
        <f t="shared" si="1527"/>
        <v>0</v>
      </c>
      <c r="FG586" s="222">
        <f t="shared" si="1528"/>
        <v>0</v>
      </c>
      <c r="FH586" s="222">
        <f t="shared" si="1529"/>
        <v>0</v>
      </c>
      <c r="FI586" s="222">
        <f t="shared" si="1530"/>
        <v>0</v>
      </c>
      <c r="FJ586" s="222">
        <f t="shared" si="1531"/>
        <v>0</v>
      </c>
      <c r="FK586" s="222">
        <f t="shared" si="1532"/>
        <v>0</v>
      </c>
      <c r="FL586" s="222">
        <f t="shared" si="1533"/>
        <v>0</v>
      </c>
      <c r="FM586" s="222">
        <f t="shared" si="1534"/>
        <v>0</v>
      </c>
      <c r="FN586" s="222">
        <f t="shared" si="1535"/>
        <v>0</v>
      </c>
      <c r="FO586" s="222">
        <f t="shared" si="1536"/>
        <v>0</v>
      </c>
      <c r="FP586" s="222">
        <f t="shared" si="1537"/>
        <v>0</v>
      </c>
      <c r="FQ586" s="222">
        <f t="shared" si="1538"/>
        <v>0</v>
      </c>
      <c r="FR586" s="222">
        <f t="shared" si="1539"/>
        <v>0</v>
      </c>
      <c r="FS586" s="222">
        <f t="shared" si="1540"/>
        <v>0</v>
      </c>
      <c r="FT586" s="222">
        <f t="shared" si="1541"/>
        <v>0</v>
      </c>
      <c r="FU586" s="222">
        <f t="shared" si="1542"/>
        <v>0</v>
      </c>
      <c r="FV586" s="222">
        <f t="shared" si="1543"/>
        <v>0</v>
      </c>
      <c r="FW586" s="222">
        <f t="shared" si="1544"/>
        <v>0</v>
      </c>
      <c r="FX586" s="222">
        <f t="shared" si="1545"/>
        <v>0</v>
      </c>
      <c r="FY586" s="222">
        <f t="shared" si="1546"/>
        <v>0</v>
      </c>
      <c r="FZ586" s="222">
        <f t="shared" si="1547"/>
        <v>0</v>
      </c>
      <c r="GA586" s="222">
        <f t="shared" si="1548"/>
        <v>0</v>
      </c>
      <c r="GB586" s="222">
        <f t="shared" si="1549"/>
        <v>0</v>
      </c>
      <c r="GC586" s="222">
        <f t="shared" si="1550"/>
        <v>0</v>
      </c>
      <c r="GD586" s="222">
        <f t="shared" si="1551"/>
        <v>0</v>
      </c>
      <c r="GE586" s="222">
        <f t="shared" si="1552"/>
        <v>0</v>
      </c>
      <c r="GF586" s="222">
        <f t="shared" si="1553"/>
        <v>0</v>
      </c>
      <c r="GG586" s="222">
        <f t="shared" si="1554"/>
        <v>0</v>
      </c>
      <c r="GH586" s="222">
        <f t="shared" si="1555"/>
        <v>0</v>
      </c>
      <c r="GI586" s="222">
        <f t="shared" si="1556"/>
        <v>0</v>
      </c>
      <c r="GJ586" s="222">
        <f t="shared" si="1557"/>
        <v>0</v>
      </c>
      <c r="GK586" s="222">
        <f t="shared" si="1558"/>
        <v>0</v>
      </c>
      <c r="GL586" s="222">
        <f t="shared" si="1559"/>
        <v>0</v>
      </c>
      <c r="GM586" s="222">
        <f t="shared" si="1560"/>
        <v>0</v>
      </c>
      <c r="GN586" s="222">
        <f t="shared" si="1561"/>
        <v>0</v>
      </c>
      <c r="GO586" s="222">
        <f t="shared" si="1562"/>
        <v>0</v>
      </c>
      <c r="GP586" s="222">
        <f t="shared" si="1563"/>
        <v>0</v>
      </c>
      <c r="GQ586" s="222">
        <f t="shared" si="1564"/>
        <v>0</v>
      </c>
      <c r="GR586" s="222">
        <f t="shared" si="1565"/>
        <v>0</v>
      </c>
      <c r="GS586" s="222">
        <f t="shared" si="1566"/>
        <v>0</v>
      </c>
      <c r="GT586" s="222">
        <f t="shared" si="1567"/>
        <v>0</v>
      </c>
      <c r="GU586" s="222">
        <f t="shared" si="1568"/>
        <v>0</v>
      </c>
      <c r="GV586" s="222">
        <f t="shared" si="1569"/>
        <v>0</v>
      </c>
      <c r="GW586" s="222">
        <f t="shared" si="1570"/>
        <v>0</v>
      </c>
      <c r="GX586" s="222">
        <f t="shared" si="1571"/>
        <v>0</v>
      </c>
      <c r="GY586" s="222">
        <f t="shared" si="1572"/>
        <v>0</v>
      </c>
      <c r="GZ586" s="222">
        <f t="shared" si="1573"/>
        <v>0</v>
      </c>
      <c r="HA586" s="222">
        <f t="shared" si="1574"/>
        <v>0</v>
      </c>
      <c r="HB586" s="222">
        <f t="shared" si="1575"/>
        <v>0</v>
      </c>
      <c r="HC586" s="222">
        <f t="shared" si="1576"/>
        <v>0</v>
      </c>
      <c r="HD586" s="222">
        <f t="shared" si="1577"/>
        <v>0</v>
      </c>
      <c r="HE586" s="222">
        <f t="shared" si="1578"/>
        <v>0</v>
      </c>
      <c r="HF586" s="222">
        <f t="shared" si="1579"/>
        <v>0</v>
      </c>
      <c r="HG586" s="222">
        <f t="shared" si="1580"/>
        <v>0</v>
      </c>
      <c r="HH586" s="222">
        <f t="shared" si="1581"/>
        <v>0</v>
      </c>
      <c r="HI586" s="222">
        <f t="shared" si="1582"/>
        <v>0</v>
      </c>
      <c r="HJ586" s="222">
        <f t="shared" si="1583"/>
        <v>0</v>
      </c>
      <c r="HK586" s="222">
        <f t="shared" si="1584"/>
        <v>0</v>
      </c>
      <c r="HL586" s="222">
        <f t="shared" si="1585"/>
        <v>0</v>
      </c>
      <c r="HM586" s="222">
        <f t="shared" si="1586"/>
        <v>0</v>
      </c>
      <c r="HN586" s="222">
        <f t="shared" si="1587"/>
        <v>0</v>
      </c>
      <c r="HO586" s="222">
        <f t="shared" si="1588"/>
        <v>0</v>
      </c>
      <c r="HP586" s="222">
        <f t="shared" si="1589"/>
        <v>0</v>
      </c>
      <c r="HQ586" s="222">
        <f t="shared" si="1590"/>
        <v>0</v>
      </c>
      <c r="HR586" s="222">
        <f t="shared" si="1591"/>
        <v>0</v>
      </c>
      <c r="HS586" s="222">
        <f t="shared" si="1592"/>
        <v>0</v>
      </c>
      <c r="HT586" s="222">
        <f t="shared" si="1593"/>
        <v>0</v>
      </c>
      <c r="HU586" s="222">
        <f t="shared" si="1594"/>
        <v>0</v>
      </c>
      <c r="HV586" s="222">
        <f t="shared" si="1595"/>
        <v>0</v>
      </c>
      <c r="HW586" s="222">
        <f t="shared" si="1596"/>
        <v>0</v>
      </c>
      <c r="HX586" s="222">
        <f t="shared" si="1597"/>
        <v>0</v>
      </c>
      <c r="HY586" s="222">
        <f t="shared" si="1598"/>
        <v>0</v>
      </c>
      <c r="HZ586" s="222">
        <f t="shared" si="1599"/>
        <v>0</v>
      </c>
      <c r="IA586" s="222">
        <f t="shared" si="1600"/>
        <v>0</v>
      </c>
      <c r="IB586" s="222">
        <f t="shared" si="1601"/>
        <v>0</v>
      </c>
      <c r="IC586" s="222">
        <f t="shared" si="1602"/>
        <v>0</v>
      </c>
      <c r="ID586" s="222">
        <f t="shared" si="1603"/>
        <v>0</v>
      </c>
      <c r="IE586" s="222">
        <f t="shared" si="1604"/>
        <v>0</v>
      </c>
      <c r="IF586" s="222">
        <f t="shared" si="1605"/>
        <v>0</v>
      </c>
      <c r="IG586" s="222">
        <f t="shared" si="1606"/>
        <v>0</v>
      </c>
      <c r="IH586" s="222">
        <f t="shared" si="1607"/>
        <v>0</v>
      </c>
      <c r="II586" s="222">
        <f t="shared" si="1608"/>
        <v>0</v>
      </c>
      <c r="IJ586" s="222">
        <f t="shared" si="1609"/>
        <v>0</v>
      </c>
      <c r="IK586" s="222">
        <f t="shared" si="1610"/>
        <v>0</v>
      </c>
      <c r="IL586" s="222">
        <f t="shared" si="1611"/>
        <v>0</v>
      </c>
      <c r="IM586" s="222">
        <f t="shared" si="1612"/>
        <v>0</v>
      </c>
      <c r="IN586" s="222">
        <f t="shared" si="1613"/>
        <v>0</v>
      </c>
      <c r="IO586" s="222">
        <f t="shared" si="1614"/>
        <v>0</v>
      </c>
      <c r="IP586" s="222">
        <f t="shared" si="1615"/>
        <v>0</v>
      </c>
      <c r="IQ586" s="222">
        <f t="shared" si="1616"/>
        <v>0</v>
      </c>
      <c r="IR586" s="222">
        <f t="shared" si="1617"/>
        <v>0</v>
      </c>
      <c r="IS586" s="222">
        <f t="shared" si="1618"/>
        <v>0</v>
      </c>
      <c r="IT586" s="222">
        <f t="shared" si="1619"/>
        <v>0</v>
      </c>
      <c r="IU586" s="222">
        <f t="shared" si="1620"/>
        <v>0</v>
      </c>
      <c r="IV586" s="222">
        <f t="shared" si="1621"/>
        <v>0</v>
      </c>
      <c r="IW586" s="222">
        <f t="shared" si="1622"/>
        <v>0</v>
      </c>
      <c r="IX586" s="222">
        <f t="shared" si="1623"/>
        <v>0</v>
      </c>
      <c r="IY586" s="222">
        <f t="shared" si="1624"/>
        <v>0</v>
      </c>
      <c r="IZ586" s="222">
        <f t="shared" si="1625"/>
        <v>0</v>
      </c>
      <c r="JA586" s="222">
        <f t="shared" si="1626"/>
        <v>0</v>
      </c>
      <c r="JB586" s="222">
        <f t="shared" si="1627"/>
        <v>0</v>
      </c>
    </row>
    <row r="587" spans="2:262">
      <c r="B587" s="230">
        <v>226</v>
      </c>
      <c r="C587" s="229">
        <f t="shared" si="1628"/>
        <v>4.4140624999999918E-3</v>
      </c>
      <c r="D587" s="226">
        <f t="shared" ca="1" si="1371"/>
        <v>24.668087491010315</v>
      </c>
      <c r="E587" s="225">
        <f ca="1">HX361</f>
        <v>0.66808749101031573</v>
      </c>
      <c r="F587" s="224">
        <v>226</v>
      </c>
      <c r="G587" s="222">
        <f t="shared" si="1372"/>
        <v>0</v>
      </c>
      <c r="H587" s="222">
        <f t="shared" si="1373"/>
        <v>0</v>
      </c>
      <c r="I587" s="222">
        <f t="shared" si="1374"/>
        <v>0</v>
      </c>
      <c r="J587" s="222">
        <f t="shared" si="1375"/>
        <v>0</v>
      </c>
      <c r="K587" s="222">
        <f t="shared" si="1376"/>
        <v>0</v>
      </c>
      <c r="L587" s="222">
        <f t="shared" si="1377"/>
        <v>0</v>
      </c>
      <c r="M587" s="222">
        <f t="shared" si="1378"/>
        <v>0</v>
      </c>
      <c r="N587" s="222">
        <f t="shared" si="1379"/>
        <v>0</v>
      </c>
      <c r="O587" s="222">
        <f t="shared" si="1380"/>
        <v>0</v>
      </c>
      <c r="P587" s="222">
        <f t="shared" si="1381"/>
        <v>0</v>
      </c>
      <c r="Q587" s="222">
        <f t="shared" si="1382"/>
        <v>0</v>
      </c>
      <c r="R587" s="222">
        <f t="shared" si="1383"/>
        <v>0</v>
      </c>
      <c r="S587" s="222">
        <f t="shared" si="1384"/>
        <v>0</v>
      </c>
      <c r="T587" s="222">
        <f t="shared" si="1385"/>
        <v>0</v>
      </c>
      <c r="U587" s="222">
        <f t="shared" si="1386"/>
        <v>0</v>
      </c>
      <c r="V587" s="222">
        <f t="shared" si="1387"/>
        <v>0</v>
      </c>
      <c r="W587" s="222">
        <f t="shared" si="1388"/>
        <v>0</v>
      </c>
      <c r="X587" s="222">
        <f t="shared" si="1389"/>
        <v>0</v>
      </c>
      <c r="Y587" s="222">
        <f t="shared" si="1390"/>
        <v>0</v>
      </c>
      <c r="Z587" s="222">
        <f t="shared" si="1391"/>
        <v>0</v>
      </c>
      <c r="AA587" s="222">
        <f t="shared" si="1392"/>
        <v>0</v>
      </c>
      <c r="AB587" s="222">
        <f t="shared" si="1393"/>
        <v>0</v>
      </c>
      <c r="AC587" s="222">
        <f t="shared" si="1394"/>
        <v>0</v>
      </c>
      <c r="AD587" s="222">
        <f t="shared" si="1395"/>
        <v>0</v>
      </c>
      <c r="AE587" s="222">
        <f t="shared" si="1396"/>
        <v>0</v>
      </c>
      <c r="AF587" s="222">
        <f t="shared" si="1397"/>
        <v>0</v>
      </c>
      <c r="AG587" s="222">
        <f t="shared" si="1398"/>
        <v>0</v>
      </c>
      <c r="AH587" s="222">
        <f t="shared" si="1399"/>
        <v>0</v>
      </c>
      <c r="AI587" s="222">
        <f t="shared" si="1400"/>
        <v>0</v>
      </c>
      <c r="AJ587" s="222">
        <f t="shared" si="1401"/>
        <v>0</v>
      </c>
      <c r="AK587" s="222">
        <f t="shared" si="1402"/>
        <v>0</v>
      </c>
      <c r="AL587" s="222">
        <f t="shared" si="1403"/>
        <v>0</v>
      </c>
      <c r="AM587" s="222">
        <f t="shared" si="1404"/>
        <v>0</v>
      </c>
      <c r="AN587" s="222">
        <f t="shared" si="1405"/>
        <v>0</v>
      </c>
      <c r="AO587" s="222">
        <f t="shared" si="1406"/>
        <v>0</v>
      </c>
      <c r="AP587" s="222">
        <f t="shared" si="1407"/>
        <v>0</v>
      </c>
      <c r="AQ587" s="222">
        <f t="shared" si="1408"/>
        <v>0</v>
      </c>
      <c r="AR587" s="222">
        <f t="shared" si="1409"/>
        <v>0</v>
      </c>
      <c r="AS587" s="222">
        <f t="shared" si="1410"/>
        <v>0</v>
      </c>
      <c r="AT587" s="222">
        <f t="shared" si="1411"/>
        <v>0</v>
      </c>
      <c r="AU587" s="222">
        <f t="shared" si="1412"/>
        <v>0</v>
      </c>
      <c r="AV587" s="222">
        <f t="shared" si="1413"/>
        <v>0</v>
      </c>
      <c r="AW587" s="222">
        <f t="shared" si="1414"/>
        <v>0</v>
      </c>
      <c r="AX587" s="222">
        <f t="shared" si="1415"/>
        <v>0</v>
      </c>
      <c r="AY587" s="222">
        <f t="shared" si="1416"/>
        <v>0</v>
      </c>
      <c r="AZ587" s="222">
        <f t="shared" si="1417"/>
        <v>0</v>
      </c>
      <c r="BA587" s="222">
        <f t="shared" si="1418"/>
        <v>0</v>
      </c>
      <c r="BB587" s="222">
        <f t="shared" si="1419"/>
        <v>0</v>
      </c>
      <c r="BC587" s="222">
        <f t="shared" si="1420"/>
        <v>0</v>
      </c>
      <c r="BD587" s="222">
        <f t="shared" si="1421"/>
        <v>0</v>
      </c>
      <c r="BE587" s="222">
        <f t="shared" si="1422"/>
        <v>0</v>
      </c>
      <c r="BF587" s="222">
        <f t="shared" si="1423"/>
        <v>0</v>
      </c>
      <c r="BG587" s="222">
        <f t="shared" si="1424"/>
        <v>0</v>
      </c>
      <c r="BH587" s="222">
        <f t="shared" si="1425"/>
        <v>0</v>
      </c>
      <c r="BI587" s="222">
        <f t="shared" si="1426"/>
        <v>0</v>
      </c>
      <c r="BJ587" s="222">
        <f t="shared" si="1427"/>
        <v>0</v>
      </c>
      <c r="BK587" s="222">
        <f t="shared" si="1428"/>
        <v>0</v>
      </c>
      <c r="BL587" s="222">
        <f t="shared" si="1429"/>
        <v>0</v>
      </c>
      <c r="BM587" s="222">
        <f t="shared" si="1430"/>
        <v>0</v>
      </c>
      <c r="BN587" s="222">
        <f t="shared" si="1431"/>
        <v>0</v>
      </c>
      <c r="BO587" s="222">
        <f t="shared" si="1432"/>
        <v>0</v>
      </c>
      <c r="BP587" s="222">
        <f t="shared" si="1433"/>
        <v>0</v>
      </c>
      <c r="BQ587" s="222">
        <f t="shared" si="1434"/>
        <v>0</v>
      </c>
      <c r="BR587" s="222">
        <f t="shared" si="1435"/>
        <v>0</v>
      </c>
      <c r="BS587" s="222">
        <f t="shared" si="1436"/>
        <v>0</v>
      </c>
      <c r="BT587" s="222">
        <f t="shared" si="1437"/>
        <v>0</v>
      </c>
      <c r="BU587" s="222">
        <f t="shared" si="1438"/>
        <v>0</v>
      </c>
      <c r="BV587" s="222">
        <f t="shared" si="1439"/>
        <v>0</v>
      </c>
      <c r="BW587" s="222">
        <f t="shared" si="1440"/>
        <v>0</v>
      </c>
      <c r="BX587" s="222">
        <f t="shared" si="1441"/>
        <v>0</v>
      </c>
      <c r="BY587" s="222">
        <f t="shared" si="1442"/>
        <v>0</v>
      </c>
      <c r="BZ587" s="222">
        <f t="shared" si="1443"/>
        <v>0</v>
      </c>
      <c r="CA587" s="222">
        <f t="shared" si="1444"/>
        <v>0</v>
      </c>
      <c r="CB587" s="222">
        <f t="shared" si="1445"/>
        <v>0</v>
      </c>
      <c r="CC587" s="222">
        <f t="shared" si="1446"/>
        <v>0</v>
      </c>
      <c r="CD587" s="222">
        <f t="shared" si="1447"/>
        <v>0</v>
      </c>
      <c r="CE587" s="222">
        <f t="shared" si="1448"/>
        <v>0</v>
      </c>
      <c r="CF587" s="222">
        <f t="shared" si="1449"/>
        <v>0</v>
      </c>
      <c r="CG587" s="222">
        <f t="shared" si="1450"/>
        <v>0</v>
      </c>
      <c r="CH587" s="222">
        <f t="shared" si="1451"/>
        <v>0</v>
      </c>
      <c r="CI587" s="222">
        <f t="shared" si="1452"/>
        <v>0</v>
      </c>
      <c r="CJ587" s="222">
        <f t="shared" si="1453"/>
        <v>0</v>
      </c>
      <c r="CK587" s="222">
        <f t="shared" si="1454"/>
        <v>0</v>
      </c>
      <c r="CL587" s="222">
        <f t="shared" si="1455"/>
        <v>0</v>
      </c>
      <c r="CM587" s="222">
        <f t="shared" si="1456"/>
        <v>0</v>
      </c>
      <c r="CN587" s="222">
        <f t="shared" si="1457"/>
        <v>0</v>
      </c>
      <c r="CO587" s="222">
        <f t="shared" si="1458"/>
        <v>0</v>
      </c>
      <c r="CP587" s="222">
        <f t="shared" si="1459"/>
        <v>0</v>
      </c>
      <c r="CQ587" s="222">
        <f t="shared" si="1460"/>
        <v>0</v>
      </c>
      <c r="CR587" s="222">
        <f t="shared" si="1461"/>
        <v>0</v>
      </c>
      <c r="CS587" s="222">
        <f t="shared" si="1462"/>
        <v>0</v>
      </c>
      <c r="CT587" s="222">
        <f t="shared" si="1463"/>
        <v>0</v>
      </c>
      <c r="CU587" s="222">
        <f t="shared" si="1464"/>
        <v>0</v>
      </c>
      <c r="CV587" s="222">
        <f t="shared" si="1465"/>
        <v>0</v>
      </c>
      <c r="CW587" s="222">
        <f t="shared" si="1466"/>
        <v>0</v>
      </c>
      <c r="CX587" s="222">
        <f t="shared" si="1467"/>
        <v>0</v>
      </c>
      <c r="CY587" s="222">
        <f t="shared" si="1468"/>
        <v>0</v>
      </c>
      <c r="CZ587" s="222">
        <f t="shared" si="1469"/>
        <v>0</v>
      </c>
      <c r="DA587" s="222">
        <f t="shared" si="1470"/>
        <v>0</v>
      </c>
      <c r="DB587" s="222">
        <f t="shared" si="1471"/>
        <v>0</v>
      </c>
      <c r="DC587" s="222">
        <f t="shared" si="1472"/>
        <v>0</v>
      </c>
      <c r="DD587" s="222">
        <f t="shared" si="1473"/>
        <v>0</v>
      </c>
      <c r="DE587" s="222">
        <f t="shared" si="1474"/>
        <v>0</v>
      </c>
      <c r="DF587" s="222">
        <f t="shared" si="1475"/>
        <v>0</v>
      </c>
      <c r="DG587" s="222">
        <f t="shared" si="1476"/>
        <v>0</v>
      </c>
      <c r="DH587" s="222">
        <f t="shared" si="1477"/>
        <v>0</v>
      </c>
      <c r="DI587" s="222">
        <f t="shared" si="1478"/>
        <v>0</v>
      </c>
      <c r="DJ587" s="222">
        <f t="shared" si="1479"/>
        <v>0</v>
      </c>
      <c r="DK587" s="222">
        <f t="shared" si="1480"/>
        <v>0</v>
      </c>
      <c r="DL587" s="222">
        <f t="shared" si="1481"/>
        <v>0</v>
      </c>
      <c r="DM587" s="222">
        <f t="shared" si="1482"/>
        <v>0</v>
      </c>
      <c r="DN587" s="222">
        <f t="shared" si="1483"/>
        <v>0</v>
      </c>
      <c r="DO587" s="222">
        <f t="shared" si="1484"/>
        <v>0</v>
      </c>
      <c r="DP587" s="222">
        <f t="shared" si="1485"/>
        <v>0</v>
      </c>
      <c r="DQ587" s="222">
        <f t="shared" si="1486"/>
        <v>0</v>
      </c>
      <c r="DR587" s="222">
        <f t="shared" si="1487"/>
        <v>0</v>
      </c>
      <c r="DS587" s="222">
        <f t="shared" si="1488"/>
        <v>0</v>
      </c>
      <c r="DT587" s="222">
        <f t="shared" si="1489"/>
        <v>0</v>
      </c>
      <c r="DU587" s="222">
        <f t="shared" si="1490"/>
        <v>0</v>
      </c>
      <c r="DV587" s="222">
        <f t="shared" si="1491"/>
        <v>0</v>
      </c>
      <c r="DW587" s="222">
        <f t="shared" si="1492"/>
        <v>0</v>
      </c>
      <c r="DX587" s="222">
        <f t="shared" si="1493"/>
        <v>0</v>
      </c>
      <c r="DY587" s="222">
        <f t="shared" si="1494"/>
        <v>0</v>
      </c>
      <c r="DZ587" s="222">
        <f t="shared" si="1495"/>
        <v>0</v>
      </c>
      <c r="EA587" s="222">
        <f t="shared" si="1496"/>
        <v>0</v>
      </c>
      <c r="EB587" s="222">
        <f t="shared" si="1497"/>
        <v>0</v>
      </c>
      <c r="EC587" s="222">
        <f t="shared" si="1498"/>
        <v>0</v>
      </c>
      <c r="ED587" s="222">
        <f t="shared" si="1499"/>
        <v>0</v>
      </c>
      <c r="EE587" s="222">
        <f t="shared" si="1500"/>
        <v>0</v>
      </c>
      <c r="EF587" s="222">
        <f t="shared" si="1501"/>
        <v>0</v>
      </c>
      <c r="EG587" s="222">
        <f t="shared" si="1502"/>
        <v>0</v>
      </c>
      <c r="EH587" s="222">
        <f t="shared" si="1503"/>
        <v>0</v>
      </c>
      <c r="EI587" s="222">
        <f t="shared" si="1504"/>
        <v>0</v>
      </c>
      <c r="EJ587" s="222">
        <f t="shared" si="1505"/>
        <v>0</v>
      </c>
      <c r="EK587" s="222">
        <f t="shared" si="1506"/>
        <v>0</v>
      </c>
      <c r="EL587" s="222">
        <f t="shared" si="1507"/>
        <v>0</v>
      </c>
      <c r="EM587" s="222">
        <f t="shared" si="1508"/>
        <v>0</v>
      </c>
      <c r="EN587" s="222">
        <f t="shared" si="1509"/>
        <v>0</v>
      </c>
      <c r="EO587" s="222">
        <f t="shared" si="1510"/>
        <v>0</v>
      </c>
      <c r="EP587" s="222">
        <f t="shared" si="1511"/>
        <v>0</v>
      </c>
      <c r="EQ587" s="222">
        <f t="shared" si="1512"/>
        <v>0</v>
      </c>
      <c r="ER587" s="222">
        <f t="shared" si="1513"/>
        <v>0</v>
      </c>
      <c r="ES587" s="222">
        <f t="shared" si="1514"/>
        <v>0</v>
      </c>
      <c r="ET587" s="222">
        <f t="shared" si="1515"/>
        <v>0</v>
      </c>
      <c r="EU587" s="222">
        <f t="shared" si="1516"/>
        <v>0</v>
      </c>
      <c r="EV587" s="222">
        <f t="shared" si="1517"/>
        <v>0</v>
      </c>
      <c r="EW587" s="222">
        <f t="shared" si="1518"/>
        <v>0</v>
      </c>
      <c r="EX587" s="222">
        <f t="shared" si="1519"/>
        <v>0</v>
      </c>
      <c r="EY587" s="222">
        <f t="shared" si="1520"/>
        <v>0</v>
      </c>
      <c r="EZ587" s="222">
        <f t="shared" si="1521"/>
        <v>0</v>
      </c>
      <c r="FA587" s="222">
        <f t="shared" si="1522"/>
        <v>0</v>
      </c>
      <c r="FB587" s="222">
        <f t="shared" si="1523"/>
        <v>0</v>
      </c>
      <c r="FC587" s="222">
        <f t="shared" si="1524"/>
        <v>0</v>
      </c>
      <c r="FD587" s="222">
        <f t="shared" si="1525"/>
        <v>0</v>
      </c>
      <c r="FE587" s="222">
        <f t="shared" si="1526"/>
        <v>0</v>
      </c>
      <c r="FF587" s="222">
        <f t="shared" si="1527"/>
        <v>0</v>
      </c>
      <c r="FG587" s="222">
        <f t="shared" si="1528"/>
        <v>0</v>
      </c>
      <c r="FH587" s="222">
        <f t="shared" si="1529"/>
        <v>0</v>
      </c>
      <c r="FI587" s="222">
        <f t="shared" si="1530"/>
        <v>0</v>
      </c>
      <c r="FJ587" s="222">
        <f t="shared" si="1531"/>
        <v>0</v>
      </c>
      <c r="FK587" s="222">
        <f t="shared" si="1532"/>
        <v>0</v>
      </c>
      <c r="FL587" s="222">
        <f t="shared" si="1533"/>
        <v>0</v>
      </c>
      <c r="FM587" s="222">
        <f t="shared" si="1534"/>
        <v>0</v>
      </c>
      <c r="FN587" s="222">
        <f t="shared" si="1535"/>
        <v>0</v>
      </c>
      <c r="FO587" s="222">
        <f t="shared" si="1536"/>
        <v>0</v>
      </c>
      <c r="FP587" s="222">
        <f t="shared" si="1537"/>
        <v>0</v>
      </c>
      <c r="FQ587" s="222">
        <f t="shared" si="1538"/>
        <v>0</v>
      </c>
      <c r="FR587" s="222">
        <f t="shared" si="1539"/>
        <v>0</v>
      </c>
      <c r="FS587" s="222">
        <f t="shared" si="1540"/>
        <v>0</v>
      </c>
      <c r="FT587" s="222">
        <f t="shared" si="1541"/>
        <v>0</v>
      </c>
      <c r="FU587" s="222">
        <f t="shared" si="1542"/>
        <v>0</v>
      </c>
      <c r="FV587" s="222">
        <f t="shared" si="1543"/>
        <v>0</v>
      </c>
      <c r="FW587" s="222">
        <f t="shared" si="1544"/>
        <v>0</v>
      </c>
      <c r="FX587" s="222">
        <f t="shared" si="1545"/>
        <v>0</v>
      </c>
      <c r="FY587" s="222">
        <f t="shared" si="1546"/>
        <v>0</v>
      </c>
      <c r="FZ587" s="222">
        <f t="shared" si="1547"/>
        <v>0</v>
      </c>
      <c r="GA587" s="222">
        <f t="shared" si="1548"/>
        <v>0</v>
      </c>
      <c r="GB587" s="222">
        <f t="shared" si="1549"/>
        <v>0</v>
      </c>
      <c r="GC587" s="222">
        <f t="shared" si="1550"/>
        <v>0</v>
      </c>
      <c r="GD587" s="222">
        <f t="shared" si="1551"/>
        <v>0</v>
      </c>
      <c r="GE587" s="222">
        <f t="shared" si="1552"/>
        <v>0</v>
      </c>
      <c r="GF587" s="222">
        <f t="shared" si="1553"/>
        <v>0</v>
      </c>
      <c r="GG587" s="222">
        <f t="shared" si="1554"/>
        <v>0</v>
      </c>
      <c r="GH587" s="222">
        <f t="shared" si="1555"/>
        <v>0</v>
      </c>
      <c r="GI587" s="222">
        <f t="shared" si="1556"/>
        <v>0</v>
      </c>
      <c r="GJ587" s="222">
        <f t="shared" si="1557"/>
        <v>0</v>
      </c>
      <c r="GK587" s="222">
        <f t="shared" si="1558"/>
        <v>0</v>
      </c>
      <c r="GL587" s="222">
        <f t="shared" si="1559"/>
        <v>0</v>
      </c>
      <c r="GM587" s="222">
        <f t="shared" si="1560"/>
        <v>0</v>
      </c>
      <c r="GN587" s="222">
        <f t="shared" si="1561"/>
        <v>0</v>
      </c>
      <c r="GO587" s="222">
        <f t="shared" si="1562"/>
        <v>0</v>
      </c>
      <c r="GP587" s="222">
        <f t="shared" si="1563"/>
        <v>0</v>
      </c>
      <c r="GQ587" s="222">
        <f t="shared" si="1564"/>
        <v>0</v>
      </c>
      <c r="GR587" s="222">
        <f t="shared" si="1565"/>
        <v>0</v>
      </c>
      <c r="GS587" s="222">
        <f t="shared" si="1566"/>
        <v>0</v>
      </c>
      <c r="GT587" s="222">
        <f t="shared" si="1567"/>
        <v>0</v>
      </c>
      <c r="GU587" s="222">
        <f t="shared" si="1568"/>
        <v>0</v>
      </c>
      <c r="GV587" s="222">
        <f t="shared" si="1569"/>
        <v>0</v>
      </c>
      <c r="GW587" s="222">
        <f t="shared" si="1570"/>
        <v>0</v>
      </c>
      <c r="GX587" s="222">
        <f t="shared" si="1571"/>
        <v>0</v>
      </c>
      <c r="GY587" s="222">
        <f t="shared" si="1572"/>
        <v>0</v>
      </c>
      <c r="GZ587" s="222">
        <f t="shared" si="1573"/>
        <v>0</v>
      </c>
      <c r="HA587" s="222">
        <f t="shared" si="1574"/>
        <v>0</v>
      </c>
      <c r="HB587" s="222">
        <f t="shared" si="1575"/>
        <v>0</v>
      </c>
      <c r="HC587" s="222">
        <f t="shared" si="1576"/>
        <v>0</v>
      </c>
      <c r="HD587" s="222">
        <f t="shared" si="1577"/>
        <v>0</v>
      </c>
      <c r="HE587" s="222">
        <f t="shared" si="1578"/>
        <v>0</v>
      </c>
      <c r="HF587" s="222">
        <f t="shared" si="1579"/>
        <v>0</v>
      </c>
      <c r="HG587" s="222">
        <f t="shared" si="1580"/>
        <v>0</v>
      </c>
      <c r="HH587" s="222">
        <f t="shared" si="1581"/>
        <v>0</v>
      </c>
      <c r="HI587" s="222">
        <f t="shared" si="1582"/>
        <v>0</v>
      </c>
      <c r="HJ587" s="222">
        <f t="shared" si="1583"/>
        <v>0</v>
      </c>
      <c r="HK587" s="222">
        <f t="shared" si="1584"/>
        <v>0</v>
      </c>
      <c r="HL587" s="222">
        <f t="shared" si="1585"/>
        <v>0</v>
      </c>
      <c r="HM587" s="222">
        <f t="shared" si="1586"/>
        <v>0</v>
      </c>
      <c r="HN587" s="222">
        <f t="shared" si="1587"/>
        <v>0</v>
      </c>
      <c r="HO587" s="222">
        <f t="shared" si="1588"/>
        <v>0</v>
      </c>
      <c r="HP587" s="222">
        <f t="shared" si="1589"/>
        <v>0</v>
      </c>
      <c r="HQ587" s="222">
        <f t="shared" si="1590"/>
        <v>0</v>
      </c>
      <c r="HR587" s="222">
        <f t="shared" si="1591"/>
        <v>0</v>
      </c>
      <c r="HS587" s="222">
        <f t="shared" si="1592"/>
        <v>0</v>
      </c>
      <c r="HT587" s="222">
        <f t="shared" si="1593"/>
        <v>0</v>
      </c>
      <c r="HU587" s="222">
        <f t="shared" si="1594"/>
        <v>0</v>
      </c>
      <c r="HV587" s="222">
        <f t="shared" si="1595"/>
        <v>0</v>
      </c>
      <c r="HW587" s="222">
        <f t="shared" si="1596"/>
        <v>0</v>
      </c>
      <c r="HX587" s="222">
        <f t="shared" si="1597"/>
        <v>0</v>
      </c>
      <c r="HY587" s="222">
        <f t="shared" si="1598"/>
        <v>0</v>
      </c>
      <c r="HZ587" s="222">
        <f t="shared" si="1599"/>
        <v>0</v>
      </c>
      <c r="IA587" s="222">
        <f t="shared" si="1600"/>
        <v>0</v>
      </c>
      <c r="IB587" s="222">
        <f t="shared" si="1601"/>
        <v>0</v>
      </c>
      <c r="IC587" s="222">
        <f t="shared" si="1602"/>
        <v>0</v>
      </c>
      <c r="ID587" s="222">
        <f t="shared" si="1603"/>
        <v>0</v>
      </c>
      <c r="IE587" s="222">
        <f t="shared" si="1604"/>
        <v>0</v>
      </c>
      <c r="IF587" s="222">
        <f t="shared" si="1605"/>
        <v>0</v>
      </c>
      <c r="IG587" s="222">
        <f t="shared" si="1606"/>
        <v>0</v>
      </c>
      <c r="IH587" s="222">
        <f t="shared" si="1607"/>
        <v>0</v>
      </c>
      <c r="II587" s="222">
        <f t="shared" si="1608"/>
        <v>0</v>
      </c>
      <c r="IJ587" s="222">
        <f t="shared" si="1609"/>
        <v>0</v>
      </c>
      <c r="IK587" s="222">
        <f t="shared" si="1610"/>
        <v>0</v>
      </c>
      <c r="IL587" s="222">
        <f t="shared" si="1611"/>
        <v>0</v>
      </c>
      <c r="IM587" s="222">
        <f t="shared" si="1612"/>
        <v>0</v>
      </c>
      <c r="IN587" s="222">
        <f t="shared" si="1613"/>
        <v>0</v>
      </c>
      <c r="IO587" s="222">
        <f t="shared" si="1614"/>
        <v>0</v>
      </c>
      <c r="IP587" s="222">
        <f t="shared" si="1615"/>
        <v>0</v>
      </c>
      <c r="IQ587" s="222">
        <f t="shared" si="1616"/>
        <v>0</v>
      </c>
      <c r="IR587" s="222">
        <f t="shared" si="1617"/>
        <v>0</v>
      </c>
      <c r="IS587" s="222">
        <f t="shared" si="1618"/>
        <v>0</v>
      </c>
      <c r="IT587" s="222">
        <f t="shared" si="1619"/>
        <v>0</v>
      </c>
      <c r="IU587" s="222">
        <f t="shared" si="1620"/>
        <v>0</v>
      </c>
      <c r="IV587" s="222">
        <f t="shared" si="1621"/>
        <v>0</v>
      </c>
      <c r="IW587" s="222">
        <f t="shared" si="1622"/>
        <v>0</v>
      </c>
      <c r="IX587" s="222">
        <f t="shared" si="1623"/>
        <v>0</v>
      </c>
      <c r="IY587" s="222">
        <f t="shared" si="1624"/>
        <v>0</v>
      </c>
      <c r="IZ587" s="222">
        <f t="shared" si="1625"/>
        <v>0</v>
      </c>
      <c r="JA587" s="222">
        <f t="shared" si="1626"/>
        <v>0</v>
      </c>
      <c r="JB587" s="222">
        <f t="shared" si="1627"/>
        <v>0</v>
      </c>
    </row>
    <row r="588" spans="2:262">
      <c r="B588" s="230">
        <v>227</v>
      </c>
      <c r="C588" s="229">
        <f t="shared" si="1628"/>
        <v>4.4335937499999914E-3</v>
      </c>
      <c r="D588" s="226">
        <f t="shared" ca="1" si="1371"/>
        <v>24.642349064544813</v>
      </c>
      <c r="E588" s="225">
        <f ca="1">HY361</f>
        <v>0.64234906454481233</v>
      </c>
      <c r="F588" s="224">
        <v>227</v>
      </c>
      <c r="G588" s="222">
        <f t="shared" si="1372"/>
        <v>0</v>
      </c>
      <c r="H588" s="222">
        <f t="shared" si="1373"/>
        <v>0</v>
      </c>
      <c r="I588" s="222">
        <f t="shared" si="1374"/>
        <v>0</v>
      </c>
      <c r="J588" s="222">
        <f t="shared" si="1375"/>
        <v>0</v>
      </c>
      <c r="K588" s="222">
        <f t="shared" si="1376"/>
        <v>0</v>
      </c>
      <c r="L588" s="222">
        <f t="shared" si="1377"/>
        <v>0</v>
      </c>
      <c r="M588" s="222">
        <f t="shared" si="1378"/>
        <v>0</v>
      </c>
      <c r="N588" s="222">
        <f t="shared" si="1379"/>
        <v>0</v>
      </c>
      <c r="O588" s="222">
        <f t="shared" si="1380"/>
        <v>0</v>
      </c>
      <c r="P588" s="222">
        <f t="shared" si="1381"/>
        <v>0</v>
      </c>
      <c r="Q588" s="222">
        <f t="shared" si="1382"/>
        <v>0</v>
      </c>
      <c r="R588" s="222">
        <f t="shared" si="1383"/>
        <v>0</v>
      </c>
      <c r="S588" s="222">
        <f t="shared" si="1384"/>
        <v>0</v>
      </c>
      <c r="T588" s="222">
        <f t="shared" si="1385"/>
        <v>0</v>
      </c>
      <c r="U588" s="222">
        <f t="shared" si="1386"/>
        <v>0</v>
      </c>
      <c r="V588" s="222">
        <f t="shared" si="1387"/>
        <v>0</v>
      </c>
      <c r="W588" s="222">
        <f t="shared" si="1388"/>
        <v>0</v>
      </c>
      <c r="X588" s="222">
        <f t="shared" si="1389"/>
        <v>0</v>
      </c>
      <c r="Y588" s="222">
        <f t="shared" si="1390"/>
        <v>0</v>
      </c>
      <c r="Z588" s="222">
        <f t="shared" si="1391"/>
        <v>0</v>
      </c>
      <c r="AA588" s="222">
        <f t="shared" si="1392"/>
        <v>0</v>
      </c>
      <c r="AB588" s="222">
        <f t="shared" si="1393"/>
        <v>0</v>
      </c>
      <c r="AC588" s="222">
        <f t="shared" si="1394"/>
        <v>0</v>
      </c>
      <c r="AD588" s="222">
        <f t="shared" si="1395"/>
        <v>0</v>
      </c>
      <c r="AE588" s="222">
        <f t="shared" si="1396"/>
        <v>0</v>
      </c>
      <c r="AF588" s="222">
        <f t="shared" si="1397"/>
        <v>0</v>
      </c>
      <c r="AG588" s="222">
        <f t="shared" si="1398"/>
        <v>0</v>
      </c>
      <c r="AH588" s="222">
        <f t="shared" si="1399"/>
        <v>0</v>
      </c>
      <c r="AI588" s="222">
        <f t="shared" si="1400"/>
        <v>0</v>
      </c>
      <c r="AJ588" s="222">
        <f t="shared" si="1401"/>
        <v>0</v>
      </c>
      <c r="AK588" s="222">
        <f t="shared" si="1402"/>
        <v>0</v>
      </c>
      <c r="AL588" s="222">
        <f t="shared" si="1403"/>
        <v>0</v>
      </c>
      <c r="AM588" s="222">
        <f t="shared" si="1404"/>
        <v>0</v>
      </c>
      <c r="AN588" s="222">
        <f t="shared" si="1405"/>
        <v>0</v>
      </c>
      <c r="AO588" s="222">
        <f t="shared" si="1406"/>
        <v>0</v>
      </c>
      <c r="AP588" s="222">
        <f t="shared" si="1407"/>
        <v>0</v>
      </c>
      <c r="AQ588" s="222">
        <f t="shared" si="1408"/>
        <v>0</v>
      </c>
      <c r="AR588" s="222">
        <f t="shared" si="1409"/>
        <v>0</v>
      </c>
      <c r="AS588" s="222">
        <f t="shared" si="1410"/>
        <v>0</v>
      </c>
      <c r="AT588" s="222">
        <f t="shared" si="1411"/>
        <v>0</v>
      </c>
      <c r="AU588" s="222">
        <f t="shared" si="1412"/>
        <v>0</v>
      </c>
      <c r="AV588" s="222">
        <f t="shared" si="1413"/>
        <v>0</v>
      </c>
      <c r="AW588" s="222">
        <f t="shared" si="1414"/>
        <v>0</v>
      </c>
      <c r="AX588" s="222">
        <f t="shared" si="1415"/>
        <v>0</v>
      </c>
      <c r="AY588" s="222">
        <f t="shared" si="1416"/>
        <v>0</v>
      </c>
      <c r="AZ588" s="222">
        <f t="shared" si="1417"/>
        <v>0</v>
      </c>
      <c r="BA588" s="222">
        <f t="shared" si="1418"/>
        <v>0</v>
      </c>
      <c r="BB588" s="222">
        <f t="shared" si="1419"/>
        <v>0</v>
      </c>
      <c r="BC588" s="222">
        <f t="shared" si="1420"/>
        <v>0</v>
      </c>
      <c r="BD588" s="222">
        <f t="shared" si="1421"/>
        <v>0</v>
      </c>
      <c r="BE588" s="222">
        <f t="shared" si="1422"/>
        <v>0</v>
      </c>
      <c r="BF588" s="222">
        <f t="shared" si="1423"/>
        <v>0</v>
      </c>
      <c r="BG588" s="222">
        <f t="shared" si="1424"/>
        <v>0</v>
      </c>
      <c r="BH588" s="222">
        <f t="shared" si="1425"/>
        <v>0</v>
      </c>
      <c r="BI588" s="222">
        <f t="shared" si="1426"/>
        <v>0</v>
      </c>
      <c r="BJ588" s="222">
        <f t="shared" si="1427"/>
        <v>0</v>
      </c>
      <c r="BK588" s="222">
        <f t="shared" si="1428"/>
        <v>0</v>
      </c>
      <c r="BL588" s="222">
        <f t="shared" si="1429"/>
        <v>0</v>
      </c>
      <c r="BM588" s="222">
        <f t="shared" si="1430"/>
        <v>0</v>
      </c>
      <c r="BN588" s="222">
        <f t="shared" si="1431"/>
        <v>0</v>
      </c>
      <c r="BO588" s="222">
        <f t="shared" si="1432"/>
        <v>0</v>
      </c>
      <c r="BP588" s="222">
        <f t="shared" si="1433"/>
        <v>0</v>
      </c>
      <c r="BQ588" s="222">
        <f t="shared" si="1434"/>
        <v>0</v>
      </c>
      <c r="BR588" s="222">
        <f t="shared" si="1435"/>
        <v>0</v>
      </c>
      <c r="BS588" s="222">
        <f t="shared" si="1436"/>
        <v>0</v>
      </c>
      <c r="BT588" s="222">
        <f t="shared" si="1437"/>
        <v>0</v>
      </c>
      <c r="BU588" s="222">
        <f t="shared" si="1438"/>
        <v>0</v>
      </c>
      <c r="BV588" s="222">
        <f t="shared" si="1439"/>
        <v>0</v>
      </c>
      <c r="BW588" s="222">
        <f t="shared" si="1440"/>
        <v>0</v>
      </c>
      <c r="BX588" s="222">
        <f t="shared" si="1441"/>
        <v>0</v>
      </c>
      <c r="BY588" s="222">
        <f t="shared" si="1442"/>
        <v>0</v>
      </c>
      <c r="BZ588" s="222">
        <f t="shared" si="1443"/>
        <v>0</v>
      </c>
      <c r="CA588" s="222">
        <f t="shared" si="1444"/>
        <v>0</v>
      </c>
      <c r="CB588" s="222">
        <f t="shared" si="1445"/>
        <v>0</v>
      </c>
      <c r="CC588" s="222">
        <f t="shared" si="1446"/>
        <v>0</v>
      </c>
      <c r="CD588" s="222">
        <f t="shared" si="1447"/>
        <v>0</v>
      </c>
      <c r="CE588" s="222">
        <f t="shared" si="1448"/>
        <v>0</v>
      </c>
      <c r="CF588" s="222">
        <f t="shared" si="1449"/>
        <v>0</v>
      </c>
      <c r="CG588" s="222">
        <f t="shared" si="1450"/>
        <v>0</v>
      </c>
      <c r="CH588" s="222">
        <f t="shared" si="1451"/>
        <v>0</v>
      </c>
      <c r="CI588" s="222">
        <f t="shared" si="1452"/>
        <v>0</v>
      </c>
      <c r="CJ588" s="222">
        <f t="shared" si="1453"/>
        <v>0</v>
      </c>
      <c r="CK588" s="222">
        <f t="shared" si="1454"/>
        <v>0</v>
      </c>
      <c r="CL588" s="222">
        <f t="shared" si="1455"/>
        <v>0</v>
      </c>
      <c r="CM588" s="222">
        <f t="shared" si="1456"/>
        <v>0</v>
      </c>
      <c r="CN588" s="222">
        <f t="shared" si="1457"/>
        <v>0</v>
      </c>
      <c r="CO588" s="222">
        <f t="shared" si="1458"/>
        <v>0</v>
      </c>
      <c r="CP588" s="222">
        <f t="shared" si="1459"/>
        <v>0</v>
      </c>
      <c r="CQ588" s="222">
        <f t="shared" si="1460"/>
        <v>0</v>
      </c>
      <c r="CR588" s="222">
        <f t="shared" si="1461"/>
        <v>0</v>
      </c>
      <c r="CS588" s="222">
        <f t="shared" si="1462"/>
        <v>0</v>
      </c>
      <c r="CT588" s="222">
        <f t="shared" si="1463"/>
        <v>0</v>
      </c>
      <c r="CU588" s="222">
        <f t="shared" si="1464"/>
        <v>0</v>
      </c>
      <c r="CV588" s="222">
        <f t="shared" si="1465"/>
        <v>0</v>
      </c>
      <c r="CW588" s="222">
        <f t="shared" si="1466"/>
        <v>0</v>
      </c>
      <c r="CX588" s="222">
        <f t="shared" si="1467"/>
        <v>0</v>
      </c>
      <c r="CY588" s="222">
        <f t="shared" si="1468"/>
        <v>0</v>
      </c>
      <c r="CZ588" s="222">
        <f t="shared" si="1469"/>
        <v>0</v>
      </c>
      <c r="DA588" s="222">
        <f t="shared" si="1470"/>
        <v>0</v>
      </c>
      <c r="DB588" s="222">
        <f t="shared" si="1471"/>
        <v>0</v>
      </c>
      <c r="DC588" s="222">
        <f t="shared" si="1472"/>
        <v>0</v>
      </c>
      <c r="DD588" s="222">
        <f t="shared" si="1473"/>
        <v>0</v>
      </c>
      <c r="DE588" s="222">
        <f t="shared" si="1474"/>
        <v>0</v>
      </c>
      <c r="DF588" s="222">
        <f t="shared" si="1475"/>
        <v>0</v>
      </c>
      <c r="DG588" s="222">
        <f t="shared" si="1476"/>
        <v>0</v>
      </c>
      <c r="DH588" s="222">
        <f t="shared" si="1477"/>
        <v>0</v>
      </c>
      <c r="DI588" s="222">
        <f t="shared" si="1478"/>
        <v>0</v>
      </c>
      <c r="DJ588" s="222">
        <f t="shared" si="1479"/>
        <v>0</v>
      </c>
      <c r="DK588" s="222">
        <f t="shared" si="1480"/>
        <v>0</v>
      </c>
      <c r="DL588" s="222">
        <f t="shared" si="1481"/>
        <v>0</v>
      </c>
      <c r="DM588" s="222">
        <f t="shared" si="1482"/>
        <v>0</v>
      </c>
      <c r="DN588" s="222">
        <f t="shared" si="1483"/>
        <v>0</v>
      </c>
      <c r="DO588" s="222">
        <f t="shared" si="1484"/>
        <v>0</v>
      </c>
      <c r="DP588" s="222">
        <f t="shared" si="1485"/>
        <v>0</v>
      </c>
      <c r="DQ588" s="222">
        <f t="shared" si="1486"/>
        <v>0</v>
      </c>
      <c r="DR588" s="222">
        <f t="shared" si="1487"/>
        <v>0</v>
      </c>
      <c r="DS588" s="222">
        <f t="shared" si="1488"/>
        <v>0</v>
      </c>
      <c r="DT588" s="222">
        <f t="shared" si="1489"/>
        <v>0</v>
      </c>
      <c r="DU588" s="222">
        <f t="shared" si="1490"/>
        <v>0</v>
      </c>
      <c r="DV588" s="222">
        <f t="shared" si="1491"/>
        <v>0</v>
      </c>
      <c r="DW588" s="222">
        <f t="shared" si="1492"/>
        <v>0</v>
      </c>
      <c r="DX588" s="222">
        <f t="shared" si="1493"/>
        <v>0</v>
      </c>
      <c r="DY588" s="222">
        <f t="shared" si="1494"/>
        <v>0</v>
      </c>
      <c r="DZ588" s="222">
        <f t="shared" si="1495"/>
        <v>0</v>
      </c>
      <c r="EA588" s="222">
        <f t="shared" si="1496"/>
        <v>0</v>
      </c>
      <c r="EB588" s="222">
        <f t="shared" si="1497"/>
        <v>0</v>
      </c>
      <c r="EC588" s="222">
        <f t="shared" si="1498"/>
        <v>0</v>
      </c>
      <c r="ED588" s="222">
        <f t="shared" si="1499"/>
        <v>0</v>
      </c>
      <c r="EE588" s="222">
        <f t="shared" si="1500"/>
        <v>0</v>
      </c>
      <c r="EF588" s="222">
        <f t="shared" si="1501"/>
        <v>0</v>
      </c>
      <c r="EG588" s="222">
        <f t="shared" si="1502"/>
        <v>0</v>
      </c>
      <c r="EH588" s="222">
        <f t="shared" si="1503"/>
        <v>0</v>
      </c>
      <c r="EI588" s="222">
        <f t="shared" si="1504"/>
        <v>0</v>
      </c>
      <c r="EJ588" s="222">
        <f t="shared" si="1505"/>
        <v>0</v>
      </c>
      <c r="EK588" s="222">
        <f t="shared" si="1506"/>
        <v>0</v>
      </c>
      <c r="EL588" s="222">
        <f t="shared" si="1507"/>
        <v>0</v>
      </c>
      <c r="EM588" s="222">
        <f t="shared" si="1508"/>
        <v>0</v>
      </c>
      <c r="EN588" s="222">
        <f t="shared" si="1509"/>
        <v>0</v>
      </c>
      <c r="EO588" s="222">
        <f t="shared" si="1510"/>
        <v>0</v>
      </c>
      <c r="EP588" s="222">
        <f t="shared" si="1511"/>
        <v>0</v>
      </c>
      <c r="EQ588" s="222">
        <f t="shared" si="1512"/>
        <v>0</v>
      </c>
      <c r="ER588" s="222">
        <f t="shared" si="1513"/>
        <v>0</v>
      </c>
      <c r="ES588" s="222">
        <f t="shared" si="1514"/>
        <v>0</v>
      </c>
      <c r="ET588" s="222">
        <f t="shared" si="1515"/>
        <v>0</v>
      </c>
      <c r="EU588" s="222">
        <f t="shared" si="1516"/>
        <v>0</v>
      </c>
      <c r="EV588" s="222">
        <f t="shared" si="1517"/>
        <v>0</v>
      </c>
      <c r="EW588" s="222">
        <f t="shared" si="1518"/>
        <v>0</v>
      </c>
      <c r="EX588" s="222">
        <f t="shared" si="1519"/>
        <v>0</v>
      </c>
      <c r="EY588" s="222">
        <f t="shared" si="1520"/>
        <v>0</v>
      </c>
      <c r="EZ588" s="222">
        <f t="shared" si="1521"/>
        <v>0</v>
      </c>
      <c r="FA588" s="222">
        <f t="shared" si="1522"/>
        <v>0</v>
      </c>
      <c r="FB588" s="222">
        <f t="shared" si="1523"/>
        <v>0</v>
      </c>
      <c r="FC588" s="222">
        <f t="shared" si="1524"/>
        <v>0</v>
      </c>
      <c r="FD588" s="222">
        <f t="shared" si="1525"/>
        <v>0</v>
      </c>
      <c r="FE588" s="222">
        <f t="shared" si="1526"/>
        <v>0</v>
      </c>
      <c r="FF588" s="222">
        <f t="shared" si="1527"/>
        <v>0</v>
      </c>
      <c r="FG588" s="222">
        <f t="shared" si="1528"/>
        <v>0</v>
      </c>
      <c r="FH588" s="222">
        <f t="shared" si="1529"/>
        <v>0</v>
      </c>
      <c r="FI588" s="222">
        <f t="shared" si="1530"/>
        <v>0</v>
      </c>
      <c r="FJ588" s="222">
        <f t="shared" si="1531"/>
        <v>0</v>
      </c>
      <c r="FK588" s="222">
        <f t="shared" si="1532"/>
        <v>0</v>
      </c>
      <c r="FL588" s="222">
        <f t="shared" si="1533"/>
        <v>0</v>
      </c>
      <c r="FM588" s="222">
        <f t="shared" si="1534"/>
        <v>0</v>
      </c>
      <c r="FN588" s="222">
        <f t="shared" si="1535"/>
        <v>0</v>
      </c>
      <c r="FO588" s="222">
        <f t="shared" si="1536"/>
        <v>0</v>
      </c>
      <c r="FP588" s="222">
        <f t="shared" si="1537"/>
        <v>0</v>
      </c>
      <c r="FQ588" s="222">
        <f t="shared" si="1538"/>
        <v>0</v>
      </c>
      <c r="FR588" s="222">
        <f t="shared" si="1539"/>
        <v>0</v>
      </c>
      <c r="FS588" s="222">
        <f t="shared" si="1540"/>
        <v>0</v>
      </c>
      <c r="FT588" s="222">
        <f t="shared" si="1541"/>
        <v>0</v>
      </c>
      <c r="FU588" s="222">
        <f t="shared" si="1542"/>
        <v>0</v>
      </c>
      <c r="FV588" s="222">
        <f t="shared" si="1543"/>
        <v>0</v>
      </c>
      <c r="FW588" s="222">
        <f t="shared" si="1544"/>
        <v>0</v>
      </c>
      <c r="FX588" s="222">
        <f t="shared" si="1545"/>
        <v>0</v>
      </c>
      <c r="FY588" s="222">
        <f t="shared" si="1546"/>
        <v>0</v>
      </c>
      <c r="FZ588" s="222">
        <f t="shared" si="1547"/>
        <v>0</v>
      </c>
      <c r="GA588" s="222">
        <f t="shared" si="1548"/>
        <v>0</v>
      </c>
      <c r="GB588" s="222">
        <f t="shared" si="1549"/>
        <v>0</v>
      </c>
      <c r="GC588" s="222">
        <f t="shared" si="1550"/>
        <v>0</v>
      </c>
      <c r="GD588" s="222">
        <f t="shared" si="1551"/>
        <v>0</v>
      </c>
      <c r="GE588" s="222">
        <f t="shared" si="1552"/>
        <v>0</v>
      </c>
      <c r="GF588" s="222">
        <f t="shared" si="1553"/>
        <v>0</v>
      </c>
      <c r="GG588" s="222">
        <f t="shared" si="1554"/>
        <v>0</v>
      </c>
      <c r="GH588" s="222">
        <f t="shared" si="1555"/>
        <v>0</v>
      </c>
      <c r="GI588" s="222">
        <f t="shared" si="1556"/>
        <v>0</v>
      </c>
      <c r="GJ588" s="222">
        <f t="shared" si="1557"/>
        <v>0</v>
      </c>
      <c r="GK588" s="222">
        <f t="shared" si="1558"/>
        <v>0</v>
      </c>
      <c r="GL588" s="222">
        <f t="shared" si="1559"/>
        <v>0</v>
      </c>
      <c r="GM588" s="222">
        <f t="shared" si="1560"/>
        <v>0</v>
      </c>
      <c r="GN588" s="222">
        <f t="shared" si="1561"/>
        <v>0</v>
      </c>
      <c r="GO588" s="222">
        <f t="shared" si="1562"/>
        <v>0</v>
      </c>
      <c r="GP588" s="222">
        <f t="shared" si="1563"/>
        <v>0</v>
      </c>
      <c r="GQ588" s="222">
        <f t="shared" si="1564"/>
        <v>0</v>
      </c>
      <c r="GR588" s="222">
        <f t="shared" si="1565"/>
        <v>0</v>
      </c>
      <c r="GS588" s="222">
        <f t="shared" si="1566"/>
        <v>0</v>
      </c>
      <c r="GT588" s="222">
        <f t="shared" si="1567"/>
        <v>0</v>
      </c>
      <c r="GU588" s="222">
        <f t="shared" si="1568"/>
        <v>0</v>
      </c>
      <c r="GV588" s="222">
        <f t="shared" si="1569"/>
        <v>0</v>
      </c>
      <c r="GW588" s="222">
        <f t="shared" si="1570"/>
        <v>0</v>
      </c>
      <c r="GX588" s="222">
        <f t="shared" si="1571"/>
        <v>0</v>
      </c>
      <c r="GY588" s="222">
        <f t="shared" si="1572"/>
        <v>0</v>
      </c>
      <c r="GZ588" s="222">
        <f t="shared" si="1573"/>
        <v>0</v>
      </c>
      <c r="HA588" s="222">
        <f t="shared" si="1574"/>
        <v>0</v>
      </c>
      <c r="HB588" s="222">
        <f t="shared" si="1575"/>
        <v>0</v>
      </c>
      <c r="HC588" s="222">
        <f t="shared" si="1576"/>
        <v>0</v>
      </c>
      <c r="HD588" s="222">
        <f t="shared" si="1577"/>
        <v>0</v>
      </c>
      <c r="HE588" s="222">
        <f t="shared" si="1578"/>
        <v>0</v>
      </c>
      <c r="HF588" s="222">
        <f t="shared" si="1579"/>
        <v>0</v>
      </c>
      <c r="HG588" s="222">
        <f t="shared" si="1580"/>
        <v>0</v>
      </c>
      <c r="HH588" s="222">
        <f t="shared" si="1581"/>
        <v>0</v>
      </c>
      <c r="HI588" s="222">
        <f t="shared" si="1582"/>
        <v>0</v>
      </c>
      <c r="HJ588" s="222">
        <f t="shared" si="1583"/>
        <v>0</v>
      </c>
      <c r="HK588" s="222">
        <f t="shared" si="1584"/>
        <v>0</v>
      </c>
      <c r="HL588" s="222">
        <f t="shared" si="1585"/>
        <v>0</v>
      </c>
      <c r="HM588" s="222">
        <f t="shared" si="1586"/>
        <v>0</v>
      </c>
      <c r="HN588" s="222">
        <f t="shared" si="1587"/>
        <v>0</v>
      </c>
      <c r="HO588" s="222">
        <f t="shared" si="1588"/>
        <v>0</v>
      </c>
      <c r="HP588" s="222">
        <f t="shared" si="1589"/>
        <v>0</v>
      </c>
      <c r="HQ588" s="222">
        <f t="shared" si="1590"/>
        <v>0</v>
      </c>
      <c r="HR588" s="222">
        <f t="shared" si="1591"/>
        <v>0</v>
      </c>
      <c r="HS588" s="222">
        <f t="shared" si="1592"/>
        <v>0</v>
      </c>
      <c r="HT588" s="222">
        <f t="shared" si="1593"/>
        <v>0</v>
      </c>
      <c r="HU588" s="222">
        <f t="shared" si="1594"/>
        <v>0</v>
      </c>
      <c r="HV588" s="222">
        <f t="shared" si="1595"/>
        <v>0</v>
      </c>
      <c r="HW588" s="222">
        <f t="shared" si="1596"/>
        <v>0</v>
      </c>
      <c r="HX588" s="222">
        <f t="shared" si="1597"/>
        <v>0</v>
      </c>
      <c r="HY588" s="222">
        <f t="shared" si="1598"/>
        <v>0</v>
      </c>
      <c r="HZ588" s="222">
        <f t="shared" si="1599"/>
        <v>0</v>
      </c>
      <c r="IA588" s="222">
        <f t="shared" si="1600"/>
        <v>0</v>
      </c>
      <c r="IB588" s="222">
        <f t="shared" si="1601"/>
        <v>0</v>
      </c>
      <c r="IC588" s="222">
        <f t="shared" si="1602"/>
        <v>0</v>
      </c>
      <c r="ID588" s="222">
        <f t="shared" si="1603"/>
        <v>0</v>
      </c>
      <c r="IE588" s="222">
        <f t="shared" si="1604"/>
        <v>0</v>
      </c>
      <c r="IF588" s="222">
        <f t="shared" si="1605"/>
        <v>0</v>
      </c>
      <c r="IG588" s="222">
        <f t="shared" si="1606"/>
        <v>0</v>
      </c>
      <c r="IH588" s="222">
        <f t="shared" si="1607"/>
        <v>0</v>
      </c>
      <c r="II588" s="222">
        <f t="shared" si="1608"/>
        <v>0</v>
      </c>
      <c r="IJ588" s="222">
        <f t="shared" si="1609"/>
        <v>0</v>
      </c>
      <c r="IK588" s="222">
        <f t="shared" si="1610"/>
        <v>0</v>
      </c>
      <c r="IL588" s="222">
        <f t="shared" si="1611"/>
        <v>0</v>
      </c>
      <c r="IM588" s="222">
        <f t="shared" si="1612"/>
        <v>0</v>
      </c>
      <c r="IN588" s="222">
        <f t="shared" si="1613"/>
        <v>0</v>
      </c>
      <c r="IO588" s="222">
        <f t="shared" si="1614"/>
        <v>0</v>
      </c>
      <c r="IP588" s="222">
        <f t="shared" si="1615"/>
        <v>0</v>
      </c>
      <c r="IQ588" s="222">
        <f t="shared" si="1616"/>
        <v>0</v>
      </c>
      <c r="IR588" s="222">
        <f t="shared" si="1617"/>
        <v>0</v>
      </c>
      <c r="IS588" s="222">
        <f t="shared" si="1618"/>
        <v>0</v>
      </c>
      <c r="IT588" s="222">
        <f t="shared" si="1619"/>
        <v>0</v>
      </c>
      <c r="IU588" s="222">
        <f t="shared" si="1620"/>
        <v>0</v>
      </c>
      <c r="IV588" s="222">
        <f t="shared" si="1621"/>
        <v>0</v>
      </c>
      <c r="IW588" s="222">
        <f t="shared" si="1622"/>
        <v>0</v>
      </c>
      <c r="IX588" s="222">
        <f t="shared" si="1623"/>
        <v>0</v>
      </c>
      <c r="IY588" s="222">
        <f t="shared" si="1624"/>
        <v>0</v>
      </c>
      <c r="IZ588" s="222">
        <f t="shared" si="1625"/>
        <v>0</v>
      </c>
      <c r="JA588" s="222">
        <f t="shared" si="1626"/>
        <v>0</v>
      </c>
      <c r="JB588" s="222">
        <f t="shared" si="1627"/>
        <v>0</v>
      </c>
    </row>
    <row r="589" spans="2:262">
      <c r="B589" s="230">
        <v>228</v>
      </c>
      <c r="C589" s="229">
        <f t="shared" si="1628"/>
        <v>4.4531249999999909E-3</v>
      </c>
      <c r="D589" s="226">
        <f t="shared" ca="1" si="1371"/>
        <v>24.646626895012258</v>
      </c>
      <c r="E589" s="225">
        <f ca="1">HZ361</f>
        <v>0.64662689501225823</v>
      </c>
      <c r="F589" s="224">
        <v>228</v>
      </c>
      <c r="G589" s="222">
        <f t="shared" si="1372"/>
        <v>0</v>
      </c>
      <c r="H589" s="222">
        <f t="shared" si="1373"/>
        <v>0</v>
      </c>
      <c r="I589" s="222">
        <f t="shared" si="1374"/>
        <v>0</v>
      </c>
      <c r="J589" s="222">
        <f t="shared" si="1375"/>
        <v>0</v>
      </c>
      <c r="K589" s="222">
        <f t="shared" si="1376"/>
        <v>0</v>
      </c>
      <c r="L589" s="222">
        <f t="shared" si="1377"/>
        <v>0</v>
      </c>
      <c r="M589" s="222">
        <f t="shared" si="1378"/>
        <v>0</v>
      </c>
      <c r="N589" s="222">
        <f t="shared" si="1379"/>
        <v>0</v>
      </c>
      <c r="O589" s="222">
        <f t="shared" si="1380"/>
        <v>0</v>
      </c>
      <c r="P589" s="222">
        <f t="shared" si="1381"/>
        <v>0</v>
      </c>
      <c r="Q589" s="222">
        <f t="shared" si="1382"/>
        <v>0</v>
      </c>
      <c r="R589" s="222">
        <f t="shared" si="1383"/>
        <v>0</v>
      </c>
      <c r="S589" s="222">
        <f t="shared" si="1384"/>
        <v>0</v>
      </c>
      <c r="T589" s="222">
        <f t="shared" si="1385"/>
        <v>0</v>
      </c>
      <c r="U589" s="222">
        <f t="shared" si="1386"/>
        <v>0</v>
      </c>
      <c r="V589" s="222">
        <f t="shared" si="1387"/>
        <v>0</v>
      </c>
      <c r="W589" s="222">
        <f t="shared" si="1388"/>
        <v>0</v>
      </c>
      <c r="X589" s="222">
        <f t="shared" si="1389"/>
        <v>0</v>
      </c>
      <c r="Y589" s="222">
        <f t="shared" si="1390"/>
        <v>0</v>
      </c>
      <c r="Z589" s="222">
        <f t="shared" si="1391"/>
        <v>0</v>
      </c>
      <c r="AA589" s="222">
        <f t="shared" si="1392"/>
        <v>0</v>
      </c>
      <c r="AB589" s="222">
        <f t="shared" si="1393"/>
        <v>0</v>
      </c>
      <c r="AC589" s="222">
        <f t="shared" si="1394"/>
        <v>0</v>
      </c>
      <c r="AD589" s="222">
        <f t="shared" si="1395"/>
        <v>0</v>
      </c>
      <c r="AE589" s="222">
        <f t="shared" si="1396"/>
        <v>0</v>
      </c>
      <c r="AF589" s="222">
        <f t="shared" si="1397"/>
        <v>0</v>
      </c>
      <c r="AG589" s="222">
        <f t="shared" si="1398"/>
        <v>0</v>
      </c>
      <c r="AH589" s="222">
        <f t="shared" si="1399"/>
        <v>0</v>
      </c>
      <c r="AI589" s="222">
        <f t="shared" si="1400"/>
        <v>0</v>
      </c>
      <c r="AJ589" s="222">
        <f t="shared" si="1401"/>
        <v>0</v>
      </c>
      <c r="AK589" s="222">
        <f t="shared" si="1402"/>
        <v>0</v>
      </c>
      <c r="AL589" s="222">
        <f t="shared" si="1403"/>
        <v>0</v>
      </c>
      <c r="AM589" s="222">
        <f t="shared" si="1404"/>
        <v>0</v>
      </c>
      <c r="AN589" s="222">
        <f t="shared" si="1405"/>
        <v>0</v>
      </c>
      <c r="AO589" s="222">
        <f t="shared" si="1406"/>
        <v>0</v>
      </c>
      <c r="AP589" s="222">
        <f t="shared" si="1407"/>
        <v>0</v>
      </c>
      <c r="AQ589" s="222">
        <f t="shared" si="1408"/>
        <v>0</v>
      </c>
      <c r="AR589" s="222">
        <f t="shared" si="1409"/>
        <v>0</v>
      </c>
      <c r="AS589" s="222">
        <f t="shared" si="1410"/>
        <v>0</v>
      </c>
      <c r="AT589" s="222">
        <f t="shared" si="1411"/>
        <v>0</v>
      </c>
      <c r="AU589" s="222">
        <f t="shared" si="1412"/>
        <v>0</v>
      </c>
      <c r="AV589" s="222">
        <f t="shared" si="1413"/>
        <v>0</v>
      </c>
      <c r="AW589" s="222">
        <f t="shared" si="1414"/>
        <v>0</v>
      </c>
      <c r="AX589" s="222">
        <f t="shared" si="1415"/>
        <v>0</v>
      </c>
      <c r="AY589" s="222">
        <f t="shared" si="1416"/>
        <v>0</v>
      </c>
      <c r="AZ589" s="222">
        <f t="shared" si="1417"/>
        <v>0</v>
      </c>
      <c r="BA589" s="222">
        <f t="shared" si="1418"/>
        <v>0</v>
      </c>
      <c r="BB589" s="222">
        <f t="shared" si="1419"/>
        <v>0</v>
      </c>
      <c r="BC589" s="222">
        <f t="shared" si="1420"/>
        <v>0</v>
      </c>
      <c r="BD589" s="222">
        <f t="shared" si="1421"/>
        <v>0</v>
      </c>
      <c r="BE589" s="222">
        <f t="shared" si="1422"/>
        <v>0</v>
      </c>
      <c r="BF589" s="222">
        <f t="shared" si="1423"/>
        <v>0</v>
      </c>
      <c r="BG589" s="222">
        <f t="shared" si="1424"/>
        <v>0</v>
      </c>
      <c r="BH589" s="222">
        <f t="shared" si="1425"/>
        <v>0</v>
      </c>
      <c r="BI589" s="222">
        <f t="shared" si="1426"/>
        <v>0</v>
      </c>
      <c r="BJ589" s="222">
        <f t="shared" si="1427"/>
        <v>0</v>
      </c>
      <c r="BK589" s="222">
        <f t="shared" si="1428"/>
        <v>0</v>
      </c>
      <c r="BL589" s="222">
        <f t="shared" si="1429"/>
        <v>0</v>
      </c>
      <c r="BM589" s="222">
        <f t="shared" si="1430"/>
        <v>0</v>
      </c>
      <c r="BN589" s="222">
        <f t="shared" si="1431"/>
        <v>0</v>
      </c>
      <c r="BO589" s="222">
        <f t="shared" si="1432"/>
        <v>0</v>
      </c>
      <c r="BP589" s="222">
        <f t="shared" si="1433"/>
        <v>0</v>
      </c>
      <c r="BQ589" s="222">
        <f t="shared" si="1434"/>
        <v>0</v>
      </c>
      <c r="BR589" s="222">
        <f t="shared" si="1435"/>
        <v>0</v>
      </c>
      <c r="BS589" s="222">
        <f t="shared" si="1436"/>
        <v>0</v>
      </c>
      <c r="BT589" s="222">
        <f t="shared" si="1437"/>
        <v>0</v>
      </c>
      <c r="BU589" s="222">
        <f t="shared" si="1438"/>
        <v>0</v>
      </c>
      <c r="BV589" s="222">
        <f t="shared" si="1439"/>
        <v>0</v>
      </c>
      <c r="BW589" s="222">
        <f t="shared" si="1440"/>
        <v>0</v>
      </c>
      <c r="BX589" s="222">
        <f t="shared" si="1441"/>
        <v>0</v>
      </c>
      <c r="BY589" s="222">
        <f t="shared" si="1442"/>
        <v>0</v>
      </c>
      <c r="BZ589" s="222">
        <f t="shared" si="1443"/>
        <v>0</v>
      </c>
      <c r="CA589" s="222">
        <f t="shared" si="1444"/>
        <v>0</v>
      </c>
      <c r="CB589" s="222">
        <f t="shared" si="1445"/>
        <v>0</v>
      </c>
      <c r="CC589" s="222">
        <f t="shared" si="1446"/>
        <v>0</v>
      </c>
      <c r="CD589" s="222">
        <f t="shared" si="1447"/>
        <v>0</v>
      </c>
      <c r="CE589" s="222">
        <f t="shared" si="1448"/>
        <v>0</v>
      </c>
      <c r="CF589" s="222">
        <f t="shared" si="1449"/>
        <v>0</v>
      </c>
      <c r="CG589" s="222">
        <f t="shared" si="1450"/>
        <v>0</v>
      </c>
      <c r="CH589" s="222">
        <f t="shared" si="1451"/>
        <v>0</v>
      </c>
      <c r="CI589" s="222">
        <f t="shared" si="1452"/>
        <v>0</v>
      </c>
      <c r="CJ589" s="222">
        <f t="shared" si="1453"/>
        <v>0</v>
      </c>
      <c r="CK589" s="222">
        <f t="shared" si="1454"/>
        <v>0</v>
      </c>
      <c r="CL589" s="222">
        <f t="shared" si="1455"/>
        <v>0</v>
      </c>
      <c r="CM589" s="222">
        <f t="shared" si="1456"/>
        <v>0</v>
      </c>
      <c r="CN589" s="222">
        <f t="shared" si="1457"/>
        <v>0</v>
      </c>
      <c r="CO589" s="222">
        <f t="shared" si="1458"/>
        <v>0</v>
      </c>
      <c r="CP589" s="222">
        <f t="shared" si="1459"/>
        <v>0</v>
      </c>
      <c r="CQ589" s="222">
        <f t="shared" si="1460"/>
        <v>0</v>
      </c>
      <c r="CR589" s="222">
        <f t="shared" si="1461"/>
        <v>0</v>
      </c>
      <c r="CS589" s="222">
        <f t="shared" si="1462"/>
        <v>0</v>
      </c>
      <c r="CT589" s="222">
        <f t="shared" si="1463"/>
        <v>0</v>
      </c>
      <c r="CU589" s="222">
        <f t="shared" si="1464"/>
        <v>0</v>
      </c>
      <c r="CV589" s="222">
        <f t="shared" si="1465"/>
        <v>0</v>
      </c>
      <c r="CW589" s="222">
        <f t="shared" si="1466"/>
        <v>0</v>
      </c>
      <c r="CX589" s="222">
        <f t="shared" si="1467"/>
        <v>0</v>
      </c>
      <c r="CY589" s="222">
        <f t="shared" si="1468"/>
        <v>0</v>
      </c>
      <c r="CZ589" s="222">
        <f t="shared" si="1469"/>
        <v>0</v>
      </c>
      <c r="DA589" s="222">
        <f t="shared" si="1470"/>
        <v>0</v>
      </c>
      <c r="DB589" s="222">
        <f t="shared" si="1471"/>
        <v>0</v>
      </c>
      <c r="DC589" s="222">
        <f t="shared" si="1472"/>
        <v>0</v>
      </c>
      <c r="DD589" s="222">
        <f t="shared" si="1473"/>
        <v>0</v>
      </c>
      <c r="DE589" s="222">
        <f t="shared" si="1474"/>
        <v>0</v>
      </c>
      <c r="DF589" s="222">
        <f t="shared" si="1475"/>
        <v>0</v>
      </c>
      <c r="DG589" s="222">
        <f t="shared" si="1476"/>
        <v>0</v>
      </c>
      <c r="DH589" s="222">
        <f t="shared" si="1477"/>
        <v>0</v>
      </c>
      <c r="DI589" s="222">
        <f t="shared" si="1478"/>
        <v>0</v>
      </c>
      <c r="DJ589" s="222">
        <f t="shared" si="1479"/>
        <v>0</v>
      </c>
      <c r="DK589" s="222">
        <f t="shared" si="1480"/>
        <v>0</v>
      </c>
      <c r="DL589" s="222">
        <f t="shared" si="1481"/>
        <v>0</v>
      </c>
      <c r="DM589" s="222">
        <f t="shared" si="1482"/>
        <v>0</v>
      </c>
      <c r="DN589" s="222">
        <f t="shared" si="1483"/>
        <v>0</v>
      </c>
      <c r="DO589" s="222">
        <f t="shared" si="1484"/>
        <v>0</v>
      </c>
      <c r="DP589" s="222">
        <f t="shared" si="1485"/>
        <v>0</v>
      </c>
      <c r="DQ589" s="222">
        <f t="shared" si="1486"/>
        <v>0</v>
      </c>
      <c r="DR589" s="222">
        <f t="shared" si="1487"/>
        <v>0</v>
      </c>
      <c r="DS589" s="222">
        <f t="shared" si="1488"/>
        <v>0</v>
      </c>
      <c r="DT589" s="222">
        <f t="shared" si="1489"/>
        <v>0</v>
      </c>
      <c r="DU589" s="222">
        <f t="shared" si="1490"/>
        <v>0</v>
      </c>
      <c r="DV589" s="222">
        <f t="shared" si="1491"/>
        <v>0</v>
      </c>
      <c r="DW589" s="222">
        <f t="shared" si="1492"/>
        <v>0</v>
      </c>
      <c r="DX589" s="222">
        <f t="shared" si="1493"/>
        <v>0</v>
      </c>
      <c r="DY589" s="222">
        <f t="shared" si="1494"/>
        <v>0</v>
      </c>
      <c r="DZ589" s="222">
        <f t="shared" si="1495"/>
        <v>0</v>
      </c>
      <c r="EA589" s="222">
        <f t="shared" si="1496"/>
        <v>0</v>
      </c>
      <c r="EB589" s="222">
        <f t="shared" si="1497"/>
        <v>0</v>
      </c>
      <c r="EC589" s="222">
        <f t="shared" si="1498"/>
        <v>0</v>
      </c>
      <c r="ED589" s="222">
        <f t="shared" si="1499"/>
        <v>0</v>
      </c>
      <c r="EE589" s="222">
        <f t="shared" si="1500"/>
        <v>0</v>
      </c>
      <c r="EF589" s="222">
        <f t="shared" si="1501"/>
        <v>0</v>
      </c>
      <c r="EG589" s="222">
        <f t="shared" si="1502"/>
        <v>0</v>
      </c>
      <c r="EH589" s="222">
        <f t="shared" si="1503"/>
        <v>0</v>
      </c>
      <c r="EI589" s="222">
        <f t="shared" si="1504"/>
        <v>0</v>
      </c>
      <c r="EJ589" s="222">
        <f t="shared" si="1505"/>
        <v>0</v>
      </c>
      <c r="EK589" s="222">
        <f t="shared" si="1506"/>
        <v>0</v>
      </c>
      <c r="EL589" s="222">
        <f t="shared" si="1507"/>
        <v>0</v>
      </c>
      <c r="EM589" s="222">
        <f t="shared" si="1508"/>
        <v>0</v>
      </c>
      <c r="EN589" s="222">
        <f t="shared" si="1509"/>
        <v>0</v>
      </c>
      <c r="EO589" s="222">
        <f t="shared" si="1510"/>
        <v>0</v>
      </c>
      <c r="EP589" s="222">
        <f t="shared" si="1511"/>
        <v>0</v>
      </c>
      <c r="EQ589" s="222">
        <f t="shared" si="1512"/>
        <v>0</v>
      </c>
      <c r="ER589" s="222">
        <f t="shared" si="1513"/>
        <v>0</v>
      </c>
      <c r="ES589" s="222">
        <f t="shared" si="1514"/>
        <v>0</v>
      </c>
      <c r="ET589" s="222">
        <f t="shared" si="1515"/>
        <v>0</v>
      </c>
      <c r="EU589" s="222">
        <f t="shared" si="1516"/>
        <v>0</v>
      </c>
      <c r="EV589" s="222">
        <f t="shared" si="1517"/>
        <v>0</v>
      </c>
      <c r="EW589" s="222">
        <f t="shared" si="1518"/>
        <v>0</v>
      </c>
      <c r="EX589" s="222">
        <f t="shared" si="1519"/>
        <v>0</v>
      </c>
      <c r="EY589" s="222">
        <f t="shared" si="1520"/>
        <v>0</v>
      </c>
      <c r="EZ589" s="222">
        <f t="shared" si="1521"/>
        <v>0</v>
      </c>
      <c r="FA589" s="222">
        <f t="shared" si="1522"/>
        <v>0</v>
      </c>
      <c r="FB589" s="222">
        <f t="shared" si="1523"/>
        <v>0</v>
      </c>
      <c r="FC589" s="222">
        <f t="shared" si="1524"/>
        <v>0</v>
      </c>
      <c r="FD589" s="222">
        <f t="shared" si="1525"/>
        <v>0</v>
      </c>
      <c r="FE589" s="222">
        <f t="shared" si="1526"/>
        <v>0</v>
      </c>
      <c r="FF589" s="222">
        <f t="shared" si="1527"/>
        <v>0</v>
      </c>
      <c r="FG589" s="222">
        <f t="shared" si="1528"/>
        <v>0</v>
      </c>
      <c r="FH589" s="222">
        <f t="shared" si="1529"/>
        <v>0</v>
      </c>
      <c r="FI589" s="222">
        <f t="shared" si="1530"/>
        <v>0</v>
      </c>
      <c r="FJ589" s="222">
        <f t="shared" si="1531"/>
        <v>0</v>
      </c>
      <c r="FK589" s="222">
        <f t="shared" si="1532"/>
        <v>0</v>
      </c>
      <c r="FL589" s="222">
        <f t="shared" si="1533"/>
        <v>0</v>
      </c>
      <c r="FM589" s="222">
        <f t="shared" si="1534"/>
        <v>0</v>
      </c>
      <c r="FN589" s="222">
        <f t="shared" si="1535"/>
        <v>0</v>
      </c>
      <c r="FO589" s="222">
        <f t="shared" si="1536"/>
        <v>0</v>
      </c>
      <c r="FP589" s="222">
        <f t="shared" si="1537"/>
        <v>0</v>
      </c>
      <c r="FQ589" s="222">
        <f t="shared" si="1538"/>
        <v>0</v>
      </c>
      <c r="FR589" s="222">
        <f t="shared" si="1539"/>
        <v>0</v>
      </c>
      <c r="FS589" s="222">
        <f t="shared" si="1540"/>
        <v>0</v>
      </c>
      <c r="FT589" s="222">
        <f t="shared" si="1541"/>
        <v>0</v>
      </c>
      <c r="FU589" s="222">
        <f t="shared" si="1542"/>
        <v>0</v>
      </c>
      <c r="FV589" s="222">
        <f t="shared" si="1543"/>
        <v>0</v>
      </c>
      <c r="FW589" s="222">
        <f t="shared" si="1544"/>
        <v>0</v>
      </c>
      <c r="FX589" s="222">
        <f t="shared" si="1545"/>
        <v>0</v>
      </c>
      <c r="FY589" s="222">
        <f t="shared" si="1546"/>
        <v>0</v>
      </c>
      <c r="FZ589" s="222">
        <f t="shared" si="1547"/>
        <v>0</v>
      </c>
      <c r="GA589" s="222">
        <f t="shared" si="1548"/>
        <v>0</v>
      </c>
      <c r="GB589" s="222">
        <f t="shared" si="1549"/>
        <v>0</v>
      </c>
      <c r="GC589" s="222">
        <f t="shared" si="1550"/>
        <v>0</v>
      </c>
      <c r="GD589" s="222">
        <f t="shared" si="1551"/>
        <v>0</v>
      </c>
      <c r="GE589" s="222">
        <f t="shared" si="1552"/>
        <v>0</v>
      </c>
      <c r="GF589" s="222">
        <f t="shared" si="1553"/>
        <v>0</v>
      </c>
      <c r="GG589" s="222">
        <f t="shared" si="1554"/>
        <v>0</v>
      </c>
      <c r="GH589" s="222">
        <f t="shared" si="1555"/>
        <v>0</v>
      </c>
      <c r="GI589" s="222">
        <f t="shared" si="1556"/>
        <v>0</v>
      </c>
      <c r="GJ589" s="222">
        <f t="shared" si="1557"/>
        <v>0</v>
      </c>
      <c r="GK589" s="222">
        <f t="shared" si="1558"/>
        <v>0</v>
      </c>
      <c r="GL589" s="222">
        <f t="shared" si="1559"/>
        <v>0</v>
      </c>
      <c r="GM589" s="222">
        <f t="shared" si="1560"/>
        <v>0</v>
      </c>
      <c r="GN589" s="222">
        <f t="shared" si="1561"/>
        <v>0</v>
      </c>
      <c r="GO589" s="222">
        <f t="shared" si="1562"/>
        <v>0</v>
      </c>
      <c r="GP589" s="222">
        <f t="shared" si="1563"/>
        <v>0</v>
      </c>
      <c r="GQ589" s="222">
        <f t="shared" si="1564"/>
        <v>0</v>
      </c>
      <c r="GR589" s="222">
        <f t="shared" si="1565"/>
        <v>0</v>
      </c>
      <c r="GS589" s="222">
        <f t="shared" si="1566"/>
        <v>0</v>
      </c>
      <c r="GT589" s="222">
        <f t="shared" si="1567"/>
        <v>0</v>
      </c>
      <c r="GU589" s="222">
        <f t="shared" si="1568"/>
        <v>0</v>
      </c>
      <c r="GV589" s="222">
        <f t="shared" si="1569"/>
        <v>0</v>
      </c>
      <c r="GW589" s="222">
        <f t="shared" si="1570"/>
        <v>0</v>
      </c>
      <c r="GX589" s="222">
        <f t="shared" si="1571"/>
        <v>0</v>
      </c>
      <c r="GY589" s="222">
        <f t="shared" si="1572"/>
        <v>0</v>
      </c>
      <c r="GZ589" s="222">
        <f t="shared" si="1573"/>
        <v>0</v>
      </c>
      <c r="HA589" s="222">
        <f t="shared" si="1574"/>
        <v>0</v>
      </c>
      <c r="HB589" s="222">
        <f t="shared" si="1575"/>
        <v>0</v>
      </c>
      <c r="HC589" s="222">
        <f t="shared" si="1576"/>
        <v>0</v>
      </c>
      <c r="HD589" s="222">
        <f t="shared" si="1577"/>
        <v>0</v>
      </c>
      <c r="HE589" s="222">
        <f t="shared" si="1578"/>
        <v>0</v>
      </c>
      <c r="HF589" s="222">
        <f t="shared" si="1579"/>
        <v>0</v>
      </c>
      <c r="HG589" s="222">
        <f t="shared" si="1580"/>
        <v>0</v>
      </c>
      <c r="HH589" s="222">
        <f t="shared" si="1581"/>
        <v>0</v>
      </c>
      <c r="HI589" s="222">
        <f t="shared" si="1582"/>
        <v>0</v>
      </c>
      <c r="HJ589" s="222">
        <f t="shared" si="1583"/>
        <v>0</v>
      </c>
      <c r="HK589" s="222">
        <f t="shared" si="1584"/>
        <v>0</v>
      </c>
      <c r="HL589" s="222">
        <f t="shared" si="1585"/>
        <v>0</v>
      </c>
      <c r="HM589" s="222">
        <f t="shared" si="1586"/>
        <v>0</v>
      </c>
      <c r="HN589" s="222">
        <f t="shared" si="1587"/>
        <v>0</v>
      </c>
      <c r="HO589" s="222">
        <f t="shared" si="1588"/>
        <v>0</v>
      </c>
      <c r="HP589" s="222">
        <f t="shared" si="1589"/>
        <v>0</v>
      </c>
      <c r="HQ589" s="222">
        <f t="shared" si="1590"/>
        <v>0</v>
      </c>
      <c r="HR589" s="222">
        <f t="shared" si="1591"/>
        <v>0</v>
      </c>
      <c r="HS589" s="222">
        <f t="shared" si="1592"/>
        <v>0</v>
      </c>
      <c r="HT589" s="222">
        <f t="shared" si="1593"/>
        <v>0</v>
      </c>
      <c r="HU589" s="222">
        <f t="shared" si="1594"/>
        <v>0</v>
      </c>
      <c r="HV589" s="222">
        <f t="shared" si="1595"/>
        <v>0</v>
      </c>
      <c r="HW589" s="222">
        <f t="shared" si="1596"/>
        <v>0</v>
      </c>
      <c r="HX589" s="222">
        <f t="shared" si="1597"/>
        <v>0</v>
      </c>
      <c r="HY589" s="222">
        <f t="shared" si="1598"/>
        <v>0</v>
      </c>
      <c r="HZ589" s="222">
        <f t="shared" si="1599"/>
        <v>0</v>
      </c>
      <c r="IA589" s="222">
        <f t="shared" si="1600"/>
        <v>0</v>
      </c>
      <c r="IB589" s="222">
        <f t="shared" si="1601"/>
        <v>0</v>
      </c>
      <c r="IC589" s="222">
        <f t="shared" si="1602"/>
        <v>0</v>
      </c>
      <c r="ID589" s="222">
        <f t="shared" si="1603"/>
        <v>0</v>
      </c>
      <c r="IE589" s="222">
        <f t="shared" si="1604"/>
        <v>0</v>
      </c>
      <c r="IF589" s="222">
        <f t="shared" si="1605"/>
        <v>0</v>
      </c>
      <c r="IG589" s="222">
        <f t="shared" si="1606"/>
        <v>0</v>
      </c>
      <c r="IH589" s="222">
        <f t="shared" si="1607"/>
        <v>0</v>
      </c>
      <c r="II589" s="222">
        <f t="shared" si="1608"/>
        <v>0</v>
      </c>
      <c r="IJ589" s="222">
        <f t="shared" si="1609"/>
        <v>0</v>
      </c>
      <c r="IK589" s="222">
        <f t="shared" si="1610"/>
        <v>0</v>
      </c>
      <c r="IL589" s="222">
        <f t="shared" si="1611"/>
        <v>0</v>
      </c>
      <c r="IM589" s="222">
        <f t="shared" si="1612"/>
        <v>0</v>
      </c>
      <c r="IN589" s="222">
        <f t="shared" si="1613"/>
        <v>0</v>
      </c>
      <c r="IO589" s="222">
        <f t="shared" si="1614"/>
        <v>0</v>
      </c>
      <c r="IP589" s="222">
        <f t="shared" si="1615"/>
        <v>0</v>
      </c>
      <c r="IQ589" s="222">
        <f t="shared" si="1616"/>
        <v>0</v>
      </c>
      <c r="IR589" s="222">
        <f t="shared" si="1617"/>
        <v>0</v>
      </c>
      <c r="IS589" s="222">
        <f t="shared" si="1618"/>
        <v>0</v>
      </c>
      <c r="IT589" s="222">
        <f t="shared" si="1619"/>
        <v>0</v>
      </c>
      <c r="IU589" s="222">
        <f t="shared" si="1620"/>
        <v>0</v>
      </c>
      <c r="IV589" s="222">
        <f t="shared" si="1621"/>
        <v>0</v>
      </c>
      <c r="IW589" s="222">
        <f t="shared" si="1622"/>
        <v>0</v>
      </c>
      <c r="IX589" s="222">
        <f t="shared" si="1623"/>
        <v>0</v>
      </c>
      <c r="IY589" s="222">
        <f t="shared" si="1624"/>
        <v>0</v>
      </c>
      <c r="IZ589" s="222">
        <f t="shared" si="1625"/>
        <v>0</v>
      </c>
      <c r="JA589" s="222">
        <f t="shared" si="1626"/>
        <v>0</v>
      </c>
      <c r="JB589" s="222">
        <f t="shared" si="1627"/>
        <v>0</v>
      </c>
    </row>
    <row r="590" spans="2:262">
      <c r="B590" s="230">
        <v>229</v>
      </c>
      <c r="C590" s="229">
        <f t="shared" si="1628"/>
        <v>4.4726562499999905E-3</v>
      </c>
      <c r="D590" s="226">
        <f t="shared" ca="1" si="1371"/>
        <v>24.621376554718623</v>
      </c>
      <c r="E590" s="225">
        <f ca="1">IA361</f>
        <v>0.6213765547186233</v>
      </c>
      <c r="F590" s="224">
        <v>229</v>
      </c>
      <c r="G590" s="222">
        <f t="shared" si="1372"/>
        <v>0</v>
      </c>
      <c r="H590" s="222">
        <f t="shared" si="1373"/>
        <v>0</v>
      </c>
      <c r="I590" s="222">
        <f t="shared" si="1374"/>
        <v>0</v>
      </c>
      <c r="J590" s="222">
        <f t="shared" si="1375"/>
        <v>0</v>
      </c>
      <c r="K590" s="222">
        <f t="shared" si="1376"/>
        <v>0</v>
      </c>
      <c r="L590" s="222">
        <f t="shared" si="1377"/>
        <v>0</v>
      </c>
      <c r="M590" s="222">
        <f t="shared" si="1378"/>
        <v>0</v>
      </c>
      <c r="N590" s="222">
        <f t="shared" si="1379"/>
        <v>0</v>
      </c>
      <c r="O590" s="222">
        <f t="shared" si="1380"/>
        <v>0</v>
      </c>
      <c r="P590" s="222">
        <f t="shared" si="1381"/>
        <v>0</v>
      </c>
      <c r="Q590" s="222">
        <f t="shared" si="1382"/>
        <v>0</v>
      </c>
      <c r="R590" s="222">
        <f t="shared" si="1383"/>
        <v>0</v>
      </c>
      <c r="S590" s="222">
        <f t="shared" si="1384"/>
        <v>0</v>
      </c>
      <c r="T590" s="222">
        <f t="shared" si="1385"/>
        <v>0</v>
      </c>
      <c r="U590" s="222">
        <f t="shared" si="1386"/>
        <v>0</v>
      </c>
      <c r="V590" s="222">
        <f t="shared" si="1387"/>
        <v>0</v>
      </c>
      <c r="W590" s="222">
        <f t="shared" si="1388"/>
        <v>0</v>
      </c>
      <c r="X590" s="222">
        <f t="shared" si="1389"/>
        <v>0</v>
      </c>
      <c r="Y590" s="222">
        <f t="shared" si="1390"/>
        <v>0</v>
      </c>
      <c r="Z590" s="222">
        <f t="shared" si="1391"/>
        <v>0</v>
      </c>
      <c r="AA590" s="222">
        <f t="shared" si="1392"/>
        <v>0</v>
      </c>
      <c r="AB590" s="222">
        <f t="shared" si="1393"/>
        <v>0</v>
      </c>
      <c r="AC590" s="222">
        <f t="shared" si="1394"/>
        <v>0</v>
      </c>
      <c r="AD590" s="222">
        <f t="shared" si="1395"/>
        <v>0</v>
      </c>
      <c r="AE590" s="222">
        <f t="shared" si="1396"/>
        <v>0</v>
      </c>
      <c r="AF590" s="222">
        <f t="shared" si="1397"/>
        <v>0</v>
      </c>
      <c r="AG590" s="222">
        <f t="shared" si="1398"/>
        <v>0</v>
      </c>
      <c r="AH590" s="222">
        <f t="shared" si="1399"/>
        <v>0</v>
      </c>
      <c r="AI590" s="222">
        <f t="shared" si="1400"/>
        <v>0</v>
      </c>
      <c r="AJ590" s="222">
        <f t="shared" si="1401"/>
        <v>0</v>
      </c>
      <c r="AK590" s="222">
        <f t="shared" si="1402"/>
        <v>0</v>
      </c>
      <c r="AL590" s="222">
        <f t="shared" si="1403"/>
        <v>0</v>
      </c>
      <c r="AM590" s="222">
        <f t="shared" si="1404"/>
        <v>0</v>
      </c>
      <c r="AN590" s="222">
        <f t="shared" si="1405"/>
        <v>0</v>
      </c>
      <c r="AO590" s="222">
        <f t="shared" si="1406"/>
        <v>0</v>
      </c>
      <c r="AP590" s="222">
        <f t="shared" si="1407"/>
        <v>0</v>
      </c>
      <c r="AQ590" s="222">
        <f t="shared" si="1408"/>
        <v>0</v>
      </c>
      <c r="AR590" s="222">
        <f t="shared" si="1409"/>
        <v>0</v>
      </c>
      <c r="AS590" s="222">
        <f t="shared" si="1410"/>
        <v>0</v>
      </c>
      <c r="AT590" s="222">
        <f t="shared" si="1411"/>
        <v>0</v>
      </c>
      <c r="AU590" s="222">
        <f t="shared" si="1412"/>
        <v>0</v>
      </c>
      <c r="AV590" s="222">
        <f t="shared" si="1413"/>
        <v>0</v>
      </c>
      <c r="AW590" s="222">
        <f t="shared" si="1414"/>
        <v>0</v>
      </c>
      <c r="AX590" s="222">
        <f t="shared" si="1415"/>
        <v>0</v>
      </c>
      <c r="AY590" s="222">
        <f t="shared" si="1416"/>
        <v>0</v>
      </c>
      <c r="AZ590" s="222">
        <f t="shared" si="1417"/>
        <v>0</v>
      </c>
      <c r="BA590" s="222">
        <f t="shared" si="1418"/>
        <v>0</v>
      </c>
      <c r="BB590" s="222">
        <f t="shared" si="1419"/>
        <v>0</v>
      </c>
      <c r="BC590" s="222">
        <f t="shared" si="1420"/>
        <v>0</v>
      </c>
      <c r="BD590" s="222">
        <f t="shared" si="1421"/>
        <v>0</v>
      </c>
      <c r="BE590" s="222">
        <f t="shared" si="1422"/>
        <v>0</v>
      </c>
      <c r="BF590" s="222">
        <f t="shared" si="1423"/>
        <v>0</v>
      </c>
      <c r="BG590" s="222">
        <f t="shared" si="1424"/>
        <v>0</v>
      </c>
      <c r="BH590" s="222">
        <f t="shared" si="1425"/>
        <v>0</v>
      </c>
      <c r="BI590" s="222">
        <f t="shared" si="1426"/>
        <v>0</v>
      </c>
      <c r="BJ590" s="222">
        <f t="shared" si="1427"/>
        <v>0</v>
      </c>
      <c r="BK590" s="222">
        <f t="shared" si="1428"/>
        <v>0</v>
      </c>
      <c r="BL590" s="222">
        <f t="shared" si="1429"/>
        <v>0</v>
      </c>
      <c r="BM590" s="222">
        <f t="shared" si="1430"/>
        <v>0</v>
      </c>
      <c r="BN590" s="222">
        <f t="shared" si="1431"/>
        <v>0</v>
      </c>
      <c r="BO590" s="222">
        <f t="shared" si="1432"/>
        <v>0</v>
      </c>
      <c r="BP590" s="222">
        <f t="shared" si="1433"/>
        <v>0</v>
      </c>
      <c r="BQ590" s="222">
        <f t="shared" si="1434"/>
        <v>0</v>
      </c>
      <c r="BR590" s="222">
        <f t="shared" si="1435"/>
        <v>0</v>
      </c>
      <c r="BS590" s="222">
        <f t="shared" si="1436"/>
        <v>0</v>
      </c>
      <c r="BT590" s="222">
        <f t="shared" si="1437"/>
        <v>0</v>
      </c>
      <c r="BU590" s="222">
        <f t="shared" si="1438"/>
        <v>0</v>
      </c>
      <c r="BV590" s="222">
        <f t="shared" si="1439"/>
        <v>0</v>
      </c>
      <c r="BW590" s="222">
        <f t="shared" si="1440"/>
        <v>0</v>
      </c>
      <c r="BX590" s="222">
        <f t="shared" si="1441"/>
        <v>0</v>
      </c>
      <c r="BY590" s="222">
        <f t="shared" si="1442"/>
        <v>0</v>
      </c>
      <c r="BZ590" s="222">
        <f t="shared" si="1443"/>
        <v>0</v>
      </c>
      <c r="CA590" s="222">
        <f t="shared" si="1444"/>
        <v>0</v>
      </c>
      <c r="CB590" s="222">
        <f t="shared" si="1445"/>
        <v>0</v>
      </c>
      <c r="CC590" s="222">
        <f t="shared" si="1446"/>
        <v>0</v>
      </c>
      <c r="CD590" s="222">
        <f t="shared" si="1447"/>
        <v>0</v>
      </c>
      <c r="CE590" s="222">
        <f t="shared" si="1448"/>
        <v>0</v>
      </c>
      <c r="CF590" s="222">
        <f t="shared" si="1449"/>
        <v>0</v>
      </c>
      <c r="CG590" s="222">
        <f t="shared" si="1450"/>
        <v>0</v>
      </c>
      <c r="CH590" s="222">
        <f t="shared" si="1451"/>
        <v>0</v>
      </c>
      <c r="CI590" s="222">
        <f t="shared" si="1452"/>
        <v>0</v>
      </c>
      <c r="CJ590" s="222">
        <f t="shared" si="1453"/>
        <v>0</v>
      </c>
      <c r="CK590" s="222">
        <f t="shared" si="1454"/>
        <v>0</v>
      </c>
      <c r="CL590" s="222">
        <f t="shared" si="1455"/>
        <v>0</v>
      </c>
      <c r="CM590" s="222">
        <f t="shared" si="1456"/>
        <v>0</v>
      </c>
      <c r="CN590" s="222">
        <f t="shared" si="1457"/>
        <v>0</v>
      </c>
      <c r="CO590" s="222">
        <f t="shared" si="1458"/>
        <v>0</v>
      </c>
      <c r="CP590" s="222">
        <f t="shared" si="1459"/>
        <v>0</v>
      </c>
      <c r="CQ590" s="222">
        <f t="shared" si="1460"/>
        <v>0</v>
      </c>
      <c r="CR590" s="222">
        <f t="shared" si="1461"/>
        <v>0</v>
      </c>
      <c r="CS590" s="222">
        <f t="shared" si="1462"/>
        <v>0</v>
      </c>
      <c r="CT590" s="222">
        <f t="shared" si="1463"/>
        <v>0</v>
      </c>
      <c r="CU590" s="222">
        <f t="shared" si="1464"/>
        <v>0</v>
      </c>
      <c r="CV590" s="222">
        <f t="shared" si="1465"/>
        <v>0</v>
      </c>
      <c r="CW590" s="222">
        <f t="shared" si="1466"/>
        <v>0</v>
      </c>
      <c r="CX590" s="222">
        <f t="shared" si="1467"/>
        <v>0</v>
      </c>
      <c r="CY590" s="222">
        <f t="shared" si="1468"/>
        <v>0</v>
      </c>
      <c r="CZ590" s="222">
        <f t="shared" si="1469"/>
        <v>0</v>
      </c>
      <c r="DA590" s="222">
        <f t="shared" si="1470"/>
        <v>0</v>
      </c>
      <c r="DB590" s="222">
        <f t="shared" si="1471"/>
        <v>0</v>
      </c>
      <c r="DC590" s="222">
        <f t="shared" si="1472"/>
        <v>0</v>
      </c>
      <c r="DD590" s="222">
        <f t="shared" si="1473"/>
        <v>0</v>
      </c>
      <c r="DE590" s="222">
        <f t="shared" si="1474"/>
        <v>0</v>
      </c>
      <c r="DF590" s="222">
        <f t="shared" si="1475"/>
        <v>0</v>
      </c>
      <c r="DG590" s="222">
        <f t="shared" si="1476"/>
        <v>0</v>
      </c>
      <c r="DH590" s="222">
        <f t="shared" si="1477"/>
        <v>0</v>
      </c>
      <c r="DI590" s="222">
        <f t="shared" si="1478"/>
        <v>0</v>
      </c>
      <c r="DJ590" s="222">
        <f t="shared" si="1479"/>
        <v>0</v>
      </c>
      <c r="DK590" s="222">
        <f t="shared" si="1480"/>
        <v>0</v>
      </c>
      <c r="DL590" s="222">
        <f t="shared" si="1481"/>
        <v>0</v>
      </c>
      <c r="DM590" s="222">
        <f t="shared" si="1482"/>
        <v>0</v>
      </c>
      <c r="DN590" s="222">
        <f t="shared" si="1483"/>
        <v>0</v>
      </c>
      <c r="DO590" s="222">
        <f t="shared" si="1484"/>
        <v>0</v>
      </c>
      <c r="DP590" s="222">
        <f t="shared" si="1485"/>
        <v>0</v>
      </c>
      <c r="DQ590" s="222">
        <f t="shared" si="1486"/>
        <v>0</v>
      </c>
      <c r="DR590" s="222">
        <f t="shared" si="1487"/>
        <v>0</v>
      </c>
      <c r="DS590" s="222">
        <f t="shared" si="1488"/>
        <v>0</v>
      </c>
      <c r="DT590" s="222">
        <f t="shared" si="1489"/>
        <v>0</v>
      </c>
      <c r="DU590" s="222">
        <f t="shared" si="1490"/>
        <v>0</v>
      </c>
      <c r="DV590" s="222">
        <f t="shared" si="1491"/>
        <v>0</v>
      </c>
      <c r="DW590" s="222">
        <f t="shared" si="1492"/>
        <v>0</v>
      </c>
      <c r="DX590" s="222">
        <f t="shared" si="1493"/>
        <v>0</v>
      </c>
      <c r="DY590" s="222">
        <f t="shared" si="1494"/>
        <v>0</v>
      </c>
      <c r="DZ590" s="222">
        <f t="shared" si="1495"/>
        <v>0</v>
      </c>
      <c r="EA590" s="222">
        <f t="shared" si="1496"/>
        <v>0</v>
      </c>
      <c r="EB590" s="222">
        <f t="shared" si="1497"/>
        <v>0</v>
      </c>
      <c r="EC590" s="222">
        <f t="shared" si="1498"/>
        <v>0</v>
      </c>
      <c r="ED590" s="222">
        <f t="shared" si="1499"/>
        <v>0</v>
      </c>
      <c r="EE590" s="222">
        <f t="shared" si="1500"/>
        <v>0</v>
      </c>
      <c r="EF590" s="222">
        <f t="shared" si="1501"/>
        <v>0</v>
      </c>
      <c r="EG590" s="222">
        <f t="shared" si="1502"/>
        <v>0</v>
      </c>
      <c r="EH590" s="222">
        <f t="shared" si="1503"/>
        <v>0</v>
      </c>
      <c r="EI590" s="222">
        <f t="shared" si="1504"/>
        <v>0</v>
      </c>
      <c r="EJ590" s="222">
        <f t="shared" si="1505"/>
        <v>0</v>
      </c>
      <c r="EK590" s="222">
        <f t="shared" si="1506"/>
        <v>0</v>
      </c>
      <c r="EL590" s="222">
        <f t="shared" si="1507"/>
        <v>0</v>
      </c>
      <c r="EM590" s="222">
        <f t="shared" si="1508"/>
        <v>0</v>
      </c>
      <c r="EN590" s="222">
        <f t="shared" si="1509"/>
        <v>0</v>
      </c>
      <c r="EO590" s="222">
        <f t="shared" si="1510"/>
        <v>0</v>
      </c>
      <c r="EP590" s="222">
        <f t="shared" si="1511"/>
        <v>0</v>
      </c>
      <c r="EQ590" s="222">
        <f t="shared" si="1512"/>
        <v>0</v>
      </c>
      <c r="ER590" s="222">
        <f t="shared" si="1513"/>
        <v>0</v>
      </c>
      <c r="ES590" s="222">
        <f t="shared" si="1514"/>
        <v>0</v>
      </c>
      <c r="ET590" s="222">
        <f t="shared" si="1515"/>
        <v>0</v>
      </c>
      <c r="EU590" s="222">
        <f t="shared" si="1516"/>
        <v>0</v>
      </c>
      <c r="EV590" s="222">
        <f t="shared" si="1517"/>
        <v>0</v>
      </c>
      <c r="EW590" s="222">
        <f t="shared" si="1518"/>
        <v>0</v>
      </c>
      <c r="EX590" s="222">
        <f t="shared" si="1519"/>
        <v>0</v>
      </c>
      <c r="EY590" s="222">
        <f t="shared" si="1520"/>
        <v>0</v>
      </c>
      <c r="EZ590" s="222">
        <f t="shared" si="1521"/>
        <v>0</v>
      </c>
      <c r="FA590" s="222">
        <f t="shared" si="1522"/>
        <v>0</v>
      </c>
      <c r="FB590" s="222">
        <f t="shared" si="1523"/>
        <v>0</v>
      </c>
      <c r="FC590" s="222">
        <f t="shared" si="1524"/>
        <v>0</v>
      </c>
      <c r="FD590" s="222">
        <f t="shared" si="1525"/>
        <v>0</v>
      </c>
      <c r="FE590" s="222">
        <f t="shared" si="1526"/>
        <v>0</v>
      </c>
      <c r="FF590" s="222">
        <f t="shared" si="1527"/>
        <v>0</v>
      </c>
      <c r="FG590" s="222">
        <f t="shared" si="1528"/>
        <v>0</v>
      </c>
      <c r="FH590" s="222">
        <f t="shared" si="1529"/>
        <v>0</v>
      </c>
      <c r="FI590" s="222">
        <f t="shared" si="1530"/>
        <v>0</v>
      </c>
      <c r="FJ590" s="222">
        <f t="shared" si="1531"/>
        <v>0</v>
      </c>
      <c r="FK590" s="222">
        <f t="shared" si="1532"/>
        <v>0</v>
      </c>
      <c r="FL590" s="222">
        <f t="shared" si="1533"/>
        <v>0</v>
      </c>
      <c r="FM590" s="222">
        <f t="shared" si="1534"/>
        <v>0</v>
      </c>
      <c r="FN590" s="222">
        <f t="shared" si="1535"/>
        <v>0</v>
      </c>
      <c r="FO590" s="222">
        <f t="shared" si="1536"/>
        <v>0</v>
      </c>
      <c r="FP590" s="222">
        <f t="shared" si="1537"/>
        <v>0</v>
      </c>
      <c r="FQ590" s="222">
        <f t="shared" si="1538"/>
        <v>0</v>
      </c>
      <c r="FR590" s="222">
        <f t="shared" si="1539"/>
        <v>0</v>
      </c>
      <c r="FS590" s="222">
        <f t="shared" si="1540"/>
        <v>0</v>
      </c>
      <c r="FT590" s="222">
        <f t="shared" si="1541"/>
        <v>0</v>
      </c>
      <c r="FU590" s="222">
        <f t="shared" si="1542"/>
        <v>0</v>
      </c>
      <c r="FV590" s="222">
        <f t="shared" si="1543"/>
        <v>0</v>
      </c>
      <c r="FW590" s="222">
        <f t="shared" si="1544"/>
        <v>0</v>
      </c>
      <c r="FX590" s="222">
        <f t="shared" si="1545"/>
        <v>0</v>
      </c>
      <c r="FY590" s="222">
        <f t="shared" si="1546"/>
        <v>0</v>
      </c>
      <c r="FZ590" s="222">
        <f t="shared" si="1547"/>
        <v>0</v>
      </c>
      <c r="GA590" s="222">
        <f t="shared" si="1548"/>
        <v>0</v>
      </c>
      <c r="GB590" s="222">
        <f t="shared" si="1549"/>
        <v>0</v>
      </c>
      <c r="GC590" s="222">
        <f t="shared" si="1550"/>
        <v>0</v>
      </c>
      <c r="GD590" s="222">
        <f t="shared" si="1551"/>
        <v>0</v>
      </c>
      <c r="GE590" s="222">
        <f t="shared" si="1552"/>
        <v>0</v>
      </c>
      <c r="GF590" s="222">
        <f t="shared" si="1553"/>
        <v>0</v>
      </c>
      <c r="GG590" s="222">
        <f t="shared" si="1554"/>
        <v>0</v>
      </c>
      <c r="GH590" s="222">
        <f t="shared" si="1555"/>
        <v>0</v>
      </c>
      <c r="GI590" s="222">
        <f t="shared" si="1556"/>
        <v>0</v>
      </c>
      <c r="GJ590" s="222">
        <f t="shared" si="1557"/>
        <v>0</v>
      </c>
      <c r="GK590" s="222">
        <f t="shared" si="1558"/>
        <v>0</v>
      </c>
      <c r="GL590" s="222">
        <f t="shared" si="1559"/>
        <v>0</v>
      </c>
      <c r="GM590" s="222">
        <f t="shared" si="1560"/>
        <v>0</v>
      </c>
      <c r="GN590" s="222">
        <f t="shared" si="1561"/>
        <v>0</v>
      </c>
      <c r="GO590" s="222">
        <f t="shared" si="1562"/>
        <v>0</v>
      </c>
      <c r="GP590" s="222">
        <f t="shared" si="1563"/>
        <v>0</v>
      </c>
      <c r="GQ590" s="222">
        <f t="shared" si="1564"/>
        <v>0</v>
      </c>
      <c r="GR590" s="222">
        <f t="shared" si="1565"/>
        <v>0</v>
      </c>
      <c r="GS590" s="222">
        <f t="shared" si="1566"/>
        <v>0</v>
      </c>
      <c r="GT590" s="222">
        <f t="shared" si="1567"/>
        <v>0</v>
      </c>
      <c r="GU590" s="222">
        <f t="shared" si="1568"/>
        <v>0</v>
      </c>
      <c r="GV590" s="222">
        <f t="shared" si="1569"/>
        <v>0</v>
      </c>
      <c r="GW590" s="222">
        <f t="shared" si="1570"/>
        <v>0</v>
      </c>
      <c r="GX590" s="222">
        <f t="shared" si="1571"/>
        <v>0</v>
      </c>
      <c r="GY590" s="222">
        <f t="shared" si="1572"/>
        <v>0</v>
      </c>
      <c r="GZ590" s="222">
        <f t="shared" si="1573"/>
        <v>0</v>
      </c>
      <c r="HA590" s="222">
        <f t="shared" si="1574"/>
        <v>0</v>
      </c>
      <c r="HB590" s="222">
        <f t="shared" si="1575"/>
        <v>0</v>
      </c>
      <c r="HC590" s="222">
        <f t="shared" si="1576"/>
        <v>0</v>
      </c>
      <c r="HD590" s="222">
        <f t="shared" si="1577"/>
        <v>0</v>
      </c>
      <c r="HE590" s="222">
        <f t="shared" si="1578"/>
        <v>0</v>
      </c>
      <c r="HF590" s="222">
        <f t="shared" si="1579"/>
        <v>0</v>
      </c>
      <c r="HG590" s="222">
        <f t="shared" si="1580"/>
        <v>0</v>
      </c>
      <c r="HH590" s="222">
        <f t="shared" si="1581"/>
        <v>0</v>
      </c>
      <c r="HI590" s="222">
        <f t="shared" si="1582"/>
        <v>0</v>
      </c>
      <c r="HJ590" s="222">
        <f t="shared" si="1583"/>
        <v>0</v>
      </c>
      <c r="HK590" s="222">
        <f t="shared" si="1584"/>
        <v>0</v>
      </c>
      <c r="HL590" s="222">
        <f t="shared" si="1585"/>
        <v>0</v>
      </c>
      <c r="HM590" s="222">
        <f t="shared" si="1586"/>
        <v>0</v>
      </c>
      <c r="HN590" s="222">
        <f t="shared" si="1587"/>
        <v>0</v>
      </c>
      <c r="HO590" s="222">
        <f t="shared" si="1588"/>
        <v>0</v>
      </c>
      <c r="HP590" s="222">
        <f t="shared" si="1589"/>
        <v>0</v>
      </c>
      <c r="HQ590" s="222">
        <f t="shared" si="1590"/>
        <v>0</v>
      </c>
      <c r="HR590" s="222">
        <f t="shared" si="1591"/>
        <v>0</v>
      </c>
      <c r="HS590" s="222">
        <f t="shared" si="1592"/>
        <v>0</v>
      </c>
      <c r="HT590" s="222">
        <f t="shared" si="1593"/>
        <v>0</v>
      </c>
      <c r="HU590" s="222">
        <f t="shared" si="1594"/>
        <v>0</v>
      </c>
      <c r="HV590" s="222">
        <f t="shared" si="1595"/>
        <v>0</v>
      </c>
      <c r="HW590" s="222">
        <f t="shared" si="1596"/>
        <v>0</v>
      </c>
      <c r="HX590" s="222">
        <f t="shared" si="1597"/>
        <v>0</v>
      </c>
      <c r="HY590" s="222">
        <f t="shared" si="1598"/>
        <v>0</v>
      </c>
      <c r="HZ590" s="222">
        <f t="shared" si="1599"/>
        <v>0</v>
      </c>
      <c r="IA590" s="222">
        <f t="shared" si="1600"/>
        <v>0</v>
      </c>
      <c r="IB590" s="222">
        <f t="shared" si="1601"/>
        <v>0</v>
      </c>
      <c r="IC590" s="222">
        <f t="shared" si="1602"/>
        <v>0</v>
      </c>
      <c r="ID590" s="222">
        <f t="shared" si="1603"/>
        <v>0</v>
      </c>
      <c r="IE590" s="222">
        <f t="shared" si="1604"/>
        <v>0</v>
      </c>
      <c r="IF590" s="222">
        <f t="shared" si="1605"/>
        <v>0</v>
      </c>
      <c r="IG590" s="222">
        <f t="shared" si="1606"/>
        <v>0</v>
      </c>
      <c r="IH590" s="222">
        <f t="shared" si="1607"/>
        <v>0</v>
      </c>
      <c r="II590" s="222">
        <f t="shared" si="1608"/>
        <v>0</v>
      </c>
      <c r="IJ590" s="222">
        <f t="shared" si="1609"/>
        <v>0</v>
      </c>
      <c r="IK590" s="222">
        <f t="shared" si="1610"/>
        <v>0</v>
      </c>
      <c r="IL590" s="222">
        <f t="shared" si="1611"/>
        <v>0</v>
      </c>
      <c r="IM590" s="222">
        <f t="shared" si="1612"/>
        <v>0</v>
      </c>
      <c r="IN590" s="222">
        <f t="shared" si="1613"/>
        <v>0</v>
      </c>
      <c r="IO590" s="222">
        <f t="shared" si="1614"/>
        <v>0</v>
      </c>
      <c r="IP590" s="222">
        <f t="shared" si="1615"/>
        <v>0</v>
      </c>
      <c r="IQ590" s="222">
        <f t="shared" si="1616"/>
        <v>0</v>
      </c>
      <c r="IR590" s="222">
        <f t="shared" si="1617"/>
        <v>0</v>
      </c>
      <c r="IS590" s="222">
        <f t="shared" si="1618"/>
        <v>0</v>
      </c>
      <c r="IT590" s="222">
        <f t="shared" si="1619"/>
        <v>0</v>
      </c>
      <c r="IU590" s="222">
        <f t="shared" si="1620"/>
        <v>0</v>
      </c>
      <c r="IV590" s="222">
        <f t="shared" si="1621"/>
        <v>0</v>
      </c>
      <c r="IW590" s="222">
        <f t="shared" si="1622"/>
        <v>0</v>
      </c>
      <c r="IX590" s="222">
        <f t="shared" si="1623"/>
        <v>0</v>
      </c>
      <c r="IY590" s="222">
        <f t="shared" si="1624"/>
        <v>0</v>
      </c>
      <c r="IZ590" s="222">
        <f t="shared" si="1625"/>
        <v>0</v>
      </c>
      <c r="JA590" s="222">
        <f t="shared" si="1626"/>
        <v>0</v>
      </c>
      <c r="JB590" s="222">
        <f t="shared" si="1627"/>
        <v>0</v>
      </c>
    </row>
    <row r="591" spans="2:262">
      <c r="B591" s="230">
        <v>230</v>
      </c>
      <c r="C591" s="229">
        <f t="shared" si="1628"/>
        <v>4.4921874999999901E-3</v>
      </c>
      <c r="D591" s="226">
        <f t="shared" ca="1" si="1371"/>
        <v>24.641834810978395</v>
      </c>
      <c r="E591" s="225">
        <f ca="1">IB361</f>
        <v>0.64183481097839601</v>
      </c>
      <c r="F591" s="224">
        <v>230</v>
      </c>
      <c r="G591" s="222">
        <f t="shared" si="1372"/>
        <v>0</v>
      </c>
      <c r="H591" s="222">
        <f t="shared" si="1373"/>
        <v>0</v>
      </c>
      <c r="I591" s="222">
        <f t="shared" si="1374"/>
        <v>0</v>
      </c>
      <c r="J591" s="222">
        <f t="shared" si="1375"/>
        <v>0</v>
      </c>
      <c r="K591" s="222">
        <f t="shared" si="1376"/>
        <v>0</v>
      </c>
      <c r="L591" s="222">
        <f t="shared" si="1377"/>
        <v>0</v>
      </c>
      <c r="M591" s="222">
        <f t="shared" si="1378"/>
        <v>0</v>
      </c>
      <c r="N591" s="222">
        <f t="shared" si="1379"/>
        <v>0</v>
      </c>
      <c r="O591" s="222">
        <f t="shared" si="1380"/>
        <v>0</v>
      </c>
      <c r="P591" s="222">
        <f t="shared" si="1381"/>
        <v>0</v>
      </c>
      <c r="Q591" s="222">
        <f t="shared" si="1382"/>
        <v>0</v>
      </c>
      <c r="R591" s="222">
        <f t="shared" si="1383"/>
        <v>0</v>
      </c>
      <c r="S591" s="222">
        <f t="shared" si="1384"/>
        <v>0</v>
      </c>
      <c r="T591" s="222">
        <f t="shared" si="1385"/>
        <v>0</v>
      </c>
      <c r="U591" s="222">
        <f t="shared" si="1386"/>
        <v>0</v>
      </c>
      <c r="V591" s="222">
        <f t="shared" si="1387"/>
        <v>0</v>
      </c>
      <c r="W591" s="222">
        <f t="shared" si="1388"/>
        <v>0</v>
      </c>
      <c r="X591" s="222">
        <f t="shared" si="1389"/>
        <v>0</v>
      </c>
      <c r="Y591" s="222">
        <f t="shared" si="1390"/>
        <v>0</v>
      </c>
      <c r="Z591" s="222">
        <f t="shared" si="1391"/>
        <v>0</v>
      </c>
      <c r="AA591" s="222">
        <f t="shared" si="1392"/>
        <v>0</v>
      </c>
      <c r="AB591" s="222">
        <f t="shared" si="1393"/>
        <v>0</v>
      </c>
      <c r="AC591" s="222">
        <f t="shared" si="1394"/>
        <v>0</v>
      </c>
      <c r="AD591" s="222">
        <f t="shared" si="1395"/>
        <v>0</v>
      </c>
      <c r="AE591" s="222">
        <f t="shared" si="1396"/>
        <v>0</v>
      </c>
      <c r="AF591" s="222">
        <f t="shared" si="1397"/>
        <v>0</v>
      </c>
      <c r="AG591" s="222">
        <f t="shared" si="1398"/>
        <v>0</v>
      </c>
      <c r="AH591" s="222">
        <f t="shared" si="1399"/>
        <v>0</v>
      </c>
      <c r="AI591" s="222">
        <f t="shared" si="1400"/>
        <v>0</v>
      </c>
      <c r="AJ591" s="222">
        <f t="shared" si="1401"/>
        <v>0</v>
      </c>
      <c r="AK591" s="222">
        <f t="shared" si="1402"/>
        <v>0</v>
      </c>
      <c r="AL591" s="222">
        <f t="shared" si="1403"/>
        <v>0</v>
      </c>
      <c r="AM591" s="222">
        <f t="shared" si="1404"/>
        <v>0</v>
      </c>
      <c r="AN591" s="222">
        <f t="shared" si="1405"/>
        <v>0</v>
      </c>
      <c r="AO591" s="222">
        <f t="shared" si="1406"/>
        <v>0</v>
      </c>
      <c r="AP591" s="222">
        <f t="shared" si="1407"/>
        <v>0</v>
      </c>
      <c r="AQ591" s="222">
        <f t="shared" si="1408"/>
        <v>0</v>
      </c>
      <c r="AR591" s="222">
        <f t="shared" si="1409"/>
        <v>0</v>
      </c>
      <c r="AS591" s="222">
        <f t="shared" si="1410"/>
        <v>0</v>
      </c>
      <c r="AT591" s="222">
        <f t="shared" si="1411"/>
        <v>0</v>
      </c>
      <c r="AU591" s="222">
        <f t="shared" si="1412"/>
        <v>0</v>
      </c>
      <c r="AV591" s="222">
        <f t="shared" si="1413"/>
        <v>0</v>
      </c>
      <c r="AW591" s="222">
        <f t="shared" si="1414"/>
        <v>0</v>
      </c>
      <c r="AX591" s="222">
        <f t="shared" si="1415"/>
        <v>0</v>
      </c>
      <c r="AY591" s="222">
        <f t="shared" si="1416"/>
        <v>0</v>
      </c>
      <c r="AZ591" s="222">
        <f t="shared" si="1417"/>
        <v>0</v>
      </c>
      <c r="BA591" s="222">
        <f t="shared" si="1418"/>
        <v>0</v>
      </c>
      <c r="BB591" s="222">
        <f t="shared" si="1419"/>
        <v>0</v>
      </c>
      <c r="BC591" s="222">
        <f t="shared" si="1420"/>
        <v>0</v>
      </c>
      <c r="BD591" s="222">
        <f t="shared" si="1421"/>
        <v>0</v>
      </c>
      <c r="BE591" s="222">
        <f t="shared" si="1422"/>
        <v>0</v>
      </c>
      <c r="BF591" s="222">
        <f t="shared" si="1423"/>
        <v>0</v>
      </c>
      <c r="BG591" s="222">
        <f t="shared" si="1424"/>
        <v>0</v>
      </c>
      <c r="BH591" s="222">
        <f t="shared" si="1425"/>
        <v>0</v>
      </c>
      <c r="BI591" s="222">
        <f t="shared" si="1426"/>
        <v>0</v>
      </c>
      <c r="BJ591" s="222">
        <f t="shared" si="1427"/>
        <v>0</v>
      </c>
      <c r="BK591" s="222">
        <f t="shared" si="1428"/>
        <v>0</v>
      </c>
      <c r="BL591" s="222">
        <f t="shared" si="1429"/>
        <v>0</v>
      </c>
      <c r="BM591" s="222">
        <f t="shared" si="1430"/>
        <v>0</v>
      </c>
      <c r="BN591" s="222">
        <f t="shared" si="1431"/>
        <v>0</v>
      </c>
      <c r="BO591" s="222">
        <f t="shared" si="1432"/>
        <v>0</v>
      </c>
      <c r="BP591" s="222">
        <f t="shared" si="1433"/>
        <v>0</v>
      </c>
      <c r="BQ591" s="222">
        <f t="shared" si="1434"/>
        <v>0</v>
      </c>
      <c r="BR591" s="222">
        <f t="shared" si="1435"/>
        <v>0</v>
      </c>
      <c r="BS591" s="222">
        <f t="shared" si="1436"/>
        <v>0</v>
      </c>
      <c r="BT591" s="222">
        <f t="shared" si="1437"/>
        <v>0</v>
      </c>
      <c r="BU591" s="222">
        <f t="shared" si="1438"/>
        <v>0</v>
      </c>
      <c r="BV591" s="222">
        <f t="shared" si="1439"/>
        <v>0</v>
      </c>
      <c r="BW591" s="222">
        <f t="shared" si="1440"/>
        <v>0</v>
      </c>
      <c r="BX591" s="222">
        <f t="shared" si="1441"/>
        <v>0</v>
      </c>
      <c r="BY591" s="222">
        <f t="shared" si="1442"/>
        <v>0</v>
      </c>
      <c r="BZ591" s="222">
        <f t="shared" si="1443"/>
        <v>0</v>
      </c>
      <c r="CA591" s="222">
        <f t="shared" si="1444"/>
        <v>0</v>
      </c>
      <c r="CB591" s="222">
        <f t="shared" si="1445"/>
        <v>0</v>
      </c>
      <c r="CC591" s="222">
        <f t="shared" si="1446"/>
        <v>0</v>
      </c>
      <c r="CD591" s="222">
        <f t="shared" si="1447"/>
        <v>0</v>
      </c>
      <c r="CE591" s="222">
        <f t="shared" si="1448"/>
        <v>0</v>
      </c>
      <c r="CF591" s="222">
        <f t="shared" si="1449"/>
        <v>0</v>
      </c>
      <c r="CG591" s="222">
        <f t="shared" si="1450"/>
        <v>0</v>
      </c>
      <c r="CH591" s="222">
        <f t="shared" si="1451"/>
        <v>0</v>
      </c>
      <c r="CI591" s="222">
        <f t="shared" si="1452"/>
        <v>0</v>
      </c>
      <c r="CJ591" s="222">
        <f t="shared" si="1453"/>
        <v>0</v>
      </c>
      <c r="CK591" s="222">
        <f t="shared" si="1454"/>
        <v>0</v>
      </c>
      <c r="CL591" s="222">
        <f t="shared" si="1455"/>
        <v>0</v>
      </c>
      <c r="CM591" s="222">
        <f t="shared" si="1456"/>
        <v>0</v>
      </c>
      <c r="CN591" s="222">
        <f t="shared" si="1457"/>
        <v>0</v>
      </c>
      <c r="CO591" s="222">
        <f t="shared" si="1458"/>
        <v>0</v>
      </c>
      <c r="CP591" s="222">
        <f t="shared" si="1459"/>
        <v>0</v>
      </c>
      <c r="CQ591" s="222">
        <f t="shared" si="1460"/>
        <v>0</v>
      </c>
      <c r="CR591" s="222">
        <f t="shared" si="1461"/>
        <v>0</v>
      </c>
      <c r="CS591" s="222">
        <f t="shared" si="1462"/>
        <v>0</v>
      </c>
      <c r="CT591" s="222">
        <f t="shared" si="1463"/>
        <v>0</v>
      </c>
      <c r="CU591" s="222">
        <f t="shared" si="1464"/>
        <v>0</v>
      </c>
      <c r="CV591" s="222">
        <f t="shared" si="1465"/>
        <v>0</v>
      </c>
      <c r="CW591" s="222">
        <f t="shared" si="1466"/>
        <v>0</v>
      </c>
      <c r="CX591" s="222">
        <f t="shared" si="1467"/>
        <v>0</v>
      </c>
      <c r="CY591" s="222">
        <f t="shared" si="1468"/>
        <v>0</v>
      </c>
      <c r="CZ591" s="222">
        <f t="shared" si="1469"/>
        <v>0</v>
      </c>
      <c r="DA591" s="222">
        <f t="shared" si="1470"/>
        <v>0</v>
      </c>
      <c r="DB591" s="222">
        <f t="shared" si="1471"/>
        <v>0</v>
      </c>
      <c r="DC591" s="222">
        <f t="shared" si="1472"/>
        <v>0</v>
      </c>
      <c r="DD591" s="222">
        <f t="shared" si="1473"/>
        <v>0</v>
      </c>
      <c r="DE591" s="222">
        <f t="shared" si="1474"/>
        <v>0</v>
      </c>
      <c r="DF591" s="222">
        <f t="shared" si="1475"/>
        <v>0</v>
      </c>
      <c r="DG591" s="222">
        <f t="shared" si="1476"/>
        <v>0</v>
      </c>
      <c r="DH591" s="222">
        <f t="shared" si="1477"/>
        <v>0</v>
      </c>
      <c r="DI591" s="222">
        <f t="shared" si="1478"/>
        <v>0</v>
      </c>
      <c r="DJ591" s="222">
        <f t="shared" si="1479"/>
        <v>0</v>
      </c>
      <c r="DK591" s="222">
        <f t="shared" si="1480"/>
        <v>0</v>
      </c>
      <c r="DL591" s="222">
        <f t="shared" si="1481"/>
        <v>0</v>
      </c>
      <c r="DM591" s="222">
        <f t="shared" si="1482"/>
        <v>0</v>
      </c>
      <c r="DN591" s="222">
        <f t="shared" si="1483"/>
        <v>0</v>
      </c>
      <c r="DO591" s="222">
        <f t="shared" si="1484"/>
        <v>0</v>
      </c>
      <c r="DP591" s="222">
        <f t="shared" si="1485"/>
        <v>0</v>
      </c>
      <c r="DQ591" s="222">
        <f t="shared" si="1486"/>
        <v>0</v>
      </c>
      <c r="DR591" s="222">
        <f t="shared" si="1487"/>
        <v>0</v>
      </c>
      <c r="DS591" s="222">
        <f t="shared" si="1488"/>
        <v>0</v>
      </c>
      <c r="DT591" s="222">
        <f t="shared" si="1489"/>
        <v>0</v>
      </c>
      <c r="DU591" s="222">
        <f t="shared" si="1490"/>
        <v>0</v>
      </c>
      <c r="DV591" s="222">
        <f t="shared" si="1491"/>
        <v>0</v>
      </c>
      <c r="DW591" s="222">
        <f t="shared" si="1492"/>
        <v>0</v>
      </c>
      <c r="DX591" s="222">
        <f t="shared" si="1493"/>
        <v>0</v>
      </c>
      <c r="DY591" s="222">
        <f t="shared" si="1494"/>
        <v>0</v>
      </c>
      <c r="DZ591" s="222">
        <f t="shared" si="1495"/>
        <v>0</v>
      </c>
      <c r="EA591" s="222">
        <f t="shared" si="1496"/>
        <v>0</v>
      </c>
      <c r="EB591" s="222">
        <f t="shared" si="1497"/>
        <v>0</v>
      </c>
      <c r="EC591" s="222">
        <f t="shared" si="1498"/>
        <v>0</v>
      </c>
      <c r="ED591" s="222">
        <f t="shared" si="1499"/>
        <v>0</v>
      </c>
      <c r="EE591" s="222">
        <f t="shared" si="1500"/>
        <v>0</v>
      </c>
      <c r="EF591" s="222">
        <f t="shared" si="1501"/>
        <v>0</v>
      </c>
      <c r="EG591" s="222">
        <f t="shared" si="1502"/>
        <v>0</v>
      </c>
      <c r="EH591" s="222">
        <f t="shared" si="1503"/>
        <v>0</v>
      </c>
      <c r="EI591" s="222">
        <f t="shared" si="1504"/>
        <v>0</v>
      </c>
      <c r="EJ591" s="222">
        <f t="shared" si="1505"/>
        <v>0</v>
      </c>
      <c r="EK591" s="222">
        <f t="shared" si="1506"/>
        <v>0</v>
      </c>
      <c r="EL591" s="222">
        <f t="shared" si="1507"/>
        <v>0</v>
      </c>
      <c r="EM591" s="222">
        <f t="shared" si="1508"/>
        <v>0</v>
      </c>
      <c r="EN591" s="222">
        <f t="shared" si="1509"/>
        <v>0</v>
      </c>
      <c r="EO591" s="222">
        <f t="shared" si="1510"/>
        <v>0</v>
      </c>
      <c r="EP591" s="222">
        <f t="shared" si="1511"/>
        <v>0</v>
      </c>
      <c r="EQ591" s="222">
        <f t="shared" si="1512"/>
        <v>0</v>
      </c>
      <c r="ER591" s="222">
        <f t="shared" si="1513"/>
        <v>0</v>
      </c>
      <c r="ES591" s="222">
        <f t="shared" si="1514"/>
        <v>0</v>
      </c>
      <c r="ET591" s="222">
        <f t="shared" si="1515"/>
        <v>0</v>
      </c>
      <c r="EU591" s="222">
        <f t="shared" si="1516"/>
        <v>0</v>
      </c>
      <c r="EV591" s="222">
        <f t="shared" si="1517"/>
        <v>0</v>
      </c>
      <c r="EW591" s="222">
        <f t="shared" si="1518"/>
        <v>0</v>
      </c>
      <c r="EX591" s="222">
        <f t="shared" si="1519"/>
        <v>0</v>
      </c>
      <c r="EY591" s="222">
        <f t="shared" si="1520"/>
        <v>0</v>
      </c>
      <c r="EZ591" s="222">
        <f t="shared" si="1521"/>
        <v>0</v>
      </c>
      <c r="FA591" s="222">
        <f t="shared" si="1522"/>
        <v>0</v>
      </c>
      <c r="FB591" s="222">
        <f t="shared" si="1523"/>
        <v>0</v>
      </c>
      <c r="FC591" s="222">
        <f t="shared" si="1524"/>
        <v>0</v>
      </c>
      <c r="FD591" s="222">
        <f t="shared" si="1525"/>
        <v>0</v>
      </c>
      <c r="FE591" s="222">
        <f t="shared" si="1526"/>
        <v>0</v>
      </c>
      <c r="FF591" s="222">
        <f t="shared" si="1527"/>
        <v>0</v>
      </c>
      <c r="FG591" s="222">
        <f t="shared" si="1528"/>
        <v>0</v>
      </c>
      <c r="FH591" s="222">
        <f t="shared" si="1529"/>
        <v>0</v>
      </c>
      <c r="FI591" s="222">
        <f t="shared" si="1530"/>
        <v>0</v>
      </c>
      <c r="FJ591" s="222">
        <f t="shared" si="1531"/>
        <v>0</v>
      </c>
      <c r="FK591" s="222">
        <f t="shared" si="1532"/>
        <v>0</v>
      </c>
      <c r="FL591" s="222">
        <f t="shared" si="1533"/>
        <v>0</v>
      </c>
      <c r="FM591" s="222">
        <f t="shared" si="1534"/>
        <v>0</v>
      </c>
      <c r="FN591" s="222">
        <f t="shared" si="1535"/>
        <v>0</v>
      </c>
      <c r="FO591" s="222">
        <f t="shared" si="1536"/>
        <v>0</v>
      </c>
      <c r="FP591" s="222">
        <f t="shared" si="1537"/>
        <v>0</v>
      </c>
      <c r="FQ591" s="222">
        <f t="shared" si="1538"/>
        <v>0</v>
      </c>
      <c r="FR591" s="222">
        <f t="shared" si="1539"/>
        <v>0</v>
      </c>
      <c r="FS591" s="222">
        <f t="shared" si="1540"/>
        <v>0</v>
      </c>
      <c r="FT591" s="222">
        <f t="shared" si="1541"/>
        <v>0</v>
      </c>
      <c r="FU591" s="222">
        <f t="shared" si="1542"/>
        <v>0</v>
      </c>
      <c r="FV591" s="222">
        <f t="shared" si="1543"/>
        <v>0</v>
      </c>
      <c r="FW591" s="222">
        <f t="shared" si="1544"/>
        <v>0</v>
      </c>
      <c r="FX591" s="222">
        <f t="shared" si="1545"/>
        <v>0</v>
      </c>
      <c r="FY591" s="222">
        <f t="shared" si="1546"/>
        <v>0</v>
      </c>
      <c r="FZ591" s="222">
        <f t="shared" si="1547"/>
        <v>0</v>
      </c>
      <c r="GA591" s="222">
        <f t="shared" si="1548"/>
        <v>0</v>
      </c>
      <c r="GB591" s="222">
        <f t="shared" si="1549"/>
        <v>0</v>
      </c>
      <c r="GC591" s="222">
        <f t="shared" si="1550"/>
        <v>0</v>
      </c>
      <c r="GD591" s="222">
        <f t="shared" si="1551"/>
        <v>0</v>
      </c>
      <c r="GE591" s="222">
        <f t="shared" si="1552"/>
        <v>0</v>
      </c>
      <c r="GF591" s="222">
        <f t="shared" si="1553"/>
        <v>0</v>
      </c>
      <c r="GG591" s="222">
        <f t="shared" si="1554"/>
        <v>0</v>
      </c>
      <c r="GH591" s="222">
        <f t="shared" si="1555"/>
        <v>0</v>
      </c>
      <c r="GI591" s="222">
        <f t="shared" si="1556"/>
        <v>0</v>
      </c>
      <c r="GJ591" s="222">
        <f t="shared" si="1557"/>
        <v>0</v>
      </c>
      <c r="GK591" s="222">
        <f t="shared" si="1558"/>
        <v>0</v>
      </c>
      <c r="GL591" s="222">
        <f t="shared" si="1559"/>
        <v>0</v>
      </c>
      <c r="GM591" s="222">
        <f t="shared" si="1560"/>
        <v>0</v>
      </c>
      <c r="GN591" s="222">
        <f t="shared" si="1561"/>
        <v>0</v>
      </c>
      <c r="GO591" s="222">
        <f t="shared" si="1562"/>
        <v>0</v>
      </c>
      <c r="GP591" s="222">
        <f t="shared" si="1563"/>
        <v>0</v>
      </c>
      <c r="GQ591" s="222">
        <f t="shared" si="1564"/>
        <v>0</v>
      </c>
      <c r="GR591" s="222">
        <f t="shared" si="1565"/>
        <v>0</v>
      </c>
      <c r="GS591" s="222">
        <f t="shared" si="1566"/>
        <v>0</v>
      </c>
      <c r="GT591" s="222">
        <f t="shared" si="1567"/>
        <v>0</v>
      </c>
      <c r="GU591" s="222">
        <f t="shared" si="1568"/>
        <v>0</v>
      </c>
      <c r="GV591" s="222">
        <f t="shared" si="1569"/>
        <v>0</v>
      </c>
      <c r="GW591" s="222">
        <f t="shared" si="1570"/>
        <v>0</v>
      </c>
      <c r="GX591" s="222">
        <f t="shared" si="1571"/>
        <v>0</v>
      </c>
      <c r="GY591" s="222">
        <f t="shared" si="1572"/>
        <v>0</v>
      </c>
      <c r="GZ591" s="222">
        <f t="shared" si="1573"/>
        <v>0</v>
      </c>
      <c r="HA591" s="222">
        <f t="shared" si="1574"/>
        <v>0</v>
      </c>
      <c r="HB591" s="222">
        <f t="shared" si="1575"/>
        <v>0</v>
      </c>
      <c r="HC591" s="222">
        <f t="shared" si="1576"/>
        <v>0</v>
      </c>
      <c r="HD591" s="222">
        <f t="shared" si="1577"/>
        <v>0</v>
      </c>
      <c r="HE591" s="222">
        <f t="shared" si="1578"/>
        <v>0</v>
      </c>
      <c r="HF591" s="222">
        <f t="shared" si="1579"/>
        <v>0</v>
      </c>
      <c r="HG591" s="222">
        <f t="shared" si="1580"/>
        <v>0</v>
      </c>
      <c r="HH591" s="222">
        <f t="shared" si="1581"/>
        <v>0</v>
      </c>
      <c r="HI591" s="222">
        <f t="shared" si="1582"/>
        <v>0</v>
      </c>
      <c r="HJ591" s="222">
        <f t="shared" si="1583"/>
        <v>0</v>
      </c>
      <c r="HK591" s="222">
        <f t="shared" si="1584"/>
        <v>0</v>
      </c>
      <c r="HL591" s="222">
        <f t="shared" si="1585"/>
        <v>0</v>
      </c>
      <c r="HM591" s="222">
        <f t="shared" si="1586"/>
        <v>0</v>
      </c>
      <c r="HN591" s="222">
        <f t="shared" si="1587"/>
        <v>0</v>
      </c>
      <c r="HO591" s="222">
        <f t="shared" si="1588"/>
        <v>0</v>
      </c>
      <c r="HP591" s="222">
        <f t="shared" si="1589"/>
        <v>0</v>
      </c>
      <c r="HQ591" s="222">
        <f t="shared" si="1590"/>
        <v>0</v>
      </c>
      <c r="HR591" s="222">
        <f t="shared" si="1591"/>
        <v>0</v>
      </c>
      <c r="HS591" s="222">
        <f t="shared" si="1592"/>
        <v>0</v>
      </c>
      <c r="HT591" s="222">
        <f t="shared" si="1593"/>
        <v>0</v>
      </c>
      <c r="HU591" s="222">
        <f t="shared" si="1594"/>
        <v>0</v>
      </c>
      <c r="HV591" s="222">
        <f t="shared" si="1595"/>
        <v>0</v>
      </c>
      <c r="HW591" s="222">
        <f t="shared" si="1596"/>
        <v>0</v>
      </c>
      <c r="HX591" s="222">
        <f t="shared" si="1597"/>
        <v>0</v>
      </c>
      <c r="HY591" s="222">
        <f t="shared" si="1598"/>
        <v>0</v>
      </c>
      <c r="HZ591" s="222">
        <f t="shared" si="1599"/>
        <v>0</v>
      </c>
      <c r="IA591" s="222">
        <f t="shared" si="1600"/>
        <v>0</v>
      </c>
      <c r="IB591" s="222">
        <f t="shared" si="1601"/>
        <v>0</v>
      </c>
      <c r="IC591" s="222">
        <f t="shared" si="1602"/>
        <v>0</v>
      </c>
      <c r="ID591" s="222">
        <f t="shared" si="1603"/>
        <v>0</v>
      </c>
      <c r="IE591" s="222">
        <f t="shared" si="1604"/>
        <v>0</v>
      </c>
      <c r="IF591" s="222">
        <f t="shared" si="1605"/>
        <v>0</v>
      </c>
      <c r="IG591" s="222">
        <f t="shared" si="1606"/>
        <v>0</v>
      </c>
      <c r="IH591" s="222">
        <f t="shared" si="1607"/>
        <v>0</v>
      </c>
      <c r="II591" s="222">
        <f t="shared" si="1608"/>
        <v>0</v>
      </c>
      <c r="IJ591" s="222">
        <f t="shared" si="1609"/>
        <v>0</v>
      </c>
      <c r="IK591" s="222">
        <f t="shared" si="1610"/>
        <v>0</v>
      </c>
      <c r="IL591" s="222">
        <f t="shared" si="1611"/>
        <v>0</v>
      </c>
      <c r="IM591" s="222">
        <f t="shared" si="1612"/>
        <v>0</v>
      </c>
      <c r="IN591" s="222">
        <f t="shared" si="1613"/>
        <v>0</v>
      </c>
      <c r="IO591" s="222">
        <f t="shared" si="1614"/>
        <v>0</v>
      </c>
      <c r="IP591" s="222">
        <f t="shared" si="1615"/>
        <v>0</v>
      </c>
      <c r="IQ591" s="222">
        <f t="shared" si="1616"/>
        <v>0</v>
      </c>
      <c r="IR591" s="222">
        <f t="shared" si="1617"/>
        <v>0</v>
      </c>
      <c r="IS591" s="222">
        <f t="shared" si="1618"/>
        <v>0</v>
      </c>
      <c r="IT591" s="222">
        <f t="shared" si="1619"/>
        <v>0</v>
      </c>
      <c r="IU591" s="222">
        <f t="shared" si="1620"/>
        <v>0</v>
      </c>
      <c r="IV591" s="222">
        <f t="shared" si="1621"/>
        <v>0</v>
      </c>
      <c r="IW591" s="222">
        <f t="shared" si="1622"/>
        <v>0</v>
      </c>
      <c r="IX591" s="222">
        <f t="shared" si="1623"/>
        <v>0</v>
      </c>
      <c r="IY591" s="222">
        <f t="shared" si="1624"/>
        <v>0</v>
      </c>
      <c r="IZ591" s="222">
        <f t="shared" si="1625"/>
        <v>0</v>
      </c>
      <c r="JA591" s="222">
        <f t="shared" si="1626"/>
        <v>0</v>
      </c>
      <c r="JB591" s="222">
        <f t="shared" si="1627"/>
        <v>0</v>
      </c>
    </row>
    <row r="592" spans="2:262">
      <c r="B592" s="230">
        <v>231</v>
      </c>
      <c r="C592" s="229">
        <f t="shared" si="1628"/>
        <v>4.5117187499999897E-3</v>
      </c>
      <c r="D592" s="226">
        <f t="shared" ca="1" si="1371"/>
        <v>24.630597265017311</v>
      </c>
      <c r="E592" s="225">
        <f ca="1">IC361</f>
        <v>0.63059726501731184</v>
      </c>
      <c r="F592" s="224">
        <v>231</v>
      </c>
      <c r="G592" s="222">
        <f t="shared" si="1372"/>
        <v>0</v>
      </c>
      <c r="H592" s="222">
        <f t="shared" si="1373"/>
        <v>0</v>
      </c>
      <c r="I592" s="222">
        <f t="shared" si="1374"/>
        <v>0</v>
      </c>
      <c r="J592" s="222">
        <f t="shared" si="1375"/>
        <v>0</v>
      </c>
      <c r="K592" s="222">
        <f t="shared" si="1376"/>
        <v>0</v>
      </c>
      <c r="L592" s="222">
        <f t="shared" si="1377"/>
        <v>0</v>
      </c>
      <c r="M592" s="222">
        <f t="shared" si="1378"/>
        <v>0</v>
      </c>
      <c r="N592" s="222">
        <f t="shared" si="1379"/>
        <v>0</v>
      </c>
      <c r="O592" s="222">
        <f t="shared" si="1380"/>
        <v>0</v>
      </c>
      <c r="P592" s="222">
        <f t="shared" si="1381"/>
        <v>0</v>
      </c>
      <c r="Q592" s="222">
        <f t="shared" si="1382"/>
        <v>0</v>
      </c>
      <c r="R592" s="222">
        <f t="shared" si="1383"/>
        <v>0</v>
      </c>
      <c r="S592" s="222">
        <f t="shared" si="1384"/>
        <v>0</v>
      </c>
      <c r="T592" s="222">
        <f t="shared" si="1385"/>
        <v>0</v>
      </c>
      <c r="U592" s="222">
        <f t="shared" si="1386"/>
        <v>0</v>
      </c>
      <c r="V592" s="222">
        <f t="shared" si="1387"/>
        <v>0</v>
      </c>
      <c r="W592" s="222">
        <f t="shared" si="1388"/>
        <v>0</v>
      </c>
      <c r="X592" s="222">
        <f t="shared" si="1389"/>
        <v>0</v>
      </c>
      <c r="Y592" s="222">
        <f t="shared" si="1390"/>
        <v>0</v>
      </c>
      <c r="Z592" s="222">
        <f t="shared" si="1391"/>
        <v>0</v>
      </c>
      <c r="AA592" s="222">
        <f t="shared" si="1392"/>
        <v>0</v>
      </c>
      <c r="AB592" s="222">
        <f t="shared" si="1393"/>
        <v>0</v>
      </c>
      <c r="AC592" s="222">
        <f t="shared" si="1394"/>
        <v>0</v>
      </c>
      <c r="AD592" s="222">
        <f t="shared" si="1395"/>
        <v>0</v>
      </c>
      <c r="AE592" s="222">
        <f t="shared" si="1396"/>
        <v>0</v>
      </c>
      <c r="AF592" s="222">
        <f t="shared" si="1397"/>
        <v>0</v>
      </c>
      <c r="AG592" s="222">
        <f t="shared" si="1398"/>
        <v>0</v>
      </c>
      <c r="AH592" s="222">
        <f t="shared" si="1399"/>
        <v>0</v>
      </c>
      <c r="AI592" s="222">
        <f t="shared" si="1400"/>
        <v>0</v>
      </c>
      <c r="AJ592" s="222">
        <f t="shared" si="1401"/>
        <v>0</v>
      </c>
      <c r="AK592" s="222">
        <f t="shared" si="1402"/>
        <v>0</v>
      </c>
      <c r="AL592" s="222">
        <f t="shared" si="1403"/>
        <v>0</v>
      </c>
      <c r="AM592" s="222">
        <f t="shared" si="1404"/>
        <v>0</v>
      </c>
      <c r="AN592" s="222">
        <f t="shared" si="1405"/>
        <v>0</v>
      </c>
      <c r="AO592" s="222">
        <f t="shared" si="1406"/>
        <v>0</v>
      </c>
      <c r="AP592" s="222">
        <f t="shared" si="1407"/>
        <v>0</v>
      </c>
      <c r="AQ592" s="222">
        <f t="shared" si="1408"/>
        <v>0</v>
      </c>
      <c r="AR592" s="222">
        <f t="shared" si="1409"/>
        <v>0</v>
      </c>
      <c r="AS592" s="222">
        <f t="shared" si="1410"/>
        <v>0</v>
      </c>
      <c r="AT592" s="222">
        <f t="shared" si="1411"/>
        <v>0</v>
      </c>
      <c r="AU592" s="222">
        <f t="shared" si="1412"/>
        <v>0</v>
      </c>
      <c r="AV592" s="222">
        <f t="shared" si="1413"/>
        <v>0</v>
      </c>
      <c r="AW592" s="222">
        <f t="shared" si="1414"/>
        <v>0</v>
      </c>
      <c r="AX592" s="222">
        <f t="shared" si="1415"/>
        <v>0</v>
      </c>
      <c r="AY592" s="222">
        <f t="shared" si="1416"/>
        <v>0</v>
      </c>
      <c r="AZ592" s="222">
        <f t="shared" si="1417"/>
        <v>0</v>
      </c>
      <c r="BA592" s="222">
        <f t="shared" si="1418"/>
        <v>0</v>
      </c>
      <c r="BB592" s="222">
        <f t="shared" si="1419"/>
        <v>0</v>
      </c>
      <c r="BC592" s="222">
        <f t="shared" si="1420"/>
        <v>0</v>
      </c>
      <c r="BD592" s="222">
        <f t="shared" si="1421"/>
        <v>0</v>
      </c>
      <c r="BE592" s="222">
        <f t="shared" si="1422"/>
        <v>0</v>
      </c>
      <c r="BF592" s="222">
        <f t="shared" si="1423"/>
        <v>0</v>
      </c>
      <c r="BG592" s="222">
        <f t="shared" si="1424"/>
        <v>0</v>
      </c>
      <c r="BH592" s="222">
        <f t="shared" si="1425"/>
        <v>0</v>
      </c>
      <c r="BI592" s="222">
        <f t="shared" si="1426"/>
        <v>0</v>
      </c>
      <c r="BJ592" s="222">
        <f t="shared" si="1427"/>
        <v>0</v>
      </c>
      <c r="BK592" s="222">
        <f t="shared" si="1428"/>
        <v>0</v>
      </c>
      <c r="BL592" s="222">
        <f t="shared" si="1429"/>
        <v>0</v>
      </c>
      <c r="BM592" s="222">
        <f t="shared" si="1430"/>
        <v>0</v>
      </c>
      <c r="BN592" s="222">
        <f t="shared" si="1431"/>
        <v>0</v>
      </c>
      <c r="BO592" s="222">
        <f t="shared" si="1432"/>
        <v>0</v>
      </c>
      <c r="BP592" s="222">
        <f t="shared" si="1433"/>
        <v>0</v>
      </c>
      <c r="BQ592" s="222">
        <f t="shared" si="1434"/>
        <v>0</v>
      </c>
      <c r="BR592" s="222">
        <f t="shared" si="1435"/>
        <v>0</v>
      </c>
      <c r="BS592" s="222">
        <f t="shared" si="1436"/>
        <v>0</v>
      </c>
      <c r="BT592" s="222">
        <f t="shared" si="1437"/>
        <v>0</v>
      </c>
      <c r="BU592" s="222">
        <f t="shared" si="1438"/>
        <v>0</v>
      </c>
      <c r="BV592" s="222">
        <f t="shared" si="1439"/>
        <v>0</v>
      </c>
      <c r="BW592" s="222">
        <f t="shared" si="1440"/>
        <v>0</v>
      </c>
      <c r="BX592" s="222">
        <f t="shared" si="1441"/>
        <v>0</v>
      </c>
      <c r="BY592" s="222">
        <f t="shared" si="1442"/>
        <v>0</v>
      </c>
      <c r="BZ592" s="222">
        <f t="shared" si="1443"/>
        <v>0</v>
      </c>
      <c r="CA592" s="222">
        <f t="shared" si="1444"/>
        <v>0</v>
      </c>
      <c r="CB592" s="222">
        <f t="shared" si="1445"/>
        <v>0</v>
      </c>
      <c r="CC592" s="222">
        <f t="shared" si="1446"/>
        <v>0</v>
      </c>
      <c r="CD592" s="222">
        <f t="shared" si="1447"/>
        <v>0</v>
      </c>
      <c r="CE592" s="222">
        <f t="shared" si="1448"/>
        <v>0</v>
      </c>
      <c r="CF592" s="222">
        <f t="shared" si="1449"/>
        <v>0</v>
      </c>
      <c r="CG592" s="222">
        <f t="shared" si="1450"/>
        <v>0</v>
      </c>
      <c r="CH592" s="222">
        <f t="shared" si="1451"/>
        <v>0</v>
      </c>
      <c r="CI592" s="222">
        <f t="shared" si="1452"/>
        <v>0</v>
      </c>
      <c r="CJ592" s="222">
        <f t="shared" si="1453"/>
        <v>0</v>
      </c>
      <c r="CK592" s="222">
        <f t="shared" si="1454"/>
        <v>0</v>
      </c>
      <c r="CL592" s="222">
        <f t="shared" si="1455"/>
        <v>0</v>
      </c>
      <c r="CM592" s="222">
        <f t="shared" si="1456"/>
        <v>0</v>
      </c>
      <c r="CN592" s="222">
        <f t="shared" si="1457"/>
        <v>0</v>
      </c>
      <c r="CO592" s="222">
        <f t="shared" si="1458"/>
        <v>0</v>
      </c>
      <c r="CP592" s="222">
        <f t="shared" si="1459"/>
        <v>0</v>
      </c>
      <c r="CQ592" s="222">
        <f t="shared" si="1460"/>
        <v>0</v>
      </c>
      <c r="CR592" s="222">
        <f t="shared" si="1461"/>
        <v>0</v>
      </c>
      <c r="CS592" s="222">
        <f t="shared" si="1462"/>
        <v>0</v>
      </c>
      <c r="CT592" s="222">
        <f t="shared" si="1463"/>
        <v>0</v>
      </c>
      <c r="CU592" s="222">
        <f t="shared" si="1464"/>
        <v>0</v>
      </c>
      <c r="CV592" s="222">
        <f t="shared" si="1465"/>
        <v>0</v>
      </c>
      <c r="CW592" s="222">
        <f t="shared" si="1466"/>
        <v>0</v>
      </c>
      <c r="CX592" s="222">
        <f t="shared" si="1467"/>
        <v>0</v>
      </c>
      <c r="CY592" s="222">
        <f t="shared" si="1468"/>
        <v>0</v>
      </c>
      <c r="CZ592" s="222">
        <f t="shared" si="1469"/>
        <v>0</v>
      </c>
      <c r="DA592" s="222">
        <f t="shared" si="1470"/>
        <v>0</v>
      </c>
      <c r="DB592" s="222">
        <f t="shared" si="1471"/>
        <v>0</v>
      </c>
      <c r="DC592" s="222">
        <f t="shared" si="1472"/>
        <v>0</v>
      </c>
      <c r="DD592" s="222">
        <f t="shared" si="1473"/>
        <v>0</v>
      </c>
      <c r="DE592" s="222">
        <f t="shared" si="1474"/>
        <v>0</v>
      </c>
      <c r="DF592" s="222">
        <f t="shared" si="1475"/>
        <v>0</v>
      </c>
      <c r="DG592" s="222">
        <f t="shared" si="1476"/>
        <v>0</v>
      </c>
      <c r="DH592" s="222">
        <f t="shared" si="1477"/>
        <v>0</v>
      </c>
      <c r="DI592" s="222">
        <f t="shared" si="1478"/>
        <v>0</v>
      </c>
      <c r="DJ592" s="222">
        <f t="shared" si="1479"/>
        <v>0</v>
      </c>
      <c r="DK592" s="222">
        <f t="shared" si="1480"/>
        <v>0</v>
      </c>
      <c r="DL592" s="222">
        <f t="shared" si="1481"/>
        <v>0</v>
      </c>
      <c r="DM592" s="222">
        <f t="shared" si="1482"/>
        <v>0</v>
      </c>
      <c r="DN592" s="222">
        <f t="shared" si="1483"/>
        <v>0</v>
      </c>
      <c r="DO592" s="222">
        <f t="shared" si="1484"/>
        <v>0</v>
      </c>
      <c r="DP592" s="222">
        <f t="shared" si="1485"/>
        <v>0</v>
      </c>
      <c r="DQ592" s="222">
        <f t="shared" si="1486"/>
        <v>0</v>
      </c>
      <c r="DR592" s="222">
        <f t="shared" si="1487"/>
        <v>0</v>
      </c>
      <c r="DS592" s="222">
        <f t="shared" si="1488"/>
        <v>0</v>
      </c>
      <c r="DT592" s="222">
        <f t="shared" si="1489"/>
        <v>0</v>
      </c>
      <c r="DU592" s="222">
        <f t="shared" si="1490"/>
        <v>0</v>
      </c>
      <c r="DV592" s="222">
        <f t="shared" si="1491"/>
        <v>0</v>
      </c>
      <c r="DW592" s="222">
        <f t="shared" si="1492"/>
        <v>0</v>
      </c>
      <c r="DX592" s="222">
        <f t="shared" si="1493"/>
        <v>0</v>
      </c>
      <c r="DY592" s="222">
        <f t="shared" si="1494"/>
        <v>0</v>
      </c>
      <c r="DZ592" s="222">
        <f t="shared" si="1495"/>
        <v>0</v>
      </c>
      <c r="EA592" s="222">
        <f t="shared" si="1496"/>
        <v>0</v>
      </c>
      <c r="EB592" s="222">
        <f t="shared" si="1497"/>
        <v>0</v>
      </c>
      <c r="EC592" s="222">
        <f t="shared" si="1498"/>
        <v>0</v>
      </c>
      <c r="ED592" s="222">
        <f t="shared" si="1499"/>
        <v>0</v>
      </c>
      <c r="EE592" s="222">
        <f t="shared" si="1500"/>
        <v>0</v>
      </c>
      <c r="EF592" s="222">
        <f t="shared" si="1501"/>
        <v>0</v>
      </c>
      <c r="EG592" s="222">
        <f t="shared" si="1502"/>
        <v>0</v>
      </c>
      <c r="EH592" s="222">
        <f t="shared" si="1503"/>
        <v>0</v>
      </c>
      <c r="EI592" s="222">
        <f t="shared" si="1504"/>
        <v>0</v>
      </c>
      <c r="EJ592" s="222">
        <f t="shared" si="1505"/>
        <v>0</v>
      </c>
      <c r="EK592" s="222">
        <f t="shared" si="1506"/>
        <v>0</v>
      </c>
      <c r="EL592" s="222">
        <f t="shared" si="1507"/>
        <v>0</v>
      </c>
      <c r="EM592" s="222">
        <f t="shared" si="1508"/>
        <v>0</v>
      </c>
      <c r="EN592" s="222">
        <f t="shared" si="1509"/>
        <v>0</v>
      </c>
      <c r="EO592" s="222">
        <f t="shared" si="1510"/>
        <v>0</v>
      </c>
      <c r="EP592" s="222">
        <f t="shared" si="1511"/>
        <v>0</v>
      </c>
      <c r="EQ592" s="222">
        <f t="shared" si="1512"/>
        <v>0</v>
      </c>
      <c r="ER592" s="222">
        <f t="shared" si="1513"/>
        <v>0</v>
      </c>
      <c r="ES592" s="222">
        <f t="shared" si="1514"/>
        <v>0</v>
      </c>
      <c r="ET592" s="222">
        <f t="shared" si="1515"/>
        <v>0</v>
      </c>
      <c r="EU592" s="222">
        <f t="shared" si="1516"/>
        <v>0</v>
      </c>
      <c r="EV592" s="222">
        <f t="shared" si="1517"/>
        <v>0</v>
      </c>
      <c r="EW592" s="222">
        <f t="shared" si="1518"/>
        <v>0</v>
      </c>
      <c r="EX592" s="222">
        <f t="shared" si="1519"/>
        <v>0</v>
      </c>
      <c r="EY592" s="222">
        <f t="shared" si="1520"/>
        <v>0</v>
      </c>
      <c r="EZ592" s="222">
        <f t="shared" si="1521"/>
        <v>0</v>
      </c>
      <c r="FA592" s="222">
        <f t="shared" si="1522"/>
        <v>0</v>
      </c>
      <c r="FB592" s="222">
        <f t="shared" si="1523"/>
        <v>0</v>
      </c>
      <c r="FC592" s="222">
        <f t="shared" si="1524"/>
        <v>0</v>
      </c>
      <c r="FD592" s="222">
        <f t="shared" si="1525"/>
        <v>0</v>
      </c>
      <c r="FE592" s="222">
        <f t="shared" si="1526"/>
        <v>0</v>
      </c>
      <c r="FF592" s="222">
        <f t="shared" si="1527"/>
        <v>0</v>
      </c>
      <c r="FG592" s="222">
        <f t="shared" si="1528"/>
        <v>0</v>
      </c>
      <c r="FH592" s="222">
        <f t="shared" si="1529"/>
        <v>0</v>
      </c>
      <c r="FI592" s="222">
        <f t="shared" si="1530"/>
        <v>0</v>
      </c>
      <c r="FJ592" s="222">
        <f t="shared" si="1531"/>
        <v>0</v>
      </c>
      <c r="FK592" s="222">
        <f t="shared" si="1532"/>
        <v>0</v>
      </c>
      <c r="FL592" s="222">
        <f t="shared" si="1533"/>
        <v>0</v>
      </c>
      <c r="FM592" s="222">
        <f t="shared" si="1534"/>
        <v>0</v>
      </c>
      <c r="FN592" s="222">
        <f t="shared" si="1535"/>
        <v>0</v>
      </c>
      <c r="FO592" s="222">
        <f t="shared" si="1536"/>
        <v>0</v>
      </c>
      <c r="FP592" s="222">
        <f t="shared" si="1537"/>
        <v>0</v>
      </c>
      <c r="FQ592" s="222">
        <f t="shared" si="1538"/>
        <v>0</v>
      </c>
      <c r="FR592" s="222">
        <f t="shared" si="1539"/>
        <v>0</v>
      </c>
      <c r="FS592" s="222">
        <f t="shared" si="1540"/>
        <v>0</v>
      </c>
      <c r="FT592" s="222">
        <f t="shared" si="1541"/>
        <v>0</v>
      </c>
      <c r="FU592" s="222">
        <f t="shared" si="1542"/>
        <v>0</v>
      </c>
      <c r="FV592" s="222">
        <f t="shared" si="1543"/>
        <v>0</v>
      </c>
      <c r="FW592" s="222">
        <f t="shared" si="1544"/>
        <v>0</v>
      </c>
      <c r="FX592" s="222">
        <f t="shared" si="1545"/>
        <v>0</v>
      </c>
      <c r="FY592" s="222">
        <f t="shared" si="1546"/>
        <v>0</v>
      </c>
      <c r="FZ592" s="222">
        <f t="shared" si="1547"/>
        <v>0</v>
      </c>
      <c r="GA592" s="222">
        <f t="shared" si="1548"/>
        <v>0</v>
      </c>
      <c r="GB592" s="222">
        <f t="shared" si="1549"/>
        <v>0</v>
      </c>
      <c r="GC592" s="222">
        <f t="shared" si="1550"/>
        <v>0</v>
      </c>
      <c r="GD592" s="222">
        <f t="shared" si="1551"/>
        <v>0</v>
      </c>
      <c r="GE592" s="222">
        <f t="shared" si="1552"/>
        <v>0</v>
      </c>
      <c r="GF592" s="222">
        <f t="shared" si="1553"/>
        <v>0</v>
      </c>
      <c r="GG592" s="222">
        <f t="shared" si="1554"/>
        <v>0</v>
      </c>
      <c r="GH592" s="222">
        <f t="shared" si="1555"/>
        <v>0</v>
      </c>
      <c r="GI592" s="222">
        <f t="shared" si="1556"/>
        <v>0</v>
      </c>
      <c r="GJ592" s="222">
        <f t="shared" si="1557"/>
        <v>0</v>
      </c>
      <c r="GK592" s="222">
        <f t="shared" si="1558"/>
        <v>0</v>
      </c>
      <c r="GL592" s="222">
        <f t="shared" si="1559"/>
        <v>0</v>
      </c>
      <c r="GM592" s="222">
        <f t="shared" si="1560"/>
        <v>0</v>
      </c>
      <c r="GN592" s="222">
        <f t="shared" si="1561"/>
        <v>0</v>
      </c>
      <c r="GO592" s="222">
        <f t="shared" si="1562"/>
        <v>0</v>
      </c>
      <c r="GP592" s="222">
        <f t="shared" si="1563"/>
        <v>0</v>
      </c>
      <c r="GQ592" s="222">
        <f t="shared" si="1564"/>
        <v>0</v>
      </c>
      <c r="GR592" s="222">
        <f t="shared" si="1565"/>
        <v>0</v>
      </c>
      <c r="GS592" s="222">
        <f t="shared" si="1566"/>
        <v>0</v>
      </c>
      <c r="GT592" s="222">
        <f t="shared" si="1567"/>
        <v>0</v>
      </c>
      <c r="GU592" s="222">
        <f t="shared" si="1568"/>
        <v>0</v>
      </c>
      <c r="GV592" s="222">
        <f t="shared" si="1569"/>
        <v>0</v>
      </c>
      <c r="GW592" s="222">
        <f t="shared" si="1570"/>
        <v>0</v>
      </c>
      <c r="GX592" s="222">
        <f t="shared" si="1571"/>
        <v>0</v>
      </c>
      <c r="GY592" s="222">
        <f t="shared" si="1572"/>
        <v>0</v>
      </c>
      <c r="GZ592" s="222">
        <f t="shared" si="1573"/>
        <v>0</v>
      </c>
      <c r="HA592" s="222">
        <f t="shared" si="1574"/>
        <v>0</v>
      </c>
      <c r="HB592" s="222">
        <f t="shared" si="1575"/>
        <v>0</v>
      </c>
      <c r="HC592" s="222">
        <f t="shared" si="1576"/>
        <v>0</v>
      </c>
      <c r="HD592" s="222">
        <f t="shared" si="1577"/>
        <v>0</v>
      </c>
      <c r="HE592" s="222">
        <f t="shared" si="1578"/>
        <v>0</v>
      </c>
      <c r="HF592" s="222">
        <f t="shared" si="1579"/>
        <v>0</v>
      </c>
      <c r="HG592" s="222">
        <f t="shared" si="1580"/>
        <v>0</v>
      </c>
      <c r="HH592" s="222">
        <f t="shared" si="1581"/>
        <v>0</v>
      </c>
      <c r="HI592" s="222">
        <f t="shared" si="1582"/>
        <v>0</v>
      </c>
      <c r="HJ592" s="222">
        <f t="shared" si="1583"/>
        <v>0</v>
      </c>
      <c r="HK592" s="222">
        <f t="shared" si="1584"/>
        <v>0</v>
      </c>
      <c r="HL592" s="222">
        <f t="shared" si="1585"/>
        <v>0</v>
      </c>
      <c r="HM592" s="222">
        <f t="shared" si="1586"/>
        <v>0</v>
      </c>
      <c r="HN592" s="222">
        <f t="shared" si="1587"/>
        <v>0</v>
      </c>
      <c r="HO592" s="222">
        <f t="shared" si="1588"/>
        <v>0</v>
      </c>
      <c r="HP592" s="222">
        <f t="shared" si="1589"/>
        <v>0</v>
      </c>
      <c r="HQ592" s="222">
        <f t="shared" si="1590"/>
        <v>0</v>
      </c>
      <c r="HR592" s="222">
        <f t="shared" si="1591"/>
        <v>0</v>
      </c>
      <c r="HS592" s="222">
        <f t="shared" si="1592"/>
        <v>0</v>
      </c>
      <c r="HT592" s="222">
        <f t="shared" si="1593"/>
        <v>0</v>
      </c>
      <c r="HU592" s="222">
        <f t="shared" si="1594"/>
        <v>0</v>
      </c>
      <c r="HV592" s="222">
        <f t="shared" si="1595"/>
        <v>0</v>
      </c>
      <c r="HW592" s="222">
        <f t="shared" si="1596"/>
        <v>0</v>
      </c>
      <c r="HX592" s="222">
        <f t="shared" si="1597"/>
        <v>0</v>
      </c>
      <c r="HY592" s="222">
        <f t="shared" si="1598"/>
        <v>0</v>
      </c>
      <c r="HZ592" s="222">
        <f t="shared" si="1599"/>
        <v>0</v>
      </c>
      <c r="IA592" s="222">
        <f t="shared" si="1600"/>
        <v>0</v>
      </c>
      <c r="IB592" s="222">
        <f t="shared" si="1601"/>
        <v>0</v>
      </c>
      <c r="IC592" s="222">
        <f t="shared" si="1602"/>
        <v>0</v>
      </c>
      <c r="ID592" s="222">
        <f t="shared" si="1603"/>
        <v>0</v>
      </c>
      <c r="IE592" s="222">
        <f t="shared" si="1604"/>
        <v>0</v>
      </c>
      <c r="IF592" s="222">
        <f t="shared" si="1605"/>
        <v>0</v>
      </c>
      <c r="IG592" s="222">
        <f t="shared" si="1606"/>
        <v>0</v>
      </c>
      <c r="IH592" s="222">
        <f t="shared" si="1607"/>
        <v>0</v>
      </c>
      <c r="II592" s="222">
        <f t="shared" si="1608"/>
        <v>0</v>
      </c>
      <c r="IJ592" s="222">
        <f t="shared" si="1609"/>
        <v>0</v>
      </c>
      <c r="IK592" s="222">
        <f t="shared" si="1610"/>
        <v>0</v>
      </c>
      <c r="IL592" s="222">
        <f t="shared" si="1611"/>
        <v>0</v>
      </c>
      <c r="IM592" s="222">
        <f t="shared" si="1612"/>
        <v>0</v>
      </c>
      <c r="IN592" s="222">
        <f t="shared" si="1613"/>
        <v>0</v>
      </c>
      <c r="IO592" s="222">
        <f t="shared" si="1614"/>
        <v>0</v>
      </c>
      <c r="IP592" s="222">
        <f t="shared" si="1615"/>
        <v>0</v>
      </c>
      <c r="IQ592" s="222">
        <f t="shared" si="1616"/>
        <v>0</v>
      </c>
      <c r="IR592" s="222">
        <f t="shared" si="1617"/>
        <v>0</v>
      </c>
      <c r="IS592" s="222">
        <f t="shared" si="1618"/>
        <v>0</v>
      </c>
      <c r="IT592" s="222">
        <f t="shared" si="1619"/>
        <v>0</v>
      </c>
      <c r="IU592" s="222">
        <f t="shared" si="1620"/>
        <v>0</v>
      </c>
      <c r="IV592" s="222">
        <f t="shared" si="1621"/>
        <v>0</v>
      </c>
      <c r="IW592" s="222">
        <f t="shared" si="1622"/>
        <v>0</v>
      </c>
      <c r="IX592" s="222">
        <f t="shared" si="1623"/>
        <v>0</v>
      </c>
      <c r="IY592" s="222">
        <f t="shared" si="1624"/>
        <v>0</v>
      </c>
      <c r="IZ592" s="222">
        <f t="shared" si="1625"/>
        <v>0</v>
      </c>
      <c r="JA592" s="222">
        <f t="shared" si="1626"/>
        <v>0</v>
      </c>
      <c r="JB592" s="222">
        <f t="shared" si="1627"/>
        <v>0</v>
      </c>
    </row>
    <row r="593" spans="2:262">
      <c r="B593" s="230">
        <v>232</v>
      </c>
      <c r="C593" s="229">
        <f t="shared" si="1628"/>
        <v>4.5312499999999893E-3</v>
      </c>
      <c r="D593" s="226">
        <f t="shared" ca="1" si="1371"/>
        <v>24.662320680857071</v>
      </c>
      <c r="E593" s="225">
        <f ca="1">ID361</f>
        <v>0.6623206808570713</v>
      </c>
      <c r="F593" s="224">
        <v>232</v>
      </c>
      <c r="G593" s="222">
        <f t="shared" si="1372"/>
        <v>0</v>
      </c>
      <c r="H593" s="222">
        <f t="shared" si="1373"/>
        <v>0</v>
      </c>
      <c r="I593" s="222">
        <f t="shared" si="1374"/>
        <v>0</v>
      </c>
      <c r="J593" s="222">
        <f t="shared" si="1375"/>
        <v>0</v>
      </c>
      <c r="K593" s="222">
        <f t="shared" si="1376"/>
        <v>0</v>
      </c>
      <c r="L593" s="222">
        <f t="shared" si="1377"/>
        <v>0</v>
      </c>
      <c r="M593" s="222">
        <f t="shared" si="1378"/>
        <v>0</v>
      </c>
      <c r="N593" s="222">
        <f t="shared" si="1379"/>
        <v>0</v>
      </c>
      <c r="O593" s="222">
        <f t="shared" si="1380"/>
        <v>0</v>
      </c>
      <c r="P593" s="222">
        <f t="shared" si="1381"/>
        <v>0</v>
      </c>
      <c r="Q593" s="222">
        <f t="shared" si="1382"/>
        <v>0</v>
      </c>
      <c r="R593" s="222">
        <f t="shared" si="1383"/>
        <v>0</v>
      </c>
      <c r="S593" s="222">
        <f t="shared" si="1384"/>
        <v>0</v>
      </c>
      <c r="T593" s="222">
        <f t="shared" si="1385"/>
        <v>0</v>
      </c>
      <c r="U593" s="222">
        <f t="shared" si="1386"/>
        <v>0</v>
      </c>
      <c r="V593" s="222">
        <f t="shared" si="1387"/>
        <v>0</v>
      </c>
      <c r="W593" s="222">
        <f t="shared" si="1388"/>
        <v>0</v>
      </c>
      <c r="X593" s="222">
        <f t="shared" si="1389"/>
        <v>0</v>
      </c>
      <c r="Y593" s="222">
        <f t="shared" si="1390"/>
        <v>0</v>
      </c>
      <c r="Z593" s="222">
        <f t="shared" si="1391"/>
        <v>0</v>
      </c>
      <c r="AA593" s="222">
        <f t="shared" si="1392"/>
        <v>0</v>
      </c>
      <c r="AB593" s="222">
        <f t="shared" si="1393"/>
        <v>0</v>
      </c>
      <c r="AC593" s="222">
        <f t="shared" si="1394"/>
        <v>0</v>
      </c>
      <c r="AD593" s="222">
        <f t="shared" si="1395"/>
        <v>0</v>
      </c>
      <c r="AE593" s="222">
        <f t="shared" si="1396"/>
        <v>0</v>
      </c>
      <c r="AF593" s="222">
        <f t="shared" si="1397"/>
        <v>0</v>
      </c>
      <c r="AG593" s="222">
        <f t="shared" si="1398"/>
        <v>0</v>
      </c>
      <c r="AH593" s="222">
        <f t="shared" si="1399"/>
        <v>0</v>
      </c>
      <c r="AI593" s="222">
        <f t="shared" si="1400"/>
        <v>0</v>
      </c>
      <c r="AJ593" s="222">
        <f t="shared" si="1401"/>
        <v>0</v>
      </c>
      <c r="AK593" s="222">
        <f t="shared" si="1402"/>
        <v>0</v>
      </c>
      <c r="AL593" s="222">
        <f t="shared" si="1403"/>
        <v>0</v>
      </c>
      <c r="AM593" s="222">
        <f t="shared" si="1404"/>
        <v>0</v>
      </c>
      <c r="AN593" s="222">
        <f t="shared" si="1405"/>
        <v>0</v>
      </c>
      <c r="AO593" s="222">
        <f t="shared" si="1406"/>
        <v>0</v>
      </c>
      <c r="AP593" s="222">
        <f t="shared" si="1407"/>
        <v>0</v>
      </c>
      <c r="AQ593" s="222">
        <f t="shared" si="1408"/>
        <v>0</v>
      </c>
      <c r="AR593" s="222">
        <f t="shared" si="1409"/>
        <v>0</v>
      </c>
      <c r="AS593" s="222">
        <f t="shared" si="1410"/>
        <v>0</v>
      </c>
      <c r="AT593" s="222">
        <f t="shared" si="1411"/>
        <v>0</v>
      </c>
      <c r="AU593" s="222">
        <f t="shared" si="1412"/>
        <v>0</v>
      </c>
      <c r="AV593" s="222">
        <f t="shared" si="1413"/>
        <v>0</v>
      </c>
      <c r="AW593" s="222">
        <f t="shared" si="1414"/>
        <v>0</v>
      </c>
      <c r="AX593" s="222">
        <f t="shared" si="1415"/>
        <v>0</v>
      </c>
      <c r="AY593" s="222">
        <f t="shared" si="1416"/>
        <v>0</v>
      </c>
      <c r="AZ593" s="222">
        <f t="shared" si="1417"/>
        <v>0</v>
      </c>
      <c r="BA593" s="222">
        <f t="shared" si="1418"/>
        <v>0</v>
      </c>
      <c r="BB593" s="222">
        <f t="shared" si="1419"/>
        <v>0</v>
      </c>
      <c r="BC593" s="222">
        <f t="shared" si="1420"/>
        <v>0</v>
      </c>
      <c r="BD593" s="222">
        <f t="shared" si="1421"/>
        <v>0</v>
      </c>
      <c r="BE593" s="222">
        <f t="shared" si="1422"/>
        <v>0</v>
      </c>
      <c r="BF593" s="222">
        <f t="shared" si="1423"/>
        <v>0</v>
      </c>
      <c r="BG593" s="222">
        <f t="shared" si="1424"/>
        <v>0</v>
      </c>
      <c r="BH593" s="222">
        <f t="shared" si="1425"/>
        <v>0</v>
      </c>
      <c r="BI593" s="222">
        <f t="shared" si="1426"/>
        <v>0</v>
      </c>
      <c r="BJ593" s="222">
        <f t="shared" si="1427"/>
        <v>0</v>
      </c>
      <c r="BK593" s="222">
        <f t="shared" si="1428"/>
        <v>0</v>
      </c>
      <c r="BL593" s="222">
        <f t="shared" si="1429"/>
        <v>0</v>
      </c>
      <c r="BM593" s="222">
        <f t="shared" si="1430"/>
        <v>0</v>
      </c>
      <c r="BN593" s="222">
        <f t="shared" si="1431"/>
        <v>0</v>
      </c>
      <c r="BO593" s="222">
        <f t="shared" si="1432"/>
        <v>0</v>
      </c>
      <c r="BP593" s="222">
        <f t="shared" si="1433"/>
        <v>0</v>
      </c>
      <c r="BQ593" s="222">
        <f t="shared" si="1434"/>
        <v>0</v>
      </c>
      <c r="BR593" s="222">
        <f t="shared" si="1435"/>
        <v>0</v>
      </c>
      <c r="BS593" s="222">
        <f t="shared" si="1436"/>
        <v>0</v>
      </c>
      <c r="BT593" s="222">
        <f t="shared" si="1437"/>
        <v>0</v>
      </c>
      <c r="BU593" s="222">
        <f t="shared" si="1438"/>
        <v>0</v>
      </c>
      <c r="BV593" s="222">
        <f t="shared" si="1439"/>
        <v>0</v>
      </c>
      <c r="BW593" s="222">
        <f t="shared" si="1440"/>
        <v>0</v>
      </c>
      <c r="BX593" s="222">
        <f t="shared" si="1441"/>
        <v>0</v>
      </c>
      <c r="BY593" s="222">
        <f t="shared" si="1442"/>
        <v>0</v>
      </c>
      <c r="BZ593" s="222">
        <f t="shared" si="1443"/>
        <v>0</v>
      </c>
      <c r="CA593" s="222">
        <f t="shared" si="1444"/>
        <v>0</v>
      </c>
      <c r="CB593" s="222">
        <f t="shared" si="1445"/>
        <v>0</v>
      </c>
      <c r="CC593" s="222">
        <f t="shared" si="1446"/>
        <v>0</v>
      </c>
      <c r="CD593" s="222">
        <f t="shared" si="1447"/>
        <v>0</v>
      </c>
      <c r="CE593" s="222">
        <f t="shared" si="1448"/>
        <v>0</v>
      </c>
      <c r="CF593" s="222">
        <f t="shared" si="1449"/>
        <v>0</v>
      </c>
      <c r="CG593" s="222">
        <f t="shared" si="1450"/>
        <v>0</v>
      </c>
      <c r="CH593" s="222">
        <f t="shared" si="1451"/>
        <v>0</v>
      </c>
      <c r="CI593" s="222">
        <f t="shared" si="1452"/>
        <v>0</v>
      </c>
      <c r="CJ593" s="222">
        <f t="shared" si="1453"/>
        <v>0</v>
      </c>
      <c r="CK593" s="222">
        <f t="shared" si="1454"/>
        <v>0</v>
      </c>
      <c r="CL593" s="222">
        <f t="shared" si="1455"/>
        <v>0</v>
      </c>
      <c r="CM593" s="222">
        <f t="shared" si="1456"/>
        <v>0</v>
      </c>
      <c r="CN593" s="222">
        <f t="shared" si="1457"/>
        <v>0</v>
      </c>
      <c r="CO593" s="222">
        <f t="shared" si="1458"/>
        <v>0</v>
      </c>
      <c r="CP593" s="222">
        <f t="shared" si="1459"/>
        <v>0</v>
      </c>
      <c r="CQ593" s="222">
        <f t="shared" si="1460"/>
        <v>0</v>
      </c>
      <c r="CR593" s="222">
        <f t="shared" si="1461"/>
        <v>0</v>
      </c>
      <c r="CS593" s="222">
        <f t="shared" si="1462"/>
        <v>0</v>
      </c>
      <c r="CT593" s="222">
        <f t="shared" si="1463"/>
        <v>0</v>
      </c>
      <c r="CU593" s="222">
        <f t="shared" si="1464"/>
        <v>0</v>
      </c>
      <c r="CV593" s="222">
        <f t="shared" si="1465"/>
        <v>0</v>
      </c>
      <c r="CW593" s="222">
        <f t="shared" si="1466"/>
        <v>0</v>
      </c>
      <c r="CX593" s="222">
        <f t="shared" si="1467"/>
        <v>0</v>
      </c>
      <c r="CY593" s="222">
        <f t="shared" si="1468"/>
        <v>0</v>
      </c>
      <c r="CZ593" s="222">
        <f t="shared" si="1469"/>
        <v>0</v>
      </c>
      <c r="DA593" s="222">
        <f t="shared" si="1470"/>
        <v>0</v>
      </c>
      <c r="DB593" s="222">
        <f t="shared" si="1471"/>
        <v>0</v>
      </c>
      <c r="DC593" s="222">
        <f t="shared" si="1472"/>
        <v>0</v>
      </c>
      <c r="DD593" s="222">
        <f t="shared" si="1473"/>
        <v>0</v>
      </c>
      <c r="DE593" s="222">
        <f t="shared" si="1474"/>
        <v>0</v>
      </c>
      <c r="DF593" s="222">
        <f t="shared" si="1475"/>
        <v>0</v>
      </c>
      <c r="DG593" s="222">
        <f t="shared" si="1476"/>
        <v>0</v>
      </c>
      <c r="DH593" s="222">
        <f t="shared" si="1477"/>
        <v>0</v>
      </c>
      <c r="DI593" s="222">
        <f t="shared" si="1478"/>
        <v>0</v>
      </c>
      <c r="DJ593" s="222">
        <f t="shared" si="1479"/>
        <v>0</v>
      </c>
      <c r="DK593" s="222">
        <f t="shared" si="1480"/>
        <v>0</v>
      </c>
      <c r="DL593" s="222">
        <f t="shared" si="1481"/>
        <v>0</v>
      </c>
      <c r="DM593" s="222">
        <f t="shared" si="1482"/>
        <v>0</v>
      </c>
      <c r="DN593" s="222">
        <f t="shared" si="1483"/>
        <v>0</v>
      </c>
      <c r="DO593" s="222">
        <f t="shared" si="1484"/>
        <v>0</v>
      </c>
      <c r="DP593" s="222">
        <f t="shared" si="1485"/>
        <v>0</v>
      </c>
      <c r="DQ593" s="222">
        <f t="shared" si="1486"/>
        <v>0</v>
      </c>
      <c r="DR593" s="222">
        <f t="shared" si="1487"/>
        <v>0</v>
      </c>
      <c r="DS593" s="222">
        <f t="shared" si="1488"/>
        <v>0</v>
      </c>
      <c r="DT593" s="222">
        <f t="shared" si="1489"/>
        <v>0</v>
      </c>
      <c r="DU593" s="222">
        <f t="shared" si="1490"/>
        <v>0</v>
      </c>
      <c r="DV593" s="222">
        <f t="shared" si="1491"/>
        <v>0</v>
      </c>
      <c r="DW593" s="222">
        <f t="shared" si="1492"/>
        <v>0</v>
      </c>
      <c r="DX593" s="222">
        <f t="shared" si="1493"/>
        <v>0</v>
      </c>
      <c r="DY593" s="222">
        <f t="shared" si="1494"/>
        <v>0</v>
      </c>
      <c r="DZ593" s="222">
        <f t="shared" si="1495"/>
        <v>0</v>
      </c>
      <c r="EA593" s="222">
        <f t="shared" si="1496"/>
        <v>0</v>
      </c>
      <c r="EB593" s="222">
        <f t="shared" si="1497"/>
        <v>0</v>
      </c>
      <c r="EC593" s="222">
        <f t="shared" si="1498"/>
        <v>0</v>
      </c>
      <c r="ED593" s="222">
        <f t="shared" si="1499"/>
        <v>0</v>
      </c>
      <c r="EE593" s="222">
        <f t="shared" si="1500"/>
        <v>0</v>
      </c>
      <c r="EF593" s="222">
        <f t="shared" si="1501"/>
        <v>0</v>
      </c>
      <c r="EG593" s="222">
        <f t="shared" si="1502"/>
        <v>0</v>
      </c>
      <c r="EH593" s="222">
        <f t="shared" si="1503"/>
        <v>0</v>
      </c>
      <c r="EI593" s="222">
        <f t="shared" si="1504"/>
        <v>0</v>
      </c>
      <c r="EJ593" s="222">
        <f t="shared" si="1505"/>
        <v>0</v>
      </c>
      <c r="EK593" s="222">
        <f t="shared" si="1506"/>
        <v>0</v>
      </c>
      <c r="EL593" s="222">
        <f t="shared" si="1507"/>
        <v>0</v>
      </c>
      <c r="EM593" s="222">
        <f t="shared" si="1508"/>
        <v>0</v>
      </c>
      <c r="EN593" s="222">
        <f t="shared" si="1509"/>
        <v>0</v>
      </c>
      <c r="EO593" s="222">
        <f t="shared" si="1510"/>
        <v>0</v>
      </c>
      <c r="EP593" s="222">
        <f t="shared" si="1511"/>
        <v>0</v>
      </c>
      <c r="EQ593" s="222">
        <f t="shared" si="1512"/>
        <v>0</v>
      </c>
      <c r="ER593" s="222">
        <f t="shared" si="1513"/>
        <v>0</v>
      </c>
      <c r="ES593" s="222">
        <f t="shared" si="1514"/>
        <v>0</v>
      </c>
      <c r="ET593" s="222">
        <f t="shared" si="1515"/>
        <v>0</v>
      </c>
      <c r="EU593" s="222">
        <f t="shared" si="1516"/>
        <v>0</v>
      </c>
      <c r="EV593" s="222">
        <f t="shared" si="1517"/>
        <v>0</v>
      </c>
      <c r="EW593" s="222">
        <f t="shared" si="1518"/>
        <v>0</v>
      </c>
      <c r="EX593" s="222">
        <f t="shared" si="1519"/>
        <v>0</v>
      </c>
      <c r="EY593" s="222">
        <f t="shared" si="1520"/>
        <v>0</v>
      </c>
      <c r="EZ593" s="222">
        <f t="shared" si="1521"/>
        <v>0</v>
      </c>
      <c r="FA593" s="222">
        <f t="shared" si="1522"/>
        <v>0</v>
      </c>
      <c r="FB593" s="222">
        <f t="shared" si="1523"/>
        <v>0</v>
      </c>
      <c r="FC593" s="222">
        <f t="shared" si="1524"/>
        <v>0</v>
      </c>
      <c r="FD593" s="222">
        <f t="shared" si="1525"/>
        <v>0</v>
      </c>
      <c r="FE593" s="222">
        <f t="shared" si="1526"/>
        <v>0</v>
      </c>
      <c r="FF593" s="222">
        <f t="shared" si="1527"/>
        <v>0</v>
      </c>
      <c r="FG593" s="222">
        <f t="shared" si="1528"/>
        <v>0</v>
      </c>
      <c r="FH593" s="222">
        <f t="shared" si="1529"/>
        <v>0</v>
      </c>
      <c r="FI593" s="222">
        <f t="shared" si="1530"/>
        <v>0</v>
      </c>
      <c r="FJ593" s="222">
        <f t="shared" si="1531"/>
        <v>0</v>
      </c>
      <c r="FK593" s="222">
        <f t="shared" si="1532"/>
        <v>0</v>
      </c>
      <c r="FL593" s="222">
        <f t="shared" si="1533"/>
        <v>0</v>
      </c>
      <c r="FM593" s="222">
        <f t="shared" si="1534"/>
        <v>0</v>
      </c>
      <c r="FN593" s="222">
        <f t="shared" si="1535"/>
        <v>0</v>
      </c>
      <c r="FO593" s="222">
        <f t="shared" si="1536"/>
        <v>0</v>
      </c>
      <c r="FP593" s="222">
        <f t="shared" si="1537"/>
        <v>0</v>
      </c>
      <c r="FQ593" s="222">
        <f t="shared" si="1538"/>
        <v>0</v>
      </c>
      <c r="FR593" s="222">
        <f t="shared" si="1539"/>
        <v>0</v>
      </c>
      <c r="FS593" s="222">
        <f t="shared" si="1540"/>
        <v>0</v>
      </c>
      <c r="FT593" s="222">
        <f t="shared" si="1541"/>
        <v>0</v>
      </c>
      <c r="FU593" s="222">
        <f t="shared" si="1542"/>
        <v>0</v>
      </c>
      <c r="FV593" s="222">
        <f t="shared" si="1543"/>
        <v>0</v>
      </c>
      <c r="FW593" s="222">
        <f t="shared" si="1544"/>
        <v>0</v>
      </c>
      <c r="FX593" s="222">
        <f t="shared" si="1545"/>
        <v>0</v>
      </c>
      <c r="FY593" s="222">
        <f t="shared" si="1546"/>
        <v>0</v>
      </c>
      <c r="FZ593" s="222">
        <f t="shared" si="1547"/>
        <v>0</v>
      </c>
      <c r="GA593" s="222">
        <f t="shared" si="1548"/>
        <v>0</v>
      </c>
      <c r="GB593" s="222">
        <f t="shared" si="1549"/>
        <v>0</v>
      </c>
      <c r="GC593" s="222">
        <f t="shared" si="1550"/>
        <v>0</v>
      </c>
      <c r="GD593" s="222">
        <f t="shared" si="1551"/>
        <v>0</v>
      </c>
      <c r="GE593" s="222">
        <f t="shared" si="1552"/>
        <v>0</v>
      </c>
      <c r="GF593" s="222">
        <f t="shared" si="1553"/>
        <v>0</v>
      </c>
      <c r="GG593" s="222">
        <f t="shared" si="1554"/>
        <v>0</v>
      </c>
      <c r="GH593" s="222">
        <f t="shared" si="1555"/>
        <v>0</v>
      </c>
      <c r="GI593" s="222">
        <f t="shared" si="1556"/>
        <v>0</v>
      </c>
      <c r="GJ593" s="222">
        <f t="shared" si="1557"/>
        <v>0</v>
      </c>
      <c r="GK593" s="222">
        <f t="shared" si="1558"/>
        <v>0</v>
      </c>
      <c r="GL593" s="222">
        <f t="shared" si="1559"/>
        <v>0</v>
      </c>
      <c r="GM593" s="222">
        <f t="shared" si="1560"/>
        <v>0</v>
      </c>
      <c r="GN593" s="222">
        <f t="shared" si="1561"/>
        <v>0</v>
      </c>
      <c r="GO593" s="222">
        <f t="shared" si="1562"/>
        <v>0</v>
      </c>
      <c r="GP593" s="222">
        <f t="shared" si="1563"/>
        <v>0</v>
      </c>
      <c r="GQ593" s="222">
        <f t="shared" si="1564"/>
        <v>0</v>
      </c>
      <c r="GR593" s="222">
        <f t="shared" si="1565"/>
        <v>0</v>
      </c>
      <c r="GS593" s="222">
        <f t="shared" si="1566"/>
        <v>0</v>
      </c>
      <c r="GT593" s="222">
        <f t="shared" si="1567"/>
        <v>0</v>
      </c>
      <c r="GU593" s="222">
        <f t="shared" si="1568"/>
        <v>0</v>
      </c>
      <c r="GV593" s="222">
        <f t="shared" si="1569"/>
        <v>0</v>
      </c>
      <c r="GW593" s="222">
        <f t="shared" si="1570"/>
        <v>0</v>
      </c>
      <c r="GX593" s="222">
        <f t="shared" si="1571"/>
        <v>0</v>
      </c>
      <c r="GY593" s="222">
        <f t="shared" si="1572"/>
        <v>0</v>
      </c>
      <c r="GZ593" s="222">
        <f t="shared" si="1573"/>
        <v>0</v>
      </c>
      <c r="HA593" s="222">
        <f t="shared" si="1574"/>
        <v>0</v>
      </c>
      <c r="HB593" s="222">
        <f t="shared" si="1575"/>
        <v>0</v>
      </c>
      <c r="HC593" s="222">
        <f t="shared" si="1576"/>
        <v>0</v>
      </c>
      <c r="HD593" s="222">
        <f t="shared" si="1577"/>
        <v>0</v>
      </c>
      <c r="HE593" s="222">
        <f t="shared" si="1578"/>
        <v>0</v>
      </c>
      <c r="HF593" s="222">
        <f t="shared" si="1579"/>
        <v>0</v>
      </c>
      <c r="HG593" s="222">
        <f t="shared" si="1580"/>
        <v>0</v>
      </c>
      <c r="HH593" s="222">
        <f t="shared" si="1581"/>
        <v>0</v>
      </c>
      <c r="HI593" s="222">
        <f t="shared" si="1582"/>
        <v>0</v>
      </c>
      <c r="HJ593" s="222">
        <f t="shared" si="1583"/>
        <v>0</v>
      </c>
      <c r="HK593" s="222">
        <f t="shared" si="1584"/>
        <v>0</v>
      </c>
      <c r="HL593" s="222">
        <f t="shared" si="1585"/>
        <v>0</v>
      </c>
      <c r="HM593" s="222">
        <f t="shared" si="1586"/>
        <v>0</v>
      </c>
      <c r="HN593" s="222">
        <f t="shared" si="1587"/>
        <v>0</v>
      </c>
      <c r="HO593" s="222">
        <f t="shared" si="1588"/>
        <v>0</v>
      </c>
      <c r="HP593" s="222">
        <f t="shared" si="1589"/>
        <v>0</v>
      </c>
      <c r="HQ593" s="222">
        <f t="shared" si="1590"/>
        <v>0</v>
      </c>
      <c r="HR593" s="222">
        <f t="shared" si="1591"/>
        <v>0</v>
      </c>
      <c r="HS593" s="222">
        <f t="shared" si="1592"/>
        <v>0</v>
      </c>
      <c r="HT593" s="222">
        <f t="shared" si="1593"/>
        <v>0</v>
      </c>
      <c r="HU593" s="222">
        <f t="shared" si="1594"/>
        <v>0</v>
      </c>
      <c r="HV593" s="222">
        <f t="shared" si="1595"/>
        <v>0</v>
      </c>
      <c r="HW593" s="222">
        <f t="shared" si="1596"/>
        <v>0</v>
      </c>
      <c r="HX593" s="222">
        <f t="shared" si="1597"/>
        <v>0</v>
      </c>
      <c r="HY593" s="222">
        <f t="shared" si="1598"/>
        <v>0</v>
      </c>
      <c r="HZ593" s="222">
        <f t="shared" si="1599"/>
        <v>0</v>
      </c>
      <c r="IA593" s="222">
        <f t="shared" si="1600"/>
        <v>0</v>
      </c>
      <c r="IB593" s="222">
        <f t="shared" si="1601"/>
        <v>0</v>
      </c>
      <c r="IC593" s="222">
        <f t="shared" si="1602"/>
        <v>0</v>
      </c>
      <c r="ID593" s="222">
        <f t="shared" si="1603"/>
        <v>0</v>
      </c>
      <c r="IE593" s="222">
        <f t="shared" si="1604"/>
        <v>0</v>
      </c>
      <c r="IF593" s="222">
        <f t="shared" si="1605"/>
        <v>0</v>
      </c>
      <c r="IG593" s="222">
        <f t="shared" si="1606"/>
        <v>0</v>
      </c>
      <c r="IH593" s="222">
        <f t="shared" si="1607"/>
        <v>0</v>
      </c>
      <c r="II593" s="222">
        <f t="shared" si="1608"/>
        <v>0</v>
      </c>
      <c r="IJ593" s="222">
        <f t="shared" si="1609"/>
        <v>0</v>
      </c>
      <c r="IK593" s="222">
        <f t="shared" si="1610"/>
        <v>0</v>
      </c>
      <c r="IL593" s="222">
        <f t="shared" si="1611"/>
        <v>0</v>
      </c>
      <c r="IM593" s="222">
        <f t="shared" si="1612"/>
        <v>0</v>
      </c>
      <c r="IN593" s="222">
        <f t="shared" si="1613"/>
        <v>0</v>
      </c>
      <c r="IO593" s="222">
        <f t="shared" si="1614"/>
        <v>0</v>
      </c>
      <c r="IP593" s="222">
        <f t="shared" si="1615"/>
        <v>0</v>
      </c>
      <c r="IQ593" s="222">
        <f t="shared" si="1616"/>
        <v>0</v>
      </c>
      <c r="IR593" s="222">
        <f t="shared" si="1617"/>
        <v>0</v>
      </c>
      <c r="IS593" s="222">
        <f t="shared" si="1618"/>
        <v>0</v>
      </c>
      <c r="IT593" s="222">
        <f t="shared" si="1619"/>
        <v>0</v>
      </c>
      <c r="IU593" s="222">
        <f t="shared" si="1620"/>
        <v>0</v>
      </c>
      <c r="IV593" s="222">
        <f t="shared" si="1621"/>
        <v>0</v>
      </c>
      <c r="IW593" s="222">
        <f t="shared" si="1622"/>
        <v>0</v>
      </c>
      <c r="IX593" s="222">
        <f t="shared" si="1623"/>
        <v>0</v>
      </c>
      <c r="IY593" s="222">
        <f t="shared" si="1624"/>
        <v>0</v>
      </c>
      <c r="IZ593" s="222">
        <f t="shared" si="1625"/>
        <v>0</v>
      </c>
      <c r="JA593" s="222">
        <f t="shared" si="1626"/>
        <v>0</v>
      </c>
      <c r="JB593" s="222">
        <f t="shared" si="1627"/>
        <v>0</v>
      </c>
    </row>
    <row r="594" spans="2:262">
      <c r="B594" s="230">
        <v>233</v>
      </c>
      <c r="C594" s="229">
        <f t="shared" si="1628"/>
        <v>4.5507812499999889E-3</v>
      </c>
      <c r="D594" s="226">
        <f t="shared" ca="1" si="1371"/>
        <v>24.674072305362461</v>
      </c>
      <c r="E594" s="225">
        <f ca="1">IE361</f>
        <v>0.67407230536246177</v>
      </c>
      <c r="F594" s="224">
        <v>233</v>
      </c>
      <c r="G594" s="222">
        <f t="shared" si="1372"/>
        <v>0</v>
      </c>
      <c r="H594" s="222">
        <f t="shared" si="1373"/>
        <v>0</v>
      </c>
      <c r="I594" s="222">
        <f t="shared" si="1374"/>
        <v>0</v>
      </c>
      <c r="J594" s="222">
        <f t="shared" si="1375"/>
        <v>0</v>
      </c>
      <c r="K594" s="222">
        <f t="shared" si="1376"/>
        <v>0</v>
      </c>
      <c r="L594" s="222">
        <f t="shared" si="1377"/>
        <v>0</v>
      </c>
      <c r="M594" s="222">
        <f t="shared" si="1378"/>
        <v>0</v>
      </c>
      <c r="N594" s="222">
        <f t="shared" si="1379"/>
        <v>0</v>
      </c>
      <c r="O594" s="222">
        <f t="shared" si="1380"/>
        <v>0</v>
      </c>
      <c r="P594" s="222">
        <f t="shared" si="1381"/>
        <v>0</v>
      </c>
      <c r="Q594" s="222">
        <f t="shared" si="1382"/>
        <v>0</v>
      </c>
      <c r="R594" s="222">
        <f t="shared" si="1383"/>
        <v>0</v>
      </c>
      <c r="S594" s="222">
        <f t="shared" si="1384"/>
        <v>0</v>
      </c>
      <c r="T594" s="222">
        <f t="shared" si="1385"/>
        <v>0</v>
      </c>
      <c r="U594" s="222">
        <f t="shared" si="1386"/>
        <v>0</v>
      </c>
      <c r="V594" s="222">
        <f t="shared" si="1387"/>
        <v>0</v>
      </c>
      <c r="W594" s="222">
        <f t="shared" si="1388"/>
        <v>0</v>
      </c>
      <c r="X594" s="222">
        <f t="shared" si="1389"/>
        <v>0</v>
      </c>
      <c r="Y594" s="222">
        <f t="shared" si="1390"/>
        <v>0</v>
      </c>
      <c r="Z594" s="222">
        <f t="shared" si="1391"/>
        <v>0</v>
      </c>
      <c r="AA594" s="222">
        <f t="shared" si="1392"/>
        <v>0</v>
      </c>
      <c r="AB594" s="222">
        <f t="shared" si="1393"/>
        <v>0</v>
      </c>
      <c r="AC594" s="222">
        <f t="shared" si="1394"/>
        <v>0</v>
      </c>
      <c r="AD594" s="222">
        <f t="shared" si="1395"/>
        <v>0</v>
      </c>
      <c r="AE594" s="222">
        <f t="shared" si="1396"/>
        <v>0</v>
      </c>
      <c r="AF594" s="222">
        <f t="shared" si="1397"/>
        <v>0</v>
      </c>
      <c r="AG594" s="222">
        <f t="shared" si="1398"/>
        <v>0</v>
      </c>
      <c r="AH594" s="222">
        <f t="shared" si="1399"/>
        <v>0</v>
      </c>
      <c r="AI594" s="222">
        <f t="shared" si="1400"/>
        <v>0</v>
      </c>
      <c r="AJ594" s="222">
        <f t="shared" si="1401"/>
        <v>0</v>
      </c>
      <c r="AK594" s="222">
        <f t="shared" si="1402"/>
        <v>0</v>
      </c>
      <c r="AL594" s="222">
        <f t="shared" si="1403"/>
        <v>0</v>
      </c>
      <c r="AM594" s="222">
        <f t="shared" si="1404"/>
        <v>0</v>
      </c>
      <c r="AN594" s="222">
        <f t="shared" si="1405"/>
        <v>0</v>
      </c>
      <c r="AO594" s="222">
        <f t="shared" si="1406"/>
        <v>0</v>
      </c>
      <c r="AP594" s="222">
        <f t="shared" si="1407"/>
        <v>0</v>
      </c>
      <c r="AQ594" s="222">
        <f t="shared" si="1408"/>
        <v>0</v>
      </c>
      <c r="AR594" s="222">
        <f t="shared" si="1409"/>
        <v>0</v>
      </c>
      <c r="AS594" s="222">
        <f t="shared" si="1410"/>
        <v>0</v>
      </c>
      <c r="AT594" s="222">
        <f t="shared" si="1411"/>
        <v>0</v>
      </c>
      <c r="AU594" s="222">
        <f t="shared" si="1412"/>
        <v>0</v>
      </c>
      <c r="AV594" s="222">
        <f t="shared" si="1413"/>
        <v>0</v>
      </c>
      <c r="AW594" s="222">
        <f t="shared" si="1414"/>
        <v>0</v>
      </c>
      <c r="AX594" s="222">
        <f t="shared" si="1415"/>
        <v>0</v>
      </c>
      <c r="AY594" s="222">
        <f t="shared" si="1416"/>
        <v>0</v>
      </c>
      <c r="AZ594" s="222">
        <f t="shared" si="1417"/>
        <v>0</v>
      </c>
      <c r="BA594" s="222">
        <f t="shared" si="1418"/>
        <v>0</v>
      </c>
      <c r="BB594" s="222">
        <f t="shared" si="1419"/>
        <v>0</v>
      </c>
      <c r="BC594" s="222">
        <f t="shared" si="1420"/>
        <v>0</v>
      </c>
      <c r="BD594" s="222">
        <f t="shared" si="1421"/>
        <v>0</v>
      </c>
      <c r="BE594" s="222">
        <f t="shared" si="1422"/>
        <v>0</v>
      </c>
      <c r="BF594" s="222">
        <f t="shared" si="1423"/>
        <v>0</v>
      </c>
      <c r="BG594" s="222">
        <f t="shared" si="1424"/>
        <v>0</v>
      </c>
      <c r="BH594" s="222">
        <f t="shared" si="1425"/>
        <v>0</v>
      </c>
      <c r="BI594" s="222">
        <f t="shared" si="1426"/>
        <v>0</v>
      </c>
      <c r="BJ594" s="222">
        <f t="shared" si="1427"/>
        <v>0</v>
      </c>
      <c r="BK594" s="222">
        <f t="shared" si="1428"/>
        <v>0</v>
      </c>
      <c r="BL594" s="222">
        <f t="shared" si="1429"/>
        <v>0</v>
      </c>
      <c r="BM594" s="222">
        <f t="shared" si="1430"/>
        <v>0</v>
      </c>
      <c r="BN594" s="222">
        <f t="shared" si="1431"/>
        <v>0</v>
      </c>
      <c r="BO594" s="222">
        <f t="shared" si="1432"/>
        <v>0</v>
      </c>
      <c r="BP594" s="222">
        <f t="shared" si="1433"/>
        <v>0</v>
      </c>
      <c r="BQ594" s="222">
        <f t="shared" si="1434"/>
        <v>0</v>
      </c>
      <c r="BR594" s="222">
        <f t="shared" si="1435"/>
        <v>0</v>
      </c>
      <c r="BS594" s="222">
        <f t="shared" si="1436"/>
        <v>0</v>
      </c>
      <c r="BT594" s="222">
        <f t="shared" si="1437"/>
        <v>0</v>
      </c>
      <c r="BU594" s="222">
        <f t="shared" si="1438"/>
        <v>0</v>
      </c>
      <c r="BV594" s="222">
        <f t="shared" si="1439"/>
        <v>0</v>
      </c>
      <c r="BW594" s="222">
        <f t="shared" si="1440"/>
        <v>0</v>
      </c>
      <c r="BX594" s="222">
        <f t="shared" si="1441"/>
        <v>0</v>
      </c>
      <c r="BY594" s="222">
        <f t="shared" si="1442"/>
        <v>0</v>
      </c>
      <c r="BZ594" s="222">
        <f t="shared" si="1443"/>
        <v>0</v>
      </c>
      <c r="CA594" s="222">
        <f t="shared" si="1444"/>
        <v>0</v>
      </c>
      <c r="CB594" s="222">
        <f t="shared" si="1445"/>
        <v>0</v>
      </c>
      <c r="CC594" s="222">
        <f t="shared" si="1446"/>
        <v>0</v>
      </c>
      <c r="CD594" s="222">
        <f t="shared" si="1447"/>
        <v>0</v>
      </c>
      <c r="CE594" s="222">
        <f t="shared" si="1448"/>
        <v>0</v>
      </c>
      <c r="CF594" s="222">
        <f t="shared" si="1449"/>
        <v>0</v>
      </c>
      <c r="CG594" s="222">
        <f t="shared" si="1450"/>
        <v>0</v>
      </c>
      <c r="CH594" s="222">
        <f t="shared" si="1451"/>
        <v>0</v>
      </c>
      <c r="CI594" s="222">
        <f t="shared" si="1452"/>
        <v>0</v>
      </c>
      <c r="CJ594" s="222">
        <f t="shared" si="1453"/>
        <v>0</v>
      </c>
      <c r="CK594" s="222">
        <f t="shared" si="1454"/>
        <v>0</v>
      </c>
      <c r="CL594" s="222">
        <f t="shared" si="1455"/>
        <v>0</v>
      </c>
      <c r="CM594" s="222">
        <f t="shared" si="1456"/>
        <v>0</v>
      </c>
      <c r="CN594" s="222">
        <f t="shared" si="1457"/>
        <v>0</v>
      </c>
      <c r="CO594" s="222">
        <f t="shared" si="1458"/>
        <v>0</v>
      </c>
      <c r="CP594" s="222">
        <f t="shared" si="1459"/>
        <v>0</v>
      </c>
      <c r="CQ594" s="222">
        <f t="shared" si="1460"/>
        <v>0</v>
      </c>
      <c r="CR594" s="222">
        <f t="shared" si="1461"/>
        <v>0</v>
      </c>
      <c r="CS594" s="222">
        <f t="shared" si="1462"/>
        <v>0</v>
      </c>
      <c r="CT594" s="222">
        <f t="shared" si="1463"/>
        <v>0</v>
      </c>
      <c r="CU594" s="222">
        <f t="shared" si="1464"/>
        <v>0</v>
      </c>
      <c r="CV594" s="222">
        <f t="shared" si="1465"/>
        <v>0</v>
      </c>
      <c r="CW594" s="222">
        <f t="shared" si="1466"/>
        <v>0</v>
      </c>
      <c r="CX594" s="222">
        <f t="shared" si="1467"/>
        <v>0</v>
      </c>
      <c r="CY594" s="222">
        <f t="shared" si="1468"/>
        <v>0</v>
      </c>
      <c r="CZ594" s="222">
        <f t="shared" si="1469"/>
        <v>0</v>
      </c>
      <c r="DA594" s="222">
        <f t="shared" si="1470"/>
        <v>0</v>
      </c>
      <c r="DB594" s="222">
        <f t="shared" si="1471"/>
        <v>0</v>
      </c>
      <c r="DC594" s="222">
        <f t="shared" si="1472"/>
        <v>0</v>
      </c>
      <c r="DD594" s="222">
        <f t="shared" si="1473"/>
        <v>0</v>
      </c>
      <c r="DE594" s="222">
        <f t="shared" si="1474"/>
        <v>0</v>
      </c>
      <c r="DF594" s="222">
        <f t="shared" si="1475"/>
        <v>0</v>
      </c>
      <c r="DG594" s="222">
        <f t="shared" si="1476"/>
        <v>0</v>
      </c>
      <c r="DH594" s="222">
        <f t="shared" si="1477"/>
        <v>0</v>
      </c>
      <c r="DI594" s="222">
        <f t="shared" si="1478"/>
        <v>0</v>
      </c>
      <c r="DJ594" s="222">
        <f t="shared" si="1479"/>
        <v>0</v>
      </c>
      <c r="DK594" s="222">
        <f t="shared" si="1480"/>
        <v>0</v>
      </c>
      <c r="DL594" s="222">
        <f t="shared" si="1481"/>
        <v>0</v>
      </c>
      <c r="DM594" s="222">
        <f t="shared" si="1482"/>
        <v>0</v>
      </c>
      <c r="DN594" s="222">
        <f t="shared" si="1483"/>
        <v>0</v>
      </c>
      <c r="DO594" s="222">
        <f t="shared" si="1484"/>
        <v>0</v>
      </c>
      <c r="DP594" s="222">
        <f t="shared" si="1485"/>
        <v>0</v>
      </c>
      <c r="DQ594" s="222">
        <f t="shared" si="1486"/>
        <v>0</v>
      </c>
      <c r="DR594" s="222">
        <f t="shared" si="1487"/>
        <v>0</v>
      </c>
      <c r="DS594" s="222">
        <f t="shared" si="1488"/>
        <v>0</v>
      </c>
      <c r="DT594" s="222">
        <f t="shared" si="1489"/>
        <v>0</v>
      </c>
      <c r="DU594" s="222">
        <f t="shared" si="1490"/>
        <v>0</v>
      </c>
      <c r="DV594" s="222">
        <f t="shared" si="1491"/>
        <v>0</v>
      </c>
      <c r="DW594" s="222">
        <f t="shared" si="1492"/>
        <v>0</v>
      </c>
      <c r="DX594" s="222">
        <f t="shared" si="1493"/>
        <v>0</v>
      </c>
      <c r="DY594" s="222">
        <f t="shared" si="1494"/>
        <v>0</v>
      </c>
      <c r="DZ594" s="222">
        <f t="shared" si="1495"/>
        <v>0</v>
      </c>
      <c r="EA594" s="222">
        <f t="shared" si="1496"/>
        <v>0</v>
      </c>
      <c r="EB594" s="222">
        <f t="shared" si="1497"/>
        <v>0</v>
      </c>
      <c r="EC594" s="222">
        <f t="shared" si="1498"/>
        <v>0</v>
      </c>
      <c r="ED594" s="222">
        <f t="shared" si="1499"/>
        <v>0</v>
      </c>
      <c r="EE594" s="222">
        <f t="shared" si="1500"/>
        <v>0</v>
      </c>
      <c r="EF594" s="222">
        <f t="shared" si="1501"/>
        <v>0</v>
      </c>
      <c r="EG594" s="222">
        <f t="shared" si="1502"/>
        <v>0</v>
      </c>
      <c r="EH594" s="222">
        <f t="shared" si="1503"/>
        <v>0</v>
      </c>
      <c r="EI594" s="222">
        <f t="shared" si="1504"/>
        <v>0</v>
      </c>
      <c r="EJ594" s="222">
        <f t="shared" si="1505"/>
        <v>0</v>
      </c>
      <c r="EK594" s="222">
        <f t="shared" si="1506"/>
        <v>0</v>
      </c>
      <c r="EL594" s="222">
        <f t="shared" si="1507"/>
        <v>0</v>
      </c>
      <c r="EM594" s="222">
        <f t="shared" si="1508"/>
        <v>0</v>
      </c>
      <c r="EN594" s="222">
        <f t="shared" si="1509"/>
        <v>0</v>
      </c>
      <c r="EO594" s="222">
        <f t="shared" si="1510"/>
        <v>0</v>
      </c>
      <c r="EP594" s="222">
        <f t="shared" si="1511"/>
        <v>0</v>
      </c>
      <c r="EQ594" s="222">
        <f t="shared" si="1512"/>
        <v>0</v>
      </c>
      <c r="ER594" s="222">
        <f t="shared" si="1513"/>
        <v>0</v>
      </c>
      <c r="ES594" s="222">
        <f t="shared" si="1514"/>
        <v>0</v>
      </c>
      <c r="ET594" s="222">
        <f t="shared" si="1515"/>
        <v>0</v>
      </c>
      <c r="EU594" s="222">
        <f t="shared" si="1516"/>
        <v>0</v>
      </c>
      <c r="EV594" s="222">
        <f t="shared" si="1517"/>
        <v>0</v>
      </c>
      <c r="EW594" s="222">
        <f t="shared" si="1518"/>
        <v>0</v>
      </c>
      <c r="EX594" s="222">
        <f t="shared" si="1519"/>
        <v>0</v>
      </c>
      <c r="EY594" s="222">
        <f t="shared" si="1520"/>
        <v>0</v>
      </c>
      <c r="EZ594" s="222">
        <f t="shared" si="1521"/>
        <v>0</v>
      </c>
      <c r="FA594" s="222">
        <f t="shared" si="1522"/>
        <v>0</v>
      </c>
      <c r="FB594" s="222">
        <f t="shared" si="1523"/>
        <v>0</v>
      </c>
      <c r="FC594" s="222">
        <f t="shared" si="1524"/>
        <v>0</v>
      </c>
      <c r="FD594" s="222">
        <f t="shared" si="1525"/>
        <v>0</v>
      </c>
      <c r="FE594" s="222">
        <f t="shared" si="1526"/>
        <v>0</v>
      </c>
      <c r="FF594" s="222">
        <f t="shared" si="1527"/>
        <v>0</v>
      </c>
      <c r="FG594" s="222">
        <f t="shared" si="1528"/>
        <v>0</v>
      </c>
      <c r="FH594" s="222">
        <f t="shared" si="1529"/>
        <v>0</v>
      </c>
      <c r="FI594" s="222">
        <f t="shared" si="1530"/>
        <v>0</v>
      </c>
      <c r="FJ594" s="222">
        <f t="shared" si="1531"/>
        <v>0</v>
      </c>
      <c r="FK594" s="222">
        <f t="shared" si="1532"/>
        <v>0</v>
      </c>
      <c r="FL594" s="222">
        <f t="shared" si="1533"/>
        <v>0</v>
      </c>
      <c r="FM594" s="222">
        <f t="shared" si="1534"/>
        <v>0</v>
      </c>
      <c r="FN594" s="222">
        <f t="shared" si="1535"/>
        <v>0</v>
      </c>
      <c r="FO594" s="222">
        <f t="shared" si="1536"/>
        <v>0</v>
      </c>
      <c r="FP594" s="222">
        <f t="shared" si="1537"/>
        <v>0</v>
      </c>
      <c r="FQ594" s="222">
        <f t="shared" si="1538"/>
        <v>0</v>
      </c>
      <c r="FR594" s="222">
        <f t="shared" si="1539"/>
        <v>0</v>
      </c>
      <c r="FS594" s="222">
        <f t="shared" si="1540"/>
        <v>0</v>
      </c>
      <c r="FT594" s="222">
        <f t="shared" si="1541"/>
        <v>0</v>
      </c>
      <c r="FU594" s="222">
        <f t="shared" si="1542"/>
        <v>0</v>
      </c>
      <c r="FV594" s="222">
        <f t="shared" si="1543"/>
        <v>0</v>
      </c>
      <c r="FW594" s="222">
        <f t="shared" si="1544"/>
        <v>0</v>
      </c>
      <c r="FX594" s="222">
        <f t="shared" si="1545"/>
        <v>0</v>
      </c>
      <c r="FY594" s="222">
        <f t="shared" si="1546"/>
        <v>0</v>
      </c>
      <c r="FZ594" s="222">
        <f t="shared" si="1547"/>
        <v>0</v>
      </c>
      <c r="GA594" s="222">
        <f t="shared" si="1548"/>
        <v>0</v>
      </c>
      <c r="GB594" s="222">
        <f t="shared" si="1549"/>
        <v>0</v>
      </c>
      <c r="GC594" s="222">
        <f t="shared" si="1550"/>
        <v>0</v>
      </c>
      <c r="GD594" s="222">
        <f t="shared" si="1551"/>
        <v>0</v>
      </c>
      <c r="GE594" s="222">
        <f t="shared" si="1552"/>
        <v>0</v>
      </c>
      <c r="GF594" s="222">
        <f t="shared" si="1553"/>
        <v>0</v>
      </c>
      <c r="GG594" s="222">
        <f t="shared" si="1554"/>
        <v>0</v>
      </c>
      <c r="GH594" s="222">
        <f t="shared" si="1555"/>
        <v>0</v>
      </c>
      <c r="GI594" s="222">
        <f t="shared" si="1556"/>
        <v>0</v>
      </c>
      <c r="GJ594" s="222">
        <f t="shared" si="1557"/>
        <v>0</v>
      </c>
      <c r="GK594" s="222">
        <f t="shared" si="1558"/>
        <v>0</v>
      </c>
      <c r="GL594" s="222">
        <f t="shared" si="1559"/>
        <v>0</v>
      </c>
      <c r="GM594" s="222">
        <f t="shared" si="1560"/>
        <v>0</v>
      </c>
      <c r="GN594" s="222">
        <f t="shared" si="1561"/>
        <v>0</v>
      </c>
      <c r="GO594" s="222">
        <f t="shared" si="1562"/>
        <v>0</v>
      </c>
      <c r="GP594" s="222">
        <f t="shared" si="1563"/>
        <v>0</v>
      </c>
      <c r="GQ594" s="222">
        <f t="shared" si="1564"/>
        <v>0</v>
      </c>
      <c r="GR594" s="222">
        <f t="shared" si="1565"/>
        <v>0</v>
      </c>
      <c r="GS594" s="222">
        <f t="shared" si="1566"/>
        <v>0</v>
      </c>
      <c r="GT594" s="222">
        <f t="shared" si="1567"/>
        <v>0</v>
      </c>
      <c r="GU594" s="222">
        <f t="shared" si="1568"/>
        <v>0</v>
      </c>
      <c r="GV594" s="222">
        <f t="shared" si="1569"/>
        <v>0</v>
      </c>
      <c r="GW594" s="222">
        <f t="shared" si="1570"/>
        <v>0</v>
      </c>
      <c r="GX594" s="222">
        <f t="shared" si="1571"/>
        <v>0</v>
      </c>
      <c r="GY594" s="222">
        <f t="shared" si="1572"/>
        <v>0</v>
      </c>
      <c r="GZ594" s="222">
        <f t="shared" si="1573"/>
        <v>0</v>
      </c>
      <c r="HA594" s="222">
        <f t="shared" si="1574"/>
        <v>0</v>
      </c>
      <c r="HB594" s="222">
        <f t="shared" si="1575"/>
        <v>0</v>
      </c>
      <c r="HC594" s="222">
        <f t="shared" si="1576"/>
        <v>0</v>
      </c>
      <c r="HD594" s="222">
        <f t="shared" si="1577"/>
        <v>0</v>
      </c>
      <c r="HE594" s="222">
        <f t="shared" si="1578"/>
        <v>0</v>
      </c>
      <c r="HF594" s="222">
        <f t="shared" si="1579"/>
        <v>0</v>
      </c>
      <c r="HG594" s="222">
        <f t="shared" si="1580"/>
        <v>0</v>
      </c>
      <c r="HH594" s="222">
        <f t="shared" si="1581"/>
        <v>0</v>
      </c>
      <c r="HI594" s="222">
        <f t="shared" si="1582"/>
        <v>0</v>
      </c>
      <c r="HJ594" s="222">
        <f t="shared" si="1583"/>
        <v>0</v>
      </c>
      <c r="HK594" s="222">
        <f t="shared" si="1584"/>
        <v>0</v>
      </c>
      <c r="HL594" s="222">
        <f t="shared" si="1585"/>
        <v>0</v>
      </c>
      <c r="HM594" s="222">
        <f t="shared" si="1586"/>
        <v>0</v>
      </c>
      <c r="HN594" s="222">
        <f t="shared" si="1587"/>
        <v>0</v>
      </c>
      <c r="HO594" s="222">
        <f t="shared" si="1588"/>
        <v>0</v>
      </c>
      <c r="HP594" s="222">
        <f t="shared" si="1589"/>
        <v>0</v>
      </c>
      <c r="HQ594" s="222">
        <f t="shared" si="1590"/>
        <v>0</v>
      </c>
      <c r="HR594" s="222">
        <f t="shared" si="1591"/>
        <v>0</v>
      </c>
      <c r="HS594" s="222">
        <f t="shared" si="1592"/>
        <v>0</v>
      </c>
      <c r="HT594" s="222">
        <f t="shared" si="1593"/>
        <v>0</v>
      </c>
      <c r="HU594" s="222">
        <f t="shared" si="1594"/>
        <v>0</v>
      </c>
      <c r="HV594" s="222">
        <f t="shared" si="1595"/>
        <v>0</v>
      </c>
      <c r="HW594" s="222">
        <f t="shared" si="1596"/>
        <v>0</v>
      </c>
      <c r="HX594" s="222">
        <f t="shared" si="1597"/>
        <v>0</v>
      </c>
      <c r="HY594" s="222">
        <f t="shared" si="1598"/>
        <v>0</v>
      </c>
      <c r="HZ594" s="222">
        <f t="shared" si="1599"/>
        <v>0</v>
      </c>
      <c r="IA594" s="222">
        <f t="shared" si="1600"/>
        <v>0</v>
      </c>
      <c r="IB594" s="222">
        <f t="shared" si="1601"/>
        <v>0</v>
      </c>
      <c r="IC594" s="222">
        <f t="shared" si="1602"/>
        <v>0</v>
      </c>
      <c r="ID594" s="222">
        <f t="shared" si="1603"/>
        <v>0</v>
      </c>
      <c r="IE594" s="222">
        <f t="shared" si="1604"/>
        <v>0</v>
      </c>
      <c r="IF594" s="222">
        <f t="shared" si="1605"/>
        <v>0</v>
      </c>
      <c r="IG594" s="222">
        <f t="shared" si="1606"/>
        <v>0</v>
      </c>
      <c r="IH594" s="222">
        <f t="shared" si="1607"/>
        <v>0</v>
      </c>
      <c r="II594" s="222">
        <f t="shared" si="1608"/>
        <v>0</v>
      </c>
      <c r="IJ594" s="222">
        <f t="shared" si="1609"/>
        <v>0</v>
      </c>
      <c r="IK594" s="222">
        <f t="shared" si="1610"/>
        <v>0</v>
      </c>
      <c r="IL594" s="222">
        <f t="shared" si="1611"/>
        <v>0</v>
      </c>
      <c r="IM594" s="222">
        <f t="shared" si="1612"/>
        <v>0</v>
      </c>
      <c r="IN594" s="222">
        <f t="shared" si="1613"/>
        <v>0</v>
      </c>
      <c r="IO594" s="222">
        <f t="shared" si="1614"/>
        <v>0</v>
      </c>
      <c r="IP594" s="222">
        <f t="shared" si="1615"/>
        <v>0</v>
      </c>
      <c r="IQ594" s="222">
        <f t="shared" si="1616"/>
        <v>0</v>
      </c>
      <c r="IR594" s="222">
        <f t="shared" si="1617"/>
        <v>0</v>
      </c>
      <c r="IS594" s="222">
        <f t="shared" si="1618"/>
        <v>0</v>
      </c>
      <c r="IT594" s="222">
        <f t="shared" si="1619"/>
        <v>0</v>
      </c>
      <c r="IU594" s="222">
        <f t="shared" si="1620"/>
        <v>0</v>
      </c>
      <c r="IV594" s="222">
        <f t="shared" si="1621"/>
        <v>0</v>
      </c>
      <c r="IW594" s="222">
        <f t="shared" si="1622"/>
        <v>0</v>
      </c>
      <c r="IX594" s="222">
        <f t="shared" si="1623"/>
        <v>0</v>
      </c>
      <c r="IY594" s="222">
        <f t="shared" si="1624"/>
        <v>0</v>
      </c>
      <c r="IZ594" s="222">
        <f t="shared" si="1625"/>
        <v>0</v>
      </c>
      <c r="JA594" s="222">
        <f t="shared" si="1626"/>
        <v>0</v>
      </c>
      <c r="JB594" s="222">
        <f t="shared" si="1627"/>
        <v>0</v>
      </c>
    </row>
    <row r="595" spans="2:262">
      <c r="B595" s="230">
        <v>234</v>
      </c>
      <c r="C595" s="229">
        <f t="shared" si="1628"/>
        <v>4.5703124999999884E-3</v>
      </c>
      <c r="D595" s="226">
        <f t="shared" ca="1" si="1371"/>
        <v>24.670614755979923</v>
      </c>
      <c r="E595" s="225">
        <f ca="1">IF361</f>
        <v>0.6706147559799216</v>
      </c>
      <c r="F595" s="224">
        <v>234</v>
      </c>
      <c r="G595" s="222">
        <f t="shared" si="1372"/>
        <v>0</v>
      </c>
      <c r="H595" s="222">
        <f t="shared" si="1373"/>
        <v>0</v>
      </c>
      <c r="I595" s="222">
        <f t="shared" si="1374"/>
        <v>0</v>
      </c>
      <c r="J595" s="222">
        <f t="shared" si="1375"/>
        <v>0</v>
      </c>
      <c r="K595" s="222">
        <f t="shared" si="1376"/>
        <v>0</v>
      </c>
      <c r="L595" s="222">
        <f t="shared" si="1377"/>
        <v>0</v>
      </c>
      <c r="M595" s="222">
        <f t="shared" si="1378"/>
        <v>0</v>
      </c>
      <c r="N595" s="222">
        <f t="shared" si="1379"/>
        <v>0</v>
      </c>
      <c r="O595" s="222">
        <f t="shared" si="1380"/>
        <v>0</v>
      </c>
      <c r="P595" s="222">
        <f t="shared" si="1381"/>
        <v>0</v>
      </c>
      <c r="Q595" s="222">
        <f t="shared" si="1382"/>
        <v>0</v>
      </c>
      <c r="R595" s="222">
        <f t="shared" si="1383"/>
        <v>0</v>
      </c>
      <c r="S595" s="222">
        <f t="shared" si="1384"/>
        <v>0</v>
      </c>
      <c r="T595" s="222">
        <f t="shared" si="1385"/>
        <v>0</v>
      </c>
      <c r="U595" s="222">
        <f t="shared" si="1386"/>
        <v>0</v>
      </c>
      <c r="V595" s="222">
        <f t="shared" si="1387"/>
        <v>0</v>
      </c>
      <c r="W595" s="222">
        <f t="shared" si="1388"/>
        <v>0</v>
      </c>
      <c r="X595" s="222">
        <f t="shared" si="1389"/>
        <v>0</v>
      </c>
      <c r="Y595" s="222">
        <f t="shared" si="1390"/>
        <v>0</v>
      </c>
      <c r="Z595" s="222">
        <f t="shared" si="1391"/>
        <v>0</v>
      </c>
      <c r="AA595" s="222">
        <f t="shared" si="1392"/>
        <v>0</v>
      </c>
      <c r="AB595" s="222">
        <f t="shared" si="1393"/>
        <v>0</v>
      </c>
      <c r="AC595" s="222">
        <f t="shared" si="1394"/>
        <v>0</v>
      </c>
      <c r="AD595" s="222">
        <f t="shared" si="1395"/>
        <v>0</v>
      </c>
      <c r="AE595" s="222">
        <f t="shared" si="1396"/>
        <v>0</v>
      </c>
      <c r="AF595" s="222">
        <f t="shared" si="1397"/>
        <v>0</v>
      </c>
      <c r="AG595" s="222">
        <f t="shared" si="1398"/>
        <v>0</v>
      </c>
      <c r="AH595" s="222">
        <f t="shared" si="1399"/>
        <v>0</v>
      </c>
      <c r="AI595" s="222">
        <f t="shared" si="1400"/>
        <v>0</v>
      </c>
      <c r="AJ595" s="222">
        <f t="shared" si="1401"/>
        <v>0</v>
      </c>
      <c r="AK595" s="222">
        <f t="shared" si="1402"/>
        <v>0</v>
      </c>
      <c r="AL595" s="222">
        <f t="shared" si="1403"/>
        <v>0</v>
      </c>
      <c r="AM595" s="222">
        <f t="shared" si="1404"/>
        <v>0</v>
      </c>
      <c r="AN595" s="222">
        <f t="shared" si="1405"/>
        <v>0</v>
      </c>
      <c r="AO595" s="222">
        <f t="shared" si="1406"/>
        <v>0</v>
      </c>
      <c r="AP595" s="222">
        <f t="shared" si="1407"/>
        <v>0</v>
      </c>
      <c r="AQ595" s="222">
        <f t="shared" si="1408"/>
        <v>0</v>
      </c>
      <c r="AR595" s="222">
        <f t="shared" si="1409"/>
        <v>0</v>
      </c>
      <c r="AS595" s="222">
        <f t="shared" si="1410"/>
        <v>0</v>
      </c>
      <c r="AT595" s="222">
        <f t="shared" si="1411"/>
        <v>0</v>
      </c>
      <c r="AU595" s="222">
        <f t="shared" si="1412"/>
        <v>0</v>
      </c>
      <c r="AV595" s="222">
        <f t="shared" si="1413"/>
        <v>0</v>
      </c>
      <c r="AW595" s="222">
        <f t="shared" si="1414"/>
        <v>0</v>
      </c>
      <c r="AX595" s="222">
        <f t="shared" si="1415"/>
        <v>0</v>
      </c>
      <c r="AY595" s="222">
        <f t="shared" si="1416"/>
        <v>0</v>
      </c>
      <c r="AZ595" s="222">
        <f t="shared" si="1417"/>
        <v>0</v>
      </c>
      <c r="BA595" s="222">
        <f t="shared" si="1418"/>
        <v>0</v>
      </c>
      <c r="BB595" s="222">
        <f t="shared" si="1419"/>
        <v>0</v>
      </c>
      <c r="BC595" s="222">
        <f t="shared" si="1420"/>
        <v>0</v>
      </c>
      <c r="BD595" s="222">
        <f t="shared" si="1421"/>
        <v>0</v>
      </c>
      <c r="BE595" s="222">
        <f t="shared" si="1422"/>
        <v>0</v>
      </c>
      <c r="BF595" s="222">
        <f t="shared" si="1423"/>
        <v>0</v>
      </c>
      <c r="BG595" s="222">
        <f t="shared" si="1424"/>
        <v>0</v>
      </c>
      <c r="BH595" s="222">
        <f t="shared" si="1425"/>
        <v>0</v>
      </c>
      <c r="BI595" s="222">
        <f t="shared" si="1426"/>
        <v>0</v>
      </c>
      <c r="BJ595" s="222">
        <f t="shared" si="1427"/>
        <v>0</v>
      </c>
      <c r="BK595" s="222">
        <f t="shared" si="1428"/>
        <v>0</v>
      </c>
      <c r="BL595" s="222">
        <f t="shared" si="1429"/>
        <v>0</v>
      </c>
      <c r="BM595" s="222">
        <f t="shared" si="1430"/>
        <v>0</v>
      </c>
      <c r="BN595" s="222">
        <f t="shared" si="1431"/>
        <v>0</v>
      </c>
      <c r="BO595" s="222">
        <f t="shared" si="1432"/>
        <v>0</v>
      </c>
      <c r="BP595" s="222">
        <f t="shared" si="1433"/>
        <v>0</v>
      </c>
      <c r="BQ595" s="222">
        <f t="shared" si="1434"/>
        <v>0</v>
      </c>
      <c r="BR595" s="222">
        <f t="shared" si="1435"/>
        <v>0</v>
      </c>
      <c r="BS595" s="222">
        <f t="shared" si="1436"/>
        <v>0</v>
      </c>
      <c r="BT595" s="222">
        <f t="shared" si="1437"/>
        <v>0</v>
      </c>
      <c r="BU595" s="222">
        <f t="shared" si="1438"/>
        <v>0</v>
      </c>
      <c r="BV595" s="222">
        <f t="shared" si="1439"/>
        <v>0</v>
      </c>
      <c r="BW595" s="222">
        <f t="shared" si="1440"/>
        <v>0</v>
      </c>
      <c r="BX595" s="222">
        <f t="shared" si="1441"/>
        <v>0</v>
      </c>
      <c r="BY595" s="222">
        <f t="shared" si="1442"/>
        <v>0</v>
      </c>
      <c r="BZ595" s="222">
        <f t="shared" si="1443"/>
        <v>0</v>
      </c>
      <c r="CA595" s="222">
        <f t="shared" si="1444"/>
        <v>0</v>
      </c>
      <c r="CB595" s="222">
        <f t="shared" si="1445"/>
        <v>0</v>
      </c>
      <c r="CC595" s="222">
        <f t="shared" si="1446"/>
        <v>0</v>
      </c>
      <c r="CD595" s="222">
        <f t="shared" si="1447"/>
        <v>0</v>
      </c>
      <c r="CE595" s="222">
        <f t="shared" si="1448"/>
        <v>0</v>
      </c>
      <c r="CF595" s="222">
        <f t="shared" si="1449"/>
        <v>0</v>
      </c>
      <c r="CG595" s="222">
        <f t="shared" si="1450"/>
        <v>0</v>
      </c>
      <c r="CH595" s="222">
        <f t="shared" si="1451"/>
        <v>0</v>
      </c>
      <c r="CI595" s="222">
        <f t="shared" si="1452"/>
        <v>0</v>
      </c>
      <c r="CJ595" s="222">
        <f t="shared" si="1453"/>
        <v>0</v>
      </c>
      <c r="CK595" s="222">
        <f t="shared" si="1454"/>
        <v>0</v>
      </c>
      <c r="CL595" s="222">
        <f t="shared" si="1455"/>
        <v>0</v>
      </c>
      <c r="CM595" s="222">
        <f t="shared" si="1456"/>
        <v>0</v>
      </c>
      <c r="CN595" s="222">
        <f t="shared" si="1457"/>
        <v>0</v>
      </c>
      <c r="CO595" s="222">
        <f t="shared" si="1458"/>
        <v>0</v>
      </c>
      <c r="CP595" s="222">
        <f t="shared" si="1459"/>
        <v>0</v>
      </c>
      <c r="CQ595" s="222">
        <f t="shared" si="1460"/>
        <v>0</v>
      </c>
      <c r="CR595" s="222">
        <f t="shared" si="1461"/>
        <v>0</v>
      </c>
      <c r="CS595" s="222">
        <f t="shared" si="1462"/>
        <v>0</v>
      </c>
      <c r="CT595" s="222">
        <f t="shared" si="1463"/>
        <v>0</v>
      </c>
      <c r="CU595" s="222">
        <f t="shared" si="1464"/>
        <v>0</v>
      </c>
      <c r="CV595" s="222">
        <f t="shared" si="1465"/>
        <v>0</v>
      </c>
      <c r="CW595" s="222">
        <f t="shared" si="1466"/>
        <v>0</v>
      </c>
      <c r="CX595" s="222">
        <f t="shared" si="1467"/>
        <v>0</v>
      </c>
      <c r="CY595" s="222">
        <f t="shared" si="1468"/>
        <v>0</v>
      </c>
      <c r="CZ595" s="222">
        <f t="shared" si="1469"/>
        <v>0</v>
      </c>
      <c r="DA595" s="222">
        <f t="shared" si="1470"/>
        <v>0</v>
      </c>
      <c r="DB595" s="222">
        <f t="shared" si="1471"/>
        <v>0</v>
      </c>
      <c r="DC595" s="222">
        <f t="shared" si="1472"/>
        <v>0</v>
      </c>
      <c r="DD595" s="222">
        <f t="shared" si="1473"/>
        <v>0</v>
      </c>
      <c r="DE595" s="222">
        <f t="shared" si="1474"/>
        <v>0</v>
      </c>
      <c r="DF595" s="222">
        <f t="shared" si="1475"/>
        <v>0</v>
      </c>
      <c r="DG595" s="222">
        <f t="shared" si="1476"/>
        <v>0</v>
      </c>
      <c r="DH595" s="222">
        <f t="shared" si="1477"/>
        <v>0</v>
      </c>
      <c r="DI595" s="222">
        <f t="shared" si="1478"/>
        <v>0</v>
      </c>
      <c r="DJ595" s="222">
        <f t="shared" si="1479"/>
        <v>0</v>
      </c>
      <c r="DK595" s="222">
        <f t="shared" si="1480"/>
        <v>0</v>
      </c>
      <c r="DL595" s="222">
        <f t="shared" si="1481"/>
        <v>0</v>
      </c>
      <c r="DM595" s="222">
        <f t="shared" si="1482"/>
        <v>0</v>
      </c>
      <c r="DN595" s="222">
        <f t="shared" si="1483"/>
        <v>0</v>
      </c>
      <c r="DO595" s="222">
        <f t="shared" si="1484"/>
        <v>0</v>
      </c>
      <c r="DP595" s="222">
        <f t="shared" si="1485"/>
        <v>0</v>
      </c>
      <c r="DQ595" s="222">
        <f t="shared" si="1486"/>
        <v>0</v>
      </c>
      <c r="DR595" s="222">
        <f t="shared" si="1487"/>
        <v>0</v>
      </c>
      <c r="DS595" s="222">
        <f t="shared" si="1488"/>
        <v>0</v>
      </c>
      <c r="DT595" s="222">
        <f t="shared" si="1489"/>
        <v>0</v>
      </c>
      <c r="DU595" s="222">
        <f t="shared" si="1490"/>
        <v>0</v>
      </c>
      <c r="DV595" s="222">
        <f t="shared" si="1491"/>
        <v>0</v>
      </c>
      <c r="DW595" s="222">
        <f t="shared" si="1492"/>
        <v>0</v>
      </c>
      <c r="DX595" s="222">
        <f t="shared" si="1493"/>
        <v>0</v>
      </c>
      <c r="DY595" s="222">
        <f t="shared" si="1494"/>
        <v>0</v>
      </c>
      <c r="DZ595" s="222">
        <f t="shared" si="1495"/>
        <v>0</v>
      </c>
      <c r="EA595" s="222">
        <f t="shared" si="1496"/>
        <v>0</v>
      </c>
      <c r="EB595" s="222">
        <f t="shared" si="1497"/>
        <v>0</v>
      </c>
      <c r="EC595" s="222">
        <f t="shared" si="1498"/>
        <v>0</v>
      </c>
      <c r="ED595" s="222">
        <f t="shared" si="1499"/>
        <v>0</v>
      </c>
      <c r="EE595" s="222">
        <f t="shared" si="1500"/>
        <v>0</v>
      </c>
      <c r="EF595" s="222">
        <f t="shared" si="1501"/>
        <v>0</v>
      </c>
      <c r="EG595" s="222">
        <f t="shared" si="1502"/>
        <v>0</v>
      </c>
      <c r="EH595" s="222">
        <f t="shared" si="1503"/>
        <v>0</v>
      </c>
      <c r="EI595" s="222">
        <f t="shared" si="1504"/>
        <v>0</v>
      </c>
      <c r="EJ595" s="222">
        <f t="shared" si="1505"/>
        <v>0</v>
      </c>
      <c r="EK595" s="222">
        <f t="shared" si="1506"/>
        <v>0</v>
      </c>
      <c r="EL595" s="222">
        <f t="shared" si="1507"/>
        <v>0</v>
      </c>
      <c r="EM595" s="222">
        <f t="shared" si="1508"/>
        <v>0</v>
      </c>
      <c r="EN595" s="222">
        <f t="shared" si="1509"/>
        <v>0</v>
      </c>
      <c r="EO595" s="222">
        <f t="shared" si="1510"/>
        <v>0</v>
      </c>
      <c r="EP595" s="222">
        <f t="shared" si="1511"/>
        <v>0</v>
      </c>
      <c r="EQ595" s="222">
        <f t="shared" si="1512"/>
        <v>0</v>
      </c>
      <c r="ER595" s="222">
        <f t="shared" si="1513"/>
        <v>0</v>
      </c>
      <c r="ES595" s="222">
        <f t="shared" si="1514"/>
        <v>0</v>
      </c>
      <c r="ET595" s="222">
        <f t="shared" si="1515"/>
        <v>0</v>
      </c>
      <c r="EU595" s="222">
        <f t="shared" si="1516"/>
        <v>0</v>
      </c>
      <c r="EV595" s="222">
        <f t="shared" si="1517"/>
        <v>0</v>
      </c>
      <c r="EW595" s="222">
        <f t="shared" si="1518"/>
        <v>0</v>
      </c>
      <c r="EX595" s="222">
        <f t="shared" si="1519"/>
        <v>0</v>
      </c>
      <c r="EY595" s="222">
        <f t="shared" si="1520"/>
        <v>0</v>
      </c>
      <c r="EZ595" s="222">
        <f t="shared" si="1521"/>
        <v>0</v>
      </c>
      <c r="FA595" s="222">
        <f t="shared" si="1522"/>
        <v>0</v>
      </c>
      <c r="FB595" s="222">
        <f t="shared" si="1523"/>
        <v>0</v>
      </c>
      <c r="FC595" s="222">
        <f t="shared" si="1524"/>
        <v>0</v>
      </c>
      <c r="FD595" s="222">
        <f t="shared" si="1525"/>
        <v>0</v>
      </c>
      <c r="FE595" s="222">
        <f t="shared" si="1526"/>
        <v>0</v>
      </c>
      <c r="FF595" s="222">
        <f t="shared" si="1527"/>
        <v>0</v>
      </c>
      <c r="FG595" s="222">
        <f t="shared" si="1528"/>
        <v>0</v>
      </c>
      <c r="FH595" s="222">
        <f t="shared" si="1529"/>
        <v>0</v>
      </c>
      <c r="FI595" s="222">
        <f t="shared" si="1530"/>
        <v>0</v>
      </c>
      <c r="FJ595" s="222">
        <f t="shared" si="1531"/>
        <v>0</v>
      </c>
      <c r="FK595" s="222">
        <f t="shared" si="1532"/>
        <v>0</v>
      </c>
      <c r="FL595" s="222">
        <f t="shared" si="1533"/>
        <v>0</v>
      </c>
      <c r="FM595" s="222">
        <f t="shared" si="1534"/>
        <v>0</v>
      </c>
      <c r="FN595" s="222">
        <f t="shared" si="1535"/>
        <v>0</v>
      </c>
      <c r="FO595" s="222">
        <f t="shared" si="1536"/>
        <v>0</v>
      </c>
      <c r="FP595" s="222">
        <f t="shared" si="1537"/>
        <v>0</v>
      </c>
      <c r="FQ595" s="222">
        <f t="shared" si="1538"/>
        <v>0</v>
      </c>
      <c r="FR595" s="222">
        <f t="shared" si="1539"/>
        <v>0</v>
      </c>
      <c r="FS595" s="222">
        <f t="shared" si="1540"/>
        <v>0</v>
      </c>
      <c r="FT595" s="222">
        <f t="shared" si="1541"/>
        <v>0</v>
      </c>
      <c r="FU595" s="222">
        <f t="shared" si="1542"/>
        <v>0</v>
      </c>
      <c r="FV595" s="222">
        <f t="shared" si="1543"/>
        <v>0</v>
      </c>
      <c r="FW595" s="222">
        <f t="shared" si="1544"/>
        <v>0</v>
      </c>
      <c r="FX595" s="222">
        <f t="shared" si="1545"/>
        <v>0</v>
      </c>
      <c r="FY595" s="222">
        <f t="shared" si="1546"/>
        <v>0</v>
      </c>
      <c r="FZ595" s="222">
        <f t="shared" si="1547"/>
        <v>0</v>
      </c>
      <c r="GA595" s="222">
        <f t="shared" si="1548"/>
        <v>0</v>
      </c>
      <c r="GB595" s="222">
        <f t="shared" si="1549"/>
        <v>0</v>
      </c>
      <c r="GC595" s="222">
        <f t="shared" si="1550"/>
        <v>0</v>
      </c>
      <c r="GD595" s="222">
        <f t="shared" si="1551"/>
        <v>0</v>
      </c>
      <c r="GE595" s="222">
        <f t="shared" si="1552"/>
        <v>0</v>
      </c>
      <c r="GF595" s="222">
        <f t="shared" si="1553"/>
        <v>0</v>
      </c>
      <c r="GG595" s="222">
        <f t="shared" si="1554"/>
        <v>0</v>
      </c>
      <c r="GH595" s="222">
        <f t="shared" si="1555"/>
        <v>0</v>
      </c>
      <c r="GI595" s="222">
        <f t="shared" si="1556"/>
        <v>0</v>
      </c>
      <c r="GJ595" s="222">
        <f t="shared" si="1557"/>
        <v>0</v>
      </c>
      <c r="GK595" s="222">
        <f t="shared" si="1558"/>
        <v>0</v>
      </c>
      <c r="GL595" s="222">
        <f t="shared" si="1559"/>
        <v>0</v>
      </c>
      <c r="GM595" s="222">
        <f t="shared" si="1560"/>
        <v>0</v>
      </c>
      <c r="GN595" s="222">
        <f t="shared" si="1561"/>
        <v>0</v>
      </c>
      <c r="GO595" s="222">
        <f t="shared" si="1562"/>
        <v>0</v>
      </c>
      <c r="GP595" s="222">
        <f t="shared" si="1563"/>
        <v>0</v>
      </c>
      <c r="GQ595" s="222">
        <f t="shared" si="1564"/>
        <v>0</v>
      </c>
      <c r="GR595" s="222">
        <f t="shared" si="1565"/>
        <v>0</v>
      </c>
      <c r="GS595" s="222">
        <f t="shared" si="1566"/>
        <v>0</v>
      </c>
      <c r="GT595" s="222">
        <f t="shared" si="1567"/>
        <v>0</v>
      </c>
      <c r="GU595" s="222">
        <f t="shared" si="1568"/>
        <v>0</v>
      </c>
      <c r="GV595" s="222">
        <f t="shared" si="1569"/>
        <v>0</v>
      </c>
      <c r="GW595" s="222">
        <f t="shared" si="1570"/>
        <v>0</v>
      </c>
      <c r="GX595" s="222">
        <f t="shared" si="1571"/>
        <v>0</v>
      </c>
      <c r="GY595" s="222">
        <f t="shared" si="1572"/>
        <v>0</v>
      </c>
      <c r="GZ595" s="222">
        <f t="shared" si="1573"/>
        <v>0</v>
      </c>
      <c r="HA595" s="222">
        <f t="shared" si="1574"/>
        <v>0</v>
      </c>
      <c r="HB595" s="222">
        <f t="shared" si="1575"/>
        <v>0</v>
      </c>
      <c r="HC595" s="222">
        <f t="shared" si="1576"/>
        <v>0</v>
      </c>
      <c r="HD595" s="222">
        <f t="shared" si="1577"/>
        <v>0</v>
      </c>
      <c r="HE595" s="222">
        <f t="shared" si="1578"/>
        <v>0</v>
      </c>
      <c r="HF595" s="222">
        <f t="shared" si="1579"/>
        <v>0</v>
      </c>
      <c r="HG595" s="222">
        <f t="shared" si="1580"/>
        <v>0</v>
      </c>
      <c r="HH595" s="222">
        <f t="shared" si="1581"/>
        <v>0</v>
      </c>
      <c r="HI595" s="222">
        <f t="shared" si="1582"/>
        <v>0</v>
      </c>
      <c r="HJ595" s="222">
        <f t="shared" si="1583"/>
        <v>0</v>
      </c>
      <c r="HK595" s="222">
        <f t="shared" si="1584"/>
        <v>0</v>
      </c>
      <c r="HL595" s="222">
        <f t="shared" si="1585"/>
        <v>0</v>
      </c>
      <c r="HM595" s="222">
        <f t="shared" si="1586"/>
        <v>0</v>
      </c>
      <c r="HN595" s="222">
        <f t="shared" si="1587"/>
        <v>0</v>
      </c>
      <c r="HO595" s="222">
        <f t="shared" si="1588"/>
        <v>0</v>
      </c>
      <c r="HP595" s="222">
        <f t="shared" si="1589"/>
        <v>0</v>
      </c>
      <c r="HQ595" s="222">
        <f t="shared" si="1590"/>
        <v>0</v>
      </c>
      <c r="HR595" s="222">
        <f t="shared" si="1591"/>
        <v>0</v>
      </c>
      <c r="HS595" s="222">
        <f t="shared" si="1592"/>
        <v>0</v>
      </c>
      <c r="HT595" s="222">
        <f t="shared" si="1593"/>
        <v>0</v>
      </c>
      <c r="HU595" s="222">
        <f t="shared" si="1594"/>
        <v>0</v>
      </c>
      <c r="HV595" s="222">
        <f t="shared" si="1595"/>
        <v>0</v>
      </c>
      <c r="HW595" s="222">
        <f t="shared" si="1596"/>
        <v>0</v>
      </c>
      <c r="HX595" s="222">
        <f t="shared" si="1597"/>
        <v>0</v>
      </c>
      <c r="HY595" s="222">
        <f t="shared" si="1598"/>
        <v>0</v>
      </c>
      <c r="HZ595" s="222">
        <f t="shared" si="1599"/>
        <v>0</v>
      </c>
      <c r="IA595" s="222">
        <f t="shared" si="1600"/>
        <v>0</v>
      </c>
      <c r="IB595" s="222">
        <f t="shared" si="1601"/>
        <v>0</v>
      </c>
      <c r="IC595" s="222">
        <f t="shared" si="1602"/>
        <v>0</v>
      </c>
      <c r="ID595" s="222">
        <f t="shared" si="1603"/>
        <v>0</v>
      </c>
      <c r="IE595" s="222">
        <f t="shared" si="1604"/>
        <v>0</v>
      </c>
      <c r="IF595" s="222">
        <f t="shared" si="1605"/>
        <v>0</v>
      </c>
      <c r="IG595" s="222">
        <f t="shared" si="1606"/>
        <v>0</v>
      </c>
      <c r="IH595" s="222">
        <f t="shared" si="1607"/>
        <v>0</v>
      </c>
      <c r="II595" s="222">
        <f t="shared" si="1608"/>
        <v>0</v>
      </c>
      <c r="IJ595" s="222">
        <f t="shared" si="1609"/>
        <v>0</v>
      </c>
      <c r="IK595" s="222">
        <f t="shared" si="1610"/>
        <v>0</v>
      </c>
      <c r="IL595" s="222">
        <f t="shared" si="1611"/>
        <v>0</v>
      </c>
      <c r="IM595" s="222">
        <f t="shared" si="1612"/>
        <v>0</v>
      </c>
      <c r="IN595" s="222">
        <f t="shared" si="1613"/>
        <v>0</v>
      </c>
      <c r="IO595" s="222">
        <f t="shared" si="1614"/>
        <v>0</v>
      </c>
      <c r="IP595" s="222">
        <f t="shared" si="1615"/>
        <v>0</v>
      </c>
      <c r="IQ595" s="222">
        <f t="shared" si="1616"/>
        <v>0</v>
      </c>
      <c r="IR595" s="222">
        <f t="shared" si="1617"/>
        <v>0</v>
      </c>
      <c r="IS595" s="222">
        <f t="shared" si="1618"/>
        <v>0</v>
      </c>
      <c r="IT595" s="222">
        <f t="shared" si="1619"/>
        <v>0</v>
      </c>
      <c r="IU595" s="222">
        <f t="shared" si="1620"/>
        <v>0</v>
      </c>
      <c r="IV595" s="222">
        <f t="shared" si="1621"/>
        <v>0</v>
      </c>
      <c r="IW595" s="222">
        <f t="shared" si="1622"/>
        <v>0</v>
      </c>
      <c r="IX595" s="222">
        <f t="shared" si="1623"/>
        <v>0</v>
      </c>
      <c r="IY595" s="222">
        <f t="shared" si="1624"/>
        <v>0</v>
      </c>
      <c r="IZ595" s="222">
        <f t="shared" si="1625"/>
        <v>0</v>
      </c>
      <c r="JA595" s="222">
        <f t="shared" si="1626"/>
        <v>0</v>
      </c>
      <c r="JB595" s="222">
        <f t="shared" si="1627"/>
        <v>0</v>
      </c>
    </row>
    <row r="596" spans="2:262">
      <c r="B596" s="230">
        <v>235</v>
      </c>
      <c r="C596" s="229">
        <f t="shared" si="1628"/>
        <v>4.589843749999988E-3</v>
      </c>
      <c r="D596" s="226">
        <f t="shared" ca="1" si="1371"/>
        <v>24.648102674085234</v>
      </c>
      <c r="E596" s="225">
        <f ca="1">IG361</f>
        <v>0.64810267408523425</v>
      </c>
      <c r="F596" s="224">
        <v>235</v>
      </c>
      <c r="G596" s="222">
        <f t="shared" si="1372"/>
        <v>0</v>
      </c>
      <c r="H596" s="222">
        <f t="shared" si="1373"/>
        <v>0</v>
      </c>
      <c r="I596" s="222">
        <f t="shared" si="1374"/>
        <v>0</v>
      </c>
      <c r="J596" s="222">
        <f t="shared" si="1375"/>
        <v>0</v>
      </c>
      <c r="K596" s="222">
        <f t="shared" si="1376"/>
        <v>0</v>
      </c>
      <c r="L596" s="222">
        <f t="shared" si="1377"/>
        <v>0</v>
      </c>
      <c r="M596" s="222">
        <f t="shared" si="1378"/>
        <v>0</v>
      </c>
      <c r="N596" s="222">
        <f t="shared" si="1379"/>
        <v>0</v>
      </c>
      <c r="O596" s="222">
        <f t="shared" si="1380"/>
        <v>0</v>
      </c>
      <c r="P596" s="222">
        <f t="shared" si="1381"/>
        <v>0</v>
      </c>
      <c r="Q596" s="222">
        <f t="shared" si="1382"/>
        <v>0</v>
      </c>
      <c r="R596" s="222">
        <f t="shared" si="1383"/>
        <v>0</v>
      </c>
      <c r="S596" s="222">
        <f t="shared" si="1384"/>
        <v>0</v>
      </c>
      <c r="T596" s="222">
        <f t="shared" si="1385"/>
        <v>0</v>
      </c>
      <c r="U596" s="222">
        <f t="shared" si="1386"/>
        <v>0</v>
      </c>
      <c r="V596" s="222">
        <f t="shared" si="1387"/>
        <v>0</v>
      </c>
      <c r="W596" s="222">
        <f t="shared" si="1388"/>
        <v>0</v>
      </c>
      <c r="X596" s="222">
        <f t="shared" si="1389"/>
        <v>0</v>
      </c>
      <c r="Y596" s="222">
        <f t="shared" si="1390"/>
        <v>0</v>
      </c>
      <c r="Z596" s="222">
        <f t="shared" si="1391"/>
        <v>0</v>
      </c>
      <c r="AA596" s="222">
        <f t="shared" si="1392"/>
        <v>0</v>
      </c>
      <c r="AB596" s="222">
        <f t="shared" si="1393"/>
        <v>0</v>
      </c>
      <c r="AC596" s="222">
        <f t="shared" si="1394"/>
        <v>0</v>
      </c>
      <c r="AD596" s="222">
        <f t="shared" si="1395"/>
        <v>0</v>
      </c>
      <c r="AE596" s="222">
        <f t="shared" si="1396"/>
        <v>0</v>
      </c>
      <c r="AF596" s="222">
        <f t="shared" si="1397"/>
        <v>0</v>
      </c>
      <c r="AG596" s="222">
        <f t="shared" si="1398"/>
        <v>0</v>
      </c>
      <c r="AH596" s="222">
        <f t="shared" si="1399"/>
        <v>0</v>
      </c>
      <c r="AI596" s="222">
        <f t="shared" si="1400"/>
        <v>0</v>
      </c>
      <c r="AJ596" s="222">
        <f t="shared" si="1401"/>
        <v>0</v>
      </c>
      <c r="AK596" s="222">
        <f t="shared" si="1402"/>
        <v>0</v>
      </c>
      <c r="AL596" s="222">
        <f t="shared" si="1403"/>
        <v>0</v>
      </c>
      <c r="AM596" s="222">
        <f t="shared" si="1404"/>
        <v>0</v>
      </c>
      <c r="AN596" s="222">
        <f t="shared" si="1405"/>
        <v>0</v>
      </c>
      <c r="AO596" s="222">
        <f t="shared" si="1406"/>
        <v>0</v>
      </c>
      <c r="AP596" s="222">
        <f t="shared" si="1407"/>
        <v>0</v>
      </c>
      <c r="AQ596" s="222">
        <f t="shared" si="1408"/>
        <v>0</v>
      </c>
      <c r="AR596" s="222">
        <f t="shared" si="1409"/>
        <v>0</v>
      </c>
      <c r="AS596" s="222">
        <f t="shared" si="1410"/>
        <v>0</v>
      </c>
      <c r="AT596" s="222">
        <f t="shared" si="1411"/>
        <v>0</v>
      </c>
      <c r="AU596" s="222">
        <f t="shared" si="1412"/>
        <v>0</v>
      </c>
      <c r="AV596" s="222">
        <f t="shared" si="1413"/>
        <v>0</v>
      </c>
      <c r="AW596" s="222">
        <f t="shared" si="1414"/>
        <v>0</v>
      </c>
      <c r="AX596" s="222">
        <f t="shared" si="1415"/>
        <v>0</v>
      </c>
      <c r="AY596" s="222">
        <f t="shared" si="1416"/>
        <v>0</v>
      </c>
      <c r="AZ596" s="222">
        <f t="shared" si="1417"/>
        <v>0</v>
      </c>
      <c r="BA596" s="222">
        <f t="shared" si="1418"/>
        <v>0</v>
      </c>
      <c r="BB596" s="222">
        <f t="shared" si="1419"/>
        <v>0</v>
      </c>
      <c r="BC596" s="222">
        <f t="shared" si="1420"/>
        <v>0</v>
      </c>
      <c r="BD596" s="222">
        <f t="shared" si="1421"/>
        <v>0</v>
      </c>
      <c r="BE596" s="222">
        <f t="shared" si="1422"/>
        <v>0</v>
      </c>
      <c r="BF596" s="222">
        <f t="shared" si="1423"/>
        <v>0</v>
      </c>
      <c r="BG596" s="222">
        <f t="shared" si="1424"/>
        <v>0</v>
      </c>
      <c r="BH596" s="222">
        <f t="shared" si="1425"/>
        <v>0</v>
      </c>
      <c r="BI596" s="222">
        <f t="shared" si="1426"/>
        <v>0</v>
      </c>
      <c r="BJ596" s="222">
        <f t="shared" si="1427"/>
        <v>0</v>
      </c>
      <c r="BK596" s="222">
        <f t="shared" si="1428"/>
        <v>0</v>
      </c>
      <c r="BL596" s="222">
        <f t="shared" si="1429"/>
        <v>0</v>
      </c>
      <c r="BM596" s="222">
        <f t="shared" si="1430"/>
        <v>0</v>
      </c>
      <c r="BN596" s="222">
        <f t="shared" si="1431"/>
        <v>0</v>
      </c>
      <c r="BO596" s="222">
        <f t="shared" si="1432"/>
        <v>0</v>
      </c>
      <c r="BP596" s="222">
        <f t="shared" si="1433"/>
        <v>0</v>
      </c>
      <c r="BQ596" s="222">
        <f t="shared" si="1434"/>
        <v>0</v>
      </c>
      <c r="BR596" s="222">
        <f t="shared" si="1435"/>
        <v>0</v>
      </c>
      <c r="BS596" s="222">
        <f t="shared" si="1436"/>
        <v>0</v>
      </c>
      <c r="BT596" s="222">
        <f t="shared" si="1437"/>
        <v>0</v>
      </c>
      <c r="BU596" s="222">
        <f t="shared" si="1438"/>
        <v>0</v>
      </c>
      <c r="BV596" s="222">
        <f t="shared" si="1439"/>
        <v>0</v>
      </c>
      <c r="BW596" s="222">
        <f t="shared" si="1440"/>
        <v>0</v>
      </c>
      <c r="BX596" s="222">
        <f t="shared" si="1441"/>
        <v>0</v>
      </c>
      <c r="BY596" s="222">
        <f t="shared" si="1442"/>
        <v>0</v>
      </c>
      <c r="BZ596" s="222">
        <f t="shared" si="1443"/>
        <v>0</v>
      </c>
      <c r="CA596" s="222">
        <f t="shared" si="1444"/>
        <v>0</v>
      </c>
      <c r="CB596" s="222">
        <f t="shared" si="1445"/>
        <v>0</v>
      </c>
      <c r="CC596" s="222">
        <f t="shared" si="1446"/>
        <v>0</v>
      </c>
      <c r="CD596" s="222">
        <f t="shared" si="1447"/>
        <v>0</v>
      </c>
      <c r="CE596" s="222">
        <f t="shared" si="1448"/>
        <v>0</v>
      </c>
      <c r="CF596" s="222">
        <f t="shared" si="1449"/>
        <v>0</v>
      </c>
      <c r="CG596" s="222">
        <f t="shared" si="1450"/>
        <v>0</v>
      </c>
      <c r="CH596" s="222">
        <f t="shared" si="1451"/>
        <v>0</v>
      </c>
      <c r="CI596" s="222">
        <f t="shared" si="1452"/>
        <v>0</v>
      </c>
      <c r="CJ596" s="222">
        <f t="shared" si="1453"/>
        <v>0</v>
      </c>
      <c r="CK596" s="222">
        <f t="shared" si="1454"/>
        <v>0</v>
      </c>
      <c r="CL596" s="222">
        <f t="shared" si="1455"/>
        <v>0</v>
      </c>
      <c r="CM596" s="222">
        <f t="shared" si="1456"/>
        <v>0</v>
      </c>
      <c r="CN596" s="222">
        <f t="shared" si="1457"/>
        <v>0</v>
      </c>
      <c r="CO596" s="222">
        <f t="shared" si="1458"/>
        <v>0</v>
      </c>
      <c r="CP596" s="222">
        <f t="shared" si="1459"/>
        <v>0</v>
      </c>
      <c r="CQ596" s="222">
        <f t="shared" si="1460"/>
        <v>0</v>
      </c>
      <c r="CR596" s="222">
        <f t="shared" si="1461"/>
        <v>0</v>
      </c>
      <c r="CS596" s="222">
        <f t="shared" si="1462"/>
        <v>0</v>
      </c>
      <c r="CT596" s="222">
        <f t="shared" si="1463"/>
        <v>0</v>
      </c>
      <c r="CU596" s="222">
        <f t="shared" si="1464"/>
        <v>0</v>
      </c>
      <c r="CV596" s="222">
        <f t="shared" si="1465"/>
        <v>0</v>
      </c>
      <c r="CW596" s="222">
        <f t="shared" si="1466"/>
        <v>0</v>
      </c>
      <c r="CX596" s="222">
        <f t="shared" si="1467"/>
        <v>0</v>
      </c>
      <c r="CY596" s="222">
        <f t="shared" si="1468"/>
        <v>0</v>
      </c>
      <c r="CZ596" s="222">
        <f t="shared" si="1469"/>
        <v>0</v>
      </c>
      <c r="DA596" s="222">
        <f t="shared" si="1470"/>
        <v>0</v>
      </c>
      <c r="DB596" s="222">
        <f t="shared" si="1471"/>
        <v>0</v>
      </c>
      <c r="DC596" s="222">
        <f t="shared" si="1472"/>
        <v>0</v>
      </c>
      <c r="DD596" s="222">
        <f t="shared" si="1473"/>
        <v>0</v>
      </c>
      <c r="DE596" s="222">
        <f t="shared" si="1474"/>
        <v>0</v>
      </c>
      <c r="DF596" s="222">
        <f t="shared" si="1475"/>
        <v>0</v>
      </c>
      <c r="DG596" s="222">
        <f t="shared" si="1476"/>
        <v>0</v>
      </c>
      <c r="DH596" s="222">
        <f t="shared" si="1477"/>
        <v>0</v>
      </c>
      <c r="DI596" s="222">
        <f t="shared" si="1478"/>
        <v>0</v>
      </c>
      <c r="DJ596" s="222">
        <f t="shared" si="1479"/>
        <v>0</v>
      </c>
      <c r="DK596" s="222">
        <f t="shared" si="1480"/>
        <v>0</v>
      </c>
      <c r="DL596" s="222">
        <f t="shared" si="1481"/>
        <v>0</v>
      </c>
      <c r="DM596" s="222">
        <f t="shared" si="1482"/>
        <v>0</v>
      </c>
      <c r="DN596" s="222">
        <f t="shared" si="1483"/>
        <v>0</v>
      </c>
      <c r="DO596" s="222">
        <f t="shared" si="1484"/>
        <v>0</v>
      </c>
      <c r="DP596" s="222">
        <f t="shared" si="1485"/>
        <v>0</v>
      </c>
      <c r="DQ596" s="222">
        <f t="shared" si="1486"/>
        <v>0</v>
      </c>
      <c r="DR596" s="222">
        <f t="shared" si="1487"/>
        <v>0</v>
      </c>
      <c r="DS596" s="222">
        <f t="shared" si="1488"/>
        <v>0</v>
      </c>
      <c r="DT596" s="222">
        <f t="shared" si="1489"/>
        <v>0</v>
      </c>
      <c r="DU596" s="222">
        <f t="shared" si="1490"/>
        <v>0</v>
      </c>
      <c r="DV596" s="222">
        <f t="shared" si="1491"/>
        <v>0</v>
      </c>
      <c r="DW596" s="222">
        <f t="shared" si="1492"/>
        <v>0</v>
      </c>
      <c r="DX596" s="222">
        <f t="shared" si="1493"/>
        <v>0</v>
      </c>
      <c r="DY596" s="222">
        <f t="shared" si="1494"/>
        <v>0</v>
      </c>
      <c r="DZ596" s="222">
        <f t="shared" si="1495"/>
        <v>0</v>
      </c>
      <c r="EA596" s="222">
        <f t="shared" si="1496"/>
        <v>0</v>
      </c>
      <c r="EB596" s="222">
        <f t="shared" si="1497"/>
        <v>0</v>
      </c>
      <c r="EC596" s="222">
        <f t="shared" si="1498"/>
        <v>0</v>
      </c>
      <c r="ED596" s="222">
        <f t="shared" si="1499"/>
        <v>0</v>
      </c>
      <c r="EE596" s="222">
        <f t="shared" si="1500"/>
        <v>0</v>
      </c>
      <c r="EF596" s="222">
        <f t="shared" si="1501"/>
        <v>0</v>
      </c>
      <c r="EG596" s="222">
        <f t="shared" si="1502"/>
        <v>0</v>
      </c>
      <c r="EH596" s="222">
        <f t="shared" si="1503"/>
        <v>0</v>
      </c>
      <c r="EI596" s="222">
        <f t="shared" si="1504"/>
        <v>0</v>
      </c>
      <c r="EJ596" s="222">
        <f t="shared" si="1505"/>
        <v>0</v>
      </c>
      <c r="EK596" s="222">
        <f t="shared" si="1506"/>
        <v>0</v>
      </c>
      <c r="EL596" s="222">
        <f t="shared" si="1507"/>
        <v>0</v>
      </c>
      <c r="EM596" s="222">
        <f t="shared" si="1508"/>
        <v>0</v>
      </c>
      <c r="EN596" s="222">
        <f t="shared" si="1509"/>
        <v>0</v>
      </c>
      <c r="EO596" s="222">
        <f t="shared" si="1510"/>
        <v>0</v>
      </c>
      <c r="EP596" s="222">
        <f t="shared" si="1511"/>
        <v>0</v>
      </c>
      <c r="EQ596" s="222">
        <f t="shared" si="1512"/>
        <v>0</v>
      </c>
      <c r="ER596" s="222">
        <f t="shared" si="1513"/>
        <v>0</v>
      </c>
      <c r="ES596" s="222">
        <f t="shared" si="1514"/>
        <v>0</v>
      </c>
      <c r="ET596" s="222">
        <f t="shared" si="1515"/>
        <v>0</v>
      </c>
      <c r="EU596" s="222">
        <f t="shared" si="1516"/>
        <v>0</v>
      </c>
      <c r="EV596" s="222">
        <f t="shared" si="1517"/>
        <v>0</v>
      </c>
      <c r="EW596" s="222">
        <f t="shared" si="1518"/>
        <v>0</v>
      </c>
      <c r="EX596" s="222">
        <f t="shared" si="1519"/>
        <v>0</v>
      </c>
      <c r="EY596" s="222">
        <f t="shared" si="1520"/>
        <v>0</v>
      </c>
      <c r="EZ596" s="222">
        <f t="shared" si="1521"/>
        <v>0</v>
      </c>
      <c r="FA596" s="222">
        <f t="shared" si="1522"/>
        <v>0</v>
      </c>
      <c r="FB596" s="222">
        <f t="shared" si="1523"/>
        <v>0</v>
      </c>
      <c r="FC596" s="222">
        <f t="shared" si="1524"/>
        <v>0</v>
      </c>
      <c r="FD596" s="222">
        <f t="shared" si="1525"/>
        <v>0</v>
      </c>
      <c r="FE596" s="222">
        <f t="shared" si="1526"/>
        <v>0</v>
      </c>
      <c r="FF596" s="222">
        <f t="shared" si="1527"/>
        <v>0</v>
      </c>
      <c r="FG596" s="222">
        <f t="shared" si="1528"/>
        <v>0</v>
      </c>
      <c r="FH596" s="222">
        <f t="shared" si="1529"/>
        <v>0</v>
      </c>
      <c r="FI596" s="222">
        <f t="shared" si="1530"/>
        <v>0</v>
      </c>
      <c r="FJ596" s="222">
        <f t="shared" si="1531"/>
        <v>0</v>
      </c>
      <c r="FK596" s="222">
        <f t="shared" si="1532"/>
        <v>0</v>
      </c>
      <c r="FL596" s="222">
        <f t="shared" si="1533"/>
        <v>0</v>
      </c>
      <c r="FM596" s="222">
        <f t="shared" si="1534"/>
        <v>0</v>
      </c>
      <c r="FN596" s="222">
        <f t="shared" si="1535"/>
        <v>0</v>
      </c>
      <c r="FO596" s="222">
        <f t="shared" si="1536"/>
        <v>0</v>
      </c>
      <c r="FP596" s="222">
        <f t="shared" si="1537"/>
        <v>0</v>
      </c>
      <c r="FQ596" s="222">
        <f t="shared" si="1538"/>
        <v>0</v>
      </c>
      <c r="FR596" s="222">
        <f t="shared" si="1539"/>
        <v>0</v>
      </c>
      <c r="FS596" s="222">
        <f t="shared" si="1540"/>
        <v>0</v>
      </c>
      <c r="FT596" s="222">
        <f t="shared" si="1541"/>
        <v>0</v>
      </c>
      <c r="FU596" s="222">
        <f t="shared" si="1542"/>
        <v>0</v>
      </c>
      <c r="FV596" s="222">
        <f t="shared" si="1543"/>
        <v>0</v>
      </c>
      <c r="FW596" s="222">
        <f t="shared" si="1544"/>
        <v>0</v>
      </c>
      <c r="FX596" s="222">
        <f t="shared" si="1545"/>
        <v>0</v>
      </c>
      <c r="FY596" s="222">
        <f t="shared" si="1546"/>
        <v>0</v>
      </c>
      <c r="FZ596" s="222">
        <f t="shared" si="1547"/>
        <v>0</v>
      </c>
      <c r="GA596" s="222">
        <f t="shared" si="1548"/>
        <v>0</v>
      </c>
      <c r="GB596" s="222">
        <f t="shared" si="1549"/>
        <v>0</v>
      </c>
      <c r="GC596" s="222">
        <f t="shared" si="1550"/>
        <v>0</v>
      </c>
      <c r="GD596" s="222">
        <f t="shared" si="1551"/>
        <v>0</v>
      </c>
      <c r="GE596" s="222">
        <f t="shared" si="1552"/>
        <v>0</v>
      </c>
      <c r="GF596" s="222">
        <f t="shared" si="1553"/>
        <v>0</v>
      </c>
      <c r="GG596" s="222">
        <f t="shared" si="1554"/>
        <v>0</v>
      </c>
      <c r="GH596" s="222">
        <f t="shared" si="1555"/>
        <v>0</v>
      </c>
      <c r="GI596" s="222">
        <f t="shared" si="1556"/>
        <v>0</v>
      </c>
      <c r="GJ596" s="222">
        <f t="shared" si="1557"/>
        <v>0</v>
      </c>
      <c r="GK596" s="222">
        <f t="shared" si="1558"/>
        <v>0</v>
      </c>
      <c r="GL596" s="222">
        <f t="shared" si="1559"/>
        <v>0</v>
      </c>
      <c r="GM596" s="222">
        <f t="shared" si="1560"/>
        <v>0</v>
      </c>
      <c r="GN596" s="222">
        <f t="shared" si="1561"/>
        <v>0</v>
      </c>
      <c r="GO596" s="222">
        <f t="shared" si="1562"/>
        <v>0</v>
      </c>
      <c r="GP596" s="222">
        <f t="shared" si="1563"/>
        <v>0</v>
      </c>
      <c r="GQ596" s="222">
        <f t="shared" si="1564"/>
        <v>0</v>
      </c>
      <c r="GR596" s="222">
        <f t="shared" si="1565"/>
        <v>0</v>
      </c>
      <c r="GS596" s="222">
        <f t="shared" si="1566"/>
        <v>0</v>
      </c>
      <c r="GT596" s="222">
        <f t="shared" si="1567"/>
        <v>0</v>
      </c>
      <c r="GU596" s="222">
        <f t="shared" si="1568"/>
        <v>0</v>
      </c>
      <c r="GV596" s="222">
        <f t="shared" si="1569"/>
        <v>0</v>
      </c>
      <c r="GW596" s="222">
        <f t="shared" si="1570"/>
        <v>0</v>
      </c>
      <c r="GX596" s="222">
        <f t="shared" si="1571"/>
        <v>0</v>
      </c>
      <c r="GY596" s="222">
        <f t="shared" si="1572"/>
        <v>0</v>
      </c>
      <c r="GZ596" s="222">
        <f t="shared" si="1573"/>
        <v>0</v>
      </c>
      <c r="HA596" s="222">
        <f t="shared" si="1574"/>
        <v>0</v>
      </c>
      <c r="HB596" s="222">
        <f t="shared" si="1575"/>
        <v>0</v>
      </c>
      <c r="HC596" s="222">
        <f t="shared" si="1576"/>
        <v>0</v>
      </c>
      <c r="HD596" s="222">
        <f t="shared" si="1577"/>
        <v>0</v>
      </c>
      <c r="HE596" s="222">
        <f t="shared" si="1578"/>
        <v>0</v>
      </c>
      <c r="HF596" s="222">
        <f t="shared" si="1579"/>
        <v>0</v>
      </c>
      <c r="HG596" s="222">
        <f t="shared" si="1580"/>
        <v>0</v>
      </c>
      <c r="HH596" s="222">
        <f t="shared" si="1581"/>
        <v>0</v>
      </c>
      <c r="HI596" s="222">
        <f t="shared" si="1582"/>
        <v>0</v>
      </c>
      <c r="HJ596" s="222">
        <f t="shared" si="1583"/>
        <v>0</v>
      </c>
      <c r="HK596" s="222">
        <f t="shared" si="1584"/>
        <v>0</v>
      </c>
      <c r="HL596" s="222">
        <f t="shared" si="1585"/>
        <v>0</v>
      </c>
      <c r="HM596" s="222">
        <f t="shared" si="1586"/>
        <v>0</v>
      </c>
      <c r="HN596" s="222">
        <f t="shared" si="1587"/>
        <v>0</v>
      </c>
      <c r="HO596" s="222">
        <f t="shared" si="1588"/>
        <v>0</v>
      </c>
      <c r="HP596" s="222">
        <f t="shared" si="1589"/>
        <v>0</v>
      </c>
      <c r="HQ596" s="222">
        <f t="shared" si="1590"/>
        <v>0</v>
      </c>
      <c r="HR596" s="222">
        <f t="shared" si="1591"/>
        <v>0</v>
      </c>
      <c r="HS596" s="222">
        <f t="shared" si="1592"/>
        <v>0</v>
      </c>
      <c r="HT596" s="222">
        <f t="shared" si="1593"/>
        <v>0</v>
      </c>
      <c r="HU596" s="222">
        <f t="shared" si="1594"/>
        <v>0</v>
      </c>
      <c r="HV596" s="222">
        <f t="shared" si="1595"/>
        <v>0</v>
      </c>
      <c r="HW596" s="222">
        <f t="shared" si="1596"/>
        <v>0</v>
      </c>
      <c r="HX596" s="222">
        <f t="shared" si="1597"/>
        <v>0</v>
      </c>
      <c r="HY596" s="222">
        <f t="shared" si="1598"/>
        <v>0</v>
      </c>
      <c r="HZ596" s="222">
        <f t="shared" si="1599"/>
        <v>0</v>
      </c>
      <c r="IA596" s="222">
        <f t="shared" si="1600"/>
        <v>0</v>
      </c>
      <c r="IB596" s="222">
        <f t="shared" si="1601"/>
        <v>0</v>
      </c>
      <c r="IC596" s="222">
        <f t="shared" si="1602"/>
        <v>0</v>
      </c>
      <c r="ID596" s="222">
        <f t="shared" si="1603"/>
        <v>0</v>
      </c>
      <c r="IE596" s="222">
        <f t="shared" si="1604"/>
        <v>0</v>
      </c>
      <c r="IF596" s="222">
        <f t="shared" si="1605"/>
        <v>0</v>
      </c>
      <c r="IG596" s="222">
        <f t="shared" si="1606"/>
        <v>0</v>
      </c>
      <c r="IH596" s="222">
        <f t="shared" si="1607"/>
        <v>0</v>
      </c>
      <c r="II596" s="222">
        <f t="shared" si="1608"/>
        <v>0</v>
      </c>
      <c r="IJ596" s="222">
        <f t="shared" si="1609"/>
        <v>0</v>
      </c>
      <c r="IK596" s="222">
        <f t="shared" si="1610"/>
        <v>0</v>
      </c>
      <c r="IL596" s="222">
        <f t="shared" si="1611"/>
        <v>0</v>
      </c>
      <c r="IM596" s="222">
        <f t="shared" si="1612"/>
        <v>0</v>
      </c>
      <c r="IN596" s="222">
        <f t="shared" si="1613"/>
        <v>0</v>
      </c>
      <c r="IO596" s="222">
        <f t="shared" si="1614"/>
        <v>0</v>
      </c>
      <c r="IP596" s="222">
        <f t="shared" si="1615"/>
        <v>0</v>
      </c>
      <c r="IQ596" s="222">
        <f t="shared" si="1616"/>
        <v>0</v>
      </c>
      <c r="IR596" s="222">
        <f t="shared" si="1617"/>
        <v>0</v>
      </c>
      <c r="IS596" s="222">
        <f t="shared" si="1618"/>
        <v>0</v>
      </c>
      <c r="IT596" s="222">
        <f t="shared" si="1619"/>
        <v>0</v>
      </c>
      <c r="IU596" s="222">
        <f t="shared" si="1620"/>
        <v>0</v>
      </c>
      <c r="IV596" s="222">
        <f t="shared" si="1621"/>
        <v>0</v>
      </c>
      <c r="IW596" s="222">
        <f t="shared" si="1622"/>
        <v>0</v>
      </c>
      <c r="IX596" s="222">
        <f t="shared" si="1623"/>
        <v>0</v>
      </c>
      <c r="IY596" s="222">
        <f t="shared" si="1624"/>
        <v>0</v>
      </c>
      <c r="IZ596" s="222">
        <f t="shared" si="1625"/>
        <v>0</v>
      </c>
      <c r="JA596" s="222">
        <f t="shared" si="1626"/>
        <v>0</v>
      </c>
      <c r="JB596" s="222">
        <f t="shared" si="1627"/>
        <v>0</v>
      </c>
    </row>
    <row r="597" spans="2:262">
      <c r="B597" s="230">
        <v>236</v>
      </c>
      <c r="C597" s="229">
        <f t="shared" si="1628"/>
        <v>4.6093749999999876E-3</v>
      </c>
      <c r="D597" s="226">
        <f t="shared" ca="1" si="1371"/>
        <v>24.646617147559695</v>
      </c>
      <c r="E597" s="225">
        <f ca="1">IH361</f>
        <v>0.64661714755969546</v>
      </c>
      <c r="F597" s="224">
        <v>236</v>
      </c>
      <c r="G597" s="222">
        <f t="shared" si="1372"/>
        <v>0</v>
      </c>
      <c r="H597" s="222">
        <f t="shared" si="1373"/>
        <v>0</v>
      </c>
      <c r="I597" s="222">
        <f t="shared" si="1374"/>
        <v>0</v>
      </c>
      <c r="J597" s="222">
        <f t="shared" si="1375"/>
        <v>0</v>
      </c>
      <c r="K597" s="222">
        <f t="shared" si="1376"/>
        <v>0</v>
      </c>
      <c r="L597" s="222">
        <f t="shared" si="1377"/>
        <v>0</v>
      </c>
      <c r="M597" s="222">
        <f t="shared" si="1378"/>
        <v>0</v>
      </c>
      <c r="N597" s="222">
        <f t="shared" si="1379"/>
        <v>0</v>
      </c>
      <c r="O597" s="222">
        <f t="shared" si="1380"/>
        <v>0</v>
      </c>
      <c r="P597" s="222">
        <f t="shared" si="1381"/>
        <v>0</v>
      </c>
      <c r="Q597" s="222">
        <f t="shared" si="1382"/>
        <v>0</v>
      </c>
      <c r="R597" s="222">
        <f t="shared" si="1383"/>
        <v>0</v>
      </c>
      <c r="S597" s="222">
        <f t="shared" si="1384"/>
        <v>0</v>
      </c>
      <c r="T597" s="222">
        <f t="shared" si="1385"/>
        <v>0</v>
      </c>
      <c r="U597" s="222">
        <f t="shared" si="1386"/>
        <v>0</v>
      </c>
      <c r="V597" s="222">
        <f t="shared" si="1387"/>
        <v>0</v>
      </c>
      <c r="W597" s="222">
        <f t="shared" si="1388"/>
        <v>0</v>
      </c>
      <c r="X597" s="222">
        <f t="shared" si="1389"/>
        <v>0</v>
      </c>
      <c r="Y597" s="222">
        <f t="shared" si="1390"/>
        <v>0</v>
      </c>
      <c r="Z597" s="222">
        <f t="shared" si="1391"/>
        <v>0</v>
      </c>
      <c r="AA597" s="222">
        <f t="shared" si="1392"/>
        <v>0</v>
      </c>
      <c r="AB597" s="222">
        <f t="shared" si="1393"/>
        <v>0</v>
      </c>
      <c r="AC597" s="222">
        <f t="shared" si="1394"/>
        <v>0</v>
      </c>
      <c r="AD597" s="222">
        <f t="shared" si="1395"/>
        <v>0</v>
      </c>
      <c r="AE597" s="222">
        <f t="shared" si="1396"/>
        <v>0</v>
      </c>
      <c r="AF597" s="222">
        <f t="shared" si="1397"/>
        <v>0</v>
      </c>
      <c r="AG597" s="222">
        <f t="shared" si="1398"/>
        <v>0</v>
      </c>
      <c r="AH597" s="222">
        <f t="shared" si="1399"/>
        <v>0</v>
      </c>
      <c r="AI597" s="222">
        <f t="shared" si="1400"/>
        <v>0</v>
      </c>
      <c r="AJ597" s="222">
        <f t="shared" si="1401"/>
        <v>0</v>
      </c>
      <c r="AK597" s="222">
        <f t="shared" si="1402"/>
        <v>0</v>
      </c>
      <c r="AL597" s="222">
        <f t="shared" si="1403"/>
        <v>0</v>
      </c>
      <c r="AM597" s="222">
        <f t="shared" si="1404"/>
        <v>0</v>
      </c>
      <c r="AN597" s="222">
        <f t="shared" si="1405"/>
        <v>0</v>
      </c>
      <c r="AO597" s="222">
        <f t="shared" si="1406"/>
        <v>0</v>
      </c>
      <c r="AP597" s="222">
        <f t="shared" si="1407"/>
        <v>0</v>
      </c>
      <c r="AQ597" s="222">
        <f t="shared" si="1408"/>
        <v>0</v>
      </c>
      <c r="AR597" s="222">
        <f t="shared" si="1409"/>
        <v>0</v>
      </c>
      <c r="AS597" s="222">
        <f t="shared" si="1410"/>
        <v>0</v>
      </c>
      <c r="AT597" s="222">
        <f t="shared" si="1411"/>
        <v>0</v>
      </c>
      <c r="AU597" s="222">
        <f t="shared" si="1412"/>
        <v>0</v>
      </c>
      <c r="AV597" s="222">
        <f t="shared" si="1413"/>
        <v>0</v>
      </c>
      <c r="AW597" s="222">
        <f t="shared" si="1414"/>
        <v>0</v>
      </c>
      <c r="AX597" s="222">
        <f t="shared" si="1415"/>
        <v>0</v>
      </c>
      <c r="AY597" s="222">
        <f t="shared" si="1416"/>
        <v>0</v>
      </c>
      <c r="AZ597" s="222">
        <f t="shared" si="1417"/>
        <v>0</v>
      </c>
      <c r="BA597" s="222">
        <f t="shared" si="1418"/>
        <v>0</v>
      </c>
      <c r="BB597" s="222">
        <f t="shared" si="1419"/>
        <v>0</v>
      </c>
      <c r="BC597" s="222">
        <f t="shared" si="1420"/>
        <v>0</v>
      </c>
      <c r="BD597" s="222">
        <f t="shared" si="1421"/>
        <v>0</v>
      </c>
      <c r="BE597" s="222">
        <f t="shared" si="1422"/>
        <v>0</v>
      </c>
      <c r="BF597" s="222">
        <f t="shared" si="1423"/>
        <v>0</v>
      </c>
      <c r="BG597" s="222">
        <f t="shared" si="1424"/>
        <v>0</v>
      </c>
      <c r="BH597" s="222">
        <f t="shared" si="1425"/>
        <v>0</v>
      </c>
      <c r="BI597" s="222">
        <f t="shared" si="1426"/>
        <v>0</v>
      </c>
      <c r="BJ597" s="222">
        <f t="shared" si="1427"/>
        <v>0</v>
      </c>
      <c r="BK597" s="222">
        <f t="shared" si="1428"/>
        <v>0</v>
      </c>
      <c r="BL597" s="222">
        <f t="shared" si="1429"/>
        <v>0</v>
      </c>
      <c r="BM597" s="222">
        <f t="shared" si="1430"/>
        <v>0</v>
      </c>
      <c r="BN597" s="222">
        <f t="shared" si="1431"/>
        <v>0</v>
      </c>
      <c r="BO597" s="222">
        <f t="shared" si="1432"/>
        <v>0</v>
      </c>
      <c r="BP597" s="222">
        <f t="shared" si="1433"/>
        <v>0</v>
      </c>
      <c r="BQ597" s="222">
        <f t="shared" si="1434"/>
        <v>0</v>
      </c>
      <c r="BR597" s="222">
        <f t="shared" si="1435"/>
        <v>0</v>
      </c>
      <c r="BS597" s="222">
        <f t="shared" si="1436"/>
        <v>0</v>
      </c>
      <c r="BT597" s="222">
        <f t="shared" si="1437"/>
        <v>0</v>
      </c>
      <c r="BU597" s="222">
        <f t="shared" si="1438"/>
        <v>0</v>
      </c>
      <c r="BV597" s="222">
        <f t="shared" si="1439"/>
        <v>0</v>
      </c>
      <c r="BW597" s="222">
        <f t="shared" si="1440"/>
        <v>0</v>
      </c>
      <c r="BX597" s="222">
        <f t="shared" si="1441"/>
        <v>0</v>
      </c>
      <c r="BY597" s="222">
        <f t="shared" si="1442"/>
        <v>0</v>
      </c>
      <c r="BZ597" s="222">
        <f t="shared" si="1443"/>
        <v>0</v>
      </c>
      <c r="CA597" s="222">
        <f t="shared" si="1444"/>
        <v>0</v>
      </c>
      <c r="CB597" s="222">
        <f t="shared" si="1445"/>
        <v>0</v>
      </c>
      <c r="CC597" s="222">
        <f t="shared" si="1446"/>
        <v>0</v>
      </c>
      <c r="CD597" s="222">
        <f t="shared" si="1447"/>
        <v>0</v>
      </c>
      <c r="CE597" s="222">
        <f t="shared" si="1448"/>
        <v>0</v>
      </c>
      <c r="CF597" s="222">
        <f t="shared" si="1449"/>
        <v>0</v>
      </c>
      <c r="CG597" s="222">
        <f t="shared" si="1450"/>
        <v>0</v>
      </c>
      <c r="CH597" s="222">
        <f t="shared" si="1451"/>
        <v>0</v>
      </c>
      <c r="CI597" s="222">
        <f t="shared" si="1452"/>
        <v>0</v>
      </c>
      <c r="CJ597" s="222">
        <f t="shared" si="1453"/>
        <v>0</v>
      </c>
      <c r="CK597" s="222">
        <f t="shared" si="1454"/>
        <v>0</v>
      </c>
      <c r="CL597" s="222">
        <f t="shared" si="1455"/>
        <v>0</v>
      </c>
      <c r="CM597" s="222">
        <f t="shared" si="1456"/>
        <v>0</v>
      </c>
      <c r="CN597" s="222">
        <f t="shared" si="1457"/>
        <v>0</v>
      </c>
      <c r="CO597" s="222">
        <f t="shared" si="1458"/>
        <v>0</v>
      </c>
      <c r="CP597" s="222">
        <f t="shared" si="1459"/>
        <v>0</v>
      </c>
      <c r="CQ597" s="222">
        <f t="shared" si="1460"/>
        <v>0</v>
      </c>
      <c r="CR597" s="222">
        <f t="shared" si="1461"/>
        <v>0</v>
      </c>
      <c r="CS597" s="222">
        <f t="shared" si="1462"/>
        <v>0</v>
      </c>
      <c r="CT597" s="222">
        <f t="shared" si="1463"/>
        <v>0</v>
      </c>
      <c r="CU597" s="222">
        <f t="shared" si="1464"/>
        <v>0</v>
      </c>
      <c r="CV597" s="222">
        <f t="shared" si="1465"/>
        <v>0</v>
      </c>
      <c r="CW597" s="222">
        <f t="shared" si="1466"/>
        <v>0</v>
      </c>
      <c r="CX597" s="222">
        <f t="shared" si="1467"/>
        <v>0</v>
      </c>
      <c r="CY597" s="222">
        <f t="shared" si="1468"/>
        <v>0</v>
      </c>
      <c r="CZ597" s="222">
        <f t="shared" si="1469"/>
        <v>0</v>
      </c>
      <c r="DA597" s="222">
        <f t="shared" si="1470"/>
        <v>0</v>
      </c>
      <c r="DB597" s="222">
        <f t="shared" si="1471"/>
        <v>0</v>
      </c>
      <c r="DC597" s="222">
        <f t="shared" si="1472"/>
        <v>0</v>
      </c>
      <c r="DD597" s="222">
        <f t="shared" si="1473"/>
        <v>0</v>
      </c>
      <c r="DE597" s="222">
        <f t="shared" si="1474"/>
        <v>0</v>
      </c>
      <c r="DF597" s="222">
        <f t="shared" si="1475"/>
        <v>0</v>
      </c>
      <c r="DG597" s="222">
        <f t="shared" si="1476"/>
        <v>0</v>
      </c>
      <c r="DH597" s="222">
        <f t="shared" si="1477"/>
        <v>0</v>
      </c>
      <c r="DI597" s="222">
        <f t="shared" si="1478"/>
        <v>0</v>
      </c>
      <c r="DJ597" s="222">
        <f t="shared" si="1479"/>
        <v>0</v>
      </c>
      <c r="DK597" s="222">
        <f t="shared" si="1480"/>
        <v>0</v>
      </c>
      <c r="DL597" s="222">
        <f t="shared" si="1481"/>
        <v>0</v>
      </c>
      <c r="DM597" s="222">
        <f t="shared" si="1482"/>
        <v>0</v>
      </c>
      <c r="DN597" s="222">
        <f t="shared" si="1483"/>
        <v>0</v>
      </c>
      <c r="DO597" s="222">
        <f t="shared" si="1484"/>
        <v>0</v>
      </c>
      <c r="DP597" s="222">
        <f t="shared" si="1485"/>
        <v>0</v>
      </c>
      <c r="DQ597" s="222">
        <f t="shared" si="1486"/>
        <v>0</v>
      </c>
      <c r="DR597" s="222">
        <f t="shared" si="1487"/>
        <v>0</v>
      </c>
      <c r="DS597" s="222">
        <f t="shared" si="1488"/>
        <v>0</v>
      </c>
      <c r="DT597" s="222">
        <f t="shared" si="1489"/>
        <v>0</v>
      </c>
      <c r="DU597" s="222">
        <f t="shared" si="1490"/>
        <v>0</v>
      </c>
      <c r="DV597" s="222">
        <f t="shared" si="1491"/>
        <v>0</v>
      </c>
      <c r="DW597" s="222">
        <f t="shared" si="1492"/>
        <v>0</v>
      </c>
      <c r="DX597" s="222">
        <f t="shared" si="1493"/>
        <v>0</v>
      </c>
      <c r="DY597" s="222">
        <f t="shared" si="1494"/>
        <v>0</v>
      </c>
      <c r="DZ597" s="222">
        <f t="shared" si="1495"/>
        <v>0</v>
      </c>
      <c r="EA597" s="222">
        <f t="shared" si="1496"/>
        <v>0</v>
      </c>
      <c r="EB597" s="222">
        <f t="shared" si="1497"/>
        <v>0</v>
      </c>
      <c r="EC597" s="222">
        <f t="shared" si="1498"/>
        <v>0</v>
      </c>
      <c r="ED597" s="222">
        <f t="shared" si="1499"/>
        <v>0</v>
      </c>
      <c r="EE597" s="222">
        <f t="shared" si="1500"/>
        <v>0</v>
      </c>
      <c r="EF597" s="222">
        <f t="shared" si="1501"/>
        <v>0</v>
      </c>
      <c r="EG597" s="222">
        <f t="shared" si="1502"/>
        <v>0</v>
      </c>
      <c r="EH597" s="222">
        <f t="shared" si="1503"/>
        <v>0</v>
      </c>
      <c r="EI597" s="222">
        <f t="shared" si="1504"/>
        <v>0</v>
      </c>
      <c r="EJ597" s="222">
        <f t="shared" si="1505"/>
        <v>0</v>
      </c>
      <c r="EK597" s="222">
        <f t="shared" si="1506"/>
        <v>0</v>
      </c>
      <c r="EL597" s="222">
        <f t="shared" si="1507"/>
        <v>0</v>
      </c>
      <c r="EM597" s="222">
        <f t="shared" si="1508"/>
        <v>0</v>
      </c>
      <c r="EN597" s="222">
        <f t="shared" si="1509"/>
        <v>0</v>
      </c>
      <c r="EO597" s="222">
        <f t="shared" si="1510"/>
        <v>0</v>
      </c>
      <c r="EP597" s="222">
        <f t="shared" si="1511"/>
        <v>0</v>
      </c>
      <c r="EQ597" s="222">
        <f t="shared" si="1512"/>
        <v>0</v>
      </c>
      <c r="ER597" s="222">
        <f t="shared" si="1513"/>
        <v>0</v>
      </c>
      <c r="ES597" s="222">
        <f t="shared" si="1514"/>
        <v>0</v>
      </c>
      <c r="ET597" s="222">
        <f t="shared" si="1515"/>
        <v>0</v>
      </c>
      <c r="EU597" s="222">
        <f t="shared" si="1516"/>
        <v>0</v>
      </c>
      <c r="EV597" s="222">
        <f t="shared" si="1517"/>
        <v>0</v>
      </c>
      <c r="EW597" s="222">
        <f t="shared" si="1518"/>
        <v>0</v>
      </c>
      <c r="EX597" s="222">
        <f t="shared" si="1519"/>
        <v>0</v>
      </c>
      <c r="EY597" s="222">
        <f t="shared" si="1520"/>
        <v>0</v>
      </c>
      <c r="EZ597" s="222">
        <f t="shared" si="1521"/>
        <v>0</v>
      </c>
      <c r="FA597" s="222">
        <f t="shared" si="1522"/>
        <v>0</v>
      </c>
      <c r="FB597" s="222">
        <f t="shared" si="1523"/>
        <v>0</v>
      </c>
      <c r="FC597" s="222">
        <f t="shared" si="1524"/>
        <v>0</v>
      </c>
      <c r="FD597" s="222">
        <f t="shared" si="1525"/>
        <v>0</v>
      </c>
      <c r="FE597" s="222">
        <f t="shared" si="1526"/>
        <v>0</v>
      </c>
      <c r="FF597" s="222">
        <f t="shared" si="1527"/>
        <v>0</v>
      </c>
      <c r="FG597" s="222">
        <f t="shared" si="1528"/>
        <v>0</v>
      </c>
      <c r="FH597" s="222">
        <f t="shared" si="1529"/>
        <v>0</v>
      </c>
      <c r="FI597" s="222">
        <f t="shared" si="1530"/>
        <v>0</v>
      </c>
      <c r="FJ597" s="222">
        <f t="shared" si="1531"/>
        <v>0</v>
      </c>
      <c r="FK597" s="222">
        <f t="shared" si="1532"/>
        <v>0</v>
      </c>
      <c r="FL597" s="222">
        <f t="shared" si="1533"/>
        <v>0</v>
      </c>
      <c r="FM597" s="222">
        <f t="shared" si="1534"/>
        <v>0</v>
      </c>
      <c r="FN597" s="222">
        <f t="shared" si="1535"/>
        <v>0</v>
      </c>
      <c r="FO597" s="222">
        <f t="shared" si="1536"/>
        <v>0</v>
      </c>
      <c r="FP597" s="222">
        <f t="shared" si="1537"/>
        <v>0</v>
      </c>
      <c r="FQ597" s="222">
        <f t="shared" si="1538"/>
        <v>0</v>
      </c>
      <c r="FR597" s="222">
        <f t="shared" si="1539"/>
        <v>0</v>
      </c>
      <c r="FS597" s="222">
        <f t="shared" si="1540"/>
        <v>0</v>
      </c>
      <c r="FT597" s="222">
        <f t="shared" si="1541"/>
        <v>0</v>
      </c>
      <c r="FU597" s="222">
        <f t="shared" si="1542"/>
        <v>0</v>
      </c>
      <c r="FV597" s="222">
        <f t="shared" si="1543"/>
        <v>0</v>
      </c>
      <c r="FW597" s="222">
        <f t="shared" si="1544"/>
        <v>0</v>
      </c>
      <c r="FX597" s="222">
        <f t="shared" si="1545"/>
        <v>0</v>
      </c>
      <c r="FY597" s="222">
        <f t="shared" si="1546"/>
        <v>0</v>
      </c>
      <c r="FZ597" s="222">
        <f t="shared" si="1547"/>
        <v>0</v>
      </c>
      <c r="GA597" s="222">
        <f t="shared" si="1548"/>
        <v>0</v>
      </c>
      <c r="GB597" s="222">
        <f t="shared" si="1549"/>
        <v>0</v>
      </c>
      <c r="GC597" s="222">
        <f t="shared" si="1550"/>
        <v>0</v>
      </c>
      <c r="GD597" s="222">
        <f t="shared" si="1551"/>
        <v>0</v>
      </c>
      <c r="GE597" s="222">
        <f t="shared" si="1552"/>
        <v>0</v>
      </c>
      <c r="GF597" s="222">
        <f t="shared" si="1553"/>
        <v>0</v>
      </c>
      <c r="GG597" s="222">
        <f t="shared" si="1554"/>
        <v>0</v>
      </c>
      <c r="GH597" s="222">
        <f t="shared" si="1555"/>
        <v>0</v>
      </c>
      <c r="GI597" s="222">
        <f t="shared" si="1556"/>
        <v>0</v>
      </c>
      <c r="GJ597" s="222">
        <f t="shared" si="1557"/>
        <v>0</v>
      </c>
      <c r="GK597" s="222">
        <f t="shared" si="1558"/>
        <v>0</v>
      </c>
      <c r="GL597" s="222">
        <f t="shared" si="1559"/>
        <v>0</v>
      </c>
      <c r="GM597" s="222">
        <f t="shared" si="1560"/>
        <v>0</v>
      </c>
      <c r="GN597" s="222">
        <f t="shared" si="1561"/>
        <v>0</v>
      </c>
      <c r="GO597" s="222">
        <f t="shared" si="1562"/>
        <v>0</v>
      </c>
      <c r="GP597" s="222">
        <f t="shared" si="1563"/>
        <v>0</v>
      </c>
      <c r="GQ597" s="222">
        <f t="shared" si="1564"/>
        <v>0</v>
      </c>
      <c r="GR597" s="222">
        <f t="shared" si="1565"/>
        <v>0</v>
      </c>
      <c r="GS597" s="222">
        <f t="shared" si="1566"/>
        <v>0</v>
      </c>
      <c r="GT597" s="222">
        <f t="shared" si="1567"/>
        <v>0</v>
      </c>
      <c r="GU597" s="222">
        <f t="shared" si="1568"/>
        <v>0</v>
      </c>
      <c r="GV597" s="222">
        <f t="shared" si="1569"/>
        <v>0</v>
      </c>
      <c r="GW597" s="222">
        <f t="shared" si="1570"/>
        <v>0</v>
      </c>
      <c r="GX597" s="222">
        <f t="shared" si="1571"/>
        <v>0</v>
      </c>
      <c r="GY597" s="222">
        <f t="shared" si="1572"/>
        <v>0</v>
      </c>
      <c r="GZ597" s="222">
        <f t="shared" si="1573"/>
        <v>0</v>
      </c>
      <c r="HA597" s="222">
        <f t="shared" si="1574"/>
        <v>0</v>
      </c>
      <c r="HB597" s="222">
        <f t="shared" si="1575"/>
        <v>0</v>
      </c>
      <c r="HC597" s="222">
        <f t="shared" si="1576"/>
        <v>0</v>
      </c>
      <c r="HD597" s="222">
        <f t="shared" si="1577"/>
        <v>0</v>
      </c>
      <c r="HE597" s="222">
        <f t="shared" si="1578"/>
        <v>0</v>
      </c>
      <c r="HF597" s="222">
        <f t="shared" si="1579"/>
        <v>0</v>
      </c>
      <c r="HG597" s="222">
        <f t="shared" si="1580"/>
        <v>0</v>
      </c>
      <c r="HH597" s="222">
        <f t="shared" si="1581"/>
        <v>0</v>
      </c>
      <c r="HI597" s="222">
        <f t="shared" si="1582"/>
        <v>0</v>
      </c>
      <c r="HJ597" s="222">
        <f t="shared" si="1583"/>
        <v>0</v>
      </c>
      <c r="HK597" s="222">
        <f t="shared" si="1584"/>
        <v>0</v>
      </c>
      <c r="HL597" s="222">
        <f t="shared" si="1585"/>
        <v>0</v>
      </c>
      <c r="HM597" s="222">
        <f t="shared" si="1586"/>
        <v>0</v>
      </c>
      <c r="HN597" s="222">
        <f t="shared" si="1587"/>
        <v>0</v>
      </c>
      <c r="HO597" s="222">
        <f t="shared" si="1588"/>
        <v>0</v>
      </c>
      <c r="HP597" s="222">
        <f t="shared" si="1589"/>
        <v>0</v>
      </c>
      <c r="HQ597" s="222">
        <f t="shared" si="1590"/>
        <v>0</v>
      </c>
      <c r="HR597" s="222">
        <f t="shared" si="1591"/>
        <v>0</v>
      </c>
      <c r="HS597" s="222">
        <f t="shared" si="1592"/>
        <v>0</v>
      </c>
      <c r="HT597" s="222">
        <f t="shared" si="1593"/>
        <v>0</v>
      </c>
      <c r="HU597" s="222">
        <f t="shared" si="1594"/>
        <v>0</v>
      </c>
      <c r="HV597" s="222">
        <f t="shared" si="1595"/>
        <v>0</v>
      </c>
      <c r="HW597" s="222">
        <f t="shared" si="1596"/>
        <v>0</v>
      </c>
      <c r="HX597" s="222">
        <f t="shared" si="1597"/>
        <v>0</v>
      </c>
      <c r="HY597" s="222">
        <f t="shared" si="1598"/>
        <v>0</v>
      </c>
      <c r="HZ597" s="222">
        <f t="shared" si="1599"/>
        <v>0</v>
      </c>
      <c r="IA597" s="222">
        <f t="shared" si="1600"/>
        <v>0</v>
      </c>
      <c r="IB597" s="222">
        <f t="shared" si="1601"/>
        <v>0</v>
      </c>
      <c r="IC597" s="222">
        <f t="shared" si="1602"/>
        <v>0</v>
      </c>
      <c r="ID597" s="222">
        <f t="shared" si="1603"/>
        <v>0</v>
      </c>
      <c r="IE597" s="222">
        <f t="shared" si="1604"/>
        <v>0</v>
      </c>
      <c r="IF597" s="222">
        <f t="shared" si="1605"/>
        <v>0</v>
      </c>
      <c r="IG597" s="222">
        <f t="shared" si="1606"/>
        <v>0</v>
      </c>
      <c r="IH597" s="222">
        <f t="shared" si="1607"/>
        <v>0</v>
      </c>
      <c r="II597" s="222">
        <f t="shared" si="1608"/>
        <v>0</v>
      </c>
      <c r="IJ597" s="222">
        <f t="shared" si="1609"/>
        <v>0</v>
      </c>
      <c r="IK597" s="222">
        <f t="shared" si="1610"/>
        <v>0</v>
      </c>
      <c r="IL597" s="222">
        <f t="shared" si="1611"/>
        <v>0</v>
      </c>
      <c r="IM597" s="222">
        <f t="shared" si="1612"/>
        <v>0</v>
      </c>
      <c r="IN597" s="222">
        <f t="shared" si="1613"/>
        <v>0</v>
      </c>
      <c r="IO597" s="222">
        <f t="shared" si="1614"/>
        <v>0</v>
      </c>
      <c r="IP597" s="222">
        <f t="shared" si="1615"/>
        <v>0</v>
      </c>
      <c r="IQ597" s="222">
        <f t="shared" si="1616"/>
        <v>0</v>
      </c>
      <c r="IR597" s="222">
        <f t="shared" si="1617"/>
        <v>0</v>
      </c>
      <c r="IS597" s="222">
        <f t="shared" si="1618"/>
        <v>0</v>
      </c>
      <c r="IT597" s="222">
        <f t="shared" si="1619"/>
        <v>0</v>
      </c>
      <c r="IU597" s="222">
        <f t="shared" si="1620"/>
        <v>0</v>
      </c>
      <c r="IV597" s="222">
        <f t="shared" si="1621"/>
        <v>0</v>
      </c>
      <c r="IW597" s="222">
        <f t="shared" si="1622"/>
        <v>0</v>
      </c>
      <c r="IX597" s="222">
        <f t="shared" si="1623"/>
        <v>0</v>
      </c>
      <c r="IY597" s="222">
        <f t="shared" si="1624"/>
        <v>0</v>
      </c>
      <c r="IZ597" s="222">
        <f t="shared" si="1625"/>
        <v>0</v>
      </c>
      <c r="JA597" s="222">
        <f t="shared" si="1626"/>
        <v>0</v>
      </c>
      <c r="JB597" s="222">
        <f t="shared" si="1627"/>
        <v>0</v>
      </c>
    </row>
    <row r="598" spans="2:262">
      <c r="B598" s="230">
        <v>237</v>
      </c>
      <c r="C598" s="229">
        <f t="shared" si="1628"/>
        <v>4.6289062499999872E-3</v>
      </c>
      <c r="D598" s="226">
        <f t="shared" ca="1" si="1371"/>
        <v>24.626640662519332</v>
      </c>
      <c r="E598" s="225">
        <f ca="1">II361</f>
        <v>0.62664066251933159</v>
      </c>
      <c r="F598" s="224">
        <v>237</v>
      </c>
      <c r="G598" s="222">
        <f t="shared" si="1372"/>
        <v>0</v>
      </c>
      <c r="H598" s="222">
        <f t="shared" si="1373"/>
        <v>0</v>
      </c>
      <c r="I598" s="222">
        <f t="shared" si="1374"/>
        <v>0</v>
      </c>
      <c r="J598" s="222">
        <f t="shared" si="1375"/>
        <v>0</v>
      </c>
      <c r="K598" s="222">
        <f t="shared" si="1376"/>
        <v>0</v>
      </c>
      <c r="L598" s="222">
        <f t="shared" si="1377"/>
        <v>0</v>
      </c>
      <c r="M598" s="222">
        <f t="shared" si="1378"/>
        <v>0</v>
      </c>
      <c r="N598" s="222">
        <f t="shared" si="1379"/>
        <v>0</v>
      </c>
      <c r="O598" s="222">
        <f t="shared" si="1380"/>
        <v>0</v>
      </c>
      <c r="P598" s="222">
        <f t="shared" si="1381"/>
        <v>0</v>
      </c>
      <c r="Q598" s="222">
        <f t="shared" si="1382"/>
        <v>0</v>
      </c>
      <c r="R598" s="222">
        <f t="shared" si="1383"/>
        <v>0</v>
      </c>
      <c r="S598" s="222">
        <f t="shared" si="1384"/>
        <v>0</v>
      </c>
      <c r="T598" s="222">
        <f t="shared" si="1385"/>
        <v>0</v>
      </c>
      <c r="U598" s="222">
        <f t="shared" si="1386"/>
        <v>0</v>
      </c>
      <c r="V598" s="222">
        <f t="shared" si="1387"/>
        <v>0</v>
      </c>
      <c r="W598" s="222">
        <f t="shared" si="1388"/>
        <v>0</v>
      </c>
      <c r="X598" s="222">
        <f t="shared" si="1389"/>
        <v>0</v>
      </c>
      <c r="Y598" s="222">
        <f t="shared" si="1390"/>
        <v>0</v>
      </c>
      <c r="Z598" s="222">
        <f t="shared" si="1391"/>
        <v>0</v>
      </c>
      <c r="AA598" s="222">
        <f t="shared" si="1392"/>
        <v>0</v>
      </c>
      <c r="AB598" s="222">
        <f t="shared" si="1393"/>
        <v>0</v>
      </c>
      <c r="AC598" s="222">
        <f t="shared" si="1394"/>
        <v>0</v>
      </c>
      <c r="AD598" s="222">
        <f t="shared" si="1395"/>
        <v>0</v>
      </c>
      <c r="AE598" s="222">
        <f t="shared" si="1396"/>
        <v>0</v>
      </c>
      <c r="AF598" s="222">
        <f t="shared" si="1397"/>
        <v>0</v>
      </c>
      <c r="AG598" s="222">
        <f t="shared" si="1398"/>
        <v>0</v>
      </c>
      <c r="AH598" s="222">
        <f t="shared" si="1399"/>
        <v>0</v>
      </c>
      <c r="AI598" s="222">
        <f t="shared" si="1400"/>
        <v>0</v>
      </c>
      <c r="AJ598" s="222">
        <f t="shared" si="1401"/>
        <v>0</v>
      </c>
      <c r="AK598" s="222">
        <f t="shared" si="1402"/>
        <v>0</v>
      </c>
      <c r="AL598" s="222">
        <f t="shared" si="1403"/>
        <v>0</v>
      </c>
      <c r="AM598" s="222">
        <f t="shared" si="1404"/>
        <v>0</v>
      </c>
      <c r="AN598" s="222">
        <f t="shared" si="1405"/>
        <v>0</v>
      </c>
      <c r="AO598" s="222">
        <f t="shared" si="1406"/>
        <v>0</v>
      </c>
      <c r="AP598" s="222">
        <f t="shared" si="1407"/>
        <v>0</v>
      </c>
      <c r="AQ598" s="222">
        <f t="shared" si="1408"/>
        <v>0</v>
      </c>
      <c r="AR598" s="222">
        <f t="shared" si="1409"/>
        <v>0</v>
      </c>
      <c r="AS598" s="222">
        <f t="shared" si="1410"/>
        <v>0</v>
      </c>
      <c r="AT598" s="222">
        <f t="shared" si="1411"/>
        <v>0</v>
      </c>
      <c r="AU598" s="222">
        <f t="shared" si="1412"/>
        <v>0</v>
      </c>
      <c r="AV598" s="222">
        <f t="shared" si="1413"/>
        <v>0</v>
      </c>
      <c r="AW598" s="222">
        <f t="shared" si="1414"/>
        <v>0</v>
      </c>
      <c r="AX598" s="222">
        <f t="shared" si="1415"/>
        <v>0</v>
      </c>
      <c r="AY598" s="222">
        <f t="shared" si="1416"/>
        <v>0</v>
      </c>
      <c r="AZ598" s="222">
        <f t="shared" si="1417"/>
        <v>0</v>
      </c>
      <c r="BA598" s="222">
        <f t="shared" si="1418"/>
        <v>0</v>
      </c>
      <c r="BB598" s="222">
        <f t="shared" si="1419"/>
        <v>0</v>
      </c>
      <c r="BC598" s="222">
        <f t="shared" si="1420"/>
        <v>0</v>
      </c>
      <c r="BD598" s="222">
        <f t="shared" si="1421"/>
        <v>0</v>
      </c>
      <c r="BE598" s="222">
        <f t="shared" si="1422"/>
        <v>0</v>
      </c>
      <c r="BF598" s="222">
        <f t="shared" si="1423"/>
        <v>0</v>
      </c>
      <c r="BG598" s="222">
        <f t="shared" si="1424"/>
        <v>0</v>
      </c>
      <c r="BH598" s="222">
        <f t="shared" si="1425"/>
        <v>0</v>
      </c>
      <c r="BI598" s="222">
        <f t="shared" si="1426"/>
        <v>0</v>
      </c>
      <c r="BJ598" s="222">
        <f t="shared" si="1427"/>
        <v>0</v>
      </c>
      <c r="BK598" s="222">
        <f t="shared" si="1428"/>
        <v>0</v>
      </c>
      <c r="BL598" s="222">
        <f t="shared" si="1429"/>
        <v>0</v>
      </c>
      <c r="BM598" s="222">
        <f t="shared" si="1430"/>
        <v>0</v>
      </c>
      <c r="BN598" s="222">
        <f t="shared" si="1431"/>
        <v>0</v>
      </c>
      <c r="BO598" s="222">
        <f t="shared" si="1432"/>
        <v>0</v>
      </c>
      <c r="BP598" s="222">
        <f t="shared" si="1433"/>
        <v>0</v>
      </c>
      <c r="BQ598" s="222">
        <f t="shared" si="1434"/>
        <v>0</v>
      </c>
      <c r="BR598" s="222">
        <f t="shared" si="1435"/>
        <v>0</v>
      </c>
      <c r="BS598" s="222">
        <f t="shared" si="1436"/>
        <v>0</v>
      </c>
      <c r="BT598" s="222">
        <f t="shared" si="1437"/>
        <v>0</v>
      </c>
      <c r="BU598" s="222">
        <f t="shared" si="1438"/>
        <v>0</v>
      </c>
      <c r="BV598" s="222">
        <f t="shared" si="1439"/>
        <v>0</v>
      </c>
      <c r="BW598" s="222">
        <f t="shared" si="1440"/>
        <v>0</v>
      </c>
      <c r="BX598" s="222">
        <f t="shared" si="1441"/>
        <v>0</v>
      </c>
      <c r="BY598" s="222">
        <f t="shared" si="1442"/>
        <v>0</v>
      </c>
      <c r="BZ598" s="222">
        <f t="shared" si="1443"/>
        <v>0</v>
      </c>
      <c r="CA598" s="222">
        <f t="shared" si="1444"/>
        <v>0</v>
      </c>
      <c r="CB598" s="222">
        <f t="shared" si="1445"/>
        <v>0</v>
      </c>
      <c r="CC598" s="222">
        <f t="shared" si="1446"/>
        <v>0</v>
      </c>
      <c r="CD598" s="222">
        <f t="shared" si="1447"/>
        <v>0</v>
      </c>
      <c r="CE598" s="222">
        <f t="shared" si="1448"/>
        <v>0</v>
      </c>
      <c r="CF598" s="222">
        <f t="shared" si="1449"/>
        <v>0</v>
      </c>
      <c r="CG598" s="222">
        <f t="shared" si="1450"/>
        <v>0</v>
      </c>
      <c r="CH598" s="222">
        <f t="shared" si="1451"/>
        <v>0</v>
      </c>
      <c r="CI598" s="222">
        <f t="shared" si="1452"/>
        <v>0</v>
      </c>
      <c r="CJ598" s="222">
        <f t="shared" si="1453"/>
        <v>0</v>
      </c>
      <c r="CK598" s="222">
        <f t="shared" si="1454"/>
        <v>0</v>
      </c>
      <c r="CL598" s="222">
        <f t="shared" si="1455"/>
        <v>0</v>
      </c>
      <c r="CM598" s="222">
        <f t="shared" si="1456"/>
        <v>0</v>
      </c>
      <c r="CN598" s="222">
        <f t="shared" si="1457"/>
        <v>0</v>
      </c>
      <c r="CO598" s="222">
        <f t="shared" si="1458"/>
        <v>0</v>
      </c>
      <c r="CP598" s="222">
        <f t="shared" si="1459"/>
        <v>0</v>
      </c>
      <c r="CQ598" s="222">
        <f t="shared" si="1460"/>
        <v>0</v>
      </c>
      <c r="CR598" s="222">
        <f t="shared" si="1461"/>
        <v>0</v>
      </c>
      <c r="CS598" s="222">
        <f t="shared" si="1462"/>
        <v>0</v>
      </c>
      <c r="CT598" s="222">
        <f t="shared" si="1463"/>
        <v>0</v>
      </c>
      <c r="CU598" s="222">
        <f t="shared" si="1464"/>
        <v>0</v>
      </c>
      <c r="CV598" s="222">
        <f t="shared" si="1465"/>
        <v>0</v>
      </c>
      <c r="CW598" s="222">
        <f t="shared" si="1466"/>
        <v>0</v>
      </c>
      <c r="CX598" s="222">
        <f t="shared" si="1467"/>
        <v>0</v>
      </c>
      <c r="CY598" s="222">
        <f t="shared" si="1468"/>
        <v>0</v>
      </c>
      <c r="CZ598" s="222">
        <f t="shared" si="1469"/>
        <v>0</v>
      </c>
      <c r="DA598" s="222">
        <f t="shared" si="1470"/>
        <v>0</v>
      </c>
      <c r="DB598" s="222">
        <f t="shared" si="1471"/>
        <v>0</v>
      </c>
      <c r="DC598" s="222">
        <f t="shared" si="1472"/>
        <v>0</v>
      </c>
      <c r="DD598" s="222">
        <f t="shared" si="1473"/>
        <v>0</v>
      </c>
      <c r="DE598" s="222">
        <f t="shared" si="1474"/>
        <v>0</v>
      </c>
      <c r="DF598" s="222">
        <f t="shared" si="1475"/>
        <v>0</v>
      </c>
      <c r="DG598" s="222">
        <f t="shared" si="1476"/>
        <v>0</v>
      </c>
      <c r="DH598" s="222">
        <f t="shared" si="1477"/>
        <v>0</v>
      </c>
      <c r="DI598" s="222">
        <f t="shared" si="1478"/>
        <v>0</v>
      </c>
      <c r="DJ598" s="222">
        <f t="shared" si="1479"/>
        <v>0</v>
      </c>
      <c r="DK598" s="222">
        <f t="shared" si="1480"/>
        <v>0</v>
      </c>
      <c r="DL598" s="222">
        <f t="shared" si="1481"/>
        <v>0</v>
      </c>
      <c r="DM598" s="222">
        <f t="shared" si="1482"/>
        <v>0</v>
      </c>
      <c r="DN598" s="222">
        <f t="shared" si="1483"/>
        <v>0</v>
      </c>
      <c r="DO598" s="222">
        <f t="shared" si="1484"/>
        <v>0</v>
      </c>
      <c r="DP598" s="222">
        <f t="shared" si="1485"/>
        <v>0</v>
      </c>
      <c r="DQ598" s="222">
        <f t="shared" si="1486"/>
        <v>0</v>
      </c>
      <c r="DR598" s="222">
        <f t="shared" si="1487"/>
        <v>0</v>
      </c>
      <c r="DS598" s="222">
        <f t="shared" si="1488"/>
        <v>0</v>
      </c>
      <c r="DT598" s="222">
        <f t="shared" si="1489"/>
        <v>0</v>
      </c>
      <c r="DU598" s="222">
        <f t="shared" si="1490"/>
        <v>0</v>
      </c>
      <c r="DV598" s="222">
        <f t="shared" si="1491"/>
        <v>0</v>
      </c>
      <c r="DW598" s="222">
        <f t="shared" si="1492"/>
        <v>0</v>
      </c>
      <c r="DX598" s="222">
        <f t="shared" si="1493"/>
        <v>0</v>
      </c>
      <c r="DY598" s="222">
        <f t="shared" si="1494"/>
        <v>0</v>
      </c>
      <c r="DZ598" s="222">
        <f t="shared" si="1495"/>
        <v>0</v>
      </c>
      <c r="EA598" s="222">
        <f t="shared" si="1496"/>
        <v>0</v>
      </c>
      <c r="EB598" s="222">
        <f t="shared" si="1497"/>
        <v>0</v>
      </c>
      <c r="EC598" s="222">
        <f t="shared" si="1498"/>
        <v>0</v>
      </c>
      <c r="ED598" s="222">
        <f t="shared" si="1499"/>
        <v>0</v>
      </c>
      <c r="EE598" s="222">
        <f t="shared" si="1500"/>
        <v>0</v>
      </c>
      <c r="EF598" s="222">
        <f t="shared" si="1501"/>
        <v>0</v>
      </c>
      <c r="EG598" s="222">
        <f t="shared" si="1502"/>
        <v>0</v>
      </c>
      <c r="EH598" s="222">
        <f t="shared" si="1503"/>
        <v>0</v>
      </c>
      <c r="EI598" s="222">
        <f t="shared" si="1504"/>
        <v>0</v>
      </c>
      <c r="EJ598" s="222">
        <f t="shared" si="1505"/>
        <v>0</v>
      </c>
      <c r="EK598" s="222">
        <f t="shared" si="1506"/>
        <v>0</v>
      </c>
      <c r="EL598" s="222">
        <f t="shared" si="1507"/>
        <v>0</v>
      </c>
      <c r="EM598" s="222">
        <f t="shared" si="1508"/>
        <v>0</v>
      </c>
      <c r="EN598" s="222">
        <f t="shared" si="1509"/>
        <v>0</v>
      </c>
      <c r="EO598" s="222">
        <f t="shared" si="1510"/>
        <v>0</v>
      </c>
      <c r="EP598" s="222">
        <f t="shared" si="1511"/>
        <v>0</v>
      </c>
      <c r="EQ598" s="222">
        <f t="shared" si="1512"/>
        <v>0</v>
      </c>
      <c r="ER598" s="222">
        <f t="shared" si="1513"/>
        <v>0</v>
      </c>
      <c r="ES598" s="222">
        <f t="shared" si="1514"/>
        <v>0</v>
      </c>
      <c r="ET598" s="222">
        <f t="shared" si="1515"/>
        <v>0</v>
      </c>
      <c r="EU598" s="222">
        <f t="shared" si="1516"/>
        <v>0</v>
      </c>
      <c r="EV598" s="222">
        <f t="shared" si="1517"/>
        <v>0</v>
      </c>
      <c r="EW598" s="222">
        <f t="shared" si="1518"/>
        <v>0</v>
      </c>
      <c r="EX598" s="222">
        <f t="shared" si="1519"/>
        <v>0</v>
      </c>
      <c r="EY598" s="222">
        <f t="shared" si="1520"/>
        <v>0</v>
      </c>
      <c r="EZ598" s="222">
        <f t="shared" si="1521"/>
        <v>0</v>
      </c>
      <c r="FA598" s="222">
        <f t="shared" si="1522"/>
        <v>0</v>
      </c>
      <c r="FB598" s="222">
        <f t="shared" si="1523"/>
        <v>0</v>
      </c>
      <c r="FC598" s="222">
        <f t="shared" si="1524"/>
        <v>0</v>
      </c>
      <c r="FD598" s="222">
        <f t="shared" si="1525"/>
        <v>0</v>
      </c>
      <c r="FE598" s="222">
        <f t="shared" si="1526"/>
        <v>0</v>
      </c>
      <c r="FF598" s="222">
        <f t="shared" si="1527"/>
        <v>0</v>
      </c>
      <c r="FG598" s="222">
        <f t="shared" si="1528"/>
        <v>0</v>
      </c>
      <c r="FH598" s="222">
        <f t="shared" si="1529"/>
        <v>0</v>
      </c>
      <c r="FI598" s="222">
        <f t="shared" si="1530"/>
        <v>0</v>
      </c>
      <c r="FJ598" s="222">
        <f t="shared" si="1531"/>
        <v>0</v>
      </c>
      <c r="FK598" s="222">
        <f t="shared" si="1532"/>
        <v>0</v>
      </c>
      <c r="FL598" s="222">
        <f t="shared" si="1533"/>
        <v>0</v>
      </c>
      <c r="FM598" s="222">
        <f t="shared" si="1534"/>
        <v>0</v>
      </c>
      <c r="FN598" s="222">
        <f t="shared" si="1535"/>
        <v>0</v>
      </c>
      <c r="FO598" s="222">
        <f t="shared" si="1536"/>
        <v>0</v>
      </c>
      <c r="FP598" s="222">
        <f t="shared" si="1537"/>
        <v>0</v>
      </c>
      <c r="FQ598" s="222">
        <f t="shared" si="1538"/>
        <v>0</v>
      </c>
      <c r="FR598" s="222">
        <f t="shared" si="1539"/>
        <v>0</v>
      </c>
      <c r="FS598" s="222">
        <f t="shared" si="1540"/>
        <v>0</v>
      </c>
      <c r="FT598" s="222">
        <f t="shared" si="1541"/>
        <v>0</v>
      </c>
      <c r="FU598" s="222">
        <f t="shared" si="1542"/>
        <v>0</v>
      </c>
      <c r="FV598" s="222">
        <f t="shared" si="1543"/>
        <v>0</v>
      </c>
      <c r="FW598" s="222">
        <f t="shared" si="1544"/>
        <v>0</v>
      </c>
      <c r="FX598" s="222">
        <f t="shared" si="1545"/>
        <v>0</v>
      </c>
      <c r="FY598" s="222">
        <f t="shared" si="1546"/>
        <v>0</v>
      </c>
      <c r="FZ598" s="222">
        <f t="shared" si="1547"/>
        <v>0</v>
      </c>
      <c r="GA598" s="222">
        <f t="shared" si="1548"/>
        <v>0</v>
      </c>
      <c r="GB598" s="222">
        <f t="shared" si="1549"/>
        <v>0</v>
      </c>
      <c r="GC598" s="222">
        <f t="shared" si="1550"/>
        <v>0</v>
      </c>
      <c r="GD598" s="222">
        <f t="shared" si="1551"/>
        <v>0</v>
      </c>
      <c r="GE598" s="222">
        <f t="shared" si="1552"/>
        <v>0</v>
      </c>
      <c r="GF598" s="222">
        <f t="shared" si="1553"/>
        <v>0</v>
      </c>
      <c r="GG598" s="222">
        <f t="shared" si="1554"/>
        <v>0</v>
      </c>
      <c r="GH598" s="222">
        <f t="shared" si="1555"/>
        <v>0</v>
      </c>
      <c r="GI598" s="222">
        <f t="shared" si="1556"/>
        <v>0</v>
      </c>
      <c r="GJ598" s="222">
        <f t="shared" si="1557"/>
        <v>0</v>
      </c>
      <c r="GK598" s="222">
        <f t="shared" si="1558"/>
        <v>0</v>
      </c>
      <c r="GL598" s="222">
        <f t="shared" si="1559"/>
        <v>0</v>
      </c>
      <c r="GM598" s="222">
        <f t="shared" si="1560"/>
        <v>0</v>
      </c>
      <c r="GN598" s="222">
        <f t="shared" si="1561"/>
        <v>0</v>
      </c>
      <c r="GO598" s="222">
        <f t="shared" si="1562"/>
        <v>0</v>
      </c>
      <c r="GP598" s="222">
        <f t="shared" si="1563"/>
        <v>0</v>
      </c>
      <c r="GQ598" s="222">
        <f t="shared" si="1564"/>
        <v>0</v>
      </c>
      <c r="GR598" s="222">
        <f t="shared" si="1565"/>
        <v>0</v>
      </c>
      <c r="GS598" s="222">
        <f t="shared" si="1566"/>
        <v>0</v>
      </c>
      <c r="GT598" s="222">
        <f t="shared" si="1567"/>
        <v>0</v>
      </c>
      <c r="GU598" s="222">
        <f t="shared" si="1568"/>
        <v>0</v>
      </c>
      <c r="GV598" s="222">
        <f t="shared" si="1569"/>
        <v>0</v>
      </c>
      <c r="GW598" s="222">
        <f t="shared" si="1570"/>
        <v>0</v>
      </c>
      <c r="GX598" s="222">
        <f t="shared" si="1571"/>
        <v>0</v>
      </c>
      <c r="GY598" s="222">
        <f t="shared" si="1572"/>
        <v>0</v>
      </c>
      <c r="GZ598" s="222">
        <f t="shared" si="1573"/>
        <v>0</v>
      </c>
      <c r="HA598" s="222">
        <f t="shared" si="1574"/>
        <v>0</v>
      </c>
      <c r="HB598" s="222">
        <f t="shared" si="1575"/>
        <v>0</v>
      </c>
      <c r="HC598" s="222">
        <f t="shared" si="1576"/>
        <v>0</v>
      </c>
      <c r="HD598" s="222">
        <f t="shared" si="1577"/>
        <v>0</v>
      </c>
      <c r="HE598" s="222">
        <f t="shared" si="1578"/>
        <v>0</v>
      </c>
      <c r="HF598" s="222">
        <f t="shared" si="1579"/>
        <v>0</v>
      </c>
      <c r="HG598" s="222">
        <f t="shared" si="1580"/>
        <v>0</v>
      </c>
      <c r="HH598" s="222">
        <f t="shared" si="1581"/>
        <v>0</v>
      </c>
      <c r="HI598" s="222">
        <f t="shared" si="1582"/>
        <v>0</v>
      </c>
      <c r="HJ598" s="222">
        <f t="shared" si="1583"/>
        <v>0</v>
      </c>
      <c r="HK598" s="222">
        <f t="shared" si="1584"/>
        <v>0</v>
      </c>
      <c r="HL598" s="222">
        <f t="shared" si="1585"/>
        <v>0</v>
      </c>
      <c r="HM598" s="222">
        <f t="shared" si="1586"/>
        <v>0</v>
      </c>
      <c r="HN598" s="222">
        <f t="shared" si="1587"/>
        <v>0</v>
      </c>
      <c r="HO598" s="222">
        <f t="shared" si="1588"/>
        <v>0</v>
      </c>
      <c r="HP598" s="222">
        <f t="shared" si="1589"/>
        <v>0</v>
      </c>
      <c r="HQ598" s="222">
        <f t="shared" si="1590"/>
        <v>0</v>
      </c>
      <c r="HR598" s="222">
        <f t="shared" si="1591"/>
        <v>0</v>
      </c>
      <c r="HS598" s="222">
        <f t="shared" si="1592"/>
        <v>0</v>
      </c>
      <c r="HT598" s="222">
        <f t="shared" si="1593"/>
        <v>0</v>
      </c>
      <c r="HU598" s="222">
        <f t="shared" si="1594"/>
        <v>0</v>
      </c>
      <c r="HV598" s="222">
        <f t="shared" si="1595"/>
        <v>0</v>
      </c>
      <c r="HW598" s="222">
        <f t="shared" si="1596"/>
        <v>0</v>
      </c>
      <c r="HX598" s="222">
        <f t="shared" si="1597"/>
        <v>0</v>
      </c>
      <c r="HY598" s="222">
        <f t="shared" si="1598"/>
        <v>0</v>
      </c>
      <c r="HZ598" s="222">
        <f t="shared" si="1599"/>
        <v>0</v>
      </c>
      <c r="IA598" s="222">
        <f t="shared" si="1600"/>
        <v>0</v>
      </c>
      <c r="IB598" s="222">
        <f t="shared" si="1601"/>
        <v>0</v>
      </c>
      <c r="IC598" s="222">
        <f t="shared" si="1602"/>
        <v>0</v>
      </c>
      <c r="ID598" s="222">
        <f t="shared" si="1603"/>
        <v>0</v>
      </c>
      <c r="IE598" s="222">
        <f t="shared" si="1604"/>
        <v>0</v>
      </c>
      <c r="IF598" s="222">
        <f t="shared" si="1605"/>
        <v>0</v>
      </c>
      <c r="IG598" s="222">
        <f t="shared" si="1606"/>
        <v>0</v>
      </c>
      <c r="IH598" s="222">
        <f t="shared" si="1607"/>
        <v>0</v>
      </c>
      <c r="II598" s="222">
        <f t="shared" si="1608"/>
        <v>0</v>
      </c>
      <c r="IJ598" s="222">
        <f t="shared" si="1609"/>
        <v>0</v>
      </c>
      <c r="IK598" s="222">
        <f t="shared" si="1610"/>
        <v>0</v>
      </c>
      <c r="IL598" s="222">
        <f t="shared" si="1611"/>
        <v>0</v>
      </c>
      <c r="IM598" s="222">
        <f t="shared" si="1612"/>
        <v>0</v>
      </c>
      <c r="IN598" s="222">
        <f t="shared" si="1613"/>
        <v>0</v>
      </c>
      <c r="IO598" s="222">
        <f t="shared" si="1614"/>
        <v>0</v>
      </c>
      <c r="IP598" s="222">
        <f t="shared" si="1615"/>
        <v>0</v>
      </c>
      <c r="IQ598" s="222">
        <f t="shared" si="1616"/>
        <v>0</v>
      </c>
      <c r="IR598" s="222">
        <f t="shared" si="1617"/>
        <v>0</v>
      </c>
      <c r="IS598" s="222">
        <f t="shared" si="1618"/>
        <v>0</v>
      </c>
      <c r="IT598" s="222">
        <f t="shared" si="1619"/>
        <v>0</v>
      </c>
      <c r="IU598" s="222">
        <f t="shared" si="1620"/>
        <v>0</v>
      </c>
      <c r="IV598" s="222">
        <f t="shared" si="1621"/>
        <v>0</v>
      </c>
      <c r="IW598" s="222">
        <f t="shared" si="1622"/>
        <v>0</v>
      </c>
      <c r="IX598" s="222">
        <f t="shared" si="1623"/>
        <v>0</v>
      </c>
      <c r="IY598" s="222">
        <f t="shared" si="1624"/>
        <v>0</v>
      </c>
      <c r="IZ598" s="222">
        <f t="shared" si="1625"/>
        <v>0</v>
      </c>
      <c r="JA598" s="222">
        <f t="shared" si="1626"/>
        <v>0</v>
      </c>
      <c r="JB598" s="222">
        <f t="shared" si="1627"/>
        <v>0</v>
      </c>
    </row>
    <row r="599" spans="2:262">
      <c r="B599" s="230">
        <v>238</v>
      </c>
      <c r="C599" s="229">
        <f t="shared" si="1628"/>
        <v>4.6484374999999868E-3</v>
      </c>
      <c r="D599" s="226">
        <f t="shared" ca="1" si="1371"/>
        <v>24.621699770888128</v>
      </c>
      <c r="E599" s="225">
        <f ca="1">IJ361</f>
        <v>0.62169977088812856</v>
      </c>
      <c r="F599" s="224">
        <v>238</v>
      </c>
      <c r="G599" s="222">
        <f t="shared" si="1372"/>
        <v>0</v>
      </c>
      <c r="H599" s="222">
        <f t="shared" si="1373"/>
        <v>0</v>
      </c>
      <c r="I599" s="222">
        <f t="shared" si="1374"/>
        <v>0</v>
      </c>
      <c r="J599" s="222">
        <f t="shared" si="1375"/>
        <v>0</v>
      </c>
      <c r="K599" s="222">
        <f t="shared" si="1376"/>
        <v>0</v>
      </c>
      <c r="L599" s="222">
        <f t="shared" si="1377"/>
        <v>0</v>
      </c>
      <c r="M599" s="222">
        <f t="shared" si="1378"/>
        <v>0</v>
      </c>
      <c r="N599" s="222">
        <f t="shared" si="1379"/>
        <v>0</v>
      </c>
      <c r="O599" s="222">
        <f t="shared" si="1380"/>
        <v>0</v>
      </c>
      <c r="P599" s="222">
        <f t="shared" si="1381"/>
        <v>0</v>
      </c>
      <c r="Q599" s="222">
        <f t="shared" si="1382"/>
        <v>0</v>
      </c>
      <c r="R599" s="222">
        <f t="shared" si="1383"/>
        <v>0</v>
      </c>
      <c r="S599" s="222">
        <f t="shared" si="1384"/>
        <v>0</v>
      </c>
      <c r="T599" s="222">
        <f t="shared" si="1385"/>
        <v>0</v>
      </c>
      <c r="U599" s="222">
        <f t="shared" si="1386"/>
        <v>0</v>
      </c>
      <c r="V599" s="222">
        <f t="shared" si="1387"/>
        <v>0</v>
      </c>
      <c r="W599" s="222">
        <f t="shared" si="1388"/>
        <v>0</v>
      </c>
      <c r="X599" s="222">
        <f t="shared" si="1389"/>
        <v>0</v>
      </c>
      <c r="Y599" s="222">
        <f t="shared" si="1390"/>
        <v>0</v>
      </c>
      <c r="Z599" s="222">
        <f t="shared" si="1391"/>
        <v>0</v>
      </c>
      <c r="AA599" s="222">
        <f t="shared" si="1392"/>
        <v>0</v>
      </c>
      <c r="AB599" s="222">
        <f t="shared" si="1393"/>
        <v>0</v>
      </c>
      <c r="AC599" s="222">
        <f t="shared" si="1394"/>
        <v>0</v>
      </c>
      <c r="AD599" s="222">
        <f t="shared" si="1395"/>
        <v>0</v>
      </c>
      <c r="AE599" s="222">
        <f t="shared" si="1396"/>
        <v>0</v>
      </c>
      <c r="AF599" s="222">
        <f t="shared" si="1397"/>
        <v>0</v>
      </c>
      <c r="AG599" s="222">
        <f t="shared" si="1398"/>
        <v>0</v>
      </c>
      <c r="AH599" s="222">
        <f t="shared" si="1399"/>
        <v>0</v>
      </c>
      <c r="AI599" s="222">
        <f t="shared" si="1400"/>
        <v>0</v>
      </c>
      <c r="AJ599" s="222">
        <f t="shared" si="1401"/>
        <v>0</v>
      </c>
      <c r="AK599" s="222">
        <f t="shared" si="1402"/>
        <v>0</v>
      </c>
      <c r="AL599" s="222">
        <f t="shared" si="1403"/>
        <v>0</v>
      </c>
      <c r="AM599" s="222">
        <f t="shared" si="1404"/>
        <v>0</v>
      </c>
      <c r="AN599" s="222">
        <f t="shared" si="1405"/>
        <v>0</v>
      </c>
      <c r="AO599" s="222">
        <f t="shared" si="1406"/>
        <v>0</v>
      </c>
      <c r="AP599" s="222">
        <f t="shared" si="1407"/>
        <v>0</v>
      </c>
      <c r="AQ599" s="222">
        <f t="shared" si="1408"/>
        <v>0</v>
      </c>
      <c r="AR599" s="222">
        <f t="shared" si="1409"/>
        <v>0</v>
      </c>
      <c r="AS599" s="222">
        <f t="shared" si="1410"/>
        <v>0</v>
      </c>
      <c r="AT599" s="222">
        <f t="shared" si="1411"/>
        <v>0</v>
      </c>
      <c r="AU599" s="222">
        <f t="shared" si="1412"/>
        <v>0</v>
      </c>
      <c r="AV599" s="222">
        <f t="shared" si="1413"/>
        <v>0</v>
      </c>
      <c r="AW599" s="222">
        <f t="shared" si="1414"/>
        <v>0</v>
      </c>
      <c r="AX599" s="222">
        <f t="shared" si="1415"/>
        <v>0</v>
      </c>
      <c r="AY599" s="222">
        <f t="shared" si="1416"/>
        <v>0</v>
      </c>
      <c r="AZ599" s="222">
        <f t="shared" si="1417"/>
        <v>0</v>
      </c>
      <c r="BA599" s="222">
        <f t="shared" si="1418"/>
        <v>0</v>
      </c>
      <c r="BB599" s="222">
        <f t="shared" si="1419"/>
        <v>0</v>
      </c>
      <c r="BC599" s="222">
        <f t="shared" si="1420"/>
        <v>0</v>
      </c>
      <c r="BD599" s="222">
        <f t="shared" si="1421"/>
        <v>0</v>
      </c>
      <c r="BE599" s="222">
        <f t="shared" si="1422"/>
        <v>0</v>
      </c>
      <c r="BF599" s="222">
        <f t="shared" si="1423"/>
        <v>0</v>
      </c>
      <c r="BG599" s="222">
        <f t="shared" si="1424"/>
        <v>0</v>
      </c>
      <c r="BH599" s="222">
        <f t="shared" si="1425"/>
        <v>0</v>
      </c>
      <c r="BI599" s="222">
        <f t="shared" si="1426"/>
        <v>0</v>
      </c>
      <c r="BJ599" s="222">
        <f t="shared" si="1427"/>
        <v>0</v>
      </c>
      <c r="BK599" s="222">
        <f t="shared" si="1428"/>
        <v>0</v>
      </c>
      <c r="BL599" s="222">
        <f t="shared" si="1429"/>
        <v>0</v>
      </c>
      <c r="BM599" s="222">
        <f t="shared" si="1430"/>
        <v>0</v>
      </c>
      <c r="BN599" s="222">
        <f t="shared" si="1431"/>
        <v>0</v>
      </c>
      <c r="BO599" s="222">
        <f t="shared" si="1432"/>
        <v>0</v>
      </c>
      <c r="BP599" s="222">
        <f t="shared" si="1433"/>
        <v>0</v>
      </c>
      <c r="BQ599" s="222">
        <f t="shared" si="1434"/>
        <v>0</v>
      </c>
      <c r="BR599" s="222">
        <f t="shared" si="1435"/>
        <v>0</v>
      </c>
      <c r="BS599" s="222">
        <f t="shared" si="1436"/>
        <v>0</v>
      </c>
      <c r="BT599" s="222">
        <f t="shared" si="1437"/>
        <v>0</v>
      </c>
      <c r="BU599" s="222">
        <f t="shared" si="1438"/>
        <v>0</v>
      </c>
      <c r="BV599" s="222">
        <f t="shared" si="1439"/>
        <v>0</v>
      </c>
      <c r="BW599" s="222">
        <f t="shared" si="1440"/>
        <v>0</v>
      </c>
      <c r="BX599" s="222">
        <f t="shared" si="1441"/>
        <v>0</v>
      </c>
      <c r="BY599" s="222">
        <f t="shared" si="1442"/>
        <v>0</v>
      </c>
      <c r="BZ599" s="222">
        <f t="shared" si="1443"/>
        <v>0</v>
      </c>
      <c r="CA599" s="222">
        <f t="shared" si="1444"/>
        <v>0</v>
      </c>
      <c r="CB599" s="222">
        <f t="shared" si="1445"/>
        <v>0</v>
      </c>
      <c r="CC599" s="222">
        <f t="shared" si="1446"/>
        <v>0</v>
      </c>
      <c r="CD599" s="222">
        <f t="shared" si="1447"/>
        <v>0</v>
      </c>
      <c r="CE599" s="222">
        <f t="shared" si="1448"/>
        <v>0</v>
      </c>
      <c r="CF599" s="222">
        <f t="shared" si="1449"/>
        <v>0</v>
      </c>
      <c r="CG599" s="222">
        <f t="shared" si="1450"/>
        <v>0</v>
      </c>
      <c r="CH599" s="222">
        <f t="shared" si="1451"/>
        <v>0</v>
      </c>
      <c r="CI599" s="222">
        <f t="shared" si="1452"/>
        <v>0</v>
      </c>
      <c r="CJ599" s="222">
        <f t="shared" si="1453"/>
        <v>0</v>
      </c>
      <c r="CK599" s="222">
        <f t="shared" si="1454"/>
        <v>0</v>
      </c>
      <c r="CL599" s="222">
        <f t="shared" si="1455"/>
        <v>0</v>
      </c>
      <c r="CM599" s="222">
        <f t="shared" si="1456"/>
        <v>0</v>
      </c>
      <c r="CN599" s="222">
        <f t="shared" si="1457"/>
        <v>0</v>
      </c>
      <c r="CO599" s="222">
        <f t="shared" si="1458"/>
        <v>0</v>
      </c>
      <c r="CP599" s="222">
        <f t="shared" si="1459"/>
        <v>0</v>
      </c>
      <c r="CQ599" s="222">
        <f t="shared" si="1460"/>
        <v>0</v>
      </c>
      <c r="CR599" s="222">
        <f t="shared" si="1461"/>
        <v>0</v>
      </c>
      <c r="CS599" s="222">
        <f t="shared" si="1462"/>
        <v>0</v>
      </c>
      <c r="CT599" s="222">
        <f t="shared" si="1463"/>
        <v>0</v>
      </c>
      <c r="CU599" s="222">
        <f t="shared" si="1464"/>
        <v>0</v>
      </c>
      <c r="CV599" s="222">
        <f t="shared" si="1465"/>
        <v>0</v>
      </c>
      <c r="CW599" s="222">
        <f t="shared" si="1466"/>
        <v>0</v>
      </c>
      <c r="CX599" s="222">
        <f t="shared" si="1467"/>
        <v>0</v>
      </c>
      <c r="CY599" s="222">
        <f t="shared" si="1468"/>
        <v>0</v>
      </c>
      <c r="CZ599" s="222">
        <f t="shared" si="1469"/>
        <v>0</v>
      </c>
      <c r="DA599" s="222">
        <f t="shared" si="1470"/>
        <v>0</v>
      </c>
      <c r="DB599" s="222">
        <f t="shared" si="1471"/>
        <v>0</v>
      </c>
      <c r="DC599" s="222">
        <f t="shared" si="1472"/>
        <v>0</v>
      </c>
      <c r="DD599" s="222">
        <f t="shared" si="1473"/>
        <v>0</v>
      </c>
      <c r="DE599" s="222">
        <f t="shared" si="1474"/>
        <v>0</v>
      </c>
      <c r="DF599" s="222">
        <f t="shared" si="1475"/>
        <v>0</v>
      </c>
      <c r="DG599" s="222">
        <f t="shared" si="1476"/>
        <v>0</v>
      </c>
      <c r="DH599" s="222">
        <f t="shared" si="1477"/>
        <v>0</v>
      </c>
      <c r="DI599" s="222">
        <f t="shared" si="1478"/>
        <v>0</v>
      </c>
      <c r="DJ599" s="222">
        <f t="shared" si="1479"/>
        <v>0</v>
      </c>
      <c r="DK599" s="222">
        <f t="shared" si="1480"/>
        <v>0</v>
      </c>
      <c r="DL599" s="222">
        <f t="shared" si="1481"/>
        <v>0</v>
      </c>
      <c r="DM599" s="222">
        <f t="shared" si="1482"/>
        <v>0</v>
      </c>
      <c r="DN599" s="222">
        <f t="shared" si="1483"/>
        <v>0</v>
      </c>
      <c r="DO599" s="222">
        <f t="shared" si="1484"/>
        <v>0</v>
      </c>
      <c r="DP599" s="222">
        <f t="shared" si="1485"/>
        <v>0</v>
      </c>
      <c r="DQ599" s="222">
        <f t="shared" si="1486"/>
        <v>0</v>
      </c>
      <c r="DR599" s="222">
        <f t="shared" si="1487"/>
        <v>0</v>
      </c>
      <c r="DS599" s="222">
        <f t="shared" si="1488"/>
        <v>0</v>
      </c>
      <c r="DT599" s="222">
        <f t="shared" si="1489"/>
        <v>0</v>
      </c>
      <c r="DU599" s="222">
        <f t="shared" si="1490"/>
        <v>0</v>
      </c>
      <c r="DV599" s="222">
        <f t="shared" si="1491"/>
        <v>0</v>
      </c>
      <c r="DW599" s="222">
        <f t="shared" si="1492"/>
        <v>0</v>
      </c>
      <c r="DX599" s="222">
        <f t="shared" si="1493"/>
        <v>0</v>
      </c>
      <c r="DY599" s="222">
        <f t="shared" si="1494"/>
        <v>0</v>
      </c>
      <c r="DZ599" s="222">
        <f t="shared" si="1495"/>
        <v>0</v>
      </c>
      <c r="EA599" s="222">
        <f t="shared" si="1496"/>
        <v>0</v>
      </c>
      <c r="EB599" s="222">
        <f t="shared" si="1497"/>
        <v>0</v>
      </c>
      <c r="EC599" s="222">
        <f t="shared" si="1498"/>
        <v>0</v>
      </c>
      <c r="ED599" s="222">
        <f t="shared" si="1499"/>
        <v>0</v>
      </c>
      <c r="EE599" s="222">
        <f t="shared" si="1500"/>
        <v>0</v>
      </c>
      <c r="EF599" s="222">
        <f t="shared" si="1501"/>
        <v>0</v>
      </c>
      <c r="EG599" s="222">
        <f t="shared" si="1502"/>
        <v>0</v>
      </c>
      <c r="EH599" s="222">
        <f t="shared" si="1503"/>
        <v>0</v>
      </c>
      <c r="EI599" s="222">
        <f t="shared" si="1504"/>
        <v>0</v>
      </c>
      <c r="EJ599" s="222">
        <f t="shared" si="1505"/>
        <v>0</v>
      </c>
      <c r="EK599" s="222">
        <f t="shared" si="1506"/>
        <v>0</v>
      </c>
      <c r="EL599" s="222">
        <f t="shared" si="1507"/>
        <v>0</v>
      </c>
      <c r="EM599" s="222">
        <f t="shared" si="1508"/>
        <v>0</v>
      </c>
      <c r="EN599" s="222">
        <f t="shared" si="1509"/>
        <v>0</v>
      </c>
      <c r="EO599" s="222">
        <f t="shared" si="1510"/>
        <v>0</v>
      </c>
      <c r="EP599" s="222">
        <f t="shared" si="1511"/>
        <v>0</v>
      </c>
      <c r="EQ599" s="222">
        <f t="shared" si="1512"/>
        <v>0</v>
      </c>
      <c r="ER599" s="222">
        <f t="shared" si="1513"/>
        <v>0</v>
      </c>
      <c r="ES599" s="222">
        <f t="shared" si="1514"/>
        <v>0</v>
      </c>
      <c r="ET599" s="222">
        <f t="shared" si="1515"/>
        <v>0</v>
      </c>
      <c r="EU599" s="222">
        <f t="shared" si="1516"/>
        <v>0</v>
      </c>
      <c r="EV599" s="222">
        <f t="shared" si="1517"/>
        <v>0</v>
      </c>
      <c r="EW599" s="222">
        <f t="shared" si="1518"/>
        <v>0</v>
      </c>
      <c r="EX599" s="222">
        <f t="shared" si="1519"/>
        <v>0</v>
      </c>
      <c r="EY599" s="222">
        <f t="shared" si="1520"/>
        <v>0</v>
      </c>
      <c r="EZ599" s="222">
        <f t="shared" si="1521"/>
        <v>0</v>
      </c>
      <c r="FA599" s="222">
        <f t="shared" si="1522"/>
        <v>0</v>
      </c>
      <c r="FB599" s="222">
        <f t="shared" si="1523"/>
        <v>0</v>
      </c>
      <c r="FC599" s="222">
        <f t="shared" si="1524"/>
        <v>0</v>
      </c>
      <c r="FD599" s="222">
        <f t="shared" si="1525"/>
        <v>0</v>
      </c>
      <c r="FE599" s="222">
        <f t="shared" si="1526"/>
        <v>0</v>
      </c>
      <c r="FF599" s="222">
        <f t="shared" si="1527"/>
        <v>0</v>
      </c>
      <c r="FG599" s="222">
        <f t="shared" si="1528"/>
        <v>0</v>
      </c>
      <c r="FH599" s="222">
        <f t="shared" si="1529"/>
        <v>0</v>
      </c>
      <c r="FI599" s="222">
        <f t="shared" si="1530"/>
        <v>0</v>
      </c>
      <c r="FJ599" s="222">
        <f t="shared" si="1531"/>
        <v>0</v>
      </c>
      <c r="FK599" s="222">
        <f t="shared" si="1532"/>
        <v>0</v>
      </c>
      <c r="FL599" s="222">
        <f t="shared" si="1533"/>
        <v>0</v>
      </c>
      <c r="FM599" s="222">
        <f t="shared" si="1534"/>
        <v>0</v>
      </c>
      <c r="FN599" s="222">
        <f t="shared" si="1535"/>
        <v>0</v>
      </c>
      <c r="FO599" s="222">
        <f t="shared" si="1536"/>
        <v>0</v>
      </c>
      <c r="FP599" s="222">
        <f t="shared" si="1537"/>
        <v>0</v>
      </c>
      <c r="FQ599" s="222">
        <f t="shared" si="1538"/>
        <v>0</v>
      </c>
      <c r="FR599" s="222">
        <f t="shared" si="1539"/>
        <v>0</v>
      </c>
      <c r="FS599" s="222">
        <f t="shared" si="1540"/>
        <v>0</v>
      </c>
      <c r="FT599" s="222">
        <f t="shared" si="1541"/>
        <v>0</v>
      </c>
      <c r="FU599" s="222">
        <f t="shared" si="1542"/>
        <v>0</v>
      </c>
      <c r="FV599" s="222">
        <f t="shared" si="1543"/>
        <v>0</v>
      </c>
      <c r="FW599" s="222">
        <f t="shared" si="1544"/>
        <v>0</v>
      </c>
      <c r="FX599" s="222">
        <f t="shared" si="1545"/>
        <v>0</v>
      </c>
      <c r="FY599" s="222">
        <f t="shared" si="1546"/>
        <v>0</v>
      </c>
      <c r="FZ599" s="222">
        <f t="shared" si="1547"/>
        <v>0</v>
      </c>
      <c r="GA599" s="222">
        <f t="shared" si="1548"/>
        <v>0</v>
      </c>
      <c r="GB599" s="222">
        <f t="shared" si="1549"/>
        <v>0</v>
      </c>
      <c r="GC599" s="222">
        <f t="shared" si="1550"/>
        <v>0</v>
      </c>
      <c r="GD599" s="222">
        <f t="shared" si="1551"/>
        <v>0</v>
      </c>
      <c r="GE599" s="222">
        <f t="shared" si="1552"/>
        <v>0</v>
      </c>
      <c r="GF599" s="222">
        <f t="shared" si="1553"/>
        <v>0</v>
      </c>
      <c r="GG599" s="222">
        <f t="shared" si="1554"/>
        <v>0</v>
      </c>
      <c r="GH599" s="222">
        <f t="shared" si="1555"/>
        <v>0</v>
      </c>
      <c r="GI599" s="222">
        <f t="shared" si="1556"/>
        <v>0</v>
      </c>
      <c r="GJ599" s="222">
        <f t="shared" si="1557"/>
        <v>0</v>
      </c>
      <c r="GK599" s="222">
        <f t="shared" si="1558"/>
        <v>0</v>
      </c>
      <c r="GL599" s="222">
        <f t="shared" si="1559"/>
        <v>0</v>
      </c>
      <c r="GM599" s="222">
        <f t="shared" si="1560"/>
        <v>0</v>
      </c>
      <c r="GN599" s="222">
        <f t="shared" si="1561"/>
        <v>0</v>
      </c>
      <c r="GO599" s="222">
        <f t="shared" si="1562"/>
        <v>0</v>
      </c>
      <c r="GP599" s="222">
        <f t="shared" si="1563"/>
        <v>0</v>
      </c>
      <c r="GQ599" s="222">
        <f t="shared" si="1564"/>
        <v>0</v>
      </c>
      <c r="GR599" s="222">
        <f t="shared" si="1565"/>
        <v>0</v>
      </c>
      <c r="GS599" s="222">
        <f t="shared" si="1566"/>
        <v>0</v>
      </c>
      <c r="GT599" s="222">
        <f t="shared" si="1567"/>
        <v>0</v>
      </c>
      <c r="GU599" s="222">
        <f t="shared" si="1568"/>
        <v>0</v>
      </c>
      <c r="GV599" s="222">
        <f t="shared" si="1569"/>
        <v>0</v>
      </c>
      <c r="GW599" s="222">
        <f t="shared" si="1570"/>
        <v>0</v>
      </c>
      <c r="GX599" s="222">
        <f t="shared" si="1571"/>
        <v>0</v>
      </c>
      <c r="GY599" s="222">
        <f t="shared" si="1572"/>
        <v>0</v>
      </c>
      <c r="GZ599" s="222">
        <f t="shared" si="1573"/>
        <v>0</v>
      </c>
      <c r="HA599" s="222">
        <f t="shared" si="1574"/>
        <v>0</v>
      </c>
      <c r="HB599" s="222">
        <f t="shared" si="1575"/>
        <v>0</v>
      </c>
      <c r="HC599" s="222">
        <f t="shared" si="1576"/>
        <v>0</v>
      </c>
      <c r="HD599" s="222">
        <f t="shared" si="1577"/>
        <v>0</v>
      </c>
      <c r="HE599" s="222">
        <f t="shared" si="1578"/>
        <v>0</v>
      </c>
      <c r="HF599" s="222">
        <f t="shared" si="1579"/>
        <v>0</v>
      </c>
      <c r="HG599" s="222">
        <f t="shared" si="1580"/>
        <v>0</v>
      </c>
      <c r="HH599" s="222">
        <f t="shared" si="1581"/>
        <v>0</v>
      </c>
      <c r="HI599" s="222">
        <f t="shared" si="1582"/>
        <v>0</v>
      </c>
      <c r="HJ599" s="222">
        <f t="shared" si="1583"/>
        <v>0</v>
      </c>
      <c r="HK599" s="222">
        <f t="shared" si="1584"/>
        <v>0</v>
      </c>
      <c r="HL599" s="222">
        <f t="shared" si="1585"/>
        <v>0</v>
      </c>
      <c r="HM599" s="222">
        <f t="shared" si="1586"/>
        <v>0</v>
      </c>
      <c r="HN599" s="222">
        <f t="shared" si="1587"/>
        <v>0</v>
      </c>
      <c r="HO599" s="222">
        <f t="shared" si="1588"/>
        <v>0</v>
      </c>
      <c r="HP599" s="222">
        <f t="shared" si="1589"/>
        <v>0</v>
      </c>
      <c r="HQ599" s="222">
        <f t="shared" si="1590"/>
        <v>0</v>
      </c>
      <c r="HR599" s="222">
        <f t="shared" si="1591"/>
        <v>0</v>
      </c>
      <c r="HS599" s="222">
        <f t="shared" si="1592"/>
        <v>0</v>
      </c>
      <c r="HT599" s="222">
        <f t="shared" si="1593"/>
        <v>0</v>
      </c>
      <c r="HU599" s="222">
        <f t="shared" si="1594"/>
        <v>0</v>
      </c>
      <c r="HV599" s="222">
        <f t="shared" si="1595"/>
        <v>0</v>
      </c>
      <c r="HW599" s="222">
        <f t="shared" si="1596"/>
        <v>0</v>
      </c>
      <c r="HX599" s="222">
        <f t="shared" si="1597"/>
        <v>0</v>
      </c>
      <c r="HY599" s="222">
        <f t="shared" si="1598"/>
        <v>0</v>
      </c>
      <c r="HZ599" s="222">
        <f t="shared" si="1599"/>
        <v>0</v>
      </c>
      <c r="IA599" s="222">
        <f t="shared" si="1600"/>
        <v>0</v>
      </c>
      <c r="IB599" s="222">
        <f t="shared" si="1601"/>
        <v>0</v>
      </c>
      <c r="IC599" s="222">
        <f t="shared" si="1602"/>
        <v>0</v>
      </c>
      <c r="ID599" s="222">
        <f t="shared" si="1603"/>
        <v>0</v>
      </c>
      <c r="IE599" s="222">
        <f t="shared" si="1604"/>
        <v>0</v>
      </c>
      <c r="IF599" s="222">
        <f t="shared" si="1605"/>
        <v>0</v>
      </c>
      <c r="IG599" s="222">
        <f t="shared" si="1606"/>
        <v>0</v>
      </c>
      <c r="IH599" s="222">
        <f t="shared" si="1607"/>
        <v>0</v>
      </c>
      <c r="II599" s="222">
        <f t="shared" si="1608"/>
        <v>0</v>
      </c>
      <c r="IJ599" s="222">
        <f t="shared" si="1609"/>
        <v>0</v>
      </c>
      <c r="IK599" s="222">
        <f t="shared" si="1610"/>
        <v>0</v>
      </c>
      <c r="IL599" s="222">
        <f t="shared" si="1611"/>
        <v>0</v>
      </c>
      <c r="IM599" s="222">
        <f t="shared" si="1612"/>
        <v>0</v>
      </c>
      <c r="IN599" s="222">
        <f t="shared" si="1613"/>
        <v>0</v>
      </c>
      <c r="IO599" s="222">
        <f t="shared" si="1614"/>
        <v>0</v>
      </c>
      <c r="IP599" s="222">
        <f t="shared" si="1615"/>
        <v>0</v>
      </c>
      <c r="IQ599" s="222">
        <f t="shared" si="1616"/>
        <v>0</v>
      </c>
      <c r="IR599" s="222">
        <f t="shared" si="1617"/>
        <v>0</v>
      </c>
      <c r="IS599" s="222">
        <f t="shared" si="1618"/>
        <v>0</v>
      </c>
      <c r="IT599" s="222">
        <f t="shared" si="1619"/>
        <v>0</v>
      </c>
      <c r="IU599" s="222">
        <f t="shared" si="1620"/>
        <v>0</v>
      </c>
      <c r="IV599" s="222">
        <f t="shared" si="1621"/>
        <v>0</v>
      </c>
      <c r="IW599" s="222">
        <f t="shared" si="1622"/>
        <v>0</v>
      </c>
      <c r="IX599" s="222">
        <f t="shared" si="1623"/>
        <v>0</v>
      </c>
      <c r="IY599" s="222">
        <f t="shared" si="1624"/>
        <v>0</v>
      </c>
      <c r="IZ599" s="222">
        <f t="shared" si="1625"/>
        <v>0</v>
      </c>
      <c r="JA599" s="222">
        <f t="shared" si="1626"/>
        <v>0</v>
      </c>
      <c r="JB599" s="222">
        <f t="shared" si="1627"/>
        <v>0</v>
      </c>
    </row>
    <row r="600" spans="2:262">
      <c r="B600" s="230">
        <v>239</v>
      </c>
      <c r="C600" s="229">
        <f t="shared" si="1628"/>
        <v>4.6679687499999864E-3</v>
      </c>
      <c r="D600" s="226">
        <f t="shared" ca="1" si="1371"/>
        <v>24.627262822309596</v>
      </c>
      <c r="E600" s="225">
        <f ca="1">IK361</f>
        <v>0.6272628223095974</v>
      </c>
      <c r="F600" s="224">
        <v>239</v>
      </c>
      <c r="G600" s="222">
        <f t="shared" si="1372"/>
        <v>0</v>
      </c>
      <c r="H600" s="222">
        <f t="shared" si="1373"/>
        <v>0</v>
      </c>
      <c r="I600" s="222">
        <f t="shared" si="1374"/>
        <v>0</v>
      </c>
      <c r="J600" s="222">
        <f t="shared" si="1375"/>
        <v>0</v>
      </c>
      <c r="K600" s="222">
        <f t="shared" si="1376"/>
        <v>0</v>
      </c>
      <c r="L600" s="222">
        <f t="shared" si="1377"/>
        <v>0</v>
      </c>
      <c r="M600" s="222">
        <f t="shared" si="1378"/>
        <v>0</v>
      </c>
      <c r="N600" s="222">
        <f t="shared" si="1379"/>
        <v>0</v>
      </c>
      <c r="O600" s="222">
        <f t="shared" si="1380"/>
        <v>0</v>
      </c>
      <c r="P600" s="222">
        <f t="shared" si="1381"/>
        <v>0</v>
      </c>
      <c r="Q600" s="222">
        <f t="shared" si="1382"/>
        <v>0</v>
      </c>
      <c r="R600" s="222">
        <f t="shared" si="1383"/>
        <v>0</v>
      </c>
      <c r="S600" s="222">
        <f t="shared" si="1384"/>
        <v>0</v>
      </c>
      <c r="T600" s="222">
        <f t="shared" si="1385"/>
        <v>0</v>
      </c>
      <c r="U600" s="222">
        <f t="shared" si="1386"/>
        <v>0</v>
      </c>
      <c r="V600" s="222">
        <f t="shared" si="1387"/>
        <v>0</v>
      </c>
      <c r="W600" s="222">
        <f t="shared" si="1388"/>
        <v>0</v>
      </c>
      <c r="X600" s="222">
        <f t="shared" si="1389"/>
        <v>0</v>
      </c>
      <c r="Y600" s="222">
        <f t="shared" si="1390"/>
        <v>0</v>
      </c>
      <c r="Z600" s="222">
        <f t="shared" si="1391"/>
        <v>0</v>
      </c>
      <c r="AA600" s="222">
        <f t="shared" si="1392"/>
        <v>0</v>
      </c>
      <c r="AB600" s="222">
        <f t="shared" si="1393"/>
        <v>0</v>
      </c>
      <c r="AC600" s="222">
        <f t="shared" si="1394"/>
        <v>0</v>
      </c>
      <c r="AD600" s="222">
        <f t="shared" si="1395"/>
        <v>0</v>
      </c>
      <c r="AE600" s="222">
        <f t="shared" si="1396"/>
        <v>0</v>
      </c>
      <c r="AF600" s="222">
        <f t="shared" si="1397"/>
        <v>0</v>
      </c>
      <c r="AG600" s="222">
        <f t="shared" si="1398"/>
        <v>0</v>
      </c>
      <c r="AH600" s="222">
        <f t="shared" si="1399"/>
        <v>0</v>
      </c>
      <c r="AI600" s="222">
        <f t="shared" si="1400"/>
        <v>0</v>
      </c>
      <c r="AJ600" s="222">
        <f t="shared" si="1401"/>
        <v>0</v>
      </c>
      <c r="AK600" s="222">
        <f t="shared" si="1402"/>
        <v>0</v>
      </c>
      <c r="AL600" s="222">
        <f t="shared" si="1403"/>
        <v>0</v>
      </c>
      <c r="AM600" s="222">
        <f t="shared" si="1404"/>
        <v>0</v>
      </c>
      <c r="AN600" s="222">
        <f t="shared" si="1405"/>
        <v>0</v>
      </c>
      <c r="AO600" s="222">
        <f t="shared" si="1406"/>
        <v>0</v>
      </c>
      <c r="AP600" s="222">
        <f t="shared" si="1407"/>
        <v>0</v>
      </c>
      <c r="AQ600" s="222">
        <f t="shared" si="1408"/>
        <v>0</v>
      </c>
      <c r="AR600" s="222">
        <f t="shared" si="1409"/>
        <v>0</v>
      </c>
      <c r="AS600" s="222">
        <f t="shared" si="1410"/>
        <v>0</v>
      </c>
      <c r="AT600" s="222">
        <f t="shared" si="1411"/>
        <v>0</v>
      </c>
      <c r="AU600" s="222">
        <f t="shared" si="1412"/>
        <v>0</v>
      </c>
      <c r="AV600" s="222">
        <f t="shared" si="1413"/>
        <v>0</v>
      </c>
      <c r="AW600" s="222">
        <f t="shared" si="1414"/>
        <v>0</v>
      </c>
      <c r="AX600" s="222">
        <f t="shared" si="1415"/>
        <v>0</v>
      </c>
      <c r="AY600" s="222">
        <f t="shared" si="1416"/>
        <v>0</v>
      </c>
      <c r="AZ600" s="222">
        <f t="shared" si="1417"/>
        <v>0</v>
      </c>
      <c r="BA600" s="222">
        <f t="shared" si="1418"/>
        <v>0</v>
      </c>
      <c r="BB600" s="222">
        <f t="shared" si="1419"/>
        <v>0</v>
      </c>
      <c r="BC600" s="222">
        <f t="shared" si="1420"/>
        <v>0</v>
      </c>
      <c r="BD600" s="222">
        <f t="shared" si="1421"/>
        <v>0</v>
      </c>
      <c r="BE600" s="222">
        <f t="shared" si="1422"/>
        <v>0</v>
      </c>
      <c r="BF600" s="222">
        <f t="shared" si="1423"/>
        <v>0</v>
      </c>
      <c r="BG600" s="222">
        <f t="shared" si="1424"/>
        <v>0</v>
      </c>
      <c r="BH600" s="222">
        <f t="shared" si="1425"/>
        <v>0</v>
      </c>
      <c r="BI600" s="222">
        <f t="shared" si="1426"/>
        <v>0</v>
      </c>
      <c r="BJ600" s="222">
        <f t="shared" si="1427"/>
        <v>0</v>
      </c>
      <c r="BK600" s="222">
        <f t="shared" si="1428"/>
        <v>0</v>
      </c>
      <c r="BL600" s="222">
        <f t="shared" si="1429"/>
        <v>0</v>
      </c>
      <c r="BM600" s="222">
        <f t="shared" si="1430"/>
        <v>0</v>
      </c>
      <c r="BN600" s="222">
        <f t="shared" si="1431"/>
        <v>0</v>
      </c>
      <c r="BO600" s="222">
        <f t="shared" si="1432"/>
        <v>0</v>
      </c>
      <c r="BP600" s="222">
        <f t="shared" si="1433"/>
        <v>0</v>
      </c>
      <c r="BQ600" s="222">
        <f t="shared" si="1434"/>
        <v>0</v>
      </c>
      <c r="BR600" s="222">
        <f t="shared" si="1435"/>
        <v>0</v>
      </c>
      <c r="BS600" s="222">
        <f t="shared" si="1436"/>
        <v>0</v>
      </c>
      <c r="BT600" s="222">
        <f t="shared" si="1437"/>
        <v>0</v>
      </c>
      <c r="BU600" s="222">
        <f t="shared" si="1438"/>
        <v>0</v>
      </c>
      <c r="BV600" s="222">
        <f t="shared" si="1439"/>
        <v>0</v>
      </c>
      <c r="BW600" s="222">
        <f t="shared" si="1440"/>
        <v>0</v>
      </c>
      <c r="BX600" s="222">
        <f t="shared" si="1441"/>
        <v>0</v>
      </c>
      <c r="BY600" s="222">
        <f t="shared" si="1442"/>
        <v>0</v>
      </c>
      <c r="BZ600" s="222">
        <f t="shared" si="1443"/>
        <v>0</v>
      </c>
      <c r="CA600" s="222">
        <f t="shared" si="1444"/>
        <v>0</v>
      </c>
      <c r="CB600" s="222">
        <f t="shared" si="1445"/>
        <v>0</v>
      </c>
      <c r="CC600" s="222">
        <f t="shared" si="1446"/>
        <v>0</v>
      </c>
      <c r="CD600" s="222">
        <f t="shared" si="1447"/>
        <v>0</v>
      </c>
      <c r="CE600" s="222">
        <f t="shared" si="1448"/>
        <v>0</v>
      </c>
      <c r="CF600" s="222">
        <f t="shared" si="1449"/>
        <v>0</v>
      </c>
      <c r="CG600" s="222">
        <f t="shared" si="1450"/>
        <v>0</v>
      </c>
      <c r="CH600" s="222">
        <f t="shared" si="1451"/>
        <v>0</v>
      </c>
      <c r="CI600" s="222">
        <f t="shared" si="1452"/>
        <v>0</v>
      </c>
      <c r="CJ600" s="222">
        <f t="shared" si="1453"/>
        <v>0</v>
      </c>
      <c r="CK600" s="222">
        <f t="shared" si="1454"/>
        <v>0</v>
      </c>
      <c r="CL600" s="222">
        <f t="shared" si="1455"/>
        <v>0</v>
      </c>
      <c r="CM600" s="222">
        <f t="shared" si="1456"/>
        <v>0</v>
      </c>
      <c r="CN600" s="222">
        <f t="shared" si="1457"/>
        <v>0</v>
      </c>
      <c r="CO600" s="222">
        <f t="shared" si="1458"/>
        <v>0</v>
      </c>
      <c r="CP600" s="222">
        <f t="shared" si="1459"/>
        <v>0</v>
      </c>
      <c r="CQ600" s="222">
        <f t="shared" si="1460"/>
        <v>0</v>
      </c>
      <c r="CR600" s="222">
        <f t="shared" si="1461"/>
        <v>0</v>
      </c>
      <c r="CS600" s="222">
        <f t="shared" si="1462"/>
        <v>0</v>
      </c>
      <c r="CT600" s="222">
        <f t="shared" si="1463"/>
        <v>0</v>
      </c>
      <c r="CU600" s="222">
        <f t="shared" si="1464"/>
        <v>0</v>
      </c>
      <c r="CV600" s="222">
        <f t="shared" si="1465"/>
        <v>0</v>
      </c>
      <c r="CW600" s="222">
        <f t="shared" si="1466"/>
        <v>0</v>
      </c>
      <c r="CX600" s="222">
        <f t="shared" si="1467"/>
        <v>0</v>
      </c>
      <c r="CY600" s="222">
        <f t="shared" si="1468"/>
        <v>0</v>
      </c>
      <c r="CZ600" s="222">
        <f t="shared" si="1469"/>
        <v>0</v>
      </c>
      <c r="DA600" s="222">
        <f t="shared" si="1470"/>
        <v>0</v>
      </c>
      <c r="DB600" s="222">
        <f t="shared" si="1471"/>
        <v>0</v>
      </c>
      <c r="DC600" s="222">
        <f t="shared" si="1472"/>
        <v>0</v>
      </c>
      <c r="DD600" s="222">
        <f t="shared" si="1473"/>
        <v>0</v>
      </c>
      <c r="DE600" s="222">
        <f t="shared" si="1474"/>
        <v>0</v>
      </c>
      <c r="DF600" s="222">
        <f t="shared" si="1475"/>
        <v>0</v>
      </c>
      <c r="DG600" s="222">
        <f t="shared" si="1476"/>
        <v>0</v>
      </c>
      <c r="DH600" s="222">
        <f t="shared" si="1477"/>
        <v>0</v>
      </c>
      <c r="DI600" s="222">
        <f t="shared" si="1478"/>
        <v>0</v>
      </c>
      <c r="DJ600" s="222">
        <f t="shared" si="1479"/>
        <v>0</v>
      </c>
      <c r="DK600" s="222">
        <f t="shared" si="1480"/>
        <v>0</v>
      </c>
      <c r="DL600" s="222">
        <f t="shared" si="1481"/>
        <v>0</v>
      </c>
      <c r="DM600" s="222">
        <f t="shared" si="1482"/>
        <v>0</v>
      </c>
      <c r="DN600" s="222">
        <f t="shared" si="1483"/>
        <v>0</v>
      </c>
      <c r="DO600" s="222">
        <f t="shared" si="1484"/>
        <v>0</v>
      </c>
      <c r="DP600" s="222">
        <f t="shared" si="1485"/>
        <v>0</v>
      </c>
      <c r="DQ600" s="222">
        <f t="shared" si="1486"/>
        <v>0</v>
      </c>
      <c r="DR600" s="222">
        <f t="shared" si="1487"/>
        <v>0</v>
      </c>
      <c r="DS600" s="222">
        <f t="shared" si="1488"/>
        <v>0</v>
      </c>
      <c r="DT600" s="222">
        <f t="shared" si="1489"/>
        <v>0</v>
      </c>
      <c r="DU600" s="222">
        <f t="shared" si="1490"/>
        <v>0</v>
      </c>
      <c r="DV600" s="222">
        <f t="shared" si="1491"/>
        <v>0</v>
      </c>
      <c r="DW600" s="222">
        <f t="shared" si="1492"/>
        <v>0</v>
      </c>
      <c r="DX600" s="222">
        <f t="shared" si="1493"/>
        <v>0</v>
      </c>
      <c r="DY600" s="222">
        <f t="shared" si="1494"/>
        <v>0</v>
      </c>
      <c r="DZ600" s="222">
        <f t="shared" si="1495"/>
        <v>0</v>
      </c>
      <c r="EA600" s="222">
        <f t="shared" si="1496"/>
        <v>0</v>
      </c>
      <c r="EB600" s="222">
        <f t="shared" si="1497"/>
        <v>0</v>
      </c>
      <c r="EC600" s="222">
        <f t="shared" si="1498"/>
        <v>0</v>
      </c>
      <c r="ED600" s="222">
        <f t="shared" si="1499"/>
        <v>0</v>
      </c>
      <c r="EE600" s="222">
        <f t="shared" si="1500"/>
        <v>0</v>
      </c>
      <c r="EF600" s="222">
        <f t="shared" si="1501"/>
        <v>0</v>
      </c>
      <c r="EG600" s="222">
        <f t="shared" si="1502"/>
        <v>0</v>
      </c>
      <c r="EH600" s="222">
        <f t="shared" si="1503"/>
        <v>0</v>
      </c>
      <c r="EI600" s="222">
        <f t="shared" si="1504"/>
        <v>0</v>
      </c>
      <c r="EJ600" s="222">
        <f t="shared" si="1505"/>
        <v>0</v>
      </c>
      <c r="EK600" s="222">
        <f t="shared" si="1506"/>
        <v>0</v>
      </c>
      <c r="EL600" s="222">
        <f t="shared" si="1507"/>
        <v>0</v>
      </c>
      <c r="EM600" s="222">
        <f t="shared" si="1508"/>
        <v>0</v>
      </c>
      <c r="EN600" s="222">
        <f t="shared" si="1509"/>
        <v>0</v>
      </c>
      <c r="EO600" s="222">
        <f t="shared" si="1510"/>
        <v>0</v>
      </c>
      <c r="EP600" s="222">
        <f t="shared" si="1511"/>
        <v>0</v>
      </c>
      <c r="EQ600" s="222">
        <f t="shared" si="1512"/>
        <v>0</v>
      </c>
      <c r="ER600" s="222">
        <f t="shared" si="1513"/>
        <v>0</v>
      </c>
      <c r="ES600" s="222">
        <f t="shared" si="1514"/>
        <v>0</v>
      </c>
      <c r="ET600" s="222">
        <f t="shared" si="1515"/>
        <v>0</v>
      </c>
      <c r="EU600" s="222">
        <f t="shared" si="1516"/>
        <v>0</v>
      </c>
      <c r="EV600" s="222">
        <f t="shared" si="1517"/>
        <v>0</v>
      </c>
      <c r="EW600" s="222">
        <f t="shared" si="1518"/>
        <v>0</v>
      </c>
      <c r="EX600" s="222">
        <f t="shared" si="1519"/>
        <v>0</v>
      </c>
      <c r="EY600" s="222">
        <f t="shared" si="1520"/>
        <v>0</v>
      </c>
      <c r="EZ600" s="222">
        <f t="shared" si="1521"/>
        <v>0</v>
      </c>
      <c r="FA600" s="222">
        <f t="shared" si="1522"/>
        <v>0</v>
      </c>
      <c r="FB600" s="222">
        <f t="shared" si="1523"/>
        <v>0</v>
      </c>
      <c r="FC600" s="222">
        <f t="shared" si="1524"/>
        <v>0</v>
      </c>
      <c r="FD600" s="222">
        <f t="shared" si="1525"/>
        <v>0</v>
      </c>
      <c r="FE600" s="222">
        <f t="shared" si="1526"/>
        <v>0</v>
      </c>
      <c r="FF600" s="222">
        <f t="shared" si="1527"/>
        <v>0</v>
      </c>
      <c r="FG600" s="222">
        <f t="shared" si="1528"/>
        <v>0</v>
      </c>
      <c r="FH600" s="222">
        <f t="shared" si="1529"/>
        <v>0</v>
      </c>
      <c r="FI600" s="222">
        <f t="shared" si="1530"/>
        <v>0</v>
      </c>
      <c r="FJ600" s="222">
        <f t="shared" si="1531"/>
        <v>0</v>
      </c>
      <c r="FK600" s="222">
        <f t="shared" si="1532"/>
        <v>0</v>
      </c>
      <c r="FL600" s="222">
        <f t="shared" si="1533"/>
        <v>0</v>
      </c>
      <c r="FM600" s="222">
        <f t="shared" si="1534"/>
        <v>0</v>
      </c>
      <c r="FN600" s="222">
        <f t="shared" si="1535"/>
        <v>0</v>
      </c>
      <c r="FO600" s="222">
        <f t="shared" si="1536"/>
        <v>0</v>
      </c>
      <c r="FP600" s="222">
        <f t="shared" si="1537"/>
        <v>0</v>
      </c>
      <c r="FQ600" s="222">
        <f t="shared" si="1538"/>
        <v>0</v>
      </c>
      <c r="FR600" s="222">
        <f t="shared" si="1539"/>
        <v>0</v>
      </c>
      <c r="FS600" s="222">
        <f t="shared" si="1540"/>
        <v>0</v>
      </c>
      <c r="FT600" s="222">
        <f t="shared" si="1541"/>
        <v>0</v>
      </c>
      <c r="FU600" s="222">
        <f t="shared" si="1542"/>
        <v>0</v>
      </c>
      <c r="FV600" s="222">
        <f t="shared" si="1543"/>
        <v>0</v>
      </c>
      <c r="FW600" s="222">
        <f t="shared" si="1544"/>
        <v>0</v>
      </c>
      <c r="FX600" s="222">
        <f t="shared" si="1545"/>
        <v>0</v>
      </c>
      <c r="FY600" s="222">
        <f t="shared" si="1546"/>
        <v>0</v>
      </c>
      <c r="FZ600" s="222">
        <f t="shared" si="1547"/>
        <v>0</v>
      </c>
      <c r="GA600" s="222">
        <f t="shared" si="1548"/>
        <v>0</v>
      </c>
      <c r="GB600" s="222">
        <f t="shared" si="1549"/>
        <v>0</v>
      </c>
      <c r="GC600" s="222">
        <f t="shared" si="1550"/>
        <v>0</v>
      </c>
      <c r="GD600" s="222">
        <f t="shared" si="1551"/>
        <v>0</v>
      </c>
      <c r="GE600" s="222">
        <f t="shared" si="1552"/>
        <v>0</v>
      </c>
      <c r="GF600" s="222">
        <f t="shared" si="1553"/>
        <v>0</v>
      </c>
      <c r="GG600" s="222">
        <f t="shared" si="1554"/>
        <v>0</v>
      </c>
      <c r="GH600" s="222">
        <f t="shared" si="1555"/>
        <v>0</v>
      </c>
      <c r="GI600" s="222">
        <f t="shared" si="1556"/>
        <v>0</v>
      </c>
      <c r="GJ600" s="222">
        <f t="shared" si="1557"/>
        <v>0</v>
      </c>
      <c r="GK600" s="222">
        <f t="shared" si="1558"/>
        <v>0</v>
      </c>
      <c r="GL600" s="222">
        <f t="shared" si="1559"/>
        <v>0</v>
      </c>
      <c r="GM600" s="222">
        <f t="shared" si="1560"/>
        <v>0</v>
      </c>
      <c r="GN600" s="222">
        <f t="shared" si="1561"/>
        <v>0</v>
      </c>
      <c r="GO600" s="222">
        <f t="shared" si="1562"/>
        <v>0</v>
      </c>
      <c r="GP600" s="222">
        <f t="shared" si="1563"/>
        <v>0</v>
      </c>
      <c r="GQ600" s="222">
        <f t="shared" si="1564"/>
        <v>0</v>
      </c>
      <c r="GR600" s="222">
        <f t="shared" si="1565"/>
        <v>0</v>
      </c>
      <c r="GS600" s="222">
        <f t="shared" si="1566"/>
        <v>0</v>
      </c>
      <c r="GT600" s="222">
        <f t="shared" si="1567"/>
        <v>0</v>
      </c>
      <c r="GU600" s="222">
        <f t="shared" si="1568"/>
        <v>0</v>
      </c>
      <c r="GV600" s="222">
        <f t="shared" si="1569"/>
        <v>0</v>
      </c>
      <c r="GW600" s="222">
        <f t="shared" si="1570"/>
        <v>0</v>
      </c>
      <c r="GX600" s="222">
        <f t="shared" si="1571"/>
        <v>0</v>
      </c>
      <c r="GY600" s="222">
        <f t="shared" si="1572"/>
        <v>0</v>
      </c>
      <c r="GZ600" s="222">
        <f t="shared" si="1573"/>
        <v>0</v>
      </c>
      <c r="HA600" s="222">
        <f t="shared" si="1574"/>
        <v>0</v>
      </c>
      <c r="HB600" s="222">
        <f t="shared" si="1575"/>
        <v>0</v>
      </c>
      <c r="HC600" s="222">
        <f t="shared" si="1576"/>
        <v>0</v>
      </c>
      <c r="HD600" s="222">
        <f t="shared" si="1577"/>
        <v>0</v>
      </c>
      <c r="HE600" s="222">
        <f t="shared" si="1578"/>
        <v>0</v>
      </c>
      <c r="HF600" s="222">
        <f t="shared" si="1579"/>
        <v>0</v>
      </c>
      <c r="HG600" s="222">
        <f t="shared" si="1580"/>
        <v>0</v>
      </c>
      <c r="HH600" s="222">
        <f t="shared" si="1581"/>
        <v>0</v>
      </c>
      <c r="HI600" s="222">
        <f t="shared" si="1582"/>
        <v>0</v>
      </c>
      <c r="HJ600" s="222">
        <f t="shared" si="1583"/>
        <v>0</v>
      </c>
      <c r="HK600" s="222">
        <f t="shared" si="1584"/>
        <v>0</v>
      </c>
      <c r="HL600" s="222">
        <f t="shared" si="1585"/>
        <v>0</v>
      </c>
      <c r="HM600" s="222">
        <f t="shared" si="1586"/>
        <v>0</v>
      </c>
      <c r="HN600" s="222">
        <f t="shared" si="1587"/>
        <v>0</v>
      </c>
      <c r="HO600" s="222">
        <f t="shared" si="1588"/>
        <v>0</v>
      </c>
      <c r="HP600" s="222">
        <f t="shared" si="1589"/>
        <v>0</v>
      </c>
      <c r="HQ600" s="222">
        <f t="shared" si="1590"/>
        <v>0</v>
      </c>
      <c r="HR600" s="222">
        <f t="shared" si="1591"/>
        <v>0</v>
      </c>
      <c r="HS600" s="222">
        <f t="shared" si="1592"/>
        <v>0</v>
      </c>
      <c r="HT600" s="222">
        <f t="shared" si="1593"/>
        <v>0</v>
      </c>
      <c r="HU600" s="222">
        <f t="shared" si="1594"/>
        <v>0</v>
      </c>
      <c r="HV600" s="222">
        <f t="shared" si="1595"/>
        <v>0</v>
      </c>
      <c r="HW600" s="222">
        <f t="shared" si="1596"/>
        <v>0</v>
      </c>
      <c r="HX600" s="222">
        <f t="shared" si="1597"/>
        <v>0</v>
      </c>
      <c r="HY600" s="222">
        <f t="shared" si="1598"/>
        <v>0</v>
      </c>
      <c r="HZ600" s="222">
        <f t="shared" si="1599"/>
        <v>0</v>
      </c>
      <c r="IA600" s="222">
        <f t="shared" si="1600"/>
        <v>0</v>
      </c>
      <c r="IB600" s="222">
        <f t="shared" si="1601"/>
        <v>0</v>
      </c>
      <c r="IC600" s="222">
        <f t="shared" si="1602"/>
        <v>0</v>
      </c>
      <c r="ID600" s="222">
        <f t="shared" si="1603"/>
        <v>0</v>
      </c>
      <c r="IE600" s="222">
        <f t="shared" si="1604"/>
        <v>0</v>
      </c>
      <c r="IF600" s="222">
        <f t="shared" si="1605"/>
        <v>0</v>
      </c>
      <c r="IG600" s="222">
        <f t="shared" si="1606"/>
        <v>0</v>
      </c>
      <c r="IH600" s="222">
        <f t="shared" si="1607"/>
        <v>0</v>
      </c>
      <c r="II600" s="222">
        <f t="shared" si="1608"/>
        <v>0</v>
      </c>
      <c r="IJ600" s="222">
        <f t="shared" si="1609"/>
        <v>0</v>
      </c>
      <c r="IK600" s="222">
        <f t="shared" si="1610"/>
        <v>0</v>
      </c>
      <c r="IL600" s="222">
        <f t="shared" si="1611"/>
        <v>0</v>
      </c>
      <c r="IM600" s="222">
        <f t="shared" si="1612"/>
        <v>0</v>
      </c>
      <c r="IN600" s="222">
        <f t="shared" si="1613"/>
        <v>0</v>
      </c>
      <c r="IO600" s="222">
        <f t="shared" si="1614"/>
        <v>0</v>
      </c>
      <c r="IP600" s="222">
        <f t="shared" si="1615"/>
        <v>0</v>
      </c>
      <c r="IQ600" s="222">
        <f t="shared" si="1616"/>
        <v>0</v>
      </c>
      <c r="IR600" s="222">
        <f t="shared" si="1617"/>
        <v>0</v>
      </c>
      <c r="IS600" s="222">
        <f t="shared" si="1618"/>
        <v>0</v>
      </c>
      <c r="IT600" s="222">
        <f t="shared" si="1619"/>
        <v>0</v>
      </c>
      <c r="IU600" s="222">
        <f t="shared" si="1620"/>
        <v>0</v>
      </c>
      <c r="IV600" s="222">
        <f t="shared" si="1621"/>
        <v>0</v>
      </c>
      <c r="IW600" s="222">
        <f t="shared" si="1622"/>
        <v>0</v>
      </c>
      <c r="IX600" s="222">
        <f t="shared" si="1623"/>
        <v>0</v>
      </c>
      <c r="IY600" s="222">
        <f t="shared" si="1624"/>
        <v>0</v>
      </c>
      <c r="IZ600" s="222">
        <f t="shared" si="1625"/>
        <v>0</v>
      </c>
      <c r="JA600" s="222">
        <f t="shared" si="1626"/>
        <v>0</v>
      </c>
      <c r="JB600" s="222">
        <f t="shared" si="1627"/>
        <v>0</v>
      </c>
    </row>
    <row r="601" spans="2:262">
      <c r="B601" s="230">
        <v>240</v>
      </c>
      <c r="C601" s="229">
        <f t="shared" si="1628"/>
        <v>4.6874999999999859E-3</v>
      </c>
      <c r="D601" s="226">
        <f t="shared" ca="1" si="1371"/>
        <v>24.625378199656481</v>
      </c>
      <c r="E601" s="225">
        <f ca="1">IL361</f>
        <v>0.62537819965648189</v>
      </c>
      <c r="F601" s="224">
        <v>240</v>
      </c>
      <c r="G601" s="222">
        <f t="shared" si="1372"/>
        <v>0</v>
      </c>
      <c r="H601" s="222">
        <f t="shared" si="1373"/>
        <v>0</v>
      </c>
      <c r="I601" s="222">
        <f t="shared" si="1374"/>
        <v>0</v>
      </c>
      <c r="J601" s="222">
        <f t="shared" si="1375"/>
        <v>0</v>
      </c>
      <c r="K601" s="222">
        <f t="shared" si="1376"/>
        <v>0</v>
      </c>
      <c r="L601" s="222">
        <f t="shared" si="1377"/>
        <v>0</v>
      </c>
      <c r="M601" s="222">
        <f t="shared" si="1378"/>
        <v>0</v>
      </c>
      <c r="N601" s="222">
        <f t="shared" si="1379"/>
        <v>0</v>
      </c>
      <c r="O601" s="222">
        <f t="shared" si="1380"/>
        <v>0</v>
      </c>
      <c r="P601" s="222">
        <f t="shared" si="1381"/>
        <v>0</v>
      </c>
      <c r="Q601" s="222">
        <f t="shared" si="1382"/>
        <v>0</v>
      </c>
      <c r="R601" s="222">
        <f t="shared" si="1383"/>
        <v>0</v>
      </c>
      <c r="S601" s="222">
        <f t="shared" si="1384"/>
        <v>0</v>
      </c>
      <c r="T601" s="222">
        <f t="shared" si="1385"/>
        <v>0</v>
      </c>
      <c r="U601" s="222">
        <f t="shared" si="1386"/>
        <v>0</v>
      </c>
      <c r="V601" s="222">
        <f t="shared" si="1387"/>
        <v>0</v>
      </c>
      <c r="W601" s="222">
        <f t="shared" si="1388"/>
        <v>0</v>
      </c>
      <c r="X601" s="222">
        <f t="shared" si="1389"/>
        <v>0</v>
      </c>
      <c r="Y601" s="222">
        <f t="shared" si="1390"/>
        <v>0</v>
      </c>
      <c r="Z601" s="222">
        <f t="shared" si="1391"/>
        <v>0</v>
      </c>
      <c r="AA601" s="222">
        <f t="shared" si="1392"/>
        <v>0</v>
      </c>
      <c r="AB601" s="222">
        <f t="shared" si="1393"/>
        <v>0</v>
      </c>
      <c r="AC601" s="222">
        <f t="shared" si="1394"/>
        <v>0</v>
      </c>
      <c r="AD601" s="222">
        <f t="shared" si="1395"/>
        <v>0</v>
      </c>
      <c r="AE601" s="222">
        <f t="shared" si="1396"/>
        <v>0</v>
      </c>
      <c r="AF601" s="222">
        <f t="shared" si="1397"/>
        <v>0</v>
      </c>
      <c r="AG601" s="222">
        <f t="shared" si="1398"/>
        <v>0</v>
      </c>
      <c r="AH601" s="222">
        <f t="shared" si="1399"/>
        <v>0</v>
      </c>
      <c r="AI601" s="222">
        <f t="shared" si="1400"/>
        <v>0</v>
      </c>
      <c r="AJ601" s="222">
        <f t="shared" si="1401"/>
        <v>0</v>
      </c>
      <c r="AK601" s="222">
        <f t="shared" si="1402"/>
        <v>0</v>
      </c>
      <c r="AL601" s="222">
        <f t="shared" si="1403"/>
        <v>0</v>
      </c>
      <c r="AM601" s="222">
        <f t="shared" si="1404"/>
        <v>0</v>
      </c>
      <c r="AN601" s="222">
        <f t="shared" si="1405"/>
        <v>0</v>
      </c>
      <c r="AO601" s="222">
        <f t="shared" si="1406"/>
        <v>0</v>
      </c>
      <c r="AP601" s="222">
        <f t="shared" si="1407"/>
        <v>0</v>
      </c>
      <c r="AQ601" s="222">
        <f t="shared" si="1408"/>
        <v>0</v>
      </c>
      <c r="AR601" s="222">
        <f t="shared" si="1409"/>
        <v>0</v>
      </c>
      <c r="AS601" s="222">
        <f t="shared" si="1410"/>
        <v>0</v>
      </c>
      <c r="AT601" s="222">
        <f t="shared" si="1411"/>
        <v>0</v>
      </c>
      <c r="AU601" s="222">
        <f t="shared" si="1412"/>
        <v>0</v>
      </c>
      <c r="AV601" s="222">
        <f t="shared" si="1413"/>
        <v>0</v>
      </c>
      <c r="AW601" s="222">
        <f t="shared" si="1414"/>
        <v>0</v>
      </c>
      <c r="AX601" s="222">
        <f t="shared" si="1415"/>
        <v>0</v>
      </c>
      <c r="AY601" s="222">
        <f t="shared" si="1416"/>
        <v>0</v>
      </c>
      <c r="AZ601" s="222">
        <f t="shared" si="1417"/>
        <v>0</v>
      </c>
      <c r="BA601" s="222">
        <f t="shared" si="1418"/>
        <v>0</v>
      </c>
      <c r="BB601" s="222">
        <f t="shared" si="1419"/>
        <v>0</v>
      </c>
      <c r="BC601" s="222">
        <f t="shared" si="1420"/>
        <v>0</v>
      </c>
      <c r="BD601" s="222">
        <f t="shared" si="1421"/>
        <v>0</v>
      </c>
      <c r="BE601" s="222">
        <f t="shared" si="1422"/>
        <v>0</v>
      </c>
      <c r="BF601" s="222">
        <f t="shared" si="1423"/>
        <v>0</v>
      </c>
      <c r="BG601" s="222">
        <f t="shared" si="1424"/>
        <v>0</v>
      </c>
      <c r="BH601" s="222">
        <f t="shared" si="1425"/>
        <v>0</v>
      </c>
      <c r="BI601" s="222">
        <f t="shared" si="1426"/>
        <v>0</v>
      </c>
      <c r="BJ601" s="222">
        <f t="shared" si="1427"/>
        <v>0</v>
      </c>
      <c r="BK601" s="222">
        <f t="shared" si="1428"/>
        <v>0</v>
      </c>
      <c r="BL601" s="222">
        <f t="shared" si="1429"/>
        <v>0</v>
      </c>
      <c r="BM601" s="222">
        <f t="shared" si="1430"/>
        <v>0</v>
      </c>
      <c r="BN601" s="222">
        <f t="shared" si="1431"/>
        <v>0</v>
      </c>
      <c r="BO601" s="222">
        <f t="shared" si="1432"/>
        <v>0</v>
      </c>
      <c r="BP601" s="222">
        <f t="shared" si="1433"/>
        <v>0</v>
      </c>
      <c r="BQ601" s="222">
        <f t="shared" si="1434"/>
        <v>0</v>
      </c>
      <c r="BR601" s="222">
        <f t="shared" si="1435"/>
        <v>0</v>
      </c>
      <c r="BS601" s="222">
        <f t="shared" si="1436"/>
        <v>0</v>
      </c>
      <c r="BT601" s="222">
        <f t="shared" si="1437"/>
        <v>0</v>
      </c>
      <c r="BU601" s="222">
        <f t="shared" si="1438"/>
        <v>0</v>
      </c>
      <c r="BV601" s="222">
        <f t="shared" si="1439"/>
        <v>0</v>
      </c>
      <c r="BW601" s="222">
        <f t="shared" si="1440"/>
        <v>0</v>
      </c>
      <c r="BX601" s="222">
        <f t="shared" si="1441"/>
        <v>0</v>
      </c>
      <c r="BY601" s="222">
        <f t="shared" si="1442"/>
        <v>0</v>
      </c>
      <c r="BZ601" s="222">
        <f t="shared" si="1443"/>
        <v>0</v>
      </c>
      <c r="CA601" s="222">
        <f t="shared" si="1444"/>
        <v>0</v>
      </c>
      <c r="CB601" s="222">
        <f t="shared" si="1445"/>
        <v>0</v>
      </c>
      <c r="CC601" s="222">
        <f t="shared" si="1446"/>
        <v>0</v>
      </c>
      <c r="CD601" s="222">
        <f t="shared" si="1447"/>
        <v>0</v>
      </c>
      <c r="CE601" s="222">
        <f t="shared" si="1448"/>
        <v>0</v>
      </c>
      <c r="CF601" s="222">
        <f t="shared" si="1449"/>
        <v>0</v>
      </c>
      <c r="CG601" s="222">
        <f t="shared" si="1450"/>
        <v>0</v>
      </c>
      <c r="CH601" s="222">
        <f t="shared" si="1451"/>
        <v>0</v>
      </c>
      <c r="CI601" s="222">
        <f t="shared" si="1452"/>
        <v>0</v>
      </c>
      <c r="CJ601" s="222">
        <f t="shared" si="1453"/>
        <v>0</v>
      </c>
      <c r="CK601" s="222">
        <f t="shared" si="1454"/>
        <v>0</v>
      </c>
      <c r="CL601" s="222">
        <f t="shared" si="1455"/>
        <v>0</v>
      </c>
      <c r="CM601" s="222">
        <f t="shared" si="1456"/>
        <v>0</v>
      </c>
      <c r="CN601" s="222">
        <f t="shared" si="1457"/>
        <v>0</v>
      </c>
      <c r="CO601" s="222">
        <f t="shared" si="1458"/>
        <v>0</v>
      </c>
      <c r="CP601" s="222">
        <f t="shared" si="1459"/>
        <v>0</v>
      </c>
      <c r="CQ601" s="222">
        <f t="shared" si="1460"/>
        <v>0</v>
      </c>
      <c r="CR601" s="222">
        <f t="shared" si="1461"/>
        <v>0</v>
      </c>
      <c r="CS601" s="222">
        <f t="shared" si="1462"/>
        <v>0</v>
      </c>
      <c r="CT601" s="222">
        <f t="shared" si="1463"/>
        <v>0</v>
      </c>
      <c r="CU601" s="222">
        <f t="shared" si="1464"/>
        <v>0</v>
      </c>
      <c r="CV601" s="222">
        <f t="shared" si="1465"/>
        <v>0</v>
      </c>
      <c r="CW601" s="222">
        <f t="shared" si="1466"/>
        <v>0</v>
      </c>
      <c r="CX601" s="222">
        <f t="shared" si="1467"/>
        <v>0</v>
      </c>
      <c r="CY601" s="222">
        <f t="shared" si="1468"/>
        <v>0</v>
      </c>
      <c r="CZ601" s="222">
        <f t="shared" si="1469"/>
        <v>0</v>
      </c>
      <c r="DA601" s="222">
        <f t="shared" si="1470"/>
        <v>0</v>
      </c>
      <c r="DB601" s="222">
        <f t="shared" si="1471"/>
        <v>0</v>
      </c>
      <c r="DC601" s="222">
        <f t="shared" si="1472"/>
        <v>0</v>
      </c>
      <c r="DD601" s="222">
        <f t="shared" si="1473"/>
        <v>0</v>
      </c>
      <c r="DE601" s="222">
        <f t="shared" si="1474"/>
        <v>0</v>
      </c>
      <c r="DF601" s="222">
        <f t="shared" si="1475"/>
        <v>0</v>
      </c>
      <c r="DG601" s="222">
        <f t="shared" si="1476"/>
        <v>0</v>
      </c>
      <c r="DH601" s="222">
        <f t="shared" si="1477"/>
        <v>0</v>
      </c>
      <c r="DI601" s="222">
        <f t="shared" si="1478"/>
        <v>0</v>
      </c>
      <c r="DJ601" s="222">
        <f t="shared" si="1479"/>
        <v>0</v>
      </c>
      <c r="DK601" s="222">
        <f t="shared" si="1480"/>
        <v>0</v>
      </c>
      <c r="DL601" s="222">
        <f t="shared" si="1481"/>
        <v>0</v>
      </c>
      <c r="DM601" s="222">
        <f t="shared" si="1482"/>
        <v>0</v>
      </c>
      <c r="DN601" s="222">
        <f t="shared" si="1483"/>
        <v>0</v>
      </c>
      <c r="DO601" s="222">
        <f t="shared" si="1484"/>
        <v>0</v>
      </c>
      <c r="DP601" s="222">
        <f t="shared" si="1485"/>
        <v>0</v>
      </c>
      <c r="DQ601" s="222">
        <f t="shared" si="1486"/>
        <v>0</v>
      </c>
      <c r="DR601" s="222">
        <f t="shared" si="1487"/>
        <v>0</v>
      </c>
      <c r="DS601" s="222">
        <f t="shared" si="1488"/>
        <v>0</v>
      </c>
      <c r="DT601" s="222">
        <f t="shared" si="1489"/>
        <v>0</v>
      </c>
      <c r="DU601" s="222">
        <f t="shared" si="1490"/>
        <v>0</v>
      </c>
      <c r="DV601" s="222">
        <f t="shared" si="1491"/>
        <v>0</v>
      </c>
      <c r="DW601" s="222">
        <f t="shared" si="1492"/>
        <v>0</v>
      </c>
      <c r="DX601" s="222">
        <f t="shared" si="1493"/>
        <v>0</v>
      </c>
      <c r="DY601" s="222">
        <f t="shared" si="1494"/>
        <v>0</v>
      </c>
      <c r="DZ601" s="222">
        <f t="shared" si="1495"/>
        <v>0</v>
      </c>
      <c r="EA601" s="222">
        <f t="shared" si="1496"/>
        <v>0</v>
      </c>
      <c r="EB601" s="222">
        <f t="shared" si="1497"/>
        <v>0</v>
      </c>
      <c r="EC601" s="222">
        <f t="shared" si="1498"/>
        <v>0</v>
      </c>
      <c r="ED601" s="222">
        <f t="shared" si="1499"/>
        <v>0</v>
      </c>
      <c r="EE601" s="222">
        <f t="shared" si="1500"/>
        <v>0</v>
      </c>
      <c r="EF601" s="222">
        <f t="shared" si="1501"/>
        <v>0</v>
      </c>
      <c r="EG601" s="222">
        <f t="shared" si="1502"/>
        <v>0</v>
      </c>
      <c r="EH601" s="222">
        <f t="shared" si="1503"/>
        <v>0</v>
      </c>
      <c r="EI601" s="222">
        <f t="shared" si="1504"/>
        <v>0</v>
      </c>
      <c r="EJ601" s="222">
        <f t="shared" si="1505"/>
        <v>0</v>
      </c>
      <c r="EK601" s="222">
        <f t="shared" si="1506"/>
        <v>0</v>
      </c>
      <c r="EL601" s="222">
        <f t="shared" si="1507"/>
        <v>0</v>
      </c>
      <c r="EM601" s="222">
        <f t="shared" si="1508"/>
        <v>0</v>
      </c>
      <c r="EN601" s="222">
        <f t="shared" si="1509"/>
        <v>0</v>
      </c>
      <c r="EO601" s="222">
        <f t="shared" si="1510"/>
        <v>0</v>
      </c>
      <c r="EP601" s="222">
        <f t="shared" si="1511"/>
        <v>0</v>
      </c>
      <c r="EQ601" s="222">
        <f t="shared" si="1512"/>
        <v>0</v>
      </c>
      <c r="ER601" s="222">
        <f t="shared" si="1513"/>
        <v>0</v>
      </c>
      <c r="ES601" s="222">
        <f t="shared" si="1514"/>
        <v>0</v>
      </c>
      <c r="ET601" s="222">
        <f t="shared" si="1515"/>
        <v>0</v>
      </c>
      <c r="EU601" s="222">
        <f t="shared" si="1516"/>
        <v>0</v>
      </c>
      <c r="EV601" s="222">
        <f t="shared" si="1517"/>
        <v>0</v>
      </c>
      <c r="EW601" s="222">
        <f t="shared" si="1518"/>
        <v>0</v>
      </c>
      <c r="EX601" s="222">
        <f t="shared" si="1519"/>
        <v>0</v>
      </c>
      <c r="EY601" s="222">
        <f t="shared" si="1520"/>
        <v>0</v>
      </c>
      <c r="EZ601" s="222">
        <f t="shared" si="1521"/>
        <v>0</v>
      </c>
      <c r="FA601" s="222">
        <f t="shared" si="1522"/>
        <v>0</v>
      </c>
      <c r="FB601" s="222">
        <f t="shared" si="1523"/>
        <v>0</v>
      </c>
      <c r="FC601" s="222">
        <f t="shared" si="1524"/>
        <v>0</v>
      </c>
      <c r="FD601" s="222">
        <f t="shared" si="1525"/>
        <v>0</v>
      </c>
      <c r="FE601" s="222">
        <f t="shared" si="1526"/>
        <v>0</v>
      </c>
      <c r="FF601" s="222">
        <f t="shared" si="1527"/>
        <v>0</v>
      </c>
      <c r="FG601" s="222">
        <f t="shared" si="1528"/>
        <v>0</v>
      </c>
      <c r="FH601" s="222">
        <f t="shared" si="1529"/>
        <v>0</v>
      </c>
      <c r="FI601" s="222">
        <f t="shared" si="1530"/>
        <v>0</v>
      </c>
      <c r="FJ601" s="222">
        <f t="shared" si="1531"/>
        <v>0</v>
      </c>
      <c r="FK601" s="222">
        <f t="shared" si="1532"/>
        <v>0</v>
      </c>
      <c r="FL601" s="222">
        <f t="shared" si="1533"/>
        <v>0</v>
      </c>
      <c r="FM601" s="222">
        <f t="shared" si="1534"/>
        <v>0</v>
      </c>
      <c r="FN601" s="222">
        <f t="shared" si="1535"/>
        <v>0</v>
      </c>
      <c r="FO601" s="222">
        <f t="shared" si="1536"/>
        <v>0</v>
      </c>
      <c r="FP601" s="222">
        <f t="shared" si="1537"/>
        <v>0</v>
      </c>
      <c r="FQ601" s="222">
        <f t="shared" si="1538"/>
        <v>0</v>
      </c>
      <c r="FR601" s="222">
        <f t="shared" si="1539"/>
        <v>0</v>
      </c>
      <c r="FS601" s="222">
        <f t="shared" si="1540"/>
        <v>0</v>
      </c>
      <c r="FT601" s="222">
        <f t="shared" si="1541"/>
        <v>0</v>
      </c>
      <c r="FU601" s="222">
        <f t="shared" si="1542"/>
        <v>0</v>
      </c>
      <c r="FV601" s="222">
        <f t="shared" si="1543"/>
        <v>0</v>
      </c>
      <c r="FW601" s="222">
        <f t="shared" si="1544"/>
        <v>0</v>
      </c>
      <c r="FX601" s="222">
        <f t="shared" si="1545"/>
        <v>0</v>
      </c>
      <c r="FY601" s="222">
        <f t="shared" si="1546"/>
        <v>0</v>
      </c>
      <c r="FZ601" s="222">
        <f t="shared" si="1547"/>
        <v>0</v>
      </c>
      <c r="GA601" s="222">
        <f t="shared" si="1548"/>
        <v>0</v>
      </c>
      <c r="GB601" s="222">
        <f t="shared" si="1549"/>
        <v>0</v>
      </c>
      <c r="GC601" s="222">
        <f t="shared" si="1550"/>
        <v>0</v>
      </c>
      <c r="GD601" s="222">
        <f t="shared" si="1551"/>
        <v>0</v>
      </c>
      <c r="GE601" s="222">
        <f t="shared" si="1552"/>
        <v>0</v>
      </c>
      <c r="GF601" s="222">
        <f t="shared" si="1553"/>
        <v>0</v>
      </c>
      <c r="GG601" s="222">
        <f t="shared" si="1554"/>
        <v>0</v>
      </c>
      <c r="GH601" s="222">
        <f t="shared" si="1555"/>
        <v>0</v>
      </c>
      <c r="GI601" s="222">
        <f t="shared" si="1556"/>
        <v>0</v>
      </c>
      <c r="GJ601" s="222">
        <f t="shared" si="1557"/>
        <v>0</v>
      </c>
      <c r="GK601" s="222">
        <f t="shared" si="1558"/>
        <v>0</v>
      </c>
      <c r="GL601" s="222">
        <f t="shared" si="1559"/>
        <v>0</v>
      </c>
      <c r="GM601" s="222">
        <f t="shared" si="1560"/>
        <v>0</v>
      </c>
      <c r="GN601" s="222">
        <f t="shared" si="1561"/>
        <v>0</v>
      </c>
      <c r="GO601" s="222">
        <f t="shared" si="1562"/>
        <v>0</v>
      </c>
      <c r="GP601" s="222">
        <f t="shared" si="1563"/>
        <v>0</v>
      </c>
      <c r="GQ601" s="222">
        <f t="shared" si="1564"/>
        <v>0</v>
      </c>
      <c r="GR601" s="222">
        <f t="shared" si="1565"/>
        <v>0</v>
      </c>
      <c r="GS601" s="222">
        <f t="shared" si="1566"/>
        <v>0</v>
      </c>
      <c r="GT601" s="222">
        <f t="shared" si="1567"/>
        <v>0</v>
      </c>
      <c r="GU601" s="222">
        <f t="shared" si="1568"/>
        <v>0</v>
      </c>
      <c r="GV601" s="222">
        <f t="shared" si="1569"/>
        <v>0</v>
      </c>
      <c r="GW601" s="222">
        <f t="shared" si="1570"/>
        <v>0</v>
      </c>
      <c r="GX601" s="222">
        <f t="shared" si="1571"/>
        <v>0</v>
      </c>
      <c r="GY601" s="222">
        <f t="shared" si="1572"/>
        <v>0</v>
      </c>
      <c r="GZ601" s="222">
        <f t="shared" si="1573"/>
        <v>0</v>
      </c>
      <c r="HA601" s="222">
        <f t="shared" si="1574"/>
        <v>0</v>
      </c>
      <c r="HB601" s="222">
        <f t="shared" si="1575"/>
        <v>0</v>
      </c>
      <c r="HC601" s="222">
        <f t="shared" si="1576"/>
        <v>0</v>
      </c>
      <c r="HD601" s="222">
        <f t="shared" si="1577"/>
        <v>0</v>
      </c>
      <c r="HE601" s="222">
        <f t="shared" si="1578"/>
        <v>0</v>
      </c>
      <c r="HF601" s="222">
        <f t="shared" si="1579"/>
        <v>0</v>
      </c>
      <c r="HG601" s="222">
        <f t="shared" si="1580"/>
        <v>0</v>
      </c>
      <c r="HH601" s="222">
        <f t="shared" si="1581"/>
        <v>0</v>
      </c>
      <c r="HI601" s="222">
        <f t="shared" si="1582"/>
        <v>0</v>
      </c>
      <c r="HJ601" s="222">
        <f t="shared" si="1583"/>
        <v>0</v>
      </c>
      <c r="HK601" s="222">
        <f t="shared" si="1584"/>
        <v>0</v>
      </c>
      <c r="HL601" s="222">
        <f t="shared" si="1585"/>
        <v>0</v>
      </c>
      <c r="HM601" s="222">
        <f t="shared" si="1586"/>
        <v>0</v>
      </c>
      <c r="HN601" s="222">
        <f t="shared" si="1587"/>
        <v>0</v>
      </c>
      <c r="HO601" s="222">
        <f t="shared" si="1588"/>
        <v>0</v>
      </c>
      <c r="HP601" s="222">
        <f t="shared" si="1589"/>
        <v>0</v>
      </c>
      <c r="HQ601" s="222">
        <f t="shared" si="1590"/>
        <v>0</v>
      </c>
      <c r="HR601" s="222">
        <f t="shared" si="1591"/>
        <v>0</v>
      </c>
      <c r="HS601" s="222">
        <f t="shared" si="1592"/>
        <v>0</v>
      </c>
      <c r="HT601" s="222">
        <f t="shared" si="1593"/>
        <v>0</v>
      </c>
      <c r="HU601" s="222">
        <f t="shared" si="1594"/>
        <v>0</v>
      </c>
      <c r="HV601" s="222">
        <f t="shared" si="1595"/>
        <v>0</v>
      </c>
      <c r="HW601" s="222">
        <f t="shared" si="1596"/>
        <v>0</v>
      </c>
      <c r="HX601" s="222">
        <f t="shared" si="1597"/>
        <v>0</v>
      </c>
      <c r="HY601" s="222">
        <f t="shared" si="1598"/>
        <v>0</v>
      </c>
      <c r="HZ601" s="222">
        <f t="shared" si="1599"/>
        <v>0</v>
      </c>
      <c r="IA601" s="222">
        <f t="shared" si="1600"/>
        <v>0</v>
      </c>
      <c r="IB601" s="222">
        <f t="shared" si="1601"/>
        <v>0</v>
      </c>
      <c r="IC601" s="222">
        <f t="shared" si="1602"/>
        <v>0</v>
      </c>
      <c r="ID601" s="222">
        <f t="shared" si="1603"/>
        <v>0</v>
      </c>
      <c r="IE601" s="222">
        <f t="shared" si="1604"/>
        <v>0</v>
      </c>
      <c r="IF601" s="222">
        <f t="shared" si="1605"/>
        <v>0</v>
      </c>
      <c r="IG601" s="222">
        <f t="shared" si="1606"/>
        <v>0</v>
      </c>
      <c r="IH601" s="222">
        <f t="shared" si="1607"/>
        <v>0</v>
      </c>
      <c r="II601" s="222">
        <f t="shared" si="1608"/>
        <v>0</v>
      </c>
      <c r="IJ601" s="222">
        <f t="shared" si="1609"/>
        <v>0</v>
      </c>
      <c r="IK601" s="222">
        <f t="shared" si="1610"/>
        <v>0</v>
      </c>
      <c r="IL601" s="222">
        <f t="shared" si="1611"/>
        <v>0</v>
      </c>
      <c r="IM601" s="222">
        <f t="shared" si="1612"/>
        <v>0</v>
      </c>
      <c r="IN601" s="222">
        <f t="shared" si="1613"/>
        <v>0</v>
      </c>
      <c r="IO601" s="222">
        <f t="shared" si="1614"/>
        <v>0</v>
      </c>
      <c r="IP601" s="222">
        <f t="shared" si="1615"/>
        <v>0</v>
      </c>
      <c r="IQ601" s="222">
        <f t="shared" si="1616"/>
        <v>0</v>
      </c>
      <c r="IR601" s="222">
        <f t="shared" si="1617"/>
        <v>0</v>
      </c>
      <c r="IS601" s="222">
        <f t="shared" si="1618"/>
        <v>0</v>
      </c>
      <c r="IT601" s="222">
        <f t="shared" si="1619"/>
        <v>0</v>
      </c>
      <c r="IU601" s="222">
        <f t="shared" si="1620"/>
        <v>0</v>
      </c>
      <c r="IV601" s="222">
        <f t="shared" si="1621"/>
        <v>0</v>
      </c>
      <c r="IW601" s="222">
        <f t="shared" si="1622"/>
        <v>0</v>
      </c>
      <c r="IX601" s="222">
        <f t="shared" si="1623"/>
        <v>0</v>
      </c>
      <c r="IY601" s="222">
        <f t="shared" si="1624"/>
        <v>0</v>
      </c>
      <c r="IZ601" s="222">
        <f t="shared" si="1625"/>
        <v>0</v>
      </c>
      <c r="JA601" s="222">
        <f t="shared" si="1626"/>
        <v>0</v>
      </c>
      <c r="JB601" s="222">
        <f t="shared" si="1627"/>
        <v>0</v>
      </c>
    </row>
    <row r="602" spans="2:262">
      <c r="B602" s="230">
        <v>241</v>
      </c>
      <c r="C602" s="229">
        <f t="shared" si="1628"/>
        <v>4.7070312499999855E-3</v>
      </c>
      <c r="D602" s="226">
        <f t="shared" ca="1" si="1371"/>
        <v>24.653699208070254</v>
      </c>
      <c r="E602" s="225">
        <f ca="1">IM361</f>
        <v>0.65369920807025483</v>
      </c>
      <c r="F602" s="224">
        <v>241</v>
      </c>
      <c r="G602" s="222">
        <f t="shared" si="1372"/>
        <v>0</v>
      </c>
      <c r="H602" s="222">
        <f t="shared" si="1373"/>
        <v>0</v>
      </c>
      <c r="I602" s="222">
        <f t="shared" si="1374"/>
        <v>0</v>
      </c>
      <c r="J602" s="222">
        <f t="shared" si="1375"/>
        <v>0</v>
      </c>
      <c r="K602" s="222">
        <f t="shared" si="1376"/>
        <v>0</v>
      </c>
      <c r="L602" s="222">
        <f t="shared" si="1377"/>
        <v>0</v>
      </c>
      <c r="M602" s="222">
        <f t="shared" si="1378"/>
        <v>0</v>
      </c>
      <c r="N602" s="222">
        <f t="shared" si="1379"/>
        <v>0</v>
      </c>
      <c r="O602" s="222">
        <f t="shared" si="1380"/>
        <v>0</v>
      </c>
      <c r="P602" s="222">
        <f t="shared" si="1381"/>
        <v>0</v>
      </c>
      <c r="Q602" s="222">
        <f t="shared" si="1382"/>
        <v>0</v>
      </c>
      <c r="R602" s="222">
        <f t="shared" si="1383"/>
        <v>0</v>
      </c>
      <c r="S602" s="222">
        <f t="shared" si="1384"/>
        <v>0</v>
      </c>
      <c r="T602" s="222">
        <f t="shared" si="1385"/>
        <v>0</v>
      </c>
      <c r="U602" s="222">
        <f t="shared" si="1386"/>
        <v>0</v>
      </c>
      <c r="V602" s="222">
        <f t="shared" si="1387"/>
        <v>0</v>
      </c>
      <c r="W602" s="222">
        <f t="shared" si="1388"/>
        <v>0</v>
      </c>
      <c r="X602" s="222">
        <f t="shared" si="1389"/>
        <v>0</v>
      </c>
      <c r="Y602" s="222">
        <f t="shared" si="1390"/>
        <v>0</v>
      </c>
      <c r="Z602" s="222">
        <f t="shared" si="1391"/>
        <v>0</v>
      </c>
      <c r="AA602" s="222">
        <f t="shared" si="1392"/>
        <v>0</v>
      </c>
      <c r="AB602" s="222">
        <f t="shared" si="1393"/>
        <v>0</v>
      </c>
      <c r="AC602" s="222">
        <f t="shared" si="1394"/>
        <v>0</v>
      </c>
      <c r="AD602" s="222">
        <f t="shared" si="1395"/>
        <v>0</v>
      </c>
      <c r="AE602" s="222">
        <f t="shared" si="1396"/>
        <v>0</v>
      </c>
      <c r="AF602" s="222">
        <f t="shared" si="1397"/>
        <v>0</v>
      </c>
      <c r="AG602" s="222">
        <f t="shared" si="1398"/>
        <v>0</v>
      </c>
      <c r="AH602" s="222">
        <f t="shared" si="1399"/>
        <v>0</v>
      </c>
      <c r="AI602" s="222">
        <f t="shared" si="1400"/>
        <v>0</v>
      </c>
      <c r="AJ602" s="222">
        <f t="shared" si="1401"/>
        <v>0</v>
      </c>
      <c r="AK602" s="222">
        <f t="shared" si="1402"/>
        <v>0</v>
      </c>
      <c r="AL602" s="222">
        <f t="shared" si="1403"/>
        <v>0</v>
      </c>
      <c r="AM602" s="222">
        <f t="shared" si="1404"/>
        <v>0</v>
      </c>
      <c r="AN602" s="222">
        <f t="shared" si="1405"/>
        <v>0</v>
      </c>
      <c r="AO602" s="222">
        <f t="shared" si="1406"/>
        <v>0</v>
      </c>
      <c r="AP602" s="222">
        <f t="shared" si="1407"/>
        <v>0</v>
      </c>
      <c r="AQ602" s="222">
        <f t="shared" si="1408"/>
        <v>0</v>
      </c>
      <c r="AR602" s="222">
        <f t="shared" si="1409"/>
        <v>0</v>
      </c>
      <c r="AS602" s="222">
        <f t="shared" si="1410"/>
        <v>0</v>
      </c>
      <c r="AT602" s="222">
        <f t="shared" si="1411"/>
        <v>0</v>
      </c>
      <c r="AU602" s="222">
        <f t="shared" si="1412"/>
        <v>0</v>
      </c>
      <c r="AV602" s="222">
        <f t="shared" si="1413"/>
        <v>0</v>
      </c>
      <c r="AW602" s="222">
        <f t="shared" si="1414"/>
        <v>0</v>
      </c>
      <c r="AX602" s="222">
        <f t="shared" si="1415"/>
        <v>0</v>
      </c>
      <c r="AY602" s="222">
        <f t="shared" si="1416"/>
        <v>0</v>
      </c>
      <c r="AZ602" s="222">
        <f t="shared" si="1417"/>
        <v>0</v>
      </c>
      <c r="BA602" s="222">
        <f t="shared" si="1418"/>
        <v>0</v>
      </c>
      <c r="BB602" s="222">
        <f t="shared" si="1419"/>
        <v>0</v>
      </c>
      <c r="BC602" s="222">
        <f t="shared" si="1420"/>
        <v>0</v>
      </c>
      <c r="BD602" s="222">
        <f t="shared" si="1421"/>
        <v>0</v>
      </c>
      <c r="BE602" s="222">
        <f t="shared" si="1422"/>
        <v>0</v>
      </c>
      <c r="BF602" s="222">
        <f t="shared" si="1423"/>
        <v>0</v>
      </c>
      <c r="BG602" s="222">
        <f t="shared" si="1424"/>
        <v>0</v>
      </c>
      <c r="BH602" s="222">
        <f t="shared" si="1425"/>
        <v>0</v>
      </c>
      <c r="BI602" s="222">
        <f t="shared" si="1426"/>
        <v>0</v>
      </c>
      <c r="BJ602" s="222">
        <f t="shared" si="1427"/>
        <v>0</v>
      </c>
      <c r="BK602" s="222">
        <f t="shared" si="1428"/>
        <v>0</v>
      </c>
      <c r="BL602" s="222">
        <f t="shared" si="1429"/>
        <v>0</v>
      </c>
      <c r="BM602" s="222">
        <f t="shared" si="1430"/>
        <v>0</v>
      </c>
      <c r="BN602" s="222">
        <f t="shared" si="1431"/>
        <v>0</v>
      </c>
      <c r="BO602" s="222">
        <f t="shared" si="1432"/>
        <v>0</v>
      </c>
      <c r="BP602" s="222">
        <f t="shared" si="1433"/>
        <v>0</v>
      </c>
      <c r="BQ602" s="222">
        <f t="shared" si="1434"/>
        <v>0</v>
      </c>
      <c r="BR602" s="222">
        <f t="shared" si="1435"/>
        <v>0</v>
      </c>
      <c r="BS602" s="222">
        <f t="shared" si="1436"/>
        <v>0</v>
      </c>
      <c r="BT602" s="222">
        <f t="shared" si="1437"/>
        <v>0</v>
      </c>
      <c r="BU602" s="222">
        <f t="shared" si="1438"/>
        <v>0</v>
      </c>
      <c r="BV602" s="222">
        <f t="shared" si="1439"/>
        <v>0</v>
      </c>
      <c r="BW602" s="222">
        <f t="shared" si="1440"/>
        <v>0</v>
      </c>
      <c r="BX602" s="222">
        <f t="shared" si="1441"/>
        <v>0</v>
      </c>
      <c r="BY602" s="222">
        <f t="shared" si="1442"/>
        <v>0</v>
      </c>
      <c r="BZ602" s="222">
        <f t="shared" si="1443"/>
        <v>0</v>
      </c>
      <c r="CA602" s="222">
        <f t="shared" si="1444"/>
        <v>0</v>
      </c>
      <c r="CB602" s="222">
        <f t="shared" si="1445"/>
        <v>0</v>
      </c>
      <c r="CC602" s="222">
        <f t="shared" si="1446"/>
        <v>0</v>
      </c>
      <c r="CD602" s="222">
        <f t="shared" si="1447"/>
        <v>0</v>
      </c>
      <c r="CE602" s="222">
        <f t="shared" si="1448"/>
        <v>0</v>
      </c>
      <c r="CF602" s="222">
        <f t="shared" si="1449"/>
        <v>0</v>
      </c>
      <c r="CG602" s="222">
        <f t="shared" si="1450"/>
        <v>0</v>
      </c>
      <c r="CH602" s="222">
        <f t="shared" si="1451"/>
        <v>0</v>
      </c>
      <c r="CI602" s="222">
        <f t="shared" si="1452"/>
        <v>0</v>
      </c>
      <c r="CJ602" s="222">
        <f t="shared" si="1453"/>
        <v>0</v>
      </c>
      <c r="CK602" s="222">
        <f t="shared" si="1454"/>
        <v>0</v>
      </c>
      <c r="CL602" s="222">
        <f t="shared" si="1455"/>
        <v>0</v>
      </c>
      <c r="CM602" s="222">
        <f t="shared" si="1456"/>
        <v>0</v>
      </c>
      <c r="CN602" s="222">
        <f t="shared" si="1457"/>
        <v>0</v>
      </c>
      <c r="CO602" s="222">
        <f t="shared" si="1458"/>
        <v>0</v>
      </c>
      <c r="CP602" s="222">
        <f t="shared" si="1459"/>
        <v>0</v>
      </c>
      <c r="CQ602" s="222">
        <f t="shared" si="1460"/>
        <v>0</v>
      </c>
      <c r="CR602" s="222">
        <f t="shared" si="1461"/>
        <v>0</v>
      </c>
      <c r="CS602" s="222">
        <f t="shared" si="1462"/>
        <v>0</v>
      </c>
      <c r="CT602" s="222">
        <f t="shared" si="1463"/>
        <v>0</v>
      </c>
      <c r="CU602" s="222">
        <f t="shared" si="1464"/>
        <v>0</v>
      </c>
      <c r="CV602" s="222">
        <f t="shared" si="1465"/>
        <v>0</v>
      </c>
      <c r="CW602" s="222">
        <f t="shared" si="1466"/>
        <v>0</v>
      </c>
      <c r="CX602" s="222">
        <f t="shared" si="1467"/>
        <v>0</v>
      </c>
      <c r="CY602" s="222">
        <f t="shared" si="1468"/>
        <v>0</v>
      </c>
      <c r="CZ602" s="222">
        <f t="shared" si="1469"/>
        <v>0</v>
      </c>
      <c r="DA602" s="222">
        <f t="shared" si="1470"/>
        <v>0</v>
      </c>
      <c r="DB602" s="222">
        <f t="shared" si="1471"/>
        <v>0</v>
      </c>
      <c r="DC602" s="222">
        <f t="shared" si="1472"/>
        <v>0</v>
      </c>
      <c r="DD602" s="222">
        <f t="shared" si="1473"/>
        <v>0</v>
      </c>
      <c r="DE602" s="222">
        <f t="shared" si="1474"/>
        <v>0</v>
      </c>
      <c r="DF602" s="222">
        <f t="shared" si="1475"/>
        <v>0</v>
      </c>
      <c r="DG602" s="222">
        <f t="shared" si="1476"/>
        <v>0</v>
      </c>
      <c r="DH602" s="222">
        <f t="shared" si="1477"/>
        <v>0</v>
      </c>
      <c r="DI602" s="222">
        <f t="shared" si="1478"/>
        <v>0</v>
      </c>
      <c r="DJ602" s="222">
        <f t="shared" si="1479"/>
        <v>0</v>
      </c>
      <c r="DK602" s="222">
        <f t="shared" si="1480"/>
        <v>0</v>
      </c>
      <c r="DL602" s="222">
        <f t="shared" si="1481"/>
        <v>0</v>
      </c>
      <c r="DM602" s="222">
        <f t="shared" si="1482"/>
        <v>0</v>
      </c>
      <c r="DN602" s="222">
        <f t="shared" si="1483"/>
        <v>0</v>
      </c>
      <c r="DO602" s="222">
        <f t="shared" si="1484"/>
        <v>0</v>
      </c>
      <c r="DP602" s="222">
        <f t="shared" si="1485"/>
        <v>0</v>
      </c>
      <c r="DQ602" s="222">
        <f t="shared" si="1486"/>
        <v>0</v>
      </c>
      <c r="DR602" s="222">
        <f t="shared" si="1487"/>
        <v>0</v>
      </c>
      <c r="DS602" s="222">
        <f t="shared" si="1488"/>
        <v>0</v>
      </c>
      <c r="DT602" s="222">
        <f t="shared" si="1489"/>
        <v>0</v>
      </c>
      <c r="DU602" s="222">
        <f t="shared" si="1490"/>
        <v>0</v>
      </c>
      <c r="DV602" s="222">
        <f t="shared" si="1491"/>
        <v>0</v>
      </c>
      <c r="DW602" s="222">
        <f t="shared" si="1492"/>
        <v>0</v>
      </c>
      <c r="DX602" s="222">
        <f t="shared" si="1493"/>
        <v>0</v>
      </c>
      <c r="DY602" s="222">
        <f t="shared" si="1494"/>
        <v>0</v>
      </c>
      <c r="DZ602" s="222">
        <f t="shared" si="1495"/>
        <v>0</v>
      </c>
      <c r="EA602" s="222">
        <f t="shared" si="1496"/>
        <v>0</v>
      </c>
      <c r="EB602" s="222">
        <f t="shared" si="1497"/>
        <v>0</v>
      </c>
      <c r="EC602" s="222">
        <f t="shared" si="1498"/>
        <v>0</v>
      </c>
      <c r="ED602" s="222">
        <f t="shared" si="1499"/>
        <v>0</v>
      </c>
      <c r="EE602" s="222">
        <f t="shared" si="1500"/>
        <v>0</v>
      </c>
      <c r="EF602" s="222">
        <f t="shared" si="1501"/>
        <v>0</v>
      </c>
      <c r="EG602" s="222">
        <f t="shared" si="1502"/>
        <v>0</v>
      </c>
      <c r="EH602" s="222">
        <f t="shared" si="1503"/>
        <v>0</v>
      </c>
      <c r="EI602" s="222">
        <f t="shared" si="1504"/>
        <v>0</v>
      </c>
      <c r="EJ602" s="222">
        <f t="shared" si="1505"/>
        <v>0</v>
      </c>
      <c r="EK602" s="222">
        <f t="shared" si="1506"/>
        <v>0</v>
      </c>
      <c r="EL602" s="222">
        <f t="shared" si="1507"/>
        <v>0</v>
      </c>
      <c r="EM602" s="222">
        <f t="shared" si="1508"/>
        <v>0</v>
      </c>
      <c r="EN602" s="222">
        <f t="shared" si="1509"/>
        <v>0</v>
      </c>
      <c r="EO602" s="222">
        <f t="shared" si="1510"/>
        <v>0</v>
      </c>
      <c r="EP602" s="222">
        <f t="shared" si="1511"/>
        <v>0</v>
      </c>
      <c r="EQ602" s="222">
        <f t="shared" si="1512"/>
        <v>0</v>
      </c>
      <c r="ER602" s="222">
        <f t="shared" si="1513"/>
        <v>0</v>
      </c>
      <c r="ES602" s="222">
        <f t="shared" si="1514"/>
        <v>0</v>
      </c>
      <c r="ET602" s="222">
        <f t="shared" si="1515"/>
        <v>0</v>
      </c>
      <c r="EU602" s="222">
        <f t="shared" si="1516"/>
        <v>0</v>
      </c>
      <c r="EV602" s="222">
        <f t="shared" si="1517"/>
        <v>0</v>
      </c>
      <c r="EW602" s="222">
        <f t="shared" si="1518"/>
        <v>0</v>
      </c>
      <c r="EX602" s="222">
        <f t="shared" si="1519"/>
        <v>0</v>
      </c>
      <c r="EY602" s="222">
        <f t="shared" si="1520"/>
        <v>0</v>
      </c>
      <c r="EZ602" s="222">
        <f t="shared" si="1521"/>
        <v>0</v>
      </c>
      <c r="FA602" s="222">
        <f t="shared" si="1522"/>
        <v>0</v>
      </c>
      <c r="FB602" s="222">
        <f t="shared" si="1523"/>
        <v>0</v>
      </c>
      <c r="FC602" s="222">
        <f t="shared" si="1524"/>
        <v>0</v>
      </c>
      <c r="FD602" s="222">
        <f t="shared" si="1525"/>
        <v>0</v>
      </c>
      <c r="FE602" s="222">
        <f t="shared" si="1526"/>
        <v>0</v>
      </c>
      <c r="FF602" s="222">
        <f t="shared" si="1527"/>
        <v>0</v>
      </c>
      <c r="FG602" s="222">
        <f t="shared" si="1528"/>
        <v>0</v>
      </c>
      <c r="FH602" s="222">
        <f t="shared" si="1529"/>
        <v>0</v>
      </c>
      <c r="FI602" s="222">
        <f t="shared" si="1530"/>
        <v>0</v>
      </c>
      <c r="FJ602" s="222">
        <f t="shared" si="1531"/>
        <v>0</v>
      </c>
      <c r="FK602" s="222">
        <f t="shared" si="1532"/>
        <v>0</v>
      </c>
      <c r="FL602" s="222">
        <f t="shared" si="1533"/>
        <v>0</v>
      </c>
      <c r="FM602" s="222">
        <f t="shared" si="1534"/>
        <v>0</v>
      </c>
      <c r="FN602" s="222">
        <f t="shared" si="1535"/>
        <v>0</v>
      </c>
      <c r="FO602" s="222">
        <f t="shared" si="1536"/>
        <v>0</v>
      </c>
      <c r="FP602" s="222">
        <f t="shared" si="1537"/>
        <v>0</v>
      </c>
      <c r="FQ602" s="222">
        <f t="shared" si="1538"/>
        <v>0</v>
      </c>
      <c r="FR602" s="222">
        <f t="shared" si="1539"/>
        <v>0</v>
      </c>
      <c r="FS602" s="222">
        <f t="shared" si="1540"/>
        <v>0</v>
      </c>
      <c r="FT602" s="222">
        <f t="shared" si="1541"/>
        <v>0</v>
      </c>
      <c r="FU602" s="222">
        <f t="shared" si="1542"/>
        <v>0</v>
      </c>
      <c r="FV602" s="222">
        <f t="shared" si="1543"/>
        <v>0</v>
      </c>
      <c r="FW602" s="222">
        <f t="shared" si="1544"/>
        <v>0</v>
      </c>
      <c r="FX602" s="222">
        <f t="shared" si="1545"/>
        <v>0</v>
      </c>
      <c r="FY602" s="222">
        <f t="shared" si="1546"/>
        <v>0</v>
      </c>
      <c r="FZ602" s="222">
        <f t="shared" si="1547"/>
        <v>0</v>
      </c>
      <c r="GA602" s="222">
        <f t="shared" si="1548"/>
        <v>0</v>
      </c>
      <c r="GB602" s="222">
        <f t="shared" si="1549"/>
        <v>0</v>
      </c>
      <c r="GC602" s="222">
        <f t="shared" si="1550"/>
        <v>0</v>
      </c>
      <c r="GD602" s="222">
        <f t="shared" si="1551"/>
        <v>0</v>
      </c>
      <c r="GE602" s="222">
        <f t="shared" si="1552"/>
        <v>0</v>
      </c>
      <c r="GF602" s="222">
        <f t="shared" si="1553"/>
        <v>0</v>
      </c>
      <c r="GG602" s="222">
        <f t="shared" si="1554"/>
        <v>0</v>
      </c>
      <c r="GH602" s="222">
        <f t="shared" si="1555"/>
        <v>0</v>
      </c>
      <c r="GI602" s="222">
        <f t="shared" si="1556"/>
        <v>0</v>
      </c>
      <c r="GJ602" s="222">
        <f t="shared" si="1557"/>
        <v>0</v>
      </c>
      <c r="GK602" s="222">
        <f t="shared" si="1558"/>
        <v>0</v>
      </c>
      <c r="GL602" s="222">
        <f t="shared" si="1559"/>
        <v>0</v>
      </c>
      <c r="GM602" s="222">
        <f t="shared" si="1560"/>
        <v>0</v>
      </c>
      <c r="GN602" s="222">
        <f t="shared" si="1561"/>
        <v>0</v>
      </c>
      <c r="GO602" s="222">
        <f t="shared" si="1562"/>
        <v>0</v>
      </c>
      <c r="GP602" s="222">
        <f t="shared" si="1563"/>
        <v>0</v>
      </c>
      <c r="GQ602" s="222">
        <f t="shared" si="1564"/>
        <v>0</v>
      </c>
      <c r="GR602" s="222">
        <f t="shared" si="1565"/>
        <v>0</v>
      </c>
      <c r="GS602" s="222">
        <f t="shared" si="1566"/>
        <v>0</v>
      </c>
      <c r="GT602" s="222">
        <f t="shared" si="1567"/>
        <v>0</v>
      </c>
      <c r="GU602" s="222">
        <f t="shared" si="1568"/>
        <v>0</v>
      </c>
      <c r="GV602" s="222">
        <f t="shared" si="1569"/>
        <v>0</v>
      </c>
      <c r="GW602" s="222">
        <f t="shared" si="1570"/>
        <v>0</v>
      </c>
      <c r="GX602" s="222">
        <f t="shared" si="1571"/>
        <v>0</v>
      </c>
      <c r="GY602" s="222">
        <f t="shared" si="1572"/>
        <v>0</v>
      </c>
      <c r="GZ602" s="222">
        <f t="shared" si="1573"/>
        <v>0</v>
      </c>
      <c r="HA602" s="222">
        <f t="shared" si="1574"/>
        <v>0</v>
      </c>
      <c r="HB602" s="222">
        <f t="shared" si="1575"/>
        <v>0</v>
      </c>
      <c r="HC602" s="222">
        <f t="shared" si="1576"/>
        <v>0</v>
      </c>
      <c r="HD602" s="222">
        <f t="shared" si="1577"/>
        <v>0</v>
      </c>
      <c r="HE602" s="222">
        <f t="shared" si="1578"/>
        <v>0</v>
      </c>
      <c r="HF602" s="222">
        <f t="shared" si="1579"/>
        <v>0</v>
      </c>
      <c r="HG602" s="222">
        <f t="shared" si="1580"/>
        <v>0</v>
      </c>
      <c r="HH602" s="222">
        <f t="shared" si="1581"/>
        <v>0</v>
      </c>
      <c r="HI602" s="222">
        <f t="shared" si="1582"/>
        <v>0</v>
      </c>
      <c r="HJ602" s="222">
        <f t="shared" si="1583"/>
        <v>0</v>
      </c>
      <c r="HK602" s="222">
        <f t="shared" si="1584"/>
        <v>0</v>
      </c>
      <c r="HL602" s="222">
        <f t="shared" si="1585"/>
        <v>0</v>
      </c>
      <c r="HM602" s="222">
        <f t="shared" si="1586"/>
        <v>0</v>
      </c>
      <c r="HN602" s="222">
        <f t="shared" si="1587"/>
        <v>0</v>
      </c>
      <c r="HO602" s="222">
        <f t="shared" si="1588"/>
        <v>0</v>
      </c>
      <c r="HP602" s="222">
        <f t="shared" si="1589"/>
        <v>0</v>
      </c>
      <c r="HQ602" s="222">
        <f t="shared" si="1590"/>
        <v>0</v>
      </c>
      <c r="HR602" s="222">
        <f t="shared" si="1591"/>
        <v>0</v>
      </c>
      <c r="HS602" s="222">
        <f t="shared" si="1592"/>
        <v>0</v>
      </c>
      <c r="HT602" s="222">
        <f t="shared" si="1593"/>
        <v>0</v>
      </c>
      <c r="HU602" s="222">
        <f t="shared" si="1594"/>
        <v>0</v>
      </c>
      <c r="HV602" s="222">
        <f t="shared" si="1595"/>
        <v>0</v>
      </c>
      <c r="HW602" s="222">
        <f t="shared" si="1596"/>
        <v>0</v>
      </c>
      <c r="HX602" s="222">
        <f t="shared" si="1597"/>
        <v>0</v>
      </c>
      <c r="HY602" s="222">
        <f t="shared" si="1598"/>
        <v>0</v>
      </c>
      <c r="HZ602" s="222">
        <f t="shared" si="1599"/>
        <v>0</v>
      </c>
      <c r="IA602" s="222">
        <f t="shared" si="1600"/>
        <v>0</v>
      </c>
      <c r="IB602" s="222">
        <f t="shared" si="1601"/>
        <v>0</v>
      </c>
      <c r="IC602" s="222">
        <f t="shared" si="1602"/>
        <v>0</v>
      </c>
      <c r="ID602" s="222">
        <f t="shared" si="1603"/>
        <v>0</v>
      </c>
      <c r="IE602" s="222">
        <f t="shared" si="1604"/>
        <v>0</v>
      </c>
      <c r="IF602" s="222">
        <f t="shared" si="1605"/>
        <v>0</v>
      </c>
      <c r="IG602" s="222">
        <f t="shared" si="1606"/>
        <v>0</v>
      </c>
      <c r="IH602" s="222">
        <f t="shared" si="1607"/>
        <v>0</v>
      </c>
      <c r="II602" s="222">
        <f t="shared" si="1608"/>
        <v>0</v>
      </c>
      <c r="IJ602" s="222">
        <f t="shared" si="1609"/>
        <v>0</v>
      </c>
      <c r="IK602" s="222">
        <f t="shared" si="1610"/>
        <v>0</v>
      </c>
      <c r="IL602" s="222">
        <f t="shared" si="1611"/>
        <v>0</v>
      </c>
      <c r="IM602" s="222">
        <f t="shared" si="1612"/>
        <v>0</v>
      </c>
      <c r="IN602" s="222">
        <f t="shared" si="1613"/>
        <v>0</v>
      </c>
      <c r="IO602" s="222">
        <f t="shared" si="1614"/>
        <v>0</v>
      </c>
      <c r="IP602" s="222">
        <f t="shared" si="1615"/>
        <v>0</v>
      </c>
      <c r="IQ602" s="222">
        <f t="shared" si="1616"/>
        <v>0</v>
      </c>
      <c r="IR602" s="222">
        <f t="shared" si="1617"/>
        <v>0</v>
      </c>
      <c r="IS602" s="222">
        <f t="shared" si="1618"/>
        <v>0</v>
      </c>
      <c r="IT602" s="222">
        <f t="shared" si="1619"/>
        <v>0</v>
      </c>
      <c r="IU602" s="222">
        <f t="shared" si="1620"/>
        <v>0</v>
      </c>
      <c r="IV602" s="222">
        <f t="shared" si="1621"/>
        <v>0</v>
      </c>
      <c r="IW602" s="222">
        <f t="shared" si="1622"/>
        <v>0</v>
      </c>
      <c r="IX602" s="222">
        <f t="shared" si="1623"/>
        <v>0</v>
      </c>
      <c r="IY602" s="222">
        <f t="shared" si="1624"/>
        <v>0</v>
      </c>
      <c r="IZ602" s="222">
        <f t="shared" si="1625"/>
        <v>0</v>
      </c>
      <c r="JA602" s="222">
        <f t="shared" si="1626"/>
        <v>0</v>
      </c>
      <c r="JB602" s="222">
        <f t="shared" si="1627"/>
        <v>0</v>
      </c>
    </row>
    <row r="603" spans="2:262">
      <c r="B603" s="230">
        <v>242</v>
      </c>
      <c r="C603" s="229">
        <f t="shared" si="1628"/>
        <v>4.7265624999999851E-3</v>
      </c>
      <c r="D603" s="226">
        <f t="shared" ca="1" si="1371"/>
        <v>24.635620151229915</v>
      </c>
      <c r="E603" s="225">
        <f ca="1">IN361</f>
        <v>0.63562015122991378</v>
      </c>
      <c r="F603" s="224">
        <v>242</v>
      </c>
      <c r="G603" s="222">
        <f t="shared" si="1372"/>
        <v>0</v>
      </c>
      <c r="H603" s="222">
        <f t="shared" si="1373"/>
        <v>0</v>
      </c>
      <c r="I603" s="222">
        <f t="shared" si="1374"/>
        <v>0</v>
      </c>
      <c r="J603" s="222">
        <f t="shared" si="1375"/>
        <v>0</v>
      </c>
      <c r="K603" s="222">
        <f t="shared" si="1376"/>
        <v>0</v>
      </c>
      <c r="L603" s="222">
        <f t="shared" si="1377"/>
        <v>0</v>
      </c>
      <c r="M603" s="222">
        <f t="shared" si="1378"/>
        <v>0</v>
      </c>
      <c r="N603" s="222">
        <f t="shared" si="1379"/>
        <v>0</v>
      </c>
      <c r="O603" s="222">
        <f t="shared" si="1380"/>
        <v>0</v>
      </c>
      <c r="P603" s="222">
        <f t="shared" si="1381"/>
        <v>0</v>
      </c>
      <c r="Q603" s="222">
        <f t="shared" si="1382"/>
        <v>0</v>
      </c>
      <c r="R603" s="222">
        <f t="shared" si="1383"/>
        <v>0</v>
      </c>
      <c r="S603" s="222">
        <f t="shared" si="1384"/>
        <v>0</v>
      </c>
      <c r="T603" s="222">
        <f t="shared" si="1385"/>
        <v>0</v>
      </c>
      <c r="U603" s="222">
        <f t="shared" si="1386"/>
        <v>0</v>
      </c>
      <c r="V603" s="222">
        <f t="shared" si="1387"/>
        <v>0</v>
      </c>
      <c r="W603" s="222">
        <f t="shared" si="1388"/>
        <v>0</v>
      </c>
      <c r="X603" s="222">
        <f t="shared" si="1389"/>
        <v>0</v>
      </c>
      <c r="Y603" s="222">
        <f t="shared" si="1390"/>
        <v>0</v>
      </c>
      <c r="Z603" s="222">
        <f t="shared" si="1391"/>
        <v>0</v>
      </c>
      <c r="AA603" s="222">
        <f t="shared" si="1392"/>
        <v>0</v>
      </c>
      <c r="AB603" s="222">
        <f t="shared" si="1393"/>
        <v>0</v>
      </c>
      <c r="AC603" s="222">
        <f t="shared" si="1394"/>
        <v>0</v>
      </c>
      <c r="AD603" s="222">
        <f t="shared" si="1395"/>
        <v>0</v>
      </c>
      <c r="AE603" s="222">
        <f t="shared" si="1396"/>
        <v>0</v>
      </c>
      <c r="AF603" s="222">
        <f t="shared" si="1397"/>
        <v>0</v>
      </c>
      <c r="AG603" s="222">
        <f t="shared" si="1398"/>
        <v>0</v>
      </c>
      <c r="AH603" s="222">
        <f t="shared" si="1399"/>
        <v>0</v>
      </c>
      <c r="AI603" s="222">
        <f t="shared" si="1400"/>
        <v>0</v>
      </c>
      <c r="AJ603" s="222">
        <f t="shared" si="1401"/>
        <v>0</v>
      </c>
      <c r="AK603" s="222">
        <f t="shared" si="1402"/>
        <v>0</v>
      </c>
      <c r="AL603" s="222">
        <f t="shared" si="1403"/>
        <v>0</v>
      </c>
      <c r="AM603" s="222">
        <f t="shared" si="1404"/>
        <v>0</v>
      </c>
      <c r="AN603" s="222">
        <f t="shared" si="1405"/>
        <v>0</v>
      </c>
      <c r="AO603" s="222">
        <f t="shared" si="1406"/>
        <v>0</v>
      </c>
      <c r="AP603" s="222">
        <f t="shared" si="1407"/>
        <v>0</v>
      </c>
      <c r="AQ603" s="222">
        <f t="shared" si="1408"/>
        <v>0</v>
      </c>
      <c r="AR603" s="222">
        <f t="shared" si="1409"/>
        <v>0</v>
      </c>
      <c r="AS603" s="222">
        <f t="shared" si="1410"/>
        <v>0</v>
      </c>
      <c r="AT603" s="222">
        <f t="shared" si="1411"/>
        <v>0</v>
      </c>
      <c r="AU603" s="222">
        <f t="shared" si="1412"/>
        <v>0</v>
      </c>
      <c r="AV603" s="222">
        <f t="shared" si="1413"/>
        <v>0</v>
      </c>
      <c r="AW603" s="222">
        <f t="shared" si="1414"/>
        <v>0</v>
      </c>
      <c r="AX603" s="222">
        <f t="shared" si="1415"/>
        <v>0</v>
      </c>
      <c r="AY603" s="222">
        <f t="shared" si="1416"/>
        <v>0</v>
      </c>
      <c r="AZ603" s="222">
        <f t="shared" si="1417"/>
        <v>0</v>
      </c>
      <c r="BA603" s="222">
        <f t="shared" si="1418"/>
        <v>0</v>
      </c>
      <c r="BB603" s="222">
        <f t="shared" si="1419"/>
        <v>0</v>
      </c>
      <c r="BC603" s="222">
        <f t="shared" si="1420"/>
        <v>0</v>
      </c>
      <c r="BD603" s="222">
        <f t="shared" si="1421"/>
        <v>0</v>
      </c>
      <c r="BE603" s="222">
        <f t="shared" si="1422"/>
        <v>0</v>
      </c>
      <c r="BF603" s="222">
        <f t="shared" si="1423"/>
        <v>0</v>
      </c>
      <c r="BG603" s="222">
        <f t="shared" si="1424"/>
        <v>0</v>
      </c>
      <c r="BH603" s="222">
        <f t="shared" si="1425"/>
        <v>0</v>
      </c>
      <c r="BI603" s="222">
        <f t="shared" si="1426"/>
        <v>0</v>
      </c>
      <c r="BJ603" s="222">
        <f t="shared" si="1427"/>
        <v>0</v>
      </c>
      <c r="BK603" s="222">
        <f t="shared" si="1428"/>
        <v>0</v>
      </c>
      <c r="BL603" s="222">
        <f t="shared" si="1429"/>
        <v>0</v>
      </c>
      <c r="BM603" s="222">
        <f t="shared" si="1430"/>
        <v>0</v>
      </c>
      <c r="BN603" s="222">
        <f t="shared" si="1431"/>
        <v>0</v>
      </c>
      <c r="BO603" s="222">
        <f t="shared" si="1432"/>
        <v>0</v>
      </c>
      <c r="BP603" s="222">
        <f t="shared" si="1433"/>
        <v>0</v>
      </c>
      <c r="BQ603" s="222">
        <f t="shared" si="1434"/>
        <v>0</v>
      </c>
      <c r="BR603" s="222">
        <f t="shared" si="1435"/>
        <v>0</v>
      </c>
      <c r="BS603" s="222">
        <f t="shared" si="1436"/>
        <v>0</v>
      </c>
      <c r="BT603" s="222">
        <f t="shared" si="1437"/>
        <v>0</v>
      </c>
      <c r="BU603" s="222">
        <f t="shared" si="1438"/>
        <v>0</v>
      </c>
      <c r="BV603" s="222">
        <f t="shared" si="1439"/>
        <v>0</v>
      </c>
      <c r="BW603" s="222">
        <f t="shared" si="1440"/>
        <v>0</v>
      </c>
      <c r="BX603" s="222">
        <f t="shared" si="1441"/>
        <v>0</v>
      </c>
      <c r="BY603" s="222">
        <f t="shared" si="1442"/>
        <v>0</v>
      </c>
      <c r="BZ603" s="222">
        <f t="shared" si="1443"/>
        <v>0</v>
      </c>
      <c r="CA603" s="222">
        <f t="shared" si="1444"/>
        <v>0</v>
      </c>
      <c r="CB603" s="222">
        <f t="shared" si="1445"/>
        <v>0</v>
      </c>
      <c r="CC603" s="222">
        <f t="shared" si="1446"/>
        <v>0</v>
      </c>
      <c r="CD603" s="222">
        <f t="shared" si="1447"/>
        <v>0</v>
      </c>
      <c r="CE603" s="222">
        <f t="shared" si="1448"/>
        <v>0</v>
      </c>
      <c r="CF603" s="222">
        <f t="shared" si="1449"/>
        <v>0</v>
      </c>
      <c r="CG603" s="222">
        <f t="shared" si="1450"/>
        <v>0</v>
      </c>
      <c r="CH603" s="222">
        <f t="shared" si="1451"/>
        <v>0</v>
      </c>
      <c r="CI603" s="222">
        <f t="shared" si="1452"/>
        <v>0</v>
      </c>
      <c r="CJ603" s="222">
        <f t="shared" si="1453"/>
        <v>0</v>
      </c>
      <c r="CK603" s="222">
        <f t="shared" si="1454"/>
        <v>0</v>
      </c>
      <c r="CL603" s="222">
        <f t="shared" si="1455"/>
        <v>0</v>
      </c>
      <c r="CM603" s="222">
        <f t="shared" si="1456"/>
        <v>0</v>
      </c>
      <c r="CN603" s="222">
        <f t="shared" si="1457"/>
        <v>0</v>
      </c>
      <c r="CO603" s="222">
        <f t="shared" si="1458"/>
        <v>0</v>
      </c>
      <c r="CP603" s="222">
        <f t="shared" si="1459"/>
        <v>0</v>
      </c>
      <c r="CQ603" s="222">
        <f t="shared" si="1460"/>
        <v>0</v>
      </c>
      <c r="CR603" s="222">
        <f t="shared" si="1461"/>
        <v>0</v>
      </c>
      <c r="CS603" s="222">
        <f t="shared" si="1462"/>
        <v>0</v>
      </c>
      <c r="CT603" s="222">
        <f t="shared" si="1463"/>
        <v>0</v>
      </c>
      <c r="CU603" s="222">
        <f t="shared" si="1464"/>
        <v>0</v>
      </c>
      <c r="CV603" s="222">
        <f t="shared" si="1465"/>
        <v>0</v>
      </c>
      <c r="CW603" s="222">
        <f t="shared" si="1466"/>
        <v>0</v>
      </c>
      <c r="CX603" s="222">
        <f t="shared" si="1467"/>
        <v>0</v>
      </c>
      <c r="CY603" s="222">
        <f t="shared" si="1468"/>
        <v>0</v>
      </c>
      <c r="CZ603" s="222">
        <f t="shared" si="1469"/>
        <v>0</v>
      </c>
      <c r="DA603" s="222">
        <f t="shared" si="1470"/>
        <v>0</v>
      </c>
      <c r="DB603" s="222">
        <f t="shared" si="1471"/>
        <v>0</v>
      </c>
      <c r="DC603" s="222">
        <f t="shared" si="1472"/>
        <v>0</v>
      </c>
      <c r="DD603" s="222">
        <f t="shared" si="1473"/>
        <v>0</v>
      </c>
      <c r="DE603" s="222">
        <f t="shared" si="1474"/>
        <v>0</v>
      </c>
      <c r="DF603" s="222">
        <f t="shared" si="1475"/>
        <v>0</v>
      </c>
      <c r="DG603" s="222">
        <f t="shared" si="1476"/>
        <v>0</v>
      </c>
      <c r="DH603" s="222">
        <f t="shared" si="1477"/>
        <v>0</v>
      </c>
      <c r="DI603" s="222">
        <f t="shared" si="1478"/>
        <v>0</v>
      </c>
      <c r="DJ603" s="222">
        <f t="shared" si="1479"/>
        <v>0</v>
      </c>
      <c r="DK603" s="222">
        <f t="shared" si="1480"/>
        <v>0</v>
      </c>
      <c r="DL603" s="222">
        <f t="shared" si="1481"/>
        <v>0</v>
      </c>
      <c r="DM603" s="222">
        <f t="shared" si="1482"/>
        <v>0</v>
      </c>
      <c r="DN603" s="222">
        <f t="shared" si="1483"/>
        <v>0</v>
      </c>
      <c r="DO603" s="222">
        <f t="shared" si="1484"/>
        <v>0</v>
      </c>
      <c r="DP603" s="222">
        <f t="shared" si="1485"/>
        <v>0</v>
      </c>
      <c r="DQ603" s="222">
        <f t="shared" si="1486"/>
        <v>0</v>
      </c>
      <c r="DR603" s="222">
        <f t="shared" si="1487"/>
        <v>0</v>
      </c>
      <c r="DS603" s="222">
        <f t="shared" si="1488"/>
        <v>0</v>
      </c>
      <c r="DT603" s="222">
        <f t="shared" si="1489"/>
        <v>0</v>
      </c>
      <c r="DU603" s="222">
        <f t="shared" si="1490"/>
        <v>0</v>
      </c>
      <c r="DV603" s="222">
        <f t="shared" si="1491"/>
        <v>0</v>
      </c>
      <c r="DW603" s="222">
        <f t="shared" si="1492"/>
        <v>0</v>
      </c>
      <c r="DX603" s="222">
        <f t="shared" si="1493"/>
        <v>0</v>
      </c>
      <c r="DY603" s="222">
        <f t="shared" si="1494"/>
        <v>0</v>
      </c>
      <c r="DZ603" s="222">
        <f t="shared" si="1495"/>
        <v>0</v>
      </c>
      <c r="EA603" s="222">
        <f t="shared" si="1496"/>
        <v>0</v>
      </c>
      <c r="EB603" s="222">
        <f t="shared" si="1497"/>
        <v>0</v>
      </c>
      <c r="EC603" s="222">
        <f t="shared" si="1498"/>
        <v>0</v>
      </c>
      <c r="ED603" s="222">
        <f t="shared" si="1499"/>
        <v>0</v>
      </c>
      <c r="EE603" s="222">
        <f t="shared" si="1500"/>
        <v>0</v>
      </c>
      <c r="EF603" s="222">
        <f t="shared" si="1501"/>
        <v>0</v>
      </c>
      <c r="EG603" s="222">
        <f t="shared" si="1502"/>
        <v>0</v>
      </c>
      <c r="EH603" s="222">
        <f t="shared" si="1503"/>
        <v>0</v>
      </c>
      <c r="EI603" s="222">
        <f t="shared" si="1504"/>
        <v>0</v>
      </c>
      <c r="EJ603" s="222">
        <f t="shared" si="1505"/>
        <v>0</v>
      </c>
      <c r="EK603" s="222">
        <f t="shared" si="1506"/>
        <v>0</v>
      </c>
      <c r="EL603" s="222">
        <f t="shared" si="1507"/>
        <v>0</v>
      </c>
      <c r="EM603" s="222">
        <f t="shared" si="1508"/>
        <v>0</v>
      </c>
      <c r="EN603" s="222">
        <f t="shared" si="1509"/>
        <v>0</v>
      </c>
      <c r="EO603" s="222">
        <f t="shared" si="1510"/>
        <v>0</v>
      </c>
      <c r="EP603" s="222">
        <f t="shared" si="1511"/>
        <v>0</v>
      </c>
      <c r="EQ603" s="222">
        <f t="shared" si="1512"/>
        <v>0</v>
      </c>
      <c r="ER603" s="222">
        <f t="shared" si="1513"/>
        <v>0</v>
      </c>
      <c r="ES603" s="222">
        <f t="shared" si="1514"/>
        <v>0</v>
      </c>
      <c r="ET603" s="222">
        <f t="shared" si="1515"/>
        <v>0</v>
      </c>
      <c r="EU603" s="222">
        <f t="shared" si="1516"/>
        <v>0</v>
      </c>
      <c r="EV603" s="222">
        <f t="shared" si="1517"/>
        <v>0</v>
      </c>
      <c r="EW603" s="222">
        <f t="shared" si="1518"/>
        <v>0</v>
      </c>
      <c r="EX603" s="222">
        <f t="shared" si="1519"/>
        <v>0</v>
      </c>
      <c r="EY603" s="222">
        <f t="shared" si="1520"/>
        <v>0</v>
      </c>
      <c r="EZ603" s="222">
        <f t="shared" si="1521"/>
        <v>0</v>
      </c>
      <c r="FA603" s="222">
        <f t="shared" si="1522"/>
        <v>0</v>
      </c>
      <c r="FB603" s="222">
        <f t="shared" si="1523"/>
        <v>0</v>
      </c>
      <c r="FC603" s="222">
        <f t="shared" si="1524"/>
        <v>0</v>
      </c>
      <c r="FD603" s="222">
        <f t="shared" si="1525"/>
        <v>0</v>
      </c>
      <c r="FE603" s="222">
        <f t="shared" si="1526"/>
        <v>0</v>
      </c>
      <c r="FF603" s="222">
        <f t="shared" si="1527"/>
        <v>0</v>
      </c>
      <c r="FG603" s="222">
        <f t="shared" si="1528"/>
        <v>0</v>
      </c>
      <c r="FH603" s="222">
        <f t="shared" si="1529"/>
        <v>0</v>
      </c>
      <c r="FI603" s="222">
        <f t="shared" si="1530"/>
        <v>0</v>
      </c>
      <c r="FJ603" s="222">
        <f t="shared" si="1531"/>
        <v>0</v>
      </c>
      <c r="FK603" s="222">
        <f t="shared" si="1532"/>
        <v>0</v>
      </c>
      <c r="FL603" s="222">
        <f t="shared" si="1533"/>
        <v>0</v>
      </c>
      <c r="FM603" s="222">
        <f t="shared" si="1534"/>
        <v>0</v>
      </c>
      <c r="FN603" s="222">
        <f t="shared" si="1535"/>
        <v>0</v>
      </c>
      <c r="FO603" s="222">
        <f t="shared" si="1536"/>
        <v>0</v>
      </c>
      <c r="FP603" s="222">
        <f t="shared" si="1537"/>
        <v>0</v>
      </c>
      <c r="FQ603" s="222">
        <f t="shared" si="1538"/>
        <v>0</v>
      </c>
      <c r="FR603" s="222">
        <f t="shared" si="1539"/>
        <v>0</v>
      </c>
      <c r="FS603" s="222">
        <f t="shared" si="1540"/>
        <v>0</v>
      </c>
      <c r="FT603" s="222">
        <f t="shared" si="1541"/>
        <v>0</v>
      </c>
      <c r="FU603" s="222">
        <f t="shared" si="1542"/>
        <v>0</v>
      </c>
      <c r="FV603" s="222">
        <f t="shared" si="1543"/>
        <v>0</v>
      </c>
      <c r="FW603" s="222">
        <f t="shared" si="1544"/>
        <v>0</v>
      </c>
      <c r="FX603" s="222">
        <f t="shared" si="1545"/>
        <v>0</v>
      </c>
      <c r="FY603" s="222">
        <f t="shared" si="1546"/>
        <v>0</v>
      </c>
      <c r="FZ603" s="222">
        <f t="shared" si="1547"/>
        <v>0</v>
      </c>
      <c r="GA603" s="222">
        <f t="shared" si="1548"/>
        <v>0</v>
      </c>
      <c r="GB603" s="222">
        <f t="shared" si="1549"/>
        <v>0</v>
      </c>
      <c r="GC603" s="222">
        <f t="shared" si="1550"/>
        <v>0</v>
      </c>
      <c r="GD603" s="222">
        <f t="shared" si="1551"/>
        <v>0</v>
      </c>
      <c r="GE603" s="222">
        <f t="shared" si="1552"/>
        <v>0</v>
      </c>
      <c r="GF603" s="222">
        <f t="shared" si="1553"/>
        <v>0</v>
      </c>
      <c r="GG603" s="222">
        <f t="shared" si="1554"/>
        <v>0</v>
      </c>
      <c r="GH603" s="222">
        <f t="shared" si="1555"/>
        <v>0</v>
      </c>
      <c r="GI603" s="222">
        <f t="shared" si="1556"/>
        <v>0</v>
      </c>
      <c r="GJ603" s="222">
        <f t="shared" si="1557"/>
        <v>0</v>
      </c>
      <c r="GK603" s="222">
        <f t="shared" si="1558"/>
        <v>0</v>
      </c>
      <c r="GL603" s="222">
        <f t="shared" si="1559"/>
        <v>0</v>
      </c>
      <c r="GM603" s="222">
        <f t="shared" si="1560"/>
        <v>0</v>
      </c>
      <c r="GN603" s="222">
        <f t="shared" si="1561"/>
        <v>0</v>
      </c>
      <c r="GO603" s="222">
        <f t="shared" si="1562"/>
        <v>0</v>
      </c>
      <c r="GP603" s="222">
        <f t="shared" si="1563"/>
        <v>0</v>
      </c>
      <c r="GQ603" s="222">
        <f t="shared" si="1564"/>
        <v>0</v>
      </c>
      <c r="GR603" s="222">
        <f t="shared" si="1565"/>
        <v>0</v>
      </c>
      <c r="GS603" s="222">
        <f t="shared" si="1566"/>
        <v>0</v>
      </c>
      <c r="GT603" s="222">
        <f t="shared" si="1567"/>
        <v>0</v>
      </c>
      <c r="GU603" s="222">
        <f t="shared" si="1568"/>
        <v>0</v>
      </c>
      <c r="GV603" s="222">
        <f t="shared" si="1569"/>
        <v>0</v>
      </c>
      <c r="GW603" s="222">
        <f t="shared" si="1570"/>
        <v>0</v>
      </c>
      <c r="GX603" s="222">
        <f t="shared" si="1571"/>
        <v>0</v>
      </c>
      <c r="GY603" s="222">
        <f t="shared" si="1572"/>
        <v>0</v>
      </c>
      <c r="GZ603" s="222">
        <f t="shared" si="1573"/>
        <v>0</v>
      </c>
      <c r="HA603" s="222">
        <f t="shared" si="1574"/>
        <v>0</v>
      </c>
      <c r="HB603" s="222">
        <f t="shared" si="1575"/>
        <v>0</v>
      </c>
      <c r="HC603" s="222">
        <f t="shared" si="1576"/>
        <v>0</v>
      </c>
      <c r="HD603" s="222">
        <f t="shared" si="1577"/>
        <v>0</v>
      </c>
      <c r="HE603" s="222">
        <f t="shared" si="1578"/>
        <v>0</v>
      </c>
      <c r="HF603" s="222">
        <f t="shared" si="1579"/>
        <v>0</v>
      </c>
      <c r="HG603" s="222">
        <f t="shared" si="1580"/>
        <v>0</v>
      </c>
      <c r="HH603" s="222">
        <f t="shared" si="1581"/>
        <v>0</v>
      </c>
      <c r="HI603" s="222">
        <f t="shared" si="1582"/>
        <v>0</v>
      </c>
      <c r="HJ603" s="222">
        <f t="shared" si="1583"/>
        <v>0</v>
      </c>
      <c r="HK603" s="222">
        <f t="shared" si="1584"/>
        <v>0</v>
      </c>
      <c r="HL603" s="222">
        <f t="shared" si="1585"/>
        <v>0</v>
      </c>
      <c r="HM603" s="222">
        <f t="shared" si="1586"/>
        <v>0</v>
      </c>
      <c r="HN603" s="222">
        <f t="shared" si="1587"/>
        <v>0</v>
      </c>
      <c r="HO603" s="222">
        <f t="shared" si="1588"/>
        <v>0</v>
      </c>
      <c r="HP603" s="222">
        <f t="shared" si="1589"/>
        <v>0</v>
      </c>
      <c r="HQ603" s="222">
        <f t="shared" si="1590"/>
        <v>0</v>
      </c>
      <c r="HR603" s="222">
        <f t="shared" si="1591"/>
        <v>0</v>
      </c>
      <c r="HS603" s="222">
        <f t="shared" si="1592"/>
        <v>0</v>
      </c>
      <c r="HT603" s="222">
        <f t="shared" si="1593"/>
        <v>0</v>
      </c>
      <c r="HU603" s="222">
        <f t="shared" si="1594"/>
        <v>0</v>
      </c>
      <c r="HV603" s="222">
        <f t="shared" si="1595"/>
        <v>0</v>
      </c>
      <c r="HW603" s="222">
        <f t="shared" si="1596"/>
        <v>0</v>
      </c>
      <c r="HX603" s="222">
        <f t="shared" si="1597"/>
        <v>0</v>
      </c>
      <c r="HY603" s="222">
        <f t="shared" si="1598"/>
        <v>0</v>
      </c>
      <c r="HZ603" s="222">
        <f t="shared" si="1599"/>
        <v>0</v>
      </c>
      <c r="IA603" s="222">
        <f t="shared" si="1600"/>
        <v>0</v>
      </c>
      <c r="IB603" s="222">
        <f t="shared" si="1601"/>
        <v>0</v>
      </c>
      <c r="IC603" s="222">
        <f t="shared" si="1602"/>
        <v>0</v>
      </c>
      <c r="ID603" s="222">
        <f t="shared" si="1603"/>
        <v>0</v>
      </c>
      <c r="IE603" s="222">
        <f t="shared" si="1604"/>
        <v>0</v>
      </c>
      <c r="IF603" s="222">
        <f t="shared" si="1605"/>
        <v>0</v>
      </c>
      <c r="IG603" s="222">
        <f t="shared" si="1606"/>
        <v>0</v>
      </c>
      <c r="IH603" s="222">
        <f t="shared" si="1607"/>
        <v>0</v>
      </c>
      <c r="II603" s="222">
        <f t="shared" si="1608"/>
        <v>0</v>
      </c>
      <c r="IJ603" s="222">
        <f t="shared" si="1609"/>
        <v>0</v>
      </c>
      <c r="IK603" s="222">
        <f t="shared" si="1610"/>
        <v>0</v>
      </c>
      <c r="IL603" s="222">
        <f t="shared" si="1611"/>
        <v>0</v>
      </c>
      <c r="IM603" s="222">
        <f t="shared" si="1612"/>
        <v>0</v>
      </c>
      <c r="IN603" s="222">
        <f t="shared" si="1613"/>
        <v>0</v>
      </c>
      <c r="IO603" s="222">
        <f t="shared" si="1614"/>
        <v>0</v>
      </c>
      <c r="IP603" s="222">
        <f t="shared" si="1615"/>
        <v>0</v>
      </c>
      <c r="IQ603" s="222">
        <f t="shared" si="1616"/>
        <v>0</v>
      </c>
      <c r="IR603" s="222">
        <f t="shared" si="1617"/>
        <v>0</v>
      </c>
      <c r="IS603" s="222">
        <f t="shared" si="1618"/>
        <v>0</v>
      </c>
      <c r="IT603" s="222">
        <f t="shared" si="1619"/>
        <v>0</v>
      </c>
      <c r="IU603" s="222">
        <f t="shared" si="1620"/>
        <v>0</v>
      </c>
      <c r="IV603" s="222">
        <f t="shared" si="1621"/>
        <v>0</v>
      </c>
      <c r="IW603" s="222">
        <f t="shared" si="1622"/>
        <v>0</v>
      </c>
      <c r="IX603" s="222">
        <f t="shared" si="1623"/>
        <v>0</v>
      </c>
      <c r="IY603" s="222">
        <f t="shared" si="1624"/>
        <v>0</v>
      </c>
      <c r="IZ603" s="222">
        <f t="shared" si="1625"/>
        <v>0</v>
      </c>
      <c r="JA603" s="222">
        <f t="shared" si="1626"/>
        <v>0</v>
      </c>
      <c r="JB603" s="222">
        <f t="shared" si="1627"/>
        <v>0</v>
      </c>
    </row>
    <row r="604" spans="2:262">
      <c r="B604" s="230">
        <v>243</v>
      </c>
      <c r="C604" s="229">
        <f t="shared" si="1628"/>
        <v>4.7460937499999847E-3</v>
      </c>
      <c r="D604" s="226">
        <f t="shared" ca="1" si="1371"/>
        <v>24.666540778077195</v>
      </c>
      <c r="E604" s="225">
        <f ca="1">IO361</f>
        <v>0.66654077807719481</v>
      </c>
      <c r="F604" s="224">
        <v>243</v>
      </c>
      <c r="G604" s="222">
        <f t="shared" si="1372"/>
        <v>0</v>
      </c>
      <c r="H604" s="222">
        <f t="shared" si="1373"/>
        <v>0</v>
      </c>
      <c r="I604" s="222">
        <f t="shared" si="1374"/>
        <v>0</v>
      </c>
      <c r="J604" s="222">
        <f t="shared" si="1375"/>
        <v>0</v>
      </c>
      <c r="K604" s="222">
        <f t="shared" si="1376"/>
        <v>0</v>
      </c>
      <c r="L604" s="222">
        <f t="shared" si="1377"/>
        <v>0</v>
      </c>
      <c r="M604" s="222">
        <f t="shared" si="1378"/>
        <v>0</v>
      </c>
      <c r="N604" s="222">
        <f t="shared" si="1379"/>
        <v>0</v>
      </c>
      <c r="O604" s="222">
        <f t="shared" si="1380"/>
        <v>0</v>
      </c>
      <c r="P604" s="222">
        <f t="shared" si="1381"/>
        <v>0</v>
      </c>
      <c r="Q604" s="222">
        <f t="shared" si="1382"/>
        <v>0</v>
      </c>
      <c r="R604" s="222">
        <f t="shared" si="1383"/>
        <v>0</v>
      </c>
      <c r="S604" s="222">
        <f t="shared" si="1384"/>
        <v>0</v>
      </c>
      <c r="T604" s="222">
        <f t="shared" si="1385"/>
        <v>0</v>
      </c>
      <c r="U604" s="222">
        <f t="shared" si="1386"/>
        <v>0</v>
      </c>
      <c r="V604" s="222">
        <f t="shared" si="1387"/>
        <v>0</v>
      </c>
      <c r="W604" s="222">
        <f t="shared" si="1388"/>
        <v>0</v>
      </c>
      <c r="X604" s="222">
        <f t="shared" si="1389"/>
        <v>0</v>
      </c>
      <c r="Y604" s="222">
        <f t="shared" si="1390"/>
        <v>0</v>
      </c>
      <c r="Z604" s="222">
        <f t="shared" si="1391"/>
        <v>0</v>
      </c>
      <c r="AA604" s="222">
        <f t="shared" si="1392"/>
        <v>0</v>
      </c>
      <c r="AB604" s="222">
        <f t="shared" si="1393"/>
        <v>0</v>
      </c>
      <c r="AC604" s="222">
        <f t="shared" si="1394"/>
        <v>0</v>
      </c>
      <c r="AD604" s="222">
        <f t="shared" si="1395"/>
        <v>0</v>
      </c>
      <c r="AE604" s="222">
        <f t="shared" si="1396"/>
        <v>0</v>
      </c>
      <c r="AF604" s="222">
        <f t="shared" si="1397"/>
        <v>0</v>
      </c>
      <c r="AG604" s="222">
        <f t="shared" si="1398"/>
        <v>0</v>
      </c>
      <c r="AH604" s="222">
        <f t="shared" si="1399"/>
        <v>0</v>
      </c>
      <c r="AI604" s="222">
        <f t="shared" si="1400"/>
        <v>0</v>
      </c>
      <c r="AJ604" s="222">
        <f t="shared" si="1401"/>
        <v>0</v>
      </c>
      <c r="AK604" s="222">
        <f t="shared" si="1402"/>
        <v>0</v>
      </c>
      <c r="AL604" s="222">
        <f t="shared" si="1403"/>
        <v>0</v>
      </c>
      <c r="AM604" s="222">
        <f t="shared" si="1404"/>
        <v>0</v>
      </c>
      <c r="AN604" s="222">
        <f t="shared" si="1405"/>
        <v>0</v>
      </c>
      <c r="AO604" s="222">
        <f t="shared" si="1406"/>
        <v>0</v>
      </c>
      <c r="AP604" s="222">
        <f t="shared" si="1407"/>
        <v>0</v>
      </c>
      <c r="AQ604" s="222">
        <f t="shared" si="1408"/>
        <v>0</v>
      </c>
      <c r="AR604" s="222">
        <f t="shared" si="1409"/>
        <v>0</v>
      </c>
      <c r="AS604" s="222">
        <f t="shared" si="1410"/>
        <v>0</v>
      </c>
      <c r="AT604" s="222">
        <f t="shared" si="1411"/>
        <v>0</v>
      </c>
      <c r="AU604" s="222">
        <f t="shared" si="1412"/>
        <v>0</v>
      </c>
      <c r="AV604" s="222">
        <f t="shared" si="1413"/>
        <v>0</v>
      </c>
      <c r="AW604" s="222">
        <f t="shared" si="1414"/>
        <v>0</v>
      </c>
      <c r="AX604" s="222">
        <f t="shared" si="1415"/>
        <v>0</v>
      </c>
      <c r="AY604" s="222">
        <f t="shared" si="1416"/>
        <v>0</v>
      </c>
      <c r="AZ604" s="222">
        <f t="shared" si="1417"/>
        <v>0</v>
      </c>
      <c r="BA604" s="222">
        <f t="shared" si="1418"/>
        <v>0</v>
      </c>
      <c r="BB604" s="222">
        <f t="shared" si="1419"/>
        <v>0</v>
      </c>
      <c r="BC604" s="222">
        <f t="shared" si="1420"/>
        <v>0</v>
      </c>
      <c r="BD604" s="222">
        <f t="shared" si="1421"/>
        <v>0</v>
      </c>
      <c r="BE604" s="222">
        <f t="shared" si="1422"/>
        <v>0</v>
      </c>
      <c r="BF604" s="222">
        <f t="shared" si="1423"/>
        <v>0</v>
      </c>
      <c r="BG604" s="222">
        <f t="shared" si="1424"/>
        <v>0</v>
      </c>
      <c r="BH604" s="222">
        <f t="shared" si="1425"/>
        <v>0</v>
      </c>
      <c r="BI604" s="222">
        <f t="shared" si="1426"/>
        <v>0</v>
      </c>
      <c r="BJ604" s="222">
        <f t="shared" si="1427"/>
        <v>0</v>
      </c>
      <c r="BK604" s="222">
        <f t="shared" si="1428"/>
        <v>0</v>
      </c>
      <c r="BL604" s="222">
        <f t="shared" si="1429"/>
        <v>0</v>
      </c>
      <c r="BM604" s="222">
        <f t="shared" si="1430"/>
        <v>0</v>
      </c>
      <c r="BN604" s="222">
        <f t="shared" si="1431"/>
        <v>0</v>
      </c>
      <c r="BO604" s="222">
        <f t="shared" si="1432"/>
        <v>0</v>
      </c>
      <c r="BP604" s="222">
        <f t="shared" si="1433"/>
        <v>0</v>
      </c>
      <c r="BQ604" s="222">
        <f t="shared" si="1434"/>
        <v>0</v>
      </c>
      <c r="BR604" s="222">
        <f t="shared" si="1435"/>
        <v>0</v>
      </c>
      <c r="BS604" s="222">
        <f t="shared" si="1436"/>
        <v>0</v>
      </c>
      <c r="BT604" s="222">
        <f t="shared" si="1437"/>
        <v>0</v>
      </c>
      <c r="BU604" s="222">
        <f t="shared" si="1438"/>
        <v>0</v>
      </c>
      <c r="BV604" s="222">
        <f t="shared" si="1439"/>
        <v>0</v>
      </c>
      <c r="BW604" s="222">
        <f t="shared" si="1440"/>
        <v>0</v>
      </c>
      <c r="BX604" s="222">
        <f t="shared" si="1441"/>
        <v>0</v>
      </c>
      <c r="BY604" s="222">
        <f t="shared" si="1442"/>
        <v>0</v>
      </c>
      <c r="BZ604" s="222">
        <f t="shared" si="1443"/>
        <v>0</v>
      </c>
      <c r="CA604" s="222">
        <f t="shared" si="1444"/>
        <v>0</v>
      </c>
      <c r="CB604" s="222">
        <f t="shared" si="1445"/>
        <v>0</v>
      </c>
      <c r="CC604" s="222">
        <f t="shared" si="1446"/>
        <v>0</v>
      </c>
      <c r="CD604" s="222">
        <f t="shared" si="1447"/>
        <v>0</v>
      </c>
      <c r="CE604" s="222">
        <f t="shared" si="1448"/>
        <v>0</v>
      </c>
      <c r="CF604" s="222">
        <f t="shared" si="1449"/>
        <v>0</v>
      </c>
      <c r="CG604" s="222">
        <f t="shared" si="1450"/>
        <v>0</v>
      </c>
      <c r="CH604" s="222">
        <f t="shared" si="1451"/>
        <v>0</v>
      </c>
      <c r="CI604" s="222">
        <f t="shared" si="1452"/>
        <v>0</v>
      </c>
      <c r="CJ604" s="222">
        <f t="shared" si="1453"/>
        <v>0</v>
      </c>
      <c r="CK604" s="222">
        <f t="shared" si="1454"/>
        <v>0</v>
      </c>
      <c r="CL604" s="222">
        <f t="shared" si="1455"/>
        <v>0</v>
      </c>
      <c r="CM604" s="222">
        <f t="shared" si="1456"/>
        <v>0</v>
      </c>
      <c r="CN604" s="222">
        <f t="shared" si="1457"/>
        <v>0</v>
      </c>
      <c r="CO604" s="222">
        <f t="shared" si="1458"/>
        <v>0</v>
      </c>
      <c r="CP604" s="222">
        <f t="shared" si="1459"/>
        <v>0</v>
      </c>
      <c r="CQ604" s="222">
        <f t="shared" si="1460"/>
        <v>0</v>
      </c>
      <c r="CR604" s="222">
        <f t="shared" si="1461"/>
        <v>0</v>
      </c>
      <c r="CS604" s="222">
        <f t="shared" si="1462"/>
        <v>0</v>
      </c>
      <c r="CT604" s="222">
        <f t="shared" si="1463"/>
        <v>0</v>
      </c>
      <c r="CU604" s="222">
        <f t="shared" si="1464"/>
        <v>0</v>
      </c>
      <c r="CV604" s="222">
        <f t="shared" si="1465"/>
        <v>0</v>
      </c>
      <c r="CW604" s="222">
        <f t="shared" si="1466"/>
        <v>0</v>
      </c>
      <c r="CX604" s="222">
        <f t="shared" si="1467"/>
        <v>0</v>
      </c>
      <c r="CY604" s="222">
        <f t="shared" si="1468"/>
        <v>0</v>
      </c>
      <c r="CZ604" s="222">
        <f t="shared" si="1469"/>
        <v>0</v>
      </c>
      <c r="DA604" s="222">
        <f t="shared" si="1470"/>
        <v>0</v>
      </c>
      <c r="DB604" s="222">
        <f t="shared" si="1471"/>
        <v>0</v>
      </c>
      <c r="DC604" s="222">
        <f t="shared" si="1472"/>
        <v>0</v>
      </c>
      <c r="DD604" s="222">
        <f t="shared" si="1473"/>
        <v>0</v>
      </c>
      <c r="DE604" s="222">
        <f t="shared" si="1474"/>
        <v>0</v>
      </c>
      <c r="DF604" s="222">
        <f t="shared" si="1475"/>
        <v>0</v>
      </c>
      <c r="DG604" s="222">
        <f t="shared" si="1476"/>
        <v>0</v>
      </c>
      <c r="DH604" s="222">
        <f t="shared" si="1477"/>
        <v>0</v>
      </c>
      <c r="DI604" s="222">
        <f t="shared" si="1478"/>
        <v>0</v>
      </c>
      <c r="DJ604" s="222">
        <f t="shared" si="1479"/>
        <v>0</v>
      </c>
      <c r="DK604" s="222">
        <f t="shared" si="1480"/>
        <v>0</v>
      </c>
      <c r="DL604" s="222">
        <f t="shared" si="1481"/>
        <v>0</v>
      </c>
      <c r="DM604" s="222">
        <f t="shared" si="1482"/>
        <v>0</v>
      </c>
      <c r="DN604" s="222">
        <f t="shared" si="1483"/>
        <v>0</v>
      </c>
      <c r="DO604" s="222">
        <f t="shared" si="1484"/>
        <v>0</v>
      </c>
      <c r="DP604" s="222">
        <f t="shared" si="1485"/>
        <v>0</v>
      </c>
      <c r="DQ604" s="222">
        <f t="shared" si="1486"/>
        <v>0</v>
      </c>
      <c r="DR604" s="222">
        <f t="shared" si="1487"/>
        <v>0</v>
      </c>
      <c r="DS604" s="222">
        <f t="shared" si="1488"/>
        <v>0</v>
      </c>
      <c r="DT604" s="222">
        <f t="shared" si="1489"/>
        <v>0</v>
      </c>
      <c r="DU604" s="222">
        <f t="shared" si="1490"/>
        <v>0</v>
      </c>
      <c r="DV604" s="222">
        <f t="shared" si="1491"/>
        <v>0</v>
      </c>
      <c r="DW604" s="222">
        <f t="shared" si="1492"/>
        <v>0</v>
      </c>
      <c r="DX604" s="222">
        <f t="shared" si="1493"/>
        <v>0</v>
      </c>
      <c r="DY604" s="222">
        <f t="shared" si="1494"/>
        <v>0</v>
      </c>
      <c r="DZ604" s="222">
        <f t="shared" si="1495"/>
        <v>0</v>
      </c>
      <c r="EA604" s="222">
        <f t="shared" si="1496"/>
        <v>0</v>
      </c>
      <c r="EB604" s="222">
        <f t="shared" si="1497"/>
        <v>0</v>
      </c>
      <c r="EC604" s="222">
        <f t="shared" si="1498"/>
        <v>0</v>
      </c>
      <c r="ED604" s="222">
        <f t="shared" si="1499"/>
        <v>0</v>
      </c>
      <c r="EE604" s="222">
        <f t="shared" si="1500"/>
        <v>0</v>
      </c>
      <c r="EF604" s="222">
        <f t="shared" si="1501"/>
        <v>0</v>
      </c>
      <c r="EG604" s="222">
        <f t="shared" si="1502"/>
        <v>0</v>
      </c>
      <c r="EH604" s="222">
        <f t="shared" si="1503"/>
        <v>0</v>
      </c>
      <c r="EI604" s="222">
        <f t="shared" si="1504"/>
        <v>0</v>
      </c>
      <c r="EJ604" s="222">
        <f t="shared" si="1505"/>
        <v>0</v>
      </c>
      <c r="EK604" s="222">
        <f t="shared" si="1506"/>
        <v>0</v>
      </c>
      <c r="EL604" s="222">
        <f t="shared" si="1507"/>
        <v>0</v>
      </c>
      <c r="EM604" s="222">
        <f t="shared" si="1508"/>
        <v>0</v>
      </c>
      <c r="EN604" s="222">
        <f t="shared" si="1509"/>
        <v>0</v>
      </c>
      <c r="EO604" s="222">
        <f t="shared" si="1510"/>
        <v>0</v>
      </c>
      <c r="EP604" s="222">
        <f t="shared" si="1511"/>
        <v>0</v>
      </c>
      <c r="EQ604" s="222">
        <f t="shared" si="1512"/>
        <v>0</v>
      </c>
      <c r="ER604" s="222">
        <f t="shared" si="1513"/>
        <v>0</v>
      </c>
      <c r="ES604" s="222">
        <f t="shared" si="1514"/>
        <v>0</v>
      </c>
      <c r="ET604" s="222">
        <f t="shared" si="1515"/>
        <v>0</v>
      </c>
      <c r="EU604" s="222">
        <f t="shared" si="1516"/>
        <v>0</v>
      </c>
      <c r="EV604" s="222">
        <f t="shared" si="1517"/>
        <v>0</v>
      </c>
      <c r="EW604" s="222">
        <f t="shared" si="1518"/>
        <v>0</v>
      </c>
      <c r="EX604" s="222">
        <f t="shared" si="1519"/>
        <v>0</v>
      </c>
      <c r="EY604" s="222">
        <f t="shared" si="1520"/>
        <v>0</v>
      </c>
      <c r="EZ604" s="222">
        <f t="shared" si="1521"/>
        <v>0</v>
      </c>
      <c r="FA604" s="222">
        <f t="shared" si="1522"/>
        <v>0</v>
      </c>
      <c r="FB604" s="222">
        <f t="shared" si="1523"/>
        <v>0</v>
      </c>
      <c r="FC604" s="222">
        <f t="shared" si="1524"/>
        <v>0</v>
      </c>
      <c r="FD604" s="222">
        <f t="shared" si="1525"/>
        <v>0</v>
      </c>
      <c r="FE604" s="222">
        <f t="shared" si="1526"/>
        <v>0</v>
      </c>
      <c r="FF604" s="222">
        <f t="shared" si="1527"/>
        <v>0</v>
      </c>
      <c r="FG604" s="222">
        <f t="shared" si="1528"/>
        <v>0</v>
      </c>
      <c r="FH604" s="222">
        <f t="shared" si="1529"/>
        <v>0</v>
      </c>
      <c r="FI604" s="222">
        <f t="shared" si="1530"/>
        <v>0</v>
      </c>
      <c r="FJ604" s="222">
        <f t="shared" si="1531"/>
        <v>0</v>
      </c>
      <c r="FK604" s="222">
        <f t="shared" si="1532"/>
        <v>0</v>
      </c>
      <c r="FL604" s="222">
        <f t="shared" si="1533"/>
        <v>0</v>
      </c>
      <c r="FM604" s="222">
        <f t="shared" si="1534"/>
        <v>0</v>
      </c>
      <c r="FN604" s="222">
        <f t="shared" si="1535"/>
        <v>0</v>
      </c>
      <c r="FO604" s="222">
        <f t="shared" si="1536"/>
        <v>0</v>
      </c>
      <c r="FP604" s="222">
        <f t="shared" si="1537"/>
        <v>0</v>
      </c>
      <c r="FQ604" s="222">
        <f t="shared" si="1538"/>
        <v>0</v>
      </c>
      <c r="FR604" s="222">
        <f t="shared" si="1539"/>
        <v>0</v>
      </c>
      <c r="FS604" s="222">
        <f t="shared" si="1540"/>
        <v>0</v>
      </c>
      <c r="FT604" s="222">
        <f t="shared" si="1541"/>
        <v>0</v>
      </c>
      <c r="FU604" s="222">
        <f t="shared" si="1542"/>
        <v>0</v>
      </c>
      <c r="FV604" s="222">
        <f t="shared" si="1543"/>
        <v>0</v>
      </c>
      <c r="FW604" s="222">
        <f t="shared" si="1544"/>
        <v>0</v>
      </c>
      <c r="FX604" s="222">
        <f t="shared" si="1545"/>
        <v>0</v>
      </c>
      <c r="FY604" s="222">
        <f t="shared" si="1546"/>
        <v>0</v>
      </c>
      <c r="FZ604" s="222">
        <f t="shared" si="1547"/>
        <v>0</v>
      </c>
      <c r="GA604" s="222">
        <f t="shared" si="1548"/>
        <v>0</v>
      </c>
      <c r="GB604" s="222">
        <f t="shared" si="1549"/>
        <v>0</v>
      </c>
      <c r="GC604" s="222">
        <f t="shared" si="1550"/>
        <v>0</v>
      </c>
      <c r="GD604" s="222">
        <f t="shared" si="1551"/>
        <v>0</v>
      </c>
      <c r="GE604" s="222">
        <f t="shared" si="1552"/>
        <v>0</v>
      </c>
      <c r="GF604" s="222">
        <f t="shared" si="1553"/>
        <v>0</v>
      </c>
      <c r="GG604" s="222">
        <f t="shared" si="1554"/>
        <v>0</v>
      </c>
      <c r="GH604" s="222">
        <f t="shared" si="1555"/>
        <v>0</v>
      </c>
      <c r="GI604" s="222">
        <f t="shared" si="1556"/>
        <v>0</v>
      </c>
      <c r="GJ604" s="222">
        <f t="shared" si="1557"/>
        <v>0</v>
      </c>
      <c r="GK604" s="222">
        <f t="shared" si="1558"/>
        <v>0</v>
      </c>
      <c r="GL604" s="222">
        <f t="shared" si="1559"/>
        <v>0</v>
      </c>
      <c r="GM604" s="222">
        <f t="shared" si="1560"/>
        <v>0</v>
      </c>
      <c r="GN604" s="222">
        <f t="shared" si="1561"/>
        <v>0</v>
      </c>
      <c r="GO604" s="222">
        <f t="shared" si="1562"/>
        <v>0</v>
      </c>
      <c r="GP604" s="222">
        <f t="shared" si="1563"/>
        <v>0</v>
      </c>
      <c r="GQ604" s="222">
        <f t="shared" si="1564"/>
        <v>0</v>
      </c>
      <c r="GR604" s="222">
        <f t="shared" si="1565"/>
        <v>0</v>
      </c>
      <c r="GS604" s="222">
        <f t="shared" si="1566"/>
        <v>0</v>
      </c>
      <c r="GT604" s="222">
        <f t="shared" si="1567"/>
        <v>0</v>
      </c>
      <c r="GU604" s="222">
        <f t="shared" si="1568"/>
        <v>0</v>
      </c>
      <c r="GV604" s="222">
        <f t="shared" si="1569"/>
        <v>0</v>
      </c>
      <c r="GW604" s="222">
        <f t="shared" si="1570"/>
        <v>0</v>
      </c>
      <c r="GX604" s="222">
        <f t="shared" si="1571"/>
        <v>0</v>
      </c>
      <c r="GY604" s="222">
        <f t="shared" si="1572"/>
        <v>0</v>
      </c>
      <c r="GZ604" s="222">
        <f t="shared" si="1573"/>
        <v>0</v>
      </c>
      <c r="HA604" s="222">
        <f t="shared" si="1574"/>
        <v>0</v>
      </c>
      <c r="HB604" s="222">
        <f t="shared" si="1575"/>
        <v>0</v>
      </c>
      <c r="HC604" s="222">
        <f t="shared" si="1576"/>
        <v>0</v>
      </c>
      <c r="HD604" s="222">
        <f t="shared" si="1577"/>
        <v>0</v>
      </c>
      <c r="HE604" s="222">
        <f t="shared" si="1578"/>
        <v>0</v>
      </c>
      <c r="HF604" s="222">
        <f t="shared" si="1579"/>
        <v>0</v>
      </c>
      <c r="HG604" s="222">
        <f t="shared" si="1580"/>
        <v>0</v>
      </c>
      <c r="HH604" s="222">
        <f t="shared" si="1581"/>
        <v>0</v>
      </c>
      <c r="HI604" s="222">
        <f t="shared" si="1582"/>
        <v>0</v>
      </c>
      <c r="HJ604" s="222">
        <f t="shared" si="1583"/>
        <v>0</v>
      </c>
      <c r="HK604" s="222">
        <f t="shared" si="1584"/>
        <v>0</v>
      </c>
      <c r="HL604" s="222">
        <f t="shared" si="1585"/>
        <v>0</v>
      </c>
      <c r="HM604" s="222">
        <f t="shared" si="1586"/>
        <v>0</v>
      </c>
      <c r="HN604" s="222">
        <f t="shared" si="1587"/>
        <v>0</v>
      </c>
      <c r="HO604" s="222">
        <f t="shared" si="1588"/>
        <v>0</v>
      </c>
      <c r="HP604" s="222">
        <f t="shared" si="1589"/>
        <v>0</v>
      </c>
      <c r="HQ604" s="222">
        <f t="shared" si="1590"/>
        <v>0</v>
      </c>
      <c r="HR604" s="222">
        <f t="shared" si="1591"/>
        <v>0</v>
      </c>
      <c r="HS604" s="222">
        <f t="shared" si="1592"/>
        <v>0</v>
      </c>
      <c r="HT604" s="222">
        <f t="shared" si="1593"/>
        <v>0</v>
      </c>
      <c r="HU604" s="222">
        <f t="shared" si="1594"/>
        <v>0</v>
      </c>
      <c r="HV604" s="222">
        <f t="shared" si="1595"/>
        <v>0</v>
      </c>
      <c r="HW604" s="222">
        <f t="shared" si="1596"/>
        <v>0</v>
      </c>
      <c r="HX604" s="222">
        <f t="shared" si="1597"/>
        <v>0</v>
      </c>
      <c r="HY604" s="222">
        <f t="shared" si="1598"/>
        <v>0</v>
      </c>
      <c r="HZ604" s="222">
        <f t="shared" si="1599"/>
        <v>0</v>
      </c>
      <c r="IA604" s="222">
        <f t="shared" si="1600"/>
        <v>0</v>
      </c>
      <c r="IB604" s="222">
        <f t="shared" si="1601"/>
        <v>0</v>
      </c>
      <c r="IC604" s="222">
        <f t="shared" si="1602"/>
        <v>0</v>
      </c>
      <c r="ID604" s="222">
        <f t="shared" si="1603"/>
        <v>0</v>
      </c>
      <c r="IE604" s="222">
        <f t="shared" si="1604"/>
        <v>0</v>
      </c>
      <c r="IF604" s="222">
        <f t="shared" si="1605"/>
        <v>0</v>
      </c>
      <c r="IG604" s="222">
        <f t="shared" si="1606"/>
        <v>0</v>
      </c>
      <c r="IH604" s="222">
        <f t="shared" si="1607"/>
        <v>0</v>
      </c>
      <c r="II604" s="222">
        <f t="shared" si="1608"/>
        <v>0</v>
      </c>
      <c r="IJ604" s="222">
        <f t="shared" si="1609"/>
        <v>0</v>
      </c>
      <c r="IK604" s="222">
        <f t="shared" si="1610"/>
        <v>0</v>
      </c>
      <c r="IL604" s="222">
        <f t="shared" si="1611"/>
        <v>0</v>
      </c>
      <c r="IM604" s="222">
        <f t="shared" si="1612"/>
        <v>0</v>
      </c>
      <c r="IN604" s="222">
        <f t="shared" si="1613"/>
        <v>0</v>
      </c>
      <c r="IO604" s="222">
        <f t="shared" si="1614"/>
        <v>0</v>
      </c>
      <c r="IP604" s="222">
        <f t="shared" si="1615"/>
        <v>0</v>
      </c>
      <c r="IQ604" s="222">
        <f t="shared" si="1616"/>
        <v>0</v>
      </c>
      <c r="IR604" s="222">
        <f t="shared" si="1617"/>
        <v>0</v>
      </c>
      <c r="IS604" s="222">
        <f t="shared" si="1618"/>
        <v>0</v>
      </c>
      <c r="IT604" s="222">
        <f t="shared" si="1619"/>
        <v>0</v>
      </c>
      <c r="IU604" s="222">
        <f t="shared" si="1620"/>
        <v>0</v>
      </c>
      <c r="IV604" s="222">
        <f t="shared" si="1621"/>
        <v>0</v>
      </c>
      <c r="IW604" s="222">
        <f t="shared" si="1622"/>
        <v>0</v>
      </c>
      <c r="IX604" s="222">
        <f t="shared" si="1623"/>
        <v>0</v>
      </c>
      <c r="IY604" s="222">
        <f t="shared" si="1624"/>
        <v>0</v>
      </c>
      <c r="IZ604" s="222">
        <f t="shared" si="1625"/>
        <v>0</v>
      </c>
      <c r="JA604" s="222">
        <f t="shared" si="1626"/>
        <v>0</v>
      </c>
      <c r="JB604" s="222">
        <f t="shared" si="1627"/>
        <v>0</v>
      </c>
    </row>
    <row r="605" spans="2:262">
      <c r="B605" s="230">
        <v>244</v>
      </c>
      <c r="C605" s="229">
        <f t="shared" si="1628"/>
        <v>4.7656249999999843E-3</v>
      </c>
      <c r="D605" s="226">
        <f t="shared" ca="1" si="1371"/>
        <v>24.617587484408766</v>
      </c>
      <c r="E605" s="225">
        <f ca="1">IP361</f>
        <v>0.61758748440876654</v>
      </c>
      <c r="F605" s="224">
        <v>244</v>
      </c>
      <c r="G605" s="222">
        <f t="shared" si="1372"/>
        <v>0</v>
      </c>
      <c r="H605" s="222">
        <f t="shared" si="1373"/>
        <v>0</v>
      </c>
      <c r="I605" s="222">
        <f t="shared" si="1374"/>
        <v>0</v>
      </c>
      <c r="J605" s="222">
        <f t="shared" si="1375"/>
        <v>0</v>
      </c>
      <c r="K605" s="222">
        <f t="shared" si="1376"/>
        <v>0</v>
      </c>
      <c r="L605" s="222">
        <f t="shared" si="1377"/>
        <v>0</v>
      </c>
      <c r="M605" s="222">
        <f t="shared" si="1378"/>
        <v>0</v>
      </c>
      <c r="N605" s="222">
        <f t="shared" si="1379"/>
        <v>0</v>
      </c>
      <c r="O605" s="222">
        <f t="shared" si="1380"/>
        <v>0</v>
      </c>
      <c r="P605" s="222">
        <f t="shared" si="1381"/>
        <v>0</v>
      </c>
      <c r="Q605" s="222">
        <f t="shared" si="1382"/>
        <v>0</v>
      </c>
      <c r="R605" s="222">
        <f t="shared" si="1383"/>
        <v>0</v>
      </c>
      <c r="S605" s="222">
        <f t="shared" si="1384"/>
        <v>0</v>
      </c>
      <c r="T605" s="222">
        <f t="shared" si="1385"/>
        <v>0</v>
      </c>
      <c r="U605" s="222">
        <f t="shared" si="1386"/>
        <v>0</v>
      </c>
      <c r="V605" s="222">
        <f t="shared" si="1387"/>
        <v>0</v>
      </c>
      <c r="W605" s="222">
        <f t="shared" si="1388"/>
        <v>0</v>
      </c>
      <c r="X605" s="222">
        <f t="shared" si="1389"/>
        <v>0</v>
      </c>
      <c r="Y605" s="222">
        <f t="shared" si="1390"/>
        <v>0</v>
      </c>
      <c r="Z605" s="222">
        <f t="shared" si="1391"/>
        <v>0</v>
      </c>
      <c r="AA605" s="222">
        <f t="shared" si="1392"/>
        <v>0</v>
      </c>
      <c r="AB605" s="222">
        <f t="shared" si="1393"/>
        <v>0</v>
      </c>
      <c r="AC605" s="222">
        <f t="shared" si="1394"/>
        <v>0</v>
      </c>
      <c r="AD605" s="222">
        <f t="shared" si="1395"/>
        <v>0</v>
      </c>
      <c r="AE605" s="222">
        <f t="shared" si="1396"/>
        <v>0</v>
      </c>
      <c r="AF605" s="222">
        <f t="shared" si="1397"/>
        <v>0</v>
      </c>
      <c r="AG605" s="222">
        <f t="shared" si="1398"/>
        <v>0</v>
      </c>
      <c r="AH605" s="222">
        <f t="shared" si="1399"/>
        <v>0</v>
      </c>
      <c r="AI605" s="222">
        <f t="shared" si="1400"/>
        <v>0</v>
      </c>
      <c r="AJ605" s="222">
        <f t="shared" si="1401"/>
        <v>0</v>
      </c>
      <c r="AK605" s="222">
        <f t="shared" si="1402"/>
        <v>0</v>
      </c>
      <c r="AL605" s="222">
        <f t="shared" si="1403"/>
        <v>0</v>
      </c>
      <c r="AM605" s="222">
        <f t="shared" si="1404"/>
        <v>0</v>
      </c>
      <c r="AN605" s="222">
        <f t="shared" si="1405"/>
        <v>0</v>
      </c>
      <c r="AO605" s="222">
        <f t="shared" si="1406"/>
        <v>0</v>
      </c>
      <c r="AP605" s="222">
        <f t="shared" si="1407"/>
        <v>0</v>
      </c>
      <c r="AQ605" s="222">
        <f t="shared" si="1408"/>
        <v>0</v>
      </c>
      <c r="AR605" s="222">
        <f t="shared" si="1409"/>
        <v>0</v>
      </c>
      <c r="AS605" s="222">
        <f t="shared" si="1410"/>
        <v>0</v>
      </c>
      <c r="AT605" s="222">
        <f t="shared" si="1411"/>
        <v>0</v>
      </c>
      <c r="AU605" s="222">
        <f t="shared" si="1412"/>
        <v>0</v>
      </c>
      <c r="AV605" s="222">
        <f t="shared" si="1413"/>
        <v>0</v>
      </c>
      <c r="AW605" s="222">
        <f t="shared" si="1414"/>
        <v>0</v>
      </c>
      <c r="AX605" s="222">
        <f t="shared" si="1415"/>
        <v>0</v>
      </c>
      <c r="AY605" s="222">
        <f t="shared" si="1416"/>
        <v>0</v>
      </c>
      <c r="AZ605" s="222">
        <f t="shared" si="1417"/>
        <v>0</v>
      </c>
      <c r="BA605" s="222">
        <f t="shared" si="1418"/>
        <v>0</v>
      </c>
      <c r="BB605" s="222">
        <f t="shared" si="1419"/>
        <v>0</v>
      </c>
      <c r="BC605" s="222">
        <f t="shared" si="1420"/>
        <v>0</v>
      </c>
      <c r="BD605" s="222">
        <f t="shared" si="1421"/>
        <v>0</v>
      </c>
      <c r="BE605" s="222">
        <f t="shared" si="1422"/>
        <v>0</v>
      </c>
      <c r="BF605" s="222">
        <f t="shared" si="1423"/>
        <v>0</v>
      </c>
      <c r="BG605" s="222">
        <f t="shared" si="1424"/>
        <v>0</v>
      </c>
      <c r="BH605" s="222">
        <f t="shared" si="1425"/>
        <v>0</v>
      </c>
      <c r="BI605" s="222">
        <f t="shared" si="1426"/>
        <v>0</v>
      </c>
      <c r="BJ605" s="222">
        <f t="shared" si="1427"/>
        <v>0</v>
      </c>
      <c r="BK605" s="222">
        <f t="shared" si="1428"/>
        <v>0</v>
      </c>
      <c r="BL605" s="222">
        <f t="shared" si="1429"/>
        <v>0</v>
      </c>
      <c r="BM605" s="222">
        <f t="shared" si="1430"/>
        <v>0</v>
      </c>
      <c r="BN605" s="222">
        <f t="shared" si="1431"/>
        <v>0</v>
      </c>
      <c r="BO605" s="222">
        <f t="shared" si="1432"/>
        <v>0</v>
      </c>
      <c r="BP605" s="222">
        <f t="shared" si="1433"/>
        <v>0</v>
      </c>
      <c r="BQ605" s="222">
        <f t="shared" si="1434"/>
        <v>0</v>
      </c>
      <c r="BR605" s="222">
        <f t="shared" si="1435"/>
        <v>0</v>
      </c>
      <c r="BS605" s="222">
        <f t="shared" si="1436"/>
        <v>0</v>
      </c>
      <c r="BT605" s="222">
        <f t="shared" si="1437"/>
        <v>0</v>
      </c>
      <c r="BU605" s="222">
        <f t="shared" si="1438"/>
        <v>0</v>
      </c>
      <c r="BV605" s="222">
        <f t="shared" si="1439"/>
        <v>0</v>
      </c>
      <c r="BW605" s="222">
        <f t="shared" si="1440"/>
        <v>0</v>
      </c>
      <c r="BX605" s="222">
        <f t="shared" si="1441"/>
        <v>0</v>
      </c>
      <c r="BY605" s="222">
        <f t="shared" si="1442"/>
        <v>0</v>
      </c>
      <c r="BZ605" s="222">
        <f t="shared" si="1443"/>
        <v>0</v>
      </c>
      <c r="CA605" s="222">
        <f t="shared" si="1444"/>
        <v>0</v>
      </c>
      <c r="CB605" s="222">
        <f t="shared" si="1445"/>
        <v>0</v>
      </c>
      <c r="CC605" s="222">
        <f t="shared" si="1446"/>
        <v>0</v>
      </c>
      <c r="CD605" s="222">
        <f t="shared" si="1447"/>
        <v>0</v>
      </c>
      <c r="CE605" s="222">
        <f t="shared" si="1448"/>
        <v>0</v>
      </c>
      <c r="CF605" s="222">
        <f t="shared" si="1449"/>
        <v>0</v>
      </c>
      <c r="CG605" s="222">
        <f t="shared" si="1450"/>
        <v>0</v>
      </c>
      <c r="CH605" s="222">
        <f t="shared" si="1451"/>
        <v>0</v>
      </c>
      <c r="CI605" s="222">
        <f t="shared" si="1452"/>
        <v>0</v>
      </c>
      <c r="CJ605" s="222">
        <f t="shared" si="1453"/>
        <v>0</v>
      </c>
      <c r="CK605" s="222">
        <f t="shared" si="1454"/>
        <v>0</v>
      </c>
      <c r="CL605" s="222">
        <f t="shared" si="1455"/>
        <v>0</v>
      </c>
      <c r="CM605" s="222">
        <f t="shared" si="1456"/>
        <v>0</v>
      </c>
      <c r="CN605" s="222">
        <f t="shared" si="1457"/>
        <v>0</v>
      </c>
      <c r="CO605" s="222">
        <f t="shared" si="1458"/>
        <v>0</v>
      </c>
      <c r="CP605" s="222">
        <f t="shared" si="1459"/>
        <v>0</v>
      </c>
      <c r="CQ605" s="222">
        <f t="shared" si="1460"/>
        <v>0</v>
      </c>
      <c r="CR605" s="222">
        <f t="shared" si="1461"/>
        <v>0</v>
      </c>
      <c r="CS605" s="222">
        <f t="shared" si="1462"/>
        <v>0</v>
      </c>
      <c r="CT605" s="222">
        <f t="shared" si="1463"/>
        <v>0</v>
      </c>
      <c r="CU605" s="222">
        <f t="shared" si="1464"/>
        <v>0</v>
      </c>
      <c r="CV605" s="222">
        <f t="shared" si="1465"/>
        <v>0</v>
      </c>
      <c r="CW605" s="222">
        <f t="shared" si="1466"/>
        <v>0</v>
      </c>
      <c r="CX605" s="222">
        <f t="shared" si="1467"/>
        <v>0</v>
      </c>
      <c r="CY605" s="222">
        <f t="shared" si="1468"/>
        <v>0</v>
      </c>
      <c r="CZ605" s="222">
        <f t="shared" si="1469"/>
        <v>0</v>
      </c>
      <c r="DA605" s="222">
        <f t="shared" si="1470"/>
        <v>0</v>
      </c>
      <c r="DB605" s="222">
        <f t="shared" si="1471"/>
        <v>0</v>
      </c>
      <c r="DC605" s="222">
        <f t="shared" si="1472"/>
        <v>0</v>
      </c>
      <c r="DD605" s="222">
        <f t="shared" si="1473"/>
        <v>0</v>
      </c>
      <c r="DE605" s="222">
        <f t="shared" si="1474"/>
        <v>0</v>
      </c>
      <c r="DF605" s="222">
        <f t="shared" si="1475"/>
        <v>0</v>
      </c>
      <c r="DG605" s="222">
        <f t="shared" si="1476"/>
        <v>0</v>
      </c>
      <c r="DH605" s="222">
        <f t="shared" si="1477"/>
        <v>0</v>
      </c>
      <c r="DI605" s="222">
        <f t="shared" si="1478"/>
        <v>0</v>
      </c>
      <c r="DJ605" s="222">
        <f t="shared" si="1479"/>
        <v>0</v>
      </c>
      <c r="DK605" s="222">
        <f t="shared" si="1480"/>
        <v>0</v>
      </c>
      <c r="DL605" s="222">
        <f t="shared" si="1481"/>
        <v>0</v>
      </c>
      <c r="DM605" s="222">
        <f t="shared" si="1482"/>
        <v>0</v>
      </c>
      <c r="DN605" s="222">
        <f t="shared" si="1483"/>
        <v>0</v>
      </c>
      <c r="DO605" s="222">
        <f t="shared" si="1484"/>
        <v>0</v>
      </c>
      <c r="DP605" s="222">
        <f t="shared" si="1485"/>
        <v>0</v>
      </c>
      <c r="DQ605" s="222">
        <f t="shared" si="1486"/>
        <v>0</v>
      </c>
      <c r="DR605" s="222">
        <f t="shared" si="1487"/>
        <v>0</v>
      </c>
      <c r="DS605" s="222">
        <f t="shared" si="1488"/>
        <v>0</v>
      </c>
      <c r="DT605" s="222">
        <f t="shared" si="1489"/>
        <v>0</v>
      </c>
      <c r="DU605" s="222">
        <f t="shared" si="1490"/>
        <v>0</v>
      </c>
      <c r="DV605" s="222">
        <f t="shared" si="1491"/>
        <v>0</v>
      </c>
      <c r="DW605" s="222">
        <f t="shared" si="1492"/>
        <v>0</v>
      </c>
      <c r="DX605" s="222">
        <f t="shared" si="1493"/>
        <v>0</v>
      </c>
      <c r="DY605" s="222">
        <f t="shared" si="1494"/>
        <v>0</v>
      </c>
      <c r="DZ605" s="222">
        <f t="shared" si="1495"/>
        <v>0</v>
      </c>
      <c r="EA605" s="222">
        <f t="shared" si="1496"/>
        <v>0</v>
      </c>
      <c r="EB605" s="222">
        <f t="shared" si="1497"/>
        <v>0</v>
      </c>
      <c r="EC605" s="222">
        <f t="shared" si="1498"/>
        <v>0</v>
      </c>
      <c r="ED605" s="222">
        <f t="shared" si="1499"/>
        <v>0</v>
      </c>
      <c r="EE605" s="222">
        <f t="shared" si="1500"/>
        <v>0</v>
      </c>
      <c r="EF605" s="222">
        <f t="shared" si="1501"/>
        <v>0</v>
      </c>
      <c r="EG605" s="222">
        <f t="shared" si="1502"/>
        <v>0</v>
      </c>
      <c r="EH605" s="222">
        <f t="shared" si="1503"/>
        <v>0</v>
      </c>
      <c r="EI605" s="222">
        <f t="shared" si="1504"/>
        <v>0</v>
      </c>
      <c r="EJ605" s="222">
        <f t="shared" si="1505"/>
        <v>0</v>
      </c>
      <c r="EK605" s="222">
        <f t="shared" si="1506"/>
        <v>0</v>
      </c>
      <c r="EL605" s="222">
        <f t="shared" si="1507"/>
        <v>0</v>
      </c>
      <c r="EM605" s="222">
        <f t="shared" si="1508"/>
        <v>0</v>
      </c>
      <c r="EN605" s="222">
        <f t="shared" si="1509"/>
        <v>0</v>
      </c>
      <c r="EO605" s="222">
        <f t="shared" si="1510"/>
        <v>0</v>
      </c>
      <c r="EP605" s="222">
        <f t="shared" si="1511"/>
        <v>0</v>
      </c>
      <c r="EQ605" s="222">
        <f t="shared" si="1512"/>
        <v>0</v>
      </c>
      <c r="ER605" s="222">
        <f t="shared" si="1513"/>
        <v>0</v>
      </c>
      <c r="ES605" s="222">
        <f t="shared" si="1514"/>
        <v>0</v>
      </c>
      <c r="ET605" s="222">
        <f t="shared" si="1515"/>
        <v>0</v>
      </c>
      <c r="EU605" s="222">
        <f t="shared" si="1516"/>
        <v>0</v>
      </c>
      <c r="EV605" s="222">
        <f t="shared" si="1517"/>
        <v>0</v>
      </c>
      <c r="EW605" s="222">
        <f t="shared" si="1518"/>
        <v>0</v>
      </c>
      <c r="EX605" s="222">
        <f t="shared" si="1519"/>
        <v>0</v>
      </c>
      <c r="EY605" s="222">
        <f t="shared" si="1520"/>
        <v>0</v>
      </c>
      <c r="EZ605" s="222">
        <f t="shared" si="1521"/>
        <v>0</v>
      </c>
      <c r="FA605" s="222">
        <f t="shared" si="1522"/>
        <v>0</v>
      </c>
      <c r="FB605" s="222">
        <f t="shared" si="1523"/>
        <v>0</v>
      </c>
      <c r="FC605" s="222">
        <f t="shared" si="1524"/>
        <v>0</v>
      </c>
      <c r="FD605" s="222">
        <f t="shared" si="1525"/>
        <v>0</v>
      </c>
      <c r="FE605" s="222">
        <f t="shared" si="1526"/>
        <v>0</v>
      </c>
      <c r="FF605" s="222">
        <f t="shared" si="1527"/>
        <v>0</v>
      </c>
      <c r="FG605" s="222">
        <f t="shared" si="1528"/>
        <v>0</v>
      </c>
      <c r="FH605" s="222">
        <f t="shared" si="1529"/>
        <v>0</v>
      </c>
      <c r="FI605" s="222">
        <f t="shared" si="1530"/>
        <v>0</v>
      </c>
      <c r="FJ605" s="222">
        <f t="shared" si="1531"/>
        <v>0</v>
      </c>
      <c r="FK605" s="222">
        <f t="shared" si="1532"/>
        <v>0</v>
      </c>
      <c r="FL605" s="222">
        <f t="shared" si="1533"/>
        <v>0</v>
      </c>
      <c r="FM605" s="222">
        <f t="shared" si="1534"/>
        <v>0</v>
      </c>
      <c r="FN605" s="222">
        <f t="shared" si="1535"/>
        <v>0</v>
      </c>
      <c r="FO605" s="222">
        <f t="shared" si="1536"/>
        <v>0</v>
      </c>
      <c r="FP605" s="222">
        <f t="shared" si="1537"/>
        <v>0</v>
      </c>
      <c r="FQ605" s="222">
        <f t="shared" si="1538"/>
        <v>0</v>
      </c>
      <c r="FR605" s="222">
        <f t="shared" si="1539"/>
        <v>0</v>
      </c>
      <c r="FS605" s="222">
        <f t="shared" si="1540"/>
        <v>0</v>
      </c>
      <c r="FT605" s="222">
        <f t="shared" si="1541"/>
        <v>0</v>
      </c>
      <c r="FU605" s="222">
        <f t="shared" si="1542"/>
        <v>0</v>
      </c>
      <c r="FV605" s="222">
        <f t="shared" si="1543"/>
        <v>0</v>
      </c>
      <c r="FW605" s="222">
        <f t="shared" si="1544"/>
        <v>0</v>
      </c>
      <c r="FX605" s="222">
        <f t="shared" si="1545"/>
        <v>0</v>
      </c>
      <c r="FY605" s="222">
        <f t="shared" si="1546"/>
        <v>0</v>
      </c>
      <c r="FZ605" s="222">
        <f t="shared" si="1547"/>
        <v>0</v>
      </c>
      <c r="GA605" s="222">
        <f t="shared" si="1548"/>
        <v>0</v>
      </c>
      <c r="GB605" s="222">
        <f t="shared" si="1549"/>
        <v>0</v>
      </c>
      <c r="GC605" s="222">
        <f t="shared" si="1550"/>
        <v>0</v>
      </c>
      <c r="GD605" s="222">
        <f t="shared" si="1551"/>
        <v>0</v>
      </c>
      <c r="GE605" s="222">
        <f t="shared" si="1552"/>
        <v>0</v>
      </c>
      <c r="GF605" s="222">
        <f t="shared" si="1553"/>
        <v>0</v>
      </c>
      <c r="GG605" s="222">
        <f t="shared" si="1554"/>
        <v>0</v>
      </c>
      <c r="GH605" s="222">
        <f t="shared" si="1555"/>
        <v>0</v>
      </c>
      <c r="GI605" s="222">
        <f t="shared" si="1556"/>
        <v>0</v>
      </c>
      <c r="GJ605" s="222">
        <f t="shared" si="1557"/>
        <v>0</v>
      </c>
      <c r="GK605" s="222">
        <f t="shared" si="1558"/>
        <v>0</v>
      </c>
      <c r="GL605" s="222">
        <f t="shared" si="1559"/>
        <v>0</v>
      </c>
      <c r="GM605" s="222">
        <f t="shared" si="1560"/>
        <v>0</v>
      </c>
      <c r="GN605" s="222">
        <f t="shared" si="1561"/>
        <v>0</v>
      </c>
      <c r="GO605" s="222">
        <f t="shared" si="1562"/>
        <v>0</v>
      </c>
      <c r="GP605" s="222">
        <f t="shared" si="1563"/>
        <v>0</v>
      </c>
      <c r="GQ605" s="222">
        <f t="shared" si="1564"/>
        <v>0</v>
      </c>
      <c r="GR605" s="222">
        <f t="shared" si="1565"/>
        <v>0</v>
      </c>
      <c r="GS605" s="222">
        <f t="shared" si="1566"/>
        <v>0</v>
      </c>
      <c r="GT605" s="222">
        <f t="shared" si="1567"/>
        <v>0</v>
      </c>
      <c r="GU605" s="222">
        <f t="shared" si="1568"/>
        <v>0</v>
      </c>
      <c r="GV605" s="222">
        <f t="shared" si="1569"/>
        <v>0</v>
      </c>
      <c r="GW605" s="222">
        <f t="shared" si="1570"/>
        <v>0</v>
      </c>
      <c r="GX605" s="222">
        <f t="shared" si="1571"/>
        <v>0</v>
      </c>
      <c r="GY605" s="222">
        <f t="shared" si="1572"/>
        <v>0</v>
      </c>
      <c r="GZ605" s="222">
        <f t="shared" si="1573"/>
        <v>0</v>
      </c>
      <c r="HA605" s="222">
        <f t="shared" si="1574"/>
        <v>0</v>
      </c>
      <c r="HB605" s="222">
        <f t="shared" si="1575"/>
        <v>0</v>
      </c>
      <c r="HC605" s="222">
        <f t="shared" si="1576"/>
        <v>0</v>
      </c>
      <c r="HD605" s="222">
        <f t="shared" si="1577"/>
        <v>0</v>
      </c>
      <c r="HE605" s="222">
        <f t="shared" si="1578"/>
        <v>0</v>
      </c>
      <c r="HF605" s="222">
        <f t="shared" si="1579"/>
        <v>0</v>
      </c>
      <c r="HG605" s="222">
        <f t="shared" si="1580"/>
        <v>0</v>
      </c>
      <c r="HH605" s="222">
        <f t="shared" si="1581"/>
        <v>0</v>
      </c>
      <c r="HI605" s="222">
        <f t="shared" si="1582"/>
        <v>0</v>
      </c>
      <c r="HJ605" s="222">
        <f t="shared" si="1583"/>
        <v>0</v>
      </c>
      <c r="HK605" s="222">
        <f t="shared" si="1584"/>
        <v>0</v>
      </c>
      <c r="HL605" s="222">
        <f t="shared" si="1585"/>
        <v>0</v>
      </c>
      <c r="HM605" s="222">
        <f t="shared" si="1586"/>
        <v>0</v>
      </c>
      <c r="HN605" s="222">
        <f t="shared" si="1587"/>
        <v>0</v>
      </c>
      <c r="HO605" s="222">
        <f t="shared" si="1588"/>
        <v>0</v>
      </c>
      <c r="HP605" s="222">
        <f t="shared" si="1589"/>
        <v>0</v>
      </c>
      <c r="HQ605" s="222">
        <f t="shared" si="1590"/>
        <v>0</v>
      </c>
      <c r="HR605" s="222">
        <f t="shared" si="1591"/>
        <v>0</v>
      </c>
      <c r="HS605" s="222">
        <f t="shared" si="1592"/>
        <v>0</v>
      </c>
      <c r="HT605" s="222">
        <f t="shared" si="1593"/>
        <v>0</v>
      </c>
      <c r="HU605" s="222">
        <f t="shared" si="1594"/>
        <v>0</v>
      </c>
      <c r="HV605" s="222">
        <f t="shared" si="1595"/>
        <v>0</v>
      </c>
      <c r="HW605" s="222">
        <f t="shared" si="1596"/>
        <v>0</v>
      </c>
      <c r="HX605" s="222">
        <f t="shared" si="1597"/>
        <v>0</v>
      </c>
      <c r="HY605" s="222">
        <f t="shared" si="1598"/>
        <v>0</v>
      </c>
      <c r="HZ605" s="222">
        <f t="shared" si="1599"/>
        <v>0</v>
      </c>
      <c r="IA605" s="222">
        <f t="shared" si="1600"/>
        <v>0</v>
      </c>
      <c r="IB605" s="222">
        <f t="shared" si="1601"/>
        <v>0</v>
      </c>
      <c r="IC605" s="222">
        <f t="shared" si="1602"/>
        <v>0</v>
      </c>
      <c r="ID605" s="222">
        <f t="shared" si="1603"/>
        <v>0</v>
      </c>
      <c r="IE605" s="222">
        <f t="shared" si="1604"/>
        <v>0</v>
      </c>
      <c r="IF605" s="222">
        <f t="shared" si="1605"/>
        <v>0</v>
      </c>
      <c r="IG605" s="222">
        <f t="shared" si="1606"/>
        <v>0</v>
      </c>
      <c r="IH605" s="222">
        <f t="shared" si="1607"/>
        <v>0</v>
      </c>
      <c r="II605" s="222">
        <f t="shared" si="1608"/>
        <v>0</v>
      </c>
      <c r="IJ605" s="222">
        <f t="shared" si="1609"/>
        <v>0</v>
      </c>
      <c r="IK605" s="222">
        <f t="shared" si="1610"/>
        <v>0</v>
      </c>
      <c r="IL605" s="222">
        <f t="shared" si="1611"/>
        <v>0</v>
      </c>
      <c r="IM605" s="222">
        <f t="shared" si="1612"/>
        <v>0</v>
      </c>
      <c r="IN605" s="222">
        <f t="shared" si="1613"/>
        <v>0</v>
      </c>
      <c r="IO605" s="222">
        <f t="shared" si="1614"/>
        <v>0</v>
      </c>
      <c r="IP605" s="222">
        <f t="shared" si="1615"/>
        <v>0</v>
      </c>
      <c r="IQ605" s="222">
        <f t="shared" si="1616"/>
        <v>0</v>
      </c>
      <c r="IR605" s="222">
        <f t="shared" si="1617"/>
        <v>0</v>
      </c>
      <c r="IS605" s="222">
        <f t="shared" si="1618"/>
        <v>0</v>
      </c>
      <c r="IT605" s="222">
        <f t="shared" si="1619"/>
        <v>0</v>
      </c>
      <c r="IU605" s="222">
        <f t="shared" si="1620"/>
        <v>0</v>
      </c>
      <c r="IV605" s="222">
        <f t="shared" si="1621"/>
        <v>0</v>
      </c>
      <c r="IW605" s="222">
        <f t="shared" si="1622"/>
        <v>0</v>
      </c>
      <c r="IX605" s="222">
        <f t="shared" si="1623"/>
        <v>0</v>
      </c>
      <c r="IY605" s="222">
        <f t="shared" si="1624"/>
        <v>0</v>
      </c>
      <c r="IZ605" s="222">
        <f t="shared" si="1625"/>
        <v>0</v>
      </c>
      <c r="JA605" s="222">
        <f t="shared" si="1626"/>
        <v>0</v>
      </c>
      <c r="JB605" s="222">
        <f t="shared" si="1627"/>
        <v>0</v>
      </c>
    </row>
    <row r="606" spans="2:262">
      <c r="B606" s="230">
        <v>245</v>
      </c>
      <c r="C606" s="229">
        <f t="shared" si="1628"/>
        <v>4.7851562499999839E-3</v>
      </c>
      <c r="D606" s="226">
        <f t="shared" ca="1" si="1371"/>
        <v>24.649237568962491</v>
      </c>
      <c r="E606" s="225">
        <f ca="1">IQ361</f>
        <v>0.64923756896249163</v>
      </c>
      <c r="F606" s="224">
        <v>245</v>
      </c>
      <c r="G606" s="222">
        <f t="shared" si="1372"/>
        <v>0</v>
      </c>
      <c r="H606" s="222">
        <f t="shared" si="1373"/>
        <v>0</v>
      </c>
      <c r="I606" s="222">
        <f t="shared" si="1374"/>
        <v>0</v>
      </c>
      <c r="J606" s="222">
        <f t="shared" si="1375"/>
        <v>0</v>
      </c>
      <c r="K606" s="222">
        <f t="shared" si="1376"/>
        <v>0</v>
      </c>
      <c r="L606" s="222">
        <f t="shared" si="1377"/>
        <v>0</v>
      </c>
      <c r="M606" s="222">
        <f t="shared" si="1378"/>
        <v>0</v>
      </c>
      <c r="N606" s="222">
        <f t="shared" si="1379"/>
        <v>0</v>
      </c>
      <c r="O606" s="222">
        <f t="shared" si="1380"/>
        <v>0</v>
      </c>
      <c r="P606" s="222">
        <f t="shared" si="1381"/>
        <v>0</v>
      </c>
      <c r="Q606" s="222">
        <f t="shared" si="1382"/>
        <v>0</v>
      </c>
      <c r="R606" s="222">
        <f t="shared" si="1383"/>
        <v>0</v>
      </c>
      <c r="S606" s="222">
        <f t="shared" si="1384"/>
        <v>0</v>
      </c>
      <c r="T606" s="222">
        <f t="shared" si="1385"/>
        <v>0</v>
      </c>
      <c r="U606" s="222">
        <f t="shared" si="1386"/>
        <v>0</v>
      </c>
      <c r="V606" s="222">
        <f t="shared" si="1387"/>
        <v>0</v>
      </c>
      <c r="W606" s="222">
        <f t="shared" si="1388"/>
        <v>0</v>
      </c>
      <c r="X606" s="222">
        <f t="shared" si="1389"/>
        <v>0</v>
      </c>
      <c r="Y606" s="222">
        <f t="shared" si="1390"/>
        <v>0</v>
      </c>
      <c r="Z606" s="222">
        <f t="shared" si="1391"/>
        <v>0</v>
      </c>
      <c r="AA606" s="222">
        <f t="shared" si="1392"/>
        <v>0</v>
      </c>
      <c r="AB606" s="222">
        <f t="shared" si="1393"/>
        <v>0</v>
      </c>
      <c r="AC606" s="222">
        <f t="shared" si="1394"/>
        <v>0</v>
      </c>
      <c r="AD606" s="222">
        <f t="shared" si="1395"/>
        <v>0</v>
      </c>
      <c r="AE606" s="222">
        <f t="shared" si="1396"/>
        <v>0</v>
      </c>
      <c r="AF606" s="222">
        <f t="shared" si="1397"/>
        <v>0</v>
      </c>
      <c r="AG606" s="222">
        <f t="shared" si="1398"/>
        <v>0</v>
      </c>
      <c r="AH606" s="222">
        <f t="shared" si="1399"/>
        <v>0</v>
      </c>
      <c r="AI606" s="222">
        <f t="shared" si="1400"/>
        <v>0</v>
      </c>
      <c r="AJ606" s="222">
        <f t="shared" si="1401"/>
        <v>0</v>
      </c>
      <c r="AK606" s="222">
        <f t="shared" si="1402"/>
        <v>0</v>
      </c>
      <c r="AL606" s="222">
        <f t="shared" si="1403"/>
        <v>0</v>
      </c>
      <c r="AM606" s="222">
        <f t="shared" si="1404"/>
        <v>0</v>
      </c>
      <c r="AN606" s="222">
        <f t="shared" si="1405"/>
        <v>0</v>
      </c>
      <c r="AO606" s="222">
        <f t="shared" si="1406"/>
        <v>0</v>
      </c>
      <c r="AP606" s="222">
        <f t="shared" si="1407"/>
        <v>0</v>
      </c>
      <c r="AQ606" s="222">
        <f t="shared" si="1408"/>
        <v>0</v>
      </c>
      <c r="AR606" s="222">
        <f t="shared" si="1409"/>
        <v>0</v>
      </c>
      <c r="AS606" s="222">
        <f t="shared" si="1410"/>
        <v>0</v>
      </c>
      <c r="AT606" s="222">
        <f t="shared" si="1411"/>
        <v>0</v>
      </c>
      <c r="AU606" s="222">
        <f t="shared" si="1412"/>
        <v>0</v>
      </c>
      <c r="AV606" s="222">
        <f t="shared" si="1413"/>
        <v>0</v>
      </c>
      <c r="AW606" s="222">
        <f t="shared" si="1414"/>
        <v>0</v>
      </c>
      <c r="AX606" s="222">
        <f t="shared" si="1415"/>
        <v>0</v>
      </c>
      <c r="AY606" s="222">
        <f t="shared" si="1416"/>
        <v>0</v>
      </c>
      <c r="AZ606" s="222">
        <f t="shared" si="1417"/>
        <v>0</v>
      </c>
      <c r="BA606" s="222">
        <f t="shared" si="1418"/>
        <v>0</v>
      </c>
      <c r="BB606" s="222">
        <f t="shared" si="1419"/>
        <v>0</v>
      </c>
      <c r="BC606" s="222">
        <f t="shared" si="1420"/>
        <v>0</v>
      </c>
      <c r="BD606" s="222">
        <f t="shared" si="1421"/>
        <v>0</v>
      </c>
      <c r="BE606" s="222">
        <f t="shared" si="1422"/>
        <v>0</v>
      </c>
      <c r="BF606" s="222">
        <f t="shared" si="1423"/>
        <v>0</v>
      </c>
      <c r="BG606" s="222">
        <f t="shared" si="1424"/>
        <v>0</v>
      </c>
      <c r="BH606" s="222">
        <f t="shared" si="1425"/>
        <v>0</v>
      </c>
      <c r="BI606" s="222">
        <f t="shared" si="1426"/>
        <v>0</v>
      </c>
      <c r="BJ606" s="222">
        <f t="shared" si="1427"/>
        <v>0</v>
      </c>
      <c r="BK606" s="222">
        <f t="shared" si="1428"/>
        <v>0</v>
      </c>
      <c r="BL606" s="222">
        <f t="shared" si="1429"/>
        <v>0</v>
      </c>
      <c r="BM606" s="222">
        <f t="shared" si="1430"/>
        <v>0</v>
      </c>
      <c r="BN606" s="222">
        <f t="shared" si="1431"/>
        <v>0</v>
      </c>
      <c r="BO606" s="222">
        <f t="shared" si="1432"/>
        <v>0</v>
      </c>
      <c r="BP606" s="222">
        <f t="shared" si="1433"/>
        <v>0</v>
      </c>
      <c r="BQ606" s="222">
        <f t="shared" si="1434"/>
        <v>0</v>
      </c>
      <c r="BR606" s="222">
        <f t="shared" si="1435"/>
        <v>0</v>
      </c>
      <c r="BS606" s="222">
        <f t="shared" si="1436"/>
        <v>0</v>
      </c>
      <c r="BT606" s="222">
        <f t="shared" si="1437"/>
        <v>0</v>
      </c>
      <c r="BU606" s="222">
        <f t="shared" si="1438"/>
        <v>0</v>
      </c>
      <c r="BV606" s="222">
        <f t="shared" si="1439"/>
        <v>0</v>
      </c>
      <c r="BW606" s="222">
        <f t="shared" si="1440"/>
        <v>0</v>
      </c>
      <c r="BX606" s="222">
        <f t="shared" si="1441"/>
        <v>0</v>
      </c>
      <c r="BY606" s="222">
        <f t="shared" si="1442"/>
        <v>0</v>
      </c>
      <c r="BZ606" s="222">
        <f t="shared" si="1443"/>
        <v>0</v>
      </c>
      <c r="CA606" s="222">
        <f t="shared" si="1444"/>
        <v>0</v>
      </c>
      <c r="CB606" s="222">
        <f t="shared" si="1445"/>
        <v>0</v>
      </c>
      <c r="CC606" s="222">
        <f t="shared" si="1446"/>
        <v>0</v>
      </c>
      <c r="CD606" s="222">
        <f t="shared" si="1447"/>
        <v>0</v>
      </c>
      <c r="CE606" s="222">
        <f t="shared" si="1448"/>
        <v>0</v>
      </c>
      <c r="CF606" s="222">
        <f t="shared" si="1449"/>
        <v>0</v>
      </c>
      <c r="CG606" s="222">
        <f t="shared" si="1450"/>
        <v>0</v>
      </c>
      <c r="CH606" s="222">
        <f t="shared" si="1451"/>
        <v>0</v>
      </c>
      <c r="CI606" s="222">
        <f t="shared" si="1452"/>
        <v>0</v>
      </c>
      <c r="CJ606" s="222">
        <f t="shared" si="1453"/>
        <v>0</v>
      </c>
      <c r="CK606" s="222">
        <f t="shared" si="1454"/>
        <v>0</v>
      </c>
      <c r="CL606" s="222">
        <f t="shared" si="1455"/>
        <v>0</v>
      </c>
      <c r="CM606" s="222">
        <f t="shared" si="1456"/>
        <v>0</v>
      </c>
      <c r="CN606" s="222">
        <f t="shared" si="1457"/>
        <v>0</v>
      </c>
      <c r="CO606" s="222">
        <f t="shared" si="1458"/>
        <v>0</v>
      </c>
      <c r="CP606" s="222">
        <f t="shared" si="1459"/>
        <v>0</v>
      </c>
      <c r="CQ606" s="222">
        <f t="shared" si="1460"/>
        <v>0</v>
      </c>
      <c r="CR606" s="222">
        <f t="shared" si="1461"/>
        <v>0</v>
      </c>
      <c r="CS606" s="222">
        <f t="shared" si="1462"/>
        <v>0</v>
      </c>
      <c r="CT606" s="222">
        <f t="shared" si="1463"/>
        <v>0</v>
      </c>
      <c r="CU606" s="222">
        <f t="shared" si="1464"/>
        <v>0</v>
      </c>
      <c r="CV606" s="222">
        <f t="shared" si="1465"/>
        <v>0</v>
      </c>
      <c r="CW606" s="222">
        <f t="shared" si="1466"/>
        <v>0</v>
      </c>
      <c r="CX606" s="222">
        <f t="shared" si="1467"/>
        <v>0</v>
      </c>
      <c r="CY606" s="222">
        <f t="shared" si="1468"/>
        <v>0</v>
      </c>
      <c r="CZ606" s="222">
        <f t="shared" si="1469"/>
        <v>0</v>
      </c>
      <c r="DA606" s="222">
        <f t="shared" si="1470"/>
        <v>0</v>
      </c>
      <c r="DB606" s="222">
        <f t="shared" si="1471"/>
        <v>0</v>
      </c>
      <c r="DC606" s="222">
        <f t="shared" si="1472"/>
        <v>0</v>
      </c>
      <c r="DD606" s="222">
        <f t="shared" si="1473"/>
        <v>0</v>
      </c>
      <c r="DE606" s="222">
        <f t="shared" si="1474"/>
        <v>0</v>
      </c>
      <c r="DF606" s="222">
        <f t="shared" si="1475"/>
        <v>0</v>
      </c>
      <c r="DG606" s="222">
        <f t="shared" si="1476"/>
        <v>0</v>
      </c>
      <c r="DH606" s="222">
        <f t="shared" si="1477"/>
        <v>0</v>
      </c>
      <c r="DI606" s="222">
        <f t="shared" si="1478"/>
        <v>0</v>
      </c>
      <c r="DJ606" s="222">
        <f t="shared" si="1479"/>
        <v>0</v>
      </c>
      <c r="DK606" s="222">
        <f t="shared" si="1480"/>
        <v>0</v>
      </c>
      <c r="DL606" s="222">
        <f t="shared" si="1481"/>
        <v>0</v>
      </c>
      <c r="DM606" s="222">
        <f t="shared" si="1482"/>
        <v>0</v>
      </c>
      <c r="DN606" s="222">
        <f t="shared" si="1483"/>
        <v>0</v>
      </c>
      <c r="DO606" s="222">
        <f t="shared" si="1484"/>
        <v>0</v>
      </c>
      <c r="DP606" s="222">
        <f t="shared" si="1485"/>
        <v>0</v>
      </c>
      <c r="DQ606" s="222">
        <f t="shared" si="1486"/>
        <v>0</v>
      </c>
      <c r="DR606" s="222">
        <f t="shared" si="1487"/>
        <v>0</v>
      </c>
      <c r="DS606" s="222">
        <f t="shared" si="1488"/>
        <v>0</v>
      </c>
      <c r="DT606" s="222">
        <f t="shared" si="1489"/>
        <v>0</v>
      </c>
      <c r="DU606" s="222">
        <f t="shared" si="1490"/>
        <v>0</v>
      </c>
      <c r="DV606" s="222">
        <f t="shared" si="1491"/>
        <v>0</v>
      </c>
      <c r="DW606" s="222">
        <f t="shared" si="1492"/>
        <v>0</v>
      </c>
      <c r="DX606" s="222">
        <f t="shared" si="1493"/>
        <v>0</v>
      </c>
      <c r="DY606" s="222">
        <f t="shared" si="1494"/>
        <v>0</v>
      </c>
      <c r="DZ606" s="222">
        <f t="shared" si="1495"/>
        <v>0</v>
      </c>
      <c r="EA606" s="222">
        <f t="shared" si="1496"/>
        <v>0</v>
      </c>
      <c r="EB606" s="222">
        <f t="shared" si="1497"/>
        <v>0</v>
      </c>
      <c r="EC606" s="222">
        <f t="shared" si="1498"/>
        <v>0</v>
      </c>
      <c r="ED606" s="222">
        <f t="shared" si="1499"/>
        <v>0</v>
      </c>
      <c r="EE606" s="222">
        <f t="shared" si="1500"/>
        <v>0</v>
      </c>
      <c r="EF606" s="222">
        <f t="shared" si="1501"/>
        <v>0</v>
      </c>
      <c r="EG606" s="222">
        <f t="shared" si="1502"/>
        <v>0</v>
      </c>
      <c r="EH606" s="222">
        <f t="shared" si="1503"/>
        <v>0</v>
      </c>
      <c r="EI606" s="222">
        <f t="shared" si="1504"/>
        <v>0</v>
      </c>
      <c r="EJ606" s="222">
        <f t="shared" si="1505"/>
        <v>0</v>
      </c>
      <c r="EK606" s="222">
        <f t="shared" si="1506"/>
        <v>0</v>
      </c>
      <c r="EL606" s="222">
        <f t="shared" si="1507"/>
        <v>0</v>
      </c>
      <c r="EM606" s="222">
        <f t="shared" si="1508"/>
        <v>0</v>
      </c>
      <c r="EN606" s="222">
        <f t="shared" si="1509"/>
        <v>0</v>
      </c>
      <c r="EO606" s="222">
        <f t="shared" si="1510"/>
        <v>0</v>
      </c>
      <c r="EP606" s="222">
        <f t="shared" si="1511"/>
        <v>0</v>
      </c>
      <c r="EQ606" s="222">
        <f t="shared" si="1512"/>
        <v>0</v>
      </c>
      <c r="ER606" s="222">
        <f t="shared" si="1513"/>
        <v>0</v>
      </c>
      <c r="ES606" s="222">
        <f t="shared" si="1514"/>
        <v>0</v>
      </c>
      <c r="ET606" s="222">
        <f t="shared" si="1515"/>
        <v>0</v>
      </c>
      <c r="EU606" s="222">
        <f t="shared" si="1516"/>
        <v>0</v>
      </c>
      <c r="EV606" s="222">
        <f t="shared" si="1517"/>
        <v>0</v>
      </c>
      <c r="EW606" s="222">
        <f t="shared" si="1518"/>
        <v>0</v>
      </c>
      <c r="EX606" s="222">
        <f t="shared" si="1519"/>
        <v>0</v>
      </c>
      <c r="EY606" s="222">
        <f t="shared" si="1520"/>
        <v>0</v>
      </c>
      <c r="EZ606" s="222">
        <f t="shared" si="1521"/>
        <v>0</v>
      </c>
      <c r="FA606" s="222">
        <f t="shared" si="1522"/>
        <v>0</v>
      </c>
      <c r="FB606" s="222">
        <f t="shared" si="1523"/>
        <v>0</v>
      </c>
      <c r="FC606" s="222">
        <f t="shared" si="1524"/>
        <v>0</v>
      </c>
      <c r="FD606" s="222">
        <f t="shared" si="1525"/>
        <v>0</v>
      </c>
      <c r="FE606" s="222">
        <f t="shared" si="1526"/>
        <v>0</v>
      </c>
      <c r="FF606" s="222">
        <f t="shared" si="1527"/>
        <v>0</v>
      </c>
      <c r="FG606" s="222">
        <f t="shared" si="1528"/>
        <v>0</v>
      </c>
      <c r="FH606" s="222">
        <f t="shared" si="1529"/>
        <v>0</v>
      </c>
      <c r="FI606" s="222">
        <f t="shared" si="1530"/>
        <v>0</v>
      </c>
      <c r="FJ606" s="222">
        <f t="shared" si="1531"/>
        <v>0</v>
      </c>
      <c r="FK606" s="222">
        <f t="shared" si="1532"/>
        <v>0</v>
      </c>
      <c r="FL606" s="222">
        <f t="shared" si="1533"/>
        <v>0</v>
      </c>
      <c r="FM606" s="222">
        <f t="shared" si="1534"/>
        <v>0</v>
      </c>
      <c r="FN606" s="222">
        <f t="shared" si="1535"/>
        <v>0</v>
      </c>
      <c r="FO606" s="222">
        <f t="shared" si="1536"/>
        <v>0</v>
      </c>
      <c r="FP606" s="222">
        <f t="shared" si="1537"/>
        <v>0</v>
      </c>
      <c r="FQ606" s="222">
        <f t="shared" si="1538"/>
        <v>0</v>
      </c>
      <c r="FR606" s="222">
        <f t="shared" si="1539"/>
        <v>0</v>
      </c>
      <c r="FS606" s="222">
        <f t="shared" si="1540"/>
        <v>0</v>
      </c>
      <c r="FT606" s="222">
        <f t="shared" si="1541"/>
        <v>0</v>
      </c>
      <c r="FU606" s="222">
        <f t="shared" si="1542"/>
        <v>0</v>
      </c>
      <c r="FV606" s="222">
        <f t="shared" si="1543"/>
        <v>0</v>
      </c>
      <c r="FW606" s="222">
        <f t="shared" si="1544"/>
        <v>0</v>
      </c>
      <c r="FX606" s="222">
        <f t="shared" si="1545"/>
        <v>0</v>
      </c>
      <c r="FY606" s="222">
        <f t="shared" si="1546"/>
        <v>0</v>
      </c>
      <c r="FZ606" s="222">
        <f t="shared" si="1547"/>
        <v>0</v>
      </c>
      <c r="GA606" s="222">
        <f t="shared" si="1548"/>
        <v>0</v>
      </c>
      <c r="GB606" s="222">
        <f t="shared" si="1549"/>
        <v>0</v>
      </c>
      <c r="GC606" s="222">
        <f t="shared" si="1550"/>
        <v>0</v>
      </c>
      <c r="GD606" s="222">
        <f t="shared" si="1551"/>
        <v>0</v>
      </c>
      <c r="GE606" s="222">
        <f t="shared" si="1552"/>
        <v>0</v>
      </c>
      <c r="GF606" s="222">
        <f t="shared" si="1553"/>
        <v>0</v>
      </c>
      <c r="GG606" s="222">
        <f t="shared" si="1554"/>
        <v>0</v>
      </c>
      <c r="GH606" s="222">
        <f t="shared" si="1555"/>
        <v>0</v>
      </c>
      <c r="GI606" s="222">
        <f t="shared" si="1556"/>
        <v>0</v>
      </c>
      <c r="GJ606" s="222">
        <f t="shared" si="1557"/>
        <v>0</v>
      </c>
      <c r="GK606" s="222">
        <f t="shared" si="1558"/>
        <v>0</v>
      </c>
      <c r="GL606" s="222">
        <f t="shared" si="1559"/>
        <v>0</v>
      </c>
      <c r="GM606" s="222">
        <f t="shared" si="1560"/>
        <v>0</v>
      </c>
      <c r="GN606" s="222">
        <f t="shared" si="1561"/>
        <v>0</v>
      </c>
      <c r="GO606" s="222">
        <f t="shared" si="1562"/>
        <v>0</v>
      </c>
      <c r="GP606" s="222">
        <f t="shared" si="1563"/>
        <v>0</v>
      </c>
      <c r="GQ606" s="222">
        <f t="shared" si="1564"/>
        <v>0</v>
      </c>
      <c r="GR606" s="222">
        <f t="shared" si="1565"/>
        <v>0</v>
      </c>
      <c r="GS606" s="222">
        <f t="shared" si="1566"/>
        <v>0</v>
      </c>
      <c r="GT606" s="222">
        <f t="shared" si="1567"/>
        <v>0</v>
      </c>
      <c r="GU606" s="222">
        <f t="shared" si="1568"/>
        <v>0</v>
      </c>
      <c r="GV606" s="222">
        <f t="shared" si="1569"/>
        <v>0</v>
      </c>
      <c r="GW606" s="222">
        <f t="shared" si="1570"/>
        <v>0</v>
      </c>
      <c r="GX606" s="222">
        <f t="shared" si="1571"/>
        <v>0</v>
      </c>
      <c r="GY606" s="222">
        <f t="shared" si="1572"/>
        <v>0</v>
      </c>
      <c r="GZ606" s="222">
        <f t="shared" si="1573"/>
        <v>0</v>
      </c>
      <c r="HA606" s="222">
        <f t="shared" si="1574"/>
        <v>0</v>
      </c>
      <c r="HB606" s="222">
        <f t="shared" si="1575"/>
        <v>0</v>
      </c>
      <c r="HC606" s="222">
        <f t="shared" si="1576"/>
        <v>0</v>
      </c>
      <c r="HD606" s="222">
        <f t="shared" si="1577"/>
        <v>0</v>
      </c>
      <c r="HE606" s="222">
        <f t="shared" si="1578"/>
        <v>0</v>
      </c>
      <c r="HF606" s="222">
        <f t="shared" si="1579"/>
        <v>0</v>
      </c>
      <c r="HG606" s="222">
        <f t="shared" si="1580"/>
        <v>0</v>
      </c>
      <c r="HH606" s="222">
        <f t="shared" si="1581"/>
        <v>0</v>
      </c>
      <c r="HI606" s="222">
        <f t="shared" si="1582"/>
        <v>0</v>
      </c>
      <c r="HJ606" s="222">
        <f t="shared" si="1583"/>
        <v>0</v>
      </c>
      <c r="HK606" s="222">
        <f t="shared" si="1584"/>
        <v>0</v>
      </c>
      <c r="HL606" s="222">
        <f t="shared" si="1585"/>
        <v>0</v>
      </c>
      <c r="HM606" s="222">
        <f t="shared" si="1586"/>
        <v>0</v>
      </c>
      <c r="HN606" s="222">
        <f t="shared" si="1587"/>
        <v>0</v>
      </c>
      <c r="HO606" s="222">
        <f t="shared" si="1588"/>
        <v>0</v>
      </c>
      <c r="HP606" s="222">
        <f t="shared" si="1589"/>
        <v>0</v>
      </c>
      <c r="HQ606" s="222">
        <f t="shared" si="1590"/>
        <v>0</v>
      </c>
      <c r="HR606" s="222">
        <f t="shared" si="1591"/>
        <v>0</v>
      </c>
      <c r="HS606" s="222">
        <f t="shared" si="1592"/>
        <v>0</v>
      </c>
      <c r="HT606" s="222">
        <f t="shared" si="1593"/>
        <v>0</v>
      </c>
      <c r="HU606" s="222">
        <f t="shared" si="1594"/>
        <v>0</v>
      </c>
      <c r="HV606" s="222">
        <f t="shared" si="1595"/>
        <v>0</v>
      </c>
      <c r="HW606" s="222">
        <f t="shared" si="1596"/>
        <v>0</v>
      </c>
      <c r="HX606" s="222">
        <f t="shared" si="1597"/>
        <v>0</v>
      </c>
      <c r="HY606" s="222">
        <f t="shared" si="1598"/>
        <v>0</v>
      </c>
      <c r="HZ606" s="222">
        <f t="shared" si="1599"/>
        <v>0</v>
      </c>
      <c r="IA606" s="222">
        <f t="shared" si="1600"/>
        <v>0</v>
      </c>
      <c r="IB606" s="222">
        <f t="shared" si="1601"/>
        <v>0</v>
      </c>
      <c r="IC606" s="222">
        <f t="shared" si="1602"/>
        <v>0</v>
      </c>
      <c r="ID606" s="222">
        <f t="shared" si="1603"/>
        <v>0</v>
      </c>
      <c r="IE606" s="222">
        <f t="shared" si="1604"/>
        <v>0</v>
      </c>
      <c r="IF606" s="222">
        <f t="shared" si="1605"/>
        <v>0</v>
      </c>
      <c r="IG606" s="222">
        <f t="shared" si="1606"/>
        <v>0</v>
      </c>
      <c r="IH606" s="222">
        <f t="shared" si="1607"/>
        <v>0</v>
      </c>
      <c r="II606" s="222">
        <f t="shared" si="1608"/>
        <v>0</v>
      </c>
      <c r="IJ606" s="222">
        <f t="shared" si="1609"/>
        <v>0</v>
      </c>
      <c r="IK606" s="222">
        <f t="shared" si="1610"/>
        <v>0</v>
      </c>
      <c r="IL606" s="222">
        <f t="shared" si="1611"/>
        <v>0</v>
      </c>
      <c r="IM606" s="222">
        <f t="shared" si="1612"/>
        <v>0</v>
      </c>
      <c r="IN606" s="222">
        <f t="shared" si="1613"/>
        <v>0</v>
      </c>
      <c r="IO606" s="222">
        <f t="shared" si="1614"/>
        <v>0</v>
      </c>
      <c r="IP606" s="222">
        <f t="shared" si="1615"/>
        <v>0</v>
      </c>
      <c r="IQ606" s="222">
        <f t="shared" si="1616"/>
        <v>0</v>
      </c>
      <c r="IR606" s="222">
        <f t="shared" si="1617"/>
        <v>0</v>
      </c>
      <c r="IS606" s="222">
        <f t="shared" si="1618"/>
        <v>0</v>
      </c>
      <c r="IT606" s="222">
        <f t="shared" si="1619"/>
        <v>0</v>
      </c>
      <c r="IU606" s="222">
        <f t="shared" si="1620"/>
        <v>0</v>
      </c>
      <c r="IV606" s="222">
        <f t="shared" si="1621"/>
        <v>0</v>
      </c>
      <c r="IW606" s="222">
        <f t="shared" si="1622"/>
        <v>0</v>
      </c>
      <c r="IX606" s="222">
        <f t="shared" si="1623"/>
        <v>0</v>
      </c>
      <c r="IY606" s="222">
        <f t="shared" si="1624"/>
        <v>0</v>
      </c>
      <c r="IZ606" s="222">
        <f t="shared" si="1625"/>
        <v>0</v>
      </c>
      <c r="JA606" s="222">
        <f t="shared" si="1626"/>
        <v>0</v>
      </c>
      <c r="JB606" s="222">
        <f t="shared" si="1627"/>
        <v>0</v>
      </c>
    </row>
    <row r="607" spans="2:262">
      <c r="B607" s="230">
        <v>246</v>
      </c>
      <c r="C607" s="229">
        <f t="shared" si="1628"/>
        <v>4.8046874999999835E-3</v>
      </c>
      <c r="D607" s="226">
        <f t="shared" ca="1" si="1371"/>
        <v>24.584638414897739</v>
      </c>
      <c r="E607" s="225">
        <f ca="1">IR361</f>
        <v>0.58463841489773971</v>
      </c>
      <c r="F607" s="224">
        <v>246</v>
      </c>
      <c r="G607" s="222">
        <f t="shared" si="1372"/>
        <v>0</v>
      </c>
      <c r="H607" s="222">
        <f t="shared" si="1373"/>
        <v>0</v>
      </c>
      <c r="I607" s="222">
        <f t="shared" si="1374"/>
        <v>0</v>
      </c>
      <c r="J607" s="222">
        <f t="shared" si="1375"/>
        <v>0</v>
      </c>
      <c r="K607" s="222">
        <f t="shared" si="1376"/>
        <v>0</v>
      </c>
      <c r="L607" s="222">
        <f t="shared" si="1377"/>
        <v>0</v>
      </c>
      <c r="M607" s="222">
        <f t="shared" si="1378"/>
        <v>0</v>
      </c>
      <c r="N607" s="222">
        <f t="shared" si="1379"/>
        <v>0</v>
      </c>
      <c r="O607" s="222">
        <f t="shared" si="1380"/>
        <v>0</v>
      </c>
      <c r="P607" s="222">
        <f t="shared" si="1381"/>
        <v>0</v>
      </c>
      <c r="Q607" s="222">
        <f t="shared" si="1382"/>
        <v>0</v>
      </c>
      <c r="R607" s="222">
        <f t="shared" si="1383"/>
        <v>0</v>
      </c>
      <c r="S607" s="222">
        <f t="shared" si="1384"/>
        <v>0</v>
      </c>
      <c r="T607" s="222">
        <f t="shared" si="1385"/>
        <v>0</v>
      </c>
      <c r="U607" s="222">
        <f t="shared" si="1386"/>
        <v>0</v>
      </c>
      <c r="V607" s="222">
        <f t="shared" si="1387"/>
        <v>0</v>
      </c>
      <c r="W607" s="222">
        <f t="shared" si="1388"/>
        <v>0</v>
      </c>
      <c r="X607" s="222">
        <f t="shared" si="1389"/>
        <v>0</v>
      </c>
      <c r="Y607" s="222">
        <f t="shared" si="1390"/>
        <v>0</v>
      </c>
      <c r="Z607" s="222">
        <f t="shared" si="1391"/>
        <v>0</v>
      </c>
      <c r="AA607" s="222">
        <f t="shared" si="1392"/>
        <v>0</v>
      </c>
      <c r="AB607" s="222">
        <f t="shared" si="1393"/>
        <v>0</v>
      </c>
      <c r="AC607" s="222">
        <f t="shared" si="1394"/>
        <v>0</v>
      </c>
      <c r="AD607" s="222">
        <f t="shared" si="1395"/>
        <v>0</v>
      </c>
      <c r="AE607" s="222">
        <f t="shared" si="1396"/>
        <v>0</v>
      </c>
      <c r="AF607" s="222">
        <f t="shared" si="1397"/>
        <v>0</v>
      </c>
      <c r="AG607" s="222">
        <f t="shared" si="1398"/>
        <v>0</v>
      </c>
      <c r="AH607" s="222">
        <f t="shared" si="1399"/>
        <v>0</v>
      </c>
      <c r="AI607" s="222">
        <f t="shared" si="1400"/>
        <v>0</v>
      </c>
      <c r="AJ607" s="222">
        <f t="shared" si="1401"/>
        <v>0</v>
      </c>
      <c r="AK607" s="222">
        <f t="shared" si="1402"/>
        <v>0</v>
      </c>
      <c r="AL607" s="222">
        <f t="shared" si="1403"/>
        <v>0</v>
      </c>
      <c r="AM607" s="222">
        <f t="shared" si="1404"/>
        <v>0</v>
      </c>
      <c r="AN607" s="222">
        <f t="shared" si="1405"/>
        <v>0</v>
      </c>
      <c r="AO607" s="222">
        <f t="shared" si="1406"/>
        <v>0</v>
      </c>
      <c r="AP607" s="222">
        <f t="shared" si="1407"/>
        <v>0</v>
      </c>
      <c r="AQ607" s="222">
        <f t="shared" si="1408"/>
        <v>0</v>
      </c>
      <c r="AR607" s="222">
        <f t="shared" si="1409"/>
        <v>0</v>
      </c>
      <c r="AS607" s="222">
        <f t="shared" si="1410"/>
        <v>0</v>
      </c>
      <c r="AT607" s="222">
        <f t="shared" si="1411"/>
        <v>0</v>
      </c>
      <c r="AU607" s="222">
        <f t="shared" si="1412"/>
        <v>0</v>
      </c>
      <c r="AV607" s="222">
        <f t="shared" si="1413"/>
        <v>0</v>
      </c>
      <c r="AW607" s="222">
        <f t="shared" si="1414"/>
        <v>0</v>
      </c>
      <c r="AX607" s="222">
        <f t="shared" si="1415"/>
        <v>0</v>
      </c>
      <c r="AY607" s="222">
        <f t="shared" si="1416"/>
        <v>0</v>
      </c>
      <c r="AZ607" s="222">
        <f t="shared" si="1417"/>
        <v>0</v>
      </c>
      <c r="BA607" s="222">
        <f t="shared" si="1418"/>
        <v>0</v>
      </c>
      <c r="BB607" s="222">
        <f t="shared" si="1419"/>
        <v>0</v>
      </c>
      <c r="BC607" s="222">
        <f t="shared" si="1420"/>
        <v>0</v>
      </c>
      <c r="BD607" s="222">
        <f t="shared" si="1421"/>
        <v>0</v>
      </c>
      <c r="BE607" s="222">
        <f t="shared" si="1422"/>
        <v>0</v>
      </c>
      <c r="BF607" s="222">
        <f t="shared" si="1423"/>
        <v>0</v>
      </c>
      <c r="BG607" s="222">
        <f t="shared" si="1424"/>
        <v>0</v>
      </c>
      <c r="BH607" s="222">
        <f t="shared" si="1425"/>
        <v>0</v>
      </c>
      <c r="BI607" s="222">
        <f t="shared" si="1426"/>
        <v>0</v>
      </c>
      <c r="BJ607" s="222">
        <f t="shared" si="1427"/>
        <v>0</v>
      </c>
      <c r="BK607" s="222">
        <f t="shared" si="1428"/>
        <v>0</v>
      </c>
      <c r="BL607" s="222">
        <f t="shared" si="1429"/>
        <v>0</v>
      </c>
      <c r="BM607" s="222">
        <f t="shared" si="1430"/>
        <v>0</v>
      </c>
      <c r="BN607" s="222">
        <f t="shared" si="1431"/>
        <v>0</v>
      </c>
      <c r="BO607" s="222">
        <f t="shared" si="1432"/>
        <v>0</v>
      </c>
      <c r="BP607" s="222">
        <f t="shared" si="1433"/>
        <v>0</v>
      </c>
      <c r="BQ607" s="222">
        <f t="shared" si="1434"/>
        <v>0</v>
      </c>
      <c r="BR607" s="222">
        <f t="shared" si="1435"/>
        <v>0</v>
      </c>
      <c r="BS607" s="222">
        <f t="shared" si="1436"/>
        <v>0</v>
      </c>
      <c r="BT607" s="222">
        <f t="shared" si="1437"/>
        <v>0</v>
      </c>
      <c r="BU607" s="222">
        <f t="shared" si="1438"/>
        <v>0</v>
      </c>
      <c r="BV607" s="222">
        <f t="shared" si="1439"/>
        <v>0</v>
      </c>
      <c r="BW607" s="222">
        <f t="shared" si="1440"/>
        <v>0</v>
      </c>
      <c r="BX607" s="222">
        <f t="shared" si="1441"/>
        <v>0</v>
      </c>
      <c r="BY607" s="222">
        <f t="shared" si="1442"/>
        <v>0</v>
      </c>
      <c r="BZ607" s="222">
        <f t="shared" si="1443"/>
        <v>0</v>
      </c>
      <c r="CA607" s="222">
        <f t="shared" si="1444"/>
        <v>0</v>
      </c>
      <c r="CB607" s="222">
        <f t="shared" si="1445"/>
        <v>0</v>
      </c>
      <c r="CC607" s="222">
        <f t="shared" si="1446"/>
        <v>0</v>
      </c>
      <c r="CD607" s="222">
        <f t="shared" si="1447"/>
        <v>0</v>
      </c>
      <c r="CE607" s="222">
        <f t="shared" si="1448"/>
        <v>0</v>
      </c>
      <c r="CF607" s="222">
        <f t="shared" si="1449"/>
        <v>0</v>
      </c>
      <c r="CG607" s="222">
        <f t="shared" si="1450"/>
        <v>0</v>
      </c>
      <c r="CH607" s="222">
        <f t="shared" si="1451"/>
        <v>0</v>
      </c>
      <c r="CI607" s="222">
        <f t="shared" si="1452"/>
        <v>0</v>
      </c>
      <c r="CJ607" s="222">
        <f t="shared" si="1453"/>
        <v>0</v>
      </c>
      <c r="CK607" s="222">
        <f t="shared" si="1454"/>
        <v>0</v>
      </c>
      <c r="CL607" s="222">
        <f t="shared" si="1455"/>
        <v>0</v>
      </c>
      <c r="CM607" s="222">
        <f t="shared" si="1456"/>
        <v>0</v>
      </c>
      <c r="CN607" s="222">
        <f t="shared" si="1457"/>
        <v>0</v>
      </c>
      <c r="CO607" s="222">
        <f t="shared" si="1458"/>
        <v>0</v>
      </c>
      <c r="CP607" s="222">
        <f t="shared" si="1459"/>
        <v>0</v>
      </c>
      <c r="CQ607" s="222">
        <f t="shared" si="1460"/>
        <v>0</v>
      </c>
      <c r="CR607" s="222">
        <f t="shared" si="1461"/>
        <v>0</v>
      </c>
      <c r="CS607" s="222">
        <f t="shared" si="1462"/>
        <v>0</v>
      </c>
      <c r="CT607" s="222">
        <f t="shared" si="1463"/>
        <v>0</v>
      </c>
      <c r="CU607" s="222">
        <f t="shared" si="1464"/>
        <v>0</v>
      </c>
      <c r="CV607" s="222">
        <f t="shared" si="1465"/>
        <v>0</v>
      </c>
      <c r="CW607" s="222">
        <f t="shared" si="1466"/>
        <v>0</v>
      </c>
      <c r="CX607" s="222">
        <f t="shared" si="1467"/>
        <v>0</v>
      </c>
      <c r="CY607" s="222">
        <f t="shared" si="1468"/>
        <v>0</v>
      </c>
      <c r="CZ607" s="222">
        <f t="shared" si="1469"/>
        <v>0</v>
      </c>
      <c r="DA607" s="222">
        <f t="shared" si="1470"/>
        <v>0</v>
      </c>
      <c r="DB607" s="222">
        <f t="shared" si="1471"/>
        <v>0</v>
      </c>
      <c r="DC607" s="222">
        <f t="shared" si="1472"/>
        <v>0</v>
      </c>
      <c r="DD607" s="222">
        <f t="shared" si="1473"/>
        <v>0</v>
      </c>
      <c r="DE607" s="222">
        <f t="shared" si="1474"/>
        <v>0</v>
      </c>
      <c r="DF607" s="222">
        <f t="shared" si="1475"/>
        <v>0</v>
      </c>
      <c r="DG607" s="222">
        <f t="shared" si="1476"/>
        <v>0</v>
      </c>
      <c r="DH607" s="222">
        <f t="shared" si="1477"/>
        <v>0</v>
      </c>
      <c r="DI607" s="222">
        <f t="shared" si="1478"/>
        <v>0</v>
      </c>
      <c r="DJ607" s="222">
        <f t="shared" si="1479"/>
        <v>0</v>
      </c>
      <c r="DK607" s="222">
        <f t="shared" si="1480"/>
        <v>0</v>
      </c>
      <c r="DL607" s="222">
        <f t="shared" si="1481"/>
        <v>0</v>
      </c>
      <c r="DM607" s="222">
        <f t="shared" si="1482"/>
        <v>0</v>
      </c>
      <c r="DN607" s="222">
        <f t="shared" si="1483"/>
        <v>0</v>
      </c>
      <c r="DO607" s="222">
        <f t="shared" si="1484"/>
        <v>0</v>
      </c>
      <c r="DP607" s="222">
        <f t="shared" si="1485"/>
        <v>0</v>
      </c>
      <c r="DQ607" s="222">
        <f t="shared" si="1486"/>
        <v>0</v>
      </c>
      <c r="DR607" s="222">
        <f t="shared" si="1487"/>
        <v>0</v>
      </c>
      <c r="DS607" s="222">
        <f t="shared" si="1488"/>
        <v>0</v>
      </c>
      <c r="DT607" s="222">
        <f t="shared" si="1489"/>
        <v>0</v>
      </c>
      <c r="DU607" s="222">
        <f t="shared" si="1490"/>
        <v>0</v>
      </c>
      <c r="DV607" s="222">
        <f t="shared" si="1491"/>
        <v>0</v>
      </c>
      <c r="DW607" s="222">
        <f t="shared" si="1492"/>
        <v>0</v>
      </c>
      <c r="DX607" s="222">
        <f t="shared" si="1493"/>
        <v>0</v>
      </c>
      <c r="DY607" s="222">
        <f t="shared" si="1494"/>
        <v>0</v>
      </c>
      <c r="DZ607" s="222">
        <f t="shared" si="1495"/>
        <v>0</v>
      </c>
      <c r="EA607" s="222">
        <f t="shared" si="1496"/>
        <v>0</v>
      </c>
      <c r="EB607" s="222">
        <f t="shared" si="1497"/>
        <v>0</v>
      </c>
      <c r="EC607" s="222">
        <f t="shared" si="1498"/>
        <v>0</v>
      </c>
      <c r="ED607" s="222">
        <f t="shared" si="1499"/>
        <v>0</v>
      </c>
      <c r="EE607" s="222">
        <f t="shared" si="1500"/>
        <v>0</v>
      </c>
      <c r="EF607" s="222">
        <f t="shared" si="1501"/>
        <v>0</v>
      </c>
      <c r="EG607" s="222">
        <f t="shared" si="1502"/>
        <v>0</v>
      </c>
      <c r="EH607" s="222">
        <f t="shared" si="1503"/>
        <v>0</v>
      </c>
      <c r="EI607" s="222">
        <f t="shared" si="1504"/>
        <v>0</v>
      </c>
      <c r="EJ607" s="222">
        <f t="shared" si="1505"/>
        <v>0</v>
      </c>
      <c r="EK607" s="222">
        <f t="shared" si="1506"/>
        <v>0</v>
      </c>
      <c r="EL607" s="222">
        <f t="shared" si="1507"/>
        <v>0</v>
      </c>
      <c r="EM607" s="222">
        <f t="shared" si="1508"/>
        <v>0</v>
      </c>
      <c r="EN607" s="222">
        <f t="shared" si="1509"/>
        <v>0</v>
      </c>
      <c r="EO607" s="222">
        <f t="shared" si="1510"/>
        <v>0</v>
      </c>
      <c r="EP607" s="222">
        <f t="shared" si="1511"/>
        <v>0</v>
      </c>
      <c r="EQ607" s="222">
        <f t="shared" si="1512"/>
        <v>0</v>
      </c>
      <c r="ER607" s="222">
        <f t="shared" si="1513"/>
        <v>0</v>
      </c>
      <c r="ES607" s="222">
        <f t="shared" si="1514"/>
        <v>0</v>
      </c>
      <c r="ET607" s="222">
        <f t="shared" si="1515"/>
        <v>0</v>
      </c>
      <c r="EU607" s="222">
        <f t="shared" si="1516"/>
        <v>0</v>
      </c>
      <c r="EV607" s="222">
        <f t="shared" si="1517"/>
        <v>0</v>
      </c>
      <c r="EW607" s="222">
        <f t="shared" si="1518"/>
        <v>0</v>
      </c>
      <c r="EX607" s="222">
        <f t="shared" si="1519"/>
        <v>0</v>
      </c>
      <c r="EY607" s="222">
        <f t="shared" si="1520"/>
        <v>0</v>
      </c>
      <c r="EZ607" s="222">
        <f t="shared" si="1521"/>
        <v>0</v>
      </c>
      <c r="FA607" s="222">
        <f t="shared" si="1522"/>
        <v>0</v>
      </c>
      <c r="FB607" s="222">
        <f t="shared" si="1523"/>
        <v>0</v>
      </c>
      <c r="FC607" s="222">
        <f t="shared" si="1524"/>
        <v>0</v>
      </c>
      <c r="FD607" s="222">
        <f t="shared" si="1525"/>
        <v>0</v>
      </c>
      <c r="FE607" s="222">
        <f t="shared" si="1526"/>
        <v>0</v>
      </c>
      <c r="FF607" s="222">
        <f t="shared" si="1527"/>
        <v>0</v>
      </c>
      <c r="FG607" s="222">
        <f t="shared" si="1528"/>
        <v>0</v>
      </c>
      <c r="FH607" s="222">
        <f t="shared" si="1529"/>
        <v>0</v>
      </c>
      <c r="FI607" s="222">
        <f t="shared" si="1530"/>
        <v>0</v>
      </c>
      <c r="FJ607" s="222">
        <f t="shared" si="1531"/>
        <v>0</v>
      </c>
      <c r="FK607" s="222">
        <f t="shared" si="1532"/>
        <v>0</v>
      </c>
      <c r="FL607" s="222">
        <f t="shared" si="1533"/>
        <v>0</v>
      </c>
      <c r="FM607" s="222">
        <f t="shared" si="1534"/>
        <v>0</v>
      </c>
      <c r="FN607" s="222">
        <f t="shared" si="1535"/>
        <v>0</v>
      </c>
      <c r="FO607" s="222">
        <f t="shared" si="1536"/>
        <v>0</v>
      </c>
      <c r="FP607" s="222">
        <f t="shared" si="1537"/>
        <v>0</v>
      </c>
      <c r="FQ607" s="222">
        <f t="shared" si="1538"/>
        <v>0</v>
      </c>
      <c r="FR607" s="222">
        <f t="shared" si="1539"/>
        <v>0</v>
      </c>
      <c r="FS607" s="222">
        <f t="shared" si="1540"/>
        <v>0</v>
      </c>
      <c r="FT607" s="222">
        <f t="shared" si="1541"/>
        <v>0</v>
      </c>
      <c r="FU607" s="222">
        <f t="shared" si="1542"/>
        <v>0</v>
      </c>
      <c r="FV607" s="222">
        <f t="shared" si="1543"/>
        <v>0</v>
      </c>
      <c r="FW607" s="222">
        <f t="shared" si="1544"/>
        <v>0</v>
      </c>
      <c r="FX607" s="222">
        <f t="shared" si="1545"/>
        <v>0</v>
      </c>
      <c r="FY607" s="222">
        <f t="shared" si="1546"/>
        <v>0</v>
      </c>
      <c r="FZ607" s="222">
        <f t="shared" si="1547"/>
        <v>0</v>
      </c>
      <c r="GA607" s="222">
        <f t="shared" si="1548"/>
        <v>0</v>
      </c>
      <c r="GB607" s="222">
        <f t="shared" si="1549"/>
        <v>0</v>
      </c>
      <c r="GC607" s="222">
        <f t="shared" si="1550"/>
        <v>0</v>
      </c>
      <c r="GD607" s="222">
        <f t="shared" si="1551"/>
        <v>0</v>
      </c>
      <c r="GE607" s="222">
        <f t="shared" si="1552"/>
        <v>0</v>
      </c>
      <c r="GF607" s="222">
        <f t="shared" si="1553"/>
        <v>0</v>
      </c>
      <c r="GG607" s="222">
        <f t="shared" si="1554"/>
        <v>0</v>
      </c>
      <c r="GH607" s="222">
        <f t="shared" si="1555"/>
        <v>0</v>
      </c>
      <c r="GI607" s="222">
        <f t="shared" si="1556"/>
        <v>0</v>
      </c>
      <c r="GJ607" s="222">
        <f t="shared" si="1557"/>
        <v>0</v>
      </c>
      <c r="GK607" s="222">
        <f t="shared" si="1558"/>
        <v>0</v>
      </c>
      <c r="GL607" s="222">
        <f t="shared" si="1559"/>
        <v>0</v>
      </c>
      <c r="GM607" s="222">
        <f t="shared" si="1560"/>
        <v>0</v>
      </c>
      <c r="GN607" s="222">
        <f t="shared" si="1561"/>
        <v>0</v>
      </c>
      <c r="GO607" s="222">
        <f t="shared" si="1562"/>
        <v>0</v>
      </c>
      <c r="GP607" s="222">
        <f t="shared" si="1563"/>
        <v>0</v>
      </c>
      <c r="GQ607" s="222">
        <f t="shared" si="1564"/>
        <v>0</v>
      </c>
      <c r="GR607" s="222">
        <f t="shared" si="1565"/>
        <v>0</v>
      </c>
      <c r="GS607" s="222">
        <f t="shared" si="1566"/>
        <v>0</v>
      </c>
      <c r="GT607" s="222">
        <f t="shared" si="1567"/>
        <v>0</v>
      </c>
      <c r="GU607" s="222">
        <f t="shared" si="1568"/>
        <v>0</v>
      </c>
      <c r="GV607" s="222">
        <f t="shared" si="1569"/>
        <v>0</v>
      </c>
      <c r="GW607" s="222">
        <f t="shared" si="1570"/>
        <v>0</v>
      </c>
      <c r="GX607" s="222">
        <f t="shared" si="1571"/>
        <v>0</v>
      </c>
      <c r="GY607" s="222">
        <f t="shared" si="1572"/>
        <v>0</v>
      </c>
      <c r="GZ607" s="222">
        <f t="shared" si="1573"/>
        <v>0</v>
      </c>
      <c r="HA607" s="222">
        <f t="shared" si="1574"/>
        <v>0</v>
      </c>
      <c r="HB607" s="222">
        <f t="shared" si="1575"/>
        <v>0</v>
      </c>
      <c r="HC607" s="222">
        <f t="shared" si="1576"/>
        <v>0</v>
      </c>
      <c r="HD607" s="222">
        <f t="shared" si="1577"/>
        <v>0</v>
      </c>
      <c r="HE607" s="222">
        <f t="shared" si="1578"/>
        <v>0</v>
      </c>
      <c r="HF607" s="222">
        <f t="shared" si="1579"/>
        <v>0</v>
      </c>
      <c r="HG607" s="222">
        <f t="shared" si="1580"/>
        <v>0</v>
      </c>
      <c r="HH607" s="222">
        <f t="shared" si="1581"/>
        <v>0</v>
      </c>
      <c r="HI607" s="222">
        <f t="shared" si="1582"/>
        <v>0</v>
      </c>
      <c r="HJ607" s="222">
        <f t="shared" si="1583"/>
        <v>0</v>
      </c>
      <c r="HK607" s="222">
        <f t="shared" si="1584"/>
        <v>0</v>
      </c>
      <c r="HL607" s="222">
        <f t="shared" si="1585"/>
        <v>0</v>
      </c>
      <c r="HM607" s="222">
        <f t="shared" si="1586"/>
        <v>0</v>
      </c>
      <c r="HN607" s="222">
        <f t="shared" si="1587"/>
        <v>0</v>
      </c>
      <c r="HO607" s="222">
        <f t="shared" si="1588"/>
        <v>0</v>
      </c>
      <c r="HP607" s="222">
        <f t="shared" si="1589"/>
        <v>0</v>
      </c>
      <c r="HQ607" s="222">
        <f t="shared" si="1590"/>
        <v>0</v>
      </c>
      <c r="HR607" s="222">
        <f t="shared" si="1591"/>
        <v>0</v>
      </c>
      <c r="HS607" s="222">
        <f t="shared" si="1592"/>
        <v>0</v>
      </c>
      <c r="HT607" s="222">
        <f t="shared" si="1593"/>
        <v>0</v>
      </c>
      <c r="HU607" s="222">
        <f t="shared" si="1594"/>
        <v>0</v>
      </c>
      <c r="HV607" s="222">
        <f t="shared" si="1595"/>
        <v>0</v>
      </c>
      <c r="HW607" s="222">
        <f t="shared" si="1596"/>
        <v>0</v>
      </c>
      <c r="HX607" s="222">
        <f t="shared" si="1597"/>
        <v>0</v>
      </c>
      <c r="HY607" s="222">
        <f t="shared" si="1598"/>
        <v>0</v>
      </c>
      <c r="HZ607" s="222">
        <f t="shared" si="1599"/>
        <v>0</v>
      </c>
      <c r="IA607" s="222">
        <f t="shared" si="1600"/>
        <v>0</v>
      </c>
      <c r="IB607" s="222">
        <f t="shared" si="1601"/>
        <v>0</v>
      </c>
      <c r="IC607" s="222">
        <f t="shared" si="1602"/>
        <v>0</v>
      </c>
      <c r="ID607" s="222">
        <f t="shared" si="1603"/>
        <v>0</v>
      </c>
      <c r="IE607" s="222">
        <f t="shared" si="1604"/>
        <v>0</v>
      </c>
      <c r="IF607" s="222">
        <f t="shared" si="1605"/>
        <v>0</v>
      </c>
      <c r="IG607" s="222">
        <f t="shared" si="1606"/>
        <v>0</v>
      </c>
      <c r="IH607" s="222">
        <f t="shared" si="1607"/>
        <v>0</v>
      </c>
      <c r="II607" s="222">
        <f t="shared" si="1608"/>
        <v>0</v>
      </c>
      <c r="IJ607" s="222">
        <f t="shared" si="1609"/>
        <v>0</v>
      </c>
      <c r="IK607" s="222">
        <f t="shared" si="1610"/>
        <v>0</v>
      </c>
      <c r="IL607" s="222">
        <f t="shared" si="1611"/>
        <v>0</v>
      </c>
      <c r="IM607" s="222">
        <f t="shared" si="1612"/>
        <v>0</v>
      </c>
      <c r="IN607" s="222">
        <f t="shared" si="1613"/>
        <v>0</v>
      </c>
      <c r="IO607" s="222">
        <f t="shared" si="1614"/>
        <v>0</v>
      </c>
      <c r="IP607" s="222">
        <f t="shared" si="1615"/>
        <v>0</v>
      </c>
      <c r="IQ607" s="222">
        <f t="shared" si="1616"/>
        <v>0</v>
      </c>
      <c r="IR607" s="222">
        <f t="shared" si="1617"/>
        <v>0</v>
      </c>
      <c r="IS607" s="222">
        <f t="shared" si="1618"/>
        <v>0</v>
      </c>
      <c r="IT607" s="222">
        <f t="shared" si="1619"/>
        <v>0</v>
      </c>
      <c r="IU607" s="222">
        <f t="shared" si="1620"/>
        <v>0</v>
      </c>
      <c r="IV607" s="222">
        <f t="shared" si="1621"/>
        <v>0</v>
      </c>
      <c r="IW607" s="222">
        <f t="shared" si="1622"/>
        <v>0</v>
      </c>
      <c r="IX607" s="222">
        <f t="shared" si="1623"/>
        <v>0</v>
      </c>
      <c r="IY607" s="222">
        <f t="shared" si="1624"/>
        <v>0</v>
      </c>
      <c r="IZ607" s="222">
        <f t="shared" si="1625"/>
        <v>0</v>
      </c>
      <c r="JA607" s="222">
        <f t="shared" si="1626"/>
        <v>0</v>
      </c>
      <c r="JB607" s="222">
        <f t="shared" si="1627"/>
        <v>0</v>
      </c>
    </row>
    <row r="608" spans="2:262">
      <c r="B608" s="230">
        <v>247</v>
      </c>
      <c r="C608" s="229">
        <f t="shared" si="1628"/>
        <v>4.824218749999983E-3</v>
      </c>
      <c r="D608" s="226">
        <f t="shared" ca="1" si="1371"/>
        <v>24.634712677067085</v>
      </c>
      <c r="E608" s="225">
        <f ca="1">IS361</f>
        <v>0.63471267706708612</v>
      </c>
      <c r="F608" s="224">
        <v>247</v>
      </c>
      <c r="G608" s="222">
        <f t="shared" si="1372"/>
        <v>0</v>
      </c>
      <c r="H608" s="222">
        <f t="shared" si="1373"/>
        <v>0</v>
      </c>
      <c r="I608" s="222">
        <f t="shared" si="1374"/>
        <v>0</v>
      </c>
      <c r="J608" s="222">
        <f t="shared" si="1375"/>
        <v>0</v>
      </c>
      <c r="K608" s="222">
        <f t="shared" si="1376"/>
        <v>0</v>
      </c>
      <c r="L608" s="222">
        <f t="shared" si="1377"/>
        <v>0</v>
      </c>
      <c r="M608" s="222">
        <f t="shared" si="1378"/>
        <v>0</v>
      </c>
      <c r="N608" s="222">
        <f t="shared" si="1379"/>
        <v>0</v>
      </c>
      <c r="O608" s="222">
        <f t="shared" si="1380"/>
        <v>0</v>
      </c>
      <c r="P608" s="222">
        <f t="shared" si="1381"/>
        <v>0</v>
      </c>
      <c r="Q608" s="222">
        <f t="shared" si="1382"/>
        <v>0</v>
      </c>
      <c r="R608" s="222">
        <f t="shared" si="1383"/>
        <v>0</v>
      </c>
      <c r="S608" s="222">
        <f t="shared" si="1384"/>
        <v>0</v>
      </c>
      <c r="T608" s="222">
        <f t="shared" si="1385"/>
        <v>0</v>
      </c>
      <c r="U608" s="222">
        <f t="shared" si="1386"/>
        <v>0</v>
      </c>
      <c r="V608" s="222">
        <f t="shared" si="1387"/>
        <v>0</v>
      </c>
      <c r="W608" s="222">
        <f t="shared" si="1388"/>
        <v>0</v>
      </c>
      <c r="X608" s="222">
        <f t="shared" si="1389"/>
        <v>0</v>
      </c>
      <c r="Y608" s="222">
        <f t="shared" si="1390"/>
        <v>0</v>
      </c>
      <c r="Z608" s="222">
        <f t="shared" si="1391"/>
        <v>0</v>
      </c>
      <c r="AA608" s="222">
        <f t="shared" si="1392"/>
        <v>0</v>
      </c>
      <c r="AB608" s="222">
        <f t="shared" si="1393"/>
        <v>0</v>
      </c>
      <c r="AC608" s="222">
        <f t="shared" si="1394"/>
        <v>0</v>
      </c>
      <c r="AD608" s="222">
        <f t="shared" si="1395"/>
        <v>0</v>
      </c>
      <c r="AE608" s="222">
        <f t="shared" si="1396"/>
        <v>0</v>
      </c>
      <c r="AF608" s="222">
        <f t="shared" si="1397"/>
        <v>0</v>
      </c>
      <c r="AG608" s="222">
        <f t="shared" si="1398"/>
        <v>0</v>
      </c>
      <c r="AH608" s="222">
        <f t="shared" si="1399"/>
        <v>0</v>
      </c>
      <c r="AI608" s="222">
        <f t="shared" si="1400"/>
        <v>0</v>
      </c>
      <c r="AJ608" s="222">
        <f t="shared" si="1401"/>
        <v>0</v>
      </c>
      <c r="AK608" s="222">
        <f t="shared" si="1402"/>
        <v>0</v>
      </c>
      <c r="AL608" s="222">
        <f t="shared" si="1403"/>
        <v>0</v>
      </c>
      <c r="AM608" s="222">
        <f t="shared" si="1404"/>
        <v>0</v>
      </c>
      <c r="AN608" s="222">
        <f t="shared" si="1405"/>
        <v>0</v>
      </c>
      <c r="AO608" s="222">
        <f t="shared" si="1406"/>
        <v>0</v>
      </c>
      <c r="AP608" s="222">
        <f t="shared" si="1407"/>
        <v>0</v>
      </c>
      <c r="AQ608" s="222">
        <f t="shared" si="1408"/>
        <v>0</v>
      </c>
      <c r="AR608" s="222">
        <f t="shared" si="1409"/>
        <v>0</v>
      </c>
      <c r="AS608" s="222">
        <f t="shared" si="1410"/>
        <v>0</v>
      </c>
      <c r="AT608" s="222">
        <f t="shared" si="1411"/>
        <v>0</v>
      </c>
      <c r="AU608" s="222">
        <f t="shared" si="1412"/>
        <v>0</v>
      </c>
      <c r="AV608" s="222">
        <f t="shared" si="1413"/>
        <v>0</v>
      </c>
      <c r="AW608" s="222">
        <f t="shared" si="1414"/>
        <v>0</v>
      </c>
      <c r="AX608" s="222">
        <f t="shared" si="1415"/>
        <v>0</v>
      </c>
      <c r="AY608" s="222">
        <f t="shared" si="1416"/>
        <v>0</v>
      </c>
      <c r="AZ608" s="222">
        <f t="shared" si="1417"/>
        <v>0</v>
      </c>
      <c r="BA608" s="222">
        <f t="shared" si="1418"/>
        <v>0</v>
      </c>
      <c r="BB608" s="222">
        <f t="shared" si="1419"/>
        <v>0</v>
      </c>
      <c r="BC608" s="222">
        <f t="shared" si="1420"/>
        <v>0</v>
      </c>
      <c r="BD608" s="222">
        <f t="shared" si="1421"/>
        <v>0</v>
      </c>
      <c r="BE608" s="222">
        <f t="shared" si="1422"/>
        <v>0</v>
      </c>
      <c r="BF608" s="222">
        <f t="shared" si="1423"/>
        <v>0</v>
      </c>
      <c r="BG608" s="222">
        <f t="shared" si="1424"/>
        <v>0</v>
      </c>
      <c r="BH608" s="222">
        <f t="shared" si="1425"/>
        <v>0</v>
      </c>
      <c r="BI608" s="222">
        <f t="shared" si="1426"/>
        <v>0</v>
      </c>
      <c r="BJ608" s="222">
        <f t="shared" si="1427"/>
        <v>0</v>
      </c>
      <c r="BK608" s="222">
        <f t="shared" si="1428"/>
        <v>0</v>
      </c>
      <c r="BL608" s="222">
        <f t="shared" si="1429"/>
        <v>0</v>
      </c>
      <c r="BM608" s="222">
        <f t="shared" si="1430"/>
        <v>0</v>
      </c>
      <c r="BN608" s="222">
        <f t="shared" si="1431"/>
        <v>0</v>
      </c>
      <c r="BO608" s="222">
        <f t="shared" si="1432"/>
        <v>0</v>
      </c>
      <c r="BP608" s="222">
        <f t="shared" si="1433"/>
        <v>0</v>
      </c>
      <c r="BQ608" s="222">
        <f t="shared" si="1434"/>
        <v>0</v>
      </c>
      <c r="BR608" s="222">
        <f t="shared" si="1435"/>
        <v>0</v>
      </c>
      <c r="BS608" s="222">
        <f t="shared" si="1436"/>
        <v>0</v>
      </c>
      <c r="BT608" s="222">
        <f t="shared" si="1437"/>
        <v>0</v>
      </c>
      <c r="BU608" s="222">
        <f t="shared" si="1438"/>
        <v>0</v>
      </c>
      <c r="BV608" s="222">
        <f t="shared" si="1439"/>
        <v>0</v>
      </c>
      <c r="BW608" s="222">
        <f t="shared" si="1440"/>
        <v>0</v>
      </c>
      <c r="BX608" s="222">
        <f t="shared" si="1441"/>
        <v>0</v>
      </c>
      <c r="BY608" s="222">
        <f t="shared" si="1442"/>
        <v>0</v>
      </c>
      <c r="BZ608" s="222">
        <f t="shared" si="1443"/>
        <v>0</v>
      </c>
      <c r="CA608" s="222">
        <f t="shared" si="1444"/>
        <v>0</v>
      </c>
      <c r="CB608" s="222">
        <f t="shared" si="1445"/>
        <v>0</v>
      </c>
      <c r="CC608" s="222">
        <f t="shared" si="1446"/>
        <v>0</v>
      </c>
      <c r="CD608" s="222">
        <f t="shared" si="1447"/>
        <v>0</v>
      </c>
      <c r="CE608" s="222">
        <f t="shared" si="1448"/>
        <v>0</v>
      </c>
      <c r="CF608" s="222">
        <f t="shared" si="1449"/>
        <v>0</v>
      </c>
      <c r="CG608" s="222">
        <f t="shared" si="1450"/>
        <v>0</v>
      </c>
      <c r="CH608" s="222">
        <f t="shared" si="1451"/>
        <v>0</v>
      </c>
      <c r="CI608" s="222">
        <f t="shared" si="1452"/>
        <v>0</v>
      </c>
      <c r="CJ608" s="222">
        <f t="shared" si="1453"/>
        <v>0</v>
      </c>
      <c r="CK608" s="222">
        <f t="shared" si="1454"/>
        <v>0</v>
      </c>
      <c r="CL608" s="222">
        <f t="shared" si="1455"/>
        <v>0</v>
      </c>
      <c r="CM608" s="222">
        <f t="shared" si="1456"/>
        <v>0</v>
      </c>
      <c r="CN608" s="222">
        <f t="shared" si="1457"/>
        <v>0</v>
      </c>
      <c r="CO608" s="222">
        <f t="shared" si="1458"/>
        <v>0</v>
      </c>
      <c r="CP608" s="222">
        <f t="shared" si="1459"/>
        <v>0</v>
      </c>
      <c r="CQ608" s="222">
        <f t="shared" si="1460"/>
        <v>0</v>
      </c>
      <c r="CR608" s="222">
        <f t="shared" si="1461"/>
        <v>0</v>
      </c>
      <c r="CS608" s="222">
        <f t="shared" si="1462"/>
        <v>0</v>
      </c>
      <c r="CT608" s="222">
        <f t="shared" si="1463"/>
        <v>0</v>
      </c>
      <c r="CU608" s="222">
        <f t="shared" si="1464"/>
        <v>0</v>
      </c>
      <c r="CV608" s="222">
        <f t="shared" si="1465"/>
        <v>0</v>
      </c>
      <c r="CW608" s="222">
        <f t="shared" si="1466"/>
        <v>0</v>
      </c>
      <c r="CX608" s="222">
        <f t="shared" si="1467"/>
        <v>0</v>
      </c>
      <c r="CY608" s="222">
        <f t="shared" si="1468"/>
        <v>0</v>
      </c>
      <c r="CZ608" s="222">
        <f t="shared" si="1469"/>
        <v>0</v>
      </c>
      <c r="DA608" s="222">
        <f t="shared" si="1470"/>
        <v>0</v>
      </c>
      <c r="DB608" s="222">
        <f t="shared" si="1471"/>
        <v>0</v>
      </c>
      <c r="DC608" s="222">
        <f t="shared" si="1472"/>
        <v>0</v>
      </c>
      <c r="DD608" s="222">
        <f t="shared" si="1473"/>
        <v>0</v>
      </c>
      <c r="DE608" s="222">
        <f t="shared" si="1474"/>
        <v>0</v>
      </c>
      <c r="DF608" s="222">
        <f t="shared" si="1475"/>
        <v>0</v>
      </c>
      <c r="DG608" s="222">
        <f t="shared" si="1476"/>
        <v>0</v>
      </c>
      <c r="DH608" s="222">
        <f t="shared" si="1477"/>
        <v>0</v>
      </c>
      <c r="DI608" s="222">
        <f t="shared" si="1478"/>
        <v>0</v>
      </c>
      <c r="DJ608" s="222">
        <f t="shared" si="1479"/>
        <v>0</v>
      </c>
      <c r="DK608" s="222">
        <f t="shared" si="1480"/>
        <v>0</v>
      </c>
      <c r="DL608" s="222">
        <f t="shared" si="1481"/>
        <v>0</v>
      </c>
      <c r="DM608" s="222">
        <f t="shared" si="1482"/>
        <v>0</v>
      </c>
      <c r="DN608" s="222">
        <f t="shared" si="1483"/>
        <v>0</v>
      </c>
      <c r="DO608" s="222">
        <f t="shared" si="1484"/>
        <v>0</v>
      </c>
      <c r="DP608" s="222">
        <f t="shared" si="1485"/>
        <v>0</v>
      </c>
      <c r="DQ608" s="222">
        <f t="shared" si="1486"/>
        <v>0</v>
      </c>
      <c r="DR608" s="222">
        <f t="shared" si="1487"/>
        <v>0</v>
      </c>
      <c r="DS608" s="222">
        <f t="shared" si="1488"/>
        <v>0</v>
      </c>
      <c r="DT608" s="222">
        <f t="shared" si="1489"/>
        <v>0</v>
      </c>
      <c r="DU608" s="222">
        <f t="shared" si="1490"/>
        <v>0</v>
      </c>
      <c r="DV608" s="222">
        <f t="shared" si="1491"/>
        <v>0</v>
      </c>
      <c r="DW608" s="222">
        <f t="shared" si="1492"/>
        <v>0</v>
      </c>
      <c r="DX608" s="222">
        <f t="shared" si="1493"/>
        <v>0</v>
      </c>
      <c r="DY608" s="222">
        <f t="shared" si="1494"/>
        <v>0</v>
      </c>
      <c r="DZ608" s="222">
        <f t="shared" si="1495"/>
        <v>0</v>
      </c>
      <c r="EA608" s="222">
        <f t="shared" si="1496"/>
        <v>0</v>
      </c>
      <c r="EB608" s="222">
        <f t="shared" si="1497"/>
        <v>0</v>
      </c>
      <c r="EC608" s="222">
        <f t="shared" si="1498"/>
        <v>0</v>
      </c>
      <c r="ED608" s="222">
        <f t="shared" si="1499"/>
        <v>0</v>
      </c>
      <c r="EE608" s="222">
        <f t="shared" si="1500"/>
        <v>0</v>
      </c>
      <c r="EF608" s="222">
        <f t="shared" si="1501"/>
        <v>0</v>
      </c>
      <c r="EG608" s="222">
        <f t="shared" si="1502"/>
        <v>0</v>
      </c>
      <c r="EH608" s="222">
        <f t="shared" si="1503"/>
        <v>0</v>
      </c>
      <c r="EI608" s="222">
        <f t="shared" si="1504"/>
        <v>0</v>
      </c>
      <c r="EJ608" s="222">
        <f t="shared" si="1505"/>
        <v>0</v>
      </c>
      <c r="EK608" s="222">
        <f t="shared" si="1506"/>
        <v>0</v>
      </c>
      <c r="EL608" s="222">
        <f t="shared" si="1507"/>
        <v>0</v>
      </c>
      <c r="EM608" s="222">
        <f t="shared" si="1508"/>
        <v>0</v>
      </c>
      <c r="EN608" s="222">
        <f t="shared" si="1509"/>
        <v>0</v>
      </c>
      <c r="EO608" s="222">
        <f t="shared" si="1510"/>
        <v>0</v>
      </c>
      <c r="EP608" s="222">
        <f t="shared" si="1511"/>
        <v>0</v>
      </c>
      <c r="EQ608" s="222">
        <f t="shared" si="1512"/>
        <v>0</v>
      </c>
      <c r="ER608" s="222">
        <f t="shared" si="1513"/>
        <v>0</v>
      </c>
      <c r="ES608" s="222">
        <f t="shared" si="1514"/>
        <v>0</v>
      </c>
      <c r="ET608" s="222">
        <f t="shared" si="1515"/>
        <v>0</v>
      </c>
      <c r="EU608" s="222">
        <f t="shared" si="1516"/>
        <v>0</v>
      </c>
      <c r="EV608" s="222">
        <f t="shared" si="1517"/>
        <v>0</v>
      </c>
      <c r="EW608" s="222">
        <f t="shared" si="1518"/>
        <v>0</v>
      </c>
      <c r="EX608" s="222">
        <f t="shared" si="1519"/>
        <v>0</v>
      </c>
      <c r="EY608" s="222">
        <f t="shared" si="1520"/>
        <v>0</v>
      </c>
      <c r="EZ608" s="222">
        <f t="shared" si="1521"/>
        <v>0</v>
      </c>
      <c r="FA608" s="222">
        <f t="shared" si="1522"/>
        <v>0</v>
      </c>
      <c r="FB608" s="222">
        <f t="shared" si="1523"/>
        <v>0</v>
      </c>
      <c r="FC608" s="222">
        <f t="shared" si="1524"/>
        <v>0</v>
      </c>
      <c r="FD608" s="222">
        <f t="shared" si="1525"/>
        <v>0</v>
      </c>
      <c r="FE608" s="222">
        <f t="shared" si="1526"/>
        <v>0</v>
      </c>
      <c r="FF608" s="222">
        <f t="shared" si="1527"/>
        <v>0</v>
      </c>
      <c r="FG608" s="222">
        <f t="shared" si="1528"/>
        <v>0</v>
      </c>
      <c r="FH608" s="222">
        <f t="shared" si="1529"/>
        <v>0</v>
      </c>
      <c r="FI608" s="222">
        <f t="shared" si="1530"/>
        <v>0</v>
      </c>
      <c r="FJ608" s="222">
        <f t="shared" si="1531"/>
        <v>0</v>
      </c>
      <c r="FK608" s="222">
        <f t="shared" si="1532"/>
        <v>0</v>
      </c>
      <c r="FL608" s="222">
        <f t="shared" si="1533"/>
        <v>0</v>
      </c>
      <c r="FM608" s="222">
        <f t="shared" si="1534"/>
        <v>0</v>
      </c>
      <c r="FN608" s="222">
        <f t="shared" si="1535"/>
        <v>0</v>
      </c>
      <c r="FO608" s="222">
        <f t="shared" si="1536"/>
        <v>0</v>
      </c>
      <c r="FP608" s="222">
        <f t="shared" si="1537"/>
        <v>0</v>
      </c>
      <c r="FQ608" s="222">
        <f t="shared" si="1538"/>
        <v>0</v>
      </c>
      <c r="FR608" s="222">
        <f t="shared" si="1539"/>
        <v>0</v>
      </c>
      <c r="FS608" s="222">
        <f t="shared" si="1540"/>
        <v>0</v>
      </c>
      <c r="FT608" s="222">
        <f t="shared" si="1541"/>
        <v>0</v>
      </c>
      <c r="FU608" s="222">
        <f t="shared" si="1542"/>
        <v>0</v>
      </c>
      <c r="FV608" s="222">
        <f t="shared" si="1543"/>
        <v>0</v>
      </c>
      <c r="FW608" s="222">
        <f t="shared" si="1544"/>
        <v>0</v>
      </c>
      <c r="FX608" s="222">
        <f t="shared" si="1545"/>
        <v>0</v>
      </c>
      <c r="FY608" s="222">
        <f t="shared" si="1546"/>
        <v>0</v>
      </c>
      <c r="FZ608" s="222">
        <f t="shared" si="1547"/>
        <v>0</v>
      </c>
      <c r="GA608" s="222">
        <f t="shared" si="1548"/>
        <v>0</v>
      </c>
      <c r="GB608" s="222">
        <f t="shared" si="1549"/>
        <v>0</v>
      </c>
      <c r="GC608" s="222">
        <f t="shared" si="1550"/>
        <v>0</v>
      </c>
      <c r="GD608" s="222">
        <f t="shared" si="1551"/>
        <v>0</v>
      </c>
      <c r="GE608" s="222">
        <f t="shared" si="1552"/>
        <v>0</v>
      </c>
      <c r="GF608" s="222">
        <f t="shared" si="1553"/>
        <v>0</v>
      </c>
      <c r="GG608" s="222">
        <f t="shared" si="1554"/>
        <v>0</v>
      </c>
      <c r="GH608" s="222">
        <f t="shared" si="1555"/>
        <v>0</v>
      </c>
      <c r="GI608" s="222">
        <f t="shared" si="1556"/>
        <v>0</v>
      </c>
      <c r="GJ608" s="222">
        <f t="shared" si="1557"/>
        <v>0</v>
      </c>
      <c r="GK608" s="222">
        <f t="shared" si="1558"/>
        <v>0</v>
      </c>
      <c r="GL608" s="222">
        <f t="shared" si="1559"/>
        <v>0</v>
      </c>
      <c r="GM608" s="222">
        <f t="shared" si="1560"/>
        <v>0</v>
      </c>
      <c r="GN608" s="222">
        <f t="shared" si="1561"/>
        <v>0</v>
      </c>
      <c r="GO608" s="222">
        <f t="shared" si="1562"/>
        <v>0</v>
      </c>
      <c r="GP608" s="222">
        <f t="shared" si="1563"/>
        <v>0</v>
      </c>
      <c r="GQ608" s="222">
        <f t="shared" si="1564"/>
        <v>0</v>
      </c>
      <c r="GR608" s="222">
        <f t="shared" si="1565"/>
        <v>0</v>
      </c>
      <c r="GS608" s="222">
        <f t="shared" si="1566"/>
        <v>0</v>
      </c>
      <c r="GT608" s="222">
        <f t="shared" si="1567"/>
        <v>0</v>
      </c>
      <c r="GU608" s="222">
        <f t="shared" si="1568"/>
        <v>0</v>
      </c>
      <c r="GV608" s="222">
        <f t="shared" si="1569"/>
        <v>0</v>
      </c>
      <c r="GW608" s="222">
        <f t="shared" si="1570"/>
        <v>0</v>
      </c>
      <c r="GX608" s="222">
        <f t="shared" si="1571"/>
        <v>0</v>
      </c>
      <c r="GY608" s="222">
        <f t="shared" si="1572"/>
        <v>0</v>
      </c>
      <c r="GZ608" s="222">
        <f t="shared" si="1573"/>
        <v>0</v>
      </c>
      <c r="HA608" s="222">
        <f t="shared" si="1574"/>
        <v>0</v>
      </c>
      <c r="HB608" s="222">
        <f t="shared" si="1575"/>
        <v>0</v>
      </c>
      <c r="HC608" s="222">
        <f t="shared" si="1576"/>
        <v>0</v>
      </c>
      <c r="HD608" s="222">
        <f t="shared" si="1577"/>
        <v>0</v>
      </c>
      <c r="HE608" s="222">
        <f t="shared" si="1578"/>
        <v>0</v>
      </c>
      <c r="HF608" s="222">
        <f t="shared" si="1579"/>
        <v>0</v>
      </c>
      <c r="HG608" s="222">
        <f t="shared" si="1580"/>
        <v>0</v>
      </c>
      <c r="HH608" s="222">
        <f t="shared" si="1581"/>
        <v>0</v>
      </c>
      <c r="HI608" s="222">
        <f t="shared" si="1582"/>
        <v>0</v>
      </c>
      <c r="HJ608" s="222">
        <f t="shared" si="1583"/>
        <v>0</v>
      </c>
      <c r="HK608" s="222">
        <f t="shared" si="1584"/>
        <v>0</v>
      </c>
      <c r="HL608" s="222">
        <f t="shared" si="1585"/>
        <v>0</v>
      </c>
      <c r="HM608" s="222">
        <f t="shared" si="1586"/>
        <v>0</v>
      </c>
      <c r="HN608" s="222">
        <f t="shared" si="1587"/>
        <v>0</v>
      </c>
      <c r="HO608" s="222">
        <f t="shared" si="1588"/>
        <v>0</v>
      </c>
      <c r="HP608" s="222">
        <f t="shared" si="1589"/>
        <v>0</v>
      </c>
      <c r="HQ608" s="222">
        <f t="shared" si="1590"/>
        <v>0</v>
      </c>
      <c r="HR608" s="222">
        <f t="shared" si="1591"/>
        <v>0</v>
      </c>
      <c r="HS608" s="222">
        <f t="shared" si="1592"/>
        <v>0</v>
      </c>
      <c r="HT608" s="222">
        <f t="shared" si="1593"/>
        <v>0</v>
      </c>
      <c r="HU608" s="222">
        <f t="shared" si="1594"/>
        <v>0</v>
      </c>
      <c r="HV608" s="222">
        <f t="shared" si="1595"/>
        <v>0</v>
      </c>
      <c r="HW608" s="222">
        <f t="shared" si="1596"/>
        <v>0</v>
      </c>
      <c r="HX608" s="222">
        <f t="shared" si="1597"/>
        <v>0</v>
      </c>
      <c r="HY608" s="222">
        <f t="shared" si="1598"/>
        <v>0</v>
      </c>
      <c r="HZ608" s="222">
        <f t="shared" si="1599"/>
        <v>0</v>
      </c>
      <c r="IA608" s="222">
        <f t="shared" si="1600"/>
        <v>0</v>
      </c>
      <c r="IB608" s="222">
        <f t="shared" si="1601"/>
        <v>0</v>
      </c>
      <c r="IC608" s="222">
        <f t="shared" si="1602"/>
        <v>0</v>
      </c>
      <c r="ID608" s="222">
        <f t="shared" si="1603"/>
        <v>0</v>
      </c>
      <c r="IE608" s="222">
        <f t="shared" si="1604"/>
        <v>0</v>
      </c>
      <c r="IF608" s="222">
        <f t="shared" si="1605"/>
        <v>0</v>
      </c>
      <c r="IG608" s="222">
        <f t="shared" si="1606"/>
        <v>0</v>
      </c>
      <c r="IH608" s="222">
        <f t="shared" si="1607"/>
        <v>0</v>
      </c>
      <c r="II608" s="222">
        <f t="shared" si="1608"/>
        <v>0</v>
      </c>
      <c r="IJ608" s="222">
        <f t="shared" si="1609"/>
        <v>0</v>
      </c>
      <c r="IK608" s="222">
        <f t="shared" si="1610"/>
        <v>0</v>
      </c>
      <c r="IL608" s="222">
        <f t="shared" si="1611"/>
        <v>0</v>
      </c>
      <c r="IM608" s="222">
        <f t="shared" si="1612"/>
        <v>0</v>
      </c>
      <c r="IN608" s="222">
        <f t="shared" si="1613"/>
        <v>0</v>
      </c>
      <c r="IO608" s="222">
        <f t="shared" si="1614"/>
        <v>0</v>
      </c>
      <c r="IP608" s="222">
        <f t="shared" si="1615"/>
        <v>0</v>
      </c>
      <c r="IQ608" s="222">
        <f t="shared" si="1616"/>
        <v>0</v>
      </c>
      <c r="IR608" s="222">
        <f t="shared" si="1617"/>
        <v>0</v>
      </c>
      <c r="IS608" s="222">
        <f t="shared" si="1618"/>
        <v>0</v>
      </c>
      <c r="IT608" s="222">
        <f t="shared" si="1619"/>
        <v>0</v>
      </c>
      <c r="IU608" s="222">
        <f t="shared" si="1620"/>
        <v>0</v>
      </c>
      <c r="IV608" s="222">
        <f t="shared" si="1621"/>
        <v>0</v>
      </c>
      <c r="IW608" s="222">
        <f t="shared" si="1622"/>
        <v>0</v>
      </c>
      <c r="IX608" s="222">
        <f t="shared" si="1623"/>
        <v>0</v>
      </c>
      <c r="IY608" s="222">
        <f t="shared" si="1624"/>
        <v>0</v>
      </c>
      <c r="IZ608" s="222">
        <f t="shared" si="1625"/>
        <v>0</v>
      </c>
      <c r="JA608" s="222">
        <f t="shared" si="1626"/>
        <v>0</v>
      </c>
      <c r="JB608" s="222">
        <f t="shared" si="1627"/>
        <v>0</v>
      </c>
    </row>
    <row r="609" spans="1:262">
      <c r="B609" s="230">
        <v>248</v>
      </c>
      <c r="C609" s="229">
        <f t="shared" si="1628"/>
        <v>4.8437499999999826E-3</v>
      </c>
      <c r="D609" s="226">
        <f t="shared" ca="1" si="1371"/>
        <v>24.577418730026583</v>
      </c>
      <c r="E609" s="225">
        <f ca="1">IT361</f>
        <v>0.57741873002658128</v>
      </c>
      <c r="F609" s="224">
        <v>248</v>
      </c>
      <c r="G609" s="222">
        <f t="shared" si="1372"/>
        <v>0</v>
      </c>
      <c r="H609" s="222">
        <f t="shared" si="1373"/>
        <v>0</v>
      </c>
      <c r="I609" s="222">
        <f t="shared" si="1374"/>
        <v>0</v>
      </c>
      <c r="J609" s="222">
        <f t="shared" si="1375"/>
        <v>0</v>
      </c>
      <c r="K609" s="222">
        <f t="shared" si="1376"/>
        <v>0</v>
      </c>
      <c r="L609" s="222">
        <f t="shared" si="1377"/>
        <v>0</v>
      </c>
      <c r="M609" s="222">
        <f t="shared" si="1378"/>
        <v>0</v>
      </c>
      <c r="N609" s="222">
        <f t="shared" si="1379"/>
        <v>0</v>
      </c>
      <c r="O609" s="222">
        <f t="shared" si="1380"/>
        <v>0</v>
      </c>
      <c r="P609" s="222">
        <f t="shared" si="1381"/>
        <v>0</v>
      </c>
      <c r="Q609" s="222">
        <f t="shared" si="1382"/>
        <v>0</v>
      </c>
      <c r="R609" s="222">
        <f t="shared" si="1383"/>
        <v>0</v>
      </c>
      <c r="S609" s="222">
        <f t="shared" si="1384"/>
        <v>0</v>
      </c>
      <c r="T609" s="222">
        <f t="shared" si="1385"/>
        <v>0</v>
      </c>
      <c r="U609" s="222">
        <f t="shared" si="1386"/>
        <v>0</v>
      </c>
      <c r="V609" s="222">
        <f t="shared" si="1387"/>
        <v>0</v>
      </c>
      <c r="W609" s="222">
        <f t="shared" si="1388"/>
        <v>0</v>
      </c>
      <c r="X609" s="222">
        <f t="shared" si="1389"/>
        <v>0</v>
      </c>
      <c r="Y609" s="222">
        <f t="shared" si="1390"/>
        <v>0</v>
      </c>
      <c r="Z609" s="222">
        <f t="shared" si="1391"/>
        <v>0</v>
      </c>
      <c r="AA609" s="222">
        <f t="shared" si="1392"/>
        <v>0</v>
      </c>
      <c r="AB609" s="222">
        <f t="shared" si="1393"/>
        <v>0</v>
      </c>
      <c r="AC609" s="222">
        <f t="shared" si="1394"/>
        <v>0</v>
      </c>
      <c r="AD609" s="222">
        <f t="shared" si="1395"/>
        <v>0</v>
      </c>
      <c r="AE609" s="222">
        <f t="shared" si="1396"/>
        <v>0</v>
      </c>
      <c r="AF609" s="222">
        <f t="shared" si="1397"/>
        <v>0</v>
      </c>
      <c r="AG609" s="222">
        <f t="shared" si="1398"/>
        <v>0</v>
      </c>
      <c r="AH609" s="222">
        <f t="shared" si="1399"/>
        <v>0</v>
      </c>
      <c r="AI609" s="222">
        <f t="shared" si="1400"/>
        <v>0</v>
      </c>
      <c r="AJ609" s="222">
        <f t="shared" si="1401"/>
        <v>0</v>
      </c>
      <c r="AK609" s="222">
        <f t="shared" si="1402"/>
        <v>0</v>
      </c>
      <c r="AL609" s="222">
        <f t="shared" si="1403"/>
        <v>0</v>
      </c>
      <c r="AM609" s="222">
        <f t="shared" si="1404"/>
        <v>0</v>
      </c>
      <c r="AN609" s="222">
        <f t="shared" si="1405"/>
        <v>0</v>
      </c>
      <c r="AO609" s="222">
        <f t="shared" si="1406"/>
        <v>0</v>
      </c>
      <c r="AP609" s="222">
        <f t="shared" si="1407"/>
        <v>0</v>
      </c>
      <c r="AQ609" s="222">
        <f t="shared" si="1408"/>
        <v>0</v>
      </c>
      <c r="AR609" s="222">
        <f t="shared" si="1409"/>
        <v>0</v>
      </c>
      <c r="AS609" s="222">
        <f t="shared" si="1410"/>
        <v>0</v>
      </c>
      <c r="AT609" s="222">
        <f t="shared" si="1411"/>
        <v>0</v>
      </c>
      <c r="AU609" s="222">
        <f t="shared" si="1412"/>
        <v>0</v>
      </c>
      <c r="AV609" s="222">
        <f t="shared" si="1413"/>
        <v>0</v>
      </c>
      <c r="AW609" s="222">
        <f t="shared" si="1414"/>
        <v>0</v>
      </c>
      <c r="AX609" s="222">
        <f t="shared" si="1415"/>
        <v>0</v>
      </c>
      <c r="AY609" s="222">
        <f t="shared" si="1416"/>
        <v>0</v>
      </c>
      <c r="AZ609" s="222">
        <f t="shared" si="1417"/>
        <v>0</v>
      </c>
      <c r="BA609" s="222">
        <f t="shared" si="1418"/>
        <v>0</v>
      </c>
      <c r="BB609" s="222">
        <f t="shared" si="1419"/>
        <v>0</v>
      </c>
      <c r="BC609" s="222">
        <f t="shared" si="1420"/>
        <v>0</v>
      </c>
      <c r="BD609" s="222">
        <f t="shared" si="1421"/>
        <v>0</v>
      </c>
      <c r="BE609" s="222">
        <f t="shared" si="1422"/>
        <v>0</v>
      </c>
      <c r="BF609" s="222">
        <f t="shared" si="1423"/>
        <v>0</v>
      </c>
      <c r="BG609" s="222">
        <f t="shared" si="1424"/>
        <v>0</v>
      </c>
      <c r="BH609" s="222">
        <f t="shared" si="1425"/>
        <v>0</v>
      </c>
      <c r="BI609" s="222">
        <f t="shared" si="1426"/>
        <v>0</v>
      </c>
      <c r="BJ609" s="222">
        <f t="shared" si="1427"/>
        <v>0</v>
      </c>
      <c r="BK609" s="222">
        <f t="shared" si="1428"/>
        <v>0</v>
      </c>
      <c r="BL609" s="222">
        <f t="shared" si="1429"/>
        <v>0</v>
      </c>
      <c r="BM609" s="222">
        <f t="shared" si="1430"/>
        <v>0</v>
      </c>
      <c r="BN609" s="222">
        <f t="shared" si="1431"/>
        <v>0</v>
      </c>
      <c r="BO609" s="222">
        <f t="shared" si="1432"/>
        <v>0</v>
      </c>
      <c r="BP609" s="222">
        <f t="shared" si="1433"/>
        <v>0</v>
      </c>
      <c r="BQ609" s="222">
        <f t="shared" si="1434"/>
        <v>0</v>
      </c>
      <c r="BR609" s="222">
        <f t="shared" si="1435"/>
        <v>0</v>
      </c>
      <c r="BS609" s="222">
        <f t="shared" si="1436"/>
        <v>0</v>
      </c>
      <c r="BT609" s="222">
        <f t="shared" si="1437"/>
        <v>0</v>
      </c>
      <c r="BU609" s="222">
        <f t="shared" si="1438"/>
        <v>0</v>
      </c>
      <c r="BV609" s="222">
        <f t="shared" si="1439"/>
        <v>0</v>
      </c>
      <c r="BW609" s="222">
        <f t="shared" si="1440"/>
        <v>0</v>
      </c>
      <c r="BX609" s="222">
        <f t="shared" si="1441"/>
        <v>0</v>
      </c>
      <c r="BY609" s="222">
        <f t="shared" si="1442"/>
        <v>0</v>
      </c>
      <c r="BZ609" s="222">
        <f t="shared" si="1443"/>
        <v>0</v>
      </c>
      <c r="CA609" s="222">
        <f t="shared" si="1444"/>
        <v>0</v>
      </c>
      <c r="CB609" s="222">
        <f t="shared" si="1445"/>
        <v>0</v>
      </c>
      <c r="CC609" s="222">
        <f t="shared" si="1446"/>
        <v>0</v>
      </c>
      <c r="CD609" s="222">
        <f t="shared" si="1447"/>
        <v>0</v>
      </c>
      <c r="CE609" s="222">
        <f t="shared" si="1448"/>
        <v>0</v>
      </c>
      <c r="CF609" s="222">
        <f t="shared" si="1449"/>
        <v>0</v>
      </c>
      <c r="CG609" s="222">
        <f t="shared" si="1450"/>
        <v>0</v>
      </c>
      <c r="CH609" s="222">
        <f t="shared" si="1451"/>
        <v>0</v>
      </c>
      <c r="CI609" s="222">
        <f t="shared" si="1452"/>
        <v>0</v>
      </c>
      <c r="CJ609" s="222">
        <f t="shared" si="1453"/>
        <v>0</v>
      </c>
      <c r="CK609" s="222">
        <f t="shared" si="1454"/>
        <v>0</v>
      </c>
      <c r="CL609" s="222">
        <f t="shared" si="1455"/>
        <v>0</v>
      </c>
      <c r="CM609" s="222">
        <f t="shared" si="1456"/>
        <v>0</v>
      </c>
      <c r="CN609" s="222">
        <f t="shared" si="1457"/>
        <v>0</v>
      </c>
      <c r="CO609" s="222">
        <f t="shared" si="1458"/>
        <v>0</v>
      </c>
      <c r="CP609" s="222">
        <f t="shared" si="1459"/>
        <v>0</v>
      </c>
      <c r="CQ609" s="222">
        <f t="shared" si="1460"/>
        <v>0</v>
      </c>
      <c r="CR609" s="222">
        <f t="shared" si="1461"/>
        <v>0</v>
      </c>
      <c r="CS609" s="222">
        <f t="shared" si="1462"/>
        <v>0</v>
      </c>
      <c r="CT609" s="222">
        <f t="shared" si="1463"/>
        <v>0</v>
      </c>
      <c r="CU609" s="222">
        <f t="shared" si="1464"/>
        <v>0</v>
      </c>
      <c r="CV609" s="222">
        <f t="shared" si="1465"/>
        <v>0</v>
      </c>
      <c r="CW609" s="222">
        <f t="shared" si="1466"/>
        <v>0</v>
      </c>
      <c r="CX609" s="222">
        <f t="shared" si="1467"/>
        <v>0</v>
      </c>
      <c r="CY609" s="222">
        <f t="shared" si="1468"/>
        <v>0</v>
      </c>
      <c r="CZ609" s="222">
        <f t="shared" si="1469"/>
        <v>0</v>
      </c>
      <c r="DA609" s="222">
        <f t="shared" si="1470"/>
        <v>0</v>
      </c>
      <c r="DB609" s="222">
        <f t="shared" si="1471"/>
        <v>0</v>
      </c>
      <c r="DC609" s="222">
        <f t="shared" si="1472"/>
        <v>0</v>
      </c>
      <c r="DD609" s="222">
        <f t="shared" si="1473"/>
        <v>0</v>
      </c>
      <c r="DE609" s="222">
        <f t="shared" si="1474"/>
        <v>0</v>
      </c>
      <c r="DF609" s="222">
        <f t="shared" si="1475"/>
        <v>0</v>
      </c>
      <c r="DG609" s="222">
        <f t="shared" si="1476"/>
        <v>0</v>
      </c>
      <c r="DH609" s="222">
        <f t="shared" si="1477"/>
        <v>0</v>
      </c>
      <c r="DI609" s="222">
        <f t="shared" si="1478"/>
        <v>0</v>
      </c>
      <c r="DJ609" s="222">
        <f t="shared" si="1479"/>
        <v>0</v>
      </c>
      <c r="DK609" s="222">
        <f t="shared" si="1480"/>
        <v>0</v>
      </c>
      <c r="DL609" s="222">
        <f t="shared" si="1481"/>
        <v>0</v>
      </c>
      <c r="DM609" s="222">
        <f t="shared" si="1482"/>
        <v>0</v>
      </c>
      <c r="DN609" s="222">
        <f t="shared" si="1483"/>
        <v>0</v>
      </c>
      <c r="DO609" s="222">
        <f t="shared" si="1484"/>
        <v>0</v>
      </c>
      <c r="DP609" s="222">
        <f t="shared" si="1485"/>
        <v>0</v>
      </c>
      <c r="DQ609" s="222">
        <f t="shared" si="1486"/>
        <v>0</v>
      </c>
      <c r="DR609" s="222">
        <f t="shared" si="1487"/>
        <v>0</v>
      </c>
      <c r="DS609" s="222">
        <f t="shared" si="1488"/>
        <v>0</v>
      </c>
      <c r="DT609" s="222">
        <f t="shared" si="1489"/>
        <v>0</v>
      </c>
      <c r="DU609" s="222">
        <f t="shared" si="1490"/>
        <v>0</v>
      </c>
      <c r="DV609" s="222">
        <f t="shared" si="1491"/>
        <v>0</v>
      </c>
      <c r="DW609" s="222">
        <f t="shared" si="1492"/>
        <v>0</v>
      </c>
      <c r="DX609" s="222">
        <f t="shared" si="1493"/>
        <v>0</v>
      </c>
      <c r="DY609" s="222">
        <f t="shared" si="1494"/>
        <v>0</v>
      </c>
      <c r="DZ609" s="222">
        <f t="shared" si="1495"/>
        <v>0</v>
      </c>
      <c r="EA609" s="222">
        <f t="shared" si="1496"/>
        <v>0</v>
      </c>
      <c r="EB609" s="222">
        <f t="shared" si="1497"/>
        <v>0</v>
      </c>
      <c r="EC609" s="222">
        <f t="shared" si="1498"/>
        <v>0</v>
      </c>
      <c r="ED609" s="222">
        <f t="shared" si="1499"/>
        <v>0</v>
      </c>
      <c r="EE609" s="222">
        <f t="shared" si="1500"/>
        <v>0</v>
      </c>
      <c r="EF609" s="222">
        <f t="shared" si="1501"/>
        <v>0</v>
      </c>
      <c r="EG609" s="222">
        <f t="shared" si="1502"/>
        <v>0</v>
      </c>
      <c r="EH609" s="222">
        <f t="shared" si="1503"/>
        <v>0</v>
      </c>
      <c r="EI609" s="222">
        <f t="shared" si="1504"/>
        <v>0</v>
      </c>
      <c r="EJ609" s="222">
        <f t="shared" si="1505"/>
        <v>0</v>
      </c>
      <c r="EK609" s="222">
        <f t="shared" si="1506"/>
        <v>0</v>
      </c>
      <c r="EL609" s="222">
        <f t="shared" si="1507"/>
        <v>0</v>
      </c>
      <c r="EM609" s="222">
        <f t="shared" si="1508"/>
        <v>0</v>
      </c>
      <c r="EN609" s="222">
        <f t="shared" si="1509"/>
        <v>0</v>
      </c>
      <c r="EO609" s="222">
        <f t="shared" si="1510"/>
        <v>0</v>
      </c>
      <c r="EP609" s="222">
        <f t="shared" si="1511"/>
        <v>0</v>
      </c>
      <c r="EQ609" s="222">
        <f t="shared" si="1512"/>
        <v>0</v>
      </c>
      <c r="ER609" s="222">
        <f t="shared" si="1513"/>
        <v>0</v>
      </c>
      <c r="ES609" s="222">
        <f t="shared" si="1514"/>
        <v>0</v>
      </c>
      <c r="ET609" s="222">
        <f t="shared" si="1515"/>
        <v>0</v>
      </c>
      <c r="EU609" s="222">
        <f t="shared" si="1516"/>
        <v>0</v>
      </c>
      <c r="EV609" s="222">
        <f t="shared" si="1517"/>
        <v>0</v>
      </c>
      <c r="EW609" s="222">
        <f t="shared" si="1518"/>
        <v>0</v>
      </c>
      <c r="EX609" s="222">
        <f t="shared" si="1519"/>
        <v>0</v>
      </c>
      <c r="EY609" s="222">
        <f t="shared" si="1520"/>
        <v>0</v>
      </c>
      <c r="EZ609" s="222">
        <f t="shared" si="1521"/>
        <v>0</v>
      </c>
      <c r="FA609" s="222">
        <f t="shared" si="1522"/>
        <v>0</v>
      </c>
      <c r="FB609" s="222">
        <f t="shared" si="1523"/>
        <v>0</v>
      </c>
      <c r="FC609" s="222">
        <f t="shared" si="1524"/>
        <v>0</v>
      </c>
      <c r="FD609" s="222">
        <f t="shared" si="1525"/>
        <v>0</v>
      </c>
      <c r="FE609" s="222">
        <f t="shared" si="1526"/>
        <v>0</v>
      </c>
      <c r="FF609" s="222">
        <f t="shared" si="1527"/>
        <v>0</v>
      </c>
      <c r="FG609" s="222">
        <f t="shared" si="1528"/>
        <v>0</v>
      </c>
      <c r="FH609" s="222">
        <f t="shared" si="1529"/>
        <v>0</v>
      </c>
      <c r="FI609" s="222">
        <f t="shared" si="1530"/>
        <v>0</v>
      </c>
      <c r="FJ609" s="222">
        <f t="shared" si="1531"/>
        <v>0</v>
      </c>
      <c r="FK609" s="222">
        <f t="shared" si="1532"/>
        <v>0</v>
      </c>
      <c r="FL609" s="222">
        <f t="shared" si="1533"/>
        <v>0</v>
      </c>
      <c r="FM609" s="222">
        <f t="shared" si="1534"/>
        <v>0</v>
      </c>
      <c r="FN609" s="222">
        <f t="shared" si="1535"/>
        <v>0</v>
      </c>
      <c r="FO609" s="222">
        <f t="shared" si="1536"/>
        <v>0</v>
      </c>
      <c r="FP609" s="222">
        <f t="shared" si="1537"/>
        <v>0</v>
      </c>
      <c r="FQ609" s="222">
        <f t="shared" si="1538"/>
        <v>0</v>
      </c>
      <c r="FR609" s="222">
        <f t="shared" si="1539"/>
        <v>0</v>
      </c>
      <c r="FS609" s="222">
        <f t="shared" si="1540"/>
        <v>0</v>
      </c>
      <c r="FT609" s="222">
        <f t="shared" si="1541"/>
        <v>0</v>
      </c>
      <c r="FU609" s="222">
        <f t="shared" si="1542"/>
        <v>0</v>
      </c>
      <c r="FV609" s="222">
        <f t="shared" si="1543"/>
        <v>0</v>
      </c>
      <c r="FW609" s="222">
        <f t="shared" si="1544"/>
        <v>0</v>
      </c>
      <c r="FX609" s="222">
        <f t="shared" si="1545"/>
        <v>0</v>
      </c>
      <c r="FY609" s="222">
        <f t="shared" si="1546"/>
        <v>0</v>
      </c>
      <c r="FZ609" s="222">
        <f t="shared" si="1547"/>
        <v>0</v>
      </c>
      <c r="GA609" s="222">
        <f t="shared" si="1548"/>
        <v>0</v>
      </c>
      <c r="GB609" s="222">
        <f t="shared" si="1549"/>
        <v>0</v>
      </c>
      <c r="GC609" s="222">
        <f t="shared" si="1550"/>
        <v>0</v>
      </c>
      <c r="GD609" s="222">
        <f t="shared" si="1551"/>
        <v>0</v>
      </c>
      <c r="GE609" s="222">
        <f t="shared" si="1552"/>
        <v>0</v>
      </c>
      <c r="GF609" s="222">
        <f t="shared" si="1553"/>
        <v>0</v>
      </c>
      <c r="GG609" s="222">
        <f t="shared" si="1554"/>
        <v>0</v>
      </c>
      <c r="GH609" s="222">
        <f t="shared" si="1555"/>
        <v>0</v>
      </c>
      <c r="GI609" s="222">
        <f t="shared" si="1556"/>
        <v>0</v>
      </c>
      <c r="GJ609" s="222">
        <f t="shared" si="1557"/>
        <v>0</v>
      </c>
      <c r="GK609" s="222">
        <f t="shared" si="1558"/>
        <v>0</v>
      </c>
      <c r="GL609" s="222">
        <f t="shared" si="1559"/>
        <v>0</v>
      </c>
      <c r="GM609" s="222">
        <f t="shared" si="1560"/>
        <v>0</v>
      </c>
      <c r="GN609" s="222">
        <f t="shared" si="1561"/>
        <v>0</v>
      </c>
      <c r="GO609" s="222">
        <f t="shared" si="1562"/>
        <v>0</v>
      </c>
      <c r="GP609" s="222">
        <f t="shared" si="1563"/>
        <v>0</v>
      </c>
      <c r="GQ609" s="222">
        <f t="shared" si="1564"/>
        <v>0</v>
      </c>
      <c r="GR609" s="222">
        <f t="shared" si="1565"/>
        <v>0</v>
      </c>
      <c r="GS609" s="222">
        <f t="shared" si="1566"/>
        <v>0</v>
      </c>
      <c r="GT609" s="222">
        <f t="shared" si="1567"/>
        <v>0</v>
      </c>
      <c r="GU609" s="222">
        <f t="shared" si="1568"/>
        <v>0</v>
      </c>
      <c r="GV609" s="222">
        <f t="shared" si="1569"/>
        <v>0</v>
      </c>
      <c r="GW609" s="222">
        <f t="shared" si="1570"/>
        <v>0</v>
      </c>
      <c r="GX609" s="222">
        <f t="shared" si="1571"/>
        <v>0</v>
      </c>
      <c r="GY609" s="222">
        <f t="shared" si="1572"/>
        <v>0</v>
      </c>
      <c r="GZ609" s="222">
        <f t="shared" si="1573"/>
        <v>0</v>
      </c>
      <c r="HA609" s="222">
        <f t="shared" si="1574"/>
        <v>0</v>
      </c>
      <c r="HB609" s="222">
        <f t="shared" si="1575"/>
        <v>0</v>
      </c>
      <c r="HC609" s="222">
        <f t="shared" si="1576"/>
        <v>0</v>
      </c>
      <c r="HD609" s="222">
        <f t="shared" si="1577"/>
        <v>0</v>
      </c>
      <c r="HE609" s="222">
        <f t="shared" si="1578"/>
        <v>0</v>
      </c>
      <c r="HF609" s="222">
        <f t="shared" si="1579"/>
        <v>0</v>
      </c>
      <c r="HG609" s="222">
        <f t="shared" si="1580"/>
        <v>0</v>
      </c>
      <c r="HH609" s="222">
        <f t="shared" si="1581"/>
        <v>0</v>
      </c>
      <c r="HI609" s="222">
        <f t="shared" si="1582"/>
        <v>0</v>
      </c>
      <c r="HJ609" s="222">
        <f t="shared" si="1583"/>
        <v>0</v>
      </c>
      <c r="HK609" s="222">
        <f t="shared" si="1584"/>
        <v>0</v>
      </c>
      <c r="HL609" s="222">
        <f t="shared" si="1585"/>
        <v>0</v>
      </c>
      <c r="HM609" s="222">
        <f t="shared" si="1586"/>
        <v>0</v>
      </c>
      <c r="HN609" s="222">
        <f t="shared" si="1587"/>
        <v>0</v>
      </c>
      <c r="HO609" s="222">
        <f t="shared" si="1588"/>
        <v>0</v>
      </c>
      <c r="HP609" s="222">
        <f t="shared" si="1589"/>
        <v>0</v>
      </c>
      <c r="HQ609" s="222">
        <f t="shared" si="1590"/>
        <v>0</v>
      </c>
      <c r="HR609" s="222">
        <f t="shared" si="1591"/>
        <v>0</v>
      </c>
      <c r="HS609" s="222">
        <f t="shared" si="1592"/>
        <v>0</v>
      </c>
      <c r="HT609" s="222">
        <f t="shared" si="1593"/>
        <v>0</v>
      </c>
      <c r="HU609" s="222">
        <f t="shared" si="1594"/>
        <v>0</v>
      </c>
      <c r="HV609" s="222">
        <f t="shared" si="1595"/>
        <v>0</v>
      </c>
      <c r="HW609" s="222">
        <f t="shared" si="1596"/>
        <v>0</v>
      </c>
      <c r="HX609" s="222">
        <f t="shared" si="1597"/>
        <v>0</v>
      </c>
      <c r="HY609" s="222">
        <f t="shared" si="1598"/>
        <v>0</v>
      </c>
      <c r="HZ609" s="222">
        <f t="shared" si="1599"/>
        <v>0</v>
      </c>
      <c r="IA609" s="222">
        <f t="shared" si="1600"/>
        <v>0</v>
      </c>
      <c r="IB609" s="222">
        <f t="shared" si="1601"/>
        <v>0</v>
      </c>
      <c r="IC609" s="222">
        <f t="shared" si="1602"/>
        <v>0</v>
      </c>
      <c r="ID609" s="222">
        <f t="shared" si="1603"/>
        <v>0</v>
      </c>
      <c r="IE609" s="222">
        <f t="shared" si="1604"/>
        <v>0</v>
      </c>
      <c r="IF609" s="222">
        <f t="shared" si="1605"/>
        <v>0</v>
      </c>
      <c r="IG609" s="222">
        <f t="shared" si="1606"/>
        <v>0</v>
      </c>
      <c r="IH609" s="222">
        <f t="shared" si="1607"/>
        <v>0</v>
      </c>
      <c r="II609" s="222">
        <f t="shared" si="1608"/>
        <v>0</v>
      </c>
      <c r="IJ609" s="222">
        <f t="shared" si="1609"/>
        <v>0</v>
      </c>
      <c r="IK609" s="222">
        <f t="shared" si="1610"/>
        <v>0</v>
      </c>
      <c r="IL609" s="222">
        <f t="shared" si="1611"/>
        <v>0</v>
      </c>
      <c r="IM609" s="222">
        <f t="shared" si="1612"/>
        <v>0</v>
      </c>
      <c r="IN609" s="222">
        <f t="shared" si="1613"/>
        <v>0</v>
      </c>
      <c r="IO609" s="222">
        <f t="shared" si="1614"/>
        <v>0</v>
      </c>
      <c r="IP609" s="222">
        <f t="shared" si="1615"/>
        <v>0</v>
      </c>
      <c r="IQ609" s="222">
        <f t="shared" si="1616"/>
        <v>0</v>
      </c>
      <c r="IR609" s="222">
        <f t="shared" si="1617"/>
        <v>0</v>
      </c>
      <c r="IS609" s="222">
        <f t="shared" si="1618"/>
        <v>0</v>
      </c>
      <c r="IT609" s="222">
        <f t="shared" si="1619"/>
        <v>0</v>
      </c>
      <c r="IU609" s="222">
        <f t="shared" si="1620"/>
        <v>0</v>
      </c>
      <c r="IV609" s="222">
        <f t="shared" si="1621"/>
        <v>0</v>
      </c>
      <c r="IW609" s="222">
        <f t="shared" si="1622"/>
        <v>0</v>
      </c>
      <c r="IX609" s="222">
        <f t="shared" si="1623"/>
        <v>0</v>
      </c>
      <c r="IY609" s="222">
        <f t="shared" si="1624"/>
        <v>0</v>
      </c>
      <c r="IZ609" s="222">
        <f t="shared" si="1625"/>
        <v>0</v>
      </c>
      <c r="JA609" s="222">
        <f t="shared" si="1626"/>
        <v>0</v>
      </c>
      <c r="JB609" s="222">
        <f t="shared" si="1627"/>
        <v>0</v>
      </c>
    </row>
    <row r="610" spans="1:262">
      <c r="B610" s="230">
        <v>249</v>
      </c>
      <c r="C610" s="229">
        <f t="shared" si="1628"/>
        <v>4.8632812499999822E-3</v>
      </c>
      <c r="D610" s="226">
        <f t="shared" ca="1" si="1371"/>
        <v>24.647206546184282</v>
      </c>
      <c r="E610" s="225">
        <f ca="1">IU361</f>
        <v>0.64720654618428386</v>
      </c>
      <c r="F610" s="224">
        <v>249</v>
      </c>
      <c r="G610" s="222">
        <f t="shared" si="1372"/>
        <v>0</v>
      </c>
      <c r="H610" s="222">
        <f t="shared" si="1373"/>
        <v>0</v>
      </c>
      <c r="I610" s="222">
        <f t="shared" si="1374"/>
        <v>0</v>
      </c>
      <c r="J610" s="222">
        <f t="shared" si="1375"/>
        <v>0</v>
      </c>
      <c r="K610" s="222">
        <f t="shared" si="1376"/>
        <v>0</v>
      </c>
      <c r="L610" s="222">
        <f t="shared" si="1377"/>
        <v>0</v>
      </c>
      <c r="M610" s="222">
        <f t="shared" si="1378"/>
        <v>0</v>
      </c>
      <c r="N610" s="222">
        <f t="shared" si="1379"/>
        <v>0</v>
      </c>
      <c r="O610" s="222">
        <f t="shared" si="1380"/>
        <v>0</v>
      </c>
      <c r="P610" s="222">
        <f t="shared" si="1381"/>
        <v>0</v>
      </c>
      <c r="Q610" s="222">
        <f t="shared" si="1382"/>
        <v>0</v>
      </c>
      <c r="R610" s="222">
        <f t="shared" si="1383"/>
        <v>0</v>
      </c>
      <c r="S610" s="222">
        <f t="shared" si="1384"/>
        <v>0</v>
      </c>
      <c r="T610" s="222">
        <f t="shared" si="1385"/>
        <v>0</v>
      </c>
      <c r="U610" s="222">
        <f t="shared" si="1386"/>
        <v>0</v>
      </c>
      <c r="V610" s="222">
        <f t="shared" si="1387"/>
        <v>0</v>
      </c>
      <c r="W610" s="222">
        <f t="shared" si="1388"/>
        <v>0</v>
      </c>
      <c r="X610" s="222">
        <f t="shared" si="1389"/>
        <v>0</v>
      </c>
      <c r="Y610" s="222">
        <f t="shared" si="1390"/>
        <v>0</v>
      </c>
      <c r="Z610" s="222">
        <f t="shared" si="1391"/>
        <v>0</v>
      </c>
      <c r="AA610" s="222">
        <f t="shared" si="1392"/>
        <v>0</v>
      </c>
      <c r="AB610" s="222">
        <f t="shared" si="1393"/>
        <v>0</v>
      </c>
      <c r="AC610" s="222">
        <f t="shared" si="1394"/>
        <v>0</v>
      </c>
      <c r="AD610" s="222">
        <f t="shared" si="1395"/>
        <v>0</v>
      </c>
      <c r="AE610" s="222">
        <f t="shared" si="1396"/>
        <v>0</v>
      </c>
      <c r="AF610" s="222">
        <f t="shared" si="1397"/>
        <v>0</v>
      </c>
      <c r="AG610" s="222">
        <f t="shared" si="1398"/>
        <v>0</v>
      </c>
      <c r="AH610" s="222">
        <f t="shared" si="1399"/>
        <v>0</v>
      </c>
      <c r="AI610" s="222">
        <f t="shared" si="1400"/>
        <v>0</v>
      </c>
      <c r="AJ610" s="222">
        <f t="shared" si="1401"/>
        <v>0</v>
      </c>
      <c r="AK610" s="222">
        <f t="shared" si="1402"/>
        <v>0</v>
      </c>
      <c r="AL610" s="222">
        <f t="shared" si="1403"/>
        <v>0</v>
      </c>
      <c r="AM610" s="222">
        <f t="shared" si="1404"/>
        <v>0</v>
      </c>
      <c r="AN610" s="222">
        <f t="shared" si="1405"/>
        <v>0</v>
      </c>
      <c r="AO610" s="222">
        <f t="shared" si="1406"/>
        <v>0</v>
      </c>
      <c r="AP610" s="222">
        <f t="shared" si="1407"/>
        <v>0</v>
      </c>
      <c r="AQ610" s="222">
        <f t="shared" si="1408"/>
        <v>0</v>
      </c>
      <c r="AR610" s="222">
        <f t="shared" si="1409"/>
        <v>0</v>
      </c>
      <c r="AS610" s="222">
        <f t="shared" si="1410"/>
        <v>0</v>
      </c>
      <c r="AT610" s="222">
        <f t="shared" si="1411"/>
        <v>0</v>
      </c>
      <c r="AU610" s="222">
        <f t="shared" si="1412"/>
        <v>0</v>
      </c>
      <c r="AV610" s="222">
        <f t="shared" si="1413"/>
        <v>0</v>
      </c>
      <c r="AW610" s="222">
        <f t="shared" si="1414"/>
        <v>0</v>
      </c>
      <c r="AX610" s="222">
        <f t="shared" si="1415"/>
        <v>0</v>
      </c>
      <c r="AY610" s="222">
        <f t="shared" si="1416"/>
        <v>0</v>
      </c>
      <c r="AZ610" s="222">
        <f t="shared" si="1417"/>
        <v>0</v>
      </c>
      <c r="BA610" s="222">
        <f t="shared" si="1418"/>
        <v>0</v>
      </c>
      <c r="BB610" s="222">
        <f t="shared" si="1419"/>
        <v>0</v>
      </c>
      <c r="BC610" s="222">
        <f t="shared" si="1420"/>
        <v>0</v>
      </c>
      <c r="BD610" s="222">
        <f t="shared" si="1421"/>
        <v>0</v>
      </c>
      <c r="BE610" s="222">
        <f t="shared" si="1422"/>
        <v>0</v>
      </c>
      <c r="BF610" s="222">
        <f t="shared" si="1423"/>
        <v>0</v>
      </c>
      <c r="BG610" s="222">
        <f t="shared" si="1424"/>
        <v>0</v>
      </c>
      <c r="BH610" s="222">
        <f t="shared" si="1425"/>
        <v>0</v>
      </c>
      <c r="BI610" s="222">
        <f t="shared" si="1426"/>
        <v>0</v>
      </c>
      <c r="BJ610" s="222">
        <f t="shared" si="1427"/>
        <v>0</v>
      </c>
      <c r="BK610" s="222">
        <f t="shared" si="1428"/>
        <v>0</v>
      </c>
      <c r="BL610" s="222">
        <f t="shared" si="1429"/>
        <v>0</v>
      </c>
      <c r="BM610" s="222">
        <f t="shared" si="1430"/>
        <v>0</v>
      </c>
      <c r="BN610" s="222">
        <f t="shared" si="1431"/>
        <v>0</v>
      </c>
      <c r="BO610" s="222">
        <f t="shared" si="1432"/>
        <v>0</v>
      </c>
      <c r="BP610" s="222">
        <f t="shared" si="1433"/>
        <v>0</v>
      </c>
      <c r="BQ610" s="222">
        <f t="shared" si="1434"/>
        <v>0</v>
      </c>
      <c r="BR610" s="222">
        <f t="shared" si="1435"/>
        <v>0</v>
      </c>
      <c r="BS610" s="222">
        <f t="shared" si="1436"/>
        <v>0</v>
      </c>
      <c r="BT610" s="222">
        <f t="shared" si="1437"/>
        <v>0</v>
      </c>
      <c r="BU610" s="222">
        <f t="shared" si="1438"/>
        <v>0</v>
      </c>
      <c r="BV610" s="222">
        <f t="shared" si="1439"/>
        <v>0</v>
      </c>
      <c r="BW610" s="222">
        <f t="shared" si="1440"/>
        <v>0</v>
      </c>
      <c r="BX610" s="222">
        <f t="shared" si="1441"/>
        <v>0</v>
      </c>
      <c r="BY610" s="222">
        <f t="shared" si="1442"/>
        <v>0</v>
      </c>
      <c r="BZ610" s="222">
        <f t="shared" si="1443"/>
        <v>0</v>
      </c>
      <c r="CA610" s="222">
        <f t="shared" si="1444"/>
        <v>0</v>
      </c>
      <c r="CB610" s="222">
        <f t="shared" si="1445"/>
        <v>0</v>
      </c>
      <c r="CC610" s="222">
        <f t="shared" si="1446"/>
        <v>0</v>
      </c>
      <c r="CD610" s="222">
        <f t="shared" si="1447"/>
        <v>0</v>
      </c>
      <c r="CE610" s="222">
        <f t="shared" si="1448"/>
        <v>0</v>
      </c>
      <c r="CF610" s="222">
        <f t="shared" si="1449"/>
        <v>0</v>
      </c>
      <c r="CG610" s="222">
        <f t="shared" si="1450"/>
        <v>0</v>
      </c>
      <c r="CH610" s="222">
        <f t="shared" si="1451"/>
        <v>0</v>
      </c>
      <c r="CI610" s="222">
        <f t="shared" si="1452"/>
        <v>0</v>
      </c>
      <c r="CJ610" s="222">
        <f t="shared" si="1453"/>
        <v>0</v>
      </c>
      <c r="CK610" s="222">
        <f t="shared" si="1454"/>
        <v>0</v>
      </c>
      <c r="CL610" s="222">
        <f t="shared" si="1455"/>
        <v>0</v>
      </c>
      <c r="CM610" s="222">
        <f t="shared" si="1456"/>
        <v>0</v>
      </c>
      <c r="CN610" s="222">
        <f t="shared" si="1457"/>
        <v>0</v>
      </c>
      <c r="CO610" s="222">
        <f t="shared" si="1458"/>
        <v>0</v>
      </c>
      <c r="CP610" s="222">
        <f t="shared" si="1459"/>
        <v>0</v>
      </c>
      <c r="CQ610" s="222">
        <f t="shared" si="1460"/>
        <v>0</v>
      </c>
      <c r="CR610" s="222">
        <f t="shared" si="1461"/>
        <v>0</v>
      </c>
      <c r="CS610" s="222">
        <f t="shared" si="1462"/>
        <v>0</v>
      </c>
      <c r="CT610" s="222">
        <f t="shared" si="1463"/>
        <v>0</v>
      </c>
      <c r="CU610" s="222">
        <f t="shared" si="1464"/>
        <v>0</v>
      </c>
      <c r="CV610" s="222">
        <f t="shared" si="1465"/>
        <v>0</v>
      </c>
      <c r="CW610" s="222">
        <f t="shared" si="1466"/>
        <v>0</v>
      </c>
      <c r="CX610" s="222">
        <f t="shared" si="1467"/>
        <v>0</v>
      </c>
      <c r="CY610" s="222">
        <f t="shared" si="1468"/>
        <v>0</v>
      </c>
      <c r="CZ610" s="222">
        <f t="shared" si="1469"/>
        <v>0</v>
      </c>
      <c r="DA610" s="222">
        <f t="shared" si="1470"/>
        <v>0</v>
      </c>
      <c r="DB610" s="222">
        <f t="shared" si="1471"/>
        <v>0</v>
      </c>
      <c r="DC610" s="222">
        <f t="shared" si="1472"/>
        <v>0</v>
      </c>
      <c r="DD610" s="222">
        <f t="shared" si="1473"/>
        <v>0</v>
      </c>
      <c r="DE610" s="222">
        <f t="shared" si="1474"/>
        <v>0</v>
      </c>
      <c r="DF610" s="222">
        <f t="shared" si="1475"/>
        <v>0</v>
      </c>
      <c r="DG610" s="222">
        <f t="shared" si="1476"/>
        <v>0</v>
      </c>
      <c r="DH610" s="222">
        <f t="shared" si="1477"/>
        <v>0</v>
      </c>
      <c r="DI610" s="222">
        <f t="shared" si="1478"/>
        <v>0</v>
      </c>
      <c r="DJ610" s="222">
        <f t="shared" si="1479"/>
        <v>0</v>
      </c>
      <c r="DK610" s="222">
        <f t="shared" si="1480"/>
        <v>0</v>
      </c>
      <c r="DL610" s="222">
        <f t="shared" si="1481"/>
        <v>0</v>
      </c>
      <c r="DM610" s="222">
        <f t="shared" si="1482"/>
        <v>0</v>
      </c>
      <c r="DN610" s="222">
        <f t="shared" si="1483"/>
        <v>0</v>
      </c>
      <c r="DO610" s="222">
        <f t="shared" si="1484"/>
        <v>0</v>
      </c>
      <c r="DP610" s="222">
        <f t="shared" si="1485"/>
        <v>0</v>
      </c>
      <c r="DQ610" s="222">
        <f t="shared" si="1486"/>
        <v>0</v>
      </c>
      <c r="DR610" s="222">
        <f t="shared" si="1487"/>
        <v>0</v>
      </c>
      <c r="DS610" s="222">
        <f t="shared" si="1488"/>
        <v>0</v>
      </c>
      <c r="DT610" s="222">
        <f t="shared" si="1489"/>
        <v>0</v>
      </c>
      <c r="DU610" s="222">
        <f t="shared" si="1490"/>
        <v>0</v>
      </c>
      <c r="DV610" s="222">
        <f t="shared" si="1491"/>
        <v>0</v>
      </c>
      <c r="DW610" s="222">
        <f t="shared" si="1492"/>
        <v>0</v>
      </c>
      <c r="DX610" s="222">
        <f t="shared" si="1493"/>
        <v>0</v>
      </c>
      <c r="DY610" s="222">
        <f t="shared" si="1494"/>
        <v>0</v>
      </c>
      <c r="DZ610" s="222">
        <f t="shared" si="1495"/>
        <v>0</v>
      </c>
      <c r="EA610" s="222">
        <f t="shared" si="1496"/>
        <v>0</v>
      </c>
      <c r="EB610" s="222">
        <f t="shared" si="1497"/>
        <v>0</v>
      </c>
      <c r="EC610" s="222">
        <f t="shared" si="1498"/>
        <v>0</v>
      </c>
      <c r="ED610" s="222">
        <f t="shared" si="1499"/>
        <v>0</v>
      </c>
      <c r="EE610" s="222">
        <f t="shared" si="1500"/>
        <v>0</v>
      </c>
      <c r="EF610" s="222">
        <f t="shared" si="1501"/>
        <v>0</v>
      </c>
      <c r="EG610" s="222">
        <f t="shared" si="1502"/>
        <v>0</v>
      </c>
      <c r="EH610" s="222">
        <f t="shared" si="1503"/>
        <v>0</v>
      </c>
      <c r="EI610" s="222">
        <f t="shared" si="1504"/>
        <v>0</v>
      </c>
      <c r="EJ610" s="222">
        <f t="shared" si="1505"/>
        <v>0</v>
      </c>
      <c r="EK610" s="222">
        <f t="shared" si="1506"/>
        <v>0</v>
      </c>
      <c r="EL610" s="222">
        <f t="shared" si="1507"/>
        <v>0</v>
      </c>
      <c r="EM610" s="222">
        <f t="shared" si="1508"/>
        <v>0</v>
      </c>
      <c r="EN610" s="222">
        <f t="shared" si="1509"/>
        <v>0</v>
      </c>
      <c r="EO610" s="222">
        <f t="shared" si="1510"/>
        <v>0</v>
      </c>
      <c r="EP610" s="222">
        <f t="shared" si="1511"/>
        <v>0</v>
      </c>
      <c r="EQ610" s="222">
        <f t="shared" si="1512"/>
        <v>0</v>
      </c>
      <c r="ER610" s="222">
        <f t="shared" si="1513"/>
        <v>0</v>
      </c>
      <c r="ES610" s="222">
        <f t="shared" si="1514"/>
        <v>0</v>
      </c>
      <c r="ET610" s="222">
        <f t="shared" si="1515"/>
        <v>0</v>
      </c>
      <c r="EU610" s="222">
        <f t="shared" si="1516"/>
        <v>0</v>
      </c>
      <c r="EV610" s="222">
        <f t="shared" si="1517"/>
        <v>0</v>
      </c>
      <c r="EW610" s="222">
        <f t="shared" si="1518"/>
        <v>0</v>
      </c>
      <c r="EX610" s="222">
        <f t="shared" si="1519"/>
        <v>0</v>
      </c>
      <c r="EY610" s="222">
        <f t="shared" si="1520"/>
        <v>0</v>
      </c>
      <c r="EZ610" s="222">
        <f t="shared" si="1521"/>
        <v>0</v>
      </c>
      <c r="FA610" s="222">
        <f t="shared" si="1522"/>
        <v>0</v>
      </c>
      <c r="FB610" s="222">
        <f t="shared" si="1523"/>
        <v>0</v>
      </c>
      <c r="FC610" s="222">
        <f t="shared" si="1524"/>
        <v>0</v>
      </c>
      <c r="FD610" s="222">
        <f t="shared" si="1525"/>
        <v>0</v>
      </c>
      <c r="FE610" s="222">
        <f t="shared" si="1526"/>
        <v>0</v>
      </c>
      <c r="FF610" s="222">
        <f t="shared" si="1527"/>
        <v>0</v>
      </c>
      <c r="FG610" s="222">
        <f t="shared" si="1528"/>
        <v>0</v>
      </c>
      <c r="FH610" s="222">
        <f t="shared" si="1529"/>
        <v>0</v>
      </c>
      <c r="FI610" s="222">
        <f t="shared" si="1530"/>
        <v>0</v>
      </c>
      <c r="FJ610" s="222">
        <f t="shared" si="1531"/>
        <v>0</v>
      </c>
      <c r="FK610" s="222">
        <f t="shared" si="1532"/>
        <v>0</v>
      </c>
      <c r="FL610" s="222">
        <f t="shared" si="1533"/>
        <v>0</v>
      </c>
      <c r="FM610" s="222">
        <f t="shared" si="1534"/>
        <v>0</v>
      </c>
      <c r="FN610" s="222">
        <f t="shared" si="1535"/>
        <v>0</v>
      </c>
      <c r="FO610" s="222">
        <f t="shared" si="1536"/>
        <v>0</v>
      </c>
      <c r="FP610" s="222">
        <f t="shared" si="1537"/>
        <v>0</v>
      </c>
      <c r="FQ610" s="222">
        <f t="shared" si="1538"/>
        <v>0</v>
      </c>
      <c r="FR610" s="222">
        <f t="shared" si="1539"/>
        <v>0</v>
      </c>
      <c r="FS610" s="222">
        <f t="shared" si="1540"/>
        <v>0</v>
      </c>
      <c r="FT610" s="222">
        <f t="shared" si="1541"/>
        <v>0</v>
      </c>
      <c r="FU610" s="222">
        <f t="shared" si="1542"/>
        <v>0</v>
      </c>
      <c r="FV610" s="222">
        <f t="shared" si="1543"/>
        <v>0</v>
      </c>
      <c r="FW610" s="222">
        <f t="shared" si="1544"/>
        <v>0</v>
      </c>
      <c r="FX610" s="222">
        <f t="shared" si="1545"/>
        <v>0</v>
      </c>
      <c r="FY610" s="222">
        <f t="shared" si="1546"/>
        <v>0</v>
      </c>
      <c r="FZ610" s="222">
        <f t="shared" si="1547"/>
        <v>0</v>
      </c>
      <c r="GA610" s="222">
        <f t="shared" si="1548"/>
        <v>0</v>
      </c>
      <c r="GB610" s="222">
        <f t="shared" si="1549"/>
        <v>0</v>
      </c>
      <c r="GC610" s="222">
        <f t="shared" si="1550"/>
        <v>0</v>
      </c>
      <c r="GD610" s="222">
        <f t="shared" si="1551"/>
        <v>0</v>
      </c>
      <c r="GE610" s="222">
        <f t="shared" si="1552"/>
        <v>0</v>
      </c>
      <c r="GF610" s="222">
        <f t="shared" si="1553"/>
        <v>0</v>
      </c>
      <c r="GG610" s="222">
        <f t="shared" si="1554"/>
        <v>0</v>
      </c>
      <c r="GH610" s="222">
        <f t="shared" si="1555"/>
        <v>0</v>
      </c>
      <c r="GI610" s="222">
        <f t="shared" si="1556"/>
        <v>0</v>
      </c>
      <c r="GJ610" s="222">
        <f t="shared" si="1557"/>
        <v>0</v>
      </c>
      <c r="GK610" s="222">
        <f t="shared" si="1558"/>
        <v>0</v>
      </c>
      <c r="GL610" s="222">
        <f t="shared" si="1559"/>
        <v>0</v>
      </c>
      <c r="GM610" s="222">
        <f t="shared" si="1560"/>
        <v>0</v>
      </c>
      <c r="GN610" s="222">
        <f t="shared" si="1561"/>
        <v>0</v>
      </c>
      <c r="GO610" s="222">
        <f t="shared" si="1562"/>
        <v>0</v>
      </c>
      <c r="GP610" s="222">
        <f t="shared" si="1563"/>
        <v>0</v>
      </c>
      <c r="GQ610" s="222">
        <f t="shared" si="1564"/>
        <v>0</v>
      </c>
      <c r="GR610" s="222">
        <f t="shared" si="1565"/>
        <v>0</v>
      </c>
      <c r="GS610" s="222">
        <f t="shared" si="1566"/>
        <v>0</v>
      </c>
      <c r="GT610" s="222">
        <f t="shared" si="1567"/>
        <v>0</v>
      </c>
      <c r="GU610" s="222">
        <f t="shared" si="1568"/>
        <v>0</v>
      </c>
      <c r="GV610" s="222">
        <f t="shared" si="1569"/>
        <v>0</v>
      </c>
      <c r="GW610" s="222">
        <f t="shared" si="1570"/>
        <v>0</v>
      </c>
      <c r="GX610" s="222">
        <f t="shared" si="1571"/>
        <v>0</v>
      </c>
      <c r="GY610" s="222">
        <f t="shared" si="1572"/>
        <v>0</v>
      </c>
      <c r="GZ610" s="222">
        <f t="shared" si="1573"/>
        <v>0</v>
      </c>
      <c r="HA610" s="222">
        <f t="shared" si="1574"/>
        <v>0</v>
      </c>
      <c r="HB610" s="222">
        <f t="shared" si="1575"/>
        <v>0</v>
      </c>
      <c r="HC610" s="222">
        <f t="shared" si="1576"/>
        <v>0</v>
      </c>
      <c r="HD610" s="222">
        <f t="shared" si="1577"/>
        <v>0</v>
      </c>
      <c r="HE610" s="222">
        <f t="shared" si="1578"/>
        <v>0</v>
      </c>
      <c r="HF610" s="222">
        <f t="shared" si="1579"/>
        <v>0</v>
      </c>
      <c r="HG610" s="222">
        <f t="shared" si="1580"/>
        <v>0</v>
      </c>
      <c r="HH610" s="222">
        <f t="shared" si="1581"/>
        <v>0</v>
      </c>
      <c r="HI610" s="222">
        <f t="shared" si="1582"/>
        <v>0</v>
      </c>
      <c r="HJ610" s="222">
        <f t="shared" si="1583"/>
        <v>0</v>
      </c>
      <c r="HK610" s="222">
        <f t="shared" si="1584"/>
        <v>0</v>
      </c>
      <c r="HL610" s="222">
        <f t="shared" si="1585"/>
        <v>0</v>
      </c>
      <c r="HM610" s="222">
        <f t="shared" si="1586"/>
        <v>0</v>
      </c>
      <c r="HN610" s="222">
        <f t="shared" si="1587"/>
        <v>0</v>
      </c>
      <c r="HO610" s="222">
        <f t="shared" si="1588"/>
        <v>0</v>
      </c>
      <c r="HP610" s="222">
        <f t="shared" si="1589"/>
        <v>0</v>
      </c>
      <c r="HQ610" s="222">
        <f t="shared" si="1590"/>
        <v>0</v>
      </c>
      <c r="HR610" s="222">
        <f t="shared" si="1591"/>
        <v>0</v>
      </c>
      <c r="HS610" s="222">
        <f t="shared" si="1592"/>
        <v>0</v>
      </c>
      <c r="HT610" s="222">
        <f t="shared" si="1593"/>
        <v>0</v>
      </c>
      <c r="HU610" s="222">
        <f t="shared" si="1594"/>
        <v>0</v>
      </c>
      <c r="HV610" s="222">
        <f t="shared" si="1595"/>
        <v>0</v>
      </c>
      <c r="HW610" s="222">
        <f t="shared" si="1596"/>
        <v>0</v>
      </c>
      <c r="HX610" s="222">
        <f t="shared" si="1597"/>
        <v>0</v>
      </c>
      <c r="HY610" s="222">
        <f t="shared" si="1598"/>
        <v>0</v>
      </c>
      <c r="HZ610" s="222">
        <f t="shared" si="1599"/>
        <v>0</v>
      </c>
      <c r="IA610" s="222">
        <f t="shared" si="1600"/>
        <v>0</v>
      </c>
      <c r="IB610" s="222">
        <f t="shared" si="1601"/>
        <v>0</v>
      </c>
      <c r="IC610" s="222">
        <f t="shared" si="1602"/>
        <v>0</v>
      </c>
      <c r="ID610" s="222">
        <f t="shared" si="1603"/>
        <v>0</v>
      </c>
      <c r="IE610" s="222">
        <f t="shared" si="1604"/>
        <v>0</v>
      </c>
      <c r="IF610" s="222">
        <f t="shared" si="1605"/>
        <v>0</v>
      </c>
      <c r="IG610" s="222">
        <f t="shared" si="1606"/>
        <v>0</v>
      </c>
      <c r="IH610" s="222">
        <f t="shared" si="1607"/>
        <v>0</v>
      </c>
      <c r="II610" s="222">
        <f t="shared" si="1608"/>
        <v>0</v>
      </c>
      <c r="IJ610" s="222">
        <f t="shared" si="1609"/>
        <v>0</v>
      </c>
      <c r="IK610" s="222">
        <f t="shared" si="1610"/>
        <v>0</v>
      </c>
      <c r="IL610" s="222">
        <f t="shared" si="1611"/>
        <v>0</v>
      </c>
      <c r="IM610" s="222">
        <f t="shared" si="1612"/>
        <v>0</v>
      </c>
      <c r="IN610" s="222">
        <f t="shared" si="1613"/>
        <v>0</v>
      </c>
      <c r="IO610" s="222">
        <f t="shared" si="1614"/>
        <v>0</v>
      </c>
      <c r="IP610" s="222">
        <f t="shared" si="1615"/>
        <v>0</v>
      </c>
      <c r="IQ610" s="222">
        <f t="shared" si="1616"/>
        <v>0</v>
      </c>
      <c r="IR610" s="222">
        <f t="shared" si="1617"/>
        <v>0</v>
      </c>
      <c r="IS610" s="222">
        <f t="shared" si="1618"/>
        <v>0</v>
      </c>
      <c r="IT610" s="222">
        <f t="shared" si="1619"/>
        <v>0</v>
      </c>
      <c r="IU610" s="222">
        <f t="shared" si="1620"/>
        <v>0</v>
      </c>
      <c r="IV610" s="222">
        <f t="shared" si="1621"/>
        <v>0</v>
      </c>
      <c r="IW610" s="222">
        <f t="shared" si="1622"/>
        <v>0</v>
      </c>
      <c r="IX610" s="222">
        <f t="shared" si="1623"/>
        <v>0</v>
      </c>
      <c r="IY610" s="222">
        <f t="shared" si="1624"/>
        <v>0</v>
      </c>
      <c r="IZ610" s="222">
        <f t="shared" si="1625"/>
        <v>0</v>
      </c>
      <c r="JA610" s="222">
        <f t="shared" si="1626"/>
        <v>0</v>
      </c>
      <c r="JB610" s="222">
        <f t="shared" si="1627"/>
        <v>0</v>
      </c>
    </row>
    <row r="611" spans="1:262">
      <c r="B611" s="230">
        <v>250</v>
      </c>
      <c r="C611" s="229">
        <f t="shared" si="1628"/>
        <v>4.8828124999999818E-3</v>
      </c>
      <c r="D611" s="226">
        <f t="shared" ca="1" si="1371"/>
        <v>24.596789074585075</v>
      </c>
      <c r="E611" s="225">
        <f ca="1">IV361</f>
        <v>0.59678907458507624</v>
      </c>
      <c r="F611" s="224">
        <v>250</v>
      </c>
      <c r="G611" s="222">
        <f t="shared" si="1372"/>
        <v>0</v>
      </c>
      <c r="H611" s="222">
        <f t="shared" si="1373"/>
        <v>0</v>
      </c>
      <c r="I611" s="222">
        <f t="shared" si="1374"/>
        <v>0</v>
      </c>
      <c r="J611" s="222">
        <f t="shared" si="1375"/>
        <v>0</v>
      </c>
      <c r="K611" s="222">
        <f t="shared" si="1376"/>
        <v>0</v>
      </c>
      <c r="L611" s="222">
        <f t="shared" si="1377"/>
        <v>0</v>
      </c>
      <c r="M611" s="222">
        <f t="shared" si="1378"/>
        <v>0</v>
      </c>
      <c r="N611" s="222">
        <f t="shared" si="1379"/>
        <v>0</v>
      </c>
      <c r="O611" s="222">
        <f t="shared" si="1380"/>
        <v>0</v>
      </c>
      <c r="P611" s="222">
        <f t="shared" si="1381"/>
        <v>0</v>
      </c>
      <c r="Q611" s="222">
        <f t="shared" si="1382"/>
        <v>0</v>
      </c>
      <c r="R611" s="222">
        <f t="shared" si="1383"/>
        <v>0</v>
      </c>
      <c r="S611" s="222">
        <f t="shared" si="1384"/>
        <v>0</v>
      </c>
      <c r="T611" s="222">
        <f t="shared" si="1385"/>
        <v>0</v>
      </c>
      <c r="U611" s="222">
        <f t="shared" si="1386"/>
        <v>0</v>
      </c>
      <c r="V611" s="222">
        <f t="shared" si="1387"/>
        <v>0</v>
      </c>
      <c r="W611" s="222">
        <f t="shared" si="1388"/>
        <v>0</v>
      </c>
      <c r="X611" s="222">
        <f t="shared" si="1389"/>
        <v>0</v>
      </c>
      <c r="Y611" s="222">
        <f t="shared" si="1390"/>
        <v>0</v>
      </c>
      <c r="Z611" s="222">
        <f t="shared" si="1391"/>
        <v>0</v>
      </c>
      <c r="AA611" s="222">
        <f t="shared" si="1392"/>
        <v>0</v>
      </c>
      <c r="AB611" s="222">
        <f t="shared" si="1393"/>
        <v>0</v>
      </c>
      <c r="AC611" s="222">
        <f t="shared" si="1394"/>
        <v>0</v>
      </c>
      <c r="AD611" s="222">
        <f t="shared" si="1395"/>
        <v>0</v>
      </c>
      <c r="AE611" s="222">
        <f t="shared" si="1396"/>
        <v>0</v>
      </c>
      <c r="AF611" s="222">
        <f t="shared" si="1397"/>
        <v>0</v>
      </c>
      <c r="AG611" s="222">
        <f t="shared" si="1398"/>
        <v>0</v>
      </c>
      <c r="AH611" s="222">
        <f t="shared" si="1399"/>
        <v>0</v>
      </c>
      <c r="AI611" s="222">
        <f t="shared" si="1400"/>
        <v>0</v>
      </c>
      <c r="AJ611" s="222">
        <f t="shared" si="1401"/>
        <v>0</v>
      </c>
      <c r="AK611" s="222">
        <f t="shared" si="1402"/>
        <v>0</v>
      </c>
      <c r="AL611" s="222">
        <f t="shared" si="1403"/>
        <v>0</v>
      </c>
      <c r="AM611" s="222">
        <f t="shared" si="1404"/>
        <v>0</v>
      </c>
      <c r="AN611" s="222">
        <f t="shared" si="1405"/>
        <v>0</v>
      </c>
      <c r="AO611" s="222">
        <f t="shared" si="1406"/>
        <v>0</v>
      </c>
      <c r="AP611" s="222">
        <f t="shared" si="1407"/>
        <v>0</v>
      </c>
      <c r="AQ611" s="222">
        <f t="shared" si="1408"/>
        <v>0</v>
      </c>
      <c r="AR611" s="222">
        <f t="shared" si="1409"/>
        <v>0</v>
      </c>
      <c r="AS611" s="222">
        <f t="shared" si="1410"/>
        <v>0</v>
      </c>
      <c r="AT611" s="222">
        <f t="shared" si="1411"/>
        <v>0</v>
      </c>
      <c r="AU611" s="222">
        <f t="shared" si="1412"/>
        <v>0</v>
      </c>
      <c r="AV611" s="222">
        <f t="shared" si="1413"/>
        <v>0</v>
      </c>
      <c r="AW611" s="222">
        <f t="shared" si="1414"/>
        <v>0</v>
      </c>
      <c r="AX611" s="222">
        <f t="shared" si="1415"/>
        <v>0</v>
      </c>
      <c r="AY611" s="222">
        <f t="shared" si="1416"/>
        <v>0</v>
      </c>
      <c r="AZ611" s="222">
        <f t="shared" si="1417"/>
        <v>0</v>
      </c>
      <c r="BA611" s="222">
        <f t="shared" si="1418"/>
        <v>0</v>
      </c>
      <c r="BB611" s="222">
        <f t="shared" si="1419"/>
        <v>0</v>
      </c>
      <c r="BC611" s="222">
        <f t="shared" si="1420"/>
        <v>0</v>
      </c>
      <c r="BD611" s="222">
        <f t="shared" si="1421"/>
        <v>0</v>
      </c>
      <c r="BE611" s="222">
        <f t="shared" si="1422"/>
        <v>0</v>
      </c>
      <c r="BF611" s="222">
        <f t="shared" si="1423"/>
        <v>0</v>
      </c>
      <c r="BG611" s="222">
        <f t="shared" si="1424"/>
        <v>0</v>
      </c>
      <c r="BH611" s="222">
        <f t="shared" si="1425"/>
        <v>0</v>
      </c>
      <c r="BI611" s="222">
        <f t="shared" si="1426"/>
        <v>0</v>
      </c>
      <c r="BJ611" s="222">
        <f t="shared" si="1427"/>
        <v>0</v>
      </c>
      <c r="BK611" s="222">
        <f t="shared" si="1428"/>
        <v>0</v>
      </c>
      <c r="BL611" s="222">
        <f t="shared" si="1429"/>
        <v>0</v>
      </c>
      <c r="BM611" s="222">
        <f t="shared" si="1430"/>
        <v>0</v>
      </c>
      <c r="BN611" s="222">
        <f t="shared" si="1431"/>
        <v>0</v>
      </c>
      <c r="BO611" s="222">
        <f t="shared" si="1432"/>
        <v>0</v>
      </c>
      <c r="BP611" s="222">
        <f t="shared" si="1433"/>
        <v>0</v>
      </c>
      <c r="BQ611" s="222">
        <f t="shared" si="1434"/>
        <v>0</v>
      </c>
      <c r="BR611" s="222">
        <f t="shared" si="1435"/>
        <v>0</v>
      </c>
      <c r="BS611" s="222">
        <f t="shared" si="1436"/>
        <v>0</v>
      </c>
      <c r="BT611" s="222">
        <f t="shared" si="1437"/>
        <v>0</v>
      </c>
      <c r="BU611" s="222">
        <f t="shared" si="1438"/>
        <v>0</v>
      </c>
      <c r="BV611" s="222">
        <f t="shared" si="1439"/>
        <v>0</v>
      </c>
      <c r="BW611" s="222">
        <f t="shared" si="1440"/>
        <v>0</v>
      </c>
      <c r="BX611" s="222">
        <f t="shared" si="1441"/>
        <v>0</v>
      </c>
      <c r="BY611" s="222">
        <f t="shared" si="1442"/>
        <v>0</v>
      </c>
      <c r="BZ611" s="222">
        <f t="shared" si="1443"/>
        <v>0</v>
      </c>
      <c r="CA611" s="222">
        <f t="shared" si="1444"/>
        <v>0</v>
      </c>
      <c r="CB611" s="222">
        <f t="shared" si="1445"/>
        <v>0</v>
      </c>
      <c r="CC611" s="222">
        <f t="shared" si="1446"/>
        <v>0</v>
      </c>
      <c r="CD611" s="222">
        <f t="shared" si="1447"/>
        <v>0</v>
      </c>
      <c r="CE611" s="222">
        <f t="shared" si="1448"/>
        <v>0</v>
      </c>
      <c r="CF611" s="222">
        <f t="shared" si="1449"/>
        <v>0</v>
      </c>
      <c r="CG611" s="222">
        <f t="shared" si="1450"/>
        <v>0</v>
      </c>
      <c r="CH611" s="222">
        <f t="shared" si="1451"/>
        <v>0</v>
      </c>
      <c r="CI611" s="222">
        <f t="shared" si="1452"/>
        <v>0</v>
      </c>
      <c r="CJ611" s="222">
        <f t="shared" si="1453"/>
        <v>0</v>
      </c>
      <c r="CK611" s="222">
        <f t="shared" si="1454"/>
        <v>0</v>
      </c>
      <c r="CL611" s="222">
        <f t="shared" si="1455"/>
        <v>0</v>
      </c>
      <c r="CM611" s="222">
        <f t="shared" si="1456"/>
        <v>0</v>
      </c>
      <c r="CN611" s="222">
        <f t="shared" si="1457"/>
        <v>0</v>
      </c>
      <c r="CO611" s="222">
        <f t="shared" si="1458"/>
        <v>0</v>
      </c>
      <c r="CP611" s="222">
        <f t="shared" si="1459"/>
        <v>0</v>
      </c>
      <c r="CQ611" s="222">
        <f t="shared" si="1460"/>
        <v>0</v>
      </c>
      <c r="CR611" s="222">
        <f t="shared" si="1461"/>
        <v>0</v>
      </c>
      <c r="CS611" s="222">
        <f t="shared" si="1462"/>
        <v>0</v>
      </c>
      <c r="CT611" s="222">
        <f t="shared" si="1463"/>
        <v>0</v>
      </c>
      <c r="CU611" s="222">
        <f t="shared" si="1464"/>
        <v>0</v>
      </c>
      <c r="CV611" s="222">
        <f t="shared" si="1465"/>
        <v>0</v>
      </c>
      <c r="CW611" s="222">
        <f t="shared" si="1466"/>
        <v>0</v>
      </c>
      <c r="CX611" s="222">
        <f t="shared" si="1467"/>
        <v>0</v>
      </c>
      <c r="CY611" s="222">
        <f t="shared" si="1468"/>
        <v>0</v>
      </c>
      <c r="CZ611" s="222">
        <f t="shared" si="1469"/>
        <v>0</v>
      </c>
      <c r="DA611" s="222">
        <f t="shared" si="1470"/>
        <v>0</v>
      </c>
      <c r="DB611" s="222">
        <f t="shared" si="1471"/>
        <v>0</v>
      </c>
      <c r="DC611" s="222">
        <f t="shared" si="1472"/>
        <v>0</v>
      </c>
      <c r="DD611" s="222">
        <f t="shared" si="1473"/>
        <v>0</v>
      </c>
      <c r="DE611" s="222">
        <f t="shared" si="1474"/>
        <v>0</v>
      </c>
      <c r="DF611" s="222">
        <f t="shared" si="1475"/>
        <v>0</v>
      </c>
      <c r="DG611" s="222">
        <f t="shared" si="1476"/>
        <v>0</v>
      </c>
      <c r="DH611" s="222">
        <f t="shared" si="1477"/>
        <v>0</v>
      </c>
      <c r="DI611" s="222">
        <f t="shared" si="1478"/>
        <v>0</v>
      </c>
      <c r="DJ611" s="222">
        <f t="shared" si="1479"/>
        <v>0</v>
      </c>
      <c r="DK611" s="222">
        <f t="shared" si="1480"/>
        <v>0</v>
      </c>
      <c r="DL611" s="222">
        <f t="shared" si="1481"/>
        <v>0</v>
      </c>
      <c r="DM611" s="222">
        <f t="shared" si="1482"/>
        <v>0</v>
      </c>
      <c r="DN611" s="222">
        <f t="shared" si="1483"/>
        <v>0</v>
      </c>
      <c r="DO611" s="222">
        <f t="shared" si="1484"/>
        <v>0</v>
      </c>
      <c r="DP611" s="222">
        <f t="shared" si="1485"/>
        <v>0</v>
      </c>
      <c r="DQ611" s="222">
        <f t="shared" si="1486"/>
        <v>0</v>
      </c>
      <c r="DR611" s="222">
        <f t="shared" si="1487"/>
        <v>0</v>
      </c>
      <c r="DS611" s="222">
        <f t="shared" si="1488"/>
        <v>0</v>
      </c>
      <c r="DT611" s="222">
        <f t="shared" si="1489"/>
        <v>0</v>
      </c>
      <c r="DU611" s="222">
        <f t="shared" si="1490"/>
        <v>0</v>
      </c>
      <c r="DV611" s="222">
        <f t="shared" si="1491"/>
        <v>0</v>
      </c>
      <c r="DW611" s="222">
        <f t="shared" si="1492"/>
        <v>0</v>
      </c>
      <c r="DX611" s="222">
        <f t="shared" si="1493"/>
        <v>0</v>
      </c>
      <c r="DY611" s="222">
        <f t="shared" si="1494"/>
        <v>0</v>
      </c>
      <c r="DZ611" s="222">
        <f t="shared" si="1495"/>
        <v>0</v>
      </c>
      <c r="EA611" s="222">
        <f t="shared" si="1496"/>
        <v>0</v>
      </c>
      <c r="EB611" s="222">
        <f t="shared" si="1497"/>
        <v>0</v>
      </c>
      <c r="EC611" s="222">
        <f t="shared" si="1498"/>
        <v>0</v>
      </c>
      <c r="ED611" s="222">
        <f t="shared" si="1499"/>
        <v>0</v>
      </c>
      <c r="EE611" s="222">
        <f t="shared" si="1500"/>
        <v>0</v>
      </c>
      <c r="EF611" s="222">
        <f t="shared" si="1501"/>
        <v>0</v>
      </c>
      <c r="EG611" s="222">
        <f t="shared" si="1502"/>
        <v>0</v>
      </c>
      <c r="EH611" s="222">
        <f t="shared" si="1503"/>
        <v>0</v>
      </c>
      <c r="EI611" s="222">
        <f t="shared" si="1504"/>
        <v>0</v>
      </c>
      <c r="EJ611" s="222">
        <f t="shared" si="1505"/>
        <v>0</v>
      </c>
      <c r="EK611" s="222">
        <f t="shared" si="1506"/>
        <v>0</v>
      </c>
      <c r="EL611" s="222">
        <f t="shared" si="1507"/>
        <v>0</v>
      </c>
      <c r="EM611" s="222">
        <f t="shared" si="1508"/>
        <v>0</v>
      </c>
      <c r="EN611" s="222">
        <f t="shared" si="1509"/>
        <v>0</v>
      </c>
      <c r="EO611" s="222">
        <f t="shared" si="1510"/>
        <v>0</v>
      </c>
      <c r="EP611" s="222">
        <f t="shared" si="1511"/>
        <v>0</v>
      </c>
      <c r="EQ611" s="222">
        <f t="shared" si="1512"/>
        <v>0</v>
      </c>
      <c r="ER611" s="222">
        <f t="shared" si="1513"/>
        <v>0</v>
      </c>
      <c r="ES611" s="222">
        <f t="shared" si="1514"/>
        <v>0</v>
      </c>
      <c r="ET611" s="222">
        <f t="shared" si="1515"/>
        <v>0</v>
      </c>
      <c r="EU611" s="222">
        <f t="shared" si="1516"/>
        <v>0</v>
      </c>
      <c r="EV611" s="222">
        <f t="shared" si="1517"/>
        <v>0</v>
      </c>
      <c r="EW611" s="222">
        <f t="shared" si="1518"/>
        <v>0</v>
      </c>
      <c r="EX611" s="222">
        <f t="shared" si="1519"/>
        <v>0</v>
      </c>
      <c r="EY611" s="222">
        <f t="shared" si="1520"/>
        <v>0</v>
      </c>
      <c r="EZ611" s="222">
        <f t="shared" si="1521"/>
        <v>0</v>
      </c>
      <c r="FA611" s="222">
        <f t="shared" si="1522"/>
        <v>0</v>
      </c>
      <c r="FB611" s="222">
        <f t="shared" si="1523"/>
        <v>0</v>
      </c>
      <c r="FC611" s="222">
        <f t="shared" si="1524"/>
        <v>0</v>
      </c>
      <c r="FD611" s="222">
        <f t="shared" si="1525"/>
        <v>0</v>
      </c>
      <c r="FE611" s="222">
        <f t="shared" si="1526"/>
        <v>0</v>
      </c>
      <c r="FF611" s="222">
        <f t="shared" si="1527"/>
        <v>0</v>
      </c>
      <c r="FG611" s="222">
        <f t="shared" si="1528"/>
        <v>0</v>
      </c>
      <c r="FH611" s="222">
        <f t="shared" si="1529"/>
        <v>0</v>
      </c>
      <c r="FI611" s="222">
        <f t="shared" si="1530"/>
        <v>0</v>
      </c>
      <c r="FJ611" s="222">
        <f t="shared" si="1531"/>
        <v>0</v>
      </c>
      <c r="FK611" s="222">
        <f t="shared" si="1532"/>
        <v>0</v>
      </c>
      <c r="FL611" s="222">
        <f t="shared" si="1533"/>
        <v>0</v>
      </c>
      <c r="FM611" s="222">
        <f t="shared" si="1534"/>
        <v>0</v>
      </c>
      <c r="FN611" s="222">
        <f t="shared" si="1535"/>
        <v>0</v>
      </c>
      <c r="FO611" s="222">
        <f t="shared" si="1536"/>
        <v>0</v>
      </c>
      <c r="FP611" s="222">
        <f t="shared" si="1537"/>
        <v>0</v>
      </c>
      <c r="FQ611" s="222">
        <f t="shared" si="1538"/>
        <v>0</v>
      </c>
      <c r="FR611" s="222">
        <f t="shared" si="1539"/>
        <v>0</v>
      </c>
      <c r="FS611" s="222">
        <f t="shared" si="1540"/>
        <v>0</v>
      </c>
      <c r="FT611" s="222">
        <f t="shared" si="1541"/>
        <v>0</v>
      </c>
      <c r="FU611" s="222">
        <f t="shared" si="1542"/>
        <v>0</v>
      </c>
      <c r="FV611" s="222">
        <f t="shared" si="1543"/>
        <v>0</v>
      </c>
      <c r="FW611" s="222">
        <f t="shared" si="1544"/>
        <v>0</v>
      </c>
      <c r="FX611" s="222">
        <f t="shared" si="1545"/>
        <v>0</v>
      </c>
      <c r="FY611" s="222">
        <f t="shared" si="1546"/>
        <v>0</v>
      </c>
      <c r="FZ611" s="222">
        <f t="shared" si="1547"/>
        <v>0</v>
      </c>
      <c r="GA611" s="222">
        <f t="shared" si="1548"/>
        <v>0</v>
      </c>
      <c r="GB611" s="222">
        <f t="shared" si="1549"/>
        <v>0</v>
      </c>
      <c r="GC611" s="222">
        <f t="shared" si="1550"/>
        <v>0</v>
      </c>
      <c r="GD611" s="222">
        <f t="shared" si="1551"/>
        <v>0</v>
      </c>
      <c r="GE611" s="222">
        <f t="shared" si="1552"/>
        <v>0</v>
      </c>
      <c r="GF611" s="222">
        <f t="shared" si="1553"/>
        <v>0</v>
      </c>
      <c r="GG611" s="222">
        <f t="shared" si="1554"/>
        <v>0</v>
      </c>
      <c r="GH611" s="222">
        <f t="shared" si="1555"/>
        <v>0</v>
      </c>
      <c r="GI611" s="222">
        <f t="shared" si="1556"/>
        <v>0</v>
      </c>
      <c r="GJ611" s="222">
        <f t="shared" si="1557"/>
        <v>0</v>
      </c>
      <c r="GK611" s="222">
        <f t="shared" si="1558"/>
        <v>0</v>
      </c>
      <c r="GL611" s="222">
        <f t="shared" si="1559"/>
        <v>0</v>
      </c>
      <c r="GM611" s="222">
        <f t="shared" si="1560"/>
        <v>0</v>
      </c>
      <c r="GN611" s="222">
        <f t="shared" si="1561"/>
        <v>0</v>
      </c>
      <c r="GO611" s="222">
        <f t="shared" si="1562"/>
        <v>0</v>
      </c>
      <c r="GP611" s="222">
        <f t="shared" si="1563"/>
        <v>0</v>
      </c>
      <c r="GQ611" s="222">
        <f t="shared" si="1564"/>
        <v>0</v>
      </c>
      <c r="GR611" s="222">
        <f t="shared" si="1565"/>
        <v>0</v>
      </c>
      <c r="GS611" s="222">
        <f t="shared" si="1566"/>
        <v>0</v>
      </c>
      <c r="GT611" s="222">
        <f t="shared" si="1567"/>
        <v>0</v>
      </c>
      <c r="GU611" s="222">
        <f t="shared" si="1568"/>
        <v>0</v>
      </c>
      <c r="GV611" s="222">
        <f t="shared" si="1569"/>
        <v>0</v>
      </c>
      <c r="GW611" s="222">
        <f t="shared" si="1570"/>
        <v>0</v>
      </c>
      <c r="GX611" s="222">
        <f t="shared" si="1571"/>
        <v>0</v>
      </c>
      <c r="GY611" s="222">
        <f t="shared" si="1572"/>
        <v>0</v>
      </c>
      <c r="GZ611" s="222">
        <f t="shared" si="1573"/>
        <v>0</v>
      </c>
      <c r="HA611" s="222">
        <f t="shared" si="1574"/>
        <v>0</v>
      </c>
      <c r="HB611" s="222">
        <f t="shared" si="1575"/>
        <v>0</v>
      </c>
      <c r="HC611" s="222">
        <f t="shared" si="1576"/>
        <v>0</v>
      </c>
      <c r="HD611" s="222">
        <f t="shared" si="1577"/>
        <v>0</v>
      </c>
      <c r="HE611" s="222">
        <f t="shared" si="1578"/>
        <v>0</v>
      </c>
      <c r="HF611" s="222">
        <f t="shared" si="1579"/>
        <v>0</v>
      </c>
      <c r="HG611" s="222">
        <f t="shared" si="1580"/>
        <v>0</v>
      </c>
      <c r="HH611" s="222">
        <f t="shared" si="1581"/>
        <v>0</v>
      </c>
      <c r="HI611" s="222">
        <f t="shared" si="1582"/>
        <v>0</v>
      </c>
      <c r="HJ611" s="222">
        <f t="shared" si="1583"/>
        <v>0</v>
      </c>
      <c r="HK611" s="222">
        <f t="shared" si="1584"/>
        <v>0</v>
      </c>
      <c r="HL611" s="222">
        <f t="shared" si="1585"/>
        <v>0</v>
      </c>
      <c r="HM611" s="222">
        <f t="shared" si="1586"/>
        <v>0</v>
      </c>
      <c r="HN611" s="222">
        <f t="shared" si="1587"/>
        <v>0</v>
      </c>
      <c r="HO611" s="222">
        <f t="shared" si="1588"/>
        <v>0</v>
      </c>
      <c r="HP611" s="222">
        <f t="shared" si="1589"/>
        <v>0</v>
      </c>
      <c r="HQ611" s="222">
        <f t="shared" si="1590"/>
        <v>0</v>
      </c>
      <c r="HR611" s="222">
        <f t="shared" si="1591"/>
        <v>0</v>
      </c>
      <c r="HS611" s="222">
        <f t="shared" si="1592"/>
        <v>0</v>
      </c>
      <c r="HT611" s="222">
        <f t="shared" si="1593"/>
        <v>0</v>
      </c>
      <c r="HU611" s="222">
        <f t="shared" si="1594"/>
        <v>0</v>
      </c>
      <c r="HV611" s="222">
        <f t="shared" si="1595"/>
        <v>0</v>
      </c>
      <c r="HW611" s="222">
        <f t="shared" si="1596"/>
        <v>0</v>
      </c>
      <c r="HX611" s="222">
        <f t="shared" si="1597"/>
        <v>0</v>
      </c>
      <c r="HY611" s="222">
        <f t="shared" si="1598"/>
        <v>0</v>
      </c>
      <c r="HZ611" s="222">
        <f t="shared" si="1599"/>
        <v>0</v>
      </c>
      <c r="IA611" s="222">
        <f t="shared" si="1600"/>
        <v>0</v>
      </c>
      <c r="IB611" s="222">
        <f t="shared" si="1601"/>
        <v>0</v>
      </c>
      <c r="IC611" s="222">
        <f t="shared" si="1602"/>
        <v>0</v>
      </c>
      <c r="ID611" s="222">
        <f t="shared" si="1603"/>
        <v>0</v>
      </c>
      <c r="IE611" s="222">
        <f t="shared" si="1604"/>
        <v>0</v>
      </c>
      <c r="IF611" s="222">
        <f t="shared" si="1605"/>
        <v>0</v>
      </c>
      <c r="IG611" s="222">
        <f t="shared" si="1606"/>
        <v>0</v>
      </c>
      <c r="IH611" s="222">
        <f t="shared" si="1607"/>
        <v>0</v>
      </c>
      <c r="II611" s="222">
        <f t="shared" si="1608"/>
        <v>0</v>
      </c>
      <c r="IJ611" s="222">
        <f t="shared" si="1609"/>
        <v>0</v>
      </c>
      <c r="IK611" s="222">
        <f t="shared" si="1610"/>
        <v>0</v>
      </c>
      <c r="IL611" s="222">
        <f t="shared" si="1611"/>
        <v>0</v>
      </c>
      <c r="IM611" s="222">
        <f t="shared" si="1612"/>
        <v>0</v>
      </c>
      <c r="IN611" s="222">
        <f t="shared" si="1613"/>
        <v>0</v>
      </c>
      <c r="IO611" s="222">
        <f t="shared" si="1614"/>
        <v>0</v>
      </c>
      <c r="IP611" s="222">
        <f t="shared" si="1615"/>
        <v>0</v>
      </c>
      <c r="IQ611" s="222">
        <f t="shared" si="1616"/>
        <v>0</v>
      </c>
      <c r="IR611" s="222">
        <f t="shared" si="1617"/>
        <v>0</v>
      </c>
      <c r="IS611" s="222">
        <f t="shared" si="1618"/>
        <v>0</v>
      </c>
      <c r="IT611" s="222">
        <f t="shared" si="1619"/>
        <v>0</v>
      </c>
      <c r="IU611" s="222">
        <f t="shared" si="1620"/>
        <v>0</v>
      </c>
      <c r="IV611" s="222">
        <f t="shared" si="1621"/>
        <v>0</v>
      </c>
      <c r="IW611" s="222">
        <f t="shared" si="1622"/>
        <v>0</v>
      </c>
      <c r="IX611" s="222">
        <f t="shared" si="1623"/>
        <v>0</v>
      </c>
      <c r="IY611" s="222">
        <f t="shared" si="1624"/>
        <v>0</v>
      </c>
      <c r="IZ611" s="222">
        <f t="shared" si="1625"/>
        <v>0</v>
      </c>
      <c r="JA611" s="222">
        <f t="shared" si="1626"/>
        <v>0</v>
      </c>
      <c r="JB611" s="222">
        <f t="shared" si="1627"/>
        <v>0</v>
      </c>
    </row>
    <row r="612" spans="1:262">
      <c r="B612" s="230">
        <v>251</v>
      </c>
      <c r="C612" s="229">
        <f t="shared" si="1628"/>
        <v>4.9023437499999814E-3</v>
      </c>
      <c r="D612" s="226">
        <f t="shared" ca="1" si="1371"/>
        <v>24.658308407028962</v>
      </c>
      <c r="E612" s="225">
        <f ca="1">IW361</f>
        <v>0.65830840702896043</v>
      </c>
      <c r="F612" s="224">
        <v>251</v>
      </c>
      <c r="G612" s="222">
        <f t="shared" si="1372"/>
        <v>0</v>
      </c>
      <c r="H612" s="222">
        <f t="shared" si="1373"/>
        <v>0</v>
      </c>
      <c r="I612" s="222">
        <f t="shared" si="1374"/>
        <v>0</v>
      </c>
      <c r="J612" s="222">
        <f t="shared" si="1375"/>
        <v>0</v>
      </c>
      <c r="K612" s="222">
        <f t="shared" si="1376"/>
        <v>0</v>
      </c>
      <c r="L612" s="222">
        <f t="shared" si="1377"/>
        <v>0</v>
      </c>
      <c r="M612" s="222">
        <f t="shared" si="1378"/>
        <v>0</v>
      </c>
      <c r="N612" s="222">
        <f t="shared" si="1379"/>
        <v>0</v>
      </c>
      <c r="O612" s="222">
        <f t="shared" si="1380"/>
        <v>0</v>
      </c>
      <c r="P612" s="222">
        <f t="shared" si="1381"/>
        <v>0</v>
      </c>
      <c r="Q612" s="222">
        <f t="shared" si="1382"/>
        <v>0</v>
      </c>
      <c r="R612" s="222">
        <f t="shared" si="1383"/>
        <v>0</v>
      </c>
      <c r="S612" s="222">
        <f t="shared" si="1384"/>
        <v>0</v>
      </c>
      <c r="T612" s="222">
        <f t="shared" si="1385"/>
        <v>0</v>
      </c>
      <c r="U612" s="222">
        <f t="shared" si="1386"/>
        <v>0</v>
      </c>
      <c r="V612" s="222">
        <f t="shared" si="1387"/>
        <v>0</v>
      </c>
      <c r="W612" s="222">
        <f t="shared" si="1388"/>
        <v>0</v>
      </c>
      <c r="X612" s="222">
        <f t="shared" si="1389"/>
        <v>0</v>
      </c>
      <c r="Y612" s="222">
        <f t="shared" si="1390"/>
        <v>0</v>
      </c>
      <c r="Z612" s="222">
        <f t="shared" si="1391"/>
        <v>0</v>
      </c>
      <c r="AA612" s="222">
        <f t="shared" si="1392"/>
        <v>0</v>
      </c>
      <c r="AB612" s="222">
        <f t="shared" si="1393"/>
        <v>0</v>
      </c>
      <c r="AC612" s="222">
        <f t="shared" si="1394"/>
        <v>0</v>
      </c>
      <c r="AD612" s="222">
        <f t="shared" si="1395"/>
        <v>0</v>
      </c>
      <c r="AE612" s="222">
        <f t="shared" si="1396"/>
        <v>0</v>
      </c>
      <c r="AF612" s="222">
        <f t="shared" si="1397"/>
        <v>0</v>
      </c>
      <c r="AG612" s="222">
        <f t="shared" si="1398"/>
        <v>0</v>
      </c>
      <c r="AH612" s="222">
        <f t="shared" si="1399"/>
        <v>0</v>
      </c>
      <c r="AI612" s="222">
        <f t="shared" si="1400"/>
        <v>0</v>
      </c>
      <c r="AJ612" s="222">
        <f t="shared" si="1401"/>
        <v>0</v>
      </c>
      <c r="AK612" s="222">
        <f t="shared" si="1402"/>
        <v>0</v>
      </c>
      <c r="AL612" s="222">
        <f t="shared" si="1403"/>
        <v>0</v>
      </c>
      <c r="AM612" s="222">
        <f t="shared" si="1404"/>
        <v>0</v>
      </c>
      <c r="AN612" s="222">
        <f t="shared" si="1405"/>
        <v>0</v>
      </c>
      <c r="AO612" s="222">
        <f t="shared" si="1406"/>
        <v>0</v>
      </c>
      <c r="AP612" s="222">
        <f t="shared" si="1407"/>
        <v>0</v>
      </c>
      <c r="AQ612" s="222">
        <f t="shared" si="1408"/>
        <v>0</v>
      </c>
      <c r="AR612" s="222">
        <f t="shared" si="1409"/>
        <v>0</v>
      </c>
      <c r="AS612" s="222">
        <f t="shared" si="1410"/>
        <v>0</v>
      </c>
      <c r="AT612" s="222">
        <f t="shared" si="1411"/>
        <v>0</v>
      </c>
      <c r="AU612" s="222">
        <f t="shared" si="1412"/>
        <v>0</v>
      </c>
      <c r="AV612" s="222">
        <f t="shared" si="1413"/>
        <v>0</v>
      </c>
      <c r="AW612" s="222">
        <f t="shared" si="1414"/>
        <v>0</v>
      </c>
      <c r="AX612" s="222">
        <f t="shared" si="1415"/>
        <v>0</v>
      </c>
      <c r="AY612" s="222">
        <f t="shared" si="1416"/>
        <v>0</v>
      </c>
      <c r="AZ612" s="222">
        <f t="shared" si="1417"/>
        <v>0</v>
      </c>
      <c r="BA612" s="222">
        <f t="shared" si="1418"/>
        <v>0</v>
      </c>
      <c r="BB612" s="222">
        <f t="shared" si="1419"/>
        <v>0</v>
      </c>
      <c r="BC612" s="222">
        <f t="shared" si="1420"/>
        <v>0</v>
      </c>
      <c r="BD612" s="222">
        <f t="shared" si="1421"/>
        <v>0</v>
      </c>
      <c r="BE612" s="222">
        <f t="shared" si="1422"/>
        <v>0</v>
      </c>
      <c r="BF612" s="222">
        <f t="shared" si="1423"/>
        <v>0</v>
      </c>
      <c r="BG612" s="222">
        <f t="shared" si="1424"/>
        <v>0</v>
      </c>
      <c r="BH612" s="222">
        <f t="shared" si="1425"/>
        <v>0</v>
      </c>
      <c r="BI612" s="222">
        <f t="shared" si="1426"/>
        <v>0</v>
      </c>
      <c r="BJ612" s="222">
        <f t="shared" si="1427"/>
        <v>0</v>
      </c>
      <c r="BK612" s="222">
        <f t="shared" si="1428"/>
        <v>0</v>
      </c>
      <c r="BL612" s="222">
        <f t="shared" si="1429"/>
        <v>0</v>
      </c>
      <c r="BM612" s="222">
        <f t="shared" si="1430"/>
        <v>0</v>
      </c>
      <c r="BN612" s="222">
        <f t="shared" si="1431"/>
        <v>0</v>
      </c>
      <c r="BO612" s="222">
        <f t="shared" si="1432"/>
        <v>0</v>
      </c>
      <c r="BP612" s="222">
        <f t="shared" si="1433"/>
        <v>0</v>
      </c>
      <c r="BQ612" s="222">
        <f t="shared" si="1434"/>
        <v>0</v>
      </c>
      <c r="BR612" s="222">
        <f t="shared" si="1435"/>
        <v>0</v>
      </c>
      <c r="BS612" s="222">
        <f t="shared" si="1436"/>
        <v>0</v>
      </c>
      <c r="BT612" s="222">
        <f t="shared" si="1437"/>
        <v>0</v>
      </c>
      <c r="BU612" s="222">
        <f t="shared" si="1438"/>
        <v>0</v>
      </c>
      <c r="BV612" s="222">
        <f t="shared" si="1439"/>
        <v>0</v>
      </c>
      <c r="BW612" s="222">
        <f t="shared" si="1440"/>
        <v>0</v>
      </c>
      <c r="BX612" s="222">
        <f t="shared" si="1441"/>
        <v>0</v>
      </c>
      <c r="BY612" s="222">
        <f t="shared" si="1442"/>
        <v>0</v>
      </c>
      <c r="BZ612" s="222">
        <f t="shared" si="1443"/>
        <v>0</v>
      </c>
      <c r="CA612" s="222">
        <f t="shared" si="1444"/>
        <v>0</v>
      </c>
      <c r="CB612" s="222">
        <f t="shared" si="1445"/>
        <v>0</v>
      </c>
      <c r="CC612" s="222">
        <f t="shared" si="1446"/>
        <v>0</v>
      </c>
      <c r="CD612" s="222">
        <f t="shared" si="1447"/>
        <v>0</v>
      </c>
      <c r="CE612" s="222">
        <f t="shared" si="1448"/>
        <v>0</v>
      </c>
      <c r="CF612" s="222">
        <f t="shared" si="1449"/>
        <v>0</v>
      </c>
      <c r="CG612" s="222">
        <f t="shared" si="1450"/>
        <v>0</v>
      </c>
      <c r="CH612" s="222">
        <f t="shared" si="1451"/>
        <v>0</v>
      </c>
      <c r="CI612" s="222">
        <f t="shared" si="1452"/>
        <v>0</v>
      </c>
      <c r="CJ612" s="222">
        <f t="shared" si="1453"/>
        <v>0</v>
      </c>
      <c r="CK612" s="222">
        <f t="shared" si="1454"/>
        <v>0</v>
      </c>
      <c r="CL612" s="222">
        <f t="shared" si="1455"/>
        <v>0</v>
      </c>
      <c r="CM612" s="222">
        <f t="shared" si="1456"/>
        <v>0</v>
      </c>
      <c r="CN612" s="222">
        <f t="shared" si="1457"/>
        <v>0</v>
      </c>
      <c r="CO612" s="222">
        <f t="shared" si="1458"/>
        <v>0</v>
      </c>
      <c r="CP612" s="222">
        <f t="shared" si="1459"/>
        <v>0</v>
      </c>
      <c r="CQ612" s="222">
        <f t="shared" si="1460"/>
        <v>0</v>
      </c>
      <c r="CR612" s="222">
        <f t="shared" si="1461"/>
        <v>0</v>
      </c>
      <c r="CS612" s="222">
        <f t="shared" si="1462"/>
        <v>0</v>
      </c>
      <c r="CT612" s="222">
        <f t="shared" si="1463"/>
        <v>0</v>
      </c>
      <c r="CU612" s="222">
        <f t="shared" si="1464"/>
        <v>0</v>
      </c>
      <c r="CV612" s="222">
        <f t="shared" si="1465"/>
        <v>0</v>
      </c>
      <c r="CW612" s="222">
        <f t="shared" si="1466"/>
        <v>0</v>
      </c>
      <c r="CX612" s="222">
        <f t="shared" si="1467"/>
        <v>0</v>
      </c>
      <c r="CY612" s="222">
        <f t="shared" si="1468"/>
        <v>0</v>
      </c>
      <c r="CZ612" s="222">
        <f t="shared" si="1469"/>
        <v>0</v>
      </c>
      <c r="DA612" s="222">
        <f t="shared" si="1470"/>
        <v>0</v>
      </c>
      <c r="DB612" s="222">
        <f t="shared" si="1471"/>
        <v>0</v>
      </c>
      <c r="DC612" s="222">
        <f t="shared" si="1472"/>
        <v>0</v>
      </c>
      <c r="DD612" s="222">
        <f t="shared" si="1473"/>
        <v>0</v>
      </c>
      <c r="DE612" s="222">
        <f t="shared" si="1474"/>
        <v>0</v>
      </c>
      <c r="DF612" s="222">
        <f t="shared" si="1475"/>
        <v>0</v>
      </c>
      <c r="DG612" s="222">
        <f t="shared" si="1476"/>
        <v>0</v>
      </c>
      <c r="DH612" s="222">
        <f t="shared" si="1477"/>
        <v>0</v>
      </c>
      <c r="DI612" s="222">
        <f t="shared" si="1478"/>
        <v>0</v>
      </c>
      <c r="DJ612" s="222">
        <f t="shared" si="1479"/>
        <v>0</v>
      </c>
      <c r="DK612" s="222">
        <f t="shared" si="1480"/>
        <v>0</v>
      </c>
      <c r="DL612" s="222">
        <f t="shared" si="1481"/>
        <v>0</v>
      </c>
      <c r="DM612" s="222">
        <f t="shared" si="1482"/>
        <v>0</v>
      </c>
      <c r="DN612" s="222">
        <f t="shared" si="1483"/>
        <v>0</v>
      </c>
      <c r="DO612" s="222">
        <f t="shared" si="1484"/>
        <v>0</v>
      </c>
      <c r="DP612" s="222">
        <f t="shared" si="1485"/>
        <v>0</v>
      </c>
      <c r="DQ612" s="222">
        <f t="shared" si="1486"/>
        <v>0</v>
      </c>
      <c r="DR612" s="222">
        <f t="shared" si="1487"/>
        <v>0</v>
      </c>
      <c r="DS612" s="222">
        <f t="shared" si="1488"/>
        <v>0</v>
      </c>
      <c r="DT612" s="222">
        <f t="shared" si="1489"/>
        <v>0</v>
      </c>
      <c r="DU612" s="222">
        <f t="shared" si="1490"/>
        <v>0</v>
      </c>
      <c r="DV612" s="222">
        <f t="shared" si="1491"/>
        <v>0</v>
      </c>
      <c r="DW612" s="222">
        <f t="shared" si="1492"/>
        <v>0</v>
      </c>
      <c r="DX612" s="222">
        <f t="shared" si="1493"/>
        <v>0</v>
      </c>
      <c r="DY612" s="222">
        <f t="shared" si="1494"/>
        <v>0</v>
      </c>
      <c r="DZ612" s="222">
        <f t="shared" si="1495"/>
        <v>0</v>
      </c>
      <c r="EA612" s="222">
        <f t="shared" si="1496"/>
        <v>0</v>
      </c>
      <c r="EB612" s="222">
        <f t="shared" si="1497"/>
        <v>0</v>
      </c>
      <c r="EC612" s="222">
        <f t="shared" si="1498"/>
        <v>0</v>
      </c>
      <c r="ED612" s="222">
        <f t="shared" si="1499"/>
        <v>0</v>
      </c>
      <c r="EE612" s="222">
        <f t="shared" si="1500"/>
        <v>0</v>
      </c>
      <c r="EF612" s="222">
        <f t="shared" si="1501"/>
        <v>0</v>
      </c>
      <c r="EG612" s="222">
        <f t="shared" si="1502"/>
        <v>0</v>
      </c>
      <c r="EH612" s="222">
        <f t="shared" si="1503"/>
        <v>0</v>
      </c>
      <c r="EI612" s="222">
        <f t="shared" si="1504"/>
        <v>0</v>
      </c>
      <c r="EJ612" s="222">
        <f t="shared" si="1505"/>
        <v>0</v>
      </c>
      <c r="EK612" s="222">
        <f t="shared" si="1506"/>
        <v>0</v>
      </c>
      <c r="EL612" s="222">
        <f t="shared" si="1507"/>
        <v>0</v>
      </c>
      <c r="EM612" s="222">
        <f t="shared" si="1508"/>
        <v>0</v>
      </c>
      <c r="EN612" s="222">
        <f t="shared" si="1509"/>
        <v>0</v>
      </c>
      <c r="EO612" s="222">
        <f t="shared" si="1510"/>
        <v>0</v>
      </c>
      <c r="EP612" s="222">
        <f t="shared" si="1511"/>
        <v>0</v>
      </c>
      <c r="EQ612" s="222">
        <f t="shared" si="1512"/>
        <v>0</v>
      </c>
      <c r="ER612" s="222">
        <f t="shared" si="1513"/>
        <v>0</v>
      </c>
      <c r="ES612" s="222">
        <f t="shared" si="1514"/>
        <v>0</v>
      </c>
      <c r="ET612" s="222">
        <f t="shared" si="1515"/>
        <v>0</v>
      </c>
      <c r="EU612" s="222">
        <f t="shared" si="1516"/>
        <v>0</v>
      </c>
      <c r="EV612" s="222">
        <f t="shared" si="1517"/>
        <v>0</v>
      </c>
      <c r="EW612" s="222">
        <f t="shared" si="1518"/>
        <v>0</v>
      </c>
      <c r="EX612" s="222">
        <f t="shared" si="1519"/>
        <v>0</v>
      </c>
      <c r="EY612" s="222">
        <f t="shared" si="1520"/>
        <v>0</v>
      </c>
      <c r="EZ612" s="222">
        <f t="shared" si="1521"/>
        <v>0</v>
      </c>
      <c r="FA612" s="222">
        <f t="shared" si="1522"/>
        <v>0</v>
      </c>
      <c r="FB612" s="222">
        <f t="shared" si="1523"/>
        <v>0</v>
      </c>
      <c r="FC612" s="222">
        <f t="shared" si="1524"/>
        <v>0</v>
      </c>
      <c r="FD612" s="222">
        <f t="shared" si="1525"/>
        <v>0</v>
      </c>
      <c r="FE612" s="222">
        <f t="shared" si="1526"/>
        <v>0</v>
      </c>
      <c r="FF612" s="222">
        <f t="shared" si="1527"/>
        <v>0</v>
      </c>
      <c r="FG612" s="222">
        <f t="shared" si="1528"/>
        <v>0</v>
      </c>
      <c r="FH612" s="222">
        <f t="shared" si="1529"/>
        <v>0</v>
      </c>
      <c r="FI612" s="222">
        <f t="shared" si="1530"/>
        <v>0</v>
      </c>
      <c r="FJ612" s="222">
        <f t="shared" si="1531"/>
        <v>0</v>
      </c>
      <c r="FK612" s="222">
        <f t="shared" si="1532"/>
        <v>0</v>
      </c>
      <c r="FL612" s="222">
        <f t="shared" si="1533"/>
        <v>0</v>
      </c>
      <c r="FM612" s="222">
        <f t="shared" si="1534"/>
        <v>0</v>
      </c>
      <c r="FN612" s="222">
        <f t="shared" si="1535"/>
        <v>0</v>
      </c>
      <c r="FO612" s="222">
        <f t="shared" si="1536"/>
        <v>0</v>
      </c>
      <c r="FP612" s="222">
        <f t="shared" si="1537"/>
        <v>0</v>
      </c>
      <c r="FQ612" s="222">
        <f t="shared" si="1538"/>
        <v>0</v>
      </c>
      <c r="FR612" s="222">
        <f t="shared" si="1539"/>
        <v>0</v>
      </c>
      <c r="FS612" s="222">
        <f t="shared" si="1540"/>
        <v>0</v>
      </c>
      <c r="FT612" s="222">
        <f t="shared" si="1541"/>
        <v>0</v>
      </c>
      <c r="FU612" s="222">
        <f t="shared" si="1542"/>
        <v>0</v>
      </c>
      <c r="FV612" s="222">
        <f t="shared" si="1543"/>
        <v>0</v>
      </c>
      <c r="FW612" s="222">
        <f t="shared" si="1544"/>
        <v>0</v>
      </c>
      <c r="FX612" s="222">
        <f t="shared" si="1545"/>
        <v>0</v>
      </c>
      <c r="FY612" s="222">
        <f t="shared" si="1546"/>
        <v>0</v>
      </c>
      <c r="FZ612" s="222">
        <f t="shared" si="1547"/>
        <v>0</v>
      </c>
      <c r="GA612" s="222">
        <f t="shared" si="1548"/>
        <v>0</v>
      </c>
      <c r="GB612" s="222">
        <f t="shared" si="1549"/>
        <v>0</v>
      </c>
      <c r="GC612" s="222">
        <f t="shared" si="1550"/>
        <v>0</v>
      </c>
      <c r="GD612" s="222">
        <f t="shared" si="1551"/>
        <v>0</v>
      </c>
      <c r="GE612" s="222">
        <f t="shared" si="1552"/>
        <v>0</v>
      </c>
      <c r="GF612" s="222">
        <f t="shared" si="1553"/>
        <v>0</v>
      </c>
      <c r="GG612" s="222">
        <f t="shared" si="1554"/>
        <v>0</v>
      </c>
      <c r="GH612" s="222">
        <f t="shared" si="1555"/>
        <v>0</v>
      </c>
      <c r="GI612" s="222">
        <f t="shared" si="1556"/>
        <v>0</v>
      </c>
      <c r="GJ612" s="222">
        <f t="shared" si="1557"/>
        <v>0</v>
      </c>
      <c r="GK612" s="222">
        <f t="shared" si="1558"/>
        <v>0</v>
      </c>
      <c r="GL612" s="222">
        <f t="shared" si="1559"/>
        <v>0</v>
      </c>
      <c r="GM612" s="222">
        <f t="shared" si="1560"/>
        <v>0</v>
      </c>
      <c r="GN612" s="222">
        <f t="shared" si="1561"/>
        <v>0</v>
      </c>
      <c r="GO612" s="222">
        <f t="shared" si="1562"/>
        <v>0</v>
      </c>
      <c r="GP612" s="222">
        <f t="shared" si="1563"/>
        <v>0</v>
      </c>
      <c r="GQ612" s="222">
        <f t="shared" si="1564"/>
        <v>0</v>
      </c>
      <c r="GR612" s="222">
        <f t="shared" si="1565"/>
        <v>0</v>
      </c>
      <c r="GS612" s="222">
        <f t="shared" si="1566"/>
        <v>0</v>
      </c>
      <c r="GT612" s="222">
        <f t="shared" si="1567"/>
        <v>0</v>
      </c>
      <c r="GU612" s="222">
        <f t="shared" si="1568"/>
        <v>0</v>
      </c>
      <c r="GV612" s="222">
        <f t="shared" si="1569"/>
        <v>0</v>
      </c>
      <c r="GW612" s="222">
        <f t="shared" si="1570"/>
        <v>0</v>
      </c>
      <c r="GX612" s="222">
        <f t="shared" si="1571"/>
        <v>0</v>
      </c>
      <c r="GY612" s="222">
        <f t="shared" si="1572"/>
        <v>0</v>
      </c>
      <c r="GZ612" s="222">
        <f t="shared" si="1573"/>
        <v>0</v>
      </c>
      <c r="HA612" s="222">
        <f t="shared" si="1574"/>
        <v>0</v>
      </c>
      <c r="HB612" s="222">
        <f t="shared" si="1575"/>
        <v>0</v>
      </c>
      <c r="HC612" s="222">
        <f t="shared" si="1576"/>
        <v>0</v>
      </c>
      <c r="HD612" s="222">
        <f t="shared" si="1577"/>
        <v>0</v>
      </c>
      <c r="HE612" s="222">
        <f t="shared" si="1578"/>
        <v>0</v>
      </c>
      <c r="HF612" s="222">
        <f t="shared" si="1579"/>
        <v>0</v>
      </c>
      <c r="HG612" s="222">
        <f t="shared" si="1580"/>
        <v>0</v>
      </c>
      <c r="HH612" s="222">
        <f t="shared" si="1581"/>
        <v>0</v>
      </c>
      <c r="HI612" s="222">
        <f t="shared" si="1582"/>
        <v>0</v>
      </c>
      <c r="HJ612" s="222">
        <f t="shared" si="1583"/>
        <v>0</v>
      </c>
      <c r="HK612" s="222">
        <f t="shared" si="1584"/>
        <v>0</v>
      </c>
      <c r="HL612" s="222">
        <f t="shared" si="1585"/>
        <v>0</v>
      </c>
      <c r="HM612" s="222">
        <f t="shared" si="1586"/>
        <v>0</v>
      </c>
      <c r="HN612" s="222">
        <f t="shared" si="1587"/>
        <v>0</v>
      </c>
      <c r="HO612" s="222">
        <f t="shared" si="1588"/>
        <v>0</v>
      </c>
      <c r="HP612" s="222">
        <f t="shared" si="1589"/>
        <v>0</v>
      </c>
      <c r="HQ612" s="222">
        <f t="shared" si="1590"/>
        <v>0</v>
      </c>
      <c r="HR612" s="222">
        <f t="shared" si="1591"/>
        <v>0</v>
      </c>
      <c r="HS612" s="222">
        <f t="shared" si="1592"/>
        <v>0</v>
      </c>
      <c r="HT612" s="222">
        <f t="shared" si="1593"/>
        <v>0</v>
      </c>
      <c r="HU612" s="222">
        <f t="shared" si="1594"/>
        <v>0</v>
      </c>
      <c r="HV612" s="222">
        <f t="shared" si="1595"/>
        <v>0</v>
      </c>
      <c r="HW612" s="222">
        <f t="shared" si="1596"/>
        <v>0</v>
      </c>
      <c r="HX612" s="222">
        <f t="shared" si="1597"/>
        <v>0</v>
      </c>
      <c r="HY612" s="222">
        <f t="shared" si="1598"/>
        <v>0</v>
      </c>
      <c r="HZ612" s="222">
        <f t="shared" si="1599"/>
        <v>0</v>
      </c>
      <c r="IA612" s="222">
        <f t="shared" si="1600"/>
        <v>0</v>
      </c>
      <c r="IB612" s="222">
        <f t="shared" si="1601"/>
        <v>0</v>
      </c>
      <c r="IC612" s="222">
        <f t="shared" si="1602"/>
        <v>0</v>
      </c>
      <c r="ID612" s="222">
        <f t="shared" si="1603"/>
        <v>0</v>
      </c>
      <c r="IE612" s="222">
        <f t="shared" si="1604"/>
        <v>0</v>
      </c>
      <c r="IF612" s="222">
        <f t="shared" si="1605"/>
        <v>0</v>
      </c>
      <c r="IG612" s="222">
        <f t="shared" si="1606"/>
        <v>0</v>
      </c>
      <c r="IH612" s="222">
        <f t="shared" si="1607"/>
        <v>0</v>
      </c>
      <c r="II612" s="222">
        <f t="shared" si="1608"/>
        <v>0</v>
      </c>
      <c r="IJ612" s="222">
        <f t="shared" si="1609"/>
        <v>0</v>
      </c>
      <c r="IK612" s="222">
        <f t="shared" si="1610"/>
        <v>0</v>
      </c>
      <c r="IL612" s="222">
        <f t="shared" si="1611"/>
        <v>0</v>
      </c>
      <c r="IM612" s="222">
        <f t="shared" si="1612"/>
        <v>0</v>
      </c>
      <c r="IN612" s="222">
        <f t="shared" si="1613"/>
        <v>0</v>
      </c>
      <c r="IO612" s="222">
        <f t="shared" si="1614"/>
        <v>0</v>
      </c>
      <c r="IP612" s="222">
        <f t="shared" si="1615"/>
        <v>0</v>
      </c>
      <c r="IQ612" s="222">
        <f t="shared" si="1616"/>
        <v>0</v>
      </c>
      <c r="IR612" s="222">
        <f t="shared" si="1617"/>
        <v>0</v>
      </c>
      <c r="IS612" s="222">
        <f t="shared" si="1618"/>
        <v>0</v>
      </c>
      <c r="IT612" s="222">
        <f t="shared" si="1619"/>
        <v>0</v>
      </c>
      <c r="IU612" s="222">
        <f t="shared" si="1620"/>
        <v>0</v>
      </c>
      <c r="IV612" s="222">
        <f t="shared" si="1621"/>
        <v>0</v>
      </c>
      <c r="IW612" s="222">
        <f t="shared" si="1622"/>
        <v>0</v>
      </c>
      <c r="IX612" s="222">
        <f t="shared" si="1623"/>
        <v>0</v>
      </c>
      <c r="IY612" s="222">
        <f t="shared" si="1624"/>
        <v>0</v>
      </c>
      <c r="IZ612" s="222">
        <f t="shared" si="1625"/>
        <v>0</v>
      </c>
      <c r="JA612" s="222">
        <f t="shared" si="1626"/>
        <v>0</v>
      </c>
      <c r="JB612" s="222">
        <f t="shared" si="1627"/>
        <v>0</v>
      </c>
    </row>
    <row r="613" spans="1:262">
      <c r="B613" s="230">
        <v>252</v>
      </c>
      <c r="C613" s="229">
        <f t="shared" si="1628"/>
        <v>4.921874999999981E-3</v>
      </c>
      <c r="D613" s="226">
        <f t="shared" ca="1" si="1371"/>
        <v>24.605857603597382</v>
      </c>
      <c r="E613" s="225">
        <f ca="1">IX361</f>
        <v>0.60585760359738061</v>
      </c>
      <c r="F613" s="224">
        <v>252</v>
      </c>
      <c r="G613" s="222">
        <f t="shared" si="1372"/>
        <v>0</v>
      </c>
      <c r="H613" s="222">
        <f t="shared" si="1373"/>
        <v>0</v>
      </c>
      <c r="I613" s="222">
        <f t="shared" si="1374"/>
        <v>0</v>
      </c>
      <c r="J613" s="222">
        <f t="shared" si="1375"/>
        <v>0</v>
      </c>
      <c r="K613" s="222">
        <f t="shared" si="1376"/>
        <v>0</v>
      </c>
      <c r="L613" s="222">
        <f t="shared" si="1377"/>
        <v>0</v>
      </c>
      <c r="M613" s="222">
        <f t="shared" si="1378"/>
        <v>0</v>
      </c>
      <c r="N613" s="222">
        <f t="shared" si="1379"/>
        <v>0</v>
      </c>
      <c r="O613" s="222">
        <f t="shared" si="1380"/>
        <v>0</v>
      </c>
      <c r="P613" s="222">
        <f t="shared" si="1381"/>
        <v>0</v>
      </c>
      <c r="Q613" s="222">
        <f t="shared" si="1382"/>
        <v>0</v>
      </c>
      <c r="R613" s="222">
        <f t="shared" si="1383"/>
        <v>0</v>
      </c>
      <c r="S613" s="222">
        <f t="shared" si="1384"/>
        <v>0</v>
      </c>
      <c r="T613" s="222">
        <f t="shared" si="1385"/>
        <v>0</v>
      </c>
      <c r="U613" s="222">
        <f t="shared" si="1386"/>
        <v>0</v>
      </c>
      <c r="V613" s="222">
        <f t="shared" si="1387"/>
        <v>0</v>
      </c>
      <c r="W613" s="222">
        <f t="shared" si="1388"/>
        <v>0</v>
      </c>
      <c r="X613" s="222">
        <f t="shared" si="1389"/>
        <v>0</v>
      </c>
      <c r="Y613" s="222">
        <f t="shared" si="1390"/>
        <v>0</v>
      </c>
      <c r="Z613" s="222">
        <f t="shared" si="1391"/>
        <v>0</v>
      </c>
      <c r="AA613" s="222">
        <f t="shared" si="1392"/>
        <v>0</v>
      </c>
      <c r="AB613" s="222">
        <f t="shared" si="1393"/>
        <v>0</v>
      </c>
      <c r="AC613" s="222">
        <f t="shared" si="1394"/>
        <v>0</v>
      </c>
      <c r="AD613" s="222">
        <f t="shared" si="1395"/>
        <v>0</v>
      </c>
      <c r="AE613" s="222">
        <f t="shared" si="1396"/>
        <v>0</v>
      </c>
      <c r="AF613" s="222">
        <f t="shared" si="1397"/>
        <v>0</v>
      </c>
      <c r="AG613" s="222">
        <f t="shared" si="1398"/>
        <v>0</v>
      </c>
      <c r="AH613" s="222">
        <f t="shared" si="1399"/>
        <v>0</v>
      </c>
      <c r="AI613" s="222">
        <f t="shared" si="1400"/>
        <v>0</v>
      </c>
      <c r="AJ613" s="222">
        <f t="shared" si="1401"/>
        <v>0</v>
      </c>
      <c r="AK613" s="222">
        <f t="shared" si="1402"/>
        <v>0</v>
      </c>
      <c r="AL613" s="222">
        <f t="shared" si="1403"/>
        <v>0</v>
      </c>
      <c r="AM613" s="222">
        <f t="shared" si="1404"/>
        <v>0</v>
      </c>
      <c r="AN613" s="222">
        <f t="shared" si="1405"/>
        <v>0</v>
      </c>
      <c r="AO613" s="222">
        <f t="shared" si="1406"/>
        <v>0</v>
      </c>
      <c r="AP613" s="222">
        <f t="shared" si="1407"/>
        <v>0</v>
      </c>
      <c r="AQ613" s="222">
        <f t="shared" si="1408"/>
        <v>0</v>
      </c>
      <c r="AR613" s="222">
        <f t="shared" si="1409"/>
        <v>0</v>
      </c>
      <c r="AS613" s="222">
        <f t="shared" si="1410"/>
        <v>0</v>
      </c>
      <c r="AT613" s="222">
        <f t="shared" si="1411"/>
        <v>0</v>
      </c>
      <c r="AU613" s="222">
        <f t="shared" si="1412"/>
        <v>0</v>
      </c>
      <c r="AV613" s="222">
        <f t="shared" si="1413"/>
        <v>0</v>
      </c>
      <c r="AW613" s="222">
        <f t="shared" si="1414"/>
        <v>0</v>
      </c>
      <c r="AX613" s="222">
        <f t="shared" si="1415"/>
        <v>0</v>
      </c>
      <c r="AY613" s="222">
        <f t="shared" si="1416"/>
        <v>0</v>
      </c>
      <c r="AZ613" s="222">
        <f t="shared" si="1417"/>
        <v>0</v>
      </c>
      <c r="BA613" s="222">
        <f t="shared" si="1418"/>
        <v>0</v>
      </c>
      <c r="BB613" s="222">
        <f t="shared" si="1419"/>
        <v>0</v>
      </c>
      <c r="BC613" s="222">
        <f t="shared" si="1420"/>
        <v>0</v>
      </c>
      <c r="BD613" s="222">
        <f t="shared" si="1421"/>
        <v>0</v>
      </c>
      <c r="BE613" s="222">
        <f t="shared" si="1422"/>
        <v>0</v>
      </c>
      <c r="BF613" s="222">
        <f t="shared" si="1423"/>
        <v>0</v>
      </c>
      <c r="BG613" s="222">
        <f t="shared" si="1424"/>
        <v>0</v>
      </c>
      <c r="BH613" s="222">
        <f t="shared" si="1425"/>
        <v>0</v>
      </c>
      <c r="BI613" s="222">
        <f t="shared" si="1426"/>
        <v>0</v>
      </c>
      <c r="BJ613" s="222">
        <f t="shared" si="1427"/>
        <v>0</v>
      </c>
      <c r="BK613" s="222">
        <f t="shared" si="1428"/>
        <v>0</v>
      </c>
      <c r="BL613" s="222">
        <f t="shared" si="1429"/>
        <v>0</v>
      </c>
      <c r="BM613" s="222">
        <f t="shared" si="1430"/>
        <v>0</v>
      </c>
      <c r="BN613" s="222">
        <f t="shared" si="1431"/>
        <v>0</v>
      </c>
      <c r="BO613" s="222">
        <f t="shared" si="1432"/>
        <v>0</v>
      </c>
      <c r="BP613" s="222">
        <f t="shared" si="1433"/>
        <v>0</v>
      </c>
      <c r="BQ613" s="222">
        <f t="shared" si="1434"/>
        <v>0</v>
      </c>
      <c r="BR613" s="222">
        <f t="shared" si="1435"/>
        <v>0</v>
      </c>
      <c r="BS613" s="222">
        <f t="shared" si="1436"/>
        <v>0</v>
      </c>
      <c r="BT613" s="222">
        <f t="shared" si="1437"/>
        <v>0</v>
      </c>
      <c r="BU613" s="222">
        <f t="shared" si="1438"/>
        <v>0</v>
      </c>
      <c r="BV613" s="222">
        <f t="shared" si="1439"/>
        <v>0</v>
      </c>
      <c r="BW613" s="222">
        <f t="shared" si="1440"/>
        <v>0</v>
      </c>
      <c r="BX613" s="222">
        <f t="shared" si="1441"/>
        <v>0</v>
      </c>
      <c r="BY613" s="222">
        <f t="shared" si="1442"/>
        <v>0</v>
      </c>
      <c r="BZ613" s="222">
        <f t="shared" si="1443"/>
        <v>0</v>
      </c>
      <c r="CA613" s="222">
        <f t="shared" si="1444"/>
        <v>0</v>
      </c>
      <c r="CB613" s="222">
        <f t="shared" si="1445"/>
        <v>0</v>
      </c>
      <c r="CC613" s="222">
        <f t="shared" si="1446"/>
        <v>0</v>
      </c>
      <c r="CD613" s="222">
        <f t="shared" si="1447"/>
        <v>0</v>
      </c>
      <c r="CE613" s="222">
        <f t="shared" si="1448"/>
        <v>0</v>
      </c>
      <c r="CF613" s="222">
        <f t="shared" si="1449"/>
        <v>0</v>
      </c>
      <c r="CG613" s="222">
        <f t="shared" si="1450"/>
        <v>0</v>
      </c>
      <c r="CH613" s="222">
        <f t="shared" si="1451"/>
        <v>0</v>
      </c>
      <c r="CI613" s="222">
        <f t="shared" si="1452"/>
        <v>0</v>
      </c>
      <c r="CJ613" s="222">
        <f t="shared" si="1453"/>
        <v>0</v>
      </c>
      <c r="CK613" s="222">
        <f t="shared" si="1454"/>
        <v>0</v>
      </c>
      <c r="CL613" s="222">
        <f t="shared" si="1455"/>
        <v>0</v>
      </c>
      <c r="CM613" s="222">
        <f t="shared" si="1456"/>
        <v>0</v>
      </c>
      <c r="CN613" s="222">
        <f t="shared" si="1457"/>
        <v>0</v>
      </c>
      <c r="CO613" s="222">
        <f t="shared" si="1458"/>
        <v>0</v>
      </c>
      <c r="CP613" s="222">
        <f t="shared" si="1459"/>
        <v>0</v>
      </c>
      <c r="CQ613" s="222">
        <f t="shared" si="1460"/>
        <v>0</v>
      </c>
      <c r="CR613" s="222">
        <f t="shared" si="1461"/>
        <v>0</v>
      </c>
      <c r="CS613" s="222">
        <f t="shared" si="1462"/>
        <v>0</v>
      </c>
      <c r="CT613" s="222">
        <f t="shared" si="1463"/>
        <v>0</v>
      </c>
      <c r="CU613" s="222">
        <f t="shared" si="1464"/>
        <v>0</v>
      </c>
      <c r="CV613" s="222">
        <f t="shared" si="1465"/>
        <v>0</v>
      </c>
      <c r="CW613" s="222">
        <f t="shared" si="1466"/>
        <v>0</v>
      </c>
      <c r="CX613" s="222">
        <f t="shared" si="1467"/>
        <v>0</v>
      </c>
      <c r="CY613" s="222">
        <f t="shared" si="1468"/>
        <v>0</v>
      </c>
      <c r="CZ613" s="222">
        <f t="shared" si="1469"/>
        <v>0</v>
      </c>
      <c r="DA613" s="222">
        <f t="shared" si="1470"/>
        <v>0</v>
      </c>
      <c r="DB613" s="222">
        <f t="shared" si="1471"/>
        <v>0</v>
      </c>
      <c r="DC613" s="222">
        <f t="shared" si="1472"/>
        <v>0</v>
      </c>
      <c r="DD613" s="222">
        <f t="shared" si="1473"/>
        <v>0</v>
      </c>
      <c r="DE613" s="222">
        <f t="shared" si="1474"/>
        <v>0</v>
      </c>
      <c r="DF613" s="222">
        <f t="shared" si="1475"/>
        <v>0</v>
      </c>
      <c r="DG613" s="222">
        <f t="shared" si="1476"/>
        <v>0</v>
      </c>
      <c r="DH613" s="222">
        <f t="shared" si="1477"/>
        <v>0</v>
      </c>
      <c r="DI613" s="222">
        <f t="shared" si="1478"/>
        <v>0</v>
      </c>
      <c r="DJ613" s="222">
        <f t="shared" si="1479"/>
        <v>0</v>
      </c>
      <c r="DK613" s="222">
        <f t="shared" si="1480"/>
        <v>0</v>
      </c>
      <c r="DL613" s="222">
        <f t="shared" si="1481"/>
        <v>0</v>
      </c>
      <c r="DM613" s="222">
        <f t="shared" si="1482"/>
        <v>0</v>
      </c>
      <c r="DN613" s="222">
        <f t="shared" si="1483"/>
        <v>0</v>
      </c>
      <c r="DO613" s="222">
        <f t="shared" si="1484"/>
        <v>0</v>
      </c>
      <c r="DP613" s="222">
        <f t="shared" si="1485"/>
        <v>0</v>
      </c>
      <c r="DQ613" s="222">
        <f t="shared" si="1486"/>
        <v>0</v>
      </c>
      <c r="DR613" s="222">
        <f t="shared" si="1487"/>
        <v>0</v>
      </c>
      <c r="DS613" s="222">
        <f t="shared" si="1488"/>
        <v>0</v>
      </c>
      <c r="DT613" s="222">
        <f t="shared" si="1489"/>
        <v>0</v>
      </c>
      <c r="DU613" s="222">
        <f t="shared" si="1490"/>
        <v>0</v>
      </c>
      <c r="DV613" s="222">
        <f t="shared" si="1491"/>
        <v>0</v>
      </c>
      <c r="DW613" s="222">
        <f t="shared" si="1492"/>
        <v>0</v>
      </c>
      <c r="DX613" s="222">
        <f t="shared" si="1493"/>
        <v>0</v>
      </c>
      <c r="DY613" s="222">
        <f t="shared" si="1494"/>
        <v>0</v>
      </c>
      <c r="DZ613" s="222">
        <f t="shared" si="1495"/>
        <v>0</v>
      </c>
      <c r="EA613" s="222">
        <f t="shared" si="1496"/>
        <v>0</v>
      </c>
      <c r="EB613" s="222">
        <f t="shared" si="1497"/>
        <v>0</v>
      </c>
      <c r="EC613" s="222">
        <f t="shared" si="1498"/>
        <v>0</v>
      </c>
      <c r="ED613" s="222">
        <f t="shared" si="1499"/>
        <v>0</v>
      </c>
      <c r="EE613" s="222">
        <f t="shared" si="1500"/>
        <v>0</v>
      </c>
      <c r="EF613" s="222">
        <f t="shared" si="1501"/>
        <v>0</v>
      </c>
      <c r="EG613" s="222">
        <f t="shared" si="1502"/>
        <v>0</v>
      </c>
      <c r="EH613" s="222">
        <f t="shared" si="1503"/>
        <v>0</v>
      </c>
      <c r="EI613" s="222">
        <f t="shared" si="1504"/>
        <v>0</v>
      </c>
      <c r="EJ613" s="222">
        <f t="shared" si="1505"/>
        <v>0</v>
      </c>
      <c r="EK613" s="222">
        <f t="shared" si="1506"/>
        <v>0</v>
      </c>
      <c r="EL613" s="222">
        <f t="shared" si="1507"/>
        <v>0</v>
      </c>
      <c r="EM613" s="222">
        <f t="shared" si="1508"/>
        <v>0</v>
      </c>
      <c r="EN613" s="222">
        <f t="shared" si="1509"/>
        <v>0</v>
      </c>
      <c r="EO613" s="222">
        <f t="shared" si="1510"/>
        <v>0</v>
      </c>
      <c r="EP613" s="222">
        <f t="shared" si="1511"/>
        <v>0</v>
      </c>
      <c r="EQ613" s="222">
        <f t="shared" si="1512"/>
        <v>0</v>
      </c>
      <c r="ER613" s="222">
        <f t="shared" si="1513"/>
        <v>0</v>
      </c>
      <c r="ES613" s="222">
        <f t="shared" si="1514"/>
        <v>0</v>
      </c>
      <c r="ET613" s="222">
        <f t="shared" si="1515"/>
        <v>0</v>
      </c>
      <c r="EU613" s="222">
        <f t="shared" si="1516"/>
        <v>0</v>
      </c>
      <c r="EV613" s="222">
        <f t="shared" si="1517"/>
        <v>0</v>
      </c>
      <c r="EW613" s="222">
        <f t="shared" si="1518"/>
        <v>0</v>
      </c>
      <c r="EX613" s="222">
        <f t="shared" si="1519"/>
        <v>0</v>
      </c>
      <c r="EY613" s="222">
        <f t="shared" si="1520"/>
        <v>0</v>
      </c>
      <c r="EZ613" s="222">
        <f t="shared" si="1521"/>
        <v>0</v>
      </c>
      <c r="FA613" s="222">
        <f t="shared" si="1522"/>
        <v>0</v>
      </c>
      <c r="FB613" s="222">
        <f t="shared" si="1523"/>
        <v>0</v>
      </c>
      <c r="FC613" s="222">
        <f t="shared" si="1524"/>
        <v>0</v>
      </c>
      <c r="FD613" s="222">
        <f t="shared" si="1525"/>
        <v>0</v>
      </c>
      <c r="FE613" s="222">
        <f t="shared" si="1526"/>
        <v>0</v>
      </c>
      <c r="FF613" s="222">
        <f t="shared" si="1527"/>
        <v>0</v>
      </c>
      <c r="FG613" s="222">
        <f t="shared" si="1528"/>
        <v>0</v>
      </c>
      <c r="FH613" s="222">
        <f t="shared" si="1529"/>
        <v>0</v>
      </c>
      <c r="FI613" s="222">
        <f t="shared" si="1530"/>
        <v>0</v>
      </c>
      <c r="FJ613" s="222">
        <f t="shared" si="1531"/>
        <v>0</v>
      </c>
      <c r="FK613" s="222">
        <f t="shared" si="1532"/>
        <v>0</v>
      </c>
      <c r="FL613" s="222">
        <f t="shared" si="1533"/>
        <v>0</v>
      </c>
      <c r="FM613" s="222">
        <f t="shared" si="1534"/>
        <v>0</v>
      </c>
      <c r="FN613" s="222">
        <f t="shared" si="1535"/>
        <v>0</v>
      </c>
      <c r="FO613" s="222">
        <f t="shared" si="1536"/>
        <v>0</v>
      </c>
      <c r="FP613" s="222">
        <f t="shared" si="1537"/>
        <v>0</v>
      </c>
      <c r="FQ613" s="222">
        <f t="shared" si="1538"/>
        <v>0</v>
      </c>
      <c r="FR613" s="222">
        <f t="shared" si="1539"/>
        <v>0</v>
      </c>
      <c r="FS613" s="222">
        <f t="shared" si="1540"/>
        <v>0</v>
      </c>
      <c r="FT613" s="222">
        <f t="shared" si="1541"/>
        <v>0</v>
      </c>
      <c r="FU613" s="222">
        <f t="shared" si="1542"/>
        <v>0</v>
      </c>
      <c r="FV613" s="222">
        <f t="shared" si="1543"/>
        <v>0</v>
      </c>
      <c r="FW613" s="222">
        <f t="shared" si="1544"/>
        <v>0</v>
      </c>
      <c r="FX613" s="222">
        <f t="shared" si="1545"/>
        <v>0</v>
      </c>
      <c r="FY613" s="222">
        <f t="shared" si="1546"/>
        <v>0</v>
      </c>
      <c r="FZ613" s="222">
        <f t="shared" si="1547"/>
        <v>0</v>
      </c>
      <c r="GA613" s="222">
        <f t="shared" si="1548"/>
        <v>0</v>
      </c>
      <c r="GB613" s="222">
        <f t="shared" si="1549"/>
        <v>0</v>
      </c>
      <c r="GC613" s="222">
        <f t="shared" si="1550"/>
        <v>0</v>
      </c>
      <c r="GD613" s="222">
        <f t="shared" si="1551"/>
        <v>0</v>
      </c>
      <c r="GE613" s="222">
        <f t="shared" si="1552"/>
        <v>0</v>
      </c>
      <c r="GF613" s="222">
        <f t="shared" si="1553"/>
        <v>0</v>
      </c>
      <c r="GG613" s="222">
        <f t="shared" si="1554"/>
        <v>0</v>
      </c>
      <c r="GH613" s="222">
        <f t="shared" si="1555"/>
        <v>0</v>
      </c>
      <c r="GI613" s="222">
        <f t="shared" si="1556"/>
        <v>0</v>
      </c>
      <c r="GJ613" s="222">
        <f t="shared" si="1557"/>
        <v>0</v>
      </c>
      <c r="GK613" s="222">
        <f t="shared" si="1558"/>
        <v>0</v>
      </c>
      <c r="GL613" s="222">
        <f t="shared" si="1559"/>
        <v>0</v>
      </c>
      <c r="GM613" s="222">
        <f t="shared" si="1560"/>
        <v>0</v>
      </c>
      <c r="GN613" s="222">
        <f t="shared" si="1561"/>
        <v>0</v>
      </c>
      <c r="GO613" s="222">
        <f t="shared" si="1562"/>
        <v>0</v>
      </c>
      <c r="GP613" s="222">
        <f t="shared" si="1563"/>
        <v>0</v>
      </c>
      <c r="GQ613" s="222">
        <f t="shared" si="1564"/>
        <v>0</v>
      </c>
      <c r="GR613" s="222">
        <f t="shared" si="1565"/>
        <v>0</v>
      </c>
      <c r="GS613" s="222">
        <f t="shared" si="1566"/>
        <v>0</v>
      </c>
      <c r="GT613" s="222">
        <f t="shared" si="1567"/>
        <v>0</v>
      </c>
      <c r="GU613" s="222">
        <f t="shared" si="1568"/>
        <v>0</v>
      </c>
      <c r="GV613" s="222">
        <f t="shared" si="1569"/>
        <v>0</v>
      </c>
      <c r="GW613" s="222">
        <f t="shared" si="1570"/>
        <v>0</v>
      </c>
      <c r="GX613" s="222">
        <f t="shared" si="1571"/>
        <v>0</v>
      </c>
      <c r="GY613" s="222">
        <f t="shared" si="1572"/>
        <v>0</v>
      </c>
      <c r="GZ613" s="222">
        <f t="shared" si="1573"/>
        <v>0</v>
      </c>
      <c r="HA613" s="222">
        <f t="shared" si="1574"/>
        <v>0</v>
      </c>
      <c r="HB613" s="222">
        <f t="shared" si="1575"/>
        <v>0</v>
      </c>
      <c r="HC613" s="222">
        <f t="shared" si="1576"/>
        <v>0</v>
      </c>
      <c r="HD613" s="222">
        <f t="shared" si="1577"/>
        <v>0</v>
      </c>
      <c r="HE613" s="222">
        <f t="shared" si="1578"/>
        <v>0</v>
      </c>
      <c r="HF613" s="222">
        <f t="shared" si="1579"/>
        <v>0</v>
      </c>
      <c r="HG613" s="222">
        <f t="shared" si="1580"/>
        <v>0</v>
      </c>
      <c r="HH613" s="222">
        <f t="shared" si="1581"/>
        <v>0</v>
      </c>
      <c r="HI613" s="222">
        <f t="shared" si="1582"/>
        <v>0</v>
      </c>
      <c r="HJ613" s="222">
        <f t="shared" si="1583"/>
        <v>0</v>
      </c>
      <c r="HK613" s="222">
        <f t="shared" si="1584"/>
        <v>0</v>
      </c>
      <c r="HL613" s="222">
        <f t="shared" si="1585"/>
        <v>0</v>
      </c>
      <c r="HM613" s="222">
        <f t="shared" si="1586"/>
        <v>0</v>
      </c>
      <c r="HN613" s="222">
        <f t="shared" si="1587"/>
        <v>0</v>
      </c>
      <c r="HO613" s="222">
        <f t="shared" si="1588"/>
        <v>0</v>
      </c>
      <c r="HP613" s="222">
        <f t="shared" si="1589"/>
        <v>0</v>
      </c>
      <c r="HQ613" s="222">
        <f t="shared" si="1590"/>
        <v>0</v>
      </c>
      <c r="HR613" s="222">
        <f t="shared" si="1591"/>
        <v>0</v>
      </c>
      <c r="HS613" s="222">
        <f t="shared" si="1592"/>
        <v>0</v>
      </c>
      <c r="HT613" s="222">
        <f t="shared" si="1593"/>
        <v>0</v>
      </c>
      <c r="HU613" s="222">
        <f t="shared" si="1594"/>
        <v>0</v>
      </c>
      <c r="HV613" s="222">
        <f t="shared" si="1595"/>
        <v>0</v>
      </c>
      <c r="HW613" s="222">
        <f t="shared" si="1596"/>
        <v>0</v>
      </c>
      <c r="HX613" s="222">
        <f t="shared" si="1597"/>
        <v>0</v>
      </c>
      <c r="HY613" s="222">
        <f t="shared" si="1598"/>
        <v>0</v>
      </c>
      <c r="HZ613" s="222">
        <f t="shared" si="1599"/>
        <v>0</v>
      </c>
      <c r="IA613" s="222">
        <f t="shared" si="1600"/>
        <v>0</v>
      </c>
      <c r="IB613" s="222">
        <f t="shared" si="1601"/>
        <v>0</v>
      </c>
      <c r="IC613" s="222">
        <f t="shared" si="1602"/>
        <v>0</v>
      </c>
      <c r="ID613" s="222">
        <f t="shared" si="1603"/>
        <v>0</v>
      </c>
      <c r="IE613" s="222">
        <f t="shared" si="1604"/>
        <v>0</v>
      </c>
      <c r="IF613" s="222">
        <f t="shared" si="1605"/>
        <v>0</v>
      </c>
      <c r="IG613" s="222">
        <f t="shared" si="1606"/>
        <v>0</v>
      </c>
      <c r="IH613" s="222">
        <f t="shared" si="1607"/>
        <v>0</v>
      </c>
      <c r="II613" s="222">
        <f t="shared" si="1608"/>
        <v>0</v>
      </c>
      <c r="IJ613" s="222">
        <f t="shared" si="1609"/>
        <v>0</v>
      </c>
      <c r="IK613" s="222">
        <f t="shared" si="1610"/>
        <v>0</v>
      </c>
      <c r="IL613" s="222">
        <f t="shared" si="1611"/>
        <v>0</v>
      </c>
      <c r="IM613" s="222">
        <f t="shared" si="1612"/>
        <v>0</v>
      </c>
      <c r="IN613" s="222">
        <f t="shared" si="1613"/>
        <v>0</v>
      </c>
      <c r="IO613" s="222">
        <f t="shared" si="1614"/>
        <v>0</v>
      </c>
      <c r="IP613" s="222">
        <f t="shared" si="1615"/>
        <v>0</v>
      </c>
      <c r="IQ613" s="222">
        <f t="shared" si="1616"/>
        <v>0</v>
      </c>
      <c r="IR613" s="222">
        <f t="shared" si="1617"/>
        <v>0</v>
      </c>
      <c r="IS613" s="222">
        <f t="shared" si="1618"/>
        <v>0</v>
      </c>
      <c r="IT613" s="222">
        <f t="shared" si="1619"/>
        <v>0</v>
      </c>
      <c r="IU613" s="222">
        <f t="shared" si="1620"/>
        <v>0</v>
      </c>
      <c r="IV613" s="222">
        <f t="shared" si="1621"/>
        <v>0</v>
      </c>
      <c r="IW613" s="222">
        <f t="shared" si="1622"/>
        <v>0</v>
      </c>
      <c r="IX613" s="222">
        <f t="shared" si="1623"/>
        <v>0</v>
      </c>
      <c r="IY613" s="222">
        <f t="shared" si="1624"/>
        <v>0</v>
      </c>
      <c r="IZ613" s="222">
        <f t="shared" si="1625"/>
        <v>0</v>
      </c>
      <c r="JA613" s="222">
        <f t="shared" si="1626"/>
        <v>0</v>
      </c>
      <c r="JB613" s="222">
        <f t="shared" si="1627"/>
        <v>0</v>
      </c>
    </row>
    <row r="614" spans="1:262">
      <c r="B614" s="230">
        <v>253</v>
      </c>
      <c r="C614" s="229">
        <f t="shared" si="1628"/>
        <v>4.9414062499999805E-3</v>
      </c>
      <c r="D614" s="226">
        <f t="shared" ca="1" si="1371"/>
        <v>24.630063447509141</v>
      </c>
      <c r="E614" s="225">
        <f ca="1">IY361</f>
        <v>0.63006344750913923</v>
      </c>
      <c r="F614" s="224">
        <v>253</v>
      </c>
      <c r="G614" s="222">
        <f t="shared" si="1372"/>
        <v>0</v>
      </c>
      <c r="H614" s="222">
        <f t="shared" si="1373"/>
        <v>0</v>
      </c>
      <c r="I614" s="222">
        <f t="shared" si="1374"/>
        <v>0</v>
      </c>
      <c r="J614" s="222">
        <f t="shared" si="1375"/>
        <v>0</v>
      </c>
      <c r="K614" s="222">
        <f t="shared" si="1376"/>
        <v>0</v>
      </c>
      <c r="L614" s="222">
        <f t="shared" si="1377"/>
        <v>0</v>
      </c>
      <c r="M614" s="222">
        <f t="shared" si="1378"/>
        <v>0</v>
      </c>
      <c r="N614" s="222">
        <f t="shared" si="1379"/>
        <v>0</v>
      </c>
      <c r="O614" s="222">
        <f t="shared" si="1380"/>
        <v>0</v>
      </c>
      <c r="P614" s="222">
        <f t="shared" si="1381"/>
        <v>0</v>
      </c>
      <c r="Q614" s="222">
        <f t="shared" si="1382"/>
        <v>0</v>
      </c>
      <c r="R614" s="222">
        <f t="shared" si="1383"/>
        <v>0</v>
      </c>
      <c r="S614" s="222">
        <f t="shared" si="1384"/>
        <v>0</v>
      </c>
      <c r="T614" s="222">
        <f t="shared" si="1385"/>
        <v>0</v>
      </c>
      <c r="U614" s="222">
        <f t="shared" si="1386"/>
        <v>0</v>
      </c>
      <c r="V614" s="222">
        <f t="shared" si="1387"/>
        <v>0</v>
      </c>
      <c r="W614" s="222">
        <f t="shared" si="1388"/>
        <v>0</v>
      </c>
      <c r="X614" s="222">
        <f t="shared" si="1389"/>
        <v>0</v>
      </c>
      <c r="Y614" s="222">
        <f t="shared" si="1390"/>
        <v>0</v>
      </c>
      <c r="Z614" s="222">
        <f t="shared" si="1391"/>
        <v>0</v>
      </c>
      <c r="AA614" s="222">
        <f t="shared" si="1392"/>
        <v>0</v>
      </c>
      <c r="AB614" s="222">
        <f t="shared" si="1393"/>
        <v>0</v>
      </c>
      <c r="AC614" s="222">
        <f t="shared" si="1394"/>
        <v>0</v>
      </c>
      <c r="AD614" s="222">
        <f t="shared" si="1395"/>
        <v>0</v>
      </c>
      <c r="AE614" s="222">
        <f t="shared" si="1396"/>
        <v>0</v>
      </c>
      <c r="AF614" s="222">
        <f t="shared" si="1397"/>
        <v>0</v>
      </c>
      <c r="AG614" s="222">
        <f t="shared" si="1398"/>
        <v>0</v>
      </c>
      <c r="AH614" s="222">
        <f t="shared" si="1399"/>
        <v>0</v>
      </c>
      <c r="AI614" s="222">
        <f t="shared" si="1400"/>
        <v>0</v>
      </c>
      <c r="AJ614" s="222">
        <f t="shared" si="1401"/>
        <v>0</v>
      </c>
      <c r="AK614" s="222">
        <f t="shared" si="1402"/>
        <v>0</v>
      </c>
      <c r="AL614" s="222">
        <f t="shared" si="1403"/>
        <v>0</v>
      </c>
      <c r="AM614" s="222">
        <f t="shared" si="1404"/>
        <v>0</v>
      </c>
      <c r="AN614" s="222">
        <f t="shared" si="1405"/>
        <v>0</v>
      </c>
      <c r="AO614" s="222">
        <f t="shared" si="1406"/>
        <v>0</v>
      </c>
      <c r="AP614" s="222">
        <f t="shared" si="1407"/>
        <v>0</v>
      </c>
      <c r="AQ614" s="222">
        <f t="shared" si="1408"/>
        <v>0</v>
      </c>
      <c r="AR614" s="222">
        <f t="shared" si="1409"/>
        <v>0</v>
      </c>
      <c r="AS614" s="222">
        <f t="shared" si="1410"/>
        <v>0</v>
      </c>
      <c r="AT614" s="222">
        <f t="shared" si="1411"/>
        <v>0</v>
      </c>
      <c r="AU614" s="222">
        <f t="shared" si="1412"/>
        <v>0</v>
      </c>
      <c r="AV614" s="222">
        <f t="shared" si="1413"/>
        <v>0</v>
      </c>
      <c r="AW614" s="222">
        <f t="shared" si="1414"/>
        <v>0</v>
      </c>
      <c r="AX614" s="222">
        <f t="shared" si="1415"/>
        <v>0</v>
      </c>
      <c r="AY614" s="222">
        <f t="shared" si="1416"/>
        <v>0</v>
      </c>
      <c r="AZ614" s="222">
        <f t="shared" si="1417"/>
        <v>0</v>
      </c>
      <c r="BA614" s="222">
        <f t="shared" si="1418"/>
        <v>0</v>
      </c>
      <c r="BB614" s="222">
        <f t="shared" si="1419"/>
        <v>0</v>
      </c>
      <c r="BC614" s="222">
        <f t="shared" si="1420"/>
        <v>0</v>
      </c>
      <c r="BD614" s="222">
        <f t="shared" si="1421"/>
        <v>0</v>
      </c>
      <c r="BE614" s="222">
        <f t="shared" si="1422"/>
        <v>0</v>
      </c>
      <c r="BF614" s="222">
        <f t="shared" si="1423"/>
        <v>0</v>
      </c>
      <c r="BG614" s="222">
        <f t="shared" si="1424"/>
        <v>0</v>
      </c>
      <c r="BH614" s="222">
        <f t="shared" si="1425"/>
        <v>0</v>
      </c>
      <c r="BI614" s="222">
        <f t="shared" si="1426"/>
        <v>0</v>
      </c>
      <c r="BJ614" s="222">
        <f t="shared" si="1427"/>
        <v>0</v>
      </c>
      <c r="BK614" s="222">
        <f t="shared" si="1428"/>
        <v>0</v>
      </c>
      <c r="BL614" s="222">
        <f t="shared" si="1429"/>
        <v>0</v>
      </c>
      <c r="BM614" s="222">
        <f t="shared" si="1430"/>
        <v>0</v>
      </c>
      <c r="BN614" s="222">
        <f t="shared" si="1431"/>
        <v>0</v>
      </c>
      <c r="BO614" s="222">
        <f t="shared" si="1432"/>
        <v>0</v>
      </c>
      <c r="BP614" s="222">
        <f t="shared" si="1433"/>
        <v>0</v>
      </c>
      <c r="BQ614" s="222">
        <f t="shared" si="1434"/>
        <v>0</v>
      </c>
      <c r="BR614" s="222">
        <f t="shared" si="1435"/>
        <v>0</v>
      </c>
      <c r="BS614" s="222">
        <f t="shared" si="1436"/>
        <v>0</v>
      </c>
      <c r="BT614" s="222">
        <f t="shared" si="1437"/>
        <v>0</v>
      </c>
      <c r="BU614" s="222">
        <f t="shared" si="1438"/>
        <v>0</v>
      </c>
      <c r="BV614" s="222">
        <f t="shared" si="1439"/>
        <v>0</v>
      </c>
      <c r="BW614" s="222">
        <f t="shared" si="1440"/>
        <v>0</v>
      </c>
      <c r="BX614" s="222">
        <f t="shared" si="1441"/>
        <v>0</v>
      </c>
      <c r="BY614" s="222">
        <f t="shared" si="1442"/>
        <v>0</v>
      </c>
      <c r="BZ614" s="222">
        <f t="shared" si="1443"/>
        <v>0</v>
      </c>
      <c r="CA614" s="222">
        <f t="shared" si="1444"/>
        <v>0</v>
      </c>
      <c r="CB614" s="222">
        <f t="shared" si="1445"/>
        <v>0</v>
      </c>
      <c r="CC614" s="222">
        <f t="shared" si="1446"/>
        <v>0</v>
      </c>
      <c r="CD614" s="222">
        <f t="shared" si="1447"/>
        <v>0</v>
      </c>
      <c r="CE614" s="222">
        <f t="shared" si="1448"/>
        <v>0</v>
      </c>
      <c r="CF614" s="222">
        <f t="shared" si="1449"/>
        <v>0</v>
      </c>
      <c r="CG614" s="222">
        <f t="shared" si="1450"/>
        <v>0</v>
      </c>
      <c r="CH614" s="222">
        <f t="shared" si="1451"/>
        <v>0</v>
      </c>
      <c r="CI614" s="222">
        <f t="shared" si="1452"/>
        <v>0</v>
      </c>
      <c r="CJ614" s="222">
        <f t="shared" si="1453"/>
        <v>0</v>
      </c>
      <c r="CK614" s="222">
        <f t="shared" si="1454"/>
        <v>0</v>
      </c>
      <c r="CL614" s="222">
        <f t="shared" si="1455"/>
        <v>0</v>
      </c>
      <c r="CM614" s="222">
        <f t="shared" si="1456"/>
        <v>0</v>
      </c>
      <c r="CN614" s="222">
        <f t="shared" si="1457"/>
        <v>0</v>
      </c>
      <c r="CO614" s="222">
        <f t="shared" si="1458"/>
        <v>0</v>
      </c>
      <c r="CP614" s="222">
        <f t="shared" si="1459"/>
        <v>0</v>
      </c>
      <c r="CQ614" s="222">
        <f t="shared" si="1460"/>
        <v>0</v>
      </c>
      <c r="CR614" s="222">
        <f t="shared" si="1461"/>
        <v>0</v>
      </c>
      <c r="CS614" s="222">
        <f t="shared" si="1462"/>
        <v>0</v>
      </c>
      <c r="CT614" s="222">
        <f t="shared" si="1463"/>
        <v>0</v>
      </c>
      <c r="CU614" s="222">
        <f t="shared" si="1464"/>
        <v>0</v>
      </c>
      <c r="CV614" s="222">
        <f t="shared" si="1465"/>
        <v>0</v>
      </c>
      <c r="CW614" s="222">
        <f t="shared" si="1466"/>
        <v>0</v>
      </c>
      <c r="CX614" s="222">
        <f t="shared" si="1467"/>
        <v>0</v>
      </c>
      <c r="CY614" s="222">
        <f t="shared" si="1468"/>
        <v>0</v>
      </c>
      <c r="CZ614" s="222">
        <f t="shared" si="1469"/>
        <v>0</v>
      </c>
      <c r="DA614" s="222">
        <f t="shared" si="1470"/>
        <v>0</v>
      </c>
      <c r="DB614" s="222">
        <f t="shared" si="1471"/>
        <v>0</v>
      </c>
      <c r="DC614" s="222">
        <f t="shared" si="1472"/>
        <v>0</v>
      </c>
      <c r="DD614" s="222">
        <f t="shared" si="1473"/>
        <v>0</v>
      </c>
      <c r="DE614" s="222">
        <f t="shared" si="1474"/>
        <v>0</v>
      </c>
      <c r="DF614" s="222">
        <f t="shared" si="1475"/>
        <v>0</v>
      </c>
      <c r="DG614" s="222">
        <f t="shared" si="1476"/>
        <v>0</v>
      </c>
      <c r="DH614" s="222">
        <f t="shared" si="1477"/>
        <v>0</v>
      </c>
      <c r="DI614" s="222">
        <f t="shared" si="1478"/>
        <v>0</v>
      </c>
      <c r="DJ614" s="222">
        <f t="shared" si="1479"/>
        <v>0</v>
      </c>
      <c r="DK614" s="222">
        <f t="shared" si="1480"/>
        <v>0</v>
      </c>
      <c r="DL614" s="222">
        <f t="shared" si="1481"/>
        <v>0</v>
      </c>
      <c r="DM614" s="222">
        <f t="shared" si="1482"/>
        <v>0</v>
      </c>
      <c r="DN614" s="222">
        <f t="shared" si="1483"/>
        <v>0</v>
      </c>
      <c r="DO614" s="222">
        <f t="shared" si="1484"/>
        <v>0</v>
      </c>
      <c r="DP614" s="222">
        <f t="shared" si="1485"/>
        <v>0</v>
      </c>
      <c r="DQ614" s="222">
        <f t="shared" si="1486"/>
        <v>0</v>
      </c>
      <c r="DR614" s="222">
        <f t="shared" si="1487"/>
        <v>0</v>
      </c>
      <c r="DS614" s="222">
        <f t="shared" si="1488"/>
        <v>0</v>
      </c>
      <c r="DT614" s="222">
        <f t="shared" si="1489"/>
        <v>0</v>
      </c>
      <c r="DU614" s="222">
        <f t="shared" si="1490"/>
        <v>0</v>
      </c>
      <c r="DV614" s="222">
        <f t="shared" si="1491"/>
        <v>0</v>
      </c>
      <c r="DW614" s="222">
        <f t="shared" si="1492"/>
        <v>0</v>
      </c>
      <c r="DX614" s="222">
        <f t="shared" si="1493"/>
        <v>0</v>
      </c>
      <c r="DY614" s="222">
        <f t="shared" si="1494"/>
        <v>0</v>
      </c>
      <c r="DZ614" s="222">
        <f t="shared" si="1495"/>
        <v>0</v>
      </c>
      <c r="EA614" s="222">
        <f t="shared" si="1496"/>
        <v>0</v>
      </c>
      <c r="EB614" s="222">
        <f t="shared" si="1497"/>
        <v>0</v>
      </c>
      <c r="EC614" s="222">
        <f t="shared" si="1498"/>
        <v>0</v>
      </c>
      <c r="ED614" s="222">
        <f t="shared" si="1499"/>
        <v>0</v>
      </c>
      <c r="EE614" s="222">
        <f t="shared" si="1500"/>
        <v>0</v>
      </c>
      <c r="EF614" s="222">
        <f t="shared" si="1501"/>
        <v>0</v>
      </c>
      <c r="EG614" s="222">
        <f t="shared" si="1502"/>
        <v>0</v>
      </c>
      <c r="EH614" s="222">
        <f t="shared" si="1503"/>
        <v>0</v>
      </c>
      <c r="EI614" s="222">
        <f t="shared" si="1504"/>
        <v>0</v>
      </c>
      <c r="EJ614" s="222">
        <f t="shared" si="1505"/>
        <v>0</v>
      </c>
      <c r="EK614" s="222">
        <f t="shared" si="1506"/>
        <v>0</v>
      </c>
      <c r="EL614" s="222">
        <f t="shared" si="1507"/>
        <v>0</v>
      </c>
      <c r="EM614" s="222">
        <f t="shared" si="1508"/>
        <v>0</v>
      </c>
      <c r="EN614" s="222">
        <f t="shared" si="1509"/>
        <v>0</v>
      </c>
      <c r="EO614" s="222">
        <f t="shared" si="1510"/>
        <v>0</v>
      </c>
      <c r="EP614" s="222">
        <f t="shared" si="1511"/>
        <v>0</v>
      </c>
      <c r="EQ614" s="222">
        <f t="shared" si="1512"/>
        <v>0</v>
      </c>
      <c r="ER614" s="222">
        <f t="shared" si="1513"/>
        <v>0</v>
      </c>
      <c r="ES614" s="222">
        <f t="shared" si="1514"/>
        <v>0</v>
      </c>
      <c r="ET614" s="222">
        <f t="shared" si="1515"/>
        <v>0</v>
      </c>
      <c r="EU614" s="222">
        <f t="shared" si="1516"/>
        <v>0</v>
      </c>
      <c r="EV614" s="222">
        <f t="shared" si="1517"/>
        <v>0</v>
      </c>
      <c r="EW614" s="222">
        <f t="shared" si="1518"/>
        <v>0</v>
      </c>
      <c r="EX614" s="222">
        <f t="shared" si="1519"/>
        <v>0</v>
      </c>
      <c r="EY614" s="222">
        <f t="shared" si="1520"/>
        <v>0</v>
      </c>
      <c r="EZ614" s="222">
        <f t="shared" si="1521"/>
        <v>0</v>
      </c>
      <c r="FA614" s="222">
        <f t="shared" si="1522"/>
        <v>0</v>
      </c>
      <c r="FB614" s="222">
        <f t="shared" si="1523"/>
        <v>0</v>
      </c>
      <c r="FC614" s="222">
        <f t="shared" si="1524"/>
        <v>0</v>
      </c>
      <c r="FD614" s="222">
        <f t="shared" si="1525"/>
        <v>0</v>
      </c>
      <c r="FE614" s="222">
        <f t="shared" si="1526"/>
        <v>0</v>
      </c>
      <c r="FF614" s="222">
        <f t="shared" si="1527"/>
        <v>0</v>
      </c>
      <c r="FG614" s="222">
        <f t="shared" si="1528"/>
        <v>0</v>
      </c>
      <c r="FH614" s="222">
        <f t="shared" si="1529"/>
        <v>0</v>
      </c>
      <c r="FI614" s="222">
        <f t="shared" si="1530"/>
        <v>0</v>
      </c>
      <c r="FJ614" s="222">
        <f t="shared" si="1531"/>
        <v>0</v>
      </c>
      <c r="FK614" s="222">
        <f t="shared" si="1532"/>
        <v>0</v>
      </c>
      <c r="FL614" s="222">
        <f t="shared" si="1533"/>
        <v>0</v>
      </c>
      <c r="FM614" s="222">
        <f t="shared" si="1534"/>
        <v>0</v>
      </c>
      <c r="FN614" s="222">
        <f t="shared" si="1535"/>
        <v>0</v>
      </c>
      <c r="FO614" s="222">
        <f t="shared" si="1536"/>
        <v>0</v>
      </c>
      <c r="FP614" s="222">
        <f t="shared" si="1537"/>
        <v>0</v>
      </c>
      <c r="FQ614" s="222">
        <f t="shared" si="1538"/>
        <v>0</v>
      </c>
      <c r="FR614" s="222">
        <f t="shared" si="1539"/>
        <v>0</v>
      </c>
      <c r="FS614" s="222">
        <f t="shared" si="1540"/>
        <v>0</v>
      </c>
      <c r="FT614" s="222">
        <f t="shared" si="1541"/>
        <v>0</v>
      </c>
      <c r="FU614" s="222">
        <f t="shared" si="1542"/>
        <v>0</v>
      </c>
      <c r="FV614" s="222">
        <f t="shared" si="1543"/>
        <v>0</v>
      </c>
      <c r="FW614" s="222">
        <f t="shared" si="1544"/>
        <v>0</v>
      </c>
      <c r="FX614" s="222">
        <f t="shared" si="1545"/>
        <v>0</v>
      </c>
      <c r="FY614" s="222">
        <f t="shared" si="1546"/>
        <v>0</v>
      </c>
      <c r="FZ614" s="222">
        <f t="shared" si="1547"/>
        <v>0</v>
      </c>
      <c r="GA614" s="222">
        <f t="shared" si="1548"/>
        <v>0</v>
      </c>
      <c r="GB614" s="222">
        <f t="shared" si="1549"/>
        <v>0</v>
      </c>
      <c r="GC614" s="222">
        <f t="shared" si="1550"/>
        <v>0</v>
      </c>
      <c r="GD614" s="222">
        <f t="shared" si="1551"/>
        <v>0</v>
      </c>
      <c r="GE614" s="222">
        <f t="shared" si="1552"/>
        <v>0</v>
      </c>
      <c r="GF614" s="222">
        <f t="shared" si="1553"/>
        <v>0</v>
      </c>
      <c r="GG614" s="222">
        <f t="shared" si="1554"/>
        <v>0</v>
      </c>
      <c r="GH614" s="222">
        <f t="shared" si="1555"/>
        <v>0</v>
      </c>
      <c r="GI614" s="222">
        <f t="shared" si="1556"/>
        <v>0</v>
      </c>
      <c r="GJ614" s="222">
        <f t="shared" si="1557"/>
        <v>0</v>
      </c>
      <c r="GK614" s="222">
        <f t="shared" si="1558"/>
        <v>0</v>
      </c>
      <c r="GL614" s="222">
        <f t="shared" si="1559"/>
        <v>0</v>
      </c>
      <c r="GM614" s="222">
        <f t="shared" si="1560"/>
        <v>0</v>
      </c>
      <c r="GN614" s="222">
        <f t="shared" si="1561"/>
        <v>0</v>
      </c>
      <c r="GO614" s="222">
        <f t="shared" si="1562"/>
        <v>0</v>
      </c>
      <c r="GP614" s="222">
        <f t="shared" si="1563"/>
        <v>0</v>
      </c>
      <c r="GQ614" s="222">
        <f t="shared" si="1564"/>
        <v>0</v>
      </c>
      <c r="GR614" s="222">
        <f t="shared" si="1565"/>
        <v>0</v>
      </c>
      <c r="GS614" s="222">
        <f t="shared" si="1566"/>
        <v>0</v>
      </c>
      <c r="GT614" s="222">
        <f t="shared" si="1567"/>
        <v>0</v>
      </c>
      <c r="GU614" s="222">
        <f t="shared" si="1568"/>
        <v>0</v>
      </c>
      <c r="GV614" s="222">
        <f t="shared" si="1569"/>
        <v>0</v>
      </c>
      <c r="GW614" s="222">
        <f t="shared" si="1570"/>
        <v>0</v>
      </c>
      <c r="GX614" s="222">
        <f t="shared" si="1571"/>
        <v>0</v>
      </c>
      <c r="GY614" s="222">
        <f t="shared" si="1572"/>
        <v>0</v>
      </c>
      <c r="GZ614" s="222">
        <f t="shared" si="1573"/>
        <v>0</v>
      </c>
      <c r="HA614" s="222">
        <f t="shared" si="1574"/>
        <v>0</v>
      </c>
      <c r="HB614" s="222">
        <f t="shared" si="1575"/>
        <v>0</v>
      </c>
      <c r="HC614" s="222">
        <f t="shared" si="1576"/>
        <v>0</v>
      </c>
      <c r="HD614" s="222">
        <f t="shared" si="1577"/>
        <v>0</v>
      </c>
      <c r="HE614" s="222">
        <f t="shared" si="1578"/>
        <v>0</v>
      </c>
      <c r="HF614" s="222">
        <f t="shared" si="1579"/>
        <v>0</v>
      </c>
      <c r="HG614" s="222">
        <f t="shared" si="1580"/>
        <v>0</v>
      </c>
      <c r="HH614" s="222">
        <f t="shared" si="1581"/>
        <v>0</v>
      </c>
      <c r="HI614" s="222">
        <f t="shared" si="1582"/>
        <v>0</v>
      </c>
      <c r="HJ614" s="222">
        <f t="shared" si="1583"/>
        <v>0</v>
      </c>
      <c r="HK614" s="222">
        <f t="shared" si="1584"/>
        <v>0</v>
      </c>
      <c r="HL614" s="222">
        <f t="shared" si="1585"/>
        <v>0</v>
      </c>
      <c r="HM614" s="222">
        <f t="shared" si="1586"/>
        <v>0</v>
      </c>
      <c r="HN614" s="222">
        <f t="shared" si="1587"/>
        <v>0</v>
      </c>
      <c r="HO614" s="222">
        <f t="shared" si="1588"/>
        <v>0</v>
      </c>
      <c r="HP614" s="222">
        <f t="shared" si="1589"/>
        <v>0</v>
      </c>
      <c r="HQ614" s="222">
        <f t="shared" si="1590"/>
        <v>0</v>
      </c>
      <c r="HR614" s="222">
        <f t="shared" si="1591"/>
        <v>0</v>
      </c>
      <c r="HS614" s="222">
        <f t="shared" si="1592"/>
        <v>0</v>
      </c>
      <c r="HT614" s="222">
        <f t="shared" si="1593"/>
        <v>0</v>
      </c>
      <c r="HU614" s="222">
        <f t="shared" si="1594"/>
        <v>0</v>
      </c>
      <c r="HV614" s="222">
        <f t="shared" si="1595"/>
        <v>0</v>
      </c>
      <c r="HW614" s="222">
        <f t="shared" si="1596"/>
        <v>0</v>
      </c>
      <c r="HX614" s="222">
        <f t="shared" si="1597"/>
        <v>0</v>
      </c>
      <c r="HY614" s="222">
        <f t="shared" si="1598"/>
        <v>0</v>
      </c>
      <c r="HZ614" s="222">
        <f t="shared" si="1599"/>
        <v>0</v>
      </c>
      <c r="IA614" s="222">
        <f t="shared" si="1600"/>
        <v>0</v>
      </c>
      <c r="IB614" s="222">
        <f t="shared" si="1601"/>
        <v>0</v>
      </c>
      <c r="IC614" s="222">
        <f t="shared" si="1602"/>
        <v>0</v>
      </c>
      <c r="ID614" s="222">
        <f t="shared" si="1603"/>
        <v>0</v>
      </c>
      <c r="IE614" s="222">
        <f t="shared" si="1604"/>
        <v>0</v>
      </c>
      <c r="IF614" s="222">
        <f t="shared" si="1605"/>
        <v>0</v>
      </c>
      <c r="IG614" s="222">
        <f t="shared" si="1606"/>
        <v>0</v>
      </c>
      <c r="IH614" s="222">
        <f t="shared" si="1607"/>
        <v>0</v>
      </c>
      <c r="II614" s="222">
        <f t="shared" si="1608"/>
        <v>0</v>
      </c>
      <c r="IJ614" s="222">
        <f t="shared" si="1609"/>
        <v>0</v>
      </c>
      <c r="IK614" s="222">
        <f t="shared" si="1610"/>
        <v>0</v>
      </c>
      <c r="IL614" s="222">
        <f t="shared" si="1611"/>
        <v>0</v>
      </c>
      <c r="IM614" s="222">
        <f t="shared" si="1612"/>
        <v>0</v>
      </c>
      <c r="IN614" s="222">
        <f t="shared" si="1613"/>
        <v>0</v>
      </c>
      <c r="IO614" s="222">
        <f t="shared" si="1614"/>
        <v>0</v>
      </c>
      <c r="IP614" s="222">
        <f t="shared" si="1615"/>
        <v>0</v>
      </c>
      <c r="IQ614" s="222">
        <f t="shared" si="1616"/>
        <v>0</v>
      </c>
      <c r="IR614" s="222">
        <f t="shared" si="1617"/>
        <v>0</v>
      </c>
      <c r="IS614" s="222">
        <f t="shared" si="1618"/>
        <v>0</v>
      </c>
      <c r="IT614" s="222">
        <f t="shared" si="1619"/>
        <v>0</v>
      </c>
      <c r="IU614" s="222">
        <f t="shared" si="1620"/>
        <v>0</v>
      </c>
      <c r="IV614" s="222">
        <f t="shared" si="1621"/>
        <v>0</v>
      </c>
      <c r="IW614" s="222">
        <f t="shared" si="1622"/>
        <v>0</v>
      </c>
      <c r="IX614" s="222">
        <f t="shared" si="1623"/>
        <v>0</v>
      </c>
      <c r="IY614" s="222">
        <f t="shared" si="1624"/>
        <v>0</v>
      </c>
      <c r="IZ614" s="222">
        <f t="shared" si="1625"/>
        <v>0</v>
      </c>
      <c r="JA614" s="222">
        <f t="shared" si="1626"/>
        <v>0</v>
      </c>
      <c r="JB614" s="222">
        <f t="shared" si="1627"/>
        <v>0</v>
      </c>
    </row>
    <row r="615" spans="1:262">
      <c r="B615" s="230">
        <v>254</v>
      </c>
      <c r="C615" s="229">
        <f t="shared" si="1628"/>
        <v>4.9609374999999801E-3</v>
      </c>
      <c r="D615" s="226">
        <f t="shared" ca="1" si="1371"/>
        <v>24.604014186257505</v>
      </c>
      <c r="E615" s="225">
        <f ca="1">IZ361</f>
        <v>0.60401418625750525</v>
      </c>
      <c r="F615" s="224">
        <v>254</v>
      </c>
      <c r="G615" s="222">
        <f t="shared" si="1372"/>
        <v>0</v>
      </c>
      <c r="H615" s="222">
        <f t="shared" si="1373"/>
        <v>0</v>
      </c>
      <c r="I615" s="222">
        <f t="shared" si="1374"/>
        <v>0</v>
      </c>
      <c r="J615" s="222">
        <f t="shared" si="1375"/>
        <v>0</v>
      </c>
      <c r="K615" s="222">
        <f t="shared" si="1376"/>
        <v>0</v>
      </c>
      <c r="L615" s="222">
        <f t="shared" si="1377"/>
        <v>0</v>
      </c>
      <c r="M615" s="222">
        <f t="shared" si="1378"/>
        <v>0</v>
      </c>
      <c r="N615" s="222">
        <f t="shared" si="1379"/>
        <v>0</v>
      </c>
      <c r="O615" s="222">
        <f t="shared" si="1380"/>
        <v>0</v>
      </c>
      <c r="P615" s="222">
        <f t="shared" si="1381"/>
        <v>0</v>
      </c>
      <c r="Q615" s="222">
        <f t="shared" si="1382"/>
        <v>0</v>
      </c>
      <c r="R615" s="222">
        <f t="shared" si="1383"/>
        <v>0</v>
      </c>
      <c r="S615" s="222">
        <f t="shared" si="1384"/>
        <v>0</v>
      </c>
      <c r="T615" s="222">
        <f t="shared" si="1385"/>
        <v>0</v>
      </c>
      <c r="U615" s="222">
        <f t="shared" si="1386"/>
        <v>0</v>
      </c>
      <c r="V615" s="222">
        <f t="shared" si="1387"/>
        <v>0</v>
      </c>
      <c r="W615" s="222">
        <f t="shared" si="1388"/>
        <v>0</v>
      </c>
      <c r="X615" s="222">
        <f t="shared" si="1389"/>
        <v>0</v>
      </c>
      <c r="Y615" s="222">
        <f t="shared" si="1390"/>
        <v>0</v>
      </c>
      <c r="Z615" s="222">
        <f t="shared" si="1391"/>
        <v>0</v>
      </c>
      <c r="AA615" s="222">
        <f t="shared" si="1392"/>
        <v>0</v>
      </c>
      <c r="AB615" s="222">
        <f t="shared" si="1393"/>
        <v>0</v>
      </c>
      <c r="AC615" s="222">
        <f t="shared" si="1394"/>
        <v>0</v>
      </c>
      <c r="AD615" s="222">
        <f t="shared" si="1395"/>
        <v>0</v>
      </c>
      <c r="AE615" s="222">
        <f t="shared" si="1396"/>
        <v>0</v>
      </c>
      <c r="AF615" s="222">
        <f t="shared" si="1397"/>
        <v>0</v>
      </c>
      <c r="AG615" s="222">
        <f t="shared" si="1398"/>
        <v>0</v>
      </c>
      <c r="AH615" s="222">
        <f t="shared" si="1399"/>
        <v>0</v>
      </c>
      <c r="AI615" s="222">
        <f t="shared" si="1400"/>
        <v>0</v>
      </c>
      <c r="AJ615" s="222">
        <f t="shared" si="1401"/>
        <v>0</v>
      </c>
      <c r="AK615" s="222">
        <f t="shared" si="1402"/>
        <v>0</v>
      </c>
      <c r="AL615" s="222">
        <f t="shared" si="1403"/>
        <v>0</v>
      </c>
      <c r="AM615" s="222">
        <f t="shared" si="1404"/>
        <v>0</v>
      </c>
      <c r="AN615" s="222">
        <f t="shared" si="1405"/>
        <v>0</v>
      </c>
      <c r="AO615" s="222">
        <f t="shared" si="1406"/>
        <v>0</v>
      </c>
      <c r="AP615" s="222">
        <f t="shared" si="1407"/>
        <v>0</v>
      </c>
      <c r="AQ615" s="222">
        <f t="shared" si="1408"/>
        <v>0</v>
      </c>
      <c r="AR615" s="222">
        <f t="shared" si="1409"/>
        <v>0</v>
      </c>
      <c r="AS615" s="222">
        <f t="shared" si="1410"/>
        <v>0</v>
      </c>
      <c r="AT615" s="222">
        <f t="shared" si="1411"/>
        <v>0</v>
      </c>
      <c r="AU615" s="222">
        <f t="shared" si="1412"/>
        <v>0</v>
      </c>
      <c r="AV615" s="222">
        <f t="shared" si="1413"/>
        <v>0</v>
      </c>
      <c r="AW615" s="222">
        <f t="shared" si="1414"/>
        <v>0</v>
      </c>
      <c r="AX615" s="222">
        <f t="shared" si="1415"/>
        <v>0</v>
      </c>
      <c r="AY615" s="222">
        <f t="shared" si="1416"/>
        <v>0</v>
      </c>
      <c r="AZ615" s="222">
        <f t="shared" si="1417"/>
        <v>0</v>
      </c>
      <c r="BA615" s="222">
        <f t="shared" si="1418"/>
        <v>0</v>
      </c>
      <c r="BB615" s="222">
        <f t="shared" si="1419"/>
        <v>0</v>
      </c>
      <c r="BC615" s="222">
        <f t="shared" si="1420"/>
        <v>0</v>
      </c>
      <c r="BD615" s="222">
        <f t="shared" si="1421"/>
        <v>0</v>
      </c>
      <c r="BE615" s="222">
        <f t="shared" si="1422"/>
        <v>0</v>
      </c>
      <c r="BF615" s="222">
        <f t="shared" si="1423"/>
        <v>0</v>
      </c>
      <c r="BG615" s="222">
        <f t="shared" si="1424"/>
        <v>0</v>
      </c>
      <c r="BH615" s="222">
        <f t="shared" si="1425"/>
        <v>0</v>
      </c>
      <c r="BI615" s="222">
        <f t="shared" si="1426"/>
        <v>0</v>
      </c>
      <c r="BJ615" s="222">
        <f t="shared" si="1427"/>
        <v>0</v>
      </c>
      <c r="BK615" s="222">
        <f t="shared" si="1428"/>
        <v>0</v>
      </c>
      <c r="BL615" s="222">
        <f t="shared" si="1429"/>
        <v>0</v>
      </c>
      <c r="BM615" s="222">
        <f t="shared" si="1430"/>
        <v>0</v>
      </c>
      <c r="BN615" s="222">
        <f t="shared" si="1431"/>
        <v>0</v>
      </c>
      <c r="BO615" s="222">
        <f t="shared" si="1432"/>
        <v>0</v>
      </c>
      <c r="BP615" s="222">
        <f t="shared" si="1433"/>
        <v>0</v>
      </c>
      <c r="BQ615" s="222">
        <f t="shared" si="1434"/>
        <v>0</v>
      </c>
      <c r="BR615" s="222">
        <f t="shared" si="1435"/>
        <v>0</v>
      </c>
      <c r="BS615" s="222">
        <f t="shared" si="1436"/>
        <v>0</v>
      </c>
      <c r="BT615" s="222">
        <f t="shared" si="1437"/>
        <v>0</v>
      </c>
      <c r="BU615" s="222">
        <f t="shared" si="1438"/>
        <v>0</v>
      </c>
      <c r="BV615" s="222">
        <f t="shared" si="1439"/>
        <v>0</v>
      </c>
      <c r="BW615" s="222">
        <f t="shared" si="1440"/>
        <v>0</v>
      </c>
      <c r="BX615" s="222">
        <f t="shared" si="1441"/>
        <v>0</v>
      </c>
      <c r="BY615" s="222">
        <f t="shared" si="1442"/>
        <v>0</v>
      </c>
      <c r="BZ615" s="222">
        <f t="shared" si="1443"/>
        <v>0</v>
      </c>
      <c r="CA615" s="222">
        <f t="shared" si="1444"/>
        <v>0</v>
      </c>
      <c r="CB615" s="222">
        <f t="shared" si="1445"/>
        <v>0</v>
      </c>
      <c r="CC615" s="222">
        <f t="shared" si="1446"/>
        <v>0</v>
      </c>
      <c r="CD615" s="222">
        <f t="shared" si="1447"/>
        <v>0</v>
      </c>
      <c r="CE615" s="222">
        <f t="shared" si="1448"/>
        <v>0</v>
      </c>
      <c r="CF615" s="222">
        <f t="shared" si="1449"/>
        <v>0</v>
      </c>
      <c r="CG615" s="222">
        <f t="shared" si="1450"/>
        <v>0</v>
      </c>
      <c r="CH615" s="222">
        <f t="shared" si="1451"/>
        <v>0</v>
      </c>
      <c r="CI615" s="222">
        <f t="shared" si="1452"/>
        <v>0</v>
      </c>
      <c r="CJ615" s="222">
        <f t="shared" si="1453"/>
        <v>0</v>
      </c>
      <c r="CK615" s="222">
        <f t="shared" si="1454"/>
        <v>0</v>
      </c>
      <c r="CL615" s="222">
        <f t="shared" si="1455"/>
        <v>0</v>
      </c>
      <c r="CM615" s="222">
        <f t="shared" si="1456"/>
        <v>0</v>
      </c>
      <c r="CN615" s="222">
        <f t="shared" si="1457"/>
        <v>0</v>
      </c>
      <c r="CO615" s="222">
        <f t="shared" si="1458"/>
        <v>0</v>
      </c>
      <c r="CP615" s="222">
        <f t="shared" si="1459"/>
        <v>0</v>
      </c>
      <c r="CQ615" s="222">
        <f t="shared" si="1460"/>
        <v>0</v>
      </c>
      <c r="CR615" s="222">
        <f t="shared" si="1461"/>
        <v>0</v>
      </c>
      <c r="CS615" s="222">
        <f t="shared" si="1462"/>
        <v>0</v>
      </c>
      <c r="CT615" s="222">
        <f t="shared" si="1463"/>
        <v>0</v>
      </c>
      <c r="CU615" s="222">
        <f t="shared" si="1464"/>
        <v>0</v>
      </c>
      <c r="CV615" s="222">
        <f t="shared" si="1465"/>
        <v>0</v>
      </c>
      <c r="CW615" s="222">
        <f t="shared" si="1466"/>
        <v>0</v>
      </c>
      <c r="CX615" s="222">
        <f t="shared" si="1467"/>
        <v>0</v>
      </c>
      <c r="CY615" s="222">
        <f t="shared" si="1468"/>
        <v>0</v>
      </c>
      <c r="CZ615" s="222">
        <f t="shared" si="1469"/>
        <v>0</v>
      </c>
      <c r="DA615" s="222">
        <f t="shared" si="1470"/>
        <v>0</v>
      </c>
      <c r="DB615" s="222">
        <f t="shared" si="1471"/>
        <v>0</v>
      </c>
      <c r="DC615" s="222">
        <f t="shared" si="1472"/>
        <v>0</v>
      </c>
      <c r="DD615" s="222">
        <f t="shared" si="1473"/>
        <v>0</v>
      </c>
      <c r="DE615" s="222">
        <f t="shared" si="1474"/>
        <v>0</v>
      </c>
      <c r="DF615" s="222">
        <f t="shared" si="1475"/>
        <v>0</v>
      </c>
      <c r="DG615" s="222">
        <f t="shared" si="1476"/>
        <v>0</v>
      </c>
      <c r="DH615" s="222">
        <f t="shared" si="1477"/>
        <v>0</v>
      </c>
      <c r="DI615" s="222">
        <f t="shared" si="1478"/>
        <v>0</v>
      </c>
      <c r="DJ615" s="222">
        <f t="shared" si="1479"/>
        <v>0</v>
      </c>
      <c r="DK615" s="222">
        <f t="shared" si="1480"/>
        <v>0</v>
      </c>
      <c r="DL615" s="222">
        <f t="shared" si="1481"/>
        <v>0</v>
      </c>
      <c r="DM615" s="222">
        <f t="shared" si="1482"/>
        <v>0</v>
      </c>
      <c r="DN615" s="222">
        <f t="shared" si="1483"/>
        <v>0</v>
      </c>
      <c r="DO615" s="222">
        <f t="shared" si="1484"/>
        <v>0</v>
      </c>
      <c r="DP615" s="222">
        <f t="shared" si="1485"/>
        <v>0</v>
      </c>
      <c r="DQ615" s="222">
        <f t="shared" si="1486"/>
        <v>0</v>
      </c>
      <c r="DR615" s="222">
        <f t="shared" si="1487"/>
        <v>0</v>
      </c>
      <c r="DS615" s="222">
        <f t="shared" si="1488"/>
        <v>0</v>
      </c>
      <c r="DT615" s="222">
        <f t="shared" si="1489"/>
        <v>0</v>
      </c>
      <c r="DU615" s="222">
        <f t="shared" si="1490"/>
        <v>0</v>
      </c>
      <c r="DV615" s="222">
        <f t="shared" si="1491"/>
        <v>0</v>
      </c>
      <c r="DW615" s="222">
        <f t="shared" si="1492"/>
        <v>0</v>
      </c>
      <c r="DX615" s="222">
        <f t="shared" si="1493"/>
        <v>0</v>
      </c>
      <c r="DY615" s="222">
        <f t="shared" si="1494"/>
        <v>0</v>
      </c>
      <c r="DZ615" s="222">
        <f t="shared" si="1495"/>
        <v>0</v>
      </c>
      <c r="EA615" s="222">
        <f t="shared" si="1496"/>
        <v>0</v>
      </c>
      <c r="EB615" s="222">
        <f t="shared" si="1497"/>
        <v>0</v>
      </c>
      <c r="EC615" s="222">
        <f t="shared" si="1498"/>
        <v>0</v>
      </c>
      <c r="ED615" s="222">
        <f t="shared" si="1499"/>
        <v>0</v>
      </c>
      <c r="EE615" s="222">
        <f t="shared" si="1500"/>
        <v>0</v>
      </c>
      <c r="EF615" s="222">
        <f t="shared" si="1501"/>
        <v>0</v>
      </c>
      <c r="EG615" s="222">
        <f t="shared" si="1502"/>
        <v>0</v>
      </c>
      <c r="EH615" s="222">
        <f t="shared" si="1503"/>
        <v>0</v>
      </c>
      <c r="EI615" s="222">
        <f t="shared" si="1504"/>
        <v>0</v>
      </c>
      <c r="EJ615" s="222">
        <f t="shared" si="1505"/>
        <v>0</v>
      </c>
      <c r="EK615" s="222">
        <f t="shared" si="1506"/>
        <v>0</v>
      </c>
      <c r="EL615" s="222">
        <f t="shared" si="1507"/>
        <v>0</v>
      </c>
      <c r="EM615" s="222">
        <f t="shared" si="1508"/>
        <v>0</v>
      </c>
      <c r="EN615" s="222">
        <f t="shared" si="1509"/>
        <v>0</v>
      </c>
      <c r="EO615" s="222">
        <f t="shared" si="1510"/>
        <v>0</v>
      </c>
      <c r="EP615" s="222">
        <f t="shared" si="1511"/>
        <v>0</v>
      </c>
      <c r="EQ615" s="222">
        <f t="shared" si="1512"/>
        <v>0</v>
      </c>
      <c r="ER615" s="222">
        <f t="shared" si="1513"/>
        <v>0</v>
      </c>
      <c r="ES615" s="222">
        <f t="shared" si="1514"/>
        <v>0</v>
      </c>
      <c r="ET615" s="222">
        <f t="shared" si="1515"/>
        <v>0</v>
      </c>
      <c r="EU615" s="222">
        <f t="shared" si="1516"/>
        <v>0</v>
      </c>
      <c r="EV615" s="222">
        <f t="shared" si="1517"/>
        <v>0</v>
      </c>
      <c r="EW615" s="222">
        <f t="shared" si="1518"/>
        <v>0</v>
      </c>
      <c r="EX615" s="222">
        <f t="shared" si="1519"/>
        <v>0</v>
      </c>
      <c r="EY615" s="222">
        <f t="shared" si="1520"/>
        <v>0</v>
      </c>
      <c r="EZ615" s="222">
        <f t="shared" si="1521"/>
        <v>0</v>
      </c>
      <c r="FA615" s="222">
        <f t="shared" si="1522"/>
        <v>0</v>
      </c>
      <c r="FB615" s="222">
        <f t="shared" si="1523"/>
        <v>0</v>
      </c>
      <c r="FC615" s="222">
        <f t="shared" si="1524"/>
        <v>0</v>
      </c>
      <c r="FD615" s="222">
        <f t="shared" si="1525"/>
        <v>0</v>
      </c>
      <c r="FE615" s="222">
        <f t="shared" si="1526"/>
        <v>0</v>
      </c>
      <c r="FF615" s="222">
        <f t="shared" si="1527"/>
        <v>0</v>
      </c>
      <c r="FG615" s="222">
        <f t="shared" si="1528"/>
        <v>0</v>
      </c>
      <c r="FH615" s="222">
        <f t="shared" si="1529"/>
        <v>0</v>
      </c>
      <c r="FI615" s="222">
        <f t="shared" si="1530"/>
        <v>0</v>
      </c>
      <c r="FJ615" s="222">
        <f t="shared" si="1531"/>
        <v>0</v>
      </c>
      <c r="FK615" s="222">
        <f t="shared" si="1532"/>
        <v>0</v>
      </c>
      <c r="FL615" s="222">
        <f t="shared" si="1533"/>
        <v>0</v>
      </c>
      <c r="FM615" s="222">
        <f t="shared" si="1534"/>
        <v>0</v>
      </c>
      <c r="FN615" s="222">
        <f t="shared" si="1535"/>
        <v>0</v>
      </c>
      <c r="FO615" s="222">
        <f t="shared" si="1536"/>
        <v>0</v>
      </c>
      <c r="FP615" s="222">
        <f t="shared" si="1537"/>
        <v>0</v>
      </c>
      <c r="FQ615" s="222">
        <f t="shared" si="1538"/>
        <v>0</v>
      </c>
      <c r="FR615" s="222">
        <f t="shared" si="1539"/>
        <v>0</v>
      </c>
      <c r="FS615" s="222">
        <f t="shared" si="1540"/>
        <v>0</v>
      </c>
      <c r="FT615" s="222">
        <f t="shared" si="1541"/>
        <v>0</v>
      </c>
      <c r="FU615" s="222">
        <f t="shared" si="1542"/>
        <v>0</v>
      </c>
      <c r="FV615" s="222">
        <f t="shared" si="1543"/>
        <v>0</v>
      </c>
      <c r="FW615" s="222">
        <f t="shared" si="1544"/>
        <v>0</v>
      </c>
      <c r="FX615" s="222">
        <f t="shared" si="1545"/>
        <v>0</v>
      </c>
      <c r="FY615" s="222">
        <f t="shared" si="1546"/>
        <v>0</v>
      </c>
      <c r="FZ615" s="222">
        <f t="shared" si="1547"/>
        <v>0</v>
      </c>
      <c r="GA615" s="222">
        <f t="shared" si="1548"/>
        <v>0</v>
      </c>
      <c r="GB615" s="222">
        <f t="shared" si="1549"/>
        <v>0</v>
      </c>
      <c r="GC615" s="222">
        <f t="shared" si="1550"/>
        <v>0</v>
      </c>
      <c r="GD615" s="222">
        <f t="shared" si="1551"/>
        <v>0</v>
      </c>
      <c r="GE615" s="222">
        <f t="shared" si="1552"/>
        <v>0</v>
      </c>
      <c r="GF615" s="222">
        <f t="shared" si="1553"/>
        <v>0</v>
      </c>
      <c r="GG615" s="222">
        <f t="shared" si="1554"/>
        <v>0</v>
      </c>
      <c r="GH615" s="222">
        <f t="shared" si="1555"/>
        <v>0</v>
      </c>
      <c r="GI615" s="222">
        <f t="shared" si="1556"/>
        <v>0</v>
      </c>
      <c r="GJ615" s="222">
        <f t="shared" si="1557"/>
        <v>0</v>
      </c>
      <c r="GK615" s="222">
        <f t="shared" si="1558"/>
        <v>0</v>
      </c>
      <c r="GL615" s="222">
        <f t="shared" si="1559"/>
        <v>0</v>
      </c>
      <c r="GM615" s="222">
        <f t="shared" si="1560"/>
        <v>0</v>
      </c>
      <c r="GN615" s="222">
        <f t="shared" si="1561"/>
        <v>0</v>
      </c>
      <c r="GO615" s="222">
        <f t="shared" si="1562"/>
        <v>0</v>
      </c>
      <c r="GP615" s="222">
        <f t="shared" si="1563"/>
        <v>0</v>
      </c>
      <c r="GQ615" s="222">
        <f t="shared" si="1564"/>
        <v>0</v>
      </c>
      <c r="GR615" s="222">
        <f t="shared" si="1565"/>
        <v>0</v>
      </c>
      <c r="GS615" s="222">
        <f t="shared" si="1566"/>
        <v>0</v>
      </c>
      <c r="GT615" s="222">
        <f t="shared" si="1567"/>
        <v>0</v>
      </c>
      <c r="GU615" s="222">
        <f t="shared" si="1568"/>
        <v>0</v>
      </c>
      <c r="GV615" s="222">
        <f t="shared" si="1569"/>
        <v>0</v>
      </c>
      <c r="GW615" s="222">
        <f t="shared" si="1570"/>
        <v>0</v>
      </c>
      <c r="GX615" s="222">
        <f t="shared" si="1571"/>
        <v>0</v>
      </c>
      <c r="GY615" s="222">
        <f t="shared" si="1572"/>
        <v>0</v>
      </c>
      <c r="GZ615" s="222">
        <f t="shared" si="1573"/>
        <v>0</v>
      </c>
      <c r="HA615" s="222">
        <f t="shared" si="1574"/>
        <v>0</v>
      </c>
      <c r="HB615" s="222">
        <f t="shared" si="1575"/>
        <v>0</v>
      </c>
      <c r="HC615" s="222">
        <f t="shared" si="1576"/>
        <v>0</v>
      </c>
      <c r="HD615" s="222">
        <f t="shared" si="1577"/>
        <v>0</v>
      </c>
      <c r="HE615" s="222">
        <f t="shared" si="1578"/>
        <v>0</v>
      </c>
      <c r="HF615" s="222">
        <f t="shared" si="1579"/>
        <v>0</v>
      </c>
      <c r="HG615" s="222">
        <f t="shared" si="1580"/>
        <v>0</v>
      </c>
      <c r="HH615" s="222">
        <f t="shared" si="1581"/>
        <v>0</v>
      </c>
      <c r="HI615" s="222">
        <f t="shared" si="1582"/>
        <v>0</v>
      </c>
      <c r="HJ615" s="222">
        <f t="shared" si="1583"/>
        <v>0</v>
      </c>
      <c r="HK615" s="222">
        <f t="shared" si="1584"/>
        <v>0</v>
      </c>
      <c r="HL615" s="222">
        <f t="shared" si="1585"/>
        <v>0</v>
      </c>
      <c r="HM615" s="222">
        <f t="shared" si="1586"/>
        <v>0</v>
      </c>
      <c r="HN615" s="222">
        <f t="shared" si="1587"/>
        <v>0</v>
      </c>
      <c r="HO615" s="222">
        <f t="shared" si="1588"/>
        <v>0</v>
      </c>
      <c r="HP615" s="222">
        <f t="shared" si="1589"/>
        <v>0</v>
      </c>
      <c r="HQ615" s="222">
        <f t="shared" si="1590"/>
        <v>0</v>
      </c>
      <c r="HR615" s="222">
        <f t="shared" si="1591"/>
        <v>0</v>
      </c>
      <c r="HS615" s="222">
        <f t="shared" si="1592"/>
        <v>0</v>
      </c>
      <c r="HT615" s="222">
        <f t="shared" si="1593"/>
        <v>0</v>
      </c>
      <c r="HU615" s="222">
        <f t="shared" si="1594"/>
        <v>0</v>
      </c>
      <c r="HV615" s="222">
        <f t="shared" si="1595"/>
        <v>0</v>
      </c>
      <c r="HW615" s="222">
        <f t="shared" si="1596"/>
        <v>0</v>
      </c>
      <c r="HX615" s="222">
        <f t="shared" si="1597"/>
        <v>0</v>
      </c>
      <c r="HY615" s="222">
        <f t="shared" si="1598"/>
        <v>0</v>
      </c>
      <c r="HZ615" s="222">
        <f t="shared" si="1599"/>
        <v>0</v>
      </c>
      <c r="IA615" s="222">
        <f t="shared" si="1600"/>
        <v>0</v>
      </c>
      <c r="IB615" s="222">
        <f t="shared" si="1601"/>
        <v>0</v>
      </c>
      <c r="IC615" s="222">
        <f t="shared" si="1602"/>
        <v>0</v>
      </c>
      <c r="ID615" s="222">
        <f t="shared" si="1603"/>
        <v>0</v>
      </c>
      <c r="IE615" s="222">
        <f t="shared" si="1604"/>
        <v>0</v>
      </c>
      <c r="IF615" s="222">
        <f t="shared" si="1605"/>
        <v>0</v>
      </c>
      <c r="IG615" s="222">
        <f t="shared" si="1606"/>
        <v>0</v>
      </c>
      <c r="IH615" s="222">
        <f t="shared" si="1607"/>
        <v>0</v>
      </c>
      <c r="II615" s="222">
        <f t="shared" si="1608"/>
        <v>0</v>
      </c>
      <c r="IJ615" s="222">
        <f t="shared" si="1609"/>
        <v>0</v>
      </c>
      <c r="IK615" s="222">
        <f t="shared" si="1610"/>
        <v>0</v>
      </c>
      <c r="IL615" s="222">
        <f t="shared" si="1611"/>
        <v>0</v>
      </c>
      <c r="IM615" s="222">
        <f t="shared" si="1612"/>
        <v>0</v>
      </c>
      <c r="IN615" s="222">
        <f t="shared" si="1613"/>
        <v>0</v>
      </c>
      <c r="IO615" s="222">
        <f t="shared" si="1614"/>
        <v>0</v>
      </c>
      <c r="IP615" s="222">
        <f t="shared" si="1615"/>
        <v>0</v>
      </c>
      <c r="IQ615" s="222">
        <f t="shared" si="1616"/>
        <v>0</v>
      </c>
      <c r="IR615" s="222">
        <f t="shared" si="1617"/>
        <v>0</v>
      </c>
      <c r="IS615" s="222">
        <f t="shared" si="1618"/>
        <v>0</v>
      </c>
      <c r="IT615" s="222">
        <f t="shared" si="1619"/>
        <v>0</v>
      </c>
      <c r="IU615" s="222">
        <f t="shared" si="1620"/>
        <v>0</v>
      </c>
      <c r="IV615" s="222">
        <f t="shared" si="1621"/>
        <v>0</v>
      </c>
      <c r="IW615" s="222">
        <f t="shared" si="1622"/>
        <v>0</v>
      </c>
      <c r="IX615" s="222">
        <f t="shared" si="1623"/>
        <v>0</v>
      </c>
      <c r="IY615" s="222">
        <f t="shared" si="1624"/>
        <v>0</v>
      </c>
      <c r="IZ615" s="222">
        <f t="shared" si="1625"/>
        <v>0</v>
      </c>
      <c r="JA615" s="222">
        <f t="shared" si="1626"/>
        <v>0</v>
      </c>
      <c r="JB615" s="222">
        <f t="shared" si="1627"/>
        <v>0</v>
      </c>
    </row>
    <row r="616" spans="1:262">
      <c r="B616" s="230">
        <v>255</v>
      </c>
      <c r="C616" s="229">
        <f t="shared" si="1628"/>
        <v>4.9804687499999797E-3</v>
      </c>
      <c r="D616" s="226">
        <f t="shared" ca="1" si="1371"/>
        <v>24.545595496374119</v>
      </c>
      <c r="E616" s="225">
        <f ca="1">JA361</f>
        <v>0.54559549637411897</v>
      </c>
      <c r="F616" s="224">
        <v>255</v>
      </c>
      <c r="G616" s="222">
        <f t="shared" si="1372"/>
        <v>0</v>
      </c>
      <c r="H616" s="222">
        <f t="shared" si="1373"/>
        <v>0</v>
      </c>
      <c r="I616" s="222">
        <f t="shared" si="1374"/>
        <v>0</v>
      </c>
      <c r="J616" s="222">
        <f t="shared" si="1375"/>
        <v>0</v>
      </c>
      <c r="K616" s="222">
        <f t="shared" si="1376"/>
        <v>0</v>
      </c>
      <c r="L616" s="222">
        <f t="shared" si="1377"/>
        <v>0</v>
      </c>
      <c r="M616" s="222">
        <f t="shared" si="1378"/>
        <v>0</v>
      </c>
      <c r="N616" s="222">
        <f t="shared" si="1379"/>
        <v>0</v>
      </c>
      <c r="O616" s="222">
        <f t="shared" si="1380"/>
        <v>0</v>
      </c>
      <c r="P616" s="222">
        <f t="shared" si="1381"/>
        <v>0</v>
      </c>
      <c r="Q616" s="222">
        <f t="shared" si="1382"/>
        <v>0</v>
      </c>
      <c r="R616" s="222">
        <f t="shared" si="1383"/>
        <v>0</v>
      </c>
      <c r="S616" s="222">
        <f t="shared" si="1384"/>
        <v>0</v>
      </c>
      <c r="T616" s="222">
        <f t="shared" si="1385"/>
        <v>0</v>
      </c>
      <c r="U616" s="222">
        <f t="shared" si="1386"/>
        <v>0</v>
      </c>
      <c r="V616" s="222">
        <f t="shared" si="1387"/>
        <v>0</v>
      </c>
      <c r="W616" s="222">
        <f t="shared" si="1388"/>
        <v>0</v>
      </c>
      <c r="X616" s="222">
        <f t="shared" si="1389"/>
        <v>0</v>
      </c>
      <c r="Y616" s="222">
        <f t="shared" si="1390"/>
        <v>0</v>
      </c>
      <c r="Z616" s="222">
        <f t="shared" si="1391"/>
        <v>0</v>
      </c>
      <c r="AA616" s="222">
        <f t="shared" si="1392"/>
        <v>0</v>
      </c>
      <c r="AB616" s="222">
        <f t="shared" si="1393"/>
        <v>0</v>
      </c>
      <c r="AC616" s="222">
        <f t="shared" si="1394"/>
        <v>0</v>
      </c>
      <c r="AD616" s="222">
        <f t="shared" si="1395"/>
        <v>0</v>
      </c>
      <c r="AE616" s="222">
        <f t="shared" si="1396"/>
        <v>0</v>
      </c>
      <c r="AF616" s="222">
        <f t="shared" si="1397"/>
        <v>0</v>
      </c>
      <c r="AG616" s="222">
        <f t="shared" si="1398"/>
        <v>0</v>
      </c>
      <c r="AH616" s="222">
        <f t="shared" si="1399"/>
        <v>0</v>
      </c>
      <c r="AI616" s="222">
        <f t="shared" si="1400"/>
        <v>0</v>
      </c>
      <c r="AJ616" s="222">
        <f t="shared" si="1401"/>
        <v>0</v>
      </c>
      <c r="AK616" s="222">
        <f t="shared" si="1402"/>
        <v>0</v>
      </c>
      <c r="AL616" s="222">
        <f t="shared" si="1403"/>
        <v>0</v>
      </c>
      <c r="AM616" s="222">
        <f t="shared" si="1404"/>
        <v>0</v>
      </c>
      <c r="AN616" s="222">
        <f t="shared" si="1405"/>
        <v>0</v>
      </c>
      <c r="AO616" s="222">
        <f t="shared" si="1406"/>
        <v>0</v>
      </c>
      <c r="AP616" s="222">
        <f t="shared" si="1407"/>
        <v>0</v>
      </c>
      <c r="AQ616" s="222">
        <f t="shared" si="1408"/>
        <v>0</v>
      </c>
      <c r="AR616" s="222">
        <f t="shared" si="1409"/>
        <v>0</v>
      </c>
      <c r="AS616" s="222">
        <f t="shared" si="1410"/>
        <v>0</v>
      </c>
      <c r="AT616" s="222">
        <f t="shared" si="1411"/>
        <v>0</v>
      </c>
      <c r="AU616" s="222">
        <f t="shared" si="1412"/>
        <v>0</v>
      </c>
      <c r="AV616" s="222">
        <f t="shared" si="1413"/>
        <v>0</v>
      </c>
      <c r="AW616" s="222">
        <f t="shared" si="1414"/>
        <v>0</v>
      </c>
      <c r="AX616" s="222">
        <f t="shared" si="1415"/>
        <v>0</v>
      </c>
      <c r="AY616" s="222">
        <f t="shared" si="1416"/>
        <v>0</v>
      </c>
      <c r="AZ616" s="222">
        <f t="shared" si="1417"/>
        <v>0</v>
      </c>
      <c r="BA616" s="222">
        <f t="shared" si="1418"/>
        <v>0</v>
      </c>
      <c r="BB616" s="222">
        <f t="shared" si="1419"/>
        <v>0</v>
      </c>
      <c r="BC616" s="222">
        <f t="shared" si="1420"/>
        <v>0</v>
      </c>
      <c r="BD616" s="222">
        <f t="shared" si="1421"/>
        <v>0</v>
      </c>
      <c r="BE616" s="222">
        <f t="shared" si="1422"/>
        <v>0</v>
      </c>
      <c r="BF616" s="222">
        <f t="shared" si="1423"/>
        <v>0</v>
      </c>
      <c r="BG616" s="222">
        <f t="shared" si="1424"/>
        <v>0</v>
      </c>
      <c r="BH616" s="222">
        <f t="shared" si="1425"/>
        <v>0</v>
      </c>
      <c r="BI616" s="222">
        <f t="shared" si="1426"/>
        <v>0</v>
      </c>
      <c r="BJ616" s="222">
        <f t="shared" si="1427"/>
        <v>0</v>
      </c>
      <c r="BK616" s="222">
        <f t="shared" si="1428"/>
        <v>0</v>
      </c>
      <c r="BL616" s="222">
        <f t="shared" si="1429"/>
        <v>0</v>
      </c>
      <c r="BM616" s="222">
        <f t="shared" si="1430"/>
        <v>0</v>
      </c>
      <c r="BN616" s="222">
        <f t="shared" si="1431"/>
        <v>0</v>
      </c>
      <c r="BO616" s="222">
        <f t="shared" si="1432"/>
        <v>0</v>
      </c>
      <c r="BP616" s="222">
        <f t="shared" si="1433"/>
        <v>0</v>
      </c>
      <c r="BQ616" s="222">
        <f t="shared" si="1434"/>
        <v>0</v>
      </c>
      <c r="BR616" s="222">
        <f t="shared" si="1435"/>
        <v>0</v>
      </c>
      <c r="BS616" s="222">
        <f t="shared" si="1436"/>
        <v>0</v>
      </c>
      <c r="BT616" s="222">
        <f t="shared" si="1437"/>
        <v>0</v>
      </c>
      <c r="BU616" s="222">
        <f t="shared" si="1438"/>
        <v>0</v>
      </c>
      <c r="BV616" s="222">
        <f t="shared" si="1439"/>
        <v>0</v>
      </c>
      <c r="BW616" s="222">
        <f t="shared" si="1440"/>
        <v>0</v>
      </c>
      <c r="BX616" s="222">
        <f t="shared" si="1441"/>
        <v>0</v>
      </c>
      <c r="BY616" s="222">
        <f t="shared" si="1442"/>
        <v>0</v>
      </c>
      <c r="BZ616" s="222">
        <f t="shared" si="1443"/>
        <v>0</v>
      </c>
      <c r="CA616" s="222">
        <f t="shared" si="1444"/>
        <v>0</v>
      </c>
      <c r="CB616" s="222">
        <f t="shared" si="1445"/>
        <v>0</v>
      </c>
      <c r="CC616" s="222">
        <f t="shared" si="1446"/>
        <v>0</v>
      </c>
      <c r="CD616" s="222">
        <f t="shared" si="1447"/>
        <v>0</v>
      </c>
      <c r="CE616" s="222">
        <f t="shared" si="1448"/>
        <v>0</v>
      </c>
      <c r="CF616" s="222">
        <f t="shared" si="1449"/>
        <v>0</v>
      </c>
      <c r="CG616" s="222">
        <f t="shared" si="1450"/>
        <v>0</v>
      </c>
      <c r="CH616" s="222">
        <f t="shared" si="1451"/>
        <v>0</v>
      </c>
      <c r="CI616" s="222">
        <f t="shared" si="1452"/>
        <v>0</v>
      </c>
      <c r="CJ616" s="222">
        <f t="shared" si="1453"/>
        <v>0</v>
      </c>
      <c r="CK616" s="222">
        <f t="shared" si="1454"/>
        <v>0</v>
      </c>
      <c r="CL616" s="222">
        <f t="shared" si="1455"/>
        <v>0</v>
      </c>
      <c r="CM616" s="222">
        <f t="shared" si="1456"/>
        <v>0</v>
      </c>
      <c r="CN616" s="222">
        <f t="shared" si="1457"/>
        <v>0</v>
      </c>
      <c r="CO616" s="222">
        <f t="shared" si="1458"/>
        <v>0</v>
      </c>
      <c r="CP616" s="222">
        <f t="shared" si="1459"/>
        <v>0</v>
      </c>
      <c r="CQ616" s="222">
        <f t="shared" si="1460"/>
        <v>0</v>
      </c>
      <c r="CR616" s="222">
        <f t="shared" si="1461"/>
        <v>0</v>
      </c>
      <c r="CS616" s="222">
        <f t="shared" si="1462"/>
        <v>0</v>
      </c>
      <c r="CT616" s="222">
        <f t="shared" si="1463"/>
        <v>0</v>
      </c>
      <c r="CU616" s="222">
        <f t="shared" si="1464"/>
        <v>0</v>
      </c>
      <c r="CV616" s="222">
        <f t="shared" si="1465"/>
        <v>0</v>
      </c>
      <c r="CW616" s="222">
        <f t="shared" si="1466"/>
        <v>0</v>
      </c>
      <c r="CX616" s="222">
        <f t="shared" si="1467"/>
        <v>0</v>
      </c>
      <c r="CY616" s="222">
        <f t="shared" si="1468"/>
        <v>0</v>
      </c>
      <c r="CZ616" s="222">
        <f t="shared" si="1469"/>
        <v>0</v>
      </c>
      <c r="DA616" s="222">
        <f t="shared" si="1470"/>
        <v>0</v>
      </c>
      <c r="DB616" s="222">
        <f t="shared" si="1471"/>
        <v>0</v>
      </c>
      <c r="DC616" s="222">
        <f t="shared" si="1472"/>
        <v>0</v>
      </c>
      <c r="DD616" s="222">
        <f t="shared" si="1473"/>
        <v>0</v>
      </c>
      <c r="DE616" s="222">
        <f t="shared" si="1474"/>
        <v>0</v>
      </c>
      <c r="DF616" s="222">
        <f t="shared" si="1475"/>
        <v>0</v>
      </c>
      <c r="DG616" s="222">
        <f t="shared" si="1476"/>
        <v>0</v>
      </c>
      <c r="DH616" s="222">
        <f t="shared" si="1477"/>
        <v>0</v>
      </c>
      <c r="DI616" s="222">
        <f t="shared" si="1478"/>
        <v>0</v>
      </c>
      <c r="DJ616" s="222">
        <f t="shared" si="1479"/>
        <v>0</v>
      </c>
      <c r="DK616" s="222">
        <f t="shared" si="1480"/>
        <v>0</v>
      </c>
      <c r="DL616" s="222">
        <f t="shared" si="1481"/>
        <v>0</v>
      </c>
      <c r="DM616" s="222">
        <f t="shared" si="1482"/>
        <v>0</v>
      </c>
      <c r="DN616" s="222">
        <f t="shared" si="1483"/>
        <v>0</v>
      </c>
      <c r="DO616" s="222">
        <f t="shared" si="1484"/>
        <v>0</v>
      </c>
      <c r="DP616" s="222">
        <f t="shared" si="1485"/>
        <v>0</v>
      </c>
      <c r="DQ616" s="222">
        <f t="shared" si="1486"/>
        <v>0</v>
      </c>
      <c r="DR616" s="222">
        <f t="shared" si="1487"/>
        <v>0</v>
      </c>
      <c r="DS616" s="222">
        <f t="shared" si="1488"/>
        <v>0</v>
      </c>
      <c r="DT616" s="222">
        <f t="shared" si="1489"/>
        <v>0</v>
      </c>
      <c r="DU616" s="222">
        <f t="shared" si="1490"/>
        <v>0</v>
      </c>
      <c r="DV616" s="222">
        <f t="shared" si="1491"/>
        <v>0</v>
      </c>
      <c r="DW616" s="222">
        <f t="shared" si="1492"/>
        <v>0</v>
      </c>
      <c r="DX616" s="222">
        <f t="shared" si="1493"/>
        <v>0</v>
      </c>
      <c r="DY616" s="222">
        <f t="shared" si="1494"/>
        <v>0</v>
      </c>
      <c r="DZ616" s="222">
        <f t="shared" si="1495"/>
        <v>0</v>
      </c>
      <c r="EA616" s="222">
        <f t="shared" si="1496"/>
        <v>0</v>
      </c>
      <c r="EB616" s="222">
        <f t="shared" si="1497"/>
        <v>0</v>
      </c>
      <c r="EC616" s="222">
        <f t="shared" si="1498"/>
        <v>0</v>
      </c>
      <c r="ED616" s="222">
        <f t="shared" si="1499"/>
        <v>0</v>
      </c>
      <c r="EE616" s="222">
        <f t="shared" si="1500"/>
        <v>0</v>
      </c>
      <c r="EF616" s="222">
        <f t="shared" si="1501"/>
        <v>0</v>
      </c>
      <c r="EG616" s="222">
        <f t="shared" si="1502"/>
        <v>0</v>
      </c>
      <c r="EH616" s="222">
        <f t="shared" si="1503"/>
        <v>0</v>
      </c>
      <c r="EI616" s="222">
        <f t="shared" si="1504"/>
        <v>0</v>
      </c>
      <c r="EJ616" s="222">
        <f t="shared" si="1505"/>
        <v>0</v>
      </c>
      <c r="EK616" s="222">
        <f t="shared" si="1506"/>
        <v>0</v>
      </c>
      <c r="EL616" s="222">
        <f t="shared" si="1507"/>
        <v>0</v>
      </c>
      <c r="EM616" s="222">
        <f t="shared" si="1508"/>
        <v>0</v>
      </c>
      <c r="EN616" s="222">
        <f t="shared" si="1509"/>
        <v>0</v>
      </c>
      <c r="EO616" s="222">
        <f t="shared" si="1510"/>
        <v>0</v>
      </c>
      <c r="EP616" s="222">
        <f t="shared" si="1511"/>
        <v>0</v>
      </c>
      <c r="EQ616" s="222">
        <f t="shared" si="1512"/>
        <v>0</v>
      </c>
      <c r="ER616" s="222">
        <f t="shared" si="1513"/>
        <v>0</v>
      </c>
      <c r="ES616" s="222">
        <f t="shared" si="1514"/>
        <v>0</v>
      </c>
      <c r="ET616" s="222">
        <f t="shared" si="1515"/>
        <v>0</v>
      </c>
      <c r="EU616" s="222">
        <f t="shared" si="1516"/>
        <v>0</v>
      </c>
      <c r="EV616" s="222">
        <f t="shared" si="1517"/>
        <v>0</v>
      </c>
      <c r="EW616" s="222">
        <f t="shared" si="1518"/>
        <v>0</v>
      </c>
      <c r="EX616" s="222">
        <f t="shared" si="1519"/>
        <v>0</v>
      </c>
      <c r="EY616" s="222">
        <f t="shared" si="1520"/>
        <v>0</v>
      </c>
      <c r="EZ616" s="222">
        <f t="shared" si="1521"/>
        <v>0</v>
      </c>
      <c r="FA616" s="222">
        <f t="shared" si="1522"/>
        <v>0</v>
      </c>
      <c r="FB616" s="222">
        <f t="shared" si="1523"/>
        <v>0</v>
      </c>
      <c r="FC616" s="222">
        <f t="shared" si="1524"/>
        <v>0</v>
      </c>
      <c r="FD616" s="222">
        <f t="shared" si="1525"/>
        <v>0</v>
      </c>
      <c r="FE616" s="222">
        <f t="shared" si="1526"/>
        <v>0</v>
      </c>
      <c r="FF616" s="222">
        <f t="shared" si="1527"/>
        <v>0</v>
      </c>
      <c r="FG616" s="222">
        <f t="shared" si="1528"/>
        <v>0</v>
      </c>
      <c r="FH616" s="222">
        <f t="shared" si="1529"/>
        <v>0</v>
      </c>
      <c r="FI616" s="222">
        <f t="shared" si="1530"/>
        <v>0</v>
      </c>
      <c r="FJ616" s="222">
        <f t="shared" si="1531"/>
        <v>0</v>
      </c>
      <c r="FK616" s="222">
        <f t="shared" si="1532"/>
        <v>0</v>
      </c>
      <c r="FL616" s="222">
        <f t="shared" si="1533"/>
        <v>0</v>
      </c>
      <c r="FM616" s="222">
        <f t="shared" si="1534"/>
        <v>0</v>
      </c>
      <c r="FN616" s="222">
        <f t="shared" si="1535"/>
        <v>0</v>
      </c>
      <c r="FO616" s="222">
        <f t="shared" si="1536"/>
        <v>0</v>
      </c>
      <c r="FP616" s="222">
        <f t="shared" si="1537"/>
        <v>0</v>
      </c>
      <c r="FQ616" s="222">
        <f t="shared" si="1538"/>
        <v>0</v>
      </c>
      <c r="FR616" s="222">
        <f t="shared" si="1539"/>
        <v>0</v>
      </c>
      <c r="FS616" s="222">
        <f t="shared" si="1540"/>
        <v>0</v>
      </c>
      <c r="FT616" s="222">
        <f t="shared" si="1541"/>
        <v>0</v>
      </c>
      <c r="FU616" s="222">
        <f t="shared" si="1542"/>
        <v>0</v>
      </c>
      <c r="FV616" s="222">
        <f t="shared" si="1543"/>
        <v>0</v>
      </c>
      <c r="FW616" s="222">
        <f t="shared" si="1544"/>
        <v>0</v>
      </c>
      <c r="FX616" s="222">
        <f t="shared" si="1545"/>
        <v>0</v>
      </c>
      <c r="FY616" s="222">
        <f t="shared" si="1546"/>
        <v>0</v>
      </c>
      <c r="FZ616" s="222">
        <f t="shared" si="1547"/>
        <v>0</v>
      </c>
      <c r="GA616" s="222">
        <f t="shared" si="1548"/>
        <v>0</v>
      </c>
      <c r="GB616" s="222">
        <f t="shared" si="1549"/>
        <v>0</v>
      </c>
      <c r="GC616" s="222">
        <f t="shared" si="1550"/>
        <v>0</v>
      </c>
      <c r="GD616" s="222">
        <f t="shared" si="1551"/>
        <v>0</v>
      </c>
      <c r="GE616" s="222">
        <f t="shared" si="1552"/>
        <v>0</v>
      </c>
      <c r="GF616" s="222">
        <f t="shared" si="1553"/>
        <v>0</v>
      </c>
      <c r="GG616" s="222">
        <f t="shared" si="1554"/>
        <v>0</v>
      </c>
      <c r="GH616" s="222">
        <f t="shared" si="1555"/>
        <v>0</v>
      </c>
      <c r="GI616" s="222">
        <f t="shared" si="1556"/>
        <v>0</v>
      </c>
      <c r="GJ616" s="222">
        <f t="shared" si="1557"/>
        <v>0</v>
      </c>
      <c r="GK616" s="222">
        <f t="shared" si="1558"/>
        <v>0</v>
      </c>
      <c r="GL616" s="222">
        <f t="shared" si="1559"/>
        <v>0</v>
      </c>
      <c r="GM616" s="222">
        <f t="shared" si="1560"/>
        <v>0</v>
      </c>
      <c r="GN616" s="222">
        <f t="shared" si="1561"/>
        <v>0</v>
      </c>
      <c r="GO616" s="222">
        <f t="shared" si="1562"/>
        <v>0</v>
      </c>
      <c r="GP616" s="222">
        <f t="shared" si="1563"/>
        <v>0</v>
      </c>
      <c r="GQ616" s="222">
        <f t="shared" si="1564"/>
        <v>0</v>
      </c>
      <c r="GR616" s="222">
        <f t="shared" si="1565"/>
        <v>0</v>
      </c>
      <c r="GS616" s="222">
        <f t="shared" si="1566"/>
        <v>0</v>
      </c>
      <c r="GT616" s="222">
        <f t="shared" si="1567"/>
        <v>0</v>
      </c>
      <c r="GU616" s="222">
        <f t="shared" si="1568"/>
        <v>0</v>
      </c>
      <c r="GV616" s="222">
        <f t="shared" si="1569"/>
        <v>0</v>
      </c>
      <c r="GW616" s="222">
        <f t="shared" si="1570"/>
        <v>0</v>
      </c>
      <c r="GX616" s="222">
        <f t="shared" si="1571"/>
        <v>0</v>
      </c>
      <c r="GY616" s="222">
        <f t="shared" si="1572"/>
        <v>0</v>
      </c>
      <c r="GZ616" s="222">
        <f t="shared" si="1573"/>
        <v>0</v>
      </c>
      <c r="HA616" s="222">
        <f t="shared" si="1574"/>
        <v>0</v>
      </c>
      <c r="HB616" s="222">
        <f t="shared" si="1575"/>
        <v>0</v>
      </c>
      <c r="HC616" s="222">
        <f t="shared" si="1576"/>
        <v>0</v>
      </c>
      <c r="HD616" s="222">
        <f t="shared" si="1577"/>
        <v>0</v>
      </c>
      <c r="HE616" s="222">
        <f t="shared" si="1578"/>
        <v>0</v>
      </c>
      <c r="HF616" s="222">
        <f t="shared" si="1579"/>
        <v>0</v>
      </c>
      <c r="HG616" s="222">
        <f t="shared" si="1580"/>
        <v>0</v>
      </c>
      <c r="HH616" s="222">
        <f t="shared" si="1581"/>
        <v>0</v>
      </c>
      <c r="HI616" s="222">
        <f t="shared" si="1582"/>
        <v>0</v>
      </c>
      <c r="HJ616" s="222">
        <f t="shared" si="1583"/>
        <v>0</v>
      </c>
      <c r="HK616" s="222">
        <f t="shared" si="1584"/>
        <v>0</v>
      </c>
      <c r="HL616" s="222">
        <f t="shared" si="1585"/>
        <v>0</v>
      </c>
      <c r="HM616" s="222">
        <f t="shared" si="1586"/>
        <v>0</v>
      </c>
      <c r="HN616" s="222">
        <f t="shared" si="1587"/>
        <v>0</v>
      </c>
      <c r="HO616" s="222">
        <f t="shared" si="1588"/>
        <v>0</v>
      </c>
      <c r="HP616" s="222">
        <f t="shared" si="1589"/>
        <v>0</v>
      </c>
      <c r="HQ616" s="222">
        <f t="shared" si="1590"/>
        <v>0</v>
      </c>
      <c r="HR616" s="222">
        <f t="shared" si="1591"/>
        <v>0</v>
      </c>
      <c r="HS616" s="222">
        <f t="shared" si="1592"/>
        <v>0</v>
      </c>
      <c r="HT616" s="222">
        <f t="shared" si="1593"/>
        <v>0</v>
      </c>
      <c r="HU616" s="222">
        <f t="shared" si="1594"/>
        <v>0</v>
      </c>
      <c r="HV616" s="222">
        <f t="shared" si="1595"/>
        <v>0</v>
      </c>
      <c r="HW616" s="222">
        <f t="shared" si="1596"/>
        <v>0</v>
      </c>
      <c r="HX616" s="222">
        <f t="shared" si="1597"/>
        <v>0</v>
      </c>
      <c r="HY616" s="222">
        <f t="shared" si="1598"/>
        <v>0</v>
      </c>
      <c r="HZ616" s="222">
        <f t="shared" si="1599"/>
        <v>0</v>
      </c>
      <c r="IA616" s="222">
        <f t="shared" si="1600"/>
        <v>0</v>
      </c>
      <c r="IB616" s="222">
        <f t="shared" si="1601"/>
        <v>0</v>
      </c>
      <c r="IC616" s="222">
        <f t="shared" si="1602"/>
        <v>0</v>
      </c>
      <c r="ID616" s="222">
        <f t="shared" si="1603"/>
        <v>0</v>
      </c>
      <c r="IE616" s="222">
        <f t="shared" si="1604"/>
        <v>0</v>
      </c>
      <c r="IF616" s="222">
        <f t="shared" si="1605"/>
        <v>0</v>
      </c>
      <c r="IG616" s="222">
        <f t="shared" si="1606"/>
        <v>0</v>
      </c>
      <c r="IH616" s="222">
        <f t="shared" si="1607"/>
        <v>0</v>
      </c>
      <c r="II616" s="222">
        <f t="shared" si="1608"/>
        <v>0</v>
      </c>
      <c r="IJ616" s="222">
        <f t="shared" si="1609"/>
        <v>0</v>
      </c>
      <c r="IK616" s="222">
        <f t="shared" si="1610"/>
        <v>0</v>
      </c>
      <c r="IL616" s="222">
        <f t="shared" si="1611"/>
        <v>0</v>
      </c>
      <c r="IM616" s="222">
        <f t="shared" si="1612"/>
        <v>0</v>
      </c>
      <c r="IN616" s="222">
        <f t="shared" si="1613"/>
        <v>0</v>
      </c>
      <c r="IO616" s="222">
        <f t="shared" si="1614"/>
        <v>0</v>
      </c>
      <c r="IP616" s="222">
        <f t="shared" si="1615"/>
        <v>0</v>
      </c>
      <c r="IQ616" s="222">
        <f t="shared" si="1616"/>
        <v>0</v>
      </c>
      <c r="IR616" s="222">
        <f t="shared" si="1617"/>
        <v>0</v>
      </c>
      <c r="IS616" s="222">
        <f t="shared" si="1618"/>
        <v>0</v>
      </c>
      <c r="IT616" s="222">
        <f t="shared" si="1619"/>
        <v>0</v>
      </c>
      <c r="IU616" s="222">
        <f t="shared" si="1620"/>
        <v>0</v>
      </c>
      <c r="IV616" s="222">
        <f t="shared" si="1621"/>
        <v>0</v>
      </c>
      <c r="IW616" s="222">
        <f t="shared" si="1622"/>
        <v>0</v>
      </c>
      <c r="IX616" s="222">
        <f t="shared" si="1623"/>
        <v>0</v>
      </c>
      <c r="IY616" s="222">
        <f t="shared" si="1624"/>
        <v>0</v>
      </c>
      <c r="IZ616" s="222">
        <f t="shared" si="1625"/>
        <v>0</v>
      </c>
      <c r="JA616" s="222">
        <f t="shared" si="1626"/>
        <v>0</v>
      </c>
      <c r="JB616" s="222">
        <f t="shared" si="1627"/>
        <v>0</v>
      </c>
    </row>
    <row r="617" spans="1:262" s="223" customFormat="1">
      <c r="B617" s="228">
        <v>256</v>
      </c>
      <c r="C617" s="227">
        <f t="shared" si="1628"/>
        <v>4.9999999999999793E-3</v>
      </c>
      <c r="D617" s="226">
        <f t="shared" ca="1" si="1371"/>
        <v>24.073205267155643</v>
      </c>
      <c r="E617" s="225">
        <f ca="1">JB361</f>
        <v>7.3205267155643114E-2</v>
      </c>
      <c r="F617" s="224">
        <v>256</v>
      </c>
    </row>
    <row r="619" spans="1:262">
      <c r="J619" s="222">
        <f>B626</f>
        <v>1</v>
      </c>
      <c r="N619" s="295" t="s">
        <v>888</v>
      </c>
      <c r="O619" s="295" t="s">
        <v>889</v>
      </c>
    </row>
    <row r="620" spans="1:262">
      <c r="K620" s="222">
        <f>Nt_input</f>
        <v>64</v>
      </c>
      <c r="N620" s="295" t="s">
        <v>780</v>
      </c>
      <c r="O620" s="295" t="s">
        <v>780</v>
      </c>
      <c r="P620" s="222">
        <f>PI()</f>
        <v>3.1415926535897931</v>
      </c>
    </row>
    <row r="624" spans="1:262">
      <c r="A624" s="267" t="s">
        <v>890</v>
      </c>
      <c r="B624" s="266" t="s">
        <v>891</v>
      </c>
      <c r="C624" s="264" t="s">
        <v>810</v>
      </c>
      <c r="D624" s="265" t="s">
        <v>811</v>
      </c>
      <c r="E624" s="264" t="s">
        <v>812</v>
      </c>
      <c r="F624" s="246" t="s">
        <v>813</v>
      </c>
      <c r="G624" s="246" t="s">
        <v>814</v>
      </c>
      <c r="H624" s="246" t="s">
        <v>892</v>
      </c>
      <c r="I624" s="246" t="s">
        <v>893</v>
      </c>
      <c r="J624" s="264" t="s">
        <v>817</v>
      </c>
      <c r="K624" s="264" t="s">
        <v>894</v>
      </c>
      <c r="L624" s="176"/>
      <c r="M624" s="246" t="s">
        <v>895</v>
      </c>
      <c r="N624" s="246" t="s">
        <v>896</v>
      </c>
      <c r="O624" s="260" t="s">
        <v>820</v>
      </c>
      <c r="P624" s="260" t="s">
        <v>821</v>
      </c>
      <c r="Q624" s="261" t="s">
        <v>822</v>
      </c>
      <c r="R624" s="260" t="s">
        <v>823</v>
      </c>
      <c r="S624" s="261" t="s">
        <v>824</v>
      </c>
      <c r="T624" s="260" t="s">
        <v>825</v>
      </c>
      <c r="U624" s="260" t="s">
        <v>826</v>
      </c>
      <c r="V624" s="261" t="s">
        <v>827</v>
      </c>
      <c r="W624" s="261" t="s">
        <v>828</v>
      </c>
      <c r="X624" s="261" t="s">
        <v>829</v>
      </c>
      <c r="Y624" s="260" t="s">
        <v>830</v>
      </c>
      <c r="Z624" s="260" t="s">
        <v>831</v>
      </c>
      <c r="AA624" s="261" t="s">
        <v>832</v>
      </c>
      <c r="AB624" s="260" t="s">
        <v>833</v>
      </c>
      <c r="AC624" s="261" t="s">
        <v>834</v>
      </c>
      <c r="AD624" s="260" t="s">
        <v>835</v>
      </c>
      <c r="AE624" s="260" t="s">
        <v>836</v>
      </c>
      <c r="AF624" s="261" t="s">
        <v>837</v>
      </c>
      <c r="AG624" s="261" t="s">
        <v>838</v>
      </c>
      <c r="AH624" s="261" t="s">
        <v>839</v>
      </c>
      <c r="AI624" s="260" t="s">
        <v>840</v>
      </c>
      <c r="AJ624" s="260" t="s">
        <v>841</v>
      </c>
      <c r="AK624" s="261" t="s">
        <v>842</v>
      </c>
      <c r="AL624" s="260" t="s">
        <v>843</v>
      </c>
      <c r="AM624" s="261" t="s">
        <v>844</v>
      </c>
      <c r="AN624" s="260" t="s">
        <v>845</v>
      </c>
      <c r="AO624" s="260" t="s">
        <v>846</v>
      </c>
      <c r="AP624" s="261" t="s">
        <v>847</v>
      </c>
      <c r="AQ624" s="261" t="s">
        <v>848</v>
      </c>
      <c r="AR624" s="261" t="s">
        <v>849</v>
      </c>
      <c r="AS624" s="260" t="s">
        <v>850</v>
      </c>
      <c r="AT624" s="260" t="s">
        <v>851</v>
      </c>
      <c r="AU624" s="261" t="s">
        <v>852</v>
      </c>
      <c r="AV624" s="324" t="s">
        <v>853</v>
      </c>
      <c r="AW624" s="261" t="s">
        <v>854</v>
      </c>
      <c r="AX624" s="260" t="s">
        <v>855</v>
      </c>
      <c r="AY624" s="260" t="s">
        <v>856</v>
      </c>
      <c r="AZ624" s="261" t="s">
        <v>857</v>
      </c>
      <c r="BA624" s="261" t="s">
        <v>858</v>
      </c>
      <c r="BB624" s="261" t="s">
        <v>859</v>
      </c>
      <c r="BC624" s="260" t="s">
        <v>860</v>
      </c>
      <c r="BD624" s="260" t="s">
        <v>861</v>
      </c>
      <c r="BE624" s="261" t="s">
        <v>862</v>
      </c>
      <c r="BF624" s="260" t="s">
        <v>863</v>
      </c>
      <c r="BG624" s="261" t="s">
        <v>864</v>
      </c>
      <c r="BH624" s="260" t="s">
        <v>865</v>
      </c>
      <c r="BI624" s="260" t="s">
        <v>866</v>
      </c>
      <c r="BJ624" s="261" t="s">
        <v>867</v>
      </c>
      <c r="BK624" s="261" t="s">
        <v>868</v>
      </c>
      <c r="BL624" s="261" t="s">
        <v>869</v>
      </c>
      <c r="BM624" s="325"/>
      <c r="BN624" s="325"/>
      <c r="BO624" s="326"/>
      <c r="BP624" s="325"/>
      <c r="BQ624" s="326"/>
      <c r="BR624" s="325"/>
      <c r="BS624" s="325"/>
      <c r="BT624" s="326"/>
      <c r="BU624" s="326"/>
      <c r="BV624" s="326"/>
      <c r="BW624" s="260"/>
      <c r="BX624" s="260"/>
      <c r="BY624" s="261"/>
      <c r="BZ624" s="260"/>
    </row>
    <row r="625" spans="1:86" s="327" customFormat="1" ht="46.5" customHeight="1">
      <c r="A625" s="327">
        <v>0</v>
      </c>
      <c r="B625" s="328">
        <v>0</v>
      </c>
      <c r="C625" s="328">
        <v>0</v>
      </c>
      <c r="D625" s="328">
        <v>0</v>
      </c>
      <c r="N625" s="329">
        <v>0</v>
      </c>
      <c r="O625" s="330" t="str">
        <f t="shared" ref="O625:BL625" si="1629">IMSUM(O626:O689)</f>
        <v>2.54514725267496E-13-160i</v>
      </c>
      <c r="P625" s="330" t="str">
        <f t="shared" si="1629"/>
        <v>-9.54275720943531E-14-2.76167977375554E-15i</v>
      </c>
      <c r="Q625" s="330" t="str">
        <f t="shared" si="1629"/>
        <v>1.02580704347544E-13-4.44089209850756E-16i</v>
      </c>
      <c r="R625" s="330" t="str">
        <f t="shared" si="1629"/>
        <v>3.0630662936626E-13+2.31481500634353E-14i</v>
      </c>
      <c r="S625" s="330" t="str">
        <f t="shared" si="1629"/>
        <v>1.97060683743144E-13+1.5562273691927E-12i</v>
      </c>
      <c r="T625" s="330" t="str">
        <f t="shared" si="1629"/>
        <v>1.06355462631269E-13+1.774136393351E-13i</v>
      </c>
      <c r="U625" s="330" t="str">
        <f t="shared" si="1629"/>
        <v>4.43698897067969E-15+8.9539486936019E-14i</v>
      </c>
      <c r="V625" s="330" t="str">
        <f t="shared" si="1629"/>
        <v>-3.420081058636E-13-5.8120175339127E-14i</v>
      </c>
      <c r="W625" s="330" t="str">
        <f t="shared" si="1629"/>
        <v>8.3060945274549E-13+5.58220136781528E-13i</v>
      </c>
      <c r="X625" s="330" t="str">
        <f t="shared" si="1629"/>
        <v>-2.38479808817305E-13+2.91933144325184E-13i</v>
      </c>
      <c r="Y625" s="330" t="str">
        <f t="shared" si="1629"/>
        <v>-5.22676520120502E-14-2.96318525272453E-13i</v>
      </c>
      <c r="Z625" s="330" t="str">
        <f t="shared" si="1629"/>
        <v>1.69360619278747E-13-6.19504447740837E-13i</v>
      </c>
      <c r="AA625" s="330" t="str">
        <f t="shared" si="1629"/>
        <v>9.64744777121052E-14-1.29896093881143E-13i</v>
      </c>
      <c r="AB625" s="330" t="str">
        <f t="shared" si="1629"/>
        <v>1.48599448718256E-13+5.72653036101656E-13i</v>
      </c>
      <c r="AC625" s="330" t="str">
        <f t="shared" si="1629"/>
        <v>-8.09669171986105E-14-1.31283872661925E-13i</v>
      </c>
      <c r="AD625" s="330" t="str">
        <f t="shared" si="1629"/>
        <v>-4.42452130157728E-13-2.75890421619287E-14i</v>
      </c>
      <c r="AE625" s="330" t="str">
        <f t="shared" si="1629"/>
        <v>-1.61562169892493E-13+9.02056207507935E-14i</v>
      </c>
      <c r="AF625" s="330" t="str">
        <f t="shared" si="1629"/>
        <v>5.81780717351377E-13+2.34162689238814E-12i</v>
      </c>
      <c r="AG625" s="330" t="str">
        <f t="shared" si="1629"/>
        <v>-1.11250288495346E-12+1.15446541215647E-12i</v>
      </c>
      <c r="AH625" s="330" t="str">
        <f t="shared" si="1629"/>
        <v>-2.28040199570789E-12+6.54976073377607E-13i</v>
      </c>
      <c r="AI625" s="330" t="str">
        <f t="shared" si="1629"/>
        <v>6.04801929024457E-12+4.88531437525808E-12i</v>
      </c>
      <c r="AJ625" s="330" t="str">
        <f t="shared" si="1629"/>
        <v>1.21510006917402E-13-1.37223565843671E-13i</v>
      </c>
      <c r="AK625" s="330" t="str">
        <f t="shared" si="1629"/>
        <v>-1.88575283860404E-13-1.09278697202342E-11i</v>
      </c>
      <c r="AL625" s="330" t="str">
        <f t="shared" si="1629"/>
        <v>5.18290575388103E-12+2.95907742753343E-12i</v>
      </c>
      <c r="AM625" s="330" t="str">
        <f t="shared" si="1629"/>
        <v>7.24527642742556E-13+1.00214281317789E-12i</v>
      </c>
      <c r="AN625" s="330" t="str">
        <f t="shared" si="1629"/>
        <v>-5.63516290921773E-12+4.50639525695351E-12i</v>
      </c>
      <c r="AO625" s="330" t="str">
        <f t="shared" si="1629"/>
        <v>2.3380147644303E-12-3.64100416483382E-12i</v>
      </c>
      <c r="AP625" s="330" t="str">
        <f t="shared" si="1629"/>
        <v>2.40257423331225E-12-8.15042477952936E-13i</v>
      </c>
      <c r="AQ625" s="330" t="str">
        <f t="shared" si="1629"/>
        <v>2.41528628694421E-12+3.23019389014689E-12i</v>
      </c>
      <c r="AR625" s="330" t="str">
        <f t="shared" si="1629"/>
        <v>-7.18595755816454E-13-1.97543370550336E-12i</v>
      </c>
      <c r="AS625" s="330" t="str">
        <f t="shared" si="1629"/>
        <v>1.37450771250935E-12+2.86017737272104E-12i</v>
      </c>
      <c r="AT625" s="330" t="str">
        <f t="shared" si="1629"/>
        <v>2.87508732099706E-14-1.42868852501662E-12i</v>
      </c>
      <c r="AU625" s="330" t="str">
        <f t="shared" si="1629"/>
        <v>-1.65058561436837E-11+9.39096023167002E-13i</v>
      </c>
      <c r="AV625" s="330" t="str">
        <f t="shared" si="1629"/>
        <v>3.81710938898716E-12+4.16564005512043E-12i</v>
      </c>
      <c r="AW625" s="330" t="str">
        <f t="shared" si="1629"/>
        <v>3.88539027340595E-14+4.02428090850996E-13i</v>
      </c>
      <c r="AX625" s="330" t="str">
        <f t="shared" si="1629"/>
        <v>4.03254816691567E-12-2.19854690008958E-12i</v>
      </c>
      <c r="AY625" s="330" t="str">
        <f t="shared" si="1629"/>
        <v>-6.8645683755364E-12-1.96107019512227E-12i</v>
      </c>
      <c r="AZ625" s="330" t="str">
        <f t="shared" si="1629"/>
        <v>-2.32025900229194E-12+8.24451618086646E-13i</v>
      </c>
      <c r="BA625" s="330" t="str">
        <f t="shared" si="1629"/>
        <v>-1.12055200188199E-12-2.92960100622963E-12i</v>
      </c>
      <c r="BB625" s="330" t="str">
        <f t="shared" si="1629"/>
        <v>2.01599457613777E-12+7.49955653134301E-13i</v>
      </c>
      <c r="BC625" s="330" t="str">
        <f t="shared" si="1629"/>
        <v>1.48980437361668E-12-1.17289511436525E-12i</v>
      </c>
      <c r="BD625" s="330" t="str">
        <f t="shared" si="1629"/>
        <v>-2.5324226222978E-12-1.88543625156968E-12i</v>
      </c>
      <c r="BE625" s="330" t="str">
        <f t="shared" si="1629"/>
        <v>1.52197308575519E-12+1.59794399934299E-12i</v>
      </c>
      <c r="BF625" s="330" t="str">
        <f t="shared" si="1629"/>
        <v>-3.87888072356235E-13+2.66603406018362E-12i</v>
      </c>
      <c r="BG625" s="330" t="str">
        <f t="shared" si="1629"/>
        <v>-6.21605935127723E-12-5.19145837429846E-12i</v>
      </c>
      <c r="BH625" s="330" t="str">
        <f t="shared" si="1629"/>
        <v>-5.93320965275312E-13+3.91364718410614E-12i</v>
      </c>
      <c r="BI625" s="330" t="str">
        <f t="shared" si="1629"/>
        <v>-2.24345281935046E-13-2.55512278002357E-12i</v>
      </c>
      <c r="BJ625" s="330" t="str">
        <f t="shared" si="1629"/>
        <v>-4.27923930483146E-12+2.21506146758088E-12i</v>
      </c>
      <c r="BK625" s="330" t="str">
        <f t="shared" si="1629"/>
        <v>4.28755945677817E-12-2.27712293465743E-12i</v>
      </c>
      <c r="BL625" s="330" t="str">
        <f t="shared" si="1629"/>
        <v>2.35594486627799E-12+3.02707858779173E-12i</v>
      </c>
      <c r="BM625" s="331"/>
      <c r="BN625" s="331"/>
      <c r="BO625" s="331"/>
      <c r="BP625" s="331"/>
      <c r="BQ625" s="331"/>
      <c r="BR625" s="331"/>
      <c r="BS625" s="331"/>
      <c r="BT625" s="331"/>
      <c r="BU625" s="331"/>
      <c r="BV625" s="331"/>
      <c r="BW625" s="330"/>
      <c r="BX625" s="330"/>
      <c r="BY625" s="330"/>
      <c r="BZ625" s="330"/>
    </row>
    <row r="626" spans="1:86">
      <c r="A626" s="227">
        <f t="shared" ref="A626:A657" si="1630">A625+Div_Nt_input</f>
        <v>3.1250000000000001E-4</v>
      </c>
      <c r="B626" s="228">
        <v>1</v>
      </c>
      <c r="C626" s="228">
        <f t="shared" ref="C626:C657" si="1631">C625+Fline</f>
        <v>50</v>
      </c>
      <c r="D626" s="228">
        <f>2*PI()*C626</f>
        <v>314.15926535897933</v>
      </c>
      <c r="E626" s="227" t="str">
        <f>COMPLEX(0,D626)</f>
        <v>314.159265358979i</v>
      </c>
      <c r="F626" s="227" t="str">
        <f t="shared" ref="F626:F657" si="1632">IF(freq_ratio2&gt;1,IMPRODUCT(Kth_2/(2/rload2-Kfeed2/Gdc_ccm2),IMDIV(COMPLEX(1,Rc_2*Coutput2*microF2*miliOhm2*D626),IMSUM(1,IMPRODUCT(E626,1/omega1_2),IMPRODUCT(E626,E626,1/omega2_2),IMPRODUCT(E626,E626,E626,1/omega3_2)))),IMPRODUCT(Kth_2/(2/rload2-Kfeed2/Gdc_dcm2),(IMDIV(COMPLEX(1,Rc_2*Coutput2*microF2*miliOhm2*D626),IMSUM(1,IMDIV(E626,omegat2),IMDIV(IMPRODUCT(E626,E626),omegapole0^2*(1-2*Gdc_dcm2/(Kfeed2*rload2))))))))</f>
        <v>5.66844607205939-0.829959441590618i</v>
      </c>
      <c r="G626" s="227" t="str">
        <f t="shared" ref="G626:G657" si="1633">IMPRODUCT(IMPRODUCT(-currentransferratio2*RFB_2/(Rfeedforward2),IMDIV(COMPLEX(1,(Rfeedforward2*kiliOhm2+q_Rz_Cz_2*Rzero2)*q_Rz_Cz_2*Czero2*nanoF2*D626),IMPRODUCT(COMPLEX(1,q_Rz_Cz_2*Rzero2*Czero2*nanoF2*D626),COMPLEX(1,D626/(2*PI()*F_roll2*kilihertz2))))),IMSUM(feedtype2,IMDIV(COMPLEX(1,Rvolt2*Cvolt2*nanoF2*kiliOhm2*D626),IMPRODUCT(Rupper2*kiliOhm2*(Cvolt2*nanoF2+Cforward2*picoF2),COMPLEX(1,Rvolt2*Cvolt2*Cforward2*picoF2*nanoF2*kiliOhm2*D626/(Cvolt2*nanoF2+Cforward2*picoF2)),E626))))</f>
        <v>-0.248920276596515+0.530053390967844i</v>
      </c>
      <c r="H626" s="227" t="str">
        <f t="shared" ref="H626:H657" si="1634">IF(freq_ratio2&gt;1,IMPRODUCT(I35,IMDIV((IMPRODUCT(COMPLEX(1,Rc_2*Coutput2*microF2*miliOhm2*D626),COMPLEX(1,(effectiveL2*Requiv2*Kfeed2*0.5*Metccm2)*D626/(ratio2*(Xequiv2^2+Requiv2^2)*(Kfeed2*Metccm2*0.5/ratio2-Kinput2*Gdc_ccm2))))),IMSUM(1,IMPRODUCT(E626,1/omega1_2),IMPRODUCT(E626,E626,1/omega2_2),IMPRODUCT(E626,E626,E626,1/omega3_2)))),IMPRODUCT(I35,(IMDIV(COMPLEX(1,Rc_2*Coutput2*microF2*miliOhm2*D626),IMSUM(1,IMDIV(E626,omegat2),IMDIV(IMPRODUCT(E626,E626),omegapole0^2*(1-2*Gdc_dcm2/(Kfeed2*rload2))))))))</f>
        <v>0.0426912315884503-0.00625074143416757i</v>
      </c>
      <c r="I626" s="227" t="str">
        <f>IMDIV(H626,IMSUM(1,IMPRODUCT(F626,G626,-1)))</f>
        <v>0.00734108941011142+0.00878851572587188i</v>
      </c>
      <c r="J626" s="223" t="str">
        <f>IMPRODUCT(1/Nt_input,O625)</f>
        <v>3.97679258230462E-15-2.5i</v>
      </c>
      <c r="K626" s="246" t="str">
        <f>IMPRODUCT(I626,J626)</f>
        <v>0.0219712893146797-0.0183527235252785i</v>
      </c>
      <c r="L626" s="222">
        <f>20*LOG(IMABS(K626))</f>
        <v>-30.864192383046326</v>
      </c>
      <c r="M626" s="222">
        <f t="shared" ref="M626:M657" si="1635">N626+Vinput2</f>
        <v>450.49008570164779</v>
      </c>
      <c r="N626" s="224">
        <f t="shared" ref="N626:N657" si="1636">0.5*Vinac*SIN(2*PI()*Fline*A626)</f>
        <v>0.49008570164780302</v>
      </c>
      <c r="O626" s="223" t="str">
        <f t="shared" ref="O626:O657" si="1637">IMPRODUCT(N626,IMEXP(COMPLEX(0,-2*PI()*1*B626/Nt_input)))</f>
        <v>0.487725805040321-0.0480367989919239i</v>
      </c>
      <c r="P626" s="332" t="str">
        <f t="shared" ref="P626:P657" si="1638">IMPRODUCT(N626,IMEXP(COMPLEX(0,-2*PI()*2*B626/Nt_input)))</f>
        <v>0.480668842312254-0.0956109773499699i</v>
      </c>
      <c r="Q626" s="223" t="str">
        <f>IMPRODUCT(N626,IMEXP(COMPLEX(0,-2*PI()*3*B626/Nt_input)))</f>
        <v>0.468982775872404-0.142264369729859i</v>
      </c>
      <c r="R626" s="223" t="str">
        <f>IMPRODUCT(N626,IMEXP(COMPLEX(0,-2*PI()*4*B626/Nt_input)))</f>
        <v>0.452780148928838-0.187547678459635i</v>
      </c>
      <c r="S626" s="223" t="str">
        <f>IMPRODUCT(N626,IMEXP(COMPLEX(0,-2*PI()*5*B626/Nt_input)))</f>
        <v>0.432217001636281-0.231024800521853i</v>
      </c>
      <c r="T626" s="223" t="str">
        <f>IMPRODUCT(N626,IMEXP(COMPLEX(0,-2*PI()*6*B626/Nt_input)))</f>
        <v>0.40749136834412-0.272277027464045i</v>
      </c>
      <c r="U626" s="223" t="str">
        <f>IMPRODUCT(N626,IMEXP(COMPLEX(0,-2*PI()*7*B626/Nt_input)))</f>
        <v>0.378841370417363-0.310907077789994i</v>
      </c>
      <c r="V626" s="223" t="str">
        <f>IMPRODUCT(N626,IMEXP(COMPLEX(0,-2*PI()*8*B626/Nt_input)))</f>
        <v>0.346542922997729-0.346542922997728i</v>
      </c>
      <c r="W626" s="223" t="str">
        <f>IMPRODUCT(N626,IMEXP(COMPLEX(0,-2*PI()*9*B626/Nt_input)))</f>
        <v>0.310907077789995-0.378841370417363i</v>
      </c>
      <c r="X626" s="223" t="str">
        <f>IMPRODUCT(N626,IMEXP(COMPLEX(0,-2*PI()*10*B626/Nt_input)))</f>
        <v>0.272277027464046-0.40749136834412i</v>
      </c>
      <c r="Y626" s="223" t="str">
        <f>IMPRODUCT(N626,IMEXP(COMPLEX(0,-2*PI()*11*B626/Nt_input)))</f>
        <v>0.231024800521854-0.432217001636281i</v>
      </c>
      <c r="Z626" s="223" t="str">
        <f>IMPRODUCT(N626,IMEXP(COMPLEX(0,-2*PI()*12*B626/Nt_input)))</f>
        <v>0.187547678459636-0.452780148928838i</v>
      </c>
      <c r="AA626" s="223" t="str">
        <f>IMPRODUCT(N626,IMEXP(COMPLEX(0,-2*PI()*13*B626/Nt_input)))</f>
        <v>0.142264369729861-0.468982775872403i</v>
      </c>
      <c r="AB626" s="223" t="str">
        <f>IMPRODUCT(N626,IMEXP(COMPLEX(0,-2*PI()*14*B626/Nt_input)))</f>
        <v>0.0956109773499724-0.480668842312254i</v>
      </c>
      <c r="AC626" s="223" t="str">
        <f>IMPRODUCT(N626,IMEXP(COMPLEX(0,-2*PI()*15*B626/Nt_input)))</f>
        <v>0.0480367989919217-0.487725805040321i</v>
      </c>
      <c r="AD626" s="223" t="str">
        <f>IMPRODUCT(N626,IMEXP(COMPLEX(0,-2*PI()*16*B626/Nt_input)))</f>
        <v>-1.71111278902136E-15-0.490085701647803i</v>
      </c>
      <c r="AE626" s="223" t="str">
        <f>IMPRODUCT(N626,IMEXP(COMPLEX(0,-2*PI()*17*B626/Nt_input)))</f>
        <v>-0.048036798991925-0.487725805040321i</v>
      </c>
      <c r="AF626" s="223" t="str">
        <f>IMPRODUCT(N626,IMEXP(COMPLEX(0,-2*PI()*18*B626/Nt_input)))</f>
        <v>-0.0956109773499704-0.480668842312254i</v>
      </c>
      <c r="AG626" s="223" t="str">
        <f>IMPRODUCT(N626,IMEXP(COMPLEX(0,-2*PI()*19*B626/Nt_input)))</f>
        <v>-0.14226436972986-0.468982775872404i</v>
      </c>
      <c r="AH626" s="223" t="str">
        <f>IMPRODUCT(N626,IMEXP(COMPLEX(0,-2*PI()*20*B626/Nt_input)))</f>
        <v>-0.187547678459634-0.452780148928838i</v>
      </c>
      <c r="AI626" s="223" t="str">
        <f>IMPRODUCT(N626,IMEXP(COMPLEX(0,-2*PI()*21*B626/Nt_input)))</f>
        <v>-0.231024800521853-0.432217001636282i</v>
      </c>
      <c r="AJ626" s="223" t="str">
        <f>IMPRODUCT(N626,IMEXP(COMPLEX(0,-2*PI()*22*B626/Nt_input)))</f>
        <v>-0.272277027464044-0.40749136834412i</v>
      </c>
      <c r="AK626" s="223" t="str">
        <f>IMPRODUCT(N626,IMEXP(COMPLEX(0,-2*PI()*23*B626/Nt_input)))</f>
        <v>-0.310907077789993-0.378841370417364i</v>
      </c>
      <c r="AL626" s="223" t="str">
        <f>IMPRODUCT(N626,IMEXP(COMPLEX(0,-2*PI()*24*B626/Nt_input)))</f>
        <v>-0.346542922997727-0.34654292299773i</v>
      </c>
      <c r="AM626" s="223" t="str">
        <f>IMPRODUCT(N626,IMEXP(COMPLEX(0,-2*PI()*25*B626/Nt_input)))</f>
        <v>-0.378841370417365-0.310907077789993i</v>
      </c>
      <c r="AN626" s="223" t="str">
        <f>IMPRODUCT(N626,IMEXP(COMPLEX(0,-2*PI()*26*B626/Nt_input)))</f>
        <v>-0.40749136834412-0.272277027464044i</v>
      </c>
      <c r="AO626" s="223" t="str">
        <f>IMPRODUCT(N626,IMEXP(COMPLEX(0,-2*PI()*27*B626/Nt_input)))</f>
        <v>-0.432217001636282-0.231024800521853i</v>
      </c>
      <c r="AP626" s="223" t="str">
        <f>IMPRODUCT(N626,IMEXP(COMPLEX(0,-2*PI()*28*B626/Nt_input)))</f>
        <v>-0.452780148928838-0.187547678459634i</v>
      </c>
      <c r="AQ626" s="223" t="str">
        <f>IMPRODUCT(N626,IMEXP(COMPLEX(0,-2*PI()*29*B626/Nt_input)))</f>
        <v>-0.468982775872404-0.142264369729859i</v>
      </c>
      <c r="AR626" s="223" t="str">
        <f>IMPRODUCT(N626,IMEXP(COMPLEX(0,-2*PI()*30*B626/Nt_input)))</f>
        <v>-0.480668842312254-0.0956109773499704i</v>
      </c>
      <c r="AS626" s="223" t="str">
        <f>IMPRODUCT(N626,IMEXP(COMPLEX(0,-2*PI()*31*B626/Nt_input)))</f>
        <v>-0.487725805040321-0.0480367989919249i</v>
      </c>
      <c r="AT626" s="223" t="str">
        <f>IMPRODUCT(N626,IMEXP(COMPLEX(0,-2*PI()*32*B626/Nt_input)))</f>
        <v>-0.490085701647803-1.58353517803977E-15i</v>
      </c>
      <c r="AU626" s="223" t="str">
        <f>IMPRODUCT(N626,IMEXP(COMPLEX(0,-2*PI()*33*B626/Nt_input)))</f>
        <v>-0.487725805040321+0.0480367989919217i</v>
      </c>
      <c r="AV626" s="223" t="str">
        <f>IMPRODUCT(N626,IMEXP(COMPLEX(0,-2*PI()*34*B626/Nt_input)))</f>
        <v>-0.480668842312254+0.0956109773499724i</v>
      </c>
      <c r="AW626" s="223" t="str">
        <f>IMPRODUCT(N626,IMEXP(COMPLEX(0,-2*PI()*35*B626/Nt_input)))</f>
        <v>-0.468982775872403+0.142264369729861i</v>
      </c>
      <c r="AX626" s="223" t="str">
        <f>IMPRODUCT(N626,IMEXP(COMPLEX(0,-2*PI()*36*B626/Nt_input)))</f>
        <v>-0.452780148928838+0.187547678459636i</v>
      </c>
      <c r="AY626" s="223" t="str">
        <f>IMPRODUCT(N626,IMEXP(COMPLEX(0,-2*PI()*37*B626/Nt_input)))</f>
        <v>-0.432217001636281+0.231024800521854i</v>
      </c>
      <c r="AZ626" s="223" t="str">
        <f>IMPRODUCT(N626,IMEXP(COMPLEX(0,-2*PI()*38*B626/Nt_input)))</f>
        <v>-0.40749136834412+0.272277027464046i</v>
      </c>
      <c r="BA626" s="223" t="str">
        <f>IMPRODUCT(N626,IMEXP(COMPLEX(0,-2*PI()*39*B626/Nt_input)))</f>
        <v>-0.378841370417363+0.310907077789994i</v>
      </c>
      <c r="BB626" s="223" t="str">
        <f>IMPRODUCT(N626,IMEXP(COMPLEX(0,-2*PI()*40*B626/Nt_input)))</f>
        <v>-0.346542922997729+0.346542922997728i</v>
      </c>
      <c r="BC626" s="223" t="str">
        <f>IMPRODUCT(N626,IMEXP(COMPLEX(0,-2*PI()*41*B626/Nt_input)))</f>
        <v>-0.310907077789995+0.378841370417363i</v>
      </c>
      <c r="BD626" s="223" t="str">
        <f>IMPRODUCT(N626,IMEXP(COMPLEX(0,-2*PI()*42*B626/Nt_input)))</f>
        <v>-0.272277027464047+0.407491368344119i</v>
      </c>
      <c r="BE626" s="223" t="str">
        <f>IMPRODUCT(N626,IMEXP(COMPLEX(0,-2*PI()*43*B626/Nt_input)))</f>
        <v>-0.231024800521856+0.43221700163628i</v>
      </c>
      <c r="BF626" s="223" t="str">
        <f>IMPRODUCT(N626,IMEXP(COMPLEX(0,-2*PI()*44*B626/Nt_input)))</f>
        <v>-0.187547678459632+0.452780148928839i</v>
      </c>
      <c r="BG626" s="223" t="str">
        <f>IMPRODUCT(N626,IMEXP(COMPLEX(0,-2*PI()*45*B626/Nt_input)))</f>
        <v>-0.142264369729858+0.468982775872404i</v>
      </c>
      <c r="BH626" s="223" t="str">
        <f>IMPRODUCT(N626,IMEXP(COMPLEX(0,-2*PI()*46*B626/Nt_input)))</f>
        <v>-0.0956109773499689+0.480668842312255i</v>
      </c>
      <c r="BI626" s="223" t="str">
        <f>IMPRODUCT(N626,IMEXP(COMPLEX(0,-2*PI()*47*B626/Nt_input)))</f>
        <v>-0.0480367989919234+0.487725805040321i</v>
      </c>
      <c r="BJ626" s="223" t="str">
        <f>IMPRODUCT(N626,IMEXP(COMPLEX(0,-2*PI()*48*B626/Nt_input)))</f>
        <v>-9.00641610219919E-17+0.490085701647803i</v>
      </c>
      <c r="BK626" s="223" t="str">
        <f>IMPRODUCT(N626,IMEXP(COMPLEX(0,-2*PI()*49*B626/Nt_input)))</f>
        <v>0.0480367989919236+0.487725805040321i</v>
      </c>
      <c r="BL626" s="223" t="str">
        <f>IMPRODUCT(N626,IMEXP(COMPLEX(0,-2*PI()*50*B626/Nt_input)))</f>
        <v>0.0956109773499694+0.480668842312255i</v>
      </c>
      <c r="BM626" s="176"/>
      <c r="BN626" s="176"/>
      <c r="BO626" s="176"/>
      <c r="BP626" s="176"/>
      <c r="BQ626" s="176"/>
      <c r="BR626" s="176"/>
      <c r="BS626" s="176"/>
      <c r="BT626" s="176"/>
      <c r="BU626" s="176"/>
      <c r="BV626" s="176"/>
      <c r="BW626" s="223"/>
      <c r="BX626" s="223"/>
      <c r="BY626" s="223"/>
      <c r="BZ626" s="223"/>
      <c r="CH626" s="222">
        <f>20*LOG(IMABS(J626))</f>
        <v>7.9588001734407516</v>
      </c>
    </row>
    <row r="627" spans="1:86">
      <c r="A627" s="227">
        <f t="shared" si="1630"/>
        <v>6.2500000000000001E-4</v>
      </c>
      <c r="B627" s="228">
        <v>2</v>
      </c>
      <c r="C627" s="228">
        <f t="shared" si="1631"/>
        <v>100</v>
      </c>
      <c r="D627" s="228">
        <f>2*PI()*C627</f>
        <v>628.31853071795865</v>
      </c>
      <c r="E627" s="227" t="str">
        <f t="shared" ref="E627:E689" si="1639">COMPLEX(0,D627)</f>
        <v>628.318530717959i</v>
      </c>
      <c r="F627" s="227" t="str">
        <f t="shared" si="1632"/>
        <v>5.12671570210198-1.34239839742778i</v>
      </c>
      <c r="G627" s="227" t="str">
        <f t="shared" si="1633"/>
        <v>-0.248919282546555+0.26552393896963i</v>
      </c>
      <c r="H627" s="227" t="str">
        <f t="shared" si="1634"/>
        <v>0.0386112533389711-0.0101101148604089i</v>
      </c>
      <c r="I627" s="227" t="str">
        <f t="shared" ref="I627:I689" si="1640">IMDIV(H627,IMSUM(1,IMPRODUCT(F627,G627,-1)))</f>
        <v>0.0139127037560569+0.0070207270611162i</v>
      </c>
      <c r="J627" s="223" t="str">
        <f>IMPRODUCT(1/Nt_input,P625)</f>
        <v>-1.49105581397427E-15-4.31512464649303E-17i</v>
      </c>
      <c r="K627" s="246" t="str">
        <f t="shared" ref="K627:K689" si="1641">IMPRODUCT(I627,J627)</f>
        <v>-2.04416646997931E-17-1.1068646411575E-17i</v>
      </c>
      <c r="L627" s="222">
        <f t="shared" ref="L627:L689" si="1642">20*LOG(IMABS(K627))</f>
        <v>-332.67303474328395</v>
      </c>
      <c r="M627" s="222">
        <f t="shared" si="1635"/>
        <v>450.97545161008065</v>
      </c>
      <c r="N627" s="224">
        <f t="shared" si="1636"/>
        <v>0.97545161008064118</v>
      </c>
      <c r="O627" s="223" t="str">
        <f t="shared" si="1637"/>
        <v>0.956708580912724-0.190301168721783i</v>
      </c>
      <c r="P627" s="223" t="str">
        <f t="shared" si="1638"/>
        <v>0.901199777508685-0.373289170251713i</v>
      </c>
      <c r="Q627" s="223" t="str">
        <f t="shared" ref="Q627:Q689" si="1643">IMPRODUCT(N627,IMEXP(COMPLEX(0,-2*PI()*3*B627/Nt_input)))</f>
        <v>0.811058372053644-0.541931878311848i</v>
      </c>
      <c r="R627" s="223" t="str">
        <f t="shared" ref="R627:R689" si="1644">IMPRODUCT(N627,IMEXP(COMPLEX(0,-2*PI()*4*B627/Nt_input)))</f>
        <v>0.689748448207358-0.689748448207357i</v>
      </c>
      <c r="S627" s="223" t="str">
        <f t="shared" ref="S627:S689" si="1645">IMPRODUCT(N627,IMEXP(COMPLEX(0,-2*PI()*5*B627/Nt_input)))</f>
        <v>0.541931878311849-0.811058372053644i</v>
      </c>
      <c r="T627" s="223" t="str">
        <f t="shared" ref="T627:T689" si="1646">IMPRODUCT(N627,IMEXP(COMPLEX(0,-2*PI()*6*B627/Nt_input)))</f>
        <v>0.373289170251715-0.901199777508684i</v>
      </c>
      <c r="U627" s="223" t="str">
        <f t="shared" ref="U627:U689" si="1647">IMPRODUCT(N627,IMEXP(COMPLEX(0,-2*PI()*7*B627/Nt_input)))</f>
        <v>0.190301168721788-0.956708580912724i</v>
      </c>
      <c r="V627" s="223" t="str">
        <f t="shared" ref="V627:V689" si="1648">IMPRODUCT(N627,IMEXP(COMPLEX(0,-2*PI()*8*B627/Nt_input)))</f>
        <v>-3.40574662649505E-15-0.975451610080641i</v>
      </c>
      <c r="W627" s="223" t="str">
        <f t="shared" ref="W627:W689" si="1649">IMPRODUCT(N627,IMEXP(COMPLEX(0,-2*PI()*9*B627/Nt_input)))</f>
        <v>-0.190301168721784-0.956708580912724i</v>
      </c>
      <c r="X627" s="223" t="str">
        <f t="shared" ref="X627:X689" si="1650">IMPRODUCT(N627,IMEXP(COMPLEX(0,-2*PI()*10*B627/Nt_input)))</f>
        <v>-0.373289170251712-0.901199777508685i</v>
      </c>
      <c r="Y627" s="223" t="str">
        <f t="shared" ref="Y627:Y689" si="1651">IMPRODUCT(N627,IMEXP(COMPLEX(0,-2*PI()*11*B627/Nt_input)))</f>
        <v>-0.541931878311846-0.811058372053646i</v>
      </c>
      <c r="Z627" s="223" t="str">
        <f t="shared" ref="Z627:Z689" si="1652">IMPRODUCT(N627,IMEXP(COMPLEX(0,-2*PI()*12*B627/Nt_input)))</f>
        <v>-0.689748448207354-0.689748448207361i</v>
      </c>
      <c r="AA627" s="223" t="str">
        <f t="shared" ref="AA627:AA689" si="1653">IMPRODUCT(N627,IMEXP(COMPLEX(0,-2*PI()*13*B627/Nt_input)))</f>
        <v>-0.811058372053646-0.541931878311846i</v>
      </c>
      <c r="AB627" s="223" t="str">
        <f t="shared" ref="AB627:AB689" si="1654">IMPRODUCT(N627,IMEXP(COMPLEX(0,-2*PI()*14*B627/Nt_input)))</f>
        <v>-0.901199777508685-0.373289170251712i</v>
      </c>
      <c r="AC627" s="223" t="str">
        <f t="shared" ref="AC627:AC689" si="1655">IMPRODUCT(N627,IMEXP(COMPLEX(0,-2*PI()*15*B627/Nt_input)))</f>
        <v>-0.956708580912724-0.190301168721784i</v>
      </c>
      <c r="AD627" s="223" t="str">
        <f t="shared" ref="AD627:AD689" si="1656">IMPRODUCT(N627,IMEXP(COMPLEX(0,-2*PI()*16*B627/Nt_input)))</f>
        <v>-0.975451610080641-3.15182004666663E-15i</v>
      </c>
      <c r="AE627" s="223" t="str">
        <f t="shared" ref="AE627:AE689" si="1657">IMPRODUCT(N627,IMEXP(COMPLEX(0,-2*PI()*17*B627/Nt_input)))</f>
        <v>-0.956708580912724+0.190301168721788i</v>
      </c>
      <c r="AF627" s="223" t="str">
        <f t="shared" ref="AF627:AF689" si="1658">IMPRODUCT(N627,IMEXP(COMPLEX(0,-2*PI()*18*B627/Nt_input)))</f>
        <v>-0.901199777508684+0.373289170251715i</v>
      </c>
      <c r="AG627" s="223" t="str">
        <f t="shared" ref="AG627:AG689" si="1659">IMPRODUCT(N627,IMEXP(COMPLEX(0,-2*PI()*19*B627/Nt_input)))</f>
        <v>-0.811058372053644+0.541931878311849i</v>
      </c>
      <c r="AH627" s="223" t="str">
        <f t="shared" ref="AH627:AH689" si="1660">IMPRODUCT(N627,IMEXP(COMPLEX(0,-2*PI()*20*B627/Nt_input)))</f>
        <v>-0.689748448207359+0.689748448207356i</v>
      </c>
      <c r="AI627" s="223" t="str">
        <f t="shared" ref="AI627:AI689" si="1661">IMPRODUCT(N627,IMEXP(COMPLEX(0,-2*PI()*21*B627/Nt_input)))</f>
        <v>-0.541931878311851+0.811058372053642i</v>
      </c>
      <c r="AJ627" s="223" t="str">
        <f t="shared" ref="AJ627:AJ689" si="1662">IMPRODUCT(N627,IMEXP(COMPLEX(0,-2*PI()*22*B627/Nt_input)))</f>
        <v>-0.373289170251708+0.901199777508687i</v>
      </c>
      <c r="AK627" s="223" t="str">
        <f t="shared" ref="AK627:AK689" si="1663">IMPRODUCT(N627,IMEXP(COMPLEX(0,-2*PI()*23*B627/Nt_input)))</f>
        <v>-0.190301168721781+0.956708580912725i</v>
      </c>
      <c r="AL627" s="223" t="str">
        <f t="shared" ref="AL627:AL689" si="1664">IMPRODUCT(N627,IMEXP(COMPLEX(0,-2*PI()*24*B627/Nt_input)))</f>
        <v>-1.79260954939263E-16+0.975451610080641i</v>
      </c>
      <c r="AM627" s="223" t="str">
        <f t="shared" ref="AM627:AM689" si="1665">IMPRODUCT(N627,IMEXP(COMPLEX(0,-2*PI()*25*B627/Nt_input)))</f>
        <v>0.190301168721782+0.956708580912725i</v>
      </c>
      <c r="AN627" s="223" t="str">
        <f t="shared" ref="AN627:AN689" si="1666">IMPRODUCT(N627,IMEXP(COMPLEX(0,-2*PI()*26*B627/Nt_input)))</f>
        <v>0.373289170251709+0.901199777508686i</v>
      </c>
      <c r="AO627" s="223" t="str">
        <f t="shared" ref="AO627:AO689" si="1667">IMPRODUCT(N627,IMEXP(COMPLEX(0,-2*PI()*27*B627/Nt_input)))</f>
        <v>0.541931878311852+0.811058372053642i</v>
      </c>
      <c r="AP627" s="223" t="str">
        <f t="shared" ref="AP627:AP689" si="1668">IMPRODUCT(N627,IMEXP(COMPLEX(0,-2*PI()*28*B627/Nt_input)))</f>
        <v>0.689748448207359+0.689748448207356i</v>
      </c>
      <c r="AQ627" s="223" t="str">
        <f t="shared" ref="AQ627:AQ689" si="1669">IMPRODUCT(N627,IMEXP(COMPLEX(0,-2*PI()*29*B627/Nt_input)))</f>
        <v>0.811058372053644+0.541931878311848i</v>
      </c>
      <c r="AR627" s="223" t="str">
        <f t="shared" ref="AR627:AR689" si="1670">IMPRODUCT(N627,IMEXP(COMPLEX(0,-2*PI()*30*B627/Nt_input)))</f>
        <v>0.901199777508684+0.373289170251715i</v>
      </c>
      <c r="AS627" s="223" t="str">
        <f t="shared" ref="AS627:AS689" si="1671">IMPRODUCT(N627,IMEXP(COMPLEX(0,-2*PI()*31*B627/Nt_input)))</f>
        <v>0.956708580912724+0.190301168721787i</v>
      </c>
      <c r="AT627" s="223" t="str">
        <f t="shared" ref="AT627:AT689" si="1672">IMPRODUCT(N627,IMEXP(COMPLEX(0,-2*PI()*32*B627/Nt_input)))</f>
        <v>0.975451610080641-3.22648567155578E-15i</v>
      </c>
      <c r="AU627" s="223" t="str">
        <f t="shared" ref="AU627:AU689" si="1673">IMPRODUCT(N627,IMEXP(COMPLEX(0,-2*PI()*33*B627/Nt_input)))</f>
        <v>0.956708580912724-0.190301168721785i</v>
      </c>
      <c r="AV627" s="223" t="str">
        <f t="shared" ref="AV627:AV689" si="1674">IMPRODUCT(N627,IMEXP(COMPLEX(0,-2*PI()*34*B627/Nt_input)))</f>
        <v>0.901199777508685-0.373289170251712i</v>
      </c>
      <c r="AW627" s="223" t="str">
        <f t="shared" ref="AW627:AW689" si="1675">IMPRODUCT(N627,IMEXP(COMPLEX(0,-2*PI()*35*B627/Nt_input)))</f>
        <v>0.811058372053645-0.541931878311846i</v>
      </c>
      <c r="AX627" s="223" t="str">
        <f t="shared" ref="AX627:AX689" si="1676">IMPRODUCT(N627,IMEXP(COMPLEX(0,-2*PI()*36*B627/Nt_input)))</f>
        <v>0.689748448207361-0.689748448207354i</v>
      </c>
      <c r="AY627" s="223" t="str">
        <f t="shared" ref="AY627:AY689" si="1677">IMPRODUCT(N627,IMEXP(COMPLEX(0,-2*PI()*37*B627/Nt_input)))</f>
        <v>0.541931878311845-0.811058372053646i</v>
      </c>
      <c r="AZ627" s="223" t="str">
        <f t="shared" ref="AZ627:AZ689" si="1678">IMPRODUCT(N627,IMEXP(COMPLEX(0,-2*PI()*38*B627/Nt_input)))</f>
        <v>0.373289170251712-0.901199777508685i</v>
      </c>
      <c r="BA627" s="223" t="str">
        <f t="shared" ref="BA627:BA689" si="1679">IMPRODUCT(N627,IMEXP(COMPLEX(0,-2*PI()*39*B627/Nt_input)))</f>
        <v>0.190301168721785-0.956708580912724i</v>
      </c>
      <c r="BB627" s="223" t="str">
        <f t="shared" ref="BB627:BB689" si="1680">IMPRODUCT(N627,IMEXP(COMPLEX(0,-2*PI()*40*B627/Nt_input)))</f>
        <v>2.8978934668382E-15-0.975451610080641i</v>
      </c>
      <c r="BC627" s="223" t="str">
        <f t="shared" ref="BC627:BC689" si="1681">IMPRODUCT(N627,IMEXP(COMPLEX(0,-2*PI()*41*B627/Nt_input)))</f>
        <v>-0.190301168721779-0.956708580912725i</v>
      </c>
      <c r="BD627" s="223" t="str">
        <f t="shared" ref="BD627:BD689" si="1682">IMPRODUCT(N627,IMEXP(COMPLEX(0,-2*PI()*42*B627/Nt_input)))</f>
        <v>-0.373289170251715-0.901199777508684i</v>
      </c>
      <c r="BE627" s="223" t="str">
        <f t="shared" ref="BE627:BE689" si="1683">IMPRODUCT(N627,IMEXP(COMPLEX(0,-2*PI()*43*B627/Nt_input)))</f>
        <v>-0.541931878311849-0.811058372053644i</v>
      </c>
      <c r="BF627" s="223" t="str">
        <f t="shared" ref="BF627:BF689" si="1684">IMPRODUCT(N627,IMEXP(COMPLEX(0,-2*PI()*44*B627/Nt_input)))</f>
        <v>-0.689748448207357-0.689748448207358i</v>
      </c>
      <c r="BG627" s="223" t="str">
        <f t="shared" ref="BG627:BG689" si="1685">IMPRODUCT(N627,IMEXP(COMPLEX(0,-2*PI()*45*B627/Nt_input)))</f>
        <v>-0.811058372053642-0.541931878311851i</v>
      </c>
      <c r="BH627" s="223" t="str">
        <f t="shared" ref="BH627:BH689" si="1686">IMPRODUCT(N627,IMEXP(COMPLEX(0,-2*PI()*46*B627/Nt_input)))</f>
        <v>-0.901199777508682-0.373289170251718i</v>
      </c>
      <c r="BI627" s="223" t="str">
        <f t="shared" ref="BI627:BI689" si="1687">IMPRODUCT(N627,IMEXP(COMPLEX(0,-2*PI()*47*B627/Nt_input)))</f>
        <v>-0.956708580912725-0.190301168721781i</v>
      </c>
      <c r="BJ627" s="223" t="str">
        <f t="shared" ref="BJ627:BJ689" si="1688">IMPRODUCT(N627,IMEXP(COMPLEX(0,-2*PI()*48*B627/Nt_input)))</f>
        <v>-0.975451610080641-3.58521909878527E-16i</v>
      </c>
      <c r="BK627" s="223" t="str">
        <f t="shared" ref="BK627:BK689" si="1689">IMPRODUCT(N627,IMEXP(COMPLEX(0,-2*PI()*49*B627/Nt_input)))</f>
        <v>-0.956708580912725+0.190301168721782i</v>
      </c>
      <c r="BL627" s="223" t="str">
        <f t="shared" ref="BL627:BL689" si="1690">IMPRODUCT(N627,IMEXP(COMPLEX(0,-2*PI()*50*B627/Nt_input)))</f>
        <v>-0.901199777508686+0.37328917025171i</v>
      </c>
      <c r="BM627" s="176"/>
      <c r="BN627" s="176"/>
      <c r="BO627" s="176"/>
      <c r="BP627" s="176"/>
      <c r="BQ627" s="176"/>
      <c r="BR627" s="176"/>
      <c r="BS627" s="176"/>
      <c r="BT627" s="176"/>
      <c r="BU627" s="176"/>
      <c r="BV627" s="176"/>
      <c r="BW627" s="223"/>
      <c r="BX627" s="223"/>
      <c r="BY627" s="223"/>
      <c r="BZ627" s="223"/>
      <c r="CH627" s="222">
        <f t="shared" ref="CH627:CH689" si="1691">20*LOG(IMABS(J627))</f>
        <v>-296.52648617830772</v>
      </c>
    </row>
    <row r="628" spans="1:86">
      <c r="A628" s="227">
        <f>A627+Div_Nt_input</f>
        <v>9.3749999999999997E-4</v>
      </c>
      <c r="B628" s="228">
        <v>3</v>
      </c>
      <c r="C628" s="228">
        <f t="shared" si="1631"/>
        <v>150</v>
      </c>
      <c r="D628" s="228">
        <f t="shared" ref="D628:D689" si="1692">2*PI()*C628</f>
        <v>942.47779607693792</v>
      </c>
      <c r="E628" s="227" t="str">
        <f t="shared" si="1639"/>
        <v>942.477796076938i</v>
      </c>
      <c r="F628" s="227" t="str">
        <f t="shared" si="1632"/>
        <v>4.57372813402473-1.52742239306732i</v>
      </c>
      <c r="G628" s="227" t="str">
        <f t="shared" si="1633"/>
        <v>-0.248917625806468+0.177568448145283i</v>
      </c>
      <c r="H628" s="227" t="str">
        <f t="shared" si="1634"/>
        <v>0.034446492832439-0.0115036012139623i</v>
      </c>
      <c r="I628" s="227" t="str">
        <f t="shared" si="1640"/>
        <v>0.0158987639082658+0.00399158457591208i</v>
      </c>
      <c r="J628" s="223" t="str">
        <f>IMPRODUCT(1/Nt_input,Q625)</f>
        <v>1.60282350543037E-15-6.93889390391806E-18i</v>
      </c>
      <c r="K628" s="246" t="str">
        <f t="shared" si="1641"/>
        <v>2.55106096813372E-17+6.2874857462223E-18i</v>
      </c>
      <c r="L628" s="222">
        <f t="shared" si="1642"/>
        <v>-331.60947226771293</v>
      </c>
      <c r="M628" s="222">
        <f t="shared" si="1635"/>
        <v>451.45142338627232</v>
      </c>
      <c r="N628" s="224">
        <f t="shared" si="1636"/>
        <v>1.4514233862723116</v>
      </c>
      <c r="O628" s="223" t="str">
        <f t="shared" si="1637"/>
        <v>1.38892558254901-0.421325969243636i</v>
      </c>
      <c r="P628" s="223" t="str">
        <f t="shared" si="1638"/>
        <v>1.20681444027069-0.806367628921408i</v>
      </c>
      <c r="Q628" s="223" t="str">
        <f t="shared" si="1643"/>
        <v>0.920773248729212-1.12196544984364i</v>
      </c>
      <c r="R628" s="223" t="str">
        <f t="shared" si="1644"/>
        <v>0.555435683273653-1.34094035958521i</v>
      </c>
      <c r="S628" s="223" t="str">
        <f t="shared" si="1645"/>
        <v>0.142264369729853-1.44443438595305i</v>
      </c>
      <c r="T628" s="223" t="str">
        <f t="shared" si="1646"/>
        <v>-0.283158655809606-1.42353469288889i</v>
      </c>
      <c r="U628" s="223" t="str">
        <f t="shared" si="1647"/>
        <v>-0.684196248041705-1.28004114792605i</v>
      </c>
      <c r="V628" s="223" t="str">
        <f t="shared" si="1648"/>
        <v>-1.02631131880589-1.0263113188059i</v>
      </c>
      <c r="W628" s="223" t="str">
        <f t="shared" si="1649"/>
        <v>-1.28004114792605-0.684196248041705i</v>
      </c>
      <c r="X628" s="223" t="str">
        <f t="shared" si="1650"/>
        <v>-1.42353469288889-0.283158655809606i</v>
      </c>
      <c r="Y628" s="223" t="str">
        <f t="shared" si="1651"/>
        <v>-1.44443438595305+0.142264369729853i</v>
      </c>
      <c r="Z628" s="223" t="str">
        <f t="shared" si="1652"/>
        <v>-1.34094035958521+0.555435683273653i</v>
      </c>
      <c r="AA628" s="223" t="str">
        <f t="shared" si="1653"/>
        <v>-1.12196544984364+0.920773248729211i</v>
      </c>
      <c r="AB628" s="223" t="str">
        <f t="shared" si="1654"/>
        <v>-0.806367628921412+1.20681444027068i</v>
      </c>
      <c r="AC628" s="223" t="str">
        <f t="shared" si="1655"/>
        <v>-0.421325969243632+1.38892558254901i</v>
      </c>
      <c r="AD628" s="223" t="str">
        <f t="shared" si="1656"/>
        <v>-2.66731367866464E-16+1.45142338627231i</v>
      </c>
      <c r="AE628" s="223" t="str">
        <f t="shared" si="1657"/>
        <v>0.421325969243632+1.38892558254901i</v>
      </c>
      <c r="AF628" s="223" t="str">
        <f t="shared" si="1658"/>
        <v>0.806367628921414+1.20681444027068i</v>
      </c>
      <c r="AG628" s="223" t="str">
        <f t="shared" si="1659"/>
        <v>1.12196544984364+0.920773248729211i</v>
      </c>
      <c r="AH628" s="223" t="str">
        <f t="shared" si="1660"/>
        <v>1.34094035958521+0.555435683273653i</v>
      </c>
      <c r="AI628" s="223" t="str">
        <f t="shared" si="1661"/>
        <v>1.44443438595305+0.142264369729853i</v>
      </c>
      <c r="AJ628" s="223" t="str">
        <f t="shared" si="1662"/>
        <v>1.42353469288889-0.283158655809607i</v>
      </c>
      <c r="AK628" s="223" t="str">
        <f t="shared" si="1663"/>
        <v>1.28004114792605-0.684196248041705i</v>
      </c>
      <c r="AL628" s="223" t="str">
        <f t="shared" si="1664"/>
        <v>1.0263113188059-1.02631131880589i</v>
      </c>
      <c r="AM628" s="223" t="str">
        <f t="shared" si="1665"/>
        <v>0.684196248041705-1.28004114792605i</v>
      </c>
      <c r="AN628" s="223" t="str">
        <f t="shared" si="1666"/>
        <v>0.283158655809607-1.42353469288889i</v>
      </c>
      <c r="AO628" s="223" t="str">
        <f t="shared" si="1667"/>
        <v>-0.142264369729853-1.44443438595305i</v>
      </c>
      <c r="AP628" s="223" t="str">
        <f t="shared" si="1668"/>
        <v>-0.555435683273653-1.34094035958521i</v>
      </c>
      <c r="AQ628" s="223" t="str">
        <f t="shared" si="1669"/>
        <v>-0.920773248729211-1.12196544984364i</v>
      </c>
      <c r="AR628" s="223" t="str">
        <f t="shared" si="1670"/>
        <v>-1.20681444027068-0.806367628921412i</v>
      </c>
      <c r="AS628" s="223" t="str">
        <f t="shared" si="1671"/>
        <v>-1.38892558254901-0.421325969243631i</v>
      </c>
      <c r="AT628" s="223" t="str">
        <f t="shared" si="1672"/>
        <v>-1.45142338627231-5.33462735732928E-16i</v>
      </c>
      <c r="AU628" s="223" t="str">
        <f t="shared" si="1673"/>
        <v>-1.38892558254901+0.421325969243632i</v>
      </c>
      <c r="AV628" s="223" t="str">
        <f t="shared" si="1674"/>
        <v>-1.20681444027066+0.80636762892145i</v>
      </c>
      <c r="AW628" s="223" t="str">
        <f t="shared" si="1675"/>
        <v>-0.920773248729221+1.12196544984363i</v>
      </c>
      <c r="AX628" s="223" t="str">
        <f t="shared" si="1676"/>
        <v>-0.555435683273586+1.34094035958524i</v>
      </c>
      <c r="AY628" s="223" t="str">
        <f t="shared" si="1677"/>
        <v>-0.142264369729852+1.44443438595305i</v>
      </c>
      <c r="AZ628" s="223" t="str">
        <f t="shared" si="1678"/>
        <v>0.283158655809551+1.42353469288891i</v>
      </c>
      <c r="BA628" s="223" t="str">
        <f t="shared" si="1679"/>
        <v>0.684196248041732+1.28004114792603i</v>
      </c>
      <c r="BB628" s="223" t="str">
        <f t="shared" si="1680"/>
        <v>1.02631131880587+1.02631131880592i</v>
      </c>
      <c r="BC628" s="223" t="str">
        <f t="shared" si="1681"/>
        <v>1.28004114792607+0.684196248041667i</v>
      </c>
      <c r="BD628" s="223" t="str">
        <f t="shared" si="1682"/>
        <v>1.42353469288889+0.28315865580962i</v>
      </c>
      <c r="BE628" s="223" t="str">
        <f t="shared" si="1683"/>
        <v>1.44443438595304-0.142264369729925i</v>
      </c>
      <c r="BF628" s="223" t="str">
        <f t="shared" si="1684"/>
        <v>1.34094035958521-0.555435683273654i</v>
      </c>
      <c r="BG628" s="223" t="str">
        <f t="shared" si="1685"/>
        <v>1.12196544984367-0.920773248729167i</v>
      </c>
      <c r="BH628" s="223" t="str">
        <f t="shared" si="1686"/>
        <v>0.806367628921388-1.2068144402707i</v>
      </c>
      <c r="BI628" s="223" t="str">
        <f t="shared" si="1687"/>
        <v>0.421325969243673-1.38892558254899i</v>
      </c>
      <c r="BJ628" s="223" t="str">
        <f t="shared" si="1688"/>
        <v>-4.30299855005956E-14-1.45142338627231i</v>
      </c>
      <c r="BK628" s="223" t="str">
        <f t="shared" si="1689"/>
        <v>-0.42132596924362-1.38892558254901i</v>
      </c>
      <c r="BL628" s="223" t="str">
        <f t="shared" si="1690"/>
        <v>-0.80636762892146-1.20681444027065i</v>
      </c>
      <c r="BM628" s="176"/>
      <c r="BN628" s="176"/>
      <c r="BO628" s="176"/>
      <c r="BP628" s="176"/>
      <c r="BQ628" s="176"/>
      <c r="BR628" s="176"/>
      <c r="BS628" s="176"/>
      <c r="BT628" s="176"/>
      <c r="BU628" s="176"/>
      <c r="BV628" s="176"/>
      <c r="BW628" s="223"/>
      <c r="BX628" s="223"/>
      <c r="BY628" s="223"/>
      <c r="BZ628" s="223"/>
      <c r="CH628" s="222">
        <f t="shared" si="1691"/>
        <v>-295.90220455172675</v>
      </c>
    </row>
    <row r="629" spans="1:86">
      <c r="A629" s="227">
        <f t="shared" si="1630"/>
        <v>1.25E-3</v>
      </c>
      <c r="B629" s="228">
        <v>4</v>
      </c>
      <c r="C629" s="228">
        <f t="shared" si="1631"/>
        <v>200</v>
      </c>
      <c r="D629" s="228">
        <f t="shared" si="1692"/>
        <v>1256.6370614359173</v>
      </c>
      <c r="E629" s="227" t="str">
        <f t="shared" si="1639"/>
        <v>1256.63706143592i</v>
      </c>
      <c r="F629" s="333" t="str">
        <f t="shared" si="1632"/>
        <v>4.13561489237342-1.52299534794673i</v>
      </c>
      <c r="G629" s="227" t="str">
        <f t="shared" si="1633"/>
        <v>-0.248915306391012+0.133756443193547i</v>
      </c>
      <c r="H629" s="227" t="str">
        <f t="shared" si="1634"/>
        <v>0.0311468947373816-0.0114702594469077i</v>
      </c>
      <c r="I629" s="227" t="str">
        <f t="shared" si="1640"/>
        <v>0.0160764539629706+0.00192649026686769i</v>
      </c>
      <c r="J629" s="223" t="str">
        <f>IMPRODUCT(1/Nt_input,R625)</f>
        <v>4.78604108384781E-15+3.61689844741177E-16i</v>
      </c>
      <c r="K629" s="246" t="str">
        <f t="shared" si="1641"/>
        <v>7.62457771838465E-17+1.50349517027172E-17i</v>
      </c>
      <c r="L629" s="222">
        <f t="shared" si="1642"/>
        <v>-322.19001293122489</v>
      </c>
      <c r="M629" s="222">
        <f t="shared" si="1635"/>
        <v>451.91341716182546</v>
      </c>
      <c r="N629" s="224">
        <f t="shared" si="1636"/>
        <v>1.913417161825449</v>
      </c>
      <c r="O629" s="223" t="str">
        <f t="shared" si="1637"/>
        <v>1.76776695296637-0.732233047033632i</v>
      </c>
      <c r="P629" s="223" t="str">
        <f t="shared" si="1638"/>
        <v>1.35299025036549-1.35299025036549i</v>
      </c>
      <c r="Q629" s="223" t="str">
        <f t="shared" si="1643"/>
        <v>0.732233047033635-1.76776695296637i</v>
      </c>
      <c r="R629" s="223" t="str">
        <f t="shared" si="1644"/>
        <v>-6.6806123200986E-15-1.91341716182545i</v>
      </c>
      <c r="S629" s="223" t="str">
        <f t="shared" si="1645"/>
        <v>-0.73223304703363-1.76776695296637i</v>
      </c>
      <c r="T629" s="223" t="str">
        <f t="shared" si="1646"/>
        <v>-1.35299025036549-1.3529902503655i</v>
      </c>
      <c r="U629" s="223" t="str">
        <f t="shared" si="1647"/>
        <v>-1.76776695296637-0.73223304703363i</v>
      </c>
      <c r="V629" s="223" t="str">
        <f t="shared" si="1648"/>
        <v>-1.91341716182545-6.1825174165009E-15i</v>
      </c>
      <c r="W629" s="223" t="str">
        <f t="shared" si="1649"/>
        <v>-1.76776695296637+0.732233047033635i</v>
      </c>
      <c r="X629" s="223" t="str">
        <f t="shared" si="1650"/>
        <v>-1.3529902503655+1.35299025036549i</v>
      </c>
      <c r="Y629" s="223" t="str">
        <f t="shared" si="1651"/>
        <v>-0.732233047033622+1.76776695296637i</v>
      </c>
      <c r="Z629" s="223" t="str">
        <f t="shared" si="1652"/>
        <v>-3.51633011910913E-16+1.91341716182545i</v>
      </c>
      <c r="AA629" s="223" t="str">
        <f t="shared" si="1653"/>
        <v>0.732233047033624+1.76776695296637i</v>
      </c>
      <c r="AB629" s="223" t="str">
        <f t="shared" si="1654"/>
        <v>1.3529902503655+1.35299025036549i</v>
      </c>
      <c r="AC629" s="223" t="str">
        <f t="shared" si="1655"/>
        <v>1.76776695296637+0.732233047033635i</v>
      </c>
      <c r="AD629" s="223" t="str">
        <f t="shared" si="1656"/>
        <v>1.91341716182545-6.32897930818769E-15i</v>
      </c>
      <c r="AE629" s="223" t="str">
        <f t="shared" si="1657"/>
        <v>1.76776695296637-0.73223304703363i</v>
      </c>
      <c r="AF629" s="223" t="str">
        <f t="shared" si="1658"/>
        <v>1.3529902503655-1.35299025036549i</v>
      </c>
      <c r="AG629" s="223" t="str">
        <f t="shared" si="1659"/>
        <v>0.73223304703363-1.76776695296637i</v>
      </c>
      <c r="AH629" s="223" t="str">
        <f t="shared" si="1660"/>
        <v>5.6844225129032E-15-1.91341716182545i</v>
      </c>
      <c r="AI629" s="223" t="str">
        <f t="shared" si="1661"/>
        <v>-0.732233047033635-1.76776695296637i</v>
      </c>
      <c r="AJ629" s="223" t="str">
        <f t="shared" si="1662"/>
        <v>-1.35299025036549-1.35299025036549i</v>
      </c>
      <c r="AK629" s="223" t="str">
        <f t="shared" si="1663"/>
        <v>-1.76776695296636-0.732233047033641i</v>
      </c>
      <c r="AL629" s="223" t="str">
        <f t="shared" si="1664"/>
        <v>-1.91341716182545-7.03266023821826E-16i</v>
      </c>
      <c r="AM629" s="223" t="str">
        <f t="shared" si="1665"/>
        <v>-1.76776695296637+0.732233047033626i</v>
      </c>
      <c r="AN629" s="223" t="str">
        <f t="shared" si="1666"/>
        <v>-1.35299025036553+1.35299025036546i</v>
      </c>
      <c r="AO629" s="223" t="str">
        <f t="shared" si="1667"/>
        <v>-0.732233047033547+1.7677669529664i</v>
      </c>
      <c r="AP629" s="223" t="str">
        <f t="shared" si="1668"/>
        <v>4.67642862406902E-14+1.91341716182545i</v>
      </c>
      <c r="AQ629" s="223" t="str">
        <f t="shared" si="1669"/>
        <v>0.732233047033632+1.76776695296637i</v>
      </c>
      <c r="AR629" s="223" t="str">
        <f t="shared" si="1670"/>
        <v>1.35299025036546+1.35299025036553i</v>
      </c>
      <c r="AS629" s="223" t="str">
        <f t="shared" si="1671"/>
        <v>1.76776695296633+0.732233047033718i</v>
      </c>
      <c r="AT629" s="223" t="str">
        <f t="shared" si="1672"/>
        <v>1.91341716182545-5.34448985607889E-14i</v>
      </c>
      <c r="AU629" s="223" t="str">
        <f t="shared" si="1673"/>
        <v>1.76776695296637-0.732233047033637i</v>
      </c>
      <c r="AV629" s="223" t="str">
        <f t="shared" si="1674"/>
        <v>1.35299025036552-1.35299025036546i</v>
      </c>
      <c r="AW629" s="223" t="str">
        <f t="shared" si="1675"/>
        <v>0.732233047033712-1.76776695296633i</v>
      </c>
      <c r="AX629" s="223" t="str">
        <f t="shared" si="1676"/>
        <v>-5.6726599218853E-14-1.91341716182545i</v>
      </c>
      <c r="AY629" s="223" t="str">
        <f t="shared" si="1677"/>
        <v>-0.732233047033643-1.76776695296636i</v>
      </c>
      <c r="AZ629" s="223" t="str">
        <f t="shared" si="1678"/>
        <v>-1.35299025036547-1.35299025036552i</v>
      </c>
      <c r="BA629" s="223" t="str">
        <f t="shared" si="1679"/>
        <v>-1.76776695296634-0.732233047033704i</v>
      </c>
      <c r="BB629" s="223" t="str">
        <f t="shared" si="1680"/>
        <v>-1.91341716182545+6.34072115389514E-14i</v>
      </c>
      <c r="BC629" s="223" t="str">
        <f t="shared" si="1681"/>
        <v>-1.76776695296636+0.732233047033647i</v>
      </c>
      <c r="BD629" s="223" t="str">
        <f t="shared" si="1682"/>
        <v>-1.35299025036551+1.35299025036547i</v>
      </c>
      <c r="BE629" s="223" t="str">
        <f t="shared" si="1683"/>
        <v>-0.732233047033702+1.76776695296634i</v>
      </c>
      <c r="BF629" s="223" t="str">
        <f t="shared" si="1684"/>
        <v>7.00878238590501E-14+1.91341716182545i</v>
      </c>
      <c r="BG629" s="223" t="str">
        <f t="shared" si="1685"/>
        <v>0.732233047033657+1.76776695296636i</v>
      </c>
      <c r="BH629" s="223" t="str">
        <f t="shared" si="1686"/>
        <v>1.35299025036548+1.35299025036551i</v>
      </c>
      <c r="BI629" s="223" t="str">
        <f t="shared" si="1687"/>
        <v>1.76776695296634+0.732233047033693i</v>
      </c>
      <c r="BJ629" s="223" t="str">
        <f t="shared" si="1688"/>
        <v>1.91341716182545-8.01673478411831E-14i</v>
      </c>
      <c r="BK629" s="223" t="str">
        <f t="shared" si="1689"/>
        <v>1.76776695296636-0.732233047033658i</v>
      </c>
      <c r="BL629" s="223" t="str">
        <f t="shared" si="1690"/>
        <v>1.3529902503655-1.35299025036548i</v>
      </c>
      <c r="BM629" s="176"/>
      <c r="BN629" s="176"/>
      <c r="BO629" s="176"/>
      <c r="BP629" s="176"/>
      <c r="BQ629" s="176"/>
      <c r="BR629" s="176"/>
      <c r="BS629" s="176"/>
      <c r="BT629" s="176"/>
      <c r="BU629" s="176"/>
      <c r="BV629" s="176"/>
      <c r="BW629" s="223"/>
      <c r="BX629" s="223"/>
      <c r="BY629" s="223"/>
      <c r="BZ629" s="223"/>
      <c r="CH629" s="222">
        <f t="shared" si="1691"/>
        <v>-286.37573911792151</v>
      </c>
    </row>
    <row r="630" spans="1:86">
      <c r="A630" s="227">
        <f t="shared" si="1630"/>
        <v>1.5625000000000001E-3</v>
      </c>
      <c r="B630" s="228">
        <v>5</v>
      </c>
      <c r="C630" s="228">
        <f t="shared" si="1631"/>
        <v>250</v>
      </c>
      <c r="D630" s="228">
        <f t="shared" si="1692"/>
        <v>1570.7963267948965</v>
      </c>
      <c r="E630" s="227" t="str">
        <f t="shared" si="1639"/>
        <v>1570.7963267949i</v>
      </c>
      <c r="F630" s="227" t="str">
        <f t="shared" si="1632"/>
        <v>3.81827573179163-1.4387616089157i</v>
      </c>
      <c r="G630" s="227" t="str">
        <f t="shared" si="1633"/>
        <v>-0.248912324320856+0.107601827639601i</v>
      </c>
      <c r="H630" s="227" t="str">
        <f t="shared" si="1634"/>
        <v>0.0287568923585533-0.0108358629977186i</v>
      </c>
      <c r="I630" s="227" t="str">
        <f t="shared" si="1640"/>
        <v>0.0157170047423104+0.000696246912268527i</v>
      </c>
      <c r="J630" s="223" t="str">
        <f>IMPRODUCT(1/Nt_input,S625)</f>
        <v>3.07907318348663E-15+2.43160526436359E-14i</v>
      </c>
      <c r="K630" s="246" t="str">
        <f t="shared" si="1641"/>
        <v>3.14638312550897E-17+3.84319309910946E-16i</v>
      </c>
      <c r="L630" s="222">
        <f t="shared" si="1642"/>
        <v>-308.27714427940384</v>
      </c>
      <c r="M630" s="222">
        <f t="shared" si="1635"/>
        <v>452.35698368413</v>
      </c>
      <c r="N630" s="224">
        <f t="shared" si="1636"/>
        <v>2.3569836841299887</v>
      </c>
      <c r="O630" s="223" t="str">
        <f t="shared" si="1637"/>
        <v>2.07867403075636-1.11107441745099i</v>
      </c>
      <c r="P630" s="223" t="str">
        <f t="shared" si="1638"/>
        <v>1.3094699746155-1.95976031004699i</v>
      </c>
      <c r="Q630" s="223" t="str">
        <f t="shared" si="1643"/>
        <v>0.231024800521843-2.34563416346173i</v>
      </c>
      <c r="R630" s="223" t="str">
        <f t="shared" si="1644"/>
        <v>-0.901978606271377-2.17756898423074i</v>
      </c>
      <c r="S630" s="223" t="str">
        <f t="shared" si="1645"/>
        <v>-1.8219730262379-1.49525462009534i</v>
      </c>
      <c r="T630" s="223" t="str">
        <f t="shared" si="1646"/>
        <v>-2.31169490354527-0.459824705923682i</v>
      </c>
      <c r="U630" s="223" t="str">
        <f t="shared" si="1647"/>
        <v>-2.25549275800669+0.684196248041716i</v>
      </c>
      <c r="V630" s="223" t="str">
        <f t="shared" si="1648"/>
        <v>-1.66663914619437+1.66663914619436i</v>
      </c>
      <c r="W630" s="223" t="str">
        <f t="shared" si="1649"/>
        <v>-0.6841962480417+2.25549275800669i</v>
      </c>
      <c r="X630" s="223" t="str">
        <f t="shared" si="1650"/>
        <v>0.459824705923677+2.31169490354527i</v>
      </c>
      <c r="Y630" s="223" t="str">
        <f t="shared" si="1651"/>
        <v>1.49525462009536+1.82197302623789i</v>
      </c>
      <c r="Z630" s="223" t="str">
        <f t="shared" si="1652"/>
        <v>2.17756898423074+0.901978606271384i</v>
      </c>
      <c r="AA630" s="223" t="str">
        <f t="shared" si="1653"/>
        <v>2.34563416346173-0.231024800521859i</v>
      </c>
      <c r="AB630" s="223" t="str">
        <f t="shared" si="1654"/>
        <v>1.95976031004699-1.30946997461549i</v>
      </c>
      <c r="AC630" s="223" t="str">
        <f t="shared" si="1655"/>
        <v>1.11107441745099-2.07867403075637i</v>
      </c>
      <c r="AD630" s="223" t="str">
        <f t="shared" si="1656"/>
        <v>7.00217986120283E-15-2.35698368412999i</v>
      </c>
      <c r="AE630" s="223" t="str">
        <f t="shared" si="1657"/>
        <v>-1.111074417451-2.07867403075636i</v>
      </c>
      <c r="AF630" s="223" t="str">
        <f t="shared" si="1658"/>
        <v>-1.95976031004698-1.3094699746155i</v>
      </c>
      <c r="AG630" s="223" t="str">
        <f t="shared" si="1659"/>
        <v>-2.34563416346173-0.23102480052185i</v>
      </c>
      <c r="AH630" s="223" t="str">
        <f t="shared" si="1660"/>
        <v>-2.17756898423075+0.901978606271372i</v>
      </c>
      <c r="AI630" s="223" t="str">
        <f t="shared" si="1661"/>
        <v>-1.49525462009537+1.82197302623788i</v>
      </c>
      <c r="AJ630" s="223" t="str">
        <f t="shared" si="1662"/>
        <v>-0.459824705923712+2.31169490354526i</v>
      </c>
      <c r="AK630" s="223" t="str">
        <f t="shared" si="1663"/>
        <v>0.684196248041664+2.2554927580067i</v>
      </c>
      <c r="AL630" s="223" t="str">
        <f t="shared" si="1664"/>
        <v>1.66663914619433+1.66663914619441i</v>
      </c>
      <c r="AM630" s="223" t="str">
        <f t="shared" si="1665"/>
        <v>2.25549275800667+0.684196248041775i</v>
      </c>
      <c r="AN630" s="223" t="str">
        <f t="shared" si="1666"/>
        <v>2.31169490354529-0.459824705923599i</v>
      </c>
      <c r="AO630" s="223" t="str">
        <f t="shared" si="1667"/>
        <v>1.82197302623796-1.49525462009528i</v>
      </c>
      <c r="AP630" s="223" t="str">
        <f t="shared" si="1668"/>
        <v>0.901978606271478-2.1775689842307i</v>
      </c>
      <c r="AQ630" s="223" t="str">
        <f t="shared" si="1669"/>
        <v>-0.231024800521968-2.34563416346172i</v>
      </c>
      <c r="AR630" s="223" t="str">
        <f t="shared" si="1670"/>
        <v>-1.30946997461558-1.95976031004693i</v>
      </c>
      <c r="AS630" s="223" t="str">
        <f t="shared" si="1671"/>
        <v>-2.07867403075641-1.11107441745092i</v>
      </c>
      <c r="AT630" s="223" t="str">
        <f t="shared" si="1672"/>
        <v>-2.35698368412999+7.81062102060945E-14i</v>
      </c>
      <c r="AU630" s="223" t="str">
        <f t="shared" si="1673"/>
        <v>-2.07867403075633+1.11107441745106i</v>
      </c>
      <c r="AV630" s="223" t="str">
        <f t="shared" si="1674"/>
        <v>-1.30946997461545+1.95976031004702i</v>
      </c>
      <c r="AW630" s="223" t="str">
        <f t="shared" si="1675"/>
        <v>-0.231024800521809+2.34563416346174i</v>
      </c>
      <c r="AX630" s="223" t="str">
        <f t="shared" si="1676"/>
        <v>0.90197860627141+2.17756898423073i</v>
      </c>
      <c r="AY630" s="223" t="str">
        <f t="shared" si="1677"/>
        <v>1.82197302623791+1.49525462009534i</v>
      </c>
      <c r="AZ630" s="223" t="str">
        <f t="shared" si="1678"/>
        <v>2.31169490354527+0.459824705923672i</v>
      </c>
      <c r="BA630" s="223" t="str">
        <f t="shared" si="1679"/>
        <v>2.25549275800669-0.684196248041704i</v>
      </c>
      <c r="BB630" s="223" t="str">
        <f t="shared" si="1680"/>
        <v>1.66663914619438-1.66663914619436i</v>
      </c>
      <c r="BC630" s="223" t="str">
        <f t="shared" si="1681"/>
        <v>0.684196248041735-2.25549275800668i</v>
      </c>
      <c r="BD630" s="223" t="str">
        <f t="shared" si="1682"/>
        <v>-0.459824705923639-2.31169490354528i</v>
      </c>
      <c r="BE630" s="223" t="str">
        <f t="shared" si="1683"/>
        <v>-1.49525462009531-1.82197302623793i</v>
      </c>
      <c r="BF630" s="223" t="str">
        <f t="shared" si="1684"/>
        <v>-2.17756898423072-0.90197860627144i</v>
      </c>
      <c r="BG630" s="223" t="str">
        <f t="shared" si="1685"/>
        <v>-2.34563416346174+0.231024800521776i</v>
      </c>
      <c r="BH630" s="223" t="str">
        <f t="shared" si="1686"/>
        <v>-1.95976031004704+1.30946997461542i</v>
      </c>
      <c r="BI630" s="223" t="str">
        <f t="shared" si="1687"/>
        <v>-1.11107441745109+2.07867403075632i</v>
      </c>
      <c r="BJ630" s="223" t="str">
        <f t="shared" si="1688"/>
        <v>-1.15210531555938E-13+2.35698368412999i</v>
      </c>
      <c r="BK630" s="223" t="str">
        <f t="shared" si="1689"/>
        <v>1.11107441745109+2.07867403075631i</v>
      </c>
      <c r="BL630" s="223" t="str">
        <f t="shared" si="1690"/>
        <v>1.95976031004704+1.30946997461542i</v>
      </c>
      <c r="BM630" s="176"/>
      <c r="BN630" s="176"/>
      <c r="BO630" s="176"/>
      <c r="BP630" s="176"/>
      <c r="BQ630" s="176"/>
      <c r="BR630" s="176"/>
      <c r="BS630" s="176"/>
      <c r="BT630" s="176"/>
      <c r="BU630" s="176"/>
      <c r="BV630" s="176"/>
      <c r="BW630" s="223"/>
      <c r="BX630" s="223"/>
      <c r="BY630" s="223"/>
      <c r="BZ630" s="223"/>
      <c r="CH630" s="222">
        <f t="shared" si="1691"/>
        <v>-272.21305419646495</v>
      </c>
    </row>
    <row r="631" spans="1:86">
      <c r="A631" s="227">
        <f t="shared" si="1630"/>
        <v>1.8750000000000001E-3</v>
      </c>
      <c r="B631" s="228">
        <v>6</v>
      </c>
      <c r="C631" s="228">
        <f t="shared" si="1631"/>
        <v>300</v>
      </c>
      <c r="D631" s="228">
        <f t="shared" si="1692"/>
        <v>1884.9555921538758</v>
      </c>
      <c r="E631" s="227" t="str">
        <f t="shared" si="1639"/>
        <v>1884.95559215388i</v>
      </c>
      <c r="F631" s="227" t="str">
        <f t="shared" si="1632"/>
        <v>3.59322740610287-1.33082304235553i</v>
      </c>
      <c r="G631" s="227" t="str">
        <f t="shared" si="1633"/>
        <v>-0.248908679622577+0.0902759014797726i</v>
      </c>
      <c r="H631" s="227" t="str">
        <f t="shared" si="1634"/>
        <v>0.0270619674940602-0.0100229364418748i</v>
      </c>
      <c r="I631" s="227" t="str">
        <f t="shared" si="1640"/>
        <v>0.0152568414373178-0.000011279956666965i</v>
      </c>
      <c r="J631" s="223" t="str">
        <f>IMPRODUCT(1/Nt_input,T625)</f>
        <v>1.66180410361358E-15+2.77208811461094E-15i</v>
      </c>
      <c r="K631" s="246" t="str">
        <f t="shared" si="1641"/>
        <v>2.53851507425263E-17+4.22745637366146E-17i</v>
      </c>
      <c r="L631" s="222">
        <f t="shared" si="1642"/>
        <v>-326.1411775698719</v>
      </c>
      <c r="M631" s="222">
        <f t="shared" si="1635"/>
        <v>452.77785116509801</v>
      </c>
      <c r="N631" s="224">
        <f t="shared" si="1636"/>
        <v>2.7778511650980113</v>
      </c>
      <c r="O631" s="223" t="str">
        <f t="shared" si="1637"/>
        <v>2.30969883127822-1.54329141908727i</v>
      </c>
      <c r="P631" s="223" t="str">
        <f t="shared" si="1638"/>
        <v>1.06303761845908-2.56639983579668i</v>
      </c>
      <c r="Q631" s="223" t="str">
        <f t="shared" si="1643"/>
        <v>-0.54193187831185-2.72447553387909i</v>
      </c>
      <c r="R631" s="223" t="str">
        <f t="shared" si="1644"/>
        <v>-1.96423739596775-1.96423739596777i</v>
      </c>
      <c r="S631" s="223" t="str">
        <f t="shared" si="1645"/>
        <v>-2.72447553387909-0.54193187831185i</v>
      </c>
      <c r="T631" s="223" t="str">
        <f t="shared" si="1646"/>
        <v>-2.56639983579668+1.06303761845908i</v>
      </c>
      <c r="U631" s="223" t="str">
        <f t="shared" si="1647"/>
        <v>-1.54329141908728+2.30969883127821i</v>
      </c>
      <c r="V631" s="223" t="str">
        <f t="shared" si="1648"/>
        <v>-5.10492009432891E-16+2.77785116509801i</v>
      </c>
      <c r="W631" s="223" t="str">
        <f t="shared" si="1649"/>
        <v>1.54329141908729+2.30969883127821i</v>
      </c>
      <c r="X631" s="223" t="str">
        <f t="shared" si="1650"/>
        <v>2.56639983579668+1.06303761845908i</v>
      </c>
      <c r="Y631" s="223" t="str">
        <f t="shared" si="1651"/>
        <v>2.72447553387909-0.541931878311853i</v>
      </c>
      <c r="Z631" s="223" t="str">
        <f t="shared" si="1652"/>
        <v>1.96423739596777-1.96423739596775i</v>
      </c>
      <c r="AA631" s="223" t="str">
        <f t="shared" si="1653"/>
        <v>0.541931878311853-2.72447553387909i</v>
      </c>
      <c r="AB631" s="223" t="str">
        <f t="shared" si="1654"/>
        <v>-1.06303761845908-2.56639983579668i</v>
      </c>
      <c r="AC631" s="223" t="str">
        <f t="shared" si="1655"/>
        <v>-2.30969883127821-1.54329141908728i</v>
      </c>
      <c r="AD631" s="223" t="str">
        <f t="shared" si="1656"/>
        <v>-2.77785116509801-1.02098401886578E-15i</v>
      </c>
      <c r="AE631" s="223" t="str">
        <f t="shared" si="1657"/>
        <v>-2.30969883127816+1.54329141908736i</v>
      </c>
      <c r="AF631" s="223" t="str">
        <f t="shared" si="1658"/>
        <v>-1.06303761845895+2.56639983579673i</v>
      </c>
      <c r="AG631" s="223" t="str">
        <f t="shared" si="1659"/>
        <v>0.541931878311745+2.72447553387911i</v>
      </c>
      <c r="AH631" s="223" t="str">
        <f t="shared" si="1660"/>
        <v>1.96423739596771+1.9642373959678i</v>
      </c>
      <c r="AI631" s="223" t="str">
        <f t="shared" si="1661"/>
        <v>2.72447553387909+0.541931878311878i</v>
      </c>
      <c r="AJ631" s="223" t="str">
        <f t="shared" si="1662"/>
        <v>2.56639983579668-1.06303761845908i</v>
      </c>
      <c r="AK631" s="223" t="str">
        <f t="shared" si="1663"/>
        <v>1.54329141908724-2.30969883127824i</v>
      </c>
      <c r="AL631" s="223" t="str">
        <f t="shared" si="1664"/>
        <v>-8.23542575429841E-14-2.77785116509801i</v>
      </c>
      <c r="AM631" s="223" t="str">
        <f t="shared" si="1665"/>
        <v>-1.54329141908738-2.30969883127815i</v>
      </c>
      <c r="AN631" s="223" t="str">
        <f t="shared" si="1666"/>
        <v>-2.56639983579664-1.06303761845918i</v>
      </c>
      <c r="AO631" s="223" t="str">
        <f t="shared" si="1667"/>
        <v>-2.72447553387911+0.541931878311772i</v>
      </c>
      <c r="AP631" s="223" t="str">
        <f t="shared" si="1668"/>
        <v>-1.96423739596778+1.96423739596773i</v>
      </c>
      <c r="AQ631" s="223" t="str">
        <f t="shared" si="1669"/>
        <v>-0.541931878311853+2.72447553387909i</v>
      </c>
      <c r="AR631" s="223" t="str">
        <f t="shared" si="1670"/>
        <v>1.06303761845911+2.56639983579667i</v>
      </c>
      <c r="AS631" s="223" t="str">
        <f t="shared" si="1671"/>
        <v>2.30969883127826+1.54329141908722i</v>
      </c>
      <c r="AT631" s="223" t="str">
        <f t="shared" si="1672"/>
        <v>2.77785116509801-1.16384949945256E-13i</v>
      </c>
      <c r="AU631" s="223" t="str">
        <f t="shared" si="1673"/>
        <v>2.30969883127829-1.54329141908717i</v>
      </c>
      <c r="AV631" s="223" t="str">
        <f t="shared" si="1674"/>
        <v>1.06303761845915-2.56639983579665i</v>
      </c>
      <c r="AW631" s="223" t="str">
        <f t="shared" si="1675"/>
        <v>-0.5419318783118-2.7244755338791i</v>
      </c>
      <c r="AX631" s="223" t="str">
        <f t="shared" si="1676"/>
        <v>-1.96423739596775-1.96423739596777i</v>
      </c>
      <c r="AY631" s="223" t="str">
        <f t="shared" si="1677"/>
        <v>-2.7244755338791-0.54193187831182i</v>
      </c>
      <c r="AZ631" s="223" t="str">
        <f t="shared" si="1678"/>
        <v>-2.56639983579666+1.06303761845913i</v>
      </c>
      <c r="BA631" s="223" t="str">
        <f t="shared" si="1679"/>
        <v>-1.54329141908719+2.30969883127828i</v>
      </c>
      <c r="BB631" s="223" t="str">
        <f t="shared" si="1680"/>
        <v>-1.35782742778025E-13+2.77785116509801i</v>
      </c>
      <c r="BC631" s="223" t="str">
        <f t="shared" si="1681"/>
        <v>1.54329141908719+2.30969883127827i</v>
      </c>
      <c r="BD631" s="223" t="str">
        <f t="shared" si="1682"/>
        <v>2.56639983579666+1.06303761845912i</v>
      </c>
      <c r="BE631" s="223" t="str">
        <f t="shared" si="1683"/>
        <v>2.7244755338791-0.541931878311825i</v>
      </c>
      <c r="BF631" s="223" t="str">
        <f t="shared" si="1684"/>
        <v>1.96423739596774-1.96423739596777i</v>
      </c>
      <c r="BG631" s="223" t="str">
        <f t="shared" si="1685"/>
        <v>0.541931878311795-2.7244755338791i</v>
      </c>
      <c r="BH631" s="223" t="str">
        <f t="shared" si="1686"/>
        <v>-1.06303761845916-2.56639983579665i</v>
      </c>
      <c r="BI631" s="223" t="str">
        <f t="shared" si="1687"/>
        <v>-2.30969883127829-1.54329141908717i</v>
      </c>
      <c r="BJ631" s="223" t="str">
        <f t="shared" si="1688"/>
        <v>-2.77785116509801-1.11620960207669E-13i</v>
      </c>
      <c r="BK631" s="223" t="str">
        <f t="shared" si="1689"/>
        <v>-2.30969883127826+1.54329141908722i</v>
      </c>
      <c r="BL631" s="223" t="str">
        <f t="shared" si="1690"/>
        <v>-1.0630376184591+2.56639983579667i</v>
      </c>
      <c r="BM631" s="176"/>
      <c r="BN631" s="176"/>
      <c r="BO631" s="176"/>
      <c r="BP631" s="176"/>
      <c r="BQ631" s="176"/>
      <c r="BR631" s="176"/>
      <c r="BS631" s="176"/>
      <c r="BT631" s="176"/>
      <c r="BU631" s="176"/>
      <c r="BV631" s="176"/>
      <c r="BW631" s="223"/>
      <c r="BX631" s="223"/>
      <c r="BY631" s="223"/>
      <c r="BZ631" s="223"/>
      <c r="CH631" s="222">
        <f t="shared" si="1691"/>
        <v>-289.81047259741172</v>
      </c>
    </row>
    <row r="632" spans="1:86">
      <c r="A632" s="227">
        <f t="shared" si="1630"/>
        <v>2.1875000000000002E-3</v>
      </c>
      <c r="B632" s="228">
        <v>7</v>
      </c>
      <c r="C632" s="228">
        <f t="shared" si="1631"/>
        <v>350</v>
      </c>
      <c r="D632" s="228">
        <f t="shared" si="1692"/>
        <v>2199.114857512855</v>
      </c>
      <c r="E632" s="227" t="str">
        <f t="shared" si="1639"/>
        <v>2199.11485751285i</v>
      </c>
      <c r="F632" s="227" t="str">
        <f t="shared" si="1632"/>
        <v>3.4325110809487-1.22296767112723i</v>
      </c>
      <c r="G632" s="227" t="str">
        <f t="shared" si="1633"/>
        <v>-0.248904372328649+0.0779949351308153i</v>
      </c>
      <c r="H632" s="227" t="str">
        <f t="shared" si="1634"/>
        <v>0.025851551487631-0.00921063646183935i</v>
      </c>
      <c r="I632" s="227" t="str">
        <f t="shared" si="1640"/>
        <v>0.0148310374505249-0.000412452380088714i</v>
      </c>
      <c r="J632" s="223" t="str">
        <f>IMPRODUCT(1/Nt_input,U625)</f>
        <v>6.93279526668702E-17+1.3990544833753E-15i</v>
      </c>
      <c r="K632" s="246" t="str">
        <f t="shared" si="1641"/>
        <v>1.6052488139125E-18+2.07208349591797E-17i</v>
      </c>
      <c r="L632" s="222">
        <f t="shared" si="1642"/>
        <v>-333.64586806475188</v>
      </c>
      <c r="M632" s="222">
        <f t="shared" si="1635"/>
        <v>453.17196642081825</v>
      </c>
      <c r="N632" s="224">
        <f t="shared" si="1636"/>
        <v>3.1719664208182281</v>
      </c>
      <c r="O632" s="223" t="str">
        <f t="shared" si="1637"/>
        <v>2.45196320100808-2.01227419495968i</v>
      </c>
      <c r="P632" s="223" t="str">
        <f t="shared" si="1638"/>
        <v>0.618819950461789-3.11101797547184i</v>
      </c>
      <c r="Q632" s="223" t="str">
        <f t="shared" si="1643"/>
        <v>-1.49525462009535-2.79742463631854i</v>
      </c>
      <c r="R632" s="223" t="str">
        <f t="shared" si="1644"/>
        <v>-2.93051485400704-1.21385899726553i</v>
      </c>
      <c r="S632" s="223" t="str">
        <f t="shared" si="1645"/>
        <v>-3.03538261166909+0.920773248729223i</v>
      </c>
      <c r="T632" s="223" t="str">
        <f t="shared" si="1646"/>
        <v>-1.76225012354435+2.63739369015442i</v>
      </c>
      <c r="U632" s="223" t="str">
        <f t="shared" si="1647"/>
        <v>0.310907077789993+3.15669253551538i</v>
      </c>
      <c r="V632" s="223" t="str">
        <f t="shared" si="1648"/>
        <v>2.2429189658566+2.24291896585659i</v>
      </c>
      <c r="W632" s="223" t="str">
        <f t="shared" si="1649"/>
        <v>3.15669253551538+0.31090707778998i</v>
      </c>
      <c r="X632" s="223" t="str">
        <f t="shared" si="1650"/>
        <v>2.63739369015443-1.76225012354433i</v>
      </c>
      <c r="Y632" s="223" t="str">
        <f t="shared" si="1651"/>
        <v>0.920773248729214-3.03538261166909i</v>
      </c>
      <c r="Z632" s="223" t="str">
        <f t="shared" si="1652"/>
        <v>-1.21385899726554-2.93051485400704i</v>
      </c>
      <c r="AA632" s="223" t="str">
        <f t="shared" si="1653"/>
        <v>-2.79742463631854-1.49525462009534i</v>
      </c>
      <c r="AB632" s="223" t="str">
        <f t="shared" si="1654"/>
        <v>-3.11101797547184+0.61881995046177i</v>
      </c>
      <c r="AC632" s="223" t="str">
        <f t="shared" si="1655"/>
        <v>-2.0122741949597+2.45196320100806i</v>
      </c>
      <c r="AD632" s="223" t="str">
        <f t="shared" si="1656"/>
        <v>7.75234740277369E-14+3.17196642081823i</v>
      </c>
      <c r="AE632" s="223" t="str">
        <f t="shared" si="1657"/>
        <v>2.01227419495957+2.45196320100817i</v>
      </c>
      <c r="AF632" s="223" t="str">
        <f t="shared" si="1658"/>
        <v>3.11101797547183+0.618819950461808i</v>
      </c>
      <c r="AG632" s="223" t="str">
        <f t="shared" si="1659"/>
        <v>2.7974246363185-1.49525462009542i</v>
      </c>
      <c r="AH632" s="223" t="str">
        <f t="shared" si="1660"/>
        <v>1.21385899726566-2.93051485400699i</v>
      </c>
      <c r="AI632" s="223" t="str">
        <f t="shared" si="1661"/>
        <v>-0.920773248729175-3.0353826116691i</v>
      </c>
      <c r="AJ632" s="223" t="str">
        <f t="shared" si="1662"/>
        <v>-2.63739369015446-1.76225012354429i</v>
      </c>
      <c r="AK632" s="223" t="str">
        <f t="shared" si="1663"/>
        <v>-3.15669253551539+0.310907077789846i</v>
      </c>
      <c r="AL632" s="223" t="str">
        <f t="shared" si="1664"/>
        <v>-2.24291896585662+2.24291896585656i</v>
      </c>
      <c r="AM632" s="223" t="str">
        <f t="shared" si="1665"/>
        <v>-0.310907077789934+3.15669253551538i</v>
      </c>
      <c r="AN632" s="223" t="str">
        <f t="shared" si="1666"/>
        <v>1.76225012354448+2.63739369015433i</v>
      </c>
      <c r="AO632" s="223" t="str">
        <f t="shared" si="1667"/>
        <v>3.03538261166907+0.920773248729264i</v>
      </c>
      <c r="AP632" s="223" t="str">
        <f t="shared" si="1668"/>
        <v>2.93051485400703-1.21385899726557i</v>
      </c>
      <c r="AQ632" s="223" t="str">
        <f t="shared" si="1669"/>
        <v>1.49525462009549-2.79742463631846i</v>
      </c>
      <c r="AR632" s="223" t="str">
        <f t="shared" si="1670"/>
        <v>-0.618819950461719-3.11101797547185i</v>
      </c>
      <c r="AS632" s="223" t="str">
        <f t="shared" si="1671"/>
        <v>-2.45196320100811-2.01227419495964i</v>
      </c>
      <c r="AT632" s="223" t="str">
        <f t="shared" si="1672"/>
        <v>-3.17196642081823+1.55046948055474E-13i</v>
      </c>
      <c r="AU632" s="223" t="str">
        <f t="shared" si="1673"/>
        <v>-2.45196320100812+2.01227419495963i</v>
      </c>
      <c r="AV632" s="223" t="str">
        <f t="shared" si="1674"/>
        <v>-0.618819950461735+3.11101797547184i</v>
      </c>
      <c r="AW632" s="223" t="str">
        <f t="shared" si="1675"/>
        <v>1.49525462009548+2.79742463631847i</v>
      </c>
      <c r="AX632" s="223" t="str">
        <f t="shared" si="1676"/>
        <v>2.93051485400702+1.21385899726559i</v>
      </c>
      <c r="AY632" s="223" t="str">
        <f t="shared" si="1677"/>
        <v>3.03538261166908-0.920773248729248i</v>
      </c>
      <c r="AZ632" s="223" t="str">
        <f t="shared" si="1678"/>
        <v>1.76225012354422-2.6373936901545i</v>
      </c>
      <c r="BA632" s="223" t="str">
        <f t="shared" si="1679"/>
        <v>-0.310907077789917-3.15669253551538i</v>
      </c>
      <c r="BB632" s="223" t="str">
        <f t="shared" si="1680"/>
        <v>-2.24291896585661-2.24291896585657i</v>
      </c>
      <c r="BC632" s="223" t="str">
        <f t="shared" si="1681"/>
        <v>-3.15669253551539-0.310907077789862i</v>
      </c>
      <c r="BD632" s="223" t="str">
        <f t="shared" si="1682"/>
        <v>-2.63739369015447+1.76225012354427i</v>
      </c>
      <c r="BE632" s="223" t="str">
        <f t="shared" si="1683"/>
        <v>-0.920773248729185+3.0353826116691i</v>
      </c>
      <c r="BF632" s="223" t="str">
        <f t="shared" si="1684"/>
        <v>1.21385899726564+2.930514854007i</v>
      </c>
      <c r="BG632" s="223" t="str">
        <f t="shared" si="1685"/>
        <v>2.7974246363185+1.49525462009543i</v>
      </c>
      <c r="BH632" s="223" t="str">
        <f t="shared" si="1686"/>
        <v>3.11101797547183-0.618819950461789i</v>
      </c>
      <c r="BI632" s="223" t="str">
        <f t="shared" si="1687"/>
        <v>2.0122741949596-2.45196320100815i</v>
      </c>
      <c r="BJ632" s="223" t="str">
        <f t="shared" si="1688"/>
        <v>8.85985999369877E-14-3.17196642081823i</v>
      </c>
      <c r="BK632" s="223" t="str">
        <f t="shared" si="1689"/>
        <v>-2.01227419495968-2.45196320100807i</v>
      </c>
      <c r="BL632" s="223" t="str">
        <f t="shared" si="1690"/>
        <v>-3.11101797547186-0.618819950461656i</v>
      </c>
      <c r="BM632" s="176"/>
      <c r="BN632" s="176"/>
      <c r="BO632" s="176"/>
      <c r="BP632" s="176"/>
      <c r="BQ632" s="176"/>
      <c r="BR632" s="176"/>
      <c r="BS632" s="176"/>
      <c r="BT632" s="176"/>
      <c r="BU632" s="176"/>
      <c r="BV632" s="176"/>
      <c r="BW632" s="223"/>
      <c r="BX632" s="223"/>
      <c r="BY632" s="223"/>
      <c r="BZ632" s="223"/>
      <c r="CH632" s="222">
        <f t="shared" si="1691"/>
        <v>-297.07265623434739</v>
      </c>
    </row>
    <row r="633" spans="1:86">
      <c r="A633" s="227">
        <f t="shared" si="1630"/>
        <v>2.5000000000000001E-3</v>
      </c>
      <c r="B633" s="228">
        <v>8</v>
      </c>
      <c r="C633" s="228">
        <f t="shared" si="1631"/>
        <v>400</v>
      </c>
      <c r="D633" s="228">
        <f t="shared" si="1692"/>
        <v>2513.2741228718346</v>
      </c>
      <c r="E633" s="227" t="str">
        <f t="shared" si="1639"/>
        <v>2513.27412287183i</v>
      </c>
      <c r="F633" s="227" t="str">
        <f t="shared" si="1632"/>
        <v>3.31570332072294-1.12387544372034i</v>
      </c>
      <c r="G633" s="227" t="str">
        <f t="shared" si="1633"/>
        <v>-0.248899402477452+0.0688670629172342i</v>
      </c>
      <c r="H633" s="227" t="str">
        <f t="shared" si="1634"/>
        <v>0.0249718276480225-0.00846433506370225i</v>
      </c>
      <c r="I633" s="227" t="str">
        <f t="shared" si="1640"/>
        <v>0.0144717965224687-0.000635960504581312i</v>
      </c>
      <c r="J633" s="223" t="str">
        <f>IMPRODUCT(1/Nt_input,V625)</f>
        <v>-5.34387665411875E-15-9.08127739673859E-16i</v>
      </c>
      <c r="K633" s="246" t="str">
        <f t="shared" si="1641"/>
        <v>-7.79130289551247E-17-9.74374537159586E-18i</v>
      </c>
      <c r="L633" s="222">
        <f t="shared" si="1642"/>
        <v>-322.10040104601404</v>
      </c>
      <c r="M633" s="222">
        <f t="shared" si="1635"/>
        <v>453.53553390593271</v>
      </c>
      <c r="N633" s="224">
        <f t="shared" si="1636"/>
        <v>3.5355339059327373</v>
      </c>
      <c r="O633" s="223" t="str">
        <f t="shared" si="1637"/>
        <v>2.5-2.5i</v>
      </c>
      <c r="P633" s="223" t="str">
        <f t="shared" si="1638"/>
        <v>-1.23441619743637E-14-3.53553390593274i</v>
      </c>
      <c r="Q633" s="223" t="str">
        <f t="shared" si="1643"/>
        <v>-2.49999999999999-2.50000000000001i</v>
      </c>
      <c r="R633" s="223" t="str">
        <f t="shared" si="1644"/>
        <v>-3.53553390593274-1.14238026009995E-14i</v>
      </c>
      <c r="S633" s="223" t="str">
        <f t="shared" si="1645"/>
        <v>-2.5+2.49999999999999i</v>
      </c>
      <c r="T633" s="223" t="str">
        <f t="shared" si="1646"/>
        <v>-6.4973308531958E-16+3.53553390593274i</v>
      </c>
      <c r="U633" s="223" t="str">
        <f t="shared" si="1647"/>
        <v>2.5+2.49999999999999i</v>
      </c>
      <c r="V633" s="223" t="str">
        <f t="shared" si="1648"/>
        <v>3.53553390593274-1.16944288890441E-14i</v>
      </c>
      <c r="W633" s="223" t="str">
        <f t="shared" si="1649"/>
        <v>2.50000000000001-2.49999999999999i</v>
      </c>
      <c r="X633" s="223" t="str">
        <f t="shared" si="1650"/>
        <v>1.05034432276353E-14-3.53553390593274i</v>
      </c>
      <c r="Y633" s="223" t="str">
        <f t="shared" si="1651"/>
        <v>-2.5-2.5i</v>
      </c>
      <c r="Z633" s="223" t="str">
        <f t="shared" si="1652"/>
        <v>-3.53553390593274-1.29946617063916E-15i</v>
      </c>
      <c r="AA633" s="223" t="str">
        <f t="shared" si="1653"/>
        <v>-2.50000000000007+2.49999999999993i</v>
      </c>
      <c r="AB633" s="223" t="str">
        <f t="shared" si="1654"/>
        <v>8.64091338205457E-14+3.53553390593274i</v>
      </c>
      <c r="AC633" s="223" t="str">
        <f t="shared" si="1655"/>
        <v>2.49999999999994+2.50000000000006i</v>
      </c>
      <c r="AD633" s="223" t="str">
        <f t="shared" si="1656"/>
        <v>3.53553390593274-9.87532957949095E-14i</v>
      </c>
      <c r="AE633" s="223" t="str">
        <f t="shared" si="1657"/>
        <v>2.50000000000005-2.49999999999995i</v>
      </c>
      <c r="AF633" s="223" t="str">
        <f t="shared" si="1658"/>
        <v>-1.04817087934538E-13-3.53553390593274i</v>
      </c>
      <c r="AG633" s="223" t="str">
        <f t="shared" si="1659"/>
        <v>-2.49999999999996-2.50000000000004i</v>
      </c>
      <c r="AH633" s="223" t="str">
        <f t="shared" si="1660"/>
        <v>-3.53553390593274+1.17161249908901E-13i</v>
      </c>
      <c r="AI633" s="223" t="str">
        <f t="shared" si="1661"/>
        <v>-2.50000000000003+2.49999999999997i</v>
      </c>
      <c r="AJ633" s="223" t="str">
        <f t="shared" si="1662"/>
        <v>1.29505411883265E-13+3.53553390593274i</v>
      </c>
      <c r="AK633" s="223" t="str">
        <f t="shared" si="1663"/>
        <v>2.49999999999997+2.50000000000003i</v>
      </c>
      <c r="AL633" s="223" t="str">
        <f t="shared" si="1664"/>
        <v>3.53553390593274-1.48129943692364E-13i</v>
      </c>
      <c r="AM633" s="223" t="str">
        <f t="shared" si="1665"/>
        <v>2.50000000000002-2.49999999999998i</v>
      </c>
      <c r="AN633" s="223" t="str">
        <f t="shared" si="1666"/>
        <v>-1.54193735831993E-13-3.53553390593274i</v>
      </c>
      <c r="AO633" s="223" t="str">
        <f t="shared" si="1667"/>
        <v>-2.49999999999999-2.50000000000001i</v>
      </c>
      <c r="AP633" s="223" t="str">
        <f t="shared" si="1668"/>
        <v>-3.53553390593274+1.72818267641091E-13i</v>
      </c>
      <c r="AQ633" s="223" t="str">
        <f t="shared" si="1669"/>
        <v>-2.5+2.5i</v>
      </c>
      <c r="AR633" s="223" t="str">
        <f t="shared" si="1670"/>
        <v>-1.72818650964446E-13+3.53553390593274i</v>
      </c>
      <c r="AS633" s="223" t="str">
        <f t="shared" si="1671"/>
        <v>2.5+2.49999999999999i</v>
      </c>
      <c r="AT633" s="223" t="str">
        <f t="shared" si="1672"/>
        <v>3.53553390593274+1.66754858824817E-13i</v>
      </c>
      <c r="AU633" s="223" t="str">
        <f t="shared" si="1673"/>
        <v>2.49999999999998-2.50000000000002i</v>
      </c>
      <c r="AV633" s="223" t="str">
        <f t="shared" si="1674"/>
        <v>1.48130327015718E-13-3.53553390593274i</v>
      </c>
      <c r="AW633" s="223" t="str">
        <f t="shared" si="1675"/>
        <v>-2.50000000000002-2.49999999999998i</v>
      </c>
      <c r="AX633" s="223" t="str">
        <f t="shared" si="1676"/>
        <v>-3.53553390593274-1.4206653487609E-13i</v>
      </c>
      <c r="AY633" s="223" t="str">
        <f t="shared" si="1677"/>
        <v>-2.49999999999997+2.50000000000003i</v>
      </c>
      <c r="AZ633" s="223" t="str">
        <f t="shared" si="1678"/>
        <v>-1.23442003066991E-13+3.53553390593274i</v>
      </c>
      <c r="BA633" s="223" t="str">
        <f t="shared" si="1679"/>
        <v>2.50000000000004+2.49999999999996i</v>
      </c>
      <c r="BB633" s="223" t="str">
        <f t="shared" si="1680"/>
        <v>3.53553390593274+1.17378210927362E-13i</v>
      </c>
      <c r="BC633" s="223" t="str">
        <f t="shared" si="1681"/>
        <v>2.49999999999996-2.50000000000004i</v>
      </c>
      <c r="BD633" s="223" t="str">
        <f t="shared" si="1682"/>
        <v>9.87536791182635E-14-3.53553390593274i</v>
      </c>
      <c r="BE633" s="223" t="str">
        <f t="shared" si="1683"/>
        <v>-2.50000000000007-2.49999999999993i</v>
      </c>
      <c r="BF633" s="223" t="str">
        <f t="shared" si="1684"/>
        <v>-3.53553390593274-9.2689886978635E-14i</v>
      </c>
      <c r="BG633" s="223" t="str">
        <f t="shared" si="1685"/>
        <v>-2.49999999999993+2.50000000000007i</v>
      </c>
      <c r="BH633" s="223" t="str">
        <f t="shared" si="1686"/>
        <v>-8.66260948390065E-14+3.53553390593274i</v>
      </c>
      <c r="BI633" s="223" t="str">
        <f t="shared" si="1687"/>
        <v>2.50000000000007+2.49999999999993i</v>
      </c>
      <c r="BJ633" s="223" t="str">
        <f t="shared" si="1688"/>
        <v>3.53553390593274+5.54408233604373E-14i</v>
      </c>
      <c r="BK633" s="223" t="str">
        <f t="shared" si="1689"/>
        <v>2.49999999999992-2.50000000000008i</v>
      </c>
      <c r="BL633" s="223" t="str">
        <f t="shared" si="1690"/>
        <v>4.93770312208088E-14-3.53553390593274i</v>
      </c>
      <c r="BM633" s="176"/>
      <c r="BN633" s="176"/>
      <c r="BO633" s="176"/>
      <c r="BP633" s="176"/>
      <c r="BQ633" s="176"/>
      <c r="BR633" s="176"/>
      <c r="BS633" s="176"/>
      <c r="BT633" s="176"/>
      <c r="BU633" s="176"/>
      <c r="BV633" s="176"/>
      <c r="BW633" s="223"/>
      <c r="BX633" s="223"/>
      <c r="BY633" s="223"/>
      <c r="BZ633" s="223"/>
      <c r="CH633" s="222">
        <f t="shared" si="1691"/>
        <v>-285.31922877617603</v>
      </c>
    </row>
    <row r="634" spans="1:86">
      <c r="A634" s="227">
        <f t="shared" si="1630"/>
        <v>2.8124999999999999E-3</v>
      </c>
      <c r="B634" s="228">
        <v>9</v>
      </c>
      <c r="C634" s="228">
        <f t="shared" si="1631"/>
        <v>450</v>
      </c>
      <c r="D634" s="228">
        <f t="shared" si="1692"/>
        <v>2827.4333882308138</v>
      </c>
      <c r="E634" s="227" t="str">
        <f t="shared" si="1639"/>
        <v>2827.43338823081i</v>
      </c>
      <c r="F634" s="227" t="str">
        <f t="shared" si="1632"/>
        <v>3.22903818136047-1.03584445522347i</v>
      </c>
      <c r="G634" s="227" t="str">
        <f t="shared" si="1633"/>
        <v>-0.248893770113268+0.0618412475670877i</v>
      </c>
      <c r="H634" s="227" t="str">
        <f t="shared" si="1634"/>
        <v>0.0243191193946255-0.00780134007899122i</v>
      </c>
      <c r="I634" s="227" t="str">
        <f t="shared" si="1640"/>
        <v>0.0141782394746991-0.000755766210229313i</v>
      </c>
      <c r="J634" s="223" t="str">
        <f>IMPRODUCT(1/Nt_input,W625)</f>
        <v>1.29782726991483E-14+8.72218963721138E-15i</v>
      </c>
      <c r="K634" s="246" t="str">
        <f t="shared" si="1641"/>
        <v>1.90600994503491E-16+1.13856753446964E-16i</v>
      </c>
      <c r="L634" s="222">
        <f t="shared" si="1642"/>
        <v>-313.07222684314667</v>
      </c>
      <c r="M634" s="222">
        <f t="shared" si="1635"/>
        <v>453.86505226681368</v>
      </c>
      <c r="N634" s="224">
        <f t="shared" si="1636"/>
        <v>3.8650522668136849</v>
      </c>
      <c r="O634" s="223" t="str">
        <f t="shared" si="1637"/>
        <v>2.45196320100808-2.98772580504032i</v>
      </c>
      <c r="P634" s="223" t="str">
        <f t="shared" si="1638"/>
        <v>-0.754034291341851-3.79078637128i</v>
      </c>
      <c r="Q634" s="223" t="str">
        <f t="shared" si="1643"/>
        <v>-3.4086717819208-1.82197302623789i</v>
      </c>
      <c r="R634" s="223" t="str">
        <f t="shared" si="1644"/>
        <v>-3.57084268139551+1.47909146773474i</v>
      </c>
      <c r="S634" s="223" t="str">
        <f t="shared" si="1645"/>
        <v>-1.12196544984363+3.69862441382723i</v>
      </c>
      <c r="T634" s="223" t="str">
        <f t="shared" si="1646"/>
        <v>2.14730798850664+3.21367350981664i</v>
      </c>
      <c r="U634" s="223" t="str">
        <f t="shared" si="1647"/>
        <v>3.84644098372273+0.378841370417346i</v>
      </c>
      <c r="V634" s="223" t="str">
        <f t="shared" si="1648"/>
        <v>2.73300466750441-2.73300466750438i</v>
      </c>
      <c r="W634" s="223" t="str">
        <f t="shared" si="1649"/>
        <v>-0.378841370417347-3.84644098372273i</v>
      </c>
      <c r="X634" s="223" t="str">
        <f t="shared" si="1650"/>
        <v>-3.21367350981664-2.14730798850663i</v>
      </c>
      <c r="Y634" s="223" t="str">
        <f t="shared" si="1651"/>
        <v>-3.69862441382723+1.12196544984363i</v>
      </c>
      <c r="Z634" s="223" t="str">
        <f t="shared" si="1652"/>
        <v>-1.47909146773456+3.57084268139559i</v>
      </c>
      <c r="AA634" s="223" t="str">
        <f t="shared" si="1653"/>
        <v>1.82197302623796+3.40867178192077i</v>
      </c>
      <c r="AB634" s="223" t="str">
        <f t="shared" si="1654"/>
        <v>3.79078637127999+0.75403429134189i</v>
      </c>
      <c r="AC634" s="223" t="str">
        <f t="shared" si="1655"/>
        <v>2.98772580504042-2.45196320100796i</v>
      </c>
      <c r="AD634" s="223" t="str">
        <f t="shared" si="1656"/>
        <v>-1.14586236223724E-13-3.86505226681368i</v>
      </c>
      <c r="AE634" s="223" t="str">
        <f t="shared" si="1657"/>
        <v>-2.98772580504032-2.45196320100807i</v>
      </c>
      <c r="AF634" s="223" t="str">
        <f t="shared" si="1658"/>
        <v>-3.79078637128002+0.754034291341743i</v>
      </c>
      <c r="AG634" s="223" t="str">
        <f t="shared" si="1659"/>
        <v>-1.82197302623775+3.40867178192088i</v>
      </c>
      <c r="AH634" s="223" t="str">
        <f t="shared" si="1660"/>
        <v>1.47909146773478+3.57084268139549i</v>
      </c>
      <c r="AI634" s="223" t="str">
        <f t="shared" si="1661"/>
        <v>3.6986244138272+1.1219654498437i</v>
      </c>
      <c r="AJ634" s="223" t="str">
        <f t="shared" si="1662"/>
        <v>3.21367350981674-2.14730798850647i</v>
      </c>
      <c r="AK634" s="223" t="str">
        <f t="shared" si="1663"/>
        <v>0.378841370417262-3.84644098372274i</v>
      </c>
      <c r="AL634" s="223" t="str">
        <f t="shared" si="1664"/>
        <v>-2.73300466750438-2.73300466750441i</v>
      </c>
      <c r="AM634" s="223" t="str">
        <f t="shared" si="1665"/>
        <v>-3.84644098372274+0.378841370417236i</v>
      </c>
      <c r="AN634" s="223" t="str">
        <f t="shared" si="1666"/>
        <v>-2.1473079885065+3.21367350981673i</v>
      </c>
      <c r="AO634" s="223" t="str">
        <f t="shared" si="1667"/>
        <v>1.12196544984366+3.69862441382722i</v>
      </c>
      <c r="AP634" s="223" t="str">
        <f t="shared" si="1668"/>
        <v>3.57084268139549+1.47909146773481i</v>
      </c>
      <c r="AQ634" s="223" t="str">
        <f t="shared" si="1669"/>
        <v>3.40867178192071-1.82197302623807i</v>
      </c>
      <c r="AR634" s="223" t="str">
        <f t="shared" si="1670"/>
        <v>0.754034291341774-3.79078637128001i</v>
      </c>
      <c r="AS634" s="223" t="str">
        <f t="shared" si="1671"/>
        <v>-2.45196320100805-2.98772580504034i</v>
      </c>
      <c r="AT634" s="223" t="str">
        <f t="shared" si="1672"/>
        <v>-3.86505226681368-1.55307401165012E-13i</v>
      </c>
      <c r="AU634" s="223" t="str">
        <f t="shared" si="1673"/>
        <v>-2.45196320100798+2.9877258050404i</v>
      </c>
      <c r="AV634" s="223" t="str">
        <f t="shared" si="1674"/>
        <v>0.754034291341863+3.79078637128i</v>
      </c>
      <c r="AW634" s="223" t="str">
        <f t="shared" si="1675"/>
        <v>3.40867178192075+1.82197302623799i</v>
      </c>
      <c r="AX634" s="223" t="str">
        <f t="shared" si="1676"/>
        <v>3.57084268139545-1.47909146773489i</v>
      </c>
      <c r="AY634" s="223" t="str">
        <f t="shared" si="1677"/>
        <v>1.12196544984359-3.69862441382723i</v>
      </c>
      <c r="AZ634" s="223" t="str">
        <f t="shared" si="1678"/>
        <v>-2.14730798850657-3.21367350981668i</v>
      </c>
      <c r="BA634" s="223" t="str">
        <f t="shared" si="1679"/>
        <v>-3.84644098372272-0.378841370417531i</v>
      </c>
      <c r="BB634" s="223" t="str">
        <f t="shared" si="1680"/>
        <v>-2.73300466750432+2.73300466750447i</v>
      </c>
      <c r="BC634" s="223" t="str">
        <f t="shared" si="1681"/>
        <v>0.378841370417363+3.84644098372273i</v>
      </c>
      <c r="BD634" s="223" t="str">
        <f t="shared" si="1682"/>
        <v>3.21367350981657+2.14730798850673i</v>
      </c>
      <c r="BE634" s="223" t="str">
        <f t="shared" si="1683"/>
        <v>3.69862441382718-1.12196544984377i</v>
      </c>
      <c r="BF634" s="223" t="str">
        <f t="shared" si="1684"/>
        <v>1.4790914677347-3.57084268139553i</v>
      </c>
      <c r="BG634" s="223" t="str">
        <f t="shared" si="1685"/>
        <v>-1.82197302623783-3.40867178192084i</v>
      </c>
      <c r="BH634" s="223" t="str">
        <f t="shared" si="1686"/>
        <v>-3.79078637127996-0.754034291342025i</v>
      </c>
      <c r="BI634" s="223" t="str">
        <f t="shared" si="1687"/>
        <v>-2.98772580504028+2.45196320100813i</v>
      </c>
      <c r="BJ634" s="223" t="str">
        <f t="shared" si="1688"/>
        <v>-4.07211649412873E-14+3.86505226681368i</v>
      </c>
      <c r="BK634" s="223" t="str">
        <f t="shared" si="1689"/>
        <v>2.98772580504023+2.45196320100819i</v>
      </c>
      <c r="BL634" s="223" t="str">
        <f t="shared" si="1690"/>
        <v>3.79078637127998-0.754034291341975i</v>
      </c>
      <c r="BM634" s="176"/>
      <c r="BN634" s="176"/>
      <c r="BO634" s="176"/>
      <c r="BP634" s="176"/>
      <c r="BQ634" s="176"/>
      <c r="BR634" s="176"/>
      <c r="BS634" s="176"/>
      <c r="BT634" s="176"/>
      <c r="BU634" s="176"/>
      <c r="BV634" s="176"/>
      <c r="BW634" s="223"/>
      <c r="BX634" s="223"/>
      <c r="BY634" s="223"/>
      <c r="BZ634" s="223"/>
      <c r="CH634" s="222">
        <f t="shared" si="1691"/>
        <v>-276.11699547896939</v>
      </c>
    </row>
    <row r="635" spans="1:86">
      <c r="A635" s="227">
        <f t="shared" si="1630"/>
        <v>3.1249999999999997E-3</v>
      </c>
      <c r="B635" s="228">
        <v>10</v>
      </c>
      <c r="C635" s="228">
        <f t="shared" si="1631"/>
        <v>500</v>
      </c>
      <c r="D635" s="228">
        <f t="shared" si="1692"/>
        <v>3141.5926535897929</v>
      </c>
      <c r="E635" s="227" t="str">
        <f t="shared" si="1639"/>
        <v>3141.59265358979i</v>
      </c>
      <c r="F635" s="227" t="str">
        <f t="shared" si="1632"/>
        <v>3.16340088284834-0.958666478092912i</v>
      </c>
      <c r="G635" s="227" t="str">
        <f t="shared" si="1633"/>
        <v>-0.248887475286283+0.0562868660103122i</v>
      </c>
      <c r="H635" s="227" t="str">
        <f t="shared" si="1634"/>
        <v>0.0238247798391283-0.0072200832665732i</v>
      </c>
      <c r="I635" s="227" t="str">
        <f t="shared" si="1640"/>
        <v>0.0139405303166505-0.000814395854520536i</v>
      </c>
      <c r="J635" s="223" t="str">
        <f>IMPRODUCT(1/Nt_input,X625)</f>
        <v>-3.72624701277039E-15+4.561455380081E-15i</v>
      </c>
      <c r="K635" s="246" t="str">
        <f t="shared" si="1641"/>
        <v>-4.82310290967356E-17+6.66237471341875E-17i</v>
      </c>
      <c r="L635" s="222">
        <f t="shared" si="1642"/>
        <v>-321.6973503338923</v>
      </c>
      <c r="M635" s="222">
        <f t="shared" si="1635"/>
        <v>454.15734806151272</v>
      </c>
      <c r="N635" s="224">
        <f t="shared" si="1636"/>
        <v>4.1573480615127263</v>
      </c>
      <c r="O635" s="223" t="str">
        <f t="shared" si="1637"/>
        <v>2.30969883127822-3.45670858091272i</v>
      </c>
      <c r="P635" s="223" t="str">
        <f t="shared" si="1638"/>
        <v>-1.59094822571604-3.84088878355708i</v>
      </c>
      <c r="Q635" s="223" t="str">
        <f t="shared" si="1643"/>
        <v>-4.07746578424458-0.811058372053647i</v>
      </c>
      <c r="R635" s="223" t="str">
        <f t="shared" si="1644"/>
        <v>-2.9396890060484+2.93968900604839i</v>
      </c>
      <c r="S635" s="223" t="str">
        <f t="shared" si="1645"/>
        <v>0.811058372053639+4.07746578424459i</v>
      </c>
      <c r="T635" s="223" t="str">
        <f t="shared" si="1646"/>
        <v>3.84088878355708+1.59094822571605i</v>
      </c>
      <c r="U635" s="223" t="str">
        <f t="shared" si="1647"/>
        <v>3.45670858091273-2.30969883127821i</v>
      </c>
      <c r="V635" s="223" t="str">
        <f t="shared" si="1648"/>
        <v>1.23507426327732E-14-4.15734806151273i</v>
      </c>
      <c r="W635" s="223" t="str">
        <f t="shared" si="1649"/>
        <v>-3.45670858091272-2.30969883127823i</v>
      </c>
      <c r="X635" s="223" t="str">
        <f t="shared" si="1650"/>
        <v>-3.84088878355709+1.59094822571603i</v>
      </c>
      <c r="Y635" s="223" t="str">
        <f t="shared" si="1651"/>
        <v>-0.811058372053701+4.07746578424458i</v>
      </c>
      <c r="Z635" s="223" t="str">
        <f t="shared" si="1652"/>
        <v>2.93968900604832+2.93968900604847i</v>
      </c>
      <c r="AA635" s="223" t="str">
        <f t="shared" si="1653"/>
        <v>4.07746578424461-0.811058372053502i</v>
      </c>
      <c r="AB635" s="223" t="str">
        <f t="shared" si="1654"/>
        <v>1.59094822571622-3.84088878355701i</v>
      </c>
      <c r="AC635" s="223" t="str">
        <f t="shared" si="1655"/>
        <v>-2.30969883127837-3.45670858091262i</v>
      </c>
      <c r="AD635" s="223" t="str">
        <f t="shared" si="1656"/>
        <v>-4.15734806151273+1.37767055316835E-13i</v>
      </c>
      <c r="AE635" s="223" t="str">
        <f t="shared" si="1657"/>
        <v>-2.30969883127813+3.45670858091278i</v>
      </c>
      <c r="AF635" s="223" t="str">
        <f t="shared" si="1658"/>
        <v>1.5909482257161+3.84088878355706i</v>
      </c>
      <c r="AG635" s="223" t="str">
        <f t="shared" si="1659"/>
        <v>4.07746578424459+0.811058372053631i</v>
      </c>
      <c r="AH635" s="223" t="str">
        <f t="shared" si="1660"/>
        <v>2.93968900604842-2.93968900604838i</v>
      </c>
      <c r="AI635" s="223" t="str">
        <f t="shared" si="1661"/>
        <v>-0.811058372053573-4.0774657842446i</v>
      </c>
      <c r="AJ635" s="223" t="str">
        <f t="shared" si="1662"/>
        <v>-3.84088878355704-1.59094822571615i</v>
      </c>
      <c r="AK635" s="223" t="str">
        <f t="shared" si="1663"/>
        <v>-3.45670858091282+2.30969883127808i</v>
      </c>
      <c r="AL635" s="223" t="str">
        <f t="shared" si="1664"/>
        <v>-2.03213235312118E-13+4.15734806151273i</v>
      </c>
      <c r="AM635" s="223" t="str">
        <f t="shared" si="1665"/>
        <v>3.45670858091282+2.30969883127808i</v>
      </c>
      <c r="AN635" s="223" t="str">
        <f t="shared" si="1666"/>
        <v>3.84088878355703-1.59094822571616i</v>
      </c>
      <c r="AO635" s="223" t="str">
        <f t="shared" si="1667"/>
        <v>0.811058372053564-4.0774657842446i</v>
      </c>
      <c r="AP635" s="223" t="str">
        <f t="shared" si="1668"/>
        <v>-2.93968900604842-2.93968900604837i</v>
      </c>
      <c r="AQ635" s="223" t="str">
        <f t="shared" si="1669"/>
        <v>-4.07746578424459+0.811058372053639i</v>
      </c>
      <c r="AR635" s="223" t="str">
        <f t="shared" si="1670"/>
        <v>-1.59094822571609+3.84088878355706i</v>
      </c>
      <c r="AS635" s="223" t="str">
        <f t="shared" si="1671"/>
        <v>2.30969883127814+3.45670858091278i</v>
      </c>
      <c r="AT635" s="223" t="str">
        <f t="shared" si="1672"/>
        <v>4.15734806151273+1.38022174485119E-13i</v>
      </c>
      <c r="AU635" s="223" t="str">
        <f t="shared" si="1673"/>
        <v>2.30969883127836-3.45670858091263i</v>
      </c>
      <c r="AV635" s="223" t="str">
        <f t="shared" si="1674"/>
        <v>-1.59094822571623-3.840888783557i</v>
      </c>
      <c r="AW635" s="223" t="str">
        <f t="shared" si="1675"/>
        <v>-4.07746578424462-0.81105837205349i</v>
      </c>
      <c r="AX635" s="223" t="str">
        <f t="shared" si="1676"/>
        <v>-2.93968900604832+2.93968900604848i</v>
      </c>
      <c r="AY635" s="223" t="str">
        <f t="shared" si="1677"/>
        <v>0.811058372053714+4.07746578424457i</v>
      </c>
      <c r="AZ635" s="223" t="str">
        <f t="shared" si="1678"/>
        <v>3.84088878355709+1.59094822571601i</v>
      </c>
      <c r="BA635" s="223" t="str">
        <f t="shared" si="1679"/>
        <v>3.45670858091273-2.3096988312782i</v>
      </c>
      <c r="BB635" s="223" t="str">
        <f t="shared" si="1680"/>
        <v>5.8061246332448E-14-4.15734806151273i</v>
      </c>
      <c r="BC635" s="223" t="str">
        <f t="shared" si="1681"/>
        <v>-3.45670858091267-2.3096988312783i</v>
      </c>
      <c r="BD635" s="223" t="str">
        <f t="shared" si="1682"/>
        <v>-3.84088878355714+1.59094822571591i</v>
      </c>
      <c r="BE635" s="223" t="str">
        <f t="shared" si="1683"/>
        <v>-0.81105837205383+4.07746578424455i</v>
      </c>
      <c r="BF635" s="223" t="str">
        <f t="shared" si="1684"/>
        <v>2.93968900604852+2.93968900604827i</v>
      </c>
      <c r="BG635" s="223" t="str">
        <f t="shared" si="1685"/>
        <v>4.07746578424456-0.811058372053781i</v>
      </c>
      <c r="BH635" s="223" t="str">
        <f t="shared" si="1686"/>
        <v>1.59094822571596-3.84088878355712i</v>
      </c>
      <c r="BI635" s="223" t="str">
        <f t="shared" si="1687"/>
        <v>-2.30969883127826-3.45670858091269i</v>
      </c>
      <c r="BJ635" s="223" t="str">
        <f t="shared" si="1688"/>
        <v>-4.15734806151273+7.12981449455151E-15i</v>
      </c>
      <c r="BK635" s="223" t="str">
        <f t="shared" si="1689"/>
        <v>-2.30969883127825+3.4567085809127i</v>
      </c>
      <c r="BL635" s="223" t="str">
        <f t="shared" si="1690"/>
        <v>1.59094822571597+3.84088878355711i</v>
      </c>
      <c r="BM635" s="176"/>
      <c r="BN635" s="176"/>
      <c r="BO635" s="176"/>
      <c r="BP635" s="176"/>
      <c r="BQ635" s="176"/>
      <c r="BR635" s="176"/>
      <c r="BS635" s="176"/>
      <c r="BT635" s="176"/>
      <c r="BU635" s="176"/>
      <c r="BV635" s="176"/>
      <c r="BW635" s="223"/>
      <c r="BX635" s="223"/>
      <c r="BY635" s="223"/>
      <c r="BZ635" s="223"/>
      <c r="CH635" s="222">
        <f t="shared" si="1691"/>
        <v>-284.59773266345746</v>
      </c>
    </row>
    <row r="636" spans="1:86">
      <c r="A636" s="227">
        <f t="shared" si="1630"/>
        <v>3.4374999999999996E-3</v>
      </c>
      <c r="B636" s="228">
        <v>11</v>
      </c>
      <c r="C636" s="228">
        <f t="shared" si="1631"/>
        <v>550</v>
      </c>
      <c r="D636" s="228">
        <f t="shared" si="1692"/>
        <v>3455.7519189487725</v>
      </c>
      <c r="E636" s="227" t="str">
        <f t="shared" si="1639"/>
        <v>3455.75191894877i</v>
      </c>
      <c r="F636" s="227" t="str">
        <f t="shared" si="1632"/>
        <v>3.11272159637828-0.89126445057903i</v>
      </c>
      <c r="G636" s="227" t="str">
        <f t="shared" si="1633"/>
        <v>-0.248880518052582+0.051802612014346i</v>
      </c>
      <c r="H636" s="227" t="str">
        <f t="shared" si="1634"/>
        <v>0.0234430947833077-0.00671245286318809i</v>
      </c>
      <c r="I636" s="227" t="str">
        <f t="shared" si="1640"/>
        <v>0.0137478837725033-0.000836616512335114i</v>
      </c>
      <c r="J636" s="223" t="str">
        <f>IMPRODUCT(1/Nt_input,Y625)</f>
        <v>-8.16682062688284E-16-4.62997695738208E-15i</v>
      </c>
      <c r="K636" s="246" t="str">
        <f t="shared" si="1641"/>
        <v>-1.51011652512037E-17-6.29691353804844E-17i</v>
      </c>
      <c r="L636" s="222">
        <f t="shared" si="1642"/>
        <v>-323.77458855482712</v>
      </c>
      <c r="M636" s="222">
        <f t="shared" si="1635"/>
        <v>454.40960632174176</v>
      </c>
      <c r="N636" s="224">
        <f t="shared" si="1636"/>
        <v>4.4096063217417747</v>
      </c>
      <c r="O636" s="223" t="str">
        <f t="shared" si="1637"/>
        <v>2.07867403075637-3.888925582549i</v>
      </c>
      <c r="P636" s="223" t="str">
        <f t="shared" si="1638"/>
        <v>-2.44984601169478-3.66645365874549i</v>
      </c>
      <c r="Q636" s="223" t="str">
        <f t="shared" si="1643"/>
        <v>-4.38837286203458+0.432217001636262i</v>
      </c>
      <c r="R636" s="223" t="str">
        <f t="shared" si="1644"/>
        <v>-1.68748328258292+4.07394502708962i</v>
      </c>
      <c r="S636" s="223" t="str">
        <f t="shared" si="1645"/>
        <v>2.79742463631855+3.40867178192079i</v>
      </c>
      <c r="T636" s="223" t="str">
        <f t="shared" si="1646"/>
        <v>4.32487697273736-0.860271517272965i</v>
      </c>
      <c r="U636" s="223" t="str">
        <f t="shared" si="1647"/>
        <v>1.28004114792605-4.21973015397444i</v>
      </c>
      <c r="V636" s="223" t="str">
        <f t="shared" si="1648"/>
        <v>-3.11806253246668-3.11806253246668i</v>
      </c>
      <c r="W636" s="223" t="str">
        <f t="shared" si="1649"/>
        <v>-4.21973015397445+1.28004114792603i</v>
      </c>
      <c r="X636" s="223" t="str">
        <f t="shared" si="1650"/>
        <v>-0.860271517273018+4.32487697273735i</v>
      </c>
      <c r="Y636" s="223" t="str">
        <f t="shared" si="1651"/>
        <v>3.40867178192079+2.79742463631856i</v>
      </c>
      <c r="Z636" s="223" t="str">
        <f t="shared" si="1652"/>
        <v>4.0739450270896-1.68748328258295i</v>
      </c>
      <c r="AA636" s="223" t="str">
        <f t="shared" si="1653"/>
        <v>0.432217001636227-4.38837286203458i</v>
      </c>
      <c r="AB636" s="223" t="str">
        <f t="shared" si="1654"/>
        <v>-3.66645365874553-2.44984601169472i</v>
      </c>
      <c r="AC636" s="223" t="str">
        <f t="shared" si="1655"/>
        <v>-3.88892558254894+2.07867403075648i</v>
      </c>
      <c r="AD636" s="223" t="str">
        <f t="shared" si="1656"/>
        <v>1.6152238901795E-13+4.40960632174177i</v>
      </c>
      <c r="AE636" s="223" t="str">
        <f t="shared" si="1657"/>
        <v>3.8889255825491+2.07867403075618i</v>
      </c>
      <c r="AF636" s="223" t="str">
        <f t="shared" si="1658"/>
        <v>3.6664536587456-2.44984601169462i</v>
      </c>
      <c r="AG636" s="223" t="str">
        <f t="shared" si="1659"/>
        <v>-0.432217001636113-4.3883728620346i</v>
      </c>
      <c r="AH636" s="223" t="str">
        <f t="shared" si="1660"/>
        <v>-4.07394502708956-1.68748328258306i</v>
      </c>
      <c r="AI636" s="223" t="str">
        <f t="shared" si="1661"/>
        <v>-3.40867178192086+2.79742463631846i</v>
      </c>
      <c r="AJ636" s="223" t="str">
        <f t="shared" si="1662"/>
        <v>0.860271517272913+4.32487697273738i</v>
      </c>
      <c r="AK636" s="223" t="str">
        <f t="shared" si="1663"/>
        <v>4.21973015397444+1.28004114792606i</v>
      </c>
      <c r="AL636" s="223" t="str">
        <f t="shared" si="1664"/>
        <v>3.11806253246666-3.1180625324667i</v>
      </c>
      <c r="AM636" s="223" t="str">
        <f t="shared" si="1665"/>
        <v>-1.28004114792611-4.21973015397443i</v>
      </c>
      <c r="AN636" s="223" t="str">
        <f t="shared" si="1666"/>
        <v>-4.32487697273738-0.860271517272851i</v>
      </c>
      <c r="AO636" s="223" t="str">
        <f t="shared" si="1667"/>
        <v>-2.79742463631843+3.40867178192089i</v>
      </c>
      <c r="AP636" s="223" t="str">
        <f t="shared" si="1668"/>
        <v>1.6874832825831+4.07394502708954i</v>
      </c>
      <c r="AQ636" s="223" t="str">
        <f t="shared" si="1669"/>
        <v>4.3883728620346+0.432217001636067i</v>
      </c>
      <c r="AR636" s="223" t="str">
        <f t="shared" si="1670"/>
        <v>2.44984601169494-3.66645365874539i</v>
      </c>
      <c r="AS636" s="223" t="str">
        <f t="shared" si="1671"/>
        <v>-2.07867403075623-3.88892558254908i</v>
      </c>
      <c r="AT636" s="223" t="str">
        <f t="shared" si="1672"/>
        <v>-4.40960632174177-1.15605145490661E-13i</v>
      </c>
      <c r="AU636" s="223" t="str">
        <f t="shared" si="1673"/>
        <v>-2.07867403075644+3.88892558254897i</v>
      </c>
      <c r="AV636" s="223" t="str">
        <f t="shared" si="1674"/>
        <v>2.44984601169477+3.6664536587455i</v>
      </c>
      <c r="AW636" s="223" t="str">
        <f t="shared" si="1675"/>
        <v>4.38837286203458-0.432217001636289i</v>
      </c>
      <c r="AX636" s="223" t="str">
        <f t="shared" si="1676"/>
        <v>1.68748328258291-4.07394502708962i</v>
      </c>
      <c r="AY636" s="223" t="str">
        <f t="shared" si="1677"/>
        <v>-2.79742463631859-3.40867178192076i</v>
      </c>
      <c r="AZ636" s="223" t="str">
        <f t="shared" si="1678"/>
        <v>-4.32487697273734+0.860271517273054i</v>
      </c>
      <c r="BA636" s="223" t="str">
        <f t="shared" si="1679"/>
        <v>-1.28004114792589+4.21973015397449i</v>
      </c>
      <c r="BB636" s="223" t="str">
        <f t="shared" si="1680"/>
        <v>3.11806253246681+3.11806253246654i</v>
      </c>
      <c r="BC636" s="223" t="str">
        <f t="shared" si="1681"/>
        <v>4.21973015397451-1.28004114792584i</v>
      </c>
      <c r="BD636" s="223" t="str">
        <f t="shared" si="1682"/>
        <v>0.860271517273137-4.32487697273733i</v>
      </c>
      <c r="BE636" s="223" t="str">
        <f t="shared" si="1683"/>
        <v>-3.40867178192072-2.79742463631863i</v>
      </c>
      <c r="BF636" s="223" t="str">
        <f t="shared" si="1684"/>
        <v>-4.07394502708964+1.68748328258285i</v>
      </c>
      <c r="BG636" s="223" t="str">
        <f t="shared" si="1685"/>
        <v>-0.432217001636342+4.38837286203457i</v>
      </c>
      <c r="BH636" s="223" t="str">
        <f t="shared" si="1686"/>
        <v>3.66645365874547+2.44984601169481i</v>
      </c>
      <c r="BI636" s="223" t="str">
        <f t="shared" si="1687"/>
        <v>3.88892558254901-2.07867403075636i</v>
      </c>
      <c r="BJ636" s="223" t="str">
        <f t="shared" si="1688"/>
        <v>-6.15833122246657E-14-4.40960632174177i</v>
      </c>
      <c r="BK636" s="223" t="str">
        <f t="shared" si="1689"/>
        <v>-3.88892558254905-2.07867403075628i</v>
      </c>
      <c r="BL636" s="223" t="str">
        <f t="shared" si="1690"/>
        <v>-3.66645365874542+2.44984601169489i</v>
      </c>
      <c r="BM636" s="176"/>
      <c r="BN636" s="176"/>
      <c r="BO636" s="176"/>
      <c r="BP636" s="176"/>
      <c r="BQ636" s="176"/>
      <c r="BR636" s="176"/>
      <c r="BS636" s="176"/>
      <c r="BT636" s="176"/>
      <c r="BU636" s="176"/>
      <c r="BV636" s="176"/>
      <c r="BW636" s="223"/>
      <c r="BX636" s="223"/>
      <c r="BY636" s="223"/>
      <c r="BZ636" s="223"/>
      <c r="CH636" s="222">
        <f t="shared" si="1691"/>
        <v>-286.55535882708114</v>
      </c>
    </row>
    <row r="637" spans="1:86">
      <c r="A637" s="227">
        <f t="shared" si="1630"/>
        <v>3.7499999999999994E-3</v>
      </c>
      <c r="B637" s="228">
        <v>12</v>
      </c>
      <c r="C637" s="228">
        <f t="shared" si="1631"/>
        <v>600</v>
      </c>
      <c r="D637" s="228">
        <f t="shared" si="1692"/>
        <v>3769.9111843077517</v>
      </c>
      <c r="E637" s="227" t="str">
        <f t="shared" si="1639"/>
        <v>3769.91118430775i</v>
      </c>
      <c r="F637" s="227" t="str">
        <f t="shared" si="1632"/>
        <v>3.07289686399671-0.832361187542485i</v>
      </c>
      <c r="G637" s="227" t="str">
        <f t="shared" si="1633"/>
        <v>-0.248872898474153+0.0481209475019483i</v>
      </c>
      <c r="H637" s="227" t="str">
        <f t="shared" si="1634"/>
        <v>0.0231431595186096-0.00626882989992068i</v>
      </c>
      <c r="I637" s="227" t="str">
        <f t="shared" si="1640"/>
        <v>0.0135909177244677-0.000837095096620236i</v>
      </c>
      <c r="J637" s="223" t="str">
        <f>IMPRODUCT(1/Nt_input,Z625)</f>
        <v>2.64625967623042E-15-9.67975699595058E-15i</v>
      </c>
      <c r="K637" s="246" t="str">
        <f t="shared" si="1641"/>
        <v>2.78622204194385E-17-1.33771951924161E-16i</v>
      </c>
      <c r="L637" s="222">
        <f t="shared" si="1642"/>
        <v>-317.28826874690162</v>
      </c>
      <c r="M637" s="222">
        <f t="shared" si="1635"/>
        <v>454.61939766255642</v>
      </c>
      <c r="N637" s="224">
        <f t="shared" si="1636"/>
        <v>4.619397662556433</v>
      </c>
      <c r="O637" s="223" t="str">
        <f t="shared" si="1637"/>
        <v>1.76776695296638-4.26776695296636i</v>
      </c>
      <c r="P637" s="223" t="str">
        <f t="shared" si="1638"/>
        <v>-3.26640741219092-3.26640741219096i</v>
      </c>
      <c r="Q637" s="223" t="str">
        <f t="shared" si="1643"/>
        <v>-4.26776695296636+1.76776695296638i</v>
      </c>
      <c r="R637" s="223" t="str">
        <f t="shared" si="1644"/>
        <v>-8.48917186333426E-16+4.61939766255643i</v>
      </c>
      <c r="S637" s="223" t="str">
        <f t="shared" si="1645"/>
        <v>4.26776695296636+1.76776695296638i</v>
      </c>
      <c r="T637" s="223" t="str">
        <f t="shared" si="1646"/>
        <v>3.26640741219096-3.26640741219092i</v>
      </c>
      <c r="U637" s="223" t="str">
        <f t="shared" si="1647"/>
        <v>-1.76776695296638-4.26776695296636i</v>
      </c>
      <c r="V637" s="223" t="str">
        <f t="shared" si="1648"/>
        <v>-4.61939766255643-1.69783437266685E-15i</v>
      </c>
      <c r="W637" s="223" t="str">
        <f t="shared" si="1649"/>
        <v>-1.76776695296617+4.26776695296645i</v>
      </c>
      <c r="X637" s="223" t="str">
        <f t="shared" si="1650"/>
        <v>3.26640741219086+3.26640741219102i</v>
      </c>
      <c r="Y637" s="223" t="str">
        <f t="shared" si="1651"/>
        <v>4.26776695296636-1.76776695296638i</v>
      </c>
      <c r="Z637" s="223" t="str">
        <f t="shared" si="1652"/>
        <v>-1.36950125181458E-13-4.61939766255643i</v>
      </c>
      <c r="AA637" s="223" t="str">
        <f t="shared" si="1653"/>
        <v>-4.2677669529663-1.76776695296654i</v>
      </c>
      <c r="AB637" s="223" t="str">
        <f t="shared" si="1654"/>
        <v>-3.26640741219098+3.2664074121909i</v>
      </c>
      <c r="AC637" s="223" t="str">
        <f t="shared" si="1655"/>
        <v>1.76776695296643+4.26776695296634i</v>
      </c>
      <c r="AD637" s="223" t="str">
        <f t="shared" si="1656"/>
        <v>4.61939766255643-1.93541098417666E-13i</v>
      </c>
      <c r="AE637" s="223" t="str">
        <f t="shared" si="1657"/>
        <v>1.76776695296651-4.26776695296631i</v>
      </c>
      <c r="AF637" s="223" t="str">
        <f t="shared" si="1658"/>
        <v>-3.26640741219092-3.26640741219096i</v>
      </c>
      <c r="AG637" s="223" t="str">
        <f t="shared" si="1659"/>
        <v>-4.26776695296633+1.76776695296647i</v>
      </c>
      <c r="AH637" s="223" t="str">
        <f t="shared" si="1660"/>
        <v>-2.25798448990042E-13+4.61939766255643i</v>
      </c>
      <c r="AI637" s="223" t="str">
        <f t="shared" si="1661"/>
        <v>4.26776695296633+1.76776695296646i</v>
      </c>
      <c r="AJ637" s="223" t="str">
        <f t="shared" si="1662"/>
        <v>3.26640741219092-3.26640741219096i</v>
      </c>
      <c r="AK637" s="223" t="str">
        <f t="shared" si="1663"/>
        <v>-1.76776695296652-4.2677669529663i</v>
      </c>
      <c r="AL637" s="223" t="str">
        <f t="shared" si="1664"/>
        <v>-4.61939766255643-1.85618873017417E-13i</v>
      </c>
      <c r="AM637" s="223" t="str">
        <f t="shared" si="1665"/>
        <v>-1.76776695296642+4.26776695296635i</v>
      </c>
      <c r="AN637" s="223" t="str">
        <f t="shared" si="1666"/>
        <v>3.26640741219099+3.26640741219089i</v>
      </c>
      <c r="AO637" s="223" t="str">
        <f t="shared" si="1667"/>
        <v>4.26776695296629-1.76776695296655i</v>
      </c>
      <c r="AP637" s="223" t="str">
        <f t="shared" si="1668"/>
        <v>1.29027899781209E-13-4.61939766255643i</v>
      </c>
      <c r="AQ637" s="223" t="str">
        <f t="shared" si="1669"/>
        <v>-4.26776695296636-1.76776695296638i</v>
      </c>
      <c r="AR637" s="223" t="str">
        <f t="shared" si="1670"/>
        <v>-3.26640741219085+3.26640741219103i</v>
      </c>
      <c r="AS637" s="223" t="str">
        <f t="shared" si="1671"/>
        <v>1.76776695296617+4.26776695296645i</v>
      </c>
      <c r="AT637" s="223" t="str">
        <f t="shared" si="1672"/>
        <v>4.61939766255643+7.24369265450004E-14i</v>
      </c>
      <c r="AU637" s="223" t="str">
        <f t="shared" si="1673"/>
        <v>1.76776695296633-4.26776695296638i</v>
      </c>
      <c r="AV637" s="223" t="str">
        <f t="shared" si="1674"/>
        <v>-3.26640741219105-3.26640741219083i</v>
      </c>
      <c r="AW637" s="223" t="str">
        <f t="shared" si="1675"/>
        <v>-4.26776695296643+1.76776695296622i</v>
      </c>
      <c r="AX637" s="223" t="str">
        <f t="shared" si="1676"/>
        <v>-4.86687478359591E-14+4.61939766255643i</v>
      </c>
      <c r="AY637" s="223" t="str">
        <f t="shared" si="1677"/>
        <v>4.26776695296641+1.76776695296628i</v>
      </c>
      <c r="AZ637" s="223" t="str">
        <f t="shared" si="1678"/>
        <v>3.26640741219112-3.26640741219076i</v>
      </c>
      <c r="BA637" s="223" t="str">
        <f t="shared" si="1679"/>
        <v>-1.76776695296627-4.26776695296641i</v>
      </c>
      <c r="BB637" s="223" t="str">
        <f t="shared" si="1680"/>
        <v>-4.61939766255643+7.92222540024904E-15i</v>
      </c>
      <c r="BC637" s="223" t="str">
        <f t="shared" si="1681"/>
        <v>-1.76776695296626+4.26776695296642i</v>
      </c>
      <c r="BD637" s="223" t="str">
        <f t="shared" si="1682"/>
        <v>3.2664074121908+3.26640741219108i</v>
      </c>
      <c r="BE637" s="223" t="str">
        <f t="shared" si="1683"/>
        <v>4.2677669529664-1.7677669529663i</v>
      </c>
      <c r="BF637" s="223" t="str">
        <f t="shared" si="1684"/>
        <v>-6.4513198636457E-14-4.61939766255643i</v>
      </c>
      <c r="BG637" s="223" t="str">
        <f t="shared" si="1685"/>
        <v>-4.26776695296643-1.7677669529662i</v>
      </c>
      <c r="BH637" s="223" t="str">
        <f t="shared" si="1686"/>
        <v>-3.26640741219106+3.26640741219082i</v>
      </c>
      <c r="BI637" s="223" t="str">
        <f t="shared" si="1687"/>
        <v>1.76776695296635+4.26776695296638i</v>
      </c>
      <c r="BJ637" s="223" t="str">
        <f t="shared" si="1688"/>
        <v>4.61939766255643-8.82813773454987E-14i</v>
      </c>
      <c r="BK637" s="223" t="str">
        <f t="shared" si="1689"/>
        <v>1.76776695296658-4.26776695296628i</v>
      </c>
      <c r="BL637" s="223" t="str">
        <f t="shared" si="1690"/>
        <v>-3.26640741219086-3.26640741219102i</v>
      </c>
      <c r="BM637" s="176"/>
      <c r="BN637" s="176"/>
      <c r="BO637" s="176"/>
      <c r="BP637" s="176"/>
      <c r="BQ637" s="176"/>
      <c r="BR637" s="176"/>
      <c r="BS637" s="176"/>
      <c r="BT637" s="176"/>
      <c r="BU637" s="176"/>
      <c r="BV637" s="176"/>
      <c r="BW637" s="223"/>
      <c r="BX637" s="223"/>
      <c r="BY637" s="223"/>
      <c r="BZ637" s="223"/>
      <c r="CH637" s="222">
        <f t="shared" si="1691"/>
        <v>-279.96968865697613</v>
      </c>
    </row>
    <row r="638" spans="1:86">
      <c r="A638" s="227">
        <f t="shared" si="1630"/>
        <v>4.0624999999999993E-3</v>
      </c>
      <c r="B638" s="228">
        <v>13</v>
      </c>
      <c r="C638" s="228">
        <f t="shared" si="1631"/>
        <v>650</v>
      </c>
      <c r="D638" s="228">
        <f t="shared" si="1692"/>
        <v>4084.0704496667308</v>
      </c>
      <c r="E638" s="227" t="str">
        <f t="shared" si="1639"/>
        <v>4084.07044966673i</v>
      </c>
      <c r="F638" s="227" t="str">
        <f t="shared" si="1632"/>
        <v>3.04110094982251-0.780737106723269i</v>
      </c>
      <c r="G638" s="227" t="str">
        <f t="shared" si="1633"/>
        <v>-0.248864616618875+0.0450566532608033i</v>
      </c>
      <c r="H638" s="227" t="str">
        <f t="shared" si="1634"/>
        <v>0.0229036923492441-0.0058800292371328i</v>
      </c>
      <c r="I638" s="227" t="str">
        <f t="shared" si="1640"/>
        <v>0.0134620780345527-0.000824663588685796i</v>
      </c>
      <c r="J638" s="223" t="str">
        <f>IMPRODUCT(1/Nt_input,AA625)</f>
        <v>1.50741371425164E-15-2.02962646689286E-15i</v>
      </c>
      <c r="K638" s="246" t="str">
        <f t="shared" si="1641"/>
        <v>1.8619162005731E-17-2.85660990815341E-17i</v>
      </c>
      <c r="L638" s="222">
        <f t="shared" si="1642"/>
        <v>-329.34534116511685</v>
      </c>
      <c r="M638" s="222">
        <f t="shared" si="1635"/>
        <v>454.78470167866107</v>
      </c>
      <c r="N638" s="224">
        <f t="shared" si="1636"/>
        <v>4.7847016786610439</v>
      </c>
      <c r="O638" s="223" t="str">
        <f t="shared" si="1637"/>
        <v>1.38892558254902-4.57867403075636i</v>
      </c>
      <c r="P638" s="223" t="str">
        <f t="shared" si="1638"/>
        <v>-3.97833404973964-2.65823782654299i</v>
      </c>
      <c r="Q638" s="223" t="str">
        <f t="shared" si="1643"/>
        <v>-3.69862441382722+3.03538261166908i</v>
      </c>
      <c r="R638" s="223" t="str">
        <f t="shared" si="1644"/>
        <v>1.831026061233+4.42048795008734i</v>
      </c>
      <c r="S638" s="223" t="str">
        <f t="shared" si="1645"/>
        <v>4.76166203228629-0.468982775872414i</v>
      </c>
      <c r="T638" s="223" t="str">
        <f t="shared" si="1646"/>
        <v>0.933448991241101-4.69276497755138i</v>
      </c>
      <c r="U638" s="223" t="str">
        <f t="shared" si="1647"/>
        <v>-4.21973015397444-2.25549275800671i</v>
      </c>
      <c r="V638" s="223" t="str">
        <f t="shared" si="1648"/>
        <v>-3.38329500293597+3.38329500293579i</v>
      </c>
      <c r="W638" s="223" t="str">
        <f t="shared" si="1649"/>
        <v>2.25549275800677+4.2197301539744i</v>
      </c>
      <c r="X638" s="223" t="str">
        <f t="shared" si="1650"/>
        <v>4.69276497755141-0.933448991240929i</v>
      </c>
      <c r="Y638" s="223" t="str">
        <f t="shared" si="1651"/>
        <v>0.468982775872345-4.7616620322863i</v>
      </c>
      <c r="Z638" s="223" t="str">
        <f t="shared" si="1652"/>
        <v>-4.42048795008726-1.8310260612332i</v>
      </c>
      <c r="AA638" s="223" t="str">
        <f t="shared" si="1653"/>
        <v>-3.03538261166908+3.69862441382723i</v>
      </c>
      <c r="AB638" s="223" t="str">
        <f t="shared" si="1654"/>
        <v>2.6582378265428+3.97833404973977i</v>
      </c>
      <c r="AC638" s="223" t="str">
        <f t="shared" si="1655"/>
        <v>4.57867403075636-1.388925582549i</v>
      </c>
      <c r="AD638" s="223" t="str">
        <f t="shared" si="1656"/>
        <v>-2.08673158369759E-13-4.78470167866104i</v>
      </c>
      <c r="AE638" s="223" t="str">
        <f t="shared" si="1657"/>
        <v>-4.57867403075635-1.38892558254905i</v>
      </c>
      <c r="AF638" s="223" t="str">
        <f t="shared" si="1658"/>
        <v>-2.65823782654284+3.97833404973974i</v>
      </c>
      <c r="AG638" s="223" t="str">
        <f t="shared" si="1659"/>
        <v>3.03538261166903+3.69862441382727i</v>
      </c>
      <c r="AH638" s="223" t="str">
        <f t="shared" si="1660"/>
        <v>4.42048795008728-1.83102606123315i</v>
      </c>
      <c r="AI638" s="223" t="str">
        <f t="shared" si="1661"/>
        <v>-0.468982775872287-4.7616620322863i</v>
      </c>
      <c r="AJ638" s="223" t="str">
        <f t="shared" si="1662"/>
        <v>-4.6927649775514-0.933448991240976i</v>
      </c>
      <c r="AK638" s="223" t="str">
        <f t="shared" si="1663"/>
        <v>-2.25549275800682+4.21973015397438i</v>
      </c>
      <c r="AL638" s="223" t="str">
        <f t="shared" si="1664"/>
        <v>3.38329500293594+3.38329500293583i</v>
      </c>
      <c r="AM638" s="223" t="str">
        <f t="shared" si="1665"/>
        <v>4.21973015397453-2.25549275800653i</v>
      </c>
      <c r="AN638" s="223" t="str">
        <f t="shared" si="1666"/>
        <v>-0.933448991241125-4.69276497755137i</v>
      </c>
      <c r="AO638" s="223" t="str">
        <f t="shared" si="1667"/>
        <v>-4.76166203228627-0.468982775872611i</v>
      </c>
      <c r="AP638" s="223" t="str">
        <f t="shared" si="1668"/>
        <v>-1.83102606123299+4.42048795008734i</v>
      </c>
      <c r="AQ638" s="223" t="str">
        <f t="shared" si="1669"/>
        <v>3.69862441382706+3.03538261166928i</v>
      </c>
      <c r="AR638" s="223" t="str">
        <f t="shared" si="1670"/>
        <v>3.97833404973964-2.65823782654298i</v>
      </c>
      <c r="AS638" s="223" t="str">
        <f t="shared" si="1671"/>
        <v>-1.38892558254918-4.57867403075631i</v>
      </c>
      <c r="AT638" s="223" t="str">
        <f t="shared" si="1672"/>
        <v>-4.78470167866104-5.86165861377297E-14i</v>
      </c>
      <c r="AU638" s="223" t="str">
        <f t="shared" si="1673"/>
        <v>-1.38892558254884+4.57867403075641i</v>
      </c>
      <c r="AV638" s="223" t="str">
        <f t="shared" si="1674"/>
        <v>3.97833404973958+2.65823782654308i</v>
      </c>
      <c r="AW638" s="223" t="str">
        <f t="shared" si="1675"/>
        <v>3.69862441382714-3.03538261166919i</v>
      </c>
      <c r="AX638" s="223" t="str">
        <f t="shared" si="1676"/>
        <v>-1.83102606123292-4.42048795008737i</v>
      </c>
      <c r="AY638" s="223" t="str">
        <f t="shared" si="1677"/>
        <v>-4.76166203228628+0.468982775872495i</v>
      </c>
      <c r="AZ638" s="223" t="str">
        <f t="shared" si="1678"/>
        <v>-0.93344899124124+4.69276497755135i</v>
      </c>
      <c r="BA638" s="223" t="str">
        <f t="shared" si="1679"/>
        <v>4.21973015397447+2.25549275800664i</v>
      </c>
      <c r="BB638" s="223" t="str">
        <f t="shared" si="1680"/>
        <v>3.38329500293602-3.38329500293574i</v>
      </c>
      <c r="BC638" s="223" t="str">
        <f t="shared" si="1681"/>
        <v>-2.25549275800672-4.21973015397443i</v>
      </c>
      <c r="BD638" s="223" t="str">
        <f t="shared" si="1682"/>
        <v>-4.69276497755143+0.933448991240862i</v>
      </c>
      <c r="BE638" s="223" t="str">
        <f t="shared" si="1683"/>
        <v>-0.468982775872404+4.76166203228629i</v>
      </c>
      <c r="BF638" s="223" t="str">
        <f t="shared" si="1684"/>
        <v>4.42048795008724+1.83102606123324i</v>
      </c>
      <c r="BG638" s="223" t="str">
        <f t="shared" si="1685"/>
        <v>3.03538261166912-3.69862441382719i</v>
      </c>
      <c r="BH638" s="223" t="str">
        <f t="shared" si="1686"/>
        <v>-2.65823782654316-3.97833404973953i</v>
      </c>
      <c r="BI638" s="223" t="str">
        <f t="shared" si="1687"/>
        <v>-4.57867403075639+1.38892558254893i</v>
      </c>
      <c r="BJ638" s="223" t="str">
        <f t="shared" si="1688"/>
        <v>1.50056572232028E-13+4.78470167866104i</v>
      </c>
      <c r="BK638" s="223" t="str">
        <f t="shared" si="1689"/>
        <v>4.57867403075633+1.38892558254909i</v>
      </c>
      <c r="BL638" s="223" t="str">
        <f t="shared" si="1690"/>
        <v>2.65823782654291-3.9783340497397i</v>
      </c>
      <c r="BM638" s="176"/>
      <c r="BN638" s="176"/>
      <c r="BO638" s="176"/>
      <c r="BP638" s="176"/>
      <c r="BQ638" s="176"/>
      <c r="BR638" s="176"/>
      <c r="BS638" s="176"/>
      <c r="BT638" s="176"/>
      <c r="BU638" s="176"/>
      <c r="BV638" s="176"/>
      <c r="BW638" s="223"/>
      <c r="BX638" s="223"/>
      <c r="BY638" s="223"/>
      <c r="BZ638" s="223"/>
      <c r="CH638" s="222">
        <f t="shared" si="1691"/>
        <v>-291.9438499645413</v>
      </c>
    </row>
    <row r="639" spans="1:86">
      <c r="A639" s="227">
        <f t="shared" si="1630"/>
        <v>4.3749999999999995E-3</v>
      </c>
      <c r="B639" s="228">
        <v>14</v>
      </c>
      <c r="C639" s="228">
        <f t="shared" si="1631"/>
        <v>700</v>
      </c>
      <c r="D639" s="228">
        <f t="shared" si="1692"/>
        <v>4398.22971502571</v>
      </c>
      <c r="E639" s="227" t="str">
        <f t="shared" si="1639"/>
        <v>4398.22971502571i</v>
      </c>
      <c r="F639" s="227" t="str">
        <f t="shared" si="1632"/>
        <v>3.01535036573777-0.735315794591013i</v>
      </c>
      <c r="G639" s="227" t="str">
        <f t="shared" si="1633"/>
        <v>-0.248855672560536+0.042477429349025i</v>
      </c>
      <c r="H639" s="227" t="str">
        <f t="shared" si="1634"/>
        <v>0.0227097548688968-0.00553794399355123i</v>
      </c>
      <c r="I639" s="227" t="str">
        <f t="shared" si="1640"/>
        <v>0.0133554629387898-0.000804719420881687i</v>
      </c>
      <c r="J639" s="223" t="str">
        <f>IMPRODUCT(1/Nt_input,AB625)</f>
        <v>2.32186638622275E-15+8.94770368908838E-15i</v>
      </c>
      <c r="K639" s="246" t="str">
        <f t="shared" si="1641"/>
        <v>3.82099914009239E-17+1.17632274033207E-16i</v>
      </c>
      <c r="L639" s="222">
        <f t="shared" si="1642"/>
        <v>-318.15383645116378</v>
      </c>
      <c r="M639" s="222">
        <f t="shared" si="1635"/>
        <v>454.90392640201617</v>
      </c>
      <c r="N639" s="224">
        <f t="shared" si="1636"/>
        <v>4.9039264020161522</v>
      </c>
      <c r="O639" s="223" t="str">
        <f t="shared" si="1637"/>
        <v>0.956708580912748-4.80969883127821i</v>
      </c>
      <c r="P639" s="223" t="str">
        <f t="shared" si="1638"/>
        <v>-4.53063723176444-1.87665138758932i</v>
      </c>
      <c r="Q639" s="223" t="str">
        <f t="shared" si="1643"/>
        <v>-2.72447553387911+4.07746578424457i</v>
      </c>
      <c r="R639" s="223" t="str">
        <f t="shared" si="1644"/>
        <v>3.46759961330538+3.46759961330536i</v>
      </c>
      <c r="S639" s="223" t="str">
        <f t="shared" si="1645"/>
        <v>4.07746578424459-2.72447553387908i</v>
      </c>
      <c r="T639" s="223" t="str">
        <f t="shared" si="1646"/>
        <v>-1.87665138758934-4.53063723176444i</v>
      </c>
      <c r="U639" s="223" t="str">
        <f t="shared" si="1647"/>
        <v>-4.80969883127822+0.956708580912718i</v>
      </c>
      <c r="V639" s="223" t="str">
        <f t="shared" si="1648"/>
        <v>1.19852911608871E-13+4.90392640201615i</v>
      </c>
      <c r="W639" s="223" t="str">
        <f t="shared" si="1649"/>
        <v>4.8096988312782+0.956708580912777i</v>
      </c>
      <c r="X639" s="223" t="str">
        <f t="shared" si="1650"/>
        <v>1.87665138758953-4.53063723176435i</v>
      </c>
      <c r="Y639" s="223" t="str">
        <f t="shared" si="1651"/>
        <v>-4.07746578424464-2.72447553387901i</v>
      </c>
      <c r="Z639" s="223" t="str">
        <f t="shared" si="1652"/>
        <v>-3.46759961330542+3.46759961330532i</v>
      </c>
      <c r="AA639" s="223" t="str">
        <f t="shared" si="1653"/>
        <v>2.72447553387931+4.07746578424444i</v>
      </c>
      <c r="AB639" s="223" t="str">
        <f t="shared" si="1654"/>
        <v>4.53063723176441-1.8766513875894i</v>
      </c>
      <c r="AC639" s="223" t="str">
        <f t="shared" si="1655"/>
        <v>-0.95670858091264-4.80969883127823i</v>
      </c>
      <c r="AD639" s="223" t="str">
        <f t="shared" si="1656"/>
        <v>-4.90392640201615+2.39705823217741E-13i</v>
      </c>
      <c r="AE639" s="223" t="str">
        <f t="shared" si="1657"/>
        <v>-0.956708580912664+4.80969883127823i</v>
      </c>
      <c r="AF639" s="223" t="str">
        <f t="shared" si="1658"/>
        <v>4.5306372317644+1.87665138758942i</v>
      </c>
      <c r="AG639" s="223" t="str">
        <f t="shared" si="1659"/>
        <v>2.72447553387891-4.07746578424471i</v>
      </c>
      <c r="AH639" s="223" t="str">
        <f t="shared" si="1660"/>
        <v>-3.4675996133054-3.46759961330534i</v>
      </c>
      <c r="AI639" s="223" t="str">
        <f t="shared" si="1661"/>
        <v>-4.07746578424465+2.72447553387899i</v>
      </c>
      <c r="AJ639" s="223" t="str">
        <f t="shared" si="1662"/>
        <v>1.8766513875895+4.53063723176437i</v>
      </c>
      <c r="AK639" s="223" t="str">
        <f t="shared" si="1663"/>
        <v>4.80969883127821-0.956708580912748i</v>
      </c>
      <c r="AL639" s="223" t="str">
        <f t="shared" si="1664"/>
        <v>1.36975287809189E-13-4.90392640201615i</v>
      </c>
      <c r="AM639" s="223" t="str">
        <f t="shared" si="1665"/>
        <v>-4.80969883127825-0.956708580912542i</v>
      </c>
      <c r="AN639" s="223" t="str">
        <f t="shared" si="1666"/>
        <v>-1.8766513875893+4.53063723176445i</v>
      </c>
      <c r="AO639" s="223" t="str">
        <f t="shared" si="1667"/>
        <v>4.07746578424449+2.72447553387923i</v>
      </c>
      <c r="AP639" s="223" t="str">
        <f t="shared" si="1668"/>
        <v>3.46759961330526-3.46759961330548i</v>
      </c>
      <c r="AQ639" s="223" t="str">
        <f t="shared" si="1669"/>
        <v>-2.72447553387909-4.07746578424459i</v>
      </c>
      <c r="AR639" s="223" t="str">
        <f t="shared" si="1670"/>
        <v>-4.5306372317645+1.87665138758917i</v>
      </c>
      <c r="AS639" s="223" t="str">
        <f t="shared" si="1671"/>
        <v>0.956708580912875+4.80969883127818i</v>
      </c>
      <c r="AT639" s="223" t="str">
        <f t="shared" si="1672"/>
        <v>4.90392640201615+4.32557458127294E-14i</v>
      </c>
      <c r="AU639" s="223" t="str">
        <f t="shared" si="1673"/>
        <v>0.956708580912924-4.80969883127818i</v>
      </c>
      <c r="AV639" s="223" t="str">
        <f t="shared" si="1674"/>
        <v>-4.53063723176448-1.87665138758921i</v>
      </c>
      <c r="AW639" s="223" t="str">
        <f t="shared" si="1675"/>
        <v>-2.72447553387913+4.07746578424456i</v>
      </c>
      <c r="AX639" s="223" t="str">
        <f t="shared" si="1676"/>
        <v>3.46759961330522+3.46759961330551i</v>
      </c>
      <c r="AY639" s="223" t="str">
        <f t="shared" si="1677"/>
        <v>4.07746578424452-2.72447553387919i</v>
      </c>
      <c r="AZ639" s="223" t="str">
        <f t="shared" si="1678"/>
        <v>-1.87665138758925-4.53063723176447i</v>
      </c>
      <c r="BA639" s="223" t="str">
        <f t="shared" si="1679"/>
        <v>-4.80969883127826+0.956708580912488i</v>
      </c>
      <c r="BB639" s="223" t="str">
        <f t="shared" si="1680"/>
        <v>8.53082890002781E-14+4.90392640201615i</v>
      </c>
      <c r="BC639" s="223" t="str">
        <f t="shared" si="1681"/>
        <v>4.8096988312782+0.956708580912802i</v>
      </c>
      <c r="BD639" s="223" t="str">
        <f t="shared" si="1682"/>
        <v>1.8766513875891-4.53063723176453i</v>
      </c>
      <c r="BE639" s="223" t="str">
        <f t="shared" si="1683"/>
        <v>-4.07746578424463-2.72447553387902i</v>
      </c>
      <c r="BF639" s="223" t="str">
        <f t="shared" si="1684"/>
        <v>-3.46759961330545+3.46759961330529i</v>
      </c>
      <c r="BG639" s="223" t="str">
        <f t="shared" si="1685"/>
        <v>2.72447553387927+4.07746578424447i</v>
      </c>
      <c r="BH639" s="223" t="str">
        <f t="shared" si="1686"/>
        <v>4.53063723176442-1.87665138758937i</v>
      </c>
      <c r="BI639" s="223" t="str">
        <f t="shared" si="1687"/>
        <v>-0.956708580912581-4.80969883127824i</v>
      </c>
      <c r="BJ639" s="223" t="str">
        <f t="shared" si="1688"/>
        <v>-4.90392640201615+2.13872323813285E-13i</v>
      </c>
      <c r="BK639" s="223" t="str">
        <f t="shared" si="1689"/>
        <v>-0.956708580912708+4.80969883127822i</v>
      </c>
      <c r="BL639" s="223" t="str">
        <f t="shared" si="1690"/>
        <v>4.5306372317644+1.87665138758943i</v>
      </c>
      <c r="BM639" s="176"/>
      <c r="BN639" s="176"/>
      <c r="BO639" s="176"/>
      <c r="BP639" s="176"/>
      <c r="BQ639" s="176"/>
      <c r="BR639" s="176"/>
      <c r="BS639" s="176"/>
      <c r="BT639" s="176"/>
      <c r="BU639" s="176"/>
      <c r="BV639" s="176"/>
      <c r="BW639" s="223"/>
      <c r="BX639" s="223"/>
      <c r="BY639" s="223"/>
      <c r="BZ639" s="223"/>
      <c r="CH639" s="222">
        <f t="shared" si="1691"/>
        <v>-280.68275405808373</v>
      </c>
    </row>
    <row r="640" spans="1:86">
      <c r="A640" s="227">
        <f t="shared" si="1630"/>
        <v>4.6874999999999998E-3</v>
      </c>
      <c r="B640" s="228">
        <v>15</v>
      </c>
      <c r="C640" s="228">
        <f t="shared" si="1631"/>
        <v>750</v>
      </c>
      <c r="D640" s="228">
        <f t="shared" si="1692"/>
        <v>4712.3889803846896</v>
      </c>
      <c r="E640" s="227" t="str">
        <f t="shared" si="1639"/>
        <v>4712.38898038469i</v>
      </c>
      <c r="F640" s="227" t="str">
        <f t="shared" si="1632"/>
        <v>2.99422661356539-0.695179354505727i</v>
      </c>
      <c r="G640" s="227" t="str">
        <f t="shared" si="1633"/>
        <v>-0.248846066378808+0.0402862553384619i</v>
      </c>
      <c r="H640" s="227" t="str">
        <f t="shared" si="1634"/>
        <v>0.0225506638262117-0.00523566113912612i</v>
      </c>
      <c r="I640" s="227" t="str">
        <f t="shared" si="1640"/>
        <v>0.0132665100355383-0.000780599660921537i</v>
      </c>
      <c r="J640" s="223" t="str">
        <f>IMPRODUCT(1/Nt_input,AC625)</f>
        <v>-1.26510808122829E-15-2.05131051034258E-15i</v>
      </c>
      <c r="K640" s="246" t="str">
        <f t="shared" si="1641"/>
        <v>-1.83848213444739E-17-2.62261885322291E-17i</v>
      </c>
      <c r="L640" s="222">
        <f t="shared" si="1642"/>
        <v>-329.88931115285982</v>
      </c>
      <c r="M640" s="222">
        <f t="shared" si="1635"/>
        <v>454.97592363336099</v>
      </c>
      <c r="N640" s="224">
        <f t="shared" si="1636"/>
        <v>4.9759236333609849</v>
      </c>
      <c r="O640" s="223" t="str">
        <f t="shared" si="1637"/>
        <v>0.487725805040298-4.95196320100808i</v>
      </c>
      <c r="P640" s="223" t="str">
        <f t="shared" si="1638"/>
        <v>-4.88031265601101-0.970754543960061i</v>
      </c>
      <c r="Q640" s="223" t="str">
        <f t="shared" si="1643"/>
        <v>-1.44443438595303+4.7616620322863i</v>
      </c>
      <c r="R640" s="223" t="str">
        <f t="shared" si="1644"/>
        <v>4.59715400020141+1.90420353520116i</v>
      </c>
      <c r="S640" s="223" t="str">
        <f t="shared" si="1645"/>
        <v>2.34563416346172-4.38837286203459i</v>
      </c>
      <c r="T640" s="223" t="str">
        <f t="shared" si="1646"/>
        <v>-4.13732929427772-2.76447505247412i</v>
      </c>
      <c r="U640" s="223" t="str">
        <f t="shared" si="1647"/>
        <v>-3.15669253551541+3.8464409837227i</v>
      </c>
      <c r="V640" s="223" t="str">
        <f t="shared" si="1648"/>
        <v>3.51850934381587+3.51850934381604i</v>
      </c>
      <c r="W640" s="223" t="str">
        <f t="shared" si="1649"/>
        <v>3.84644098372286-3.15669253551522i</v>
      </c>
      <c r="X640" s="223" t="str">
        <f t="shared" si="1650"/>
        <v>-2.76447505247429-4.13732929427761i</v>
      </c>
      <c r="Y640" s="223" t="str">
        <f t="shared" si="1651"/>
        <v>-4.38837286203451+2.34563416346186i</v>
      </c>
      <c r="Z640" s="223" t="str">
        <f t="shared" si="1652"/>
        <v>1.90420353520122+4.59715400020138i</v>
      </c>
      <c r="AA640" s="223" t="str">
        <f t="shared" si="1653"/>
        <v>4.76166203228629-1.44443438595304i</v>
      </c>
      <c r="AB640" s="223" t="str">
        <f t="shared" si="1654"/>
        <v>-0.970754543959972-4.88031265601103i</v>
      </c>
      <c r="AC640" s="223" t="str">
        <f t="shared" si="1655"/>
        <v>-4.95196320100809+0.487725805040157i</v>
      </c>
      <c r="AD640" s="223" t="str">
        <f t="shared" si="1656"/>
        <v>-2.43225615281628E-13+4.97592363336098i</v>
      </c>
      <c r="AE640" s="223" t="str">
        <f t="shared" si="1657"/>
        <v>4.95196320100809+0.487725805040148i</v>
      </c>
      <c r="AF640" s="223" t="str">
        <f t="shared" si="1658"/>
        <v>0.970754543959962-4.88031265601103i</v>
      </c>
      <c r="AG640" s="223" t="str">
        <f t="shared" si="1659"/>
        <v>-4.7616620322863-1.44443438595303i</v>
      </c>
      <c r="AH640" s="223" t="str">
        <f t="shared" si="1660"/>
        <v>-1.90420353520121+4.59715400020139i</v>
      </c>
      <c r="AI640" s="223" t="str">
        <f t="shared" si="1661"/>
        <v>4.38837286203452+2.34563416346185i</v>
      </c>
      <c r="AJ640" s="223" t="str">
        <f t="shared" si="1662"/>
        <v>2.76447505247428-4.13732929427762i</v>
      </c>
      <c r="AK640" s="223" t="str">
        <f t="shared" si="1663"/>
        <v>-3.84644098372287-3.15669253551521i</v>
      </c>
      <c r="AL640" s="223" t="str">
        <f t="shared" si="1664"/>
        <v>-3.51850934381586+3.51850934381605i</v>
      </c>
      <c r="AM640" s="223" t="str">
        <f t="shared" si="1665"/>
        <v>3.15669253551542+3.84644098372269i</v>
      </c>
      <c r="AN640" s="223" t="str">
        <f t="shared" si="1666"/>
        <v>4.13732929427774-2.76447505247409i</v>
      </c>
      <c r="AO640" s="223" t="str">
        <f t="shared" si="1667"/>
        <v>-2.34563416346165-4.38837286203463i</v>
      </c>
      <c r="AP640" s="223" t="str">
        <f t="shared" si="1668"/>
        <v>-4.59715400020148+1.90420353520099i</v>
      </c>
      <c r="AQ640" s="223" t="str">
        <f t="shared" si="1669"/>
        <v>1.44443438595328+4.76166203228622i</v>
      </c>
      <c r="AR640" s="223" t="str">
        <f t="shared" si="1670"/>
        <v>4.88031265601098-0.97075454396022i</v>
      </c>
      <c r="AS640" s="223" t="str">
        <f t="shared" si="1671"/>
        <v>-0.487725805040407-4.95196320100807i</v>
      </c>
      <c r="AT640" s="223" t="str">
        <f t="shared" si="1672"/>
        <v>-4.97592363336098+8.53366423017501E-15i</v>
      </c>
      <c r="AU640" s="223" t="str">
        <f t="shared" si="1673"/>
        <v>-0.48772580504039+4.95196320100807i</v>
      </c>
      <c r="AV640" s="223" t="str">
        <f t="shared" si="1674"/>
        <v>4.88031265601099+0.9707545439602i</v>
      </c>
      <c r="AW640" s="223" t="str">
        <f t="shared" si="1675"/>
        <v>1.44443438595326-4.76166203228623i</v>
      </c>
      <c r="AX640" s="223" t="str">
        <f t="shared" si="1676"/>
        <v>-4.59715400020148-1.90420353520097i</v>
      </c>
      <c r="AY640" s="223" t="str">
        <f t="shared" si="1677"/>
        <v>-2.34563416346163+4.38837286203464i</v>
      </c>
      <c r="AZ640" s="223" t="str">
        <f t="shared" si="1678"/>
        <v>4.13732929427775+2.76447505247408i</v>
      </c>
      <c r="BA640" s="223" t="str">
        <f t="shared" si="1679"/>
        <v>3.15669253551541-3.8464409837227i</v>
      </c>
      <c r="BB640" s="223" t="str">
        <f t="shared" si="1680"/>
        <v>-3.51850934381587-3.51850934381604i</v>
      </c>
      <c r="BC640" s="223" t="str">
        <f t="shared" si="1681"/>
        <v>-3.84644098372286+3.15669253551522i</v>
      </c>
      <c r="BD640" s="223" t="str">
        <f t="shared" si="1682"/>
        <v>2.76447505247429+4.13732929427761i</v>
      </c>
      <c r="BE640" s="223" t="str">
        <f t="shared" si="1683"/>
        <v>4.38837286203452-2.34563416346185i</v>
      </c>
      <c r="BF640" s="223" t="str">
        <f t="shared" si="1684"/>
        <v>-1.90420353520124-4.59715400020137i</v>
      </c>
      <c r="BG640" s="223" t="str">
        <f t="shared" si="1685"/>
        <v>-4.76166203228629+1.44443438595306i</v>
      </c>
      <c r="BH640" s="223" t="str">
        <f t="shared" si="1686"/>
        <v>0.970754543959996+4.88031265601103i</v>
      </c>
      <c r="BI640" s="223" t="str">
        <f t="shared" si="1687"/>
        <v>4.95196320100809-0.487725805040182i</v>
      </c>
      <c r="BJ640" s="223" t="str">
        <f t="shared" si="1688"/>
        <v>2.17013919094545E-13-4.97592363336098i</v>
      </c>
      <c r="BK640" s="223" t="str">
        <f t="shared" si="1689"/>
        <v>-4.9519632010081-0.487725805040122i</v>
      </c>
      <c r="BL640" s="223" t="str">
        <f t="shared" si="1690"/>
        <v>-0.970754543959937+4.88031265601104i</v>
      </c>
      <c r="BM640" s="176"/>
      <c r="BN640" s="176"/>
      <c r="BO640" s="176"/>
      <c r="BP640" s="176"/>
      <c r="BQ640" s="176"/>
      <c r="BR640" s="176"/>
      <c r="BS640" s="176"/>
      <c r="BT640" s="176"/>
      <c r="BU640" s="176"/>
      <c r="BV640" s="176"/>
      <c r="BW640" s="223"/>
      <c r="BX640" s="223"/>
      <c r="BY640" s="223"/>
      <c r="BZ640" s="223"/>
      <c r="CH640" s="222">
        <f t="shared" si="1691"/>
        <v>-292.35945482080183</v>
      </c>
    </row>
    <row r="641" spans="1:86">
      <c r="A641" s="227">
        <f t="shared" si="1630"/>
        <v>5.0000000000000001E-3</v>
      </c>
      <c r="B641" s="228">
        <v>16</v>
      </c>
      <c r="C641" s="228">
        <f t="shared" si="1631"/>
        <v>800</v>
      </c>
      <c r="D641" s="228">
        <f t="shared" si="1692"/>
        <v>5026.5482457436692</v>
      </c>
      <c r="E641" s="227" t="str">
        <f t="shared" si="1639"/>
        <v>5026.54824574367i</v>
      </c>
      <c r="F641" s="227" t="str">
        <f t="shared" si="1632"/>
        <v>2.97669720179636-0.659557040889073i</v>
      </c>
      <c r="G641" s="227" t="str">
        <f t="shared" si="1633"/>
        <v>-0.248835798159267+0.0384103654667776i</v>
      </c>
      <c r="H641" s="227" t="str">
        <f t="shared" si="1634"/>
        <v>0.0224186431334279-0.00496737589463539i</v>
      </c>
      <c r="I641" s="227" t="str">
        <f t="shared" si="1640"/>
        <v>0.013191696716066-0.000754383111871963i</v>
      </c>
      <c r="J641" s="223" t="str">
        <f>IMPRODUCT(1/Nt_input,AD625)</f>
        <v>-6.9133145337145E-15-4.31078783780136E-16i</v>
      </c>
      <c r="K641" s="246" t="str">
        <f t="shared" si="1641"/>
        <v>-9.1523547185903E-17-4.71372845064931E-19i</v>
      </c>
      <c r="L641" s="222">
        <f t="shared" si="1642"/>
        <v>-320.76922792751765</v>
      </c>
      <c r="M641" s="222">
        <f t="shared" si="1635"/>
        <v>455</v>
      </c>
      <c r="N641" s="224">
        <f t="shared" si="1636"/>
        <v>5</v>
      </c>
      <c r="O641" s="223" t="str">
        <f t="shared" si="1637"/>
        <v>-1.74572812802753E-14-5i</v>
      </c>
      <c r="P641" s="223" t="str">
        <f t="shared" si="1638"/>
        <v>-5-1.61556965722065E-14i</v>
      </c>
      <c r="Q641" s="223" t="str">
        <f t="shared" si="1643"/>
        <v>-9.18861341181465E-16+5i</v>
      </c>
      <c r="R641" s="223" t="str">
        <f t="shared" si="1644"/>
        <v>5-1.65384199390939E-14i</v>
      </c>
      <c r="S641" s="223" t="str">
        <f t="shared" si="1645"/>
        <v>1.48541118641377E-14-5i</v>
      </c>
      <c r="T641" s="223" t="str">
        <f t="shared" si="1646"/>
        <v>-5-1.83772268236293E-15i</v>
      </c>
      <c r="U641" s="223" t="str">
        <f t="shared" si="1647"/>
        <v>1.22200968961927E-13+5i</v>
      </c>
      <c r="V641" s="223" t="str">
        <f t="shared" si="1648"/>
        <v>5-1.39658250242203E-13i</v>
      </c>
      <c r="W641" s="223" t="str">
        <f t="shared" si="1649"/>
        <v>-1.48233747325477E-13-5i</v>
      </c>
      <c r="X641" s="223" t="str">
        <f t="shared" si="1650"/>
        <v>-5+1.65691028605752E-13i</v>
      </c>
      <c r="Y641" s="223" t="str">
        <f t="shared" si="1651"/>
        <v>1.83148309886027E-13+5i</v>
      </c>
      <c r="Z641" s="223" t="str">
        <f t="shared" si="1652"/>
        <v>5-2.09487375363304E-13i</v>
      </c>
      <c r="AA641" s="223" t="str">
        <f t="shared" si="1653"/>
        <v>-2.18062872446579E-13-5i</v>
      </c>
      <c r="AB641" s="223" t="str">
        <f t="shared" si="1654"/>
        <v>-5+2.44401937923855E-13i</v>
      </c>
      <c r="AC641" s="223" t="str">
        <f t="shared" si="1655"/>
        <v>-2.44402480024941E-13+5i</v>
      </c>
      <c r="AD641" s="223" t="str">
        <f t="shared" si="1656"/>
        <v>5+2.35826982941667E-13i</v>
      </c>
      <c r="AE641" s="223" t="str">
        <f t="shared" si="1657"/>
        <v>2.0948791746439E-13-5i</v>
      </c>
      <c r="AF641" s="223" t="str">
        <f t="shared" si="1658"/>
        <v>-5-2.00912420381116E-13i</v>
      </c>
      <c r="AG641" s="223" t="str">
        <f t="shared" si="1659"/>
        <v>-1.74573354903839E-13+5i</v>
      </c>
      <c r="AH641" s="223" t="str">
        <f t="shared" si="1660"/>
        <v>5+1.65997857820566E-13i</v>
      </c>
      <c r="AI641" s="223" t="str">
        <f t="shared" si="1661"/>
        <v>1.39658792343289E-13-5i</v>
      </c>
      <c r="AJ641" s="223" t="str">
        <f t="shared" si="1662"/>
        <v>-5-1.31083295260015E-13i</v>
      </c>
      <c r="AK641" s="223" t="str">
        <f t="shared" si="1663"/>
        <v>-1.22507798176741E-13+5i</v>
      </c>
      <c r="AL641" s="223" t="str">
        <f t="shared" si="1664"/>
        <v>5+7.84051643054615E-14i</v>
      </c>
      <c r="AM641" s="223" t="str">
        <f t="shared" si="1665"/>
        <v>6.98296672221875E-14-5i</v>
      </c>
      <c r="AN641" s="223" t="str">
        <f t="shared" si="1666"/>
        <v>-5-6.12541701389135E-14i</v>
      </c>
      <c r="AO641" s="223" t="str">
        <f t="shared" si="1667"/>
        <v>-5.26786730556395E-14+5i</v>
      </c>
      <c r="AP641" s="223" t="str">
        <f t="shared" si="1668"/>
        <v>5+4.41031759723653E-14i</v>
      </c>
      <c r="AQ641" s="223" t="str">
        <f t="shared" si="1669"/>
        <v>5.4210108624275E-19-5i</v>
      </c>
      <c r="AR641" s="223" t="str">
        <f t="shared" si="1670"/>
        <v>-5+8.57495498218785E-15i</v>
      </c>
      <c r="AS641" s="223" t="str">
        <f t="shared" si="1671"/>
        <v>1.71504520654619E-14+5i</v>
      </c>
      <c r="AT641" s="223" t="str">
        <f t="shared" si="1672"/>
        <v>5-2.5725949148736E-14i</v>
      </c>
      <c r="AU641" s="223" t="str">
        <f t="shared" si="1673"/>
        <v>-6.9828583020015E-14-5i</v>
      </c>
      <c r="AV641" s="223" t="str">
        <f t="shared" si="1674"/>
        <v>-5+7.84040801032895E-14i</v>
      </c>
      <c r="AW641" s="223" t="str">
        <f t="shared" si="1675"/>
        <v>8.69795771865635E-14+5i</v>
      </c>
      <c r="AX641" s="223" t="str">
        <f t="shared" si="1676"/>
        <v>5-9.55550742698375E-14i</v>
      </c>
      <c r="AY641" s="223" t="str">
        <f t="shared" si="1677"/>
        <v>-1.39657708141117E-13-5i</v>
      </c>
      <c r="AZ641" s="223" t="str">
        <f t="shared" si="1678"/>
        <v>-5+1.48233205224391E-13i</v>
      </c>
      <c r="BA641" s="223" t="str">
        <f t="shared" si="1679"/>
        <v>1.56808702307664E-13+5i</v>
      </c>
      <c r="BB641" s="223" t="str">
        <f t="shared" si="1680"/>
        <v>5-1.65384199390939E-13i</v>
      </c>
      <c r="BC641" s="223" t="str">
        <f t="shared" si="1681"/>
        <v>-1.73959696474213E-13-5i</v>
      </c>
      <c r="BD641" s="223" t="str">
        <f t="shared" si="1682"/>
        <v>-5+2.18062330345492E-13i</v>
      </c>
      <c r="BE641" s="223" t="str">
        <f t="shared" si="1683"/>
        <v>2.62164964216771E-13+5i</v>
      </c>
      <c r="BF641" s="223" t="str">
        <f t="shared" si="1684"/>
        <v>5+2.6216659052003E-13i</v>
      </c>
      <c r="BG641" s="223" t="str">
        <f t="shared" si="1685"/>
        <v>2.18063956648751E-13-5i</v>
      </c>
      <c r="BH641" s="223" t="str">
        <f t="shared" si="1686"/>
        <v>-5-2.45015596353481E-13i</v>
      </c>
      <c r="BI641" s="223" t="str">
        <f t="shared" si="1687"/>
        <v>-2.00912962482202E-13+5i</v>
      </c>
      <c r="BJ641" s="223" t="str">
        <f t="shared" si="1688"/>
        <v>5+1.56810328610924E-13i</v>
      </c>
      <c r="BK641" s="223" t="str">
        <f t="shared" si="1689"/>
        <v>1.83761968315655E-13-5i</v>
      </c>
      <c r="BL641" s="223" t="str">
        <f t="shared" si="1690"/>
        <v>-5-1.39659334444376E-13i</v>
      </c>
      <c r="BM641" s="176"/>
      <c r="BN641" s="176"/>
      <c r="BO641" s="176"/>
      <c r="BP641" s="176"/>
      <c r="BQ641" s="176"/>
      <c r="BR641" s="176"/>
      <c r="BS641" s="176"/>
      <c r="BT641" s="176"/>
      <c r="BU641" s="176"/>
      <c r="BV641" s="176"/>
      <c r="BW641" s="223"/>
      <c r="BX641" s="223"/>
      <c r="BY641" s="223"/>
      <c r="BZ641" s="223"/>
      <c r="CH641" s="222">
        <f t="shared" si="1691"/>
        <v>-283.18942048595596</v>
      </c>
    </row>
    <row r="642" spans="1:86">
      <c r="A642" s="227">
        <f t="shared" si="1630"/>
        <v>5.3125000000000004E-3</v>
      </c>
      <c r="B642" s="228">
        <v>17</v>
      </c>
      <c r="C642" s="228">
        <f t="shared" si="1631"/>
        <v>850</v>
      </c>
      <c r="D642" s="228">
        <f t="shared" si="1692"/>
        <v>5340.7075111026479</v>
      </c>
      <c r="E642" s="227" t="str">
        <f t="shared" si="1639"/>
        <v>5340.70751110265i</v>
      </c>
      <c r="F642" s="227" t="str">
        <f t="shared" si="1632"/>
        <v>2.96199816041686-0.627805561020498i</v>
      </c>
      <c r="G642" s="227" t="str">
        <f t="shared" si="1633"/>
        <v>-0.248824867993379+0.0367941149123308i</v>
      </c>
      <c r="H642" s="227" t="str">
        <f t="shared" si="1634"/>
        <v>0.0223079390406866-0.00472824337699058i</v>
      </c>
      <c r="I642" s="227" t="str">
        <f t="shared" si="1640"/>
        <v>0.013128293708255-0.000727367756734802i</v>
      </c>
      <c r="J642" s="223" t="str">
        <f>IMPRODUCT(1/Nt_input,AE625)</f>
        <v>-2.5244089045702E-15+1.40946282423115E-15i</v>
      </c>
      <c r="K642" s="246" t="str">
        <f t="shared" si="1641"/>
        <v>-3.21159837262697E-17+2.03400155693717E-17i</v>
      </c>
      <c r="L642" s="222">
        <f t="shared" si="1642"/>
        <v>-328.40086278183998</v>
      </c>
      <c r="M642" s="222">
        <f t="shared" si="1635"/>
        <v>454.97592363336099</v>
      </c>
      <c r="N642" s="224">
        <f t="shared" si="1636"/>
        <v>4.9759236333609849</v>
      </c>
      <c r="O642" s="223" t="str">
        <f t="shared" si="1637"/>
        <v>-0.487725805040332-4.95196320100808i</v>
      </c>
      <c r="P642" s="223" t="str">
        <f t="shared" si="1638"/>
        <v>-4.88031265601101+0.970754543960081i</v>
      </c>
      <c r="Q642" s="223" t="str">
        <f t="shared" si="1643"/>
        <v>1.44443438595303+4.7616620322863i</v>
      </c>
      <c r="R642" s="223" t="str">
        <f t="shared" si="1644"/>
        <v>4.59715400020141-1.90420353520115i</v>
      </c>
      <c r="S642" s="223" t="str">
        <f t="shared" si="1645"/>
        <v>-2.34563416346174-4.38837286203458i</v>
      </c>
      <c r="T642" s="223" t="str">
        <f t="shared" si="1646"/>
        <v>-4.13732929427763+2.76447505247425i</v>
      </c>
      <c r="U642" s="223" t="str">
        <f t="shared" si="1647"/>
        <v>3.15669253551521+3.84644098372287i</v>
      </c>
      <c r="V642" s="223" t="str">
        <f t="shared" si="1648"/>
        <v>3.51850934381603-3.51850934381588i</v>
      </c>
      <c r="W642" s="223" t="str">
        <f t="shared" si="1649"/>
        <v>-3.84644098372274-3.15669253551537i</v>
      </c>
      <c r="X642" s="223" t="str">
        <f t="shared" si="1650"/>
        <v>-2.76447505247401+4.1373292942778i</v>
      </c>
      <c r="Y642" s="223" t="str">
        <f t="shared" si="1651"/>
        <v>4.38837286203469+2.34563416346152i</v>
      </c>
      <c r="Z642" s="223" t="str">
        <f t="shared" si="1652"/>
        <v>1.9042035352013-4.59715400020135i</v>
      </c>
      <c r="AA642" s="223" t="str">
        <f t="shared" si="1653"/>
        <v>-4.76166203228628-1.44443438595309i</v>
      </c>
      <c r="AB642" s="223" t="str">
        <f t="shared" si="1654"/>
        <v>-0.970754543959996+4.88031265601103i</v>
      </c>
      <c r="AC642" s="223" t="str">
        <f t="shared" si="1655"/>
        <v>4.95196320100809+0.487725805040148i</v>
      </c>
      <c r="AD642" s="223" t="str">
        <f t="shared" si="1656"/>
        <v>2.08479175882927E-13-4.97592363336098i</v>
      </c>
      <c r="AE642" s="223" t="str">
        <f t="shared" si="1657"/>
        <v>-4.95196320100809+0.487725805040226i</v>
      </c>
      <c r="AF642" s="223" t="str">
        <f t="shared" si="1658"/>
        <v>0.970754543960076+4.88031265601101i</v>
      </c>
      <c r="AG642" s="223" t="str">
        <f t="shared" si="1659"/>
        <v>4.76166203228625-1.44443438595317i</v>
      </c>
      <c r="AH642" s="223" t="str">
        <f t="shared" si="1660"/>
        <v>-1.90420353520138-4.59715400020132i</v>
      </c>
      <c r="AI642" s="223" t="str">
        <f t="shared" si="1661"/>
        <v>-4.38837286203465+2.34563416346159i</v>
      </c>
      <c r="AJ642" s="223" t="str">
        <f t="shared" si="1662"/>
        <v>2.76447505247409+4.13732929427774i</v>
      </c>
      <c r="AK642" s="223" t="str">
        <f t="shared" si="1663"/>
        <v>3.84644098372269-3.15669253551543i</v>
      </c>
      <c r="AL642" s="223" t="str">
        <f t="shared" si="1664"/>
        <v>-3.51850934381607-3.51850934381584i</v>
      </c>
      <c r="AM642" s="223" t="str">
        <f t="shared" si="1665"/>
        <v>-3.15669253551553+3.8464409837226i</v>
      </c>
      <c r="AN642" s="223" t="str">
        <f t="shared" si="1666"/>
        <v>4.13732929427767+2.7644750524742i</v>
      </c>
      <c r="AO642" s="223" t="str">
        <f t="shared" si="1667"/>
        <v>2.34563416346171-4.38837286203459i</v>
      </c>
      <c r="AP642" s="223" t="str">
        <f t="shared" si="1668"/>
        <v>-4.59715400020146-1.90420353520104i</v>
      </c>
      <c r="AQ642" s="223" t="str">
        <f t="shared" si="1669"/>
        <v>-1.4444343859528+4.76166203228637i</v>
      </c>
      <c r="AR642" s="223" t="str">
        <f t="shared" si="1670"/>
        <v>4.88031265601099+0.9707545439602i</v>
      </c>
      <c r="AS642" s="223" t="str">
        <f t="shared" si="1671"/>
        <v>0.487725805040373-4.95196320100807i</v>
      </c>
      <c r="AT642" s="223" t="str">
        <f t="shared" si="1672"/>
        <v>-4.97592363336098+7.80265430275772E-14i</v>
      </c>
      <c r="AU642" s="223" t="str">
        <f t="shared" si="1673"/>
        <v>0.487725805040493+4.95196320100806i</v>
      </c>
      <c r="AV642" s="223" t="str">
        <f t="shared" si="1674"/>
        <v>4.88031265601105-0.970754543959872i</v>
      </c>
      <c r="AW642" s="223" t="str">
        <f t="shared" si="1675"/>
        <v>-1.44443438595295-4.76166203228632i</v>
      </c>
      <c r="AX642" s="223" t="str">
        <f t="shared" si="1676"/>
        <v>-4.5971540002014+1.90420353520118i</v>
      </c>
      <c r="AY642" s="223" t="str">
        <f t="shared" si="1677"/>
        <v>2.34563416346185+4.38837286203452i</v>
      </c>
      <c r="AZ642" s="223" t="str">
        <f t="shared" si="1678"/>
        <v>4.13732929427788-2.76447505247388i</v>
      </c>
      <c r="BA642" s="223" t="str">
        <f t="shared" si="1679"/>
        <v>-3.15669253551524-3.84644098372284i</v>
      </c>
      <c r="BB642" s="223" t="str">
        <f t="shared" si="1680"/>
        <v>-3.51850934381596+3.51850934381595i</v>
      </c>
      <c r="BC642" s="223" t="str">
        <f t="shared" si="1681"/>
        <v>3.84644098372279+3.15669253551531i</v>
      </c>
      <c r="BD642" s="223" t="str">
        <f t="shared" si="1682"/>
        <v>2.76447505247396-4.13732929427783i</v>
      </c>
      <c r="BE642" s="223" t="str">
        <f t="shared" si="1683"/>
        <v>-4.38837286203448-2.34563416346192i</v>
      </c>
      <c r="BF642" s="223" t="str">
        <f t="shared" si="1684"/>
        <v>-1.9042035352012+4.59715400020139i</v>
      </c>
      <c r="BG642" s="223" t="str">
        <f t="shared" si="1685"/>
        <v>4.7616620322863+1.444434385953i</v>
      </c>
      <c r="BH642" s="223" t="str">
        <f t="shared" si="1686"/>
        <v>0.970754543959922-4.88031265601104i</v>
      </c>
      <c r="BI642" s="223" t="str">
        <f t="shared" si="1687"/>
        <v>-4.9519632010081-0.487725805040088i</v>
      </c>
      <c r="BJ642" s="223" t="str">
        <f t="shared" si="1688"/>
        <v>-1.65808696769167E-13+4.97592363336098i</v>
      </c>
      <c r="BK642" s="223" t="str">
        <f t="shared" si="1689"/>
        <v>4.95196320100808-0.487725805040321i</v>
      </c>
      <c r="BL642" s="223" t="str">
        <f t="shared" si="1690"/>
        <v>-0.970754543960151-4.880312656011i</v>
      </c>
      <c r="BM642" s="176"/>
      <c r="BN642" s="176"/>
      <c r="BO642" s="176"/>
      <c r="BP642" s="176"/>
      <c r="BQ642" s="176"/>
      <c r="BR642" s="176"/>
      <c r="BS642" s="176"/>
      <c r="BT642" s="176"/>
      <c r="BU642" s="176"/>
      <c r="BV642" s="176"/>
      <c r="BW642" s="223"/>
      <c r="BX642" s="223"/>
      <c r="BY642" s="223"/>
      <c r="BZ642" s="223"/>
      <c r="CH642" s="222">
        <f t="shared" si="1691"/>
        <v>-290.77833944956916</v>
      </c>
    </row>
    <row r="643" spans="1:86">
      <c r="A643" s="227">
        <f t="shared" si="1630"/>
        <v>5.6250000000000007E-3</v>
      </c>
      <c r="B643" s="228">
        <v>18</v>
      </c>
      <c r="C643" s="228">
        <f t="shared" si="1631"/>
        <v>900</v>
      </c>
      <c r="D643" s="228">
        <f t="shared" si="1692"/>
        <v>5654.8667764616275</v>
      </c>
      <c r="E643" s="227" t="str">
        <f t="shared" si="1639"/>
        <v>5654.86677646163i</v>
      </c>
      <c r="F643" s="227" t="str">
        <f t="shared" si="1632"/>
        <v>2.94955556049943-0.59938854884425i</v>
      </c>
      <c r="G643" s="227" t="str">
        <f t="shared" si="1633"/>
        <v>-0.248813275978496+0.0353942239774371i</v>
      </c>
      <c r="H643" s="227" t="str">
        <f t="shared" si="1634"/>
        <v>0.0222142290701083-0.00451422400864061i</v>
      </c>
      <c r="I643" s="227" t="str">
        <f t="shared" si="1640"/>
        <v>0.0130741738549202-0.00070036033752863i</v>
      </c>
      <c r="J643" s="223" t="str">
        <f>IMPRODUCT(1/Nt_input,AF625)</f>
        <v>9.09032370861527E-15+3.65879201935647E-14i</v>
      </c>
      <c r="K643" s="246" t="str">
        <f t="shared" si="1641"/>
        <v>1.44473200700175E-16+4.719903274198E-16i</v>
      </c>
      <c r="L643" s="222">
        <f t="shared" si="1642"/>
        <v>-306.13238263426047</v>
      </c>
      <c r="M643" s="222">
        <f t="shared" si="1635"/>
        <v>454.90392640201617</v>
      </c>
      <c r="N643" s="224">
        <f t="shared" si="1636"/>
        <v>4.9039264020161522</v>
      </c>
      <c r="O643" s="223" t="str">
        <f t="shared" si="1637"/>
        <v>-0.956708580912728-4.80969883127821i</v>
      </c>
      <c r="P643" s="223" t="str">
        <f t="shared" si="1638"/>
        <v>-4.53063723176444+1.87665138758934i</v>
      </c>
      <c r="Q643" s="223" t="str">
        <f t="shared" si="1643"/>
        <v>2.72447553387911+4.07746578424457i</v>
      </c>
      <c r="R643" s="223" t="str">
        <f t="shared" si="1644"/>
        <v>3.46759961330539-3.46759961330535i</v>
      </c>
      <c r="S643" s="223" t="str">
        <f t="shared" si="1645"/>
        <v>-4.07746578424457-2.72447553387911i</v>
      </c>
      <c r="T643" s="223" t="str">
        <f t="shared" si="1646"/>
        <v>-1.87665138758911+4.53063723176453i</v>
      </c>
      <c r="U643" s="223" t="str">
        <f t="shared" si="1647"/>
        <v>4.8096988312782+0.956708580912777i</v>
      </c>
      <c r="V643" s="223" t="str">
        <f t="shared" si="1648"/>
        <v>-1.4538547743584E-13-4.90392640201615i</v>
      </c>
      <c r="W643" s="223" t="str">
        <f t="shared" si="1649"/>
        <v>-4.80969883127824+0.956708580912591i</v>
      </c>
      <c r="X643" s="223" t="str">
        <f t="shared" si="1650"/>
        <v>1.87665138758939+4.53063723176441i</v>
      </c>
      <c r="Y643" s="223" t="str">
        <f t="shared" si="1651"/>
        <v>4.07746578424471-2.72447553387891i</v>
      </c>
      <c r="Z643" s="223" t="str">
        <f t="shared" si="1652"/>
        <v>-3.46759961330535-3.46759961330539i</v>
      </c>
      <c r="AA643" s="223" t="str">
        <f t="shared" si="1653"/>
        <v>-2.72447553387894+4.07746578424469i</v>
      </c>
      <c r="AB643" s="223" t="str">
        <f t="shared" si="1654"/>
        <v>4.5306372317644+1.87665138758942i</v>
      </c>
      <c r="AC643" s="223" t="str">
        <f t="shared" si="1655"/>
        <v>0.95670858091263-4.80969883127823i</v>
      </c>
      <c r="AD643" s="223" t="str">
        <f t="shared" si="1656"/>
        <v>-4.90392640201615-1.97051944559985E-13i</v>
      </c>
      <c r="AE643" s="223" t="str">
        <f t="shared" si="1657"/>
        <v>0.956708580912743+4.80969883127821i</v>
      </c>
      <c r="AF643" s="223" t="str">
        <f t="shared" si="1658"/>
        <v>4.53063723176436-1.87665138758952i</v>
      </c>
      <c r="AG643" s="223" t="str">
        <f t="shared" si="1659"/>
        <v>-2.72447553387903-4.07746578424463i</v>
      </c>
      <c r="AH643" s="223" t="str">
        <f t="shared" si="1660"/>
        <v>-3.46759961330527+3.46759961330546i</v>
      </c>
      <c r="AI643" s="223" t="str">
        <f t="shared" si="1661"/>
        <v>4.07746578424449+2.72447553387923i</v>
      </c>
      <c r="AJ643" s="223" t="str">
        <f t="shared" si="1662"/>
        <v>1.87665138758929-4.53063723176446i</v>
      </c>
      <c r="AK643" s="223" t="str">
        <f t="shared" si="1663"/>
        <v>-4.80969883127817-0.956708580912949i</v>
      </c>
      <c r="AL643" s="223" t="str">
        <f t="shared" si="1664"/>
        <v>-5.16664671241455E-14+4.90392640201615i</v>
      </c>
      <c r="AM643" s="223" t="str">
        <f t="shared" si="1665"/>
        <v>4.80969883127818-0.956708580912885i</v>
      </c>
      <c r="AN643" s="223" t="str">
        <f t="shared" si="1666"/>
        <v>-1.87665138758922-4.53063723176448i</v>
      </c>
      <c r="AO643" s="223" t="str">
        <f t="shared" si="1667"/>
        <v>-4.07746578424454+2.72447553387915i</v>
      </c>
      <c r="AP643" s="223" t="str">
        <f t="shared" si="1668"/>
        <v>3.46759961330522+3.46759961330551i</v>
      </c>
      <c r="AQ643" s="223" t="str">
        <f t="shared" si="1669"/>
        <v>2.72447553387912-4.07746578424457i</v>
      </c>
      <c r="AR643" s="223" t="str">
        <f t="shared" si="1670"/>
        <v>-4.53063723176451-1.87665138758915i</v>
      </c>
      <c r="AS643" s="223" t="str">
        <f t="shared" si="1671"/>
        <v>-0.956708580912807+4.8096988312782i</v>
      </c>
      <c r="AT643" s="223" t="str">
        <f t="shared" si="1672"/>
        <v>4.90392640201615-9.37190103116941E-14i</v>
      </c>
      <c r="AU643" s="223" t="str">
        <f t="shared" si="1673"/>
        <v>-0.956708580912547-4.80969883127825i</v>
      </c>
      <c r="AV643" s="223" t="str">
        <f t="shared" si="1674"/>
        <v>-4.53063723176443+1.87665138758936i</v>
      </c>
      <c r="AW643" s="223" t="str">
        <f t="shared" si="1675"/>
        <v>2.72447553387887+4.07746578424474i</v>
      </c>
      <c r="AX643" s="223" t="str">
        <f t="shared" si="1676"/>
        <v>3.46759961330541-3.46759961330533i</v>
      </c>
      <c r="AY643" s="223" t="str">
        <f t="shared" si="1677"/>
        <v>-4.07746578424465-2.72447553387899i</v>
      </c>
      <c r="AZ643" s="223" t="str">
        <f t="shared" si="1678"/>
        <v>-1.87665138758947+4.53063723176438i</v>
      </c>
      <c r="BA643" s="223" t="str">
        <f t="shared" si="1679"/>
        <v>4.80969883127823+0.956708580912664i</v>
      </c>
      <c r="BB643" s="223" t="str">
        <f t="shared" si="1680"/>
        <v>2.13873918867583E-13-4.90392640201615i</v>
      </c>
      <c r="BC643" s="223" t="str">
        <f t="shared" si="1681"/>
        <v>-4.80969883127821+0.956708580912723i</v>
      </c>
      <c r="BD643" s="223" t="str">
        <f t="shared" si="1682"/>
        <v>1.87665138758946+4.53063723176438i</v>
      </c>
      <c r="BE643" s="223" t="str">
        <f t="shared" si="1683"/>
        <v>4.07746578424466-2.72447553387898i</v>
      </c>
      <c r="BF643" s="223" t="str">
        <f t="shared" si="1684"/>
        <v>-3.46759961330543-3.46759961330531i</v>
      </c>
      <c r="BG643" s="223" t="str">
        <f t="shared" si="1685"/>
        <v>-2.72447553387925+4.07746578424448i</v>
      </c>
      <c r="BH643" s="223" t="str">
        <f t="shared" si="1686"/>
        <v>4.53063723176445+1.8766513875893i</v>
      </c>
      <c r="BI643" s="223" t="str">
        <f t="shared" si="1687"/>
        <v>0.956708580912556-4.80969883127825i</v>
      </c>
      <c r="BJ643" s="223" t="str">
        <f t="shared" si="1688"/>
        <v>-4.90392640201615-1.03332934248291E-13i</v>
      </c>
      <c r="BK643" s="223" t="str">
        <f t="shared" si="1689"/>
        <v>0.956708580912831+4.80969883127819i</v>
      </c>
      <c r="BL643" s="223" t="str">
        <f t="shared" si="1690"/>
        <v>4.5306372317645-1.87665138758918i</v>
      </c>
      <c r="BM643" s="176"/>
      <c r="BN643" s="176"/>
      <c r="BO643" s="176"/>
      <c r="BP643" s="176"/>
      <c r="BQ643" s="176"/>
      <c r="BR643" s="176"/>
      <c r="BS643" s="176"/>
      <c r="BT643" s="176"/>
      <c r="BU643" s="176"/>
      <c r="BV643" s="176"/>
      <c r="BW643" s="223"/>
      <c r="BX643" s="223"/>
      <c r="BY643" s="223"/>
      <c r="BZ643" s="223"/>
      <c r="CH643" s="222">
        <f t="shared" si="1691"/>
        <v>-268.47311222209959</v>
      </c>
    </row>
    <row r="644" spans="1:86">
      <c r="A644" s="227">
        <f t="shared" si="1630"/>
        <v>5.9375000000000009E-3</v>
      </c>
      <c r="B644" s="228">
        <v>19</v>
      </c>
      <c r="C644" s="228">
        <f t="shared" si="1631"/>
        <v>950</v>
      </c>
      <c r="D644" s="228">
        <f t="shared" si="1692"/>
        <v>5969.0260418206071</v>
      </c>
      <c r="E644" s="227" t="str">
        <f t="shared" si="1639"/>
        <v>5969.02604182061i</v>
      </c>
      <c r="F644" s="227" t="str">
        <f t="shared" si="1632"/>
        <v>2.93893217045178-0.573858006419974i</v>
      </c>
      <c r="G644" s="227" t="str">
        <f t="shared" si="1633"/>
        <v>-0.248801022217868+0.0341765241085059i</v>
      </c>
      <c r="H644" s="227" t="str">
        <f t="shared" si="1634"/>
        <v>0.0221342202636359-0.00432194374605049i</v>
      </c>
      <c r="I644" s="227" t="str">
        <f t="shared" si="1640"/>
        <v>0.0130276674102339-0.000673855073614322i</v>
      </c>
      <c r="J644" s="223" t="str">
        <f>IMPRODUCT(1/Nt_input,AG625)</f>
        <v>-1.73828575773978E-14+1.80385220649448E-14i</v>
      </c>
      <c r="K644" s="246" t="str">
        <f t="shared" si="1641"/>
        <v>-2.14302737543836E-16+2.46713392806711E-16i</v>
      </c>
      <c r="L644" s="222">
        <f t="shared" si="1642"/>
        <v>-309.71456556427324</v>
      </c>
      <c r="M644" s="222">
        <f t="shared" si="1635"/>
        <v>454.78470167866107</v>
      </c>
      <c r="N644" s="224">
        <f t="shared" si="1636"/>
        <v>4.7847016786610439</v>
      </c>
      <c r="O644" s="223" t="str">
        <f t="shared" si="1637"/>
        <v>-1.38892558254901-4.57867403075636i</v>
      </c>
      <c r="P644" s="223" t="str">
        <f t="shared" si="1638"/>
        <v>-3.97833404973963+2.658237826543i</v>
      </c>
      <c r="Q644" s="223" t="str">
        <f t="shared" si="1643"/>
        <v>3.69862441382723+3.03538261166908i</v>
      </c>
      <c r="R644" s="223" t="str">
        <f t="shared" si="1644"/>
        <v>1.83102606123301-4.42048795008734i</v>
      </c>
      <c r="S644" s="223" t="str">
        <f t="shared" si="1645"/>
        <v>-4.76166203228629-0.468982775872396i</v>
      </c>
      <c r="T644" s="223" t="str">
        <f t="shared" si="1646"/>
        <v>0.933448991240914+4.69276497755142i</v>
      </c>
      <c r="U644" s="223" t="str">
        <f t="shared" si="1647"/>
        <v>4.21973015397439-2.25549275800679i</v>
      </c>
      <c r="V644" s="223" t="str">
        <f t="shared" si="1648"/>
        <v>-3.38329500293582-3.38329500293594i</v>
      </c>
      <c r="W644" s="223" t="str">
        <f t="shared" si="1649"/>
        <v>-2.25549275800651+4.21973015397454i</v>
      </c>
      <c r="X644" s="223" t="str">
        <f t="shared" si="1650"/>
        <v>4.69276497755138+0.933448991241077i</v>
      </c>
      <c r="Y644" s="223" t="str">
        <f t="shared" si="1651"/>
        <v>-0.468982775872221-4.76166203228631i</v>
      </c>
      <c r="Z644" s="223" t="str">
        <f t="shared" si="1652"/>
        <v>-4.42048795008729+1.83102606123312i</v>
      </c>
      <c r="AA644" s="223" t="str">
        <f t="shared" si="1653"/>
        <v>3.03538261166903+3.69862441382727i</v>
      </c>
      <c r="AB644" s="223" t="str">
        <f t="shared" si="1654"/>
        <v>2.65823782654282-3.97833404973975i</v>
      </c>
      <c r="AC644" s="223" t="str">
        <f t="shared" si="1655"/>
        <v>-4.57867403075637-1.38892558254899i</v>
      </c>
      <c r="AD644" s="223" t="str">
        <f t="shared" si="1656"/>
        <v>-1.67056284851578E-13+4.78470167866104i</v>
      </c>
      <c r="AE644" s="223" t="str">
        <f t="shared" si="1657"/>
        <v>4.57867403075632-1.38892558254912i</v>
      </c>
      <c r="AF644" s="223" t="str">
        <f t="shared" si="1658"/>
        <v>-2.65823782654293-3.97833404973968i</v>
      </c>
      <c r="AG644" s="223" t="str">
        <f t="shared" si="1659"/>
        <v>-3.03538261166892+3.69862441382736i</v>
      </c>
      <c r="AH644" s="223" t="str">
        <f t="shared" si="1660"/>
        <v>4.42048795008734+1.83102606123298i</v>
      </c>
      <c r="AI644" s="223" t="str">
        <f t="shared" si="1661"/>
        <v>0.468982775872553-4.76166203228628i</v>
      </c>
      <c r="AJ644" s="223" t="str">
        <f t="shared" si="1662"/>
        <v>-4.69276497755136+0.933448991241197i</v>
      </c>
      <c r="AK644" s="223" t="str">
        <f t="shared" si="1663"/>
        <v>2.25549275800662+4.21973015397448i</v>
      </c>
      <c r="AL644" s="223" t="str">
        <f t="shared" si="1664"/>
        <v>3.38329500293607-3.3832950029357i</v>
      </c>
      <c r="AM644" s="223" t="str">
        <f t="shared" si="1665"/>
        <v>-4.21973015397446-2.25549275800666i</v>
      </c>
      <c r="AN644" s="223" t="str">
        <f t="shared" si="1666"/>
        <v>-0.93344899124124+4.69276497755135i</v>
      </c>
      <c r="AO644" s="223" t="str">
        <f t="shared" si="1667"/>
        <v>4.76166203228628-0.468982775872545i</v>
      </c>
      <c r="AP644" s="223" t="str">
        <f t="shared" si="1668"/>
        <v>-1.83102606123294-4.42048795008736i</v>
      </c>
      <c r="AQ644" s="223" t="str">
        <f t="shared" si="1669"/>
        <v>-3.69862441382708+3.03538261166925i</v>
      </c>
      <c r="AR644" s="223" t="str">
        <f t="shared" si="1670"/>
        <v>3.97833404973965+2.65823782654297i</v>
      </c>
      <c r="AS644" s="223" t="str">
        <f t="shared" si="1671"/>
        <v>1.38892558254915-4.57867403075632i</v>
      </c>
      <c r="AT644" s="223" t="str">
        <f t="shared" si="1672"/>
        <v>-4.78470167866104+1.4185033317409E-13i</v>
      </c>
      <c r="AU644" s="223" t="str">
        <f t="shared" si="1673"/>
        <v>1.38892558254897+4.57867403075637i</v>
      </c>
      <c r="AV644" s="223" t="str">
        <f t="shared" si="1674"/>
        <v>3.9783340497395-2.65823782654321i</v>
      </c>
      <c r="AW644" s="223" t="str">
        <f t="shared" si="1675"/>
        <v>-3.69862441382727-3.03538261166904i</v>
      </c>
      <c r="AX644" s="223" t="str">
        <f t="shared" si="1676"/>
        <v>-1.83102606123315+4.42048795008728i</v>
      </c>
      <c r="AY644" s="223" t="str">
        <f t="shared" si="1677"/>
        <v>4.76166203228631+0.468982775872229i</v>
      </c>
      <c r="AZ644" s="223" t="str">
        <f t="shared" si="1678"/>
        <v>-0.933448991241053-4.69276497755139i</v>
      </c>
      <c r="BA644" s="223" t="str">
        <f t="shared" si="1679"/>
        <v>-4.21973015397457+2.25549275800646i</v>
      </c>
      <c r="BB644" s="223" t="str">
        <f t="shared" si="1680"/>
        <v>3.38329500293593+3.38329500293584i</v>
      </c>
      <c r="BC644" s="223" t="str">
        <f t="shared" si="1681"/>
        <v>2.25549275800682-4.21973015397437i</v>
      </c>
      <c r="BD644" s="223" t="str">
        <f t="shared" si="1682"/>
        <v>-4.69276497755142-0.933448991240919i</v>
      </c>
      <c r="BE644" s="223" t="str">
        <f t="shared" si="1683"/>
        <v>0.468982775872362+4.7616620322863i</v>
      </c>
      <c r="BF644" s="223" t="str">
        <f t="shared" si="1684"/>
        <v>4.42048795008743-1.83102606123278i</v>
      </c>
      <c r="BG644" s="223" t="str">
        <f t="shared" si="1685"/>
        <v>-3.03538261166914-3.69862441382718i</v>
      </c>
      <c r="BH644" s="223" t="str">
        <f t="shared" si="1686"/>
        <v>-2.65823782654312+3.97833404973955i</v>
      </c>
      <c r="BI644" s="223" t="str">
        <f t="shared" si="1687"/>
        <v>4.57867403075641+1.38892558254884i</v>
      </c>
      <c r="BJ644" s="223" t="str">
        <f t="shared" si="1688"/>
        <v>4.22046267802475E-14-4.78470167866104i</v>
      </c>
      <c r="BK644" s="223" t="str">
        <f t="shared" si="1689"/>
        <v>-4.57867403075642+1.38892558254882i</v>
      </c>
      <c r="BL644" s="223" t="str">
        <f t="shared" si="1690"/>
        <v>2.65823782654305+3.9783340497396i</v>
      </c>
      <c r="BM644" s="176"/>
      <c r="BN644" s="176"/>
      <c r="BO644" s="176"/>
      <c r="BP644" s="176"/>
      <c r="BQ644" s="176"/>
      <c r="BR644" s="176"/>
      <c r="BS644" s="176"/>
      <c r="BT644" s="176"/>
      <c r="BU644" s="176"/>
      <c r="BV644" s="176"/>
      <c r="BW644" s="223"/>
      <c r="BX644" s="223"/>
      <c r="BY644" s="223"/>
      <c r="BZ644" s="223"/>
      <c r="CH644" s="222">
        <f t="shared" si="1691"/>
        <v>-272.02350271030025</v>
      </c>
    </row>
    <row r="645" spans="1:86">
      <c r="A645" s="227">
        <f t="shared" si="1630"/>
        <v>6.2500000000000012E-3</v>
      </c>
      <c r="B645" s="228">
        <v>20</v>
      </c>
      <c r="C645" s="228">
        <f t="shared" si="1631"/>
        <v>1000</v>
      </c>
      <c r="D645" s="228">
        <f t="shared" si="1692"/>
        <v>6283.1853071795858</v>
      </c>
      <c r="E645" s="227" t="str">
        <f t="shared" si="1639"/>
        <v>6283.18530717959i</v>
      </c>
      <c r="F645" s="227" t="str">
        <f t="shared" si="1632"/>
        <v>2.92979058576618-0.550838502373673i</v>
      </c>
      <c r="G645" s="227" t="str">
        <f t="shared" si="1633"/>
        <v>-0.248788106820626+0.0331136801101384i</v>
      </c>
      <c r="H645" s="227" t="str">
        <f t="shared" si="1634"/>
        <v>0.0220653714991002-0.00414857507220248i</v>
      </c>
      <c r="I645" s="227" t="str">
        <f t="shared" si="1640"/>
        <v>0.0129874535944228-0.000648145713342694i</v>
      </c>
      <c r="J645" s="223" t="str">
        <f>IMPRODUCT(1/Nt_input,AH625)</f>
        <v>-3.56312811829358E-14+1.02340011465251E-14i</v>
      </c>
      <c r="K645" s="246" t="str">
        <f t="shared" si="1641"/>
        <v>-4.56126486899745E-16+1.56007877135392E-16i</v>
      </c>
      <c r="L645" s="222">
        <f t="shared" si="1642"/>
        <v>-306.33782882164508</v>
      </c>
      <c r="M645" s="222">
        <f t="shared" si="1635"/>
        <v>454.61939766255642</v>
      </c>
      <c r="N645" s="224">
        <f t="shared" si="1636"/>
        <v>4.619397662556433</v>
      </c>
      <c r="O645" s="223" t="str">
        <f t="shared" si="1637"/>
        <v>-1.76776695296636-4.26776695296637i</v>
      </c>
      <c r="P645" s="223" t="str">
        <f t="shared" si="1638"/>
        <v>-3.26640741219095+3.26640741219093i</v>
      </c>
      <c r="Q645" s="223" t="str">
        <f t="shared" si="1643"/>
        <v>4.26776695296636+1.76776695296638i</v>
      </c>
      <c r="R645" s="223" t="str">
        <f t="shared" si="1644"/>
        <v>1.37234099249098E-14-4.61939766255643i</v>
      </c>
      <c r="S645" s="223" t="str">
        <f t="shared" si="1645"/>
        <v>-4.26776695296637+1.76776695296636i</v>
      </c>
      <c r="T645" s="223" t="str">
        <f t="shared" si="1646"/>
        <v>3.26640741219086+3.26640741219102i</v>
      </c>
      <c r="U645" s="223" t="str">
        <f t="shared" si="1647"/>
        <v>1.76776695296656-4.26776695296629i</v>
      </c>
      <c r="V645" s="223" t="str">
        <f t="shared" si="1648"/>
        <v>-4.61939766255643+1.53078550049596E-13i</v>
      </c>
      <c r="W645" s="223" t="str">
        <f t="shared" si="1649"/>
        <v>1.76776695296643+4.26776695296634i</v>
      </c>
      <c r="X645" s="223" t="str">
        <f t="shared" si="1650"/>
        <v>3.26640741219096-3.26640741219092i</v>
      </c>
      <c r="Y645" s="223" t="str">
        <f t="shared" si="1651"/>
        <v>-4.26776695296632-1.76776695296649i</v>
      </c>
      <c r="Z645" s="223" t="str">
        <f t="shared" si="1652"/>
        <v>-2.25798448990042E-13+4.61939766255643i</v>
      </c>
      <c r="AA645" s="223" t="str">
        <f t="shared" si="1653"/>
        <v>4.26776695296631-1.76776695296649i</v>
      </c>
      <c r="AB645" s="223" t="str">
        <f t="shared" si="1654"/>
        <v>-3.26640741219097-3.26640741219091i</v>
      </c>
      <c r="AC645" s="223" t="str">
        <f t="shared" si="1655"/>
        <v>-1.76776695296642+4.26776695296635i</v>
      </c>
      <c r="AD645" s="223" t="str">
        <f t="shared" si="1656"/>
        <v>4.61939766255643+1.53362023281139E-13i</v>
      </c>
      <c r="AE645" s="223" t="str">
        <f t="shared" si="1657"/>
        <v>-1.76776695296658-4.26776695296628i</v>
      </c>
      <c r="AF645" s="223" t="str">
        <f t="shared" si="1658"/>
        <v>-3.26640741219085+3.26640741219103i</v>
      </c>
      <c r="AG645" s="223" t="str">
        <f t="shared" si="1659"/>
        <v>4.26776695296638+1.76776695296634i</v>
      </c>
      <c r="AH645" s="223" t="str">
        <f t="shared" si="1660"/>
        <v>6.45142003086533E-14-4.61939766255643i</v>
      </c>
      <c r="AI645" s="223" t="str">
        <f t="shared" si="1661"/>
        <v>-4.26776695296643+1.76776695296622i</v>
      </c>
      <c r="AJ645" s="223" t="str">
        <f t="shared" si="1662"/>
        <v>3.26640741219108+3.2664074121908i</v>
      </c>
      <c r="AK645" s="223" t="str">
        <f t="shared" si="1663"/>
        <v>1.76776695296627-4.26776695296641i</v>
      </c>
      <c r="AL645" s="223" t="str">
        <f t="shared" si="1664"/>
        <v>-4.61939766255643+7.92222540024904E-15i</v>
      </c>
      <c r="AM645" s="223" t="str">
        <f t="shared" si="1665"/>
        <v>1.76776695296629+4.2677669529664i</v>
      </c>
      <c r="AN645" s="223" t="str">
        <f t="shared" si="1666"/>
        <v>3.26640741219107-3.26640741219081i</v>
      </c>
      <c r="AO645" s="223" t="str">
        <f t="shared" si="1667"/>
        <v>-4.26776695296643-1.7677669529662i</v>
      </c>
      <c r="AP645" s="223" t="str">
        <f t="shared" si="1668"/>
        <v>8.03586511091516E-14+4.61939766255643i</v>
      </c>
      <c r="AQ645" s="223" t="str">
        <f t="shared" si="1669"/>
        <v>4.26776695296637-1.76776695296636i</v>
      </c>
      <c r="AR645" s="223" t="str">
        <f t="shared" si="1670"/>
        <v>-3.26640741219086-3.26640741219102i</v>
      </c>
      <c r="AS645" s="223" t="str">
        <f t="shared" si="1671"/>
        <v>-1.76776695296656+4.26776695296629i</v>
      </c>
      <c r="AT645" s="223" t="str">
        <f t="shared" si="1672"/>
        <v>4.61939766255643-1.52795076818054E-13i</v>
      </c>
      <c r="AU645" s="223" t="str">
        <f t="shared" si="1673"/>
        <v>-1.76776695296645-4.26776695296633i</v>
      </c>
      <c r="AV645" s="223" t="str">
        <f t="shared" si="1674"/>
        <v>-3.26640741219095+3.26640741219093i</v>
      </c>
      <c r="AW645" s="223" t="str">
        <f t="shared" si="1675"/>
        <v>4.26776695296633+1.76776695296647i</v>
      </c>
      <c r="AX645" s="223" t="str">
        <f t="shared" si="1676"/>
        <v>2.0146482632621E-13-4.61939766255643i</v>
      </c>
      <c r="AY645" s="223" t="str">
        <f t="shared" si="1677"/>
        <v>-4.2677669529663+1.76776695296652i</v>
      </c>
      <c r="AZ645" s="223" t="str">
        <f t="shared" si="1678"/>
        <v>3.26640741219098+3.2664074121909i</v>
      </c>
      <c r="BA645" s="223" t="str">
        <f t="shared" si="1679"/>
        <v>1.7677669529664-4.26776695296636i</v>
      </c>
      <c r="BB645" s="223" t="str">
        <f t="shared" si="1680"/>
        <v>-4.61939766255643-1.29028400617307E-13i</v>
      </c>
      <c r="BC645" s="223" t="str">
        <f t="shared" si="1681"/>
        <v>1.76776695296616+4.26776695296646i</v>
      </c>
      <c r="BD645" s="223" t="str">
        <f t="shared" si="1682"/>
        <v>3.26640741219085-3.26640741219104i</v>
      </c>
      <c r="BE645" s="223" t="str">
        <f t="shared" si="1683"/>
        <v>-4.26776695296638-1.76776695296633i</v>
      </c>
      <c r="BF645" s="223" t="str">
        <f t="shared" si="1684"/>
        <v>-5.65919749084046E-14+4.61939766255643i</v>
      </c>
      <c r="BG645" s="223" t="str">
        <f t="shared" si="1685"/>
        <v>4.26776695296643-1.76776695296623i</v>
      </c>
      <c r="BH645" s="223" t="str">
        <f t="shared" si="1686"/>
        <v>-3.26640741219076-3.26640741219112i</v>
      </c>
      <c r="BI645" s="223" t="str">
        <f t="shared" si="1687"/>
        <v>-1.76776695296626+4.26776695296641i</v>
      </c>
      <c r="BJ645" s="223" t="str">
        <f t="shared" si="1688"/>
        <v>4.61939766255643-1.58444508004981E-14i</v>
      </c>
      <c r="BK645" s="223" t="str">
        <f t="shared" si="1689"/>
        <v>-1.7677669529663-4.2677669529664i</v>
      </c>
      <c r="BL645" s="223" t="str">
        <f t="shared" si="1690"/>
        <v>-3.26640741219107+3.26640741219081i</v>
      </c>
      <c r="BM645" s="176"/>
      <c r="BN645" s="176"/>
      <c r="BO645" s="176"/>
      <c r="BP645" s="176"/>
      <c r="BQ645" s="176"/>
      <c r="BR645" s="176"/>
      <c r="BS645" s="176"/>
      <c r="BT645" s="176"/>
      <c r="BU645" s="176"/>
      <c r="BV645" s="176"/>
      <c r="BW645" s="223"/>
      <c r="BX645" s="223"/>
      <c r="BY645" s="223"/>
      <c r="BZ645" s="223"/>
      <c r="CH645" s="222">
        <f t="shared" si="1691"/>
        <v>-268.61911192190132</v>
      </c>
    </row>
    <row r="646" spans="1:86">
      <c r="A646" s="227">
        <f t="shared" si="1630"/>
        <v>6.5625000000000015E-3</v>
      </c>
      <c r="B646" s="228">
        <v>21</v>
      </c>
      <c r="C646" s="228">
        <f t="shared" si="1631"/>
        <v>1050</v>
      </c>
      <c r="D646" s="228">
        <f t="shared" si="1692"/>
        <v>6597.3445725385654</v>
      </c>
      <c r="E646" s="227" t="str">
        <f t="shared" si="1639"/>
        <v>6597.34457253857i</v>
      </c>
      <c r="F646" s="227" t="str">
        <f t="shared" si="1632"/>
        <v>2.92186733686679-0.530014101279905i</v>
      </c>
      <c r="G646" s="227" t="str">
        <f t="shared" si="1633"/>
        <v>-0.24877452990179+0.0321835631552093i</v>
      </c>
      <c r="H646" s="227" t="str">
        <f t="shared" si="1634"/>
        <v>0.0220056984865326-0.00399173855678303i</v>
      </c>
      <c r="I646" s="227" t="str">
        <f t="shared" si="1640"/>
        <v>0.0129524794732661-0.000623396776827179i</v>
      </c>
      <c r="J646" s="223" t="str">
        <f>IMPRODUCT(1/Nt_input,AI625)</f>
        <v>9.45003014100714E-14+7.63330371134075E-14i</v>
      </c>
      <c r="K646" s="246" t="str">
        <f t="shared" si="1641"/>
        <v>1.27159898353334E-15+9.29790913035235E-16i</v>
      </c>
      <c r="L646" s="222">
        <f t="shared" si="1642"/>
        <v>-296.05290075354151</v>
      </c>
      <c r="M646" s="222">
        <f t="shared" si="1635"/>
        <v>454.40960632174176</v>
      </c>
      <c r="N646" s="224">
        <f t="shared" si="1636"/>
        <v>4.4096063217417738</v>
      </c>
      <c r="O646" s="223" t="str">
        <f t="shared" si="1637"/>
        <v>-2.07867403075636-3.88892558254901i</v>
      </c>
      <c r="P646" s="223" t="str">
        <f t="shared" si="1638"/>
        <v>-2.4498460116948+3.66645365874548i</v>
      </c>
      <c r="Q646" s="223" t="str">
        <f t="shared" si="1643"/>
        <v>4.38837286203458+0.432217001636261i</v>
      </c>
      <c r="R646" s="223" t="str">
        <f t="shared" si="1644"/>
        <v>-1.68748328258295-4.0739450270896i</v>
      </c>
      <c r="S646" s="223" t="str">
        <f t="shared" si="1645"/>
        <v>-2.79742463631857+3.40867178192077i</v>
      </c>
      <c r="T646" s="223" t="str">
        <f t="shared" si="1646"/>
        <v>4.32487697273735+0.860271517273005i</v>
      </c>
      <c r="U646" s="223" t="str">
        <f t="shared" si="1647"/>
        <v>-1.280041147926-4.21973015397446i</v>
      </c>
      <c r="V646" s="223" t="str">
        <f t="shared" si="1648"/>
        <v>-3.11806253246672+3.11806253246664i</v>
      </c>
      <c r="W646" s="223" t="str">
        <f t="shared" si="1649"/>
        <v>4.21973015397442+1.28004114792612i</v>
      </c>
      <c r="X646" s="223" t="str">
        <f t="shared" si="1650"/>
        <v>-0.860271517272881-4.32487697273738i</v>
      </c>
      <c r="Y646" s="223" t="str">
        <f t="shared" si="1651"/>
        <v>-3.40867178192086+2.79742463631846i</v>
      </c>
      <c r="Z646" s="223" t="str">
        <f t="shared" si="1652"/>
        <v>4.07394502708957+1.68748328258303i</v>
      </c>
      <c r="AA646" s="223" t="str">
        <f t="shared" si="1653"/>
        <v>-0.432217001636173-4.38837286203459i</v>
      </c>
      <c r="AB646" s="223" t="str">
        <f t="shared" si="1654"/>
        <v>-3.66645365874555+2.4498460116947i</v>
      </c>
      <c r="AC646" s="223" t="str">
        <f t="shared" si="1655"/>
        <v>3.88892558254895+2.07867403075647i</v>
      </c>
      <c r="AD646" s="223" t="str">
        <f t="shared" si="1656"/>
        <v>1.23168058720758E-13-4.40960632174177i</v>
      </c>
      <c r="AE646" s="223" t="str">
        <f t="shared" si="1657"/>
        <v>-3.88892558254907+2.07867403075624i</v>
      </c>
      <c r="AF646" s="223" t="str">
        <f t="shared" si="1658"/>
        <v>3.6664536587454+2.44984601169492i</v>
      </c>
      <c r="AG646" s="223" t="str">
        <f t="shared" si="1659"/>
        <v>0.432217001636419-4.38837286203457i</v>
      </c>
      <c r="AH646" s="223" t="str">
        <f t="shared" si="1660"/>
        <v>-4.07394502708966+1.6874832825828i</v>
      </c>
      <c r="AI646" s="223" t="str">
        <f t="shared" si="1661"/>
        <v>3.40867178192069+2.79742463631867i</v>
      </c>
      <c r="AJ646" s="223" t="str">
        <f t="shared" si="1662"/>
        <v>0.860271517273137-4.32487697273733i</v>
      </c>
      <c r="AK646" s="223" t="str">
        <f t="shared" si="1663"/>
        <v>-4.21973015397449+1.28004114792589i</v>
      </c>
      <c r="AL646" s="223" t="str">
        <f t="shared" si="1664"/>
        <v>3.11806253246655+3.11806253246681i</v>
      </c>
      <c r="AM646" s="223" t="str">
        <f t="shared" si="1665"/>
        <v>1.28004114792624-4.21973015397439i</v>
      </c>
      <c r="AN646" s="223" t="str">
        <f t="shared" si="1666"/>
        <v>-4.32487697273741+0.860271517272745i</v>
      </c>
      <c r="AO646" s="223" t="str">
        <f t="shared" si="1667"/>
        <v>2.79742463631836+3.40867178192094i</v>
      </c>
      <c r="AP646" s="223" t="str">
        <f t="shared" si="1668"/>
        <v>1.68748328258273-4.07394502708969i</v>
      </c>
      <c r="AQ646" s="223" t="str">
        <f t="shared" si="1669"/>
        <v>-4.3883728620346+0.432217001636051i</v>
      </c>
      <c r="AR646" s="223" t="str">
        <f t="shared" si="1670"/>
        <v>2.44984601169458+3.66645365874562i</v>
      </c>
      <c r="AS646" s="223" t="str">
        <f t="shared" si="1671"/>
        <v>2.07867403075618-3.8889255825491i</v>
      </c>
      <c r="AT646" s="223" t="str">
        <f t="shared" si="1672"/>
        <v>-4.40960632174177+1.92313806085045E-13i</v>
      </c>
      <c r="AU646" s="223" t="str">
        <f t="shared" si="1673"/>
        <v>2.07867403075654+3.88892558254891i</v>
      </c>
      <c r="AV646" s="223" t="str">
        <f t="shared" si="1674"/>
        <v>2.44984601169465-3.66645365874558i</v>
      </c>
      <c r="AW646" s="223" t="str">
        <f t="shared" si="1675"/>
        <v>-4.3883728620346-0.432217001636105i</v>
      </c>
      <c r="AX646" s="223" t="str">
        <f t="shared" si="1676"/>
        <v>1.68748328258306+4.07394502708955i</v>
      </c>
      <c r="AY646" s="223" t="str">
        <f t="shared" si="1677"/>
        <v>2.79742463631842-3.40867178192089i</v>
      </c>
      <c r="AZ646" s="223" t="str">
        <f t="shared" si="1678"/>
        <v>-4.3248769727374-0.860271517272798i</v>
      </c>
      <c r="BA646" s="223" t="str">
        <f t="shared" si="1679"/>
        <v>1.28004114792616+4.21973015397441i</v>
      </c>
      <c r="BB646" s="223" t="str">
        <f t="shared" si="1680"/>
        <v>3.11806253246659-3.11806253246677i</v>
      </c>
      <c r="BC646" s="223" t="str">
        <f t="shared" si="1681"/>
        <v>-4.21973015397447-1.28004114792597i</v>
      </c>
      <c r="BD646" s="223" t="str">
        <f t="shared" si="1682"/>
        <v>0.860271517273053+4.32487697273734i</v>
      </c>
      <c r="BE646" s="223" t="str">
        <f t="shared" si="1683"/>
        <v>3.40867178192072-2.79742463631863i</v>
      </c>
      <c r="BF646" s="223" t="str">
        <f t="shared" si="1684"/>
        <v>-4.07394502708963-1.68748328258288i</v>
      </c>
      <c r="BG646" s="223" t="str">
        <f t="shared" si="1685"/>
        <v>0.432217001636365+4.38837286203457i</v>
      </c>
      <c r="BH646" s="223" t="str">
        <f t="shared" si="1686"/>
        <v>3.66645365874543-2.44984601169487i</v>
      </c>
      <c r="BI646" s="223" t="str">
        <f t="shared" si="1687"/>
        <v>-3.88892558254903-2.07867403075632i</v>
      </c>
      <c r="BJ646" s="223" t="str">
        <f t="shared" si="1688"/>
        <v>6.91457473642871E-14+4.40960632174177i</v>
      </c>
      <c r="BK646" s="223" t="str">
        <f t="shared" si="1689"/>
        <v>3.88892558254855-2.07867403075721i</v>
      </c>
      <c r="BL646" s="223" t="str">
        <f t="shared" si="1690"/>
        <v>-3.66645365874526-2.44984601169512i</v>
      </c>
      <c r="BM646" s="176"/>
      <c r="BN646" s="176"/>
      <c r="BO646" s="176"/>
      <c r="BP646" s="176"/>
      <c r="BQ646" s="176"/>
      <c r="BR646" s="176"/>
      <c r="BS646" s="176"/>
      <c r="BT646" s="176"/>
      <c r="BU646" s="176"/>
      <c r="BV646" s="176"/>
      <c r="BW646" s="223"/>
      <c r="BX646" s="223"/>
      <c r="BY646" s="223"/>
      <c r="BZ646" s="223"/>
      <c r="CH646" s="222">
        <f t="shared" si="1691"/>
        <v>-258.31000759614096</v>
      </c>
    </row>
    <row r="647" spans="1:86">
      <c r="A647" s="227">
        <f t="shared" si="1630"/>
        <v>6.8750000000000018E-3</v>
      </c>
      <c r="B647" s="228">
        <v>22</v>
      </c>
      <c r="C647" s="228">
        <f t="shared" si="1631"/>
        <v>1100</v>
      </c>
      <c r="D647" s="228">
        <f t="shared" si="1692"/>
        <v>6911.5038378975451</v>
      </c>
      <c r="E647" s="227" t="str">
        <f t="shared" si="1639"/>
        <v>6911.50383789755i</v>
      </c>
      <c r="F647" s="227" t="str">
        <f t="shared" si="1632"/>
        <v>2.91495443247284-0.511117704500979i</v>
      </c>
      <c r="G647" s="227" t="str">
        <f t="shared" si="1633"/>
        <v>-0.24876029158226+0.031368067519474i</v>
      </c>
      <c r="H647" s="227" t="str">
        <f t="shared" si="1634"/>
        <v>0.0219536347641863-0.00384942257797312i</v>
      </c>
      <c r="I647" s="227" t="str">
        <f t="shared" si="1640"/>
        <v>0.0129218991321545-0.000599689404090052i</v>
      </c>
      <c r="J647" s="223" t="str">
        <f>IMPRODUCT(1/Nt_input,AJ625)</f>
        <v>1.89859385808441E-15-2.14411821630736E-15i</v>
      </c>
      <c r="K647" s="246" t="str">
        <f t="shared" si="1641"/>
        <v>2.32476333516588E-17-2.88446459379024E-17i</v>
      </c>
      <c r="L647" s="222">
        <f t="shared" si="1642"/>
        <v>-328.62498387853316</v>
      </c>
      <c r="M647" s="222">
        <f t="shared" si="1635"/>
        <v>454.15734806151272</v>
      </c>
      <c r="N647" s="224">
        <f t="shared" si="1636"/>
        <v>4.1573480615127245</v>
      </c>
      <c r="O647" s="223" t="str">
        <f t="shared" si="1637"/>
        <v>-2.30969883127821-3.45670858091273i</v>
      </c>
      <c r="P647" s="223" t="str">
        <f t="shared" si="1638"/>
        <v>-1.59094822571602+3.84088878355709i</v>
      </c>
      <c r="Q647" s="223" t="str">
        <f t="shared" si="1643"/>
        <v>4.07746578424458-0.811058372053651i</v>
      </c>
      <c r="R647" s="223" t="str">
        <f t="shared" si="1644"/>
        <v>-2.93968900604839-2.9396890060484i</v>
      </c>
      <c r="S647" s="223" t="str">
        <f t="shared" si="1645"/>
        <v>-0.811058372053701+4.07746578424457i</v>
      </c>
      <c r="T647" s="223" t="str">
        <f t="shared" si="1646"/>
        <v>3.84088878355707-1.59094822571606i</v>
      </c>
      <c r="U647" s="223" t="str">
        <f t="shared" si="1647"/>
        <v>-3.45670858091277-2.30969883127815i</v>
      </c>
      <c r="V647" s="223" t="str">
        <f t="shared" si="1648"/>
        <v>1.52282254214802E-13+4.15734806151272i</v>
      </c>
      <c r="W647" s="223" t="str">
        <f t="shared" si="1649"/>
        <v>3.45670858091283-2.30969883127806i</v>
      </c>
      <c r="X647" s="223" t="str">
        <f t="shared" si="1650"/>
        <v>-3.84088878355704-1.59094822571615i</v>
      </c>
      <c r="Y647" s="223" t="str">
        <f t="shared" si="1651"/>
        <v>0.811058372053601+4.07746578424459i</v>
      </c>
      <c r="Z647" s="223" t="str">
        <f t="shared" si="1652"/>
        <v>2.93968900604838-2.93968900604841i</v>
      </c>
      <c r="AA647" s="223" t="str">
        <f t="shared" si="1653"/>
        <v>-4.0774657842446-0.811058372053543i</v>
      </c>
      <c r="AB647" s="223" t="str">
        <f t="shared" si="1654"/>
        <v>1.59094822571619+3.84088878355702i</v>
      </c>
      <c r="AC647" s="223" t="str">
        <f t="shared" si="1655"/>
        <v>2.30969883127836-3.45670858091263i</v>
      </c>
      <c r="AD647" s="223" t="str">
        <f t="shared" si="1656"/>
        <v>-4.15734806151272-1.08991776689185E-13i</v>
      </c>
      <c r="AE647" s="223" t="str">
        <f t="shared" si="1657"/>
        <v>2.3096988312782+3.45670858091273i</v>
      </c>
      <c r="AF647" s="223" t="str">
        <f t="shared" si="1658"/>
        <v>1.59094822571601-3.84088878355709i</v>
      </c>
      <c r="AG647" s="223" t="str">
        <f t="shared" si="1659"/>
        <v>-4.07746578424457+0.811058372053734i</v>
      </c>
      <c r="AH647" s="223" t="str">
        <f t="shared" si="1660"/>
        <v>2.93968900604852+2.93968900604827i</v>
      </c>
      <c r="AI647" s="223" t="str">
        <f t="shared" si="1661"/>
        <v>0.811058372053813-4.07746578424455i</v>
      </c>
      <c r="AJ647" s="223" t="str">
        <f t="shared" si="1662"/>
        <v>-3.84088878355711+1.59094822571596i</v>
      </c>
      <c r="AK647" s="223" t="str">
        <f t="shared" si="1663"/>
        <v>3.45670858091271+2.30969883127824i</v>
      </c>
      <c r="AL647" s="223" t="str">
        <f t="shared" si="1664"/>
        <v>-5.80603448512879E-14-4.15734806151272i</v>
      </c>
      <c r="AM647" s="223" t="str">
        <f t="shared" si="1665"/>
        <v>-3.45670858091266+2.30969883127831i</v>
      </c>
      <c r="AN647" s="223" t="str">
        <f t="shared" si="1666"/>
        <v>3.84088878355716+1.59094822571586i</v>
      </c>
      <c r="AO647" s="223" t="str">
        <f t="shared" si="1667"/>
        <v>-0.811058372053493-4.07746578424462i</v>
      </c>
      <c r="AP647" s="223" t="str">
        <f t="shared" si="1668"/>
        <v>-2.93968900604846+2.93968900604833i</v>
      </c>
      <c r="AQ647" s="223" t="str">
        <f t="shared" si="1669"/>
        <v>4.07746578424458+0.811058372053651i</v>
      </c>
      <c r="AR647" s="223" t="str">
        <f t="shared" si="1670"/>
        <v>-1.59094822571612-3.84088878355705i</v>
      </c>
      <c r="AS647" s="223" t="str">
        <f t="shared" si="1671"/>
        <v>-2.3096988312781+3.4567085809128i</v>
      </c>
      <c r="AT647" s="223" t="str">
        <f t="shared" si="1672"/>
        <v>4.15734806151272+2.17983553378369E-13i</v>
      </c>
      <c r="AU647" s="223" t="str">
        <f t="shared" si="1673"/>
        <v>-2.30969883127808-3.45670858091281i</v>
      </c>
      <c r="AV647" s="223" t="str">
        <f t="shared" si="1674"/>
        <v>-1.59094822571608+3.84088878355706i</v>
      </c>
      <c r="AW647" s="223" t="str">
        <f t="shared" si="1675"/>
        <v>4.07746578424458-0.81105837205366i</v>
      </c>
      <c r="AX647" s="223" t="str">
        <f t="shared" si="1676"/>
        <v>-2.93968900604845-2.93968900604834i</v>
      </c>
      <c r="AY647" s="223" t="str">
        <f t="shared" si="1677"/>
        <v>-0.811058372053518+4.07746578424461i</v>
      </c>
      <c r="AZ647" s="223" t="str">
        <f t="shared" si="1678"/>
        <v>3.84088878355716-1.59094822571583i</v>
      </c>
      <c r="BA647" s="223" t="str">
        <f t="shared" si="1679"/>
        <v>-3.45670858091266-2.30969883127831i</v>
      </c>
      <c r="BB647" s="223" t="str">
        <f t="shared" si="1680"/>
        <v>-5.09314318378967E-14+4.15734806151272i</v>
      </c>
      <c r="BC647" s="223" t="str">
        <f t="shared" si="1681"/>
        <v>3.45670858091272-2.30969883127822i</v>
      </c>
      <c r="BD647" s="223" t="str">
        <f t="shared" si="1682"/>
        <v>-3.84088878355711-1.59094822571598i</v>
      </c>
      <c r="BE647" s="223" t="str">
        <f t="shared" si="1683"/>
        <v>0.811058372053418+4.07746578424463i</v>
      </c>
      <c r="BF647" s="223" t="str">
        <f t="shared" si="1684"/>
        <v>2.93968900604852-2.93968900604827i</v>
      </c>
      <c r="BG647" s="223" t="str">
        <f t="shared" si="1685"/>
        <v>-4.07746578424456-0.811058372053759i</v>
      </c>
      <c r="BH647" s="223" t="str">
        <f t="shared" si="1686"/>
        <v>1.59094822571599+3.8408887835571i</v>
      </c>
      <c r="BI647" s="223" t="str">
        <f t="shared" si="1687"/>
        <v>2.30969883127891-3.45670858091226i</v>
      </c>
      <c r="BJ647" s="223" t="str">
        <f t="shared" si="1688"/>
        <v>-4.15734806151272-7.10991880535E-13i</v>
      </c>
      <c r="BK647" s="223" t="str">
        <f t="shared" si="1689"/>
        <v>2.30969883127767+3.45670858091308i</v>
      </c>
      <c r="BL647" s="223" t="str">
        <f t="shared" si="1690"/>
        <v>1.59094822571659-3.84088878355685i</v>
      </c>
      <c r="BM647" s="176"/>
      <c r="BN647" s="176"/>
      <c r="BO647" s="176"/>
      <c r="BP647" s="176"/>
      <c r="BQ647" s="176"/>
      <c r="BR647" s="176"/>
      <c r="BS647" s="176"/>
      <c r="BT647" s="176"/>
      <c r="BU647" s="176"/>
      <c r="BV647" s="176"/>
      <c r="BW647" s="223"/>
      <c r="BX647" s="223"/>
      <c r="BY647" s="223"/>
      <c r="BZ647" s="223"/>
      <c r="CH647" s="222">
        <f t="shared" si="1691"/>
        <v>-290.86085447277748</v>
      </c>
    </row>
    <row r="648" spans="1:86">
      <c r="A648" s="227">
        <f t="shared" si="1630"/>
        <v>7.187500000000002E-3</v>
      </c>
      <c r="B648" s="228">
        <v>23</v>
      </c>
      <c r="C648" s="228">
        <f t="shared" si="1631"/>
        <v>1150</v>
      </c>
      <c r="D648" s="228">
        <f t="shared" si="1692"/>
        <v>7225.6631032565238</v>
      </c>
      <c r="E648" s="227" t="str">
        <f t="shared" si="1639"/>
        <v>7225.66310325652i</v>
      </c>
      <c r="F648" s="227" t="str">
        <f t="shared" si="1632"/>
        <v>2.90888601769218-0.493922412867682i</v>
      </c>
      <c r="G648" s="227" t="str">
        <f t="shared" si="1633"/>
        <v>-0.248745391988822+0.0306522359941138i</v>
      </c>
      <c r="H648" s="227" t="str">
        <f t="shared" si="1634"/>
        <v>0.0219079312155448-0.00371991827149899i</v>
      </c>
      <c r="I648" s="227" t="str">
        <f t="shared" si="1640"/>
        <v>0.0128950278493215-0.000577051161259013i</v>
      </c>
      <c r="J648" s="223" t="str">
        <f>IMPRODUCT(1/Nt_input,AK625)</f>
        <v>-2.94648881031881E-15-1.70747964378659E-13i</v>
      </c>
      <c r="K648" s="246" t="str">
        <f t="shared" si="1641"/>
        <v>-1.36525366394093E-16-2.20009948108813E-15i</v>
      </c>
      <c r="L648" s="222">
        <f t="shared" si="1642"/>
        <v>-293.13446227505545</v>
      </c>
      <c r="M648" s="222">
        <f t="shared" si="1635"/>
        <v>453.86505226681368</v>
      </c>
      <c r="N648" s="224">
        <f t="shared" si="1636"/>
        <v>3.8650522668136826</v>
      </c>
      <c r="O648" s="223" t="str">
        <f t="shared" si="1637"/>
        <v>-2.45196320100807-2.98772580504033i</v>
      </c>
      <c r="P648" s="223" t="str">
        <f t="shared" si="1638"/>
        <v>-0.754034291341839+3.79078637128i</v>
      </c>
      <c r="Q648" s="223" t="str">
        <f t="shared" si="1643"/>
        <v>3.4086717819208-1.82197302623789i</v>
      </c>
      <c r="R648" s="223" t="str">
        <f t="shared" si="1644"/>
        <v>-3.5708426813955-1.47909146773475i</v>
      </c>
      <c r="S648" s="223" t="str">
        <f t="shared" si="1645"/>
        <v>1.12196544984357+3.69862441382724i</v>
      </c>
      <c r="T648" s="223" t="str">
        <f t="shared" si="1646"/>
        <v>2.14730798850656-3.21367350981668i</v>
      </c>
      <c r="U648" s="223" t="str">
        <f t="shared" si="1647"/>
        <v>-3.84644098372275+0.378841370417182i</v>
      </c>
      <c r="V648" s="223" t="str">
        <f t="shared" si="1648"/>
        <v>2.73300466750436+2.73300466750442i</v>
      </c>
      <c r="W648" s="223" t="str">
        <f t="shared" si="1649"/>
        <v>0.378841370417262-3.84644098372274i</v>
      </c>
      <c r="X648" s="223" t="str">
        <f t="shared" si="1650"/>
        <v>-3.21367350981673+2.14730798850649i</v>
      </c>
      <c r="Y648" s="223" t="str">
        <f t="shared" si="1651"/>
        <v>3.69862441382722+1.12196544984365i</v>
      </c>
      <c r="Z648" s="223" t="str">
        <f t="shared" si="1652"/>
        <v>-1.47909146773486-3.57084268139546i</v>
      </c>
      <c r="AA648" s="223" t="str">
        <f t="shared" si="1653"/>
        <v>-1.821973026238+3.40867178192074i</v>
      </c>
      <c r="AB648" s="223" t="str">
        <f t="shared" si="1654"/>
        <v>3.79078637127999-0.754034291341866i</v>
      </c>
      <c r="AC648" s="223" t="str">
        <f t="shared" si="1655"/>
        <v>-2.98772580504043-2.45196320100795i</v>
      </c>
      <c r="AD648" s="223" t="str">
        <f t="shared" si="1656"/>
        <v>-9.46998086090732E-14+3.86505226681368i</v>
      </c>
      <c r="AE648" s="223" t="str">
        <f t="shared" si="1657"/>
        <v>2.98772580504028-2.45196320100812i</v>
      </c>
      <c r="AF648" s="223" t="str">
        <f t="shared" si="1658"/>
        <v>-3.79078637127996-0.754034291342025i</v>
      </c>
      <c r="AG648" s="223" t="str">
        <f t="shared" si="1659"/>
        <v>1.82197302623784+3.40867178192083i</v>
      </c>
      <c r="AH648" s="223" t="str">
        <f t="shared" si="1660"/>
        <v>1.47909146773465-3.57084268139555i</v>
      </c>
      <c r="AI648" s="223" t="str">
        <f t="shared" si="1661"/>
        <v>-3.69862441382726+1.1219654498435i</v>
      </c>
      <c r="AJ648" s="223" t="str">
        <f t="shared" si="1662"/>
        <v>3.21367350981663+2.14730798850664i</v>
      </c>
      <c r="AK648" s="223" t="str">
        <f t="shared" si="1663"/>
        <v>-0.378841370417484-3.84644098372272i</v>
      </c>
      <c r="AL648" s="223" t="str">
        <f t="shared" si="1664"/>
        <v>-2.73300466750449+2.73300466750429i</v>
      </c>
      <c r="AM648" s="223" t="str">
        <f t="shared" si="1665"/>
        <v>3.84644098372273+0.378841370417356i</v>
      </c>
      <c r="AN648" s="223" t="str">
        <f t="shared" si="1666"/>
        <v>-2.14730798850675-3.21367350981656i</v>
      </c>
      <c r="AO648" s="223" t="str">
        <f t="shared" si="1667"/>
        <v>-1.12196544984374+3.69862441382719i</v>
      </c>
      <c r="AP648" s="223" t="str">
        <f t="shared" si="1668"/>
        <v>3.5708426813955-1.47909146773477i</v>
      </c>
      <c r="AQ648" s="223" t="str">
        <f t="shared" si="1669"/>
        <v>-3.40867178192089-1.82197302623773i</v>
      </c>
      <c r="AR648" s="223" t="str">
        <f t="shared" si="1670"/>
        <v>0.7540342913418+3.79078637128001i</v>
      </c>
      <c r="AS648" s="223" t="str">
        <f t="shared" si="1671"/>
        <v>2.451963201008-2.98772580504038i</v>
      </c>
      <c r="AT648" s="223" t="str">
        <f t="shared" si="1672"/>
        <v>-3.86505226681368-1.89399617218146E-13i</v>
      </c>
      <c r="AU648" s="223" t="str">
        <f t="shared" si="1673"/>
        <v>2.45196320100804+2.98772580504035i</v>
      </c>
      <c r="AV648" s="223" t="str">
        <f t="shared" si="1674"/>
        <v>0.754034291341742-3.79078637128002i</v>
      </c>
      <c r="AW648" s="223" t="str">
        <f t="shared" si="1675"/>
        <v>-3.40867178192086+1.82197302623778i</v>
      </c>
      <c r="AX648" s="223" t="str">
        <f t="shared" si="1676"/>
        <v>3.57084268139552+1.47909146773471i</v>
      </c>
      <c r="AY648" s="223" t="str">
        <f t="shared" si="1677"/>
        <v>-1.12196544984375-3.69862441382719i</v>
      </c>
      <c r="AZ648" s="223" t="str">
        <f t="shared" si="1678"/>
        <v>-2.14730798850672+3.21367350981658i</v>
      </c>
      <c r="BA648" s="223" t="str">
        <f t="shared" si="1679"/>
        <v>3.84644098372273-0.37884137041739i</v>
      </c>
      <c r="BB648" s="223" t="str">
        <f t="shared" si="1680"/>
        <v>-2.73300466750452-2.73300466750427i</v>
      </c>
      <c r="BC648" s="223" t="str">
        <f t="shared" si="1681"/>
        <v>-0.378841370417423+3.84644098372272i</v>
      </c>
      <c r="BD648" s="223" t="str">
        <f t="shared" si="1682"/>
        <v>3.2136735098166-2.14730798850669i</v>
      </c>
      <c r="BE648" s="223" t="str">
        <f t="shared" si="1683"/>
        <v>-3.69862441382716-1.12196544984383i</v>
      </c>
      <c r="BF648" s="223" t="str">
        <f t="shared" si="1684"/>
        <v>1.47909146773468+3.57084268139553i</v>
      </c>
      <c r="BG648" s="223" t="str">
        <f t="shared" si="1685"/>
        <v>1.82197302623747-3.40867178192102i</v>
      </c>
      <c r="BH648" s="223" t="str">
        <f t="shared" si="1686"/>
        <v>-3.79078637127965+0.754034291343594i</v>
      </c>
      <c r="BI648" s="223" t="str">
        <f t="shared" si="1687"/>
        <v>2.98772580503984+2.45196320100866i</v>
      </c>
      <c r="BJ648" s="223" t="str">
        <f t="shared" si="1688"/>
        <v>-5.39786017628054E-13-3.86505226681368i</v>
      </c>
      <c r="BK648" s="223" t="str">
        <f t="shared" si="1689"/>
        <v>-2.98772580503919+2.45196320100946i</v>
      </c>
      <c r="BL648" s="223" t="str">
        <f t="shared" si="1690"/>
        <v>3.79078637127985+0.754034291342589i</v>
      </c>
      <c r="BM648" s="176"/>
      <c r="BN648" s="176"/>
      <c r="BO648" s="176"/>
      <c r="BP648" s="176"/>
      <c r="BQ648" s="176"/>
      <c r="BR648" s="176"/>
      <c r="BS648" s="176"/>
      <c r="BT648" s="176"/>
      <c r="BU648" s="176"/>
      <c r="BV648" s="176"/>
      <c r="BW648" s="223"/>
      <c r="BX648" s="223"/>
      <c r="BY648" s="223"/>
      <c r="BZ648" s="223"/>
      <c r="CH648" s="222">
        <f t="shared" si="1691"/>
        <v>-255.35159624514421</v>
      </c>
    </row>
    <row r="649" spans="1:86">
      <c r="A649" s="227">
        <f t="shared" si="1630"/>
        <v>7.5000000000000023E-3</v>
      </c>
      <c r="B649" s="228">
        <v>24</v>
      </c>
      <c r="C649" s="228">
        <f t="shared" si="1631"/>
        <v>1200</v>
      </c>
      <c r="D649" s="228">
        <f t="shared" si="1692"/>
        <v>7539.8223686155034</v>
      </c>
      <c r="E649" s="227" t="str">
        <f t="shared" si="1639"/>
        <v>7539.8223686155i</v>
      </c>
      <c r="F649" s="227" t="str">
        <f t="shared" si="1632"/>
        <v>2.9035286024261-0.478234541077122i</v>
      </c>
      <c r="G649" s="227" t="str">
        <f t="shared" si="1633"/>
        <v>-0.248729831254135+0.0300236039451476i</v>
      </c>
      <c r="H649" s="227" t="str">
        <f t="shared" si="1634"/>
        <v>0.0218675824757081-0.00360176691939529i</v>
      </c>
      <c r="I649" s="227" t="str">
        <f t="shared" si="1640"/>
        <v>0.0128713073585285-0.000555475574375854i</v>
      </c>
      <c r="J649" s="223" t="str">
        <f>IMPRODUCT(1/Nt_input,AL625)</f>
        <v>8.09829024043911E-14+4.62355848052098E-14i</v>
      </c>
      <c r="K649" s="246" t="str">
        <f t="shared" si="1641"/>
        <v>1.06803856565891E-15+5.50128398701463E-16i</v>
      </c>
      <c r="L649" s="222">
        <f t="shared" si="1642"/>
        <v>-298.40629055725083</v>
      </c>
      <c r="M649" s="222">
        <f t="shared" si="1635"/>
        <v>453.53553390593271</v>
      </c>
      <c r="N649" s="224">
        <f t="shared" si="1636"/>
        <v>3.5355339059327346</v>
      </c>
      <c r="O649" s="223" t="str">
        <f t="shared" si="1637"/>
        <v>-2.49999999999999-2.50000000000001i</v>
      </c>
      <c r="P649" s="223" t="str">
        <f t="shared" si="1638"/>
        <v>-6.49733085319579E-16+3.53553390593273i</v>
      </c>
      <c r="Q649" s="223" t="str">
        <f t="shared" si="1643"/>
        <v>2.50000000000001-2.49999999999999i</v>
      </c>
      <c r="R649" s="223" t="str">
        <f t="shared" si="1644"/>
        <v>-3.53553390593273-1.29946617063916E-15i</v>
      </c>
      <c r="S649" s="223" t="str">
        <f t="shared" si="1645"/>
        <v>2.49999999999994+2.50000000000006i</v>
      </c>
      <c r="T649" s="223" t="str">
        <f t="shared" si="1646"/>
        <v>-1.04817087934538E-13-3.53553390593273i</v>
      </c>
      <c r="U649" s="223" t="str">
        <f t="shared" si="1647"/>
        <v>-2.50000000000003+2.49999999999996i</v>
      </c>
      <c r="V649" s="223" t="str">
        <f t="shared" si="1648"/>
        <v>3.53553390593273-1.48129943692364E-13i</v>
      </c>
      <c r="W649" s="223" t="str">
        <f t="shared" si="1649"/>
        <v>-2.49999999999999-2.50000000000001i</v>
      </c>
      <c r="X649" s="223" t="str">
        <f t="shared" si="1650"/>
        <v>-1.72818650964445E-13+3.53553390593273i</v>
      </c>
      <c r="Y649" s="223" t="str">
        <f t="shared" si="1651"/>
        <v>2.49999999999998-2.50000000000001i</v>
      </c>
      <c r="Z649" s="223" t="str">
        <f t="shared" si="1652"/>
        <v>-3.53553390593273-1.4206653487609E-13i</v>
      </c>
      <c r="AA649" s="223" t="str">
        <f t="shared" si="1653"/>
        <v>2.50000000000004+2.49999999999996i</v>
      </c>
      <c r="AB649" s="223" t="str">
        <f t="shared" si="1654"/>
        <v>9.87536791182634E-14-3.53553390593273i</v>
      </c>
      <c r="AC649" s="223" t="str">
        <f t="shared" si="1655"/>
        <v>-2.49999999999993+2.50000000000007i</v>
      </c>
      <c r="AD649" s="223" t="str">
        <f t="shared" si="1656"/>
        <v>3.53553390593273+5.54408233604372E-14i</v>
      </c>
      <c r="AE649" s="223" t="str">
        <f t="shared" si="1657"/>
        <v>-2.50000000000008-2.49999999999991i</v>
      </c>
      <c r="AF649" s="223" t="str">
        <f t="shared" si="1658"/>
        <v>-3.72494469415517E-14+3.53553390593273i</v>
      </c>
      <c r="AG649" s="223" t="str">
        <f t="shared" si="1659"/>
        <v>2.50000000000013-2.49999999999986i</v>
      </c>
      <c r="AH649" s="223" t="str">
        <f t="shared" si="1660"/>
        <v>-3.53553390593273+6.06340881627439E-15i</v>
      </c>
      <c r="AI649" s="223" t="str">
        <f t="shared" si="1661"/>
        <v>2.49999999999989+2.5000000000001i</v>
      </c>
      <c r="AJ649" s="223" t="str">
        <f t="shared" si="1662"/>
        <v>-4.93762645741004E-14-3.53553390593273i</v>
      </c>
      <c r="AK649" s="223" t="str">
        <f t="shared" si="1663"/>
        <v>-2.50000000000009+2.4999999999999i</v>
      </c>
      <c r="AL649" s="223" t="str">
        <f t="shared" si="1664"/>
        <v>3.53553390593273-6.75676409929862E-14i</v>
      </c>
      <c r="AM649" s="223" t="str">
        <f t="shared" si="1665"/>
        <v>-2.49999999999994-2.50000000000006i</v>
      </c>
      <c r="AN649" s="223" t="str">
        <f t="shared" si="1666"/>
        <v>1.10880496750812E-13+3.53553390593273i</v>
      </c>
      <c r="AO649" s="223" t="str">
        <f t="shared" si="1667"/>
        <v>2.50000000000003-2.49999999999997i</v>
      </c>
      <c r="AP649" s="223" t="str">
        <f t="shared" si="1668"/>
        <v>-3.53553390593273+1.54193352508638E-13i</v>
      </c>
      <c r="AQ649" s="223" t="str">
        <f t="shared" si="1669"/>
        <v>2.49999999999998+2.50000000000002i</v>
      </c>
      <c r="AR649" s="223" t="str">
        <f t="shared" si="1670"/>
        <v>1.54194502478701E-13-3.53553390593273i</v>
      </c>
      <c r="AS649" s="223" t="str">
        <f t="shared" si="1671"/>
        <v>-2.49999999999999+2.50000000000001i</v>
      </c>
      <c r="AT649" s="223" t="str">
        <f t="shared" si="1672"/>
        <v>3.53553390593273+1.10881646720875E-13i</v>
      </c>
      <c r="AU649" s="223" t="str">
        <f t="shared" si="1673"/>
        <v>-2.50000000000004-2.49999999999995i</v>
      </c>
      <c r="AV649" s="223" t="str">
        <f t="shared" si="1674"/>
        <v>-1.17811749640929E-13+3.53553390593273i</v>
      </c>
      <c r="AW649" s="223" t="str">
        <f t="shared" si="1675"/>
        <v>2.49999999999993-2.50000000000007i</v>
      </c>
      <c r="AX649" s="223" t="str">
        <f t="shared" si="1676"/>
        <v>-3.53553390593273-7.44988938831035E-14i</v>
      </c>
      <c r="AY649" s="223" t="str">
        <f t="shared" si="1677"/>
        <v>2.5000000000001+2.49999999999989i</v>
      </c>
      <c r="AZ649" s="223" t="str">
        <f t="shared" si="1678"/>
        <v>3.11860381252773E-14-3.53553390593273i</v>
      </c>
      <c r="BA649" s="223" t="str">
        <f t="shared" si="1679"/>
        <v>-2.50000000000011+2.49999999999988i</v>
      </c>
      <c r="BB649" s="223" t="str">
        <f t="shared" si="1680"/>
        <v>3.53553390593273-1.21268176325488E-14i</v>
      </c>
      <c r="BC649" s="223" t="str">
        <f t="shared" si="1681"/>
        <v>-2.49999999999988-2.50000000000012i</v>
      </c>
      <c r="BD649" s="223" t="str">
        <f t="shared" si="1682"/>
        <v>5.54396733903749E-14+3.53553390593273i</v>
      </c>
      <c r="BE649" s="223" t="str">
        <f t="shared" si="1683"/>
        <v>2.49999999999959-2.50000000000041i</v>
      </c>
      <c r="BF649" s="223" t="str">
        <f t="shared" si="1684"/>
        <v>-3.53553390593273-6.0464889234213E-13i</v>
      </c>
      <c r="BG649" s="223" t="str">
        <f t="shared" si="1685"/>
        <v>2.50000000000118+2.49999999999881i</v>
      </c>
      <c r="BH649" s="223" t="str">
        <f t="shared" si="1686"/>
        <v>-4.93766095651194E-13-3.53553390593273i</v>
      </c>
      <c r="BI649" s="223" t="str">
        <f t="shared" si="1687"/>
        <v>-2.50000000000052+2.49999999999947i</v>
      </c>
      <c r="BJ649" s="223" t="str">
        <f t="shared" si="1688"/>
        <v>3.53553390593273-1.59218108364451E-12i</v>
      </c>
      <c r="BK649" s="223" t="str">
        <f t="shared" si="1689"/>
        <v>-2.50000000000025-2.49999999999975i</v>
      </c>
      <c r="BL649" s="223" t="str">
        <f t="shared" si="1690"/>
        <v>-8.76653994491699E-13+3.53553390593273i</v>
      </c>
      <c r="BM649" s="176"/>
      <c r="BN649" s="176"/>
      <c r="BO649" s="176"/>
      <c r="BP649" s="176"/>
      <c r="BQ649" s="176"/>
      <c r="BR649" s="176"/>
      <c r="BS649" s="176"/>
      <c r="BT649" s="176"/>
      <c r="BU649" s="176"/>
      <c r="BV649" s="176"/>
      <c r="BW649" s="223"/>
      <c r="BX649" s="223"/>
      <c r="BY649" s="223"/>
      <c r="BZ649" s="223"/>
      <c r="CH649" s="222">
        <f t="shared" si="1691"/>
        <v>-260.60682477382619</v>
      </c>
    </row>
    <row r="650" spans="1:86">
      <c r="A650" s="227">
        <f t="shared" si="1630"/>
        <v>7.8125000000000017E-3</v>
      </c>
      <c r="B650" s="228">
        <v>25</v>
      </c>
      <c r="C650" s="228">
        <f t="shared" si="1631"/>
        <v>1250</v>
      </c>
      <c r="D650" s="228">
        <f t="shared" si="1692"/>
        <v>7853.981633974483</v>
      </c>
      <c r="E650" s="227" t="str">
        <f t="shared" si="1639"/>
        <v>7853.98163397448i</v>
      </c>
      <c r="F650" s="227" t="str">
        <f t="shared" si="1632"/>
        <v>2.8987738167119-0.463887963735915i</v>
      </c>
      <c r="G650" s="227" t="str">
        <f t="shared" si="1633"/>
        <v>-0.248713609516735+0.0294717007985935i</v>
      </c>
      <c r="H650" s="227" t="str">
        <f t="shared" si="1634"/>
        <v>0.0218317723691113-0.00349371736789756i</v>
      </c>
      <c r="I650" s="227" t="str">
        <f t="shared" si="1640"/>
        <v>0.0128502793381987-0.000534935005116658i</v>
      </c>
      <c r="J650" s="223" t="str">
        <f>IMPRODUCT(1/Nt_input,AM625)</f>
        <v>1.13207444178524E-14+1.56584814559045E-14i</v>
      </c>
      <c r="K650" s="246" t="str">
        <f t="shared" si="1641"/>
        <v>1.5385099794349E-16+1.95159998247289E-16i</v>
      </c>
      <c r="L650" s="222">
        <f t="shared" si="1642"/>
        <v>-312.09309909807899</v>
      </c>
      <c r="M650" s="222">
        <f t="shared" si="1635"/>
        <v>453.17196642081825</v>
      </c>
      <c r="N650" s="224">
        <f t="shared" si="1636"/>
        <v>3.1719664208182259</v>
      </c>
      <c r="O650" s="223" t="str">
        <f t="shared" si="1637"/>
        <v>-2.45196320100808-2.01227419495967i</v>
      </c>
      <c r="P650" s="223" t="str">
        <f t="shared" si="1638"/>
        <v>0.61881995046177+3.11101797547184i</v>
      </c>
      <c r="Q650" s="223" t="str">
        <f t="shared" si="1643"/>
        <v>1.49525462009535-2.79742463631854i</v>
      </c>
      <c r="R650" s="223" t="str">
        <f t="shared" si="1644"/>
        <v>-2.93051485400705+1.21385899726552i</v>
      </c>
      <c r="S650" s="223" t="str">
        <f t="shared" si="1645"/>
        <v>3.03538261166906+0.920773248729302i</v>
      </c>
      <c r="T650" s="223" t="str">
        <f t="shared" si="1646"/>
        <v>-1.76225012354445-2.63739369015435i</v>
      </c>
      <c r="U650" s="223" t="str">
        <f t="shared" si="1647"/>
        <v>-0.310907077789934+3.15669253551538i</v>
      </c>
      <c r="V650" s="223" t="str">
        <f t="shared" si="1648"/>
        <v>2.2429189658566-2.24291896585658i</v>
      </c>
      <c r="W650" s="223" t="str">
        <f t="shared" si="1649"/>
        <v>-3.15669253551538+0.310907077789889i</v>
      </c>
      <c r="X650" s="223" t="str">
        <f t="shared" si="1650"/>
        <v>2.63739369015449+1.76225012354423i</v>
      </c>
      <c r="Y650" s="223" t="str">
        <f t="shared" si="1651"/>
        <v>-0.920773248729254-3.03538261166907i</v>
      </c>
      <c r="Z650" s="223" t="str">
        <f t="shared" si="1652"/>
        <v>-1.21385899726556+2.93051485400703i</v>
      </c>
      <c r="AA650" s="223" t="str">
        <f t="shared" si="1653"/>
        <v>2.79742463631859-1.49525462009524i</v>
      </c>
      <c r="AB650" s="223" t="str">
        <f t="shared" si="1654"/>
        <v>-3.11101797547186-0.618819950461655i</v>
      </c>
      <c r="AC650" s="223" t="str">
        <f t="shared" si="1655"/>
        <v>2.01227419495971+2.45196320100805i</v>
      </c>
      <c r="AD650" s="223" t="str">
        <f t="shared" si="1656"/>
        <v>4.4299471921138E-14-3.17196642081823i</v>
      </c>
      <c r="AE650" s="223" t="str">
        <f t="shared" si="1657"/>
        <v>-2.01227419495978+2.45196320100799i</v>
      </c>
      <c r="AF650" s="223" t="str">
        <f t="shared" si="1658"/>
        <v>3.11101797547181-0.618819950461877i</v>
      </c>
      <c r="AG650" s="223" t="str">
        <f t="shared" si="1659"/>
        <v>-2.79742463631855-1.49525462009533i</v>
      </c>
      <c r="AH650" s="223" t="str">
        <f t="shared" si="1660"/>
        <v>1.21385899726547+2.93051485400706i</v>
      </c>
      <c r="AI650" s="223" t="str">
        <f t="shared" si="1661"/>
        <v>0.920773248729349-3.03538261166904i</v>
      </c>
      <c r="AJ650" s="223" t="str">
        <f t="shared" si="1662"/>
        <v>-2.63739369015437+1.76225012354441i</v>
      </c>
      <c r="AK650" s="223" t="str">
        <f t="shared" si="1663"/>
        <v>3.15669253551537+0.310907077789989i</v>
      </c>
      <c r="AL650" s="223" t="str">
        <f t="shared" si="1664"/>
        <v>-2.24291896585653-2.24291896585664i</v>
      </c>
      <c r="AM650" s="223" t="str">
        <f t="shared" si="1665"/>
        <v>0.310907077789834+3.15669253551539i</v>
      </c>
      <c r="AN650" s="223" t="str">
        <f t="shared" si="1666"/>
        <v>1.76225012354427-2.63739369015446i</v>
      </c>
      <c r="AO650" s="223" t="str">
        <f t="shared" si="1667"/>
        <v>-3.03538261166908+0.920773248729222i</v>
      </c>
      <c r="AP650" s="223" t="str">
        <f t="shared" si="1668"/>
        <v>2.93051485400701+1.21385899726559i</v>
      </c>
      <c r="AQ650" s="223" t="str">
        <f t="shared" si="1669"/>
        <v>-1.49525462009522-2.79742463631861i</v>
      </c>
      <c r="AR650" s="223" t="str">
        <f t="shared" si="1670"/>
        <v>-0.618819950461696+3.11101797547185i</v>
      </c>
      <c r="AS650" s="223" t="str">
        <f t="shared" si="1671"/>
        <v>2.45196320100808-2.01227419495967i</v>
      </c>
      <c r="AT650" s="223" t="str">
        <f t="shared" si="1672"/>
        <v>-3.17196642081823-8.85989438422763E-14i</v>
      </c>
      <c r="AU650" s="223" t="str">
        <f t="shared" si="1673"/>
        <v>2.45196320100817+2.01227419495957i</v>
      </c>
      <c r="AV650" s="223" t="str">
        <f t="shared" si="1674"/>
        <v>-0.618819950461833-3.11101797547182i</v>
      </c>
      <c r="AW650" s="223" t="str">
        <f t="shared" si="1675"/>
        <v>-1.49525462009537+2.79742463631853i</v>
      </c>
      <c r="AX650" s="223" t="str">
        <f t="shared" si="1676"/>
        <v>2.93051485400708-1.21385899726543i</v>
      </c>
      <c r="AY650" s="223" t="str">
        <f t="shared" si="1677"/>
        <v>-3.03538261166912-0.920773248729089i</v>
      </c>
      <c r="AZ650" s="223" t="str">
        <f t="shared" si="1678"/>
        <v>1.76225012354437+2.6373936901544i</v>
      </c>
      <c r="BA650" s="223" t="str">
        <f t="shared" si="1679"/>
        <v>0.310907077790033-3.15669253551537i</v>
      </c>
      <c r="BB650" s="223" t="str">
        <f t="shared" si="1680"/>
        <v>-2.24291896585668+2.2429189658565i</v>
      </c>
      <c r="BC650" s="223" t="str">
        <f t="shared" si="1681"/>
        <v>3.15669253551539-0.31090707778979i</v>
      </c>
      <c r="BD650" s="223" t="str">
        <f t="shared" si="1682"/>
        <v>-2.63739369015426-1.76225012354458i</v>
      </c>
      <c r="BE650" s="223" t="str">
        <f t="shared" si="1683"/>
        <v>0.920773248728854+3.03538261166919i</v>
      </c>
      <c r="BF650" s="223" t="str">
        <f t="shared" si="1684"/>
        <v>1.21385899726595-2.93051485400687i</v>
      </c>
      <c r="BG650" s="223" t="str">
        <f t="shared" si="1685"/>
        <v>-2.79742463631879+1.49525462009488i</v>
      </c>
      <c r="BH650" s="223" t="str">
        <f t="shared" si="1686"/>
        <v>3.11101797547171+0.618819950462382i</v>
      </c>
      <c r="BI650" s="223" t="str">
        <f t="shared" si="1687"/>
        <v>-2.01227419495913-2.45196320100852i</v>
      </c>
      <c r="BJ650" s="223" t="str">
        <f t="shared" si="1688"/>
        <v>-7.86505548295748E-13+3.17196642081823i</v>
      </c>
      <c r="BK650" s="223" t="str">
        <f t="shared" si="1689"/>
        <v>2.01227419496035-2.45196320100752i</v>
      </c>
      <c r="BL650" s="223" t="str">
        <f t="shared" si="1690"/>
        <v>-3.11101797547202+0.61881995046084i</v>
      </c>
      <c r="BM650" s="176"/>
      <c r="BN650" s="176"/>
      <c r="BO650" s="176"/>
      <c r="BP650" s="176"/>
      <c r="BQ650" s="176"/>
      <c r="BR650" s="176"/>
      <c r="BS650" s="176"/>
      <c r="BT650" s="176"/>
      <c r="BU650" s="176"/>
      <c r="BV650" s="176"/>
      <c r="BW650" s="223"/>
      <c r="BX650" s="223"/>
      <c r="BY650" s="223"/>
      <c r="BZ650" s="223"/>
      <c r="CH650" s="222">
        <f t="shared" si="1691"/>
        <v>-274.27886990112705</v>
      </c>
    </row>
    <row r="651" spans="1:86">
      <c r="A651" s="227">
        <f t="shared" si="1630"/>
        <v>8.125000000000002E-3</v>
      </c>
      <c r="B651" s="228">
        <v>26</v>
      </c>
      <c r="C651" s="228">
        <f t="shared" si="1631"/>
        <v>1300</v>
      </c>
      <c r="D651" s="228">
        <f t="shared" si="1692"/>
        <v>8168.1408993334617</v>
      </c>
      <c r="E651" s="227" t="str">
        <f t="shared" si="1639"/>
        <v>8168.14089933346i</v>
      </c>
      <c r="F651" s="227" t="str">
        <f t="shared" si="1632"/>
        <v>2.89453297793796-0.450739528373541i</v>
      </c>
      <c r="G651" s="227" t="str">
        <f t="shared" si="1633"/>
        <v>-0.248696726921038+0.028987666567519i</v>
      </c>
      <c r="H651" s="227" t="str">
        <f t="shared" si="1634"/>
        <v>0.0217998329931473-0.00339469148109453i</v>
      </c>
      <c r="I651" s="227" t="str">
        <f t="shared" si="1640"/>
        <v>0.0128315650343311-0.000515389164858178i</v>
      </c>
      <c r="J651" s="223" t="str">
        <f>IMPRODUCT(1/Nt_input,AN625)</f>
        <v>-8.8049420456527E-14+7.04124258898986E-14i</v>
      </c>
      <c r="K651" s="246" t="str">
        <f t="shared" si="1641"/>
        <v>-1.09352206344806E-15+9.48881339306589E-16i</v>
      </c>
      <c r="L651" s="222">
        <f t="shared" si="1642"/>
        <v>-296.78574265573212</v>
      </c>
      <c r="M651" s="222">
        <f t="shared" si="1635"/>
        <v>452.77785116509801</v>
      </c>
      <c r="N651" s="224">
        <f t="shared" si="1636"/>
        <v>2.7778511650980087</v>
      </c>
      <c r="O651" s="223" t="str">
        <f t="shared" si="1637"/>
        <v>-2.30969883127822-1.54329141908727i</v>
      </c>
      <c r="P651" s="223" t="str">
        <f t="shared" si="1638"/>
        <v>1.06303761845906+2.56639983579668i</v>
      </c>
      <c r="Q651" s="223" t="str">
        <f t="shared" si="1643"/>
        <v>0.541931878311852-2.72447553387909i</v>
      </c>
      <c r="R651" s="223" t="str">
        <f t="shared" si="1644"/>
        <v>-1.96423739596781+1.9642373959677i</v>
      </c>
      <c r="S651" s="223" t="str">
        <f t="shared" si="1645"/>
        <v>2.72447553387911-0.541931878311752i</v>
      </c>
      <c r="T651" s="223" t="str">
        <f t="shared" si="1646"/>
        <v>-2.56639983579664-1.06303761845918i</v>
      </c>
      <c r="U651" s="223" t="str">
        <f t="shared" si="1647"/>
        <v>1.54329141908716+2.30969883127829i</v>
      </c>
      <c r="V651" s="223" t="str">
        <f t="shared" si="1648"/>
        <v>-1.21149240858069E-13-2.77785116509801i</v>
      </c>
      <c r="W651" s="223" t="str">
        <f t="shared" si="1649"/>
        <v>-1.54329141908718+2.30969883127828i</v>
      </c>
      <c r="X651" s="223" t="str">
        <f t="shared" si="1650"/>
        <v>2.56639983579665-1.06303761845915i</v>
      </c>
      <c r="Y651" s="223" t="str">
        <f t="shared" si="1651"/>
        <v>-2.7244755338791-0.54193187831178i</v>
      </c>
      <c r="Z651" s="223" t="str">
        <f t="shared" si="1652"/>
        <v>1.96423739596779+1.96423739596772i</v>
      </c>
      <c r="AA651" s="223" t="str">
        <f t="shared" si="1653"/>
        <v>-0.541931878311866-2.72447553387909i</v>
      </c>
      <c r="AB651" s="223" t="str">
        <f t="shared" si="1654"/>
        <v>-1.06303761845906+2.56639983579669i</v>
      </c>
      <c r="AC651" s="223" t="str">
        <f t="shared" si="1655"/>
        <v>2.30969883127822-1.54329141908727i</v>
      </c>
      <c r="AD651" s="223" t="str">
        <f t="shared" si="1656"/>
        <v>-2.77785116509801-3.40309935774985E-14i</v>
      </c>
      <c r="AE651" s="223" t="str">
        <f t="shared" si="1657"/>
        <v>2.30969883127818+1.54329141908732i</v>
      </c>
      <c r="AF651" s="223" t="str">
        <f t="shared" si="1658"/>
        <v>-1.06303761845901-2.5663998357967i</v>
      </c>
      <c r="AG651" s="223" t="str">
        <f t="shared" si="1659"/>
        <v>-0.541931878311933+2.72447553387907i</v>
      </c>
      <c r="AH651" s="223" t="str">
        <f t="shared" si="1660"/>
        <v>1.96423739596783-1.96423739596767i</v>
      </c>
      <c r="AI651" s="223" t="str">
        <f t="shared" si="1661"/>
        <v>-2.72447553387912+0.541931878311714i</v>
      </c>
      <c r="AJ651" s="223" t="str">
        <f t="shared" si="1662"/>
        <v>2.56639983579663+1.0630376184592i</v>
      </c>
      <c r="AK651" s="223" t="str">
        <f t="shared" si="1663"/>
        <v>-1.54329141908737-2.30969883127815i</v>
      </c>
      <c r="AL651" s="223" t="str">
        <f t="shared" si="1664"/>
        <v>8.71182472805705E-14+2.77785116509801i</v>
      </c>
      <c r="AM651" s="223" t="str">
        <f t="shared" si="1665"/>
        <v>1.54329141908722-2.30969883127825i</v>
      </c>
      <c r="AN651" s="223" t="str">
        <f t="shared" si="1666"/>
        <v>-2.56639983579667+1.06303761845911i</v>
      </c>
      <c r="AO651" s="223" t="str">
        <f t="shared" si="1667"/>
        <v>2.7244755338791+0.541931878311814i</v>
      </c>
      <c r="AP651" s="223" t="str">
        <f t="shared" si="1668"/>
        <v>-1.96423739596777-1.96423739596773i</v>
      </c>
      <c r="AQ651" s="223" t="str">
        <f t="shared" si="1669"/>
        <v>0.541931878311833+2.7244755338791i</v>
      </c>
      <c r="AR651" s="223" t="str">
        <f t="shared" si="1670"/>
        <v>1.06303761845909-2.56639983579667i</v>
      </c>
      <c r="AS651" s="223" t="str">
        <f t="shared" si="1671"/>
        <v>-2.30969883127825+1.54329141908722i</v>
      </c>
      <c r="AT651" s="223" t="str">
        <f t="shared" si="1672"/>
        <v>2.77785116509801+6.8061987154997E-14i</v>
      </c>
      <c r="AU651" s="223" t="str">
        <f t="shared" si="1673"/>
        <v>-2.30969883127818-1.54329141908733i</v>
      </c>
      <c r="AV651" s="223" t="str">
        <f t="shared" si="1674"/>
        <v>1.06303761845896+2.56639983579673i</v>
      </c>
      <c r="AW651" s="223" t="str">
        <f t="shared" si="1675"/>
        <v>0.541931878311966-2.72447553387907i</v>
      </c>
      <c r="AX651" s="223" t="str">
        <f t="shared" si="1676"/>
        <v>-1.96423739596784+1.96423739596766i</v>
      </c>
      <c r="AY651" s="223" t="str">
        <f t="shared" si="1677"/>
        <v>2.72447553387907-0.541931878311952i</v>
      </c>
      <c r="AZ651" s="223" t="str">
        <f t="shared" si="1678"/>
        <v>-2.56639983579672-1.06303761845898i</v>
      </c>
      <c r="BA651" s="223" t="str">
        <f t="shared" si="1679"/>
        <v>1.54329141908732+2.30969883127818i</v>
      </c>
      <c r="BB651" s="223" t="str">
        <f t="shared" si="1680"/>
        <v>7.75901172177839E-13-2.77785116509801i</v>
      </c>
      <c r="BC651" s="223" t="str">
        <f t="shared" si="1681"/>
        <v>-1.54329141908723+2.30969883127824i</v>
      </c>
      <c r="BD651" s="223" t="str">
        <f t="shared" si="1682"/>
        <v>2.56639983579636-1.06303761845984i</v>
      </c>
      <c r="BE651" s="223" t="str">
        <f t="shared" si="1683"/>
        <v>-2.72447553387888-0.541931878312933i</v>
      </c>
      <c r="BF651" s="223" t="str">
        <f t="shared" si="1684"/>
        <v>1.96423739596755+1.96423739596795i</v>
      </c>
      <c r="BG651" s="223" t="str">
        <f t="shared" si="1685"/>
        <v>-0.541931878312341-2.72447553387899i</v>
      </c>
      <c r="BH651" s="223" t="str">
        <f t="shared" si="1686"/>
        <v>-1.06303761845784+2.56639983579719i</v>
      </c>
      <c r="BI651" s="223" t="str">
        <f t="shared" si="1687"/>
        <v>2.30969883127858-1.54329141908673i</v>
      </c>
      <c r="BJ651" s="223" t="str">
        <f t="shared" si="1688"/>
        <v>-2.77785116509801+1.74236494561141E-13i</v>
      </c>
      <c r="BK651" s="223" t="str">
        <f t="shared" si="1689"/>
        <v>2.30969883127877+1.54329141908644i</v>
      </c>
      <c r="BL651" s="223" t="str">
        <f t="shared" si="1690"/>
        <v>-1.06303761845816-2.56639983579706i</v>
      </c>
      <c r="BM651" s="176"/>
      <c r="BN651" s="176"/>
      <c r="BO651" s="176"/>
      <c r="BP651" s="176"/>
      <c r="BQ651" s="176"/>
      <c r="BR651" s="176"/>
      <c r="BS651" s="176"/>
      <c r="BT651" s="176"/>
      <c r="BU651" s="176"/>
      <c r="BV651" s="176"/>
      <c r="BW651" s="223"/>
      <c r="BX651" s="223"/>
      <c r="BY651" s="223"/>
      <c r="BZ651" s="223"/>
      <c r="CH651" s="222">
        <f t="shared" si="1691"/>
        <v>-258.95833600994672</v>
      </c>
    </row>
    <row r="652" spans="1:86">
      <c r="A652" s="227">
        <f t="shared" si="1630"/>
        <v>8.4375000000000023E-3</v>
      </c>
      <c r="B652" s="228">
        <v>27</v>
      </c>
      <c r="C652" s="228">
        <f t="shared" si="1631"/>
        <v>1350</v>
      </c>
      <c r="D652" s="228">
        <f t="shared" si="1692"/>
        <v>8482.3001646924422</v>
      </c>
      <c r="E652" s="227" t="str">
        <f t="shared" si="1639"/>
        <v>8482.30016469244i</v>
      </c>
      <c r="F652" s="227" t="str">
        <f t="shared" si="1632"/>
        <v>2.89073297316189-0.438665321585094i</v>
      </c>
      <c r="G652" s="227" t="str">
        <f t="shared" si="1633"/>
        <v>-0.248679183617323+0.0285639535953093i</v>
      </c>
      <c r="H652" s="227" t="str">
        <f t="shared" si="1634"/>
        <v>0.0217712137063322-0.00330375601982354i</v>
      </c>
      <c r="I652" s="227" t="str">
        <f t="shared" si="1640"/>
        <v>0.0128148494847823-0.000496790745210022i</v>
      </c>
      <c r="J652" s="223" t="str">
        <f>IMPRODUCT(1/Nt_input,AO625)</f>
        <v>3.65314806942234E-14-5.68906900755284E-14i</v>
      </c>
      <c r="K652" s="246" t="str">
        <f t="shared" si="1641"/>
        <v>4.39882658234569E-16-7.47194131921003E-16i</v>
      </c>
      <c r="L652" s="222">
        <f t="shared" si="1642"/>
        <v>-301.2390009111067</v>
      </c>
      <c r="M652" s="222">
        <f t="shared" si="1635"/>
        <v>452.35698368413</v>
      </c>
      <c r="N652" s="224">
        <f t="shared" si="1636"/>
        <v>2.3569836841299852</v>
      </c>
      <c r="O652" s="223" t="str">
        <f t="shared" si="1637"/>
        <v>-2.07867403075636-1.11107441745099i</v>
      </c>
      <c r="P652" s="223" t="str">
        <f t="shared" si="1638"/>
        <v>1.30946997461551+1.95976031004698i</v>
      </c>
      <c r="Q652" s="223" t="str">
        <f t="shared" si="1643"/>
        <v>-0.231024800521844-2.34563416346173i</v>
      </c>
      <c r="R652" s="223" t="str">
        <f t="shared" si="1644"/>
        <v>-0.901978606271274+2.17756898423078i</v>
      </c>
      <c r="S652" s="223" t="str">
        <f t="shared" si="1645"/>
        <v>1.82197302623795-1.49525462009528i</v>
      </c>
      <c r="T652" s="223" t="str">
        <f t="shared" si="1646"/>
        <v>-2.31169490354528+0.459824705923615i</v>
      </c>
      <c r="U652" s="223" t="str">
        <f t="shared" si="1647"/>
        <v>2.25549275800668+0.684196248041746i</v>
      </c>
      <c r="V652" s="223" t="str">
        <f t="shared" si="1648"/>
        <v>-1.66663914619436-1.66663914619437i</v>
      </c>
      <c r="W652" s="223" t="str">
        <f t="shared" si="1649"/>
        <v>0.684196248041722+2.25549275800668i</v>
      </c>
      <c r="X652" s="223" t="str">
        <f t="shared" si="1650"/>
        <v>0.459824705923634-2.31169490354528i</v>
      </c>
      <c r="Y652" s="223" t="str">
        <f t="shared" si="1651"/>
        <v>-1.49525462009529+1.82197302623794i</v>
      </c>
      <c r="Z652" s="223" t="str">
        <f t="shared" si="1652"/>
        <v>2.1775689842307-0.901978606271472i</v>
      </c>
      <c r="AA652" s="223" t="str">
        <f t="shared" si="1653"/>
        <v>-2.34563416346172-0.231024800521956i</v>
      </c>
      <c r="AB652" s="223" t="str">
        <f t="shared" si="1654"/>
        <v>1.95976031004694+1.30946997461556i</v>
      </c>
      <c r="AC652" s="223" t="str">
        <f t="shared" si="1655"/>
        <v>-1.11107441745095-2.07867403075638i</v>
      </c>
      <c r="AD652" s="223" t="str">
        <f t="shared" si="1656"/>
        <v>-2.4832554578752E-14+2.35698368412999i</v>
      </c>
      <c r="AE652" s="223" t="str">
        <f t="shared" si="1657"/>
        <v>1.11107441745098-2.07867403075636i</v>
      </c>
      <c r="AF652" s="223" t="str">
        <f t="shared" si="1658"/>
        <v>-1.95976031004696+1.30946997461552i</v>
      </c>
      <c r="AG652" s="223" t="str">
        <f t="shared" si="1659"/>
        <v>2.34563416346172-0.231024800521923i</v>
      </c>
      <c r="AH652" s="223" t="str">
        <f t="shared" si="1660"/>
        <v>-2.17756898423077-0.901978606271293i</v>
      </c>
      <c r="AI652" s="223" t="str">
        <f t="shared" si="1661"/>
        <v>1.49525462009525+1.82197302623797i</v>
      </c>
      <c r="AJ652" s="223" t="str">
        <f t="shared" si="1662"/>
        <v>-0.459824705923594-2.31169490354528i</v>
      </c>
      <c r="AK652" s="223" t="str">
        <f t="shared" si="1663"/>
        <v>-0.684196248041769+2.25549275800667i</v>
      </c>
      <c r="AL652" s="223" t="str">
        <f t="shared" si="1664"/>
        <v>1.66663914619438-1.66663914619434i</v>
      </c>
      <c r="AM652" s="223" t="str">
        <f t="shared" si="1665"/>
        <v>-2.25549275800668+0.684196248041715i</v>
      </c>
      <c r="AN652" s="223" t="str">
        <f t="shared" si="1666"/>
        <v>2.31169490354527+0.45982470592365i</v>
      </c>
      <c r="AO652" s="223" t="str">
        <f t="shared" si="1667"/>
        <v>-1.82197302623792-1.49525462009531i</v>
      </c>
      <c r="AP652" s="223" t="str">
        <f t="shared" si="1668"/>
        <v>0.901978606271441+2.17756898423071i</v>
      </c>
      <c r="AQ652" s="223" t="str">
        <f t="shared" si="1669"/>
        <v>0.231024800521964-2.34563416346172i</v>
      </c>
      <c r="AR652" s="223" t="str">
        <f t="shared" si="1670"/>
        <v>-1.30946997461557+1.95976031004693i</v>
      </c>
      <c r="AS652" s="223" t="str">
        <f t="shared" si="1671"/>
        <v>2.07867403075639-1.11107441745093i</v>
      </c>
      <c r="AT652" s="223" t="str">
        <f t="shared" si="1672"/>
        <v>-2.35698368412999-4.96651091575041E-14i</v>
      </c>
      <c r="AU652" s="223" t="str">
        <f t="shared" si="1673"/>
        <v>2.07867403075635+1.11107441745102i</v>
      </c>
      <c r="AV652" s="223" t="str">
        <f t="shared" si="1674"/>
        <v>-1.30946997461552-1.95976031004697i</v>
      </c>
      <c r="AW652" s="223" t="str">
        <f t="shared" si="1675"/>
        <v>0.231024800521898+2.34563416346172i</v>
      </c>
      <c r="AX652" s="223" t="str">
        <f t="shared" si="1676"/>
        <v>0.901978606271317-2.17756898423077i</v>
      </c>
      <c r="AY652" s="223" t="str">
        <f t="shared" si="1677"/>
        <v>-1.82197302623784+1.49525462009542i</v>
      </c>
      <c r="AZ652" s="223" t="str">
        <f t="shared" si="1678"/>
        <v>2.31169490354515-0.459824705924277i</v>
      </c>
      <c r="BA652" s="223" t="str">
        <f t="shared" si="1679"/>
        <v>-2.2554927580066-0.684196248042003i</v>
      </c>
      <c r="BB652" s="223" t="str">
        <f t="shared" si="1680"/>
        <v>1.66663914619515+1.66663914619357i</v>
      </c>
      <c r="BC652" s="223" t="str">
        <f t="shared" si="1681"/>
        <v>-0.684196248041899-2.25549275800663i</v>
      </c>
      <c r="BD652" s="223" t="str">
        <f t="shared" si="1682"/>
        <v>-0.459824705924381+2.31169490354513i</v>
      </c>
      <c r="BE652" s="223" t="str">
        <f t="shared" si="1683"/>
        <v>1.49525462009477-1.82197302623837i</v>
      </c>
      <c r="BF652" s="223" t="str">
        <f t="shared" si="1684"/>
        <v>-2.17756898423081+0.901978606271218i</v>
      </c>
      <c r="BG652" s="223" t="str">
        <f t="shared" si="1685"/>
        <v>2.34563416346162+0.231024800522939i</v>
      </c>
      <c r="BH652" s="223" t="str">
        <f t="shared" si="1686"/>
        <v>-1.95976031004717-1.30946997461522i</v>
      </c>
      <c r="BI652" s="223" t="str">
        <f t="shared" si="1687"/>
        <v>1.11107441745051+2.07867403075662i</v>
      </c>
      <c r="BJ652" s="223" t="str">
        <f t="shared" si="1688"/>
        <v>-8.80102788250017E-13-2.35698368412999i</v>
      </c>
      <c r="BK652" s="223" t="str">
        <f t="shared" si="1689"/>
        <v>-1.11107441745103+2.07867403075634i</v>
      </c>
      <c r="BL652" s="223" t="str">
        <f t="shared" si="1690"/>
        <v>1.95976031004749-1.30946997461473i</v>
      </c>
      <c r="BM652" s="176"/>
      <c r="BN652" s="176"/>
      <c r="BO652" s="176"/>
      <c r="BP652" s="176"/>
      <c r="BQ652" s="176"/>
      <c r="BR652" s="176"/>
      <c r="BS652" s="176"/>
      <c r="BT652" s="176"/>
      <c r="BU652" s="176"/>
      <c r="BV652" s="176"/>
      <c r="BW652" s="223"/>
      <c r="BX652" s="223"/>
      <c r="BY652" s="223"/>
      <c r="BZ652" s="223"/>
      <c r="CH652" s="222">
        <f t="shared" si="1691"/>
        <v>-263.39979306331395</v>
      </c>
    </row>
    <row r="653" spans="1:86">
      <c r="A653" s="227">
        <f t="shared" si="1630"/>
        <v>8.7500000000000026E-3</v>
      </c>
      <c r="B653" s="228">
        <v>28</v>
      </c>
      <c r="C653" s="228">
        <f t="shared" si="1631"/>
        <v>1400</v>
      </c>
      <c r="D653" s="228">
        <f t="shared" si="1692"/>
        <v>8796.45943005142</v>
      </c>
      <c r="E653" s="227" t="str">
        <f t="shared" si="1639"/>
        <v>8796.45943005142i</v>
      </c>
      <c r="F653" s="227" t="str">
        <f t="shared" si="1632"/>
        <v>2.88731310695555-0.427557617622175i</v>
      </c>
      <c r="G653" s="227" t="str">
        <f t="shared" si="1633"/>
        <v>-0.248660979761737+0.028194092211096i</v>
      </c>
      <c r="H653" s="227" t="str">
        <f t="shared" si="1634"/>
        <v>0.021745457388223-0.00322009966034359i</v>
      </c>
      <c r="I653" s="227" t="str">
        <f t="shared" si="1640"/>
        <v>0.0127998692182604-0.00047908912768081i</v>
      </c>
      <c r="J653" s="223" t="str">
        <f>IMPRODUCT(1/Nt_input,AP625)</f>
        <v>3.75402223955039E-14-1.27350387180146E-14i</v>
      </c>
      <c r="K653" s="246" t="str">
        <f t="shared" si="1641"/>
        <v>4.74408718496465E-16-1.80991942480475E-16i</v>
      </c>
      <c r="L653" s="222">
        <f t="shared" si="1642"/>
        <v>-305.88680506325085</v>
      </c>
      <c r="M653" s="222">
        <f t="shared" si="1635"/>
        <v>451.91341716182546</v>
      </c>
      <c r="N653" s="224">
        <f t="shared" si="1636"/>
        <v>1.9134171618254454</v>
      </c>
      <c r="O653" s="223" t="str">
        <f t="shared" si="1637"/>
        <v>-1.76776695296637-0.732233047033628i</v>
      </c>
      <c r="P653" s="223" t="str">
        <f t="shared" si="1638"/>
        <v>1.35299025036549+1.35299025036549i</v>
      </c>
      <c r="Q653" s="223" t="str">
        <f t="shared" si="1643"/>
        <v>-0.732233047033634-1.76776695296636i</v>
      </c>
      <c r="R653" s="223" t="str">
        <f t="shared" si="1644"/>
        <v>4.67642862406901E-14+1.91341716182545i</v>
      </c>
      <c r="S653" s="223" t="str">
        <f t="shared" si="1645"/>
        <v>0.732233047033711-1.76776695296633i</v>
      </c>
      <c r="T653" s="223" t="str">
        <f t="shared" si="1646"/>
        <v>-1.35299025036551+1.35299025036547i</v>
      </c>
      <c r="U653" s="223" t="str">
        <f t="shared" si="1647"/>
        <v>1.76776695296635-0.732233047033657i</v>
      </c>
      <c r="V653" s="223" t="str">
        <f t="shared" si="1648"/>
        <v>-1.91341716182545+9.35285724813803E-14i</v>
      </c>
      <c r="W653" s="223" t="str">
        <f t="shared" si="1649"/>
        <v>1.76776695296635+0.732233047033667i</v>
      </c>
      <c r="X653" s="223" t="str">
        <f t="shared" si="1650"/>
        <v>-1.3529902503655-1.35299025036548i</v>
      </c>
      <c r="Y653" s="223" t="str">
        <f t="shared" si="1651"/>
        <v>0.732233047033697+1.76776695296634i</v>
      </c>
      <c r="Z653" s="223" t="str">
        <f t="shared" si="1652"/>
        <v>5.34451060138931E-14-1.91341716182545i</v>
      </c>
      <c r="AA653" s="223" t="str">
        <f t="shared" si="1653"/>
        <v>-0.732233047033621+1.76776695296637i</v>
      </c>
      <c r="AB653" s="223" t="str">
        <f t="shared" si="1654"/>
        <v>1.35299025036545-1.35299025036553i</v>
      </c>
      <c r="AC653" s="223" t="str">
        <f t="shared" si="1655"/>
        <v>-1.76776695296639+0.732233047033569i</v>
      </c>
      <c r="AD653" s="223" t="str">
        <f t="shared" si="1656"/>
        <v>1.91341716182545+1.68775547593063E-14i</v>
      </c>
      <c r="AE653" s="223" t="str">
        <f t="shared" si="1657"/>
        <v>-1.76776695296638-0.732233047033586i</v>
      </c>
      <c r="AF653" s="223" t="str">
        <f t="shared" si="1658"/>
        <v>1.35299025036543+1.35299025036555i</v>
      </c>
      <c r="AG653" s="223" t="str">
        <f t="shared" si="1659"/>
        <v>-0.732233047033602-1.76776695296638i</v>
      </c>
      <c r="AH653" s="223" t="str">
        <f t="shared" si="1660"/>
        <v>3.32856431434183E-14+1.91341716182545i</v>
      </c>
      <c r="AI653" s="223" t="str">
        <f t="shared" si="1661"/>
        <v>0.73223304703354-1.7677669529664i</v>
      </c>
      <c r="AJ653" s="223" t="str">
        <f t="shared" si="1662"/>
        <v>-1.35299025036552+1.35299025036546i</v>
      </c>
      <c r="AK653" s="223" t="str">
        <f t="shared" si="1663"/>
        <v>1.76776695296636-0.732233047033648i</v>
      </c>
      <c r="AL653" s="223" t="str">
        <f t="shared" si="1664"/>
        <v>-1.91341716182545+8.34488410461428E-14i</v>
      </c>
      <c r="AM653" s="223" t="str">
        <f t="shared" si="1665"/>
        <v>1.76776695296635+0.73223304703367i</v>
      </c>
      <c r="AN653" s="223" t="str">
        <f t="shared" si="1666"/>
        <v>-1.3529902503655-1.35299025036548i</v>
      </c>
      <c r="AO653" s="223" t="str">
        <f t="shared" si="1667"/>
        <v>0.732233047033682+1.76776695296634i</v>
      </c>
      <c r="AP653" s="223" t="str">
        <f t="shared" si="1668"/>
        <v>7.03226607731994E-14-1.91341716182545i</v>
      </c>
      <c r="AQ653" s="223" t="str">
        <f t="shared" si="1669"/>
        <v>-0.732233047033636+1.76776695296636i</v>
      </c>
      <c r="AR653" s="223" t="str">
        <f t="shared" si="1670"/>
        <v>1.35299025036545-1.35299025036553i</v>
      </c>
      <c r="AS653" s="223" t="str">
        <f t="shared" si="1671"/>
        <v>-1.76776695296639+0.732233047033565i</v>
      </c>
      <c r="AT653" s="223" t="str">
        <f t="shared" si="1672"/>
        <v>1.91341716182545+3.37551095186125E-14i</v>
      </c>
      <c r="AU653" s="223" t="str">
        <f t="shared" si="1673"/>
        <v>-1.76776695296638-0.732233047033602i</v>
      </c>
      <c r="AV653" s="223" t="str">
        <f t="shared" si="1674"/>
        <v>1.35299025036556+1.35299025036542i</v>
      </c>
      <c r="AW653" s="223" t="str">
        <f t="shared" si="1675"/>
        <v>-0.7322330470336-1.76776695296638i</v>
      </c>
      <c r="AX653" s="223" t="str">
        <f t="shared" si="1676"/>
        <v>3.00037350322497E-14+1.91341716182545i</v>
      </c>
      <c r="AY653" s="223" t="str">
        <f t="shared" si="1677"/>
        <v>0.73223304703284-1.76776695296669i</v>
      </c>
      <c r="AZ653" s="223" t="str">
        <f t="shared" si="1678"/>
        <v>-1.35299025036497+1.35299025036601i</v>
      </c>
      <c r="BA653" s="223" t="str">
        <f t="shared" si="1679"/>
        <v>1.76776695296615-0.73223304703416i</v>
      </c>
      <c r="BB653" s="223" t="str">
        <f t="shared" si="1680"/>
        <v>-1.91341716182545+4.47249392434694E-13i</v>
      </c>
      <c r="BC653" s="223" t="str">
        <f t="shared" si="1681"/>
        <v>1.76776695296649+0.732233047033334i</v>
      </c>
      <c r="BD653" s="223" t="str">
        <f t="shared" si="1682"/>
        <v>-1.35299025036563-1.35299025036535i</v>
      </c>
      <c r="BE653" s="223" t="str">
        <f t="shared" si="1683"/>
        <v>0.732233047033692+1.76776695296634i</v>
      </c>
      <c r="BF653" s="223" t="str">
        <f t="shared" si="1684"/>
        <v>8.72002155325056E-14-1.91341716182545i</v>
      </c>
      <c r="BG653" s="223" t="str">
        <f t="shared" si="1685"/>
        <v>-0.732233047033827+1.76776695296628i</v>
      </c>
      <c r="BH653" s="223" t="str">
        <f t="shared" si="1686"/>
        <v>1.35299025036573-1.35299025036525i</v>
      </c>
      <c r="BI653" s="223" t="str">
        <f t="shared" si="1687"/>
        <v>-1.76776695296656+0.732233047033173i</v>
      </c>
      <c r="BJ653" s="223" t="str">
        <f t="shared" si="1688"/>
        <v>1.91341716182545+5.9445853020343E-13i</v>
      </c>
      <c r="BK653" s="223" t="str">
        <f t="shared" si="1689"/>
        <v>-1.76776695296608-0.732233047034321i</v>
      </c>
      <c r="BL653" s="223" t="str">
        <f t="shared" si="1690"/>
        <v>1.35299025036489+1.35299025036609i</v>
      </c>
      <c r="BM653" s="176"/>
      <c r="BN653" s="176"/>
      <c r="BO653" s="176"/>
      <c r="BP653" s="176"/>
      <c r="BQ653" s="176"/>
      <c r="BR653" s="176"/>
      <c r="BS653" s="176"/>
      <c r="BT653" s="176"/>
      <c r="BU653" s="176"/>
      <c r="BV653" s="176"/>
      <c r="BW653" s="223"/>
      <c r="BX653" s="223"/>
      <c r="BY653" s="223"/>
      <c r="BZ653" s="223"/>
      <c r="CH653" s="222">
        <f t="shared" si="1691"/>
        <v>-268.03699568490225</v>
      </c>
    </row>
    <row r="654" spans="1:86">
      <c r="A654" s="227">
        <f t="shared" si="1630"/>
        <v>9.0625000000000028E-3</v>
      </c>
      <c r="B654" s="228">
        <v>29</v>
      </c>
      <c r="C654" s="228">
        <f t="shared" si="1631"/>
        <v>1450</v>
      </c>
      <c r="D654" s="228">
        <f t="shared" si="1692"/>
        <v>9110.6186954103996</v>
      </c>
      <c r="E654" s="227" t="str">
        <f t="shared" si="1639"/>
        <v>9110.6186954104i</v>
      </c>
      <c r="F654" s="227" t="str">
        <f t="shared" si="1632"/>
        <v>2.88422266578378-0.417322374000402i</v>
      </c>
      <c r="G654" s="227" t="str">
        <f t="shared" si="1633"/>
        <v>-0.248642115516301+0.027872504870276i</v>
      </c>
      <c r="H654" s="227" t="str">
        <f t="shared" si="1634"/>
        <v>0.0217221820958241-0.00314301413279925i</v>
      </c>
      <c r="I654" s="227" t="str">
        <f t="shared" si="1640"/>
        <v>0.0127864025953088-0.000462232806123479i</v>
      </c>
      <c r="J654" s="223" t="str">
        <f>IMPRODUCT(1/Nt_input,AQ625)</f>
        <v>3.77388482335033E-14+5.04717795335452E-14i</v>
      </c>
      <c r="K654" s="246" t="str">
        <f t="shared" si="1641"/>
        <v>5.05873819280668E-16+6.27908359098736E-16i</v>
      </c>
      <c r="L654" s="222">
        <f t="shared" si="1642"/>
        <v>-301.86968245125172</v>
      </c>
      <c r="M654" s="222">
        <f t="shared" si="1635"/>
        <v>451.45142338627232</v>
      </c>
      <c r="N654" s="224">
        <f t="shared" si="1636"/>
        <v>1.4514233862723076</v>
      </c>
      <c r="O654" s="223" t="str">
        <f t="shared" si="1637"/>
        <v>-1.388925582549-0.421325969243635i</v>
      </c>
      <c r="P654" s="223" t="str">
        <f t="shared" si="1638"/>
        <v>1.20681444027068+0.806367628921406i</v>
      </c>
      <c r="Q654" s="223" t="str">
        <f t="shared" si="1643"/>
        <v>-0.920773248729208-1.12196544984364i</v>
      </c>
      <c r="R654" s="223" t="str">
        <f t="shared" si="1644"/>
        <v>0.555435683273649+1.34094035958521i</v>
      </c>
      <c r="S654" s="223" t="str">
        <f t="shared" si="1645"/>
        <v>-0.142264369729786-1.44443438595305i</v>
      </c>
      <c r="T654" s="223" t="str">
        <f t="shared" si="1646"/>
        <v>-0.283158655809606+1.42353469288889i</v>
      </c>
      <c r="U654" s="223" t="str">
        <f t="shared" si="1647"/>
        <v>0.68419624804177-1.28004114792601i</v>
      </c>
      <c r="V654" s="223" t="str">
        <f t="shared" si="1648"/>
        <v>-1.02631131880589+1.02631131880589i</v>
      </c>
      <c r="W654" s="223" t="str">
        <f t="shared" si="1649"/>
        <v>1.28004114792608-0.684196248041638i</v>
      </c>
      <c r="X654" s="223" t="str">
        <f t="shared" si="1650"/>
        <v>-1.42353469288889+0.283158655809602i</v>
      </c>
      <c r="Y654" s="223" t="str">
        <f t="shared" si="1651"/>
        <v>1.44443438595303+0.142264369729932i</v>
      </c>
      <c r="Z654" s="223" t="str">
        <f t="shared" si="1652"/>
        <v>-1.34094035958521-0.555435683273653i</v>
      </c>
      <c r="AA654" s="223" t="str">
        <f t="shared" si="1653"/>
        <v>1.12196544984368+0.920773248729156i</v>
      </c>
      <c r="AB654" s="223" t="str">
        <f t="shared" si="1654"/>
        <v>-0.806367628921404-1.20681444027068i</v>
      </c>
      <c r="AC654" s="223" t="str">
        <f t="shared" si="1655"/>
        <v>0.421325969243565+1.38892558254902i</v>
      </c>
      <c r="AD654" s="223" t="str">
        <f t="shared" si="1656"/>
        <v>1.5736363885927E-19-1.45142338627231i</v>
      </c>
      <c r="AE654" s="223" t="str">
        <f t="shared" si="1657"/>
        <v>-0.421325969243565+1.38892558254902i</v>
      </c>
      <c r="AF654" s="223" t="str">
        <f t="shared" si="1658"/>
        <v>0.806367628921413-1.20681444027068i</v>
      </c>
      <c r="AG654" s="223" t="str">
        <f t="shared" si="1659"/>
        <v>-1.12196544984368+0.920773248729148i</v>
      </c>
      <c r="AH654" s="223" t="str">
        <f t="shared" si="1660"/>
        <v>1.34094035958521-0.555435683273644i</v>
      </c>
      <c r="AI654" s="223" t="str">
        <f t="shared" si="1661"/>
        <v>-1.44443438595303+0.142264369729927i</v>
      </c>
      <c r="AJ654" s="223" t="str">
        <f t="shared" si="1662"/>
        <v>1.42353469288889+0.283158655809606i</v>
      </c>
      <c r="AK654" s="223" t="str">
        <f t="shared" si="1663"/>
        <v>-1.28004114792601-0.68419624804177i</v>
      </c>
      <c r="AL654" s="223" t="str">
        <f t="shared" si="1664"/>
        <v>1.02631131880588+1.0263113188059i</v>
      </c>
      <c r="AM654" s="223" t="str">
        <f t="shared" si="1665"/>
        <v>-0.684196248041643-1.28004114792608i</v>
      </c>
      <c r="AN654" s="223" t="str">
        <f t="shared" si="1666"/>
        <v>0.283158655809596+1.42353469288889i</v>
      </c>
      <c r="AO654" s="223" t="str">
        <f t="shared" si="1667"/>
        <v>0.142264369729927-1.44443438595303i</v>
      </c>
      <c r="AP654" s="223" t="str">
        <f t="shared" si="1668"/>
        <v>-0.555435683273653+1.34094035958521i</v>
      </c>
      <c r="AQ654" s="223" t="str">
        <f t="shared" si="1669"/>
        <v>0.920773248729164-1.12196544984367i</v>
      </c>
      <c r="AR654" s="223" t="str">
        <f t="shared" si="1670"/>
        <v>-1.20681444027068+0.806367628921404i</v>
      </c>
      <c r="AS654" s="223" t="str">
        <f t="shared" si="1671"/>
        <v>1.38892558254898-0.421325969243693i</v>
      </c>
      <c r="AT654" s="223" t="str">
        <f t="shared" si="1672"/>
        <v>-1.45142338627231-3.14727277718541E-19i</v>
      </c>
      <c r="AU654" s="223" t="str">
        <f t="shared" si="1673"/>
        <v>1.38892558254902+0.421325969243576i</v>
      </c>
      <c r="AV654" s="223" t="str">
        <f t="shared" si="1674"/>
        <v>-1.20681444027068-0.806367628921404i</v>
      </c>
      <c r="AW654" s="223" t="str">
        <f t="shared" si="1675"/>
        <v>0.920773248729148+1.12196544984368i</v>
      </c>
      <c r="AX654" s="223" t="str">
        <f t="shared" si="1676"/>
        <v>-0.555435683273634-1.34094035958521i</v>
      </c>
      <c r="AY654" s="223" t="str">
        <f t="shared" si="1677"/>
        <v>0.142264369730214+1.44443438595301i</v>
      </c>
      <c r="AZ654" s="223" t="str">
        <f t="shared" si="1678"/>
        <v>0.283158655810325-1.42353469288875i</v>
      </c>
      <c r="BA654" s="223" t="str">
        <f t="shared" si="1679"/>
        <v>-0.684196248042025+1.28004114792587i</v>
      </c>
      <c r="BB654" s="223" t="str">
        <f t="shared" si="1680"/>
        <v>1.0263113188059-1.02631131880588i</v>
      </c>
      <c r="BC654" s="223" t="str">
        <f t="shared" si="1681"/>
        <v>-1.28004114792587+0.684196248042025i</v>
      </c>
      <c r="BD654" s="223" t="str">
        <f t="shared" si="1682"/>
        <v>1.42353469288875-0.283158655810304i</v>
      </c>
      <c r="BE654" s="223" t="str">
        <f t="shared" si="1683"/>
        <v>-1.444434385953-0.142264369730235i</v>
      </c>
      <c r="BF654" s="223" t="str">
        <f t="shared" si="1684"/>
        <v>1.34094035958521+0.555435683273653i</v>
      </c>
      <c r="BG654" s="223" t="str">
        <f t="shared" si="1685"/>
        <v>-1.12196544984387-0.920773248728925i</v>
      </c>
      <c r="BH654" s="223" t="str">
        <f t="shared" si="1686"/>
        <v>0.806367628920803+1.20681444027109i</v>
      </c>
      <c r="BI654" s="223" t="str">
        <f t="shared" si="1687"/>
        <v>-0.42132596924328-1.38892558254911i</v>
      </c>
      <c r="BJ654" s="223" t="str">
        <f t="shared" si="1688"/>
        <v>-2.06264389634788E-14+1.45142338627231i</v>
      </c>
      <c r="BK654" s="223" t="str">
        <f t="shared" si="1689"/>
        <v>0.42132596924328-1.38892558254911i</v>
      </c>
      <c r="BL654" s="223" t="str">
        <f t="shared" si="1690"/>
        <v>-0.806367628922004+1.20681444027028i</v>
      </c>
      <c r="BM654" s="176"/>
      <c r="BN654" s="176"/>
      <c r="BO654" s="176"/>
      <c r="BP654" s="176"/>
      <c r="BQ654" s="176"/>
      <c r="BR654" s="176"/>
      <c r="BS654" s="176"/>
      <c r="BT654" s="176"/>
      <c r="BU654" s="176"/>
      <c r="BV654" s="176"/>
      <c r="BW654" s="223"/>
      <c r="BX654" s="223"/>
      <c r="BY654" s="223"/>
      <c r="BZ654" s="223"/>
      <c r="CH654" s="222">
        <f t="shared" si="1691"/>
        <v>-264.01032180279208</v>
      </c>
    </row>
    <row r="655" spans="1:86">
      <c r="A655" s="227">
        <f t="shared" si="1630"/>
        <v>9.3750000000000031E-3</v>
      </c>
      <c r="B655" s="228">
        <v>30</v>
      </c>
      <c r="C655" s="228">
        <f t="shared" si="1631"/>
        <v>1500</v>
      </c>
      <c r="D655" s="228">
        <f t="shared" si="1692"/>
        <v>9424.7779607693792</v>
      </c>
      <c r="E655" s="227" t="str">
        <f t="shared" si="1639"/>
        <v>9424.77796076938i</v>
      </c>
      <c r="F655" s="227" t="str">
        <f t="shared" si="1632"/>
        <v>2.88141901952862-0.407877166890037i</v>
      </c>
      <c r="G655" s="227" t="str">
        <f t="shared" si="1633"/>
        <v>-0.248622591048887+0.0275943574669291i</v>
      </c>
      <c r="H655" s="227" t="str">
        <f t="shared" si="1634"/>
        <v>0.0217010667654409-0.00307187867185925i</v>
      </c>
      <c r="I655" s="227" t="str">
        <f t="shared" si="1640"/>
        <v>0.012774262172078-0.000446170942993761i</v>
      </c>
      <c r="J655" s="223" t="str">
        <f>IMPRODUCT(1/Nt_input,AR625)</f>
        <v>-1.12280586846321E-14-3.086615164849E-14i</v>
      </c>
      <c r="K655" s="246" t="str">
        <f t="shared" si="1641"/>
        <v>-1.57201745308563E-16-3.89282679869617E-16i</v>
      </c>
      <c r="L655" s="222">
        <f t="shared" si="1642"/>
        <v>-307.53862512370586</v>
      </c>
      <c r="M655" s="222">
        <f t="shared" si="1635"/>
        <v>450.97545161008065</v>
      </c>
      <c r="N655" s="224">
        <f t="shared" si="1636"/>
        <v>0.97545161008063652</v>
      </c>
      <c r="O655" s="223" t="str">
        <f t="shared" si="1637"/>
        <v>-0.956708580912719-0.190301168721783i</v>
      </c>
      <c r="P655" s="223" t="str">
        <f t="shared" si="1638"/>
        <v>0.90119977750868+0.373289170251713i</v>
      </c>
      <c r="Q655" s="223" t="str">
        <f t="shared" si="1643"/>
        <v>-0.811058372053638-0.541931878311848i</v>
      </c>
      <c r="R655" s="223" t="str">
        <f t="shared" si="1644"/>
        <v>0.689748448207337+0.689748448207371i</v>
      </c>
      <c r="S655" s="223" t="str">
        <f t="shared" si="1645"/>
        <v>-0.54193187831188-0.811058372053617i</v>
      </c>
      <c r="T655" s="223" t="str">
        <f t="shared" si="1646"/>
        <v>0.373289170251724+0.901199777508675i</v>
      </c>
      <c r="U655" s="223" t="str">
        <f t="shared" si="1647"/>
        <v>-0.190301168721765-0.956708580912723i</v>
      </c>
      <c r="V655" s="223" t="str">
        <f t="shared" si="1648"/>
        <v>-4.76805585296059E-14+0.975451610080637i</v>
      </c>
      <c r="W655" s="223" t="str">
        <f t="shared" si="1649"/>
        <v>0.190301168721763-0.956708580912723i</v>
      </c>
      <c r="X655" s="223" t="str">
        <f t="shared" si="1650"/>
        <v>-0.373289170251722+0.901199777508676i</v>
      </c>
      <c r="Y655" s="223" t="str">
        <f t="shared" si="1651"/>
        <v>0.541931878311878-0.811058372053619i</v>
      </c>
      <c r="Z655" s="223" t="str">
        <f t="shared" si="1652"/>
        <v>-0.689748448207335+0.689748448207373i</v>
      </c>
      <c r="AA655" s="223" t="str">
        <f t="shared" si="1653"/>
        <v>0.811058372053642-0.541931878311842i</v>
      </c>
      <c r="AB655" s="223" t="str">
        <f t="shared" si="1654"/>
        <v>-0.901199777508693+0.37328917025168i</v>
      </c>
      <c r="AC655" s="223" t="str">
        <f t="shared" si="1655"/>
        <v>0.956708580912713-0.190301168721814i</v>
      </c>
      <c r="AD655" s="223" t="str">
        <f t="shared" si="1656"/>
        <v>-0.975451610080637+1.67289072874882E-15i</v>
      </c>
      <c r="AE655" s="223" t="str">
        <f t="shared" si="1657"/>
        <v>0.956708580912714+0.19030116872181i</v>
      </c>
      <c r="AF655" s="223" t="str">
        <f t="shared" si="1658"/>
        <v>-0.901199777508694-0.373289170251676i</v>
      </c>
      <c r="AG655" s="223" t="str">
        <f t="shared" si="1659"/>
        <v>0.811058372053644+0.54193187831184i</v>
      </c>
      <c r="AH655" s="223" t="str">
        <f t="shared" si="1660"/>
        <v>-0.689748448207337-0.689748448207371i</v>
      </c>
      <c r="AI655" s="223" t="str">
        <f t="shared" si="1661"/>
        <v>0.54193187831188+0.811058372053617i</v>
      </c>
      <c r="AJ655" s="223" t="str">
        <f t="shared" si="1662"/>
        <v>-0.373289170251729-0.901199777508673i</v>
      </c>
      <c r="AK655" s="223" t="str">
        <f t="shared" si="1663"/>
        <v>0.19030116872177+0.956708580912722i</v>
      </c>
      <c r="AL655" s="223" t="str">
        <f t="shared" si="1664"/>
        <v>4.25421675227157E-14-0.975451610080637i</v>
      </c>
      <c r="AM655" s="223" t="str">
        <f t="shared" si="1665"/>
        <v>-0.190301168721758+0.956708580912724i</v>
      </c>
      <c r="AN655" s="223" t="str">
        <f t="shared" si="1666"/>
        <v>0.373289170251717-0.901199777508678i</v>
      </c>
      <c r="AO655" s="223" t="str">
        <f t="shared" si="1667"/>
        <v>-0.541931878311876+0.81105837205362i</v>
      </c>
      <c r="AP655" s="223" t="str">
        <f t="shared" si="1668"/>
        <v>0.689748448207334-0.689748448207374i</v>
      </c>
      <c r="AQ655" s="223" t="str">
        <f t="shared" si="1669"/>
        <v>-0.811058372053641+0.541931878311844i</v>
      </c>
      <c r="AR655" s="223" t="str">
        <f t="shared" si="1670"/>
        <v>0.901199777508693-0.373289170251681i</v>
      </c>
      <c r="AS655" s="223" t="str">
        <f t="shared" si="1671"/>
        <v>-0.956708580912713+0.190301168721815i</v>
      </c>
      <c r="AT655" s="223" t="str">
        <f t="shared" si="1672"/>
        <v>0.975451610080637-3.34578145749765E-15i</v>
      </c>
      <c r="AU655" s="223" t="str">
        <f t="shared" si="1673"/>
        <v>-0.956708580912714-0.190301168721809i</v>
      </c>
      <c r="AV655" s="223" t="str">
        <f t="shared" si="1674"/>
        <v>0.901199777508807+0.373289170251406i</v>
      </c>
      <c r="AW655" s="223" t="str">
        <f t="shared" si="1675"/>
        <v>-0.811058372053591-0.541931878311919i</v>
      </c>
      <c r="AX655" s="223" t="str">
        <f t="shared" si="1676"/>
        <v>0.689748448207681+0.689748448207027i</v>
      </c>
      <c r="AY655" s="223" t="str">
        <f t="shared" si="1677"/>
        <v>-0.541931878311882-0.811058372053616i</v>
      </c>
      <c r="AZ655" s="223" t="str">
        <f t="shared" si="1678"/>
        <v>0.373289170251365+0.901199777508824i</v>
      </c>
      <c r="BA655" s="223" t="str">
        <f t="shared" si="1679"/>
        <v>-0.190301168721956-0.956708580912685i</v>
      </c>
      <c r="BB655" s="223" t="str">
        <f t="shared" si="1680"/>
        <v>-2.41868292926171E-13+0.975451610080637i</v>
      </c>
      <c r="BC655" s="223" t="str">
        <f t="shared" si="1681"/>
        <v>0.190301168721479-0.95670858091278i</v>
      </c>
      <c r="BD655" s="223" t="str">
        <f t="shared" si="1682"/>
        <v>-0.373289170251812+0.901199777508639i</v>
      </c>
      <c r="BE655" s="223" t="str">
        <f t="shared" si="1683"/>
        <v>0.541931878311477-0.811058372053886i</v>
      </c>
      <c r="BF655" s="223" t="str">
        <f t="shared" si="1684"/>
        <v>-0.689748448207327+0.689748448207381i</v>
      </c>
      <c r="BG655" s="223" t="str">
        <f t="shared" si="1685"/>
        <v>0.811058372053852-0.541931878311528i</v>
      </c>
      <c r="BH655" s="223" t="str">
        <f t="shared" si="1686"/>
        <v>-0.901199777508615+0.373289170251868i</v>
      </c>
      <c r="BI655" s="223" t="str">
        <f t="shared" si="1687"/>
        <v>0.956708580912768-0.190301168721538i</v>
      </c>
      <c r="BJ655" s="223" t="str">
        <f t="shared" si="1688"/>
        <v>-0.975451610080637+3.03051696106411E-13i</v>
      </c>
      <c r="BK655" s="223" t="str">
        <f t="shared" si="1689"/>
        <v>0.956708580912697+0.190301168721896i</v>
      </c>
      <c r="BL655" s="223" t="str">
        <f t="shared" si="1690"/>
        <v>-0.901199777508847-0.373289170251309i</v>
      </c>
      <c r="BM655" s="176"/>
      <c r="BN655" s="176"/>
      <c r="BO655" s="176"/>
      <c r="BP655" s="176"/>
      <c r="BQ655" s="176"/>
      <c r="BR655" s="176"/>
      <c r="BS655" s="176"/>
      <c r="BT655" s="176"/>
      <c r="BU655" s="176"/>
      <c r="BV655" s="176"/>
      <c r="BW655" s="223"/>
      <c r="BX655" s="223"/>
      <c r="BY655" s="223"/>
      <c r="BZ655" s="223"/>
      <c r="CH655" s="222">
        <f t="shared" si="1691"/>
        <v>-269.67063643746911</v>
      </c>
    </row>
    <row r="656" spans="1:86">
      <c r="A656" s="227">
        <f t="shared" si="1630"/>
        <v>9.6875000000000034E-3</v>
      </c>
      <c r="B656" s="228">
        <v>31</v>
      </c>
      <c r="C656" s="228">
        <f t="shared" si="1631"/>
        <v>1550</v>
      </c>
      <c r="D656" s="228">
        <f t="shared" si="1692"/>
        <v>9738.9372261283588</v>
      </c>
      <c r="E656" s="227" t="str">
        <f t="shared" si="1639"/>
        <v>9738.93722612836i</v>
      </c>
      <c r="F656" s="227" t="str">
        <f t="shared" si="1632"/>
        <v>2.8788661295202-0.399149481363549i</v>
      </c>
      <c r="G656" s="227" t="str">
        <f t="shared" si="1633"/>
        <v>-0.248602406533231+0.0273554394244843i</v>
      </c>
      <c r="H656" s="227" t="str">
        <f t="shared" si="1634"/>
        <v>0.0216818399760909-0.00300614713991806i</v>
      </c>
      <c r="I656" s="227" t="str">
        <f t="shared" si="1640"/>
        <v>0.0127632886234846-0.00043085434150776i</v>
      </c>
      <c r="J656" s="223" t="str">
        <f>IMPRODUCT(1/Nt_input,AS625)</f>
        <v>2.14766830079586E-14+4.46902714487663E-14i</v>
      </c>
      <c r="K656" s="246" t="str">
        <f t="shared" si="1641"/>
        <v>2.93368101382524E-16+5.61141511047313E-16i</v>
      </c>
      <c r="L656" s="222">
        <f t="shared" si="1642"/>
        <v>-303.96915589793696</v>
      </c>
      <c r="M656" s="222">
        <f t="shared" si="1635"/>
        <v>450.49008570164779</v>
      </c>
      <c r="N656" s="224">
        <f t="shared" si="1636"/>
        <v>0.49008570164779752</v>
      </c>
      <c r="O656" s="223" t="str">
        <f t="shared" si="1637"/>
        <v>-0.487725805040315-0.0480367989919243i</v>
      </c>
      <c r="P656" s="223" t="str">
        <f t="shared" si="1638"/>
        <v>0.480668842312249+0.0956109773499708i</v>
      </c>
      <c r="Q656" s="223" t="str">
        <f t="shared" si="1643"/>
        <v>-0.468982775872399-0.142264369729856i</v>
      </c>
      <c r="R656" s="223" t="str">
        <f t="shared" si="1644"/>
        <v>0.452780148928824+0.187547678459655i</v>
      </c>
      <c r="S656" s="223" t="str">
        <f t="shared" si="1645"/>
        <v>-0.432217001636285-0.231024800521835i</v>
      </c>
      <c r="T656" s="223" t="str">
        <f t="shared" si="1646"/>
        <v>0.407491368344122+0.272277027464032i</v>
      </c>
      <c r="U656" s="223" t="str">
        <f t="shared" si="1647"/>
        <v>-0.378841370417364-0.310907077789985i</v>
      </c>
      <c r="V656" s="223" t="str">
        <f t="shared" si="1648"/>
        <v>0.346542922997725+0.346542922997724i</v>
      </c>
      <c r="W656" s="223" t="str">
        <f t="shared" si="1649"/>
        <v>-0.310907077789988-0.378841370417362i</v>
      </c>
      <c r="X656" s="223" t="str">
        <f t="shared" si="1650"/>
        <v>0.272277027464033+0.407491368344121i</v>
      </c>
      <c r="Y656" s="223" t="str">
        <f t="shared" si="1651"/>
        <v>-0.231024800521837-0.432217001636284i</v>
      </c>
      <c r="Z656" s="223" t="str">
        <f t="shared" si="1652"/>
        <v>0.187547678459611+0.452780148928842i</v>
      </c>
      <c r="AA656" s="223" t="str">
        <f t="shared" si="1653"/>
        <v>-0.142264369729876-0.468982775872393i</v>
      </c>
      <c r="AB656" s="223" t="str">
        <f t="shared" si="1654"/>
        <v>0.095610977349984+0.480668842312246i</v>
      </c>
      <c r="AC656" s="223" t="str">
        <f t="shared" si="1655"/>
        <v>-0.0480367989919319-0.487725805040314i</v>
      </c>
      <c r="AD656" s="223" t="str">
        <f t="shared" si="1656"/>
        <v>1.68103826681577E-15+0.490085701647798i</v>
      </c>
      <c r="AE656" s="223" t="str">
        <f t="shared" si="1657"/>
        <v>0.0480367989919285-0.487725805040315i</v>
      </c>
      <c r="AF656" s="223" t="str">
        <f t="shared" si="1658"/>
        <v>-0.0956109773499772+0.480668842312247i</v>
      </c>
      <c r="AG656" s="223" t="str">
        <f t="shared" si="1659"/>
        <v>0.142264369729872-0.468982775872394i</v>
      </c>
      <c r="AH656" s="223" t="str">
        <f t="shared" si="1660"/>
        <v>-0.187547678459653+0.452780148928824i</v>
      </c>
      <c r="AI656" s="223" t="str">
        <f t="shared" si="1661"/>
        <v>0.231024800521831-0.432217001636287i</v>
      </c>
      <c r="AJ656" s="223" t="str">
        <f t="shared" si="1662"/>
        <v>-0.272277027464029+0.407491368344124i</v>
      </c>
      <c r="AK656" s="223" t="str">
        <f t="shared" si="1663"/>
        <v>0.310907077789981-0.378841370417367i</v>
      </c>
      <c r="AL656" s="223" t="str">
        <f t="shared" si="1664"/>
        <v>-0.346542922997723+0.346542922997726i</v>
      </c>
      <c r="AM656" s="223" t="str">
        <f t="shared" si="1665"/>
        <v>0.378841370417359-0.31090707778999i</v>
      </c>
      <c r="AN656" s="223" t="str">
        <f t="shared" si="1666"/>
        <v>-0.407491368344121+0.272277027464033i</v>
      </c>
      <c r="AO656" s="223" t="str">
        <f t="shared" si="1667"/>
        <v>0.432217001636283-0.231024800521838i</v>
      </c>
      <c r="AP656" s="223" t="str">
        <f t="shared" si="1668"/>
        <v>-0.45278014892884+0.187547678459616i</v>
      </c>
      <c r="AQ656" s="223" t="str">
        <f t="shared" si="1669"/>
        <v>0.468982775872393-0.142264369729877i</v>
      </c>
      <c r="AR656" s="223" t="str">
        <f t="shared" si="1670"/>
        <v>-0.480668842312246+0.0956109773499855i</v>
      </c>
      <c r="AS656" s="223" t="str">
        <f t="shared" si="1671"/>
        <v>0.487725805040314-0.048036798991937i</v>
      </c>
      <c r="AT656" s="223" t="str">
        <f t="shared" si="1672"/>
        <v>-0.490085701647798+3.36207653363154E-15i</v>
      </c>
      <c r="AU656" s="223" t="str">
        <f t="shared" si="1673"/>
        <v>0.487725805040329+0.0480367989917778i</v>
      </c>
      <c r="AV656" s="223" t="str">
        <f t="shared" si="1674"/>
        <v>-0.480668842312267-0.0956109773498767i</v>
      </c>
      <c r="AW656" s="223" t="str">
        <f t="shared" si="1675"/>
        <v>0.468982775872409+0.142264369729824i</v>
      </c>
      <c r="AX656" s="223" t="str">
        <f t="shared" si="1676"/>
        <v>-0.452780148928826-0.187547678459648i</v>
      </c>
      <c r="AY656" s="223" t="str">
        <f t="shared" si="1677"/>
        <v>0.43221700163624+0.231024800521919i</v>
      </c>
      <c r="AZ656" s="223" t="str">
        <f t="shared" si="1678"/>
        <v>-0.407491368344044-0.272277027464149i</v>
      </c>
      <c r="BA656" s="223" t="str">
        <f t="shared" si="1679"/>
        <v>0.37884137041724+0.310907077790136i</v>
      </c>
      <c r="BB656" s="223" t="str">
        <f t="shared" si="1680"/>
        <v>-0.346542922997555-0.346542922997894i</v>
      </c>
      <c r="BC656" s="223" t="str">
        <f t="shared" si="1681"/>
        <v>0.310907077790142+0.378841370417235i</v>
      </c>
      <c r="BD656" s="223" t="str">
        <f t="shared" si="1682"/>
        <v>-0.272277027464162-0.407491368344035i</v>
      </c>
      <c r="BE656" s="223" t="str">
        <f t="shared" si="1683"/>
        <v>0.231024800521926+0.432217001636237i</v>
      </c>
      <c r="BF656" s="223" t="str">
        <f t="shared" si="1684"/>
        <v>-0.187547678459662-0.452780148928821i</v>
      </c>
      <c r="BG656" s="223" t="str">
        <f t="shared" si="1685"/>
        <v>0.142264369729839+0.468982775872404i</v>
      </c>
      <c r="BH656" s="223" t="str">
        <f t="shared" si="1686"/>
        <v>-0.0956109773498851-0.480668842312266i</v>
      </c>
      <c r="BI656" s="223" t="str">
        <f t="shared" si="1687"/>
        <v>0.0480367989917862+0.487725805040329i</v>
      </c>
      <c r="BJ656" s="223" t="str">
        <f t="shared" si="1688"/>
        <v>1.89963912914764E-13-0.490085701647798i</v>
      </c>
      <c r="BK656" s="223" t="str">
        <f t="shared" si="1689"/>
        <v>-0.0480367989921643+0.487725805040292i</v>
      </c>
      <c r="BL656" s="223" t="str">
        <f t="shared" si="1690"/>
        <v>0.0956109773497792-0.480668842312287i</v>
      </c>
      <c r="BM656" s="176"/>
      <c r="BN656" s="176"/>
      <c r="BO656" s="176"/>
      <c r="BP656" s="176"/>
      <c r="BQ656" s="176"/>
      <c r="BR656" s="176"/>
      <c r="BS656" s="176"/>
      <c r="BT656" s="176"/>
      <c r="BU656" s="176"/>
      <c r="BV656" s="176"/>
      <c r="BW656" s="223"/>
      <c r="BX656" s="223"/>
      <c r="BY656" s="223"/>
      <c r="BZ656" s="223"/>
      <c r="CH656" s="222">
        <f t="shared" si="1691"/>
        <v>-266.09335391603781</v>
      </c>
    </row>
    <row r="657" spans="1:86">
      <c r="A657" s="227">
        <f t="shared" si="1630"/>
        <v>1.0000000000000004E-2</v>
      </c>
      <c r="B657" s="228">
        <v>32</v>
      </c>
      <c r="C657" s="228">
        <f t="shared" si="1631"/>
        <v>1600</v>
      </c>
      <c r="D657" s="228">
        <f t="shared" si="1692"/>
        <v>10053.096491487338</v>
      </c>
      <c r="E657" s="227" t="str">
        <f t="shared" si="1639"/>
        <v>10053.0964914873i</v>
      </c>
      <c r="F657" s="227" t="str">
        <f t="shared" si="1632"/>
        <v>2.87653336696642-0.391075289123304i</v>
      </c>
      <c r="G657" s="227" t="str">
        <f t="shared" si="1633"/>
        <v>-0.248581562148928+0.0271520662693891i</v>
      </c>
      <c r="H657" s="227" t="str">
        <f t="shared" si="1634"/>
        <v>0.0216642710506467-0.00294533731542013i</v>
      </c>
      <c r="I657" s="227" t="str">
        <f t="shared" si="1640"/>
        <v>0.0127533458766463-0.000416236024038311i</v>
      </c>
      <c r="J657" s="223" t="str">
        <f>IMPRODUCT(1/Nt_input,AT625)</f>
        <v>4.49232393905791E-16-2.23232582033847E-14i</v>
      </c>
      <c r="K657" s="246" t="str">
        <f t="shared" si="1641"/>
        <v>-3.56252813968309E-18-2.84883219666956E-16i</v>
      </c>
      <c r="L657" s="222">
        <f t="shared" si="1642"/>
        <v>-310.90598352152375</v>
      </c>
      <c r="M657" s="222">
        <f t="shared" si="1635"/>
        <v>450</v>
      </c>
      <c r="N657" s="224">
        <f t="shared" si="1636"/>
        <v>-6.0487639202966292E-15</v>
      </c>
      <c r="O657" s="223" t="str">
        <f t="shared" si="1637"/>
        <v>6.04876392029663E-15+1.95443989066445E-29i</v>
      </c>
      <c r="P657" s="223" t="str">
        <f t="shared" si="1638"/>
        <v>-6.04876392029663E-15+2.00073995652611E-29i</v>
      </c>
      <c r="Q657" s="223" t="str">
        <f t="shared" si="1643"/>
        <v>6.04876392029663E-15+2.22319013131753E-30i</v>
      </c>
      <c r="R657" s="223" t="str">
        <f t="shared" si="1644"/>
        <v>-6.04876392029663E-15+1.68951957047359E-28i</v>
      </c>
      <c r="S657" s="223" t="str">
        <f t="shared" si="1645"/>
        <v>6.04876392029663E-15-2.00445183149462E-28i</v>
      </c>
      <c r="T657" s="223" t="str">
        <f t="shared" si="1646"/>
        <v>-6.04876392029663E-15+2.53427935571038E-28i</v>
      </c>
      <c r="U657" s="223" t="str">
        <f t="shared" si="1647"/>
        <v>6.04876392029663E-15-2.95665924832878E-28i</v>
      </c>
      <c r="V657" s="223" t="str">
        <f t="shared" si="1648"/>
        <v>-6.04876392029663E-15-2.85292349169993E-28i</v>
      </c>
      <c r="W657" s="223" t="str">
        <f t="shared" si="1649"/>
        <v>6.04876392029663E-15+2.43054359908153E-28i</v>
      </c>
      <c r="X657" s="223" t="str">
        <f t="shared" si="1650"/>
        <v>-6.04876392029663E-15-2.00816370646313E-28i</v>
      </c>
      <c r="Y657" s="223" t="str">
        <f t="shared" si="1651"/>
        <v>6.04876392029663E-15+1.58578381384474E-28i</v>
      </c>
      <c r="Z657" s="223" t="str">
        <f t="shared" si="1652"/>
        <v>-6.04876392029663E-15-9.48508658031609E-29i</v>
      </c>
      <c r="AA657" s="223" t="str">
        <f t="shared" si="1653"/>
        <v>6.04876392029663E-15+7.41024028607942E-29i</v>
      </c>
      <c r="AB657" s="223" t="str">
        <f t="shared" si="1654"/>
        <v>-6.04876392029663E-15-5.33539399184273E-29i</v>
      </c>
      <c r="AC657" s="223" t="str">
        <f t="shared" si="1655"/>
        <v>6.04876392029663E-15-1.03735756628851E-29i</v>
      </c>
      <c r="AD657" s="223" t="str">
        <f t="shared" si="1656"/>
        <v>-6.04876392029663E-15+3.11220386052521E-29i</v>
      </c>
      <c r="AE657" s="223" t="str">
        <f t="shared" si="1657"/>
        <v>6.04876392029663E-15-9.48495541865649E-29i</v>
      </c>
      <c r="AF657" s="223" t="str">
        <f t="shared" si="1658"/>
        <v>-6.04876392029663E-15+1.15598017128932E-28i</v>
      </c>
      <c r="AG657" s="223" t="str">
        <f t="shared" si="1659"/>
        <v>6.04876392029663E-15-1.79325532710244E-28i</v>
      </c>
      <c r="AH657" s="223" t="str">
        <f t="shared" si="1660"/>
        <v>-6.04876392029663E-15+2.00073995652611E-28i</v>
      </c>
      <c r="AI657" s="223" t="str">
        <f t="shared" si="1661"/>
        <v>6.04876392029663E-15-2.63801511233923E-28i</v>
      </c>
      <c r="AJ657" s="223" t="str">
        <f t="shared" si="1662"/>
        <v>-6.04876392029663E-15-3.17156762768948E-28i</v>
      </c>
      <c r="AK657" s="223" t="str">
        <f t="shared" si="1663"/>
        <v>6.04876392029663E-15+2.9640829982658E-28i</v>
      </c>
      <c r="AL657" s="223" t="str">
        <f t="shared" si="1664"/>
        <v>-6.04876392029663E-15-1.89701731606322E-28i</v>
      </c>
      <c r="AM657" s="223" t="str">
        <f t="shared" si="1665"/>
        <v>6.04876392029663E-15+1.68953268663956E-28i</v>
      </c>
      <c r="AN657" s="223" t="str">
        <f t="shared" si="1666"/>
        <v>-6.04876392029663E-15-1.48204805721588E-28i</v>
      </c>
      <c r="AO657" s="223" t="str">
        <f t="shared" si="1667"/>
        <v>6.04876392029663E-15+1.27456342779222E-28i</v>
      </c>
      <c r="AP657" s="223" t="str">
        <f t="shared" si="1668"/>
        <v>-6.04876392029663E-15-1.06707879836854E-28i</v>
      </c>
      <c r="AQ657" s="223" t="str">
        <f t="shared" si="1669"/>
        <v>6.04876392029663E-15+1.31161659664751E-33i</v>
      </c>
      <c r="AR657" s="223" t="str">
        <f t="shared" si="1670"/>
        <v>-6.04876392029663E-15+2.07471513257703E-29i</v>
      </c>
      <c r="AS657" s="223" t="str">
        <f t="shared" si="1671"/>
        <v>6.04876392029663E-15-4.14956142681372E-29i</v>
      </c>
      <c r="AT657" s="223" t="str">
        <f t="shared" si="1672"/>
        <v>-6.04876392029663E-15-2.34458287057045E-27i</v>
      </c>
      <c r="AU657" s="223" t="str">
        <f t="shared" si="1673"/>
        <v>6.04876392029663E-15+1.03446282845971E-27i</v>
      </c>
      <c r="AV657" s="223" t="str">
        <f t="shared" si="1674"/>
        <v>-6.04876392029663E-15+1.89699108373129E-28i</v>
      </c>
      <c r="AW657" s="223" t="str">
        <f t="shared" si="1675"/>
        <v>6.04876392029663E-15-1.41386104520597E-27i</v>
      </c>
      <c r="AX657" s="223" t="str">
        <f t="shared" si="1676"/>
        <v>-6.04876392029663E-15+2.7239810873167E-27i</v>
      </c>
      <c r="AY657" s="223" t="str">
        <f t="shared" si="1677"/>
        <v>6.04876392029663E-15+2.15488245058072E-27i</v>
      </c>
      <c r="AZ657" s="223" t="str">
        <f t="shared" si="1678"/>
        <v>-6.04876392029663E-15-8.44762408469989E-28i</v>
      </c>
      <c r="BA657" s="223" t="str">
        <f t="shared" si="1679"/>
        <v>6.04876392029663E-15-3.79399528362855E-28i</v>
      </c>
      <c r="BB657" s="223" t="str">
        <f t="shared" si="1680"/>
        <v>-6.04876392029663E-15+1.6035614651957E-27i</v>
      </c>
      <c r="BC657" s="223" t="str">
        <f t="shared" si="1681"/>
        <v>6.04876392029663E-15-2.82772340202854E-27i</v>
      </c>
      <c r="BD657" s="223" t="str">
        <f t="shared" si="1682"/>
        <v>-6.04876392029663E-15-1.8792239253131E-27i</v>
      </c>
      <c r="BE657" s="223" t="str">
        <f t="shared" si="1683"/>
        <v>6.04876392029663E-15+7.41020093758155E-28i</v>
      </c>
      <c r="BF657" s="223" t="str">
        <f t="shared" si="1684"/>
        <v>-6.04876392029663E-15+5.69099948352581E-28i</v>
      </c>
      <c r="BG657" s="223" t="str">
        <f t="shared" si="1685"/>
        <v>6.04876392029663E-15-1.87921999046332E-27i</v>
      </c>
      <c r="BH657" s="223" t="str">
        <f t="shared" si="1686"/>
        <v>-6.04876392029663E-15-2.99964354743411E-27i</v>
      </c>
      <c r="BI657" s="223" t="str">
        <f t="shared" si="1687"/>
        <v>6.04876392029663E-15+1.68952350532338E-27i</v>
      </c>
      <c r="BJ657" s="223" t="str">
        <f t="shared" si="1688"/>
        <v>-6.04876392029663E-15-3.79403463212645E-28i</v>
      </c>
      <c r="BK657" s="223" t="str">
        <f t="shared" si="1689"/>
        <v>6.04876392029663E-15-7.58800368342305E-28i</v>
      </c>
      <c r="BL657" s="223" t="str">
        <f t="shared" si="1690"/>
        <v>-6.04876392029663E-15+2.06892041045304E-27i</v>
      </c>
      <c r="BM657" s="176"/>
      <c r="BN657" s="176"/>
      <c r="BO657" s="176"/>
      <c r="BP657" s="176"/>
      <c r="BQ657" s="176"/>
      <c r="BR657" s="176"/>
      <c r="BS657" s="176"/>
      <c r="BT657" s="176"/>
      <c r="BU657" s="176"/>
      <c r="BV657" s="176"/>
      <c r="BW657" s="223"/>
      <c r="BX657" s="223"/>
      <c r="BY657" s="223"/>
      <c r="BZ657" s="223"/>
      <c r="CH657" s="222">
        <f t="shared" si="1691"/>
        <v>-273.0230899253911</v>
      </c>
    </row>
    <row r="658" spans="1:86">
      <c r="A658" s="227">
        <f t="shared" ref="A658:A689" si="1693">A657+Div_Nt_input</f>
        <v>1.0312500000000004E-2</v>
      </c>
      <c r="B658" s="228">
        <v>33</v>
      </c>
      <c r="C658" s="228">
        <f t="shared" ref="C658:C689" si="1694">C657+Fline</f>
        <v>1650</v>
      </c>
      <c r="D658" s="228">
        <f t="shared" si="1692"/>
        <v>10367.255756846318</v>
      </c>
      <c r="E658" s="227" t="str">
        <f t="shared" si="1639"/>
        <v>10367.2557568463i</v>
      </c>
      <c r="F658" s="227" t="str">
        <f t="shared" ref="F658:F689" si="1695">IF(freq_ratio2&gt;1,IMPRODUCT(Kth_2/(2/rload2-Kfeed2/Gdc_ccm2),IMDIV(COMPLEX(1,Rc_2*Coutput2*microF2*miliOhm2*D658),IMSUM(1,IMPRODUCT(E658,1/omega1_2),IMPRODUCT(E658,E658,1/omega2_2),IMPRODUCT(E658,E658,E658,1/omega3_2)))),IMPRODUCT(Kth_2/(2/rload2-Kfeed2/Gdc_dcm2),(IMDIV(COMPLEX(1,Rc_2*Coutput2*microF2*miliOhm2*D658),IMSUM(1,IMDIV(E658,omegat2),IMDIV(IMPRODUCT(E658,E658),omegapole0^2*(1-2*Gdc_dcm2/(Kfeed2*rload2))))))))</f>
        <v>2.874394570397-0.383597860109979i</v>
      </c>
      <c r="G658" s="227" t="str">
        <f t="shared" ref="G658:G689" si="1696">IMPRODUCT(IMPRODUCT(-currentransferratio2*RFB_2/(Rfeedforward2),IMDIV(COMPLEX(1,(Rfeedforward2*kiliOhm2+q_Rz_Cz_2*Rzero2)*q_Rz_Cz_2*Czero2*nanoF2*D658),IMPRODUCT(COMPLEX(1,q_Rz_Cz_2*Rzero2*Czero2*nanoF2*D658),COMPLEX(1,D658/(2*PI()*F_roll2*kilihertz2))))),IMSUM(feedtype2,IMDIV(COMPLEX(1,Rvolt2*Cvolt2*nanoF2*kiliOhm2*D658),IMPRODUCT(Rupper2*kiliOhm2*(Cvolt2*nanoF2+Cforward2*picoF2),COMPLEX(1,Rvolt2*Cvolt2*Cforward2*picoF2*nanoF2*kiliOhm2*D658/(Cvolt2*nanoF2+Cforward2*picoF2)),E658))))</f>
        <v>-0.248560058081417+0.026980999918661i</v>
      </c>
      <c r="H658" s="227" t="str">
        <f t="shared" ref="H658:H686" si="1697">IF(freq_ratio2&gt;1,IMPRODUCT(I67,IMDIV((IMPRODUCT(COMPLEX(1,Rc_2*Coutput2*microF2*miliOhm2*D658),COMPLEX(1,(effectiveL2*Requiv2*Kfeed2*0.5*Metccm2)*D658/(ratio2*(Xequiv2^2+Requiv2^2)*(Kfeed2*Metccm2*0.5/ratio2-Kinput2*Gdc_ccm2))))),IMSUM(1,IMPRODUCT(E658,1/omega1_2),IMPRODUCT(E658,E658,1/omega2_2),IMPRODUCT(E658,E658,E658,1/omega3_2)))),IMPRODUCT(I67,(IMDIV(COMPLEX(1,Rc_2*Coutput2*microF2*miliOhm2*D658),IMSUM(1,IMDIV(E658,omegat2),IMDIV(IMPRODUCT(E658,E658),omegapole0^2*(1-2*Gdc_dcm2/(Kfeed2*rload2))))))))</f>
        <v>0.0216481629570872-0.00288902194262906i</v>
      </c>
      <c r="I658" s="227" t="str">
        <f t="shared" si="1640"/>
        <v>0.0127443171898313-0.000402271545937051i</v>
      </c>
      <c r="J658" s="223" t="str">
        <f>IMPRODUCT(1/Nt_input,AU625)</f>
        <v>-2.57904002245058E-13+1.46733753619844E-14i</v>
      </c>
      <c r="K658" s="246" t="str">
        <f t="shared" si="1641"/>
        <v>-3.280907727747E-15+2.90749591545057E-16i</v>
      </c>
      <c r="L658" s="222">
        <f t="shared" si="1642"/>
        <v>-289.64614660469744</v>
      </c>
      <c r="M658" s="222">
        <f t="shared" ref="M658:M689" si="1698">N658+Vinput2</f>
        <v>449.50991429835221</v>
      </c>
      <c r="N658" s="224">
        <f t="shared" ref="N658:N689" si="1699">0.5*Vinac*SIN(2*PI()*Fline*A658)</f>
        <v>-0.49008570164780951</v>
      </c>
      <c r="O658" s="223" t="str">
        <f t="shared" ref="O658:O689" si="1700">IMPRODUCT(N658,IMEXP(COMPLEX(0,-2*PI()*1*B658/Nt_input)))</f>
        <v>0.487725805040327-0.0480367989919224i</v>
      </c>
      <c r="P658" s="223" t="str">
        <f t="shared" ref="P658:P689" si="1701">IMPRODUCT(N658,IMEXP(COMPLEX(0,-2*PI()*2*B658/Nt_input)))</f>
        <v>-0.480668842312261+0.0956109773499722i</v>
      </c>
      <c r="Q658" s="223" t="str">
        <f t="shared" si="1643"/>
        <v>0.468982775872411-0.142264369729859i</v>
      </c>
      <c r="R658" s="223" t="str">
        <f t="shared" si="1644"/>
        <v>-0.452780148928843+0.187547678459639i</v>
      </c>
      <c r="S658" s="223" t="str">
        <f t="shared" si="1645"/>
        <v>0.43221700163628-0.23102480052187i</v>
      </c>
      <c r="T658" s="223" t="str">
        <f t="shared" si="1646"/>
        <v>-0.407491368344137+0.27227702746403i</v>
      </c>
      <c r="U658" s="223" t="str">
        <f t="shared" si="1647"/>
        <v>0.378841370417375-0.31090707778999i</v>
      </c>
      <c r="V658" s="223" t="str">
        <f t="shared" si="1648"/>
        <v>-0.346542922997731+0.346542922997735i</v>
      </c>
      <c r="W658" s="223" t="str">
        <f t="shared" si="1649"/>
        <v>0.310907077789986-0.378841370417378i</v>
      </c>
      <c r="X658" s="223" t="str">
        <f t="shared" si="1650"/>
        <v>-0.272277027464065+0.407491368344114i</v>
      </c>
      <c r="Y658" s="223" t="str">
        <f t="shared" si="1651"/>
        <v>0.231024800521865-0.432217001636282i</v>
      </c>
      <c r="Z658" s="223" t="str">
        <f t="shared" si="1652"/>
        <v>-0.187547678459633+0.452780148928846i</v>
      </c>
      <c r="AA658" s="223" t="str">
        <f t="shared" si="1653"/>
        <v>0.142264369729844-0.468982775872415i</v>
      </c>
      <c r="AB658" s="223" t="str">
        <f t="shared" si="1654"/>
        <v>-0.0956109773499913+0.480668842312257i</v>
      </c>
      <c r="AC658" s="223" t="str">
        <f t="shared" si="1655"/>
        <v>0.0480367989919313-0.487725805040326i</v>
      </c>
      <c r="AD658" s="223" t="str">
        <f t="shared" si="1656"/>
        <v>6.84439802088727E-15+0.49008570164781i</v>
      </c>
      <c r="AE658" s="223" t="str">
        <f t="shared" si="1657"/>
        <v>-0.0480367989919415-0.487725805040325i</v>
      </c>
      <c r="AF658" s="223" t="str">
        <f t="shared" si="1658"/>
        <v>0.0956109773499536+0.480668842312264i</v>
      </c>
      <c r="AG658" s="223" t="str">
        <f t="shared" si="1659"/>
        <v>-0.142264369729857-0.468982775872411i</v>
      </c>
      <c r="AH658" s="223" t="str">
        <f t="shared" si="1660"/>
        <v>0.187547678459646+0.45278014892884i</v>
      </c>
      <c r="AI658" s="223" t="str">
        <f t="shared" si="1661"/>
        <v>-0.231024800521877-0.432217001636276i</v>
      </c>
      <c r="AJ658" s="223" t="str">
        <f t="shared" si="1662"/>
        <v>0.272277027464033+0.407491368344136i</v>
      </c>
      <c r="AK658" s="223" t="str">
        <f t="shared" si="1663"/>
        <v>-0.310907077789994-0.378841370417372i</v>
      </c>
      <c r="AL658" s="223" t="str">
        <f t="shared" si="1664"/>
        <v>0.346542922997739+0.346542922997727i</v>
      </c>
      <c r="AM658" s="223" t="str">
        <f t="shared" si="1665"/>
        <v>-0.378841370417382-0.310907077789981i</v>
      </c>
      <c r="AN658" s="223" t="str">
        <f t="shared" si="1666"/>
        <v>0.407491368344118+0.272277027464059i</v>
      </c>
      <c r="AO658" s="223" t="str">
        <f t="shared" si="1667"/>
        <v>-0.432217001636284-0.231024800521862i</v>
      </c>
      <c r="AP658" s="223" t="str">
        <f t="shared" si="1668"/>
        <v>0.452780148928847+0.18754767845963i</v>
      </c>
      <c r="AQ658" s="223" t="str">
        <f t="shared" si="1669"/>
        <v>-0.468982775872416-0.142264369729841i</v>
      </c>
      <c r="AR658" s="223" t="str">
        <f t="shared" si="1670"/>
        <v>0.480668842312258+0.0956109773499849i</v>
      </c>
      <c r="AS658" s="223" t="str">
        <f t="shared" si="1671"/>
        <v>-0.487725805040341-0.048036798991779i</v>
      </c>
      <c r="AT658" s="223" t="str">
        <f t="shared" si="1672"/>
        <v>0.49008570164781+8.38147178158334E-14i</v>
      </c>
      <c r="AU658" s="223" t="str">
        <f t="shared" si="1673"/>
        <v>-0.48772580504031+0.0480367989920973i</v>
      </c>
      <c r="AV658" s="223" t="str">
        <f t="shared" si="1674"/>
        <v>0.480668842312273-0.0956109773499089i</v>
      </c>
      <c r="AW658" s="223" t="str">
        <f t="shared" si="1675"/>
        <v>-0.468982775872354+0.142264369730047i</v>
      </c>
      <c r="AX658" s="223" t="str">
        <f t="shared" si="1676"/>
        <v>0.452780148928858-0.187547678459604i</v>
      </c>
      <c r="AY658" s="223" t="str">
        <f t="shared" si="1677"/>
        <v>-0.432217001636182+0.231024800522052i</v>
      </c>
      <c r="AZ658" s="223" t="str">
        <f t="shared" si="1678"/>
        <v>0.40749136834413-0.272277027464042i</v>
      </c>
      <c r="BA658" s="223" t="str">
        <f t="shared" si="1679"/>
        <v>-0.378841370417524+0.310907077789809i</v>
      </c>
      <c r="BB658" s="223" t="str">
        <f t="shared" si="1680"/>
        <v>0.34654292299772-0.346542922997747i</v>
      </c>
      <c r="BC658" s="223" t="str">
        <f t="shared" si="1681"/>
        <v>-0.310907077790167+0.37884137041723i</v>
      </c>
      <c r="BD658" s="223" t="str">
        <f t="shared" si="1682"/>
        <v>0.27227702746401-0.407491368344151i</v>
      </c>
      <c r="BE658" s="223" t="str">
        <f t="shared" si="1683"/>
        <v>-0.231024800522025+0.432217001636197i</v>
      </c>
      <c r="BF658" s="223" t="str">
        <f t="shared" si="1684"/>
        <v>0.187547678459582-0.452780148928867i</v>
      </c>
      <c r="BG658" s="223" t="str">
        <f t="shared" si="1685"/>
        <v>-0.142264369730017+0.468982775872363i</v>
      </c>
      <c r="BH658" s="223" t="str">
        <f t="shared" si="1686"/>
        <v>0.0956109773498859-0.480668842312278i</v>
      </c>
      <c r="BI658" s="223" t="str">
        <f t="shared" si="1687"/>
        <v>-0.0480367989920598+0.487725805040314i</v>
      </c>
      <c r="BJ658" s="223" t="str">
        <f t="shared" si="1688"/>
        <v>-1.14554439568212E-13-0.49008570164781i</v>
      </c>
      <c r="BK658" s="223" t="str">
        <f t="shared" si="1689"/>
        <v>0.0480367989918026+0.487725805040339i</v>
      </c>
      <c r="BL658" s="223" t="str">
        <f t="shared" si="1690"/>
        <v>-0.0956109773501104-0.480668842312233i</v>
      </c>
      <c r="BM658" s="176"/>
      <c r="BN658" s="176"/>
      <c r="BO658" s="176"/>
      <c r="BP658" s="176"/>
      <c r="BQ658" s="176"/>
      <c r="BR658" s="176"/>
      <c r="BS658" s="176"/>
      <c r="BT658" s="176"/>
      <c r="BU658" s="176"/>
      <c r="BV658" s="176"/>
      <c r="BW658" s="223"/>
      <c r="BX658" s="223"/>
      <c r="BY658" s="223"/>
      <c r="BZ658" s="223"/>
      <c r="CH658" s="222">
        <f t="shared" si="1691"/>
        <v>-251.75680291873556</v>
      </c>
    </row>
    <row r="659" spans="1:86">
      <c r="A659" s="227">
        <f t="shared" si="1693"/>
        <v>1.0625000000000004E-2</v>
      </c>
      <c r="B659" s="228">
        <v>34</v>
      </c>
      <c r="C659" s="228">
        <f t="shared" si="1694"/>
        <v>1700</v>
      </c>
      <c r="D659" s="228">
        <f t="shared" si="1692"/>
        <v>10681.415022205296</v>
      </c>
      <c r="E659" s="227" t="str">
        <f t="shared" si="1639"/>
        <v>10681.4150222053i</v>
      </c>
      <c r="F659" s="227" t="str">
        <f t="shared" si="1695"/>
        <v>2.87242728861959-0.376666765209244i</v>
      </c>
      <c r="G659" s="227" t="str">
        <f t="shared" si="1696"/>
        <v>-0.248537894521992+0.0268393830343472i</v>
      </c>
      <c r="H659" s="227" t="str">
        <f t="shared" si="1697"/>
        <v>0.0216333466069109-0.00283682122063096i</v>
      </c>
      <c r="I659" s="227" t="str">
        <f t="shared" si="1640"/>
        <v>0.0127361019747968-0.000388919132863692i</v>
      </c>
      <c r="J659" s="223" t="str">
        <f>IMPRODUCT(1/Nt_input,AV625)</f>
        <v>5.96423342029244E-14+6.50881258612567E-14i</v>
      </c>
      <c r="K659" s="246" t="str">
        <f t="shared" si="1641"/>
        <v>7.84924867893039E-16+8.05772963417206E-16i</v>
      </c>
      <c r="L659" s="222">
        <f t="shared" si="1642"/>
        <v>-298.97780023624739</v>
      </c>
      <c r="M659" s="222">
        <f t="shared" si="1698"/>
        <v>449.02454838991935</v>
      </c>
      <c r="N659" s="224">
        <f t="shared" si="1699"/>
        <v>-0.97545161008064829</v>
      </c>
      <c r="O659" s="223" t="str">
        <f t="shared" si="1700"/>
        <v>0.956708580912731-0.190301168721789i</v>
      </c>
      <c r="P659" s="223" t="str">
        <f t="shared" si="1701"/>
        <v>-0.901199777508692+0.373289170251715i</v>
      </c>
      <c r="Q659" s="223" t="str">
        <f t="shared" si="1643"/>
        <v>0.811058372053631-0.54193187831188i</v>
      </c>
      <c r="R659" s="223" t="str">
        <f t="shared" si="1644"/>
        <v>-0.689748448207377+0.689748448207348i</v>
      </c>
      <c r="S659" s="223" t="str">
        <f t="shared" si="1645"/>
        <v>0.541931878311832-0.811058372053664i</v>
      </c>
      <c r="T659" s="223" t="str">
        <f t="shared" si="1646"/>
        <v>-0.373289170251745+0.901199777508679i</v>
      </c>
      <c r="U659" s="223" t="str">
        <f t="shared" si="1647"/>
        <v>0.190301168721772-0.956708580912734i</v>
      </c>
      <c r="V659" s="223" t="str">
        <f t="shared" si="1648"/>
        <v>-4.08690652766163E-14+0.975451610080648i</v>
      </c>
      <c r="W659" s="223" t="str">
        <f t="shared" si="1649"/>
        <v>-0.190301168721788-0.956708580912731i</v>
      </c>
      <c r="X659" s="223" t="str">
        <f t="shared" si="1650"/>
        <v>0.37328917025176+0.901199777508673i</v>
      </c>
      <c r="Y659" s="223" t="str">
        <f t="shared" si="1651"/>
        <v>-0.541931878311848-0.811058372053653i</v>
      </c>
      <c r="Z659" s="223" t="str">
        <f t="shared" si="1652"/>
        <v>0.689748448207385+0.689748448207339i</v>
      </c>
      <c r="AA659" s="223" t="str">
        <f t="shared" si="1653"/>
        <v>-0.811058372053639-0.541931878311869i</v>
      </c>
      <c r="AB659" s="223" t="str">
        <f t="shared" si="1654"/>
        <v>0.9011997775087+0.373289170251694i</v>
      </c>
      <c r="AC659" s="223" t="str">
        <f t="shared" si="1655"/>
        <v>-0.956708580912726-0.190301168721812i</v>
      </c>
      <c r="AD659" s="223" t="str">
        <f t="shared" si="1656"/>
        <v>0.975451610080648-1.52958772347292E-14i</v>
      </c>
      <c r="AE659" s="223" t="str">
        <f t="shared" si="1657"/>
        <v>-0.956708580912739+0.190301168721748i</v>
      </c>
      <c r="AF659" s="223" t="str">
        <f t="shared" si="1658"/>
        <v>0.901199777508689-0.373289170251722i</v>
      </c>
      <c r="AG659" s="223" t="str">
        <f t="shared" si="1659"/>
        <v>-0.811058372053679+0.541931878311808i</v>
      </c>
      <c r="AH659" s="223" t="str">
        <f t="shared" si="1660"/>
        <v>0.689748448207364-0.689748448207361i</v>
      </c>
      <c r="AI659" s="223" t="str">
        <f t="shared" si="1661"/>
        <v>-0.541931878311822+0.81105837205367i</v>
      </c>
      <c r="AJ659" s="223" t="str">
        <f t="shared" si="1662"/>
        <v>0.373289170251725-0.901199777508688i</v>
      </c>
      <c r="AK659" s="223" t="str">
        <f t="shared" si="1663"/>
        <v>-0.190301168721758+0.956708580912737i</v>
      </c>
      <c r="AL659" s="223" t="str">
        <f t="shared" si="1664"/>
        <v>3.25041885981701E-14-0.975451610080648i</v>
      </c>
      <c r="AM659" s="223" t="str">
        <f t="shared" si="1665"/>
        <v>0.190301168721803+0.956708580912728i</v>
      </c>
      <c r="AN659" s="223" t="str">
        <f t="shared" si="1666"/>
        <v>-0.373289170251678-0.901199777508707i</v>
      </c>
      <c r="AO659" s="223" t="str">
        <f t="shared" si="1667"/>
        <v>0.54193187831186+0.811058372053644i</v>
      </c>
      <c r="AP659" s="223" t="str">
        <f t="shared" si="1668"/>
        <v>-0.689748448207328-0.689748448207397i</v>
      </c>
      <c r="AQ659" s="223" t="str">
        <f t="shared" si="1669"/>
        <v>0.811058372053651+0.541931878311851i</v>
      </c>
      <c r="AR659" s="223" t="str">
        <f t="shared" si="1670"/>
        <v>-0.901199777508817-0.373289170251411i</v>
      </c>
      <c r="AS659" s="223" t="str">
        <f t="shared" si="1671"/>
        <v>0.956708580912768+0.190301168721601i</v>
      </c>
      <c r="AT659" s="223" t="str">
        <f t="shared" si="1672"/>
        <v>-0.975451610080648+3.05917544694582E-14i</v>
      </c>
      <c r="AU659" s="223" t="str">
        <f t="shared" si="1673"/>
        <v>0.956708580912756-0.19030116872166i</v>
      </c>
      <c r="AV659" s="223" t="str">
        <f t="shared" si="1674"/>
        <v>-0.901199777508794+0.373289170251467i</v>
      </c>
      <c r="AW659" s="223" t="str">
        <f t="shared" si="1675"/>
        <v>0.811058372053887-0.541931878311498i</v>
      </c>
      <c r="AX659" s="223" t="str">
        <f t="shared" si="1676"/>
        <v>-0.689748448207078+0.689748448207647i</v>
      </c>
      <c r="AY659" s="223" t="str">
        <f t="shared" si="1677"/>
        <v>0.541931878311648-0.811058372053787i</v>
      </c>
      <c r="AZ659" s="223" t="str">
        <f t="shared" si="1678"/>
        <v>-0.373289170251621+0.901199777508731i</v>
      </c>
      <c r="BA659" s="223" t="str">
        <f t="shared" si="1679"/>
        <v>0.190301168721852-0.956708580912718i</v>
      </c>
      <c r="BB659" s="223" t="str">
        <f t="shared" si="1680"/>
        <v>-1.97414325826798E-13+0.975451610080648i</v>
      </c>
      <c r="BC659" s="223" t="str">
        <f t="shared" si="1681"/>
        <v>-0.190301168721437-0.9567085809128i</v>
      </c>
      <c r="BD659" s="223" t="str">
        <f t="shared" si="1682"/>
        <v>0.37328917025214+0.901199777508516i</v>
      </c>
      <c r="BE659" s="223" t="str">
        <f t="shared" si="1683"/>
        <v>-0.541931878312103-0.811058372053482i</v>
      </c>
      <c r="BF659" s="223" t="str">
        <f t="shared" si="1684"/>
        <v>0.689748448207485+0.68974844820724i</v>
      </c>
      <c r="BG659" s="223" t="str">
        <f t="shared" si="1685"/>
        <v>-0.81105837205366-0.541931878311838i</v>
      </c>
      <c r="BH659" s="223" t="str">
        <f t="shared" si="1686"/>
        <v>0.901199777508638+0.373289170251845i</v>
      </c>
      <c r="BI659" s="223" t="str">
        <f t="shared" si="1687"/>
        <v>-0.956708580912673-0.190301168722075i</v>
      </c>
      <c r="BJ659" s="223" t="str">
        <f t="shared" si="1688"/>
        <v>0.975451610080648+4.53144408348188E-13i</v>
      </c>
      <c r="BK659" s="223" t="str">
        <f t="shared" si="1689"/>
        <v>-0.956708580912656+0.190301168722166i</v>
      </c>
      <c r="BL659" s="223" t="str">
        <f t="shared" si="1690"/>
        <v>0.901199777508603-0.37328917025193i</v>
      </c>
      <c r="BM659" s="176"/>
      <c r="BN659" s="176"/>
      <c r="BO659" s="176"/>
      <c r="BP659" s="176"/>
      <c r="BQ659" s="176"/>
      <c r="BR659" s="176"/>
      <c r="BS659" s="176"/>
      <c r="BT659" s="176"/>
      <c r="BU659" s="176"/>
      <c r="BV659" s="176"/>
      <c r="BW659" s="223"/>
      <c r="BX659" s="223"/>
      <c r="BY659" s="223"/>
      <c r="BZ659" s="223"/>
      <c r="CH659" s="222">
        <f t="shared" si="1691"/>
        <v>-261.08257866861049</v>
      </c>
    </row>
    <row r="660" spans="1:86">
      <c r="A660" s="227">
        <f t="shared" si="1693"/>
        <v>1.0937500000000005E-2</v>
      </c>
      <c r="B660" s="228">
        <v>35</v>
      </c>
      <c r="C660" s="228">
        <f t="shared" si="1694"/>
        <v>1750</v>
      </c>
      <c r="D660" s="228">
        <f t="shared" si="1692"/>
        <v>10995.574287564275</v>
      </c>
      <c r="E660" s="227" t="str">
        <f t="shared" si="1639"/>
        <v>10995.5742875643i</v>
      </c>
      <c r="F660" s="227" t="str">
        <f t="shared" si="1695"/>
        <v>2.87061216874356-0.370237035780062i</v>
      </c>
      <c r="G660" s="227" t="str">
        <f t="shared" si="1696"/>
        <v>-0.24851507166779+0.0267246846315083i</v>
      </c>
      <c r="H660" s="227" t="str">
        <f t="shared" si="1697"/>
        <v>0.0216196762461095-0.00278839647342109i</v>
      </c>
      <c r="I660" s="227" t="str">
        <f t="shared" si="1640"/>
        <v>0.012728613207203-0.000376139701863946i</v>
      </c>
      <c r="J660" s="223" t="str">
        <f>IMPRODUCT(1/Nt_input,AW625)</f>
        <v>6.0709223021968E-16+6.28793891954681E-15i</v>
      </c>
      <c r="K660" s="246" t="str">
        <f t="shared" si="1641"/>
        <v>1.00925856501016E-17+7.98083908869505E-17i</v>
      </c>
      <c r="L660" s="222">
        <f t="shared" si="1642"/>
        <v>-321.89012523923896</v>
      </c>
      <c r="M660" s="222">
        <f t="shared" si="1698"/>
        <v>448.54857661372768</v>
      </c>
      <c r="N660" s="224">
        <f t="shared" si="1699"/>
        <v>-1.4514233862723191</v>
      </c>
      <c r="O660" s="223" t="str">
        <f t="shared" si="1700"/>
        <v>1.38892558254901-0.421325969243644i</v>
      </c>
      <c r="P660" s="223" t="str">
        <f t="shared" si="1701"/>
        <v>-1.20681444027069+0.806367628921409i</v>
      </c>
      <c r="Q660" s="223" t="str">
        <f t="shared" si="1643"/>
        <v>0.920773248729226-1.12196544984364i</v>
      </c>
      <c r="R660" s="223" t="str">
        <f t="shared" si="1644"/>
        <v>-0.555435683273714+1.34094035958519i</v>
      </c>
      <c r="S660" s="223" t="str">
        <f t="shared" si="1645"/>
        <v>0.142264369729832-1.44443438595306i</v>
      </c>
      <c r="T660" s="223" t="str">
        <f t="shared" si="1646"/>
        <v>0.283158655809581+1.42353469288891i</v>
      </c>
      <c r="U660" s="223" t="str">
        <f t="shared" si="1647"/>
        <v>-0.684196248041769-1.28004114792602i</v>
      </c>
      <c r="V660" s="223" t="str">
        <f t="shared" si="1648"/>
        <v>1.02631131880591+1.02631131880589i</v>
      </c>
      <c r="W660" s="223" t="str">
        <f t="shared" si="1649"/>
        <v>-1.28004114792604-0.684196248041746i</v>
      </c>
      <c r="X660" s="223" t="str">
        <f t="shared" si="1650"/>
        <v>1.42353469288891+0.283158655809552i</v>
      </c>
      <c r="Y660" s="223" t="str">
        <f t="shared" si="1651"/>
        <v>-1.44443438595305+0.142264369729862i</v>
      </c>
      <c r="Z660" s="223" t="str">
        <f t="shared" si="1652"/>
        <v>1.34094035958524-0.555435683273606i</v>
      </c>
      <c r="AA660" s="223" t="str">
        <f t="shared" si="1653"/>
        <v>-1.12196544984362+0.920773248729247i</v>
      </c>
      <c r="AB660" s="223" t="str">
        <f t="shared" si="1654"/>
        <v>0.806367628921424-1.20681444027069i</v>
      </c>
      <c r="AC660" s="223" t="str">
        <f t="shared" si="1655"/>
        <v>-0.421325969243702+1.38892558254899i</v>
      </c>
      <c r="AD660" s="223" t="str">
        <f t="shared" si="1656"/>
        <v>-2.52488384913313E-14-1.45142338627232i</v>
      </c>
      <c r="AE660" s="223" t="str">
        <f t="shared" si="1657"/>
        <v>0.421325969243612+1.38892558254902i</v>
      </c>
      <c r="AF660" s="223" t="str">
        <f t="shared" si="1658"/>
        <v>-0.806367628921464-1.20681444027066i</v>
      </c>
      <c r="AG660" s="223" t="str">
        <f t="shared" si="1659"/>
        <v>1.12196544984366+0.920773248729201i</v>
      </c>
      <c r="AH660" s="223" t="str">
        <f t="shared" si="1660"/>
        <v>-1.34094035958521-0.555435683273683i</v>
      </c>
      <c r="AI660" s="223" t="str">
        <f t="shared" si="1661"/>
        <v>1.44443438595306+0.142264369729802i</v>
      </c>
      <c r="AJ660" s="223" t="str">
        <f t="shared" si="1662"/>
        <v>-1.4235346928889+0.283158655809611i</v>
      </c>
      <c r="AK660" s="223" t="str">
        <f t="shared" si="1663"/>
        <v>1.28004114792608-0.684196248041668i</v>
      </c>
      <c r="AL660" s="223" t="str">
        <f t="shared" si="1664"/>
        <v>-1.02631131880587+1.02631131880593i</v>
      </c>
      <c r="AM660" s="223" t="str">
        <f t="shared" si="1665"/>
        <v>0.68419624804172-1.28004114792605i</v>
      </c>
      <c r="AN660" s="223" t="str">
        <f t="shared" si="1666"/>
        <v>-0.283158655809668+1.42353469288889i</v>
      </c>
      <c r="AO660" s="223" t="str">
        <f t="shared" si="1667"/>
        <v>-0.142264369729888-1.44443438595305i</v>
      </c>
      <c r="AP660" s="223" t="str">
        <f t="shared" si="1668"/>
        <v>0.55543568327363+1.34094035958523i</v>
      </c>
      <c r="AQ660" s="223" t="str">
        <f t="shared" si="1669"/>
        <v>-0.920773248729266-1.1219654498436i</v>
      </c>
      <c r="AR660" s="223" t="str">
        <f t="shared" si="1670"/>
        <v>1.20681444027062+0.806367628921522i</v>
      </c>
      <c r="AS660" s="223" t="str">
        <f t="shared" si="1671"/>
        <v>-1.38892558254904-0.42132596924354i</v>
      </c>
      <c r="AT660" s="223" t="str">
        <f t="shared" si="1672"/>
        <v>1.45142338627232-3.39261213198536E-13i</v>
      </c>
      <c r="AU660" s="223" t="str">
        <f t="shared" si="1673"/>
        <v>-1.38892558254885+0.421325969244189i</v>
      </c>
      <c r="AV660" s="223" t="str">
        <f t="shared" si="1674"/>
        <v>1.20681444027105-0.806367628920885i</v>
      </c>
      <c r="AW660" s="223" t="str">
        <f t="shared" si="1675"/>
        <v>-0.920773248729523+1.12196544984339i</v>
      </c>
      <c r="AX660" s="223" t="str">
        <f t="shared" si="1676"/>
        <v>0.555435683273802-1.34094035958516i</v>
      </c>
      <c r="AY660" s="223" t="str">
        <f t="shared" si="1677"/>
        <v>-0.142264369729787+1.44443438595306i</v>
      </c>
      <c r="AZ660" s="223" t="str">
        <f t="shared" si="1678"/>
        <v>-0.283158655809929-1.42353469288884i</v>
      </c>
      <c r="BA660" s="223" t="str">
        <f t="shared" si="1679"/>
        <v>0.684196248042209+1.28004114792579i</v>
      </c>
      <c r="BB660" s="223" t="str">
        <f t="shared" si="1680"/>
        <v>-1.02631131880544-1.02631131880635i</v>
      </c>
      <c r="BC660" s="223" t="str">
        <f t="shared" si="1681"/>
        <v>1.28004114792586+0.68419624804207i</v>
      </c>
      <c r="BD660" s="223" t="str">
        <f t="shared" si="1682"/>
        <v>-1.42353469288887-0.283158655809776i</v>
      </c>
      <c r="BE660" s="223" t="str">
        <f t="shared" si="1683"/>
        <v>1.44443438595305-0.142264369729923i</v>
      </c>
      <c r="BF660" s="223" t="str">
        <f t="shared" si="1684"/>
        <v>-1.3409403595851+0.555435683273929i</v>
      </c>
      <c r="BG660" s="223" t="str">
        <f t="shared" si="1685"/>
        <v>1.1219654498433-0.920773248729629i</v>
      </c>
      <c r="BH660" s="223" t="str">
        <f t="shared" si="1686"/>
        <v>-0.806367628921972+1.20681444027032i</v>
      </c>
      <c r="BI660" s="223" t="str">
        <f t="shared" si="1687"/>
        <v>0.421325969244058-1.38892558254889i</v>
      </c>
      <c r="BJ660" s="223" t="str">
        <f t="shared" si="1688"/>
        <v>-2.02704037305599E-13+1.45142338627232i</v>
      </c>
      <c r="BK660" s="223" t="str">
        <f t="shared" si="1689"/>
        <v>-0.42132596924367-1.388925582549i</v>
      </c>
      <c r="BL660" s="223" t="str">
        <f t="shared" si="1690"/>
        <v>0.806367628921636+1.20681444027054i</v>
      </c>
      <c r="BM660" s="176"/>
      <c r="BN660" s="176"/>
      <c r="BO660" s="176"/>
      <c r="BP660" s="176"/>
      <c r="BQ660" s="176"/>
      <c r="BR660" s="176"/>
      <c r="BS660" s="176"/>
      <c r="BT660" s="176"/>
      <c r="BU660" s="176"/>
      <c r="BV660" s="176"/>
      <c r="BW660" s="223"/>
      <c r="BX660" s="223"/>
      <c r="BY660" s="223"/>
      <c r="BZ660" s="223"/>
      <c r="CH660" s="222">
        <f t="shared" si="1691"/>
        <v>-283.98953782960638</v>
      </c>
    </row>
    <row r="661" spans="1:86">
      <c r="A661" s="227">
        <f t="shared" si="1693"/>
        <v>1.1250000000000005E-2</v>
      </c>
      <c r="B661" s="228">
        <v>36</v>
      </c>
      <c r="C661" s="228">
        <f t="shared" si="1694"/>
        <v>1800</v>
      </c>
      <c r="D661" s="228">
        <f t="shared" si="1692"/>
        <v>11309.733552923255</v>
      </c>
      <c r="E661" s="227" t="str">
        <f t="shared" si="1639"/>
        <v>11309.7335529233i</v>
      </c>
      <c r="F661" s="227" t="str">
        <f t="shared" si="1695"/>
        <v>2.86893245845071-0.364268452432832i</v>
      </c>
      <c r="G661" s="227" t="str">
        <f t="shared" si="1696"/>
        <v>-0.248491589721791+0.0266346547515427i</v>
      </c>
      <c r="H661" s="227" t="str">
        <f t="shared" si="1697"/>
        <v>0.0216070257065786-0.00274344479342054i</v>
      </c>
      <c r="I661" s="227" t="str">
        <f t="shared" si="1640"/>
        <v>0.0127217753050015-0.000363896807456858i</v>
      </c>
      <c r="J661" s="223" t="str">
        <f>IMPRODUCT(1/Nt_input,AX625)</f>
        <v>6.30085651080573E-14-3.43522953138997E-14i</v>
      </c>
      <c r="K661" s="246" t="str">
        <f t="shared" si="1641"/>
        <v>7.89080117001719E-16-4.59950797879748E-16i</v>
      </c>
      <c r="L661" s="222">
        <f t="shared" si="1642"/>
        <v>-300.78728686056076</v>
      </c>
      <c r="M661" s="222">
        <f t="shared" si="1698"/>
        <v>448.08658283817454</v>
      </c>
      <c r="N661" s="224">
        <f t="shared" si="1699"/>
        <v>-1.9134171618254565</v>
      </c>
      <c r="O661" s="223" t="str">
        <f t="shared" si="1700"/>
        <v>1.76776695296637-0.732233047033638i</v>
      </c>
      <c r="P661" s="223" t="str">
        <f t="shared" si="1701"/>
        <v>-1.3529902503655+1.35299025036549i</v>
      </c>
      <c r="Q661" s="223" t="str">
        <f t="shared" si="1643"/>
        <v>0.73223304703355-1.76776695296641i</v>
      </c>
      <c r="R661" s="223" t="str">
        <f t="shared" si="1644"/>
        <v>5.67265992188532E-14+1.91341716182546i</v>
      </c>
      <c r="S661" s="223" t="str">
        <f t="shared" si="1645"/>
        <v>-0.732233047033659-1.76776695296636i</v>
      </c>
      <c r="T661" s="223" t="str">
        <f t="shared" si="1646"/>
        <v>1.35299025036549+1.3529902503655i</v>
      </c>
      <c r="U661" s="223" t="str">
        <f t="shared" si="1647"/>
        <v>-1.76776695296636-0.732233047033671i</v>
      </c>
      <c r="V661" s="223" t="str">
        <f t="shared" si="1648"/>
        <v>1.91341716182546+7.68858546362238E-14i</v>
      </c>
      <c r="W661" s="223" t="str">
        <f t="shared" si="1649"/>
        <v>-1.76776695296634+0.732233047033711i</v>
      </c>
      <c r="X661" s="223" t="str">
        <f t="shared" si="1650"/>
        <v>1.35299025036546-1.35299025036554i</v>
      </c>
      <c r="Y661" s="223" t="str">
        <f t="shared" si="1651"/>
        <v>-0.732233047033619+1.76776695296638i</v>
      </c>
      <c r="Z661" s="223" t="str">
        <f t="shared" si="1652"/>
        <v>2.01592554173706E-14-1.91341716182546i</v>
      </c>
      <c r="AA661" s="223" t="str">
        <f t="shared" si="1653"/>
        <v>0.732233047033594+1.76776695296639i</v>
      </c>
      <c r="AB661" s="223" t="str">
        <f t="shared" si="1654"/>
        <v>-1.35299025036544-1.35299025036555i</v>
      </c>
      <c r="AC661" s="223" t="str">
        <f t="shared" si="1655"/>
        <v>1.7677669529664+0.732233047033566i</v>
      </c>
      <c r="AD661" s="223" t="str">
        <f t="shared" si="1656"/>
        <v>-1.91341716182546+3.65673438014826E-14i</v>
      </c>
      <c r="AE661" s="223" t="str">
        <f t="shared" si="1657"/>
        <v>1.76776695296637-0.732233047033646i</v>
      </c>
      <c r="AF661" s="223" t="str">
        <f t="shared" si="1658"/>
        <v>-1.35299025036551+1.35299025036548i</v>
      </c>
      <c r="AG661" s="223" t="str">
        <f t="shared" si="1659"/>
        <v>0.73223304703369-1.76776695296635i</v>
      </c>
      <c r="AH661" s="223" t="str">
        <f t="shared" si="1660"/>
        <v>-8.34494634054565E-14+1.91341716182546i</v>
      </c>
      <c r="AI661" s="223" t="str">
        <f t="shared" si="1661"/>
        <v>-0.732233047033686-1.76776695296635i</v>
      </c>
      <c r="AJ661" s="223" t="str">
        <f t="shared" si="1662"/>
        <v>1.35299025036552+1.35299025036547i</v>
      </c>
      <c r="AK661" s="223" t="str">
        <f t="shared" si="1663"/>
        <v>-1.76776695296638-0.732233047033625i</v>
      </c>
      <c r="AL661" s="223" t="str">
        <f t="shared" si="1664"/>
        <v>1.91341716182546+4.03185108347412E-14i</v>
      </c>
      <c r="AM661" s="223" t="str">
        <f t="shared" si="1665"/>
        <v>-1.7677669529664+0.732233047033575i</v>
      </c>
      <c r="AN661" s="223" t="str">
        <f t="shared" si="1666"/>
        <v>1.35299025036556-1.35299025036544i</v>
      </c>
      <c r="AO661" s="223" t="str">
        <f t="shared" si="1667"/>
        <v>-0.732233047033585+1.7677669529664i</v>
      </c>
      <c r="AP661" s="223" t="str">
        <f t="shared" si="1668"/>
        <v>-3.00037350322499E-14-1.91341716182546i</v>
      </c>
      <c r="AQ661" s="223" t="str">
        <f t="shared" si="1669"/>
        <v>0.732233047033615+1.76776695296638i</v>
      </c>
      <c r="AR661" s="223" t="str">
        <f t="shared" si="1670"/>
        <v>-1.35299025036614-1.35299025036486i</v>
      </c>
      <c r="AS661" s="223" t="str">
        <f t="shared" si="1671"/>
        <v>1.76776695296635+0.732233047033696i</v>
      </c>
      <c r="AT661" s="223" t="str">
        <f t="shared" si="1672"/>
        <v>-1.91341716182546+8.61682193194961E-13i</v>
      </c>
      <c r="AU661" s="223" t="str">
        <f t="shared" si="1673"/>
        <v>1.76776695296643-0.732233047033504i</v>
      </c>
      <c r="AV661" s="223" t="str">
        <f t="shared" si="1674"/>
        <v>-1.35299025036494+1.35299025036606i</v>
      </c>
      <c r="AW661" s="223" t="str">
        <f t="shared" si="1675"/>
        <v>0.732233047033832-1.76776695296629i</v>
      </c>
      <c r="AX661" s="223" t="str">
        <f t="shared" si="1676"/>
        <v>7.14474092691746E-13+1.91341716182546i</v>
      </c>
      <c r="AY661" s="223" t="str">
        <f t="shared" si="1677"/>
        <v>-0.732233047033369-1.76776695296649i</v>
      </c>
      <c r="AZ661" s="223" t="str">
        <f t="shared" si="1678"/>
        <v>1.35299025036595+1.35299025036505i</v>
      </c>
      <c r="BA661" s="223" t="str">
        <f t="shared" si="1679"/>
        <v>-1.76776695296625-0.732233047033943i</v>
      </c>
      <c r="BB661" s="223" t="str">
        <f t="shared" si="1680"/>
        <v>1.91341716182546-5.94457285484808E-13i</v>
      </c>
      <c r="BC661" s="223" t="str">
        <f t="shared" si="1681"/>
        <v>-1.76776695296654+0.732233047033233i</v>
      </c>
      <c r="BD661" s="223" t="str">
        <f t="shared" si="1682"/>
        <v>1.35299025036515-1.35299025036585i</v>
      </c>
      <c r="BE661" s="223" t="str">
        <f t="shared" si="1683"/>
        <v>-0.732233047034078+1.76776695296619i</v>
      </c>
      <c r="BF661" s="223" t="str">
        <f t="shared" si="1684"/>
        <v>-4.47249184981592E-13-1.91341716182546i</v>
      </c>
      <c r="BG661" s="223" t="str">
        <f t="shared" si="1685"/>
        <v>0.732233047033147+1.76776695296658i</v>
      </c>
      <c r="BH661" s="223" t="str">
        <f t="shared" si="1686"/>
        <v>-1.35299025036578-1.35299025036521i</v>
      </c>
      <c r="BI661" s="223" t="str">
        <f t="shared" si="1687"/>
        <v>1.76776695296614+0.732233047034214i</v>
      </c>
      <c r="BJ661" s="223" t="str">
        <f t="shared" si="1688"/>
        <v>-1.91341716182546+3.00041084478377E-13i</v>
      </c>
      <c r="BK661" s="223" t="str">
        <f t="shared" si="1689"/>
        <v>1.76776695296663-0.732233047033011i</v>
      </c>
      <c r="BL661" s="223" t="str">
        <f t="shared" si="1690"/>
        <v>-1.35299025036532+1.35299025036568i</v>
      </c>
      <c r="BM661" s="176"/>
      <c r="BN661" s="176"/>
      <c r="BO661" s="176"/>
      <c r="BP661" s="176"/>
      <c r="BQ661" s="176"/>
      <c r="BR661" s="176"/>
      <c r="BS661" s="176"/>
      <c r="BT661" s="176"/>
      <c r="BU661" s="176"/>
      <c r="BV661" s="176"/>
      <c r="BW661" s="223"/>
      <c r="BX661" s="223"/>
      <c r="BY661" s="223"/>
      <c r="BZ661" s="223"/>
      <c r="CH661" s="222">
        <f t="shared" si="1691"/>
        <v>-262.88179323191184</v>
      </c>
    </row>
    <row r="662" spans="1:86">
      <c r="A662" s="227">
        <f t="shared" si="1693"/>
        <v>1.1562500000000005E-2</v>
      </c>
      <c r="B662" s="228">
        <v>37</v>
      </c>
      <c r="C662" s="228">
        <f t="shared" si="1694"/>
        <v>1850</v>
      </c>
      <c r="D662" s="228">
        <f t="shared" si="1692"/>
        <v>11623.892818282235</v>
      </c>
      <c r="E662" s="227" t="str">
        <f t="shared" si="1639"/>
        <v>11623.8928182822i</v>
      </c>
      <c r="F662" s="227" t="str">
        <f t="shared" si="1695"/>
        <v>2.86737359884484-0.358724940787448i</v>
      </c>
      <c r="G662" s="227" t="str">
        <f t="shared" si="1696"/>
        <v>-0.248467448892812+0.0265672864857859i</v>
      </c>
      <c r="H662" s="227" t="str">
        <f t="shared" si="1697"/>
        <v>0.0215952853397122-0.0027016944906995i</v>
      </c>
      <c r="I662" s="227" t="str">
        <f t="shared" si="1640"/>
        <v>0.0127155223813545-0.000352156540978565i</v>
      </c>
      <c r="J662" s="223" t="str">
        <f>IMPRODUCT(1/Nt_input,AY625)</f>
        <v>-1.07258880867756E-13-3.06417217987855E-14i</v>
      </c>
      <c r="K662" s="246" t="str">
        <f t="shared" si="1641"/>
        <v>-1.37464338303128E-15-3.51853582860074E-16i</v>
      </c>
      <c r="L662" s="222">
        <f t="shared" si="1642"/>
        <v>-296.96060148509599</v>
      </c>
      <c r="M662" s="222">
        <f t="shared" si="1698"/>
        <v>447.64301631587</v>
      </c>
      <c r="N662" s="224">
        <f t="shared" si="1699"/>
        <v>-2.3569836841299958</v>
      </c>
      <c r="O662" s="223" t="str">
        <f t="shared" si="1700"/>
        <v>2.07867403075637-1.111074417451i</v>
      </c>
      <c r="P662" s="223" t="str">
        <f t="shared" si="1701"/>
        <v>-1.30946997461549+1.959760310047i</v>
      </c>
      <c r="Q662" s="223" t="str">
        <f t="shared" si="1643"/>
        <v>0.231024800521842-2.34563416346174i</v>
      </c>
      <c r="R662" s="223" t="str">
        <f t="shared" si="1644"/>
        <v>0.901978606271396+2.17756898423074i</v>
      </c>
      <c r="S662" s="223" t="str">
        <f t="shared" si="1645"/>
        <v>-1.82197302623792-1.49525462009534i</v>
      </c>
      <c r="T662" s="223" t="str">
        <f t="shared" si="1646"/>
        <v>2.31169490354528+0.459824705923657i</v>
      </c>
      <c r="U662" s="223" t="str">
        <f t="shared" si="1647"/>
        <v>-2.25549275800669+0.684196248041737i</v>
      </c>
      <c r="V662" s="223" t="str">
        <f t="shared" si="1648"/>
        <v>1.66663914619435-1.66663914619439i</v>
      </c>
      <c r="W662" s="223" t="str">
        <f t="shared" si="1649"/>
        <v>-0.684196248041683+2.2554927580067i</v>
      </c>
      <c r="X662" s="223" t="str">
        <f t="shared" si="1650"/>
        <v>-0.459824705923721-2.31169490354527i</v>
      </c>
      <c r="Y662" s="223" t="str">
        <f t="shared" si="1651"/>
        <v>1.49525462009539+1.82197302623788i</v>
      </c>
      <c r="Z662" s="223" t="str">
        <f t="shared" si="1652"/>
        <v>-2.17756898423077-0.901978606271335i</v>
      </c>
      <c r="AA662" s="223" t="str">
        <f t="shared" si="1653"/>
        <v>2.34563416346173-0.2310248005219i</v>
      </c>
      <c r="AB662" s="223" t="str">
        <f t="shared" si="1654"/>
        <v>-1.95976031004696+1.30946997461555i</v>
      </c>
      <c r="AC662" s="223" t="str">
        <f t="shared" si="1655"/>
        <v>1.11107441745095-2.0786740307564i</v>
      </c>
      <c r="AD662" s="223" t="str">
        <f t="shared" si="1656"/>
        <v>6.58341878903201E-14+2.35698368413i</v>
      </c>
      <c r="AE662" s="223" t="str">
        <f t="shared" si="1657"/>
        <v>-1.11107441745105-2.07867403075634i</v>
      </c>
      <c r="AF662" s="223" t="str">
        <f t="shared" si="1658"/>
        <v>1.95976031004702+1.30946997461545i</v>
      </c>
      <c r="AG662" s="223" t="str">
        <f t="shared" si="1659"/>
        <v>-2.34563416346175-0.231024800521769i</v>
      </c>
      <c r="AH662" s="223" t="str">
        <f t="shared" si="1660"/>
        <v>2.17756898423072-0.901978606271457i</v>
      </c>
      <c r="AI662" s="223" t="str">
        <f t="shared" si="1661"/>
        <v>-1.4952546200953+1.82197302623795i</v>
      </c>
      <c r="AJ662" s="223" t="str">
        <f t="shared" si="1662"/>
        <v>0.45982470592361-2.31169490354529i</v>
      </c>
      <c r="AK662" s="223" t="str">
        <f t="shared" si="1663"/>
        <v>0.684196248041777+2.25549275800668i</v>
      </c>
      <c r="AL662" s="223" t="str">
        <f t="shared" si="1664"/>
        <v>-1.66663914619444-1.6666391461943i</v>
      </c>
      <c r="AM662" s="223" t="str">
        <f t="shared" si="1665"/>
        <v>2.25549275800672+0.684196248041619i</v>
      </c>
      <c r="AN662" s="223" t="str">
        <f t="shared" si="1666"/>
        <v>-2.31169490354526+0.45982470592377i</v>
      </c>
      <c r="AO662" s="223" t="str">
        <f t="shared" si="1667"/>
        <v>1.82197302623785-1.49525462009542i</v>
      </c>
      <c r="AP662" s="223" t="str">
        <f t="shared" si="1668"/>
        <v>-0.901978606270408+2.17756898423115i</v>
      </c>
      <c r="AQ662" s="223" t="str">
        <f t="shared" si="1669"/>
        <v>-0.231024800522432-2.34563416346168i</v>
      </c>
      <c r="AR662" s="223" t="str">
        <f t="shared" si="1670"/>
        <v>1.30946997461559+1.95976031004693i</v>
      </c>
      <c r="AS662" s="223" t="str">
        <f t="shared" si="1671"/>
        <v>-2.0786740307562-1.11107441745132i</v>
      </c>
      <c r="AT662" s="223" t="str">
        <f t="shared" si="1672"/>
        <v>2.35698368413+8.39679452556274E-13i</v>
      </c>
      <c r="AU662" s="223" t="str">
        <f t="shared" si="1673"/>
        <v>-2.07867403075587+1.11107441745194i</v>
      </c>
      <c r="AV662" s="223" t="str">
        <f t="shared" si="1674"/>
        <v>1.30946997461501-1.95976031004732i</v>
      </c>
      <c r="AW662" s="223" t="str">
        <f t="shared" si="1675"/>
        <v>-0.231024800521736+2.34563416346175i</v>
      </c>
      <c r="AX662" s="223" t="str">
        <f t="shared" si="1676"/>
        <v>-0.901978606271054-2.17756898423089i</v>
      </c>
      <c r="AY662" s="223" t="str">
        <f t="shared" si="1677"/>
        <v>1.8219730262374+1.49525462009597i</v>
      </c>
      <c r="AZ662" s="223" t="str">
        <f t="shared" si="1678"/>
        <v>-2.31169490354549-0.459824705922592i</v>
      </c>
      <c r="BA662" s="223" t="str">
        <f t="shared" si="1679"/>
        <v>2.25549275800652-0.684196248042289i</v>
      </c>
      <c r="BB662" s="223" t="str">
        <f t="shared" si="1680"/>
        <v>-1.66663914619425+1.66663914619449i</v>
      </c>
      <c r="BC662" s="223" t="str">
        <f t="shared" si="1681"/>
        <v>0.684196248042036-2.2554927580066i</v>
      </c>
      <c r="BD662" s="223" t="str">
        <f t="shared" si="1682"/>
        <v>0.459824705922915+2.31169490354543i</v>
      </c>
      <c r="BE662" s="223" t="str">
        <f t="shared" si="1683"/>
        <v>-1.49525462009622-1.82197302623719i</v>
      </c>
      <c r="BF662" s="223" t="str">
        <f t="shared" si="1684"/>
        <v>2.17756898423099+0.901978606270812i</v>
      </c>
      <c r="BG662" s="223" t="str">
        <f t="shared" si="1685"/>
        <v>-2.34563416346172+0.231024800522031i</v>
      </c>
      <c r="BH662" s="223" t="str">
        <f t="shared" si="1686"/>
        <v>1.95976031004718-1.30946997461523i</v>
      </c>
      <c r="BI662" s="223" t="str">
        <f t="shared" si="1687"/>
        <v>-1.11107441745168+2.07867403075601i</v>
      </c>
      <c r="BJ662" s="223" t="str">
        <f t="shared" si="1688"/>
        <v>-1.1353556393066E-12-2.35698368413i</v>
      </c>
      <c r="BK662" s="223" t="str">
        <f t="shared" si="1689"/>
        <v>1.11107441745155+2.07867403075607i</v>
      </c>
      <c r="BL662" s="223" t="str">
        <f t="shared" si="1690"/>
        <v>-1.9597603100471-1.30946997461535i</v>
      </c>
      <c r="BM662" s="176"/>
      <c r="BN662" s="176"/>
      <c r="BO662" s="176"/>
      <c r="BP662" s="176"/>
      <c r="BQ662" s="176"/>
      <c r="BR662" s="176"/>
      <c r="BS662" s="176"/>
      <c r="BT662" s="176"/>
      <c r="BU662" s="176"/>
      <c r="BV662" s="176"/>
      <c r="BW662" s="223"/>
      <c r="BX662" s="223"/>
      <c r="BY662" s="223"/>
      <c r="BZ662" s="223"/>
      <c r="CH662" s="222">
        <f t="shared" si="1691"/>
        <v>-259.05061543913399</v>
      </c>
    </row>
    <row r="663" spans="1:86">
      <c r="A663" s="227">
        <f t="shared" si="1693"/>
        <v>1.1875000000000005E-2</v>
      </c>
      <c r="B663" s="228">
        <v>38</v>
      </c>
      <c r="C663" s="228">
        <f t="shared" si="1694"/>
        <v>1900</v>
      </c>
      <c r="D663" s="228">
        <f t="shared" si="1692"/>
        <v>11938.052083641214</v>
      </c>
      <c r="E663" s="227" t="str">
        <f t="shared" si="1639"/>
        <v>11938.0520836412i</v>
      </c>
      <c r="F663" s="227" t="str">
        <f t="shared" si="1695"/>
        <v>2.86592288957232-0.353574056148353i</v>
      </c>
      <c r="G663" s="227" t="str">
        <f t="shared" si="1696"/>
        <v>-0.248442649395498+0.026520783995387i</v>
      </c>
      <c r="H663" s="227" t="str">
        <f t="shared" si="1697"/>
        <v>0.0215843594942983-0.0026629012118683i</v>
      </c>
      <c r="I663" s="227" t="str">
        <f t="shared" si="1640"/>
        <v>0.0127097967989416-0.000340887402465105i</v>
      </c>
      <c r="J663" s="223" t="str">
        <f>IMPRODUCT(1/Nt_input,AZ625)</f>
        <v>-3.62540469108116E-14+1.28820565326038E-14i</v>
      </c>
      <c r="K663" s="246" t="str">
        <f t="shared" si="1641"/>
        <v>-4.56390238585904E-16+1.76086868762147E-16i</v>
      </c>
      <c r="L663" s="222">
        <f t="shared" si="1642"/>
        <v>-306.21059778256983</v>
      </c>
      <c r="M663" s="222">
        <f t="shared" si="1698"/>
        <v>447.22214883490199</v>
      </c>
      <c r="N663" s="224">
        <f t="shared" si="1699"/>
        <v>-2.7778511650980189</v>
      </c>
      <c r="O663" s="223" t="str">
        <f t="shared" si="1700"/>
        <v>2.30969883127822-1.54329141908728i</v>
      </c>
      <c r="P663" s="223" t="str">
        <f t="shared" si="1701"/>
        <v>-1.06303761845907+2.56639983579669i</v>
      </c>
      <c r="Q663" s="223" t="str">
        <f t="shared" si="1643"/>
        <v>-0.541931878311746-2.72447553387912i</v>
      </c>
      <c r="R663" s="223" t="str">
        <f t="shared" si="1644"/>
        <v>1.96423739596773+1.9642373959678i</v>
      </c>
      <c r="S663" s="223" t="str">
        <f t="shared" si="1645"/>
        <v>-2.7244755338791-0.541931878311841i</v>
      </c>
      <c r="T663" s="223" t="str">
        <f t="shared" si="1646"/>
        <v>2.56639983579667-1.06303761845913i</v>
      </c>
      <c r="U663" s="223" t="str">
        <f t="shared" si="1647"/>
        <v>-1.54329141908717+2.30969883127829i</v>
      </c>
      <c r="V663" s="223" t="str">
        <f t="shared" si="1648"/>
        <v>9.69877594629401E-14-2.77785116509802i</v>
      </c>
      <c r="W663" s="223" t="str">
        <f t="shared" si="1649"/>
        <v>1.54329141908724+2.30969883127825i</v>
      </c>
      <c r="X663" s="223" t="str">
        <f t="shared" si="1650"/>
        <v>-2.5663998357967-1.06303761845905i</v>
      </c>
      <c r="Y663" s="223" t="str">
        <f t="shared" si="1651"/>
        <v>2.72447553387909-0.54193187831191i</v>
      </c>
      <c r="Z663" s="223" t="str">
        <f t="shared" si="1652"/>
        <v>-1.96423739596787+1.96423739596765i</v>
      </c>
      <c r="AA663" s="223" t="str">
        <f t="shared" si="1653"/>
        <v>0.541931878311935-2.72447553387908i</v>
      </c>
      <c r="AB663" s="223" t="str">
        <f t="shared" si="1654"/>
        <v>1.06303761845903+2.56639983579671i</v>
      </c>
      <c r="AC663" s="223" t="str">
        <f t="shared" si="1655"/>
        <v>-2.30969883127823-1.54329141908727i</v>
      </c>
      <c r="AD663" s="223" t="str">
        <f t="shared" si="1656"/>
        <v>2.77785116509802-8.23539563677574E-14i</v>
      </c>
      <c r="AE663" s="223" t="str">
        <f t="shared" si="1657"/>
        <v>-2.30969883127814+1.5432914190874i</v>
      </c>
      <c r="AF663" s="223" t="str">
        <f t="shared" si="1658"/>
        <v>1.06303761845915-2.56639983579666i</v>
      </c>
      <c r="AG663" s="223" t="str">
        <f t="shared" si="1659"/>
        <v>0.541931878311827+2.7244755338791i</v>
      </c>
      <c r="AH663" s="223" t="str">
        <f t="shared" si="1660"/>
        <v>-1.96423739596779-1.96423739596773i</v>
      </c>
      <c r="AI663" s="223" t="str">
        <f t="shared" si="1661"/>
        <v>2.72447553387912+0.541931878311749i</v>
      </c>
      <c r="AJ663" s="223" t="str">
        <f t="shared" si="1662"/>
        <v>-2.56639983579675+1.06303761845894i</v>
      </c>
      <c r="AK663" s="223" t="str">
        <f t="shared" si="1663"/>
        <v>1.54329141908735-2.30969883127818i</v>
      </c>
      <c r="AL663" s="223" t="str">
        <f t="shared" si="1664"/>
        <v>-2.45027129270984E-14+2.77785116509802i</v>
      </c>
      <c r="AM663" s="223" t="str">
        <f t="shared" si="1665"/>
        <v>-1.54329141908731-2.3096988312782i</v>
      </c>
      <c r="AN663" s="223" t="str">
        <f t="shared" si="1666"/>
        <v>2.56639983579673+1.06303761845898i</v>
      </c>
      <c r="AO663" s="223" t="str">
        <f t="shared" si="1667"/>
        <v>-2.72447553387896+0.541931878312554i</v>
      </c>
      <c r="AP663" s="223" t="str">
        <f t="shared" si="1668"/>
        <v>1.96423739596701-1.96423739596851i</v>
      </c>
      <c r="AQ663" s="223" t="str">
        <f t="shared" si="1669"/>
        <v>-0.541931878310518+2.72447553387937i</v>
      </c>
      <c r="AR663" s="223" t="str">
        <f t="shared" si="1670"/>
        <v>-1.06303761845809-2.5663998357971i</v>
      </c>
      <c r="AS663" s="223" t="str">
        <f t="shared" si="1671"/>
        <v>2.30969883127782+1.54329141908788i</v>
      </c>
      <c r="AT663" s="223" t="str">
        <f t="shared" si="1672"/>
        <v>-2.77785116509802-3.87951037851762E-13i</v>
      </c>
      <c r="AU663" s="223" t="str">
        <f t="shared" si="1673"/>
        <v>2.30969883127825-1.54329141908724i</v>
      </c>
      <c r="AV663" s="223" t="str">
        <f t="shared" si="1674"/>
        <v>-1.0630376184588+2.5663998357968i</v>
      </c>
      <c r="AW663" s="223" t="str">
        <f t="shared" si="1675"/>
        <v>-0.541931878312468-2.72447553387898i</v>
      </c>
      <c r="AX663" s="223" t="str">
        <f t="shared" si="1676"/>
        <v>1.96423739596842+1.9642373959671i</v>
      </c>
      <c r="AY663" s="223" t="str">
        <f t="shared" si="1677"/>
        <v>-2.72447553387936-0.541931878310566i</v>
      </c>
      <c r="AZ663" s="223" t="str">
        <f t="shared" si="1678"/>
        <v>2.56639983579713-1.06303761845801i</v>
      </c>
      <c r="BA663" s="223" t="str">
        <f t="shared" si="1679"/>
        <v>-1.54329141908799+2.30969883127775i</v>
      </c>
      <c r="BB663" s="223" t="str">
        <f t="shared" si="1680"/>
        <v>4.75069887482785E-13-2.77785116509802i</v>
      </c>
      <c r="BC663" s="223" t="str">
        <f t="shared" si="1681"/>
        <v>1.54329141908713+2.30969883127832i</v>
      </c>
      <c r="BD663" s="223" t="str">
        <f t="shared" si="1682"/>
        <v>-2.56639983579677-1.06303761845889i</v>
      </c>
      <c r="BE663" s="223" t="str">
        <f t="shared" si="1683"/>
        <v>2.724475533879-0.541931878312343i</v>
      </c>
      <c r="BF663" s="223" t="str">
        <f t="shared" si="1684"/>
        <v>-1.96423739596719+1.96423739596833i</v>
      </c>
      <c r="BG663" s="223" t="str">
        <f t="shared" si="1685"/>
        <v>0.54193187831069-2.72447553387933i</v>
      </c>
      <c r="BH663" s="223" t="str">
        <f t="shared" si="1686"/>
        <v>1.06303761845789+2.56639983579718i</v>
      </c>
      <c r="BI663" s="223" t="str">
        <f t="shared" si="1687"/>
        <v>-2.30969883127772-1.54329141908803i</v>
      </c>
      <c r="BJ663" s="223" t="str">
        <f t="shared" si="1688"/>
        <v>2.77785116509802+6.01664376441473E-13i</v>
      </c>
      <c r="BK663" s="223" t="str">
        <f t="shared" si="1689"/>
        <v>-2.30969883127835+1.5432914190871i</v>
      </c>
      <c r="BL663" s="223" t="str">
        <f t="shared" si="1690"/>
        <v>1.063037618459-2.56639983579672i</v>
      </c>
      <c r="BM663" s="176"/>
      <c r="BN663" s="176"/>
      <c r="BO663" s="176"/>
      <c r="BP663" s="176"/>
      <c r="BQ663" s="176"/>
      <c r="BR663" s="176"/>
      <c r="BS663" s="176"/>
      <c r="BT663" s="176"/>
      <c r="BU663" s="176"/>
      <c r="BV663" s="176"/>
      <c r="BW663" s="223"/>
      <c r="BX663" s="223"/>
      <c r="BY663" s="223"/>
      <c r="BZ663" s="223"/>
      <c r="CH663" s="222">
        <f t="shared" si="1691"/>
        <v>-268.2964929330891</v>
      </c>
    </row>
    <row r="664" spans="1:86">
      <c r="A664" s="227">
        <f t="shared" si="1693"/>
        <v>1.2187500000000006E-2</v>
      </c>
      <c r="B664" s="228">
        <v>39</v>
      </c>
      <c r="C664" s="228">
        <f t="shared" si="1694"/>
        <v>1950</v>
      </c>
      <c r="D664" s="228">
        <f t="shared" si="1692"/>
        <v>12252.211349000194</v>
      </c>
      <c r="E664" s="227" t="str">
        <f t="shared" si="1639"/>
        <v>12252.2113490002i</v>
      </c>
      <c r="F664" s="227" t="str">
        <f t="shared" si="1695"/>
        <v>2.86456921195534-0.348786542384702i</v>
      </c>
      <c r="G664" s="227" t="str">
        <f t="shared" si="1696"/>
        <v>-0.248417191450334+0.0264935354512094i</v>
      </c>
      <c r="H664" s="227" t="str">
        <f t="shared" si="1697"/>
        <v>0.021574164431329-0.00262684461783554i</v>
      </c>
      <c r="I664" s="227" t="str">
        <f t="shared" si="1640"/>
        <v>0.0127045479680772-0.000330060158159161i</v>
      </c>
      <c r="J664" s="223" t="str">
        <f>IMPRODUCT(1/Nt_input,BA625)</f>
        <v>-1.75086250294061E-14-4.5775015722338E-14i</v>
      </c>
      <c r="K664" s="246" t="str">
        <f t="shared" si="1641"/>
        <v>-2.3754767547022E-16-5.75771983437576E-16i</v>
      </c>
      <c r="L664" s="222">
        <f t="shared" si="1642"/>
        <v>-304.11232891673114</v>
      </c>
      <c r="M664" s="222">
        <f t="shared" si="1698"/>
        <v>446.82803357918175</v>
      </c>
      <c r="N664" s="224">
        <f t="shared" si="1699"/>
        <v>-3.1719664208182352</v>
      </c>
      <c r="O664" s="223" t="str">
        <f t="shared" si="1700"/>
        <v>2.45196320100808-2.01227419495968i</v>
      </c>
      <c r="P664" s="223" t="str">
        <f t="shared" si="1701"/>
        <v>-0.618819950461781+3.11101797547184i</v>
      </c>
      <c r="Q664" s="223" t="str">
        <f t="shared" si="1643"/>
        <v>-1.49525462009541-2.79742463631852i</v>
      </c>
      <c r="R664" s="223" t="str">
        <f t="shared" si="1644"/>
        <v>2.930514854007+1.21385899726565i</v>
      </c>
      <c r="S664" s="223" t="str">
        <f t="shared" si="1645"/>
        <v>-3.0353826116691+0.920773248729209i</v>
      </c>
      <c r="T664" s="223" t="str">
        <f t="shared" si="1646"/>
        <v>1.76225012354424-2.6373936901545i</v>
      </c>
      <c r="U664" s="223" t="str">
        <f t="shared" si="1647"/>
        <v>0.310907077789918+3.15669253551539i</v>
      </c>
      <c r="V664" s="223" t="str">
        <f t="shared" si="1648"/>
        <v>-2.24291896585663-2.24291896585656i</v>
      </c>
      <c r="W664" s="223" t="str">
        <f t="shared" si="1649"/>
        <v>3.15669253551537+0.310907077790133i</v>
      </c>
      <c r="X664" s="223" t="str">
        <f t="shared" si="1650"/>
        <v>-2.63739369015444+1.76225012354433i</v>
      </c>
      <c r="Y664" s="223" t="str">
        <f t="shared" si="1651"/>
        <v>0.920773248729101-3.03538261166913i</v>
      </c>
      <c r="Z664" s="223" t="str">
        <f t="shared" si="1652"/>
        <v>1.21385899726547+2.93051485400708i</v>
      </c>
      <c r="AA664" s="223" t="str">
        <f t="shared" si="1653"/>
        <v>-2.79742463631856-1.49525462009532i</v>
      </c>
      <c r="AB664" s="223" t="str">
        <f t="shared" si="1654"/>
        <v>3.11101797547187-0.618819950461622i</v>
      </c>
      <c r="AC664" s="223" t="str">
        <f t="shared" si="1655"/>
        <v>-2.0122741949597+2.45196320100806i</v>
      </c>
      <c r="AD664" s="223" t="str">
        <f t="shared" si="1656"/>
        <v>-9.94783876423989E-14-3.17196642081824i</v>
      </c>
      <c r="AE664" s="223" t="str">
        <f t="shared" si="1657"/>
        <v>2.0122741949596+2.45196320100815i</v>
      </c>
      <c r="AF664" s="223" t="str">
        <f t="shared" si="1658"/>
        <v>-3.11101797547185-0.618819950461736i</v>
      </c>
      <c r="AG664" s="223" t="str">
        <f t="shared" si="1659"/>
        <v>2.79742463631863-1.4952546200952i</v>
      </c>
      <c r="AH664" s="223" t="str">
        <f t="shared" si="1660"/>
        <v>-1.21385899726555+2.93051485400704i</v>
      </c>
      <c r="AI664" s="223" t="str">
        <f t="shared" si="1661"/>
        <v>-0.920773248729292-3.03538261166907i</v>
      </c>
      <c r="AJ664" s="223" t="str">
        <f t="shared" si="1662"/>
        <v>2.63739369015439+1.76225012354441i</v>
      </c>
      <c r="AK664" s="223" t="str">
        <f t="shared" si="1663"/>
        <v>-3.15669253551538+0.310907077790017i</v>
      </c>
      <c r="AL664" s="223" t="str">
        <f t="shared" si="1664"/>
        <v>2.2429189658567-2.24291896585649i</v>
      </c>
      <c r="AM664" s="223" t="str">
        <f t="shared" si="1665"/>
        <v>-0.310907077790034+3.15669253551538i</v>
      </c>
      <c r="AN664" s="223" t="str">
        <f t="shared" si="1666"/>
        <v>-1.76225012354439-2.63739369015439i</v>
      </c>
      <c r="AO664" s="223" t="str">
        <f t="shared" si="1667"/>
        <v>3.03538261166897+0.920773248729612i</v>
      </c>
      <c r="AP664" s="223" t="str">
        <f t="shared" si="1668"/>
        <v>-2.93051485400669+1.21385899726641i</v>
      </c>
      <c r="AQ664" s="223" t="str">
        <f t="shared" si="1669"/>
        <v>1.49525462009605-2.79742463631817i</v>
      </c>
      <c r="AR664" s="223" t="str">
        <f t="shared" si="1670"/>
        <v>0.618819950462339+3.11101797547173i</v>
      </c>
      <c r="AS664" s="223" t="str">
        <f t="shared" si="1671"/>
        <v>-2.45196320100731-2.01227419496062i</v>
      </c>
      <c r="AT664" s="223" t="str">
        <f t="shared" si="1672"/>
        <v>3.17196642081824-1.98956775284798E-13i</v>
      </c>
      <c r="AU664" s="223" t="str">
        <f t="shared" si="1673"/>
        <v>-2.45196320100909+2.01227419495846i</v>
      </c>
      <c r="AV664" s="223" t="str">
        <f t="shared" si="1674"/>
        <v>0.618819950461993-3.1110179754718i</v>
      </c>
      <c r="AW664" s="223" t="str">
        <f t="shared" si="1675"/>
        <v>1.49525462009644+2.79742463631796i</v>
      </c>
      <c r="AX664" s="223" t="str">
        <f t="shared" si="1676"/>
        <v>-2.93051485400684-1.21385899726604i</v>
      </c>
      <c r="AY664" s="223" t="str">
        <f t="shared" si="1677"/>
        <v>3.03538261166886-0.920773248729993i</v>
      </c>
      <c r="AZ664" s="223" t="str">
        <f t="shared" si="1678"/>
        <v>-1.76225012354515+2.63739369015389i</v>
      </c>
      <c r="BA664" s="223" t="str">
        <f t="shared" si="1679"/>
        <v>-0.310907077790475-3.15669253551533i</v>
      </c>
      <c r="BB664" s="223" t="str">
        <f t="shared" si="1680"/>
        <v>2.24291896585567+2.24291896585752i</v>
      </c>
      <c r="BC664" s="223" t="str">
        <f t="shared" si="1681"/>
        <v>-3.15669253551539-0.310907077789935i</v>
      </c>
      <c r="BD664" s="223" t="str">
        <f t="shared" si="1682"/>
        <v>2.63739369015364-1.76225012354553i</v>
      </c>
      <c r="BE664" s="223" t="str">
        <f t="shared" si="1683"/>
        <v>-0.920773248729558+3.03538261166899i</v>
      </c>
      <c r="BF664" s="223" t="str">
        <f t="shared" si="1684"/>
        <v>-1.21385899726654-2.93051485400663i</v>
      </c>
      <c r="BG664" s="223" t="str">
        <f t="shared" si="1685"/>
        <v>2.79742463631822+1.49525462009597i</v>
      </c>
      <c r="BH664" s="223" t="str">
        <f t="shared" si="1686"/>
        <v>-3.11101797547171+0.618819950462437i</v>
      </c>
      <c r="BI664" s="223" t="str">
        <f t="shared" si="1687"/>
        <v>2.01227419496055-2.45196320100737i</v>
      </c>
      <c r="BJ664" s="223" t="str">
        <f t="shared" si="1688"/>
        <v>3.43511516894945E-13+3.17196642081824i</v>
      </c>
      <c r="BK664" s="223" t="str">
        <f t="shared" si="1689"/>
        <v>-2.01227419495857-2.451963201009i</v>
      </c>
      <c r="BL664" s="223" t="str">
        <f t="shared" si="1690"/>
        <v>3.11101797547183+0.618819950461851i</v>
      </c>
      <c r="BM664" s="176"/>
      <c r="BN664" s="176"/>
      <c r="BO664" s="176"/>
      <c r="BP664" s="176"/>
      <c r="BQ664" s="176"/>
      <c r="BR664" s="176"/>
      <c r="BS664" s="176"/>
      <c r="BT664" s="176"/>
      <c r="BU664" s="176"/>
      <c r="BV664" s="176"/>
      <c r="BW664" s="223"/>
      <c r="BX664" s="223"/>
      <c r="BY664" s="223"/>
      <c r="BZ664" s="223"/>
      <c r="CH664" s="222">
        <f t="shared" si="1691"/>
        <v>-266.19444351918685</v>
      </c>
    </row>
    <row r="665" spans="1:86">
      <c r="A665" s="227">
        <f t="shared" si="1693"/>
        <v>1.2500000000000006E-2</v>
      </c>
      <c r="B665" s="228">
        <v>40</v>
      </c>
      <c r="C665" s="228">
        <f t="shared" si="1694"/>
        <v>2000</v>
      </c>
      <c r="D665" s="228">
        <f t="shared" si="1692"/>
        <v>12566.370614359172</v>
      </c>
      <c r="E665" s="227" t="str">
        <f t="shared" si="1639"/>
        <v>12566.3706143592i</v>
      </c>
      <c r="F665" s="227" t="str">
        <f t="shared" si="1695"/>
        <v>2.86330279895862-0.344335952983344i</v>
      </c>
      <c r="G665" s="227" t="str">
        <f t="shared" si="1696"/>
        <v>-0.248391075283624+0.0264840900327477i</v>
      </c>
      <c r="H665" s="227" t="str">
        <f t="shared" si="1697"/>
        <v>0.0215646265915326-0.00259332552981333i</v>
      </c>
      <c r="I665" s="227" t="str">
        <f t="shared" si="1640"/>
        <v>0.0126997313430552-0.000319647692431942i</v>
      </c>
      <c r="J665" s="223" t="str">
        <f>IMPRODUCT(1/Nt_input,BB625)</f>
        <v>3.14999152521527E-14+1.17180570802235E-14i</v>
      </c>
      <c r="K665" s="246" t="str">
        <f t="shared" si="1641"/>
        <v>4.03786110936825E-16+1.38747301559272E-16i</v>
      </c>
      <c r="L665" s="222">
        <f t="shared" si="1642"/>
        <v>-307.3922753709146</v>
      </c>
      <c r="M665" s="222">
        <f t="shared" si="1698"/>
        <v>446.46446609406723</v>
      </c>
      <c r="N665" s="224">
        <f t="shared" si="1699"/>
        <v>-3.5355339059327449</v>
      </c>
      <c r="O665" s="223" t="str">
        <f t="shared" si="1700"/>
        <v>2.50000000000001-2.5i</v>
      </c>
      <c r="P665" s="223" t="str">
        <f t="shared" si="1701"/>
        <v>-1.05034432276353E-14+3.53553390593274i</v>
      </c>
      <c r="Q665" s="223" t="str">
        <f t="shared" si="1643"/>
        <v>-2.49999999999994-2.50000000000007i</v>
      </c>
      <c r="R665" s="223" t="str">
        <f t="shared" si="1644"/>
        <v>3.53553390593274-1.17161249908902E-13i</v>
      </c>
      <c r="S665" s="223" t="str">
        <f t="shared" si="1645"/>
        <v>-2.50000000000002+2.49999999999999i</v>
      </c>
      <c r="T665" s="223" t="str">
        <f t="shared" si="1646"/>
        <v>1.72818650964446E-13-3.53553390593274i</v>
      </c>
      <c r="U665" s="223" t="str">
        <f t="shared" si="1647"/>
        <v>2.50000000000003+2.49999999999998i</v>
      </c>
      <c r="V665" s="223" t="str">
        <f t="shared" si="1648"/>
        <v>-3.53553390593274-1.17378210927362E-13i</v>
      </c>
      <c r="W665" s="223" t="str">
        <f t="shared" si="1649"/>
        <v>2.49999999999994-2.50000000000007i</v>
      </c>
      <c r="X665" s="223" t="str">
        <f t="shared" si="1650"/>
        <v>-4.93770312208089E-14+3.53553390593274i</v>
      </c>
      <c r="Y665" s="223" t="str">
        <f t="shared" si="1651"/>
        <v>-2.50000000000011-2.4999999999999i</v>
      </c>
      <c r="Z665" s="223" t="str">
        <f t="shared" si="1652"/>
        <v>3.53553390593274-6.06340881627441E-15i</v>
      </c>
      <c r="AA665" s="223" t="str">
        <f t="shared" si="1653"/>
        <v>-2.50000000000011+2.4999999999999i</v>
      </c>
      <c r="AB665" s="223" t="str">
        <f t="shared" si="1654"/>
        <v>-6.15038488533579E-14-3.53553390593274i</v>
      </c>
      <c r="AC665" s="223" t="str">
        <f t="shared" si="1655"/>
        <v>2.49999999999994+2.50000000000007i</v>
      </c>
      <c r="AD665" s="223" t="str">
        <f t="shared" si="1656"/>
        <v>-3.53553390593274+1.16944288890441E-13i</v>
      </c>
      <c r="AE665" s="223" t="str">
        <f t="shared" si="1657"/>
        <v>2.50000000000001-2.5i</v>
      </c>
      <c r="AF665" s="223" t="str">
        <f t="shared" si="1658"/>
        <v>-1.54194502478701E-13+3.53553390593274i</v>
      </c>
      <c r="AG665" s="223" t="str">
        <f t="shared" si="1659"/>
        <v>-2.50000000000004-2.49999999999997i</v>
      </c>
      <c r="AH665" s="223" t="str">
        <f t="shared" si="1660"/>
        <v>3.53553390593274+9.87540624416181E-14i</v>
      </c>
      <c r="AI665" s="223" t="str">
        <f t="shared" si="1661"/>
        <v>-2.49999999999993+2.50000000000008i</v>
      </c>
      <c r="AJ665" s="223" t="str">
        <f t="shared" si="1662"/>
        <v>4.33136224045347E-14-3.53553390593274i</v>
      </c>
      <c r="AK665" s="223" t="str">
        <f t="shared" si="1663"/>
        <v>2.49999999999987+2.50000000000014i</v>
      </c>
      <c r="AL665" s="223" t="str">
        <f t="shared" si="1664"/>
        <v>-3.53553390593274+1.21268176325488E-14i</v>
      </c>
      <c r="AM665" s="223" t="str">
        <f t="shared" si="1665"/>
        <v>2.5000000000001-2.49999999999991i</v>
      </c>
      <c r="AN665" s="223" t="str">
        <f t="shared" si="1666"/>
        <v>-9.87534874565867E-13+3.53553390593274i</v>
      </c>
      <c r="AO665" s="223" t="str">
        <f t="shared" si="1667"/>
        <v>-2.50000000000119-2.49999999999882i</v>
      </c>
      <c r="AP665" s="223" t="str">
        <f t="shared" si="1668"/>
        <v>3.53553390593274-8.26409119197047E-13i</v>
      </c>
      <c r="AQ665" s="223" t="str">
        <f t="shared" si="1669"/>
        <v>-2.50000000000002+2.49999999999999i</v>
      </c>
      <c r="AR665" s="223" t="str">
        <f t="shared" si="1670"/>
        <v>8.76653994491701E-13-3.53553390593274i</v>
      </c>
      <c r="AS665" s="223" t="str">
        <f t="shared" si="1671"/>
        <v>2.49999999999878+2.50000000000123i</v>
      </c>
      <c r="AT665" s="223" t="str">
        <f t="shared" si="1672"/>
        <v>-3.53553390593274+9.37289999271216E-13i</v>
      </c>
      <c r="AU665" s="223" t="str">
        <f t="shared" si="1673"/>
        <v>2.49999999999991-2.5000000000001i</v>
      </c>
      <c r="AV665" s="223" t="str">
        <f t="shared" si="1674"/>
        <v>-7.15530155739651E-13+3.53553390593274i</v>
      </c>
      <c r="AW665" s="223" t="str">
        <f t="shared" si="1675"/>
        <v>-2.4999999999989-2.50000000000111i</v>
      </c>
      <c r="AX665" s="223" t="str">
        <f t="shared" si="1676"/>
        <v>3.53553390593274-1.09841383802326E-12i</v>
      </c>
      <c r="AY665" s="223" t="str">
        <f t="shared" si="1677"/>
        <v>-2.49999999999983+2.50000000000018i</v>
      </c>
      <c r="AZ665" s="223" t="str">
        <f t="shared" si="1678"/>
        <v>6.04649275665485E-13-3.53553390593274i</v>
      </c>
      <c r="BA665" s="223" t="str">
        <f t="shared" si="1679"/>
        <v>2.49999999999897+2.50000000000104i</v>
      </c>
      <c r="BB665" s="223" t="str">
        <f t="shared" si="1680"/>
        <v>-3.53553390593274+1.20929471809743E-12i</v>
      </c>
      <c r="BC665" s="223" t="str">
        <f t="shared" si="1681"/>
        <v>2.49999999999975-2.50000000000026i</v>
      </c>
      <c r="BD665" s="223" t="str">
        <f t="shared" si="1682"/>
        <v>-4.93768395591319E-13+3.53553390593274i</v>
      </c>
      <c r="BE665" s="223" t="str">
        <f t="shared" si="1683"/>
        <v>-2.49999999999905-2.50000000000096i</v>
      </c>
      <c r="BF665" s="223" t="str">
        <f t="shared" si="1684"/>
        <v>3.53553390593274-1.3201755981716E-12i</v>
      </c>
      <c r="BG665" s="223" t="str">
        <f t="shared" si="1685"/>
        <v>-2.49999999999967+2.50000000000034i</v>
      </c>
      <c r="BH665" s="223" t="str">
        <f t="shared" si="1686"/>
        <v>3.82887515517153E-13-3.53553390593274i</v>
      </c>
      <c r="BI665" s="223" t="str">
        <f t="shared" si="1687"/>
        <v>2.49999999999913+2.50000000000088i</v>
      </c>
      <c r="BJ665" s="223" t="str">
        <f t="shared" si="1688"/>
        <v>-3.53553390593274+1.43105647824576E-12i</v>
      </c>
      <c r="BK665" s="223" t="str">
        <f t="shared" si="1689"/>
        <v>2.4999999999996-2.50000000000041i</v>
      </c>
      <c r="BL665" s="223" t="str">
        <f t="shared" si="1690"/>
        <v>-2.72006635442985E-13+3.53553390593274i</v>
      </c>
      <c r="BM665" s="176"/>
      <c r="BN665" s="176"/>
      <c r="BO665" s="176"/>
      <c r="BP665" s="176"/>
      <c r="BQ665" s="176"/>
      <c r="BR665" s="176"/>
      <c r="BS665" s="176"/>
      <c r="BT665" s="176"/>
      <c r="BU665" s="176"/>
      <c r="BV665" s="176"/>
      <c r="BW665" s="223"/>
      <c r="BX665" s="223"/>
      <c r="BY665" s="223"/>
      <c r="BZ665" s="223"/>
      <c r="CH665" s="222">
        <f t="shared" si="1691"/>
        <v>-269.47091647768059</v>
      </c>
    </row>
    <row r="666" spans="1:86">
      <c r="A666" s="227">
        <f t="shared" si="1693"/>
        <v>1.2812500000000006E-2</v>
      </c>
      <c r="B666" s="228">
        <v>41</v>
      </c>
      <c r="C666" s="228">
        <f t="shared" si="1694"/>
        <v>2050</v>
      </c>
      <c r="D666" s="228">
        <f t="shared" si="1692"/>
        <v>12880.529879718151</v>
      </c>
      <c r="E666" s="227" t="str">
        <f t="shared" si="1639"/>
        <v>12880.5298797182i</v>
      </c>
      <c r="F666" s="227" t="str">
        <f t="shared" si="1695"/>
        <v>2.86211504317159-0.340198324393625i</v>
      </c>
      <c r="G666" s="227" t="str">
        <f t="shared" si="1696"/>
        <v>-0.248364301127492+0.0264911382930618i</v>
      </c>
      <c r="H666" s="227" t="str">
        <f t="shared" si="1697"/>
        <v>0.0215556811492139-0.00256216346915241i</v>
      </c>
      <c r="I666" s="227" t="str">
        <f t="shared" si="1640"/>
        <v>0.0126953075804443-0.000309624859931474i</v>
      </c>
      <c r="J666" s="223" t="str">
        <f>IMPRODUCT(1/Nt_input,BC625)</f>
        <v>2.32781933377606E-14-1.8326486161957E-14i</v>
      </c>
      <c r="K666" s="246" t="str">
        <f t="shared" si="1641"/>
        <v>2.89849488628988E-16-2.39867886046462E-16i</v>
      </c>
      <c r="L666" s="222">
        <f t="shared" si="1642"/>
        <v>-308.49092185590177</v>
      </c>
      <c r="M666" s="222">
        <f t="shared" si="1698"/>
        <v>446.13494773318632</v>
      </c>
      <c r="N666" s="224">
        <f t="shared" si="1699"/>
        <v>-3.8650522668136915</v>
      </c>
      <c r="O666" s="223" t="str">
        <f t="shared" si="1700"/>
        <v>2.45196320100809-2.98772580504032i</v>
      </c>
      <c r="P666" s="223" t="str">
        <f t="shared" si="1701"/>
        <v>0.754034291341833+3.79078637128001i</v>
      </c>
      <c r="Q666" s="223" t="str">
        <f t="shared" si="1643"/>
        <v>-3.40867178192086-1.82197302623779i</v>
      </c>
      <c r="R666" s="223" t="str">
        <f t="shared" si="1644"/>
        <v>3.57084268139551-1.47909146773477i</v>
      </c>
      <c r="S666" s="223" t="str">
        <f t="shared" si="1645"/>
        <v>-1.12196544984369+3.69862441382721i</v>
      </c>
      <c r="T666" s="223" t="str">
        <f t="shared" si="1646"/>
        <v>-2.14730798850651-3.21367350981673i</v>
      </c>
      <c r="U666" s="223" t="str">
        <f t="shared" si="1647"/>
        <v>3.84644098372275+0.378841370417203i</v>
      </c>
      <c r="V666" s="223" t="str">
        <f t="shared" si="1648"/>
        <v>-2.73300466750435+2.73300466750445i</v>
      </c>
      <c r="W666" s="223" t="str">
        <f t="shared" si="1649"/>
        <v>-0.378841370417364-3.84644098372274i</v>
      </c>
      <c r="X666" s="223" t="str">
        <f t="shared" si="1650"/>
        <v>3.2136735098166+2.1473079885067i</v>
      </c>
      <c r="Y666" s="223" t="str">
        <f t="shared" si="1651"/>
        <v>-3.69862441382728+1.12196544984346i</v>
      </c>
      <c r="Z666" s="223" t="str">
        <f t="shared" si="1652"/>
        <v>1.47909146773464-3.57084268139556i</v>
      </c>
      <c r="AA666" s="223" t="str">
        <f t="shared" si="1653"/>
        <v>1.82197302623793+3.40867178192079i</v>
      </c>
      <c r="AB666" s="223" t="str">
        <f t="shared" si="1654"/>
        <v>-3.79078637127999-0.75403429134191i</v>
      </c>
      <c r="AC666" s="223" t="str">
        <f t="shared" si="1655"/>
        <v>2.98772580504042-2.45196320100796i</v>
      </c>
      <c r="AD666" s="223" t="str">
        <f t="shared" si="1656"/>
        <v>1.34472663838376E-13+3.86505226681369i</v>
      </c>
      <c r="AE666" s="223" t="str">
        <f t="shared" si="1657"/>
        <v>-2.98772580504037-2.45196320100803i</v>
      </c>
      <c r="AF666" s="223" t="str">
        <f t="shared" si="1658"/>
        <v>3.79078637128001-0.754034291341849i</v>
      </c>
      <c r="AG666" s="223" t="str">
        <f t="shared" si="1659"/>
        <v>-1.82197302623801+3.40867178192075i</v>
      </c>
      <c r="AH666" s="223" t="str">
        <f t="shared" si="1660"/>
        <v>-1.47909146773456-3.5708426813956i</v>
      </c>
      <c r="AI666" s="223" t="str">
        <f t="shared" si="1661"/>
        <v>3.69862441382725+1.12196544984357i</v>
      </c>
      <c r="AJ666" s="223" t="str">
        <f t="shared" si="1662"/>
        <v>-3.21367350981665+2.14730798850663i</v>
      </c>
      <c r="AK666" s="223" t="str">
        <f t="shared" si="1663"/>
        <v>0.378841370417424-3.84644098372273i</v>
      </c>
      <c r="AL666" s="223" t="str">
        <f t="shared" si="1664"/>
        <v>2.73300466750427+2.73300466750453i</v>
      </c>
      <c r="AM666" s="223" t="str">
        <f t="shared" si="1665"/>
        <v>-3.84644098372276+0.378841370417115i</v>
      </c>
      <c r="AN666" s="223" t="str">
        <f t="shared" si="1666"/>
        <v>2.14730798850657-3.21367350981669i</v>
      </c>
      <c r="AO666" s="223" t="str">
        <f t="shared" si="1667"/>
        <v>1.12196544984396+3.69862441382713i</v>
      </c>
      <c r="AP666" s="223" t="str">
        <f t="shared" si="1668"/>
        <v>-3.57084268139577-1.47909146773414i</v>
      </c>
      <c r="AQ666" s="223" t="str">
        <f t="shared" si="1669"/>
        <v>3.40867178192035-1.82197302623875i</v>
      </c>
      <c r="AR666" s="223" t="str">
        <f t="shared" si="1670"/>
        <v>-0.754034291340646+3.79078637128025i</v>
      </c>
      <c r="AS666" s="223" t="str">
        <f t="shared" si="1671"/>
        <v>-2.45196320100927-2.98772580503934i</v>
      </c>
      <c r="AT666" s="223" t="str">
        <f t="shared" si="1672"/>
        <v>3.86505226681369-1.80686482212659E-12i</v>
      </c>
      <c r="AU666" s="223" t="str">
        <f t="shared" si="1673"/>
        <v>-2.45196320100941+2.98772580503924i</v>
      </c>
      <c r="AV666" s="223" t="str">
        <f t="shared" si="1674"/>
        <v>-0.754034291340473-3.79078637128028i</v>
      </c>
      <c r="AW666" s="223" t="str">
        <f t="shared" si="1675"/>
        <v>3.4086717819203+1.82197302623886i</v>
      </c>
      <c r="AX666" s="223" t="str">
        <f t="shared" si="1676"/>
        <v>-3.57084268139586+1.47909146773392i</v>
      </c>
      <c r="AY666" s="223" t="str">
        <f t="shared" si="1677"/>
        <v>1.12196544984418-3.69862441382707i</v>
      </c>
      <c r="AZ666" s="223" t="str">
        <f t="shared" si="1678"/>
        <v>2.14730798850642+3.21367350981679i</v>
      </c>
      <c r="BA666" s="223" t="str">
        <f t="shared" si="1679"/>
        <v>-3.84644098372275-0.37884137041729i</v>
      </c>
      <c r="BB666" s="223" t="str">
        <f t="shared" si="1680"/>
        <v>2.73300466750412-2.73300466750467i</v>
      </c>
      <c r="BC666" s="223" t="str">
        <f t="shared" si="1681"/>
        <v>0.378841370418069+3.84644098372267i</v>
      </c>
      <c r="BD666" s="223" t="str">
        <f t="shared" si="1682"/>
        <v>-3.21367350981722-2.14730798850577i</v>
      </c>
      <c r="BE666" s="223" t="str">
        <f t="shared" si="1683"/>
        <v>3.69862441382687-1.12196544984482i</v>
      </c>
      <c r="BF666" s="223" t="str">
        <f t="shared" si="1684"/>
        <v>-1.4790914677333+3.57084268139611i</v>
      </c>
      <c r="BG666" s="223" t="str">
        <f t="shared" si="1685"/>
        <v>-1.82197302623955-3.40867178191993i</v>
      </c>
      <c r="BH666" s="223" t="str">
        <f t="shared" si="1686"/>
        <v>3.79078637127969+0.754034291343476i</v>
      </c>
      <c r="BI666" s="223" t="str">
        <f t="shared" si="1687"/>
        <v>-2.98772580504125+2.45196320100696i</v>
      </c>
      <c r="BJ666" s="223" t="str">
        <f t="shared" si="1688"/>
        <v>1.13450150293471E-12-3.86505226681369i</v>
      </c>
      <c r="BK666" s="223" t="str">
        <f t="shared" si="1689"/>
        <v>2.98772580503981+2.45196320100871i</v>
      </c>
      <c r="BL666" s="223" t="str">
        <f t="shared" si="1690"/>
        <v>-3.79078637128011+0.754034291341358i</v>
      </c>
      <c r="BM666" s="176"/>
      <c r="BN666" s="176"/>
      <c r="BO666" s="176"/>
      <c r="BP666" s="176"/>
      <c r="BQ666" s="176"/>
      <c r="BR666" s="176"/>
      <c r="BS666" s="176"/>
      <c r="BT666" s="176"/>
      <c r="BU666" s="176"/>
      <c r="BV666" s="176"/>
      <c r="BW666" s="223"/>
      <c r="BX666" s="223"/>
      <c r="BY666" s="223"/>
      <c r="BZ666" s="223"/>
      <c r="CH666" s="222">
        <f t="shared" si="1691"/>
        <v>-270.56636890362086</v>
      </c>
    </row>
    <row r="667" spans="1:86">
      <c r="A667" s="227">
        <f t="shared" si="1693"/>
        <v>1.3125000000000006E-2</v>
      </c>
      <c r="B667" s="228">
        <v>42</v>
      </c>
      <c r="C667" s="228">
        <f t="shared" si="1694"/>
        <v>2100</v>
      </c>
      <c r="D667" s="228">
        <f t="shared" si="1692"/>
        <v>13194.689145077131</v>
      </c>
      <c r="E667" s="227" t="str">
        <f t="shared" si="1639"/>
        <v>13194.6891450771i</v>
      </c>
      <c r="F667" s="227" t="str">
        <f t="shared" si="1695"/>
        <v>2.8609983358081-0.336351893517263i</v>
      </c>
      <c r="G667" s="227" t="str">
        <f t="shared" si="1696"/>
        <v>-0.248336869219888+0.026513495328723i</v>
      </c>
      <c r="H667" s="227" t="str">
        <f t="shared" si="1697"/>
        <v>0.0215472707996992-0.00253319452965042i</v>
      </c>
      <c r="I667" s="227" t="str">
        <f t="shared" si="1640"/>
        <v>0.0126912418303102-0.00029996834170341i</v>
      </c>
      <c r="J667" s="223" t="str">
        <f>IMPRODUCT(1/Nt_input,BD625)</f>
        <v>-3.95691034734031E-14-2.94599414307763E-14i</v>
      </c>
      <c r="K667" s="246" t="str">
        <f t="shared" si="1641"/>
        <v>-5.11018110967196E-16-3.62013762653149E-16i</v>
      </c>
      <c r="L667" s="222">
        <f t="shared" si="1642"/>
        <v>-304.06499637062126</v>
      </c>
      <c r="M667" s="222">
        <f t="shared" si="1698"/>
        <v>445.84265193848728</v>
      </c>
      <c r="N667" s="224">
        <f t="shared" si="1699"/>
        <v>-4.1573480615127316</v>
      </c>
      <c r="O667" s="223" t="str">
        <f t="shared" si="1700"/>
        <v>2.30969883127823-3.45670858091272i</v>
      </c>
      <c r="P667" s="223" t="str">
        <f t="shared" si="1701"/>
        <v>1.59094822571605+3.84088878355708i</v>
      </c>
      <c r="Q667" s="223" t="str">
        <f t="shared" si="1643"/>
        <v>-4.07746578424458-0.81105837205369i</v>
      </c>
      <c r="R667" s="223" t="str">
        <f t="shared" si="1644"/>
        <v>2.93968900604844-2.93968900604836i</v>
      </c>
      <c r="S667" s="223" t="str">
        <f t="shared" si="1645"/>
        <v>0.811058372053574+4.07746578424461i</v>
      </c>
      <c r="T667" s="223" t="str">
        <f t="shared" si="1646"/>
        <v>-3.84088878355705-1.59094822571612i</v>
      </c>
      <c r="U667" s="223" t="str">
        <f t="shared" si="1647"/>
        <v>3.45670858091279-2.30969883127814i</v>
      </c>
      <c r="V667" s="223" t="str">
        <f t="shared" si="1648"/>
        <v>-1.16122041924316E-13+4.15734806151273i</v>
      </c>
      <c r="W667" s="223" t="str">
        <f t="shared" si="1649"/>
        <v>-3.45670858091265-2.30969883127834i</v>
      </c>
      <c r="X667" s="223" t="str">
        <f t="shared" si="1650"/>
        <v>3.84088878355714-1.59094822571591i</v>
      </c>
      <c r="Y667" s="223" t="str">
        <f t="shared" si="1651"/>
        <v>-0.811058372053815+4.07746578424456i</v>
      </c>
      <c r="Z667" s="223" t="str">
        <f t="shared" si="1652"/>
        <v>-2.93968900604828-2.93968900604852i</v>
      </c>
      <c r="AA667" s="223" t="str">
        <f t="shared" si="1653"/>
        <v>4.07746578424463-0.811058372053445i</v>
      </c>
      <c r="AB667" s="223" t="str">
        <f t="shared" si="1654"/>
        <v>-1.59094822571585+3.84088878355717i</v>
      </c>
      <c r="AC667" s="223" t="str">
        <f t="shared" si="1655"/>
        <v>-2.30969883127803-3.45670858091286i</v>
      </c>
      <c r="AD667" s="223" t="str">
        <f t="shared" si="1656"/>
        <v>4.15734806151273-1.81312201270156E-13i</v>
      </c>
      <c r="AE667" s="223" t="str">
        <f t="shared" si="1657"/>
        <v>-2.30969883127809+3.45670858091282i</v>
      </c>
      <c r="AF667" s="223" t="str">
        <f t="shared" si="1658"/>
        <v>-1.59094822571616-3.84088878355704i</v>
      </c>
      <c r="AG667" s="223" t="str">
        <f t="shared" si="1659"/>
        <v>4.07746578424462+0.811058372053495i</v>
      </c>
      <c r="AH667" s="223" t="str">
        <f t="shared" si="1660"/>
        <v>-2.93968900604832+2.93968900604849i</v>
      </c>
      <c r="AI667" s="223" t="str">
        <f t="shared" si="1661"/>
        <v>-0.811058372053736-4.07746578424457i</v>
      </c>
      <c r="AJ667" s="223" t="str">
        <f t="shared" si="1662"/>
        <v>3.84088878355711+1.59094822571598i</v>
      </c>
      <c r="AK667" s="223" t="str">
        <f t="shared" si="1663"/>
        <v>-3.45670858091268+2.3096988312783i</v>
      </c>
      <c r="AL667" s="223" t="str">
        <f t="shared" si="1664"/>
        <v>-6.51901593458397E-14-4.15734806151273i</v>
      </c>
      <c r="AM667" s="223" t="str">
        <f t="shared" si="1665"/>
        <v>3.45670858091252+2.30969883127853i</v>
      </c>
      <c r="AN667" s="223" t="str">
        <f t="shared" si="1666"/>
        <v>-3.84088878355661+1.5909482257172i</v>
      </c>
      <c r="AO667" s="223" t="str">
        <f t="shared" si="1667"/>
        <v>0.811058372054883-4.07746578424434i</v>
      </c>
      <c r="AP667" s="223" t="str">
        <f t="shared" si="1668"/>
        <v>2.9396890060487+2.9396890060481i</v>
      </c>
      <c r="AQ667" s="223" t="str">
        <f t="shared" si="1669"/>
        <v>-4.077465784245+0.811058372051595i</v>
      </c>
      <c r="AR667" s="223" t="str">
        <f t="shared" si="1670"/>
        <v>1.59094822571647-3.84088878355691i</v>
      </c>
      <c r="AS667" s="223" t="str">
        <f t="shared" si="1671"/>
        <v>2.30969883127923+3.45670858091205i</v>
      </c>
      <c r="AT667" s="223" t="str">
        <f t="shared" si="1672"/>
        <v>-4.15734806151273-1.29160073793484E-12i</v>
      </c>
      <c r="AU667" s="223" t="str">
        <f t="shared" si="1673"/>
        <v>2.30969883127789-3.45670858091295i</v>
      </c>
      <c r="AV667" s="223" t="str">
        <f t="shared" si="1674"/>
        <v>1.59094822571785+3.84088878355634i</v>
      </c>
      <c r="AW667" s="223" t="str">
        <f t="shared" si="1675"/>
        <v>-4.07746578424449-0.811058372054131i</v>
      </c>
      <c r="AX667" s="223" t="str">
        <f t="shared" si="1676"/>
        <v>2.93968900604764-2.93968900604916i</v>
      </c>
      <c r="AY667" s="223" t="str">
        <f t="shared" si="1677"/>
        <v>0.811058372052293+4.07746578424486i</v>
      </c>
      <c r="AZ667" s="223" t="str">
        <f t="shared" si="1678"/>
        <v>-3.8408887835572-1.59094822571576i</v>
      </c>
      <c r="BA667" s="223" t="str">
        <f t="shared" si="1679"/>
        <v>3.45670858091169-2.30969883127977i</v>
      </c>
      <c r="BB667" s="223" t="str">
        <f t="shared" si="1680"/>
        <v>-5.80610209621582E-13+4.15734806151273i</v>
      </c>
      <c r="BC667" s="223" t="str">
        <f t="shared" si="1681"/>
        <v>-3.45670858091334-2.3096988312773i</v>
      </c>
      <c r="BD667" s="223" t="str">
        <f t="shared" si="1682"/>
        <v>3.84088878355765-1.59094822571469i</v>
      </c>
      <c r="BE667" s="223" t="str">
        <f t="shared" si="1683"/>
        <v>-0.811058372053432+4.07746578424463i</v>
      </c>
      <c r="BF667" s="223" t="str">
        <f t="shared" si="1684"/>
        <v>-2.93968900604966-2.93968900604714i</v>
      </c>
      <c r="BG667" s="223" t="str">
        <f t="shared" si="1685"/>
        <v>4.07746578424472-0.811058372052992i</v>
      </c>
      <c r="BH667" s="223" t="str">
        <f t="shared" si="1686"/>
        <v>-1.59094822571511+3.84088878355747i</v>
      </c>
      <c r="BI667" s="223" t="str">
        <f t="shared" si="1687"/>
        <v>-2.30969883127693-3.45670858091359i</v>
      </c>
      <c r="BJ667" s="223" t="str">
        <f t="shared" si="1688"/>
        <v>4.15734806151273-1.30380318691679E-13i</v>
      </c>
      <c r="BK667" s="223" t="str">
        <f t="shared" si="1689"/>
        <v>-2.30969883127671+3.45670858091374i</v>
      </c>
      <c r="BL667" s="223" t="str">
        <f t="shared" si="1690"/>
        <v>-1.59094822571535-3.84088878355737i</v>
      </c>
      <c r="BM667" s="176"/>
      <c r="BN667" s="176"/>
      <c r="BO667" s="176"/>
      <c r="BP667" s="176"/>
      <c r="BQ667" s="176"/>
      <c r="BR667" s="176"/>
      <c r="BS667" s="176"/>
      <c r="BT667" s="176"/>
      <c r="BU667" s="176"/>
      <c r="BV667" s="176"/>
      <c r="BW667" s="223"/>
      <c r="BX667" s="223"/>
      <c r="BY667" s="223"/>
      <c r="BZ667" s="223"/>
      <c r="CH667" s="222">
        <f t="shared" si="1691"/>
        <v>-266.13750428745504</v>
      </c>
    </row>
    <row r="668" spans="1:86">
      <c r="A668" s="227">
        <f t="shared" si="1693"/>
        <v>1.3437500000000007E-2</v>
      </c>
      <c r="B668" s="228">
        <v>43</v>
      </c>
      <c r="C668" s="228">
        <f t="shared" si="1694"/>
        <v>2150</v>
      </c>
      <c r="D668" s="228">
        <f t="shared" si="1692"/>
        <v>13508.84841043611</v>
      </c>
      <c r="E668" s="227" t="str">
        <f t="shared" si="1639"/>
        <v>13508.8484104361i</v>
      </c>
      <c r="F668" s="227" t="str">
        <f t="shared" si="1695"/>
        <v>2.85994593113942-0.332776852600033i</v>
      </c>
      <c r="G668" s="227" t="str">
        <f t="shared" si="1696"/>
        <v>-0.248308779804562+0.026550086298142i</v>
      </c>
      <c r="H668" s="227" t="str">
        <f t="shared" si="1697"/>
        <v>0.0215393447383299-0.00250626953154769i</v>
      </c>
      <c r="I668" s="227" t="str">
        <f t="shared" si="1640"/>
        <v>0.0126875031370342-0.000290656507601964i</v>
      </c>
      <c r="J668" s="223" t="str">
        <f>IMPRODUCT(1/Nt_input,BE625)</f>
        <v>2.37808294649248E-14+2.49678749897342E-14i</v>
      </c>
      <c r="K668" s="246" t="str">
        <f t="shared" si="1641"/>
        <v>3.08976423784267E-16+3.09867939417177E-16i</v>
      </c>
      <c r="L668" s="222">
        <f t="shared" si="1642"/>
        <v>-307.17866215372328</v>
      </c>
      <c r="M668" s="222">
        <f t="shared" si="1698"/>
        <v>445.59039367825824</v>
      </c>
      <c r="N668" s="224">
        <f t="shared" si="1699"/>
        <v>-4.4096063217417809</v>
      </c>
      <c r="O668" s="223" t="str">
        <f t="shared" si="1700"/>
        <v>2.07867403075638-3.888925582549i</v>
      </c>
      <c r="P668" s="223" t="str">
        <f t="shared" si="1701"/>
        <v>2.4498460116948+3.66645365874549i</v>
      </c>
      <c r="Q668" s="223" t="str">
        <f t="shared" si="1643"/>
        <v>-4.38837286203456+0.432217001636481i</v>
      </c>
      <c r="R668" s="223" t="str">
        <f t="shared" si="1644"/>
        <v>1.68748328258311-4.07394502708954i</v>
      </c>
      <c r="S668" s="223" t="str">
        <f t="shared" si="1645"/>
        <v>2.79742463631846+3.40867178192087i</v>
      </c>
      <c r="T668" s="223" t="str">
        <f t="shared" si="1646"/>
        <v>-4.32487697273738+0.860271517272923i</v>
      </c>
      <c r="U668" s="223" t="str">
        <f t="shared" si="1647"/>
        <v>1.28004114792601-4.21973015397446i</v>
      </c>
      <c r="V668" s="223" t="str">
        <f t="shared" si="1648"/>
        <v>3.11806253246676+3.1180625324666i</v>
      </c>
      <c r="W668" s="223" t="str">
        <f t="shared" si="1649"/>
        <v>-4.2197301539744+1.2800411479262i</v>
      </c>
      <c r="X668" s="223" t="str">
        <f t="shared" si="1650"/>
        <v>0.860271517273156-4.32487697273733i</v>
      </c>
      <c r="Y668" s="223" t="str">
        <f t="shared" si="1651"/>
        <v>3.40867178192073+2.79742463631864i</v>
      </c>
      <c r="Z668" s="223" t="str">
        <f t="shared" si="1652"/>
        <v>-4.07394502708964+1.68748328258287i</v>
      </c>
      <c r="AA668" s="223" t="str">
        <f t="shared" si="1653"/>
        <v>0.432217001636282-4.38837286203459i</v>
      </c>
      <c r="AB668" s="223" t="str">
        <f t="shared" si="1654"/>
        <v>3.66645365874553+2.44984601169473i</v>
      </c>
      <c r="AC668" s="223" t="str">
        <f t="shared" si="1655"/>
        <v>-3.88892558254895+2.07867403075647i</v>
      </c>
      <c r="AD668" s="223" t="str">
        <f t="shared" si="1656"/>
        <v>-2.31208856709896E-13-4.40960632174178i</v>
      </c>
      <c r="AE668" s="223" t="str">
        <f t="shared" si="1657"/>
        <v>3.88892558254892+2.07867403075654i</v>
      </c>
      <c r="AF668" s="223" t="str">
        <f t="shared" si="1658"/>
        <v>-3.66645365874556+2.44984601169469i</v>
      </c>
      <c r="AG668" s="223" t="str">
        <f t="shared" si="1659"/>
        <v>-0.432217001636243-4.38837286203459i</v>
      </c>
      <c r="AH668" s="223" t="str">
        <f t="shared" si="1660"/>
        <v>4.07394502708963+1.68748328258291i</v>
      </c>
      <c r="AI668" s="223" t="str">
        <f t="shared" si="1661"/>
        <v>-3.40867178192073+2.79742463631863i</v>
      </c>
      <c r="AJ668" s="223" t="str">
        <f t="shared" si="1662"/>
        <v>-0.86027151727272-4.32487697273742i</v>
      </c>
      <c r="AK668" s="223" t="str">
        <f t="shared" si="1663"/>
        <v>4.21973015397438+1.28004114792627i</v>
      </c>
      <c r="AL668" s="223" t="str">
        <f t="shared" si="1664"/>
        <v>-3.11806253246617+3.11806253246719i</v>
      </c>
      <c r="AM668" s="223" t="str">
        <f t="shared" si="1665"/>
        <v>-1.28004114792555-4.2197301539746i</v>
      </c>
      <c r="AN668" s="223" t="str">
        <f t="shared" si="1666"/>
        <v>4.32487697273703+0.860271517274682i</v>
      </c>
      <c r="AO668" s="223" t="str">
        <f t="shared" si="1667"/>
        <v>-2.79742463631746+3.40867178192169i</v>
      </c>
      <c r="AP668" s="223" t="str">
        <f t="shared" si="1668"/>
        <v>-1.68748328258309-4.07394502708955i</v>
      </c>
      <c r="AQ668" s="223" t="str">
        <f t="shared" si="1669"/>
        <v>4.38837286203447+0.432217001637424i</v>
      </c>
      <c r="AR668" s="223" t="str">
        <f t="shared" si="1670"/>
        <v>-2.44984601169313+3.6664536587466i</v>
      </c>
      <c r="AS668" s="223" t="str">
        <f t="shared" si="1671"/>
        <v>-2.07867403075704-3.88892558254865i</v>
      </c>
      <c r="AT668" s="223" t="str">
        <f t="shared" si="1672"/>
        <v>4.40960632174178+5.40210683212349E-13i</v>
      </c>
      <c r="AU668" s="223" t="str">
        <f t="shared" si="1673"/>
        <v>-2.07867403075788+3.8889255825482i</v>
      </c>
      <c r="AV668" s="223" t="str">
        <f t="shared" si="1674"/>
        <v>-2.44984601169593-3.66645365874473i</v>
      </c>
      <c r="AW668" s="223" t="str">
        <f t="shared" si="1675"/>
        <v>4.38837286203457-0.432217001636473i</v>
      </c>
      <c r="AX668" s="223" t="str">
        <f t="shared" si="1676"/>
        <v>-1.68748328258397+4.07394502708918i</v>
      </c>
      <c r="AY668" s="223" t="str">
        <f t="shared" si="1677"/>
        <v>-2.79742463632017-3.40867178191947i</v>
      </c>
      <c r="AZ668" s="223" t="str">
        <f t="shared" si="1678"/>
        <v>4.32487697273721-0.860271517273743i</v>
      </c>
      <c r="BA668" s="223" t="str">
        <f t="shared" si="1679"/>
        <v>-1.28004114792653+4.21973015397431i</v>
      </c>
      <c r="BB668" s="223" t="str">
        <f t="shared" si="1680"/>
        <v>-3.11806253246549-3.11806253246787i</v>
      </c>
      <c r="BC668" s="223" t="str">
        <f t="shared" si="1681"/>
        <v>4.21973015397404-1.2800411479274i</v>
      </c>
      <c r="BD668" s="223" t="str">
        <f t="shared" si="1682"/>
        <v>-0.860271517272733+4.32487697273742i</v>
      </c>
      <c r="BE668" s="223" t="str">
        <f t="shared" si="1683"/>
        <v>-3.40867178192013-2.79742463631937i</v>
      </c>
      <c r="BF668" s="223" t="str">
        <f t="shared" si="1684"/>
        <v>4.07394502709052-1.68748328258075i</v>
      </c>
      <c r="BG668" s="223" t="str">
        <f t="shared" si="1685"/>
        <v>-0.432217001635447+4.38837286203467i</v>
      </c>
      <c r="BH668" s="223" t="str">
        <f t="shared" si="1686"/>
        <v>-3.66645365874523-2.44984601169518i</v>
      </c>
      <c r="BI668" s="223" t="str">
        <f t="shared" si="1687"/>
        <v>3.88892558254978-2.07867403075492i</v>
      </c>
      <c r="BJ668" s="223" t="str">
        <f t="shared" si="1688"/>
        <v>1.4455978676038E-12+4.40960632174178i</v>
      </c>
      <c r="BK668" s="223" t="str">
        <f t="shared" si="1689"/>
        <v>-3.88892558254914-2.07867403075613i</v>
      </c>
      <c r="BL668" s="223" t="str">
        <f t="shared" si="1690"/>
        <v>3.66645365874606-2.44984601169394i</v>
      </c>
      <c r="BM668" s="176"/>
      <c r="BN668" s="176"/>
      <c r="BO668" s="176"/>
      <c r="BP668" s="176"/>
      <c r="BQ668" s="176"/>
      <c r="BR668" s="176"/>
      <c r="BS668" s="176"/>
      <c r="BT668" s="176"/>
      <c r="BU668" s="176"/>
      <c r="BV668" s="176"/>
      <c r="BW668" s="223"/>
      <c r="BX668" s="223"/>
      <c r="BY668" s="223"/>
      <c r="BZ668" s="223"/>
      <c r="CH668" s="222">
        <f t="shared" si="1691"/>
        <v>-269.24846405925689</v>
      </c>
    </row>
    <row r="669" spans="1:86">
      <c r="A669" s="227">
        <f t="shared" si="1693"/>
        <v>1.3750000000000007E-2</v>
      </c>
      <c r="B669" s="228">
        <v>44</v>
      </c>
      <c r="C669" s="228">
        <f t="shared" si="1694"/>
        <v>2200</v>
      </c>
      <c r="D669" s="228">
        <f t="shared" si="1692"/>
        <v>13823.00767579509</v>
      </c>
      <c r="E669" s="227" t="str">
        <f t="shared" si="1639"/>
        <v>13823.0076757951i</v>
      </c>
      <c r="F669" s="227" t="str">
        <f t="shared" si="1695"/>
        <v>2.85895183187959-0.329455135922444i</v>
      </c>
      <c r="G669" s="227" t="str">
        <f t="shared" si="1696"/>
        <v>-0.248280033131079+0.0265999339146765i</v>
      </c>
      <c r="H669" s="227" t="str">
        <f t="shared" si="1697"/>
        <v>0.0215318577972558-0.0024812524150132i</v>
      </c>
      <c r="I669" s="227" t="str">
        <f t="shared" si="1640"/>
        <v>0.0126840639308745-0.000281669286325122i</v>
      </c>
      <c r="J669" s="223" t="str">
        <f>IMPRODUCT(1/Nt_input,BF625)</f>
        <v>-6.06075113056617E-15+4.16567821903691E-14i</v>
      </c>
      <c r="K669" s="246" t="str">
        <f t="shared" si="1641"/>
        <v>-6.51415186990589E-17+5.30084415902697E-16i</v>
      </c>
      <c r="L669" s="222">
        <f t="shared" si="1642"/>
        <v>-305.44800374236547</v>
      </c>
      <c r="M669" s="222">
        <f t="shared" si="1698"/>
        <v>445.38060233744358</v>
      </c>
      <c r="N669" s="224">
        <f t="shared" si="1699"/>
        <v>-4.6193976625564375</v>
      </c>
      <c r="O669" s="223" t="str">
        <f t="shared" si="1700"/>
        <v>1.76776695296635-4.26776695296638i</v>
      </c>
      <c r="P669" s="223" t="str">
        <f t="shared" si="1701"/>
        <v>3.26640741219094+3.26640741219095i</v>
      </c>
      <c r="Q669" s="223" t="str">
        <f t="shared" si="1643"/>
        <v>-4.26776695296636+1.76776695296639i</v>
      </c>
      <c r="R669" s="223" t="str">
        <f t="shared" si="1644"/>
        <v>-1.69206974917736E-13-4.61939766255644i</v>
      </c>
      <c r="S669" s="223" t="str">
        <f t="shared" si="1645"/>
        <v>4.26776695296632+1.76776695296649i</v>
      </c>
      <c r="T669" s="223" t="str">
        <f t="shared" si="1646"/>
        <v>-3.26640741219092+3.26640741219096i</v>
      </c>
      <c r="U669" s="223" t="str">
        <f t="shared" si="1647"/>
        <v>-1.76776695296653-4.2677669529663i</v>
      </c>
      <c r="V669" s="223" t="str">
        <f t="shared" si="1648"/>
        <v>4.61939766255644+1.21105173544862E-13i</v>
      </c>
      <c r="W669" s="223" t="str">
        <f t="shared" si="1649"/>
        <v>-1.76776695296633+4.26776695296639i</v>
      </c>
      <c r="X669" s="223" t="str">
        <f t="shared" si="1650"/>
        <v>-3.26640741219108-3.2664074121908i</v>
      </c>
      <c r="Y669" s="223" t="str">
        <f t="shared" si="1651"/>
        <v>4.26776695296641-1.76776695296628i</v>
      </c>
      <c r="Z669" s="223" t="str">
        <f t="shared" si="1652"/>
        <v>6.45131986364571E-14+4.61939766255644i</v>
      </c>
      <c r="AA669" s="223" t="str">
        <f t="shared" si="1653"/>
        <v>-4.26776695296646-1.76776695296616i</v>
      </c>
      <c r="AB669" s="223" t="str">
        <f t="shared" si="1654"/>
        <v>3.26640741219102-3.26640741219087i</v>
      </c>
      <c r="AC669" s="223" t="str">
        <f t="shared" si="1655"/>
        <v>1.76776695296645+4.26776695296634i</v>
      </c>
      <c r="AD669" s="223" t="str">
        <f t="shared" si="1656"/>
        <v>-4.61939766255644-2.42210347089723E-13i</v>
      </c>
      <c r="AE669" s="223" t="str">
        <f t="shared" si="1657"/>
        <v>1.76776695296641-4.26776695296635i</v>
      </c>
      <c r="AF669" s="223" t="str">
        <f t="shared" si="1658"/>
        <v>3.266407412191+3.26640741219089i</v>
      </c>
      <c r="AG669" s="223" t="str">
        <f t="shared" si="1659"/>
        <v>-4.26776695296647+1.76776695296614i</v>
      </c>
      <c r="AH669" s="223" t="str">
        <f t="shared" si="1660"/>
        <v>5.65919749084046E-14-4.61939766255644i</v>
      </c>
      <c r="AI669" s="223" t="str">
        <f t="shared" si="1661"/>
        <v>4.2677669529664+1.7677669529663i</v>
      </c>
      <c r="AJ669" s="223" t="str">
        <f t="shared" si="1662"/>
        <v>-3.26640741219108+3.26640741219081i</v>
      </c>
      <c r="AK669" s="223" t="str">
        <f t="shared" si="1663"/>
        <v>-1.76776695296631-4.2677669529664i</v>
      </c>
      <c r="AL669" s="223" t="str">
        <f t="shared" si="1664"/>
        <v>4.61939766255644+7.90011849487751E-13i</v>
      </c>
      <c r="AM669" s="223" t="str">
        <f t="shared" si="1665"/>
        <v>-1.76776695296698+4.26776695296612i</v>
      </c>
      <c r="AN669" s="223" t="str">
        <f t="shared" si="1666"/>
        <v>-3.26640741219061-3.26640741219127i</v>
      </c>
      <c r="AO669" s="223" t="str">
        <f t="shared" si="1667"/>
        <v>4.2677669529665-1.76776695296606i</v>
      </c>
      <c r="AP669" s="223" t="str">
        <f t="shared" si="1668"/>
        <v>-2.10519942980433E-13+4.61939766255644i</v>
      </c>
      <c r="AQ669" s="223" t="str">
        <f t="shared" si="1669"/>
        <v>-4.26776695296636-1.76776695296639i</v>
      </c>
      <c r="AR669" s="223" t="str">
        <f t="shared" si="1670"/>
        <v>3.26640741219082-3.26640741219107i</v>
      </c>
      <c r="AS669" s="223" t="str">
        <f t="shared" si="1671"/>
        <v>1.76776695296665+4.26776695296625i</v>
      </c>
      <c r="AT669" s="223" t="str">
        <f t="shared" si="1672"/>
        <v>-4.61939766255644+4.34617552581219E-13i</v>
      </c>
      <c r="AU669" s="223" t="str">
        <f t="shared" si="1673"/>
        <v>1.76776695296585-4.26776695296659i</v>
      </c>
      <c r="AV669" s="223" t="str">
        <f t="shared" si="1674"/>
        <v>3.26640741219152+3.26640741219036i</v>
      </c>
      <c r="AW669" s="223" t="str">
        <f t="shared" si="1675"/>
        <v>-4.26776695296601+1.76776695296725i</v>
      </c>
      <c r="AX669" s="223" t="str">
        <f t="shared" si="1676"/>
        <v>-1.07975504814287E-12-4.61939766255644i</v>
      </c>
      <c r="AY669" s="223" t="str">
        <f t="shared" si="1677"/>
        <v>4.26776695296684+1.76776695296525i</v>
      </c>
      <c r="AZ669" s="223" t="str">
        <f t="shared" si="1678"/>
        <v>-3.26640741219+3.26640741219189i</v>
      </c>
      <c r="BA669" s="223" t="str">
        <f t="shared" si="1679"/>
        <v>-1.76776695296785-4.26776695296576i</v>
      </c>
      <c r="BB669" s="223" t="str">
        <f t="shared" si="1680"/>
        <v>4.61939766255644-1.72489254370452E-12i</v>
      </c>
      <c r="BC669" s="223" t="str">
        <f t="shared" si="1681"/>
        <v>-1.76776695296466+4.26776695296708i</v>
      </c>
      <c r="BD669" s="223" t="str">
        <f t="shared" si="1682"/>
        <v>-3.26640741219235-3.26640741218954i</v>
      </c>
      <c r="BE669" s="223" t="str">
        <f t="shared" si="1683"/>
        <v>4.26776695296733-1.76776695296408i</v>
      </c>
      <c r="BF669" s="223" t="str">
        <f t="shared" si="1684"/>
        <v>-2.22516119453715E-12+4.61939766255644i</v>
      </c>
      <c r="BG669" s="223" t="str">
        <f t="shared" si="1685"/>
        <v>-4.26776695296557-1.76776695296831i</v>
      </c>
      <c r="BH669" s="223" t="str">
        <f t="shared" si="1686"/>
        <v>3.26640741219234-3.26640741218955i</v>
      </c>
      <c r="BI669" s="223" t="str">
        <f t="shared" si="1687"/>
        <v>1.76776695296467+4.26776695296707i</v>
      </c>
      <c r="BJ669" s="223" t="str">
        <f t="shared" si="1688"/>
        <v>-4.61939766255644-1.5800236989755E-12i</v>
      </c>
      <c r="BK669" s="223" t="str">
        <f t="shared" si="1689"/>
        <v>1.76776695296771-4.26776695296582i</v>
      </c>
      <c r="BL669" s="223" t="str">
        <f t="shared" si="1690"/>
        <v>3.26640741219001+3.26640741219188i</v>
      </c>
      <c r="BM669" s="176"/>
      <c r="BN669" s="176"/>
      <c r="BO669" s="176"/>
      <c r="BP669" s="176"/>
      <c r="BQ669" s="176"/>
      <c r="BR669" s="176"/>
      <c r="BS669" s="176"/>
      <c r="BT669" s="176"/>
      <c r="BU669" s="176"/>
      <c r="BV669" s="176"/>
      <c r="BW669" s="223"/>
      <c r="BX669" s="223"/>
      <c r="BY669" s="223"/>
      <c r="BZ669" s="223"/>
      <c r="CH669" s="222">
        <f t="shared" si="1691"/>
        <v>-267.51531330068582</v>
      </c>
    </row>
    <row r="670" spans="1:86">
      <c r="A670" s="227">
        <f t="shared" si="1693"/>
        <v>1.4062500000000007E-2</v>
      </c>
      <c r="B670" s="228">
        <v>45</v>
      </c>
      <c r="C670" s="228">
        <f t="shared" si="1694"/>
        <v>2250</v>
      </c>
      <c r="D670" s="228">
        <f t="shared" si="1692"/>
        <v>14137.16694115407</v>
      </c>
      <c r="E670" s="227" t="str">
        <f t="shared" si="1639"/>
        <v>14137.1669411541i</v>
      </c>
      <c r="F670" s="227" t="str">
        <f t="shared" si="1695"/>
        <v>2.85801069190967-0.326370233616907i</v>
      </c>
      <c r="G670" s="227" t="str">
        <f t="shared" si="1696"/>
        <v>-0.24825062945481+0.0266621476073237i</v>
      </c>
      <c r="H670" s="227" t="str">
        <f t="shared" si="1697"/>
        <v>0.0215247697128139-0.00245801883793066i</v>
      </c>
      <c r="I670" s="227" t="str">
        <f t="shared" si="1640"/>
        <v>0.0126808995949734-0.00027298804373767i</v>
      </c>
      <c r="J670" s="223" t="str">
        <f>IMPRODUCT(1/Nt_input,BG625)</f>
        <v>-9.71259273637067E-14-8.11165370984134E-14i</v>
      </c>
      <c r="K670" s="246" t="str">
        <f t="shared" si="1641"/>
        <v>-1.25378797774511E-15-1.00211644552969E-15i</v>
      </c>
      <c r="L670" s="222">
        <f t="shared" si="1642"/>
        <v>-295.89016772092396</v>
      </c>
      <c r="M670" s="222">
        <f t="shared" si="1698"/>
        <v>445.21529832133893</v>
      </c>
      <c r="N670" s="224">
        <f t="shared" si="1699"/>
        <v>-4.7847016786610483</v>
      </c>
      <c r="O670" s="223" t="str">
        <f t="shared" si="1700"/>
        <v>1.38892558254899-4.57867403075637i</v>
      </c>
      <c r="P670" s="223" t="str">
        <f t="shared" si="1701"/>
        <v>3.97833404973963+2.65823782654301i</v>
      </c>
      <c r="Q670" s="223" t="str">
        <f t="shared" si="1643"/>
        <v>-3.69862441382735+3.03538261166894i</v>
      </c>
      <c r="R670" s="223" t="str">
        <f t="shared" si="1644"/>
        <v>-1.83102606123308-4.42048795008731i</v>
      </c>
      <c r="S670" s="223" t="str">
        <f t="shared" si="1645"/>
        <v>4.76166203228631-0.468982775872246i</v>
      </c>
      <c r="T670" s="223" t="str">
        <f t="shared" si="1646"/>
        <v>-0.933448991241001+4.6927649775514i</v>
      </c>
      <c r="U670" s="223" t="str">
        <f t="shared" si="1647"/>
        <v>-4.21973015397439-2.25549275800681i</v>
      </c>
      <c r="V670" s="223" t="str">
        <f t="shared" si="1648"/>
        <v>3.38329500293579-3.38329500293598i</v>
      </c>
      <c r="W670" s="223" t="str">
        <f t="shared" si="1649"/>
        <v>2.25549275800661+4.21973015397449i</v>
      </c>
      <c r="X670" s="223" t="str">
        <f t="shared" si="1650"/>
        <v>-4.69276497755135+0.93344899124125i</v>
      </c>
      <c r="Y670" s="223" t="str">
        <f t="shared" si="1651"/>
        <v>0.468982775872471-4.76166203228629i</v>
      </c>
      <c r="Z670" s="223" t="str">
        <f t="shared" si="1652"/>
        <v>4.42048795008741+1.83102606123285i</v>
      </c>
      <c r="AA670" s="223" t="str">
        <f t="shared" si="1653"/>
        <v>-3.03538261166912+3.6986244138272i</v>
      </c>
      <c r="AB670" s="223" t="str">
        <f t="shared" si="1654"/>
        <v>-2.65823782654317-3.97833404973952i</v>
      </c>
      <c r="AC670" s="223" t="str">
        <f t="shared" si="1655"/>
        <v>4.57867403075636-1.38892558254902i</v>
      </c>
      <c r="AD670" s="223" t="str">
        <f t="shared" si="1656"/>
        <v>-2.0867419588655E-13+4.78470167866105i</v>
      </c>
      <c r="AE670" s="223" t="str">
        <f t="shared" si="1657"/>
        <v>-4.57867403075638-1.38892558254897i</v>
      </c>
      <c r="AF670" s="223" t="str">
        <f t="shared" si="1658"/>
        <v>2.65823782654315-3.97833404973954i</v>
      </c>
      <c r="AG670" s="223" t="str">
        <f t="shared" si="1659"/>
        <v>3.03538261166914+3.69862441382718i</v>
      </c>
      <c r="AH670" s="223" t="str">
        <f t="shared" si="1660"/>
        <v>-4.4204879500874+1.83102606123287i</v>
      </c>
      <c r="AI670" s="223" t="str">
        <f t="shared" si="1661"/>
        <v>-0.468982775872496-4.76166203228629i</v>
      </c>
      <c r="AJ670" s="223" t="str">
        <f t="shared" si="1662"/>
        <v>4.69276497755136+0.933448991241226i</v>
      </c>
      <c r="AK670" s="223" t="str">
        <f t="shared" si="1663"/>
        <v>-2.25549275800617+4.21973015397473i</v>
      </c>
      <c r="AL670" s="223" t="str">
        <f t="shared" si="1664"/>
        <v>-3.38329500293749-3.38329500293428i</v>
      </c>
      <c r="AM670" s="223" t="str">
        <f t="shared" si="1665"/>
        <v>4.21973015397483-2.25549275800598i</v>
      </c>
      <c r="AN670" s="223" t="str">
        <f t="shared" si="1666"/>
        <v>0.933448991241944+4.69276497755121i</v>
      </c>
      <c r="AO670" s="223" t="str">
        <f t="shared" si="1667"/>
        <v>-4.76166203228608-0.468982775874607i</v>
      </c>
      <c r="AP670" s="223" t="str">
        <f t="shared" si="1668"/>
        <v>1.83102606123351-4.42048795008713i</v>
      </c>
      <c r="AQ670" s="223" t="str">
        <f t="shared" si="1669"/>
        <v>3.698624413828+3.03538261166815i</v>
      </c>
      <c r="AR670" s="223" t="str">
        <f t="shared" si="1670"/>
        <v>-3.97833404974068+2.65823782654144i</v>
      </c>
      <c r="AS670" s="223" t="str">
        <f t="shared" si="1671"/>
        <v>-1.38892558254882-4.57867403075642i</v>
      </c>
      <c r="AT670" s="223" t="str">
        <f t="shared" si="1672"/>
        <v>4.78470167866105-1.48650321973589E-12i</v>
      </c>
      <c r="AU670" s="223" t="str">
        <f t="shared" si="1673"/>
        <v>-1.38892558255053+4.5786740307559i</v>
      </c>
      <c r="AV670" s="223" t="str">
        <f t="shared" si="1674"/>
        <v>-3.97833404973969-2.65823782654293i</v>
      </c>
      <c r="AW670" s="223" t="str">
        <f t="shared" si="1675"/>
        <v>3.69862441382611-3.03538261167045i</v>
      </c>
      <c r="AX670" s="223" t="str">
        <f t="shared" si="1676"/>
        <v>1.8310260612318+4.42048795008784i</v>
      </c>
      <c r="AY670" s="223" t="str">
        <f t="shared" si="1677"/>
        <v>-4.76166203228626+0.468982775872762i</v>
      </c>
      <c r="AZ670" s="223" t="str">
        <f t="shared" si="1678"/>
        <v>0.933448991239097-4.69276497755178i</v>
      </c>
      <c r="BA670" s="223" t="str">
        <f t="shared" si="1679"/>
        <v>4.21973015397396+2.25549275800761i</v>
      </c>
      <c r="BB670" s="223" t="str">
        <f t="shared" si="1680"/>
        <v>-3.38329500293544+3.38329500293633i</v>
      </c>
      <c r="BC670" s="223" t="str">
        <f t="shared" si="1681"/>
        <v>-2.25549275800453-4.2197301539756i</v>
      </c>
      <c r="BD670" s="223" t="str">
        <f t="shared" si="1682"/>
        <v>4.69276497755153-0.933448991240341i</v>
      </c>
      <c r="BE670" s="223" t="str">
        <f t="shared" si="1683"/>
        <v>-0.468982775871499+4.76166203228638i</v>
      </c>
      <c r="BF670" s="223" t="str">
        <f t="shared" si="1684"/>
        <v>-4.42048795008651-1.83102606123502i</v>
      </c>
      <c r="BG670" s="223" t="str">
        <f t="shared" si="1685"/>
        <v>3.03538261166947-3.69862441382691i</v>
      </c>
      <c r="BH670" s="223" t="str">
        <f t="shared" si="1686"/>
        <v>2.65823782654398+3.97833404973898i</v>
      </c>
      <c r="BI670" s="223" t="str">
        <f t="shared" si="1687"/>
        <v>-4.57867403075692+1.38892558254719i</v>
      </c>
      <c r="BJ670" s="223" t="str">
        <f t="shared" si="1688"/>
        <v>2.18054385193437E-13-4.78470167866105i</v>
      </c>
      <c r="BK670" s="223" t="str">
        <f t="shared" si="1689"/>
        <v>4.57867403075679+1.38892558254761i</v>
      </c>
      <c r="BL670" s="223" t="str">
        <f t="shared" si="1690"/>
        <v>-2.65823782654435+3.97833404973874i</v>
      </c>
      <c r="BM670" s="176"/>
      <c r="BN670" s="176"/>
      <c r="BO670" s="176"/>
      <c r="BP670" s="176"/>
      <c r="BQ670" s="176"/>
      <c r="BR670" s="176"/>
      <c r="BS670" s="176"/>
      <c r="BT670" s="176"/>
      <c r="BU670" s="176"/>
      <c r="BV670" s="176"/>
      <c r="BW670" s="223"/>
      <c r="BX670" s="223"/>
      <c r="BY670" s="223"/>
      <c r="BZ670" s="223"/>
      <c r="CH670" s="222">
        <f t="shared" si="1691"/>
        <v>-257.95518119740268</v>
      </c>
    </row>
    <row r="671" spans="1:86">
      <c r="A671" s="227">
        <f t="shared" si="1693"/>
        <v>1.4375000000000008E-2</v>
      </c>
      <c r="B671" s="228">
        <v>46</v>
      </c>
      <c r="C671" s="228">
        <f t="shared" si="1694"/>
        <v>2300</v>
      </c>
      <c r="D671" s="228">
        <f t="shared" si="1692"/>
        <v>14451.326206513048</v>
      </c>
      <c r="E671" s="227" t="str">
        <f t="shared" si="1639"/>
        <v>14451.326206513i</v>
      </c>
      <c r="F671" s="227" t="str">
        <f t="shared" si="1695"/>
        <v>2.85711773341212-0.323507028700696i</v>
      </c>
      <c r="G671" s="227" t="str">
        <f t="shared" si="1696"/>
        <v>-0.24822056903692+0.0267359140952415i</v>
      </c>
      <c r="H671" s="227" t="str">
        <f t="shared" si="1697"/>
        <v>0.0215180445014362-0.00243645494853147i</v>
      </c>
      <c r="I671" s="227" t="str">
        <f t="shared" si="1640"/>
        <v>0.0126779880953406-0.000264595469692412i</v>
      </c>
      <c r="J671" s="223" t="str">
        <f>IMPRODUCT(1/Nt_input,BH625)</f>
        <v>-9.27064008242675E-15+6.11507372516584E-14i</v>
      </c>
      <c r="K671" s="246" t="str">
        <f t="shared" si="1641"/>
        <v>-1.01352856556054E-16+7.77721288264785E-16i</v>
      </c>
      <c r="L671" s="222">
        <f t="shared" si="1642"/>
        <v>-302.11038172569454</v>
      </c>
      <c r="M671" s="222">
        <f t="shared" si="1698"/>
        <v>445.09607359798383</v>
      </c>
      <c r="N671" s="224">
        <f t="shared" si="1699"/>
        <v>-4.9039264020161539</v>
      </c>
      <c r="O671" s="223" t="str">
        <f t="shared" si="1700"/>
        <v>0.956708580912714-4.80969883127822i</v>
      </c>
      <c r="P671" s="223" t="str">
        <f t="shared" si="1701"/>
        <v>4.53063723176443+1.87665138758935i</v>
      </c>
      <c r="Q671" s="223" t="str">
        <f t="shared" si="1643"/>
        <v>-2.72447553387902+4.07746578424463i</v>
      </c>
      <c r="R671" s="223" t="str">
        <f t="shared" si="1644"/>
        <v>-3.46759961330533-3.46759961330541i</v>
      </c>
      <c r="S671" s="223" t="str">
        <f t="shared" si="1645"/>
        <v>4.07746578424469-2.72447553387894i</v>
      </c>
      <c r="T671" s="223" t="str">
        <f t="shared" si="1646"/>
        <v>1.87665138758948+4.53063723176437i</v>
      </c>
      <c r="U671" s="223" t="str">
        <f t="shared" si="1647"/>
        <v>-4.80969883127821+0.956708580912748i</v>
      </c>
      <c r="V671" s="223" t="str">
        <f t="shared" si="1648"/>
        <v>1.20153845186357E-13-4.90392640201615i</v>
      </c>
      <c r="W671" s="223" t="str">
        <f t="shared" si="1649"/>
        <v>4.80969883127817+0.956708580912949i</v>
      </c>
      <c r="X671" s="223" t="str">
        <f t="shared" si="1650"/>
        <v>-1.87665138758923+4.53063723176448i</v>
      </c>
      <c r="Y671" s="223" t="str">
        <f t="shared" si="1651"/>
        <v>-4.07746578424457-2.72447553387912i</v>
      </c>
      <c r="Z671" s="223" t="str">
        <f t="shared" si="1652"/>
        <v>3.4675996133055-3.46759961330524i</v>
      </c>
      <c r="AA671" s="223" t="str">
        <f t="shared" si="1653"/>
        <v>2.72447553387926+4.07746578424448i</v>
      </c>
      <c r="AB671" s="223" t="str">
        <f t="shared" si="1654"/>
        <v>-4.53063723176442+1.87665138758937i</v>
      </c>
      <c r="AC671" s="223" t="str">
        <f t="shared" si="1655"/>
        <v>-0.956708580912665-4.80969883127823i</v>
      </c>
      <c r="AD671" s="223" t="str">
        <f t="shared" si="1656"/>
        <v>4.90392640201615+2.40307690372714E-13i</v>
      </c>
      <c r="AE671" s="223" t="str">
        <f t="shared" si="1657"/>
        <v>-0.956708580912591+4.80969883127825i</v>
      </c>
      <c r="AF671" s="223" t="str">
        <f t="shared" si="1658"/>
        <v>-4.53063723176445-1.8766513875893i</v>
      </c>
      <c r="AG671" s="223" t="str">
        <f t="shared" si="1659"/>
        <v>2.72447553387922-4.0774657842445i</v>
      </c>
      <c r="AH671" s="223" t="str">
        <f t="shared" si="1660"/>
        <v>3.46759961330553+3.46759961330521i</v>
      </c>
      <c r="AI671" s="223" t="str">
        <f t="shared" si="1661"/>
        <v>-4.07746578424453+2.72447553387919i</v>
      </c>
      <c r="AJ671" s="223" t="str">
        <f t="shared" si="1662"/>
        <v>-1.87665138758926-4.53063723176447i</v>
      </c>
      <c r="AK671" s="223" t="str">
        <f t="shared" si="1663"/>
        <v>4.80969883127778-0.95670858091494i</v>
      </c>
      <c r="AL671" s="223" t="str">
        <f t="shared" si="1664"/>
        <v>6.84873248937354E-13+4.90392640201615i</v>
      </c>
      <c r="AM671" s="223" t="str">
        <f t="shared" si="1665"/>
        <v>-4.80969883127803-0.956708580913665i</v>
      </c>
      <c r="AN671" s="223" t="str">
        <f t="shared" si="1666"/>
        <v>1.87665138758716-4.53063723176534i</v>
      </c>
      <c r="AO671" s="223" t="str">
        <f t="shared" si="1667"/>
        <v>4.07746578424498+2.72447553387851i</v>
      </c>
      <c r="AP671" s="223" t="str">
        <f t="shared" si="1668"/>
        <v>-3.46759961330599+3.46759961330475i</v>
      </c>
      <c r="AQ671" s="223" t="str">
        <f t="shared" si="1669"/>
        <v>-2.72447553388111-4.07746578424324i</v>
      </c>
      <c r="AR671" s="223" t="str">
        <f t="shared" si="1670"/>
        <v>4.53063723176411-1.87665138759012i</v>
      </c>
      <c r="AS671" s="223" t="str">
        <f t="shared" si="1671"/>
        <v>0.956708580911885+4.80969883127839i</v>
      </c>
      <c r="AT671" s="223" t="str">
        <f t="shared" si="1672"/>
        <v>-4.90392640201615-2.43190697847209E-12i</v>
      </c>
      <c r="AU671" s="223" t="str">
        <f t="shared" si="1673"/>
        <v>0.95670858091187-4.80969883127839i</v>
      </c>
      <c r="AV671" s="223" t="str">
        <f t="shared" si="1674"/>
        <v>4.53063723176417+1.87665138758998i</v>
      </c>
      <c r="AW671" s="223" t="str">
        <f t="shared" si="1675"/>
        <v>-2.72447553388099+4.07746578424332i</v>
      </c>
      <c r="AX671" s="223" t="str">
        <f t="shared" si="1676"/>
        <v>-3.4675996133061-3.46759961330464i</v>
      </c>
      <c r="AY671" s="223" t="str">
        <f t="shared" si="1677"/>
        <v>4.07746578424497-2.72447553387852i</v>
      </c>
      <c r="AZ671" s="223" t="str">
        <f t="shared" si="1678"/>
        <v>1.87665138758724+4.53063723176531i</v>
      </c>
      <c r="BA671" s="223" t="str">
        <f t="shared" si="1679"/>
        <v>-4.80969883127802+0.956708580913748i</v>
      </c>
      <c r="BB671" s="223" t="str">
        <f t="shared" si="1680"/>
        <v>5.31080240298692E-13-4.90392640201615i</v>
      </c>
      <c r="BC671" s="223" t="str">
        <f t="shared" si="1681"/>
        <v>4.80969883127781+0.956708580914788i</v>
      </c>
      <c r="BD671" s="223" t="str">
        <f t="shared" si="1682"/>
        <v>-1.87665138758822+4.5306372317649i</v>
      </c>
      <c r="BE671" s="223" t="str">
        <f t="shared" si="1683"/>
        <v>-4.0774657842443-2.72447553387952i</v>
      </c>
      <c r="BF671" s="223" t="str">
        <f t="shared" si="1684"/>
        <v>3.46759961330685-3.46759961330389i</v>
      </c>
      <c r="BG671" s="223" t="str">
        <f t="shared" si="1685"/>
        <v>2.7244755338801+4.07746578424391i</v>
      </c>
      <c r="BH671" s="223" t="str">
        <f t="shared" si="1686"/>
        <v>-4.53063723176458+1.87665138758899i</v>
      </c>
      <c r="BI671" s="223" t="str">
        <f t="shared" si="1687"/>
        <v>-0.956708580910826-4.80969883127859i</v>
      </c>
      <c r="BJ671" s="223" t="str">
        <f t="shared" si="1688"/>
        <v>4.90392640201615-1.3697464978747E-12i</v>
      </c>
      <c r="BK671" s="223" t="str">
        <f t="shared" si="1689"/>
        <v>-0.956708580913062+4.80969883127815i</v>
      </c>
      <c r="BL671" s="223" t="str">
        <f t="shared" si="1690"/>
        <v>-4.53063723176371-1.8766513875911i</v>
      </c>
      <c r="BM671" s="176"/>
      <c r="BN671" s="176"/>
      <c r="BO671" s="176"/>
      <c r="BP671" s="176"/>
      <c r="BQ671" s="176"/>
      <c r="BR671" s="176"/>
      <c r="BS671" s="176"/>
      <c r="BT671" s="176"/>
      <c r="BU671" s="176"/>
      <c r="BV671" s="176"/>
      <c r="BW671" s="223"/>
      <c r="BX671" s="223"/>
      <c r="BY671" s="223"/>
      <c r="BZ671" s="223"/>
      <c r="CH671" s="222">
        <f t="shared" si="1691"/>
        <v>-264.1732797898261</v>
      </c>
    </row>
    <row r="672" spans="1:86">
      <c r="A672" s="227">
        <f t="shared" si="1693"/>
        <v>1.4687500000000008E-2</v>
      </c>
      <c r="B672" s="228">
        <v>47</v>
      </c>
      <c r="C672" s="228">
        <f t="shared" si="1694"/>
        <v>2350</v>
      </c>
      <c r="D672" s="228">
        <f t="shared" si="1692"/>
        <v>14765.485471872027</v>
      </c>
      <c r="E672" s="227" t="str">
        <f t="shared" si="1639"/>
        <v>14765.485471872i</v>
      </c>
      <c r="F672" s="227" t="str">
        <f t="shared" si="1695"/>
        <v>2.85626867603103-0.320851654040167i</v>
      </c>
      <c r="G672" s="227" t="str">
        <f t="shared" si="1696"/>
        <v>-0.248189852144363+0.026820489165523i</v>
      </c>
      <c r="H672" s="227" t="str">
        <f t="shared" si="1697"/>
        <v>0.0215116499261281-0.00241645630813768i</v>
      </c>
      <c r="I672" s="227" t="str">
        <f t="shared" si="1640"/>
        <v>0.0126753096636022-0.000256475473261421i</v>
      </c>
      <c r="J672" s="223" t="str">
        <f>IMPRODUCT(1/Nt_input,BI625)</f>
        <v>-3.50539503023509E-15-3.99237934378683E-14i</v>
      </c>
      <c r="K672" s="246" t="str">
        <f t="shared" si="1641"/>
        <v>-5.46714413178504E-17-5.05147396921322E-16i</v>
      </c>
      <c r="L672" s="222">
        <f t="shared" si="1642"/>
        <v>-305.88106237835956</v>
      </c>
      <c r="M672" s="222">
        <f t="shared" si="1698"/>
        <v>445.02407636663901</v>
      </c>
      <c r="N672" s="224">
        <f t="shared" si="1699"/>
        <v>-4.9759236333609858</v>
      </c>
      <c r="O672" s="223" t="str">
        <f t="shared" si="1700"/>
        <v>0.487725805040316-4.95196320100808i</v>
      </c>
      <c r="P672" s="223" t="str">
        <f t="shared" si="1701"/>
        <v>4.88031265601102+0.970754543960046i</v>
      </c>
      <c r="Q672" s="223" t="str">
        <f t="shared" si="1643"/>
        <v>-1.44443438595317+4.76166203228626i</v>
      </c>
      <c r="R672" s="223" t="str">
        <f t="shared" si="1644"/>
        <v>-4.59715400020134-1.90420353520131i</v>
      </c>
      <c r="S672" s="223" t="str">
        <f t="shared" si="1645"/>
        <v>2.34563416346192-4.38837286203448i</v>
      </c>
      <c r="T672" s="223" t="str">
        <f t="shared" si="1646"/>
        <v>4.13732929427786+2.76447505247391i</v>
      </c>
      <c r="U672" s="223" t="str">
        <f t="shared" si="1647"/>
        <v>-3.15669253551524+3.84644098372284i</v>
      </c>
      <c r="V672" s="223" t="str">
        <f t="shared" si="1648"/>
        <v>-3.51850934381606-3.51850934381586i</v>
      </c>
      <c r="W672" s="223" t="str">
        <f t="shared" si="1649"/>
        <v>3.84644098372268-3.15669253551544i</v>
      </c>
      <c r="X672" s="223" t="str">
        <f t="shared" si="1650"/>
        <v>2.76447505247416+4.13732929427769i</v>
      </c>
      <c r="Y672" s="223" t="str">
        <f t="shared" si="1651"/>
        <v>-4.38837286203458+2.34563416346173i</v>
      </c>
      <c r="Z672" s="223" t="str">
        <f t="shared" si="1652"/>
        <v>-1.90420353520113-4.59715400020142i</v>
      </c>
      <c r="AA672" s="223" t="str">
        <f t="shared" si="1653"/>
        <v>4.76166203228632-1.44443438595296i</v>
      </c>
      <c r="AB672" s="223" t="str">
        <f t="shared" si="1654"/>
        <v>0.970754543959912+4.88031265601104i</v>
      </c>
      <c r="AC672" s="223" t="str">
        <f t="shared" si="1655"/>
        <v>-4.95196320100809+0.487725805040182i</v>
      </c>
      <c r="AD672" s="223" t="str">
        <f t="shared" si="1656"/>
        <v>1.99945511652752E-13-4.97592363336099i</v>
      </c>
      <c r="AE672" s="223" t="str">
        <f t="shared" si="1657"/>
        <v>4.9519632010081+0.487725805040088i</v>
      </c>
      <c r="AF672" s="223" t="str">
        <f t="shared" si="1658"/>
        <v>-0.970754543959887+4.88031265601105i</v>
      </c>
      <c r="AG672" s="223" t="str">
        <f t="shared" si="1659"/>
        <v>-4.76166203228634-1.44443438595287i</v>
      </c>
      <c r="AH672" s="223" t="str">
        <f t="shared" si="1660"/>
        <v>1.90420353520104-4.59715400020146i</v>
      </c>
      <c r="AI672" s="223" t="str">
        <f t="shared" si="1661"/>
        <v>4.38837286203461+2.34563416346168i</v>
      </c>
      <c r="AJ672" s="223" t="str">
        <f t="shared" si="1662"/>
        <v>-2.76447505247493+4.13732929427718i</v>
      </c>
      <c r="AK672" s="223" t="str">
        <f t="shared" si="1663"/>
        <v>-3.84644098372211-3.15669253551613i</v>
      </c>
      <c r="AL672" s="223" t="str">
        <f t="shared" si="1664"/>
        <v>3.5185093438167-3.51850934381522i</v>
      </c>
      <c r="AM672" s="223" t="str">
        <f t="shared" si="1665"/>
        <v>3.15669253551452+3.84644098372343i</v>
      </c>
      <c r="AN672" s="223" t="str">
        <f t="shared" si="1666"/>
        <v>-4.13732929427838+2.76447505247314i</v>
      </c>
      <c r="AO672" s="223" t="str">
        <f t="shared" si="1667"/>
        <v>-2.34563416346071-4.38837286203512i</v>
      </c>
      <c r="AP672" s="223" t="str">
        <f t="shared" si="1668"/>
        <v>4.5971540002019-1.90420353519996i</v>
      </c>
      <c r="AQ672" s="223" t="str">
        <f t="shared" si="1669"/>
        <v>1.44443438595182+4.76166203228666i</v>
      </c>
      <c r="AR672" s="223" t="str">
        <f t="shared" si="1670"/>
        <v>-4.88031265601126+0.970754543958812i</v>
      </c>
      <c r="AS672" s="223" t="str">
        <f t="shared" si="1671"/>
        <v>-0.487725805038928-4.95196320100821i</v>
      </c>
      <c r="AT672" s="223" t="str">
        <f t="shared" si="1672"/>
        <v>4.97592363336099+1.38986081289237E-12i</v>
      </c>
      <c r="AU672" s="223" t="str">
        <f t="shared" si="1673"/>
        <v>-0.487725805041695+4.95196320100794i</v>
      </c>
      <c r="AV672" s="223" t="str">
        <f t="shared" si="1674"/>
        <v>-4.88031265601072-0.970754543961539i</v>
      </c>
      <c r="AW672" s="223" t="str">
        <f t="shared" si="1675"/>
        <v>1.44443438595448-4.76166203228586i</v>
      </c>
      <c r="AX672" s="223" t="str">
        <f t="shared" si="1676"/>
        <v>4.59715400020078+1.90420353520266i</v>
      </c>
      <c r="AY672" s="223" t="str">
        <f t="shared" si="1677"/>
        <v>-2.34563416346317+4.38837286203381i</v>
      </c>
      <c r="AZ672" s="223" t="str">
        <f t="shared" si="1678"/>
        <v>-4.13732929427683-2.76447505247545i</v>
      </c>
      <c r="BA672" s="223" t="str">
        <f t="shared" si="1679"/>
        <v>3.15669253551673-3.84644098372162i</v>
      </c>
      <c r="BB672" s="223" t="str">
        <f t="shared" si="1680"/>
        <v>3.51850934381473+3.51850934381718i</v>
      </c>
      <c r="BC672" s="223" t="str">
        <f t="shared" si="1681"/>
        <v>-3.84644098372392+3.15669253551393i</v>
      </c>
      <c r="BD672" s="223" t="str">
        <f t="shared" si="1682"/>
        <v>-2.76447505247256-4.13732929427876i</v>
      </c>
      <c r="BE672" s="223" t="str">
        <f t="shared" si="1683"/>
        <v>4.38837286203545-2.3456341634601i</v>
      </c>
      <c r="BF672" s="223" t="str">
        <f t="shared" si="1684"/>
        <v>1.90420353519932+4.59715400020217i</v>
      </c>
      <c r="BG672" s="223" t="str">
        <f t="shared" si="1685"/>
        <v>-4.76166203228687+1.44443438595116i</v>
      </c>
      <c r="BH672" s="223" t="str">
        <f t="shared" si="1686"/>
        <v>-0.970754543958131-4.8803126560114i</v>
      </c>
      <c r="BI672" s="223" t="str">
        <f t="shared" si="1687"/>
        <v>4.95196320100828-0.487725805038236i</v>
      </c>
      <c r="BJ672" s="223" t="str">
        <f t="shared" si="1688"/>
        <v>-2.08479121933855E-12+4.97592363336099i</v>
      </c>
      <c r="BK672" s="223" t="str">
        <f t="shared" si="1689"/>
        <v>-4.95196320100786-0.487725805042527i</v>
      </c>
      <c r="BL672" s="223" t="str">
        <f t="shared" si="1690"/>
        <v>0.970754543962221-4.88031265601059i</v>
      </c>
      <c r="BM672" s="176"/>
      <c r="BN672" s="176"/>
      <c r="BO672" s="176"/>
      <c r="BP672" s="176"/>
      <c r="BQ672" s="176"/>
      <c r="BR672" s="176"/>
      <c r="BS672" s="176"/>
      <c r="BT672" s="176"/>
      <c r="BU672" s="176"/>
      <c r="BV672" s="176"/>
      <c r="BW672" s="223"/>
      <c r="BX672" s="223"/>
      <c r="BY672" s="223"/>
      <c r="BZ672" s="223"/>
      <c r="CH672" s="222">
        <f t="shared" si="1691"/>
        <v>-267.94201168826748</v>
      </c>
    </row>
    <row r="673" spans="1:123">
      <c r="A673" s="227">
        <f t="shared" si="1693"/>
        <v>1.5000000000000008E-2</v>
      </c>
      <c r="B673" s="228">
        <v>48</v>
      </c>
      <c r="C673" s="228">
        <f t="shared" si="1694"/>
        <v>2400</v>
      </c>
      <c r="D673" s="228">
        <f t="shared" si="1692"/>
        <v>15079.644737231007</v>
      </c>
      <c r="E673" s="227" t="str">
        <f t="shared" si="1639"/>
        <v>15079.644737231i</v>
      </c>
      <c r="F673" s="227" t="str">
        <f t="shared" si="1695"/>
        <v>2.85545967610726-0.318391366478227i</v>
      </c>
      <c r="G673" s="227" t="str">
        <f t="shared" si="1696"/>
        <v>-0.248158479049894+0.0269151904787545i</v>
      </c>
      <c r="H673" s="227" t="str">
        <f t="shared" si="1697"/>
        <v>0.021505557038825-0.00239792694316785i</v>
      </c>
      <c r="I673" s="227" t="str">
        <f t="shared" si="1640"/>
        <v>0.0126728465241217-0.000248613086096893i</v>
      </c>
      <c r="J673" s="223" t="str">
        <f>IMPRODUCT(1/Nt_input,BJ625)</f>
        <v>-6.68631141379916E-14+3.46103354309512E-14i</v>
      </c>
      <c r="K673" s="246" t="str">
        <f t="shared" si="1641"/>
        <v>-8.38741401293262E-16+4.55234514216711E-16i</v>
      </c>
      <c r="L673" s="222">
        <f t="shared" si="1642"/>
        <v>-300.40612454909996</v>
      </c>
      <c r="M673" s="222">
        <f t="shared" si="1698"/>
        <v>445</v>
      </c>
      <c r="N673" s="224">
        <f t="shared" si="1699"/>
        <v>-5</v>
      </c>
      <c r="O673" s="223" t="str">
        <f t="shared" si="1700"/>
        <v>9.18861341181465E-16-5i</v>
      </c>
      <c r="P673" s="223" t="str">
        <f t="shared" si="1701"/>
        <v>5+1.83772268236293E-15i</v>
      </c>
      <c r="Q673" s="223" t="str">
        <f t="shared" si="1643"/>
        <v>1.48233747325477E-13+5i</v>
      </c>
      <c r="R673" s="223" t="str">
        <f t="shared" si="1644"/>
        <v>-5+2.09487375363304E-13i</v>
      </c>
      <c r="S673" s="223" t="str">
        <f t="shared" si="1645"/>
        <v>2.44402480024941E-13-5i</v>
      </c>
      <c r="T673" s="223" t="str">
        <f t="shared" si="1646"/>
        <v>5+2.00912420381116E-13i</v>
      </c>
      <c r="U673" s="223" t="str">
        <f t="shared" si="1647"/>
        <v>-1.39658792343289E-13+5i</v>
      </c>
      <c r="V673" s="223" t="str">
        <f t="shared" si="1648"/>
        <v>-5-7.84051643054615E-14i</v>
      </c>
      <c r="W673" s="223" t="str">
        <f t="shared" si="1649"/>
        <v>5.26786730556395E-14-5i</v>
      </c>
      <c r="X673" s="223" t="str">
        <f t="shared" si="1650"/>
        <v>5-8.57495498218785E-15i</v>
      </c>
      <c r="Y673" s="223" t="str">
        <f t="shared" si="1651"/>
        <v>6.9828583020015E-14+5i</v>
      </c>
      <c r="Z673" s="223" t="str">
        <f t="shared" si="1652"/>
        <v>-5+9.55550742698375E-14i</v>
      </c>
      <c r="AA673" s="223" t="str">
        <f t="shared" si="1653"/>
        <v>-1.56808702307664E-13-5i</v>
      </c>
      <c r="AB673" s="223" t="str">
        <f t="shared" si="1654"/>
        <v>5-2.18062330345492E-13i</v>
      </c>
      <c r="AC673" s="223" t="str">
        <f t="shared" si="1655"/>
        <v>-2.18063956648751E-13+5i</v>
      </c>
      <c r="AD673" s="223" t="str">
        <f t="shared" si="1656"/>
        <v>-5-1.56810328610924E-13i</v>
      </c>
      <c r="AE673" s="223" t="str">
        <f t="shared" si="1657"/>
        <v>1.66610974149106E-13-5i</v>
      </c>
      <c r="AF673" s="223" t="str">
        <f t="shared" si="1658"/>
        <v>5+1.05357346111279E-13i</v>
      </c>
      <c r="AG673" s="223" t="str">
        <f t="shared" si="1659"/>
        <v>-4.41037180734516E-14+5i</v>
      </c>
      <c r="AH673" s="223" t="str">
        <f t="shared" si="1660"/>
        <v>-5+1.71499099643757E-14i</v>
      </c>
      <c r="AI673" s="223" t="str">
        <f t="shared" si="1661"/>
        <v>-7.8403538002203E-14-5i</v>
      </c>
      <c r="AJ673" s="223" t="str">
        <f t="shared" si="1662"/>
        <v>5+8.5510266402411E-13i</v>
      </c>
      <c r="AK673" s="223" t="str">
        <f t="shared" si="1663"/>
        <v>6.9829070910993E-13+5i</v>
      </c>
      <c r="AL673" s="223" t="str">
        <f t="shared" si="1664"/>
        <v>-5+2.25168408224397E-12i</v>
      </c>
      <c r="AM673" s="223" t="str">
        <f t="shared" si="1665"/>
        <v>1.23977596851871E-12-5i</v>
      </c>
      <c r="AN673" s="223" t="str">
        <f t="shared" si="1666"/>
        <v>5-3.13617404615329E-13i</v>
      </c>
      <c r="AO673" s="223" t="str">
        <f t="shared" si="1667"/>
        <v>1.86701077774936E-12+5i</v>
      </c>
      <c r="AP673" s="223" t="str">
        <f t="shared" si="1668"/>
        <v>-5-1.55339499943729E-12i</v>
      </c>
      <c r="AQ673" s="223" t="str">
        <f t="shared" si="1669"/>
        <v>7.10558998792685E-14-5i</v>
      </c>
      <c r="AR673" s="223" t="str">
        <f t="shared" si="1670"/>
        <v>5-1.55339174683078E-12i</v>
      </c>
      <c r="AS673" s="223" t="str">
        <f t="shared" si="1671"/>
        <v>-1.9380683039319E-12+5i</v>
      </c>
      <c r="AT673" s="223" t="str">
        <f t="shared" si="1672"/>
        <v>-5-3.13620657221847E-13i</v>
      </c>
      <c r="AU673" s="223" t="str">
        <f t="shared" si="1673"/>
        <v>-1.16871844233618E-12-5i</v>
      </c>
      <c r="AV673" s="223" t="str">
        <f t="shared" si="1674"/>
        <v>5+2.32274160842649E-12i</v>
      </c>
      <c r="AW673" s="223" t="str">
        <f t="shared" si="1675"/>
        <v>-6.98293961716445E-13+5i</v>
      </c>
      <c r="AX673" s="223" t="str">
        <f t="shared" si="1676"/>
        <v>-5+7.8404513784158E-13i</v>
      </c>
      <c r="AY673" s="223" t="str">
        <f t="shared" si="1677"/>
        <v>-2.40849278455163E-12-5i</v>
      </c>
      <c r="AZ673" s="223" t="str">
        <f t="shared" si="1678"/>
        <v>5+1.08296726621105E-12i</v>
      </c>
      <c r="BA673" s="223" t="str">
        <f t="shared" si="1679"/>
        <v>5.41480380499005E-13+5i</v>
      </c>
      <c r="BB673" s="223" t="str">
        <f t="shared" si="1680"/>
        <v>-5+2.02381948005703E-12i</v>
      </c>
      <c r="BC673" s="223" t="str">
        <f t="shared" si="1681"/>
        <v>1.46764057070564E-12-5i</v>
      </c>
      <c r="BD673" s="223" t="str">
        <f t="shared" si="1682"/>
        <v>5-1.56807076004406E-13i</v>
      </c>
      <c r="BE673" s="223" t="str">
        <f t="shared" si="1683"/>
        <v>1.63914617556243E-12+5i</v>
      </c>
      <c r="BF673" s="223" t="str">
        <f t="shared" si="1684"/>
        <v>-5-1.71020532804822E-12i</v>
      </c>
      <c r="BG673" s="223" t="str">
        <f t="shared" si="1685"/>
        <v>2.27866228490192E-13-5i</v>
      </c>
      <c r="BH673" s="223" t="str">
        <f t="shared" si="1686"/>
        <v>5-1.39658141821986E-12i</v>
      </c>
      <c r="BI673" s="223" t="str">
        <f t="shared" si="1687"/>
        <v>-2.09487863254282E-12+5i</v>
      </c>
      <c r="BJ673" s="223" t="str">
        <f t="shared" si="1688"/>
        <v>-5-6.1253953298479E-13i</v>
      </c>
      <c r="BK673" s="223" t="str">
        <f t="shared" si="1689"/>
        <v>-1.01190811372526E-12-5i</v>
      </c>
      <c r="BL673" s="223" t="str">
        <f t="shared" si="1690"/>
        <v>5+2.47955193703741E-12i</v>
      </c>
      <c r="BM673" s="176"/>
      <c r="BN673" s="176"/>
      <c r="BO673" s="176"/>
      <c r="BP673" s="176"/>
      <c r="BQ673" s="176"/>
      <c r="BR673" s="176"/>
      <c r="BS673" s="176"/>
      <c r="BT673" s="176"/>
      <c r="BU673" s="176"/>
      <c r="BV673" s="176"/>
      <c r="BW673" s="223"/>
      <c r="BX673" s="223"/>
      <c r="BY673" s="223"/>
      <c r="BZ673" s="223"/>
      <c r="CH673" s="222">
        <f t="shared" si="1691"/>
        <v>-262.46527914776658</v>
      </c>
    </row>
    <row r="674" spans="1:123">
      <c r="A674" s="227">
        <f t="shared" si="1693"/>
        <v>1.5312500000000008E-2</v>
      </c>
      <c r="B674" s="228">
        <v>49</v>
      </c>
      <c r="C674" s="228">
        <f t="shared" si="1694"/>
        <v>2450</v>
      </c>
      <c r="D674" s="228">
        <f t="shared" si="1692"/>
        <v>15393.804002589986</v>
      </c>
      <c r="E674" s="227" t="str">
        <f t="shared" si="1639"/>
        <v>15393.80400259i</v>
      </c>
      <c r="F674" s="227" t="str">
        <f t="shared" si="1695"/>
        <v>2.85468727438643-0.316114435784758i</v>
      </c>
      <c r="G674" s="227" t="str">
        <f t="shared" si="1696"/>
        <v>-0.248126450032042+0.0270193912555258i</v>
      </c>
      <c r="H674" s="227" t="str">
        <f t="shared" si="1697"/>
        <v>0.0214997397865614-0.00238077850878036i</v>
      </c>
      <c r="I674" s="227" t="str">
        <f t="shared" si="1640"/>
        <v>0.0126705826585696-0.000240994373524337i</v>
      </c>
      <c r="J674" s="223" t="str">
        <f>IMPRODUCT(1/Nt_input,BK625)</f>
        <v>6.69931165121589E-14-3.55800458540223E-14i</v>
      </c>
      <c r="K674" s="246" t="str">
        <f t="shared" si="1641"/>
        <v>8.40267229461936E-16-4.66964876133377E-16i</v>
      </c>
      <c r="L674" s="222">
        <f t="shared" si="1642"/>
        <v>-300.34278580094656</v>
      </c>
      <c r="M674" s="222">
        <f t="shared" si="1698"/>
        <v>445.02407636663901</v>
      </c>
      <c r="N674" s="224">
        <f t="shared" si="1699"/>
        <v>-4.9759236333609831</v>
      </c>
      <c r="O674" s="223" t="str">
        <f t="shared" si="1700"/>
        <v>-0.487725805040318-4.95196320100808i</v>
      </c>
      <c r="P674" s="223" t="str">
        <f t="shared" si="1701"/>
        <v>4.88031265601102-0.970754543960051i</v>
      </c>
      <c r="Q674" s="223" t="str">
        <f t="shared" si="1643"/>
        <v>1.44443438595299+4.76166203228631i</v>
      </c>
      <c r="R674" s="223" t="str">
        <f t="shared" si="1644"/>
        <v>-4.59715400020138+1.90420353520122i</v>
      </c>
      <c r="S674" s="223" t="str">
        <f t="shared" si="1645"/>
        <v>-2.34563416346193-4.38837286203447i</v>
      </c>
      <c r="T674" s="223" t="str">
        <f t="shared" si="1646"/>
        <v>4.1373292942778-2.76447505247401i</v>
      </c>
      <c r="U674" s="223" t="str">
        <f t="shared" si="1647"/>
        <v>3.15669253551538+3.84644098372273i</v>
      </c>
      <c r="V674" s="223" t="str">
        <f t="shared" si="1648"/>
        <v>-3.51850934381584+3.51850934381607i</v>
      </c>
      <c r="W674" s="223" t="str">
        <f t="shared" si="1649"/>
        <v>-3.84644098372261-3.15669253551552i</v>
      </c>
      <c r="X674" s="223" t="str">
        <f t="shared" si="1650"/>
        <v>2.76447505247415-4.1373292942777i</v>
      </c>
      <c r="Y674" s="223" t="str">
        <f t="shared" si="1651"/>
        <v>4.38837286203463+2.34563416346164i</v>
      </c>
      <c r="Z674" s="223" t="str">
        <f t="shared" si="1652"/>
        <v>-1.90420353520092+4.5971540002015i</v>
      </c>
      <c r="AA674" s="223" t="str">
        <f t="shared" si="1653"/>
        <v>-4.76166203228626-1.44443438595314i</v>
      </c>
      <c r="AB674" s="223" t="str">
        <f t="shared" si="1654"/>
        <v>0.970754543960041-4.88031265601102i</v>
      </c>
      <c r="AC674" s="223" t="str">
        <f t="shared" si="1655"/>
        <v>4.9519632010081+0.487725805040121i</v>
      </c>
      <c r="AD674" s="223" t="str">
        <f t="shared" si="1656"/>
        <v>-1.82877104210959E-13+4.97592363336098i</v>
      </c>
      <c r="AE674" s="223" t="str">
        <f t="shared" si="1657"/>
        <v>-4.95196320100808+0.487725805040321i</v>
      </c>
      <c r="AF674" s="223" t="str">
        <f t="shared" si="1658"/>
        <v>-0.970754543960165-4.88031265601099i</v>
      </c>
      <c r="AG674" s="223" t="str">
        <f t="shared" si="1659"/>
        <v>4.76166203228635-1.44443438595285i</v>
      </c>
      <c r="AH674" s="223" t="str">
        <f t="shared" si="1660"/>
        <v>1.90420353520107+4.59715400020144i</v>
      </c>
      <c r="AI674" s="223" t="str">
        <f t="shared" si="1661"/>
        <v>-4.38837286203407+2.34563416346269i</v>
      </c>
      <c r="AJ674" s="223" t="str">
        <f t="shared" si="1662"/>
        <v>-2.76447505247346-4.13732929427816i</v>
      </c>
      <c r="AK674" s="223" t="str">
        <f t="shared" si="1663"/>
        <v>3.84644098372127-3.15669253551715i</v>
      </c>
      <c r="AL674" s="223" t="str">
        <f t="shared" si="1664"/>
        <v>3.51850934381631+3.5185093438156i</v>
      </c>
      <c r="AM674" s="223" t="str">
        <f t="shared" si="1665"/>
        <v>-3.15669253551643+3.84644098372187i</v>
      </c>
      <c r="AN674" s="223" t="str">
        <f t="shared" si="1666"/>
        <v>-4.13732929427872-2.76447505247262i</v>
      </c>
      <c r="AO674" s="223" t="str">
        <f t="shared" si="1667"/>
        <v>2.3456341634618-4.38837286203454i</v>
      </c>
      <c r="AP674" s="223" t="str">
        <f t="shared" si="1668"/>
        <v>4.59715400020066+1.90420353520295i</v>
      </c>
      <c r="AQ674" s="223" t="str">
        <f t="shared" si="1669"/>
        <v>-1.44443438595182+4.76166203228666i</v>
      </c>
      <c r="AR674" s="223" t="str">
        <f t="shared" si="1670"/>
        <v>-4.8803126560109-0.970754543960638i</v>
      </c>
      <c r="AS674" s="223" t="str">
        <f t="shared" si="1671"/>
        <v>0.487725805042767-4.95196320100784i</v>
      </c>
      <c r="AT674" s="223" t="str">
        <f t="shared" si="1672"/>
        <v>4.97592363336098-6.24215581164942E-13i</v>
      </c>
      <c r="AU674" s="223" t="str">
        <f t="shared" si="1673"/>
        <v>0.487725805039083+4.9519632010082i</v>
      </c>
      <c r="AV674" s="223" t="str">
        <f t="shared" si="1674"/>
        <v>-4.88031265601063+0.970754543962001i</v>
      </c>
      <c r="AW674" s="223" t="str">
        <f t="shared" si="1675"/>
        <v>-1.44443438595315-4.76166203228626i</v>
      </c>
      <c r="AX674" s="223" t="str">
        <f t="shared" si="1676"/>
        <v>4.59715400020208-1.90420353519953i</v>
      </c>
      <c r="AY674" s="223" t="str">
        <f t="shared" si="1677"/>
        <v>2.3456341634629+4.38837286203395i</v>
      </c>
      <c r="AZ674" s="223" t="str">
        <f t="shared" si="1678"/>
        <v>-4.13732929427795+2.76447505247378i</v>
      </c>
      <c r="BA674" s="223" t="str">
        <f t="shared" si="1679"/>
        <v>-3.15669253551362-3.84644098372417i</v>
      </c>
      <c r="BB674" s="223" t="str">
        <f t="shared" si="1680"/>
        <v>3.51850934381538-3.51850934381653i</v>
      </c>
      <c r="BC674" s="223" t="str">
        <f t="shared" si="1681"/>
        <v>3.84644098372206+3.15669253551619i</v>
      </c>
      <c r="BD674" s="223" t="str">
        <f t="shared" si="1682"/>
        <v>-2.7644750524723+4.13732929427894i</v>
      </c>
      <c r="BE674" s="223" t="str">
        <f t="shared" si="1683"/>
        <v>-4.38837286203472-2.34563416346146i</v>
      </c>
      <c r="BF674" s="223" t="str">
        <f t="shared" si="1684"/>
        <v>1.90420353520259-4.59715400020081i</v>
      </c>
      <c r="BG674" s="223" t="str">
        <f t="shared" si="1685"/>
        <v>4.76166203228673+1.44443438595159i</v>
      </c>
      <c r="BH674" s="223" t="str">
        <f t="shared" si="1686"/>
        <v>-0.970754543960399+4.88031265601095i</v>
      </c>
      <c r="BI674" s="223" t="str">
        <f t="shared" si="1687"/>
        <v>-4.95196320100786-0.487725805042526i</v>
      </c>
      <c r="BJ674" s="223" t="str">
        <f t="shared" si="1688"/>
        <v>-1.00703549957505E-12-4.97592363336098i</v>
      </c>
      <c r="BK674" s="223" t="str">
        <f t="shared" si="1689"/>
        <v>4.95196320100816-0.487725805039464i</v>
      </c>
      <c r="BL674" s="223" t="str">
        <f t="shared" si="1690"/>
        <v>0.970754543962235+4.88031265601058i</v>
      </c>
      <c r="BM674" s="176"/>
      <c r="BN674" s="176"/>
      <c r="BO674" s="176"/>
      <c r="BP674" s="176"/>
      <c r="BQ674" s="176"/>
      <c r="BR674" s="176"/>
      <c r="BS674" s="176"/>
      <c r="BT674" s="176"/>
      <c r="BU674" s="176"/>
      <c r="BV674" s="176"/>
      <c r="BW674" s="223"/>
      <c r="BX674" s="223"/>
      <c r="BY674" s="223"/>
      <c r="BZ674" s="223"/>
      <c r="CH674" s="222">
        <f t="shared" si="1691"/>
        <v>-262.40028834961174</v>
      </c>
    </row>
    <row r="675" spans="1:123">
      <c r="A675" s="227">
        <f t="shared" si="1693"/>
        <v>1.5625000000000007E-2</v>
      </c>
      <c r="B675" s="228">
        <v>50</v>
      </c>
      <c r="C675" s="228">
        <f t="shared" si="1694"/>
        <v>2500</v>
      </c>
      <c r="D675" s="228">
        <f t="shared" si="1692"/>
        <v>15707.963267948966</v>
      </c>
      <c r="E675" s="227" t="str">
        <f t="shared" si="1639"/>
        <v>15707.963267949i</v>
      </c>
      <c r="F675" s="227" t="str">
        <f t="shared" si="1695"/>
        <v>2.853948350878-0.314010046444969i</v>
      </c>
      <c r="G675" s="227" t="str">
        <f t="shared" si="1696"/>
        <v>-0.248093765375116+0.027132514720564i</v>
      </c>
      <c r="H675" s="227" t="str">
        <f t="shared" si="1697"/>
        <v>0.0214941746714975-0.00236492954920393i</v>
      </c>
      <c r="I675" s="227" t="str">
        <f t="shared" si="1640"/>
        <v>0.0126685036022003-0.000233606352904443i</v>
      </c>
      <c r="J675" s="223" t="str">
        <f>IMPRODUCT(1/Nt_input,BL625)</f>
        <v>3.68116385355936E-14+4.72981029342458E-14i</v>
      </c>
      <c r="K675" s="246" t="str">
        <f t="shared" si="1641"/>
        <v>4.77397512716831E-16+5.90596754776997E-16i</v>
      </c>
      <c r="L675" s="222">
        <f t="shared" si="1642"/>
        <v>-302.39040325154514</v>
      </c>
      <c r="M675" s="222">
        <f t="shared" si="1698"/>
        <v>445.09607359798383</v>
      </c>
      <c r="N675" s="224">
        <f t="shared" si="1699"/>
        <v>-4.9039264020161504</v>
      </c>
      <c r="O675" s="223" t="str">
        <f t="shared" si="1700"/>
        <v>-0.956708580912718-4.80969883127822i</v>
      </c>
      <c r="P675" s="223" t="str">
        <f t="shared" si="1701"/>
        <v>4.53063723176444-1.87665138758931i</v>
      </c>
      <c r="Q675" s="223" t="str">
        <f t="shared" si="1643"/>
        <v>2.72447553387927+4.07746578424447i</v>
      </c>
      <c r="R675" s="223" t="str">
        <f t="shared" si="1644"/>
        <v>-3.46759961330539+3.46759961330535i</v>
      </c>
      <c r="S675" s="223" t="str">
        <f t="shared" si="1645"/>
        <v>-4.0774657842447-2.72447553387893i</v>
      </c>
      <c r="T675" s="223" t="str">
        <f t="shared" si="1646"/>
        <v>1.87665138758938-4.53063723176441i</v>
      </c>
      <c r="U675" s="223" t="str">
        <f t="shared" si="1647"/>
        <v>4.80969883127825+0.956708580912541i</v>
      </c>
      <c r="V675" s="223" t="str">
        <f t="shared" si="1648"/>
        <v>-6.84879097469774E-14+4.90392640201615i</v>
      </c>
      <c r="W675" s="223" t="str">
        <f t="shared" si="1649"/>
        <v>-4.80969883127818+0.956708580912885i</v>
      </c>
      <c r="X675" s="223" t="str">
        <f t="shared" si="1650"/>
        <v>-1.87665138758924-4.53063723176447i</v>
      </c>
      <c r="Y675" s="223" t="str">
        <f t="shared" si="1651"/>
        <v>4.07746578424451-2.7244755338792i</v>
      </c>
      <c r="Z675" s="223" t="str">
        <f t="shared" si="1652"/>
        <v>3.46759961330528+3.46759961330545i</v>
      </c>
      <c r="AA675" s="223" t="str">
        <f t="shared" si="1653"/>
        <v>-2.724475533879+4.07746578424465i</v>
      </c>
      <c r="AB675" s="223" t="str">
        <f t="shared" si="1654"/>
        <v>-4.53063723176439-1.87665138758943i</v>
      </c>
      <c r="AC675" s="223" t="str">
        <f t="shared" si="1655"/>
        <v>0.956708580912605-4.80969883127824i</v>
      </c>
      <c r="AD675" s="223" t="str">
        <f t="shared" si="1656"/>
        <v>4.90392640201615+1.36975819493955E-13i</v>
      </c>
      <c r="AE675" s="223" t="str">
        <f t="shared" si="1657"/>
        <v>0.956708580912816+4.8096988312782i</v>
      </c>
      <c r="AF675" s="223" t="str">
        <f t="shared" si="1658"/>
        <v>-4.5306372317645+1.87665138758917i</v>
      </c>
      <c r="AG675" s="223" t="str">
        <f t="shared" si="1659"/>
        <v>-2.72447553387915-4.07746578424454i</v>
      </c>
      <c r="AH675" s="223" t="str">
        <f t="shared" si="1660"/>
        <v>3.4675996133055-3.46759961330523i</v>
      </c>
      <c r="AI675" s="223" t="str">
        <f t="shared" si="1661"/>
        <v>4.07746578424434+2.72447553387946i</v>
      </c>
      <c r="AJ675" s="223" t="str">
        <f t="shared" si="1662"/>
        <v>-1.87665138758997+4.53063723176417i</v>
      </c>
      <c r="AK675" s="223" t="str">
        <f t="shared" si="1663"/>
        <v>-4.80969883127803-0.956708580913664i</v>
      </c>
      <c r="AL675" s="223" t="str">
        <f t="shared" si="1664"/>
        <v>1.21595402092081E-12-4.90392640201615i</v>
      </c>
      <c r="AM675" s="223" t="str">
        <f t="shared" si="1665"/>
        <v>4.8096988312785-0.956708580911281i</v>
      </c>
      <c r="AN675" s="223" t="str">
        <f t="shared" si="1666"/>
        <v>1.87665138758773+4.5306372317651i</v>
      </c>
      <c r="AO675" s="223" t="str">
        <f t="shared" si="1667"/>
        <v>-4.07746578424565+2.7244755338775i</v>
      </c>
      <c r="AP675" s="223" t="str">
        <f t="shared" si="1668"/>
        <v>-3.46759961330383-3.4675996133069i</v>
      </c>
      <c r="AQ675" s="223" t="str">
        <f t="shared" si="1669"/>
        <v>2.72447553388111-4.07746578424323i</v>
      </c>
      <c r="AR675" s="223" t="str">
        <f t="shared" si="1670"/>
        <v>4.53063723176528+1.8766513875873i</v>
      </c>
      <c r="AS675" s="223" t="str">
        <f t="shared" si="1671"/>
        <v>-0.956708580910825+4.80969883127859i</v>
      </c>
      <c r="AT675" s="223" t="str">
        <f t="shared" si="1672"/>
        <v>-4.90392640201615+1.67733995873874E-12i</v>
      </c>
      <c r="AU675" s="223" t="str">
        <f t="shared" si="1673"/>
        <v>-0.956708580914115-4.80969883127794i</v>
      </c>
      <c r="AV675" s="223" t="str">
        <f t="shared" si="1674"/>
        <v>4.53063723176399-1.8766513875904i</v>
      </c>
      <c r="AW675" s="223" t="str">
        <f t="shared" si="1675"/>
        <v>2.72447553387985+4.07746578424408i</v>
      </c>
      <c r="AX675" s="223" t="str">
        <f t="shared" si="1676"/>
        <v>-3.46759961330491+3.46759961330583i</v>
      </c>
      <c r="AY675" s="223" t="str">
        <f t="shared" si="1677"/>
        <v>-4.0774657842448-2.72447553387877i</v>
      </c>
      <c r="AZ675" s="223" t="str">
        <f t="shared" si="1678"/>
        <v>1.8766513875892-4.53063723176449i</v>
      </c>
      <c r="BA675" s="223" t="str">
        <f t="shared" si="1679"/>
        <v>4.80969883127819+0.956708580912841i</v>
      </c>
      <c r="BB675" s="223" t="str">
        <f t="shared" si="1680"/>
        <v>-3.77284041551435E-13+4.90392640201615i</v>
      </c>
      <c r="BC675" s="223" t="str">
        <f t="shared" si="1681"/>
        <v>-4.80969883127834+0.9567085809121i</v>
      </c>
      <c r="BD675" s="223" t="str">
        <f t="shared" si="1682"/>
        <v>-1.8766513875885-4.53063723176478i</v>
      </c>
      <c r="BE675" s="223" t="str">
        <f t="shared" si="1683"/>
        <v>4.07746578424522-2.72447553387814i</v>
      </c>
      <c r="BF675" s="223" t="str">
        <f t="shared" si="1684"/>
        <v>3.46759961330437+3.46759961330636i</v>
      </c>
      <c r="BG675" s="223" t="str">
        <f t="shared" si="1685"/>
        <v>-2.72447553388047+4.07746578424366i</v>
      </c>
      <c r="BH675" s="223" t="str">
        <f t="shared" si="1686"/>
        <v>-4.5306372317637-1.8766513875911i</v>
      </c>
      <c r="BI675" s="223" t="str">
        <f t="shared" si="1687"/>
        <v>0.956708580914856-4.80969883127779i</v>
      </c>
      <c r="BJ675" s="223" t="str">
        <f t="shared" si="1688"/>
        <v>4.90392640201615+2.43190804184161E-12i</v>
      </c>
      <c r="BK675" s="223" t="str">
        <f t="shared" si="1689"/>
        <v>0.956708580914871+4.80969883127779i</v>
      </c>
      <c r="BL675" s="223" t="str">
        <f t="shared" si="1690"/>
        <v>-4.5306372317637+1.87665138759111i</v>
      </c>
      <c r="BM675" s="176"/>
      <c r="BN675" s="176"/>
      <c r="BO675" s="176"/>
      <c r="BP675" s="176"/>
      <c r="BQ675" s="176"/>
      <c r="BR675" s="176"/>
      <c r="BS675" s="176"/>
      <c r="BT675" s="176"/>
      <c r="BU675" s="176"/>
      <c r="BV675" s="176"/>
      <c r="BW675" s="223"/>
      <c r="BX675" s="223"/>
      <c r="BY675" s="223"/>
      <c r="BZ675" s="223"/>
      <c r="CH675" s="222">
        <f t="shared" si="1691"/>
        <v>-264.44638612188606</v>
      </c>
    </row>
    <row r="676" spans="1:123" s="336" customFormat="1">
      <c r="A676" s="334">
        <f t="shared" si="1693"/>
        <v>1.5937500000000007E-2</v>
      </c>
      <c r="B676" s="335">
        <v>51</v>
      </c>
      <c r="C676" s="335">
        <f t="shared" si="1694"/>
        <v>2550</v>
      </c>
      <c r="D676" s="335">
        <f t="shared" si="1692"/>
        <v>16022.122533307946</v>
      </c>
      <c r="E676" s="334" t="str">
        <f t="shared" si="1639"/>
        <v>16022.1225333079i</v>
      </c>
      <c r="F676" s="334" t="str">
        <f t="shared" si="1695"/>
        <v>2.8532400857712-0.312068210596849i</v>
      </c>
      <c r="G676" s="334" t="str">
        <f t="shared" si="1696"/>
        <v>-0.248060425369202+0.0272540292005003i</v>
      </c>
      <c r="H676" s="334" t="str">
        <f t="shared" si="1697"/>
        <v>0.0214888404565618-0.0023503048420364i</v>
      </c>
      <c r="I676" s="334" t="str">
        <f t="shared" si="1640"/>
        <v>0.0126665962670671-0.000226436918770504i</v>
      </c>
      <c r="J676" s="336" t="str">
        <f>IMPRODUCT(1/Nt_input,BM625)</f>
        <v>0</v>
      </c>
      <c r="K676" s="336" t="str">
        <f t="shared" si="1641"/>
        <v>0</v>
      </c>
      <c r="L676" s="336" t="e">
        <f t="shared" si="1642"/>
        <v>#NUM!</v>
      </c>
      <c r="M676" s="336">
        <f t="shared" si="1698"/>
        <v>445.21529832133893</v>
      </c>
      <c r="N676" s="337">
        <f t="shared" si="1699"/>
        <v>-4.7847016786610403</v>
      </c>
      <c r="O676" s="336" t="str">
        <f t="shared" si="1700"/>
        <v>-1.38892558254899-4.57867403075636i</v>
      </c>
      <c r="P676" s="336" t="str">
        <f t="shared" si="1701"/>
        <v>3.97833404973954-2.65823782654313i</v>
      </c>
      <c r="Q676" s="336" t="str">
        <f t="shared" si="1643"/>
        <v>3.69862441382722+3.03538261166908i</v>
      </c>
      <c r="R676" s="336" t="str">
        <f t="shared" si="1644"/>
        <v>-1.83102606123316+4.42048795008727i</v>
      </c>
      <c r="S676" s="336" t="str">
        <f t="shared" si="1645"/>
        <v>-4.7616620322863-0.468982775872237i</v>
      </c>
      <c r="T676" s="336" t="str">
        <f t="shared" si="1646"/>
        <v>-0.93344899124111-4.69276497755137i</v>
      </c>
      <c r="U676" s="336" t="str">
        <f t="shared" si="1647"/>
        <v>4.21973015397451-2.25549275800656i</v>
      </c>
      <c r="V676" s="336" t="str">
        <f t="shared" si="1648"/>
        <v>3.38329500293599+3.38329500293577i</v>
      </c>
      <c r="W676" s="336" t="str">
        <f t="shared" si="1649"/>
        <v>-2.25549275800667+4.21973015397445i</v>
      </c>
      <c r="X676" s="336" t="str">
        <f t="shared" si="1650"/>
        <v>-4.69276497755135-0.933448991241229i</v>
      </c>
      <c r="Y676" s="336" t="str">
        <f t="shared" si="1651"/>
        <v>-0.468982775872569-4.76166203228627i</v>
      </c>
      <c r="Z676" s="336" t="str">
        <f t="shared" si="1652"/>
        <v>4.42048795008732-1.83102606123304i</v>
      </c>
      <c r="AA676" s="336" t="str">
        <f t="shared" si="1653"/>
        <v>3.03538261166895+3.69862441382732i</v>
      </c>
      <c r="AB676" s="336" t="str">
        <f t="shared" si="1654"/>
        <v>-2.65823782654285+3.97833404973973i</v>
      </c>
      <c r="AC676" s="336" t="str">
        <f t="shared" si="1655"/>
        <v>-4.57867403075637-1.38892558254896i</v>
      </c>
      <c r="AD676" s="336" t="str">
        <f t="shared" si="1656"/>
        <v>1.59436761538916E-13-4.78470167866104i</v>
      </c>
      <c r="AE676" s="336" t="str">
        <f t="shared" si="1657"/>
        <v>4.57867403075631-1.38892558254918i</v>
      </c>
      <c r="AF676" s="336" t="str">
        <f t="shared" si="1658"/>
        <v>2.65823782654304+3.9783340497396i</v>
      </c>
      <c r="AG676" s="336" t="str">
        <f t="shared" si="1659"/>
        <v>-3.0353826116692+3.69862441382712i</v>
      </c>
      <c r="AH676" s="336" t="str">
        <f t="shared" si="1660"/>
        <v>-4.42048795008795-1.83102606123152i</v>
      </c>
      <c r="AI676" s="336" t="str">
        <f t="shared" si="1661"/>
        <v>0.46898277587424-4.76166203228611i</v>
      </c>
      <c r="AJ676" s="336" t="str">
        <f t="shared" si="1662"/>
        <v>4.6927649775515-0.933448991240483i</v>
      </c>
      <c r="AK676" s="336" t="str">
        <f t="shared" si="1663"/>
        <v>2.25549275800728+4.21973015397412i</v>
      </c>
      <c r="AL676" s="336" t="str">
        <f t="shared" si="1664"/>
        <v>-3.38329500293448+3.38329500293727i</v>
      </c>
      <c r="AM676" s="336" t="str">
        <f t="shared" si="1665"/>
        <v>-4.2197301539737-2.25549275800807i</v>
      </c>
      <c r="AN676" s="336" t="str">
        <f t="shared" si="1666"/>
        <v>0.933448991241421-4.69276497755131i</v>
      </c>
      <c r="AO676" s="336" t="str">
        <f t="shared" si="1667"/>
        <v>4.76166203228619-0.468982775873358i</v>
      </c>
      <c r="AP676" s="336" t="str">
        <f t="shared" si="1668"/>
        <v>1.8310260612351+4.42048795008647i</v>
      </c>
      <c r="AQ676" s="336" t="str">
        <f t="shared" si="1669"/>
        <v>-3.69862441382799+3.03538261166815i</v>
      </c>
      <c r="AR676" s="336" t="str">
        <f t="shared" si="1670"/>
        <v>-3.97833404973968-2.65823782654293i</v>
      </c>
      <c r="AS676" s="336" t="str">
        <f t="shared" si="1671"/>
        <v>1.38892558254769-4.57867403075676i</v>
      </c>
      <c r="AT676" s="336" t="str">
        <f t="shared" si="1672"/>
        <v>4.78470167866104+2.22272513458682E-12i</v>
      </c>
      <c r="AU676" s="336" t="str">
        <f t="shared" si="1673"/>
        <v>1.38892558254812+4.57867403075663i</v>
      </c>
      <c r="AV676" s="336" t="str">
        <f t="shared" si="1674"/>
        <v>-3.97833404973943+2.6582378265433i</v>
      </c>
      <c r="AW676" s="336" t="str">
        <f t="shared" si="1675"/>
        <v>-3.69862441382827-3.0353826116678i</v>
      </c>
      <c r="AX676" s="336" t="str">
        <f t="shared" si="1676"/>
        <v>1.83102606123468-4.42048795008664i</v>
      </c>
      <c r="AY676" s="336" t="str">
        <f t="shared" si="1677"/>
        <v>4.76166203228624+0.46898277587291i</v>
      </c>
      <c r="AZ676" s="336" t="str">
        <f t="shared" si="1678"/>
        <v>0.933448991241727+4.69276497755125i</v>
      </c>
      <c r="BA676" s="336" t="str">
        <f t="shared" si="1679"/>
        <v>-4.21973015397352+2.2554927580084i</v>
      </c>
      <c r="BB676" s="336" t="str">
        <f t="shared" si="1680"/>
        <v>-3.3832950029348-3.38329500293695i</v>
      </c>
      <c r="BC676" s="336" t="str">
        <f t="shared" si="1681"/>
        <v>2.25549275800689-4.21973015397434i</v>
      </c>
      <c r="BD676" s="336" t="str">
        <f t="shared" si="1682"/>
        <v>4.69276497755158+0.933448991240043i</v>
      </c>
      <c r="BE676" s="336" t="str">
        <f t="shared" si="1683"/>
        <v>0.468982775874756+4.76166203228606i</v>
      </c>
      <c r="BF676" s="336" t="str">
        <f t="shared" si="1684"/>
        <v>-4.42048795008781+1.83102606123187i</v>
      </c>
      <c r="BG676" s="336" t="str">
        <f t="shared" si="1685"/>
        <v>-3.03538261166913-3.69862441382718i</v>
      </c>
      <c r="BH676" s="336" t="str">
        <f t="shared" si="1686"/>
        <v>2.65823782654187-3.97833404974038i</v>
      </c>
      <c r="BI676" s="336" t="str">
        <f t="shared" si="1687"/>
        <v>4.57867403075575+1.38892558255103i</v>
      </c>
      <c r="BJ676" s="336" t="str">
        <f t="shared" si="1688"/>
        <v>-8.18283786671925E-13+4.78470167866104i</v>
      </c>
      <c r="BK676" s="336" t="str">
        <f t="shared" si="1689"/>
        <v>-4.57867403075626+1.38892558254933i</v>
      </c>
      <c r="BL676" s="336" t="str">
        <f t="shared" si="1690"/>
        <v>-2.65823782654435-3.97833404973872i</v>
      </c>
      <c r="BM676" s="176"/>
      <c r="BN676" s="176"/>
      <c r="BO676" s="176"/>
      <c r="BP676" s="176"/>
      <c r="BQ676" s="176"/>
      <c r="BR676" s="176"/>
      <c r="BS676" s="176"/>
      <c r="BT676" s="176"/>
      <c r="BU676" s="176"/>
      <c r="BV676" s="176"/>
      <c r="CH676" s="336" t="e">
        <f t="shared" si="1691"/>
        <v>#NUM!</v>
      </c>
    </row>
    <row r="677" spans="1:123" s="336" customFormat="1">
      <c r="A677" s="334">
        <f t="shared" si="1693"/>
        <v>1.6250000000000007E-2</v>
      </c>
      <c r="B677" s="335">
        <v>52</v>
      </c>
      <c r="C677" s="335">
        <f t="shared" si="1694"/>
        <v>2600</v>
      </c>
      <c r="D677" s="335">
        <f t="shared" si="1692"/>
        <v>16336.281798666923</v>
      </c>
      <c r="E677" s="334" t="str">
        <f t="shared" si="1639"/>
        <v>16336.2817986669i</v>
      </c>
      <c r="F677" s="334" t="str">
        <f t="shared" si="1695"/>
        <v>2.85255992549743-0.310279690676573i</v>
      </c>
      <c r="G677" s="334" t="str">
        <f t="shared" si="1696"/>
        <v>-0.248026430310147+0.0273834437872813i</v>
      </c>
      <c r="H677" s="334" t="str">
        <f t="shared" si="1697"/>
        <v>0.0214837179098539-0.00233683481565767i</v>
      </c>
      <c r="I677" s="334" t="str">
        <f t="shared" si="1640"/>
        <v>0.0126648487881933-0.000219474774241291i</v>
      </c>
      <c r="J677" s="336" t="str">
        <f>IMPRODUCT(1/Nt_input,BN625)</f>
        <v>0</v>
      </c>
      <c r="K677" s="336" t="str">
        <f t="shared" si="1641"/>
        <v>0</v>
      </c>
      <c r="L677" s="336" t="e">
        <f t="shared" si="1642"/>
        <v>#NUM!</v>
      </c>
      <c r="M677" s="336">
        <f t="shared" si="1698"/>
        <v>445.38060233744358</v>
      </c>
      <c r="N677" s="337">
        <f t="shared" si="1699"/>
        <v>-4.6193976625564295</v>
      </c>
      <c r="O677" s="336" t="str">
        <f t="shared" si="1700"/>
        <v>-1.76776695296635-4.26776695296637i</v>
      </c>
      <c r="P677" s="336" t="str">
        <f t="shared" si="1701"/>
        <v>3.26640741219103-3.26640741219085i</v>
      </c>
      <c r="Q677" s="336" t="str">
        <f t="shared" si="1643"/>
        <v>4.26776695296629+1.76776695296654i</v>
      </c>
      <c r="R677" s="336" t="str">
        <f t="shared" si="1644"/>
        <v>2.01463824654013E-13+4.61939766255643i</v>
      </c>
      <c r="S677" s="336" t="str">
        <f t="shared" si="1645"/>
        <v>-4.26776695296631+1.76776695296649i</v>
      </c>
      <c r="T677" s="336" t="str">
        <f t="shared" si="1646"/>
        <v>-3.26640741219099-3.26640741219089i</v>
      </c>
      <c r="U677" s="336" t="str">
        <f t="shared" si="1647"/>
        <v>1.76776695296635-4.26776695296638i</v>
      </c>
      <c r="V677" s="336" t="str">
        <f t="shared" si="1648"/>
        <v>4.61939766255643+5.65914740723062E-14i</v>
      </c>
      <c r="W677" s="336" t="str">
        <f t="shared" si="1649"/>
        <v>1.76776695296627+4.2677669529664i</v>
      </c>
      <c r="X677" s="336" t="str">
        <f t="shared" si="1650"/>
        <v>-3.26640741219107+3.26640741219081i</v>
      </c>
      <c r="Y677" s="336" t="str">
        <f t="shared" si="1651"/>
        <v>-4.26776695296627-1.76776695296659i</v>
      </c>
      <c r="Z677" s="336" t="str">
        <f t="shared" si="1652"/>
        <v>-1.44872350581706E-13-4.61939766255643i</v>
      </c>
      <c r="AA677" s="336" t="str">
        <f t="shared" si="1653"/>
        <v>4.26776695296634-1.76776695296643i</v>
      </c>
      <c r="AB677" s="336" t="str">
        <f t="shared" si="1654"/>
        <v>3.26640741219097+3.2664074121909i</v>
      </c>
      <c r="AC677" s="336" t="str">
        <f t="shared" si="1655"/>
        <v>-1.7677669529664+4.26776695296635i</v>
      </c>
      <c r="AD677" s="336" t="str">
        <f t="shared" si="1656"/>
        <v>-4.61939766255643-1.13182948144612E-13i</v>
      </c>
      <c r="AE677" s="336" t="str">
        <f t="shared" si="1657"/>
        <v>-1.76776695296619-4.26776695296644i</v>
      </c>
      <c r="AF677" s="336" t="str">
        <f t="shared" si="1658"/>
        <v>3.26640741219109-3.26640741219079i</v>
      </c>
      <c r="AG677" s="336" t="str">
        <f t="shared" si="1659"/>
        <v>4.26776695296643+1.76776695296621i</v>
      </c>
      <c r="AH677" s="336" t="str">
        <f t="shared" si="1660"/>
        <v>-1.2902764936316E-12+4.61939766255643i</v>
      </c>
      <c r="AI677" s="336" t="str">
        <f t="shared" si="1661"/>
        <v>-4.26776695296584+1.76776695296765i</v>
      </c>
      <c r="AJ677" s="336" t="str">
        <f t="shared" si="1662"/>
        <v>-3.26640741219061-3.26640741219127i</v>
      </c>
      <c r="AK677" s="336" t="str">
        <f t="shared" si="1663"/>
        <v>1.76776695296433-4.26776695296721i</v>
      </c>
      <c r="AL677" s="336" t="str">
        <f t="shared" si="1664"/>
        <v>4.61939766255643-2.89744701163413E-13i</v>
      </c>
      <c r="AM677" s="336" t="str">
        <f t="shared" si="1665"/>
        <v>1.76776695296486+4.26776695296699i</v>
      </c>
      <c r="AN677" s="336" t="str">
        <f t="shared" si="1666"/>
        <v>-3.2664074121902+3.26640741219168i</v>
      </c>
      <c r="AO677" s="336" t="str">
        <f t="shared" si="1667"/>
        <v>-4.26776695296606-1.76776695296711i</v>
      </c>
      <c r="AP677" s="336" t="str">
        <f t="shared" si="1668"/>
        <v>-1.93541148501276E-12-4.61939766255643i</v>
      </c>
      <c r="AQ677" s="336" t="str">
        <f t="shared" si="1669"/>
        <v>4.26776695296638-1.76776695296632i</v>
      </c>
      <c r="AR677" s="336" t="str">
        <f t="shared" si="1670"/>
        <v>3.26640741218959+3.26640741219228i</v>
      </c>
      <c r="AS677" s="336" t="str">
        <f t="shared" si="1671"/>
        <v>-1.76776695296571+4.26776695296663i</v>
      </c>
      <c r="AT677" s="336" t="str">
        <f t="shared" si="1672"/>
        <v>-4.61939766255643-1.14540414304989E-12i</v>
      </c>
      <c r="AU677" s="336" t="str">
        <f t="shared" si="1673"/>
        <v>-1.76776695296784-4.26776695296576i</v>
      </c>
      <c r="AV677" s="336" t="str">
        <f t="shared" si="1674"/>
        <v>3.26640741219121-3.26640741219066i</v>
      </c>
      <c r="AW677" s="336" t="str">
        <f t="shared" si="1675"/>
        <v>4.26776695296551+1.76776695296844i</v>
      </c>
      <c r="AX677" s="336" t="str">
        <f t="shared" si="1676"/>
        <v>5.00262640799454E-13+4.61939766255643i</v>
      </c>
      <c r="AY677" s="336" t="str">
        <f t="shared" si="1677"/>
        <v>-4.26776695296693+1.767766952965i</v>
      </c>
      <c r="AZ677" s="336" t="str">
        <f t="shared" si="1678"/>
        <v>-3.26640741219183-3.26640741219005i</v>
      </c>
      <c r="BA677" s="336" t="str">
        <f t="shared" si="1679"/>
        <v>1.76776695296704-4.26776695296609i</v>
      </c>
      <c r="BB677" s="336" t="str">
        <f t="shared" si="1680"/>
        <v>4.61939766255643-2.01463824654013E-12i</v>
      </c>
      <c r="BC677" s="336" t="str">
        <f t="shared" si="1681"/>
        <v>1.76776695296652+4.2677669529663i</v>
      </c>
      <c r="BD677" s="336" t="str">
        <f t="shared" si="1682"/>
        <v>-3.26640741219223+3.26640741218965i</v>
      </c>
      <c r="BE677" s="336" t="str">
        <f t="shared" si="1683"/>
        <v>-4.26776695296672-1.76776695296552i</v>
      </c>
      <c r="BF677" s="336" t="str">
        <f t="shared" si="1684"/>
        <v>9.34886203413849E-13-4.61939766255643i</v>
      </c>
      <c r="BG677" s="336" t="str">
        <f t="shared" si="1685"/>
        <v>4.26776695296572-1.76776695296792i</v>
      </c>
      <c r="BH677" s="336" t="str">
        <f t="shared" si="1686"/>
        <v>3.26640741219081+3.26640741219107i</v>
      </c>
      <c r="BI677" s="336" t="str">
        <f t="shared" si="1687"/>
        <v>-1.76776695296836+4.26776695296554i</v>
      </c>
      <c r="BJ677" s="336" t="str">
        <f t="shared" si="1688"/>
        <v>-4.61939766255643+5.79489402326828E-13i</v>
      </c>
      <c r="BK677" s="336" t="str">
        <f t="shared" si="1689"/>
        <v>-1.76776695296519-4.26776695296685i</v>
      </c>
      <c r="BL677" s="336" t="str">
        <f t="shared" si="1690"/>
        <v>3.26640741218999-3.26640741219188i</v>
      </c>
      <c r="BM677" s="176"/>
      <c r="BN677" s="176"/>
      <c r="BO677" s="176"/>
      <c r="BP677" s="176"/>
      <c r="BQ677" s="176"/>
      <c r="BR677" s="176"/>
      <c r="BS677" s="176"/>
      <c r="BT677" s="176"/>
      <c r="BU677" s="176"/>
      <c r="BV677" s="176"/>
      <c r="CH677" s="336" t="e">
        <f t="shared" si="1691"/>
        <v>#NUM!</v>
      </c>
    </row>
    <row r="678" spans="1:123" s="336" customFormat="1">
      <c r="A678" s="334">
        <f t="shared" si="1693"/>
        <v>1.6562500000000008E-2</v>
      </c>
      <c r="B678" s="335">
        <v>53</v>
      </c>
      <c r="C678" s="335">
        <f t="shared" si="1694"/>
        <v>2650</v>
      </c>
      <c r="D678" s="335">
        <f t="shared" si="1692"/>
        <v>16650.441064025905</v>
      </c>
      <c r="E678" s="334" t="str">
        <f t="shared" si="1639"/>
        <v>16650.4410640259i</v>
      </c>
      <c r="F678" s="334" t="str">
        <f t="shared" si="1695"/>
        <v>2.85190555318042-0.308635930538553i</v>
      </c>
      <c r="G678" s="334" t="str">
        <f t="shared" si="1696"/>
        <v>-0.247991780499566+0.0275203044925193i</v>
      </c>
      <c r="H678" s="334" t="str">
        <f t="shared" si="1697"/>
        <v>0.0214787895820944-0.00232445503046857i</v>
      </c>
      <c r="I678" s="334" t="str">
        <f t="shared" si="1640"/>
        <v>0.0126632503893659-0.000212709368218738i</v>
      </c>
      <c r="J678" s="336" t="str">
        <f>IMPRODUCT(1/Nt_input,BO625)</f>
        <v>0</v>
      </c>
      <c r="K678" s="336" t="str">
        <f t="shared" si="1641"/>
        <v>0</v>
      </c>
      <c r="L678" s="336" t="e">
        <f t="shared" si="1642"/>
        <v>#NUM!</v>
      </c>
      <c r="M678" s="336">
        <f t="shared" si="1698"/>
        <v>445.59039367825824</v>
      </c>
      <c r="N678" s="337">
        <f t="shared" si="1699"/>
        <v>-4.4096063217417694</v>
      </c>
      <c r="O678" s="336" t="str">
        <f t="shared" si="1700"/>
        <v>-2.07867403075634-3.88892558254901i</v>
      </c>
      <c r="P678" s="336" t="str">
        <f t="shared" si="1701"/>
        <v>2.44984601169475-3.66645365874551i</v>
      </c>
      <c r="Q678" s="336" t="str">
        <f t="shared" si="1643"/>
        <v>4.38837286203458+0.432217001636212i</v>
      </c>
      <c r="R678" s="336" t="str">
        <f t="shared" si="1644"/>
        <v>1.68748328258302+4.07394502708957i</v>
      </c>
      <c r="S678" s="336" t="str">
        <f t="shared" si="1645"/>
        <v>-2.79742463631845+3.40867178192086i</v>
      </c>
      <c r="T678" s="336" t="str">
        <f t="shared" si="1646"/>
        <v>-4.32487697273739-0.860271517272819i</v>
      </c>
      <c r="U678" s="336" t="str">
        <f t="shared" si="1647"/>
        <v>-1.28004114792619-4.2197301539744i</v>
      </c>
      <c r="V678" s="336" t="str">
        <f t="shared" si="1648"/>
        <v>3.11806253246654-3.1180625324668i</v>
      </c>
      <c r="W678" s="336" t="str">
        <f t="shared" si="1649"/>
        <v>4.21973015397449+1.28004114792587i</v>
      </c>
      <c r="X678" s="336" t="str">
        <f t="shared" si="1650"/>
        <v>0.86027151727274+4.3248769727374i</v>
      </c>
      <c r="Y678" s="336" t="str">
        <f t="shared" si="1651"/>
        <v>-3.40867178192092+2.79742463631839i</v>
      </c>
      <c r="Z678" s="336" t="str">
        <f t="shared" si="1652"/>
        <v>-4.07394502708953-1.68748328258312i</v>
      </c>
      <c r="AA678" s="336" t="str">
        <f t="shared" si="1653"/>
        <v>-0.43221700163612-4.38837286203459i</v>
      </c>
      <c r="AB678" s="336" t="str">
        <f t="shared" si="1654"/>
        <v>3.66645365874556-2.44984601169468i</v>
      </c>
      <c r="AC678" s="336" t="str">
        <f t="shared" si="1655"/>
        <v>3.88892558254895+2.07867403075645i</v>
      </c>
      <c r="AD678" s="336" t="str">
        <f t="shared" si="1656"/>
        <v>-6.91476597261886E-14+4.40960632174177i</v>
      </c>
      <c r="AE678" s="336" t="str">
        <f t="shared" si="1657"/>
        <v>-3.88892558254905+2.07867403075627i</v>
      </c>
      <c r="AF678" s="336" t="str">
        <f t="shared" si="1658"/>
        <v>-3.66645365874544-2.44984601169484i</v>
      </c>
      <c r="AG678" s="336" t="str">
        <f t="shared" si="1659"/>
        <v>0.432217001636319-4.38837286203457i</v>
      </c>
      <c r="AH678" s="336" t="str">
        <f t="shared" si="1660"/>
        <v>4.07394502708943-1.68748328258334i</v>
      </c>
      <c r="AI678" s="336" t="str">
        <f t="shared" si="1661"/>
        <v>3.40867178192081+2.79742463631851i</v>
      </c>
      <c r="AJ678" s="336" t="str">
        <f t="shared" si="1662"/>
        <v>-0.860271517273335+4.32487697273728i</v>
      </c>
      <c r="AK678" s="336" t="str">
        <f t="shared" si="1663"/>
        <v>-4.21973015397467+1.28004114792529i</v>
      </c>
      <c r="AL678" s="336" t="str">
        <f t="shared" si="1664"/>
        <v>-3.11806253246578-3.11806253246757i</v>
      </c>
      <c r="AM678" s="336" t="str">
        <f t="shared" si="1665"/>
        <v>1.28004114792758-4.21973015397397i</v>
      </c>
      <c r="AN678" s="336" t="str">
        <f t="shared" si="1666"/>
        <v>4.32487697273776-0.860271517270918i</v>
      </c>
      <c r="AO678" s="336" t="str">
        <f t="shared" si="1667"/>
        <v>2.79742463632005+3.40867178191955i</v>
      </c>
      <c r="AP678" s="336" t="str">
        <f t="shared" si="1668"/>
        <v>-1.68748328258156+4.07394502709017i</v>
      </c>
      <c r="AQ678" s="336" t="str">
        <f t="shared" si="1669"/>
        <v>-4.38837286203447+0.432217001637298i</v>
      </c>
      <c r="AR678" s="336" t="str">
        <f t="shared" si="1670"/>
        <v>-2.44984601169535-3.66645365874511i</v>
      </c>
      <c r="AS678" s="336" t="str">
        <f t="shared" si="1671"/>
        <v>2.07867403075618-3.8889255825491i</v>
      </c>
      <c r="AT678" s="336" t="str">
        <f t="shared" si="1672"/>
        <v>4.40960632174177+1.38295319452377E-13i</v>
      </c>
      <c r="AU678" s="336" t="str">
        <f t="shared" si="1673"/>
        <v>2.07867403075582+3.88892558254929i</v>
      </c>
      <c r="AV678" s="336" t="str">
        <f t="shared" si="1674"/>
        <v>-2.44984601169568+3.66645365874488i</v>
      </c>
      <c r="AW678" s="336" t="str">
        <f t="shared" si="1675"/>
        <v>-4.38837286203443-0.432217001637698i</v>
      </c>
      <c r="AX678" s="336" t="str">
        <f t="shared" si="1676"/>
        <v>-1.68748328258119-4.07394502709032i</v>
      </c>
      <c r="AY678" s="336" t="str">
        <f t="shared" si="1677"/>
        <v>2.79742463631687-3.40867178192216i</v>
      </c>
      <c r="AZ678" s="336" t="str">
        <f t="shared" si="1678"/>
        <v>4.32487697273769+0.860271517271311i</v>
      </c>
      <c r="BA678" s="336" t="str">
        <f t="shared" si="1679"/>
        <v>1.28004114792732+4.21973015397405i</v>
      </c>
      <c r="BB678" s="336" t="str">
        <f t="shared" si="1680"/>
        <v>-3.11806253246606+3.11806253246728i</v>
      </c>
      <c r="BC678" s="336" t="str">
        <f t="shared" si="1681"/>
        <v>-4.21973015397459-1.28004114792555i</v>
      </c>
      <c r="BD678" s="336" t="str">
        <f t="shared" si="1682"/>
        <v>-0.860271517273-4.32487697273735i</v>
      </c>
      <c r="BE678" s="336" t="str">
        <f t="shared" si="1683"/>
        <v>3.40867178192106-2.79742463631821i</v>
      </c>
      <c r="BF678" s="336" t="str">
        <f t="shared" si="1684"/>
        <v>4.07394502708931+1.68748328258365i</v>
      </c>
      <c r="BG678" s="336" t="str">
        <f t="shared" si="1685"/>
        <v>0.432217001635046+4.38837286203469i</v>
      </c>
      <c r="BH678" s="336" t="str">
        <f t="shared" si="1686"/>
        <v>-3.66645365874636+2.44984601169347i</v>
      </c>
      <c r="BI678" s="336" t="str">
        <f t="shared" si="1687"/>
        <v>-3.88892558254803-2.07867403075817i</v>
      </c>
      <c r="BJ678" s="336" t="str">
        <f t="shared" si="1688"/>
        <v>-1.98580663845423E-12-4.40960632174177i</v>
      </c>
      <c r="BK678" s="336" t="str">
        <f t="shared" si="1689"/>
        <v>3.88892558254829-2.0786740307577i</v>
      </c>
      <c r="BL678" s="336" t="str">
        <f t="shared" si="1690"/>
        <v>3.66645365874606+2.44984601169392i</v>
      </c>
      <c r="BM678" s="176"/>
      <c r="BN678" s="176"/>
      <c r="BO678" s="176"/>
      <c r="BP678" s="176"/>
      <c r="BQ678" s="176"/>
      <c r="BR678" s="176"/>
      <c r="BS678" s="176"/>
      <c r="BT678" s="176"/>
      <c r="BU678" s="176"/>
      <c r="BV678" s="176"/>
      <c r="CH678" s="336" t="e">
        <f t="shared" si="1691"/>
        <v>#NUM!</v>
      </c>
    </row>
    <row r="679" spans="1:123" s="336" customFormat="1">
      <c r="A679" s="334">
        <f t="shared" si="1693"/>
        <v>1.6875000000000008E-2</v>
      </c>
      <c r="B679" s="335">
        <v>54</v>
      </c>
      <c r="C679" s="335">
        <f t="shared" si="1694"/>
        <v>2700</v>
      </c>
      <c r="D679" s="335">
        <f t="shared" si="1692"/>
        <v>16964.600329384884</v>
      </c>
      <c r="E679" s="334" t="str">
        <f t="shared" si="1639"/>
        <v>16964.6003293849i</v>
      </c>
      <c r="F679" s="334" t="str">
        <f t="shared" si="1695"/>
        <v>2.85127486283836-0.307128993991758i</v>
      </c>
      <c r="G679" s="334" t="str">
        <f t="shared" si="1696"/>
        <v>-0.247956476244825+0.0276641908291371i</v>
      </c>
      <c r="H679" s="334" t="str">
        <f t="shared" si="1697"/>
        <v>0.02147403961233-0.0023131057159844i</v>
      </c>
      <c r="I679" s="334" t="str">
        <f t="shared" si="1640"/>
        <v>0.012661791265751-0.000206130837899321i</v>
      </c>
      <c r="J679" s="336" t="str">
        <f>IMPRODUCT(1/Nt_input,BP625)</f>
        <v>0</v>
      </c>
      <c r="K679" s="336" t="str">
        <f t="shared" si="1641"/>
        <v>0</v>
      </c>
      <c r="L679" s="336" t="e">
        <f t="shared" si="1642"/>
        <v>#NUM!</v>
      </c>
      <c r="M679" s="336">
        <f t="shared" si="1698"/>
        <v>445.84265193848728</v>
      </c>
      <c r="N679" s="337">
        <f t="shared" si="1699"/>
        <v>-4.1573480615127201</v>
      </c>
      <c r="O679" s="336" t="str">
        <f t="shared" si="1700"/>
        <v>-2.30969883127823-3.45670858091271i</v>
      </c>
      <c r="P679" s="336" t="str">
        <f t="shared" si="1701"/>
        <v>1.59094822571586-3.84088878355715i</v>
      </c>
      <c r="Q679" s="336" t="str">
        <f t="shared" si="1643"/>
        <v>4.0774657842446-0.81105837205353i</v>
      </c>
      <c r="R679" s="336" t="str">
        <f t="shared" si="1644"/>
        <v>2.93968900604838+2.93968900604841i</v>
      </c>
      <c r="S679" s="336" t="str">
        <f t="shared" si="1645"/>
        <v>-0.811058372053563+4.07746578424459i</v>
      </c>
      <c r="T679" s="336" t="str">
        <f t="shared" si="1646"/>
        <v>-3.84088878355701+1.59094822571621i</v>
      </c>
      <c r="U679" s="336" t="str">
        <f t="shared" si="1647"/>
        <v>-3.45670858091264-2.30969883127833i</v>
      </c>
      <c r="V679" s="336" t="str">
        <f t="shared" si="1648"/>
        <v>4.38007158621851E-14-4.15734806151272i</v>
      </c>
      <c r="W679" s="336" t="str">
        <f t="shared" si="1649"/>
        <v>3.45670858091269-2.30969883127826i</v>
      </c>
      <c r="X679" s="336" t="str">
        <f t="shared" si="1650"/>
        <v>3.84088878355714+1.59094822571589i</v>
      </c>
      <c r="Y679" s="336" t="str">
        <f t="shared" si="1651"/>
        <v>0.811058372053492+4.07746578424461i</v>
      </c>
      <c r="Z679" s="336" t="str">
        <f t="shared" si="1652"/>
        <v>-2.93968900604843+2.93968900604836i</v>
      </c>
      <c r="AA679" s="336" t="str">
        <f t="shared" si="1653"/>
        <v>-4.07746578424459-0.811058372053592i</v>
      </c>
      <c r="AB679" s="336" t="str">
        <f t="shared" si="1654"/>
        <v>-1.59094822571615-3.84088878355703i</v>
      </c>
      <c r="AC679" s="336" t="str">
        <f t="shared" si="1655"/>
        <v>2.30969883127835-3.45670858091263i</v>
      </c>
      <c r="AD679" s="336" t="str">
        <f t="shared" si="1656"/>
        <v>4.15734806151272+8.76014317243701E-14i</v>
      </c>
      <c r="AE679" s="336" t="str">
        <f t="shared" si="1657"/>
        <v>2.30969883127825+3.45670858091269i</v>
      </c>
      <c r="AF679" s="336" t="str">
        <f t="shared" si="1658"/>
        <v>-1.59094822571593+3.84088878355712i</v>
      </c>
      <c r="AG679" s="336" t="str">
        <f t="shared" si="1659"/>
        <v>-4.07746578424437+0.811058372054698i</v>
      </c>
      <c r="AH679" s="336" t="str">
        <f t="shared" si="1660"/>
        <v>-2.93968900604979-2.939689006047i</v>
      </c>
      <c r="AI679" s="336" t="str">
        <f t="shared" si="1661"/>
        <v>0.811058372054881-4.07746578424433i</v>
      </c>
      <c r="AJ679" s="336" t="str">
        <f t="shared" si="1662"/>
        <v>3.84088878355719-1.59094822571576i</v>
      </c>
      <c r="AK679" s="336" t="str">
        <f t="shared" si="1663"/>
        <v>3.45670858091305+2.30969883127772i</v>
      </c>
      <c r="AL679" s="336" t="str">
        <f t="shared" si="1664"/>
        <v>1.55236272753994E-12+4.15734806151272i</v>
      </c>
      <c r="AM679" s="336" t="str">
        <f t="shared" si="1665"/>
        <v>-3.45670858091362+2.30969883127686i</v>
      </c>
      <c r="AN679" s="336" t="str">
        <f t="shared" si="1666"/>
        <v>-3.8408887835568-1.59094822571671i</v>
      </c>
      <c r="AO679" s="336" t="str">
        <f t="shared" si="1667"/>
        <v>-0.811058372053812-4.07746578424454i</v>
      </c>
      <c r="AP679" s="336" t="str">
        <f t="shared" si="1668"/>
        <v>2.93968900604763-2.93968900604915i</v>
      </c>
      <c r="AQ679" s="336" t="str">
        <f t="shared" si="1669"/>
        <v>4.07746578424416+0.811058372055766i</v>
      </c>
      <c r="AR679" s="336" t="str">
        <f t="shared" si="1670"/>
        <v>1.59094822571498+3.84088878355751i</v>
      </c>
      <c r="AS679" s="336" t="str">
        <f t="shared" si="1671"/>
        <v>-2.30969883127842+3.45670858091258i</v>
      </c>
      <c r="AT679" s="336" t="str">
        <f t="shared" si="1672"/>
        <v>-4.15734806151272+6.51909706788833E-13i</v>
      </c>
      <c r="AU679" s="336" t="str">
        <f t="shared" si="1673"/>
        <v>-2.3096988312796-3.45670858091179i</v>
      </c>
      <c r="AV679" s="336" t="str">
        <f t="shared" si="1674"/>
        <v>1.59094822571749-3.84088878355648i</v>
      </c>
      <c r="AW679" s="336" t="str">
        <f t="shared" si="1675"/>
        <v>4.07746578424471-0.811058372052989i</v>
      </c>
      <c r="AX679" s="336" t="str">
        <f t="shared" si="1676"/>
        <v>2.93968900604856+2.93968900604823i</v>
      </c>
      <c r="AY679" s="336" t="str">
        <f t="shared" si="1677"/>
        <v>-0.811058372052536+4.0774657842448i</v>
      </c>
      <c r="AZ679" s="336" t="str">
        <f t="shared" si="1678"/>
        <v>-3.84088878355784+1.5909482257142i</v>
      </c>
      <c r="BA679" s="336" t="str">
        <f t="shared" si="1679"/>
        <v>-3.45670858091212-2.30969883127912i</v>
      </c>
      <c r="BB679" s="336" t="str">
        <f t="shared" si="1680"/>
        <v>1.89463844659583E-13-4.15734806151272i</v>
      </c>
      <c r="BC679" s="336" t="str">
        <f t="shared" si="1681"/>
        <v>3.45670858091232-2.3096988312788i</v>
      </c>
      <c r="BD679" s="336" t="str">
        <f t="shared" si="1682"/>
        <v>3.84088878355774+1.59094822571444i</v>
      </c>
      <c r="BE679" s="336" t="str">
        <f t="shared" si="1683"/>
        <v>0.811058372052162+4.07746578424487i</v>
      </c>
      <c r="BF679" s="336" t="str">
        <f t="shared" si="1684"/>
        <v>-2.93968900604882+2.93968900604796i</v>
      </c>
      <c r="BG679" s="336" t="str">
        <f t="shared" si="1685"/>
        <v>-4.07746578424464-0.811058372053359i</v>
      </c>
      <c r="BH679" s="336" t="str">
        <f t="shared" si="1686"/>
        <v>-1.59094822571714-3.84088878355662i</v>
      </c>
      <c r="BI679" s="336" t="str">
        <f t="shared" si="1687"/>
        <v>2.30969883127982-3.45670858091165i</v>
      </c>
      <c r="BJ679" s="336" t="str">
        <f t="shared" si="1688"/>
        <v>4.15734806151272+1.030837396108E-12i</v>
      </c>
      <c r="BK679" s="336" t="str">
        <f t="shared" si="1689"/>
        <v>2.3096988312781+3.45670858091279i</v>
      </c>
      <c r="BL679" s="336" t="str">
        <f t="shared" si="1690"/>
        <v>-1.59094822571533+3.84088878355737i</v>
      </c>
      <c r="BM679" s="176"/>
      <c r="BN679" s="176"/>
      <c r="BO679" s="176"/>
      <c r="BP679" s="176"/>
      <c r="BQ679" s="176"/>
      <c r="BR679" s="176"/>
      <c r="BS679" s="176"/>
      <c r="BT679" s="176"/>
      <c r="BU679" s="176"/>
      <c r="BV679" s="176"/>
      <c r="CH679" s="336" t="e">
        <f t="shared" si="1691"/>
        <v>#NUM!</v>
      </c>
    </row>
    <row r="680" spans="1:123" s="336" customFormat="1">
      <c r="A680" s="334">
        <f t="shared" si="1693"/>
        <v>1.7187500000000008E-2</v>
      </c>
      <c r="B680" s="335">
        <v>55</v>
      </c>
      <c r="C680" s="335">
        <f t="shared" si="1694"/>
        <v>2750</v>
      </c>
      <c r="D680" s="335">
        <f t="shared" si="1692"/>
        <v>17278.75959474386</v>
      </c>
      <c r="E680" s="334" t="str">
        <f t="shared" si="1639"/>
        <v>17278.7595947439i</v>
      </c>
      <c r="F680" s="334" t="str">
        <f t="shared" si="1695"/>
        <v>2.85066593680379-0.30575150984152i</v>
      </c>
      <c r="G680" s="334" t="str">
        <f t="shared" si="1696"/>
        <v>-0.247920517859047+0.027814712765929i</v>
      </c>
      <c r="H680" s="334" t="str">
        <f t="shared" si="1697"/>
        <v>0.0214694535578749-0.0023027313569238i</v>
      </c>
      <c r="I680" s="334" t="str">
        <f t="shared" si="1640"/>
        <v>0.0126604624809708-0.000199729956152898i</v>
      </c>
      <c r="J680" s="336" t="str">
        <f>IMPRODUCT(1/Nt_input,BQ625)</f>
        <v>0</v>
      </c>
      <c r="K680" s="336" t="str">
        <f t="shared" si="1641"/>
        <v>0</v>
      </c>
      <c r="L680" s="336" t="e">
        <f t="shared" si="1642"/>
        <v>#NUM!</v>
      </c>
      <c r="M680" s="336">
        <f t="shared" si="1698"/>
        <v>446.13494773318632</v>
      </c>
      <c r="N680" s="337">
        <f t="shared" si="1699"/>
        <v>-3.865052266813676</v>
      </c>
      <c r="O680" s="336" t="str">
        <f t="shared" si="1700"/>
        <v>-2.45196320100808-2.98772580504031i</v>
      </c>
      <c r="P680" s="336" t="str">
        <f t="shared" si="1701"/>
        <v>0.7540342913419-3.79078637127998i</v>
      </c>
      <c r="Q680" s="336" t="str">
        <f t="shared" si="1643"/>
        <v>3.40867178192074-1.82197302623799i</v>
      </c>
      <c r="R680" s="336" t="str">
        <f t="shared" si="1644"/>
        <v>3.57084268139547+1.47909146773483i</v>
      </c>
      <c r="S680" s="336" t="str">
        <f t="shared" si="1645"/>
        <v>1.12196544984369+3.6986244138272i</v>
      </c>
      <c r="T680" s="336" t="str">
        <f t="shared" si="1646"/>
        <v>-2.14730798850675+3.21367350981655i</v>
      </c>
      <c r="U680" s="336" t="str">
        <f t="shared" si="1647"/>
        <v>-3.84644098372272+0.378841370417369i</v>
      </c>
      <c r="V680" s="336" t="str">
        <f t="shared" si="1648"/>
        <v>-2.73300466750451-2.73300466750427i</v>
      </c>
      <c r="W680" s="336" t="str">
        <f t="shared" si="1649"/>
        <v>0.378841370417416-3.84644098372272i</v>
      </c>
      <c r="X680" s="336" t="str">
        <f t="shared" si="1650"/>
        <v>3.21367350981658-2.1473079885067i</v>
      </c>
      <c r="Y680" s="336" t="str">
        <f t="shared" si="1651"/>
        <v>3.69862441382718+1.12196544984375i</v>
      </c>
      <c r="Z680" s="336" t="str">
        <f t="shared" si="1652"/>
        <v>1.4790914677348+3.57084268139548i</v>
      </c>
      <c r="AA680" s="336" t="str">
        <f t="shared" si="1653"/>
        <v>-1.82197302623802+3.40867178192072i</v>
      </c>
      <c r="AB680" s="336" t="str">
        <f t="shared" si="1654"/>
        <v>-3.79078637127999+0.754034291341861i</v>
      </c>
      <c r="AC680" s="336" t="str">
        <f t="shared" si="1655"/>
        <v>-2.98772580504018-2.45196320100823i</v>
      </c>
      <c r="AD680" s="336" t="str">
        <f t="shared" si="1656"/>
        <v>4.73505328792463E-14-3.86505226681368i</v>
      </c>
      <c r="AE680" s="336" t="str">
        <f t="shared" si="1657"/>
        <v>2.98772580504024-2.45196320100816i</v>
      </c>
      <c r="AF680" s="336" t="str">
        <f t="shared" si="1658"/>
        <v>3.79078637127997+0.754034291341954i</v>
      </c>
      <c r="AG680" s="336" t="str">
        <f t="shared" si="1659"/>
        <v>1.82197302623896+3.40867178192022i</v>
      </c>
      <c r="AH680" s="336" t="str">
        <f t="shared" si="1660"/>
        <v>-1.47909146773524+3.5708426813953i</v>
      </c>
      <c r="AI680" s="336" t="str">
        <f t="shared" si="1661"/>
        <v>-3.69862441382677+1.1219654498451i</v>
      </c>
      <c r="AJ680" s="336" t="str">
        <f t="shared" si="1662"/>
        <v>-3.21367350981651-2.14730798850681i</v>
      </c>
      <c r="AK680" s="336" t="str">
        <f t="shared" si="1663"/>
        <v>-0.378841370415382-3.84644098372292i</v>
      </c>
      <c r="AL680" s="336" t="str">
        <f t="shared" si="1664"/>
        <v>2.73300466750428-2.73300466750449i</v>
      </c>
      <c r="AM680" s="336" t="str">
        <f t="shared" si="1665"/>
        <v>3.84644098372257+0.378841370418966i</v>
      </c>
      <c r="AN680" s="336" t="str">
        <f t="shared" si="1666"/>
        <v>2.14730798850701+3.21367350981638i</v>
      </c>
      <c r="AO680" s="336" t="str">
        <f t="shared" si="1667"/>
        <v>-1.12196544984487+3.69862441382684i</v>
      </c>
      <c r="AP680" s="336" t="str">
        <f t="shared" si="1668"/>
        <v>-3.5708426813952+1.47909146773546i</v>
      </c>
      <c r="AQ680" s="336" t="str">
        <f t="shared" si="1669"/>
        <v>-3.40867178192034-1.82197302623874i</v>
      </c>
      <c r="AR680" s="336" t="str">
        <f t="shared" si="1670"/>
        <v>-0.754034291342943-3.79078637127977i</v>
      </c>
      <c r="AS680" s="336" t="str">
        <f t="shared" si="1671"/>
        <v>2.45196320100857-2.98772580503991i</v>
      </c>
      <c r="AT680" s="336" t="str">
        <f t="shared" si="1672"/>
        <v>3.86505226681368-1.44321842869134E-12i</v>
      </c>
      <c r="AU680" s="336" t="str">
        <f t="shared" si="1673"/>
        <v>2.45196320100783+2.98772580504051i</v>
      </c>
      <c r="AV680" s="336" t="str">
        <f t="shared" si="1674"/>
        <v>-0.754034291340114+3.79078637128034i</v>
      </c>
      <c r="AW680" s="336" t="str">
        <f t="shared" si="1675"/>
        <v>-3.40867178192079+1.8219730262379i</v>
      </c>
      <c r="AX680" s="336" t="str">
        <f t="shared" si="1676"/>
        <v>-3.57084268139484-1.47909146773635i</v>
      </c>
      <c r="AY680" s="336" t="str">
        <f t="shared" si="1677"/>
        <v>-1.12196544984395-3.69862441382712i</v>
      </c>
      <c r="AZ680" s="336" t="str">
        <f t="shared" si="1678"/>
        <v>2.14730798850781-3.21367350981585i</v>
      </c>
      <c r="BA680" s="336" t="str">
        <f t="shared" si="1679"/>
        <v>3.84644098372266-0.378841370418013i</v>
      </c>
      <c r="BB680" s="336" t="str">
        <f t="shared" si="1680"/>
        <v>2.7330046675036+2.73300466750517i</v>
      </c>
      <c r="BC680" s="336" t="str">
        <f t="shared" si="1681"/>
        <v>-0.37884137041639+3.84644098372282i</v>
      </c>
      <c r="BD680" s="336" t="str">
        <f t="shared" si="1682"/>
        <v>-3.21367350981708+2.14730798850597i</v>
      </c>
      <c r="BE680" s="336" t="str">
        <f t="shared" si="1683"/>
        <v>-3.69862441382759-1.12196544984239i</v>
      </c>
      <c r="BF680" s="336" t="str">
        <f t="shared" si="1684"/>
        <v>-1.4790914677343-3.57084268139568i</v>
      </c>
      <c r="BG680" s="336" t="str">
        <f t="shared" si="1685"/>
        <v>1.82197302623646-3.40867178192156i</v>
      </c>
      <c r="BH680" s="336" t="str">
        <f t="shared" si="1686"/>
        <v>3.79078637128002-0.754034291341714i</v>
      </c>
      <c r="BI680" s="336" t="str">
        <f t="shared" si="1687"/>
        <v>2.98772580504155+2.45196320100657i</v>
      </c>
      <c r="BJ680" s="336" t="str">
        <f t="shared" si="1688"/>
        <v>2.97353971205072E-13+3.86505226681368i</v>
      </c>
      <c r="BK680" s="336" t="str">
        <f t="shared" si="1689"/>
        <v>-2.98772580504124+2.45196320100694i</v>
      </c>
      <c r="BL680" s="336" t="str">
        <f t="shared" si="1690"/>
        <v>-3.79078637128009-0.754034291341347i</v>
      </c>
      <c r="BM680" s="176"/>
      <c r="BN680" s="176"/>
      <c r="BO680" s="176"/>
      <c r="BP680" s="176"/>
      <c r="BQ680" s="176"/>
      <c r="BR680" s="176"/>
      <c r="BS680" s="176"/>
      <c r="BT680" s="176"/>
      <c r="BU680" s="176"/>
      <c r="BV680" s="176"/>
      <c r="CH680" s="336" t="e">
        <f t="shared" si="1691"/>
        <v>#NUM!</v>
      </c>
    </row>
    <row r="681" spans="1:123" s="336" customFormat="1">
      <c r="A681" s="334">
        <f t="shared" si="1693"/>
        <v>1.7500000000000009E-2</v>
      </c>
      <c r="B681" s="335">
        <v>56</v>
      </c>
      <c r="C681" s="335">
        <f t="shared" si="1694"/>
        <v>2800</v>
      </c>
      <c r="D681" s="335">
        <f t="shared" si="1692"/>
        <v>17592.91886010284</v>
      </c>
      <c r="E681" s="334" t="str">
        <f t="shared" si="1639"/>
        <v>17592.9188601028i</v>
      </c>
      <c r="F681" s="334" t="str">
        <f t="shared" si="1695"/>
        <v>2.85007702591148-0.304496622651076i</v>
      </c>
      <c r="G681" s="334" t="str">
        <f t="shared" si="1696"/>
        <v>-0.247883905661096+0.0279715080084195i</v>
      </c>
      <c r="H681" s="334" t="str">
        <f t="shared" si="1697"/>
        <v>0.021465018245098-0.00229328032237507i</v>
      </c>
      <c r="I681" s="334" t="str">
        <f t="shared" si="1640"/>
        <v>0.012659255876648-0.000193498083351752i</v>
      </c>
      <c r="J681" s="336" t="str">
        <f>IMPRODUCT(1/Nt_input,BR625)</f>
        <v>0</v>
      </c>
      <c r="K681" s="336" t="str">
        <f t="shared" si="1641"/>
        <v>0</v>
      </c>
      <c r="L681" s="336" t="e">
        <f t="shared" si="1642"/>
        <v>#NUM!</v>
      </c>
      <c r="M681" s="336">
        <f t="shared" si="1698"/>
        <v>446.46446609406729</v>
      </c>
      <c r="N681" s="337">
        <f t="shared" si="1699"/>
        <v>-3.5355339059327289</v>
      </c>
      <c r="O681" s="336" t="str">
        <f t="shared" si="1700"/>
        <v>-2.5-2.49999999999999i</v>
      </c>
      <c r="P681" s="336" t="str">
        <f t="shared" si="1701"/>
        <v>-8.64091338205455E-14-3.53553390593273i</v>
      </c>
      <c r="Q681" s="336" t="str">
        <f t="shared" si="1643"/>
        <v>2.50000000000003-2.49999999999996i</v>
      </c>
      <c r="R681" s="336" t="str">
        <f t="shared" si="1644"/>
        <v>3.53553390593273-1.72818267641091E-13i</v>
      </c>
      <c r="S681" s="336" t="str">
        <f t="shared" si="1645"/>
        <v>2.50000000000002+2.49999999999997i</v>
      </c>
      <c r="T681" s="336" t="str">
        <f t="shared" si="1646"/>
        <v>-9.87536791182633E-14+3.53553390593273i</v>
      </c>
      <c r="U681" s="336" t="str">
        <f t="shared" si="1647"/>
        <v>-2.49999999999991+2.50000000000007i</v>
      </c>
      <c r="V681" s="336" t="str">
        <f t="shared" si="1648"/>
        <v>-3.53553390593273-3.11856548019231E-14i</v>
      </c>
      <c r="W681" s="336" t="str">
        <f t="shared" si="1649"/>
        <v>-2.49999999999989-2.5000000000001i</v>
      </c>
      <c r="X681" s="336" t="str">
        <f t="shared" si="1650"/>
        <v>-6.15038488533576E-14-3.53553390593273i</v>
      </c>
      <c r="Y681" s="336" t="str">
        <f t="shared" si="1651"/>
        <v>2.50000000000005-2.49999999999994i</v>
      </c>
      <c r="Z681" s="336" t="str">
        <f t="shared" si="1652"/>
        <v>3.53553390593273-1.54193352508638E-13i</v>
      </c>
      <c r="AA681" s="336" t="str">
        <f t="shared" si="1653"/>
        <v>2.50000000000002+2.49999999999997i</v>
      </c>
      <c r="AB681" s="336" t="str">
        <f t="shared" si="1654"/>
        <v>-1.29939333920186E-13+3.53553390593273i</v>
      </c>
      <c r="AC681" s="336" t="str">
        <f t="shared" si="1655"/>
        <v>-2.49999999999992+2.50000000000007i</v>
      </c>
      <c r="AD681" s="336" t="str">
        <f t="shared" si="1656"/>
        <v>-3.53553390593273-6.2371309603846E-14i</v>
      </c>
      <c r="AE681" s="336" t="str">
        <f t="shared" si="1657"/>
        <v>-2.50000000000012-2.49999999999987i</v>
      </c>
      <c r="AF681" s="336" t="str">
        <f t="shared" si="1658"/>
        <v>-5.54396733903748E-14-3.53553390593273i</v>
      </c>
      <c r="AG681" s="336" t="str">
        <f t="shared" si="1659"/>
        <v>2.49999999999904-2.50000000000095i</v>
      </c>
      <c r="AH681" s="336" t="str">
        <f t="shared" si="1660"/>
        <v>3.53553390593273-8.26409119197043E-13i</v>
      </c>
      <c r="AI681" s="336" t="str">
        <f t="shared" si="1661"/>
        <v>2.50000000000025+2.49999999999974i</v>
      </c>
      <c r="AJ681" s="336" t="str">
        <f t="shared" si="1662"/>
        <v>-1.61124988722109E-13+3.53553390593273i</v>
      </c>
      <c r="AK681" s="336" t="str">
        <f t="shared" si="1663"/>
        <v>-2.50000000000044+2.49999999999955i</v>
      </c>
      <c r="AL681" s="336" t="str">
        <f t="shared" si="1664"/>
        <v>-3.53553390593273-1.09841613796338E-12i</v>
      </c>
      <c r="AM681" s="336" t="str">
        <f t="shared" si="1665"/>
        <v>-2.49999999999889-2.5000000000011i</v>
      </c>
      <c r="AN681" s="336" t="str">
        <f t="shared" si="1666"/>
        <v>-1.48129982024699E-12-3.53553390593273i</v>
      </c>
      <c r="AO681" s="336" t="str">
        <f t="shared" si="1667"/>
        <v>2.49999999999935-2.50000000000064i</v>
      </c>
      <c r="AP681" s="336" t="str">
        <f t="shared" si="1668"/>
        <v>3.53553390593273-4.43522753649956E-13i</v>
      </c>
      <c r="AQ681" s="336" t="str">
        <f t="shared" si="1669"/>
        <v>2.49999999999997+2.50000000000001i</v>
      </c>
      <c r="AR681" s="336" t="str">
        <f t="shared" si="1670"/>
        <v>-4.93768395591316E-13+3.53553390593273i</v>
      </c>
      <c r="AS681" s="336" t="str">
        <f t="shared" si="1671"/>
        <v>-2.50000000000067+2.49999999999931i</v>
      </c>
      <c r="AT681" s="336" t="str">
        <f t="shared" si="1672"/>
        <v>-3.53553390593273-1.53154546218835E-12i</v>
      </c>
      <c r="AU681" s="336" t="str">
        <f t="shared" si="1673"/>
        <v>-2.50000000000107-2.49999999999892i</v>
      </c>
      <c r="AV681" s="336" t="str">
        <f t="shared" si="1674"/>
        <v>-1.04817049602202E-12-3.53553390593273i</v>
      </c>
      <c r="AW681" s="336" t="str">
        <f t="shared" si="1675"/>
        <v>2.49999999999959-2.5000000000004i</v>
      </c>
      <c r="AX681" s="336" t="str">
        <f t="shared" si="1676"/>
        <v>3.53553390593273-1.1087934678075E-13i</v>
      </c>
      <c r="AY681" s="336" t="str">
        <f t="shared" si="1677"/>
        <v>2.49999999999974+2.50000000000025i</v>
      </c>
      <c r="AZ681" s="336" t="str">
        <f t="shared" si="1678"/>
        <v>-9.26897719816285E-13+3.53553390593273i</v>
      </c>
      <c r="BA681" s="336" t="str">
        <f t="shared" si="1679"/>
        <v>-2.50000000000098+2.49999999999901i</v>
      </c>
      <c r="BB681" s="336" t="str">
        <f t="shared" si="1680"/>
        <v>-3.53553390593273+1.65281823839409E-12i</v>
      </c>
      <c r="BC681" s="336" t="str">
        <f t="shared" si="1681"/>
        <v>-2.50000000000083-2.49999999999916i</v>
      </c>
      <c r="BD681" s="336" t="str">
        <f t="shared" si="1682"/>
        <v>-7.15527089152814E-13-3.53553390593273i</v>
      </c>
      <c r="BE681" s="336" t="str">
        <f t="shared" si="1683"/>
        <v>2.49999999999982-2.50000000000017i</v>
      </c>
      <c r="BF681" s="336" t="str">
        <f t="shared" si="1684"/>
        <v>3.53553390593273+3.22249977444219E-13i</v>
      </c>
      <c r="BG681" s="336" t="str">
        <f t="shared" si="1685"/>
        <v>2.49999999999943+2.50000000000055i</v>
      </c>
      <c r="BH681" s="336" t="str">
        <f t="shared" si="1686"/>
        <v>-1.25954112668549E-12+3.53553390593273i</v>
      </c>
      <c r="BI681" s="336" t="str">
        <f t="shared" si="1687"/>
        <v>-2.50000000000129+2.4999999999987i</v>
      </c>
      <c r="BJ681" s="336" t="str">
        <f t="shared" si="1688"/>
        <v>-3.53553390593273+1.21968891416912E-12i</v>
      </c>
      <c r="BK681" s="336" t="str">
        <f t="shared" si="1689"/>
        <v>-2.5000000000006-2.49999999999939i</v>
      </c>
      <c r="BL681" s="336" t="str">
        <f t="shared" si="1690"/>
        <v>-2.82397764927847E-13-3.53553390593273i</v>
      </c>
      <c r="BM681" s="176"/>
      <c r="BN681" s="176"/>
      <c r="BO681" s="176"/>
      <c r="BP681" s="176"/>
      <c r="BQ681" s="176"/>
      <c r="BR681" s="176"/>
      <c r="BS681" s="176"/>
      <c r="BT681" s="176"/>
      <c r="BU681" s="176"/>
      <c r="BV681" s="176"/>
      <c r="CH681" s="336" t="e">
        <f t="shared" si="1691"/>
        <v>#NUM!</v>
      </c>
    </row>
    <row r="682" spans="1:123" s="336" customFormat="1">
      <c r="A682" s="334">
        <f t="shared" si="1693"/>
        <v>1.7812500000000009E-2</v>
      </c>
      <c r="B682" s="335">
        <v>57</v>
      </c>
      <c r="C682" s="335">
        <f t="shared" si="1694"/>
        <v>2850</v>
      </c>
      <c r="D682" s="335">
        <f t="shared" si="1692"/>
        <v>17907.07812546182</v>
      </c>
      <c r="E682" s="334" t="str">
        <f t="shared" si="1639"/>
        <v>17907.0781254618i</v>
      </c>
      <c r="F682" s="334" t="str">
        <f t="shared" si="1695"/>
        <v>2.84950653207328-0.303357948543207i</v>
      </c>
      <c r="G682" s="334" t="str">
        <f t="shared" si="1696"/>
        <v>-0.247846639975573+0.0281342395659504i</v>
      </c>
      <c r="H682" s="334" t="str">
        <f t="shared" si="1697"/>
        <v>0.0214607216381872-0.00228470453292152i</v>
      </c>
      <c r="I682" s="334" t="str">
        <f t="shared" si="1640"/>
        <v>0.0126581639927244-0.000187427123262391i</v>
      </c>
      <c r="J682" s="336" t="str">
        <f>IMPRODUCT(1/Nt_input,BS625)</f>
        <v>0</v>
      </c>
      <c r="K682" s="336" t="str">
        <f t="shared" si="1641"/>
        <v>0</v>
      </c>
      <c r="L682" s="336" t="e">
        <f t="shared" si="1642"/>
        <v>#NUM!</v>
      </c>
      <c r="M682" s="336">
        <f t="shared" si="1698"/>
        <v>446.82803357918181</v>
      </c>
      <c r="N682" s="337">
        <f t="shared" si="1699"/>
        <v>-3.1719664208182157</v>
      </c>
      <c r="O682" s="336" t="str">
        <f t="shared" si="1700"/>
        <v>-2.45196320100807-2.01227419495967i</v>
      </c>
      <c r="P682" s="336" t="str">
        <f t="shared" si="1701"/>
        <v>-0.618819950461653-3.11101797547185i</v>
      </c>
      <c r="Q682" s="336" t="str">
        <f t="shared" si="1643"/>
        <v>1.49525462009523-2.79742463631859i</v>
      </c>
      <c r="R682" s="336" t="str">
        <f t="shared" si="1644"/>
        <v>2.930514854007-1.21385899726559i</v>
      </c>
      <c r="S682" s="336" t="str">
        <f t="shared" si="1645"/>
        <v>3.03538261166908+0.920773248729197i</v>
      </c>
      <c r="T682" s="336" t="str">
        <f t="shared" si="1646"/>
        <v>1.76225012354429+2.63739369015444i</v>
      </c>
      <c r="U682" s="336" t="str">
        <f t="shared" si="1647"/>
        <v>-0.310907077790092+3.15669253551535i</v>
      </c>
      <c r="V682" s="336" t="str">
        <f t="shared" si="1648"/>
        <v>-2.2429189658567+2.24291896585646i</v>
      </c>
      <c r="W682" s="336" t="str">
        <f t="shared" si="1649"/>
        <v>-3.15669253551535+0.310907077790087i</v>
      </c>
      <c r="X682" s="336" t="str">
        <f t="shared" si="1650"/>
        <v>-2.63739369015443-1.76225012354431i</v>
      </c>
      <c r="Y682" s="336" t="str">
        <f t="shared" si="1651"/>
        <v>-0.920773248729181-3.03538261166908i</v>
      </c>
      <c r="Z682" s="336" t="str">
        <f t="shared" si="1652"/>
        <v>1.21385899726562-2.930514854007i</v>
      </c>
      <c r="AA682" s="336" t="str">
        <f t="shared" si="1653"/>
        <v>2.79742463631846-1.49525462009547i</v>
      </c>
      <c r="AB682" s="336" t="str">
        <f t="shared" si="1654"/>
        <v>3.11101797547185+0.618819950461656i</v>
      </c>
      <c r="AC682" s="336" t="str">
        <f t="shared" si="1655"/>
        <v>2.01227419495971+2.45196320100804i</v>
      </c>
      <c r="AD682" s="336" t="str">
        <f t="shared" si="1656"/>
        <v>-2.79791025524444E-14+3.17196642081822i</v>
      </c>
      <c r="AE682" s="336" t="str">
        <f t="shared" si="1657"/>
        <v>-2.01227419495975+2.451963201008i</v>
      </c>
      <c r="AF682" s="336" t="str">
        <f t="shared" si="1658"/>
        <v>-3.11101797547167+0.618819950462576i</v>
      </c>
      <c r="AG682" s="336" t="str">
        <f t="shared" si="1659"/>
        <v>-2.79742463631918-1.49525462009413i</v>
      </c>
      <c r="AH682" s="336" t="str">
        <f t="shared" si="1660"/>
        <v>-1.2138589972644-2.9305148540075i</v>
      </c>
      <c r="AI682" s="336" t="str">
        <f t="shared" si="1661"/>
        <v>0.920773248729838-3.03538261166889i</v>
      </c>
      <c r="AJ682" s="336" t="str">
        <f t="shared" si="1662"/>
        <v>2.63739369015445-1.76225012354428i</v>
      </c>
      <c r="AK682" s="336" t="str">
        <f t="shared" si="1663"/>
        <v>3.15669253551541+0.310907077789537i</v>
      </c>
      <c r="AL682" s="336" t="str">
        <f t="shared" si="1664"/>
        <v>2.24291896585733+2.24291896585583i</v>
      </c>
      <c r="AM682" s="336" t="str">
        <f t="shared" si="1665"/>
        <v>0.310907077788511+3.15669253551551i</v>
      </c>
      <c r="AN682" s="336" t="str">
        <f t="shared" si="1666"/>
        <v>-1.76225012354514+2.63739369015387i</v>
      </c>
      <c r="AO682" s="336" t="str">
        <f t="shared" si="1667"/>
        <v>-3.03538261166918+0.920773248728851i</v>
      </c>
      <c r="AP682" s="336" t="str">
        <f t="shared" si="1668"/>
        <v>-2.93051485400712-1.21385899726531i</v>
      </c>
      <c r="AQ682" s="336" t="str">
        <f t="shared" si="1669"/>
        <v>-1.495254620096-2.79742463631817i</v>
      </c>
      <c r="AR682" s="336" t="str">
        <f t="shared" si="1670"/>
        <v>0.618819950460448-3.11101797547209i</v>
      </c>
      <c r="AS682" s="336" t="str">
        <f t="shared" si="1671"/>
        <v>2.45196320100889-2.01227419495867i</v>
      </c>
      <c r="AT682" s="336" t="str">
        <f t="shared" si="1672"/>
        <v>3.17196642081822+6.87027160653347E-13i</v>
      </c>
      <c r="AU682" s="336" t="str">
        <f t="shared" si="1673"/>
        <v>2.45196320100801+2.01227419495974i</v>
      </c>
      <c r="AV682" s="336" t="str">
        <f t="shared" si="1674"/>
        <v>0.618819950462193+3.11101797547174i</v>
      </c>
      <c r="AW682" s="336" t="str">
        <f t="shared" si="1675"/>
        <v>-1.49525462009443+2.79742463631902i</v>
      </c>
      <c r="AX682" s="336" t="str">
        <f t="shared" si="1676"/>
        <v>-2.93051485400761+1.21385899726412i</v>
      </c>
      <c r="AY682" s="336" t="str">
        <f t="shared" si="1677"/>
        <v>-3.03538261166878-0.920773248730168i</v>
      </c>
      <c r="AZ682" s="336" t="str">
        <f t="shared" si="1678"/>
        <v>-1.762250123544-2.63739369015464i</v>
      </c>
      <c r="BA682" s="336" t="str">
        <f t="shared" si="1679"/>
        <v>0.310907077789789-3.15669253551538i</v>
      </c>
      <c r="BB682" s="336" t="str">
        <f t="shared" si="1680"/>
        <v>2.24291896585607-2.24291896585709i</v>
      </c>
      <c r="BC682" s="336" t="str">
        <f t="shared" si="1681"/>
        <v>3.15669253551523-0.310907077791309i</v>
      </c>
      <c r="BD682" s="336" t="str">
        <f t="shared" si="1682"/>
        <v>2.63739369015368+1.76225012354543i</v>
      </c>
      <c r="BE682" s="336" t="str">
        <f t="shared" si="1683"/>
        <v>0.920773248728525+3.03538261166928i</v>
      </c>
      <c r="BF682" s="336" t="str">
        <f t="shared" si="1684"/>
        <v>-1.21385899726563+2.93051485400699i</v>
      </c>
      <c r="BG682" s="336" t="str">
        <f t="shared" si="1685"/>
        <v>-2.79742463631834+1.4952546200957i</v>
      </c>
      <c r="BH682" s="336" t="str">
        <f t="shared" si="1686"/>
        <v>-3.111017975472-0.618819950460873i</v>
      </c>
      <c r="BI682" s="336" t="str">
        <f t="shared" si="1687"/>
        <v>-2.01227419496085-2.4519632010071i</v>
      </c>
      <c r="BJ682" s="336" t="str">
        <f t="shared" si="1688"/>
        <v>9.40388033044525E-13-3.17196642081822i</v>
      </c>
      <c r="BK682" s="336" t="str">
        <f t="shared" si="1689"/>
        <v>2.01227419496007-2.45196320100774i</v>
      </c>
      <c r="BL682" s="336" t="str">
        <f t="shared" si="1690"/>
        <v>3.11101797547181-0.618819950461856i</v>
      </c>
      <c r="BM682" s="176"/>
      <c r="BN682" s="176"/>
      <c r="BO682" s="176"/>
      <c r="BP682" s="176"/>
      <c r="BQ682" s="176"/>
      <c r="BR682" s="176"/>
      <c r="BS682" s="176"/>
      <c r="BT682" s="176"/>
      <c r="BU682" s="176"/>
      <c r="BV682" s="176"/>
      <c r="CH682" s="336" t="e">
        <f t="shared" si="1691"/>
        <v>#NUM!</v>
      </c>
    </row>
    <row r="683" spans="1:123" s="336" customFormat="1">
      <c r="A683" s="334">
        <f t="shared" si="1693"/>
        <v>1.8125000000000009E-2</v>
      </c>
      <c r="B683" s="335">
        <v>58</v>
      </c>
      <c r="C683" s="335">
        <f t="shared" si="1694"/>
        <v>2900</v>
      </c>
      <c r="D683" s="335">
        <f t="shared" si="1692"/>
        <v>18221.237390820799</v>
      </c>
      <c r="E683" s="334" t="str">
        <f t="shared" si="1639"/>
        <v>18221.2373908208i</v>
      </c>
      <c r="F683" s="334" t="str">
        <f t="shared" si="1695"/>
        <v>2.84895299291774-0.302329535452678i</v>
      </c>
      <c r="G683" s="334" t="str">
        <f t="shared" si="1696"/>
        <v>-0.247808721132815+0.0283025935704516i</v>
      </c>
      <c r="H683" s="334" t="str">
        <f t="shared" si="1697"/>
        <v>0.021456552723465-0.00227695916128734i</v>
      </c>
      <c r="I683" s="334" t="str">
        <f t="shared" si="1640"/>
        <v>0.0126571799971166-0.000181509482642162i</v>
      </c>
      <c r="J683" s="336" t="str">
        <f>IMPRODUCT(1/Nt_input,BT625)</f>
        <v>0</v>
      </c>
      <c r="K683" s="336" t="str">
        <f t="shared" si="1641"/>
        <v>0</v>
      </c>
      <c r="L683" s="336" t="e">
        <f t="shared" si="1642"/>
        <v>#NUM!</v>
      </c>
      <c r="M683" s="336">
        <f t="shared" si="1698"/>
        <v>447.22214883490199</v>
      </c>
      <c r="N683" s="337">
        <f t="shared" si="1699"/>
        <v>-2.7778511650979998</v>
      </c>
      <c r="O683" s="336" t="str">
        <f t="shared" si="1700"/>
        <v>-2.30969883127821-1.54329141908727i</v>
      </c>
      <c r="P683" s="336" t="str">
        <f t="shared" si="1701"/>
        <v>-1.06303761845907-2.56639983579667i</v>
      </c>
      <c r="Q683" s="336" t="str">
        <f t="shared" si="1643"/>
        <v>0.541931878311851-2.72447553387908i</v>
      </c>
      <c r="R683" s="336" t="str">
        <f t="shared" si="1644"/>
        <v>1.96423739596775-1.96423739596775i</v>
      </c>
      <c r="S683" s="336" t="str">
        <f t="shared" si="1645"/>
        <v>2.72447553387908-0.541931878311842i</v>
      </c>
      <c r="T683" s="336" t="str">
        <f t="shared" si="1646"/>
        <v>2.56639983579667+1.06303761845908i</v>
      </c>
      <c r="U683" s="336" t="str">
        <f t="shared" si="1647"/>
        <v>1.54329141908727+2.30969883127821i</v>
      </c>
      <c r="V683" s="336" t="str">
        <f t="shared" si="1648"/>
        <v>-3.01175226804063E-19+2.777851165098i</v>
      </c>
      <c r="W683" s="336" t="str">
        <f t="shared" si="1649"/>
        <v>-1.54329141908728+2.3096988312782i</v>
      </c>
      <c r="X683" s="336" t="str">
        <f t="shared" si="1650"/>
        <v>-2.56639983579668+1.06303761845906i</v>
      </c>
      <c r="Y683" s="336" t="str">
        <f t="shared" si="1651"/>
        <v>-2.72447553387908-0.541931878311851i</v>
      </c>
      <c r="Z683" s="336" t="str">
        <f t="shared" si="1652"/>
        <v>-1.96423739596773-1.96423739596776i</v>
      </c>
      <c r="AA683" s="336" t="str">
        <f t="shared" si="1653"/>
        <v>-0.541931878311831-2.72447553387909i</v>
      </c>
      <c r="AB683" s="336" t="str">
        <f t="shared" si="1654"/>
        <v>1.06303761845908-2.56639983579667i</v>
      </c>
      <c r="AC683" s="336" t="str">
        <f t="shared" si="1655"/>
        <v>2.30969883127821-1.54329141908727i</v>
      </c>
      <c r="AD683" s="336" t="str">
        <f t="shared" si="1656"/>
        <v>2.777851165098+6.02350453608128E-19i</v>
      </c>
      <c r="AE683" s="336" t="str">
        <f t="shared" si="1657"/>
        <v>2.30969883127821+1.54329141908727i</v>
      </c>
      <c r="AF683" s="336" t="str">
        <f t="shared" si="1658"/>
        <v>1.06303761845904+2.56639983579668i</v>
      </c>
      <c r="AG683" s="336" t="str">
        <f t="shared" si="1659"/>
        <v>-0.541931878313226+2.72447553387881i</v>
      </c>
      <c r="AH683" s="336" t="str">
        <f t="shared" si="1660"/>
        <v>-1.96423739596776+1.96423739596773i</v>
      </c>
      <c r="AI683" s="336" t="str">
        <f t="shared" si="1661"/>
        <v>-2.72447553387882+0.541931878313187i</v>
      </c>
      <c r="AJ683" s="336" t="str">
        <f t="shared" si="1662"/>
        <v>-2.56639983579667-1.06303761845908i</v>
      </c>
      <c r="AK683" s="336" t="str">
        <f t="shared" si="1663"/>
        <v>-1.54329141908612-2.30969883127898i</v>
      </c>
      <c r="AL683" s="336" t="str">
        <f t="shared" si="1664"/>
        <v>3.94765428533426E-14-2.777851165098i</v>
      </c>
      <c r="AM683" s="336" t="str">
        <f t="shared" si="1665"/>
        <v>1.54329141908841-2.30969883127744i</v>
      </c>
      <c r="AN683" s="336" t="str">
        <f t="shared" si="1666"/>
        <v>2.56639983579668-1.06303761845904i</v>
      </c>
      <c r="AO683" s="336" t="str">
        <f t="shared" si="1667"/>
        <v>2.7244755338788+0.541931878313265i</v>
      </c>
      <c r="AP683" s="336" t="str">
        <f t="shared" si="1668"/>
        <v>1.96423739596773+1.96423739596776i</v>
      </c>
      <c r="AQ683" s="336" t="str">
        <f t="shared" si="1669"/>
        <v>0.541931878313226+2.72447553387881i</v>
      </c>
      <c r="AR683" s="336" t="str">
        <f t="shared" si="1670"/>
        <v>-1.06303761845908+2.56639983579667i</v>
      </c>
      <c r="AS683" s="336" t="str">
        <f t="shared" si="1671"/>
        <v>-2.30969883127747+1.54329141908838i</v>
      </c>
      <c r="AT683" s="336" t="str">
        <f t="shared" si="1672"/>
        <v>-2.777851165098-1.20470090721626E-18i</v>
      </c>
      <c r="AU683" s="336" t="str">
        <f t="shared" si="1673"/>
        <v>-2.30969883127896-1.54329141908615i</v>
      </c>
      <c r="AV683" s="336" t="str">
        <f t="shared" si="1674"/>
        <v>-1.06303761845908-2.56639983579667i</v>
      </c>
      <c r="AW683" s="336" t="str">
        <f t="shared" si="1675"/>
        <v>0.541931878313226-2.72447553387881i</v>
      </c>
      <c r="AX683" s="336" t="str">
        <f t="shared" si="1676"/>
        <v>1.96423739596779-1.9642373959677i</v>
      </c>
      <c r="AY683" s="336" t="str">
        <f t="shared" si="1677"/>
        <v>2.72447553387882-0.541931878313187i</v>
      </c>
      <c r="AZ683" s="336" t="str">
        <f t="shared" si="1678"/>
        <v>2.56639983579665+1.06303761845911i</v>
      </c>
      <c r="BA683" s="336" t="str">
        <f t="shared" si="1679"/>
        <v>1.54329141908612+2.30969883127898i</v>
      </c>
      <c r="BB683" s="336" t="str">
        <f t="shared" si="1680"/>
        <v>-3.94771452037962E-14+2.777851165098i</v>
      </c>
      <c r="BC683" s="336" t="str">
        <f t="shared" si="1681"/>
        <v>-1.54329141908848+2.3096988312774i</v>
      </c>
      <c r="BD683" s="336" t="str">
        <f t="shared" si="1682"/>
        <v>-2.56639983579668+1.06303761845904i</v>
      </c>
      <c r="BE683" s="336" t="str">
        <f t="shared" si="1683"/>
        <v>-2.72447553387936-0.541931878310476i</v>
      </c>
      <c r="BF683" s="336" t="str">
        <f t="shared" si="1684"/>
        <v>-1.96423739596773-1.96423739596776i</v>
      </c>
      <c r="BG683" s="336" t="str">
        <f t="shared" si="1685"/>
        <v>-0.541931878313226-2.72447553387881i</v>
      </c>
      <c r="BH683" s="336" t="str">
        <f t="shared" si="1686"/>
        <v>1.06303761845915-2.56639983579664i</v>
      </c>
      <c r="BI683" s="336" t="str">
        <f t="shared" si="1687"/>
        <v>2.30969883127742-1.54329141908845i</v>
      </c>
      <c r="BJ683" s="336" t="str">
        <f t="shared" si="1688"/>
        <v>2.777851165098+7.89530857066854E-14i</v>
      </c>
      <c r="BK683" s="336" t="str">
        <f t="shared" si="1689"/>
        <v>2.30969883127742+1.54329141908845i</v>
      </c>
      <c r="BL683" s="336" t="str">
        <f t="shared" si="1690"/>
        <v>1.063037618459+2.5663998357967i</v>
      </c>
      <c r="BM683" s="176"/>
      <c r="BN683" s="176"/>
      <c r="BO683" s="176"/>
      <c r="BP683" s="176"/>
      <c r="BQ683" s="176"/>
      <c r="BR683" s="176"/>
      <c r="BS683" s="176"/>
      <c r="BT683" s="176"/>
      <c r="BU683" s="176"/>
      <c r="BV683" s="176"/>
      <c r="CH683" s="336" t="e">
        <f t="shared" si="1691"/>
        <v>#NUM!</v>
      </c>
    </row>
    <row r="684" spans="1:123" s="336" customFormat="1">
      <c r="A684" s="334">
        <f t="shared" si="1693"/>
        <v>1.8437500000000009E-2</v>
      </c>
      <c r="B684" s="335">
        <v>59</v>
      </c>
      <c r="C684" s="335">
        <f t="shared" si="1694"/>
        <v>2950</v>
      </c>
      <c r="D684" s="335">
        <f t="shared" si="1692"/>
        <v>18535.396656179779</v>
      </c>
      <c r="E684" s="334" t="str">
        <f t="shared" si="1639"/>
        <v>18535.3966561798i</v>
      </c>
      <c r="F684" s="334" t="str">
        <f t="shared" si="1695"/>
        <v>2.84841506821936-0.301405827317296i</v>
      </c>
      <c r="G684" s="334" t="str">
        <f t="shared" si="1696"/>
        <v>-0.247770149468886+0.028476277317033i</v>
      </c>
      <c r="H684" s="334" t="str">
        <f t="shared" si="1697"/>
        <v>0.0214525014071811-0.00227000236264686i</v>
      </c>
      <c r="I684" s="334" t="str">
        <f t="shared" si="1640"/>
        <v>0.0126562976234813-0.000175738034212843i</v>
      </c>
      <c r="J684" s="336" t="str">
        <f>IMPRODUCT(1/Nt_input,BU625)</f>
        <v>0</v>
      </c>
      <c r="K684" s="336" t="str">
        <f t="shared" si="1641"/>
        <v>0</v>
      </c>
      <c r="L684" s="336" t="e">
        <f t="shared" si="1642"/>
        <v>#NUM!</v>
      </c>
      <c r="M684" s="336">
        <f t="shared" si="1698"/>
        <v>447.64301631587</v>
      </c>
      <c r="N684" s="337">
        <f t="shared" si="1699"/>
        <v>-2.3569836841299741</v>
      </c>
      <c r="O684" s="336" t="str">
        <f t="shared" si="1700"/>
        <v>-2.07867403075635-1.11107441745099i</v>
      </c>
      <c r="P684" s="336" t="str">
        <f t="shared" si="1701"/>
        <v>-1.30946997461556-1.95976031004693i</v>
      </c>
      <c r="Q684" s="336" t="str">
        <f t="shared" si="1643"/>
        <v>-0.231024800521746-2.34563416346173i</v>
      </c>
      <c r="R684" s="336" t="str">
        <f t="shared" si="1644"/>
        <v>0.90197860627143-2.17756898423071i</v>
      </c>
      <c r="S684" s="336" t="str">
        <f t="shared" si="1645"/>
        <v>1.82197302623789-1.49525462009533i</v>
      </c>
      <c r="T684" s="336" t="str">
        <f t="shared" si="1646"/>
        <v>2.31169490354525-0.459824705923714i</v>
      </c>
      <c r="U684" s="336" t="str">
        <f t="shared" si="1647"/>
        <v>2.2554927580067+0.684196248041641i</v>
      </c>
      <c r="V684" s="336" t="str">
        <f t="shared" si="1648"/>
        <v>1.66663914619427+1.66663914619444i</v>
      </c>
      <c r="W684" s="336" t="str">
        <f t="shared" si="1649"/>
        <v>0.684196248041629+2.2554927580067i</v>
      </c>
      <c r="X684" s="336" t="str">
        <f t="shared" si="1650"/>
        <v>-0.459824705923709+2.31169490354525i</v>
      </c>
      <c r="Y684" s="336" t="str">
        <f t="shared" si="1651"/>
        <v>-1.49525462009533+1.82197302623789i</v>
      </c>
      <c r="Z684" s="336" t="str">
        <f t="shared" si="1652"/>
        <v>-2.1775689842307+0.901978606271442i</v>
      </c>
      <c r="AA684" s="336" t="str">
        <f t="shared" si="1653"/>
        <v>-2.34563416346173-0.23102480052175i</v>
      </c>
      <c r="AB684" s="336" t="str">
        <f t="shared" si="1654"/>
        <v>-1.95976031004692-1.30946997461558i</v>
      </c>
      <c r="AC684" s="336" t="str">
        <f t="shared" si="1655"/>
        <v>-1.11107441745095-2.07867403075637i</v>
      </c>
      <c r="AD684" s="336" t="str">
        <f t="shared" si="1656"/>
        <v>1.27054260982862E-14-2.35698368412997i</v>
      </c>
      <c r="AE684" s="336" t="str">
        <f t="shared" si="1657"/>
        <v>1.11107441745094-2.07867403075637i</v>
      </c>
      <c r="AF684" s="336" t="str">
        <f t="shared" si="1658"/>
        <v>1.95976031004732-1.30946997461497i</v>
      </c>
      <c r="AG684" s="336" t="str">
        <f t="shared" si="1659"/>
        <v>2.34563416346182-0.231024800520825i</v>
      </c>
      <c r="AH684" s="336" t="str">
        <f t="shared" si="1660"/>
        <v>2.17756898423106+0.901978606270567i</v>
      </c>
      <c r="AI684" s="336" t="str">
        <f t="shared" si="1661"/>
        <v>1.4952546200957+1.82197302623759i</v>
      </c>
      <c r="AJ684" s="336" t="str">
        <f t="shared" si="1662"/>
        <v>0.4598247059237+2.31169490354525i</v>
      </c>
      <c r="AK684" s="336" t="str">
        <f t="shared" si="1663"/>
        <v>-0.684196248042101+2.25549275800656i</v>
      </c>
      <c r="AL684" s="336" t="str">
        <f t="shared" si="1664"/>
        <v>-1.66663914619496+1.66663914619375i</v>
      </c>
      <c r="AM684" s="336" t="str">
        <f t="shared" si="1665"/>
        <v>-2.25549275800635+0.68419624804277i</v>
      </c>
      <c r="AN684" s="336" t="str">
        <f t="shared" si="1666"/>
        <v>-2.31169490354539-0.459824705923016i</v>
      </c>
      <c r="AO684" s="336" t="str">
        <f t="shared" si="1667"/>
        <v>-1.82197302623803-1.49525462009516i</v>
      </c>
      <c r="AP684" s="336" t="str">
        <f t="shared" si="1668"/>
        <v>-0.901978606271183-2.17756898423081i</v>
      </c>
      <c r="AQ684" s="336" t="str">
        <f t="shared" si="1669"/>
        <v>0.231024800522429-2.34563416346166i</v>
      </c>
      <c r="AR684" s="336" t="str">
        <f t="shared" si="1670"/>
        <v>1.30946997461634-1.95976031004641i</v>
      </c>
      <c r="AS684" s="336" t="str">
        <f t="shared" si="1671"/>
        <v>2.07867403075593-1.11107441745177i</v>
      </c>
      <c r="AT684" s="336" t="str">
        <f t="shared" si="1672"/>
        <v>2.35698368412997-4.43515685621245E-13i</v>
      </c>
      <c r="AU684" s="336" t="str">
        <f t="shared" si="1673"/>
        <v>2.07867403075638+1.11107441745092i</v>
      </c>
      <c r="AV684" s="336" t="str">
        <f t="shared" si="1674"/>
        <v>1.30946997461518+1.95976031004718i</v>
      </c>
      <c r="AW684" s="336" t="str">
        <f t="shared" si="1675"/>
        <v>0.231024800521046+2.3456341634618i</v>
      </c>
      <c r="AX684" s="336" t="str">
        <f t="shared" si="1676"/>
        <v>-0.901978606270362+2.17756898423115i</v>
      </c>
      <c r="AY684" s="336" t="str">
        <f t="shared" si="1677"/>
        <v>-1.82197302623743+1.4952546200959i</v>
      </c>
      <c r="AZ684" s="336" t="str">
        <f t="shared" si="1678"/>
        <v>-2.3116949035452+0.459824705923952i</v>
      </c>
      <c r="BA684" s="336" t="str">
        <f t="shared" si="1679"/>
        <v>-2.25549275800663-0.684196248041858i</v>
      </c>
      <c r="BB684" s="336" t="str">
        <f t="shared" si="1680"/>
        <v>-1.66663914619393-1.66663914619478i</v>
      </c>
      <c r="BC684" s="336" t="str">
        <f t="shared" si="1681"/>
        <v>-0.684196248040708-2.25549275800698i</v>
      </c>
      <c r="BD684" s="336" t="str">
        <f t="shared" si="1682"/>
        <v>0.459824705922764-2.31169490354544i</v>
      </c>
      <c r="BE684" s="336" t="str">
        <f t="shared" si="1683"/>
        <v>1.49525462009496-1.8219730262382i</v>
      </c>
      <c r="BF684" s="336" t="str">
        <f t="shared" si="1684"/>
        <v>2.17756898423071-0.901978606271418i</v>
      </c>
      <c r="BG684" s="336" t="str">
        <f t="shared" si="1685"/>
        <v>2.34563416346168+0.231024800522242i</v>
      </c>
      <c r="BH684" s="336" t="str">
        <f t="shared" si="1686"/>
        <v>1.95976031004651+1.30946997461618i</v>
      </c>
      <c r="BI684" s="336" t="str">
        <f t="shared" si="1687"/>
        <v>1.11107441745199+2.07867403075581i</v>
      </c>
      <c r="BJ684" s="336" t="str">
        <f t="shared" si="1688"/>
        <v>6.98768281133139E-13+2.35698368412997i</v>
      </c>
      <c r="BK684" s="336" t="str">
        <f t="shared" si="1689"/>
        <v>-1.11107441745076+2.07867403075647i</v>
      </c>
      <c r="BL684" s="336" t="str">
        <f t="shared" si="1690"/>
        <v>-1.95976031004708+1.30946997461534i</v>
      </c>
      <c r="BM684" s="176"/>
      <c r="BN684" s="176"/>
      <c r="BO684" s="176"/>
      <c r="BP684" s="176"/>
      <c r="BQ684" s="176"/>
      <c r="BR684" s="176"/>
      <c r="BS684" s="176"/>
      <c r="BT684" s="176"/>
      <c r="BU684" s="176"/>
      <c r="BV684" s="176"/>
      <c r="CH684" s="336" t="e">
        <f t="shared" si="1691"/>
        <v>#NUM!</v>
      </c>
    </row>
    <row r="685" spans="1:123" s="336" customFormat="1">
      <c r="A685" s="334">
        <f t="shared" si="1693"/>
        <v>1.875000000000001E-2</v>
      </c>
      <c r="B685" s="335">
        <v>60</v>
      </c>
      <c r="C685" s="335">
        <f t="shared" si="1694"/>
        <v>3000</v>
      </c>
      <c r="D685" s="335">
        <f t="shared" si="1692"/>
        <v>18849.555921538758</v>
      </c>
      <c r="E685" s="334" t="str">
        <f t="shared" si="1639"/>
        <v>18849.5559215388i</v>
      </c>
      <c r="F685" s="334" t="str">
        <f t="shared" si="1695"/>
        <v>2.84789152788346-0.300581631761385i</v>
      </c>
      <c r="G685" s="334" t="str">
        <f t="shared" si="1696"/>
        <v>-0.247730925325567+0.0286550175005199i</v>
      </c>
      <c r="H685" s="334" t="str">
        <f t="shared" si="1697"/>
        <v>0.0214485584250231-0.00226379503123641i</v>
      </c>
      <c r="I685" s="334" t="str">
        <f t="shared" si="1640"/>
        <v>0.0126555111160426-0.00017010608271022i</v>
      </c>
      <c r="J685" s="336" t="str">
        <f>IMPRODUCT(1/Nt_input,BV625)</f>
        <v>0</v>
      </c>
      <c r="K685" s="336" t="str">
        <f t="shared" si="1641"/>
        <v>0</v>
      </c>
      <c r="L685" s="336" t="e">
        <f t="shared" si="1642"/>
        <v>#NUM!</v>
      </c>
      <c r="M685" s="336">
        <f t="shared" si="1698"/>
        <v>448.08658283817454</v>
      </c>
      <c r="N685" s="337">
        <f t="shared" si="1699"/>
        <v>-1.9134171618254356</v>
      </c>
      <c r="O685" s="336" t="str">
        <f t="shared" si="1700"/>
        <v>-1.76776695296636-0.73223304703363i</v>
      </c>
      <c r="P685" s="336" t="str">
        <f t="shared" si="1701"/>
        <v>-1.35299025036545-1.35299025036552i</v>
      </c>
      <c r="Q685" s="336" t="str">
        <f t="shared" si="1643"/>
        <v>-0.732233047033651-1.76776695296635i</v>
      </c>
      <c r="R685" s="336" t="str">
        <f t="shared" si="1644"/>
        <v>9.35287799344841E-14-1.91341716182544i</v>
      </c>
      <c r="S685" s="336" t="str">
        <f t="shared" si="1645"/>
        <v>0.732233047033648-1.76776695296635i</v>
      </c>
      <c r="T685" s="336" t="str">
        <f t="shared" si="1646"/>
        <v>1.35299025036545-1.35299025036552i</v>
      </c>
      <c r="U685" s="336" t="str">
        <f t="shared" si="1647"/>
        <v>1.76776695296638-0.732233047033565i</v>
      </c>
      <c r="V685" s="336" t="str">
        <f t="shared" si="1648"/>
        <v>1.91341716182544-3.28149320495975E-15i</v>
      </c>
      <c r="W685" s="336" t="str">
        <f t="shared" si="1649"/>
        <v>1.76776695296638+0.732233047033558i</v>
      </c>
      <c r="X685" s="336" t="str">
        <f t="shared" si="1650"/>
        <v>1.35299025036545+1.35299025036552i</v>
      </c>
      <c r="Y685" s="336" t="str">
        <f t="shared" si="1651"/>
        <v>0.732233047033661+1.76776695296634i</v>
      </c>
      <c r="Z685" s="336" t="str">
        <f t="shared" si="1652"/>
        <v>-8.34494634054556E-14+1.91341716182544i</v>
      </c>
      <c r="AA685" s="336" t="str">
        <f t="shared" si="1653"/>
        <v>-0.732233047033638+1.76776695296635i</v>
      </c>
      <c r="AB685" s="336" t="str">
        <f t="shared" si="1654"/>
        <v>-1.35299025036544+1.35299025036552i</v>
      </c>
      <c r="AC685" s="336" t="str">
        <f t="shared" si="1655"/>
        <v>-1.76776695296638+0.732233047033567i</v>
      </c>
      <c r="AD685" s="336" t="str">
        <f t="shared" si="1656"/>
        <v>-1.91341716182544+6.5629864099195E-15i</v>
      </c>
      <c r="AE685" s="336" t="str">
        <f t="shared" si="1657"/>
        <v>-1.7677669529666-0.732233047033028i</v>
      </c>
      <c r="AF685" s="336" t="str">
        <f t="shared" si="1658"/>
        <v>-1.35299025036612-1.35299025036484i</v>
      </c>
      <c r="AG685" s="336" t="str">
        <f t="shared" si="1659"/>
        <v>-0.732233047032947-1.76776695296664i</v>
      </c>
      <c r="AH685" s="336" t="str">
        <f t="shared" si="1660"/>
        <v>4.7444172299649E-13-1.91341716182544i</v>
      </c>
      <c r="AI685" s="336" t="str">
        <f t="shared" si="1661"/>
        <v>0.732233047033824-1.76776695296627i</v>
      </c>
      <c r="AJ685" s="336" t="str">
        <f t="shared" si="1662"/>
        <v>1.35299025036543-1.35299025036554i</v>
      </c>
      <c r="AK685" s="336" t="str">
        <f t="shared" si="1663"/>
        <v>1.76776695296623-0.732233047033935i</v>
      </c>
      <c r="AL685" s="336" t="str">
        <f t="shared" si="1664"/>
        <v>1.91341716182544-5.94457285484801E-13i</v>
      </c>
      <c r="AM685" s="336" t="str">
        <f t="shared" si="1665"/>
        <v>1.76776695296668+0.732233047032836i</v>
      </c>
      <c r="AN685" s="336" t="str">
        <f t="shared" si="1666"/>
        <v>1.35299025036493+1.35299025036604i</v>
      </c>
      <c r="AO685" s="336" t="str">
        <f t="shared" si="1667"/>
        <v>0.732233047033139+1.76776695296656i</v>
      </c>
      <c r="AP685" s="336" t="str">
        <f t="shared" si="1668"/>
        <v>-2.67225530069464E-13+1.91341716182544i</v>
      </c>
      <c r="AQ685" s="336" t="str">
        <f t="shared" si="1669"/>
        <v>-0.732233047033632+1.76776695296635i</v>
      </c>
      <c r="AR685" s="336" t="str">
        <f t="shared" si="1670"/>
        <v>-1.3529902503653+1.35299025036566i</v>
      </c>
      <c r="AS685" s="336" t="str">
        <f t="shared" si="1671"/>
        <v>-1.76776695296616+0.732233047034101i</v>
      </c>
      <c r="AT685" s="336" t="str">
        <f t="shared" si="1672"/>
        <v>-1.91341716182544+7.7448218511555E-13i</v>
      </c>
      <c r="AU685" s="336" t="str">
        <f t="shared" si="1673"/>
        <v>-1.76776695296602-0.732233047034428i</v>
      </c>
      <c r="AV685" s="336" t="str">
        <f t="shared" si="1674"/>
        <v>-1.35299025036505-1.35299025036591i</v>
      </c>
      <c r="AW685" s="336" t="str">
        <f t="shared" si="1675"/>
        <v>-0.732233047033305-1.76776695296649i</v>
      </c>
      <c r="AX685" s="336" t="str">
        <f t="shared" si="1676"/>
        <v>8.72006304387139E-14-1.91341716182544i</v>
      </c>
      <c r="AY685" s="336" t="str">
        <f t="shared" si="1677"/>
        <v>0.732233047033466-1.76776695296642i</v>
      </c>
      <c r="AZ685" s="336" t="str">
        <f t="shared" si="1678"/>
        <v>1.35299025036518-1.35299025036579i</v>
      </c>
      <c r="BA685" s="336" t="str">
        <f t="shared" si="1679"/>
        <v>1.76776695296609-0.732233047034268i</v>
      </c>
      <c r="BB685" s="336" t="str">
        <f t="shared" si="1680"/>
        <v>1.91341716182544+9.48883445992978E-13i</v>
      </c>
      <c r="BC685" s="336" t="str">
        <f t="shared" si="1681"/>
        <v>1.76776695296609+0.732233047034262i</v>
      </c>
      <c r="BD685" s="336" t="str">
        <f t="shared" si="1682"/>
        <v>1.35299025036518+1.35299025036579i</v>
      </c>
      <c r="BE685" s="336" t="str">
        <f t="shared" si="1683"/>
        <v>0.732233047033472+1.76776695296642i</v>
      </c>
      <c r="BF685" s="336" t="str">
        <f t="shared" si="1684"/>
        <v>1.47206855784587E-13+1.91341716182544i</v>
      </c>
      <c r="BG685" s="336" t="str">
        <f t="shared" si="1685"/>
        <v>-0.732233047033299+1.76776695296649i</v>
      </c>
      <c r="BH685" s="336" t="str">
        <f t="shared" si="1686"/>
        <v>-1.35299025036501+1.35299025036595i</v>
      </c>
      <c r="BI685" s="336" t="str">
        <f t="shared" si="1687"/>
        <v>-1.76776695296602+0.732233047034434i</v>
      </c>
      <c r="BJ685" s="336" t="str">
        <f t="shared" si="1688"/>
        <v>-1.91341716182544-7.68858546362229E-13i</v>
      </c>
      <c r="BK685" s="336" t="str">
        <f t="shared" si="1689"/>
        <v>-1.76776695296618-0.732233047034046i</v>
      </c>
      <c r="BL685" s="336" t="str">
        <f t="shared" si="1690"/>
        <v>-1.35299025036531-1.35299025036566i</v>
      </c>
      <c r="BM685" s="176"/>
      <c r="BN685" s="176"/>
      <c r="BO685" s="176"/>
      <c r="BP685" s="176"/>
      <c r="BQ685" s="176"/>
      <c r="BR685" s="176"/>
      <c r="BS685" s="176"/>
      <c r="BT685" s="176"/>
      <c r="BU685" s="176"/>
      <c r="BV685" s="176"/>
      <c r="CH685" s="336" t="e">
        <f t="shared" si="1691"/>
        <v>#NUM!</v>
      </c>
    </row>
    <row r="686" spans="1:123" s="336" customFormat="1">
      <c r="A686" s="334">
        <f t="shared" si="1693"/>
        <v>1.906250000000001E-2</v>
      </c>
      <c r="B686" s="335">
        <v>61</v>
      </c>
      <c r="C686" s="335">
        <f t="shared" si="1694"/>
        <v>3050</v>
      </c>
      <c r="D686" s="335">
        <f t="shared" si="1692"/>
        <v>19163.715186897738</v>
      </c>
      <c r="E686" s="334" t="str">
        <f t="shared" si="1639"/>
        <v>19163.7151868977i</v>
      </c>
      <c r="F686" s="334" t="str">
        <f t="shared" si="1695"/>
        <v>2.84738124128674-0.299852090882146i</v>
      </c>
      <c r="G686" s="334" t="str">
        <f t="shared" si="1696"/>
        <v>-0.247691049050357+0.0288385586254465i</v>
      </c>
      <c r="H686" s="334" t="str">
        <f t="shared" si="1697"/>
        <v>0.0214447152618352-0.00225830058033524i</v>
      </c>
      <c r="I686" s="334" t="str">
        <f t="shared" si="1640"/>
        <v>0.0126548151805813-0.000164607333735587i</v>
      </c>
      <c r="J686" s="336" t="str">
        <f>IMPRODUCT(1/Nt_input,BW625)</f>
        <v>0</v>
      </c>
      <c r="K686" s="336" t="str">
        <f t="shared" si="1641"/>
        <v>0</v>
      </c>
      <c r="L686" s="336" t="e">
        <f t="shared" si="1642"/>
        <v>#NUM!</v>
      </c>
      <c r="M686" s="336">
        <f t="shared" si="1698"/>
        <v>448.54857661372773</v>
      </c>
      <c r="N686" s="337">
        <f t="shared" si="1699"/>
        <v>-1.4514233862722956</v>
      </c>
      <c r="O686" s="336" t="str">
        <f t="shared" si="1700"/>
        <v>-1.38892558254899-0.421325969243637i</v>
      </c>
      <c r="P686" s="336" t="str">
        <f t="shared" si="1701"/>
        <v>-1.20681444027068-0.806367628921383i</v>
      </c>
      <c r="Q686" s="336" t="str">
        <f t="shared" si="1643"/>
        <v>-0.920773248729168-1.12196544984365i</v>
      </c>
      <c r="R686" s="336" t="str">
        <f t="shared" si="1644"/>
        <v>-0.555435683273682-1.34094035958518i</v>
      </c>
      <c r="S686" s="336" t="str">
        <f t="shared" si="1645"/>
        <v>-0.142264369729832-1.44443438595303i</v>
      </c>
      <c r="T686" s="336" t="str">
        <f t="shared" si="1646"/>
        <v>0.283158655809544-1.42353469288889i</v>
      </c>
      <c r="U686" s="336" t="str">
        <f t="shared" si="1647"/>
        <v>0.684196248041706-1.28004114792603i</v>
      </c>
      <c r="V686" s="336" t="str">
        <f t="shared" si="1648"/>
        <v>1.02631131880593-1.02631131880584i</v>
      </c>
      <c r="W686" s="336" t="str">
        <f t="shared" si="1649"/>
        <v>1.28004114792603-0.684196248041713i</v>
      </c>
      <c r="X686" s="336" t="str">
        <f t="shared" si="1650"/>
        <v>1.42353469288889-0.283158655809552i</v>
      </c>
      <c r="Y686" s="336" t="str">
        <f t="shared" si="1651"/>
        <v>1.44443438595303+0.14226436972983i</v>
      </c>
      <c r="Z686" s="336" t="str">
        <f t="shared" si="1652"/>
        <v>1.34094035958519+0.55543568327367i</v>
      </c>
      <c r="AA686" s="336" t="str">
        <f t="shared" si="1653"/>
        <v>1.12196544984367+0.920773248729154i</v>
      </c>
      <c r="AB686" s="336" t="str">
        <f t="shared" si="1654"/>
        <v>0.806367628921386+1.20681444027068i</v>
      </c>
      <c r="AC686" s="336" t="str">
        <f t="shared" si="1655"/>
        <v>0.421325969243565+1.38892558254901i</v>
      </c>
      <c r="AD686" s="336" t="str">
        <f t="shared" si="1656"/>
        <v>1.77806749183477E-14+1.4514233862723i</v>
      </c>
      <c r="AE686" s="336" t="str">
        <f t="shared" si="1657"/>
        <v>-0.421325969243964+1.38892558254889i</v>
      </c>
      <c r="AF686" s="336" t="str">
        <f t="shared" si="1658"/>
        <v>-0.806367628921133+1.20681444027085i</v>
      </c>
      <c r="AG686" s="336" t="str">
        <f t="shared" si="1659"/>
        <v>-1.12196544984393+0.92077324872883i</v>
      </c>
      <c r="AH686" s="336" t="str">
        <f t="shared" si="1660"/>
        <v>-1.34094035958513+0.555435683273817i</v>
      </c>
      <c r="AI686" s="336" t="str">
        <f t="shared" si="1661"/>
        <v>-1.44443438595309+0.14226436972927i</v>
      </c>
      <c r="AJ686" s="336" t="str">
        <f t="shared" si="1662"/>
        <v>-1.42353469288889-0.283158655809547i</v>
      </c>
      <c r="AK686" s="336" t="str">
        <f t="shared" si="1663"/>
        <v>-1.28004114792569-0.684196248042336i</v>
      </c>
      <c r="AL686" s="336" t="str">
        <f t="shared" si="1664"/>
        <v>-1.02631131880584-1.02631131880592i</v>
      </c>
      <c r="AM686" s="336" t="str">
        <f t="shared" si="1665"/>
        <v>-0.684196248042239-1.28004114792575i</v>
      </c>
      <c r="AN686" s="336" t="str">
        <f t="shared" si="1666"/>
        <v>-0.283158655809437-1.42353469288891i</v>
      </c>
      <c r="AO686" s="336" t="str">
        <f t="shared" si="1667"/>
        <v>0.142264369729402-1.44443438595307i</v>
      </c>
      <c r="AP686" s="336" t="str">
        <f t="shared" si="1668"/>
        <v>0.555435683273939-1.34094035958507i</v>
      </c>
      <c r="AQ686" s="336" t="str">
        <f t="shared" si="1669"/>
        <v>0.920773248728933-1.12196544984385i</v>
      </c>
      <c r="AR686" s="336" t="str">
        <f t="shared" si="1670"/>
        <v>1.20681444027091-0.806367628921041i</v>
      </c>
      <c r="AS686" s="336" t="str">
        <f t="shared" si="1671"/>
        <v>1.38892558254892-0.421325969243858i</v>
      </c>
      <c r="AT686" s="336" t="str">
        <f t="shared" si="1672"/>
        <v>1.4514233862723+5.41965722595043E-13i</v>
      </c>
      <c r="AU686" s="336" t="str">
        <f t="shared" si="1673"/>
        <v>1.38892558254901+0.421325969243553i</v>
      </c>
      <c r="AV686" s="336" t="str">
        <f t="shared" si="1674"/>
        <v>1.20681444027029+0.806367628921977i</v>
      </c>
      <c r="AW686" s="336" t="str">
        <f t="shared" si="1675"/>
        <v>0.920773248729178+1.12196544984364i</v>
      </c>
      <c r="AX686" s="336" t="str">
        <f t="shared" si="1676"/>
        <v>0.555435683274233+1.34094035958495i</v>
      </c>
      <c r="AY686" s="336" t="str">
        <f t="shared" si="1677"/>
        <v>0.142264369729719+1.44443438595304i</v>
      </c>
      <c r="AZ686" s="336" t="str">
        <f t="shared" si="1678"/>
        <v>-0.283158655809084+1.42353469288898i</v>
      </c>
      <c r="BA686" s="336" t="str">
        <f t="shared" si="1679"/>
        <v>-0.684196248041957+1.2800411479259i</v>
      </c>
      <c r="BB686" s="336" t="str">
        <f t="shared" si="1680"/>
        <v>-1.02631131880562+1.02631131880615i</v>
      </c>
      <c r="BC686" s="336" t="str">
        <f t="shared" si="1681"/>
        <v>-1.28004114792622+0.684196248041345i</v>
      </c>
      <c r="BD686" s="336" t="str">
        <f t="shared" si="1682"/>
        <v>-1.42353469288883+0.283158655809859i</v>
      </c>
      <c r="BE686" s="336" t="str">
        <f t="shared" si="1683"/>
        <v>-1.44443438595297-0.14226436973041i</v>
      </c>
      <c r="BF686" s="336" t="str">
        <f t="shared" si="1684"/>
        <v>-1.34094035958524-0.555435683273541i</v>
      </c>
      <c r="BG686" s="336" t="str">
        <f t="shared" si="1685"/>
        <v>-1.12196544984323-0.920773248729685i</v>
      </c>
      <c r="BH686" s="336" t="str">
        <f t="shared" si="1686"/>
        <v>-0.806367628921434-1.20681444027065i</v>
      </c>
      <c r="BI686" s="336" t="str">
        <f t="shared" si="1687"/>
        <v>-0.421325969244309-1.38892558254878i</v>
      </c>
      <c r="BJ686" s="336" t="str">
        <f t="shared" si="1688"/>
        <v>1.11665710225454E-13-1.4514233862723i</v>
      </c>
      <c r="BK686" s="336" t="str">
        <f t="shared" si="1689"/>
        <v>0.421325969243102-1.38892558254915i</v>
      </c>
      <c r="BL686" s="336" t="str">
        <f t="shared" si="1690"/>
        <v>0.80636762892162-1.20681444027053i</v>
      </c>
      <c r="BM686" s="176"/>
      <c r="BN686" s="176"/>
      <c r="BO686" s="176"/>
      <c r="BP686" s="176"/>
      <c r="BQ686" s="176"/>
      <c r="BR686" s="176"/>
      <c r="BS686" s="176"/>
      <c r="BT686" s="176"/>
      <c r="BU686" s="176"/>
      <c r="BV686" s="176"/>
      <c r="CH686" s="336" t="e">
        <f t="shared" si="1691"/>
        <v>#NUM!</v>
      </c>
    </row>
    <row r="687" spans="1:123" s="336" customFormat="1">
      <c r="A687" s="334">
        <f>A686+Div_Nt_input</f>
        <v>1.937500000000001E-2</v>
      </c>
      <c r="B687" s="335">
        <v>62</v>
      </c>
      <c r="C687" s="335">
        <f t="shared" si="1694"/>
        <v>3100</v>
      </c>
      <c r="D687" s="335">
        <f t="shared" si="1692"/>
        <v>19477.874452256718</v>
      </c>
      <c r="E687" s="334" t="str">
        <f t="shared" si="1639"/>
        <v>19477.8744522567i</v>
      </c>
      <c r="F687" s="334" t="str">
        <f t="shared" si="1695"/>
        <v>2.84688316780105-0.299212654797989i</v>
      </c>
      <c r="G687" s="334" t="str">
        <f t="shared" si="1696"/>
        <v>-0.247650520996458+0.029026661569922i</v>
      </c>
      <c r="H687" s="334" t="str">
        <f>IF(freq_ratio2&gt;1,IMPRODUCT(I90,IMDIV((IMPRODUCT(COMPLEX(1,Rc_2*Coutput2*microF2*miliOhm2*D687),COMPLEX(1,(effectiveL2*Requiv2*Kfeed2*0.5*Metccm2)*D687/(ratio2*(Xequiv2^2+Requiv2^2)*(Kfeed2*Metccm2*0.5/ratio2-Kinput2*Gdc_ccm2))))),IMSUM(1,IMPRODUCT(E687,1/omega1_2),IMPRODUCT(E687,E687,1/omega2_2),IMPRODUCT(E687,E687,E687,1/omega3_2)))),IMPRODUCT(I90,(IMDIV(COMPLEX(1,Rc_2*Coutput2*microF2*miliOhm2*D687),IMSUM(1,IMDIV(E687,omegat2),IMDIV(IMPRODUCT(E687,E687),omegapole0^2*(1-2*Gdc_dcm2/(Kfeed2*rload2))))))))</f>
        <v>0.0214409640802493-0.00225348474304796i</v>
      </c>
      <c r="I687" s="334" t="str">
        <f t="shared" si="1640"/>
        <v>0.0126542049408142-0.000159235865159368i</v>
      </c>
      <c r="J687" s="336" t="str">
        <f>IMPRODUCT(1/Nt_input,BX625)</f>
        <v>0</v>
      </c>
      <c r="K687" s="336" t="str">
        <f t="shared" si="1641"/>
        <v>0</v>
      </c>
      <c r="L687" s="336" t="e">
        <f t="shared" si="1642"/>
        <v>#NUM!</v>
      </c>
      <c r="M687" s="336">
        <f t="shared" si="1698"/>
        <v>449.02454838991935</v>
      </c>
      <c r="N687" s="337">
        <f t="shared" si="1699"/>
        <v>-0.97545161008062609</v>
      </c>
      <c r="O687" s="336" t="str">
        <f t="shared" si="1700"/>
        <v>-0.956708580912709-0.190301168721784i</v>
      </c>
      <c r="P687" s="336" t="str">
        <f t="shared" si="1701"/>
        <v>-0.901199777508652-0.373289170251751i</v>
      </c>
      <c r="Q687" s="336" t="str">
        <f t="shared" si="1643"/>
        <v>-0.811058372053646-0.541931878311819i</v>
      </c>
      <c r="R687" s="336" t="str">
        <f t="shared" si="1644"/>
        <v>-0.689748448207348-0.689748448207345i</v>
      </c>
      <c r="S687" s="336" t="str">
        <f t="shared" si="1645"/>
        <v>-0.541931878311821-0.811058372053644i</v>
      </c>
      <c r="T687" s="336" t="str">
        <f t="shared" si="1646"/>
        <v>-0.373289170251664-0.901199777508689i</v>
      </c>
      <c r="U687" s="336" t="str">
        <f t="shared" si="1647"/>
        <v>-0.19030116872181-0.956708580912703i</v>
      </c>
      <c r="V687" s="336" t="str">
        <f t="shared" si="1648"/>
        <v>-3.34588721617309E-15-0.975451610080626i</v>
      </c>
      <c r="W687" s="336" t="str">
        <f t="shared" si="1649"/>
        <v>0.190301168721796-0.956708580912706i</v>
      </c>
      <c r="X687" s="336" t="str">
        <f t="shared" si="1650"/>
        <v>0.373289170251748-0.901199777508653i</v>
      </c>
      <c r="Y687" s="336" t="str">
        <f t="shared" si="1651"/>
        <v>0.541931878311813-0.81105837205365i</v>
      </c>
      <c r="Z687" s="336" t="str">
        <f t="shared" si="1652"/>
        <v>0.689748448207343-0.68974844820735i</v>
      </c>
      <c r="AA687" s="336" t="str">
        <f t="shared" si="1653"/>
        <v>0.811058372053644-0.541931878311821i</v>
      </c>
      <c r="AB687" s="336" t="str">
        <f t="shared" si="1654"/>
        <v>0.901199777508685-0.373289170251674i</v>
      </c>
      <c r="AC687" s="336" t="str">
        <f t="shared" si="1655"/>
        <v>0.956708580912703-0.190301168721813i</v>
      </c>
      <c r="AD687" s="336" t="str">
        <f t="shared" si="1656"/>
        <v>0.975451610080626-6.69177443234618E-15i</v>
      </c>
      <c r="AE687" s="336" t="str">
        <f t="shared" si="1657"/>
        <v>0.956708580912746+0.190301168721596i</v>
      </c>
      <c r="AF687" s="336" t="str">
        <f t="shared" si="1658"/>
        <v>0.901199777508657+0.373289170251739i</v>
      </c>
      <c r="AG687" s="336" t="str">
        <f t="shared" si="1659"/>
        <v>0.81105837205349+0.541931878312052i</v>
      </c>
      <c r="AH687" s="336" t="str">
        <f t="shared" si="1660"/>
        <v>0.68974844820701+0.689748448207684i</v>
      </c>
      <c r="AI687" s="336" t="str">
        <f t="shared" si="1661"/>
        <v>0.541931878312077+0.811058372053473i</v>
      </c>
      <c r="AJ687" s="336" t="str">
        <f t="shared" si="1662"/>
        <v>0.373289170251767+0.901199777508646i</v>
      </c>
      <c r="AK687" s="336" t="str">
        <f t="shared" si="1663"/>
        <v>0.190301168721613+0.956708580912743i</v>
      </c>
      <c r="AL687" s="336" t="str">
        <f t="shared" si="1664"/>
        <v>-3.78098369503319E-13+0.975451610080626i</v>
      </c>
      <c r="AM687" s="336" t="str">
        <f t="shared" si="1665"/>
        <v>-0.190301168721402+0.956708580912784i</v>
      </c>
      <c r="AN687" s="336" t="str">
        <f t="shared" si="1666"/>
        <v>-0.373289170251569+0.901199777508728i</v>
      </c>
      <c r="AO687" s="336" t="str">
        <f t="shared" si="1667"/>
        <v>-0.541931878311888+0.811058372053599i</v>
      </c>
      <c r="AP687" s="336" t="str">
        <f t="shared" si="1668"/>
        <v>-0.689748448207534+0.689748448207159i</v>
      </c>
      <c r="AQ687" s="336" t="str">
        <f t="shared" si="1669"/>
        <v>-0.811058372053371+0.541931878312231i</v>
      </c>
      <c r="AR687" s="336" t="str">
        <f t="shared" si="1670"/>
        <v>-0.901199777508571+0.373289170251949i</v>
      </c>
      <c r="AS687" s="336" t="str">
        <f t="shared" si="1671"/>
        <v>-0.956708580912699+0.190301168721834i</v>
      </c>
      <c r="AT687" s="336" t="str">
        <f t="shared" si="1672"/>
        <v>-0.975451610080626-1.80684466711226E-13i</v>
      </c>
      <c r="AU687" s="336" t="str">
        <f t="shared" si="1673"/>
        <v>-0.956708580912634-0.190301168722161i</v>
      </c>
      <c r="AV687" s="336" t="str">
        <f t="shared" si="1674"/>
        <v>-0.901199777508814-0.373289170251361i</v>
      </c>
      <c r="AW687" s="336" t="str">
        <f t="shared" si="1675"/>
        <v>-0.811058372053709-0.541931878311723i</v>
      </c>
      <c r="AX687" s="336" t="str">
        <f t="shared" si="1676"/>
        <v>-0.689748448207298-0.689748448207395i</v>
      </c>
      <c r="AY687" s="336" t="str">
        <f t="shared" si="1677"/>
        <v>-0.541931878311588-0.8110583720538i</v>
      </c>
      <c r="AZ687" s="336" t="str">
        <f t="shared" si="1678"/>
        <v>-0.373289170252132-0.901199777508495i</v>
      </c>
      <c r="BA687" s="336" t="str">
        <f t="shared" si="1679"/>
        <v>-0.190301168722028-0.95670858091266i</v>
      </c>
      <c r="BB687" s="336" t="str">
        <f t="shared" si="1680"/>
        <v>-1.67294360808655E-14-0.975451610080626i</v>
      </c>
      <c r="BC687" s="336" t="str">
        <f t="shared" si="1681"/>
        <v>0.190301168721967-0.956708580912672i</v>
      </c>
      <c r="BD687" s="336" t="str">
        <f t="shared" si="1682"/>
        <v>0.373289170252101-0.901199777508508i</v>
      </c>
      <c r="BE687" s="336" t="str">
        <f t="shared" si="1683"/>
        <v>0.541931878311559-0.811058372053819i</v>
      </c>
      <c r="BF687" s="336" t="str">
        <f t="shared" si="1684"/>
        <v>0.689748448207255-0.689748448207438i</v>
      </c>
      <c r="BG687" s="336" t="str">
        <f t="shared" si="1685"/>
        <v>0.811058372053675-0.541931878311775i</v>
      </c>
      <c r="BH687" s="336" t="str">
        <f t="shared" si="1686"/>
        <v>0.901199777508802-0.373289170251392i</v>
      </c>
      <c r="BI687" s="336" t="str">
        <f t="shared" si="1687"/>
        <v>0.956708580912622-0.190301168722221i</v>
      </c>
      <c r="BJ687" s="336" t="str">
        <f t="shared" si="1688"/>
        <v>0.975451610080626-2.41867341098089E-13i</v>
      </c>
      <c r="BK687" s="336" t="str">
        <f t="shared" si="1689"/>
        <v>0.956708580912705+0.1903011687218i</v>
      </c>
      <c r="BL687" s="336" t="str">
        <f t="shared" si="1690"/>
        <v>0.901199777508583+0.373289170251918i</v>
      </c>
      <c r="BM687" s="176"/>
      <c r="BN687" s="176"/>
      <c r="BO687" s="176"/>
      <c r="BP687" s="176"/>
      <c r="BQ687" s="176"/>
      <c r="BR687" s="176"/>
      <c r="BS687" s="176"/>
      <c r="BT687" s="176"/>
      <c r="BU687" s="176"/>
      <c r="BV687" s="176"/>
      <c r="CH687" s="336" t="e">
        <f t="shared" si="1691"/>
        <v>#NUM!</v>
      </c>
    </row>
    <row r="688" spans="1:123" s="336" customFormat="1">
      <c r="A688" s="334">
        <f t="shared" si="1693"/>
        <v>1.9687500000000011E-2</v>
      </c>
      <c r="B688" s="335">
        <v>63</v>
      </c>
      <c r="C688" s="335">
        <f t="shared" si="1694"/>
        <v>3150</v>
      </c>
      <c r="D688" s="335">
        <f t="shared" si="1692"/>
        <v>19792.033717615697</v>
      </c>
      <c r="E688" s="334" t="str">
        <f t="shared" si="1639"/>
        <v>19792.0337176157i</v>
      </c>
      <c r="F688" s="334" t="str">
        <f t="shared" si="1695"/>
        <v>2.84639634835334-0.298659057659991i</v>
      </c>
      <c r="G688" s="334" t="str">
        <f t="shared" si="1696"/>
        <v>-0.247609341522776+0.0292191022862755i</v>
      </c>
      <c r="H688" s="334" t="str">
        <f>IF(freq_ratio2&gt;1,IMPRODUCT(I91,IMDIV((IMPRODUCT(COMPLEX(1,Rc_2*Coutput2*microF2*miliOhm2*D688),COMPLEX(1,(effectiveL2*Requiv2*Kfeed2*0.5*Metccm2)*D688/(ratio2*(Xequiv2^2+Requiv2^2)*(Kfeed2*Metccm2*0.5/ratio2-Kinput2*Gdc_ccm2))))),IMSUM(1,IMPRODUCT(E688,1/omega1_2),IMPRODUCT(E688,E688,1/omega2_2),IMPRODUCT(E688,E688,E688,1/omega3_2)))),IMPRODUCT(I91,(IMDIV(COMPLEX(1,Rc_2*Coutput2*microF2*miliOhm2*D688),IMSUM(1,IMDIV(E688,omegat2),IMDIV(IMPRODUCT(E688,E688),omegapole0^2*(1-2*Gdc_dcm2/(Kfeed2*rload2))))))))</f>
        <v>0.0214372976571204-0.00224931539163762i</v>
      </c>
      <c r="I688" s="334" t="str">
        <f t="shared" si="1640"/>
        <v>0.0126536758994988-0.000153986100849421i</v>
      </c>
      <c r="J688" s="336" t="str">
        <f>IMPRODUCT(1/Nt_input,BY625)</f>
        <v>0</v>
      </c>
      <c r="K688" s="336" t="str">
        <f t="shared" si="1641"/>
        <v>0</v>
      </c>
      <c r="L688" s="336" t="e">
        <f t="shared" si="1642"/>
        <v>#NUM!</v>
      </c>
      <c r="M688" s="336">
        <f t="shared" si="1698"/>
        <v>449.50991429835221</v>
      </c>
      <c r="N688" s="337">
        <f t="shared" si="1699"/>
        <v>-0.49008570164778492</v>
      </c>
      <c r="O688" s="336" t="str">
        <f t="shared" si="1700"/>
        <v>-0.487725805040303-0.0480367989919199i</v>
      </c>
      <c r="P688" s="336" t="str">
        <f t="shared" si="1701"/>
        <v>-0.480668842312235-0.0956109773499718i</v>
      </c>
      <c r="Q688" s="336" t="str">
        <f t="shared" si="1643"/>
        <v>-0.468982775872384-0.142264369729862i</v>
      </c>
      <c r="R688" s="336" t="str">
        <f t="shared" si="1644"/>
        <v>-0.452780148928818-0.187547678459637i</v>
      </c>
      <c r="S688" s="336" t="str">
        <f t="shared" si="1645"/>
        <v>-0.432217001636259-0.231024800521857i</v>
      </c>
      <c r="T688" s="336" t="str">
        <f t="shared" si="1646"/>
        <v>-0.407491368344095-0.272277027464049i</v>
      </c>
      <c r="U688" s="336" t="str">
        <f t="shared" si="1647"/>
        <v>-0.378841370417338-0.310907077789997i</v>
      </c>
      <c r="V688" s="336" t="str">
        <f t="shared" si="1648"/>
        <v>-0.346542922997701-0.34654292299773i</v>
      </c>
      <c r="W688" s="336" t="str">
        <f t="shared" si="1649"/>
        <v>-0.310907077789963-0.378841370417365i</v>
      </c>
      <c r="X688" s="336" t="str">
        <f t="shared" si="1650"/>
        <v>-0.272277027464053-0.407491368344093i</v>
      </c>
      <c r="Y688" s="336" t="str">
        <f t="shared" si="1651"/>
        <v>-0.231024800521866-0.432217001636254i</v>
      </c>
      <c r="Z688" s="336" t="str">
        <f t="shared" si="1652"/>
        <v>-0.187547678459641-0.452780148928816i</v>
      </c>
      <c r="AA688" s="336" t="str">
        <f t="shared" si="1653"/>
        <v>-0.142264369729866-0.468982775872383i</v>
      </c>
      <c r="AB688" s="336" t="str">
        <f t="shared" si="1654"/>
        <v>-0.0956109773499772-0.480668842312235i</v>
      </c>
      <c r="AC688" s="336" t="str">
        <f t="shared" si="1655"/>
        <v>-0.0480367989919315-0.487725805040302i</v>
      </c>
      <c r="AD688" s="336" t="str">
        <f t="shared" si="1656"/>
        <v>-7.68489058669568E-15-0.490085701647785i</v>
      </c>
      <c r="AE688" s="336" t="str">
        <f t="shared" si="1657"/>
        <v>0.0480367989921102-0.487725805040284i</v>
      </c>
      <c r="AF688" s="336" t="str">
        <f t="shared" si="1658"/>
        <v>0.0956109773501124-0.480668842312208i</v>
      </c>
      <c r="AG688" s="336" t="str">
        <f t="shared" si="1659"/>
        <v>0.142264369729951-0.468982775872357i</v>
      </c>
      <c r="AH688" s="336" t="str">
        <f t="shared" si="1660"/>
        <v>0.187547678459678-0.452780148928801i</v>
      </c>
      <c r="AI688" s="336" t="str">
        <f t="shared" si="1661"/>
        <v>0.231024800521852-0.432217001636262i</v>
      </c>
      <c r="AJ688" s="336" t="str">
        <f t="shared" si="1662"/>
        <v>0.272277027463997-0.40749136834413i</v>
      </c>
      <c r="AK688" s="336" t="str">
        <f t="shared" si="1663"/>
        <v>0.310907077789916-0.378841370417404i</v>
      </c>
      <c r="AL688" s="336" t="str">
        <f t="shared" si="1664"/>
        <v>0.346542922997626-0.346542922997805i</v>
      </c>
      <c r="AM688" s="336" t="str">
        <f t="shared" si="1665"/>
        <v>0.378841370417235-0.310907077790122i</v>
      </c>
      <c r="AN688" s="336" t="str">
        <f t="shared" si="1666"/>
        <v>0.407491368343982-0.272277027464218i</v>
      </c>
      <c r="AO688" s="336" t="str">
        <f t="shared" si="1667"/>
        <v>0.432217001636366-0.231024800521657i</v>
      </c>
      <c r="AP688" s="336" t="str">
        <f t="shared" si="1668"/>
        <v>0.452780148928888-0.187547678459468i</v>
      </c>
      <c r="AQ688" s="336" t="str">
        <f t="shared" si="1669"/>
        <v>0.468982775872425-0.142264369729727i</v>
      </c>
      <c r="AR688" s="336" t="str">
        <f t="shared" si="1670"/>
        <v>0.480668842312252-0.0956109773498895i</v>
      </c>
      <c r="AS688" s="336" t="str">
        <f t="shared" si="1671"/>
        <v>0.487725805040307-0.0480367989918836i</v>
      </c>
      <c r="AT688" s="336" t="str">
        <f t="shared" si="1672"/>
        <v>0.490085701647785-1.53697811733914E-14i</v>
      </c>
      <c r="AU688" s="336" t="str">
        <f t="shared" si="1673"/>
        <v>0.487725805040308+0.0480367989918669i</v>
      </c>
      <c r="AV688" s="336" t="str">
        <f t="shared" si="1674"/>
        <v>0.480668842312258+0.0956109773498591i</v>
      </c>
      <c r="AW688" s="336" t="str">
        <f t="shared" si="1675"/>
        <v>0.46898277587243+0.142264369729711i</v>
      </c>
      <c r="AX688" s="336" t="str">
        <f t="shared" si="1676"/>
        <v>0.4527801489289+0.18754767845944i</v>
      </c>
      <c r="AY688" s="336" t="str">
        <f t="shared" si="1677"/>
        <v>0.43221700163615+0.23102480052206i</v>
      </c>
      <c r="AZ688" s="336" t="str">
        <f t="shared" si="1678"/>
        <v>0.407491368343991+0.272277027464205i</v>
      </c>
      <c r="BA688" s="336" t="str">
        <f t="shared" si="1679"/>
        <v>0.378841370417254+0.310907077790099i</v>
      </c>
      <c r="BB688" s="336" t="str">
        <f t="shared" si="1680"/>
        <v>0.346542922997638+0.346542922997794i</v>
      </c>
      <c r="BC688" s="336" t="str">
        <f t="shared" si="1681"/>
        <v>0.31090707778994+0.378841370417385i</v>
      </c>
      <c r="BD688" s="336" t="str">
        <f t="shared" si="1682"/>
        <v>0.272277027464022+0.407491368344113i</v>
      </c>
      <c r="BE688" s="336" t="str">
        <f t="shared" si="1683"/>
        <v>0.231024800521867+0.432217001636253i</v>
      </c>
      <c r="BF688" s="336" t="str">
        <f t="shared" si="1684"/>
        <v>0.187547678459713+0.452780148928786i</v>
      </c>
      <c r="BG688" s="336" t="str">
        <f t="shared" si="1685"/>
        <v>0.142264369729981+0.468982775872348i</v>
      </c>
      <c r="BH688" s="336" t="str">
        <f t="shared" si="1686"/>
        <v>0.095610977350136+0.480668842312203i</v>
      </c>
      <c r="BI688" s="336" t="str">
        <f t="shared" si="1687"/>
        <v>0.0480367989921339+0.487725805040282i</v>
      </c>
      <c r="BJ688" s="336" t="str">
        <f t="shared" si="1688"/>
        <v>-2.20704112883921E-13+0.490085701647785i</v>
      </c>
      <c r="BK688" s="336" t="str">
        <f t="shared" si="1689"/>
        <v>-0.0480367989921019+0.487725805040285i</v>
      </c>
      <c r="BL688" s="336" t="str">
        <f t="shared" si="1690"/>
        <v>-0.0956109773501041+0.480668842312209i</v>
      </c>
      <c r="BM688" s="176"/>
      <c r="BN688" s="176"/>
      <c r="BO688" s="176"/>
      <c r="BP688" s="176"/>
      <c r="BQ688" s="176"/>
      <c r="BR688" s="176"/>
      <c r="BS688" s="176"/>
      <c r="BT688" s="176"/>
      <c r="BU688" s="176"/>
      <c r="BV688" s="176"/>
      <c r="BW688" s="176"/>
      <c r="BX688" s="176"/>
      <c r="BY688" s="176"/>
      <c r="BZ688" s="176"/>
      <c r="CA688" s="176"/>
      <c r="CB688" s="176"/>
      <c r="CC688" s="176"/>
      <c r="CD688" s="176"/>
      <c r="CE688" s="176"/>
      <c r="CF688" s="176"/>
      <c r="CG688" s="176"/>
      <c r="CH688" s="176" t="e">
        <f t="shared" si="1691"/>
        <v>#NUM!</v>
      </c>
      <c r="CI688" s="176"/>
      <c r="CJ688" s="176"/>
      <c r="CK688" s="176"/>
      <c r="CL688" s="176"/>
      <c r="CM688" s="176"/>
      <c r="CN688" s="176"/>
      <c r="CO688" s="176"/>
      <c r="CP688" s="176"/>
      <c r="CQ688" s="176"/>
      <c r="CR688" s="176"/>
      <c r="CS688" s="176"/>
      <c r="CT688" s="176"/>
      <c r="CU688" s="176"/>
      <c r="CV688" s="176"/>
      <c r="CW688" s="176"/>
      <c r="CX688" s="176"/>
      <c r="CY688" s="176"/>
      <c r="CZ688" s="176"/>
      <c r="DA688" s="176"/>
      <c r="DB688" s="176"/>
      <c r="DC688" s="176"/>
      <c r="DD688" s="176"/>
      <c r="DE688" s="176"/>
      <c r="DF688" s="176"/>
      <c r="DG688" s="176"/>
      <c r="DH688" s="176"/>
      <c r="DI688" s="176"/>
      <c r="DJ688" s="176"/>
      <c r="DK688" s="176"/>
      <c r="DL688" s="176"/>
      <c r="DM688" s="176"/>
      <c r="DN688" s="176"/>
      <c r="DO688" s="176"/>
      <c r="DP688" s="176"/>
      <c r="DQ688" s="176"/>
      <c r="DR688" s="176"/>
      <c r="DS688" s="176"/>
    </row>
    <row r="689" spans="1:123" s="336" customFormat="1">
      <c r="A689" s="334">
        <f t="shared" si="1693"/>
        <v>2.0000000000000011E-2</v>
      </c>
      <c r="B689" s="335">
        <v>64</v>
      </c>
      <c r="C689" s="335">
        <f t="shared" si="1694"/>
        <v>3200</v>
      </c>
      <c r="D689" s="335">
        <f t="shared" si="1692"/>
        <v>20106.192982974677</v>
      </c>
      <c r="E689" s="334" t="str">
        <f t="shared" si="1639"/>
        <v>20106.1929829747i</v>
      </c>
      <c r="F689" s="334" t="str">
        <f t="shared" si="1695"/>
        <v>2.84591989789401-0.29818729586383i</v>
      </c>
      <c r="G689" s="334" t="str">
        <f t="shared" si="1696"/>
        <v>-0.247567510993913+0.0294156706235152i</v>
      </c>
      <c r="H689" s="334" t="str">
        <f>IF(freq_ratio2&gt;1,IMPRODUCT(I92,IMDIV((IMPRODUCT(COMPLEX(1,Rc_2*Coutput2*microF2*miliOhm2*D689),COMPLEX(1,(effectiveL2*Requiv2*Kfeed2*0.5*Metccm2)*D689/(ratio2*(Xequiv2^2+Requiv2^2)*(Kfeed2*Metccm2*0.5/ratio2-Kinput2*Gdc_ccm2))))),IMSUM(1,IMPRODUCT(E689,1/omega1_2),IMPRODUCT(E689,E689,1/omega2_2),IMPRODUCT(E689,E689,E689,1/omega3_2)))),IMPRODUCT(I92,(IMDIV(COMPLEX(1,Rc_2*Coutput2*microF2*miliOhm2*D689),IMSUM(1,IMDIV(E689,omegat2),IMDIV(IMPRODUCT(E689,E689),omegapole0^2*(1-2*Gdc_dcm2/(Kfeed2*rload2))))))))</f>
        <v>0.0214337093268018-0.00224576237343149i</v>
      </c>
      <c r="I689" s="334" t="str">
        <f t="shared" si="1640"/>
        <v>0.012653223903686-0.000148852786517989i</v>
      </c>
      <c r="J689" s="336" t="str">
        <f>IMPRODUCT(1/Nt_input,BZ625)</f>
        <v>0</v>
      </c>
      <c r="K689" s="336" t="str">
        <f t="shared" si="1641"/>
        <v>0</v>
      </c>
      <c r="L689" s="336" t="e">
        <f t="shared" si="1642"/>
        <v>#NUM!</v>
      </c>
      <c r="M689" s="336">
        <f t="shared" si="1698"/>
        <v>450</v>
      </c>
      <c r="N689" s="337">
        <f t="shared" si="1699"/>
        <v>1.6538419939093885E-14</v>
      </c>
      <c r="O689" s="336" t="str">
        <f t="shared" si="1700"/>
        <v>1.65384199390939E-14-5.47038668163637E-29i</v>
      </c>
      <c r="P689" s="336" t="str">
        <f t="shared" si="1701"/>
        <v>1.65384199390939E-14-4.61945358092923E-28i</v>
      </c>
      <c r="Q689" s="336" t="str">
        <f t="shared" si="1643"/>
        <v>1.65384199390939E-14-6.92918037139382E-28i</v>
      </c>
      <c r="R689" s="336" t="str">
        <f t="shared" si="1644"/>
        <v>1.65384199390939E-14+7.80041135371764E-28i</v>
      </c>
      <c r="S689" s="336" t="str">
        <f t="shared" si="1645"/>
        <v>1.65384199390939E-14+5.49068456325302E-28i</v>
      </c>
      <c r="T689" s="336" t="str">
        <f t="shared" si="1646"/>
        <v>1.65384199390939E-14+2.59339506535475E-28i</v>
      </c>
      <c r="U689" s="336" t="str">
        <f t="shared" si="1647"/>
        <v>1.65384199390939E-14+1.45879368975747E-28i</v>
      </c>
      <c r="V689" s="336" t="str">
        <f t="shared" si="1648"/>
        <v>1.65384199390939E-14-8.50933100707143E-29i</v>
      </c>
      <c r="W689" s="336" t="str">
        <f t="shared" si="1649"/>
        <v>1.65384199390939E-14-3.16065989117175E-28i</v>
      </c>
      <c r="X689" s="336" t="str">
        <f t="shared" si="1650"/>
        <v>1.65384199390939E-14-5.47038668163637E-28i</v>
      </c>
      <c r="Y689" s="336" t="str">
        <f t="shared" si="1651"/>
        <v>1.65384199390939E-14+8.67164233604145E-28i</v>
      </c>
      <c r="Z689" s="336" t="str">
        <f t="shared" si="1652"/>
        <v>1.65384199390939E-14+5.18679013070952E-28i</v>
      </c>
      <c r="AA689" s="336" t="str">
        <f t="shared" si="1653"/>
        <v>1.65384199390939E-14+4.05218875511223E-28i</v>
      </c>
      <c r="AB689" s="336" t="str">
        <f t="shared" si="1654"/>
        <v>1.65384199390939E-14+2.91758737951493E-28i</v>
      </c>
      <c r="AC689" s="336" t="str">
        <f t="shared" si="1655"/>
        <v>1.65384199390939E-14-5.67264825816992E-29i</v>
      </c>
      <c r="AD689" s="336" t="str">
        <f t="shared" si="1656"/>
        <v>1.65384199390939E-14+6.41051570311555E-27i</v>
      </c>
      <c r="AE689" s="336" t="str">
        <f t="shared" si="1657"/>
        <v>1.65384199390939E-14-5.18671840674621E-28i</v>
      </c>
      <c r="AF689" s="336" t="str">
        <f t="shared" si="1658"/>
        <v>1.65384199390939E-14-7.44785938446478E-27i</v>
      </c>
      <c r="AG689" s="336" t="str">
        <f t="shared" si="1659"/>
        <v>1.65384199390939E-14+2.30973396286094E-27i</v>
      </c>
      <c r="AH689" s="336" t="str">
        <f t="shared" si="1660"/>
        <v>1.65384199390939E-14-4.38442849795576E-27i</v>
      </c>
      <c r="AI689" s="336" t="str">
        <f t="shared" si="1661"/>
        <v>1.65384199390939E-14+5.1381397663965E-27i</v>
      </c>
      <c r="AJ689" s="336" t="str">
        <f t="shared" si="1662"/>
        <v>1.65384199390939E-14-1.55602269442019E-27i</v>
      </c>
      <c r="AK689" s="336" t="str">
        <f t="shared" si="1663"/>
        <v>1.65384199390939E-14+8.20157065290553E-27i</v>
      </c>
      <c r="AL689" s="336" t="str">
        <f t="shared" si="1664"/>
        <v>1.65384199390939E-14+1.0373580261419E-27i</v>
      </c>
      <c r="AM689" s="336" t="str">
        <f t="shared" si="1665"/>
        <v>1.65384199390939E-14-5.65680443467479E-27i</v>
      </c>
      <c r="AN689" s="336" t="str">
        <f t="shared" si="1666"/>
        <v>1.65384199390939E-14+4.10078891265093E-27i</v>
      </c>
      <c r="AO689" s="336" t="str">
        <f t="shared" si="1667"/>
        <v>1.65384199390939E-14-2.59337354816576E-27i</v>
      </c>
      <c r="AP689" s="336" t="str">
        <f t="shared" si="1668"/>
        <v>1.65384199390939E-14+7.16421979915995E-27i</v>
      </c>
      <c r="AQ689" s="336" t="str">
        <f t="shared" si="1669"/>
        <v>1.65384199390939E-14+7.17239633097727E-33i</v>
      </c>
      <c r="AR689" s="336" t="str">
        <f t="shared" si="1670"/>
        <v>1.65384199390939E-14-6.69415528842036E-27i</v>
      </c>
      <c r="AS689" s="336" t="str">
        <f t="shared" si="1671"/>
        <v>1.65384199390939E-14+3.06343805890535E-27i</v>
      </c>
      <c r="AT689" s="336" t="str">
        <f t="shared" si="1672"/>
        <v>1.65384199390939E-14-3.63072440191134E-27i</v>
      </c>
      <c r="AU689" s="336" t="str">
        <f t="shared" si="1673"/>
        <v>1.65384199390939E-14+5.65681877946746E-27i</v>
      </c>
      <c r="AV689" s="336" t="str">
        <f t="shared" si="1674"/>
        <v>1.65384199390939E-14-1.03734368134924E-27i</v>
      </c>
      <c r="AW689" s="336" t="str">
        <f t="shared" si="1675"/>
        <v>1.65384199390939E-14-7.73150614216594E-27i</v>
      </c>
      <c r="AX689" s="336" t="str">
        <f t="shared" si="1676"/>
        <v>1.65384199390939E-14+2.02608720515978E-27i</v>
      </c>
      <c r="AY689" s="336" t="str">
        <f t="shared" si="1677"/>
        <v>1.65384199390939E-14-5.13812542160384E-27i</v>
      </c>
      <c r="AZ689" s="336" t="str">
        <f t="shared" si="1678"/>
        <v>1.65384199390939E-14+4.61946792572189E-27i</v>
      </c>
      <c r="BA689" s="336" t="str">
        <f t="shared" si="1679"/>
        <v>1.65384199390939E-14-2.07469453509482E-27i</v>
      </c>
      <c r="BB689" s="336" t="str">
        <f t="shared" si="1680"/>
        <v>1.65384199390939E-14+7.68289881223091E-27i</v>
      </c>
      <c r="BC689" s="336" t="str">
        <f t="shared" si="1681"/>
        <v>1.65384199390939E-14+5.18686185467283E-28i</v>
      </c>
      <c r="BD689" s="336" t="str">
        <f t="shared" si="1682"/>
        <v>1.65384199390939E-14-5.70542610940249E-27i</v>
      </c>
      <c r="BE689" s="336" t="str">
        <f t="shared" si="1683"/>
        <v>1.65384199390939E-14+4.05216723792323E-27i</v>
      </c>
      <c r="BF689" s="336" t="str">
        <f t="shared" si="1684"/>
        <v>1.65384199390939E-14-3.11204538884039E-27i</v>
      </c>
      <c r="BG689" s="336" t="str">
        <f t="shared" si="1685"/>
        <v>1.65384199390939E-14+6.64554795848534E-27i</v>
      </c>
      <c r="BH689" s="336" t="str">
        <f t="shared" si="1686"/>
        <v>1.65384199390939E-14-5.1866466827829E-28i</v>
      </c>
      <c r="BI689" s="336" t="str">
        <f t="shared" si="1687"/>
        <v>1.65384199390939E-14-6.74277696314806E-27i</v>
      </c>
      <c r="BJ689" s="336" t="str">
        <f t="shared" si="1688"/>
        <v>1.65384199390939E-14+2.07471605228381E-27i</v>
      </c>
      <c r="BK689" s="336" t="str">
        <f t="shared" si="1689"/>
        <v>1.65384199390939E-14-4.14939624258597E-27i</v>
      </c>
      <c r="BL689" s="336" t="str">
        <f t="shared" si="1690"/>
        <v>1.65384199390939E-14+5.60819710473976E-27i</v>
      </c>
      <c r="BM689" s="176"/>
      <c r="BN689" s="176"/>
      <c r="BO689" s="176"/>
      <c r="BP689" s="176"/>
      <c r="BQ689" s="176"/>
      <c r="BR689" s="176"/>
      <c r="BS689" s="176"/>
      <c r="BT689" s="176"/>
      <c r="BU689" s="176"/>
      <c r="BV689" s="176"/>
      <c r="BW689" s="176"/>
      <c r="BX689" s="176"/>
      <c r="BY689" s="176"/>
      <c r="BZ689" s="176"/>
      <c r="CA689" s="176"/>
      <c r="CB689" s="176"/>
      <c r="CC689" s="176"/>
      <c r="CD689" s="176"/>
      <c r="CE689" s="176"/>
      <c r="CF689" s="176"/>
      <c r="CG689" s="176"/>
      <c r="CH689" s="176" t="e">
        <f t="shared" si="1691"/>
        <v>#NUM!</v>
      </c>
      <c r="CI689" s="176"/>
      <c r="CJ689" s="176"/>
      <c r="CK689" s="176"/>
      <c r="CL689" s="176"/>
      <c r="CM689" s="176"/>
      <c r="CN689" s="176"/>
      <c r="CO689" s="176"/>
      <c r="CP689" s="176"/>
      <c r="CQ689" s="176"/>
      <c r="CR689" s="176"/>
      <c r="CS689" s="176"/>
      <c r="CT689" s="176"/>
      <c r="CU689" s="176"/>
      <c r="CV689" s="176"/>
      <c r="CW689" s="176"/>
      <c r="CX689" s="176"/>
      <c r="CY689" s="176"/>
      <c r="CZ689" s="176"/>
      <c r="DA689" s="176"/>
      <c r="DB689" s="176"/>
      <c r="DC689" s="176"/>
      <c r="DD689" s="176"/>
      <c r="DE689" s="176"/>
      <c r="DF689" s="176"/>
      <c r="DG689" s="176"/>
      <c r="DH689" s="176"/>
      <c r="DI689" s="176"/>
      <c r="DJ689" s="176"/>
      <c r="DK689" s="176"/>
      <c r="DL689" s="176"/>
      <c r="DM689" s="176"/>
      <c r="DN689" s="176"/>
      <c r="DO689" s="176"/>
      <c r="DP689" s="176"/>
      <c r="DQ689" s="176"/>
      <c r="DR689" s="176"/>
      <c r="DS689" s="176"/>
    </row>
    <row r="690" spans="1:123" s="277" customFormat="1"/>
    <row r="691" spans="1:123">
      <c r="N691" s="224">
        <f>Fline*A689</f>
        <v>1.0000000000000004</v>
      </c>
      <c r="P691" s="223">
        <f>2*B689/Nt_input</f>
        <v>2</v>
      </c>
    </row>
    <row r="692" spans="1:123">
      <c r="G692" s="260" t="s">
        <v>820</v>
      </c>
      <c r="H692" s="260" t="s">
        <v>821</v>
      </c>
      <c r="I692" s="261" t="s">
        <v>822</v>
      </c>
      <c r="J692" s="260" t="s">
        <v>823</v>
      </c>
      <c r="K692" s="261" t="s">
        <v>824</v>
      </c>
      <c r="L692" s="260" t="s">
        <v>825</v>
      </c>
      <c r="M692" s="260" t="s">
        <v>826</v>
      </c>
      <c r="N692" s="261" t="s">
        <v>827</v>
      </c>
      <c r="O692" s="261" t="s">
        <v>828</v>
      </c>
      <c r="P692" s="261" t="s">
        <v>829</v>
      </c>
      <c r="Q692" s="260" t="s">
        <v>830</v>
      </c>
      <c r="R692" s="260" t="s">
        <v>831</v>
      </c>
      <c r="S692" s="261" t="s">
        <v>832</v>
      </c>
      <c r="T692" s="260" t="s">
        <v>833</v>
      </c>
      <c r="U692" s="261" t="s">
        <v>834</v>
      </c>
      <c r="V692" s="260" t="s">
        <v>835</v>
      </c>
      <c r="W692" s="260" t="s">
        <v>836</v>
      </c>
      <c r="X692" s="261" t="s">
        <v>837</v>
      </c>
      <c r="Y692" s="261" t="s">
        <v>838</v>
      </c>
      <c r="Z692" s="261" t="s">
        <v>839</v>
      </c>
      <c r="AA692" s="260" t="s">
        <v>840</v>
      </c>
      <c r="AB692" s="260" t="s">
        <v>841</v>
      </c>
      <c r="AC692" s="261" t="s">
        <v>842</v>
      </c>
      <c r="AD692" s="260" t="s">
        <v>843</v>
      </c>
      <c r="AE692" s="261" t="s">
        <v>844</v>
      </c>
      <c r="AF692" s="260" t="s">
        <v>845</v>
      </c>
      <c r="AG692" s="260" t="s">
        <v>846</v>
      </c>
      <c r="AH692" s="261" t="s">
        <v>847</v>
      </c>
      <c r="AI692" s="261" t="s">
        <v>848</v>
      </c>
      <c r="AJ692" s="261" t="s">
        <v>849</v>
      </c>
      <c r="AK692" s="260" t="s">
        <v>850</v>
      </c>
      <c r="AL692" s="260" t="s">
        <v>851</v>
      </c>
      <c r="AM692" s="261" t="s">
        <v>852</v>
      </c>
      <c r="AN692" s="260" t="s">
        <v>853</v>
      </c>
      <c r="AO692" s="261" t="s">
        <v>854</v>
      </c>
      <c r="AP692" s="260" t="s">
        <v>855</v>
      </c>
      <c r="AQ692" s="260" t="s">
        <v>856</v>
      </c>
      <c r="AR692" s="261" t="s">
        <v>857</v>
      </c>
      <c r="AS692" s="261" t="s">
        <v>858</v>
      </c>
      <c r="AT692" s="261" t="s">
        <v>859</v>
      </c>
      <c r="AU692" s="260" t="s">
        <v>860</v>
      </c>
      <c r="AV692" s="260" t="s">
        <v>861</v>
      </c>
      <c r="AW692" s="261" t="s">
        <v>862</v>
      </c>
      <c r="AX692" s="260" t="s">
        <v>863</v>
      </c>
      <c r="AY692" s="261" t="s">
        <v>864</v>
      </c>
      <c r="AZ692" s="260" t="s">
        <v>865</v>
      </c>
      <c r="BA692" s="260" t="s">
        <v>866</v>
      </c>
      <c r="BB692" s="261" t="s">
        <v>867</v>
      </c>
      <c r="BC692" s="261" t="s">
        <v>868</v>
      </c>
      <c r="BD692" s="261" t="s">
        <v>869</v>
      </c>
      <c r="BE692" s="260" t="s">
        <v>870</v>
      </c>
      <c r="BF692" s="260" t="s">
        <v>871</v>
      </c>
      <c r="BG692" s="261" t="s">
        <v>872</v>
      </c>
      <c r="BH692" s="260" t="s">
        <v>873</v>
      </c>
      <c r="BI692" s="261" t="s">
        <v>874</v>
      </c>
      <c r="BJ692" s="260" t="s">
        <v>875</v>
      </c>
      <c r="BK692" s="260" t="s">
        <v>876</v>
      </c>
      <c r="BL692" s="261" t="s">
        <v>877</v>
      </c>
      <c r="BM692" s="261" t="s">
        <v>878</v>
      </c>
      <c r="BN692" s="261" t="s">
        <v>879</v>
      </c>
      <c r="BO692" s="260" t="s">
        <v>880</v>
      </c>
      <c r="BP692" s="260" t="s">
        <v>881</v>
      </c>
      <c r="BQ692" s="261" t="s">
        <v>882</v>
      </c>
      <c r="BR692" s="260" t="s">
        <v>883</v>
      </c>
    </row>
    <row r="694" spans="1:123">
      <c r="B694" s="338" t="s">
        <v>565</v>
      </c>
      <c r="C694" s="235" t="s">
        <v>897</v>
      </c>
      <c r="D694" s="234" t="s">
        <v>898</v>
      </c>
      <c r="E694" s="233" t="s">
        <v>886</v>
      </c>
      <c r="F694" s="232" t="s">
        <v>887</v>
      </c>
      <c r="G694" s="339" t="str">
        <f t="shared" ref="G694:BR694" si="1702">IMSUM(G695:G744)</f>
        <v>0.0473287460569465</v>
      </c>
      <c r="H694" s="339" t="str">
        <f t="shared" si="1702"/>
        <v>0.0502591117874746</v>
      </c>
      <c r="I694" s="339" t="str">
        <f t="shared" si="1702"/>
        <v>0.0527054547970713</v>
      </c>
      <c r="J694" s="339" t="str">
        <f t="shared" si="1702"/>
        <v>0.0546442154652273</v>
      </c>
      <c r="K694" s="339" t="str">
        <f t="shared" si="1702"/>
        <v>0.0560567224669086</v>
      </c>
      <c r="L694" s="339" t="str">
        <f t="shared" si="1702"/>
        <v>0.0569293725874963</v>
      </c>
      <c r="M694" s="339" t="str">
        <f t="shared" si="1702"/>
        <v>0.057253761729305</v>
      </c>
      <c r="N694" s="339" t="str">
        <f t="shared" si="1702"/>
        <v>0.0570267658475661</v>
      </c>
      <c r="O694" s="339" t="str">
        <f t="shared" si="1702"/>
        <v>0.0562505710367501</v>
      </c>
      <c r="P694" s="339" t="str">
        <f t="shared" si="1702"/>
        <v>0.0549326524770995</v>
      </c>
      <c r="Q694" s="339" t="str">
        <f t="shared" si="1702"/>
        <v>0.0530857024449059</v>
      </c>
      <c r="R694" s="339" t="str">
        <f t="shared" si="1702"/>
        <v>0.0507275080785392</v>
      </c>
      <c r="S694" s="339" t="str">
        <f t="shared" si="1702"/>
        <v>0.0478807800789176</v>
      </c>
      <c r="T694" s="339" t="str">
        <f t="shared" si="1702"/>
        <v>0.0445729339928237</v>
      </c>
      <c r="U694" s="339" t="str">
        <f t="shared" si="1702"/>
        <v>0.0408358261863491</v>
      </c>
      <c r="V694" s="339" t="str">
        <f t="shared" si="1702"/>
        <v>0.0367054470505547</v>
      </c>
      <c r="W694" s="339" t="str">
        <f t="shared" si="1702"/>
        <v>0.0322215743944259</v>
      </c>
      <c r="X694" s="339" t="str">
        <f t="shared" si="1702"/>
        <v>0.0274273903627957</v>
      </c>
      <c r="Y694" s="339" t="str">
        <f t="shared" si="1702"/>
        <v>0.0223690655686036</v>
      </c>
      <c r="Z694" s="339" t="str">
        <f t="shared" si="1702"/>
        <v>0.0170953144448296</v>
      </c>
      <c r="AA694" s="339" t="str">
        <f t="shared" si="1702"/>
        <v>0.0116569260976982</v>
      </c>
      <c r="AB694" s="339" t="str">
        <f t="shared" si="1702"/>
        <v>0.00610627517993182</v>
      </c>
      <c r="AC694" s="339" t="str">
        <f t="shared" si="1702"/>
        <v>0.000496817494127662</v>
      </c>
      <c r="AD694" s="339" t="str">
        <f t="shared" si="1702"/>
        <v>-0.00511742481570786</v>
      </c>
      <c r="AE694" s="339" t="str">
        <f t="shared" si="1702"/>
        <v>-0.0106823835271166</v>
      </c>
      <c r="AF694" s="339" t="str">
        <f t="shared" si="1702"/>
        <v>-0.0161444650455486</v>
      </c>
      <c r="AG694" s="339" t="str">
        <f t="shared" si="1702"/>
        <v>-0.021451066540173</v>
      </c>
      <c r="AH694" s="339" t="str">
        <f t="shared" si="1702"/>
        <v>-0.0265510825376266</v>
      </c>
      <c r="AI694" s="339" t="str">
        <f t="shared" si="1702"/>
        <v>-0.0313953970959678</v>
      </c>
      <c r="AJ694" s="339" t="str">
        <f t="shared" si="1702"/>
        <v>-0.03593735681779</v>
      </c>
      <c r="AK694" s="339" t="str">
        <f t="shared" si="1702"/>
        <v>-0.0401332201481304</v>
      </c>
      <c r="AL694" s="339" t="str">
        <f t="shared" si="1702"/>
        <v>-0.0439425786293541</v>
      </c>
      <c r="AM694" s="339" t="str">
        <f t="shared" si="1702"/>
        <v>-0.0473287460569474</v>
      </c>
      <c r="AN694" s="339" t="str">
        <f t="shared" si="1702"/>
        <v>-0.0502591117874631</v>
      </c>
      <c r="AO694" s="339" t="str">
        <f t="shared" si="1702"/>
        <v>-0.0527054547970851</v>
      </c>
      <c r="AP694" s="339" t="str">
        <f t="shared" si="1702"/>
        <v>-0.054644215465228</v>
      </c>
      <c r="AQ694" s="339" t="str">
        <f t="shared" si="1702"/>
        <v>-0.0560567224668983</v>
      </c>
      <c r="AR694" s="339" t="str">
        <f t="shared" si="1702"/>
        <v>-0.056929372587501</v>
      </c>
      <c r="AS694" s="339" t="str">
        <f t="shared" si="1702"/>
        <v>-0.0572537617293035</v>
      </c>
      <c r="AT694" s="339" t="str">
        <f t="shared" si="1702"/>
        <v>-0.0570267658475749</v>
      </c>
      <c r="AU694" s="339" t="str">
        <f t="shared" si="1702"/>
        <v>-0.0562505710367414</v>
      </c>
      <c r="AV694" s="339" t="str">
        <f t="shared" si="1702"/>
        <v>-0.0549326524771084</v>
      </c>
      <c r="AW694" s="339" t="str">
        <f t="shared" si="1702"/>
        <v>-0.0530857024448863</v>
      </c>
      <c r="AX694" s="339" t="str">
        <f t="shared" si="1702"/>
        <v>-0.0507275080785622</v>
      </c>
      <c r="AY694" s="339" t="str">
        <f t="shared" si="1702"/>
        <v>-0.0478807800789095</v>
      </c>
      <c r="AZ694" s="339" t="str">
        <f t="shared" si="1702"/>
        <v>-0.0445729339928131</v>
      </c>
      <c r="BA694" s="339" t="str">
        <f t="shared" si="1702"/>
        <v>-0.0408358261863624</v>
      </c>
      <c r="BB694" s="339" t="str">
        <f t="shared" si="1702"/>
        <v>-0.0367054470505459</v>
      </c>
      <c r="BC694" s="339" t="str">
        <f t="shared" si="1702"/>
        <v>-0.0322215743944366</v>
      </c>
      <c r="BD694" s="339" t="str">
        <f t="shared" si="1702"/>
        <v>-0.0274273903627858</v>
      </c>
      <c r="BE694" s="339" t="str">
        <f t="shared" si="1702"/>
        <v>-0.0223690655685983</v>
      </c>
      <c r="BF694" s="339" t="str">
        <f t="shared" si="1702"/>
        <v>-0.0170953144448435</v>
      </c>
      <c r="BG694" s="339" t="str">
        <f t="shared" si="1702"/>
        <v>-0.0116569260976898</v>
      </c>
      <c r="BH694" s="339" t="str">
        <f t="shared" si="1702"/>
        <v>-0.00610627517993336</v>
      </c>
      <c r="BI694" s="339" t="str">
        <f t="shared" si="1702"/>
        <v>-0.000496817494129278</v>
      </c>
      <c r="BJ694" s="339" t="str">
        <f t="shared" si="1702"/>
        <v>0.00511742481571357</v>
      </c>
      <c r="BK694" s="339" t="str">
        <f t="shared" si="1702"/>
        <v>0.0106823835271046</v>
      </c>
      <c r="BL694" s="339" t="str">
        <f t="shared" si="1702"/>
        <v>0.0161444650455577</v>
      </c>
      <c r="BM694" s="339" t="str">
        <f t="shared" si="1702"/>
        <v>0.0214510665401678</v>
      </c>
      <c r="BN694" s="339" t="str">
        <f t="shared" si="1702"/>
        <v>0.0265510825376268</v>
      </c>
      <c r="BO694" s="339" t="str">
        <f t="shared" si="1702"/>
        <v>0.0313953970959704</v>
      </c>
      <c r="BP694" s="339" t="str">
        <f t="shared" si="1702"/>
        <v>0.0359373568177937</v>
      </c>
      <c r="BQ694" s="339" t="str">
        <f t="shared" si="1702"/>
        <v>0.0401332201481236</v>
      </c>
      <c r="BR694" s="339" t="str">
        <f t="shared" si="1702"/>
        <v>0.0439425786293558</v>
      </c>
    </row>
    <row r="695" spans="1:123">
      <c r="B695" s="340">
        <v>1</v>
      </c>
      <c r="C695" s="340">
        <f>0+Div_Nt_input</f>
        <v>3.1250000000000001E-4</v>
      </c>
      <c r="D695" s="341">
        <f t="shared" ref="D695:D726" si="1703">Vo_set2+E695</f>
        <v>24.047328746056948</v>
      </c>
      <c r="E695" s="342" t="str">
        <f>G694</f>
        <v>0.0473287460569465</v>
      </c>
      <c r="F695" s="291">
        <v>1</v>
      </c>
      <c r="G695" s="343">
        <f>2*IMREAL(K626)*COS(2*PI()*B626*1/Nt_input)-2*IMAGINARY(K626)*SIN(2*PI()*B626*1/Nt_input)</f>
        <v>4.732874605694426E-2</v>
      </c>
      <c r="H695" s="343">
        <f t="shared" ref="H695:H726" si="1704">2*IMREAL(K626)*COS(2*PI()*B626*2/Nt_input)-2*IMAGINARY(K626)*SIN(2*PI()*B626*2/Nt_input)</f>
        <v>5.0259111787476371E-2</v>
      </c>
      <c r="I695" s="343">
        <f t="shared" ref="I695:I726" si="1705">2*IMREAL(K626)*COS(2*PI()*B626*3/Nt_input)-2*IMAGINARY(K626)*SIN(2*PI()*B626*3/Nt_input)</f>
        <v>5.2705454797069867E-2</v>
      </c>
      <c r="J695" s="343">
        <f t="shared" ref="J695:J726" si="1706">2*IMREAL(K626)*COS(2*PI()*B626*4/Nt_input)-2*IMAGINARY(K626)*SIN(2*PI()*B626*4/Nt_input)</f>
        <v>5.4644215465235235E-2</v>
      </c>
      <c r="K695" s="343">
        <f t="shared" ref="K695:K726" si="1707">2*IMREAL(K626)*COS(2*PI()*B626*5/Nt_input)-2*IMAGINARY(K626)*SIN(2*PI()*B626*5/Nt_input)</f>
        <v>5.6056722466903658E-2</v>
      </c>
      <c r="L695" s="343">
        <f t="shared" ref="L695:L726" si="1708">2*IMREAL(K626)*COS(2*PI()*B626*6/Nt_input)-2*IMAGINARY(K626)*SIN(2*PI()*B626*6/Nt_input)</f>
        <v>5.6929372587494191E-2</v>
      </c>
      <c r="M695" s="343">
        <f t="shared" ref="M695:M726" si="1709">2*IMREAL(K626)*COS(2*PI()*B626*7/Nt_input)-2*IMAGINARY(K626)*SIN(2*PI()*B626*7/Nt_input)</f>
        <v>5.7253761729306477E-2</v>
      </c>
      <c r="N695" s="343">
        <f t="shared" ref="N695:N726" si="1710">2*IMREAL(K626)*COS(2*PI()*B626*8/Nt_input)-2*IMAGINARY(K626)*SIN(2*PI()*B626*8/Nt_input)</f>
        <v>5.7026765847575711E-2</v>
      </c>
      <c r="O695" s="343">
        <f t="shared" ref="O695:O726" si="1711">2*IMREAL(K626)*COS(2*PI()*B626*9/Nt_input)-2*IMAGINARY(K626)*SIN(2*PI()*B626*9/Nt_input)</f>
        <v>5.6250571036731534E-2</v>
      </c>
      <c r="P695" s="343">
        <f t="shared" ref="P695:P726" si="1712">2*IMREAL(K626)*COS(2*PI()*B626*10/Nt_input)-2*IMAGINARY(K626)*SIN(2*PI()*B626*10/Nt_input)</f>
        <v>5.4932652477113625E-2</v>
      </c>
      <c r="Q695" s="343">
        <f t="shared" ref="Q695:Q726" si="1713">2*IMREAL(K626)*COS(2*PI()*B626*11/Nt_input)-2*IMAGINARY(K626)*SIN(2*PI()*B626*11/Nt_input)</f>
        <v>5.3085702444898672E-2</v>
      </c>
      <c r="R695" s="343">
        <f t="shared" ref="R695:R726" si="1714">2*IMREAL(K626)*COS(2*PI()*B626*12/Nt_input)-2*IMAGINARY(K626)*SIN(2*PI()*B626*12/Nt_input)</f>
        <v>5.072750807854249E-2</v>
      </c>
      <c r="S695" s="343">
        <f t="shared" ref="S695:S726" si="1715">2*IMREAL(K626)*COS(2*PI()*B626*13/Nt_input)-2*IMAGINARY(K626)*SIN(2*PI()*B626*13/Nt_input)</f>
        <v>4.7880780078913263E-2</v>
      </c>
      <c r="T695" s="343">
        <f t="shared" ref="T695:T726" si="1716">2*IMREAL(K626)*COS(2*PI()*B626*14/Nt_input)-2*IMAGINARY(K626)*SIN(2*PI()*B626*14/Nt_input)</f>
        <v>4.4572933992827239E-2</v>
      </c>
      <c r="U695" s="343">
        <f t="shared" ref="U695:U726" si="1717">2*IMREAL(K626)*COS(2*PI()*B626*15/Nt_input)-2*IMAGINARY(K626)*SIN(2*PI()*B626*15/Nt_input)</f>
        <v>4.0835826186346041E-2</v>
      </c>
      <c r="V695" s="343">
        <f t="shared" ref="V695:V726" si="1718">2*IMREAL(K626)*COS(2*PI()*B626*16/Nt_input)-2*IMAGINARY(K626)*SIN(2*PI()*B626*16/Nt_input)</f>
        <v>3.6705447050556998E-2</v>
      </c>
      <c r="W695" s="343">
        <f t="shared" ref="W695:W726" si="1719">2*IMREAL(K626)*COS(2*PI()*B626*17/Nt_input)-2*IMAGINARY(K626)*SIN(2*PI()*B626*17/Nt_input)</f>
        <v>3.2221574394432691E-2</v>
      </c>
      <c r="X695" s="343">
        <f t="shared" ref="X695:X726" si="1720">2*IMREAL(K626)*COS(2*PI()*B626*18/Nt_input)-2*IMAGINARY(K626)*SIN(2*PI()*B626*18/Nt_input)</f>
        <v>2.7427390362785714E-2</v>
      </c>
      <c r="Y695" s="343">
        <f t="shared" ref="Y695:Y726" si="1721">2*IMREAL(K626)*COS(2*PI()*B626*19/Nt_input)-2*IMAGINARY(K626)*SIN(2*PI()*B626*19/Nt_input)</f>
        <v>2.2369065568608411E-2</v>
      </c>
      <c r="Z695" s="343">
        <f t="shared" ref="Z695:Z726" si="1722">2*IMREAL(K626)*COS(2*PI()*B626*20/Nt_input)-2*IMAGINARY(K626)*SIN(2*PI()*B626*20/Nt_input)</f>
        <v>1.7095314444830294E-2</v>
      </c>
      <c r="AA695" s="343">
        <f t="shared" ref="AA695:AA726" si="1723">2*IMREAL(K626)*COS(2*PI()*B626*21/Nt_input)-2*IMAGINARY(K626)*SIN(2*PI()*B626*21/Nt_input)</f>
        <v>1.1656926097698986E-2</v>
      </c>
      <c r="AB695" s="343">
        <f t="shared" ref="AB695:AB726" si="1724">2*IMREAL(K626)*COS(2*PI()*B626*22/Nt_input)-2*IMAGINARY(K626)*SIN(2*PI()*B626*22/Nt_input)</f>
        <v>6.1062751799228522E-3</v>
      </c>
      <c r="AC695" s="343">
        <f t="shared" ref="AC695:AC726" si="1725">2*IMREAL(K626)*COS(2*PI()*B626*23/Nt_input)-2*IMAGINARY(K626)*SIN(2*PI()*B626*23/Nt_input)</f>
        <v>4.9681749413447648E-4</v>
      </c>
      <c r="AD695" s="343">
        <f t="shared" ref="AD695:AD726" si="1726">2*IMREAL(K626)*COS(2*PI()*B626*24/Nt_input)-2*IMAGINARY(K626)*SIN(2*PI()*B626*24/Nt_input)</f>
        <v>-5.1174248157104807E-3</v>
      </c>
      <c r="AE695" s="343">
        <f t="shared" ref="AE695:AE726" si="1727">2*IMREAL(K626)*COS(2*PI()*B626*25/Nt_input)-2*IMAGINARY(K626)*SIN(2*PI()*B626*25/Nt_input)</f>
        <v>-1.0682383527111178E-2</v>
      </c>
      <c r="AF695" s="343">
        <f t="shared" ref="AF695:AF726" si="1728">2*IMREAL(K626)*COS(2*PI()*B626*26/Nt_input)-2*IMAGINARY(K626)*SIN(2*PI()*B626*26/Nt_input)</f>
        <v>-1.6144465045560955E-2</v>
      </c>
      <c r="AG695" s="343">
        <f t="shared" ref="AG695:AG726" si="1729">2*IMREAL(K626)*COS(2*PI()*B626*27/Nt_input)-2*IMAGINARY(K626)*SIN(2*PI()*B626*27/Nt_input)</f>
        <v>-2.1451066540159627E-2</v>
      </c>
      <c r="AH695" s="343">
        <f t="shared" ref="AH695:AH726" si="1730">2*IMREAL(K626)*COS(2*PI()*B626*28/Nt_input)-2*IMAGINARY(K626)*SIN(2*PI()*B626*28/Nt_input)</f>
        <v>-2.6551082537630805E-2</v>
      </c>
      <c r="AI695" s="343">
        <f t="shared" ref="AI695:AI726" si="1731">2*IMREAL(K626)*COS(2*PI()*B626*29/Nt_input)-2*IMAGINARY(K626)*SIN(2*PI()*B626*29/Nt_input)</f>
        <v>-3.1395397095966476E-2</v>
      </c>
      <c r="AJ695" s="343">
        <f t="shared" ref="AJ695:AJ726" si="1732">2*IMREAL(K626)*COS(2*PI()*B626*30/Nt_input)-2*IMAGINARY(K626)*SIN(2*PI()*B626*30/Nt_input)</f>
        <v>-3.5937356817798138E-2</v>
      </c>
      <c r="AK695" s="343">
        <f t="shared" ref="AK695:AK726" si="1733">2*IMREAL(K626)*COS(2*PI()*B626*31/Nt_input)-2*IMAGINARY(K626)*SIN(2*PI()*B626*31/Nt_input)</f>
        <v>-4.0133220148116842E-2</v>
      </c>
      <c r="AL695" s="343">
        <f t="shared" ref="AL695:AL726" si="1734">2*IMREAL(K626)*COS(2*PI()*B626*32/Nt_input)-2*IMAGINARY(K626)*SIN(2*PI()*B626*32/Nt_input)</f>
        <v>-4.3942578629359394E-2</v>
      </c>
      <c r="AM695" s="343">
        <f t="shared" ref="AM695:AM726" si="1735">2*IMREAL(K626)*COS(2*PI()*B626*33/Nt_input)-2*IMAGINARY(K626)*SIN(2*PI()*B626*33/Nt_input)</f>
        <v>-4.7328746056944253E-2</v>
      </c>
      <c r="AN695" s="343">
        <f t="shared" ref="AN695:AN726" si="1736">2*IMREAL(K626)*COS(2*PI()*B626*34/Nt_input)-2*IMAGINARY(K626)*SIN(2*PI()*B626*34/Nt_input)</f>
        <v>-5.0259111787476378E-2</v>
      </c>
      <c r="AO695" s="343">
        <f t="shared" ref="AO695:AO726" si="1737">2*IMREAL(K626)*COS(2*PI()*B626*35/Nt_input)-2*IMAGINARY(K626)*SIN(2*PI()*B626*35/Nt_input)</f>
        <v>-5.270545479706986E-2</v>
      </c>
      <c r="AP695" s="343">
        <f t="shared" ref="AP695:AP726" si="1738">2*IMREAL(K626)*COS(2*PI()*B626*36/Nt_input)-2*IMAGINARY(K626)*SIN(2*PI()*B626*36/Nt_input)</f>
        <v>-5.4644215465235235E-2</v>
      </c>
      <c r="AQ695" s="343">
        <f t="shared" ref="AQ695:AQ726" si="1739">2*IMREAL(K626)*COS(2*PI()*B626*37/Nt_input)-2*IMAGINARY(K626)*SIN(2*PI()*B626*37/Nt_input)</f>
        <v>-5.6056722466903658E-2</v>
      </c>
      <c r="AR695" s="343">
        <f t="shared" ref="AR695:AR726" si="1740">2*IMREAL(K626)*COS(2*PI()*B626*38/Nt_input)-2*IMAGINARY(K626)*SIN(2*PI()*B626*38/Nt_input)</f>
        <v>-5.6929372587494198E-2</v>
      </c>
      <c r="AS695" s="343">
        <f t="shared" ref="AS695:AS726" si="1741">2*IMREAL(K626)*COS(2*PI()*B626*39/Nt_input)-2*IMAGINARY(K626)*SIN(2*PI()*B626*39/Nt_input)</f>
        <v>-5.7253761729306477E-2</v>
      </c>
      <c r="AT695" s="343">
        <f t="shared" ref="AT695:AT726" si="1742">2*IMREAL(K626)*COS(2*PI()*B626*40/Nt_input)-2*IMAGINARY(K626)*SIN(2*PI()*B626*40/Nt_input)</f>
        <v>-5.7026765847575711E-2</v>
      </c>
      <c r="AU695" s="343">
        <f t="shared" ref="AU695:AU726" si="1743">2*IMREAL(K626)*COS(2*PI()*B626*41/Nt_input)-2*IMAGINARY(K626)*SIN(2*PI()*B626*41/Nt_input)</f>
        <v>-5.6250571036731548E-2</v>
      </c>
      <c r="AV695" s="343">
        <f t="shared" ref="AV695:AV726" si="1744">2*IMREAL(K626)*COS(2*PI()*B626*42/Nt_input)-2*IMAGINARY(K626)*SIN(2*PI()*B626*42/Nt_input)</f>
        <v>-5.4932652477113625E-2</v>
      </c>
      <c r="AW695" s="343">
        <f t="shared" ref="AW695:AW726" si="1745">2*IMREAL(K626)*COS(2*PI()*B626*43/Nt_input)-2*IMAGINARY(K626)*SIN(2*PI()*B626*43/Nt_input)</f>
        <v>-5.3085702444898672E-2</v>
      </c>
      <c r="AX695" s="343">
        <f t="shared" ref="AX695:AX726" si="1746">2*IMREAL(K626)*COS(2*PI()*B626*44/Nt_input)-2*IMAGINARY(K626)*SIN(2*PI()*B626*44/Nt_input)</f>
        <v>-5.072750807854251E-2</v>
      </c>
      <c r="AY695" s="343">
        <f t="shared" ref="AY695:AY726" si="1747">2*IMREAL(K626)*COS(2*PI()*B626*45/Nt_input)-2*IMAGINARY(K626)*SIN(2*PI()*B626*45/Nt_input)</f>
        <v>-4.7880780078913263E-2</v>
      </c>
      <c r="AZ695" s="343">
        <f t="shared" ref="AZ695:AZ726" si="1748">2*IMREAL(K626)*COS(2*PI()*B626*46/Nt_input)-2*IMAGINARY(K626)*SIN(2*PI()*B626*46/Nt_input)</f>
        <v>-4.4572933992827246E-2</v>
      </c>
      <c r="BA695" s="343">
        <f t="shared" ref="BA695:BA726" si="1749">2*IMREAL(K626)*COS(2*PI()*B626*47/Nt_input)-2*IMAGINARY(K626)*SIN(2*PI()*B626*47/Nt_input)</f>
        <v>-4.0835826186346028E-2</v>
      </c>
      <c r="BB695" s="343">
        <f t="shared" ref="BB695:BB726" si="1750">2*IMREAL(K626)*COS(2*PI()*B626*48/Nt_input)-2*IMAGINARY(K626)*SIN(2*PI()*B626*48/Nt_input)</f>
        <v>-3.6705447050557005E-2</v>
      </c>
      <c r="BC695" s="343">
        <f t="shared" ref="BC695:BC726" si="1751">2*IMREAL(K626)*COS(2*PI()*B626*49/Nt_input)-2*IMAGINARY(K626)*SIN(2*PI()*B626*49/Nt_input)</f>
        <v>-3.2221574394432712E-2</v>
      </c>
      <c r="BD695" s="343">
        <f t="shared" ref="BD695:BD726" si="1752">2*IMREAL(K626)*COS(2*PI()*B626*50/Nt_input)-2*IMAGINARY(K626)*SIN(2*PI()*B626*50/Nt_input)</f>
        <v>-2.7427390362785707E-2</v>
      </c>
      <c r="BE695" s="343">
        <f t="shared" ref="BE695:BE726" si="1753">2*IMREAL(K626)*COS(2*PI()*B626*51/Nt_input)-2*IMAGINARY(K626)*SIN(2*PI()*B626*51/Nt_input)</f>
        <v>-2.2369065568608418E-2</v>
      </c>
      <c r="BF695" s="343">
        <f t="shared" ref="BF695:BF726" si="1754">2*IMREAL(K626)*COS(2*PI()*B626*52/Nt_input)-2*IMAGINARY(K626)*SIN(2*PI()*B626*52/Nt_input)</f>
        <v>-1.7095314444830277E-2</v>
      </c>
      <c r="BG695" s="343">
        <f t="shared" ref="BG695:BG726" si="1755">2*IMREAL(K626)*COS(2*PI()*B626*53/Nt_input)-2*IMAGINARY(K626)*SIN(2*PI()*B626*53/Nt_input)</f>
        <v>-1.1656926097698989E-2</v>
      </c>
      <c r="BH695" s="343">
        <f t="shared" ref="BH695:BH726" si="1756">2*IMREAL(K626)*COS(2*PI()*B626*54/Nt_input)-2*IMAGINARY(K626)*SIN(2*PI()*B626*54/Nt_input)</f>
        <v>-6.1062751799228591E-3</v>
      </c>
      <c r="BI695" s="343">
        <f t="shared" ref="BI695:BI726" si="1757">2*IMREAL(K626)*COS(2*PI()*B626*55/Nt_input)-2*IMAGINARY(K626)*SIN(2*PI()*B626*55/Nt_input)</f>
        <v>-4.9681749413446261E-4</v>
      </c>
      <c r="BJ695" s="343">
        <f t="shared" ref="BJ695:BJ726" si="1758">2*IMREAL(K626)*COS(2*PI()*B626*56/Nt_input)-2*IMAGINARY(K626)*SIN(2*PI()*B626*56/Nt_input)</f>
        <v>5.1174248157104703E-3</v>
      </c>
      <c r="BK695" s="343">
        <f t="shared" ref="BK695:BK726" si="1759">2*IMREAL(K626)*COS(2*PI()*B626*57/Nt_input)-2*IMAGINARY(K626)*SIN(2*PI()*B626*57/Nt_input)</f>
        <v>1.0682383527111147E-2</v>
      </c>
      <c r="BL695" s="343">
        <f t="shared" ref="BL695:BL726" si="1760">2*IMREAL(K626)*COS(2*PI()*B626*58/Nt_input)-2*IMAGINARY(K626)*SIN(2*PI()*B626*58/Nt_input)</f>
        <v>1.6144465045560948E-2</v>
      </c>
      <c r="BM695" s="343">
        <f t="shared" ref="BM695:BM726" si="1761">2*IMREAL(K626)*COS(2*PI()*B626*59/Nt_input)-2*IMAGINARY(K626)*SIN(2*PI()*B626*59/Nt_input)</f>
        <v>2.145106654015962E-2</v>
      </c>
      <c r="BN695" s="343">
        <f t="shared" ref="BN695:BN726" si="1762">2*IMREAL(K626)*COS(2*PI()*B626*60/Nt_input)-2*IMAGINARY(K626)*SIN(2*PI()*B626*60/Nt_input)</f>
        <v>2.6551082537630777E-2</v>
      </c>
      <c r="BO695" s="343">
        <f t="shared" ref="BO695:BO726" si="1763">2*IMREAL(K626)*COS(2*PI()*B626*61/Nt_input)-2*IMAGINARY(K626)*SIN(2*PI()*B626*61/Nt_input)</f>
        <v>3.1395397095966469E-2</v>
      </c>
      <c r="BP695" s="343">
        <f t="shared" ref="BP695:BP726" si="1764">2*IMREAL(K626)*COS(2*PI()*B626*62/Nt_input)-2*IMAGINARY(K626)*SIN(2*PI()*B626*62/Nt_input)</f>
        <v>3.5937356817798125E-2</v>
      </c>
      <c r="BQ695" s="343">
        <f t="shared" ref="BQ695:BQ726" si="1765">2*IMREAL(K626)*COS(2*PI()*B626*63/Nt_input)-2*IMAGINARY(K626)*SIN(2*PI()*B626*63/Nt_input)</f>
        <v>4.0133220148116856E-2</v>
      </c>
      <c r="BR695" s="343">
        <f t="shared" ref="BR695:BR726" si="1766">2*IMREAL(K626)*COS(2*PI()*B626*64/Nt_input)-2*IMAGINARY(K626)*SIN(2*PI()*B626*64/Nt_input)</f>
        <v>4.3942578629359394E-2</v>
      </c>
    </row>
    <row r="696" spans="1:123">
      <c r="B696" s="340">
        <v>2</v>
      </c>
      <c r="C696" s="340">
        <f t="shared" ref="C696:C727" si="1767">C695+Div_Nt_input</f>
        <v>6.2500000000000001E-4</v>
      </c>
      <c r="D696" s="341">
        <f t="shared" si="1703"/>
        <v>24.050259111787476</v>
      </c>
      <c r="E696" s="342" t="str">
        <f>H694</f>
        <v>0.0502591117874746</v>
      </c>
      <c r="F696" s="291">
        <v>2</v>
      </c>
      <c r="G696" s="343">
        <f t="shared" ref="G696:G726" si="1768">2*IMREAL(K627)*COS(2*PI()*B627*1/Nt_input)-2*IMAGINARY(K627)*SIN(2*PI()*B627*1/Nt_input)</f>
        <v>-3.5778996103557126E-17</v>
      </c>
      <c r="H696" s="343">
        <f t="shared" si="1704"/>
        <v>-2.9299696052360535E-17</v>
      </c>
      <c r="I696" s="343">
        <f t="shared" si="1705"/>
        <v>-2.169442511333058E-17</v>
      </c>
      <c r="J696" s="343">
        <f t="shared" si="1706"/>
        <v>-1.3255449583569093E-17</v>
      </c>
      <c r="K696" s="343">
        <f t="shared" si="1707"/>
        <v>-4.3070745600528146E-18</v>
      </c>
      <c r="L696" s="343">
        <f t="shared" si="1708"/>
        <v>4.8068189233710498E-18</v>
      </c>
      <c r="M696" s="343">
        <f t="shared" si="1709"/>
        <v>1.3735989051264874E-17</v>
      </c>
      <c r="N696" s="343">
        <f t="shared" si="1710"/>
        <v>2.2137292823149996E-17</v>
      </c>
      <c r="O696" s="343">
        <f t="shared" si="1711"/>
        <v>2.9687872846578307E-17</v>
      </c>
      <c r="P696" s="343">
        <f t="shared" si="1712"/>
        <v>3.6097564565663519E-17</v>
      </c>
      <c r="Q696" s="343">
        <f t="shared" si="1713"/>
        <v>4.1120047122237704E-17</v>
      </c>
      <c r="R696" s="343">
        <f t="shared" si="1714"/>
        <v>4.4562309328292403E-17</v>
      </c>
      <c r="S696" s="343">
        <f t="shared" si="1715"/>
        <v>4.6292066977691805E-17</v>
      </c>
      <c r="T696" s="343">
        <f t="shared" si="1716"/>
        <v>4.6242846454028759E-17</v>
      </c>
      <c r="U696" s="343">
        <f t="shared" si="1717"/>
        <v>4.4416539274424453E-17</v>
      </c>
      <c r="V696" s="343">
        <f t="shared" si="1718"/>
        <v>4.0883329399586203E-17</v>
      </c>
      <c r="W696" s="343">
        <f t="shared" si="1719"/>
        <v>3.5778996103557126E-17</v>
      </c>
      <c r="X696" s="343">
        <f t="shared" si="1720"/>
        <v>2.9299696052360547E-17</v>
      </c>
      <c r="Y696" s="343">
        <f t="shared" si="1721"/>
        <v>2.1694425113330592E-17</v>
      </c>
      <c r="Z696" s="343">
        <f t="shared" si="1722"/>
        <v>1.3255449583569099E-17</v>
      </c>
      <c r="AA696" s="343">
        <f t="shared" si="1723"/>
        <v>4.3070745600528115E-18</v>
      </c>
      <c r="AB696" s="343">
        <f t="shared" si="1724"/>
        <v>-4.8068189233710251E-18</v>
      </c>
      <c r="AC696" s="343">
        <f t="shared" si="1725"/>
        <v>-1.3735989051264858E-17</v>
      </c>
      <c r="AD696" s="343">
        <f t="shared" si="1726"/>
        <v>-2.2137292823149993E-17</v>
      </c>
      <c r="AE696" s="343">
        <f t="shared" si="1727"/>
        <v>-2.9687872846578313E-17</v>
      </c>
      <c r="AF696" s="343">
        <f t="shared" si="1728"/>
        <v>-3.6097564565663525E-17</v>
      </c>
      <c r="AG696" s="343">
        <f t="shared" si="1729"/>
        <v>-4.1120047122237692E-17</v>
      </c>
      <c r="AH696" s="343">
        <f t="shared" si="1730"/>
        <v>-4.4562309328292403E-17</v>
      </c>
      <c r="AI696" s="343">
        <f t="shared" si="1731"/>
        <v>-4.6292066977691805E-17</v>
      </c>
      <c r="AJ696" s="343">
        <f t="shared" si="1732"/>
        <v>-4.6242846454028759E-17</v>
      </c>
      <c r="AK696" s="343">
        <f t="shared" si="1733"/>
        <v>-4.4416539274424453E-17</v>
      </c>
      <c r="AL696" s="343">
        <f t="shared" si="1734"/>
        <v>-4.0883329399586209E-17</v>
      </c>
      <c r="AM696" s="343">
        <f t="shared" si="1735"/>
        <v>-3.5778996103557126E-17</v>
      </c>
      <c r="AN696" s="343">
        <f t="shared" si="1736"/>
        <v>-2.9299696052360535E-17</v>
      </c>
      <c r="AO696" s="343">
        <f t="shared" si="1737"/>
        <v>-2.1694425113330592E-17</v>
      </c>
      <c r="AP696" s="343">
        <f t="shared" si="1738"/>
        <v>-1.3255449583569099E-17</v>
      </c>
      <c r="AQ696" s="343">
        <f t="shared" si="1739"/>
        <v>-4.3070745600528146E-18</v>
      </c>
      <c r="AR696" s="343">
        <f t="shared" si="1740"/>
        <v>4.8068189233710189E-18</v>
      </c>
      <c r="AS696" s="343">
        <f t="shared" si="1741"/>
        <v>1.3735989051264854E-17</v>
      </c>
      <c r="AT696" s="343">
        <f t="shared" si="1742"/>
        <v>2.2137292823149987E-17</v>
      </c>
      <c r="AU696" s="343">
        <f t="shared" si="1743"/>
        <v>2.968787284657827E-17</v>
      </c>
      <c r="AV696" s="343">
        <f t="shared" si="1744"/>
        <v>3.6097564565663519E-17</v>
      </c>
      <c r="AW696" s="343">
        <f t="shared" si="1745"/>
        <v>4.1120047122237692E-17</v>
      </c>
      <c r="AX696" s="343">
        <f t="shared" si="1746"/>
        <v>4.4562309328292384E-17</v>
      </c>
      <c r="AY696" s="343">
        <f t="shared" si="1747"/>
        <v>4.6292066977691799E-17</v>
      </c>
      <c r="AZ696" s="343">
        <f t="shared" si="1748"/>
        <v>4.6242846454028759E-17</v>
      </c>
      <c r="BA696" s="343">
        <f t="shared" si="1749"/>
        <v>4.4416539274424447E-17</v>
      </c>
      <c r="BB696" s="343">
        <f t="shared" si="1750"/>
        <v>4.0883329399586209E-17</v>
      </c>
      <c r="BC696" s="343">
        <f t="shared" si="1751"/>
        <v>3.5778996103557163E-17</v>
      </c>
      <c r="BD696" s="343">
        <f t="shared" si="1752"/>
        <v>2.9299696052360535E-17</v>
      </c>
      <c r="BE696" s="343">
        <f t="shared" si="1753"/>
        <v>2.1694425113330604E-17</v>
      </c>
      <c r="BF696" s="343">
        <f t="shared" si="1754"/>
        <v>1.3255449583569062E-17</v>
      </c>
      <c r="BG696" s="343">
        <f t="shared" si="1755"/>
        <v>4.3070745600528238E-18</v>
      </c>
      <c r="BH696" s="343">
        <f t="shared" si="1756"/>
        <v>-4.8068189233710128E-18</v>
      </c>
      <c r="BI696" s="343">
        <f t="shared" si="1757"/>
        <v>-1.3735989051264891E-17</v>
      </c>
      <c r="BJ696" s="343">
        <f t="shared" si="1758"/>
        <v>-2.2137292823149981E-17</v>
      </c>
      <c r="BK696" s="343">
        <f t="shared" si="1759"/>
        <v>-2.968787284657827E-17</v>
      </c>
      <c r="BL696" s="343">
        <f t="shared" si="1760"/>
        <v>-3.6097564565663519E-17</v>
      </c>
      <c r="BM696" s="343">
        <f t="shared" si="1761"/>
        <v>-4.1120047122237692E-17</v>
      </c>
      <c r="BN696" s="343">
        <f t="shared" si="1762"/>
        <v>-4.4562309328292384E-17</v>
      </c>
      <c r="BO696" s="343">
        <f t="shared" si="1763"/>
        <v>-4.6292066977691805E-17</v>
      </c>
      <c r="BP696" s="343">
        <f t="shared" si="1764"/>
        <v>-4.6242846454028765E-17</v>
      </c>
      <c r="BQ696" s="343">
        <f t="shared" si="1765"/>
        <v>-4.4416539274424441E-17</v>
      </c>
      <c r="BR696" s="343">
        <f t="shared" si="1766"/>
        <v>-4.0883329399586215E-17</v>
      </c>
    </row>
    <row r="697" spans="1:123">
      <c r="B697" s="340">
        <v>3</v>
      </c>
      <c r="C697" s="340">
        <f t="shared" si="1767"/>
        <v>9.3749999999999997E-4</v>
      </c>
      <c r="D697" s="341">
        <f t="shared" si="1703"/>
        <v>24.052705454797071</v>
      </c>
      <c r="E697" s="342" t="str">
        <f>I694</f>
        <v>0.0527054547970713</v>
      </c>
      <c r="F697" s="291">
        <v>3</v>
      </c>
      <c r="G697" s="343">
        <f t="shared" si="1768"/>
        <v>4.5173941245215967E-17</v>
      </c>
      <c r="H697" s="343">
        <f t="shared" si="1704"/>
        <v>3.5436313640413699E-17</v>
      </c>
      <c r="I697" s="343">
        <f t="shared" si="1705"/>
        <v>2.2646934499122696E-17</v>
      </c>
      <c r="J697" s="343">
        <f t="shared" si="1706"/>
        <v>7.9072165653779455E-18</v>
      </c>
      <c r="K697" s="343">
        <f t="shared" si="1707"/>
        <v>-7.5134655495625869E-18</v>
      </c>
      <c r="L697" s="343">
        <f t="shared" si="1708"/>
        <v>-2.2287093056399571E-17</v>
      </c>
      <c r="M697" s="343">
        <f t="shared" si="1709"/>
        <v>-3.5141371074209388E-17</v>
      </c>
      <c r="N697" s="343">
        <f t="shared" si="1710"/>
        <v>-4.4969297811288541E-17</v>
      </c>
      <c r="O697" s="343">
        <f t="shared" si="1711"/>
        <v>-5.09244988161429E-17</v>
      </c>
      <c r="P697" s="343">
        <f t="shared" si="1712"/>
        <v>-5.2494116176939994E-17</v>
      </c>
      <c r="Q697" s="343">
        <f t="shared" si="1713"/>
        <v>-4.9542975500510151E-17</v>
      </c>
      <c r="R697" s="343">
        <f t="shared" si="1714"/>
        <v>-4.2325227040321585E-17</v>
      </c>
      <c r="S697" s="343">
        <f t="shared" si="1715"/>
        <v>-3.1462458447304449E-17</v>
      </c>
      <c r="T697" s="343">
        <f t="shared" si="1716"/>
        <v>-1.7890164058726781E-17</v>
      </c>
      <c r="U697" s="343">
        <f t="shared" si="1717"/>
        <v>-2.7771807540201776E-18</v>
      </c>
      <c r="V697" s="343">
        <f t="shared" si="1718"/>
        <v>1.2574971492444591E-17</v>
      </c>
      <c r="W697" s="343">
        <f t="shared" si="1719"/>
        <v>2.6844175637625937E-17</v>
      </c>
      <c r="X697" s="343">
        <f t="shared" si="1720"/>
        <v>3.8801577401803706E-17</v>
      </c>
      <c r="Y697" s="343">
        <f t="shared" si="1721"/>
        <v>4.7417413374016726E-17</v>
      </c>
      <c r="Z697" s="343">
        <f t="shared" si="1722"/>
        <v>5.194969354556529E-17</v>
      </c>
      <c r="AA697" s="343">
        <f t="shared" si="1723"/>
        <v>5.2008100991340487E-17</v>
      </c>
      <c r="AB697" s="343">
        <f t="shared" si="1724"/>
        <v>4.7587605701330693E-17</v>
      </c>
      <c r="AC697" s="343">
        <f t="shared" si="1725"/>
        <v>3.9068897761706245E-17</v>
      </c>
      <c r="AD697" s="343">
        <f t="shared" si="1726"/>
        <v>2.718560258021836E-17</v>
      </c>
      <c r="AE697" s="343">
        <f t="shared" si="1727"/>
        <v>1.2961101558686875E-17</v>
      </c>
      <c r="AF697" s="343">
        <f t="shared" si="1728"/>
        <v>-2.3796008261602125E-18</v>
      </c>
      <c r="AG697" s="343">
        <f t="shared" si="1729"/>
        <v>-1.7515373585675667E-17</v>
      </c>
      <c r="AH697" s="343">
        <f t="shared" si="1730"/>
        <v>-3.11427341329429E-17</v>
      </c>
      <c r="AI697" s="343">
        <f t="shared" si="1731"/>
        <v>-4.2088103327918857E-17</v>
      </c>
      <c r="AJ697" s="343">
        <f t="shared" si="1732"/>
        <v>-4.9408873324958297E-17</v>
      </c>
      <c r="AK697" s="343">
        <f t="shared" si="1733"/>
        <v>-5.2474584327552654E-17</v>
      </c>
      <c r="AL697" s="343">
        <f t="shared" si="1734"/>
        <v>-5.1021219362674403E-17</v>
      </c>
      <c r="AM697" s="343">
        <f t="shared" si="1735"/>
        <v>-4.5173941245215955E-17</v>
      </c>
      <c r="AN697" s="343">
        <f t="shared" si="1736"/>
        <v>-3.5436313640413712E-17</v>
      </c>
      <c r="AO697" s="343">
        <f t="shared" si="1737"/>
        <v>-2.2646934499122687E-17</v>
      </c>
      <c r="AP697" s="343">
        <f t="shared" si="1738"/>
        <v>-7.9072165653779871E-18</v>
      </c>
      <c r="AQ697" s="343">
        <f t="shared" si="1739"/>
        <v>7.513465549562593E-18</v>
      </c>
      <c r="AR697" s="343">
        <f t="shared" si="1740"/>
        <v>2.2287093056399522E-17</v>
      </c>
      <c r="AS697" s="343">
        <f t="shared" si="1741"/>
        <v>3.5141371074209369E-17</v>
      </c>
      <c r="AT697" s="343">
        <f t="shared" si="1742"/>
        <v>4.4969297811288504E-17</v>
      </c>
      <c r="AU697" s="343">
        <f t="shared" si="1743"/>
        <v>5.09244988161429E-17</v>
      </c>
      <c r="AV697" s="343">
        <f t="shared" si="1744"/>
        <v>5.2494116176939988E-17</v>
      </c>
      <c r="AW697" s="343">
        <f t="shared" si="1745"/>
        <v>4.9542975500510163E-17</v>
      </c>
      <c r="AX697" s="343">
        <f t="shared" si="1746"/>
        <v>4.2325227040321578E-17</v>
      </c>
      <c r="AY697" s="343">
        <f t="shared" si="1747"/>
        <v>3.1462458447304492E-17</v>
      </c>
      <c r="AZ697" s="343">
        <f t="shared" si="1748"/>
        <v>1.7890164058726805E-17</v>
      </c>
      <c r="BA697" s="343">
        <f t="shared" si="1749"/>
        <v>2.7771807540202392E-18</v>
      </c>
      <c r="BB697" s="343">
        <f t="shared" si="1750"/>
        <v>-1.2574971492444573E-17</v>
      </c>
      <c r="BC697" s="343">
        <f t="shared" si="1751"/>
        <v>-2.6844175637625964E-17</v>
      </c>
      <c r="BD697" s="343">
        <f t="shared" si="1752"/>
        <v>-3.88015774018037E-17</v>
      </c>
      <c r="BE697" s="343">
        <f t="shared" si="1753"/>
        <v>-4.7417413374016738E-17</v>
      </c>
      <c r="BF697" s="343">
        <f t="shared" si="1754"/>
        <v>-5.1949693545565283E-17</v>
      </c>
      <c r="BG697" s="343">
        <f t="shared" si="1755"/>
        <v>-5.2008100991340487E-17</v>
      </c>
      <c r="BH697" s="343">
        <f t="shared" si="1756"/>
        <v>-4.7587605701330717E-17</v>
      </c>
      <c r="BI697" s="343">
        <f t="shared" si="1757"/>
        <v>-3.9068897761706332E-17</v>
      </c>
      <c r="BJ697" s="343">
        <f t="shared" si="1758"/>
        <v>-2.7185602580218339E-17</v>
      </c>
      <c r="BK697" s="343">
        <f t="shared" si="1759"/>
        <v>-1.2961101558686892E-17</v>
      </c>
      <c r="BL697" s="343">
        <f t="shared" si="1760"/>
        <v>2.3796008261601463E-18</v>
      </c>
      <c r="BM697" s="343">
        <f t="shared" si="1761"/>
        <v>1.7515373585675738E-17</v>
      </c>
      <c r="BN697" s="343">
        <f t="shared" si="1762"/>
        <v>3.1142734132942881E-17</v>
      </c>
      <c r="BO697" s="343">
        <f t="shared" si="1763"/>
        <v>4.2088103327918844E-17</v>
      </c>
      <c r="BP697" s="343">
        <f t="shared" si="1764"/>
        <v>4.9408873324958254E-17</v>
      </c>
      <c r="BQ697" s="343">
        <f t="shared" si="1765"/>
        <v>5.247458432755266E-17</v>
      </c>
      <c r="BR697" s="343">
        <f t="shared" si="1766"/>
        <v>5.1021219362674409E-17</v>
      </c>
    </row>
    <row r="698" spans="1:123">
      <c r="B698" s="340">
        <v>4</v>
      </c>
      <c r="C698" s="340">
        <f t="shared" si="1767"/>
        <v>1.25E-3</v>
      </c>
      <c r="D698" s="341">
        <f t="shared" si="1703"/>
        <v>24.054644215465228</v>
      </c>
      <c r="E698" s="342" t="str">
        <f>J694</f>
        <v>0.0546442154652273</v>
      </c>
      <c r="F698" s="291">
        <v>4</v>
      </c>
      <c r="G698" s="343">
        <f t="shared" si="1768"/>
        <v>1.2937657211506533E-16</v>
      </c>
      <c r="H698" s="343">
        <f t="shared" si="1704"/>
        <v>8.6565179559465705E-17</v>
      </c>
      <c r="I698" s="343">
        <f t="shared" si="1705"/>
        <v>3.057502313124419E-17</v>
      </c>
      <c r="J698" s="343">
        <f t="shared" si="1706"/>
        <v>-3.0069903405434388E-17</v>
      </c>
      <c r="K698" s="343">
        <f t="shared" si="1707"/>
        <v>-8.6136959732988738E-17</v>
      </c>
      <c r="L698" s="343">
        <f t="shared" si="1708"/>
        <v>-1.2909044477467994E-16</v>
      </c>
      <c r="M698" s="343">
        <f t="shared" si="1709"/>
        <v>-1.5239107980722202E-16</v>
      </c>
      <c r="N698" s="343">
        <f t="shared" si="1710"/>
        <v>-1.5249155436769301E-16</v>
      </c>
      <c r="O698" s="343">
        <f t="shared" si="1711"/>
        <v>-1.2937657211506536E-16</v>
      </c>
      <c r="P698" s="343">
        <f t="shared" si="1712"/>
        <v>-8.6565179559465718E-17</v>
      </c>
      <c r="Q698" s="343">
        <f t="shared" si="1713"/>
        <v>-3.057502313124427E-17</v>
      </c>
      <c r="R698" s="343">
        <f t="shared" si="1714"/>
        <v>3.0069903405434369E-17</v>
      </c>
      <c r="S698" s="343">
        <f t="shared" si="1715"/>
        <v>8.6136959732988775E-17</v>
      </c>
      <c r="T698" s="343">
        <f t="shared" si="1716"/>
        <v>1.2909044477467991E-16</v>
      </c>
      <c r="U698" s="343">
        <f t="shared" si="1717"/>
        <v>1.5239107980722202E-16</v>
      </c>
      <c r="V698" s="343">
        <f t="shared" si="1718"/>
        <v>1.5249155436769301E-16</v>
      </c>
      <c r="W698" s="343">
        <f t="shared" si="1719"/>
        <v>1.2937657211506533E-16</v>
      </c>
      <c r="X698" s="343">
        <f t="shared" si="1720"/>
        <v>8.6565179559465718E-17</v>
      </c>
      <c r="Y698" s="343">
        <f t="shared" si="1721"/>
        <v>3.0575023131244282E-17</v>
      </c>
      <c r="Z698" s="343">
        <f t="shared" si="1722"/>
        <v>-3.0069903405434351E-17</v>
      </c>
      <c r="AA698" s="343">
        <f t="shared" si="1723"/>
        <v>-8.6136959732988762E-17</v>
      </c>
      <c r="AB698" s="343">
        <f t="shared" si="1724"/>
        <v>-1.2909044477467984E-16</v>
      </c>
      <c r="AC698" s="343">
        <f t="shared" si="1725"/>
        <v>-1.5239107980722199E-16</v>
      </c>
      <c r="AD698" s="343">
        <f t="shared" si="1726"/>
        <v>-1.5249155436769301E-16</v>
      </c>
      <c r="AE698" s="343">
        <f t="shared" si="1727"/>
        <v>-1.2937657211506533E-16</v>
      </c>
      <c r="AF698" s="343">
        <f t="shared" si="1728"/>
        <v>-8.6565179559465631E-17</v>
      </c>
      <c r="AG698" s="343">
        <f t="shared" si="1729"/>
        <v>-3.0575023131244301E-17</v>
      </c>
      <c r="AH698" s="343">
        <f t="shared" si="1730"/>
        <v>3.0069903405434333E-17</v>
      </c>
      <c r="AI698" s="343">
        <f t="shared" si="1731"/>
        <v>8.6136959732988738E-17</v>
      </c>
      <c r="AJ698" s="343">
        <f t="shared" si="1732"/>
        <v>1.2909044477467982E-16</v>
      </c>
      <c r="AK698" s="343">
        <f t="shared" si="1733"/>
        <v>1.5239107980722199E-16</v>
      </c>
      <c r="AL698" s="343">
        <f t="shared" si="1734"/>
        <v>1.5249155436769303E-16</v>
      </c>
      <c r="AM698" s="343">
        <f t="shared" si="1735"/>
        <v>1.2937657211506533E-16</v>
      </c>
      <c r="AN698" s="343">
        <f t="shared" si="1736"/>
        <v>8.6565179559465644E-17</v>
      </c>
      <c r="AO698" s="343">
        <f t="shared" si="1737"/>
        <v>3.0575023131244325E-17</v>
      </c>
      <c r="AP698" s="343">
        <f t="shared" si="1738"/>
        <v>-3.0069903405434314E-17</v>
      </c>
      <c r="AQ698" s="343">
        <f t="shared" si="1739"/>
        <v>-8.6136959732988713E-17</v>
      </c>
      <c r="AR698" s="343">
        <f t="shared" si="1740"/>
        <v>-1.2909044477467979E-16</v>
      </c>
      <c r="AS698" s="343">
        <f t="shared" si="1741"/>
        <v>-1.5239107980722199E-16</v>
      </c>
      <c r="AT698" s="343">
        <f t="shared" si="1742"/>
        <v>-1.5249155436769303E-16</v>
      </c>
      <c r="AU698" s="343">
        <f t="shared" si="1743"/>
        <v>-1.293765721150655E-16</v>
      </c>
      <c r="AV698" s="343">
        <f t="shared" si="1744"/>
        <v>-8.6565179559465656E-17</v>
      </c>
      <c r="AW698" s="343">
        <f t="shared" si="1745"/>
        <v>-3.0575023131244338E-17</v>
      </c>
      <c r="AX698" s="343">
        <f t="shared" si="1746"/>
        <v>3.0069903405434024E-17</v>
      </c>
      <c r="AY698" s="343">
        <f t="shared" si="1747"/>
        <v>8.6136959732988713E-17</v>
      </c>
      <c r="AZ698" s="343">
        <f t="shared" si="1748"/>
        <v>1.2909044477467979E-16</v>
      </c>
      <c r="BA698" s="343">
        <f t="shared" si="1749"/>
        <v>1.5239107980722204E-16</v>
      </c>
      <c r="BB698" s="343">
        <f t="shared" si="1750"/>
        <v>1.5249155436769303E-16</v>
      </c>
      <c r="BC698" s="343">
        <f t="shared" si="1751"/>
        <v>1.2937657211506553E-16</v>
      </c>
      <c r="BD698" s="343">
        <f t="shared" si="1752"/>
        <v>8.6565179559465681E-17</v>
      </c>
      <c r="BE698" s="343">
        <f t="shared" si="1753"/>
        <v>3.0575023131244362E-17</v>
      </c>
      <c r="BF698" s="343">
        <f t="shared" si="1754"/>
        <v>-3.0069903405434548E-17</v>
      </c>
      <c r="BG698" s="343">
        <f t="shared" si="1755"/>
        <v>-8.6136959732988688E-17</v>
      </c>
      <c r="BH698" s="343">
        <f t="shared" si="1756"/>
        <v>-1.2909044477467979E-16</v>
      </c>
      <c r="BI698" s="343">
        <f t="shared" si="1757"/>
        <v>-1.5239107980722204E-16</v>
      </c>
      <c r="BJ698" s="343">
        <f t="shared" si="1758"/>
        <v>-1.5249155436769303E-16</v>
      </c>
      <c r="BK698" s="343">
        <f t="shared" si="1759"/>
        <v>-1.2937657211506555E-16</v>
      </c>
      <c r="BL698" s="343">
        <f t="shared" si="1760"/>
        <v>-8.6565179559465705E-17</v>
      </c>
      <c r="BM698" s="343">
        <f t="shared" si="1761"/>
        <v>-3.0575023131244375E-17</v>
      </c>
      <c r="BN698" s="343">
        <f t="shared" si="1762"/>
        <v>3.0069903405433987E-17</v>
      </c>
      <c r="BO698" s="343">
        <f t="shared" si="1763"/>
        <v>8.6136959732988676E-17</v>
      </c>
      <c r="BP698" s="343">
        <f t="shared" si="1764"/>
        <v>1.2909044477467979E-16</v>
      </c>
      <c r="BQ698" s="343">
        <f t="shared" si="1765"/>
        <v>1.5239107980722202E-16</v>
      </c>
      <c r="BR698" s="343">
        <f t="shared" si="1766"/>
        <v>1.5249155436769303E-16</v>
      </c>
    </row>
    <row r="699" spans="1:123">
      <c r="B699" s="340">
        <v>5</v>
      </c>
      <c r="C699" s="340">
        <f t="shared" si="1767"/>
        <v>1.5625000000000001E-3</v>
      </c>
      <c r="D699" s="341">
        <f t="shared" si="1703"/>
        <v>24.056056722466909</v>
      </c>
      <c r="E699" s="342" t="str">
        <f>K694</f>
        <v>0.0560567224669086</v>
      </c>
      <c r="F699" s="291">
        <v>5</v>
      </c>
      <c r="G699" s="343">
        <f t="shared" si="1768"/>
        <v>-3.068364934990145E-16</v>
      </c>
      <c r="H699" s="343">
        <f t="shared" si="1704"/>
        <v>-6.0413891909991275E-16</v>
      </c>
      <c r="I699" s="343">
        <f t="shared" si="1705"/>
        <v>-7.5876942525027274E-16</v>
      </c>
      <c r="J699" s="343">
        <f t="shared" si="1706"/>
        <v>-7.3421086263127769E-16</v>
      </c>
      <c r="K699" s="343">
        <f t="shared" si="1707"/>
        <v>-5.3626291928987286E-16</v>
      </c>
      <c r="L699" s="343">
        <f t="shared" si="1708"/>
        <v>-2.1167248097525172E-16</v>
      </c>
      <c r="M699" s="343">
        <f t="shared" si="1709"/>
        <v>1.6290599519097894E-16</v>
      </c>
      <c r="N699" s="343">
        <f t="shared" si="1710"/>
        <v>4.9901300347276218E-16</v>
      </c>
      <c r="O699" s="343">
        <f t="shared" si="1711"/>
        <v>7.1727436270695778E-16</v>
      </c>
      <c r="P699" s="343">
        <f t="shared" si="1712"/>
        <v>7.6614602221359957E-16</v>
      </c>
      <c r="Q699" s="343">
        <f t="shared" si="1713"/>
        <v>6.3408657446520333E-16</v>
      </c>
      <c r="R699" s="343">
        <f t="shared" si="1714"/>
        <v>3.5228284470373999E-16</v>
      </c>
      <c r="S699" s="343">
        <f t="shared" si="1715"/>
        <v>-1.271511084648858E-17</v>
      </c>
      <c r="T699" s="343">
        <f t="shared" si="1716"/>
        <v>-3.7471029797186945E-16</v>
      </c>
      <c r="U699" s="343">
        <f t="shared" si="1717"/>
        <v>-6.4821484865691121E-16</v>
      </c>
      <c r="V699" s="343">
        <f t="shared" si="1718"/>
        <v>-7.6863861982189202E-16</v>
      </c>
      <c r="W699" s="343">
        <f t="shared" si="1719"/>
        <v>-7.0754263818368393E-16</v>
      </c>
      <c r="X699" s="343">
        <f t="shared" si="1720"/>
        <v>-4.7935517627275829E-16</v>
      </c>
      <c r="Y699" s="343">
        <f t="shared" si="1721"/>
        <v>-1.3796440807711533E-16</v>
      </c>
      <c r="Z699" s="343">
        <f t="shared" si="1722"/>
        <v>2.3600768585987445E-16</v>
      </c>
      <c r="AA699" s="343">
        <f t="shared" si="1723"/>
        <v>5.5424480149605512E-16</v>
      </c>
      <c r="AB699" s="343">
        <f t="shared" si="1724"/>
        <v>7.4159286632793341E-16</v>
      </c>
      <c r="AC699" s="343">
        <f t="shared" si="1725"/>
        <v>7.5380823511124806E-16</v>
      </c>
      <c r="AD699" s="343">
        <f t="shared" si="1726"/>
        <v>5.8800615724309548E-16</v>
      </c>
      <c r="AE699" s="343">
        <f t="shared" si="1727"/>
        <v>2.8334203216964844E-16</v>
      </c>
      <c r="AF699" s="343">
        <f t="shared" si="1728"/>
        <v>-8.823543073491829E-17</v>
      </c>
      <c r="AG699" s="343">
        <f t="shared" si="1729"/>
        <v>-4.3897543743777009E-16</v>
      </c>
      <c r="AH699" s="343">
        <f t="shared" si="1730"/>
        <v>-6.8604811487106258E-16</v>
      </c>
      <c r="AI699" s="343">
        <f t="shared" si="1731"/>
        <v>-7.7110540430401569E-16</v>
      </c>
      <c r="AJ699" s="343">
        <f t="shared" si="1732"/>
        <v>-6.740603913482315E-16</v>
      </c>
      <c r="AK699" s="343">
        <f t="shared" si="1733"/>
        <v>-4.1783098086594297E-16</v>
      </c>
      <c r="AL699" s="343">
        <f t="shared" si="1734"/>
        <v>-6.2927662510179864E-17</v>
      </c>
      <c r="AM699" s="343">
        <f t="shared" si="1735"/>
        <v>3.0683649349901287E-16</v>
      </c>
      <c r="AN699" s="343">
        <f t="shared" si="1736"/>
        <v>6.0413891909991256E-16</v>
      </c>
      <c r="AO699" s="343">
        <f t="shared" si="1737"/>
        <v>7.5876942525027254E-16</v>
      </c>
      <c r="AP699" s="343">
        <f t="shared" si="1738"/>
        <v>7.3421086263127779E-16</v>
      </c>
      <c r="AQ699" s="343">
        <f t="shared" si="1739"/>
        <v>5.3626291928987395E-16</v>
      </c>
      <c r="AR699" s="343">
        <f t="shared" si="1740"/>
        <v>2.1167248097525152E-16</v>
      </c>
      <c r="AS699" s="343">
        <f t="shared" si="1741"/>
        <v>-1.6290599519097783E-16</v>
      </c>
      <c r="AT699" s="343">
        <f t="shared" si="1742"/>
        <v>-4.9901300347276218E-16</v>
      </c>
      <c r="AU699" s="343">
        <f t="shared" si="1743"/>
        <v>-7.1727436270695738E-16</v>
      </c>
      <c r="AV699" s="343">
        <f t="shared" si="1744"/>
        <v>-7.6614602221359957E-16</v>
      </c>
      <c r="AW699" s="343">
        <f t="shared" si="1745"/>
        <v>-6.3408657446520402E-16</v>
      </c>
      <c r="AX699" s="343">
        <f t="shared" si="1746"/>
        <v>-3.522828447037392E-16</v>
      </c>
      <c r="AY699" s="343">
        <f t="shared" si="1747"/>
        <v>1.2715110846488112E-17</v>
      </c>
      <c r="AZ699" s="343">
        <f t="shared" si="1748"/>
        <v>3.7471029797187014E-16</v>
      </c>
      <c r="BA699" s="343">
        <f t="shared" si="1749"/>
        <v>6.4821484865691101E-16</v>
      </c>
      <c r="BB699" s="343">
        <f t="shared" si="1750"/>
        <v>7.6863861982189183E-16</v>
      </c>
      <c r="BC699" s="343">
        <f t="shared" si="1751"/>
        <v>7.0754263818368403E-16</v>
      </c>
      <c r="BD699" s="343">
        <f t="shared" si="1752"/>
        <v>4.7935517627275977E-16</v>
      </c>
      <c r="BE699" s="343">
        <f t="shared" si="1753"/>
        <v>1.379644080771158E-16</v>
      </c>
      <c r="BF699" s="343">
        <f t="shared" si="1754"/>
        <v>-2.3600768585987267E-16</v>
      </c>
      <c r="BG699" s="343">
        <f t="shared" si="1755"/>
        <v>-5.5424480149605472E-16</v>
      </c>
      <c r="BH699" s="343">
        <f t="shared" si="1756"/>
        <v>-7.4159286632793281E-16</v>
      </c>
      <c r="BI699" s="343">
        <f t="shared" si="1757"/>
        <v>-7.5380823511124816E-16</v>
      </c>
      <c r="BJ699" s="343">
        <f t="shared" si="1758"/>
        <v>-5.8800615724309578E-16</v>
      </c>
      <c r="BK699" s="343">
        <f t="shared" si="1759"/>
        <v>-2.833420321696476E-16</v>
      </c>
      <c r="BL699" s="343">
        <f t="shared" si="1760"/>
        <v>8.8235430734917785E-17</v>
      </c>
      <c r="BM699" s="343">
        <f t="shared" si="1761"/>
        <v>4.3897543743777082E-16</v>
      </c>
      <c r="BN699" s="343">
        <f t="shared" si="1762"/>
        <v>6.8604811487106228E-16</v>
      </c>
      <c r="BO699" s="343">
        <f t="shared" si="1763"/>
        <v>7.7110540430401579E-16</v>
      </c>
      <c r="BP699" s="343">
        <f t="shared" si="1764"/>
        <v>6.740603913482318E-16</v>
      </c>
      <c r="BQ699" s="343">
        <f t="shared" si="1765"/>
        <v>4.1783098086594218E-16</v>
      </c>
      <c r="BR699" s="343">
        <f t="shared" si="1766"/>
        <v>6.2927662510180332E-17</v>
      </c>
    </row>
    <row r="700" spans="1:123">
      <c r="B700" s="340">
        <v>6</v>
      </c>
      <c r="C700" s="340">
        <f t="shared" si="1767"/>
        <v>1.8750000000000001E-3</v>
      </c>
      <c r="D700" s="341">
        <f t="shared" si="1703"/>
        <v>24.056929372587497</v>
      </c>
      <c r="E700" s="342" t="str">
        <f>L694</f>
        <v>0.0569293725874963</v>
      </c>
      <c r="F700" s="291">
        <v>6</v>
      </c>
      <c r="G700" s="343">
        <f t="shared" si="1768"/>
        <v>-4.7590155596459749E-18</v>
      </c>
      <c r="H700" s="343">
        <f t="shared" si="1704"/>
        <v>-5.8684255129693845E-17</v>
      </c>
      <c r="I700" s="343">
        <f t="shared" si="1705"/>
        <v>-9.2829334162254401E-17</v>
      </c>
      <c r="J700" s="343">
        <f t="shared" si="1706"/>
        <v>-9.5685285842692336E-17</v>
      </c>
      <c r="K700" s="343">
        <f t="shared" si="1707"/>
        <v>-6.628948088310885E-17</v>
      </c>
      <c r="L700" s="343">
        <f t="shared" si="1708"/>
        <v>-1.4550092096538636E-17</v>
      </c>
      <c r="M700" s="343">
        <f t="shared" si="1709"/>
        <v>4.2093562014158228E-17</v>
      </c>
      <c r="N700" s="343">
        <f t="shared" si="1710"/>
        <v>8.4549127473229189E-17</v>
      </c>
      <c r="O700" s="343">
        <f t="shared" si="1711"/>
        <v>9.8506498467210485E-17</v>
      </c>
      <c r="P700" s="343">
        <f t="shared" si="1712"/>
        <v>7.9261192706396384E-17</v>
      </c>
      <c r="Q700" s="343">
        <f t="shared" si="1713"/>
        <v>3.3300047873238898E-17</v>
      </c>
      <c r="R700" s="343">
        <f t="shared" si="1714"/>
        <v>-2.3885236916760028E-17</v>
      </c>
      <c r="S700" s="343">
        <f t="shared" si="1715"/>
        <v>-7.3019745231104713E-17</v>
      </c>
      <c r="T700" s="343">
        <f t="shared" si="1716"/>
        <v>-9.7542161598714542E-17</v>
      </c>
      <c r="U700" s="343">
        <f t="shared" si="1717"/>
        <v>-8.9186941344166015E-17</v>
      </c>
      <c r="V700" s="343">
        <f t="shared" si="1718"/>
        <v>-5.077030148505263E-17</v>
      </c>
      <c r="W700" s="343">
        <f t="shared" si="1719"/>
        <v>4.7590155596459194E-18</v>
      </c>
      <c r="X700" s="343">
        <f t="shared" si="1720"/>
        <v>5.8684255129693784E-17</v>
      </c>
      <c r="Y700" s="343">
        <f t="shared" si="1721"/>
        <v>9.2829334162254376E-17</v>
      </c>
      <c r="Z700" s="343">
        <f t="shared" si="1722"/>
        <v>9.568528584269236E-17</v>
      </c>
      <c r="AA700" s="343">
        <f t="shared" si="1723"/>
        <v>6.6289480883108813E-17</v>
      </c>
      <c r="AB700" s="343">
        <f t="shared" si="1724"/>
        <v>1.4550092096538624E-17</v>
      </c>
      <c r="AC700" s="343">
        <f t="shared" si="1725"/>
        <v>-4.2093562014158204E-17</v>
      </c>
      <c r="AD700" s="343">
        <f t="shared" si="1726"/>
        <v>-8.4549127473229177E-17</v>
      </c>
      <c r="AE700" s="343">
        <f t="shared" si="1727"/>
        <v>-9.8506498467210485E-17</v>
      </c>
      <c r="AF700" s="343">
        <f t="shared" si="1728"/>
        <v>-7.9261192706396408E-17</v>
      </c>
      <c r="AG700" s="343">
        <f t="shared" si="1729"/>
        <v>-3.3300047873239021E-17</v>
      </c>
      <c r="AH700" s="343">
        <f t="shared" si="1730"/>
        <v>2.3885236916760083E-17</v>
      </c>
      <c r="AI700" s="343">
        <f t="shared" si="1731"/>
        <v>7.3019745231104639E-17</v>
      </c>
      <c r="AJ700" s="343">
        <f t="shared" si="1732"/>
        <v>9.754216159871453E-17</v>
      </c>
      <c r="AK700" s="343">
        <f t="shared" si="1733"/>
        <v>8.9186941344166113E-17</v>
      </c>
      <c r="AL700" s="343">
        <f t="shared" si="1734"/>
        <v>5.0770301485052661E-17</v>
      </c>
      <c r="AM700" s="343">
        <f t="shared" si="1735"/>
        <v>-4.7590155596460488E-18</v>
      </c>
      <c r="AN700" s="343">
        <f t="shared" si="1736"/>
        <v>-5.8684255129693747E-17</v>
      </c>
      <c r="AO700" s="343">
        <f t="shared" si="1737"/>
        <v>-9.2829334162254413E-17</v>
      </c>
      <c r="AP700" s="343">
        <f t="shared" si="1738"/>
        <v>-9.5685285842692373E-17</v>
      </c>
      <c r="AQ700" s="343">
        <f t="shared" si="1739"/>
        <v>-6.6289480883108837E-17</v>
      </c>
      <c r="AR700" s="343">
        <f t="shared" si="1740"/>
        <v>-1.4550092096538839E-17</v>
      </c>
      <c r="AS700" s="343">
        <f t="shared" si="1741"/>
        <v>4.2093562014158179E-17</v>
      </c>
      <c r="AT700" s="343">
        <f t="shared" si="1742"/>
        <v>8.4549127473229066E-17</v>
      </c>
      <c r="AU700" s="343">
        <f t="shared" si="1743"/>
        <v>9.8506498467210498E-17</v>
      </c>
      <c r="AV700" s="343">
        <f t="shared" si="1744"/>
        <v>7.9261192706396322E-17</v>
      </c>
      <c r="AW700" s="343">
        <f t="shared" si="1745"/>
        <v>3.3300047873239046E-17</v>
      </c>
      <c r="AX700" s="343">
        <f t="shared" si="1746"/>
        <v>-2.3885236916760046E-17</v>
      </c>
      <c r="AY700" s="343">
        <f t="shared" si="1747"/>
        <v>-7.3019745231104602E-17</v>
      </c>
      <c r="AZ700" s="343">
        <f t="shared" si="1748"/>
        <v>-9.7542161598714517E-17</v>
      </c>
      <c r="BA700" s="343">
        <f t="shared" si="1749"/>
        <v>-8.9186941344166138E-17</v>
      </c>
      <c r="BB700" s="343">
        <f t="shared" si="1750"/>
        <v>-5.0770301485052692E-17</v>
      </c>
      <c r="BC700" s="343">
        <f t="shared" si="1751"/>
        <v>4.7590155596460242E-18</v>
      </c>
      <c r="BD700" s="343">
        <f t="shared" si="1752"/>
        <v>5.8684255129693722E-17</v>
      </c>
      <c r="BE700" s="343">
        <f t="shared" si="1753"/>
        <v>9.2829334162254401E-17</v>
      </c>
      <c r="BF700" s="343">
        <f t="shared" si="1754"/>
        <v>9.5685285842692385E-17</v>
      </c>
      <c r="BG700" s="343">
        <f t="shared" si="1755"/>
        <v>6.6289480883108862E-17</v>
      </c>
      <c r="BH700" s="343">
        <f t="shared" si="1756"/>
        <v>1.4550092096538876E-17</v>
      </c>
      <c r="BI700" s="343">
        <f t="shared" si="1757"/>
        <v>-4.2093562014157821E-17</v>
      </c>
      <c r="BJ700" s="343">
        <f t="shared" si="1758"/>
        <v>-8.4549127473229226E-17</v>
      </c>
      <c r="BK700" s="343">
        <f t="shared" si="1759"/>
        <v>-9.8506498467210498E-17</v>
      </c>
      <c r="BL700" s="343">
        <f t="shared" si="1760"/>
        <v>-7.9261192706396556E-17</v>
      </c>
      <c r="BM700" s="343">
        <f t="shared" si="1761"/>
        <v>-3.330004787323875E-17</v>
      </c>
      <c r="BN700" s="343">
        <f t="shared" si="1762"/>
        <v>2.3885236916760009E-17</v>
      </c>
      <c r="BO700" s="343">
        <f t="shared" si="1763"/>
        <v>7.301974523110459E-17</v>
      </c>
      <c r="BP700" s="343">
        <f t="shared" si="1764"/>
        <v>9.7542161598714468E-17</v>
      </c>
      <c r="BQ700" s="343">
        <f t="shared" si="1765"/>
        <v>8.918694134416599E-17</v>
      </c>
      <c r="BR700" s="343">
        <f t="shared" si="1766"/>
        <v>5.0770301485052722E-17</v>
      </c>
    </row>
    <row r="701" spans="1:123">
      <c r="B701" s="340">
        <v>7</v>
      </c>
      <c r="C701" s="340">
        <f t="shared" si="1767"/>
        <v>2.1875000000000002E-3</v>
      </c>
      <c r="D701" s="341">
        <f t="shared" si="1703"/>
        <v>24.057253761729307</v>
      </c>
      <c r="E701" s="342" t="str">
        <f>M694</f>
        <v>0.057253761729305</v>
      </c>
      <c r="F701" s="291">
        <v>7</v>
      </c>
      <c r="G701" s="343">
        <f t="shared" si="1768"/>
        <v>-2.380856885392878E-17</v>
      </c>
      <c r="H701" s="343">
        <f t="shared" si="1704"/>
        <v>-4.0019042835211849E-17</v>
      </c>
      <c r="I701" s="343">
        <f t="shared" si="1705"/>
        <v>-3.8061708036451026E-17</v>
      </c>
      <c r="J701" s="343">
        <f t="shared" si="1706"/>
        <v>-1.8825153534822426E-17</v>
      </c>
      <c r="K701" s="343">
        <f t="shared" si="1707"/>
        <v>8.9576270992985936E-18</v>
      </c>
      <c r="L701" s="343">
        <f t="shared" si="1708"/>
        <v>3.2673832304988731E-17</v>
      </c>
      <c r="M701" s="343">
        <f t="shared" si="1709"/>
        <v>4.1556800747056147E-17</v>
      </c>
      <c r="N701" s="343">
        <f t="shared" si="1710"/>
        <v>3.1573850466584883E-17</v>
      </c>
      <c r="O701" s="343">
        <f t="shared" si="1711"/>
        <v>7.2570321801079184E-18</v>
      </c>
      <c r="P701" s="343">
        <f t="shared" si="1712"/>
        <v>-2.035432699535846E-17</v>
      </c>
      <c r="Q701" s="343">
        <f t="shared" si="1713"/>
        <v>-3.8725247257258824E-17</v>
      </c>
      <c r="R701" s="343">
        <f t="shared" si="1714"/>
        <v>-3.9515714882476988E-17</v>
      </c>
      <c r="S701" s="343">
        <f t="shared" si="1715"/>
        <v>-2.2366874095253563E-17</v>
      </c>
      <c r="T701" s="343">
        <f t="shared" si="1716"/>
        <v>4.936059913118539E-18</v>
      </c>
      <c r="U701" s="343">
        <f t="shared" si="1717"/>
        <v>2.9998125917784411E-17</v>
      </c>
      <c r="V701" s="343">
        <f t="shared" si="1718"/>
        <v>4.1441669918359401E-17</v>
      </c>
      <c r="W701" s="343">
        <f t="shared" si="1719"/>
        <v>3.4071562185615418E-17</v>
      </c>
      <c r="X701" s="343">
        <f t="shared" si="1720"/>
        <v>1.1233677545399073E-17</v>
      </c>
      <c r="Y701" s="343">
        <f t="shared" si="1721"/>
        <v>-1.6704061841015895E-17</v>
      </c>
      <c r="Z701" s="343">
        <f t="shared" si="1722"/>
        <v>-3.7058506378844876E-17</v>
      </c>
      <c r="AA701" s="343">
        <f t="shared" si="1723"/>
        <v>-4.058916379269762E-17</v>
      </c>
      <c r="AB701" s="343">
        <f t="shared" si="1724"/>
        <v>-2.5693189431170277E-17</v>
      </c>
      <c r="AC701" s="343">
        <f t="shared" si="1725"/>
        <v>8.6695577165036508E-19</v>
      </c>
      <c r="AD701" s="343">
        <f t="shared" si="1726"/>
        <v>2.7033521179348116E-17</v>
      </c>
      <c r="AE701" s="343">
        <f t="shared" si="1727"/>
        <v>4.0927433154027641E-17</v>
      </c>
      <c r="AF701" s="343">
        <f t="shared" si="1728"/>
        <v>3.6241146135387978E-17</v>
      </c>
      <c r="AG701" s="343">
        <f t="shared" si="1729"/>
        <v>1.5102136454975225E-17</v>
      </c>
      <c r="AH701" s="343">
        <f t="shared" si="1730"/>
        <v>-1.2892927439775228E-17</v>
      </c>
      <c r="AI701" s="343">
        <f t="shared" si="1731"/>
        <v>-3.5034871825762381E-17</v>
      </c>
      <c r="AJ701" s="343">
        <f t="shared" si="1732"/>
        <v>-4.127171686730064E-17</v>
      </c>
      <c r="AK701" s="343">
        <f t="shared" si="1733"/>
        <v>-2.877206530753883E-17</v>
      </c>
      <c r="AL701" s="343">
        <f t="shared" si="1734"/>
        <v>-3.2104976278250355E-18</v>
      </c>
      <c r="AM701" s="343">
        <f t="shared" si="1735"/>
        <v>2.3808568853928789E-17</v>
      </c>
      <c r="AN701" s="343">
        <f t="shared" si="1736"/>
        <v>4.001904283521183E-17</v>
      </c>
      <c r="AO701" s="343">
        <f t="shared" si="1737"/>
        <v>3.8061708036451038E-17</v>
      </c>
      <c r="AP701" s="343">
        <f t="shared" si="1738"/>
        <v>1.8825153534822407E-17</v>
      </c>
      <c r="AQ701" s="343">
        <f t="shared" si="1739"/>
        <v>-8.9576270992985227E-18</v>
      </c>
      <c r="AR701" s="343">
        <f t="shared" si="1740"/>
        <v>-3.2673832304988712E-17</v>
      </c>
      <c r="AS701" s="343">
        <f t="shared" si="1741"/>
        <v>-4.1556800747056147E-17</v>
      </c>
      <c r="AT701" s="343">
        <f t="shared" si="1742"/>
        <v>-3.1573850466584926E-17</v>
      </c>
      <c r="AU701" s="343">
        <f t="shared" si="1743"/>
        <v>-7.2570321801079538E-18</v>
      </c>
      <c r="AV701" s="343">
        <f t="shared" si="1744"/>
        <v>2.0354326995358497E-17</v>
      </c>
      <c r="AW701" s="343">
        <f t="shared" si="1745"/>
        <v>3.8725247257258799E-17</v>
      </c>
      <c r="AX701" s="343">
        <f t="shared" si="1746"/>
        <v>3.9515714882477E-17</v>
      </c>
      <c r="AY701" s="343">
        <f t="shared" si="1747"/>
        <v>2.2366874095253535E-17</v>
      </c>
      <c r="AZ701" s="343">
        <f t="shared" si="1748"/>
        <v>-4.9360599131185043E-18</v>
      </c>
      <c r="BA701" s="343">
        <f t="shared" si="1749"/>
        <v>-2.9998125917784387E-17</v>
      </c>
      <c r="BB701" s="343">
        <f t="shared" si="1750"/>
        <v>-4.1441669918359401E-17</v>
      </c>
      <c r="BC701" s="343">
        <f t="shared" si="1751"/>
        <v>-3.4071562185615356E-17</v>
      </c>
      <c r="BD701" s="343">
        <f t="shared" si="1752"/>
        <v>-1.1233677545399249E-17</v>
      </c>
      <c r="BE701" s="343">
        <f t="shared" si="1753"/>
        <v>1.6704061841015796E-17</v>
      </c>
      <c r="BF701" s="343">
        <f t="shared" si="1754"/>
        <v>3.7058506378844851E-17</v>
      </c>
      <c r="BG701" s="343">
        <f t="shared" si="1755"/>
        <v>4.0589163792697627E-17</v>
      </c>
      <c r="BH701" s="343">
        <f t="shared" si="1756"/>
        <v>2.5693189431170249E-17</v>
      </c>
      <c r="BI701" s="343">
        <f t="shared" si="1757"/>
        <v>-8.6695577165047679E-19</v>
      </c>
      <c r="BJ701" s="343">
        <f t="shared" si="1758"/>
        <v>-2.7033521179347977E-17</v>
      </c>
      <c r="BK701" s="343">
        <f t="shared" si="1759"/>
        <v>-4.0927433154027641E-17</v>
      </c>
      <c r="BL701" s="343">
        <f t="shared" si="1760"/>
        <v>-3.6241146135387991E-17</v>
      </c>
      <c r="BM701" s="343">
        <f t="shared" si="1761"/>
        <v>-1.5102136454975259E-17</v>
      </c>
      <c r="BN701" s="343">
        <f t="shared" si="1762"/>
        <v>1.2892927439775332E-17</v>
      </c>
      <c r="BO701" s="343">
        <f t="shared" si="1763"/>
        <v>3.5034871825762443E-17</v>
      </c>
      <c r="BP701" s="343">
        <f t="shared" si="1764"/>
        <v>4.1271716867300658E-17</v>
      </c>
      <c r="BQ701" s="343">
        <f t="shared" si="1765"/>
        <v>2.8772065307538855E-17</v>
      </c>
      <c r="BR701" s="343">
        <f t="shared" si="1766"/>
        <v>3.2104976278250713E-18</v>
      </c>
    </row>
    <row r="702" spans="1:123">
      <c r="B702" s="340">
        <v>8</v>
      </c>
      <c r="C702" s="340">
        <f t="shared" si="1767"/>
        <v>2.5000000000000001E-3</v>
      </c>
      <c r="D702" s="341">
        <f t="shared" si="1703"/>
        <v>24.057026765847567</v>
      </c>
      <c r="E702" s="342" t="str">
        <f>N694</f>
        <v>0.0570267658475661</v>
      </c>
      <c r="F702" s="291">
        <v>8</v>
      </c>
      <c r="G702" s="343">
        <f t="shared" si="1768"/>
        <v>-9.6405925381084077E-17</v>
      </c>
      <c r="H702" s="343">
        <f t="shared" si="1704"/>
        <v>1.948749074319171E-17</v>
      </c>
      <c r="I702" s="343">
        <f t="shared" si="1705"/>
        <v>1.2396539908672593E-16</v>
      </c>
      <c r="J702" s="343">
        <f t="shared" si="1706"/>
        <v>1.5582605791024941E-16</v>
      </c>
      <c r="K702" s="343">
        <f t="shared" si="1707"/>
        <v>9.6405925381084101E-17</v>
      </c>
      <c r="L702" s="343">
        <f t="shared" si="1708"/>
        <v>-1.9487490743191691E-17</v>
      </c>
      <c r="M702" s="343">
        <f t="shared" si="1709"/>
        <v>-1.2396539908672593E-16</v>
      </c>
      <c r="N702" s="343">
        <f t="shared" si="1710"/>
        <v>-1.5582605791024941E-16</v>
      </c>
      <c r="O702" s="343">
        <f t="shared" si="1711"/>
        <v>-9.6405925381084101E-17</v>
      </c>
      <c r="P702" s="343">
        <f t="shared" si="1712"/>
        <v>1.9487490743191673E-17</v>
      </c>
      <c r="Q702" s="343">
        <f t="shared" si="1713"/>
        <v>1.2396539908672583E-16</v>
      </c>
      <c r="R702" s="343">
        <f t="shared" si="1714"/>
        <v>1.5582605791024941E-16</v>
      </c>
      <c r="S702" s="343">
        <f t="shared" si="1715"/>
        <v>9.6405925381084003E-17</v>
      </c>
      <c r="T702" s="343">
        <f t="shared" si="1716"/>
        <v>-1.9487490743191651E-17</v>
      </c>
      <c r="U702" s="343">
        <f t="shared" si="1717"/>
        <v>-1.2396539908672583E-16</v>
      </c>
      <c r="V702" s="343">
        <f t="shared" si="1718"/>
        <v>-1.5582605791024941E-16</v>
      </c>
      <c r="W702" s="343">
        <f t="shared" si="1719"/>
        <v>-9.6405925381084027E-17</v>
      </c>
      <c r="X702" s="343">
        <f t="shared" si="1720"/>
        <v>1.9487490743191633E-17</v>
      </c>
      <c r="Y702" s="343">
        <f t="shared" si="1721"/>
        <v>1.2396539908672581E-16</v>
      </c>
      <c r="Z702" s="343">
        <f t="shared" si="1722"/>
        <v>1.5582605791024941E-16</v>
      </c>
      <c r="AA702" s="343">
        <f t="shared" si="1723"/>
        <v>9.6405925381084052E-17</v>
      </c>
      <c r="AB702" s="343">
        <f t="shared" si="1724"/>
        <v>-1.9487490743191337E-17</v>
      </c>
      <c r="AC702" s="343">
        <f t="shared" si="1725"/>
        <v>-1.2396539908672578E-16</v>
      </c>
      <c r="AD702" s="343">
        <f t="shared" si="1726"/>
        <v>-1.5582605791024944E-16</v>
      </c>
      <c r="AE702" s="343">
        <f t="shared" si="1727"/>
        <v>-9.6405925381084064E-17</v>
      </c>
      <c r="AF702" s="343">
        <f t="shared" si="1728"/>
        <v>1.9487490743191873E-17</v>
      </c>
      <c r="AG702" s="343">
        <f t="shared" si="1729"/>
        <v>1.2396539908672578E-16</v>
      </c>
      <c r="AH702" s="343">
        <f t="shared" si="1730"/>
        <v>1.5582605791024944E-16</v>
      </c>
      <c r="AI702" s="343">
        <f t="shared" si="1731"/>
        <v>9.6405925381084077E-17</v>
      </c>
      <c r="AJ702" s="343">
        <f t="shared" si="1732"/>
        <v>-1.94874907431913E-17</v>
      </c>
      <c r="AK702" s="343">
        <f t="shared" si="1733"/>
        <v>-1.2396539908672578E-16</v>
      </c>
      <c r="AL702" s="343">
        <f t="shared" si="1734"/>
        <v>-1.5582605791024944E-16</v>
      </c>
      <c r="AM702" s="343">
        <f t="shared" si="1735"/>
        <v>-9.6405925381084077E-17</v>
      </c>
      <c r="AN702" s="343">
        <f t="shared" si="1736"/>
        <v>1.9487490743191833E-17</v>
      </c>
      <c r="AO702" s="343">
        <f t="shared" si="1737"/>
        <v>1.2396539908672576E-16</v>
      </c>
      <c r="AP702" s="343">
        <f t="shared" si="1738"/>
        <v>1.5582605791024944E-16</v>
      </c>
      <c r="AQ702" s="343">
        <f t="shared" si="1739"/>
        <v>9.6405925381084101E-17</v>
      </c>
      <c r="AR702" s="343">
        <f t="shared" si="1740"/>
        <v>-1.948749074319126E-17</v>
      </c>
      <c r="AS702" s="343">
        <f t="shared" si="1741"/>
        <v>-1.2396539908672576E-16</v>
      </c>
      <c r="AT702" s="343">
        <f t="shared" si="1742"/>
        <v>-1.5582605791024944E-16</v>
      </c>
      <c r="AU702" s="343">
        <f t="shared" si="1743"/>
        <v>-9.640592538108457E-17</v>
      </c>
      <c r="AV702" s="343">
        <f t="shared" si="1744"/>
        <v>1.9487490743191796E-17</v>
      </c>
      <c r="AW702" s="343">
        <f t="shared" si="1745"/>
        <v>1.2396539908672576E-16</v>
      </c>
      <c r="AX702" s="343">
        <f t="shared" si="1746"/>
        <v>1.5582605791024951E-16</v>
      </c>
      <c r="AY702" s="343">
        <f t="shared" si="1747"/>
        <v>9.6405925381084151E-17</v>
      </c>
      <c r="AZ702" s="343">
        <f t="shared" si="1748"/>
        <v>-1.9487490743191223E-17</v>
      </c>
      <c r="BA702" s="343">
        <f t="shared" si="1749"/>
        <v>-1.2396539908672605E-16</v>
      </c>
      <c r="BB702" s="343">
        <f t="shared" si="1750"/>
        <v>-1.5582605791024944E-16</v>
      </c>
      <c r="BC702" s="343">
        <f t="shared" si="1751"/>
        <v>-9.6405925381084594E-17</v>
      </c>
      <c r="BD702" s="343">
        <f t="shared" si="1752"/>
        <v>1.9487490743191756E-17</v>
      </c>
      <c r="BE702" s="343">
        <f t="shared" si="1753"/>
        <v>1.2396539908672571E-16</v>
      </c>
      <c r="BF702" s="343">
        <f t="shared" si="1754"/>
        <v>1.5582605791024936E-16</v>
      </c>
      <c r="BG702" s="343">
        <f t="shared" si="1755"/>
        <v>9.6405925381084163E-17</v>
      </c>
      <c r="BH702" s="343">
        <f t="shared" si="1756"/>
        <v>-1.9487490743191186E-17</v>
      </c>
      <c r="BI702" s="343">
        <f t="shared" si="1757"/>
        <v>-1.2396539908672605E-16</v>
      </c>
      <c r="BJ702" s="343">
        <f t="shared" si="1758"/>
        <v>-1.5582605791024944E-16</v>
      </c>
      <c r="BK702" s="343">
        <f t="shared" si="1759"/>
        <v>-9.6405925381084631E-17</v>
      </c>
      <c r="BL702" s="343">
        <f t="shared" si="1760"/>
        <v>1.9487490743191719E-17</v>
      </c>
      <c r="BM702" s="343">
        <f t="shared" si="1761"/>
        <v>1.2396539908672568E-16</v>
      </c>
      <c r="BN702" s="343">
        <f t="shared" si="1762"/>
        <v>1.5582605791024951E-16</v>
      </c>
      <c r="BO702" s="343">
        <f t="shared" si="1763"/>
        <v>9.64059253810842E-17</v>
      </c>
      <c r="BP702" s="343">
        <f t="shared" si="1764"/>
        <v>-1.9487490743191146E-17</v>
      </c>
      <c r="BQ702" s="343">
        <f t="shared" si="1765"/>
        <v>-1.2396539908672603E-16</v>
      </c>
      <c r="BR702" s="343">
        <f t="shared" si="1766"/>
        <v>-1.5582605791024946E-16</v>
      </c>
    </row>
    <row r="703" spans="1:123">
      <c r="B703" s="340">
        <v>9</v>
      </c>
      <c r="C703" s="340">
        <f t="shared" si="1767"/>
        <v>2.8124999999999999E-3</v>
      </c>
      <c r="D703" s="341">
        <f t="shared" si="1703"/>
        <v>24.056250571036749</v>
      </c>
      <c r="E703" s="342" t="str">
        <f>O694</f>
        <v>0.0562505710367501</v>
      </c>
      <c r="F703" s="291">
        <v>9</v>
      </c>
      <c r="G703" s="343">
        <f t="shared" si="1768"/>
        <v>6.580706053495916E-17</v>
      </c>
      <c r="H703" s="343">
        <f t="shared" si="1704"/>
        <v>-2.9770687449912478E-16</v>
      </c>
      <c r="I703" s="343">
        <f t="shared" si="1705"/>
        <v>-4.4353354419814733E-16</v>
      </c>
      <c r="J703" s="343">
        <f t="shared" si="1706"/>
        <v>-2.6504252898208337E-16</v>
      </c>
      <c r="K703" s="343">
        <f t="shared" si="1707"/>
        <v>1.0725114339018319E-16</v>
      </c>
      <c r="L703" s="343">
        <f t="shared" si="1708"/>
        <v>4.0112133915329198E-16</v>
      </c>
      <c r="M703" s="343">
        <f t="shared" si="1709"/>
        <v>4.0168622399696968E-16</v>
      </c>
      <c r="N703" s="343">
        <f t="shared" si="1710"/>
        <v>1.0853274653617069E-16</v>
      </c>
      <c r="O703" s="343">
        <f t="shared" si="1711"/>
        <v>-2.6398133296820587E-16</v>
      </c>
      <c r="P703" s="343">
        <f t="shared" si="1712"/>
        <v>-4.4346871609536474E-16</v>
      </c>
      <c r="Q703" s="343">
        <f t="shared" si="1713"/>
        <v>-2.9868581748694129E-16</v>
      </c>
      <c r="R703" s="343">
        <f t="shared" si="1714"/>
        <v>6.4500162718076415E-17</v>
      </c>
      <c r="S703" s="343">
        <f t="shared" si="1715"/>
        <v>3.8052275759856187E-16</v>
      </c>
      <c r="T703" s="343">
        <f t="shared" si="1716"/>
        <v>4.1830200106584022E-16</v>
      </c>
      <c r="U703" s="343">
        <f t="shared" si="1717"/>
        <v>1.5021320285820477E-16</v>
      </c>
      <c r="V703" s="343">
        <f t="shared" si="1718"/>
        <v>-2.277135068939278E-16</v>
      </c>
      <c r="W703" s="343">
        <f t="shared" si="1719"/>
        <v>-4.391330418319241E-16</v>
      </c>
      <c r="X703" s="343">
        <f t="shared" si="1720"/>
        <v>-3.2945259829112413E-16</v>
      </c>
      <c r="Y703" s="343">
        <f t="shared" si="1721"/>
        <v>2.1128010219619368E-17</v>
      </c>
      <c r="Z703" s="343">
        <f t="shared" si="1722"/>
        <v>3.562595338732589E-16</v>
      </c>
      <c r="AA703" s="343">
        <f t="shared" si="1723"/>
        <v>4.3088930119731278E-16</v>
      </c>
      <c r="AB703" s="343">
        <f t="shared" si="1724"/>
        <v>1.9044702392182375E-16</v>
      </c>
      <c r="AC703" s="343">
        <f t="shared" si="1725"/>
        <v>-1.8925267526739528E-16</v>
      </c>
      <c r="AD703" s="343">
        <f t="shared" si="1726"/>
        <v>-4.3056827632110262E-16</v>
      </c>
      <c r="AE703" s="343">
        <f t="shared" si="1727"/>
        <v>-3.5704657047665301E-16</v>
      </c>
      <c r="AF703" s="343">
        <f t="shared" si="1728"/>
        <v>-2.2447616566997824E-17</v>
      </c>
      <c r="AG703" s="343">
        <f t="shared" si="1729"/>
        <v>3.2856533608548497E-16</v>
      </c>
      <c r="AH703" s="343">
        <f t="shared" si="1730"/>
        <v>4.3932690181020306E-16</v>
      </c>
      <c r="AI703" s="343">
        <f t="shared" si="1731"/>
        <v>2.288467360361443E-16</v>
      </c>
      <c r="AJ703" s="343">
        <f t="shared" si="1732"/>
        <v>-1.489692369220025E-16</v>
      </c>
      <c r="AK703" s="343">
        <f t="shared" si="1733"/>
        <v>-4.1785690293674699E-16</v>
      </c>
      <c r="AL703" s="343">
        <f t="shared" si="1734"/>
        <v>-3.8120198900698224E-16</v>
      </c>
      <c r="AM703" s="343">
        <f t="shared" si="1735"/>
        <v>-6.5807060534959481E-17</v>
      </c>
      <c r="AN703" s="343">
        <f t="shared" si="1736"/>
        <v>2.9770687449912478E-16</v>
      </c>
      <c r="AO703" s="343">
        <f t="shared" si="1737"/>
        <v>4.4353354419814723E-16</v>
      </c>
      <c r="AP703" s="343">
        <f t="shared" si="1738"/>
        <v>2.6504252898208426E-16</v>
      </c>
      <c r="AQ703" s="343">
        <f t="shared" si="1739"/>
        <v>-1.0725114339018236E-16</v>
      </c>
      <c r="AR703" s="343">
        <f t="shared" si="1740"/>
        <v>-4.0112133915329183E-16</v>
      </c>
      <c r="AS703" s="343">
        <f t="shared" si="1741"/>
        <v>-4.0168622399696988E-16</v>
      </c>
      <c r="AT703" s="343">
        <f t="shared" si="1742"/>
        <v>-1.0853274653617079E-16</v>
      </c>
      <c r="AU703" s="343">
        <f t="shared" si="1743"/>
        <v>2.6398133296820611E-16</v>
      </c>
      <c r="AV703" s="343">
        <f t="shared" si="1744"/>
        <v>4.4346871609536484E-16</v>
      </c>
      <c r="AW703" s="343">
        <f t="shared" si="1745"/>
        <v>2.9868581748694114E-16</v>
      </c>
      <c r="AX703" s="343">
        <f t="shared" si="1746"/>
        <v>-6.4500162718077499E-17</v>
      </c>
      <c r="AY703" s="343">
        <f t="shared" si="1747"/>
        <v>-3.8052275759856084E-16</v>
      </c>
      <c r="AZ703" s="343">
        <f t="shared" si="1748"/>
        <v>-4.1830200106584091E-16</v>
      </c>
      <c r="BA703" s="343">
        <f t="shared" si="1749"/>
        <v>-1.5021320285820593E-16</v>
      </c>
      <c r="BB703" s="343">
        <f t="shared" si="1750"/>
        <v>2.2771350689392666E-16</v>
      </c>
      <c r="BC703" s="343">
        <f t="shared" si="1751"/>
        <v>4.391330418319239E-16</v>
      </c>
      <c r="BD703" s="343">
        <f t="shared" si="1752"/>
        <v>3.2945259829112443E-16</v>
      </c>
      <c r="BE703" s="343">
        <f t="shared" si="1753"/>
        <v>-2.1128010219618875E-17</v>
      </c>
      <c r="BF703" s="343">
        <f t="shared" si="1754"/>
        <v>-3.5625953387325861E-16</v>
      </c>
      <c r="BG703" s="343">
        <f t="shared" si="1755"/>
        <v>-4.3088930119731288E-16</v>
      </c>
      <c r="BH703" s="343">
        <f t="shared" si="1756"/>
        <v>-1.904470239218242E-16</v>
      </c>
      <c r="BI703" s="343">
        <f t="shared" si="1757"/>
        <v>1.8925267526739624E-16</v>
      </c>
      <c r="BJ703" s="343">
        <f t="shared" si="1758"/>
        <v>4.3056827632110292E-16</v>
      </c>
      <c r="BK703" s="343">
        <f t="shared" si="1759"/>
        <v>3.5704657047665237E-16</v>
      </c>
      <c r="BL703" s="343">
        <f t="shared" si="1760"/>
        <v>2.2447616566999919E-17</v>
      </c>
      <c r="BM703" s="343">
        <f t="shared" si="1761"/>
        <v>-3.2856533608548354E-16</v>
      </c>
      <c r="BN703" s="343">
        <f t="shared" si="1762"/>
        <v>-4.3932690181020336E-16</v>
      </c>
      <c r="BO703" s="343">
        <f t="shared" si="1763"/>
        <v>-2.2884673603614475E-16</v>
      </c>
      <c r="BP703" s="343">
        <f t="shared" si="1764"/>
        <v>1.4896923692200203E-16</v>
      </c>
      <c r="BQ703" s="343">
        <f t="shared" si="1765"/>
        <v>4.1785690293674679E-16</v>
      </c>
      <c r="BR703" s="343">
        <f t="shared" si="1766"/>
        <v>3.8120198900698248E-16</v>
      </c>
    </row>
    <row r="704" spans="1:123">
      <c r="B704" s="340">
        <v>10</v>
      </c>
      <c r="C704" s="340">
        <f t="shared" si="1767"/>
        <v>3.1249999999999997E-3</v>
      </c>
      <c r="D704" s="341">
        <f t="shared" si="1703"/>
        <v>24.054932652477099</v>
      </c>
      <c r="E704" s="342" t="str">
        <f>P694</f>
        <v>0.0549326524770995</v>
      </c>
      <c r="F704" s="291">
        <v>10</v>
      </c>
      <c r="G704" s="343">
        <f t="shared" si="1768"/>
        <v>-1.6438269054770862E-16</v>
      </c>
      <c r="H704" s="343">
        <f t="shared" si="1704"/>
        <v>-8.6190201190488076E-17</v>
      </c>
      <c r="I704" s="343">
        <f t="shared" si="1705"/>
        <v>6.8613270228896852E-17</v>
      </c>
      <c r="J704" s="343">
        <f t="shared" si="1706"/>
        <v>1.6242918224909846E-16</v>
      </c>
      <c r="K704" s="343">
        <f t="shared" si="1707"/>
        <v>1.1186836703373322E-16</v>
      </c>
      <c r="L704" s="343">
        <f t="shared" si="1708"/>
        <v>-3.8127712768191238E-17</v>
      </c>
      <c r="M704" s="343">
        <f t="shared" si="1709"/>
        <v>-1.5423361156799023E-16</v>
      </c>
      <c r="N704" s="343">
        <f t="shared" si="1710"/>
        <v>-1.3324749426837502E-16</v>
      </c>
      <c r="O704" s="343">
        <f t="shared" si="1711"/>
        <v>6.1769286880718252E-18</v>
      </c>
      <c r="P704" s="343">
        <f t="shared" si="1712"/>
        <v>1.4011092968953009E-16</v>
      </c>
      <c r="Q704" s="343">
        <f t="shared" si="1713"/>
        <v>1.4950599502433879E-16</v>
      </c>
      <c r="R704" s="343">
        <f t="shared" si="1714"/>
        <v>2.6011231297468956E-17</v>
      </c>
      <c r="S704" s="343">
        <f t="shared" si="1715"/>
        <v>-1.2060386335821573E-16</v>
      </c>
      <c r="T704" s="343">
        <f t="shared" si="1716"/>
        <v>-1.6001906423544529E-16</v>
      </c>
      <c r="U704" s="343">
        <f t="shared" si="1717"/>
        <v>-5.7199794251514288E-17</v>
      </c>
      <c r="V704" s="343">
        <f t="shared" si="1718"/>
        <v>9.646205819347111E-17</v>
      </c>
      <c r="W704" s="343">
        <f t="shared" si="1719"/>
        <v>1.6438269054770862E-16</v>
      </c>
      <c r="X704" s="343">
        <f t="shared" si="1720"/>
        <v>8.6190201190488089E-17</v>
      </c>
      <c r="Y704" s="343">
        <f t="shared" si="1721"/>
        <v>-6.8613270228896889E-17</v>
      </c>
      <c r="Z704" s="343">
        <f t="shared" si="1722"/>
        <v>-1.6242918224909843E-16</v>
      </c>
      <c r="AA704" s="343">
        <f t="shared" si="1723"/>
        <v>-1.1186836703373319E-16</v>
      </c>
      <c r="AB704" s="343">
        <f t="shared" si="1724"/>
        <v>3.8127712768191416E-17</v>
      </c>
      <c r="AC704" s="343">
        <f t="shared" si="1725"/>
        <v>1.5423361156799031E-16</v>
      </c>
      <c r="AD704" s="343">
        <f t="shared" si="1726"/>
        <v>1.3324749426837527E-16</v>
      </c>
      <c r="AE704" s="343">
        <f t="shared" si="1727"/>
        <v>-6.1769286880714307E-18</v>
      </c>
      <c r="AF704" s="343">
        <f t="shared" si="1728"/>
        <v>-1.4011092968952987E-16</v>
      </c>
      <c r="AG704" s="343">
        <f t="shared" si="1729"/>
        <v>-1.4950599502433894E-16</v>
      </c>
      <c r="AH704" s="343">
        <f t="shared" si="1730"/>
        <v>-2.6011231297469054E-17</v>
      </c>
      <c r="AI704" s="343">
        <f t="shared" si="1731"/>
        <v>1.2060386335821565E-16</v>
      </c>
      <c r="AJ704" s="343">
        <f t="shared" si="1732"/>
        <v>1.6001906423544531E-16</v>
      </c>
      <c r="AK704" s="343">
        <f t="shared" si="1733"/>
        <v>5.7199794251514362E-17</v>
      </c>
      <c r="AL704" s="343">
        <f t="shared" si="1734"/>
        <v>-9.6462058193471036E-17</v>
      </c>
      <c r="AM704" s="343">
        <f t="shared" si="1735"/>
        <v>-1.6438269054770862E-16</v>
      </c>
      <c r="AN704" s="343">
        <f t="shared" si="1736"/>
        <v>-8.61902011904882E-17</v>
      </c>
      <c r="AO704" s="343">
        <f t="shared" si="1737"/>
        <v>6.8613270228896272E-17</v>
      </c>
      <c r="AP704" s="343">
        <f t="shared" si="1738"/>
        <v>1.6242918224909841E-16</v>
      </c>
      <c r="AQ704" s="343">
        <f t="shared" si="1739"/>
        <v>1.1186836703373368E-16</v>
      </c>
      <c r="AR704" s="343">
        <f t="shared" si="1740"/>
        <v>-3.8127712768191318E-17</v>
      </c>
      <c r="AS704" s="343">
        <f t="shared" si="1741"/>
        <v>-1.5423361156799006E-16</v>
      </c>
      <c r="AT704" s="343">
        <f t="shared" si="1742"/>
        <v>-1.3324749426837497E-16</v>
      </c>
      <c r="AU704" s="343">
        <f t="shared" si="1743"/>
        <v>6.1769286880713198E-18</v>
      </c>
      <c r="AV704" s="343">
        <f t="shared" si="1744"/>
        <v>1.4011092968953014E-16</v>
      </c>
      <c r="AW704" s="343">
        <f t="shared" si="1745"/>
        <v>1.4950599502433899E-16</v>
      </c>
      <c r="AX704" s="343">
        <f t="shared" si="1746"/>
        <v>2.6011231297468574E-17</v>
      </c>
      <c r="AY704" s="343">
        <f t="shared" si="1747"/>
        <v>-1.2060386335821558E-16</v>
      </c>
      <c r="AZ704" s="343">
        <f t="shared" si="1748"/>
        <v>-1.6001906423544519E-16</v>
      </c>
      <c r="BA704" s="343">
        <f t="shared" si="1749"/>
        <v>-5.7199794251514473E-17</v>
      </c>
      <c r="BB704" s="343">
        <f t="shared" si="1750"/>
        <v>9.6462058193470482E-17</v>
      </c>
      <c r="BC704" s="343">
        <f t="shared" si="1751"/>
        <v>1.6438269054770862E-16</v>
      </c>
      <c r="BD704" s="343">
        <f t="shared" si="1752"/>
        <v>8.6190201190488767E-17</v>
      </c>
      <c r="BE704" s="343">
        <f t="shared" si="1753"/>
        <v>-6.8613270228896704E-17</v>
      </c>
      <c r="BF704" s="343">
        <f t="shared" si="1754"/>
        <v>-1.6242918224909831E-16</v>
      </c>
      <c r="BG704" s="343">
        <f t="shared" si="1755"/>
        <v>-1.1186836703373334E-16</v>
      </c>
      <c r="BH704" s="343">
        <f t="shared" si="1756"/>
        <v>3.8127712768190646E-17</v>
      </c>
      <c r="BI704" s="343">
        <f t="shared" si="1757"/>
        <v>1.5423361156799021E-16</v>
      </c>
      <c r="BJ704" s="343">
        <f t="shared" si="1758"/>
        <v>1.3324749426837537E-16</v>
      </c>
      <c r="BK704" s="343">
        <f t="shared" si="1759"/>
        <v>-6.1769286880718128E-18</v>
      </c>
      <c r="BL704" s="343">
        <f t="shared" si="1760"/>
        <v>-1.4011092968952977E-16</v>
      </c>
      <c r="BM704" s="343">
        <f t="shared" si="1761"/>
        <v>-1.4950599502433879E-16</v>
      </c>
      <c r="BN704" s="343">
        <f t="shared" si="1762"/>
        <v>-2.6011231297469252E-17</v>
      </c>
      <c r="BO704" s="343">
        <f t="shared" si="1763"/>
        <v>1.2060386335821593E-16</v>
      </c>
      <c r="BP704" s="343">
        <f t="shared" si="1764"/>
        <v>1.6001906423544533E-16</v>
      </c>
      <c r="BQ704" s="343">
        <f t="shared" si="1765"/>
        <v>5.7199794251514017E-17</v>
      </c>
      <c r="BR704" s="343">
        <f t="shared" si="1766"/>
        <v>-9.6462058193470876E-17</v>
      </c>
    </row>
    <row r="705" spans="2:70">
      <c r="B705" s="340">
        <v>11</v>
      </c>
      <c r="C705" s="340">
        <f t="shared" si="1767"/>
        <v>3.4374999999999996E-3</v>
      </c>
      <c r="D705" s="341">
        <f t="shared" si="1703"/>
        <v>24.053085702444907</v>
      </c>
      <c r="E705" s="342" t="str">
        <f>Q694</f>
        <v>0.0530857024449059</v>
      </c>
      <c r="F705" s="291">
        <v>11</v>
      </c>
      <c r="G705" s="343">
        <f t="shared" si="1768"/>
        <v>9.6830358935983915E-17</v>
      </c>
      <c r="H705" s="343">
        <f t="shared" si="1704"/>
        <v>1.2149336095863323E-16</v>
      </c>
      <c r="I705" s="343">
        <f t="shared" si="1705"/>
        <v>1.7712788867861646E-17</v>
      </c>
      <c r="J705" s="343">
        <f t="shared" si="1706"/>
        <v>-1.0479385921383755E-16</v>
      </c>
      <c r="K705" s="343">
        <f t="shared" si="1707"/>
        <v>-1.1651175541347373E-16</v>
      </c>
      <c r="L705" s="343">
        <f t="shared" si="1708"/>
        <v>-5.0526633937230497E-18</v>
      </c>
      <c r="M705" s="343">
        <f t="shared" si="1709"/>
        <v>1.1174813734131132E-16</v>
      </c>
      <c r="N705" s="343">
        <f t="shared" si="1710"/>
        <v>1.104080779718782E-16</v>
      </c>
      <c r="O705" s="343">
        <f t="shared" si="1711"/>
        <v>-7.6561219909638777E-18</v>
      </c>
      <c r="P705" s="343">
        <f t="shared" si="1712"/>
        <v>-1.1762621981844247E-16</v>
      </c>
      <c r="Q705" s="343">
        <f t="shared" si="1713"/>
        <v>-1.032411103842187E-16</v>
      </c>
      <c r="R705" s="343">
        <f t="shared" si="1714"/>
        <v>2.0291174735615804E-17</v>
      </c>
      <c r="S705" s="343">
        <f t="shared" si="1715"/>
        <v>1.2237149749768956E-16</v>
      </c>
      <c r="T705" s="343">
        <f t="shared" si="1716"/>
        <v>9.5079874466227395E-17</v>
      </c>
      <c r="U705" s="343">
        <f t="shared" si="1717"/>
        <v>-3.2730812375279334E-17</v>
      </c>
      <c r="V705" s="343">
        <f t="shared" si="1718"/>
        <v>-1.2593827076096873E-16</v>
      </c>
      <c r="W705" s="343">
        <f t="shared" si="1719"/>
        <v>-8.6002967381179922E-17</v>
      </c>
      <c r="X705" s="343">
        <f t="shared" si="1720"/>
        <v>4.4855234399286844E-17</v>
      </c>
      <c r="Y705" s="343">
        <f t="shared" si="1721"/>
        <v>1.2829218963195804E-16</v>
      </c>
      <c r="Z705" s="343">
        <f t="shared" si="1722"/>
        <v>7.6097804706247422E-17</v>
      </c>
      <c r="AA705" s="343">
        <f t="shared" si="1723"/>
        <v>-5.6547675995663874E-17</v>
      </c>
      <c r="AB705" s="343">
        <f t="shared" si="1724"/>
        <v>-1.2941058458514691E-16</v>
      </c>
      <c r="AC705" s="343">
        <f t="shared" si="1725"/>
        <v>-6.5459778572702178E-17</v>
      </c>
      <c r="AD705" s="343">
        <f t="shared" si="1726"/>
        <v>6.7695532560098553E-17</v>
      </c>
      <c r="AE705" s="343">
        <f t="shared" si="1727"/>
        <v>1.2928268486575928E-16</v>
      </c>
      <c r="AF705" s="343">
        <f t="shared" si="1728"/>
        <v>5.4191338987546903E-17</v>
      </c>
      <c r="AG705" s="343">
        <f t="shared" si="1729"/>
        <v>-7.8191444139837119E-17</v>
      </c>
      <c r="AH705" s="343">
        <f t="shared" si="1730"/>
        <v>-1.279097222180099E-16</v>
      </c>
      <c r="AI705" s="343">
        <f t="shared" si="1731"/>
        <v>-4.2401007183942286E-17</v>
      </c>
      <c r="AJ705" s="343">
        <f t="shared" si="1732"/>
        <v>8.7934329368717749E-17</v>
      </c>
      <c r="AK705" s="343">
        <f t="shared" si="1733"/>
        <v>1.2530491902273437E-16</v>
      </c>
      <c r="AL705" s="343">
        <f t="shared" si="1734"/>
        <v>3.0202330502408016E-17</v>
      </c>
      <c r="AM705" s="343">
        <f t="shared" si="1735"/>
        <v>-9.6830358935983496E-17</v>
      </c>
      <c r="AN705" s="343">
        <f t="shared" si="1736"/>
        <v>-1.2149336095863345E-16</v>
      </c>
      <c r="AO705" s="343">
        <f t="shared" si="1737"/>
        <v>-1.7712788867862271E-17</v>
      </c>
      <c r="AP705" s="343">
        <f t="shared" si="1738"/>
        <v>1.0479385921383719E-16</v>
      </c>
      <c r="AQ705" s="343">
        <f t="shared" si="1739"/>
        <v>1.16511755413474E-16</v>
      </c>
      <c r="AR705" s="343">
        <f t="shared" si="1740"/>
        <v>5.0526633937236784E-18</v>
      </c>
      <c r="AS705" s="343">
        <f t="shared" si="1741"/>
        <v>-1.11748137341311E-16</v>
      </c>
      <c r="AT705" s="343">
        <f t="shared" si="1742"/>
        <v>-1.1040807797187854E-16</v>
      </c>
      <c r="AU705" s="343">
        <f t="shared" si="1743"/>
        <v>7.6561219909632429E-18</v>
      </c>
      <c r="AV705" s="343">
        <f t="shared" si="1744"/>
        <v>1.176262198184422E-16</v>
      </c>
      <c r="AW705" s="343">
        <f t="shared" si="1745"/>
        <v>1.0324111038421909E-16</v>
      </c>
      <c r="AX705" s="343">
        <f t="shared" si="1746"/>
        <v>-2.0291174735615181E-17</v>
      </c>
      <c r="AY705" s="343">
        <f t="shared" si="1747"/>
        <v>-1.2237149749768933E-16</v>
      </c>
      <c r="AZ705" s="343">
        <f t="shared" si="1748"/>
        <v>-9.5079874466227826E-17</v>
      </c>
      <c r="BA705" s="343">
        <f t="shared" si="1749"/>
        <v>3.273081237527873E-17</v>
      </c>
      <c r="BB705" s="343">
        <f t="shared" si="1750"/>
        <v>1.2593827076096858E-16</v>
      </c>
      <c r="BC705" s="343">
        <f t="shared" si="1751"/>
        <v>8.600296738118039E-17</v>
      </c>
      <c r="BD705" s="343">
        <f t="shared" si="1752"/>
        <v>-4.4855234399286252E-17</v>
      </c>
      <c r="BE705" s="343">
        <f t="shared" si="1753"/>
        <v>-1.2829218963195797E-16</v>
      </c>
      <c r="BF705" s="343">
        <f t="shared" si="1754"/>
        <v>-7.6097804706247928E-17</v>
      </c>
      <c r="BG705" s="343">
        <f t="shared" si="1755"/>
        <v>5.6547675995663307E-17</v>
      </c>
      <c r="BH705" s="343">
        <f t="shared" si="1756"/>
        <v>1.2941058458514688E-16</v>
      </c>
      <c r="BI705" s="343">
        <f t="shared" si="1757"/>
        <v>6.5459778572702733E-17</v>
      </c>
      <c r="BJ705" s="343">
        <f t="shared" si="1758"/>
        <v>-6.7695532560098023E-17</v>
      </c>
      <c r="BK705" s="343">
        <f t="shared" si="1759"/>
        <v>-1.2928268486575931E-16</v>
      </c>
      <c r="BL705" s="343">
        <f t="shared" si="1760"/>
        <v>-5.4191338987547483E-17</v>
      </c>
      <c r="BM705" s="343">
        <f t="shared" si="1761"/>
        <v>7.8191444139836601E-17</v>
      </c>
      <c r="BN705" s="343">
        <f t="shared" si="1762"/>
        <v>1.2790972221801003E-16</v>
      </c>
      <c r="BO705" s="343">
        <f t="shared" si="1763"/>
        <v>4.2401007183942884E-17</v>
      </c>
      <c r="BP705" s="343">
        <f t="shared" si="1764"/>
        <v>-8.7934329368717281E-17</v>
      </c>
      <c r="BQ705" s="343">
        <f t="shared" si="1765"/>
        <v>-1.2530491902273454E-16</v>
      </c>
      <c r="BR705" s="343">
        <f t="shared" si="1766"/>
        <v>-3.0202330502408632E-17</v>
      </c>
    </row>
    <row r="706" spans="2:70">
      <c r="B706" s="340">
        <v>12</v>
      </c>
      <c r="C706" s="340">
        <f t="shared" si="1767"/>
        <v>3.7499999999999994E-3</v>
      </c>
      <c r="D706" s="341">
        <f t="shared" si="1703"/>
        <v>24.050727508078538</v>
      </c>
      <c r="E706" s="342" t="str">
        <f>R694</f>
        <v>0.0507275080785392</v>
      </c>
      <c r="F706" s="291">
        <v>12</v>
      </c>
      <c r="G706" s="343">
        <f t="shared" si="1768"/>
        <v>2.6850315710047917E-16</v>
      </c>
      <c r="H706" s="343">
        <f t="shared" si="1704"/>
        <v>1.4977897868127163E-16</v>
      </c>
      <c r="I706" s="343">
        <f t="shared" si="1705"/>
        <v>-1.5386728978470592E-16</v>
      </c>
      <c r="J706" s="343">
        <f t="shared" si="1706"/>
        <v>-2.6754390384832199E-16</v>
      </c>
      <c r="K706" s="343">
        <f t="shared" si="1707"/>
        <v>-5.0901949081357047E-17</v>
      </c>
      <c r="L706" s="343">
        <f t="shared" si="1708"/>
        <v>2.2858523867126863E-16</v>
      </c>
      <c r="M706" s="343">
        <f t="shared" si="1709"/>
        <v>2.2585351652678553E-16</v>
      </c>
      <c r="N706" s="343">
        <f t="shared" si="1710"/>
        <v>-5.5724440838876903E-17</v>
      </c>
      <c r="O706" s="343">
        <f t="shared" si="1711"/>
        <v>-2.6850315710047917E-16</v>
      </c>
      <c r="P706" s="343">
        <f t="shared" si="1712"/>
        <v>-1.4977897868127193E-16</v>
      </c>
      <c r="Q706" s="343">
        <f t="shared" si="1713"/>
        <v>1.5386728978470592E-16</v>
      </c>
      <c r="R706" s="343">
        <f t="shared" si="1714"/>
        <v>2.6754390384832204E-16</v>
      </c>
      <c r="S706" s="343">
        <f t="shared" si="1715"/>
        <v>5.090194908135714E-17</v>
      </c>
      <c r="T706" s="343">
        <f t="shared" si="1716"/>
        <v>-2.2858523867126868E-16</v>
      </c>
      <c r="U706" s="343">
        <f t="shared" si="1717"/>
        <v>-2.2585351652678557E-16</v>
      </c>
      <c r="V706" s="343">
        <f t="shared" si="1718"/>
        <v>5.5724440838876805E-17</v>
      </c>
      <c r="W706" s="343">
        <f t="shared" si="1719"/>
        <v>2.6850315710047912E-16</v>
      </c>
      <c r="X706" s="343">
        <f t="shared" si="1720"/>
        <v>1.49778978681272E-16</v>
      </c>
      <c r="Y706" s="343">
        <f t="shared" si="1721"/>
        <v>-1.5386728978470543E-16</v>
      </c>
      <c r="Z706" s="343">
        <f t="shared" si="1722"/>
        <v>-2.6754390384832214E-16</v>
      </c>
      <c r="AA706" s="343">
        <f t="shared" si="1723"/>
        <v>-5.0901949081356782E-17</v>
      </c>
      <c r="AB706" s="343">
        <f t="shared" si="1724"/>
        <v>2.2858523867126863E-16</v>
      </c>
      <c r="AC706" s="343">
        <f t="shared" si="1725"/>
        <v>2.2585351652678562E-16</v>
      </c>
      <c r="AD706" s="343">
        <f t="shared" si="1726"/>
        <v>-5.5724440838876706E-17</v>
      </c>
      <c r="AE706" s="343">
        <f t="shared" si="1727"/>
        <v>-2.6850315710047912E-16</v>
      </c>
      <c r="AF706" s="343">
        <f t="shared" si="1728"/>
        <v>-1.497789786812721E-16</v>
      </c>
      <c r="AG706" s="343">
        <f t="shared" si="1729"/>
        <v>1.5386728978470536E-16</v>
      </c>
      <c r="AH706" s="343">
        <f t="shared" si="1730"/>
        <v>2.6754390384832194E-16</v>
      </c>
      <c r="AI706" s="343">
        <f t="shared" si="1731"/>
        <v>5.0901949081357824E-17</v>
      </c>
      <c r="AJ706" s="343">
        <f t="shared" si="1732"/>
        <v>-2.2858523867126853E-16</v>
      </c>
      <c r="AK706" s="343">
        <f t="shared" si="1733"/>
        <v>-2.2585351652678626E-16</v>
      </c>
      <c r="AL706" s="343">
        <f t="shared" si="1734"/>
        <v>5.5724440838876608E-17</v>
      </c>
      <c r="AM706" s="343">
        <f t="shared" si="1735"/>
        <v>2.6850315710047927E-16</v>
      </c>
      <c r="AN706" s="343">
        <f t="shared" si="1736"/>
        <v>1.4977897868127217E-16</v>
      </c>
      <c r="AO706" s="343">
        <f t="shared" si="1737"/>
        <v>-1.5386728978470607E-16</v>
      </c>
      <c r="AP706" s="343">
        <f t="shared" si="1738"/>
        <v>-2.6754390384832219E-16</v>
      </c>
      <c r="AQ706" s="343">
        <f t="shared" si="1739"/>
        <v>-5.0901949081356967E-17</v>
      </c>
      <c r="AR706" s="343">
        <f t="shared" si="1740"/>
        <v>2.2858523867126799E-16</v>
      </c>
      <c r="AS706" s="343">
        <f t="shared" si="1741"/>
        <v>2.2585351652678572E-16</v>
      </c>
      <c r="AT706" s="343">
        <f t="shared" si="1742"/>
        <v>-5.572444083887556E-17</v>
      </c>
      <c r="AU706" s="343">
        <f t="shared" si="1743"/>
        <v>-2.6850315710047912E-16</v>
      </c>
      <c r="AV706" s="343">
        <f t="shared" si="1744"/>
        <v>-1.4977897868127146E-16</v>
      </c>
      <c r="AW706" s="343">
        <f t="shared" si="1745"/>
        <v>1.5386728978470521E-16</v>
      </c>
      <c r="AX706" s="343">
        <f t="shared" si="1746"/>
        <v>2.6754390384832199E-16</v>
      </c>
      <c r="AY706" s="343">
        <f t="shared" si="1747"/>
        <v>5.0901949081358027E-17</v>
      </c>
      <c r="AZ706" s="343">
        <f t="shared" si="1748"/>
        <v>-2.2858523867126843E-16</v>
      </c>
      <c r="BA706" s="343">
        <f t="shared" si="1749"/>
        <v>-2.2585351652678631E-16</v>
      </c>
      <c r="BB706" s="343">
        <f t="shared" si="1750"/>
        <v>5.572444083887641E-17</v>
      </c>
      <c r="BC706" s="343">
        <f t="shared" si="1751"/>
        <v>2.6850315710047922E-16</v>
      </c>
      <c r="BD706" s="343">
        <f t="shared" si="1752"/>
        <v>1.4977897868127234E-16</v>
      </c>
      <c r="BE706" s="343">
        <f t="shared" si="1753"/>
        <v>-1.5386728978470592E-16</v>
      </c>
      <c r="BF706" s="343">
        <f t="shared" si="1754"/>
        <v>-2.6754390384832223E-16</v>
      </c>
      <c r="BG706" s="343">
        <f t="shared" si="1755"/>
        <v>-5.0901949081357171E-17</v>
      </c>
      <c r="BH706" s="343">
        <f t="shared" si="1756"/>
        <v>2.2858523867126789E-16</v>
      </c>
      <c r="BI706" s="343">
        <f t="shared" si="1757"/>
        <v>2.2585351652678696E-16</v>
      </c>
      <c r="BJ706" s="343">
        <f t="shared" si="1758"/>
        <v>-5.5724440838877261E-17</v>
      </c>
      <c r="BK706" s="343">
        <f t="shared" si="1759"/>
        <v>-2.6850315710047903E-16</v>
      </c>
      <c r="BL706" s="343">
        <f t="shared" si="1760"/>
        <v>-1.4977897868127323E-16</v>
      </c>
      <c r="BM706" s="343">
        <f t="shared" si="1761"/>
        <v>1.5386728978470664E-16</v>
      </c>
      <c r="BN706" s="343">
        <f t="shared" si="1762"/>
        <v>2.6754390384832204E-16</v>
      </c>
      <c r="BO706" s="343">
        <f t="shared" si="1763"/>
        <v>5.0901949081358212E-17</v>
      </c>
      <c r="BP706" s="343">
        <f t="shared" si="1764"/>
        <v>-2.285852386712673E-16</v>
      </c>
      <c r="BQ706" s="343">
        <f t="shared" si="1765"/>
        <v>-2.2585351652678538E-16</v>
      </c>
      <c r="BR706" s="343">
        <f t="shared" si="1766"/>
        <v>5.5724440838876213E-17</v>
      </c>
    </row>
    <row r="707" spans="2:70">
      <c r="B707" s="340">
        <v>13</v>
      </c>
      <c r="C707" s="340">
        <f t="shared" si="1767"/>
        <v>4.0624999999999993E-3</v>
      </c>
      <c r="D707" s="341">
        <f t="shared" si="1703"/>
        <v>24.047880780078916</v>
      </c>
      <c r="E707" s="342" t="str">
        <f>S694</f>
        <v>0.0478807800789176</v>
      </c>
      <c r="F707" s="291">
        <v>13</v>
      </c>
      <c r="G707" s="343">
        <f t="shared" si="1768"/>
        <v>6.5481819758449914E-17</v>
      </c>
      <c r="H707" s="343">
        <f t="shared" si="1704"/>
        <v>7.784138177710152E-19</v>
      </c>
      <c r="I707" s="343">
        <f t="shared" si="1705"/>
        <v>-6.502989655072577E-17</v>
      </c>
      <c r="J707" s="343">
        <f t="shared" si="1706"/>
        <v>-3.8532778882008014E-17</v>
      </c>
      <c r="K707" s="343">
        <f t="shared" si="1707"/>
        <v>4.2658945987763257E-17</v>
      </c>
      <c r="L707" s="343">
        <f t="shared" si="1708"/>
        <v>6.3299255618154806E-17</v>
      </c>
      <c r="M707" s="343">
        <f t="shared" si="1709"/>
        <v>-5.909338012635755E-18</v>
      </c>
      <c r="N707" s="343">
        <f t="shared" si="1710"/>
        <v>-6.6730036173725774E-17</v>
      </c>
      <c r="O707" s="343">
        <f t="shared" si="1711"/>
        <v>-3.2832076015101508E-17</v>
      </c>
      <c r="P707" s="343">
        <f t="shared" si="1712"/>
        <v>4.7668738994450367E-17</v>
      </c>
      <c r="Q707" s="343">
        <f t="shared" si="1713"/>
        <v>6.0507085043363884E-17</v>
      </c>
      <c r="R707" s="343">
        <f t="shared" si="1714"/>
        <v>-1.2540179687607976E-17</v>
      </c>
      <c r="S707" s="343">
        <f t="shared" si="1715"/>
        <v>-6.7787529070024391E-17</v>
      </c>
      <c r="T707" s="343">
        <f t="shared" si="1716"/>
        <v>-2.6815182308330942E-17</v>
      </c>
      <c r="U707" s="343">
        <f t="shared" si="1717"/>
        <v>5.221945598623754E-17</v>
      </c>
      <c r="V707" s="343">
        <f t="shared" si="1718"/>
        <v>5.7132198163068161E-17</v>
      </c>
      <c r="W707" s="343">
        <f t="shared" si="1719"/>
        <v>-1.9050252577028995E-17</v>
      </c>
      <c r="X707" s="343">
        <f t="shared" si="1720"/>
        <v>-6.8192191004945899E-17</v>
      </c>
      <c r="Y707" s="343">
        <f t="shared" si="1721"/>
        <v>-2.0540043737261627E-17</v>
      </c>
      <c r="Z707" s="343">
        <f t="shared" si="1722"/>
        <v>5.6267271070818798E-17</v>
      </c>
      <c r="AA707" s="343">
        <f t="shared" si="1723"/>
        <v>5.3207096982825679E-17</v>
      </c>
      <c r="AB707" s="343">
        <f t="shared" si="1724"/>
        <v>-2.5376861120206081E-17</v>
      </c>
      <c r="AC707" s="343">
        <f t="shared" si="1725"/>
        <v>-6.7940124862846242E-17</v>
      </c>
      <c r="AD707" s="343">
        <f t="shared" si="1726"/>
        <v>-1.4067093316672415E-17</v>
      </c>
      <c r="AE707" s="343">
        <f t="shared" si="1727"/>
        <v>5.9773201576168899E-17</v>
      </c>
      <c r="AF707" s="343">
        <f t="shared" si="1728"/>
        <v>4.8769582372680737E-17</v>
      </c>
      <c r="AG707" s="343">
        <f t="shared" si="1729"/>
        <v>-3.1459076618391742E-17</v>
      </c>
      <c r="AH707" s="343">
        <f t="shared" si="1730"/>
        <v>-6.7033758178467195E-17</v>
      </c>
      <c r="AI707" s="343">
        <f t="shared" si="1731"/>
        <v>-7.4586690975879857E-18</v>
      </c>
      <c r="AJ707" s="343">
        <f t="shared" si="1732"/>
        <v>6.2703483474984848E-17</v>
      </c>
      <c r="AK707" s="343">
        <f t="shared" si="1733"/>
        <v>4.3862390024121074E-17</v>
      </c>
      <c r="AL707" s="343">
        <f t="shared" si="1734"/>
        <v>-3.7238324011462113E-17</v>
      </c>
      <c r="AM707" s="343">
        <f t="shared" si="1735"/>
        <v>-6.548181975844989E-17</v>
      </c>
      <c r="AN707" s="343">
        <f t="shared" si="1736"/>
        <v>-7.7841381777099671E-19</v>
      </c>
      <c r="AO707" s="343">
        <f t="shared" si="1737"/>
        <v>6.5029896550725746E-17</v>
      </c>
      <c r="AP707" s="343">
        <f t="shared" si="1738"/>
        <v>3.8532778882008107E-17</v>
      </c>
      <c r="AQ707" s="343">
        <f t="shared" si="1739"/>
        <v>-4.2658945987763497E-17</v>
      </c>
      <c r="AR707" s="343">
        <f t="shared" si="1740"/>
        <v>-6.3299255618154708E-17</v>
      </c>
      <c r="AS707" s="343">
        <f t="shared" si="1741"/>
        <v>5.9093380126358967E-18</v>
      </c>
      <c r="AT707" s="343">
        <f t="shared" si="1742"/>
        <v>6.6730036173725786E-17</v>
      </c>
      <c r="AU707" s="343">
        <f t="shared" si="1743"/>
        <v>3.2832076015101391E-17</v>
      </c>
      <c r="AV707" s="343">
        <f t="shared" si="1744"/>
        <v>-4.766873899445038E-17</v>
      </c>
      <c r="AW707" s="343">
        <f t="shared" si="1745"/>
        <v>-6.0507085043363934E-17</v>
      </c>
      <c r="AX707" s="343">
        <f t="shared" si="1746"/>
        <v>1.2540179687608343E-17</v>
      </c>
      <c r="AY707" s="343">
        <f t="shared" si="1747"/>
        <v>6.7787529070024428E-17</v>
      </c>
      <c r="AZ707" s="343">
        <f t="shared" si="1748"/>
        <v>2.6815182308330819E-17</v>
      </c>
      <c r="BA707" s="343">
        <f t="shared" si="1749"/>
        <v>-5.2219455986237633E-17</v>
      </c>
      <c r="BB707" s="343">
        <f t="shared" si="1750"/>
        <v>-5.7132198163068087E-17</v>
      </c>
      <c r="BC707" s="343">
        <f t="shared" si="1751"/>
        <v>1.9050252577029122E-17</v>
      </c>
      <c r="BD707" s="343">
        <f t="shared" si="1752"/>
        <v>6.8192191004945899E-17</v>
      </c>
      <c r="BE707" s="343">
        <f t="shared" si="1753"/>
        <v>2.0540043737261263E-17</v>
      </c>
      <c r="BF707" s="343">
        <f t="shared" si="1754"/>
        <v>-5.6267271070818736E-17</v>
      </c>
      <c r="BG707" s="343">
        <f t="shared" si="1755"/>
        <v>-5.3207096982825439E-17</v>
      </c>
      <c r="BH707" s="343">
        <f t="shared" si="1756"/>
        <v>2.5376861120205754E-17</v>
      </c>
      <c r="BI707" s="343">
        <f t="shared" si="1757"/>
        <v>6.794012486284623E-17</v>
      </c>
      <c r="BJ707" s="343">
        <f t="shared" si="1758"/>
        <v>1.4067093316671811E-17</v>
      </c>
      <c r="BK707" s="343">
        <f t="shared" si="1759"/>
        <v>-5.9773201576168961E-17</v>
      </c>
      <c r="BL707" s="343">
        <f t="shared" si="1760"/>
        <v>-4.8769582372680306E-17</v>
      </c>
      <c r="BM707" s="343">
        <f t="shared" si="1761"/>
        <v>3.1459076618391852E-17</v>
      </c>
      <c r="BN707" s="343">
        <f t="shared" si="1762"/>
        <v>6.7033758178467171E-17</v>
      </c>
      <c r="BO707" s="343">
        <f t="shared" si="1763"/>
        <v>7.4586690975883432E-18</v>
      </c>
      <c r="BP707" s="343">
        <f t="shared" si="1764"/>
        <v>-6.270348347498491E-17</v>
      </c>
      <c r="BQ707" s="343">
        <f t="shared" si="1765"/>
        <v>-4.3862390024121352E-17</v>
      </c>
      <c r="BR707" s="343">
        <f t="shared" si="1766"/>
        <v>3.7238324011462224E-17</v>
      </c>
    </row>
    <row r="708" spans="2:70">
      <c r="B708" s="340">
        <v>14</v>
      </c>
      <c r="C708" s="340">
        <f t="shared" si="1767"/>
        <v>4.3749999999999995E-3</v>
      </c>
      <c r="D708" s="341">
        <f t="shared" si="1703"/>
        <v>24.044572933992825</v>
      </c>
      <c r="E708" s="342" t="str">
        <f>T694</f>
        <v>0.0445729339928237</v>
      </c>
      <c r="F708" s="291">
        <v>14</v>
      </c>
      <c r="G708" s="343">
        <f t="shared" si="1768"/>
        <v>-2.1583520669097766E-16</v>
      </c>
      <c r="H708" s="343">
        <f t="shared" si="1704"/>
        <v>-1.6063470275336869E-16</v>
      </c>
      <c r="I708" s="343">
        <f t="shared" si="1705"/>
        <v>1.531586549167382E-16</v>
      </c>
      <c r="J708" s="343">
        <f t="shared" si="1706"/>
        <v>2.2039424536789573E-16</v>
      </c>
      <c r="K708" s="343">
        <f t="shared" si="1707"/>
        <v>-6.7165086318089358E-17</v>
      </c>
      <c r="L708" s="343">
        <f t="shared" si="1708"/>
        <v>-2.4660076200396995E-16</v>
      </c>
      <c r="M708" s="343">
        <f t="shared" si="1709"/>
        <v>-2.9053757819465007E-17</v>
      </c>
      <c r="N708" s="343">
        <f t="shared" si="1710"/>
        <v>2.3526454806641393E-16</v>
      </c>
      <c r="O708" s="343">
        <f t="shared" si="1711"/>
        <v>1.2084943070197587E-16</v>
      </c>
      <c r="P708" s="343">
        <f t="shared" si="1712"/>
        <v>-1.8811143936418531E-16</v>
      </c>
      <c r="Q708" s="343">
        <f t="shared" si="1713"/>
        <v>-1.9424687326292865E-16</v>
      </c>
      <c r="R708" s="343">
        <f t="shared" si="1714"/>
        <v>1.1232006925320393E-16</v>
      </c>
      <c r="S708" s="343">
        <f t="shared" si="1715"/>
        <v>2.3807199022189141E-16</v>
      </c>
      <c r="T708" s="343">
        <f t="shared" si="1716"/>
        <v>-1.942898678238471E-17</v>
      </c>
      <c r="U708" s="343">
        <f t="shared" si="1717"/>
        <v>-2.4565280479753663E-16</v>
      </c>
      <c r="V708" s="343">
        <f t="shared" si="1718"/>
        <v>-7.6419982801847994E-17</v>
      </c>
      <c r="W708" s="343">
        <f t="shared" si="1719"/>
        <v>2.1583520669097741E-16</v>
      </c>
      <c r="X708" s="343">
        <f t="shared" si="1720"/>
        <v>1.6063470275336859E-16</v>
      </c>
      <c r="Y708" s="343">
        <f t="shared" si="1721"/>
        <v>-1.5315865491673805E-16</v>
      </c>
      <c r="Z708" s="343">
        <f t="shared" si="1722"/>
        <v>-2.203942453678959E-16</v>
      </c>
      <c r="AA708" s="343">
        <f t="shared" si="1723"/>
        <v>6.7165086318089579E-17</v>
      </c>
      <c r="AB708" s="343">
        <f t="shared" si="1724"/>
        <v>2.4660076200396995E-16</v>
      </c>
      <c r="AC708" s="343">
        <f t="shared" si="1725"/>
        <v>2.9053757819465217E-17</v>
      </c>
      <c r="AD708" s="343">
        <f t="shared" si="1726"/>
        <v>-2.3526454806641403E-16</v>
      </c>
      <c r="AE708" s="343">
        <f t="shared" si="1727"/>
        <v>-1.2084943070197684E-16</v>
      </c>
      <c r="AF708" s="343">
        <f t="shared" si="1728"/>
        <v>1.8811143936418519E-16</v>
      </c>
      <c r="AG708" s="343">
        <f t="shared" si="1729"/>
        <v>1.9424687326292851E-16</v>
      </c>
      <c r="AH708" s="343">
        <f t="shared" si="1730"/>
        <v>-1.1232006925320294E-16</v>
      </c>
      <c r="AI708" s="343">
        <f t="shared" si="1731"/>
        <v>-2.3807199022189146E-16</v>
      </c>
      <c r="AJ708" s="343">
        <f t="shared" si="1732"/>
        <v>1.9428986782385387E-17</v>
      </c>
      <c r="AK708" s="343">
        <f t="shared" si="1733"/>
        <v>2.4565280479753648E-16</v>
      </c>
      <c r="AL708" s="343">
        <f t="shared" si="1734"/>
        <v>7.6419982801848204E-17</v>
      </c>
      <c r="AM708" s="343">
        <f t="shared" si="1735"/>
        <v>-2.1583520669097771E-16</v>
      </c>
      <c r="AN708" s="343">
        <f t="shared" si="1736"/>
        <v>-1.606347027533694E-16</v>
      </c>
      <c r="AO708" s="343">
        <f t="shared" si="1737"/>
        <v>1.5315865491673785E-16</v>
      </c>
      <c r="AP708" s="343">
        <f t="shared" si="1738"/>
        <v>2.2039424536789561E-16</v>
      </c>
      <c r="AQ708" s="343">
        <f t="shared" si="1739"/>
        <v>-6.7165086318088532E-17</v>
      </c>
      <c r="AR708" s="343">
        <f t="shared" si="1740"/>
        <v>-2.4660076200397E-16</v>
      </c>
      <c r="AS708" s="343">
        <f t="shared" si="1741"/>
        <v>-2.9053757819464557E-17</v>
      </c>
      <c r="AT708" s="343">
        <f t="shared" si="1742"/>
        <v>2.3526454806641369E-16</v>
      </c>
      <c r="AU708" s="343">
        <f t="shared" si="1743"/>
        <v>1.2084943070197624E-16</v>
      </c>
      <c r="AV708" s="343">
        <f t="shared" si="1744"/>
        <v>-1.8811143936418558E-16</v>
      </c>
      <c r="AW708" s="343">
        <f t="shared" si="1745"/>
        <v>-1.9424687326292917E-16</v>
      </c>
      <c r="AX708" s="343">
        <f t="shared" si="1746"/>
        <v>1.1232006925320353E-16</v>
      </c>
      <c r="AY708" s="343">
        <f t="shared" si="1747"/>
        <v>2.3807199022189127E-16</v>
      </c>
      <c r="AZ708" s="343">
        <f t="shared" si="1748"/>
        <v>-1.9428986782384303E-17</v>
      </c>
      <c r="BA708" s="343">
        <f t="shared" si="1749"/>
        <v>-2.4565280479753653E-16</v>
      </c>
      <c r="BB708" s="343">
        <f t="shared" si="1750"/>
        <v>-7.6419982801847563E-17</v>
      </c>
      <c r="BC708" s="343">
        <f t="shared" si="1751"/>
        <v>2.1583520669097805E-16</v>
      </c>
      <c r="BD708" s="343">
        <f t="shared" si="1752"/>
        <v>1.6063470275337027E-16</v>
      </c>
      <c r="BE708" s="343">
        <f t="shared" si="1753"/>
        <v>-1.5315865491673702E-16</v>
      </c>
      <c r="BF708" s="343">
        <f t="shared" si="1754"/>
        <v>-2.2039424536789612E-16</v>
      </c>
      <c r="BG708" s="343">
        <f t="shared" si="1755"/>
        <v>6.7165086318089173E-17</v>
      </c>
      <c r="BH708" s="343">
        <f t="shared" si="1756"/>
        <v>2.4660076200396995E-16</v>
      </c>
      <c r="BI708" s="343">
        <f t="shared" si="1757"/>
        <v>2.9053757819463885E-17</v>
      </c>
      <c r="BJ708" s="343">
        <f t="shared" si="1758"/>
        <v>-2.3526454806641334E-16</v>
      </c>
      <c r="BK708" s="343">
        <f t="shared" si="1759"/>
        <v>-1.2084943070197723E-16</v>
      </c>
      <c r="BL708" s="343">
        <f t="shared" si="1760"/>
        <v>1.8811143936418489E-16</v>
      </c>
      <c r="BM708" s="343">
        <f t="shared" si="1761"/>
        <v>1.9424687326292875E-16</v>
      </c>
      <c r="BN708" s="343">
        <f t="shared" si="1762"/>
        <v>-1.1232006925320412E-16</v>
      </c>
      <c r="BO708" s="343">
        <f t="shared" si="1763"/>
        <v>-2.3807199022189107E-16</v>
      </c>
      <c r="BP708" s="343">
        <f t="shared" si="1764"/>
        <v>1.9428986782383206E-17</v>
      </c>
      <c r="BQ708" s="343">
        <f t="shared" si="1765"/>
        <v>2.4565280479753643E-16</v>
      </c>
      <c r="BR708" s="343">
        <f t="shared" si="1766"/>
        <v>7.6419982801848598E-17</v>
      </c>
    </row>
    <row r="709" spans="2:70">
      <c r="B709" s="340">
        <v>15</v>
      </c>
      <c r="C709" s="340">
        <f t="shared" si="1767"/>
        <v>4.6874999999999998E-3</v>
      </c>
      <c r="D709" s="341">
        <f t="shared" si="1703"/>
        <v>24.040835826186349</v>
      </c>
      <c r="E709" s="342" t="str">
        <f>U694</f>
        <v>0.0408358261863491</v>
      </c>
      <c r="F709" s="291">
        <v>15</v>
      </c>
      <c r="G709" s="343">
        <f t="shared" si="1768"/>
        <v>4.8595749304889437E-17</v>
      </c>
      <c r="H709" s="343">
        <f t="shared" si="1704"/>
        <v>4.629607544702281E-17</v>
      </c>
      <c r="I709" s="343">
        <f t="shared" si="1705"/>
        <v>-3.9520131457291883E-17</v>
      </c>
      <c r="J709" s="343">
        <f t="shared" si="1706"/>
        <v>-5.4043375988806941E-17</v>
      </c>
      <c r="K709" s="343">
        <f t="shared" si="1707"/>
        <v>2.8925777120935718E-17</v>
      </c>
      <c r="L709" s="343">
        <f t="shared" si="1708"/>
        <v>5.9713819899215664E-17</v>
      </c>
      <c r="M709" s="343">
        <f t="shared" si="1709"/>
        <v>-1.7219821391584586E-17</v>
      </c>
      <c r="N709" s="343">
        <f t="shared" si="1710"/>
        <v>-6.3089495198793488E-17</v>
      </c>
      <c r="O709" s="343">
        <f t="shared" si="1711"/>
        <v>4.8521175831420649E-18</v>
      </c>
      <c r="P709" s="343">
        <f t="shared" si="1712"/>
        <v>6.404067657887821E-17</v>
      </c>
      <c r="Q709" s="343">
        <f t="shared" si="1713"/>
        <v>7.7020503829218392E-18</v>
      </c>
      <c r="R709" s="343">
        <f t="shared" si="1714"/>
        <v>-6.2530810672461796E-17</v>
      </c>
      <c r="S709" s="343">
        <f t="shared" si="1715"/>
        <v>-1.9960232872129558E-17</v>
      </c>
      <c r="T709" s="343">
        <f t="shared" si="1716"/>
        <v>5.8617920779585327E-17</v>
      </c>
      <c r="U709" s="343">
        <f t="shared" si="1717"/>
        <v>3.1451354805888899E-17</v>
      </c>
      <c r="V709" s="343">
        <f t="shared" si="1718"/>
        <v>-5.2452377064458102E-17</v>
      </c>
      <c r="W709" s="343">
        <f t="shared" si="1719"/>
        <v>-4.1733818812581092E-17</v>
      </c>
      <c r="X709" s="343">
        <f t="shared" si="1720"/>
        <v>4.4271117914375708E-17</v>
      </c>
      <c r="Y709" s="343">
        <f t="shared" si="1721"/>
        <v>5.041247556690082E-17</v>
      </c>
      <c r="Z709" s="343">
        <f t="shared" si="1722"/>
        <v>-3.4388544530372823E-17</v>
      </c>
      <c r="AA709" s="343">
        <f t="shared" si="1723"/>
        <v>-5.7153809156826582E-17</v>
      </c>
      <c r="AB709" s="343">
        <f t="shared" si="1724"/>
        <v>2.3184438665385461E-17</v>
      </c>
      <c r="AC709" s="343">
        <f t="shared" si="1725"/>
        <v>6.1698753913081005E-17</v>
      </c>
      <c r="AD709" s="343">
        <f t="shared" si="1726"/>
        <v>-1.10893678244703E-17</v>
      </c>
      <c r="AE709" s="343">
        <f t="shared" si="1727"/>
        <v>-6.3872650157515438E-17</v>
      </c>
      <c r="AF709" s="343">
        <f t="shared" si="1728"/>
        <v>-1.4318612029496887E-18</v>
      </c>
      <c r="AG709" s="343">
        <f t="shared" si="1729"/>
        <v>6.3591956276591497E-17</v>
      </c>
      <c r="AH709" s="343">
        <f t="shared" si="1730"/>
        <v>1.3898064607337778E-17</v>
      </c>
      <c r="AI709" s="343">
        <f t="shared" si="1731"/>
        <v>-6.0867459178737994E-17</v>
      </c>
      <c r="AJ709" s="343">
        <f t="shared" si="1732"/>
        <v>-2.5830173182989869E-17</v>
      </c>
      <c r="AK709" s="343">
        <f t="shared" si="1733"/>
        <v>5.5803859759510117E-17</v>
      </c>
      <c r="AL709" s="343">
        <f t="shared" si="1734"/>
        <v>3.6769642688948082E-17</v>
      </c>
      <c r="AM709" s="343">
        <f t="shared" si="1735"/>
        <v>-4.8595749304889159E-17</v>
      </c>
      <c r="AN709" s="343">
        <f t="shared" si="1736"/>
        <v>-4.6296075447023156E-17</v>
      </c>
      <c r="AO709" s="343">
        <f t="shared" si="1737"/>
        <v>3.9520131457291784E-17</v>
      </c>
      <c r="AP709" s="343">
        <f t="shared" si="1738"/>
        <v>5.4043375988807065E-17</v>
      </c>
      <c r="AQ709" s="343">
        <f t="shared" si="1739"/>
        <v>-2.8925777120935416E-17</v>
      </c>
      <c r="AR709" s="343">
        <f t="shared" si="1740"/>
        <v>-5.9713819899215787E-17</v>
      </c>
      <c r="AS709" s="343">
        <f t="shared" si="1741"/>
        <v>1.7219821391584149E-17</v>
      </c>
      <c r="AT709" s="343">
        <f t="shared" si="1742"/>
        <v>6.3089495198793513E-17</v>
      </c>
      <c r="AU709" s="343">
        <f t="shared" si="1743"/>
        <v>-4.8521175831418307E-18</v>
      </c>
      <c r="AV709" s="343">
        <f t="shared" si="1744"/>
        <v>-6.404067657887821E-17</v>
      </c>
      <c r="AW709" s="343">
        <f t="shared" si="1745"/>
        <v>-7.7020503829221813E-18</v>
      </c>
      <c r="AX709" s="343">
        <f t="shared" si="1746"/>
        <v>6.2530810672461722E-17</v>
      </c>
      <c r="AY709" s="343">
        <f t="shared" si="1747"/>
        <v>1.9960232872130103E-17</v>
      </c>
      <c r="AZ709" s="343">
        <f t="shared" si="1748"/>
        <v>-5.8617920779585093E-17</v>
      </c>
      <c r="BA709" s="343">
        <f t="shared" si="1749"/>
        <v>-3.1451354805889595E-17</v>
      </c>
      <c r="BB709" s="343">
        <f t="shared" si="1750"/>
        <v>5.245237706445764E-17</v>
      </c>
      <c r="BC709" s="343">
        <f t="shared" si="1751"/>
        <v>4.1733818812581E-17</v>
      </c>
      <c r="BD709" s="343">
        <f t="shared" si="1752"/>
        <v>-4.4271117914375628E-17</v>
      </c>
      <c r="BE709" s="343">
        <f t="shared" si="1753"/>
        <v>-5.0412475566900894E-17</v>
      </c>
      <c r="BF709" s="343">
        <f t="shared" si="1754"/>
        <v>3.4388544530372534E-17</v>
      </c>
      <c r="BG709" s="343">
        <f t="shared" si="1755"/>
        <v>5.7153809156826742E-17</v>
      </c>
      <c r="BH709" s="343">
        <f t="shared" si="1756"/>
        <v>-2.3184438665385137E-17</v>
      </c>
      <c r="BI709" s="343">
        <f t="shared" si="1757"/>
        <v>-6.1698753913081091E-17</v>
      </c>
      <c r="BJ709" s="343">
        <f t="shared" si="1758"/>
        <v>1.1089367824469964E-17</v>
      </c>
      <c r="BK709" s="343">
        <f t="shared" si="1759"/>
        <v>6.38726501575155E-17</v>
      </c>
      <c r="BL709" s="343">
        <f t="shared" si="1760"/>
        <v>1.4318612029504837E-18</v>
      </c>
      <c r="BM709" s="343">
        <f t="shared" si="1761"/>
        <v>-6.3591956276591497E-17</v>
      </c>
      <c r="BN709" s="343">
        <f t="shared" si="1762"/>
        <v>-1.389806460733767E-17</v>
      </c>
      <c r="BO709" s="343">
        <f t="shared" si="1763"/>
        <v>6.0867459178738031E-17</v>
      </c>
      <c r="BP709" s="343">
        <f t="shared" si="1764"/>
        <v>2.5830173182990181E-17</v>
      </c>
      <c r="BQ709" s="343">
        <f t="shared" si="1765"/>
        <v>-5.5803859759509957E-17</v>
      </c>
      <c r="BR709" s="343">
        <f t="shared" si="1766"/>
        <v>-3.6769642688948365E-17</v>
      </c>
    </row>
    <row r="710" spans="2:70">
      <c r="B710" s="340">
        <v>16</v>
      </c>
      <c r="C710" s="340">
        <f t="shared" si="1767"/>
        <v>5.0000000000000001E-3</v>
      </c>
      <c r="D710" s="341">
        <f t="shared" si="1703"/>
        <v>24.036705447050554</v>
      </c>
      <c r="E710" s="342" t="str">
        <f>V694</f>
        <v>0.0367054470505547</v>
      </c>
      <c r="F710" s="291">
        <v>16</v>
      </c>
      <c r="G710" s="343">
        <f t="shared" si="1768"/>
        <v>9.4274569012985092E-19</v>
      </c>
      <c r="H710" s="343">
        <f t="shared" si="1704"/>
        <v>1.8304709437180599E-16</v>
      </c>
      <c r="I710" s="343">
        <f t="shared" si="1705"/>
        <v>-9.4274569012982839E-19</v>
      </c>
      <c r="J710" s="343">
        <f t="shared" si="1706"/>
        <v>-1.8304709437180599E-16</v>
      </c>
      <c r="K710" s="343">
        <f t="shared" si="1707"/>
        <v>9.4274569012980605E-19</v>
      </c>
      <c r="L710" s="343">
        <f t="shared" si="1708"/>
        <v>1.8304709437180599E-16</v>
      </c>
      <c r="M710" s="343">
        <f t="shared" si="1709"/>
        <v>-9.4274569012978352E-19</v>
      </c>
      <c r="N710" s="343">
        <f t="shared" si="1710"/>
        <v>-1.8304709437180599E-16</v>
      </c>
      <c r="O710" s="343">
        <f t="shared" si="1711"/>
        <v>9.4274569012976117E-19</v>
      </c>
      <c r="P710" s="343">
        <f t="shared" si="1712"/>
        <v>1.8304709437180599E-16</v>
      </c>
      <c r="Q710" s="343">
        <f t="shared" si="1713"/>
        <v>-9.4274569012941354E-19</v>
      </c>
      <c r="R710" s="343">
        <f t="shared" si="1714"/>
        <v>-1.8304709437180599E-16</v>
      </c>
      <c r="S710" s="343">
        <f t="shared" si="1715"/>
        <v>9.427456901300414E-19</v>
      </c>
      <c r="T710" s="343">
        <f t="shared" si="1716"/>
        <v>1.8304709437180599E-16</v>
      </c>
      <c r="U710" s="343">
        <f t="shared" si="1717"/>
        <v>-9.4274569012936867E-19</v>
      </c>
      <c r="V710" s="343">
        <f t="shared" si="1718"/>
        <v>-1.8304709437180599E-16</v>
      </c>
      <c r="W710" s="343">
        <f t="shared" si="1719"/>
        <v>9.4274569012999672E-19</v>
      </c>
      <c r="X710" s="343">
        <f t="shared" si="1720"/>
        <v>1.8304709437180599E-16</v>
      </c>
      <c r="Y710" s="343">
        <f t="shared" si="1721"/>
        <v>-9.427456901293238E-19</v>
      </c>
      <c r="Z710" s="343">
        <f t="shared" si="1722"/>
        <v>-1.8304709437180599E-16</v>
      </c>
      <c r="AA710" s="343">
        <f t="shared" si="1723"/>
        <v>9.4274569012995184E-19</v>
      </c>
      <c r="AB710" s="343">
        <f t="shared" si="1724"/>
        <v>1.8304709437180599E-16</v>
      </c>
      <c r="AC710" s="343">
        <f t="shared" si="1725"/>
        <v>-9.4274569012927911E-19</v>
      </c>
      <c r="AD710" s="343">
        <f t="shared" si="1726"/>
        <v>-1.8304709437180599E-16</v>
      </c>
      <c r="AE710" s="343">
        <f t="shared" si="1727"/>
        <v>9.4274569012990697E-19</v>
      </c>
      <c r="AF710" s="343">
        <f t="shared" si="1728"/>
        <v>1.8304709437180599E-16</v>
      </c>
      <c r="AG710" s="343">
        <f t="shared" si="1729"/>
        <v>-9.4274569012923424E-19</v>
      </c>
      <c r="AH710" s="343">
        <f t="shared" si="1730"/>
        <v>-1.8304709437180599E-16</v>
      </c>
      <c r="AI710" s="343">
        <f t="shared" si="1731"/>
        <v>9.4274569012986209E-19</v>
      </c>
      <c r="AJ710" s="343">
        <f t="shared" si="1732"/>
        <v>1.8304709437180599E-16</v>
      </c>
      <c r="AK710" s="343">
        <f t="shared" si="1733"/>
        <v>-9.4274569012918937E-19</v>
      </c>
      <c r="AL710" s="343">
        <f t="shared" si="1734"/>
        <v>-1.8304709437180599E-16</v>
      </c>
      <c r="AM710" s="343">
        <f t="shared" si="1735"/>
        <v>9.4274569012981722E-19</v>
      </c>
      <c r="AN710" s="343">
        <f t="shared" si="1736"/>
        <v>1.8304709437180599E-16</v>
      </c>
      <c r="AO710" s="343">
        <f t="shared" si="1737"/>
        <v>-9.4274569012914449E-19</v>
      </c>
      <c r="AP710" s="343">
        <f t="shared" si="1738"/>
        <v>-1.8304709437180599E-16</v>
      </c>
      <c r="AQ710" s="343">
        <f t="shared" si="1739"/>
        <v>9.4274569012977234E-19</v>
      </c>
      <c r="AR710" s="343">
        <f t="shared" si="1740"/>
        <v>1.8304709437180599E-16</v>
      </c>
      <c r="AS710" s="343">
        <f t="shared" si="1741"/>
        <v>-9.4274569012909962E-19</v>
      </c>
      <c r="AT710" s="343">
        <f t="shared" si="1742"/>
        <v>-1.8304709437180599E-16</v>
      </c>
      <c r="AU710" s="343">
        <f t="shared" si="1743"/>
        <v>9.4274569012842689E-19</v>
      </c>
      <c r="AV710" s="343">
        <f t="shared" si="1744"/>
        <v>1.8304709437180599E-16</v>
      </c>
      <c r="AW710" s="343">
        <f t="shared" si="1745"/>
        <v>-9.4274569012905474E-19</v>
      </c>
      <c r="AX710" s="343">
        <f t="shared" si="1746"/>
        <v>-1.8304709437180599E-16</v>
      </c>
      <c r="AY710" s="343">
        <f t="shared" si="1747"/>
        <v>9.427456901296826E-19</v>
      </c>
      <c r="AZ710" s="343">
        <f t="shared" si="1748"/>
        <v>1.8304709437180599E-16</v>
      </c>
      <c r="BA710" s="343">
        <f t="shared" si="1749"/>
        <v>-9.4274569013031064E-19</v>
      </c>
      <c r="BB710" s="343">
        <f t="shared" si="1750"/>
        <v>-1.8304709437180599E-16</v>
      </c>
      <c r="BC710" s="343">
        <f t="shared" si="1751"/>
        <v>9.4274569012833714E-19</v>
      </c>
      <c r="BD710" s="343">
        <f t="shared" si="1752"/>
        <v>1.8304709437180599E-16</v>
      </c>
      <c r="BE710" s="343">
        <f t="shared" si="1753"/>
        <v>-9.4274569012896499E-19</v>
      </c>
      <c r="BF710" s="343">
        <f t="shared" si="1754"/>
        <v>-1.8304709437180599E-16</v>
      </c>
      <c r="BG710" s="343">
        <f t="shared" si="1755"/>
        <v>9.4274569012959304E-19</v>
      </c>
      <c r="BH710" s="343">
        <f t="shared" si="1756"/>
        <v>1.8304709437180599E-16</v>
      </c>
      <c r="BI710" s="343">
        <f t="shared" si="1757"/>
        <v>-9.4274569013022089E-19</v>
      </c>
      <c r="BJ710" s="343">
        <f t="shared" si="1758"/>
        <v>-1.8304709437180599E-16</v>
      </c>
      <c r="BK710" s="343">
        <f t="shared" si="1759"/>
        <v>9.4274569012824739E-19</v>
      </c>
      <c r="BL710" s="343">
        <f t="shared" si="1760"/>
        <v>1.8304709437180599E-16</v>
      </c>
      <c r="BM710" s="343">
        <f t="shared" si="1761"/>
        <v>-9.4274569012887544E-19</v>
      </c>
      <c r="BN710" s="343">
        <f t="shared" si="1762"/>
        <v>-1.8304709437180599E-16</v>
      </c>
      <c r="BO710" s="343">
        <f t="shared" si="1763"/>
        <v>9.4274569012950329E-19</v>
      </c>
      <c r="BP710" s="343">
        <f t="shared" si="1764"/>
        <v>1.8304709437180599E-16</v>
      </c>
      <c r="BQ710" s="343">
        <f t="shared" si="1765"/>
        <v>-9.4274569013013115E-19</v>
      </c>
      <c r="BR710" s="343">
        <f t="shared" si="1766"/>
        <v>-1.8304709437180599E-16</v>
      </c>
    </row>
    <row r="711" spans="2:70">
      <c r="B711" s="340">
        <v>17</v>
      </c>
      <c r="C711" s="340">
        <f t="shared" si="1767"/>
        <v>5.3125000000000004E-3</v>
      </c>
      <c r="D711" s="341">
        <f t="shared" si="1703"/>
        <v>24.032221574394427</v>
      </c>
      <c r="E711" s="342" t="str">
        <f>W694</f>
        <v>0.0322215743944259</v>
      </c>
      <c r="F711" s="291">
        <v>17</v>
      </c>
      <c r="G711" s="343">
        <f t="shared" si="1768"/>
        <v>-3.4188311902387484E-17</v>
      </c>
      <c r="H711" s="343">
        <f t="shared" si="1704"/>
        <v>7.0934048583273606E-17</v>
      </c>
      <c r="I711" s="343">
        <f t="shared" si="1705"/>
        <v>2.0282806714126243E-17</v>
      </c>
      <c r="J711" s="343">
        <f t="shared" si="1706"/>
        <v>-7.4910174007225354E-17</v>
      </c>
      <c r="K711" s="343">
        <f t="shared" si="1707"/>
        <v>-5.5978446385702807E-18</v>
      </c>
      <c r="L711" s="343">
        <f t="shared" si="1708"/>
        <v>7.6007543454188981E-17</v>
      </c>
      <c r="M711" s="343">
        <f t="shared" si="1709"/>
        <v>-9.3022394671386228E-18</v>
      </c>
      <c r="N711" s="343">
        <f t="shared" si="1710"/>
        <v>-7.4183985631729577E-17</v>
      </c>
      <c r="O711" s="343">
        <f t="shared" si="1711"/>
        <v>2.3844843726881263E-17</v>
      </c>
      <c r="P711" s="343">
        <f t="shared" si="1712"/>
        <v>6.9509578844301292E-17</v>
      </c>
      <c r="Q711" s="343">
        <f t="shared" si="1713"/>
        <v>-3.7471104014542397E-17</v>
      </c>
      <c r="R711" s="343">
        <f t="shared" si="1714"/>
        <v>-6.2163957923307247E-17</v>
      </c>
      <c r="S711" s="343">
        <f t="shared" si="1715"/>
        <v>4.965737078896177E-17</v>
      </c>
      <c r="T711" s="343">
        <f t="shared" si="1716"/>
        <v>5.2429410961269892E-17</v>
      </c>
      <c r="U711" s="343">
        <f t="shared" si="1717"/>
        <v>-5.9935332652135741E-17</v>
      </c>
      <c r="V711" s="343">
        <f t="shared" si="1718"/>
        <v>-4.068003113874335E-17</v>
      </c>
      <c r="W711" s="343">
        <f t="shared" si="1719"/>
        <v>6.7910013293610058E-17</v>
      </c>
      <c r="X711" s="343">
        <f t="shared" si="1720"/>
        <v>2.7367340533179209E-17</v>
      </c>
      <c r="Y711" s="343">
        <f t="shared" si="1721"/>
        <v>-7.3274950208585006E-17</v>
      </c>
      <c r="Z711" s="343">
        <f t="shared" si="1722"/>
        <v>-1.300293837870639E-17</v>
      </c>
      <c r="AA711" s="343">
        <f t="shared" si="1723"/>
        <v>7.582397188010958E-17</v>
      </c>
      <c r="AB711" s="343">
        <f t="shared" si="1724"/>
        <v>-1.8611594055285305E-18</v>
      </c>
      <c r="AC711" s="343">
        <f t="shared" si="1725"/>
        <v>-7.5459120834854832E-17</v>
      </c>
      <c r="AD711" s="343">
        <f t="shared" si="1726"/>
        <v>1.6653733877559199E-17</v>
      </c>
      <c r="AE711" s="343">
        <f t="shared" si="1727"/>
        <v>7.2194418093879094E-17</v>
      </c>
      <c r="AF711" s="343">
        <f t="shared" si="1728"/>
        <v>-3.0806314696196322E-17</v>
      </c>
      <c r="AG711" s="343">
        <f t="shared" si="1729"/>
        <v>-6.6155324352651869E-17</v>
      </c>
      <c r="AH711" s="343">
        <f t="shared" si="1730"/>
        <v>4.3775026117439427E-17</v>
      </c>
      <c r="AI711" s="343">
        <f t="shared" si="1731"/>
        <v>5.7573918596885304E-17</v>
      </c>
      <c r="AJ711" s="343">
        <f t="shared" si="1732"/>
        <v>-5.5061487834306388E-17</v>
      </c>
      <c r="AK711" s="343">
        <f t="shared" si="1733"/>
        <v>-4.6779979437265916E-17</v>
      </c>
      <c r="AL711" s="343">
        <f t="shared" si="1734"/>
        <v>6.4231967452539467E-17</v>
      </c>
      <c r="AM711" s="343">
        <f t="shared" si="1735"/>
        <v>3.4188311902387534E-17</v>
      </c>
      <c r="AN711" s="343">
        <f t="shared" si="1736"/>
        <v>-7.0934048583273717E-17</v>
      </c>
      <c r="AO711" s="343">
        <f t="shared" si="1737"/>
        <v>-2.0282806714126135E-17</v>
      </c>
      <c r="AP711" s="343">
        <f t="shared" si="1738"/>
        <v>7.4910174007225341E-17</v>
      </c>
      <c r="AQ711" s="343">
        <f t="shared" si="1739"/>
        <v>5.5978446385698986E-18</v>
      </c>
      <c r="AR711" s="343">
        <f t="shared" si="1740"/>
        <v>-7.6007543454188981E-17</v>
      </c>
      <c r="AS711" s="343">
        <f t="shared" si="1741"/>
        <v>9.3022394671391405E-18</v>
      </c>
      <c r="AT711" s="343">
        <f t="shared" si="1742"/>
        <v>7.4183985631729626E-17</v>
      </c>
      <c r="AU711" s="343">
        <f t="shared" si="1743"/>
        <v>-2.3844843726881494E-17</v>
      </c>
      <c r="AV711" s="343">
        <f t="shared" si="1744"/>
        <v>-6.9509578844301021E-17</v>
      </c>
      <c r="AW711" s="343">
        <f t="shared" si="1745"/>
        <v>3.7471104014542255E-17</v>
      </c>
      <c r="AX711" s="343">
        <f t="shared" si="1746"/>
        <v>6.2163957923307185E-17</v>
      </c>
      <c r="AY711" s="343">
        <f t="shared" si="1747"/>
        <v>-4.9657370788962269E-17</v>
      </c>
      <c r="AZ711" s="343">
        <f t="shared" si="1748"/>
        <v>-5.2429410961270003E-17</v>
      </c>
      <c r="BA711" s="343">
        <f t="shared" si="1749"/>
        <v>5.9935332652135963E-17</v>
      </c>
      <c r="BB711" s="343">
        <f t="shared" si="1750"/>
        <v>4.0680031138742802E-17</v>
      </c>
      <c r="BC711" s="343">
        <f t="shared" si="1751"/>
        <v>-6.7910013293609984E-17</v>
      </c>
      <c r="BD711" s="343">
        <f t="shared" si="1752"/>
        <v>-2.7367340533178855E-17</v>
      </c>
      <c r="BE711" s="343">
        <f t="shared" si="1753"/>
        <v>7.3274950208584895E-17</v>
      </c>
      <c r="BF711" s="343">
        <f t="shared" si="1754"/>
        <v>1.300293837870628E-17</v>
      </c>
      <c r="BG711" s="343">
        <f t="shared" si="1755"/>
        <v>-7.5823971880109592E-17</v>
      </c>
      <c r="BH711" s="343">
        <f t="shared" si="1756"/>
        <v>1.8611594055280929E-18</v>
      </c>
      <c r="BI711" s="343">
        <f t="shared" si="1757"/>
        <v>7.5459120834854832E-17</v>
      </c>
      <c r="BJ711" s="343">
        <f t="shared" si="1758"/>
        <v>-1.665373387755931E-17</v>
      </c>
      <c r="BK711" s="343">
        <f t="shared" si="1759"/>
        <v>-7.2194418093879229E-17</v>
      </c>
      <c r="BL711" s="343">
        <f t="shared" si="1760"/>
        <v>3.0806314696196427E-17</v>
      </c>
      <c r="BM711" s="343">
        <f t="shared" si="1761"/>
        <v>6.6155324352651549E-17</v>
      </c>
      <c r="BN711" s="343">
        <f t="shared" si="1762"/>
        <v>-4.3775026117439063E-17</v>
      </c>
      <c r="BO711" s="343">
        <f t="shared" si="1763"/>
        <v>-5.757391859688523E-17</v>
      </c>
      <c r="BP711" s="343">
        <f t="shared" si="1764"/>
        <v>5.5061487834306844E-17</v>
      </c>
      <c r="BQ711" s="343">
        <f t="shared" si="1765"/>
        <v>4.6779979437266249E-17</v>
      </c>
      <c r="BR711" s="343">
        <f t="shared" si="1766"/>
        <v>-6.4231967452539528E-17</v>
      </c>
    </row>
    <row r="712" spans="2:70">
      <c r="B712" s="340">
        <v>18</v>
      </c>
      <c r="C712" s="340">
        <f t="shared" si="1767"/>
        <v>5.6250000000000007E-3</v>
      </c>
      <c r="D712" s="341">
        <f t="shared" si="1703"/>
        <v>24.027427390362796</v>
      </c>
      <c r="E712" s="342" t="str">
        <f>X694</f>
        <v>0.0274273903627957</v>
      </c>
      <c r="F712" s="291">
        <v>18</v>
      </c>
      <c r="G712" s="343">
        <f t="shared" si="1768"/>
        <v>-9.8221297774667789E-16</v>
      </c>
      <c r="H712" s="343">
        <f t="shared" si="1704"/>
        <v>9.4294090833689112E-17</v>
      </c>
      <c r="I712" s="343">
        <f t="shared" si="1705"/>
        <v>9.4542124865675295E-16</v>
      </c>
      <c r="J712" s="343">
        <f t="shared" si="1706"/>
        <v>-4.6317916251636109E-16</v>
      </c>
      <c r="K712" s="343">
        <f t="shared" si="1707"/>
        <v>-7.6469770472379791E-16</v>
      </c>
      <c r="L712" s="343">
        <f t="shared" si="1708"/>
        <v>7.6154940543548053E-16</v>
      </c>
      <c r="M712" s="343">
        <f t="shared" si="1709"/>
        <v>4.675558672485997E-16</v>
      </c>
      <c r="N712" s="343">
        <f t="shared" si="1710"/>
        <v>-9.4398065483959982E-16</v>
      </c>
      <c r="O712" s="343">
        <f t="shared" si="1711"/>
        <v>-9.9232887389294722E-17</v>
      </c>
      <c r="P712" s="343">
        <f t="shared" si="1712"/>
        <v>9.8269940675033491E-16</v>
      </c>
      <c r="Q712" s="343">
        <f t="shared" si="1713"/>
        <v>-2.841974000266694E-16</v>
      </c>
      <c r="R712" s="343">
        <f t="shared" si="1714"/>
        <v>-8.7181108217563722E-16</v>
      </c>
      <c r="S712" s="343">
        <f t="shared" si="1715"/>
        <v>6.2436120954441659E-16</v>
      </c>
      <c r="T712" s="343">
        <f t="shared" si="1716"/>
        <v>6.2819742332683697E-16</v>
      </c>
      <c r="U712" s="343">
        <f t="shared" si="1717"/>
        <v>-8.6947168475748552E-16</v>
      </c>
      <c r="V712" s="343">
        <f t="shared" si="1718"/>
        <v>-2.8894640140035102E-16</v>
      </c>
      <c r="W712" s="343">
        <f t="shared" si="1719"/>
        <v>9.8221297774667789E-16</v>
      </c>
      <c r="X712" s="343">
        <f t="shared" si="1720"/>
        <v>-9.4294090833686746E-17</v>
      </c>
      <c r="Y712" s="343">
        <f t="shared" si="1721"/>
        <v>-9.4542124865675335E-16</v>
      </c>
      <c r="Z712" s="343">
        <f t="shared" si="1722"/>
        <v>4.6317916251636089E-16</v>
      </c>
      <c r="AA712" s="343">
        <f t="shared" si="1723"/>
        <v>7.6469770472379751E-16</v>
      </c>
      <c r="AB712" s="343">
        <f t="shared" si="1724"/>
        <v>-7.6154940543548221E-16</v>
      </c>
      <c r="AC712" s="343">
        <f t="shared" si="1725"/>
        <v>-4.6755586724860374E-16</v>
      </c>
      <c r="AD712" s="343">
        <f t="shared" si="1726"/>
        <v>9.4398065483959903E-16</v>
      </c>
      <c r="AE712" s="343">
        <f t="shared" si="1727"/>
        <v>9.9232887389295782E-17</v>
      </c>
      <c r="AF712" s="343">
        <f t="shared" si="1728"/>
        <v>-9.8269940675033491E-16</v>
      </c>
      <c r="AG712" s="343">
        <f t="shared" si="1729"/>
        <v>2.8419740002666832E-16</v>
      </c>
      <c r="AH712" s="343">
        <f t="shared" si="1730"/>
        <v>8.7181108217563614E-16</v>
      </c>
      <c r="AI712" s="343">
        <f t="shared" si="1731"/>
        <v>-6.2436120954441304E-16</v>
      </c>
      <c r="AJ712" s="343">
        <f t="shared" si="1732"/>
        <v>-6.2819742332684042E-16</v>
      </c>
      <c r="AK712" s="343">
        <f t="shared" si="1733"/>
        <v>8.6947168475748483E-16</v>
      </c>
      <c r="AL712" s="343">
        <f t="shared" si="1734"/>
        <v>2.8894640140035206E-16</v>
      </c>
      <c r="AM712" s="343">
        <f t="shared" si="1735"/>
        <v>-9.8221297774667789E-16</v>
      </c>
      <c r="AN712" s="343">
        <f t="shared" si="1736"/>
        <v>9.4294090833689112E-17</v>
      </c>
      <c r="AO712" s="343">
        <f t="shared" si="1737"/>
        <v>9.4542124865675256E-16</v>
      </c>
      <c r="AP712" s="343">
        <f t="shared" si="1738"/>
        <v>-4.6317916251635685E-16</v>
      </c>
      <c r="AQ712" s="343">
        <f t="shared" si="1739"/>
        <v>-7.6469770472380037E-16</v>
      </c>
      <c r="AR712" s="343">
        <f t="shared" si="1740"/>
        <v>7.6154940543547925E-16</v>
      </c>
      <c r="AS712" s="343">
        <f t="shared" si="1741"/>
        <v>4.6755586724860157E-16</v>
      </c>
      <c r="AT712" s="343">
        <f t="shared" si="1742"/>
        <v>-9.4398065483959982E-16</v>
      </c>
      <c r="AU712" s="343">
        <f t="shared" si="1743"/>
        <v>-9.9232887389293366E-17</v>
      </c>
      <c r="AV712" s="343">
        <f t="shared" si="1744"/>
        <v>9.8269940675033472E-16</v>
      </c>
      <c r="AW712" s="343">
        <f t="shared" si="1745"/>
        <v>-2.8419740002667059E-16</v>
      </c>
      <c r="AX712" s="343">
        <f t="shared" si="1746"/>
        <v>-8.7181108217563495E-16</v>
      </c>
      <c r="AY712" s="343">
        <f t="shared" si="1747"/>
        <v>6.2436120954440939E-16</v>
      </c>
      <c r="AZ712" s="343">
        <f t="shared" si="1748"/>
        <v>6.2819742332684407E-16</v>
      </c>
      <c r="BA712" s="343">
        <f t="shared" si="1749"/>
        <v>-8.6947168475748266E-16</v>
      </c>
      <c r="BB712" s="343">
        <f t="shared" si="1750"/>
        <v>-2.8894640140035644E-16</v>
      </c>
      <c r="BC712" s="343">
        <f t="shared" si="1751"/>
        <v>9.8221297774667729E-16</v>
      </c>
      <c r="BD712" s="343">
        <f t="shared" si="1752"/>
        <v>-9.4294090833684527E-17</v>
      </c>
      <c r="BE712" s="343">
        <f t="shared" si="1753"/>
        <v>-9.4542124865675394E-16</v>
      </c>
      <c r="BF712" s="343">
        <f t="shared" si="1754"/>
        <v>4.6317916251635892E-16</v>
      </c>
      <c r="BG712" s="343">
        <f t="shared" si="1755"/>
        <v>7.6469770472379889E-16</v>
      </c>
      <c r="BH712" s="343">
        <f t="shared" si="1756"/>
        <v>-7.6154940543548073E-16</v>
      </c>
      <c r="BI712" s="343">
        <f t="shared" si="1757"/>
        <v>-4.675558672485995E-16</v>
      </c>
      <c r="BJ712" s="343">
        <f t="shared" si="1758"/>
        <v>9.4398065483960041E-16</v>
      </c>
      <c r="BK712" s="343">
        <f t="shared" si="1759"/>
        <v>9.9232887389290999E-17</v>
      </c>
      <c r="BL712" s="343">
        <f t="shared" si="1760"/>
        <v>-9.826994067503359E-16</v>
      </c>
      <c r="BM712" s="343">
        <f t="shared" si="1761"/>
        <v>2.8419740002665954E-16</v>
      </c>
      <c r="BN712" s="343">
        <f t="shared" si="1762"/>
        <v>8.7181108217564038E-16</v>
      </c>
      <c r="BO712" s="343">
        <f t="shared" si="1763"/>
        <v>-6.2436120954441126E-16</v>
      </c>
      <c r="BP712" s="343">
        <f t="shared" si="1764"/>
        <v>-6.281974233268421E-16</v>
      </c>
      <c r="BQ712" s="343">
        <f t="shared" si="1765"/>
        <v>8.6947168475748394E-16</v>
      </c>
      <c r="BR712" s="343">
        <f t="shared" si="1766"/>
        <v>2.8894640140035413E-16</v>
      </c>
    </row>
    <row r="713" spans="2:70">
      <c r="B713" s="340">
        <v>19</v>
      </c>
      <c r="C713" s="340">
        <f t="shared" si="1767"/>
        <v>5.9375000000000009E-3</v>
      </c>
      <c r="D713" s="341">
        <f t="shared" si="1703"/>
        <v>24.022369065568604</v>
      </c>
      <c r="E713" s="342" t="str">
        <f>Y694</f>
        <v>0.0223690655686036</v>
      </c>
      <c r="F713" s="291">
        <v>19</v>
      </c>
      <c r="G713" s="343">
        <f t="shared" si="1768"/>
        <v>-3.4776239187885242E-16</v>
      </c>
      <c r="H713" s="343">
        <f t="shared" si="1704"/>
        <v>6.3050566246325689E-16</v>
      </c>
      <c r="I713" s="343">
        <f t="shared" si="1705"/>
        <v>-1.8289873591662423E-17</v>
      </c>
      <c r="J713" s="343">
        <f t="shared" si="1706"/>
        <v>-6.1988712235809568E-16</v>
      </c>
      <c r="K713" s="343">
        <f t="shared" si="1707"/>
        <v>3.7817734008749715E-16</v>
      </c>
      <c r="L713" s="343">
        <f t="shared" si="1708"/>
        <v>4.003289481335958E-16</v>
      </c>
      <c r="M713" s="343">
        <f t="shared" si="1709"/>
        <v>-6.1059605909665479E-16</v>
      </c>
      <c r="N713" s="343">
        <f t="shared" si="1710"/>
        <v>-4.5835588238157686E-17</v>
      </c>
      <c r="O713" s="343">
        <f t="shared" si="1711"/>
        <v>6.3720679697361899E-16</v>
      </c>
      <c r="P713" s="343">
        <f t="shared" si="1712"/>
        <v>-3.2410715056951653E-16</v>
      </c>
      <c r="Q713" s="343">
        <f t="shared" si="1713"/>
        <v>-4.4904011777574906E-16</v>
      </c>
      <c r="R713" s="343">
        <f t="shared" si="1714"/>
        <v>5.8480608189519341E-16</v>
      </c>
      <c r="S713" s="343">
        <f t="shared" si="1715"/>
        <v>1.0951962829696248E-16</v>
      </c>
      <c r="T713" s="343">
        <f t="shared" si="1716"/>
        <v>-6.4838982180161868E-16</v>
      </c>
      <c r="U713" s="343">
        <f t="shared" si="1717"/>
        <v>2.6691563201655853E-16</v>
      </c>
      <c r="V713" s="343">
        <f t="shared" si="1718"/>
        <v>4.9342678561342327E-16</v>
      </c>
      <c r="W713" s="343">
        <f t="shared" si="1719"/>
        <v>-5.5338410243755789E-16</v>
      </c>
      <c r="X713" s="343">
        <f t="shared" si="1720"/>
        <v>-1.7214893446574882E-16</v>
      </c>
      <c r="Y713" s="343">
        <f t="shared" si="1721"/>
        <v>6.5332849819973716E-16</v>
      </c>
      <c r="Z713" s="343">
        <f t="shared" si="1722"/>
        <v>-2.0715357001635865E-16</v>
      </c>
      <c r="AA713" s="343">
        <f t="shared" si="1723"/>
        <v>-5.3306148377112151E-16</v>
      </c>
      <c r="AB713" s="343">
        <f t="shared" si="1724"/>
        <v>5.1663273156292542E-16</v>
      </c>
      <c r="AC713" s="343">
        <f t="shared" si="1725"/>
        <v>2.3312035228944974E-16</v>
      </c>
      <c r="AD713" s="343">
        <f t="shared" si="1726"/>
        <v>-6.5197526401450591E-16</v>
      </c>
      <c r="AE713" s="343">
        <f t="shared" si="1727"/>
        <v>1.4539650589523421E-16</v>
      </c>
      <c r="AF713" s="343">
        <f t="shared" si="1728"/>
        <v>5.6756250843905533E-16</v>
      </c>
      <c r="AG713" s="343">
        <f t="shared" si="1729"/>
        <v>-4.749059050631641E-16</v>
      </c>
      <c r="AH713" s="343">
        <f t="shared" si="1730"/>
        <v>-2.9184669368406001E-16</v>
      </c>
      <c r="AI713" s="343">
        <f t="shared" si="1731"/>
        <v>6.4434315163088192E-16</v>
      </c>
      <c r="AJ713" s="343">
        <f t="shared" si="1732"/>
        <v>-8.2239193940527933E-17</v>
      </c>
      <c r="AK713" s="343">
        <f t="shared" si="1733"/>
        <v>-5.9659759588949383E-16</v>
      </c>
      <c r="AL713" s="343">
        <f t="shared" si="1734"/>
        <v>4.2860547508766907E-16</v>
      </c>
      <c r="AM713" s="343">
        <f t="shared" si="1735"/>
        <v>3.4776239187885715E-16</v>
      </c>
      <c r="AN713" s="343">
        <f t="shared" si="1736"/>
        <v>-6.305056624632562E-16</v>
      </c>
      <c r="AO713" s="343">
        <f t="shared" si="1737"/>
        <v>1.8289873591662571E-17</v>
      </c>
      <c r="AP713" s="343">
        <f t="shared" si="1738"/>
        <v>6.1988712235809618E-16</v>
      </c>
      <c r="AQ713" s="343">
        <f t="shared" si="1739"/>
        <v>-3.7817734008749394E-16</v>
      </c>
      <c r="AR713" s="343">
        <f t="shared" si="1740"/>
        <v>-4.003289481335997E-16</v>
      </c>
      <c r="AS713" s="343">
        <f t="shared" si="1741"/>
        <v>6.1059605909665262E-16</v>
      </c>
      <c r="AT713" s="343">
        <f t="shared" si="1742"/>
        <v>4.5835588238156947E-17</v>
      </c>
      <c r="AU713" s="343">
        <f t="shared" si="1743"/>
        <v>-6.3720679697361929E-16</v>
      </c>
      <c r="AV713" s="343">
        <f t="shared" si="1744"/>
        <v>3.2410715056951318E-16</v>
      </c>
      <c r="AW713" s="343">
        <f t="shared" si="1745"/>
        <v>4.4904011777575183E-16</v>
      </c>
      <c r="AX713" s="343">
        <f t="shared" si="1746"/>
        <v>-5.8480608189519055E-16</v>
      </c>
      <c r="AY713" s="343">
        <f t="shared" si="1747"/>
        <v>-1.0951962829697086E-16</v>
      </c>
      <c r="AZ713" s="343">
        <f t="shared" si="1748"/>
        <v>6.4838982180161858E-16</v>
      </c>
      <c r="BA713" s="343">
        <f t="shared" si="1749"/>
        <v>-2.6691563201655715E-16</v>
      </c>
      <c r="BB713" s="343">
        <f t="shared" si="1750"/>
        <v>-4.9342678561342573E-16</v>
      </c>
      <c r="BC713" s="343">
        <f t="shared" si="1751"/>
        <v>5.5338410243755464E-16</v>
      </c>
      <c r="BD713" s="343">
        <f t="shared" si="1752"/>
        <v>1.7214893446575701E-16</v>
      </c>
      <c r="BE713" s="343">
        <f t="shared" si="1753"/>
        <v>-6.5332849819973716E-16</v>
      </c>
      <c r="BF713" s="343">
        <f t="shared" si="1754"/>
        <v>2.0715357001635498E-16</v>
      </c>
      <c r="BG713" s="343">
        <f t="shared" si="1755"/>
        <v>5.3306148377112378E-16</v>
      </c>
      <c r="BH713" s="343">
        <f t="shared" si="1756"/>
        <v>-5.1663273156292305E-16</v>
      </c>
      <c r="BI713" s="343">
        <f t="shared" si="1757"/>
        <v>-2.3312035228945772E-16</v>
      </c>
      <c r="BJ713" s="343">
        <f t="shared" si="1758"/>
        <v>6.5197526401450532E-16</v>
      </c>
      <c r="BK713" s="343">
        <f t="shared" si="1759"/>
        <v>-1.45396505895235E-16</v>
      </c>
      <c r="BL713" s="343">
        <f t="shared" si="1760"/>
        <v>-5.675625084390572E-16</v>
      </c>
      <c r="BM713" s="343">
        <f t="shared" si="1761"/>
        <v>4.7490590506316154E-16</v>
      </c>
      <c r="BN713" s="343">
        <f t="shared" si="1762"/>
        <v>2.9184669368406346E-16</v>
      </c>
      <c r="BO713" s="343">
        <f t="shared" si="1763"/>
        <v>-6.4434315163088054E-16</v>
      </c>
      <c r="BP713" s="343">
        <f t="shared" si="1764"/>
        <v>8.2239193940528721E-17</v>
      </c>
      <c r="BQ713" s="343">
        <f t="shared" si="1765"/>
        <v>5.9659759588949541E-16</v>
      </c>
      <c r="BR713" s="343">
        <f t="shared" si="1766"/>
        <v>-4.2860547508766616E-16</v>
      </c>
    </row>
    <row r="714" spans="2:70">
      <c r="B714" s="340">
        <v>20</v>
      </c>
      <c r="C714" s="340">
        <f t="shared" si="1767"/>
        <v>6.2500000000000012E-3</v>
      </c>
      <c r="D714" s="341">
        <f t="shared" si="1703"/>
        <v>24.01709531444483</v>
      </c>
      <c r="E714" s="342" t="str">
        <f>Z694</f>
        <v>0.0170953144448296</v>
      </c>
      <c r="F714" s="291">
        <v>20</v>
      </c>
      <c r="G714" s="343">
        <f t="shared" si="1768"/>
        <v>6.0839130007000675E-17</v>
      </c>
      <c r="H714" s="343">
        <f t="shared" si="1704"/>
        <v>8.6568871961312023E-16</v>
      </c>
      <c r="I714" s="343">
        <f t="shared" si="1705"/>
        <v>-7.2340859116957752E-16</v>
      </c>
      <c r="J714" s="343">
        <f t="shared" si="1706"/>
        <v>-3.1201575427078429E-16</v>
      </c>
      <c r="K714" s="343">
        <f t="shared" si="1707"/>
        <v>9.6221511076222992E-16</v>
      </c>
      <c r="L714" s="343">
        <f t="shared" si="1708"/>
        <v>-4.244318082493053E-16</v>
      </c>
      <c r="M714" s="343">
        <f t="shared" si="1709"/>
        <v>-6.3736906839069832E-16</v>
      </c>
      <c r="N714" s="343">
        <f t="shared" si="1710"/>
        <v>9.1225297379948982E-16</v>
      </c>
      <c r="O714" s="343">
        <f t="shared" si="1711"/>
        <v>-6.0839130007000477E-17</v>
      </c>
      <c r="P714" s="343">
        <f t="shared" si="1712"/>
        <v>-8.6568871961312004E-16</v>
      </c>
      <c r="Q714" s="343">
        <f t="shared" si="1713"/>
        <v>7.2340859116957821E-16</v>
      </c>
      <c r="R714" s="343">
        <f t="shared" si="1714"/>
        <v>3.1201575427078646E-16</v>
      </c>
      <c r="S714" s="343">
        <f t="shared" si="1715"/>
        <v>-9.6221511076223012E-16</v>
      </c>
      <c r="T714" s="343">
        <f t="shared" si="1716"/>
        <v>4.2443180824930475E-16</v>
      </c>
      <c r="U714" s="343">
        <f t="shared" si="1717"/>
        <v>6.3736906839069872E-16</v>
      </c>
      <c r="V714" s="343">
        <f t="shared" si="1718"/>
        <v>-9.1225297379948962E-16</v>
      </c>
      <c r="W714" s="343">
        <f t="shared" si="1719"/>
        <v>6.0839130006999886E-17</v>
      </c>
      <c r="X714" s="343">
        <f t="shared" si="1720"/>
        <v>8.6568871961312033E-16</v>
      </c>
      <c r="Y714" s="343">
        <f t="shared" si="1721"/>
        <v>-7.2340859116957781E-16</v>
      </c>
      <c r="Z714" s="343">
        <f t="shared" si="1722"/>
        <v>-3.1201575427078375E-16</v>
      </c>
      <c r="AA714" s="343">
        <f t="shared" si="1723"/>
        <v>9.6221511076222992E-16</v>
      </c>
      <c r="AB714" s="343">
        <f t="shared" si="1724"/>
        <v>-4.2443180824930727E-16</v>
      </c>
      <c r="AC714" s="343">
        <f t="shared" si="1725"/>
        <v>-6.3736906839069665E-16</v>
      </c>
      <c r="AD714" s="343">
        <f t="shared" si="1726"/>
        <v>9.1225297379948824E-16</v>
      </c>
      <c r="AE714" s="343">
        <f t="shared" si="1727"/>
        <v>-6.0839130006995843E-17</v>
      </c>
      <c r="AF714" s="343">
        <f t="shared" si="1728"/>
        <v>-8.6568871961312211E-16</v>
      </c>
      <c r="AG714" s="343">
        <f t="shared" si="1729"/>
        <v>7.2340859116957515E-16</v>
      </c>
      <c r="AH714" s="343">
        <f t="shared" si="1730"/>
        <v>3.1201575427078759E-16</v>
      </c>
      <c r="AI714" s="343">
        <f t="shared" si="1731"/>
        <v>-9.6221511076223032E-16</v>
      </c>
      <c r="AJ714" s="343">
        <f t="shared" si="1732"/>
        <v>4.2443180824930362E-16</v>
      </c>
      <c r="AK714" s="343">
        <f t="shared" si="1733"/>
        <v>6.3736906839069961E-16</v>
      </c>
      <c r="AL714" s="343">
        <f t="shared" si="1734"/>
        <v>-9.1225297379948923E-16</v>
      </c>
      <c r="AM714" s="343">
        <f t="shared" si="1735"/>
        <v>6.0839130006991849E-17</v>
      </c>
      <c r="AN714" s="343">
        <f t="shared" si="1736"/>
        <v>8.6568871961312082E-16</v>
      </c>
      <c r="AO714" s="343">
        <f t="shared" si="1737"/>
        <v>-7.2340859116957259E-16</v>
      </c>
      <c r="AP714" s="343">
        <f t="shared" si="1738"/>
        <v>-3.1201575427078488E-16</v>
      </c>
      <c r="AQ714" s="343">
        <f t="shared" si="1739"/>
        <v>9.6221511076223052E-16</v>
      </c>
      <c r="AR714" s="343">
        <f t="shared" si="1740"/>
        <v>-4.2443180824930623E-16</v>
      </c>
      <c r="AS714" s="343">
        <f t="shared" si="1741"/>
        <v>-6.3736906839070266E-16</v>
      </c>
      <c r="AT714" s="343">
        <f t="shared" si="1742"/>
        <v>9.1225297379949021E-16</v>
      </c>
      <c r="AU714" s="343">
        <f t="shared" si="1743"/>
        <v>-6.0839130006994709E-17</v>
      </c>
      <c r="AV714" s="343">
        <f t="shared" si="1744"/>
        <v>-8.6568871961311964E-16</v>
      </c>
      <c r="AW714" s="343">
        <f t="shared" si="1745"/>
        <v>7.2340859116957436E-16</v>
      </c>
      <c r="AX714" s="343">
        <f t="shared" si="1746"/>
        <v>3.1201575427078222E-16</v>
      </c>
      <c r="AY714" s="343">
        <f t="shared" si="1747"/>
        <v>-9.6221511076223032E-16</v>
      </c>
      <c r="AZ714" s="343">
        <f t="shared" si="1748"/>
        <v>4.2443180824930875E-16</v>
      </c>
      <c r="BA714" s="343">
        <f t="shared" si="1749"/>
        <v>6.3736906839070049E-16</v>
      </c>
      <c r="BB714" s="343">
        <f t="shared" si="1750"/>
        <v>-9.1225297379948666E-16</v>
      </c>
      <c r="BC714" s="343">
        <f t="shared" si="1751"/>
        <v>6.0839130006997519E-17</v>
      </c>
      <c r="BD714" s="343">
        <f t="shared" si="1752"/>
        <v>8.6568871961312447E-16</v>
      </c>
      <c r="BE714" s="343">
        <f t="shared" si="1753"/>
        <v>-7.2340859116957623E-16</v>
      </c>
      <c r="BF714" s="343">
        <f t="shared" si="1754"/>
        <v>-3.1201575427079248E-16</v>
      </c>
      <c r="BG714" s="343">
        <f t="shared" si="1755"/>
        <v>9.6221511076222992E-16</v>
      </c>
      <c r="BH714" s="343">
        <f t="shared" si="1756"/>
        <v>-4.2443180824929898E-16</v>
      </c>
      <c r="BI714" s="343">
        <f t="shared" si="1757"/>
        <v>-6.3736906839069842E-16</v>
      </c>
      <c r="BJ714" s="343">
        <f t="shared" si="1758"/>
        <v>9.1225297379948765E-16</v>
      </c>
      <c r="BK714" s="343">
        <f t="shared" si="1759"/>
        <v>-6.0839130007000379E-17</v>
      </c>
      <c r="BL714" s="343">
        <f t="shared" si="1760"/>
        <v>-8.6568871961312309E-16</v>
      </c>
      <c r="BM714" s="343">
        <f t="shared" si="1761"/>
        <v>7.2340859116957811E-16</v>
      </c>
      <c r="BN714" s="343">
        <f t="shared" si="1762"/>
        <v>3.1201575427078981E-16</v>
      </c>
      <c r="BO714" s="343">
        <f t="shared" si="1763"/>
        <v>-9.6221511076222992E-16</v>
      </c>
      <c r="BP714" s="343">
        <f t="shared" si="1764"/>
        <v>4.244318082493016E-16</v>
      </c>
      <c r="BQ714" s="343">
        <f t="shared" si="1765"/>
        <v>6.3736906839069625E-16</v>
      </c>
      <c r="BR714" s="343">
        <f t="shared" si="1766"/>
        <v>-9.1225297379948844E-16</v>
      </c>
    </row>
    <row r="715" spans="2:70">
      <c r="B715" s="340">
        <v>21</v>
      </c>
      <c r="C715" s="340">
        <f t="shared" si="1767"/>
        <v>6.5625000000000015E-3</v>
      </c>
      <c r="D715" s="341">
        <f t="shared" si="1703"/>
        <v>24.011656926097697</v>
      </c>
      <c r="E715" s="342" t="str">
        <f>AA694</f>
        <v>0.0116569260976982</v>
      </c>
      <c r="F715" s="291">
        <v>21</v>
      </c>
      <c r="G715" s="343">
        <f t="shared" si="1768"/>
        <v>-2.838859977985036E-15</v>
      </c>
      <c r="H715" s="343">
        <f t="shared" si="1704"/>
        <v>1.332606927894587E-16</v>
      </c>
      <c r="I715" s="343">
        <f t="shared" si="1705"/>
        <v>2.7132226665287902E-15</v>
      </c>
      <c r="J715" s="343">
        <f t="shared" si="1706"/>
        <v>-2.6912693153574666E-15</v>
      </c>
      <c r="K715" s="343">
        <f t="shared" si="1707"/>
        <v>-1.7591152016989703E-16</v>
      </c>
      <c r="L715" s="343">
        <f t="shared" si="1708"/>
        <v>2.8571175485138466E-15</v>
      </c>
      <c r="M715" s="343">
        <f t="shared" si="1709"/>
        <v>-2.5177602580255459E-15</v>
      </c>
      <c r="N715" s="343">
        <f t="shared" si="1710"/>
        <v>-4.8338960902699847E-16</v>
      </c>
      <c r="O715" s="343">
        <f t="shared" si="1711"/>
        <v>2.9734968266473897E-15</v>
      </c>
      <c r="P715" s="343">
        <f t="shared" si="1712"/>
        <v>-2.3200037930610792E-15</v>
      </c>
      <c r="Q715" s="343">
        <f t="shared" si="1713"/>
        <v>-7.8621239170152995E-16</v>
      </c>
      <c r="R715" s="343">
        <f t="shared" si="1714"/>
        <v>3.0612397048616074E-15</v>
      </c>
      <c r="S715" s="343">
        <f t="shared" si="1715"/>
        <v>-2.0999044233263543E-15</v>
      </c>
      <c r="T715" s="343">
        <f t="shared" si="1716"/>
        <v>-1.0814635192565641E-15</v>
      </c>
      <c r="U715" s="343">
        <f t="shared" si="1717"/>
        <v>3.1195011712741619E-15</v>
      </c>
      <c r="V715" s="343">
        <f t="shared" si="1718"/>
        <v>-1.859581826070471E-15</v>
      </c>
      <c r="W715" s="343">
        <f t="shared" si="1719"/>
        <v>-1.3662995619330514E-15</v>
      </c>
      <c r="X715" s="343">
        <f t="shared" si="1720"/>
        <v>3.1477201361145419E-15</v>
      </c>
      <c r="Y715" s="343">
        <f t="shared" si="1721"/>
        <v>-1.6013504392786894E-15</v>
      </c>
      <c r="Z715" s="343">
        <f t="shared" si="1722"/>
        <v>-1.6379773929328286E-15</v>
      </c>
      <c r="AA715" s="343">
        <f t="shared" si="1723"/>
        <v>3.1456248353252804E-15</v>
      </c>
      <c r="AB715" s="343">
        <f t="shared" si="1724"/>
        <v>-1.3276971723694774E-15</v>
      </c>
      <c r="AC715" s="343">
        <f t="shared" si="1725"/>
        <v>-1.893880606229137E-15</v>
      </c>
      <c r="AD715" s="343">
        <f t="shared" si="1726"/>
        <v>3.113235447798384E-15</v>
      </c>
      <c r="AE715" s="343">
        <f t="shared" si="1727"/>
        <v>-1.0412574558972466E-15</v>
      </c>
      <c r="AF715" s="343">
        <f t="shared" si="1728"/>
        <v>-2.1315447139869897E-15</v>
      </c>
      <c r="AG715" s="343">
        <f t="shared" si="1729"/>
        <v>3.0508639010415758E-15</v>
      </c>
      <c r="AH715" s="343">
        <f t="shared" si="1730"/>
        <v>-7.4478986091547766E-16</v>
      </c>
      <c r="AI715" s="343">
        <f t="shared" si="1731"/>
        <v>-2.3486808809282814E-15</v>
      </c>
      <c r="AJ715" s="343">
        <f t="shared" si="1732"/>
        <v>2.9591108671458878E-15</v>
      </c>
      <c r="AK715" s="343">
        <f t="shared" si="1733"/>
        <v>-4.411495324295397E-16</v>
      </c>
      <c r="AL715" s="343">
        <f t="shared" si="1734"/>
        <v>-2.5431979670666779E-15</v>
      </c>
      <c r="AM715" s="343">
        <f t="shared" si="1735"/>
        <v>2.8388599779850415E-15</v>
      </c>
      <c r="AN715" s="343">
        <f t="shared" si="1736"/>
        <v>-1.3326069278948453E-16</v>
      </c>
      <c r="AO715" s="343">
        <f t="shared" si="1737"/>
        <v>-2.7132226665287941E-15</v>
      </c>
      <c r="AP715" s="343">
        <f t="shared" si="1738"/>
        <v>2.6912693153574678E-15</v>
      </c>
      <c r="AQ715" s="343">
        <f t="shared" si="1739"/>
        <v>1.7591152016988283E-16</v>
      </c>
      <c r="AR715" s="343">
        <f t="shared" si="1740"/>
        <v>-2.8571175485138553E-15</v>
      </c>
      <c r="AS715" s="343">
        <f t="shared" si="1741"/>
        <v>2.5177602580255412E-15</v>
      </c>
      <c r="AT715" s="343">
        <f t="shared" si="1742"/>
        <v>4.8338960902699532E-16</v>
      </c>
      <c r="AU715" s="343">
        <f t="shared" si="1743"/>
        <v>-2.9734968266473846E-15</v>
      </c>
      <c r="AV715" s="343">
        <f t="shared" si="1744"/>
        <v>2.3200037930610962E-15</v>
      </c>
      <c r="AW715" s="343">
        <f t="shared" si="1745"/>
        <v>7.8621239170153745E-16</v>
      </c>
      <c r="AX715" s="343">
        <f t="shared" si="1746"/>
        <v>-3.0612397048616067E-15</v>
      </c>
      <c r="AY715" s="343">
        <f t="shared" si="1747"/>
        <v>2.099904423326365E-15</v>
      </c>
      <c r="AZ715" s="343">
        <f t="shared" si="1748"/>
        <v>1.0814635192565822E-15</v>
      </c>
      <c r="BA715" s="343">
        <f t="shared" si="1749"/>
        <v>-3.1195011712741627E-15</v>
      </c>
      <c r="BB715" s="343">
        <f t="shared" si="1750"/>
        <v>1.8595818260704734E-15</v>
      </c>
      <c r="BC715" s="343">
        <f t="shared" si="1751"/>
        <v>1.3662995619330488E-15</v>
      </c>
      <c r="BD715" s="343">
        <f t="shared" si="1752"/>
        <v>-3.1477201361145407E-15</v>
      </c>
      <c r="BE715" s="343">
        <f t="shared" si="1753"/>
        <v>1.6013504392786918E-15</v>
      </c>
      <c r="BF715" s="343">
        <f t="shared" si="1754"/>
        <v>1.6379773929328262E-15</v>
      </c>
      <c r="BG715" s="343">
        <f t="shared" si="1755"/>
        <v>-3.1456248353252804E-15</v>
      </c>
      <c r="BH715" s="343">
        <f t="shared" si="1756"/>
        <v>1.3276971723694603E-15</v>
      </c>
      <c r="BI715" s="343">
        <f t="shared" si="1757"/>
        <v>1.8938806062291342E-15</v>
      </c>
      <c r="BJ715" s="343">
        <f t="shared" si="1758"/>
        <v>-3.113235447798384E-15</v>
      </c>
      <c r="BK715" s="343">
        <f t="shared" si="1759"/>
        <v>1.0412574558972494E-15</v>
      </c>
      <c r="BL715" s="343">
        <f t="shared" si="1760"/>
        <v>2.1315447139869711E-15</v>
      </c>
      <c r="BM715" s="343">
        <f t="shared" si="1761"/>
        <v>-3.0508639010415766E-15</v>
      </c>
      <c r="BN715" s="343">
        <f t="shared" si="1762"/>
        <v>7.4478986091548062E-16</v>
      </c>
      <c r="BO715" s="343">
        <f t="shared" si="1763"/>
        <v>2.3486808809282794E-15</v>
      </c>
      <c r="BP715" s="343">
        <f t="shared" si="1764"/>
        <v>-2.9591108671458807E-15</v>
      </c>
      <c r="BQ715" s="343">
        <f t="shared" si="1765"/>
        <v>4.4114953242958683E-16</v>
      </c>
      <c r="BR715" s="343">
        <f t="shared" si="1766"/>
        <v>2.5431979670666763E-15</v>
      </c>
    </row>
    <row r="716" spans="2:70">
      <c r="B716" s="340">
        <v>22</v>
      </c>
      <c r="C716" s="340">
        <f t="shared" si="1767"/>
        <v>6.8750000000000018E-3</v>
      </c>
      <c r="D716" s="341">
        <f t="shared" si="1703"/>
        <v>24.006106275179931</v>
      </c>
      <c r="E716" s="342" t="str">
        <f>AB694</f>
        <v>0.00610627517993182</v>
      </c>
      <c r="F716" s="291">
        <v>22</v>
      </c>
      <c r="G716" s="343">
        <f t="shared" si="1768"/>
        <v>2.2135506993313102E-17</v>
      </c>
      <c r="H716" s="343">
        <f t="shared" si="1704"/>
        <v>-7.1090924259881571E-17</v>
      </c>
      <c r="I716" s="343">
        <f t="shared" si="1705"/>
        <v>5.6856495719969464E-17</v>
      </c>
      <c r="J716" s="343">
        <f t="shared" si="1706"/>
        <v>7.9153711082386963E-18</v>
      </c>
      <c r="K716" s="343">
        <f t="shared" si="1707"/>
        <v>-6.565158486205107E-17</v>
      </c>
      <c r="L716" s="343">
        <f t="shared" si="1708"/>
        <v>6.5032761491593055E-17</v>
      </c>
      <c r="M716" s="343">
        <f t="shared" si="1709"/>
        <v>-6.6089480495340554E-18</v>
      </c>
      <c r="N716" s="343">
        <f t="shared" si="1710"/>
        <v>-5.7689291875804908E-17</v>
      </c>
      <c r="O716" s="343">
        <f t="shared" si="1711"/>
        <v>7.0709854709887585E-17</v>
      </c>
      <c r="P716" s="343">
        <f t="shared" si="1712"/>
        <v>-2.0879289040103978E-17</v>
      </c>
      <c r="Q716" s="343">
        <f t="shared" si="1713"/>
        <v>-4.7510031755299203E-17</v>
      </c>
      <c r="R716" s="343">
        <f t="shared" si="1714"/>
        <v>7.3669607866224515E-17</v>
      </c>
      <c r="S716" s="343">
        <f t="shared" si="1715"/>
        <v>-3.4347250662102903E-17</v>
      </c>
      <c r="T716" s="343">
        <f t="shared" si="1716"/>
        <v>-3.5504987758370139E-17</v>
      </c>
      <c r="U716" s="343">
        <f t="shared" si="1717"/>
        <v>7.3798279306654534E-17</v>
      </c>
      <c r="V716" s="343">
        <f t="shared" si="1718"/>
        <v>-4.6495266703317316E-17</v>
      </c>
      <c r="W716" s="343">
        <f t="shared" si="1719"/>
        <v>-2.2135506993313447E-17</v>
      </c>
      <c r="X716" s="343">
        <f t="shared" si="1720"/>
        <v>7.109092425988167E-17</v>
      </c>
      <c r="Y716" s="343">
        <f t="shared" si="1721"/>
        <v>-5.685649571996923E-17</v>
      </c>
      <c r="Z716" s="343">
        <f t="shared" si="1722"/>
        <v>-7.9153711082390599E-18</v>
      </c>
      <c r="AA716" s="343">
        <f t="shared" si="1723"/>
        <v>6.565158486205123E-17</v>
      </c>
      <c r="AB716" s="343">
        <f t="shared" si="1724"/>
        <v>-6.5032761491592894E-17</v>
      </c>
      <c r="AC716" s="343">
        <f t="shared" si="1725"/>
        <v>6.6089480495336917E-18</v>
      </c>
      <c r="AD716" s="343">
        <f t="shared" si="1726"/>
        <v>5.7689291875805142E-17</v>
      </c>
      <c r="AE716" s="343">
        <f t="shared" si="1727"/>
        <v>-7.0709854709887474E-17</v>
      </c>
      <c r="AF716" s="343">
        <f t="shared" si="1728"/>
        <v>2.087928904010363E-17</v>
      </c>
      <c r="AG716" s="343">
        <f t="shared" si="1729"/>
        <v>4.7510031755299486E-17</v>
      </c>
      <c r="AH716" s="343">
        <f t="shared" si="1730"/>
        <v>-7.3669607866224478E-17</v>
      </c>
      <c r="AI716" s="343">
        <f t="shared" si="1731"/>
        <v>3.4347250662102589E-17</v>
      </c>
      <c r="AJ716" s="343">
        <f t="shared" si="1732"/>
        <v>3.5504987758370453E-17</v>
      </c>
      <c r="AK716" s="343">
        <f t="shared" si="1733"/>
        <v>-7.3798279306654571E-17</v>
      </c>
      <c r="AL716" s="343">
        <f t="shared" si="1734"/>
        <v>4.6495266703317033E-17</v>
      </c>
      <c r="AM716" s="343">
        <f t="shared" si="1735"/>
        <v>2.2135506993313789E-17</v>
      </c>
      <c r="AN716" s="343">
        <f t="shared" si="1736"/>
        <v>-7.1090924259881781E-17</v>
      </c>
      <c r="AO716" s="343">
        <f t="shared" si="1737"/>
        <v>5.6856495719968996E-17</v>
      </c>
      <c r="AP716" s="343">
        <f t="shared" si="1738"/>
        <v>7.9153711082394236E-18</v>
      </c>
      <c r="AQ716" s="343">
        <f t="shared" si="1739"/>
        <v>-6.5651584862051403E-17</v>
      </c>
      <c r="AR716" s="343">
        <f t="shared" si="1740"/>
        <v>6.5032761491592709E-17</v>
      </c>
      <c r="AS716" s="343">
        <f t="shared" si="1741"/>
        <v>-6.6089480495333281E-18</v>
      </c>
      <c r="AT716" s="343">
        <f t="shared" si="1742"/>
        <v>-5.7689291875805364E-17</v>
      </c>
      <c r="AU716" s="343">
        <f t="shared" si="1743"/>
        <v>7.0709854709887363E-17</v>
      </c>
      <c r="AV716" s="343">
        <f t="shared" si="1744"/>
        <v>-2.0879289040103276E-17</v>
      </c>
      <c r="AW716" s="343">
        <f t="shared" si="1745"/>
        <v>-4.7510031755299763E-17</v>
      </c>
      <c r="AX716" s="343">
        <f t="shared" si="1746"/>
        <v>7.3669607866224429E-17</v>
      </c>
      <c r="AY716" s="343">
        <f t="shared" si="1747"/>
        <v>-3.4347250662102263E-17</v>
      </c>
      <c r="AZ716" s="343">
        <f t="shared" si="1748"/>
        <v>-3.550498775837078E-17</v>
      </c>
      <c r="BA716" s="343">
        <f t="shared" si="1749"/>
        <v>7.3798279306654595E-17</v>
      </c>
      <c r="BB716" s="343">
        <f t="shared" si="1750"/>
        <v>-4.6495266703316749E-17</v>
      </c>
      <c r="BC716" s="343">
        <f t="shared" si="1751"/>
        <v>-2.2135506993314134E-17</v>
      </c>
      <c r="BD716" s="343">
        <f t="shared" si="1752"/>
        <v>7.1090924259881879E-17</v>
      </c>
      <c r="BE716" s="343">
        <f t="shared" si="1753"/>
        <v>-5.6856495719968774E-17</v>
      </c>
      <c r="BF716" s="343">
        <f t="shared" si="1754"/>
        <v>-7.9153711082397872E-18</v>
      </c>
      <c r="BG716" s="343">
        <f t="shared" si="1755"/>
        <v>6.5651584862051575E-17</v>
      </c>
      <c r="BH716" s="343">
        <f t="shared" si="1756"/>
        <v>-6.5032761491592537E-17</v>
      </c>
      <c r="BI716" s="343">
        <f t="shared" si="1757"/>
        <v>6.6089480495329645E-18</v>
      </c>
      <c r="BJ716" s="343">
        <f t="shared" si="1758"/>
        <v>5.7689291875805598E-17</v>
      </c>
      <c r="BK716" s="343">
        <f t="shared" si="1759"/>
        <v>-7.0709854709887252E-17</v>
      </c>
      <c r="BL716" s="343">
        <f t="shared" si="1760"/>
        <v>2.0879289040102931E-17</v>
      </c>
      <c r="BM716" s="343">
        <f t="shared" si="1761"/>
        <v>4.7510031755300047E-17</v>
      </c>
      <c r="BN716" s="343">
        <f t="shared" si="1762"/>
        <v>-7.3669607866224404E-17</v>
      </c>
      <c r="BO716" s="343">
        <f t="shared" si="1763"/>
        <v>3.4347250662101936E-17</v>
      </c>
      <c r="BP716" s="343">
        <f t="shared" si="1764"/>
        <v>3.55049877583711E-17</v>
      </c>
      <c r="BQ716" s="343">
        <f t="shared" si="1765"/>
        <v>-7.379827930665462E-17</v>
      </c>
      <c r="BR716" s="343">
        <f t="shared" si="1766"/>
        <v>4.6495266703316472E-17</v>
      </c>
    </row>
    <row r="717" spans="2:70">
      <c r="B717" s="340">
        <v>23</v>
      </c>
      <c r="C717" s="340">
        <f t="shared" si="1767"/>
        <v>7.187500000000002E-3</v>
      </c>
      <c r="D717" s="341">
        <f t="shared" si="1703"/>
        <v>24.000496817494128</v>
      </c>
      <c r="E717" s="342" t="str">
        <f>AC694</f>
        <v>0.000496817494127662</v>
      </c>
      <c r="F717" s="291">
        <v>23</v>
      </c>
      <c r="G717" s="343">
        <f t="shared" si="1768"/>
        <v>3.5746213457549031E-15</v>
      </c>
      <c r="H717" s="343">
        <f t="shared" si="1704"/>
        <v>-4.2623808175616588E-15</v>
      </c>
      <c r="I717" s="343">
        <f t="shared" si="1705"/>
        <v>1.833430184663228E-15</v>
      </c>
      <c r="J717" s="343">
        <f t="shared" si="1706"/>
        <v>1.9361492252951336E-15</v>
      </c>
      <c r="K717" s="343">
        <f t="shared" si="1707"/>
        <v>-4.2899903159949816E-15</v>
      </c>
      <c r="L717" s="343">
        <f t="shared" si="1708"/>
        <v>3.5069328658934503E-15</v>
      </c>
      <c r="M717" s="343">
        <f t="shared" si="1709"/>
        <v>-1.5955900027615925E-16</v>
      </c>
      <c r="N717" s="343">
        <f t="shared" si="1710"/>
        <v>-3.3044865494873296E-15</v>
      </c>
      <c r="O717" s="343">
        <f t="shared" si="1711"/>
        <v>4.3522471494838753E-15</v>
      </c>
      <c r="P717" s="343">
        <f t="shared" si="1712"/>
        <v>-2.217586175818547E-15</v>
      </c>
      <c r="Q717" s="343">
        <f t="shared" si="1713"/>
        <v>-1.5386035954970227E-15</v>
      </c>
      <c r="R717" s="343">
        <f t="shared" si="1714"/>
        <v>4.1697457517652391E-15</v>
      </c>
      <c r="S717" s="343">
        <f t="shared" si="1715"/>
        <v>-3.7519138076825057E-15</v>
      </c>
      <c r="T717" s="343">
        <f t="shared" si="1716"/>
        <v>5.9063209294402309E-16</v>
      </c>
      <c r="U717" s="343">
        <f t="shared" si="1717"/>
        <v>3.0025277413321051E-15</v>
      </c>
      <c r="V717" s="343">
        <f t="shared" si="1718"/>
        <v>-4.4001989621762592E-15</v>
      </c>
      <c r="W717" s="343">
        <f t="shared" si="1719"/>
        <v>2.5803855998448379E-15</v>
      </c>
      <c r="X717" s="343">
        <f t="shared" si="1720"/>
        <v>1.1262403719879877E-15</v>
      </c>
      <c r="Y717" s="343">
        <f t="shared" si="1721"/>
        <v>-4.0093442565311078E-15</v>
      </c>
      <c r="Z717" s="343">
        <f t="shared" si="1722"/>
        <v>3.9607617684988551E-15</v>
      </c>
      <c r="AA717" s="343">
        <f t="shared" si="1723"/>
        <v>-1.0160170756844915E-15</v>
      </c>
      <c r="AB717" s="343">
        <f t="shared" si="1724"/>
        <v>-2.6716529496792202E-15</v>
      </c>
      <c r="AC717" s="343">
        <f t="shared" si="1725"/>
        <v>4.405774453469455E-15</v>
      </c>
      <c r="AD717" s="343">
        <f t="shared" si="1726"/>
        <v>-2.9183344999623558E-15</v>
      </c>
      <c r="AE717" s="343">
        <f t="shared" si="1727"/>
        <v>-7.0303083803109504E-16</v>
      </c>
      <c r="AF717" s="343">
        <f t="shared" si="1728"/>
        <v>3.8103305843760682E-15</v>
      </c>
      <c r="AG717" s="343">
        <f t="shared" si="1729"/>
        <v>-4.1314654283119435E-15</v>
      </c>
      <c r="AH717" s="343">
        <f t="shared" si="1730"/>
        <v>1.4316172585746878E-15</v>
      </c>
      <c r="AI717" s="343">
        <f t="shared" si="1731"/>
        <v>2.3150486796468623E-15</v>
      </c>
      <c r="AJ717" s="343">
        <f t="shared" si="1732"/>
        <v>-4.3689199283344409E-15</v>
      </c>
      <c r="AK717" s="343">
        <f t="shared" si="1733"/>
        <v>3.2281782435213215E-15</v>
      </c>
      <c r="AL717" s="343">
        <f t="shared" si="1734"/>
        <v>2.7305073278821406E-16</v>
      </c>
      <c r="AM717" s="343">
        <f t="shared" si="1735"/>
        <v>-3.5746213457549299E-15</v>
      </c>
      <c r="AN717" s="343">
        <f t="shared" si="1736"/>
        <v>4.2623808175616588E-15</v>
      </c>
      <c r="AO717" s="343">
        <f t="shared" si="1737"/>
        <v>-1.8334301846632095E-15</v>
      </c>
      <c r="AP717" s="343">
        <f t="shared" si="1738"/>
        <v>-1.936149225295166E-15</v>
      </c>
      <c r="AQ717" s="343">
        <f t="shared" si="1739"/>
        <v>4.2899903159949935E-15</v>
      </c>
      <c r="AR717" s="343">
        <f t="shared" si="1740"/>
        <v>-3.5069328658934428E-15</v>
      </c>
      <c r="AS717" s="343">
        <f t="shared" si="1741"/>
        <v>1.595590002761312E-16</v>
      </c>
      <c r="AT717" s="343">
        <f t="shared" si="1742"/>
        <v>3.3044865494873584E-15</v>
      </c>
      <c r="AU717" s="343">
        <f t="shared" si="1743"/>
        <v>-4.3522471494838753E-15</v>
      </c>
      <c r="AV717" s="343">
        <f t="shared" si="1744"/>
        <v>2.217586175818536E-15</v>
      </c>
      <c r="AW717" s="343">
        <f t="shared" si="1745"/>
        <v>1.538603595497049E-15</v>
      </c>
      <c r="AX717" s="343">
        <f t="shared" si="1746"/>
        <v>-4.1697457517652588E-15</v>
      </c>
      <c r="AY717" s="343">
        <f t="shared" si="1747"/>
        <v>3.7519138076824994E-15</v>
      </c>
      <c r="AZ717" s="343">
        <f t="shared" si="1748"/>
        <v>-5.9063209294399519E-16</v>
      </c>
      <c r="BA717" s="343">
        <f t="shared" si="1749"/>
        <v>-3.0025277413321257E-15</v>
      </c>
      <c r="BB717" s="343">
        <f t="shared" si="1750"/>
        <v>4.4001989621762592E-15</v>
      </c>
      <c r="BC717" s="343">
        <f t="shared" si="1751"/>
        <v>-2.5803855998448154E-15</v>
      </c>
      <c r="BD717" s="343">
        <f t="shared" si="1752"/>
        <v>-1.1262403719880147E-15</v>
      </c>
      <c r="BE717" s="343">
        <f t="shared" si="1753"/>
        <v>4.0093442565311323E-15</v>
      </c>
      <c r="BF717" s="343">
        <f t="shared" si="1754"/>
        <v>-3.9607617684988566E-15</v>
      </c>
      <c r="BG717" s="343">
        <f t="shared" si="1755"/>
        <v>1.0160170756844641E-15</v>
      </c>
      <c r="BH717" s="343">
        <f t="shared" si="1756"/>
        <v>2.6716529496792426E-15</v>
      </c>
      <c r="BI717" s="343">
        <f t="shared" si="1757"/>
        <v>-4.4057744534694574E-15</v>
      </c>
      <c r="BJ717" s="343">
        <f t="shared" si="1758"/>
        <v>2.9183344999623349E-15</v>
      </c>
      <c r="BK717" s="343">
        <f t="shared" si="1759"/>
        <v>7.0303083803106082E-16</v>
      </c>
      <c r="BL717" s="343">
        <f t="shared" si="1760"/>
        <v>-3.8103305843760974E-15</v>
      </c>
      <c r="BM717" s="343">
        <f t="shared" si="1761"/>
        <v>4.131465428311945E-15</v>
      </c>
      <c r="BN717" s="343">
        <f t="shared" si="1762"/>
        <v>-1.4316172585746018E-15</v>
      </c>
      <c r="BO717" s="343">
        <f t="shared" si="1763"/>
        <v>-2.315048679646886E-15</v>
      </c>
      <c r="BP717" s="343">
        <f t="shared" si="1764"/>
        <v>4.3689199283344362E-15</v>
      </c>
      <c r="BQ717" s="343">
        <f t="shared" si="1765"/>
        <v>-3.22817824352126E-15</v>
      </c>
      <c r="BR717" s="343">
        <f t="shared" si="1766"/>
        <v>-2.7305073278824207E-16</v>
      </c>
    </row>
    <row r="718" spans="2:70">
      <c r="B718" s="340">
        <v>24</v>
      </c>
      <c r="C718" s="340">
        <f t="shared" si="1767"/>
        <v>7.5000000000000023E-3</v>
      </c>
      <c r="D718" s="341">
        <f t="shared" si="1703"/>
        <v>23.994882575184292</v>
      </c>
      <c r="E718" s="342" t="str">
        <f>AD694</f>
        <v>-0.00511742481570786</v>
      </c>
      <c r="F718" s="291">
        <v>24</v>
      </c>
      <c r="G718" s="343">
        <f t="shared" si="1768"/>
        <v>-2.28843366718254E-15</v>
      </c>
      <c r="H718" s="343">
        <f t="shared" si="1704"/>
        <v>1.1002567974029256E-15</v>
      </c>
      <c r="I718" s="343">
        <f t="shared" si="1705"/>
        <v>7.3243558220213611E-16</v>
      </c>
      <c r="J718" s="343">
        <f t="shared" si="1706"/>
        <v>-2.1360771313178205E-15</v>
      </c>
      <c r="K718" s="343">
        <f t="shared" si="1707"/>
        <v>2.2884336671825392E-15</v>
      </c>
      <c r="L718" s="343">
        <f t="shared" si="1708"/>
        <v>-1.1002567974029248E-15</v>
      </c>
      <c r="M718" s="343">
        <f t="shared" si="1709"/>
        <v>-7.3243558220213493E-16</v>
      </c>
      <c r="N718" s="343">
        <f t="shared" si="1710"/>
        <v>2.1360771313178209E-15</v>
      </c>
      <c r="O718" s="343">
        <f t="shared" si="1711"/>
        <v>-2.2884336671825392E-15</v>
      </c>
      <c r="P718" s="343">
        <f t="shared" si="1712"/>
        <v>1.1002567974029203E-15</v>
      </c>
      <c r="Q718" s="343">
        <f t="shared" si="1713"/>
        <v>7.3243558220213582E-16</v>
      </c>
      <c r="R718" s="343">
        <f t="shared" si="1714"/>
        <v>-2.1360771313178212E-15</v>
      </c>
      <c r="S718" s="343">
        <f t="shared" si="1715"/>
        <v>2.2884336671825384E-15</v>
      </c>
      <c r="T718" s="343">
        <f t="shared" si="1716"/>
        <v>-1.100256797402927E-15</v>
      </c>
      <c r="U718" s="343">
        <f t="shared" si="1717"/>
        <v>-7.324355822021368E-16</v>
      </c>
      <c r="V718" s="343">
        <f t="shared" si="1718"/>
        <v>2.1360771313178216E-15</v>
      </c>
      <c r="W718" s="343">
        <f t="shared" si="1719"/>
        <v>-2.2884336671825384E-15</v>
      </c>
      <c r="X718" s="343">
        <f t="shared" si="1720"/>
        <v>1.1002567974029187E-15</v>
      </c>
      <c r="Y718" s="343">
        <f t="shared" si="1721"/>
        <v>7.3243558220214597E-16</v>
      </c>
      <c r="Z718" s="343">
        <f t="shared" si="1722"/>
        <v>-2.136077131317826E-15</v>
      </c>
      <c r="AA718" s="343">
        <f t="shared" si="1723"/>
        <v>2.2884336671825408E-15</v>
      </c>
      <c r="AB718" s="343">
        <f t="shared" si="1724"/>
        <v>-1.1002567974029254E-15</v>
      </c>
      <c r="AC718" s="343">
        <f t="shared" si="1725"/>
        <v>-7.3243558220213828E-16</v>
      </c>
      <c r="AD718" s="343">
        <f t="shared" si="1726"/>
        <v>2.1360771313178224E-15</v>
      </c>
      <c r="AE718" s="343">
        <f t="shared" si="1727"/>
        <v>-2.288433667182538E-15</v>
      </c>
      <c r="AF718" s="343">
        <f t="shared" si="1728"/>
        <v>1.1002567974029171E-15</v>
      </c>
      <c r="AG718" s="343">
        <f t="shared" si="1729"/>
        <v>7.3243558220214726E-16</v>
      </c>
      <c r="AH718" s="343">
        <f t="shared" si="1730"/>
        <v>-2.1360771313178189E-15</v>
      </c>
      <c r="AI718" s="343">
        <f t="shared" si="1731"/>
        <v>2.2884336671825353E-15</v>
      </c>
      <c r="AJ718" s="343">
        <f t="shared" si="1732"/>
        <v>-1.1002567974029238E-15</v>
      </c>
      <c r="AK718" s="343">
        <f t="shared" si="1733"/>
        <v>-7.3243558220215613E-16</v>
      </c>
      <c r="AL718" s="343">
        <f t="shared" si="1734"/>
        <v>2.1360771313178232E-15</v>
      </c>
      <c r="AM718" s="343">
        <f t="shared" si="1735"/>
        <v>-2.2884336671825424E-15</v>
      </c>
      <c r="AN718" s="343">
        <f t="shared" si="1736"/>
        <v>1.1002567974029155E-15</v>
      </c>
      <c r="AO718" s="343">
        <f t="shared" si="1737"/>
        <v>7.3243558220213286E-16</v>
      </c>
      <c r="AP718" s="343">
        <f t="shared" si="1738"/>
        <v>-2.1360771313178276E-15</v>
      </c>
      <c r="AQ718" s="343">
        <f t="shared" si="1739"/>
        <v>2.2884336671825396E-15</v>
      </c>
      <c r="AR718" s="343">
        <f t="shared" si="1740"/>
        <v>-1.100256797402907E-15</v>
      </c>
      <c r="AS718" s="343">
        <f t="shared" si="1741"/>
        <v>-7.3243558220214183E-16</v>
      </c>
      <c r="AT718" s="343">
        <f t="shared" si="1742"/>
        <v>2.1360771313178319E-15</v>
      </c>
      <c r="AU718" s="343">
        <f t="shared" si="1743"/>
        <v>-2.2884336671825369E-15</v>
      </c>
      <c r="AV718" s="343">
        <f t="shared" si="1744"/>
        <v>1.1002567974029291E-15</v>
      </c>
      <c r="AW718" s="343">
        <f t="shared" si="1745"/>
        <v>7.3243558220215081E-16</v>
      </c>
      <c r="AX718" s="343">
        <f t="shared" si="1746"/>
        <v>-2.1360771313178205E-15</v>
      </c>
      <c r="AY718" s="343">
        <f t="shared" si="1747"/>
        <v>2.2884336671825341E-15</v>
      </c>
      <c r="AZ718" s="343">
        <f t="shared" si="1748"/>
        <v>-1.1002567974029206E-15</v>
      </c>
      <c r="BA718" s="343">
        <f t="shared" si="1749"/>
        <v>-7.3243558220215978E-16</v>
      </c>
      <c r="BB718" s="343">
        <f t="shared" si="1750"/>
        <v>2.1360771313178248E-15</v>
      </c>
      <c r="BC718" s="343">
        <f t="shared" si="1751"/>
        <v>-2.2884336671825416E-15</v>
      </c>
      <c r="BD718" s="343">
        <f t="shared" si="1752"/>
        <v>1.1002567974029124E-15</v>
      </c>
      <c r="BE718" s="343">
        <f t="shared" si="1753"/>
        <v>7.3243558220213611E-16</v>
      </c>
      <c r="BF718" s="343">
        <f t="shared" si="1754"/>
        <v>-2.1360771313178291E-15</v>
      </c>
      <c r="BG718" s="343">
        <f t="shared" si="1755"/>
        <v>2.2884336671825388E-15</v>
      </c>
      <c r="BH718" s="343">
        <f t="shared" si="1756"/>
        <v>-1.1002567974029041E-15</v>
      </c>
      <c r="BI718" s="343">
        <f t="shared" si="1757"/>
        <v>-7.3243558220217782E-16</v>
      </c>
      <c r="BJ718" s="343">
        <f t="shared" si="1758"/>
        <v>2.1360771313178181E-15</v>
      </c>
      <c r="BK718" s="343">
        <f t="shared" si="1759"/>
        <v>-2.2884336671825361E-15</v>
      </c>
      <c r="BL718" s="343">
        <f t="shared" si="1760"/>
        <v>1.1002567974028956E-15</v>
      </c>
      <c r="BM718" s="343">
        <f t="shared" si="1761"/>
        <v>7.3243558220212162E-16</v>
      </c>
      <c r="BN718" s="343">
        <f t="shared" si="1762"/>
        <v>-2.136077131317822E-15</v>
      </c>
      <c r="BO718" s="343">
        <f t="shared" si="1763"/>
        <v>2.2884336671825329E-15</v>
      </c>
      <c r="BP718" s="343">
        <f t="shared" si="1764"/>
        <v>-1.1002567974028873E-15</v>
      </c>
      <c r="BQ718" s="343">
        <f t="shared" si="1765"/>
        <v>-7.3243558220213059E-16</v>
      </c>
      <c r="BR718" s="343">
        <f t="shared" si="1766"/>
        <v>2.1360771313178264E-15</v>
      </c>
    </row>
    <row r="719" spans="2:70">
      <c r="B719" s="340">
        <v>25</v>
      </c>
      <c r="C719" s="340">
        <f t="shared" si="1767"/>
        <v>7.8125000000000017E-3</v>
      </c>
      <c r="D719" s="341">
        <f t="shared" si="1703"/>
        <v>23.989317616472885</v>
      </c>
      <c r="E719" s="342" t="str">
        <f>AE694</f>
        <v>-0.0106823835271166</v>
      </c>
      <c r="F719" s="291">
        <v>25</v>
      </c>
      <c r="G719" s="343">
        <f t="shared" si="1768"/>
        <v>-4.8547324379215139E-16</v>
      </c>
      <c r="H719" s="343">
        <f t="shared" si="1704"/>
        <v>4.4284978867151892E-16</v>
      </c>
      <c r="I719" s="343">
        <f t="shared" si="1705"/>
        <v>-1.9918178803297463E-16</v>
      </c>
      <c r="J719" s="343">
        <f t="shared" si="1706"/>
        <v>-1.3491058013357802E-16</v>
      </c>
      <c r="K719" s="343">
        <f t="shared" si="1707"/>
        <v>4.077563654579487E-16</v>
      </c>
      <c r="L719" s="343">
        <f t="shared" si="1708"/>
        <v>-4.9548928571480365E-16</v>
      </c>
      <c r="M719" s="343">
        <f t="shared" si="1709"/>
        <v>3.5828042931560996E-16</v>
      </c>
      <c r="N719" s="343">
        <f t="shared" si="1710"/>
        <v>-5.8419748477706901E-17</v>
      </c>
      <c r="O719" s="343">
        <f t="shared" si="1711"/>
        <v>-2.6796227680343149E-16</v>
      </c>
      <c r="P719" s="343">
        <f t="shared" si="1712"/>
        <v>4.7269503062956945E-16</v>
      </c>
      <c r="Q719" s="343">
        <f t="shared" si="1713"/>
        <v>-4.6283412305512193E-16</v>
      </c>
      <c r="R719" s="343">
        <f t="shared" si="1714"/>
        <v>2.4285619995959889E-16</v>
      </c>
      <c r="S719" s="343">
        <f t="shared" si="1715"/>
        <v>8.7373360589678545E-17</v>
      </c>
      <c r="T719" s="343">
        <f t="shared" si="1716"/>
        <v>-3.7793724212210569E-16</v>
      </c>
      <c r="U719" s="343">
        <f t="shared" si="1717"/>
        <v>4.9692551716126538E-16</v>
      </c>
      <c r="V719" s="343">
        <f t="shared" si="1718"/>
        <v>-3.9031999649457809E-16</v>
      </c>
      <c r="W719" s="343">
        <f t="shared" si="1719"/>
        <v>1.0651735773236708E-16</v>
      </c>
      <c r="X719" s="343">
        <f t="shared" si="1720"/>
        <v>2.256419345111851E-16</v>
      </c>
      <c r="Y719" s="343">
        <f t="shared" si="1721"/>
        <v>-4.5536450592063671E-16</v>
      </c>
      <c r="Z719" s="343">
        <f t="shared" si="1722"/>
        <v>4.7836111182283632E-16</v>
      </c>
      <c r="AA719" s="343">
        <f t="shared" si="1723"/>
        <v>-2.8419177392190903E-16</v>
      </c>
      <c r="AB719" s="343">
        <f t="shared" si="1724"/>
        <v>-3.8994687820163919E-17</v>
      </c>
      <c r="AC719" s="343">
        <f t="shared" si="1725"/>
        <v>3.4447837654311569E-16</v>
      </c>
      <c r="AD719" s="343">
        <f t="shared" si="1726"/>
        <v>-4.9357608423034445E-16</v>
      </c>
      <c r="AE719" s="343">
        <f t="shared" si="1727"/>
        <v>4.1860056873668914E-16</v>
      </c>
      <c r="AF719" s="343">
        <f t="shared" si="1728"/>
        <v>-1.5358914660375198E-16</v>
      </c>
      <c r="AG719" s="343">
        <f t="shared" si="1729"/>
        <v>-1.8114853704116432E-16</v>
      </c>
      <c r="AH719" s="343">
        <f t="shared" si="1730"/>
        <v>4.3364857209212649E-16</v>
      </c>
      <c r="AI719" s="343">
        <f t="shared" si="1731"/>
        <v>-4.8928122158491209E-16</v>
      </c>
      <c r="AJ719" s="343">
        <f t="shared" si="1732"/>
        <v>3.2279042574632482E-16</v>
      </c>
      <c r="AK719" s="343">
        <f t="shared" si="1733"/>
        <v>-9.7595251097236213E-18</v>
      </c>
      <c r="AL719" s="343">
        <f t="shared" si="1734"/>
        <v>-3.0770199588697981E-16</v>
      </c>
      <c r="AM719" s="343">
        <f t="shared" si="1735"/>
        <v>4.8547324379215109E-16</v>
      </c>
      <c r="AN719" s="343">
        <f t="shared" si="1736"/>
        <v>-4.4284978867152E-16</v>
      </c>
      <c r="AO719" s="343">
        <f t="shared" si="1737"/>
        <v>1.9918178803297806E-16</v>
      </c>
      <c r="AP719" s="343">
        <f t="shared" si="1738"/>
        <v>1.3491058013358038E-16</v>
      </c>
      <c r="AQ719" s="343">
        <f t="shared" si="1739"/>
        <v>-4.0775636545794959E-16</v>
      </c>
      <c r="AR719" s="343">
        <f t="shared" si="1740"/>
        <v>4.9548928571480375E-16</v>
      </c>
      <c r="AS719" s="343">
        <f t="shared" si="1741"/>
        <v>-3.5828042931561011E-16</v>
      </c>
      <c r="AT719" s="343">
        <f t="shared" si="1742"/>
        <v>5.8419748477708922E-17</v>
      </c>
      <c r="AU719" s="343">
        <f t="shared" si="1743"/>
        <v>2.6796227680342828E-16</v>
      </c>
      <c r="AV719" s="343">
        <f t="shared" si="1744"/>
        <v>-4.7269503062957044E-16</v>
      </c>
      <c r="AW719" s="343">
        <f t="shared" si="1745"/>
        <v>4.6283412305512134E-16</v>
      </c>
      <c r="AX719" s="343">
        <f t="shared" si="1746"/>
        <v>-2.4285619995959904E-16</v>
      </c>
      <c r="AY719" s="343">
        <f t="shared" si="1747"/>
        <v>-8.7373360589678274E-17</v>
      </c>
      <c r="AZ719" s="343">
        <f t="shared" si="1748"/>
        <v>3.7793724212210554E-16</v>
      </c>
      <c r="BA719" s="343">
        <f t="shared" si="1749"/>
        <v>-4.9692551716126538E-16</v>
      </c>
      <c r="BB719" s="343">
        <f t="shared" si="1750"/>
        <v>3.9031999649457602E-16</v>
      </c>
      <c r="BC719" s="343">
        <f t="shared" si="1751"/>
        <v>-1.0651735773236382E-16</v>
      </c>
      <c r="BD719" s="343">
        <f t="shared" si="1752"/>
        <v>-2.256419345111849E-16</v>
      </c>
      <c r="BE719" s="343">
        <f t="shared" si="1753"/>
        <v>4.5536450592063652E-16</v>
      </c>
      <c r="BF719" s="343">
        <f t="shared" si="1754"/>
        <v>-4.7836111182283642E-16</v>
      </c>
      <c r="BG719" s="343">
        <f t="shared" si="1755"/>
        <v>2.8419177392191213E-16</v>
      </c>
      <c r="BH719" s="343">
        <f t="shared" si="1756"/>
        <v>3.8994687820160123E-17</v>
      </c>
      <c r="BI719" s="343">
        <f t="shared" si="1757"/>
        <v>-3.4447837654311298E-16</v>
      </c>
      <c r="BJ719" s="343">
        <f t="shared" si="1758"/>
        <v>4.9357608423034366E-16</v>
      </c>
      <c r="BK719" s="343">
        <f t="shared" si="1759"/>
        <v>-4.1860056873669313E-16</v>
      </c>
      <c r="BL719" s="343">
        <f t="shared" si="1760"/>
        <v>1.535891466037455E-16</v>
      </c>
      <c r="BM719" s="343">
        <f t="shared" si="1761"/>
        <v>1.8114853704117068E-16</v>
      </c>
      <c r="BN719" s="343">
        <f t="shared" si="1762"/>
        <v>-4.3364857209212984E-16</v>
      </c>
      <c r="BO719" s="343">
        <f t="shared" si="1763"/>
        <v>4.8928122158491219E-16</v>
      </c>
      <c r="BP719" s="343">
        <f t="shared" si="1764"/>
        <v>-3.2279042574632497E-16</v>
      </c>
      <c r="BQ719" s="343">
        <f t="shared" si="1765"/>
        <v>9.7595251097238679E-18</v>
      </c>
      <c r="BR719" s="343">
        <f t="shared" si="1766"/>
        <v>3.0770199588697961E-16</v>
      </c>
    </row>
    <row r="720" spans="2:70">
      <c r="B720" s="340">
        <v>26</v>
      </c>
      <c r="C720" s="340">
        <f t="shared" si="1767"/>
        <v>8.125000000000002E-3</v>
      </c>
      <c r="D720" s="341">
        <f t="shared" si="1703"/>
        <v>23.983855534954451</v>
      </c>
      <c r="E720" s="342" t="str">
        <f>AF694</f>
        <v>-0.0161444650455486</v>
      </c>
      <c r="F720" s="291">
        <v>26</v>
      </c>
      <c r="G720" s="343">
        <f t="shared" si="1768"/>
        <v>7.6412027870584808E-16</v>
      </c>
      <c r="H720" s="343">
        <f t="shared" si="1704"/>
        <v>9.1635854311999145E-16</v>
      </c>
      <c r="I720" s="343">
        <f t="shared" si="1705"/>
        <v>-2.2879688438620569E-15</v>
      </c>
      <c r="J720" s="343">
        <f t="shared" si="1706"/>
        <v>2.8883945920125833E-15</v>
      </c>
      <c r="K720" s="343">
        <f t="shared" si="1707"/>
        <v>-2.5152558193328853E-15</v>
      </c>
      <c r="L720" s="343">
        <f t="shared" si="1708"/>
        <v>1.2943229698722867E-15</v>
      </c>
      <c r="M720" s="343">
        <f t="shared" si="1709"/>
        <v>3.6287538342490148E-16</v>
      </c>
      <c r="N720" s="343">
        <f t="shared" si="1710"/>
        <v>-1.897762678613176E-15</v>
      </c>
      <c r="O720" s="343">
        <f t="shared" si="1711"/>
        <v>2.7929886138325694E-15</v>
      </c>
      <c r="P720" s="343">
        <f t="shared" si="1712"/>
        <v>-2.7468076412044015E-15</v>
      </c>
      <c r="Q720" s="343">
        <f t="shared" si="1713"/>
        <v>1.7747855551712217E-15</v>
      </c>
      <c r="R720" s="343">
        <f t="shared" si="1714"/>
        <v>-2.04552873752338E-16</v>
      </c>
      <c r="S720" s="343">
        <f t="shared" si="1715"/>
        <v>-1.434626557902766E-15</v>
      </c>
      <c r="T720" s="343">
        <f t="shared" si="1716"/>
        <v>2.5902496495490215E-15</v>
      </c>
      <c r="U720" s="343">
        <f t="shared" si="1717"/>
        <v>-2.8728011858519045E-15</v>
      </c>
      <c r="V720" s="343">
        <f t="shared" si="1718"/>
        <v>2.1870441268961236E-15</v>
      </c>
      <c r="W720" s="343">
        <f t="shared" si="1719"/>
        <v>-7.6412027870584847E-16</v>
      </c>
      <c r="X720" s="343">
        <f t="shared" si="1720"/>
        <v>-9.1635854311999579E-16</v>
      </c>
      <c r="Y720" s="343">
        <f t="shared" si="1721"/>
        <v>2.2879688438620502E-15</v>
      </c>
      <c r="Z720" s="343">
        <f t="shared" si="1722"/>
        <v>-2.8883945920125829E-15</v>
      </c>
      <c r="AA720" s="343">
        <f t="shared" si="1723"/>
        <v>2.5152558193328853E-15</v>
      </c>
      <c r="AB720" s="343">
        <f t="shared" si="1724"/>
        <v>-1.2943229698723011E-15</v>
      </c>
      <c r="AC720" s="343">
        <f t="shared" si="1725"/>
        <v>-3.6287538342489557E-16</v>
      </c>
      <c r="AD720" s="343">
        <f t="shared" si="1726"/>
        <v>1.8977626786131717E-15</v>
      </c>
      <c r="AE720" s="343">
        <f t="shared" si="1727"/>
        <v>-2.7929886138325678E-15</v>
      </c>
      <c r="AF720" s="343">
        <f t="shared" si="1728"/>
        <v>2.7468076412043999E-15</v>
      </c>
      <c r="AG720" s="343">
        <f t="shared" si="1729"/>
        <v>-1.7747855551712098E-15</v>
      </c>
      <c r="AH720" s="343">
        <f t="shared" si="1730"/>
        <v>2.0455287375236443E-16</v>
      </c>
      <c r="AI720" s="343">
        <f t="shared" si="1731"/>
        <v>1.4346265579027433E-15</v>
      </c>
      <c r="AJ720" s="343">
        <f t="shared" si="1732"/>
        <v>-2.5902496495490192E-15</v>
      </c>
      <c r="AK720" s="343">
        <f t="shared" si="1733"/>
        <v>2.8728011858519053E-15</v>
      </c>
      <c r="AL720" s="343">
        <f t="shared" si="1734"/>
        <v>-2.1870441268961276E-15</v>
      </c>
      <c r="AM720" s="343">
        <f t="shared" si="1735"/>
        <v>7.6412027870585399E-16</v>
      </c>
      <c r="AN720" s="343">
        <f t="shared" si="1736"/>
        <v>9.1635854311999047E-16</v>
      </c>
      <c r="AO720" s="343">
        <f t="shared" si="1737"/>
        <v>-2.2879688438620593E-15</v>
      </c>
      <c r="AP720" s="343">
        <f t="shared" si="1738"/>
        <v>2.8883945920125841E-15</v>
      </c>
      <c r="AQ720" s="343">
        <f t="shared" si="1739"/>
        <v>-2.5152558193328987E-15</v>
      </c>
      <c r="AR720" s="343">
        <f t="shared" si="1740"/>
        <v>1.2943229698723063E-15</v>
      </c>
      <c r="AS720" s="343">
        <f t="shared" si="1741"/>
        <v>3.6287538342489004E-16</v>
      </c>
      <c r="AT720" s="343">
        <f t="shared" si="1742"/>
        <v>-1.8977626786131674E-15</v>
      </c>
      <c r="AU720" s="343">
        <f t="shared" si="1743"/>
        <v>2.7929886138325662E-15</v>
      </c>
      <c r="AV720" s="343">
        <f t="shared" si="1744"/>
        <v>-2.7468076412044019E-15</v>
      </c>
      <c r="AW720" s="343">
        <f t="shared" si="1745"/>
        <v>1.7747855551712142E-15</v>
      </c>
      <c r="AX720" s="343">
        <f t="shared" si="1746"/>
        <v>-2.0455287375236995E-16</v>
      </c>
      <c r="AY720" s="343">
        <f t="shared" si="1747"/>
        <v>-1.434626557902738E-15</v>
      </c>
      <c r="AZ720" s="343">
        <f t="shared" si="1748"/>
        <v>2.5902496495490168E-15</v>
      </c>
      <c r="BA720" s="343">
        <f t="shared" si="1749"/>
        <v>-2.8728011858519061E-15</v>
      </c>
      <c r="BB720" s="343">
        <f t="shared" si="1750"/>
        <v>2.1870441268961311E-15</v>
      </c>
      <c r="BC720" s="343">
        <f t="shared" si="1751"/>
        <v>-7.6412027870585932E-16</v>
      </c>
      <c r="BD720" s="343">
        <f t="shared" si="1752"/>
        <v>-9.1635854311998475E-16</v>
      </c>
      <c r="BE720" s="343">
        <f t="shared" si="1753"/>
        <v>2.2879688438620309E-15</v>
      </c>
      <c r="BF720" s="343">
        <f t="shared" si="1754"/>
        <v>-2.8883945920125833E-15</v>
      </c>
      <c r="BG720" s="343">
        <f t="shared" si="1755"/>
        <v>2.5152558193329011E-15</v>
      </c>
      <c r="BH720" s="343">
        <f t="shared" si="1756"/>
        <v>-1.2943229698722745E-15</v>
      </c>
      <c r="BI720" s="343">
        <f t="shared" si="1757"/>
        <v>-3.6287538342488452E-16</v>
      </c>
      <c r="BJ720" s="343">
        <f t="shared" si="1758"/>
        <v>1.8977626786131319E-15</v>
      </c>
      <c r="BK720" s="343">
        <f t="shared" si="1759"/>
        <v>-2.7929886138325647E-15</v>
      </c>
      <c r="BL720" s="343">
        <f t="shared" si="1760"/>
        <v>2.7468076412044168E-15</v>
      </c>
      <c r="BM720" s="343">
        <f t="shared" si="1761"/>
        <v>-1.7747855551712189E-15</v>
      </c>
      <c r="BN720" s="343">
        <f t="shared" si="1762"/>
        <v>2.0455287375237587E-16</v>
      </c>
      <c r="BO720" s="343">
        <f t="shared" si="1763"/>
        <v>1.4346265579027689E-15</v>
      </c>
      <c r="BP720" s="343">
        <f t="shared" si="1764"/>
        <v>-2.590249649549014E-15</v>
      </c>
      <c r="BQ720" s="343">
        <f t="shared" si="1765"/>
        <v>2.8728011858519014E-15</v>
      </c>
      <c r="BR720" s="343">
        <f t="shared" si="1766"/>
        <v>-2.187044126896135E-15</v>
      </c>
    </row>
    <row r="721" spans="2:70">
      <c r="B721" s="340">
        <v>27</v>
      </c>
      <c r="C721" s="340">
        <f t="shared" si="1767"/>
        <v>8.4375000000000023E-3</v>
      </c>
      <c r="D721" s="341">
        <f t="shared" si="1703"/>
        <v>23.978548933459827</v>
      </c>
      <c r="E721" s="342" t="str">
        <f>AG694</f>
        <v>-0.021451066540173</v>
      </c>
      <c r="F721" s="291">
        <v>27</v>
      </c>
      <c r="G721" s="343">
        <f t="shared" si="1768"/>
        <v>-7.1433989104102829E-17</v>
      </c>
      <c r="H721" s="343">
        <f t="shared" si="1704"/>
        <v>-7.5376700849286385E-16</v>
      </c>
      <c r="I721" s="343">
        <f t="shared" si="1705"/>
        <v>1.4009602954123105E-15</v>
      </c>
      <c r="J721" s="343">
        <f t="shared" si="1706"/>
        <v>-1.7173063415708752E-15</v>
      </c>
      <c r="K721" s="343">
        <f t="shared" si="1707"/>
        <v>1.6280976646509582E-15</v>
      </c>
      <c r="L721" s="343">
        <f t="shared" si="1708"/>
        <v>-1.1544015602122784E-15</v>
      </c>
      <c r="M721" s="343">
        <f t="shared" si="1709"/>
        <v>4.0808490244529138E-16</v>
      </c>
      <c r="N721" s="343">
        <f t="shared" si="1710"/>
        <v>4.3460405396022025E-16</v>
      </c>
      <c r="O721" s="343">
        <f t="shared" si="1711"/>
        <v>-1.1746580159643284E-15</v>
      </c>
      <c r="P721" s="343">
        <f t="shared" si="1712"/>
        <v>1.6373077112721648E-15</v>
      </c>
      <c r="Q721" s="343">
        <f t="shared" si="1713"/>
        <v>-1.7132949577405866E-15</v>
      </c>
      <c r="R721" s="343">
        <f t="shared" si="1714"/>
        <v>1.384674799392315E-15</v>
      </c>
      <c r="S721" s="343">
        <f t="shared" si="1715"/>
        <v>-7.2905334184216601E-16</v>
      </c>
      <c r="T721" s="343">
        <f t="shared" si="1716"/>
        <v>-9.8739509362653334E-17</v>
      </c>
      <c r="U721" s="343">
        <f t="shared" si="1717"/>
        <v>9.0321428771864972E-16</v>
      </c>
      <c r="V721" s="343">
        <f t="shared" si="1718"/>
        <v>-1.4943882638420089E-15</v>
      </c>
      <c r="W721" s="343">
        <f t="shared" si="1719"/>
        <v>1.732651286431128E-15</v>
      </c>
      <c r="X721" s="343">
        <f t="shared" si="1720"/>
        <v>-1.5617357625662821E-15</v>
      </c>
      <c r="Y721" s="343">
        <f t="shared" si="1721"/>
        <v>1.0220046701698601E-15</v>
      </c>
      <c r="Z721" s="343">
        <f t="shared" si="1722"/>
        <v>-2.4091953920597784E-16</v>
      </c>
      <c r="AA721" s="343">
        <f t="shared" si="1723"/>
        <v>-5.9706054092434134E-16</v>
      </c>
      <c r="AB721" s="343">
        <f t="shared" si="1724"/>
        <v>1.294040313495003E-15</v>
      </c>
      <c r="AC721" s="343">
        <f t="shared" si="1725"/>
        <v>-1.6854227978661584E-15</v>
      </c>
      <c r="AD721" s="343">
        <f t="shared" si="1726"/>
        <v>1.6787800962163283E-15</v>
      </c>
      <c r="AE721" s="343">
        <f t="shared" si="1727"/>
        <v>-1.2756809321697504E-15</v>
      </c>
      <c r="AF721" s="343">
        <f t="shared" si="1728"/>
        <v>5.7132018499215729E-16</v>
      </c>
      <c r="AG721" s="343">
        <f t="shared" si="1729"/>
        <v>2.6796209237773143E-16</v>
      </c>
      <c r="AH721" s="343">
        <f t="shared" si="1730"/>
        <v>-1.0439631196065548E-15</v>
      </c>
      <c r="AI721" s="343">
        <f t="shared" si="1731"/>
        <v>1.5734244563751846E-15</v>
      </c>
      <c r="AJ721" s="343">
        <f t="shared" si="1732"/>
        <v>-1.7313098522395084E-15</v>
      </c>
      <c r="AK721" s="343">
        <f t="shared" si="1733"/>
        <v>1.4803334913564813E-15</v>
      </c>
      <c r="AL721" s="343">
        <f t="shared" si="1734"/>
        <v>-8.7976531646912776E-16</v>
      </c>
      <c r="AM721" s="343">
        <f t="shared" si="1735"/>
        <v>7.1433989104081825E-17</v>
      </c>
      <c r="AN721" s="343">
        <f t="shared" si="1736"/>
        <v>7.5376700849286927E-16</v>
      </c>
      <c r="AO721" s="343">
        <f t="shared" si="1737"/>
        <v>-1.4009602954123192E-15</v>
      </c>
      <c r="AP721" s="343">
        <f t="shared" si="1738"/>
        <v>1.7173063415708752E-15</v>
      </c>
      <c r="AQ721" s="343">
        <f t="shared" si="1739"/>
        <v>-1.6280976646509549E-15</v>
      </c>
      <c r="AR721" s="343">
        <f t="shared" si="1740"/>
        <v>1.1544015602122648E-15</v>
      </c>
      <c r="AS721" s="343">
        <f t="shared" si="1741"/>
        <v>-4.0808490244529173E-16</v>
      </c>
      <c r="AT721" s="343">
        <f t="shared" si="1742"/>
        <v>-4.3460405396023189E-16</v>
      </c>
      <c r="AU721" s="343">
        <f t="shared" si="1743"/>
        <v>1.1746580159643462E-15</v>
      </c>
      <c r="AV721" s="343">
        <f t="shared" si="1744"/>
        <v>-1.6373077112721668E-15</v>
      </c>
      <c r="AW721" s="343">
        <f t="shared" si="1745"/>
        <v>1.713294957740585E-15</v>
      </c>
      <c r="AX721" s="343">
        <f t="shared" si="1746"/>
        <v>-1.3846747993923006E-15</v>
      </c>
      <c r="AY721" s="343">
        <f t="shared" si="1747"/>
        <v>7.2905334184215526E-16</v>
      </c>
      <c r="AZ721" s="343">
        <f t="shared" si="1748"/>
        <v>9.8739509362665166E-17</v>
      </c>
      <c r="BA721" s="343">
        <f t="shared" si="1749"/>
        <v>-9.0321428771864932E-16</v>
      </c>
      <c r="BB721" s="343">
        <f t="shared" si="1750"/>
        <v>1.494388263842015E-15</v>
      </c>
      <c r="BC721" s="343">
        <f t="shared" si="1751"/>
        <v>-1.732651286431129E-15</v>
      </c>
      <c r="BD721" s="343">
        <f t="shared" si="1752"/>
        <v>1.5617357625662661E-15</v>
      </c>
      <c r="BE721" s="343">
        <f t="shared" si="1753"/>
        <v>-1.0220046701698703E-15</v>
      </c>
      <c r="BF721" s="343">
        <f t="shared" si="1754"/>
        <v>2.4091953920597823E-16</v>
      </c>
      <c r="BG721" s="343">
        <f t="shared" si="1755"/>
        <v>5.9706054092435258E-16</v>
      </c>
      <c r="BH721" s="343">
        <f t="shared" si="1756"/>
        <v>-1.2940403134950109E-15</v>
      </c>
      <c r="BI721" s="343">
        <f t="shared" si="1757"/>
        <v>1.685422797866164E-15</v>
      </c>
      <c r="BJ721" s="343">
        <f t="shared" si="1758"/>
        <v>-1.6787800962163192E-15</v>
      </c>
      <c r="BK721" s="343">
        <f t="shared" si="1759"/>
        <v>1.275680932169759E-15</v>
      </c>
      <c r="BL721" s="343">
        <f t="shared" si="1760"/>
        <v>-5.7132018499214605E-16</v>
      </c>
      <c r="BM721" s="343">
        <f t="shared" si="1761"/>
        <v>-2.6796209237774316E-16</v>
      </c>
      <c r="BN721" s="343">
        <f t="shared" si="1762"/>
        <v>1.0439631196065642E-15</v>
      </c>
      <c r="BO721" s="343">
        <f t="shared" si="1763"/>
        <v>-1.5734244563751997E-15</v>
      </c>
      <c r="BP721" s="343">
        <f t="shared" si="1764"/>
        <v>1.7313098522395092E-15</v>
      </c>
      <c r="BQ721" s="343">
        <f t="shared" si="1765"/>
        <v>-1.480333491356475E-15</v>
      </c>
      <c r="BR721" s="343">
        <f t="shared" si="1766"/>
        <v>8.7976531646911751E-16</v>
      </c>
    </row>
    <row r="722" spans="2:70">
      <c r="B722" s="340">
        <v>28</v>
      </c>
      <c r="C722" s="340">
        <f t="shared" si="1767"/>
        <v>8.7500000000000026E-3</v>
      </c>
      <c r="D722" s="341">
        <f t="shared" si="1703"/>
        <v>23.973448917462374</v>
      </c>
      <c r="E722" s="342" t="str">
        <f>AH694</f>
        <v>-0.0265510825376266</v>
      </c>
      <c r="F722" s="291">
        <v>28</v>
      </c>
      <c r="G722" s="343">
        <f t="shared" si="1768"/>
        <v>-7.380677745698793E-16</v>
      </c>
      <c r="H722" s="343">
        <f t="shared" si="1704"/>
        <v>4.1495398406960151E-16</v>
      </c>
      <c r="I722" s="343">
        <f t="shared" si="1705"/>
        <v>-2.8667211061959955E-17</v>
      </c>
      <c r="J722" s="343">
        <f t="shared" si="1706"/>
        <v>-3.6198388496095041E-16</v>
      </c>
      <c r="K722" s="343">
        <f t="shared" si="1707"/>
        <v>6.9752621589064438E-16</v>
      </c>
      <c r="L722" s="343">
        <f t="shared" si="1708"/>
        <v>-9.2687650354187939E-16</v>
      </c>
      <c r="M722" s="343">
        <f t="shared" si="1709"/>
        <v>1.0151182456852917E-15</v>
      </c>
      <c r="N722" s="343">
        <f t="shared" si="1710"/>
        <v>-9.4881743699292965E-16</v>
      </c>
      <c r="O722" s="343">
        <f t="shared" si="1711"/>
        <v>7.3806777456987959E-16</v>
      </c>
      <c r="P722" s="343">
        <f t="shared" si="1712"/>
        <v>-4.1495398406959989E-16</v>
      </c>
      <c r="Q722" s="343">
        <f t="shared" si="1713"/>
        <v>2.8667211061959117E-17</v>
      </c>
      <c r="R722" s="343">
        <f t="shared" si="1714"/>
        <v>3.6198388496094957E-16</v>
      </c>
      <c r="S722" s="343">
        <f t="shared" si="1715"/>
        <v>-6.9752621589064507E-16</v>
      </c>
      <c r="T722" s="343">
        <f t="shared" si="1716"/>
        <v>9.2687650354188116E-16</v>
      </c>
      <c r="U722" s="343">
        <f t="shared" si="1717"/>
        <v>-1.0151182456852917E-15</v>
      </c>
      <c r="V722" s="343">
        <f t="shared" si="1718"/>
        <v>9.4881743699292945E-16</v>
      </c>
      <c r="W722" s="343">
        <f t="shared" si="1719"/>
        <v>-7.3806777456987654E-16</v>
      </c>
      <c r="X722" s="343">
        <f t="shared" si="1720"/>
        <v>4.1495398406960245E-16</v>
      </c>
      <c r="Y722" s="343">
        <f t="shared" si="1721"/>
        <v>-2.866721106195823E-17</v>
      </c>
      <c r="Z722" s="343">
        <f t="shared" si="1722"/>
        <v>-3.6198388496095371E-16</v>
      </c>
      <c r="AA722" s="343">
        <f t="shared" si="1723"/>
        <v>6.975262158906431E-16</v>
      </c>
      <c r="AB722" s="343">
        <f t="shared" si="1724"/>
        <v>-9.2687650354188018E-16</v>
      </c>
      <c r="AC722" s="343">
        <f t="shared" si="1725"/>
        <v>1.0151182456852917E-15</v>
      </c>
      <c r="AD722" s="343">
        <f t="shared" si="1726"/>
        <v>-9.4881743699293044E-16</v>
      </c>
      <c r="AE722" s="343">
        <f t="shared" si="1727"/>
        <v>7.3806777456987348E-16</v>
      </c>
      <c r="AF722" s="343">
        <f t="shared" si="1728"/>
        <v>-4.1495398406959836E-16</v>
      </c>
      <c r="AG722" s="343">
        <f t="shared" si="1729"/>
        <v>2.8667211061960991E-17</v>
      </c>
      <c r="AH722" s="343">
        <f t="shared" si="1730"/>
        <v>3.619838849609579E-16</v>
      </c>
      <c r="AI722" s="343">
        <f t="shared" si="1731"/>
        <v>-6.9752621589064625E-16</v>
      </c>
      <c r="AJ722" s="343">
        <f t="shared" si="1732"/>
        <v>9.2687650354187899E-16</v>
      </c>
      <c r="AK722" s="343">
        <f t="shared" si="1733"/>
        <v>-1.0151182456852919E-15</v>
      </c>
      <c r="AL722" s="343">
        <f t="shared" si="1734"/>
        <v>9.4881743699292886E-16</v>
      </c>
      <c r="AM722" s="343">
        <f t="shared" si="1735"/>
        <v>-7.3806777456988028E-16</v>
      </c>
      <c r="AN722" s="343">
        <f t="shared" si="1736"/>
        <v>4.1495398406959427E-16</v>
      </c>
      <c r="AO722" s="343">
        <f t="shared" si="1737"/>
        <v>-2.8667211061956504E-17</v>
      </c>
      <c r="AP722" s="343">
        <f t="shared" si="1738"/>
        <v>-3.6198388496094863E-16</v>
      </c>
      <c r="AQ722" s="343">
        <f t="shared" si="1739"/>
        <v>6.9752621589064961E-16</v>
      </c>
      <c r="AR722" s="343">
        <f t="shared" si="1740"/>
        <v>-9.2687650354188096E-16</v>
      </c>
      <c r="AS722" s="343">
        <f t="shared" si="1741"/>
        <v>1.0151182456852915E-15</v>
      </c>
      <c r="AT722" s="343">
        <f t="shared" si="1742"/>
        <v>-9.4881743699292728E-16</v>
      </c>
      <c r="AU722" s="343">
        <f t="shared" si="1743"/>
        <v>7.3806777456987723E-16</v>
      </c>
      <c r="AV722" s="343">
        <f t="shared" si="1744"/>
        <v>-4.1495398406960329E-16</v>
      </c>
      <c r="AW722" s="343">
        <f t="shared" si="1745"/>
        <v>2.8667211061951968E-17</v>
      </c>
      <c r="AX722" s="343">
        <f t="shared" si="1746"/>
        <v>3.6198388496095282E-16</v>
      </c>
      <c r="AY722" s="343">
        <f t="shared" si="1747"/>
        <v>-6.9752621589064231E-16</v>
      </c>
      <c r="AZ722" s="343">
        <f t="shared" si="1748"/>
        <v>9.2687650354188274E-16</v>
      </c>
      <c r="BA722" s="343">
        <f t="shared" si="1749"/>
        <v>-1.0151182456852917E-15</v>
      </c>
      <c r="BB722" s="343">
        <f t="shared" si="1750"/>
        <v>9.4881743699293083E-16</v>
      </c>
      <c r="BC722" s="343">
        <f t="shared" si="1751"/>
        <v>-7.3806777456988393E-16</v>
      </c>
      <c r="BD722" s="343">
        <f t="shared" si="1752"/>
        <v>4.1495398406958613E-16</v>
      </c>
      <c r="BE722" s="343">
        <f t="shared" si="1753"/>
        <v>-2.8667211061947531E-17</v>
      </c>
      <c r="BF722" s="343">
        <f t="shared" si="1754"/>
        <v>-3.6198388496095696E-16</v>
      </c>
      <c r="BG722" s="343">
        <f t="shared" si="1755"/>
        <v>6.9752621589064556E-16</v>
      </c>
      <c r="BH722" s="343">
        <f t="shared" si="1756"/>
        <v>-9.268765035418786E-16</v>
      </c>
      <c r="BI722" s="343">
        <f t="shared" si="1757"/>
        <v>1.0151182456852915E-15</v>
      </c>
      <c r="BJ722" s="343">
        <f t="shared" si="1758"/>
        <v>-9.4881743699292393E-16</v>
      </c>
      <c r="BK722" s="343">
        <f t="shared" si="1759"/>
        <v>7.3806777456987101E-16</v>
      </c>
      <c r="BL722" s="343">
        <f t="shared" si="1760"/>
        <v>-4.149539840695951E-16</v>
      </c>
      <c r="BM722" s="343">
        <f t="shared" si="1761"/>
        <v>2.866721106195749E-17</v>
      </c>
      <c r="BN722" s="343">
        <f t="shared" si="1762"/>
        <v>3.6198388496094769E-16</v>
      </c>
      <c r="BO722" s="343">
        <f t="shared" si="1763"/>
        <v>-6.9752621589063837E-16</v>
      </c>
      <c r="BP722" s="343">
        <f t="shared" si="1764"/>
        <v>9.2687650354188629E-16</v>
      </c>
      <c r="BQ722" s="343">
        <f t="shared" si="1765"/>
        <v>-1.0151182456852919E-15</v>
      </c>
      <c r="BR722" s="343">
        <f t="shared" si="1766"/>
        <v>9.4881743699292748E-16</v>
      </c>
    </row>
    <row r="723" spans="2:70">
      <c r="B723" s="340">
        <v>29</v>
      </c>
      <c r="C723" s="340">
        <f t="shared" si="1767"/>
        <v>9.0625000000000028E-3</v>
      </c>
      <c r="D723" s="341">
        <f t="shared" si="1703"/>
        <v>23.968604602904033</v>
      </c>
      <c r="E723" s="342" t="str">
        <f>AI694</f>
        <v>-0.0313953970959678</v>
      </c>
      <c r="F723" s="291">
        <v>29</v>
      </c>
      <c r="G723" s="343">
        <f t="shared" si="1768"/>
        <v>-1.3327264756538656E-15</v>
      </c>
      <c r="H723" s="343">
        <f t="shared" si="1704"/>
        <v>1.5389318035414913E-15</v>
      </c>
      <c r="I723" s="343">
        <f t="shared" si="1705"/>
        <v>-1.6126053578460713E-15</v>
      </c>
      <c r="J723" s="343">
        <f t="shared" si="1706"/>
        <v>1.547402421540065E-15</v>
      </c>
      <c r="K723" s="343">
        <f t="shared" si="1707"/>
        <v>-1.3489382277166953E-15</v>
      </c>
      <c r="L723" s="343">
        <f t="shared" si="1708"/>
        <v>1.0343043794863816E-15</v>
      </c>
      <c r="M723" s="343">
        <f t="shared" si="1709"/>
        <v>-6.3059693259329226E-16</v>
      </c>
      <c r="N723" s="343">
        <f t="shared" si="1710"/>
        <v>1.7258290128867125E-16</v>
      </c>
      <c r="O723" s="343">
        <f t="shared" si="1711"/>
        <v>3.0029385359165273E-16</v>
      </c>
      <c r="P723" s="343">
        <f t="shared" si="1712"/>
        <v>-7.4730950343730135E-16</v>
      </c>
      <c r="Q723" s="343">
        <f t="shared" si="1713"/>
        <v>1.1299673606386746E-15</v>
      </c>
      <c r="R723" s="343">
        <f t="shared" si="1714"/>
        <v>-1.4153131874747193E-15</v>
      </c>
      <c r="S723" s="343">
        <f t="shared" si="1715"/>
        <v>1.5787731929378833E-15</v>
      </c>
      <c r="T723" s="343">
        <f t="shared" si="1716"/>
        <v>-1.6062703111152603E-15</v>
      </c>
      <c r="U723" s="343">
        <f t="shared" si="1717"/>
        <v>1.4954365086527509E-15</v>
      </c>
      <c r="V723" s="343">
        <f t="shared" si="1718"/>
        <v>-1.2558167181974719E-15</v>
      </c>
      <c r="W723" s="343">
        <f t="shared" si="1719"/>
        <v>9.0804683520726888E-16</v>
      </c>
      <c r="X723" s="343">
        <f t="shared" si="1720"/>
        <v>-4.8207656849015579E-16</v>
      </c>
      <c r="Y723" s="343">
        <f t="shared" si="1721"/>
        <v>1.4590191391933108E-17</v>
      </c>
      <c r="Z723" s="343">
        <f t="shared" si="1722"/>
        <v>4.5415268319216865E-16</v>
      </c>
      <c r="AA723" s="343">
        <f t="shared" si="1723"/>
        <v>-8.8378423364713753E-16</v>
      </c>
      <c r="AB723" s="343">
        <f t="shared" si="1724"/>
        <v>1.2373048793300702E-15</v>
      </c>
      <c r="AC723" s="343">
        <f t="shared" si="1725"/>
        <v>-1.4842696596112935E-15</v>
      </c>
      <c r="AD723" s="343">
        <f t="shared" si="1726"/>
        <v>1.6034101334410658E-15</v>
      </c>
      <c r="AE723" s="343">
        <f t="shared" si="1727"/>
        <v>-1.5844660032117371E-15</v>
      </c>
      <c r="AF723" s="343">
        <f t="shared" si="1728"/>
        <v>1.4290687246983566E-15</v>
      </c>
      <c r="AG723" s="343">
        <f t="shared" si="1729"/>
        <v>-1.1506010071827535E-15</v>
      </c>
      <c r="AH723" s="343">
        <f t="shared" si="1730"/>
        <v>7.7304430351620741E-16</v>
      </c>
      <c r="AI723" s="343">
        <f t="shared" si="1731"/>
        <v>-3.2891354350258907E-16</v>
      </c>
      <c r="AJ723" s="343">
        <f t="shared" si="1732"/>
        <v>-1.4354303002373092E-16</v>
      </c>
      <c r="AK723" s="343">
        <f t="shared" si="1733"/>
        <v>6.0363777418844444E-16</v>
      </c>
      <c r="AL723" s="343">
        <f t="shared" si="1734"/>
        <v>-1.011747638561336E-15</v>
      </c>
      <c r="AM723" s="343">
        <f t="shared" si="1735"/>
        <v>1.3327264756538648E-15</v>
      </c>
      <c r="AN723" s="343">
        <f t="shared" si="1736"/>
        <v>-1.5389318035414905E-15</v>
      </c>
      <c r="AO723" s="343">
        <f t="shared" si="1737"/>
        <v>1.6126053578460709E-15</v>
      </c>
      <c r="AP723" s="343">
        <f t="shared" si="1738"/>
        <v>-1.5474024215400665E-15</v>
      </c>
      <c r="AQ723" s="343">
        <f t="shared" si="1739"/>
        <v>1.3489382277166984E-15</v>
      </c>
      <c r="AR723" s="343">
        <f t="shared" si="1740"/>
        <v>-1.0343043794863903E-15</v>
      </c>
      <c r="AS723" s="343">
        <f t="shared" si="1741"/>
        <v>6.3059693259330291E-16</v>
      </c>
      <c r="AT723" s="343">
        <f t="shared" si="1742"/>
        <v>-1.7258290128868269E-16</v>
      </c>
      <c r="AU723" s="343">
        <f t="shared" si="1743"/>
        <v>-3.0029385359166397E-16</v>
      </c>
      <c r="AV723" s="343">
        <f t="shared" si="1744"/>
        <v>7.4730950343731171E-16</v>
      </c>
      <c r="AW723" s="343">
        <f t="shared" si="1745"/>
        <v>-1.1299673606386789E-15</v>
      </c>
      <c r="AX723" s="343">
        <f t="shared" si="1746"/>
        <v>1.4153131874747193E-15</v>
      </c>
      <c r="AY723" s="343">
        <f t="shared" si="1747"/>
        <v>-1.5787731929378833E-15</v>
      </c>
      <c r="AZ723" s="343">
        <f t="shared" si="1748"/>
        <v>1.6062703111152623E-15</v>
      </c>
      <c r="BA723" s="343">
        <f t="shared" si="1749"/>
        <v>-1.4954365086527509E-15</v>
      </c>
      <c r="BB723" s="343">
        <f t="shared" si="1750"/>
        <v>1.2558167181974575E-15</v>
      </c>
      <c r="BC723" s="343">
        <f t="shared" si="1751"/>
        <v>-9.0804683520726888E-16</v>
      </c>
      <c r="BD723" s="343">
        <f t="shared" si="1752"/>
        <v>4.820765684901339E-16</v>
      </c>
      <c r="BE723" s="343">
        <f t="shared" si="1753"/>
        <v>-1.4590191391933108E-17</v>
      </c>
      <c r="BF723" s="343">
        <f t="shared" si="1754"/>
        <v>-4.5415268319219064E-16</v>
      </c>
      <c r="BG723" s="343">
        <f t="shared" si="1755"/>
        <v>8.8378423364712806E-16</v>
      </c>
      <c r="BH723" s="343">
        <f t="shared" si="1756"/>
        <v>-1.2373048793300775E-15</v>
      </c>
      <c r="BI723" s="343">
        <f t="shared" si="1757"/>
        <v>1.4842696596112935E-15</v>
      </c>
      <c r="BJ723" s="343">
        <f t="shared" si="1758"/>
        <v>-1.6034101334410658E-15</v>
      </c>
      <c r="BK723" s="343">
        <f t="shared" si="1759"/>
        <v>1.5844660032117413E-15</v>
      </c>
      <c r="BL723" s="343">
        <f t="shared" si="1760"/>
        <v>-1.4290687246983566E-15</v>
      </c>
      <c r="BM723" s="343">
        <f t="shared" si="1761"/>
        <v>1.1506010071827693E-15</v>
      </c>
      <c r="BN723" s="343">
        <f t="shared" si="1762"/>
        <v>-7.7304430351620741E-16</v>
      </c>
      <c r="BO723" s="343">
        <f t="shared" si="1763"/>
        <v>3.2891354350261155E-16</v>
      </c>
      <c r="BP723" s="343">
        <f t="shared" si="1764"/>
        <v>1.4354303002373092E-16</v>
      </c>
      <c r="BQ723" s="343">
        <f t="shared" si="1765"/>
        <v>-6.0363777418842324E-16</v>
      </c>
      <c r="BR723" s="343">
        <f t="shared" si="1766"/>
        <v>1.011747638561336E-15</v>
      </c>
    </row>
    <row r="724" spans="2:70">
      <c r="B724" s="340">
        <v>30</v>
      </c>
      <c r="C724" s="340">
        <f t="shared" si="1767"/>
        <v>9.3750000000000031E-3</v>
      </c>
      <c r="D724" s="341">
        <f t="shared" si="1703"/>
        <v>23.96406264318221</v>
      </c>
      <c r="E724" s="342" t="str">
        <f>AJ694</f>
        <v>-0.03593735681779</v>
      </c>
      <c r="F724" s="291">
        <v>30</v>
      </c>
      <c r="G724" s="343">
        <f t="shared" si="1768"/>
        <v>4.6025288244680258E-16</v>
      </c>
      <c r="H724" s="343">
        <f t="shared" si="1704"/>
        <v>-5.8841501411683848E-16</v>
      </c>
      <c r="I724" s="343">
        <f t="shared" si="1705"/>
        <v>6.9396468678130628E-16</v>
      </c>
      <c r="J724" s="343">
        <f t="shared" si="1706"/>
        <v>-7.7284568571264749E-16</v>
      </c>
      <c r="K724" s="343">
        <f t="shared" si="1707"/>
        <v>8.2202665835890572E-16</v>
      </c>
      <c r="L724" s="343">
        <f t="shared" si="1708"/>
        <v>-8.3961760752229238E-16</v>
      </c>
      <c r="M724" s="343">
        <f t="shared" si="1709"/>
        <v>8.2494252289157605E-16</v>
      </c>
      <c r="N724" s="343">
        <f t="shared" si="1710"/>
        <v>-7.7856535973923315E-16</v>
      </c>
      <c r="O724" s="343">
        <f t="shared" si="1711"/>
        <v>7.0226836643659575E-16</v>
      </c>
      <c r="P724" s="343">
        <f t="shared" si="1712"/>
        <v>-5.9898359364843738E-16</v>
      </c>
      <c r="Q724" s="343">
        <f t="shared" si="1713"/>
        <v>4.7268021727023645E-16</v>
      </c>
      <c r="R724" s="343">
        <f t="shared" si="1714"/>
        <v>-3.2821200522445947E-16</v>
      </c>
      <c r="S724" s="343">
        <f t="shared" si="1715"/>
        <v>1.7113078988132513E-16</v>
      </c>
      <c r="T724" s="343">
        <f t="shared" si="1716"/>
        <v>-7.4731142542984464E-18</v>
      </c>
      <c r="U724" s="343">
        <f t="shared" si="1717"/>
        <v>-1.5647174896254438E-16</v>
      </c>
      <c r="V724" s="343">
        <f t="shared" si="1718"/>
        <v>3.1440349061713018E-16</v>
      </c>
      <c r="W724" s="343">
        <f t="shared" si="1719"/>
        <v>-4.602528824468081E-16</v>
      </c>
      <c r="X724" s="343">
        <f t="shared" si="1720"/>
        <v>5.8841501411684055E-16</v>
      </c>
      <c r="Y724" s="343">
        <f t="shared" si="1721"/>
        <v>-6.9396468678130875E-16</v>
      </c>
      <c r="Z724" s="343">
        <f t="shared" si="1722"/>
        <v>7.7284568571264808E-16</v>
      </c>
      <c r="AA724" s="343">
        <f t="shared" si="1723"/>
        <v>-8.220266583589067E-16</v>
      </c>
      <c r="AB724" s="343">
        <f t="shared" si="1724"/>
        <v>8.3961760752229248E-16</v>
      </c>
      <c r="AC724" s="343">
        <f t="shared" si="1725"/>
        <v>-8.2494252289157467E-16</v>
      </c>
      <c r="AD724" s="343">
        <f t="shared" si="1726"/>
        <v>7.785653597392293E-16</v>
      </c>
      <c r="AE724" s="343">
        <f t="shared" si="1727"/>
        <v>-7.0226836643659486E-16</v>
      </c>
      <c r="AF724" s="343">
        <f t="shared" si="1728"/>
        <v>5.9898359364843413E-16</v>
      </c>
      <c r="AG724" s="343">
        <f t="shared" si="1729"/>
        <v>-4.7268021727023261E-16</v>
      </c>
      <c r="AH724" s="343">
        <f t="shared" si="1730"/>
        <v>3.2821200522445533E-16</v>
      </c>
      <c r="AI724" s="343">
        <f t="shared" si="1731"/>
        <v>-1.7113078988131493E-16</v>
      </c>
      <c r="AJ724" s="343">
        <f t="shared" si="1732"/>
        <v>7.4731142542998269E-18</v>
      </c>
      <c r="AK724" s="343">
        <f t="shared" si="1733"/>
        <v>1.5647174896254882E-16</v>
      </c>
      <c r="AL724" s="343">
        <f t="shared" si="1734"/>
        <v>-3.1440349061713437E-16</v>
      </c>
      <c r="AM724" s="343">
        <f t="shared" si="1735"/>
        <v>4.6025288244681195E-16</v>
      </c>
      <c r="AN724" s="343">
        <f t="shared" si="1736"/>
        <v>-5.8841501411684804E-16</v>
      </c>
      <c r="AO724" s="343">
        <f t="shared" si="1737"/>
        <v>6.9396468678130796E-16</v>
      </c>
      <c r="AP724" s="343">
        <f t="shared" si="1738"/>
        <v>-7.7284568571264986E-16</v>
      </c>
      <c r="AQ724" s="343">
        <f t="shared" si="1739"/>
        <v>8.2202665835890769E-16</v>
      </c>
      <c r="AR724" s="343">
        <f t="shared" si="1740"/>
        <v>-8.3961760752229248E-16</v>
      </c>
      <c r="AS724" s="343">
        <f t="shared" si="1741"/>
        <v>8.2494252289157378E-16</v>
      </c>
      <c r="AT724" s="343">
        <f t="shared" si="1742"/>
        <v>-7.7856535973923206E-16</v>
      </c>
      <c r="AU724" s="343">
        <f t="shared" si="1743"/>
        <v>7.0226836643659239E-16</v>
      </c>
      <c r="AV724" s="343">
        <f t="shared" si="1744"/>
        <v>-5.9898359364843107E-16</v>
      </c>
      <c r="AW724" s="343">
        <f t="shared" si="1745"/>
        <v>4.7268021727022886E-16</v>
      </c>
      <c r="AX724" s="343">
        <f t="shared" si="1746"/>
        <v>-3.2821200522445114E-16</v>
      </c>
      <c r="AY724" s="343">
        <f t="shared" si="1747"/>
        <v>1.7113078988131044E-16</v>
      </c>
      <c r="AZ724" s="343">
        <f t="shared" si="1748"/>
        <v>-7.4731142542833594E-18</v>
      </c>
      <c r="BA724" s="343">
        <f t="shared" si="1749"/>
        <v>-1.5647174896256504E-16</v>
      </c>
      <c r="BB724" s="343">
        <f t="shared" si="1750"/>
        <v>3.1440349061714965E-16</v>
      </c>
      <c r="BC724" s="343">
        <f t="shared" si="1751"/>
        <v>-4.6025288244680574E-16</v>
      </c>
      <c r="BD724" s="343">
        <f t="shared" si="1752"/>
        <v>5.8841501411684282E-16</v>
      </c>
      <c r="BE724" s="343">
        <f t="shared" si="1753"/>
        <v>-6.9396468678131052E-16</v>
      </c>
      <c r="BF724" s="343">
        <f t="shared" si="1754"/>
        <v>7.7284568571265173E-16</v>
      </c>
      <c r="BG724" s="343">
        <f t="shared" si="1755"/>
        <v>-8.2202665835890848E-16</v>
      </c>
      <c r="BH724" s="343">
        <f t="shared" si="1756"/>
        <v>8.3961760752229258E-16</v>
      </c>
      <c r="BI724" s="343">
        <f t="shared" si="1757"/>
        <v>-8.2494252289157289E-16</v>
      </c>
      <c r="BJ724" s="343">
        <f t="shared" si="1758"/>
        <v>7.7856535973922585E-16</v>
      </c>
      <c r="BK724" s="343">
        <f t="shared" si="1759"/>
        <v>-7.0226836643658342E-16</v>
      </c>
      <c r="BL724" s="343">
        <f t="shared" si="1760"/>
        <v>5.9898359364841953E-16</v>
      </c>
      <c r="BM724" s="343">
        <f t="shared" si="1761"/>
        <v>-4.7268021727023497E-16</v>
      </c>
      <c r="BN724" s="343">
        <f t="shared" si="1762"/>
        <v>3.2821200522445799E-16</v>
      </c>
      <c r="BO724" s="343">
        <f t="shared" si="1763"/>
        <v>-1.7113078988131769E-16</v>
      </c>
      <c r="BP724" s="343">
        <f t="shared" si="1764"/>
        <v>7.4731142542908043E-18</v>
      </c>
      <c r="BQ724" s="343">
        <f t="shared" si="1765"/>
        <v>1.5647174896255774E-16</v>
      </c>
      <c r="BR724" s="343">
        <f t="shared" si="1766"/>
        <v>-3.1440349061714275E-16</v>
      </c>
    </row>
    <row r="725" spans="2:70">
      <c r="B725" s="340">
        <v>31</v>
      </c>
      <c r="C725" s="340">
        <f t="shared" si="1767"/>
        <v>9.6875000000000034E-3</v>
      </c>
      <c r="D725" s="341">
        <f t="shared" si="1703"/>
        <v>23.959866779851868</v>
      </c>
      <c r="E725" s="342" t="str">
        <f>AK694</f>
        <v>-0.0401332201481304</v>
      </c>
      <c r="F725" s="291">
        <v>31</v>
      </c>
      <c r="G725" s="343">
        <f t="shared" si="1768"/>
        <v>-6.9391388004354962E-16</v>
      </c>
      <c r="H725" s="343">
        <f t="shared" si="1704"/>
        <v>7.9440878732531893E-16</v>
      </c>
      <c r="I725" s="343">
        <f t="shared" si="1705"/>
        <v>-8.8725310371712856E-16</v>
      </c>
      <c r="J725" s="343">
        <f t="shared" si="1706"/>
        <v>9.7155268769825819E-16</v>
      </c>
      <c r="K725" s="343">
        <f t="shared" si="1707"/>
        <v>-1.0464956881921303E-15</v>
      </c>
      <c r="L725" s="343">
        <f t="shared" si="1708"/>
        <v>1.1113603631359782E-15</v>
      </c>
      <c r="M725" s="343">
        <f t="shared" si="1709"/>
        <v>-1.1655220302514525E-15</v>
      </c>
      <c r="N725" s="343">
        <f t="shared" si="1710"/>
        <v>1.2084590830764533E-15</v>
      </c>
      <c r="O725" s="343">
        <f t="shared" si="1711"/>
        <v>-1.2397580143204953E-15</v>
      </c>
      <c r="P725" s="343">
        <f t="shared" si="1712"/>
        <v>1.259117398165962E-15</v>
      </c>
      <c r="Q725" s="343">
        <f t="shared" si="1713"/>
        <v>-1.2663507931635062E-15</v>
      </c>
      <c r="R725" s="343">
        <f t="shared" si="1714"/>
        <v>1.2613885377651246E-15</v>
      </c>
      <c r="S725" s="343">
        <f t="shared" si="1715"/>
        <v>-1.2442784212029492E-15</v>
      </c>
      <c r="T725" s="343">
        <f t="shared" si="1716"/>
        <v>1.2151852232528147E-15</v>
      </c>
      <c r="U725" s="343">
        <f t="shared" si="1717"/>
        <v>-1.174389127314941E-15</v>
      </c>
      <c r="V725" s="343">
        <f t="shared" si="1718"/>
        <v>1.1222830220946239E-15</v>
      </c>
      <c r="W725" s="343">
        <f t="shared" si="1719"/>
        <v>-1.05936871786923E-15</v>
      </c>
      <c r="X725" s="343">
        <f t="shared" si="1720"/>
        <v>9.862521137809066E-16</v>
      </c>
      <c r="Y725" s="343">
        <f t="shared" si="1721"/>
        <v>-9.0363736269662605E-16</v>
      </c>
      <c r="Z725" s="343">
        <f t="shared" si="1722"/>
        <v>8.1232008983114663E-16</v>
      </c>
      <c r="AA725" s="343">
        <f t="shared" si="1723"/>
        <v>-7.131797304412623E-16</v>
      </c>
      <c r="AB725" s="343">
        <f t="shared" si="1724"/>
        <v>6.0717106038352265E-16</v>
      </c>
      <c r="AC725" s="343">
        <f t="shared" si="1725"/>
        <v>-4.9531500110084143E-16</v>
      </c>
      <c r="AD725" s="343">
        <f t="shared" si="1726"/>
        <v>3.7868878759082054E-16</v>
      </c>
      <c r="AE725" s="343">
        <f t="shared" si="1727"/>
        <v>-2.584155940439682E-16</v>
      </c>
      <c r="AF725" s="343">
        <f t="shared" si="1728"/>
        <v>1.3565371706212192E-16</v>
      </c>
      <c r="AG725" s="343">
        <f t="shared" si="1729"/>
        <v>-1.1585420629120214E-17</v>
      </c>
      <c r="AH725" s="343">
        <f t="shared" si="1730"/>
        <v>-1.125944497377931E-16</v>
      </c>
      <c r="AI725" s="343">
        <f t="shared" si="1731"/>
        <v>2.356899740033264E-16</v>
      </c>
      <c r="AJ725" s="343">
        <f t="shared" si="1732"/>
        <v>-3.5651567497797955E-16</v>
      </c>
      <c r="AK725" s="343">
        <f t="shared" si="1733"/>
        <v>4.7390793511128522E-16</v>
      </c>
      <c r="AL725" s="343">
        <f t="shared" si="1734"/>
        <v>-5.8673620276505632E-16</v>
      </c>
      <c r="AM725" s="343">
        <f t="shared" si="1735"/>
        <v>6.9391388004356451E-16</v>
      </c>
      <c r="AN725" s="343">
        <f t="shared" si="1736"/>
        <v>-7.9440878732532534E-16</v>
      </c>
      <c r="AO725" s="343">
        <f t="shared" si="1737"/>
        <v>8.8725310371714E-16</v>
      </c>
      <c r="AP725" s="343">
        <f t="shared" si="1738"/>
        <v>-9.7155268769826292E-16</v>
      </c>
      <c r="AQ725" s="343">
        <f t="shared" si="1739"/>
        <v>1.0464956881921392E-15</v>
      </c>
      <c r="AR725" s="343">
        <f t="shared" si="1740"/>
        <v>-1.1113603631359808E-15</v>
      </c>
      <c r="AS725" s="343">
        <f t="shared" si="1741"/>
        <v>1.1655220302514578E-15</v>
      </c>
      <c r="AT725" s="343">
        <f t="shared" si="1742"/>
        <v>-1.2084590830764547E-15</v>
      </c>
      <c r="AU725" s="343">
        <f t="shared" si="1743"/>
        <v>1.2397580143204981E-15</v>
      </c>
      <c r="AV725" s="343">
        <f t="shared" si="1744"/>
        <v>-1.2591173981659624E-15</v>
      </c>
      <c r="AW725" s="343">
        <f t="shared" si="1745"/>
        <v>1.2663507931635062E-15</v>
      </c>
      <c r="AX725" s="343">
        <f t="shared" si="1746"/>
        <v>-1.261388537765123E-15</v>
      </c>
      <c r="AY725" s="343">
        <f t="shared" si="1747"/>
        <v>1.2442784212029475E-15</v>
      </c>
      <c r="AZ725" s="343">
        <f t="shared" si="1748"/>
        <v>-1.2151852232528147E-15</v>
      </c>
      <c r="BA725" s="343">
        <f t="shared" si="1749"/>
        <v>1.1743891273149442E-15</v>
      </c>
      <c r="BB725" s="343">
        <f t="shared" si="1750"/>
        <v>-1.1222830220946154E-15</v>
      </c>
      <c r="BC725" s="343">
        <f t="shared" si="1751"/>
        <v>1.0593687178692249E-15</v>
      </c>
      <c r="BD725" s="343">
        <f t="shared" si="1752"/>
        <v>-9.862521137809064E-16</v>
      </c>
      <c r="BE725" s="343">
        <f t="shared" si="1753"/>
        <v>9.0363736269660692E-16</v>
      </c>
      <c r="BF725" s="343">
        <f t="shared" si="1754"/>
        <v>-8.1232008983113263E-16</v>
      </c>
      <c r="BG725" s="343">
        <f t="shared" si="1755"/>
        <v>7.1317973044125461E-16</v>
      </c>
      <c r="BH725" s="343">
        <f t="shared" si="1756"/>
        <v>-6.0717106038353034E-16</v>
      </c>
      <c r="BI725" s="343">
        <f t="shared" si="1757"/>
        <v>4.9531500110081639E-16</v>
      </c>
      <c r="BJ725" s="343">
        <f t="shared" si="1758"/>
        <v>-3.7868878759081156E-16</v>
      </c>
      <c r="BK725" s="343">
        <f t="shared" si="1759"/>
        <v>2.5841559404395923E-16</v>
      </c>
      <c r="BL725" s="343">
        <f t="shared" si="1760"/>
        <v>-1.3565371706213049E-16</v>
      </c>
      <c r="BM725" s="343">
        <f t="shared" si="1761"/>
        <v>1.1585420629092899E-17</v>
      </c>
      <c r="BN725" s="343">
        <f t="shared" si="1762"/>
        <v>1.1259444973780237E-16</v>
      </c>
      <c r="BO725" s="343">
        <f t="shared" si="1763"/>
        <v>-2.3568997400333553E-16</v>
      </c>
      <c r="BP725" s="343">
        <f t="shared" si="1764"/>
        <v>3.5651567497797122E-16</v>
      </c>
      <c r="BQ725" s="343">
        <f t="shared" si="1765"/>
        <v>-4.7390793511131056E-16</v>
      </c>
      <c r="BR725" s="343">
        <f t="shared" si="1766"/>
        <v>5.867362027650645E-16</v>
      </c>
    </row>
    <row r="726" spans="2:70">
      <c r="B726" s="340">
        <v>32</v>
      </c>
      <c r="C726" s="340">
        <f t="shared" si="1767"/>
        <v>1.0000000000000004E-2</v>
      </c>
      <c r="D726" s="341">
        <f t="shared" si="1703"/>
        <v>23.956057421370645</v>
      </c>
      <c r="E726" s="342" t="str">
        <f>AL694</f>
        <v>-0.0439425786293541</v>
      </c>
      <c r="F726" s="291">
        <v>32</v>
      </c>
      <c r="G726" s="343">
        <f t="shared" si="1768"/>
        <v>7.1250562793662494E-18</v>
      </c>
      <c r="H726" s="343">
        <f t="shared" si="1704"/>
        <v>-7.1250562793663203E-18</v>
      </c>
      <c r="I726" s="343">
        <f t="shared" si="1705"/>
        <v>7.1250562793663896E-18</v>
      </c>
      <c r="J726" s="343">
        <f t="shared" si="1706"/>
        <v>-7.125056279366459E-18</v>
      </c>
      <c r="K726" s="343">
        <f t="shared" si="1707"/>
        <v>7.1250562793665298E-18</v>
      </c>
      <c r="L726" s="343">
        <f t="shared" si="1708"/>
        <v>-7.1250562793665992E-18</v>
      </c>
      <c r="M726" s="343">
        <f t="shared" si="1709"/>
        <v>7.1250562793666685E-18</v>
      </c>
      <c r="N726" s="343">
        <f t="shared" si="1710"/>
        <v>-7.1250562793667378E-18</v>
      </c>
      <c r="O726" s="343">
        <f t="shared" si="1711"/>
        <v>7.1250562793668087E-18</v>
      </c>
      <c r="P726" s="343">
        <f t="shared" si="1712"/>
        <v>-7.125056279366878E-18</v>
      </c>
      <c r="Q726" s="343">
        <f t="shared" si="1713"/>
        <v>7.1250562793689719E-18</v>
      </c>
      <c r="R726" s="343">
        <f t="shared" si="1714"/>
        <v>-7.1250562793670182E-18</v>
      </c>
      <c r="S726" s="343">
        <f t="shared" si="1715"/>
        <v>7.125056279365063E-18</v>
      </c>
      <c r="T726" s="343">
        <f t="shared" si="1716"/>
        <v>-7.1250562793671569E-18</v>
      </c>
      <c r="U726" s="343">
        <f t="shared" si="1717"/>
        <v>7.1250562793692508E-18</v>
      </c>
      <c r="V726" s="343">
        <f t="shared" si="1718"/>
        <v>-7.1250562793672971E-18</v>
      </c>
      <c r="W726" s="343">
        <f t="shared" si="1719"/>
        <v>7.1250562793653419E-18</v>
      </c>
      <c r="X726" s="343">
        <f t="shared" si="1720"/>
        <v>-7.1250562793674373E-18</v>
      </c>
      <c r="Y726" s="343">
        <f t="shared" si="1721"/>
        <v>7.1250562793695312E-18</v>
      </c>
      <c r="Z726" s="343">
        <f t="shared" si="1722"/>
        <v>-7.125056279367576E-18</v>
      </c>
      <c r="AA726" s="343">
        <f t="shared" si="1723"/>
        <v>7.1250562793656223E-18</v>
      </c>
      <c r="AB726" s="343">
        <f t="shared" si="1724"/>
        <v>-7.1250562793717637E-18</v>
      </c>
      <c r="AC726" s="343">
        <f t="shared" si="1725"/>
        <v>7.1250562793698101E-18</v>
      </c>
      <c r="AD726" s="343">
        <f t="shared" si="1726"/>
        <v>-7.1250562793678549E-18</v>
      </c>
      <c r="AE726" s="343">
        <f t="shared" si="1727"/>
        <v>7.1250562793659012E-18</v>
      </c>
      <c r="AF726" s="343">
        <f t="shared" si="1728"/>
        <v>-7.125056279363946E-18</v>
      </c>
      <c r="AG726" s="343">
        <f t="shared" si="1729"/>
        <v>7.1250562793700889E-18</v>
      </c>
      <c r="AH726" s="343">
        <f t="shared" si="1730"/>
        <v>-7.1250562793681353E-18</v>
      </c>
      <c r="AI726" s="343">
        <f t="shared" si="1731"/>
        <v>7.1250562793661801E-18</v>
      </c>
      <c r="AJ726" s="343">
        <f t="shared" si="1732"/>
        <v>-7.125056279372323E-18</v>
      </c>
      <c r="AK726" s="343">
        <f t="shared" si="1733"/>
        <v>7.1250562793703678E-18</v>
      </c>
      <c r="AL726" s="343">
        <f t="shared" si="1734"/>
        <v>-7.1250562793684142E-18</v>
      </c>
      <c r="AM726" s="343">
        <f t="shared" si="1735"/>
        <v>7.125056279366459E-18</v>
      </c>
      <c r="AN726" s="343">
        <f t="shared" si="1736"/>
        <v>-7.1250562793645053E-18</v>
      </c>
      <c r="AO726" s="343">
        <f t="shared" si="1737"/>
        <v>7.1250562793706467E-18</v>
      </c>
      <c r="AP726" s="343">
        <f t="shared" si="1738"/>
        <v>-7.125056279368693E-18</v>
      </c>
      <c r="AQ726" s="343">
        <f t="shared" si="1739"/>
        <v>7.1250562793667394E-18</v>
      </c>
      <c r="AR726" s="343">
        <f t="shared" si="1740"/>
        <v>-7.1250562793728808E-18</v>
      </c>
      <c r="AS726" s="343">
        <f t="shared" si="1741"/>
        <v>7.1250562793709271E-18</v>
      </c>
      <c r="AT726" s="343">
        <f t="shared" si="1742"/>
        <v>-7.1250562793689719E-18</v>
      </c>
      <c r="AU726" s="343">
        <f t="shared" si="1743"/>
        <v>7.1250562793751149E-18</v>
      </c>
      <c r="AV726" s="343">
        <f t="shared" si="1744"/>
        <v>-7.125056279365063E-18</v>
      </c>
      <c r="AW726" s="343">
        <f t="shared" si="1745"/>
        <v>7.125056279371206E-18</v>
      </c>
      <c r="AX726" s="343">
        <f t="shared" si="1746"/>
        <v>-7.1250562793773489E-18</v>
      </c>
      <c r="AY726" s="343">
        <f t="shared" si="1747"/>
        <v>7.1250562793672971E-18</v>
      </c>
      <c r="AZ726" s="343">
        <f t="shared" si="1748"/>
        <v>-7.1250562793734401E-18</v>
      </c>
      <c r="BA726" s="343">
        <f t="shared" si="1749"/>
        <v>7.1250562793633882E-18</v>
      </c>
      <c r="BB726" s="343">
        <f t="shared" si="1750"/>
        <v>-7.1250562793695312E-18</v>
      </c>
      <c r="BC726" s="343">
        <f t="shared" si="1751"/>
        <v>7.1250562793756726E-18</v>
      </c>
      <c r="BD726" s="343">
        <f t="shared" si="1752"/>
        <v>-7.1250562793656223E-18</v>
      </c>
      <c r="BE726" s="343">
        <f t="shared" si="1753"/>
        <v>7.1250562793717637E-18</v>
      </c>
      <c r="BF726" s="343">
        <f t="shared" si="1754"/>
        <v>-7.1250562793617135E-18</v>
      </c>
      <c r="BG726" s="343">
        <f t="shared" si="1755"/>
        <v>7.1250562793678549E-18</v>
      </c>
      <c r="BH726" s="343">
        <f t="shared" si="1756"/>
        <v>-7.1250562793739978E-18</v>
      </c>
      <c r="BI726" s="343">
        <f t="shared" si="1757"/>
        <v>7.125056279363946E-18</v>
      </c>
      <c r="BJ726" s="343">
        <f t="shared" si="1758"/>
        <v>-7.1250562793700889E-18</v>
      </c>
      <c r="BK726" s="343">
        <f t="shared" si="1759"/>
        <v>7.1250562793762319E-18</v>
      </c>
      <c r="BL726" s="343">
        <f t="shared" si="1760"/>
        <v>-7.1250562793661801E-18</v>
      </c>
      <c r="BM726" s="343">
        <f t="shared" si="1761"/>
        <v>7.125056279372323E-18</v>
      </c>
      <c r="BN726" s="343">
        <f t="shared" si="1762"/>
        <v>-7.125056279378466E-18</v>
      </c>
      <c r="BO726" s="343">
        <f t="shared" si="1763"/>
        <v>7.1250562793684142E-18</v>
      </c>
      <c r="BP726" s="343">
        <f t="shared" si="1764"/>
        <v>-7.1250562793745571E-18</v>
      </c>
      <c r="BQ726" s="343">
        <f t="shared" si="1765"/>
        <v>7.1250562793645053E-18</v>
      </c>
      <c r="BR726" s="343">
        <f t="shared" si="1766"/>
        <v>-7.1250562793706482E-18</v>
      </c>
    </row>
    <row r="727" spans="2:70">
      <c r="B727" s="340">
        <v>33</v>
      </c>
      <c r="C727" s="340">
        <f t="shared" si="1767"/>
        <v>1.0312500000000004E-2</v>
      </c>
      <c r="D727" s="341">
        <f t="shared" ref="D727:D758" si="1769">Vo_set2+E727</f>
        <v>23.952671253943052</v>
      </c>
      <c r="E727" s="342" t="str">
        <f>AM694</f>
        <v>-0.0473287460569474</v>
      </c>
      <c r="F727" s="291">
        <v>33</v>
      </c>
      <c r="G727" s="343">
        <f t="shared" ref="G727:G744" si="1770">2*IMREAL(K658)*COS(2*PI()*B658*1/Nt_input)-2*IMAGINARY(K658)*SIN(2*PI()*B658*1/Nt_input)</f>
        <v>6.5872154075796625E-15</v>
      </c>
      <c r="H727" s="343">
        <f t="shared" ref="H727:H744" si="1771">2*IMREAL(K658)*COS(2*PI()*B658*2/Nt_input)-2*IMAGINARY(K658)*SIN(2*PI()*B658*2/Nt_input)</f>
        <v>-6.5491768743521001E-15</v>
      </c>
      <c r="I727" s="343">
        <f t="shared" ref="I727:I744" si="1772">2*IMREAL(K658)*COS(2*PI()*B658*3/Nt_input)-2*IMAGINARY(K658)*SIN(2*PI()*B658*3/Nt_input)</f>
        <v>6.4480661876802722E-15</v>
      </c>
      <c r="J727" s="343">
        <f t="shared" ref="J727:J744" si="1773">2*IMREAL(K658)*COS(2*PI()*B658*4/Nt_input)-2*IMAGINARY(K658)*SIN(2*PI()*B658*4/Nt_input)</f>
        <v>-6.2848570987495536E-15</v>
      </c>
      <c r="K727" s="343">
        <f t="shared" ref="K727:K744" si="1774">2*IMREAL(K658)*COS(2*PI()*B658*5/Nt_input)-2*IMAGINARY(K658)*SIN(2*PI()*B658*5/Nt_input)</f>
        <v>6.0611214003055052E-15</v>
      </c>
      <c r="L727" s="343">
        <f t="shared" ref="L727:L744" si="1775">2*IMREAL(K658)*COS(2*PI()*B658*6/Nt_input)-2*IMAGINARY(K658)*SIN(2*PI()*B658*6/Nt_input)</f>
        <v>-5.7790137894305262E-15</v>
      </c>
      <c r="M727" s="343">
        <f t="shared" ref="M727:M744" si="1776">2*IMREAL(K658)*COS(2*PI()*B658*7/Nt_input)-2*IMAGINARY(K658)*SIN(2*PI()*B658*7/Nt_input)</f>
        <v>5.4412511166330442E-15</v>
      </c>
      <c r="N727" s="343">
        <f t="shared" ref="N727:N744" si="1777">2*IMREAL(K658)*COS(2*PI()*B658*8/Nt_input)-2*IMAGINARY(K658)*SIN(2*PI()*B658*8/Nt_input)</f>
        <v>-5.0510862210919591E-15</v>
      </c>
      <c r="O727" s="343">
        <f t="shared" ref="O727:O744" si="1778">2*IMREAL(K658)*COS(2*PI()*B658*9/Nt_input)-2*IMAGINARY(K658)*SIN(2*PI()*B658*9/Nt_input)</f>
        <v>4.6122766040371589E-15</v>
      </c>
      <c r="P727" s="343">
        <f t="shared" ref="P727:P744" si="1779">2*IMREAL(K658)*COS(2*PI()*B658*10/Nt_input)-2*IMAGINARY(K658)*SIN(2*PI()*B658*10/Nt_input)</f>
        <v>-4.1290482419586003E-15</v>
      </c>
      <c r="Q727" s="343">
        <f t="shared" ref="Q727:Q744" si="1780">2*IMREAL(K658)*COS(2*PI()*B658*11/Nt_input)-2*IMAGINARY(K658)*SIN(2*PI()*B658*11/Nt_input)</f>
        <v>3.6060548881426272E-15</v>
      </c>
      <c r="R727" s="343">
        <f t="shared" ref="R727:R744" si="1781">2*IMREAL(K658)*COS(2*PI()*B658*12/Nt_input)-2*IMAGINARY(K658)*SIN(2*PI()*B658*12/Nt_input)</f>
        <v>-3.0483332544837195E-15</v>
      </c>
      <c r="S727" s="343">
        <f t="shared" ref="S727:S744" si="1782">2*IMREAL(K658)*COS(2*PI()*B658*13/Nt_input)-2*IMAGINARY(K658)*SIN(2*PI()*B658*13/Nt_input)</f>
        <v>2.4612545051956705E-15</v>
      </c>
      <c r="T727" s="343">
        <f t="shared" ref="T727:T744" si="1783">2*IMREAL(K658)*COS(2*PI()*B658*14/Nt_input)-2*IMAGINARY(K658)*SIN(2*PI()*B658*14/Nt_input)</f>
        <v>-1.8504725295640145E-15</v>
      </c>
      <c r="U727" s="343">
        <f t="shared" ref="U727:U744" si="1784">2*IMREAL(K658)*COS(2*PI()*B658*15/Nt_input)-2*IMAGINARY(K658)*SIN(2*PI()*B658*15/Nt_input)</f>
        <v>1.2218694919014746E-15</v>
      </c>
      <c r="V727" s="343">
        <f t="shared" ref="V727:V744" si="1785">2*IMREAL(K658)*COS(2*PI()*B658*16/Nt_input)-2*IMAGINARY(K658)*SIN(2*PI()*B658*16/Nt_input)</f>
        <v>-5.8149918309011562E-16</v>
      </c>
      <c r="W727" s="343">
        <f t="shared" ref="W727:W744" si="1786">2*IMREAL(K658)*COS(2*PI()*B658*17/Nt_input)-2*IMAGINARY(K658)*SIN(2*PI()*B658*17/Nt_input)</f>
        <v>-6.4471280734189498E-17</v>
      </c>
      <c r="X727" s="343">
        <f t="shared" ref="X727:X744" si="1787">2*IMREAL(K658)*COS(2*PI()*B658*18/Nt_input)-2*IMAGINARY(K658)*SIN(2*PI()*B658*18/Nt_input)</f>
        <v>7.0982085088143749E-16</v>
      </c>
      <c r="Y727" s="343">
        <f t="shared" ref="Y727:Y744" si="1788">2*IMREAL(K658)*COS(2*PI()*B658*19/Nt_input)-2*IMAGINARY(K658)*SIN(2*PI()*B658*19/Nt_input)</f>
        <v>-1.3483344582071495E-15</v>
      </c>
      <c r="Z727" s="343">
        <f t="shared" ref="Z727:Z744" si="1789">2*IMREAL(K658)*COS(2*PI()*B658*20/Nt_input)-2*IMAGINARY(K658)*SIN(2*PI()*B658*20/Nt_input)</f>
        <v>1.9738628676257807E-15</v>
      </c>
      <c r="AA727" s="343">
        <f t="shared" ref="AA727:AA744" si="1790">2*IMREAL(K658)*COS(2*PI()*B658*21/Nt_input)-2*IMAGINARY(K658)*SIN(2*PI()*B658*21/Nt_input)</f>
        <v>-2.5803818986059282E-15</v>
      </c>
      <c r="AB727" s="343">
        <f t="shared" ref="AB727:AB744" si="1791">2*IMREAL(K658)*COS(2*PI()*B658*22/Nt_input)-2*IMAGINARY(K658)*SIN(2*PI()*B658*22/Nt_input)</f>
        <v>3.162050441322269E-15</v>
      </c>
      <c r="AC727" s="343">
        <f t="shared" ref="AC727:AC744" si="1792">2*IMREAL(K658)*COS(2*PI()*B658*23/Nt_input)-2*IMAGINARY(K658)*SIN(2*PI()*B658*23/Nt_input)</f>
        <v>-3.713266709736075E-15</v>
      </c>
      <c r="AD727" s="343">
        <f t="shared" ref="AD727:AD744" si="1793">2*IMREAL(K658)*COS(2*PI()*B658*24/Nt_input)-2*IMAGINARY(K658)*SIN(2*PI()*B658*24/Nt_input)</f>
        <v>4.228722189857061E-15</v>
      </c>
      <c r="AE727" s="343">
        <f t="shared" ref="AE727:AE744" si="1794">2*IMREAL(K658)*COS(2*PI()*B658*25/Nt_input)-2*IMAGINARY(K658)*SIN(2*PI()*B658*25/Nt_input)</f>
        <v>-4.7034527636350291E-15</v>
      </c>
      <c r="AF727" s="343">
        <f t="shared" ref="AF727:AF744" si="1795">2*IMREAL(K658)*COS(2*PI()*B658*26/Nt_input)-2*IMAGINARY(K658)*SIN(2*PI()*B658*26/Nt_input)</f>
        <v>5.1328865161303717E-15</v>
      </c>
      <c r="AG727" s="343">
        <f t="shared" ref="AG727:AG744" si="1796">2*IMREAL(K658)*COS(2*PI()*B658*27/Nt_input)-2*IMAGINARY(K658)*SIN(2*PI()*B658*27/Nt_input)</f>
        <v>-5.5128877655541889E-15</v>
      </c>
      <c r="AH727" s="343">
        <f t="shared" ref="AH727:AH744" si="1797">2*IMREAL(K658)*COS(2*PI()*B658*28/Nt_input)-2*IMAGINARY(K658)*SIN(2*PI()*B658*28/Nt_input)</f>
        <v>5.8397968921447169E-15</v>
      </c>
      <c r="AI727" s="343">
        <f t="shared" ref="AI727:AI744" si="1798">2*IMREAL(K658)*COS(2*PI()*B658*29/Nt_input)-2*IMAGINARY(K658)*SIN(2*PI()*B658*29/Nt_input)</f>
        <v>-6.1104655823061805E-15</v>
      </c>
      <c r="AJ727" s="343">
        <f t="shared" ref="AJ727:AJ744" si="1799">2*IMREAL(K658)*COS(2*PI()*B658*30/Nt_input)-2*IMAGINARY(K658)*SIN(2*PI()*B658*30/Nt_input)</f>
        <v>6.3222871485897693E-15</v>
      </c>
      <c r="AK727" s="343">
        <f t="shared" ref="AK727:AK744" si="1800">2*IMREAL(K658)*COS(2*PI()*B658*31/Nt_input)-2*IMAGINARY(K658)*SIN(2*PI()*B658*31/Nt_input)</f>
        <v>-6.4732216335187255E-15</v>
      </c>
      <c r="AL727" s="343">
        <f t="shared" ref="AL727:AL744" si="1801">2*IMREAL(K658)*COS(2*PI()*B658*32/Nt_input)-2*IMAGINARY(K658)*SIN(2*PI()*B658*32/Nt_input)</f>
        <v>6.5618154554940003E-15</v>
      </c>
      <c r="AM727" s="343">
        <f t="shared" ref="AM727:AM744" si="1802">2*IMREAL(K658)*COS(2*PI()*B658*33/Nt_input)-2*IMAGINARY(K658)*SIN(2*PI()*B658*33/Nt_input)</f>
        <v>-6.5872154075796618E-15</v>
      </c>
      <c r="AN727" s="343">
        <f t="shared" ref="AN727:AN744" si="1803">2*IMREAL(K658)*COS(2*PI()*B658*34/Nt_input)-2*IMAGINARY(K658)*SIN(2*PI()*B658*34/Nt_input)</f>
        <v>6.5491768743521017E-15</v>
      </c>
      <c r="AO727" s="343">
        <f t="shared" ref="AO727:AO744" si="1804">2*IMREAL(K658)*COS(2*PI()*B658*35/Nt_input)-2*IMAGINARY(K658)*SIN(2*PI()*B658*35/Nt_input)</f>
        <v>-6.4480661876802754E-15</v>
      </c>
      <c r="AP727" s="343">
        <f t="shared" ref="AP727:AP744" si="1805">2*IMREAL(K658)*COS(2*PI()*B658*36/Nt_input)-2*IMAGINARY(K658)*SIN(2*PI()*B658*36/Nt_input)</f>
        <v>6.2848570987495583E-15</v>
      </c>
      <c r="AQ727" s="343">
        <f t="shared" ref="AQ727:AQ744" si="1806">2*IMREAL(K658)*COS(2*PI()*B658*37/Nt_input)-2*IMAGINARY(K658)*SIN(2*PI()*B658*37/Nt_input)</f>
        <v>-6.0611214003055163E-15</v>
      </c>
      <c r="AR727" s="343">
        <f t="shared" ref="AR727:AR744" si="1807">2*IMREAL(K658)*COS(2*PI()*B658*38/Nt_input)-2*IMAGINARY(K658)*SIN(2*PI()*B658*38/Nt_input)</f>
        <v>5.7790137894305388E-15</v>
      </c>
      <c r="AS727" s="343">
        <f t="shared" ref="AS727:AS744" si="1808">2*IMREAL(K658)*COS(2*PI()*B658*39/Nt_input)-2*IMAGINARY(K658)*SIN(2*PI()*B658*39/Nt_input)</f>
        <v>-5.44125111663306E-15</v>
      </c>
      <c r="AT727" s="343">
        <f t="shared" ref="AT727:AT744" si="1809">2*IMREAL(K658)*COS(2*PI()*B658*40/Nt_input)-2*IMAGINARY(K658)*SIN(2*PI()*B658*40/Nt_input)</f>
        <v>5.0510862210919165E-15</v>
      </c>
      <c r="AU727" s="343">
        <f t="shared" ref="AU727:AU744" si="1810">2*IMREAL(K658)*COS(2*PI()*B658*41/Nt_input)-2*IMAGINARY(K658)*SIN(2*PI()*B658*41/Nt_input)</f>
        <v>-4.6122766040371108E-15</v>
      </c>
      <c r="AV727" s="343">
        <f t="shared" ref="AV727:AV744" si="1811">2*IMREAL(K658)*COS(2*PI()*B658*42/Nt_input)-2*IMAGINARY(K658)*SIN(2*PI()*B658*42/Nt_input)</f>
        <v>4.1290482419585655E-15</v>
      </c>
      <c r="AW727" s="343">
        <f t="shared" ref="AW727:AW744" si="1812">2*IMREAL(K658)*COS(2*PI()*B658*43/Nt_input)-2*IMAGINARY(K658)*SIN(2*PI()*B658*43/Nt_input)</f>
        <v>-3.6060548881425901E-15</v>
      </c>
      <c r="AX727" s="343">
        <f t="shared" ref="AX727:AX744" si="1813">2*IMREAL(K658)*COS(2*PI()*B658*44/Nt_input)-2*IMAGINARY(K658)*SIN(2*PI()*B658*44/Nt_input)</f>
        <v>3.0483332544836809E-15</v>
      </c>
      <c r="AY727" s="343">
        <f t="shared" ref="AY727:AY744" si="1814">2*IMREAL(K658)*COS(2*PI()*B658*45/Nt_input)-2*IMAGINARY(K658)*SIN(2*PI()*B658*45/Nt_input)</f>
        <v>-2.4612545051956303E-15</v>
      </c>
      <c r="AZ727" s="343">
        <f t="shared" ref="AZ727:AZ744" si="1815">2*IMREAL(K658)*COS(2*PI()*B658*46/Nt_input)-2*IMAGINARY(K658)*SIN(2*PI()*B658*46/Nt_input)</f>
        <v>1.8504725295639727E-15</v>
      </c>
      <c r="BA727" s="343">
        <f t="shared" ref="BA727:BA744" si="1816">2*IMREAL(K658)*COS(2*PI()*B658*47/Nt_input)-2*IMAGINARY(K658)*SIN(2*PI()*B658*47/Nt_input)</f>
        <v>-1.2218694919014316E-15</v>
      </c>
      <c r="BB727" s="343">
        <f t="shared" ref="BB727:BB744" si="1817">2*IMREAL(K658)*COS(2*PI()*B658*48/Nt_input)-2*IMAGINARY(K658)*SIN(2*PI()*B658*48/Nt_input)</f>
        <v>5.8149918309007223E-16</v>
      </c>
      <c r="BC727" s="343">
        <f t="shared" ref="BC727:BC744" si="1818">2*IMREAL(K658)*COS(2*PI()*B658*49/Nt_input)-2*IMAGINARY(K658)*SIN(2*PI()*B658*49/Nt_input)</f>
        <v>6.4471280734233083E-17</v>
      </c>
      <c r="BD727" s="343">
        <f t="shared" ref="BD727:BD744" si="1819">2*IMREAL(K658)*COS(2*PI()*B658*50/Nt_input)-2*IMAGINARY(K658)*SIN(2*PI()*B658*50/Nt_input)</f>
        <v>-7.0982085088148058E-16</v>
      </c>
      <c r="BE727" s="343">
        <f t="shared" ref="BE727:BE744" si="1820">2*IMREAL(K658)*COS(2*PI()*B658*51/Nt_input)-2*IMAGINARY(K658)*SIN(2*PI()*B658*51/Nt_input)</f>
        <v>1.3483344582071921E-15</v>
      </c>
      <c r="BF727" s="343">
        <f t="shared" ref="BF727:BF744" si="1821">2*IMREAL(K658)*COS(2*PI()*B658*52/Nt_input)-2*IMAGINARY(K658)*SIN(2*PI()*B658*52/Nt_input)</f>
        <v>-1.9738628676257775E-15</v>
      </c>
      <c r="BG727" s="343">
        <f t="shared" ref="BG727:BG744" si="1822">2*IMREAL(K658)*COS(2*PI()*B658*53/Nt_input)-2*IMAGINARY(K658)*SIN(2*PI()*B658*53/Nt_input)</f>
        <v>2.580381898605925E-15</v>
      </c>
      <c r="BH727" s="343">
        <f t="shared" ref="BH727:BH744" si="1823">2*IMREAL(K658)*COS(2*PI()*B658*54/Nt_input)-2*IMAGINARY(K658)*SIN(2*PI()*B658*54/Nt_input)</f>
        <v>-3.1620504413222659E-15</v>
      </c>
      <c r="BI727" s="343">
        <f t="shared" ref="BI727:BI744" si="1824">2*IMREAL(K658)*COS(2*PI()*B658*55/Nt_input)-2*IMAGINARY(K658)*SIN(2*PI()*B658*55/Nt_input)</f>
        <v>3.7132667097360735E-15</v>
      </c>
      <c r="BJ727" s="343">
        <f t="shared" ref="BJ727:BJ744" si="1825">2*IMREAL(K658)*COS(2*PI()*B658*56/Nt_input)-2*IMAGINARY(K658)*SIN(2*PI()*B658*56/Nt_input)</f>
        <v>-4.2287221898570578E-15</v>
      </c>
      <c r="BK727" s="343">
        <f t="shared" ref="BK727:BK744" si="1826">2*IMREAL(K658)*COS(2*PI()*B658*57/Nt_input)-2*IMAGINARY(K658)*SIN(2*PI()*B658*57/Nt_input)</f>
        <v>4.7034527636350267E-15</v>
      </c>
      <c r="BL727" s="343">
        <f t="shared" ref="BL727:BL744" si="1827">2*IMREAL(K658)*COS(2*PI()*B658*58/Nt_input)-2*IMAGINARY(K658)*SIN(2*PI()*B658*58/Nt_input)</f>
        <v>-5.1328865161303701E-15</v>
      </c>
      <c r="BM727" s="343">
        <f t="shared" ref="BM727:BM744" si="1828">2*IMREAL(K658)*COS(2*PI()*B658*59/Nt_input)-2*IMAGINARY(K658)*SIN(2*PI()*B658*59/Nt_input)</f>
        <v>5.5128877655541873E-15</v>
      </c>
      <c r="BN727" s="343">
        <f t="shared" ref="BN727:BN744" si="1829">2*IMREAL(K658)*COS(2*PI()*B658*60/Nt_input)-2*IMAGINARY(K658)*SIN(2*PI()*B658*60/Nt_input)</f>
        <v>-5.8397968921447153E-15</v>
      </c>
      <c r="BO727" s="343">
        <f t="shared" ref="BO727:BO744" si="1830">2*IMREAL(K658)*COS(2*PI()*B658*61/Nt_input)-2*IMAGINARY(K658)*SIN(2*PI()*B658*61/Nt_input)</f>
        <v>6.1104655823061789E-15</v>
      </c>
      <c r="BP727" s="343">
        <f t="shared" ref="BP727:BP744" si="1831">2*IMREAL(K658)*COS(2*PI()*B658*62/Nt_input)-2*IMAGINARY(K658)*SIN(2*PI()*B658*62/Nt_input)</f>
        <v>-6.3222871485897685E-15</v>
      </c>
      <c r="BQ727" s="343">
        <f t="shared" ref="BQ727:BQ744" si="1832">2*IMREAL(K658)*COS(2*PI()*B658*63/Nt_input)-2*IMAGINARY(K658)*SIN(2*PI()*B658*63/Nt_input)</f>
        <v>6.4732216335187247E-15</v>
      </c>
      <c r="BR727" s="343">
        <f t="shared" ref="BR727:BR744" si="1833">2*IMREAL(K658)*COS(2*PI()*B658*64/Nt_input)-2*IMAGINARY(K658)*SIN(2*PI()*B658*64/Nt_input)</f>
        <v>-6.5618154554939995E-15</v>
      </c>
    </row>
    <row r="728" spans="2:70">
      <c r="B728" s="340">
        <v>34</v>
      </c>
      <c r="C728" s="340">
        <f t="shared" ref="C728:C758" si="1834">C727+Div_Nt_input</f>
        <v>1.0625000000000004E-2</v>
      </c>
      <c r="D728" s="341">
        <f t="shared" si="1769"/>
        <v>23.949740888212538</v>
      </c>
      <c r="E728" s="342" t="str">
        <f>AN694</f>
        <v>-0.0502591117874631</v>
      </c>
      <c r="F728" s="291">
        <v>34</v>
      </c>
      <c r="G728" s="343">
        <f t="shared" si="1770"/>
        <v>-1.2252884994939802E-15</v>
      </c>
      <c r="H728" s="343">
        <f t="shared" si="1771"/>
        <v>8.3364011331603564E-16</v>
      </c>
      <c r="I728" s="343">
        <f t="shared" si="1772"/>
        <v>-4.0995540509411554E-16</v>
      </c>
      <c r="J728" s="343">
        <f t="shared" si="1773"/>
        <v>-2.9483659439927857E-17</v>
      </c>
      <c r="K728" s="343">
        <f t="shared" si="1774"/>
        <v>4.6778968347632119E-16</v>
      </c>
      <c r="L728" s="343">
        <f t="shared" si="1775"/>
        <v>-8.8811881231620413E-16</v>
      </c>
      <c r="M728" s="343">
        <f t="shared" si="1776"/>
        <v>1.2743180332615357E-15</v>
      </c>
      <c r="N728" s="343">
        <f t="shared" si="1777"/>
        <v>-1.6115459268344133E-15</v>
      </c>
      <c r="O728" s="343">
        <f t="shared" si="1778"/>
        <v>1.8868430142044124E-15</v>
      </c>
      <c r="P728" s="343">
        <f t="shared" si="1779"/>
        <v>-2.08962978269229E-15</v>
      </c>
      <c r="Q728" s="343">
        <f t="shared" si="1780"/>
        <v>2.2121132505091878E-15</v>
      </c>
      <c r="R728" s="343">
        <f t="shared" si="1781"/>
        <v>-2.249586446676418E-15</v>
      </c>
      <c r="S728" s="343">
        <f t="shared" si="1782"/>
        <v>2.2006092972804882E-15</v>
      </c>
      <c r="T728" s="343">
        <f t="shared" si="1783"/>
        <v>-2.0670639667059785E-15</v>
      </c>
      <c r="U728" s="343">
        <f t="shared" si="1784"/>
        <v>1.8540825271137929E-15</v>
      </c>
      <c r="V728" s="343">
        <f t="shared" si="1785"/>
        <v>-1.5698497357860755E-15</v>
      </c>
      <c r="W728" s="343">
        <f t="shared" si="1786"/>
        <v>1.2252884994939723E-15</v>
      </c>
      <c r="X728" s="343">
        <f t="shared" si="1787"/>
        <v>-8.3364011331603633E-16</v>
      </c>
      <c r="Y728" s="343">
        <f t="shared" si="1788"/>
        <v>4.0995540509411239E-16</v>
      </c>
      <c r="Z728" s="343">
        <f t="shared" si="1789"/>
        <v>2.9483659439923124E-17</v>
      </c>
      <c r="AA728" s="343">
        <f t="shared" si="1790"/>
        <v>-4.6778968347634022E-16</v>
      </c>
      <c r="AB728" s="343">
        <f t="shared" si="1791"/>
        <v>8.8811881231620718E-16</v>
      </c>
      <c r="AC728" s="343">
        <f t="shared" si="1792"/>
        <v>-1.2743180332615317E-15</v>
      </c>
      <c r="AD728" s="343">
        <f t="shared" si="1793"/>
        <v>1.6115459268344267E-15</v>
      </c>
      <c r="AE728" s="343">
        <f t="shared" si="1794"/>
        <v>-1.8868430142044187E-15</v>
      </c>
      <c r="AF728" s="343">
        <f t="shared" si="1795"/>
        <v>2.0896297826922908E-15</v>
      </c>
      <c r="AG728" s="343">
        <f t="shared" si="1796"/>
        <v>-2.2121132505091854E-15</v>
      </c>
      <c r="AH728" s="343">
        <f t="shared" si="1797"/>
        <v>2.249586446676418E-15</v>
      </c>
      <c r="AI728" s="343">
        <f t="shared" si="1798"/>
        <v>-2.2006092972804874E-15</v>
      </c>
      <c r="AJ728" s="343">
        <f t="shared" si="1799"/>
        <v>2.0670639667059837E-15</v>
      </c>
      <c r="AK728" s="343">
        <f t="shared" si="1800"/>
        <v>-1.8540825271137819E-15</v>
      </c>
      <c r="AL728" s="343">
        <f t="shared" si="1801"/>
        <v>1.5698497357860732E-15</v>
      </c>
      <c r="AM728" s="343">
        <f t="shared" si="1802"/>
        <v>-1.2252884994939829E-15</v>
      </c>
      <c r="AN728" s="343">
        <f t="shared" si="1803"/>
        <v>8.3364011331601848E-16</v>
      </c>
      <c r="AO728" s="343">
        <f t="shared" si="1804"/>
        <v>-4.0995540509410903E-16</v>
      </c>
      <c r="AP728" s="343">
        <f t="shared" si="1805"/>
        <v>-2.9483659439926279E-17</v>
      </c>
      <c r="AQ728" s="343">
        <f t="shared" si="1806"/>
        <v>4.6778968347634347E-16</v>
      </c>
      <c r="AR728" s="343">
        <f t="shared" si="1807"/>
        <v>-8.8811881231621014E-16</v>
      </c>
      <c r="AS728" s="343">
        <f t="shared" si="1808"/>
        <v>1.2743180332615611E-15</v>
      </c>
      <c r="AT728" s="343">
        <f t="shared" si="1809"/>
        <v>-1.6115459268344068E-15</v>
      </c>
      <c r="AU728" s="343">
        <f t="shared" si="1810"/>
        <v>1.8868430142044203E-15</v>
      </c>
      <c r="AV728" s="343">
        <f t="shared" si="1811"/>
        <v>-2.0896297826923042E-15</v>
      </c>
      <c r="AW728" s="343">
        <f t="shared" si="1812"/>
        <v>2.2121132505091858E-15</v>
      </c>
      <c r="AX728" s="343">
        <f t="shared" si="1813"/>
        <v>-2.249586446676418E-15</v>
      </c>
      <c r="AY728" s="343">
        <f t="shared" si="1814"/>
        <v>2.2006092972804803E-15</v>
      </c>
      <c r="AZ728" s="343">
        <f t="shared" si="1815"/>
        <v>-2.0670639667059821E-15</v>
      </c>
      <c r="BA728" s="343">
        <f t="shared" si="1816"/>
        <v>1.8540825271137799E-15</v>
      </c>
      <c r="BB728" s="343">
        <f t="shared" si="1817"/>
        <v>-1.5698497357860479E-15</v>
      </c>
      <c r="BC728" s="343">
        <f t="shared" si="1818"/>
        <v>1.2252884994939802E-15</v>
      </c>
      <c r="BD728" s="343">
        <f t="shared" si="1819"/>
        <v>-8.3364011331601523E-16</v>
      </c>
      <c r="BE728" s="343">
        <f t="shared" si="1820"/>
        <v>4.0995540509413704E-16</v>
      </c>
      <c r="BF728" s="343">
        <f t="shared" si="1821"/>
        <v>2.9483659439929435E-17</v>
      </c>
      <c r="BG728" s="343">
        <f t="shared" si="1822"/>
        <v>-4.6778968347634663E-16</v>
      </c>
      <c r="BH728" s="343">
        <f t="shared" si="1823"/>
        <v>8.8811881231618381E-16</v>
      </c>
      <c r="BI728" s="343">
        <f t="shared" si="1824"/>
        <v>-1.2743180332615373E-15</v>
      </c>
      <c r="BJ728" s="343">
        <f t="shared" si="1825"/>
        <v>1.6115459268344314E-15</v>
      </c>
      <c r="BK728" s="343">
        <f t="shared" si="1826"/>
        <v>-1.8868430142044045E-15</v>
      </c>
      <c r="BL728" s="343">
        <f t="shared" si="1827"/>
        <v>2.0896297826922936E-15</v>
      </c>
      <c r="BM728" s="343">
        <f t="shared" si="1828"/>
        <v>-2.2121132505091925E-15</v>
      </c>
      <c r="BN728" s="343">
        <f t="shared" si="1829"/>
        <v>2.2495864466764184E-15</v>
      </c>
      <c r="BO728" s="343">
        <f t="shared" si="1830"/>
        <v>-2.2006092972804862E-15</v>
      </c>
      <c r="BP728" s="343">
        <f t="shared" si="1831"/>
        <v>2.0670639667059683E-15</v>
      </c>
      <c r="BQ728" s="343">
        <f t="shared" si="1832"/>
        <v>-1.8540825271137961E-15</v>
      </c>
      <c r="BR728" s="343">
        <f t="shared" si="1833"/>
        <v>1.5698497357860684E-15</v>
      </c>
    </row>
    <row r="729" spans="2:70">
      <c r="B729" s="340">
        <v>35</v>
      </c>
      <c r="C729" s="340">
        <f t="shared" si="1834"/>
        <v>1.0937500000000005E-2</v>
      </c>
      <c r="D729" s="341">
        <f t="shared" si="1769"/>
        <v>23.947294545202915</v>
      </c>
      <c r="E729" s="342" t="str">
        <f>AO694</f>
        <v>-0.0527054547970851</v>
      </c>
      <c r="F729" s="291">
        <v>35</v>
      </c>
      <c r="G729" s="343">
        <f t="shared" si="1770"/>
        <v>2.7018301380804164E-17</v>
      </c>
      <c r="H729" s="343">
        <f t="shared" si="1771"/>
        <v>-7.1894976088724697E-17</v>
      </c>
      <c r="I729" s="343">
        <f t="shared" si="1772"/>
        <v>1.1058010373080261E-16</v>
      </c>
      <c r="J729" s="343">
        <f t="shared" si="1773"/>
        <v>-1.397421470901886E-16</v>
      </c>
      <c r="K729" s="343">
        <f t="shared" si="1774"/>
        <v>1.5686969057404706E-16</v>
      </c>
      <c r="L729" s="343">
        <f t="shared" si="1775"/>
        <v>-1.6048772163808408E-16</v>
      </c>
      <c r="M729" s="343">
        <f t="shared" si="1776"/>
        <v>1.5028465787644386E-16</v>
      </c>
      <c r="N729" s="343">
        <f t="shared" si="1777"/>
        <v>-1.2713918028928467E-16</v>
      </c>
      <c r="O729" s="343">
        <f t="shared" si="1778"/>
        <v>9.3044561865048048E-17</v>
      </c>
      <c r="P729" s="343">
        <f t="shared" si="1779"/>
        <v>-5.0937008249106098E-17</v>
      </c>
      <c r="Q729" s="343">
        <f t="shared" si="1780"/>
        <v>4.4427936851397458E-18</v>
      </c>
      <c r="R729" s="343">
        <f t="shared" si="1781"/>
        <v>4.2434031287814055E-17</v>
      </c>
      <c r="S729" s="343">
        <f t="shared" si="1782"/>
        <v>-8.5656465979202309E-17</v>
      </c>
      <c r="T729" s="343">
        <f t="shared" si="1783"/>
        <v>1.2150222333573078E-16</v>
      </c>
      <c r="U729" s="343">
        <f t="shared" si="1784"/>
        <v>-1.4688429080300585E-16</v>
      </c>
      <c r="V729" s="343">
        <f t="shared" si="1785"/>
        <v>1.5961678177390092E-16</v>
      </c>
      <c r="W729" s="343">
        <f t="shared" si="1786"/>
        <v>-1.586031826754172E-16</v>
      </c>
      <c r="X729" s="343">
        <f t="shared" si="1787"/>
        <v>1.4393078398132036E-16</v>
      </c>
      <c r="Y729" s="343">
        <f t="shared" si="1788"/>
        <v>-1.1686316281515157E-16</v>
      </c>
      <c r="Z729" s="343">
        <f t="shared" si="1789"/>
        <v>7.9731364536799098E-17</v>
      </c>
      <c r="AA729" s="343">
        <f t="shared" si="1790"/>
        <v>-3.5733154681309885E-17</v>
      </c>
      <c r="AB729" s="343">
        <f t="shared" si="1791"/>
        <v>-1.1342370461789663E-17</v>
      </c>
      <c r="AC729" s="343">
        <f t="shared" si="1792"/>
        <v>5.7441098276720264E-17</v>
      </c>
      <c r="AD729" s="343">
        <f t="shared" si="1793"/>
        <v>-9.8593037277713121E-17</v>
      </c>
      <c r="AE729" s="343">
        <f t="shared" si="1794"/>
        <v>1.3125421011006401E-16</v>
      </c>
      <c r="AF729" s="343">
        <f t="shared" si="1795"/>
        <v>-1.5261185850026933E-16</v>
      </c>
      <c r="AG729" s="343">
        <f t="shared" si="1796"/>
        <v>1.6082667610986354E-16</v>
      </c>
      <c r="AH729" s="343">
        <f t="shared" si="1797"/>
        <v>-1.5519120836226694E-16</v>
      </c>
      <c r="AI729" s="343">
        <f t="shared" si="1798"/>
        <v>1.3619077795588692E-16</v>
      </c>
      <c r="AJ729" s="343">
        <f t="shared" si="1799"/>
        <v>-1.0546168919920626E-16</v>
      </c>
      <c r="AK729" s="343">
        <f t="shared" si="1800"/>
        <v>6.5650310582463422E-17</v>
      </c>
      <c r="AL729" s="343">
        <f t="shared" si="1801"/>
        <v>-2.018517130020445E-17</v>
      </c>
      <c r="AM729" s="343">
        <f t="shared" si="1802"/>
        <v>-2.7018301380803908E-17</v>
      </c>
      <c r="AN729" s="343">
        <f t="shared" si="1803"/>
        <v>7.1894976088723304E-17</v>
      </c>
      <c r="AO729" s="343">
        <f t="shared" si="1804"/>
        <v>-1.105801037308021E-16</v>
      </c>
      <c r="AP729" s="343">
        <f t="shared" si="1805"/>
        <v>1.3974214709018768E-16</v>
      </c>
      <c r="AQ729" s="343">
        <f t="shared" si="1806"/>
        <v>-1.5686969057404689E-16</v>
      </c>
      <c r="AR729" s="343">
        <f t="shared" si="1807"/>
        <v>1.604877216380841E-16</v>
      </c>
      <c r="AS729" s="343">
        <f t="shared" si="1808"/>
        <v>-1.502846578764443E-16</v>
      </c>
      <c r="AT729" s="343">
        <f t="shared" si="1809"/>
        <v>1.2713918028928612E-16</v>
      </c>
      <c r="AU729" s="343">
        <f t="shared" si="1810"/>
        <v>-9.3044561865047209E-17</v>
      </c>
      <c r="AV729" s="343">
        <f t="shared" si="1811"/>
        <v>5.0937008249106215E-17</v>
      </c>
      <c r="AW729" s="343">
        <f t="shared" si="1812"/>
        <v>-4.4427936851410122E-18</v>
      </c>
      <c r="AX729" s="343">
        <f t="shared" si="1813"/>
        <v>-4.2434031287810641E-17</v>
      </c>
      <c r="AY729" s="343">
        <f t="shared" si="1814"/>
        <v>8.5656465979202211E-17</v>
      </c>
      <c r="AZ729" s="343">
        <f t="shared" si="1815"/>
        <v>-1.2150222333572996E-16</v>
      </c>
      <c r="BA729" s="343">
        <f t="shared" si="1816"/>
        <v>1.4688429080300486E-16</v>
      </c>
      <c r="BB729" s="343">
        <f t="shared" si="1817"/>
        <v>-1.5961678177390105E-16</v>
      </c>
      <c r="BC729" s="343">
        <f t="shared" si="1818"/>
        <v>1.5860318267541722E-16</v>
      </c>
      <c r="BD729" s="343">
        <f t="shared" si="1819"/>
        <v>-1.4393078398132092E-16</v>
      </c>
      <c r="BE729" s="343">
        <f t="shared" si="1820"/>
        <v>1.1686316281515401E-16</v>
      </c>
      <c r="BF729" s="343">
        <f t="shared" si="1821"/>
        <v>-7.9731364536798198E-17</v>
      </c>
      <c r="BG729" s="343">
        <f t="shared" si="1822"/>
        <v>3.5733154681311117E-17</v>
      </c>
      <c r="BH729" s="343">
        <f t="shared" si="1823"/>
        <v>1.1342370461788405E-17</v>
      </c>
      <c r="BI729" s="343">
        <f t="shared" si="1824"/>
        <v>-5.7441098276716936E-17</v>
      </c>
      <c r="BJ729" s="343">
        <f t="shared" si="1825"/>
        <v>9.8593037277712123E-17</v>
      </c>
      <c r="BK729" s="343">
        <f t="shared" si="1826"/>
        <v>-1.312542101100633E-16</v>
      </c>
      <c r="BL729" s="343">
        <f t="shared" si="1827"/>
        <v>1.526118585002682E-16</v>
      </c>
      <c r="BM729" s="343">
        <f t="shared" si="1828"/>
        <v>-1.6082667610986357E-16</v>
      </c>
      <c r="BN729" s="343">
        <f t="shared" si="1829"/>
        <v>1.5519120836226727E-16</v>
      </c>
      <c r="BO729" s="343">
        <f t="shared" si="1830"/>
        <v>-1.3619077795588758E-16</v>
      </c>
      <c r="BP729" s="343">
        <f t="shared" si="1831"/>
        <v>1.0546168919920895E-16</v>
      </c>
      <c r="BQ729" s="343">
        <f t="shared" si="1832"/>
        <v>-6.5650310582462485E-17</v>
      </c>
      <c r="BR729" s="343">
        <f t="shared" si="1833"/>
        <v>2.0185171300205701E-17</v>
      </c>
    </row>
    <row r="730" spans="2:70">
      <c r="B730" s="340">
        <v>36</v>
      </c>
      <c r="C730" s="340">
        <f t="shared" si="1834"/>
        <v>1.1250000000000005E-2</v>
      </c>
      <c r="D730" s="341">
        <f t="shared" si="1769"/>
        <v>23.945355784534772</v>
      </c>
      <c r="E730" s="342" t="str">
        <f>AP694</f>
        <v>-0.054644215465228</v>
      </c>
      <c r="F730" s="291">
        <v>36</v>
      </c>
      <c r="G730" s="343">
        <f t="shared" si="1770"/>
        <v>-1.8100610393223668E-15</v>
      </c>
      <c r="H730" s="343">
        <f t="shared" si="1771"/>
        <v>1.7663964596486456E-15</v>
      </c>
      <c r="I730" s="343">
        <f t="shared" si="1772"/>
        <v>-1.4538140314171998E-15</v>
      </c>
      <c r="J730" s="343">
        <f t="shared" si="1773"/>
        <v>9.1990159575949687E-16</v>
      </c>
      <c r="K730" s="343">
        <f t="shared" si="1774"/>
        <v>-2.4594248107614142E-16</v>
      </c>
      <c r="L730" s="343">
        <f t="shared" si="1775"/>
        <v>-4.6545914687691085E-16</v>
      </c>
      <c r="M730" s="343">
        <f t="shared" si="1776"/>
        <v>1.1059988391156325E-15</v>
      </c>
      <c r="N730" s="343">
        <f t="shared" si="1777"/>
        <v>-1.5781602340034371E-15</v>
      </c>
      <c r="O730" s="343">
        <f t="shared" si="1778"/>
        <v>1.810061039322366E-15</v>
      </c>
      <c r="P730" s="343">
        <f t="shared" si="1779"/>
        <v>-1.766396459648646E-15</v>
      </c>
      <c r="Q730" s="343">
        <f t="shared" si="1780"/>
        <v>1.4538140314171972E-15</v>
      </c>
      <c r="R730" s="343">
        <f t="shared" si="1781"/>
        <v>-9.199015957595014E-16</v>
      </c>
      <c r="S730" s="343">
        <f t="shared" si="1782"/>
        <v>2.4594248107614349E-16</v>
      </c>
      <c r="T730" s="343">
        <f t="shared" si="1783"/>
        <v>4.6545914687691509E-16</v>
      </c>
      <c r="U730" s="343">
        <f t="shared" si="1784"/>
        <v>-1.1059988391156258E-15</v>
      </c>
      <c r="V730" s="343">
        <f t="shared" si="1785"/>
        <v>1.5781602340034361E-15</v>
      </c>
      <c r="W730" s="343">
        <f t="shared" si="1786"/>
        <v>-1.8100610393223668E-15</v>
      </c>
      <c r="X730" s="343">
        <f t="shared" si="1787"/>
        <v>1.766396459648648E-15</v>
      </c>
      <c r="Y730" s="343">
        <f t="shared" si="1788"/>
        <v>-1.4538140314172023E-15</v>
      </c>
      <c r="Z730" s="343">
        <f t="shared" si="1789"/>
        <v>9.1990159575949766E-16</v>
      </c>
      <c r="AA730" s="343">
        <f t="shared" si="1790"/>
        <v>-2.4594248107613896E-16</v>
      </c>
      <c r="AB730" s="343">
        <f t="shared" si="1791"/>
        <v>-4.6545914687691953E-16</v>
      </c>
      <c r="AC730" s="343">
        <f t="shared" si="1792"/>
        <v>1.1059988391156189E-15</v>
      </c>
      <c r="AD730" s="343">
        <f t="shared" si="1793"/>
        <v>-1.5781602340034318E-15</v>
      </c>
      <c r="AE730" s="343">
        <f t="shared" si="1794"/>
        <v>1.8100610393223652E-15</v>
      </c>
      <c r="AF730" s="343">
        <f t="shared" si="1795"/>
        <v>-1.7663964596486468E-15</v>
      </c>
      <c r="AG730" s="343">
        <f t="shared" si="1796"/>
        <v>1.4538140314171996E-15</v>
      </c>
      <c r="AH730" s="343">
        <f t="shared" si="1797"/>
        <v>-9.1990159575949371E-16</v>
      </c>
      <c r="AI730" s="343">
        <f t="shared" si="1798"/>
        <v>2.4594248107616036E-16</v>
      </c>
      <c r="AJ730" s="343">
        <f t="shared" si="1799"/>
        <v>4.6545914687689862E-16</v>
      </c>
      <c r="AK730" s="343">
        <f t="shared" si="1800"/>
        <v>-1.1059988391156225E-15</v>
      </c>
      <c r="AL730" s="343">
        <f t="shared" si="1801"/>
        <v>1.5781602340034339E-15</v>
      </c>
      <c r="AM730" s="343">
        <f t="shared" si="1802"/>
        <v>-1.810061039322366E-15</v>
      </c>
      <c r="AN730" s="343">
        <f t="shared" si="1803"/>
        <v>1.7663964596486456E-15</v>
      </c>
      <c r="AO730" s="343">
        <f t="shared" si="1804"/>
        <v>-1.4538140314171968E-15</v>
      </c>
      <c r="AP730" s="343">
        <f t="shared" si="1805"/>
        <v>9.1990159575951225E-16</v>
      </c>
      <c r="AQ730" s="343">
        <f t="shared" si="1806"/>
        <v>-2.4594248107615582E-16</v>
      </c>
      <c r="AR730" s="343">
        <f t="shared" si="1807"/>
        <v>-4.6545914687690316E-16</v>
      </c>
      <c r="AS730" s="343">
        <f t="shared" si="1808"/>
        <v>1.1059988391156262E-15</v>
      </c>
      <c r="AT730" s="343">
        <f t="shared" si="1809"/>
        <v>-1.5781602340034363E-15</v>
      </c>
      <c r="AU730" s="343">
        <f t="shared" si="1810"/>
        <v>1.8100610393223668E-15</v>
      </c>
      <c r="AV730" s="343">
        <f t="shared" si="1811"/>
        <v>-1.7663964596486448E-15</v>
      </c>
      <c r="AW730" s="343">
        <f t="shared" si="1812"/>
        <v>1.4538140314171941E-15</v>
      </c>
      <c r="AX730" s="343">
        <f t="shared" si="1813"/>
        <v>-9.1990159575948602E-16</v>
      </c>
      <c r="AY730" s="343">
        <f t="shared" si="1814"/>
        <v>2.4594248107617722E-16</v>
      </c>
      <c r="AZ730" s="343">
        <f t="shared" si="1815"/>
        <v>4.6545914687688235E-16</v>
      </c>
      <c r="BA730" s="343">
        <f t="shared" si="1816"/>
        <v>-1.1059988391156091E-15</v>
      </c>
      <c r="BB730" s="343">
        <f t="shared" si="1817"/>
        <v>1.5781602340034255E-15</v>
      </c>
      <c r="BC730" s="343">
        <f t="shared" si="1818"/>
        <v>-1.8100610393223636E-15</v>
      </c>
      <c r="BD730" s="343">
        <f t="shared" si="1819"/>
        <v>1.7663964596486501E-15</v>
      </c>
      <c r="BE730" s="343">
        <f t="shared" si="1820"/>
        <v>-1.4538140314172071E-15</v>
      </c>
      <c r="BF730" s="343">
        <f t="shared" si="1821"/>
        <v>9.1990159575950456E-16</v>
      </c>
      <c r="BG730" s="343">
        <f t="shared" si="1822"/>
        <v>-2.4594248107614704E-16</v>
      </c>
      <c r="BH730" s="343">
        <f t="shared" si="1823"/>
        <v>-4.6545914687691174E-16</v>
      </c>
      <c r="BI730" s="343">
        <f t="shared" si="1824"/>
        <v>1.1059988391156333E-15</v>
      </c>
      <c r="BJ730" s="343">
        <f t="shared" si="1825"/>
        <v>-1.5781602340034408E-15</v>
      </c>
      <c r="BK730" s="343">
        <f t="shared" si="1826"/>
        <v>1.810061039322368E-15</v>
      </c>
      <c r="BL730" s="343">
        <f t="shared" si="1827"/>
        <v>-1.7663964596486555E-15</v>
      </c>
      <c r="BM730" s="343">
        <f t="shared" si="1828"/>
        <v>1.4538140314172201E-15</v>
      </c>
      <c r="BN730" s="343">
        <f t="shared" si="1829"/>
        <v>-9.199015957595231E-16</v>
      </c>
      <c r="BO730" s="343">
        <f t="shared" si="1830"/>
        <v>2.4594248107616824E-16</v>
      </c>
      <c r="BP730" s="343">
        <f t="shared" si="1831"/>
        <v>4.6545914687689103E-16</v>
      </c>
      <c r="BQ730" s="343">
        <f t="shared" si="1832"/>
        <v>-1.1059988391156162E-15</v>
      </c>
      <c r="BR730" s="343">
        <f t="shared" si="1833"/>
        <v>1.57816023400343E-15</v>
      </c>
    </row>
    <row r="731" spans="2:70">
      <c r="B731" s="340">
        <v>37</v>
      </c>
      <c r="C731" s="340">
        <f t="shared" si="1834"/>
        <v>1.1562500000000005E-2</v>
      </c>
      <c r="D731" s="341">
        <f t="shared" si="1769"/>
        <v>23.943943277533101</v>
      </c>
      <c r="E731" s="342" t="str">
        <f>AQ694</f>
        <v>-0.0560567224668983</v>
      </c>
      <c r="F731" s="291">
        <v>37</v>
      </c>
      <c r="G731" s="343">
        <f t="shared" si="1770"/>
        <v>2.0929291991805439E-15</v>
      </c>
      <c r="H731" s="343">
        <f t="shared" si="1771"/>
        <v>-9.4231076500323096E-16</v>
      </c>
      <c r="I731" s="343">
        <f t="shared" si="1772"/>
        <v>-4.3084139661911385E-16</v>
      </c>
      <c r="J731" s="343">
        <f t="shared" si="1773"/>
        <v>1.7022471434831109E-15</v>
      </c>
      <c r="K731" s="343">
        <f t="shared" si="1774"/>
        <v>-2.5716545094088859E-15</v>
      </c>
      <c r="L731" s="343">
        <f t="shared" si="1775"/>
        <v>2.8337464493269591E-15</v>
      </c>
      <c r="M731" s="343">
        <f t="shared" si="1776"/>
        <v>-2.426627993457297E-15</v>
      </c>
      <c r="N731" s="343">
        <f t="shared" si="1777"/>
        <v>1.4464432068589879E-15</v>
      </c>
      <c r="O731" s="343">
        <f t="shared" si="1778"/>
        <v>-1.2467005014504105E-16</v>
      </c>
      <c r="P731" s="343">
        <f t="shared" si="1779"/>
        <v>-1.2265448703584128E-15</v>
      </c>
      <c r="Q731" s="343">
        <f t="shared" si="1780"/>
        <v>2.2881020558380163E-15</v>
      </c>
      <c r="R731" s="343">
        <f t="shared" si="1781"/>
        <v>-2.8093068457270407E-15</v>
      </c>
      <c r="S731" s="343">
        <f t="shared" si="1782"/>
        <v>2.6670728348141499E-15</v>
      </c>
      <c r="T731" s="343">
        <f t="shared" si="1783"/>
        <v>-1.894989647449842E-15</v>
      </c>
      <c r="U731" s="343">
        <f t="shared" si="1784"/>
        <v>6.7539049679787674E-16</v>
      </c>
      <c r="V731" s="343">
        <f t="shared" si="1785"/>
        <v>7.0370716572014665E-16</v>
      </c>
      <c r="W731" s="343">
        <f t="shared" si="1786"/>
        <v>-1.9166191234436967E-15</v>
      </c>
      <c r="X731" s="343">
        <f t="shared" si="1787"/>
        <v>2.6769071555232574E-15</v>
      </c>
      <c r="Y731" s="343">
        <f t="shared" si="1788"/>
        <v>-2.8050235628407683E-15</v>
      </c>
      <c r="Z731" s="343">
        <f t="shared" si="1789"/>
        <v>2.2707126986116637E-15</v>
      </c>
      <c r="AA731" s="343">
        <f t="shared" si="1790"/>
        <v>-1.2001560654221251E-15</v>
      </c>
      <c r="AB731" s="343">
        <f t="shared" si="1791"/>
        <v>-1.538263893467814E-16</v>
      </c>
      <c r="AC731" s="343">
        <f t="shared" si="1792"/>
        <v>1.4714815929878372E-15</v>
      </c>
      <c r="AD731" s="343">
        <f t="shared" si="1793"/>
        <v>-2.4416354245595506E-15</v>
      </c>
      <c r="AE731" s="343">
        <f t="shared" si="1794"/>
        <v>2.8351788084227506E-15</v>
      </c>
      <c r="AF731" s="343">
        <f t="shared" si="1795"/>
        <v>-2.5591735341961636E-15</v>
      </c>
      <c r="AG731" s="343">
        <f t="shared" si="1796"/>
        <v>1.6788003095075113E-15</v>
      </c>
      <c r="AH731" s="343">
        <f t="shared" si="1797"/>
        <v>-4.0196584890234764E-16</v>
      </c>
      <c r="AI731" s="343">
        <f t="shared" si="1798"/>
        <v>-9.6979585012984144E-16</v>
      </c>
      <c r="AJ731" s="343">
        <f t="shared" si="1799"/>
        <v>2.1125330135149448E-15</v>
      </c>
      <c r="AK731" s="343">
        <f t="shared" si="1800"/>
        <v>-2.7563797223836431E-15</v>
      </c>
      <c r="AL731" s="343">
        <f t="shared" si="1801"/>
        <v>2.7492867660625609E-15</v>
      </c>
      <c r="AM731" s="343">
        <f t="shared" si="1802"/>
        <v>-2.0929291991805495E-15</v>
      </c>
      <c r="AN731" s="343">
        <f t="shared" si="1803"/>
        <v>9.4231076500324299E-16</v>
      </c>
      <c r="AO731" s="343">
        <f t="shared" si="1804"/>
        <v>4.308413966190961E-16</v>
      </c>
      <c r="AP731" s="343">
        <f t="shared" si="1805"/>
        <v>-1.7022471434830924E-15</v>
      </c>
      <c r="AQ731" s="343">
        <f t="shared" si="1806"/>
        <v>2.571654509408893E-15</v>
      </c>
      <c r="AR731" s="343">
        <f t="shared" si="1807"/>
        <v>-2.833746449326961E-15</v>
      </c>
      <c r="AS731" s="343">
        <f t="shared" si="1808"/>
        <v>2.4266279934572986E-15</v>
      </c>
      <c r="AT731" s="343">
        <f t="shared" si="1809"/>
        <v>-1.446443206859025E-15</v>
      </c>
      <c r="AU731" s="343">
        <f t="shared" si="1810"/>
        <v>1.2467005014504381E-16</v>
      </c>
      <c r="AV731" s="343">
        <f t="shared" si="1811"/>
        <v>1.2265448703584467E-15</v>
      </c>
      <c r="AW731" s="343">
        <f t="shared" si="1812"/>
        <v>-2.2881020558380029E-15</v>
      </c>
      <c r="AX731" s="343">
        <f t="shared" si="1813"/>
        <v>2.8093068457270431E-15</v>
      </c>
      <c r="AY731" s="343">
        <f t="shared" si="1814"/>
        <v>-2.6670728348141578E-15</v>
      </c>
      <c r="AZ731" s="343">
        <f t="shared" si="1815"/>
        <v>1.8949896474498443E-15</v>
      </c>
      <c r="BA731" s="343">
        <f t="shared" si="1816"/>
        <v>-6.7539049679791885E-16</v>
      </c>
      <c r="BB731" s="343">
        <f t="shared" si="1817"/>
        <v>-7.0370716572014399E-16</v>
      </c>
      <c r="BC731" s="343">
        <f t="shared" si="1818"/>
        <v>1.9166191234437239E-15</v>
      </c>
      <c r="BD731" s="343">
        <f t="shared" si="1819"/>
        <v>-2.676907155523257E-15</v>
      </c>
      <c r="BE731" s="343">
        <f t="shared" si="1820"/>
        <v>2.8050235628407628E-15</v>
      </c>
      <c r="BF731" s="343">
        <f t="shared" si="1821"/>
        <v>-2.2707126986116648E-15</v>
      </c>
      <c r="BG731" s="343">
        <f t="shared" si="1822"/>
        <v>1.2001560654221278E-15</v>
      </c>
      <c r="BH731" s="343">
        <f t="shared" si="1823"/>
        <v>1.538263893467383E-16</v>
      </c>
      <c r="BI731" s="343">
        <f t="shared" si="1824"/>
        <v>-1.4714815929878345E-15</v>
      </c>
      <c r="BJ731" s="343">
        <f t="shared" si="1825"/>
        <v>2.4416354245595695E-15</v>
      </c>
      <c r="BK731" s="343">
        <f t="shared" si="1826"/>
        <v>-2.8351788084227502E-15</v>
      </c>
      <c r="BL731" s="343">
        <f t="shared" si="1827"/>
        <v>2.5591735341961475E-15</v>
      </c>
      <c r="BM731" s="343">
        <f t="shared" si="1828"/>
        <v>-1.6788003095075133E-15</v>
      </c>
      <c r="BN731" s="343">
        <f t="shared" si="1829"/>
        <v>4.019658489023503E-16</v>
      </c>
      <c r="BO731" s="343">
        <f t="shared" si="1830"/>
        <v>9.6979585012980101E-16</v>
      </c>
      <c r="BP731" s="343">
        <f t="shared" si="1831"/>
        <v>-2.1125330135149428E-15</v>
      </c>
      <c r="BQ731" s="343">
        <f t="shared" si="1832"/>
        <v>2.7563797223836332E-15</v>
      </c>
      <c r="BR731" s="343">
        <f t="shared" si="1833"/>
        <v>-2.7492867660625613E-15</v>
      </c>
    </row>
    <row r="732" spans="2:70">
      <c r="B732" s="340">
        <v>38</v>
      </c>
      <c r="C732" s="340">
        <f t="shared" si="1834"/>
        <v>1.1875000000000005E-2</v>
      </c>
      <c r="D732" s="341">
        <f t="shared" si="1769"/>
        <v>23.943070627412499</v>
      </c>
      <c r="E732" s="342" t="str">
        <f>AR694</f>
        <v>-0.056929372587501</v>
      </c>
      <c r="F732" s="291">
        <v>38</v>
      </c>
      <c r="G732" s="343">
        <f t="shared" si="1770"/>
        <v>9.5460647489113186E-16</v>
      </c>
      <c r="H732" s="343">
        <f t="shared" si="1771"/>
        <v>-6.7467207398664979E-16</v>
      </c>
      <c r="I732" s="343">
        <f t="shared" si="1772"/>
        <v>1.6733218068693618E-16</v>
      </c>
      <c r="J732" s="343">
        <f t="shared" si="1773"/>
        <v>3.9640882718363708E-16</v>
      </c>
      <c r="K732" s="343">
        <f t="shared" si="1774"/>
        <v>-8.2653596839030827E-16</v>
      </c>
      <c r="L732" s="343">
        <f t="shared" si="1775"/>
        <v>9.7807025519955823E-16</v>
      </c>
      <c r="M732" s="343">
        <f t="shared" si="1776"/>
        <v>-7.9993542340055057E-16</v>
      </c>
      <c r="N732" s="343">
        <f t="shared" si="1777"/>
        <v>3.5217373752429665E-16</v>
      </c>
      <c r="O732" s="343">
        <f t="shared" si="1778"/>
        <v>2.1429190139562055E-16</v>
      </c>
      <c r="P732" s="343">
        <f t="shared" si="1779"/>
        <v>-7.0852814587028006E-16</v>
      </c>
      <c r="Q732" s="343">
        <f t="shared" si="1780"/>
        <v>9.6394734410878311E-16</v>
      </c>
      <c r="R732" s="343">
        <f t="shared" si="1781"/>
        <v>-8.9445770310211935E-16</v>
      </c>
      <c r="S732" s="343">
        <f t="shared" si="1782"/>
        <v>5.234814551299041E-16</v>
      </c>
      <c r="T732" s="343">
        <f t="shared" si="1783"/>
        <v>2.3939858013246095E-17</v>
      </c>
      <c r="U732" s="343">
        <f t="shared" si="1784"/>
        <v>-5.6329198405161344E-16</v>
      </c>
      <c r="V732" s="343">
        <f t="shared" si="1785"/>
        <v>9.1278047717180579E-16</v>
      </c>
      <c r="W732" s="343">
        <f t="shared" si="1786"/>
        <v>-9.5460647489113265E-16</v>
      </c>
      <c r="X732" s="343">
        <f t="shared" si="1787"/>
        <v>6.7467207398665146E-16</v>
      </c>
      <c r="Y732" s="343">
        <f t="shared" si="1788"/>
        <v>-1.673321806869436E-16</v>
      </c>
      <c r="Z732" s="343">
        <f t="shared" si="1789"/>
        <v>-3.9640882718363831E-16</v>
      </c>
      <c r="AA732" s="343">
        <f t="shared" si="1790"/>
        <v>8.2653596839030502E-16</v>
      </c>
      <c r="AB732" s="343">
        <f t="shared" si="1791"/>
        <v>-9.7807025519955843E-16</v>
      </c>
      <c r="AC732" s="343">
        <f t="shared" si="1792"/>
        <v>7.9993542340054988E-16</v>
      </c>
      <c r="AD732" s="343">
        <f t="shared" si="1793"/>
        <v>-3.5217373752430202E-16</v>
      </c>
      <c r="AE732" s="343">
        <f t="shared" si="1794"/>
        <v>-2.1429190139560812E-16</v>
      </c>
      <c r="AF732" s="343">
        <f t="shared" si="1795"/>
        <v>7.0852814587027612E-16</v>
      </c>
      <c r="AG732" s="343">
        <f t="shared" si="1796"/>
        <v>-9.6394734410878212E-16</v>
      </c>
      <c r="AH732" s="343">
        <f t="shared" si="1797"/>
        <v>8.9445770310212448E-16</v>
      </c>
      <c r="AI732" s="343">
        <f t="shared" si="1798"/>
        <v>-5.2348145512990894E-16</v>
      </c>
      <c r="AJ732" s="343">
        <f t="shared" si="1799"/>
        <v>-2.3939858013240376E-17</v>
      </c>
      <c r="AK732" s="343">
        <f t="shared" si="1800"/>
        <v>5.6329198405161433E-16</v>
      </c>
      <c r="AL732" s="343">
        <f t="shared" si="1801"/>
        <v>-9.1278047717180381E-16</v>
      </c>
      <c r="AM732" s="343">
        <f t="shared" si="1802"/>
        <v>9.5460647489113541E-16</v>
      </c>
      <c r="AN732" s="343">
        <f t="shared" si="1803"/>
        <v>-6.7467207398665561E-16</v>
      </c>
      <c r="AO732" s="343">
        <f t="shared" si="1804"/>
        <v>1.6733218068693554E-16</v>
      </c>
      <c r="AP732" s="343">
        <f t="shared" si="1805"/>
        <v>3.9640882718363308E-16</v>
      </c>
      <c r="AQ732" s="343">
        <f t="shared" si="1806"/>
        <v>-8.2653596839030206E-16</v>
      </c>
      <c r="AR732" s="343">
        <f t="shared" si="1807"/>
        <v>9.7807025519955863E-16</v>
      </c>
      <c r="AS732" s="343">
        <f t="shared" si="1808"/>
        <v>-7.9993542340056122E-16</v>
      </c>
      <c r="AT732" s="343">
        <f t="shared" si="1809"/>
        <v>3.5217373752429443E-16</v>
      </c>
      <c r="AU732" s="343">
        <f t="shared" si="1810"/>
        <v>2.1429190139561611E-16</v>
      </c>
      <c r="AV732" s="343">
        <f t="shared" si="1811"/>
        <v>-7.0852814587027208E-16</v>
      </c>
      <c r="AW732" s="343">
        <f t="shared" si="1812"/>
        <v>9.6394734410878114E-16</v>
      </c>
      <c r="AX732" s="343">
        <f t="shared" si="1813"/>
        <v>-8.9445770310212684E-16</v>
      </c>
      <c r="AY732" s="343">
        <f t="shared" si="1814"/>
        <v>5.234814551299255E-16</v>
      </c>
      <c r="AZ732" s="343">
        <f t="shared" si="1815"/>
        <v>2.3939858013248462E-17</v>
      </c>
      <c r="BA732" s="343">
        <f t="shared" si="1816"/>
        <v>-5.632919840516095E-16</v>
      </c>
      <c r="BB732" s="343">
        <f t="shared" si="1817"/>
        <v>9.1278047717180164E-16</v>
      </c>
      <c r="BC732" s="343">
        <f t="shared" si="1818"/>
        <v>-9.5460647489113659E-16</v>
      </c>
      <c r="BD732" s="343">
        <f t="shared" si="1819"/>
        <v>6.746720739866699E-16</v>
      </c>
      <c r="BE732" s="343">
        <f t="shared" si="1820"/>
        <v>-1.6733218068694119E-16</v>
      </c>
      <c r="BF732" s="343">
        <f t="shared" si="1821"/>
        <v>-3.9640882718362776E-16</v>
      </c>
      <c r="BG732" s="343">
        <f t="shared" si="1822"/>
        <v>8.26535968390299E-16</v>
      </c>
      <c r="BH732" s="343">
        <f t="shared" si="1823"/>
        <v>-9.7807025519955882E-16</v>
      </c>
      <c r="BI732" s="343">
        <f t="shared" si="1824"/>
        <v>7.9993542340056437E-16</v>
      </c>
      <c r="BJ732" s="343">
        <f t="shared" si="1825"/>
        <v>-3.5217373752432574E-16</v>
      </c>
      <c r="BK732" s="343">
        <f t="shared" si="1826"/>
        <v>-2.1429190139561054E-16</v>
      </c>
      <c r="BL732" s="343">
        <f t="shared" si="1827"/>
        <v>7.0852814587026823E-16</v>
      </c>
      <c r="BM732" s="343">
        <f t="shared" si="1828"/>
        <v>-9.6394734410878015E-16</v>
      </c>
      <c r="BN732" s="343">
        <f t="shared" si="1829"/>
        <v>8.9445770310212921E-16</v>
      </c>
      <c r="BO732" s="343">
        <f t="shared" si="1830"/>
        <v>-5.2348145512993043E-16</v>
      </c>
      <c r="BP732" s="343">
        <f t="shared" si="1831"/>
        <v>-2.3939858013242743E-17</v>
      </c>
      <c r="BQ732" s="343">
        <f t="shared" si="1832"/>
        <v>5.6329198405160486E-16</v>
      </c>
      <c r="BR732" s="343">
        <f t="shared" si="1833"/>
        <v>-9.1278047717179967E-16</v>
      </c>
    </row>
    <row r="733" spans="2:70">
      <c r="B733" s="340">
        <v>39</v>
      </c>
      <c r="C733" s="340">
        <f t="shared" si="1834"/>
        <v>1.2187500000000006E-2</v>
      </c>
      <c r="D733" s="341">
        <f t="shared" si="1769"/>
        <v>23.942746238270697</v>
      </c>
      <c r="E733" s="342" t="str">
        <f>AS694</f>
        <v>-0.0572537617293035</v>
      </c>
      <c r="F733" s="291">
        <v>39</v>
      </c>
      <c r="G733" s="343">
        <f t="shared" si="1770"/>
        <v>-3.6327808638376143E-16</v>
      </c>
      <c r="H733" s="343">
        <f t="shared" si="1771"/>
        <v>1.036730867444958E-15</v>
      </c>
      <c r="I733" s="343">
        <f t="shared" si="1772"/>
        <v>-1.2395295093337799E-15</v>
      </c>
      <c r="J733" s="343">
        <f t="shared" si="1773"/>
        <v>8.7960766848823479E-16</v>
      </c>
      <c r="K733" s="343">
        <f t="shared" si="1774"/>
        <v>-1.2036233586508155E-16</v>
      </c>
      <c r="L733" s="343">
        <f t="shared" si="1775"/>
        <v>-6.9352498085850704E-16</v>
      </c>
      <c r="M733" s="343">
        <f t="shared" si="1776"/>
        <v>1.1925664556087153E-15</v>
      </c>
      <c r="N733" s="343">
        <f t="shared" si="1777"/>
        <v>-1.1502076921720656E-15</v>
      </c>
      <c r="O733" s="343">
        <f t="shared" si="1778"/>
        <v>5.8567868356575495E-16</v>
      </c>
      <c r="P733" s="343">
        <f t="shared" si="1779"/>
        <v>2.4473620275595174E-16</v>
      </c>
      <c r="Q733" s="343">
        <f t="shared" si="1780"/>
        <v>-9.640459696590617E-16</v>
      </c>
      <c r="R733" s="343">
        <f t="shared" si="1781"/>
        <v>1.2456990213813926E-15</v>
      </c>
      <c r="S733" s="343">
        <f t="shared" si="1782"/>
        <v>-9.6183076088403259E-16</v>
      </c>
      <c r="T733" s="343">
        <f t="shared" si="1783"/>
        <v>2.4131144367699507E-16</v>
      </c>
      <c r="U733" s="343">
        <f t="shared" si="1784"/>
        <v>5.8875822392729861E-16</v>
      </c>
      <c r="V733" s="343">
        <f t="shared" si="1785"/>
        <v>-1.15154396687515E-15</v>
      </c>
      <c r="W733" s="343">
        <f t="shared" si="1786"/>
        <v>1.1915528238752738E-15</v>
      </c>
      <c r="X733" s="343">
        <f t="shared" si="1787"/>
        <v>-6.9062161030379583E-16</v>
      </c>
      <c r="Y733" s="343">
        <f t="shared" si="1788"/>
        <v>-1.2383737570917874E-16</v>
      </c>
      <c r="Z733" s="343">
        <f t="shared" si="1789"/>
        <v>8.8207678218421742E-16</v>
      </c>
      <c r="AA733" s="343">
        <f t="shared" si="1790"/>
        <v>-1.2398717708847484E-15</v>
      </c>
      <c r="AB733" s="343">
        <f t="shared" si="1791"/>
        <v>1.0347908972623429E-15</v>
      </c>
      <c r="AC733" s="343">
        <f t="shared" si="1792"/>
        <v>-3.5993659037204121E-16</v>
      </c>
      <c r="AD733" s="343">
        <f t="shared" si="1793"/>
        <v>-4.7832140345168613E-16</v>
      </c>
      <c r="AE733" s="343">
        <f t="shared" si="1794"/>
        <v>1.0994314802426074E-15</v>
      </c>
      <c r="AF733" s="343">
        <f t="shared" si="1795"/>
        <v>-1.2214226505155294E-15</v>
      </c>
      <c r="AG733" s="343">
        <f t="shared" si="1796"/>
        <v>7.8891347340243597E-16</v>
      </c>
      <c r="AH733" s="343">
        <f t="shared" si="1797"/>
        <v>1.7459270379392915E-18</v>
      </c>
      <c r="AI733" s="343">
        <f t="shared" si="1798"/>
        <v>-7.9161271310472121E-16</v>
      </c>
      <c r="AJ733" s="343">
        <f t="shared" si="1799"/>
        <v>1.2221038774516294E-15</v>
      </c>
      <c r="AK733" s="343">
        <f t="shared" si="1800"/>
        <v>-1.0977854316257655E-15</v>
      </c>
      <c r="AL733" s="343">
        <f t="shared" si="1801"/>
        <v>4.7509535094044952E-16</v>
      </c>
      <c r="AM733" s="343">
        <f t="shared" si="1802"/>
        <v>3.6327808638375734E-16</v>
      </c>
      <c r="AN733" s="343">
        <f t="shared" si="1803"/>
        <v>-1.0367308674449492E-15</v>
      </c>
      <c r="AO733" s="343">
        <f t="shared" si="1804"/>
        <v>1.2395295093337811E-15</v>
      </c>
      <c r="AP733" s="343">
        <f t="shared" si="1805"/>
        <v>-8.7960766848823735E-16</v>
      </c>
      <c r="AQ733" s="343">
        <f t="shared" si="1806"/>
        <v>1.2036233586507869E-16</v>
      </c>
      <c r="AR733" s="343">
        <f t="shared" si="1807"/>
        <v>6.9352498085848376E-16</v>
      </c>
      <c r="AS733" s="343">
        <f t="shared" si="1808"/>
        <v>-1.1925664556087097E-15</v>
      </c>
      <c r="AT733" s="343">
        <f t="shared" si="1809"/>
        <v>1.1502076921720715E-15</v>
      </c>
      <c r="AU733" s="343">
        <f t="shared" si="1810"/>
        <v>-5.8567868356576402E-16</v>
      </c>
      <c r="AV733" s="343">
        <f t="shared" si="1811"/>
        <v>-2.4473620275595021E-16</v>
      </c>
      <c r="AW733" s="343">
        <f t="shared" si="1812"/>
        <v>9.6404596965906644E-16</v>
      </c>
      <c r="AX733" s="343">
        <f t="shared" si="1813"/>
        <v>-1.2456990213813928E-15</v>
      </c>
      <c r="AY733" s="343">
        <f t="shared" si="1814"/>
        <v>9.6183076088404482E-16</v>
      </c>
      <c r="AZ733" s="343">
        <f t="shared" si="1815"/>
        <v>-2.4131144367700528E-16</v>
      </c>
      <c r="BA733" s="343">
        <f t="shared" si="1816"/>
        <v>-5.8875822392728924E-16</v>
      </c>
      <c r="BB733" s="343">
        <f t="shared" si="1817"/>
        <v>1.1515439668751494E-15</v>
      </c>
      <c r="BC733" s="343">
        <f t="shared" si="1818"/>
        <v>-1.1915528238752716E-15</v>
      </c>
      <c r="BD733" s="343">
        <f t="shared" si="1819"/>
        <v>6.906216103038192E-16</v>
      </c>
      <c r="BE733" s="343">
        <f t="shared" si="1820"/>
        <v>1.2383737570916839E-16</v>
      </c>
      <c r="BF733" s="343">
        <f t="shared" si="1821"/>
        <v>-8.8207678218421022E-16</v>
      </c>
      <c r="BG733" s="343">
        <f t="shared" si="1822"/>
        <v>1.2398717708847474E-15</v>
      </c>
      <c r="BH733" s="343">
        <f t="shared" si="1823"/>
        <v>-1.0347908972623387E-15</v>
      </c>
      <c r="BI733" s="343">
        <f t="shared" si="1824"/>
        <v>3.5993659037203431E-16</v>
      </c>
      <c r="BJ733" s="343">
        <f t="shared" si="1825"/>
        <v>4.7832140345166039E-16</v>
      </c>
      <c r="BK733" s="343">
        <f t="shared" si="1826"/>
        <v>-1.0994314802426025E-15</v>
      </c>
      <c r="BL733" s="343">
        <f t="shared" si="1827"/>
        <v>1.2214226505155316E-15</v>
      </c>
      <c r="BM733" s="343">
        <f t="shared" si="1828"/>
        <v>-7.8891347340244406E-16</v>
      </c>
      <c r="BN733" s="343">
        <f t="shared" si="1829"/>
        <v>-1.7459270379466871E-18</v>
      </c>
      <c r="BO733" s="343">
        <f t="shared" si="1830"/>
        <v>7.9161271310472673E-16</v>
      </c>
      <c r="BP733" s="343">
        <f t="shared" si="1831"/>
        <v>-1.2221038774516241E-15</v>
      </c>
      <c r="BQ733" s="343">
        <f t="shared" si="1832"/>
        <v>1.0977854316257706E-15</v>
      </c>
      <c r="BR733" s="343">
        <f t="shared" si="1833"/>
        <v>-4.7509535094045918E-16</v>
      </c>
    </row>
    <row r="734" spans="2:70">
      <c r="B734" s="340">
        <v>40</v>
      </c>
      <c r="C734" s="340">
        <f t="shared" si="1834"/>
        <v>1.2500000000000006E-2</v>
      </c>
      <c r="D734" s="341">
        <f t="shared" si="1769"/>
        <v>23.942973234152426</v>
      </c>
      <c r="E734" s="342" t="str">
        <f>AT694</f>
        <v>-0.0570267658475749</v>
      </c>
      <c r="F734" s="291">
        <v>40</v>
      </c>
      <c r="G734" s="343">
        <f t="shared" si="1770"/>
        <v>-3.7482147877695299E-16</v>
      </c>
      <c r="H734" s="343">
        <f t="shared" si="1771"/>
        <v>-2.7749460311854377E-16</v>
      </c>
      <c r="I734" s="343">
        <f t="shared" si="1772"/>
        <v>7.672581099925367E-16</v>
      </c>
      <c r="J734" s="343">
        <f t="shared" si="1773"/>
        <v>-8.0757222187365018E-16</v>
      </c>
      <c r="K734" s="343">
        <f t="shared" si="1774"/>
        <v>3.7482147877695279E-16</v>
      </c>
      <c r="L734" s="343">
        <f t="shared" si="1775"/>
        <v>2.7749460311854185E-16</v>
      </c>
      <c r="M734" s="343">
        <f t="shared" si="1776"/>
        <v>-7.672581099925364E-16</v>
      </c>
      <c r="N734" s="343">
        <f t="shared" si="1777"/>
        <v>8.0757222187365028E-16</v>
      </c>
      <c r="O734" s="343">
        <f t="shared" si="1778"/>
        <v>-3.7482147877695328E-16</v>
      </c>
      <c r="P734" s="343">
        <f t="shared" si="1779"/>
        <v>-2.7749460311854422E-16</v>
      </c>
      <c r="Q734" s="343">
        <f t="shared" si="1780"/>
        <v>7.6725810999253759E-16</v>
      </c>
      <c r="R734" s="343">
        <f t="shared" si="1781"/>
        <v>-8.0757222187365146E-16</v>
      </c>
      <c r="S734" s="343">
        <f t="shared" si="1782"/>
        <v>3.7482147877695644E-16</v>
      </c>
      <c r="T734" s="343">
        <f t="shared" si="1783"/>
        <v>2.7749460311854086E-16</v>
      </c>
      <c r="U734" s="343">
        <f t="shared" si="1784"/>
        <v>-7.6725810999253591E-16</v>
      </c>
      <c r="V734" s="343">
        <f t="shared" si="1785"/>
        <v>8.0757222187365067E-16</v>
      </c>
      <c r="W734" s="343">
        <f t="shared" si="1786"/>
        <v>-3.7482147877695407E-16</v>
      </c>
      <c r="X734" s="343">
        <f t="shared" si="1787"/>
        <v>-2.7749460311854323E-16</v>
      </c>
      <c r="Y734" s="343">
        <f t="shared" si="1788"/>
        <v>7.6725810999253709E-16</v>
      </c>
      <c r="Z734" s="343">
        <f t="shared" si="1789"/>
        <v>-8.0757222187364988E-16</v>
      </c>
      <c r="AA734" s="343">
        <f t="shared" si="1790"/>
        <v>3.74821478776952E-16</v>
      </c>
      <c r="AB734" s="343">
        <f t="shared" si="1791"/>
        <v>2.774946031185456E-16</v>
      </c>
      <c r="AC734" s="343">
        <f t="shared" si="1792"/>
        <v>-7.6725810999253828E-16</v>
      </c>
      <c r="AD734" s="343">
        <f t="shared" si="1793"/>
        <v>8.0757222187365294E-16</v>
      </c>
      <c r="AE734" s="343">
        <f t="shared" si="1794"/>
        <v>-3.7482147877696058E-16</v>
      </c>
      <c r="AF734" s="343">
        <f t="shared" si="1795"/>
        <v>-2.7749460311853648E-16</v>
      </c>
      <c r="AG734" s="343">
        <f t="shared" si="1796"/>
        <v>7.6725810999253394E-16</v>
      </c>
      <c r="AH734" s="343">
        <f t="shared" si="1797"/>
        <v>-8.0757222187365215E-16</v>
      </c>
      <c r="AI734" s="343">
        <f t="shared" si="1798"/>
        <v>3.7482147877695831E-16</v>
      </c>
      <c r="AJ734" s="343">
        <f t="shared" si="1799"/>
        <v>2.7749460311853889E-16</v>
      </c>
      <c r="AK734" s="343">
        <f t="shared" si="1800"/>
        <v>-7.6725810999253512E-16</v>
      </c>
      <c r="AL734" s="343">
        <f t="shared" si="1801"/>
        <v>8.0757222187365136E-16</v>
      </c>
      <c r="AM734" s="343">
        <f t="shared" si="1802"/>
        <v>-3.7482147877696704E-16</v>
      </c>
      <c r="AN734" s="343">
        <f t="shared" si="1803"/>
        <v>-2.7749460311854126E-16</v>
      </c>
      <c r="AO734" s="343">
        <f t="shared" si="1804"/>
        <v>7.6725810999253078E-16</v>
      </c>
      <c r="AP734" s="343">
        <f t="shared" si="1805"/>
        <v>-8.0757222187365057E-16</v>
      </c>
      <c r="AQ734" s="343">
        <f t="shared" si="1806"/>
        <v>3.7482147877696472E-16</v>
      </c>
      <c r="AR734" s="343">
        <f t="shared" si="1807"/>
        <v>2.7749460311854363E-16</v>
      </c>
      <c r="AS734" s="343">
        <f t="shared" si="1808"/>
        <v>-7.6725810999253196E-16</v>
      </c>
      <c r="AT734" s="343">
        <f t="shared" si="1809"/>
        <v>8.0757222187364969E-16</v>
      </c>
      <c r="AU734" s="343">
        <f t="shared" si="1810"/>
        <v>-3.7482147877696245E-16</v>
      </c>
      <c r="AV734" s="343">
        <f t="shared" si="1811"/>
        <v>-2.7749460311854599E-16</v>
      </c>
      <c r="AW734" s="343">
        <f t="shared" si="1812"/>
        <v>7.6725810999253305E-16</v>
      </c>
      <c r="AX734" s="343">
        <f t="shared" si="1813"/>
        <v>-8.075722218736489E-16</v>
      </c>
      <c r="AY734" s="343">
        <f t="shared" si="1814"/>
        <v>3.7482147877696018E-16</v>
      </c>
      <c r="AZ734" s="343">
        <f t="shared" si="1815"/>
        <v>2.7749460311854836E-16</v>
      </c>
      <c r="BA734" s="343">
        <f t="shared" si="1816"/>
        <v>-7.6725810999253413E-16</v>
      </c>
      <c r="BB734" s="343">
        <f t="shared" si="1817"/>
        <v>8.07572221873656E-16</v>
      </c>
      <c r="BC734" s="343">
        <f t="shared" si="1818"/>
        <v>-3.7482147877695792E-16</v>
      </c>
      <c r="BD734" s="343">
        <f t="shared" si="1819"/>
        <v>-2.774946031185278E-16</v>
      </c>
      <c r="BE734" s="343">
        <f t="shared" si="1820"/>
        <v>7.6725810999253522E-16</v>
      </c>
      <c r="BF734" s="343">
        <f t="shared" si="1821"/>
        <v>-8.0757222187365511E-16</v>
      </c>
      <c r="BG734" s="343">
        <f t="shared" si="1822"/>
        <v>3.7482147877695565E-16</v>
      </c>
      <c r="BH734" s="343">
        <f t="shared" si="1823"/>
        <v>2.7749460311853017E-16</v>
      </c>
      <c r="BI734" s="343">
        <f t="shared" si="1824"/>
        <v>-7.672581099925365E-16</v>
      </c>
      <c r="BJ734" s="343">
        <f t="shared" si="1825"/>
        <v>8.0757222187365432E-16</v>
      </c>
      <c r="BK734" s="343">
        <f t="shared" si="1826"/>
        <v>-3.7482147877695343E-16</v>
      </c>
      <c r="BL734" s="343">
        <f t="shared" si="1827"/>
        <v>-2.7749460311853253E-16</v>
      </c>
      <c r="BM734" s="343">
        <f t="shared" si="1828"/>
        <v>7.6725810999253749E-16</v>
      </c>
      <c r="BN734" s="343">
        <f t="shared" si="1829"/>
        <v>-8.0757222187365353E-16</v>
      </c>
      <c r="BO734" s="343">
        <f t="shared" si="1830"/>
        <v>3.7482147877695126E-16</v>
      </c>
      <c r="BP734" s="343">
        <f t="shared" si="1831"/>
        <v>2.774946031185349E-16</v>
      </c>
      <c r="BQ734" s="343">
        <f t="shared" si="1832"/>
        <v>-7.6725810999253857E-16</v>
      </c>
      <c r="BR734" s="343">
        <f t="shared" si="1833"/>
        <v>8.0757222187365274E-16</v>
      </c>
    </row>
    <row r="735" spans="2:70">
      <c r="B735" s="340">
        <v>41</v>
      </c>
      <c r="C735" s="340">
        <f t="shared" si="1834"/>
        <v>1.2812500000000006E-2</v>
      </c>
      <c r="D735" s="341">
        <f t="shared" si="1769"/>
        <v>23.943749428963258</v>
      </c>
      <c r="E735" s="342" t="str">
        <f>AU694</f>
        <v>-0.0562505710367414</v>
      </c>
      <c r="F735" s="291">
        <v>41</v>
      </c>
      <c r="G735" s="343">
        <f t="shared" si="1770"/>
        <v>-7.3859790468886773E-16</v>
      </c>
      <c r="H735" s="343">
        <f t="shared" si="1771"/>
        <v>3.5742412360594053E-16</v>
      </c>
      <c r="I735" s="343">
        <f t="shared" si="1772"/>
        <v>2.8510297746149604E-16</v>
      </c>
      <c r="J735" s="343">
        <f t="shared" si="1773"/>
        <v>-7.1915895199920608E-16</v>
      </c>
      <c r="K735" s="343">
        <f t="shared" si="1774"/>
        <v>6.2735624132742728E-16</v>
      </c>
      <c r="L735" s="343">
        <f t="shared" si="1775"/>
        <v>-7.6822220553330388E-17</v>
      </c>
      <c r="M735" s="343">
        <f t="shared" si="1776"/>
        <v>-5.2988523974028647E-16</v>
      </c>
      <c r="N735" s="343">
        <f t="shared" si="1777"/>
        <v>7.4913349549069196E-16</v>
      </c>
      <c r="O735" s="343">
        <f t="shared" si="1778"/>
        <v>-4.2060527722237856E-16</v>
      </c>
      <c r="P735" s="343">
        <f t="shared" si="1779"/>
        <v>-2.1547516918336447E-16</v>
      </c>
      <c r="Q735" s="343">
        <f t="shared" si="1780"/>
        <v>6.9399727769027861E-16</v>
      </c>
      <c r="R735" s="343">
        <f t="shared" si="1781"/>
        <v>-6.6505925520576957E-16</v>
      </c>
      <c r="S735" s="343">
        <f t="shared" si="1782"/>
        <v>1.4982097245655172E-16</v>
      </c>
      <c r="T735" s="343">
        <f t="shared" si="1783"/>
        <v>4.7496841769916045E-16</v>
      </c>
      <c r="U735" s="343">
        <f t="shared" si="1784"/>
        <v>-7.5245452121291506E-16</v>
      </c>
      <c r="V735" s="343">
        <f t="shared" si="1785"/>
        <v>4.797357720929285E-16</v>
      </c>
      <c r="W735" s="343">
        <f t="shared" si="1786"/>
        <v>1.437722172352827E-16</v>
      </c>
      <c r="X735" s="343">
        <f t="shared" si="1787"/>
        <v>-6.6215203021968933E-16</v>
      </c>
      <c r="Y735" s="343">
        <f t="shared" si="1788"/>
        <v>6.9635738489810483E-16</v>
      </c>
      <c r="Z735" s="343">
        <f t="shared" si="1789"/>
        <v>-2.2137686649454193E-16</v>
      </c>
      <c r="AA735" s="343">
        <f t="shared" si="1790"/>
        <v>-4.1547739015144505E-16</v>
      </c>
      <c r="AB735" s="343">
        <f t="shared" si="1791"/>
        <v>7.485289985623749E-16</v>
      </c>
      <c r="AC735" s="343">
        <f t="shared" si="1792"/>
        <v>-5.3424614922797798E-16</v>
      </c>
      <c r="AD735" s="343">
        <f t="shared" si="1793"/>
        <v>-7.0684660241336262E-17</v>
      </c>
      <c r="AE735" s="343">
        <f t="shared" si="1794"/>
        <v>6.239298967289699E-16</v>
      </c>
      <c r="AF735" s="343">
        <f t="shared" si="1795"/>
        <v>-7.2094921230620691E-16</v>
      </c>
      <c r="AG735" s="343">
        <f t="shared" si="1796"/>
        <v>2.9080078029128942E-16</v>
      </c>
      <c r="AH735" s="343">
        <f t="shared" si="1797"/>
        <v>3.519850882135219E-16</v>
      </c>
      <c r="AI735" s="343">
        <f t="shared" si="1798"/>
        <v>-7.3739473246810436E-16</v>
      </c>
      <c r="AJ735" s="343">
        <f t="shared" si="1799"/>
        <v>5.8361144389730199E-16</v>
      </c>
      <c r="AK735" s="343">
        <f t="shared" si="1800"/>
        <v>-3.0836286708893604E-18</v>
      </c>
      <c r="AL735" s="343">
        <f t="shared" si="1801"/>
        <v>-5.7969897725796852E-16</v>
      </c>
      <c r="AM735" s="343">
        <f t="shared" si="1802"/>
        <v>7.3859790468887029E-16</v>
      </c>
      <c r="AN735" s="343">
        <f t="shared" si="1803"/>
        <v>-3.5742412360595444E-16</v>
      </c>
      <c r="AO735" s="343">
        <f t="shared" si="1804"/>
        <v>-2.8510297746148016E-16</v>
      </c>
      <c r="AP735" s="343">
        <f t="shared" si="1805"/>
        <v>7.1915895199920026E-16</v>
      </c>
      <c r="AQ735" s="343">
        <f t="shared" si="1806"/>
        <v>-6.273562413274397E-16</v>
      </c>
      <c r="AR735" s="343">
        <f t="shared" si="1807"/>
        <v>7.6822220553331522E-17</v>
      </c>
      <c r="AS735" s="343">
        <f t="shared" si="1808"/>
        <v>5.2988523974028361E-16</v>
      </c>
      <c r="AT735" s="343">
        <f t="shared" si="1809"/>
        <v>-7.4913349549069255E-16</v>
      </c>
      <c r="AU735" s="343">
        <f t="shared" si="1810"/>
        <v>4.2060527722238378E-16</v>
      </c>
      <c r="AV735" s="343">
        <f t="shared" si="1811"/>
        <v>2.1547516918335323E-16</v>
      </c>
      <c r="AW735" s="343">
        <f t="shared" si="1812"/>
        <v>-6.9399727769027397E-16</v>
      </c>
      <c r="AX735" s="343">
        <f t="shared" si="1813"/>
        <v>6.65059255205775E-16</v>
      </c>
      <c r="AY735" s="343">
        <f t="shared" si="1814"/>
        <v>-1.4982097245656853E-16</v>
      </c>
      <c r="AZ735" s="343">
        <f t="shared" si="1815"/>
        <v>-4.7496841769914714E-16</v>
      </c>
      <c r="BA735" s="343">
        <f t="shared" si="1816"/>
        <v>7.5245452121291496E-16</v>
      </c>
      <c r="BB735" s="343">
        <f t="shared" si="1817"/>
        <v>-4.7973577209294585E-16</v>
      </c>
      <c r="BC735" s="343">
        <f t="shared" si="1818"/>
        <v>-1.4377221723528156E-16</v>
      </c>
      <c r="BD735" s="343">
        <f t="shared" si="1819"/>
        <v>6.6215203021968884E-16</v>
      </c>
      <c r="BE735" s="343">
        <f t="shared" si="1820"/>
        <v>-6.9635738489810926E-16</v>
      </c>
      <c r="BF735" s="343">
        <f t="shared" si="1821"/>
        <v>2.213768664945532E-16</v>
      </c>
      <c r="BG735" s="343">
        <f t="shared" si="1822"/>
        <v>4.1547739015143519E-16</v>
      </c>
      <c r="BH735" s="343">
        <f t="shared" si="1823"/>
        <v>-7.4852899856237361E-16</v>
      </c>
      <c r="BI735" s="343">
        <f t="shared" si="1824"/>
        <v>5.3424614922798626E-16</v>
      </c>
      <c r="BJ735" s="343">
        <f t="shared" si="1825"/>
        <v>7.0684660241324577E-17</v>
      </c>
      <c r="BK735" s="343">
        <f t="shared" si="1826"/>
        <v>-6.2392989672895737E-16</v>
      </c>
      <c r="BL735" s="343">
        <f t="shared" si="1827"/>
        <v>7.2094921230621332E-16</v>
      </c>
      <c r="BM735" s="343">
        <f t="shared" si="1828"/>
        <v>-2.9080078029129041E-16</v>
      </c>
      <c r="BN735" s="343">
        <f t="shared" si="1829"/>
        <v>-3.5198508821352096E-16</v>
      </c>
      <c r="BO735" s="343">
        <f t="shared" si="1830"/>
        <v>7.3739473246810406E-16</v>
      </c>
      <c r="BP735" s="343">
        <f t="shared" si="1831"/>
        <v>-5.8361144389730939E-16</v>
      </c>
      <c r="BQ735" s="343">
        <f t="shared" si="1832"/>
        <v>3.083628670901144E-18</v>
      </c>
      <c r="BR735" s="343">
        <f t="shared" si="1833"/>
        <v>5.7969897725796093E-16</v>
      </c>
    </row>
    <row r="736" spans="2:70">
      <c r="B736" s="340">
        <v>42</v>
      </c>
      <c r="C736" s="340">
        <f t="shared" si="1834"/>
        <v>1.3125000000000006E-2</v>
      </c>
      <c r="D736" s="341">
        <f t="shared" si="1769"/>
        <v>23.94506734752289</v>
      </c>
      <c r="E736" s="342" t="str">
        <f>AV694</f>
        <v>-0.0549326524771084</v>
      </c>
      <c r="F736" s="291">
        <v>42</v>
      </c>
      <c r="G736" s="343">
        <f t="shared" si="1770"/>
        <v>-3.4193983788234848E-17</v>
      </c>
      <c r="H736" s="343">
        <f t="shared" si="1771"/>
        <v>1.0600305410165884E-15</v>
      </c>
      <c r="I736" s="343">
        <f t="shared" si="1772"/>
        <v>-1.143648845572727E-15</v>
      </c>
      <c r="J736" s="343">
        <f t="shared" si="1773"/>
        <v>2.1072397023828961E-16</v>
      </c>
      <c r="K736" s="343">
        <f t="shared" si="1774"/>
        <v>9.0950491507652246E-16</v>
      </c>
      <c r="L736" s="343">
        <f t="shared" si="1775"/>
        <v>-1.2213116854413637E-15</v>
      </c>
      <c r="M736" s="343">
        <f t="shared" si="1776"/>
        <v>4.4754392026392057E-16</v>
      </c>
      <c r="N736" s="343">
        <f t="shared" si="1777"/>
        <v>7.2402752530629852E-16</v>
      </c>
      <c r="O736" s="343">
        <f t="shared" si="1778"/>
        <v>-1.2520402021579731E-15</v>
      </c>
      <c r="P736" s="343">
        <f t="shared" si="1779"/>
        <v>6.6716500841933117E-16</v>
      </c>
      <c r="Q736" s="343">
        <f t="shared" si="1780"/>
        <v>5.1072616377786752E-16</v>
      </c>
      <c r="R736" s="343">
        <f t="shared" si="1781"/>
        <v>-1.234653516057886E-15</v>
      </c>
      <c r="S736" s="343">
        <f t="shared" si="1782"/>
        <v>8.6114731945163408E-16</v>
      </c>
      <c r="T736" s="343">
        <f t="shared" si="1783"/>
        <v>2.7779788219398565E-16</v>
      </c>
      <c r="U736" s="343">
        <f t="shared" si="1784"/>
        <v>-1.1698197877373633E-15</v>
      </c>
      <c r="V736" s="343">
        <f t="shared" si="1785"/>
        <v>1.0220362219343913E-15</v>
      </c>
      <c r="W736" s="343">
        <f t="shared" si="1786"/>
        <v>3.4193983788245004E-17</v>
      </c>
      <c r="X736" s="343">
        <f t="shared" si="1787"/>
        <v>-1.060030541016589E-15</v>
      </c>
      <c r="Y736" s="343">
        <f t="shared" si="1788"/>
        <v>1.1436488455727301E-15</v>
      </c>
      <c r="Z736" s="343">
        <f t="shared" si="1789"/>
        <v>-2.1072397023828843E-16</v>
      </c>
      <c r="AA736" s="343">
        <f t="shared" si="1790"/>
        <v>-9.0950491507652936E-16</v>
      </c>
      <c r="AB736" s="343">
        <f t="shared" si="1791"/>
        <v>1.2213116854413635E-15</v>
      </c>
      <c r="AC736" s="343">
        <f t="shared" si="1792"/>
        <v>-4.4754392026392787E-16</v>
      </c>
      <c r="AD736" s="343">
        <f t="shared" si="1793"/>
        <v>-7.2402752530629951E-16</v>
      </c>
      <c r="AE736" s="343">
        <f t="shared" si="1794"/>
        <v>1.2520402021579727E-15</v>
      </c>
      <c r="AF736" s="343">
        <f t="shared" si="1795"/>
        <v>-6.6716500841933008E-16</v>
      </c>
      <c r="AG736" s="343">
        <f t="shared" si="1796"/>
        <v>-5.1072616377786061E-16</v>
      </c>
      <c r="AH736" s="343">
        <f t="shared" si="1797"/>
        <v>1.2346535160578864E-15</v>
      </c>
      <c r="AI736" s="343">
        <f t="shared" si="1798"/>
        <v>-8.6114731945162678E-16</v>
      </c>
      <c r="AJ736" s="343">
        <f t="shared" si="1799"/>
        <v>-2.7779788219398689E-16</v>
      </c>
      <c r="AK736" s="343">
        <f t="shared" si="1800"/>
        <v>1.1698197877373605E-15</v>
      </c>
      <c r="AL736" s="343">
        <f t="shared" si="1801"/>
        <v>-1.0220362219343907E-15</v>
      </c>
      <c r="AM736" s="343">
        <f t="shared" si="1802"/>
        <v>-3.4193983788246286E-17</v>
      </c>
      <c r="AN736" s="343">
        <f t="shared" si="1803"/>
        <v>1.060030541016599E-15</v>
      </c>
      <c r="AO736" s="343">
        <f t="shared" si="1804"/>
        <v>-1.1436488455727297E-15</v>
      </c>
      <c r="AP736" s="343">
        <f t="shared" si="1805"/>
        <v>2.1072397023828725E-16</v>
      </c>
      <c r="AQ736" s="343">
        <f t="shared" si="1806"/>
        <v>9.0950491507653034E-16</v>
      </c>
      <c r="AR736" s="343">
        <f t="shared" si="1807"/>
        <v>-1.2213116854413673E-15</v>
      </c>
      <c r="AS736" s="343">
        <f t="shared" si="1808"/>
        <v>4.4754392026392668E-16</v>
      </c>
      <c r="AT736" s="343">
        <f t="shared" si="1809"/>
        <v>7.2402752530630049E-16</v>
      </c>
      <c r="AU736" s="343">
        <f t="shared" si="1810"/>
        <v>-1.2520402021579727E-15</v>
      </c>
      <c r="AV736" s="343">
        <f t="shared" si="1811"/>
        <v>6.6716500841931411E-16</v>
      </c>
      <c r="AW736" s="343">
        <f t="shared" si="1812"/>
        <v>5.107261637778617E-16</v>
      </c>
      <c r="AX736" s="343">
        <f t="shared" si="1813"/>
        <v>-1.2346535160578864E-15</v>
      </c>
      <c r="AY736" s="343">
        <f t="shared" si="1814"/>
        <v>8.611473194516259E-16</v>
      </c>
      <c r="AZ736" s="343">
        <f t="shared" si="1815"/>
        <v>2.7779788219397076E-16</v>
      </c>
      <c r="BA736" s="343">
        <f t="shared" si="1816"/>
        <v>-1.1698197877373611E-15</v>
      </c>
      <c r="BB736" s="343">
        <f t="shared" si="1817"/>
        <v>1.0220362219343899E-15</v>
      </c>
      <c r="BC736" s="343">
        <f t="shared" si="1818"/>
        <v>3.4193983788247469E-17</v>
      </c>
      <c r="BD736" s="343">
        <f t="shared" si="1819"/>
        <v>-1.0600305410165998E-15</v>
      </c>
      <c r="BE736" s="343">
        <f t="shared" si="1820"/>
        <v>1.1436488455727292E-15</v>
      </c>
      <c r="BF736" s="343">
        <f t="shared" si="1821"/>
        <v>-2.1072397023828596E-16</v>
      </c>
      <c r="BG736" s="343">
        <f t="shared" si="1822"/>
        <v>-9.0950491507653113E-16</v>
      </c>
      <c r="BH736" s="343">
        <f t="shared" si="1823"/>
        <v>1.2213116854413669E-15</v>
      </c>
      <c r="BI736" s="343">
        <f t="shared" si="1824"/>
        <v>-4.475439202639255E-16</v>
      </c>
      <c r="BJ736" s="343">
        <f t="shared" si="1825"/>
        <v>-7.2402752530630158E-16</v>
      </c>
      <c r="BK736" s="343">
        <f t="shared" si="1826"/>
        <v>1.2520402021579725E-15</v>
      </c>
      <c r="BL736" s="343">
        <f t="shared" si="1827"/>
        <v>-6.6716500841931302E-16</v>
      </c>
      <c r="BM736" s="343">
        <f t="shared" si="1828"/>
        <v>-5.1072616377786278E-16</v>
      </c>
      <c r="BN736" s="343">
        <f t="shared" si="1829"/>
        <v>1.2346535160578867E-15</v>
      </c>
      <c r="BO736" s="343">
        <f t="shared" si="1830"/>
        <v>-8.6114731945162501E-16</v>
      </c>
      <c r="BP736" s="343">
        <f t="shared" si="1831"/>
        <v>-2.777978821939719E-16</v>
      </c>
      <c r="BQ736" s="343">
        <f t="shared" si="1832"/>
        <v>1.1698197877373743E-15</v>
      </c>
      <c r="BR736" s="343">
        <f t="shared" si="1833"/>
        <v>-1.0220362219343893E-15</v>
      </c>
    </row>
    <row r="737" spans="2:70">
      <c r="B737" s="340">
        <v>43</v>
      </c>
      <c r="C737" s="340">
        <f t="shared" si="1834"/>
        <v>1.3437500000000007E-2</v>
      </c>
      <c r="D737" s="341">
        <f t="shared" si="1769"/>
        <v>23.946914297555114</v>
      </c>
      <c r="E737" s="342" t="str">
        <f>AW694</f>
        <v>-0.0530857024448863</v>
      </c>
      <c r="F737" s="291">
        <v>43</v>
      </c>
      <c r="G737" s="343">
        <f t="shared" si="1770"/>
        <v>2.5525729396749218E-16</v>
      </c>
      <c r="H737" s="343">
        <f t="shared" si="1771"/>
        <v>-8.5860775842315459E-16</v>
      </c>
      <c r="I737" s="343">
        <f t="shared" si="1772"/>
        <v>5.5423249710082729E-16</v>
      </c>
      <c r="J737" s="343">
        <f t="shared" si="1773"/>
        <v>3.3608097727064589E-16</v>
      </c>
      <c r="K737" s="343">
        <f t="shared" si="1774"/>
        <v>-8.7108744909017692E-16</v>
      </c>
      <c r="L737" s="343">
        <f t="shared" si="1775"/>
        <v>4.8517458471173811E-16</v>
      </c>
      <c r="M737" s="343">
        <f t="shared" si="1776"/>
        <v>4.1366801704213289E-16</v>
      </c>
      <c r="N737" s="343">
        <f t="shared" si="1777"/>
        <v>-8.7517809143762367E-16</v>
      </c>
      <c r="O737" s="343">
        <f t="shared" si="1778"/>
        <v>4.1144417584846558E-16</v>
      </c>
      <c r="P737" s="343">
        <f t="shared" si="1779"/>
        <v>4.8727120767556366E-16</v>
      </c>
      <c r="Q737" s="343">
        <f t="shared" si="1780"/>
        <v>-8.708402903435163E-16</v>
      </c>
      <c r="R737" s="343">
        <f t="shared" si="1781"/>
        <v>3.3375133465351233E-16</v>
      </c>
      <c r="S737" s="343">
        <f t="shared" si="1782"/>
        <v>5.5618171020954373E-16</v>
      </c>
      <c r="T737" s="343">
        <f t="shared" si="1783"/>
        <v>-8.5811582120367354E-16</v>
      </c>
      <c r="U737" s="343">
        <f t="shared" si="1784"/>
        <v>2.5284428565880787E-16</v>
      </c>
      <c r="V737" s="343">
        <f t="shared" si="1785"/>
        <v>6.1973587883435126E-16</v>
      </c>
      <c r="W737" s="343">
        <f t="shared" si="1786"/>
        <v>-8.3712722761181449E-16</v>
      </c>
      <c r="X737" s="343">
        <f t="shared" si="1787"/>
        <v>1.6950220797445087E-16</v>
      </c>
      <c r="Y737" s="343">
        <f t="shared" si="1788"/>
        <v>6.7732165216389203E-16</v>
      </c>
      <c r="Z737" s="343">
        <f t="shared" si="1789"/>
        <v>-8.0807664119776343E-16</v>
      </c>
      <c r="AA737" s="343">
        <f t="shared" si="1790"/>
        <v>8.4527731367979699E-17</v>
      </c>
      <c r="AB737" s="343">
        <f t="shared" si="1791"/>
        <v>7.2838444772141659E-16</v>
      </c>
      <c r="AC737" s="343">
        <f t="shared" si="1792"/>
        <v>-7.7124383498935253E-16</v>
      </c>
      <c r="AD737" s="343">
        <f t="shared" si="1793"/>
        <v>-1.2607934991231514E-18</v>
      </c>
      <c r="AE737" s="343">
        <f t="shared" si="1794"/>
        <v>7.7243250287194876E-16</v>
      </c>
      <c r="AF737" s="343">
        <f t="shared" si="1795"/>
        <v>-7.2698352904522172E-16</v>
      </c>
      <c r="AG737" s="343">
        <f t="shared" si="1796"/>
        <v>-8.7037176235609743E-17</v>
      </c>
      <c r="AH737" s="343">
        <f t="shared" si="1797"/>
        <v>8.090416107652595E-16</v>
      </c>
      <c r="AI737" s="343">
        <f t="shared" si="1798"/>
        <v>-6.7572197430677014E-16</v>
      </c>
      <c r="AJ737" s="343">
        <f t="shared" si="1799"/>
        <v>-1.7197534338558712E-16</v>
      </c>
      <c r="AK737" s="343">
        <f t="shared" si="1800"/>
        <v>8.3785920567977309E-16</v>
      </c>
      <c r="AL737" s="343">
        <f t="shared" si="1801"/>
        <v>-6.1795284756853938E-16</v>
      </c>
      <c r="AM737" s="343">
        <f t="shared" si="1802"/>
        <v>-2.5525729396747581E-16</v>
      </c>
      <c r="AN737" s="343">
        <f t="shared" si="1803"/>
        <v>8.5860775842315419E-16</v>
      </c>
      <c r="AO737" s="343">
        <f t="shared" si="1804"/>
        <v>-5.5423249710083567E-16</v>
      </c>
      <c r="AP737" s="343">
        <f t="shared" si="1805"/>
        <v>-3.3608097727065023E-16</v>
      </c>
      <c r="AQ737" s="343">
        <f t="shared" si="1806"/>
        <v>8.7108744909017653E-16</v>
      </c>
      <c r="AR737" s="343">
        <f t="shared" si="1807"/>
        <v>-4.8517458471174975E-16</v>
      </c>
      <c r="AS737" s="343">
        <f t="shared" si="1808"/>
        <v>-4.1366801704213427E-16</v>
      </c>
      <c r="AT737" s="343">
        <f t="shared" si="1809"/>
        <v>8.7517809143762357E-16</v>
      </c>
      <c r="AU737" s="343">
        <f t="shared" si="1810"/>
        <v>-4.1144417584848328E-16</v>
      </c>
      <c r="AV737" s="343">
        <f t="shared" si="1811"/>
        <v>-4.8727120767556238E-16</v>
      </c>
      <c r="AW737" s="343">
        <f t="shared" si="1812"/>
        <v>8.7084029034351699E-16</v>
      </c>
      <c r="AX737" s="343">
        <f t="shared" si="1813"/>
        <v>-3.3375133465353097E-16</v>
      </c>
      <c r="AY737" s="343">
        <f t="shared" si="1814"/>
        <v>-5.5618171020953781E-16</v>
      </c>
      <c r="AZ737" s="343">
        <f t="shared" si="1815"/>
        <v>8.5811582120367621E-16</v>
      </c>
      <c r="BA737" s="343">
        <f t="shared" si="1816"/>
        <v>-2.5284428565880333E-16</v>
      </c>
      <c r="BB737" s="343">
        <f t="shared" si="1817"/>
        <v>-6.1973587883434584E-16</v>
      </c>
      <c r="BC737" s="343">
        <f t="shared" si="1818"/>
        <v>8.3712722761182031E-16</v>
      </c>
      <c r="BD737" s="343">
        <f t="shared" si="1819"/>
        <v>-1.6950220797445846E-16</v>
      </c>
      <c r="BE737" s="343">
        <f t="shared" si="1820"/>
        <v>-6.773216521638872E-16</v>
      </c>
      <c r="BF737" s="343">
        <f t="shared" si="1821"/>
        <v>8.0807664119776175E-16</v>
      </c>
      <c r="BG737" s="343">
        <f t="shared" si="1822"/>
        <v>-8.452773136798744E-17</v>
      </c>
      <c r="BH737" s="343">
        <f t="shared" si="1823"/>
        <v>-7.2838444772141235E-16</v>
      </c>
      <c r="BI737" s="343">
        <f t="shared" si="1824"/>
        <v>7.7124383498935026E-16</v>
      </c>
      <c r="BJ737" s="343">
        <f t="shared" si="1825"/>
        <v>1.2607934991155093E-18</v>
      </c>
      <c r="BK737" s="343">
        <f t="shared" si="1826"/>
        <v>-7.7243250287193929E-16</v>
      </c>
      <c r="BL737" s="343">
        <f t="shared" si="1827"/>
        <v>7.2698352904522605E-16</v>
      </c>
      <c r="BM737" s="343">
        <f t="shared" si="1828"/>
        <v>8.7037176235602101E-17</v>
      </c>
      <c r="BN737" s="343">
        <f t="shared" si="1829"/>
        <v>-8.0904161076525181E-16</v>
      </c>
      <c r="BO737" s="343">
        <f t="shared" si="1830"/>
        <v>6.7572197430679085E-16</v>
      </c>
      <c r="BP737" s="343">
        <f t="shared" si="1831"/>
        <v>1.7197534338560388E-16</v>
      </c>
      <c r="BQ737" s="343">
        <f t="shared" si="1832"/>
        <v>-8.3785920567977083E-16</v>
      </c>
      <c r="BR737" s="343">
        <f t="shared" si="1833"/>
        <v>6.1795284756854491E-16</v>
      </c>
    </row>
    <row r="738" spans="2:70">
      <c r="B738" s="340">
        <v>44</v>
      </c>
      <c r="C738" s="340">
        <f t="shared" si="1834"/>
        <v>1.3750000000000007E-2</v>
      </c>
      <c r="D738" s="341">
        <f t="shared" si="1769"/>
        <v>23.949272491921437</v>
      </c>
      <c r="E738" s="342" t="str">
        <f>AX694</f>
        <v>-0.0507275080785622</v>
      </c>
      <c r="F738" s="291">
        <v>44</v>
      </c>
      <c r="G738" s="343">
        <f t="shared" si="1770"/>
        <v>1.0293254446418654E-15</v>
      </c>
      <c r="H738" s="343">
        <f t="shared" si="1771"/>
        <v>-6.5752855095442577E-16</v>
      </c>
      <c r="I738" s="343">
        <f t="shared" si="1772"/>
        <v>-5.2607487912729757E-16</v>
      </c>
      <c r="J738" s="343">
        <f t="shared" si="1773"/>
        <v>1.0601688318053944E-15</v>
      </c>
      <c r="K738" s="343">
        <f t="shared" si="1774"/>
        <v>-2.8534321575625534E-16</v>
      </c>
      <c r="L738" s="343">
        <f t="shared" si="1775"/>
        <v>-8.4177658939000173E-16</v>
      </c>
      <c r="M738" s="343">
        <f t="shared" si="1776"/>
        <v>9.2961112478094548E-16</v>
      </c>
      <c r="N738" s="343">
        <f t="shared" si="1777"/>
        <v>1.3028303739811259E-16</v>
      </c>
      <c r="O738" s="343">
        <f t="shared" si="1778"/>
        <v>-1.029325444641864E-15</v>
      </c>
      <c r="P738" s="343">
        <f t="shared" si="1779"/>
        <v>6.5752855095443001E-16</v>
      </c>
      <c r="Q738" s="343">
        <f t="shared" si="1780"/>
        <v>5.2607487912729304E-16</v>
      </c>
      <c r="R738" s="343">
        <f t="shared" si="1781"/>
        <v>-1.060168831805395E-15</v>
      </c>
      <c r="S738" s="343">
        <f t="shared" si="1782"/>
        <v>2.8534321575626037E-16</v>
      </c>
      <c r="T738" s="343">
        <f t="shared" si="1783"/>
        <v>8.4177658938999848E-16</v>
      </c>
      <c r="U738" s="343">
        <f t="shared" si="1784"/>
        <v>-9.2961112478094805E-16</v>
      </c>
      <c r="V738" s="343">
        <f t="shared" si="1785"/>
        <v>-1.3028303739810741E-16</v>
      </c>
      <c r="W738" s="343">
        <f t="shared" si="1786"/>
        <v>1.0293254446418626E-15</v>
      </c>
      <c r="X738" s="343">
        <f t="shared" si="1787"/>
        <v>-6.5752855095443405E-16</v>
      </c>
      <c r="Y738" s="343">
        <f t="shared" si="1788"/>
        <v>-5.260748791272885E-16</v>
      </c>
      <c r="Z738" s="343">
        <f t="shared" si="1789"/>
        <v>1.0601688318053956E-15</v>
      </c>
      <c r="AA738" s="343">
        <f t="shared" si="1790"/>
        <v>-2.853432157562654E-16</v>
      </c>
      <c r="AB738" s="343">
        <f t="shared" si="1791"/>
        <v>-8.4177658938999533E-16</v>
      </c>
      <c r="AC738" s="343">
        <f t="shared" si="1792"/>
        <v>9.2961112478095081E-16</v>
      </c>
      <c r="AD738" s="343">
        <f t="shared" si="1793"/>
        <v>1.3028303739810221E-16</v>
      </c>
      <c r="AE738" s="343">
        <f t="shared" si="1794"/>
        <v>-1.0293254446418612E-15</v>
      </c>
      <c r="AF738" s="343">
        <f t="shared" si="1795"/>
        <v>6.575285509544382E-16</v>
      </c>
      <c r="AG738" s="343">
        <f t="shared" si="1796"/>
        <v>5.2607487912728397E-16</v>
      </c>
      <c r="AH738" s="343">
        <f t="shared" si="1797"/>
        <v>-1.0601688318053962E-15</v>
      </c>
      <c r="AI738" s="343">
        <f t="shared" si="1798"/>
        <v>2.8534321575627043E-16</v>
      </c>
      <c r="AJ738" s="343">
        <f t="shared" si="1799"/>
        <v>8.4177658938999207E-16</v>
      </c>
      <c r="AK738" s="343">
        <f t="shared" si="1800"/>
        <v>-9.2961112478095337E-16</v>
      </c>
      <c r="AL738" s="343">
        <f t="shared" si="1801"/>
        <v>-1.3028303739809701E-16</v>
      </c>
      <c r="AM738" s="343">
        <f t="shared" si="1802"/>
        <v>1.0293254446418598E-15</v>
      </c>
      <c r="AN738" s="343">
        <f t="shared" si="1803"/>
        <v>-6.5752855095444224E-16</v>
      </c>
      <c r="AO738" s="343">
        <f t="shared" si="1804"/>
        <v>-5.2607487912727933E-16</v>
      </c>
      <c r="AP738" s="343">
        <f t="shared" si="1805"/>
        <v>1.060168831805397E-15</v>
      </c>
      <c r="AQ738" s="343">
        <f t="shared" si="1806"/>
        <v>-2.8534321575627556E-16</v>
      </c>
      <c r="AR738" s="343">
        <f t="shared" si="1807"/>
        <v>-8.4177658938998882E-16</v>
      </c>
      <c r="AS738" s="343">
        <f t="shared" si="1808"/>
        <v>9.2961112478095593E-16</v>
      </c>
      <c r="AT738" s="343">
        <f t="shared" si="1809"/>
        <v>1.3028303739809181E-16</v>
      </c>
      <c r="AU738" s="343">
        <f t="shared" si="1810"/>
        <v>-1.0293254446418585E-15</v>
      </c>
      <c r="AV738" s="343">
        <f t="shared" si="1811"/>
        <v>6.5752855095444638E-16</v>
      </c>
      <c r="AW738" s="343">
        <f t="shared" si="1812"/>
        <v>5.2607487912727479E-16</v>
      </c>
      <c r="AX738" s="343">
        <f t="shared" si="1813"/>
        <v>-1.0601688318053976E-15</v>
      </c>
      <c r="AY738" s="343">
        <f t="shared" si="1814"/>
        <v>2.8534321575628059E-16</v>
      </c>
      <c r="AZ738" s="343">
        <f t="shared" si="1815"/>
        <v>8.4177658938998556E-16</v>
      </c>
      <c r="BA738" s="343">
        <f t="shared" si="1816"/>
        <v>-9.296111247809583E-16</v>
      </c>
      <c r="BB738" s="343">
        <f t="shared" si="1817"/>
        <v>-1.3028303739808663E-16</v>
      </c>
      <c r="BC738" s="343">
        <f t="shared" si="1818"/>
        <v>1.0293254446418571E-15</v>
      </c>
      <c r="BD738" s="343">
        <f t="shared" si="1819"/>
        <v>-6.5752855095445062E-16</v>
      </c>
      <c r="BE738" s="343">
        <f t="shared" si="1820"/>
        <v>-5.2607487912727026E-16</v>
      </c>
      <c r="BF738" s="343">
        <f t="shared" si="1821"/>
        <v>1.0601688318053982E-15</v>
      </c>
      <c r="BG738" s="343">
        <f t="shared" si="1822"/>
        <v>-2.8534321575628562E-16</v>
      </c>
      <c r="BH738" s="343">
        <f t="shared" si="1823"/>
        <v>-8.4177658938998241E-16</v>
      </c>
      <c r="BI738" s="343">
        <f t="shared" si="1824"/>
        <v>9.2961112478096106E-16</v>
      </c>
      <c r="BJ738" s="343">
        <f t="shared" si="1825"/>
        <v>1.3028303739808143E-16</v>
      </c>
      <c r="BK738" s="343">
        <f t="shared" si="1826"/>
        <v>-1.0293254446418557E-15</v>
      </c>
      <c r="BL738" s="343">
        <f t="shared" si="1827"/>
        <v>6.5752855095445466E-16</v>
      </c>
      <c r="BM738" s="343">
        <f t="shared" si="1828"/>
        <v>5.2607487912726562E-16</v>
      </c>
      <c r="BN738" s="343">
        <f t="shared" si="1829"/>
        <v>-1.0601688318053987E-15</v>
      </c>
      <c r="BO738" s="343">
        <f t="shared" si="1830"/>
        <v>2.8534321575629064E-16</v>
      </c>
      <c r="BP738" s="343">
        <f t="shared" si="1831"/>
        <v>8.4177658938997925E-16</v>
      </c>
      <c r="BQ738" s="343">
        <f t="shared" si="1832"/>
        <v>-9.2961112478096363E-16</v>
      </c>
      <c r="BR738" s="343">
        <f t="shared" si="1833"/>
        <v>-1.3028303739807623E-16</v>
      </c>
    </row>
    <row r="739" spans="2:70">
      <c r="B739" s="340">
        <v>45</v>
      </c>
      <c r="C739" s="340">
        <f t="shared" si="1834"/>
        <v>1.4062500000000007E-2</v>
      </c>
      <c r="D739" s="341">
        <f t="shared" si="1769"/>
        <v>23.952119219921091</v>
      </c>
      <c r="E739" s="342" t="str">
        <f>AY694</f>
        <v>-0.0478807800789095</v>
      </c>
      <c r="F739" s="291">
        <v>45</v>
      </c>
      <c r="G739" s="343">
        <f t="shared" si="1770"/>
        <v>-1.1900204187253699E-15</v>
      </c>
      <c r="H739" s="343">
        <f t="shared" si="1771"/>
        <v>3.1984653418420479E-15</v>
      </c>
      <c r="I739" s="343">
        <f t="shared" si="1772"/>
        <v>-6.6691054020703312E-16</v>
      </c>
      <c r="J739" s="343">
        <f t="shared" si="1773"/>
        <v>-2.8112775199988513E-15</v>
      </c>
      <c r="K739" s="343">
        <f t="shared" si="1774"/>
        <v>2.2990521153382219E-15</v>
      </c>
      <c r="L739" s="343">
        <f t="shared" si="1775"/>
        <v>1.476518317414568E-15</v>
      </c>
      <c r="M739" s="343">
        <f t="shared" si="1776"/>
        <v>-3.1562734018001957E-15</v>
      </c>
      <c r="N739" s="343">
        <f t="shared" si="1777"/>
        <v>3.5591729412226599E-16</v>
      </c>
      <c r="O739" s="343">
        <f t="shared" si="1778"/>
        <v>2.9496387280930729E-15</v>
      </c>
      <c r="P739" s="343">
        <f t="shared" si="1779"/>
        <v>-2.0683871465257893E-15</v>
      </c>
      <c r="Q739" s="343">
        <f t="shared" si="1780"/>
        <v>-1.7487965375600396E-15</v>
      </c>
      <c r="R739" s="343">
        <f t="shared" si="1781"/>
        <v>3.0836848235044558E-15</v>
      </c>
      <c r="S739" s="343">
        <f t="shared" si="1782"/>
        <v>-4.149636993091713E-17</v>
      </c>
      <c r="T739" s="343">
        <f t="shared" si="1783"/>
        <v>-3.0595933027992058E-15</v>
      </c>
      <c r="U739" s="343">
        <f t="shared" si="1784"/>
        <v>1.8178024787968661E-15</v>
      </c>
      <c r="V739" s="343">
        <f t="shared" si="1785"/>
        <v>2.0042328910593776E-15</v>
      </c>
      <c r="W739" s="343">
        <f t="shared" si="1786"/>
        <v>-2.981398674644782E-15</v>
      </c>
      <c r="X739" s="343">
        <f t="shared" si="1787"/>
        <v>-2.7332418698711233E-16</v>
      </c>
      <c r="Y739" s="343">
        <f t="shared" si="1788"/>
        <v>3.1400823214555516E-15</v>
      </c>
      <c r="Z739" s="343">
        <f t="shared" si="1789"/>
        <v>-1.5497113794852505E-15</v>
      </c>
      <c r="AA739" s="343">
        <f t="shared" si="1790"/>
        <v>-2.2403673861926838E-15</v>
      </c>
      <c r="AB739" s="343">
        <f t="shared" si="1791"/>
        <v>2.8504000267499636E-15</v>
      </c>
      <c r="AC739" s="343">
        <f t="shared" si="1792"/>
        <v>5.8551248257021165E-16</v>
      </c>
      <c r="AD739" s="343">
        <f t="shared" si="1793"/>
        <v>-3.1903306308126792E-15</v>
      </c>
      <c r="AE739" s="343">
        <f t="shared" si="1794"/>
        <v>1.266695712430739E-15</v>
      </c>
      <c r="AF739" s="343">
        <f t="shared" si="1795"/>
        <v>2.4549259186875317E-15</v>
      </c>
      <c r="AG739" s="343">
        <f t="shared" si="1796"/>
        <v>-2.6919504684104096E-15</v>
      </c>
      <c r="AH739" s="343">
        <f t="shared" si="1797"/>
        <v>-8.9206197287252318E-16</v>
      </c>
      <c r="AI739" s="343">
        <f t="shared" si="1798"/>
        <v>3.2098543121829508E-15</v>
      </c>
      <c r="AJ739" s="343">
        <f t="shared" si="1799"/>
        <v>-9.7148107321920524E-16</v>
      </c>
      <c r="AK739" s="343">
        <f t="shared" si="1800"/>
        <v>-2.6458421725864059E-15</v>
      </c>
      <c r="AL739" s="343">
        <f t="shared" si="1801"/>
        <v>2.5075759554902238E-15</v>
      </c>
      <c r="AM739" s="343">
        <f t="shared" si="1802"/>
        <v>1.1900204187253933E-15</v>
      </c>
      <c r="AN739" s="343">
        <f t="shared" si="1803"/>
        <v>-3.1984653418420511E-15</v>
      </c>
      <c r="AO739" s="343">
        <f t="shared" si="1804"/>
        <v>6.6691054020703903E-16</v>
      </c>
      <c r="AP739" s="343">
        <f t="shared" si="1805"/>
        <v>2.8112775199988647E-15</v>
      </c>
      <c r="AQ739" s="343">
        <f t="shared" si="1806"/>
        <v>-2.2990521153382424E-15</v>
      </c>
      <c r="AR739" s="343">
        <f t="shared" si="1807"/>
        <v>-1.4765183174145621E-15</v>
      </c>
      <c r="AS739" s="343">
        <f t="shared" si="1808"/>
        <v>3.1562734018001909E-15</v>
      </c>
      <c r="AT739" s="343">
        <f t="shared" si="1809"/>
        <v>-3.5591729412229439E-16</v>
      </c>
      <c r="AU739" s="343">
        <f t="shared" si="1810"/>
        <v>-2.9496387280930701E-15</v>
      </c>
      <c r="AV739" s="343">
        <f t="shared" si="1811"/>
        <v>2.0683871465257593E-15</v>
      </c>
      <c r="AW739" s="343">
        <f t="shared" si="1812"/>
        <v>1.7487965375600153E-15</v>
      </c>
      <c r="AX739" s="343">
        <f t="shared" si="1813"/>
        <v>-3.0836848235044573E-15</v>
      </c>
      <c r="AY739" s="343">
        <f t="shared" si="1814"/>
        <v>4.1496369930877884E-17</v>
      </c>
      <c r="AZ739" s="343">
        <f t="shared" si="1815"/>
        <v>3.0595933027991971E-15</v>
      </c>
      <c r="BA739" s="343">
        <f t="shared" si="1816"/>
        <v>-1.8178024787968708E-15</v>
      </c>
      <c r="BB739" s="343">
        <f t="shared" si="1817"/>
        <v>-2.0042328910594083E-15</v>
      </c>
      <c r="BC739" s="343">
        <f t="shared" si="1818"/>
        <v>2.9813986746447843E-15</v>
      </c>
      <c r="BD739" s="343">
        <f t="shared" si="1819"/>
        <v>2.7332418698710621E-16</v>
      </c>
      <c r="BE739" s="343">
        <f t="shared" si="1820"/>
        <v>-3.1400823214555414E-15</v>
      </c>
      <c r="BF739" s="343">
        <f t="shared" si="1821"/>
        <v>1.5497113794852559E-15</v>
      </c>
      <c r="BG739" s="343">
        <f t="shared" si="1822"/>
        <v>2.2403673861926798E-15</v>
      </c>
      <c r="BH739" s="343">
        <f t="shared" si="1823"/>
        <v>-2.8504000267499873E-15</v>
      </c>
      <c r="BI739" s="343">
        <f t="shared" si="1824"/>
        <v>-5.8551248257020534E-16</v>
      </c>
      <c r="BJ739" s="343">
        <f t="shared" si="1825"/>
        <v>3.1903306308126788E-15</v>
      </c>
      <c r="BK739" s="343">
        <f t="shared" si="1826"/>
        <v>-1.2666957124307866E-15</v>
      </c>
      <c r="BL739" s="343">
        <f t="shared" si="1827"/>
        <v>-2.4549259186875277E-15</v>
      </c>
      <c r="BM739" s="343">
        <f t="shared" si="1828"/>
        <v>2.6919504684103879E-15</v>
      </c>
      <c r="BN739" s="343">
        <f t="shared" si="1829"/>
        <v>8.9206197287256144E-16</v>
      </c>
      <c r="BO739" s="343">
        <f t="shared" si="1830"/>
        <v>-3.209854312182952E-15</v>
      </c>
      <c r="BP739" s="343">
        <f t="shared" si="1831"/>
        <v>9.7148107321929793E-16</v>
      </c>
      <c r="BQ739" s="343">
        <f t="shared" si="1832"/>
        <v>2.6458421725864024E-15</v>
      </c>
      <c r="BR739" s="343">
        <f t="shared" si="1833"/>
        <v>-2.5075759554902277E-15</v>
      </c>
    </row>
    <row r="740" spans="2:70">
      <c r="B740" s="340">
        <v>46</v>
      </c>
      <c r="C740" s="340">
        <f t="shared" si="1834"/>
        <v>1.4375000000000008E-2</v>
      </c>
      <c r="D740" s="341">
        <f t="shared" si="1769"/>
        <v>23.955427066007186</v>
      </c>
      <c r="E740" s="342" t="str">
        <f>AZ694</f>
        <v>-0.0445729339928131</v>
      </c>
      <c r="F740" s="291">
        <v>46</v>
      </c>
      <c r="G740" s="343">
        <f t="shared" si="1770"/>
        <v>1.5651011064182275E-15</v>
      </c>
      <c r="H740" s="343">
        <f t="shared" si="1771"/>
        <v>-4.079664445657545E-16</v>
      </c>
      <c r="I740" s="343">
        <f t="shared" si="1772"/>
        <v>-1.4059204963340116E-15</v>
      </c>
      <c r="J740" s="343">
        <f t="shared" si="1773"/>
        <v>9.5652940928350988E-16</v>
      </c>
      <c r="K740" s="343">
        <f t="shared" si="1774"/>
        <v>1.0327012353839757E-15</v>
      </c>
      <c r="L740" s="343">
        <f t="shared" si="1775"/>
        <v>-1.3594694423985362E-15</v>
      </c>
      <c r="M740" s="343">
        <f t="shared" si="1776"/>
        <v>-5.0226257280674287E-16</v>
      </c>
      <c r="N740" s="343">
        <f t="shared" si="1777"/>
        <v>1.5554425765295705E-15</v>
      </c>
      <c r="O740" s="343">
        <f t="shared" si="1778"/>
        <v>-1.0464101345876143E-16</v>
      </c>
      <c r="P740" s="343">
        <f t="shared" si="1779"/>
        <v>-1.5146136785060427E-15</v>
      </c>
      <c r="Q740" s="343">
        <f t="shared" si="1780"/>
        <v>6.9561395399831818E-16</v>
      </c>
      <c r="R740" s="343">
        <f t="shared" si="1781"/>
        <v>1.2431985779371595E-15</v>
      </c>
      <c r="S740" s="343">
        <f t="shared" si="1782"/>
        <v>-1.1806859757978178E-15</v>
      </c>
      <c r="T740" s="343">
        <f t="shared" si="1783"/>
        <v>-7.8251776350051086E-16</v>
      </c>
      <c r="U740" s="343">
        <f t="shared" si="1784"/>
        <v>1.4860092607271335E-15</v>
      </c>
      <c r="V740" s="343">
        <f t="shared" si="1785"/>
        <v>2.0270571311209808E-16</v>
      </c>
      <c r="W740" s="343">
        <f t="shared" si="1786"/>
        <v>-1.5651011064182275E-15</v>
      </c>
      <c r="X740" s="343">
        <f t="shared" si="1787"/>
        <v>4.0796644456576688E-16</v>
      </c>
      <c r="Y740" s="343">
        <f t="shared" si="1788"/>
        <v>1.4059204963340098E-15</v>
      </c>
      <c r="Z740" s="343">
        <f t="shared" si="1789"/>
        <v>-9.565294092835221E-16</v>
      </c>
      <c r="AA740" s="343">
        <f t="shared" si="1790"/>
        <v>-1.0327012353839725E-15</v>
      </c>
      <c r="AB740" s="343">
        <f t="shared" si="1791"/>
        <v>1.3594694423985468E-15</v>
      </c>
      <c r="AC740" s="343">
        <f t="shared" si="1792"/>
        <v>5.0226257280673331E-16</v>
      </c>
      <c r="AD740" s="343">
        <f t="shared" si="1793"/>
        <v>-1.5554425765295705E-15</v>
      </c>
      <c r="AE740" s="343">
        <f t="shared" si="1794"/>
        <v>1.0464101345877139E-16</v>
      </c>
      <c r="AF740" s="343">
        <f t="shared" si="1795"/>
        <v>1.5146136785060431E-15</v>
      </c>
      <c r="AG740" s="343">
        <f t="shared" si="1796"/>
        <v>-6.9561395399832716E-16</v>
      </c>
      <c r="AH740" s="343">
        <f t="shared" si="1797"/>
        <v>-1.2431985779371536E-15</v>
      </c>
      <c r="AI740" s="343">
        <f t="shared" si="1798"/>
        <v>1.1806859757978316E-15</v>
      </c>
      <c r="AJ740" s="343">
        <f t="shared" si="1799"/>
        <v>7.8251776350048285E-16</v>
      </c>
      <c r="AK740" s="343">
        <f t="shared" si="1800"/>
        <v>-1.4860092607271296E-15</v>
      </c>
      <c r="AL740" s="343">
        <f t="shared" si="1801"/>
        <v>-2.0270571311208817E-16</v>
      </c>
      <c r="AM740" s="343">
        <f t="shared" si="1802"/>
        <v>1.5651011064182253E-15</v>
      </c>
      <c r="AN740" s="343">
        <f t="shared" si="1803"/>
        <v>-4.079664445657549E-16</v>
      </c>
      <c r="AO740" s="343">
        <f t="shared" si="1804"/>
        <v>-1.4059204963340055E-15</v>
      </c>
      <c r="AP740" s="343">
        <f t="shared" si="1805"/>
        <v>9.5652940928352999E-16</v>
      </c>
      <c r="AQ740" s="343">
        <f t="shared" si="1806"/>
        <v>1.032701235383948E-15</v>
      </c>
      <c r="AR740" s="343">
        <f t="shared" si="1807"/>
        <v>-1.3594694423985407E-15</v>
      </c>
      <c r="AS740" s="343">
        <f t="shared" si="1808"/>
        <v>-5.0226257280672384E-16</v>
      </c>
      <c r="AT740" s="343">
        <f t="shared" si="1809"/>
        <v>1.5554425765295747E-15</v>
      </c>
      <c r="AU740" s="343">
        <f t="shared" si="1810"/>
        <v>-1.0464101345875909E-16</v>
      </c>
      <c r="AV740" s="343">
        <f t="shared" si="1811"/>
        <v>-1.5146136785060403E-15</v>
      </c>
      <c r="AW740" s="343">
        <f t="shared" si="1812"/>
        <v>6.9561395399833613E-16</v>
      </c>
      <c r="AX740" s="343">
        <f t="shared" si="1813"/>
        <v>1.2431985779371339E-15</v>
      </c>
      <c r="AY740" s="343">
        <f t="shared" si="1814"/>
        <v>-1.1806859757978235E-15</v>
      </c>
      <c r="AZ740" s="343">
        <f t="shared" si="1815"/>
        <v>-7.825177635004935E-16</v>
      </c>
      <c r="BA740" s="343">
        <f t="shared" si="1816"/>
        <v>1.48600926072714E-15</v>
      </c>
      <c r="BB740" s="343">
        <f t="shared" si="1817"/>
        <v>2.0270571311210038E-16</v>
      </c>
      <c r="BC740" s="343">
        <f t="shared" si="1818"/>
        <v>-1.5651011064182263E-15</v>
      </c>
      <c r="BD740" s="343">
        <f t="shared" si="1819"/>
        <v>4.0796644456578621E-16</v>
      </c>
      <c r="BE740" s="343">
        <f t="shared" si="1820"/>
        <v>1.4059204963339913E-15</v>
      </c>
      <c r="BF740" s="343">
        <f t="shared" si="1821"/>
        <v>-9.5652940928352053E-16</v>
      </c>
      <c r="BG740" s="343">
        <f t="shared" si="1822"/>
        <v>-1.0327012353839571E-15</v>
      </c>
      <c r="BH740" s="343">
        <f t="shared" si="1823"/>
        <v>1.3594694423985569E-15</v>
      </c>
      <c r="BI740" s="343">
        <f t="shared" si="1824"/>
        <v>5.0226257280669337E-16</v>
      </c>
      <c r="BJ740" s="343">
        <f t="shared" si="1825"/>
        <v>-1.5554425765295731E-15</v>
      </c>
      <c r="BK740" s="343">
        <f t="shared" si="1826"/>
        <v>1.0464101345874686E-16</v>
      </c>
      <c r="BL740" s="343">
        <f t="shared" si="1827"/>
        <v>1.514613678506032E-15</v>
      </c>
      <c r="BM740" s="343">
        <f t="shared" si="1828"/>
        <v>-6.9561395399832509E-16</v>
      </c>
      <c r="BN740" s="343">
        <f t="shared" si="1829"/>
        <v>-1.2431985779371142E-15</v>
      </c>
      <c r="BO740" s="343">
        <f t="shared" si="1830"/>
        <v>1.1806859757978446E-15</v>
      </c>
      <c r="BP740" s="343">
        <f t="shared" si="1831"/>
        <v>7.8251776350050415E-16</v>
      </c>
      <c r="BQ740" s="343">
        <f t="shared" si="1832"/>
        <v>-1.4860092607271503E-15</v>
      </c>
      <c r="BR740" s="343">
        <f t="shared" si="1833"/>
        <v>-2.0270571311206835E-16</v>
      </c>
    </row>
    <row r="741" spans="2:70">
      <c r="B741" s="340">
        <v>47</v>
      </c>
      <c r="C741" s="340">
        <f t="shared" si="1834"/>
        <v>1.4687500000000008E-2</v>
      </c>
      <c r="D741" s="341">
        <f t="shared" si="1769"/>
        <v>23.959164173813637</v>
      </c>
      <c r="E741" s="342" t="str">
        <f>BA694</f>
        <v>-0.0408358261863624</v>
      </c>
      <c r="F741" s="291">
        <v>47</v>
      </c>
      <c r="G741" s="343">
        <f t="shared" si="1770"/>
        <v>-9.9471247159729295E-16</v>
      </c>
      <c r="H741" s="343">
        <f t="shared" si="1771"/>
        <v>3.0434062646793241E-16</v>
      </c>
      <c r="I741" s="343">
        <f t="shared" si="1772"/>
        <v>9.350512758123059E-16</v>
      </c>
      <c r="J741" s="343">
        <f t="shared" si="1773"/>
        <v>-4.8764273070119102E-16</v>
      </c>
      <c r="K741" s="343">
        <f t="shared" si="1774"/>
        <v>-8.3945658388064933E-16</v>
      </c>
      <c r="L741" s="343">
        <f t="shared" si="1775"/>
        <v>6.5220499826679687E-16</v>
      </c>
      <c r="M741" s="343">
        <f t="shared" si="1776"/>
        <v>7.1160204620313239E-16</v>
      </c>
      <c r="N741" s="343">
        <f t="shared" si="1777"/>
        <v>-7.9170339350978673E-16</v>
      </c>
      <c r="O741" s="343">
        <f t="shared" si="1778"/>
        <v>-5.5640104096105922E-16</v>
      </c>
      <c r="P741" s="343">
        <f t="shared" si="1779"/>
        <v>9.0077707133257199E-16</v>
      </c>
      <c r="Q741" s="343">
        <f t="shared" si="1780"/>
        <v>3.7981785574814525E-16</v>
      </c>
      <c r="R741" s="343">
        <f t="shared" si="1781"/>
        <v>-9.7523439146565137E-16</v>
      </c>
      <c r="S741" s="343">
        <f t="shared" si="1782"/>
        <v>-1.8863848334314427E-16</v>
      </c>
      <c r="T741" s="343">
        <f t="shared" si="1783"/>
        <v>1.0122140008524524E-15</v>
      </c>
      <c r="U741" s="343">
        <f t="shared" si="1784"/>
        <v>-9.7901601870605434E-18</v>
      </c>
      <c r="V741" s="343">
        <f t="shared" si="1785"/>
        <v>-1.0102947938426442E-15</v>
      </c>
      <c r="W741" s="343">
        <f t="shared" si="1786"/>
        <v>2.078425733516546E-16</v>
      </c>
      <c r="X741" s="343">
        <f t="shared" si="1787"/>
        <v>9.6955052448531288E-16</v>
      </c>
      <c r="Y741" s="343">
        <f t="shared" si="1788"/>
        <v>-3.9790771298180287E-16</v>
      </c>
      <c r="Z741" s="343">
        <f t="shared" si="1789"/>
        <v>-8.9154697220221054E-16</v>
      </c>
      <c r="AA741" s="343">
        <f t="shared" si="1790"/>
        <v>5.7268148235128927E-16</v>
      </c>
      <c r="AB741" s="343">
        <f t="shared" si="1791"/>
        <v>7.7928176976267168E-16</v>
      </c>
      <c r="AC741" s="343">
        <f t="shared" si="1792"/>
        <v>-7.2544742351747857E-16</v>
      </c>
      <c r="AD741" s="343">
        <f t="shared" si="1793"/>
        <v>-6.3706920593741274E-16</v>
      </c>
      <c r="AE741" s="343">
        <f t="shared" si="1794"/>
        <v>8.5033482703349436E-16</v>
      </c>
      <c r="AF741" s="343">
        <f t="shared" si="1795"/>
        <v>4.7037442980050672E-16</v>
      </c>
      <c r="AG741" s="343">
        <f t="shared" si="1796"/>
        <v>-9.4254434001987903E-16</v>
      </c>
      <c r="AH741" s="343">
        <f t="shared" si="1797"/>
        <v>-2.8560342811537325E-16</v>
      </c>
      <c r="AI741" s="343">
        <f t="shared" si="1798"/>
        <v>9.9853240260425964E-16</v>
      </c>
      <c r="AJ741" s="343">
        <f t="shared" si="1799"/>
        <v>8.9856846856027053E-17</v>
      </c>
      <c r="AK741" s="343">
        <f t="shared" si="1800"/>
        <v>-1.0161474249399774E-15</v>
      </c>
      <c r="AL741" s="343">
        <f t="shared" si="1801"/>
        <v>1.0934288263569585E-16</v>
      </c>
      <c r="AM741" s="343">
        <f t="shared" si="1802"/>
        <v>9.9471247159729453E-16</v>
      </c>
      <c r="AN741" s="343">
        <f t="shared" si="1803"/>
        <v>-3.0434062646792422E-16</v>
      </c>
      <c r="AO741" s="343">
        <f t="shared" si="1804"/>
        <v>-9.3505127581230984E-16</v>
      </c>
      <c r="AP741" s="343">
        <f t="shared" si="1805"/>
        <v>4.8764273070118027E-16</v>
      </c>
      <c r="AQ741" s="343">
        <f t="shared" si="1806"/>
        <v>8.3945658388065623E-16</v>
      </c>
      <c r="AR741" s="343">
        <f t="shared" si="1807"/>
        <v>-6.5220499826678475E-16</v>
      </c>
      <c r="AS741" s="343">
        <f t="shared" si="1808"/>
        <v>-7.1160204620314629E-16</v>
      </c>
      <c r="AT741" s="343">
        <f t="shared" si="1809"/>
        <v>7.9170339350977451E-16</v>
      </c>
      <c r="AU741" s="343">
        <f t="shared" si="1810"/>
        <v>5.5640104096105123E-16</v>
      </c>
      <c r="AV741" s="343">
        <f t="shared" si="1811"/>
        <v>-9.0077707133257633E-16</v>
      </c>
      <c r="AW741" s="343">
        <f t="shared" si="1812"/>
        <v>-3.7981785574814318E-16</v>
      </c>
      <c r="AX741" s="343">
        <f t="shared" si="1813"/>
        <v>9.7523439146565196E-16</v>
      </c>
      <c r="AY741" s="343">
        <f t="shared" si="1814"/>
        <v>1.886384833431421E-16</v>
      </c>
      <c r="AZ741" s="343">
        <f t="shared" si="1815"/>
        <v>-1.0122140008524518E-15</v>
      </c>
      <c r="BA741" s="343">
        <f t="shared" si="1816"/>
        <v>9.7901601870555514E-18</v>
      </c>
      <c r="BB741" s="343">
        <f t="shared" si="1817"/>
        <v>1.0102947938426448E-15</v>
      </c>
      <c r="BC741" s="343">
        <f t="shared" si="1818"/>
        <v>-2.0784257335164972E-16</v>
      </c>
      <c r="BD741" s="343">
        <f t="shared" si="1819"/>
        <v>-9.6955052448531426E-16</v>
      </c>
      <c r="BE741" s="343">
        <f t="shared" si="1820"/>
        <v>3.9790771298179829E-16</v>
      </c>
      <c r="BF741" s="343">
        <f t="shared" si="1821"/>
        <v>8.9154697220221291E-16</v>
      </c>
      <c r="BG741" s="343">
        <f t="shared" si="1822"/>
        <v>-5.7268148235127319E-16</v>
      </c>
      <c r="BH741" s="343">
        <f t="shared" si="1823"/>
        <v>-7.792817697626841E-16</v>
      </c>
      <c r="BI741" s="343">
        <f t="shared" si="1824"/>
        <v>7.2544742351746496E-16</v>
      </c>
      <c r="BJ741" s="343">
        <f t="shared" si="1825"/>
        <v>6.3706920593740535E-16</v>
      </c>
      <c r="BK741" s="343">
        <f t="shared" si="1826"/>
        <v>-8.5033482703348361E-16</v>
      </c>
      <c r="BL741" s="343">
        <f t="shared" si="1827"/>
        <v>-4.7037442980049824E-16</v>
      </c>
      <c r="BM741" s="343">
        <f t="shared" si="1828"/>
        <v>9.4254434001987193E-16</v>
      </c>
      <c r="BN741" s="343">
        <f t="shared" si="1829"/>
        <v>2.8560342811537804E-16</v>
      </c>
      <c r="BO741" s="343">
        <f t="shared" si="1830"/>
        <v>-9.9853240260425353E-16</v>
      </c>
      <c r="BP741" s="343">
        <f t="shared" si="1831"/>
        <v>-8.9856846856032032E-17</v>
      </c>
      <c r="BQ741" s="343">
        <f t="shared" si="1832"/>
        <v>1.0161474249399778E-15</v>
      </c>
      <c r="BR741" s="343">
        <f t="shared" si="1833"/>
        <v>-1.0934288263569091E-16</v>
      </c>
    </row>
    <row r="742" spans="2:70">
      <c r="B742" s="340">
        <v>48</v>
      </c>
      <c r="C742" s="340">
        <f t="shared" si="1834"/>
        <v>1.5000000000000008E-2</v>
      </c>
      <c r="D742" s="341">
        <f t="shared" si="1769"/>
        <v>23.963294552949453</v>
      </c>
      <c r="E742" s="342" t="str">
        <f>BB694</f>
        <v>-0.0367054470505459</v>
      </c>
      <c r="F742" s="291">
        <v>48</v>
      </c>
      <c r="G742" s="343">
        <f t="shared" si="1770"/>
        <v>9.1046902843342239E-16</v>
      </c>
      <c r="H742" s="343">
        <f t="shared" si="1771"/>
        <v>1.6774828025865235E-15</v>
      </c>
      <c r="I742" s="343">
        <f t="shared" si="1772"/>
        <v>-9.1046902843342298E-16</v>
      </c>
      <c r="J742" s="343">
        <f t="shared" si="1773"/>
        <v>-1.6774828025865233E-15</v>
      </c>
      <c r="K742" s="343">
        <f t="shared" si="1774"/>
        <v>9.1046902843342653E-16</v>
      </c>
      <c r="L742" s="343">
        <f t="shared" si="1775"/>
        <v>1.6774828025865229E-15</v>
      </c>
      <c r="M742" s="343">
        <f t="shared" si="1776"/>
        <v>-9.104690284334212E-16</v>
      </c>
      <c r="N742" s="343">
        <f t="shared" si="1777"/>
        <v>-1.6774828025865225E-15</v>
      </c>
      <c r="O742" s="343">
        <f t="shared" si="1778"/>
        <v>9.1046902843342771E-16</v>
      </c>
      <c r="P742" s="343">
        <f t="shared" si="1779"/>
        <v>1.677482802586519E-15</v>
      </c>
      <c r="Q742" s="343">
        <f t="shared" si="1780"/>
        <v>-9.1046902843342239E-16</v>
      </c>
      <c r="R742" s="343">
        <f t="shared" si="1781"/>
        <v>-1.677482802586522E-15</v>
      </c>
      <c r="S742" s="343">
        <f t="shared" si="1782"/>
        <v>9.1046902843342889E-16</v>
      </c>
      <c r="T742" s="343">
        <f t="shared" si="1783"/>
        <v>1.6774828025865249E-15</v>
      </c>
      <c r="U742" s="343">
        <f t="shared" si="1784"/>
        <v>-9.1046902843342357E-16</v>
      </c>
      <c r="V742" s="343">
        <f t="shared" si="1785"/>
        <v>-1.6774828025865212E-15</v>
      </c>
      <c r="W742" s="343">
        <f t="shared" si="1786"/>
        <v>9.1046902843343028E-16</v>
      </c>
      <c r="X742" s="343">
        <f t="shared" si="1787"/>
        <v>1.6774828025865176E-15</v>
      </c>
      <c r="Y742" s="343">
        <f t="shared" si="1788"/>
        <v>-9.1046902843343678E-16</v>
      </c>
      <c r="Z742" s="343">
        <f t="shared" si="1789"/>
        <v>-1.6774828025865141E-15</v>
      </c>
      <c r="AA742" s="343">
        <f t="shared" si="1790"/>
        <v>9.1046902843341943E-16</v>
      </c>
      <c r="AB742" s="343">
        <f t="shared" si="1791"/>
        <v>1.6774828025865235E-15</v>
      </c>
      <c r="AC742" s="343">
        <f t="shared" si="1792"/>
        <v>-9.1046902843342613E-16</v>
      </c>
      <c r="AD742" s="343">
        <f t="shared" si="1793"/>
        <v>-1.67748280258652E-15</v>
      </c>
      <c r="AE742" s="343">
        <f t="shared" si="1794"/>
        <v>9.1046902843343264E-16</v>
      </c>
      <c r="AF742" s="343">
        <f t="shared" si="1795"/>
        <v>1.6774828025865164E-15</v>
      </c>
      <c r="AG742" s="343">
        <f t="shared" si="1796"/>
        <v>-9.1046902843343935E-16</v>
      </c>
      <c r="AH742" s="343">
        <f t="shared" si="1797"/>
        <v>-1.6774828025865257E-15</v>
      </c>
      <c r="AI742" s="343">
        <f t="shared" si="1798"/>
        <v>9.1046902843344586E-16</v>
      </c>
      <c r="AJ742" s="343">
        <f t="shared" si="1799"/>
        <v>1.6774828025865221E-15</v>
      </c>
      <c r="AK742" s="343">
        <f t="shared" si="1800"/>
        <v>-9.1046902843345236E-16</v>
      </c>
      <c r="AL742" s="343">
        <f t="shared" si="1801"/>
        <v>-1.6774828025865186E-15</v>
      </c>
      <c r="AM742" s="343">
        <f t="shared" si="1802"/>
        <v>9.1046902843341134E-16</v>
      </c>
      <c r="AN742" s="343">
        <f t="shared" si="1803"/>
        <v>1.677482802586515E-15</v>
      </c>
      <c r="AO742" s="343">
        <f t="shared" si="1804"/>
        <v>-9.1046902843341785E-16</v>
      </c>
      <c r="AP742" s="343">
        <f t="shared" si="1805"/>
        <v>-1.6774828025865115E-15</v>
      </c>
      <c r="AQ742" s="343">
        <f t="shared" si="1806"/>
        <v>9.1046902843342456E-16</v>
      </c>
      <c r="AR742" s="343">
        <f t="shared" si="1807"/>
        <v>1.6774828025865079E-15</v>
      </c>
      <c r="AS742" s="343">
        <f t="shared" si="1808"/>
        <v>-9.1046902843343106E-16</v>
      </c>
      <c r="AT742" s="343">
        <f t="shared" si="1809"/>
        <v>-1.6774828025865042E-15</v>
      </c>
      <c r="AU742" s="343">
        <f t="shared" si="1810"/>
        <v>9.1046902843343757E-16</v>
      </c>
      <c r="AV742" s="343">
        <f t="shared" si="1811"/>
        <v>1.6774828025865267E-15</v>
      </c>
      <c r="AW742" s="343">
        <f t="shared" si="1812"/>
        <v>-9.1046902843344428E-16</v>
      </c>
      <c r="AX742" s="343">
        <f t="shared" si="1813"/>
        <v>-1.6774828025865229E-15</v>
      </c>
      <c r="AY742" s="343">
        <f t="shared" si="1814"/>
        <v>9.1046902843345079E-16</v>
      </c>
      <c r="AZ742" s="343">
        <f t="shared" si="1815"/>
        <v>1.6774828025865194E-15</v>
      </c>
      <c r="BA742" s="343">
        <f t="shared" si="1816"/>
        <v>-9.1046902843345729E-16</v>
      </c>
      <c r="BB742" s="343">
        <f t="shared" si="1817"/>
        <v>-1.6774828025865158E-15</v>
      </c>
      <c r="BC742" s="343">
        <f t="shared" si="1818"/>
        <v>9.1046902843341627E-16</v>
      </c>
      <c r="BD742" s="343">
        <f t="shared" si="1819"/>
        <v>1.6774828025865123E-15</v>
      </c>
      <c r="BE742" s="343">
        <f t="shared" si="1820"/>
        <v>-9.1046902843342278E-16</v>
      </c>
      <c r="BF742" s="343">
        <f t="shared" si="1821"/>
        <v>-1.6774828025865087E-15</v>
      </c>
      <c r="BG742" s="343">
        <f t="shared" si="1822"/>
        <v>9.1046902843342949E-16</v>
      </c>
      <c r="BH742" s="343">
        <f t="shared" si="1823"/>
        <v>1.6774828025865052E-15</v>
      </c>
      <c r="BI742" s="343">
        <f t="shared" si="1824"/>
        <v>-9.1046902843348372E-16</v>
      </c>
      <c r="BJ742" s="343">
        <f t="shared" si="1825"/>
        <v>-1.6774828025865275E-15</v>
      </c>
      <c r="BK742" s="343">
        <f t="shared" si="1826"/>
        <v>9.104690284334425E-16</v>
      </c>
      <c r="BL742" s="343">
        <f t="shared" si="1827"/>
        <v>1.6774828025864981E-15</v>
      </c>
      <c r="BM742" s="343">
        <f t="shared" si="1828"/>
        <v>-9.1046902843340148E-16</v>
      </c>
      <c r="BN742" s="343">
        <f t="shared" si="1829"/>
        <v>-1.6774828025865204E-15</v>
      </c>
      <c r="BO742" s="343">
        <f t="shared" si="1830"/>
        <v>9.1046902843345572E-16</v>
      </c>
      <c r="BP742" s="343">
        <f t="shared" si="1831"/>
        <v>1.677482802586491E-15</v>
      </c>
      <c r="BQ742" s="343">
        <f t="shared" si="1832"/>
        <v>-9.104690284334145E-16</v>
      </c>
      <c r="BR742" s="343">
        <f t="shared" si="1833"/>
        <v>-1.6774828025865133E-15</v>
      </c>
    </row>
    <row r="743" spans="2:70">
      <c r="B743" s="340">
        <v>49</v>
      </c>
      <c r="C743" s="340">
        <f t="shared" si="1834"/>
        <v>1.5312500000000008E-2</v>
      </c>
      <c r="D743" s="341">
        <f t="shared" si="1769"/>
        <v>23.967778425605562</v>
      </c>
      <c r="E743" s="342" t="str">
        <f>BC694</f>
        <v>-0.0322215743944366</v>
      </c>
      <c r="F743" s="291">
        <v>49</v>
      </c>
      <c r="G743" s="343">
        <f t="shared" si="1770"/>
        <v>-7.6471144335161971E-16</v>
      </c>
      <c r="H743" s="343">
        <f t="shared" si="1771"/>
        <v>-1.8304441166331044E-15</v>
      </c>
      <c r="I743" s="343">
        <f t="shared" si="1772"/>
        <v>4.0588164766073041E-16</v>
      </c>
      <c r="J743" s="343">
        <f t="shared" si="1773"/>
        <v>1.9100108334650138E-15</v>
      </c>
      <c r="K743" s="343">
        <f t="shared" si="1774"/>
        <v>-3.1454047871286367E-17</v>
      </c>
      <c r="L743" s="343">
        <f t="shared" si="1775"/>
        <v>-1.9161769051132797E-15</v>
      </c>
      <c r="M743" s="343">
        <f t="shared" si="1776"/>
        <v>-3.4418231333820759E-16</v>
      </c>
      <c r="N743" s="343">
        <f t="shared" si="1777"/>
        <v>1.8487053729024315E-15</v>
      </c>
      <c r="O743" s="343">
        <f t="shared" si="1778"/>
        <v>7.0659194126579315E-16</v>
      </c>
      <c r="P743" s="343">
        <f t="shared" si="1779"/>
        <v>-1.7101891299768582E-15</v>
      </c>
      <c r="Q743" s="343">
        <f t="shared" si="1780"/>
        <v>-1.0418476371518475E-15</v>
      </c>
      <c r="R743" s="343">
        <f t="shared" si="1781"/>
        <v>1.5059512778713942E-15</v>
      </c>
      <c r="S743" s="343">
        <f t="shared" si="1782"/>
        <v>1.3370657126170544E-15</v>
      </c>
      <c r="T743" s="343">
        <f t="shared" si="1783"/>
        <v>-1.2438405627045418E-15</v>
      </c>
      <c r="U743" s="343">
        <f t="shared" si="1784"/>
        <v>-1.5809011025814768E-15</v>
      </c>
      <c r="V743" s="343">
        <f t="shared" si="1785"/>
        <v>9.3392975226676797E-16</v>
      </c>
      <c r="W743" s="343">
        <f t="shared" si="1786"/>
        <v>1.763983349753233E-15</v>
      </c>
      <c r="X743" s="343">
        <f t="shared" si="1787"/>
        <v>-5.8812854520322025E-16</v>
      </c>
      <c r="Y743" s="343">
        <f t="shared" si="1788"/>
        <v>-1.8792767060472458E-15</v>
      </c>
      <c r="Z743" s="343">
        <f t="shared" si="1789"/>
        <v>2.1972588797380048E-16</v>
      </c>
      <c r="AA743" s="343">
        <f t="shared" si="1790"/>
        <v>1.9223505124383798E-15</v>
      </c>
      <c r="AB743" s="343">
        <f t="shared" si="1791"/>
        <v>1.5712071190672793E-16</v>
      </c>
      <c r="AC743" s="343">
        <f t="shared" si="1792"/>
        <v>-1.8915494667030926E-15</v>
      </c>
      <c r="AD743" s="343">
        <f t="shared" si="1793"/>
        <v>-5.2792925094301815E-16</v>
      </c>
      <c r="AE743" s="343">
        <f t="shared" si="1794"/>
        <v>1.7880572357555755E-15</v>
      </c>
      <c r="AF743" s="343">
        <f t="shared" si="1795"/>
        <v>8.7844976493170244E-16</v>
      </c>
      <c r="AG743" s="343">
        <f t="shared" si="1796"/>
        <v>-1.6158509679920152E-15</v>
      </c>
      <c r="AH743" s="343">
        <f t="shared" si="1797"/>
        <v>-1.1952119470943431E-15</v>
      </c>
      <c r="AI743" s="343">
        <f t="shared" si="1798"/>
        <v>1.3815484537082016E-15</v>
      </c>
      <c r="AJ743" s="343">
        <f t="shared" si="1799"/>
        <v>1.4660428044127707E-15</v>
      </c>
      <c r="AK743" s="343">
        <f t="shared" si="1800"/>
        <v>-1.0941538071296424E-15</v>
      </c>
      <c r="AL743" s="343">
        <f t="shared" si="1801"/>
        <v>-1.6805344589238564E-15</v>
      </c>
      <c r="AM743" s="343">
        <f t="shared" si="1802"/>
        <v>7.6471144335165847E-16</v>
      </c>
      <c r="AN743" s="343">
        <f t="shared" si="1803"/>
        <v>1.8304441166330883E-15</v>
      </c>
      <c r="AO743" s="343">
        <f t="shared" si="1804"/>
        <v>-4.058816476607384E-16</v>
      </c>
      <c r="AP743" s="343">
        <f t="shared" si="1805"/>
        <v>-1.9100108334650119E-15</v>
      </c>
      <c r="AQ743" s="343">
        <f t="shared" si="1806"/>
        <v>3.1454047871318415E-17</v>
      </c>
      <c r="AR743" s="343">
        <f t="shared" si="1807"/>
        <v>1.9161769051132829E-15</v>
      </c>
      <c r="AS743" s="343">
        <f t="shared" si="1808"/>
        <v>3.4418231333816282E-16</v>
      </c>
      <c r="AT743" s="343">
        <f t="shared" si="1809"/>
        <v>-1.8487053729024331E-15</v>
      </c>
      <c r="AU743" s="343">
        <f t="shared" si="1810"/>
        <v>-7.0659194126577589E-16</v>
      </c>
      <c r="AV743" s="343">
        <f t="shared" si="1811"/>
        <v>1.7101891299768728E-15</v>
      </c>
      <c r="AW743" s="343">
        <f t="shared" si="1812"/>
        <v>1.0418476371518205E-15</v>
      </c>
      <c r="AX743" s="343">
        <f t="shared" si="1813"/>
        <v>-1.5059512778714226E-15</v>
      </c>
      <c r="AY743" s="343">
        <f t="shared" si="1814"/>
        <v>-1.3370657126170118E-15</v>
      </c>
      <c r="AZ743" s="343">
        <f t="shared" si="1815"/>
        <v>1.2438405627045453E-15</v>
      </c>
      <c r="BA743" s="343">
        <f t="shared" si="1816"/>
        <v>1.5809011025814587E-15</v>
      </c>
      <c r="BB743" s="343">
        <f t="shared" si="1817"/>
        <v>-9.3392975226679597E-16</v>
      </c>
      <c r="BC743" s="343">
        <f t="shared" si="1818"/>
        <v>-1.7639833497532204E-15</v>
      </c>
      <c r="BD743" s="343">
        <f t="shared" si="1819"/>
        <v>5.8812854520327695E-16</v>
      </c>
      <c r="BE743" s="343">
        <f t="shared" si="1820"/>
        <v>1.879276706047245E-15</v>
      </c>
      <c r="BF743" s="343">
        <f t="shared" si="1821"/>
        <v>-2.1972588797383233E-16</v>
      </c>
      <c r="BG743" s="343">
        <f t="shared" si="1822"/>
        <v>-1.9223505124383794E-15</v>
      </c>
      <c r="BH743" s="343">
        <f t="shared" si="1823"/>
        <v>-1.5712071190669608E-16</v>
      </c>
      <c r="BI743" s="343">
        <f t="shared" si="1824"/>
        <v>1.8915494667031028E-15</v>
      </c>
      <c r="BJ743" s="343">
        <f t="shared" si="1825"/>
        <v>5.2792925094296106E-16</v>
      </c>
      <c r="BK743" s="343">
        <f t="shared" si="1826"/>
        <v>-1.7880572357555968E-15</v>
      </c>
      <c r="BL743" s="343">
        <f t="shared" si="1827"/>
        <v>-8.7844976493162533E-16</v>
      </c>
      <c r="BM743" s="343">
        <f t="shared" si="1828"/>
        <v>1.6158509679920027E-15</v>
      </c>
      <c r="BN743" s="343">
        <f t="shared" si="1829"/>
        <v>1.1952119470943606E-15</v>
      </c>
      <c r="BO743" s="343">
        <f t="shared" si="1830"/>
        <v>-1.3815484537081861E-15</v>
      </c>
      <c r="BP743" s="343">
        <f t="shared" si="1831"/>
        <v>-1.4660428044127502E-15</v>
      </c>
      <c r="BQ743" s="343">
        <f t="shared" si="1832"/>
        <v>1.0941538071296688E-15</v>
      </c>
      <c r="BR743" s="343">
        <f t="shared" si="1833"/>
        <v>1.6805344589238408E-15</v>
      </c>
    </row>
    <row r="744" spans="2:70">
      <c r="B744" s="340">
        <v>50</v>
      </c>
      <c r="C744" s="340">
        <f t="shared" si="1834"/>
        <v>1.5625000000000007E-2</v>
      </c>
      <c r="D744" s="341">
        <f t="shared" si="1769"/>
        <v>23.972572609637215</v>
      </c>
      <c r="E744" s="342" t="str">
        <f>BD694</f>
        <v>-0.0274273903627858</v>
      </c>
      <c r="F744" s="291">
        <v>50</v>
      </c>
      <c r="G744" s="343">
        <f t="shared" si="1770"/>
        <v>1.3447684764496404E-15</v>
      </c>
      <c r="H744" s="343">
        <f t="shared" si="1771"/>
        <v>-4.3009239521826491E-16</v>
      </c>
      <c r="I744" s="343">
        <f t="shared" si="1772"/>
        <v>-1.5125822042092786E-15</v>
      </c>
      <c r="J744" s="343">
        <f t="shared" si="1773"/>
        <v>-1.6008790337184176E-16</v>
      </c>
      <c r="K744" s="343">
        <f t="shared" si="1774"/>
        <v>1.4501190029698796E-15</v>
      </c>
      <c r="L744" s="343">
        <f t="shared" si="1775"/>
        <v>7.258962698740411E-16</v>
      </c>
      <c r="M744" s="343">
        <f t="shared" si="1776"/>
        <v>-1.1668883288898102E-15</v>
      </c>
      <c r="N744" s="343">
        <f t="shared" si="1777"/>
        <v>-1.1811935095539941E-15</v>
      </c>
      <c r="O744" s="343">
        <f t="shared" si="1778"/>
        <v>7.0600948460531761E-16</v>
      </c>
      <c r="P744" s="343">
        <f t="shared" si="1779"/>
        <v>1.4566647449501777E-15</v>
      </c>
      <c r="Q744" s="343">
        <f t="shared" si="1780"/>
        <v>-1.3764709628157259E-16</v>
      </c>
      <c r="R744" s="343">
        <f t="shared" si="1781"/>
        <v>-1.5103719776264912E-15</v>
      </c>
      <c r="S744" s="343">
        <f t="shared" si="1782"/>
        <v>-4.5167081467700736E-16</v>
      </c>
      <c r="T744" s="343">
        <f t="shared" si="1783"/>
        <v>1.3341387682652385E-15</v>
      </c>
      <c r="U744" s="343">
        <f t="shared" si="1784"/>
        <v>9.7222593850713474E-16</v>
      </c>
      <c r="V744" s="343">
        <f t="shared" si="1785"/>
        <v>-9.5479502543366145E-16</v>
      </c>
      <c r="W744" s="343">
        <f t="shared" si="1786"/>
        <v>-1.3447684764496438E-15</v>
      </c>
      <c r="X744" s="343">
        <f t="shared" si="1787"/>
        <v>4.3009239521827201E-16</v>
      </c>
      <c r="Y744" s="343">
        <f t="shared" si="1788"/>
        <v>1.5125822042092788E-15</v>
      </c>
      <c r="Z744" s="343">
        <f t="shared" si="1789"/>
        <v>1.6008790337184788E-16</v>
      </c>
      <c r="AA744" s="343">
        <f t="shared" si="1790"/>
        <v>-1.4501190029698824E-15</v>
      </c>
      <c r="AB744" s="343">
        <f t="shared" si="1791"/>
        <v>-7.258962698740415E-16</v>
      </c>
      <c r="AC744" s="343">
        <f t="shared" si="1792"/>
        <v>1.1668883288898098E-15</v>
      </c>
      <c r="AD744" s="343">
        <f t="shared" si="1793"/>
        <v>1.1811935095539878E-15</v>
      </c>
      <c r="AE744" s="343">
        <f t="shared" si="1794"/>
        <v>-7.0600948460531702E-16</v>
      </c>
      <c r="AF744" s="343">
        <f t="shared" si="1795"/>
        <v>-1.4566647449501781E-15</v>
      </c>
      <c r="AG744" s="343">
        <f t="shared" si="1796"/>
        <v>1.3764709628156105E-16</v>
      </c>
      <c r="AH744" s="343">
        <f t="shared" si="1797"/>
        <v>1.5103719776264889E-15</v>
      </c>
      <c r="AI744" s="343">
        <f t="shared" si="1798"/>
        <v>4.5167081467698735E-16</v>
      </c>
      <c r="AJ744" s="343">
        <f t="shared" si="1799"/>
        <v>-1.3341387682652486E-15</v>
      </c>
      <c r="AK744" s="343">
        <f t="shared" si="1800"/>
        <v>-9.7222593850713533E-16</v>
      </c>
      <c r="AL744" s="343">
        <f t="shared" si="1801"/>
        <v>9.5479502543366086E-16</v>
      </c>
      <c r="AM744" s="343">
        <f t="shared" si="1802"/>
        <v>1.3447684764496442E-15</v>
      </c>
      <c r="AN744" s="343">
        <f t="shared" si="1803"/>
        <v>-4.3009239521825051E-16</v>
      </c>
      <c r="AO744" s="343">
        <f t="shared" si="1804"/>
        <v>-1.5125822042092808E-15</v>
      </c>
      <c r="AP744" s="343">
        <f t="shared" si="1805"/>
        <v>-1.6008790337182727E-16</v>
      </c>
      <c r="AQ744" s="343">
        <f t="shared" si="1806"/>
        <v>1.4501190029698824E-15</v>
      </c>
      <c r="AR744" s="343">
        <f t="shared" si="1807"/>
        <v>7.2589626987404229E-16</v>
      </c>
      <c r="AS744" s="343">
        <f t="shared" si="1808"/>
        <v>-1.1668883288898092E-15</v>
      </c>
      <c r="AT744" s="343">
        <f t="shared" si="1809"/>
        <v>-1.1811935095540018E-15</v>
      </c>
      <c r="AU744" s="343">
        <f t="shared" si="1810"/>
        <v>7.0600948460529729E-16</v>
      </c>
      <c r="AV744" s="343">
        <f t="shared" si="1811"/>
        <v>1.4566647449501722E-15</v>
      </c>
      <c r="AW744" s="343">
        <f t="shared" si="1812"/>
        <v>-1.3764709628158176E-16</v>
      </c>
      <c r="AX744" s="343">
        <f t="shared" si="1813"/>
        <v>-1.5103719776264911E-15</v>
      </c>
      <c r="AY744" s="343">
        <f t="shared" si="1814"/>
        <v>-4.5167081467700874E-16</v>
      </c>
      <c r="AZ744" s="343">
        <f t="shared" si="1815"/>
        <v>1.3341387682652379E-15</v>
      </c>
      <c r="BA744" s="343">
        <f t="shared" si="1816"/>
        <v>9.7222593850715249E-16</v>
      </c>
      <c r="BB744" s="343">
        <f t="shared" si="1817"/>
        <v>-9.5479502543367703E-16</v>
      </c>
      <c r="BC744" s="343">
        <f t="shared" si="1818"/>
        <v>-1.3447684764496345E-15</v>
      </c>
      <c r="BD744" s="343">
        <f t="shared" si="1819"/>
        <v>4.3009239521827043E-16</v>
      </c>
      <c r="BE744" s="343">
        <f t="shared" si="1820"/>
        <v>1.512582204209279E-15</v>
      </c>
      <c r="BF744" s="343">
        <f t="shared" si="1821"/>
        <v>1.6008790337184926E-16</v>
      </c>
      <c r="BG744" s="343">
        <f t="shared" si="1822"/>
        <v>-1.4501190029698757E-15</v>
      </c>
      <c r="BH744" s="343">
        <f t="shared" si="1823"/>
        <v>-7.2589626987406201E-16</v>
      </c>
      <c r="BI744" s="343">
        <f t="shared" si="1824"/>
        <v>1.166888328889795E-15</v>
      </c>
      <c r="BJ744" s="343">
        <f t="shared" si="1825"/>
        <v>1.181193509554016E-15</v>
      </c>
      <c r="BK744" s="343">
        <f t="shared" si="1826"/>
        <v>-7.0600948460527747E-16</v>
      </c>
      <c r="BL744" s="343">
        <f t="shared" si="1827"/>
        <v>-1.4566647449501663E-15</v>
      </c>
      <c r="BM744" s="343">
        <f t="shared" si="1828"/>
        <v>1.3764709628160247E-16</v>
      </c>
      <c r="BN744" s="343">
        <f t="shared" si="1829"/>
        <v>1.5103719776264932E-15</v>
      </c>
      <c r="BO744" s="343">
        <f t="shared" si="1830"/>
        <v>4.5167081467698892E-16</v>
      </c>
      <c r="BP744" s="343">
        <f t="shared" si="1831"/>
        <v>-1.3341387682652478E-15</v>
      </c>
      <c r="BQ744" s="343">
        <f t="shared" si="1832"/>
        <v>-9.7222593850713632E-16</v>
      </c>
      <c r="BR744" s="343">
        <f t="shared" si="1833"/>
        <v>9.5479502543365968E-16</v>
      </c>
    </row>
    <row r="745" spans="2:70" s="336" customFormat="1">
      <c r="B745" s="340">
        <v>51</v>
      </c>
      <c r="C745" s="340">
        <f t="shared" si="1834"/>
        <v>1.5937500000000007E-2</v>
      </c>
      <c r="D745" s="341">
        <f t="shared" si="1769"/>
        <v>23.977630934431403</v>
      </c>
      <c r="E745" s="342" t="str">
        <f>BE694</f>
        <v>-0.0223690655685983</v>
      </c>
      <c r="F745" s="337">
        <v>51</v>
      </c>
    </row>
    <row r="746" spans="2:70">
      <c r="B746" s="340">
        <v>52</v>
      </c>
      <c r="C746" s="340">
        <f t="shared" si="1834"/>
        <v>1.6250000000000007E-2</v>
      </c>
      <c r="D746" s="341">
        <f t="shared" si="1769"/>
        <v>23.982904685555155</v>
      </c>
      <c r="E746" s="342" t="str">
        <f>BF694</f>
        <v>-0.0170953144448435</v>
      </c>
      <c r="F746" s="291">
        <v>52</v>
      </c>
      <c r="G746" s="343"/>
      <c r="H746" s="343"/>
      <c r="I746" s="343"/>
      <c r="J746" s="343"/>
      <c r="K746" s="343"/>
      <c r="L746" s="343"/>
      <c r="M746" s="343"/>
      <c r="N746" s="343"/>
      <c r="O746" s="343"/>
      <c r="P746" s="343"/>
      <c r="Q746" s="343"/>
      <c r="R746" s="343"/>
      <c r="S746" s="343"/>
      <c r="T746" s="343"/>
      <c r="U746" s="343"/>
      <c r="V746" s="343"/>
      <c r="W746" s="343"/>
      <c r="X746" s="343"/>
      <c r="Y746" s="343"/>
      <c r="Z746" s="343"/>
      <c r="AA746" s="343"/>
      <c r="AB746" s="343"/>
      <c r="AC746" s="343"/>
      <c r="AD746" s="343"/>
      <c r="AE746" s="343"/>
      <c r="AF746" s="343"/>
      <c r="AG746" s="343"/>
      <c r="AH746" s="343"/>
      <c r="AI746" s="343"/>
      <c r="AJ746" s="343"/>
      <c r="AK746" s="343"/>
      <c r="AL746" s="343"/>
      <c r="AM746" s="343"/>
      <c r="AN746" s="343"/>
      <c r="AO746" s="343"/>
      <c r="AP746" s="343"/>
      <c r="AQ746" s="343"/>
      <c r="AR746" s="343"/>
      <c r="AS746" s="343"/>
      <c r="AT746" s="343"/>
      <c r="AU746" s="343"/>
      <c r="AV746" s="343"/>
      <c r="AW746" s="343"/>
      <c r="AX746" s="343"/>
      <c r="AY746" s="343"/>
      <c r="AZ746" s="343"/>
      <c r="BA746" s="343"/>
      <c r="BB746" s="343"/>
      <c r="BC746" s="343"/>
      <c r="BD746" s="343"/>
      <c r="BE746" s="343"/>
      <c r="BF746" s="343"/>
      <c r="BG746" s="343"/>
      <c r="BH746" s="343"/>
      <c r="BI746" s="343"/>
      <c r="BJ746" s="343"/>
      <c r="BK746" s="343"/>
      <c r="BL746" s="343"/>
      <c r="BM746" s="343"/>
      <c r="BN746" s="343"/>
      <c r="BO746" s="343"/>
      <c r="BP746" s="343"/>
      <c r="BQ746" s="343"/>
      <c r="BR746" s="343"/>
    </row>
    <row r="747" spans="2:70">
      <c r="B747" s="340">
        <v>53</v>
      </c>
      <c r="C747" s="340">
        <f t="shared" si="1834"/>
        <v>1.6562500000000008E-2</v>
      </c>
      <c r="D747" s="341">
        <f t="shared" si="1769"/>
        <v>23.98834307390231</v>
      </c>
      <c r="E747" s="342" t="str">
        <f>BG694</f>
        <v>-0.0116569260976898</v>
      </c>
      <c r="F747" s="291">
        <v>53</v>
      </c>
      <c r="G747" s="343"/>
      <c r="H747" s="343"/>
      <c r="I747" s="343"/>
      <c r="J747" s="343"/>
      <c r="K747" s="343"/>
      <c r="L747" s="343"/>
      <c r="M747" s="343"/>
      <c r="N747" s="343"/>
      <c r="O747" s="343"/>
      <c r="P747" s="343"/>
      <c r="Q747" s="343"/>
      <c r="R747" s="343"/>
      <c r="S747" s="343"/>
      <c r="T747" s="343"/>
      <c r="U747" s="343"/>
      <c r="V747" s="343"/>
      <c r="W747" s="343"/>
      <c r="X747" s="343"/>
      <c r="Y747" s="343"/>
      <c r="Z747" s="343"/>
      <c r="AA747" s="343"/>
      <c r="AB747" s="343"/>
      <c r="AC747" s="343"/>
      <c r="AD747" s="343"/>
      <c r="AE747" s="343"/>
      <c r="AF747" s="343"/>
      <c r="AG747" s="343"/>
      <c r="AH747" s="343"/>
      <c r="AI747" s="343"/>
      <c r="AJ747" s="343"/>
      <c r="AK747" s="343"/>
      <c r="AL747" s="343"/>
      <c r="AM747" s="343"/>
      <c r="AN747" s="343"/>
      <c r="AO747" s="343"/>
      <c r="AP747" s="343"/>
      <c r="AQ747" s="343"/>
      <c r="AR747" s="343"/>
      <c r="AS747" s="343"/>
      <c r="AT747" s="343"/>
      <c r="AU747" s="343"/>
      <c r="AV747" s="343"/>
      <c r="AW747" s="343"/>
      <c r="AX747" s="343"/>
      <c r="AY747" s="343"/>
      <c r="AZ747" s="343"/>
      <c r="BA747" s="343"/>
      <c r="BB747" s="343"/>
      <c r="BC747" s="343"/>
      <c r="BD747" s="343"/>
      <c r="BE747" s="343"/>
      <c r="BF747" s="343"/>
      <c r="BG747" s="343"/>
      <c r="BH747" s="343"/>
      <c r="BI747" s="343"/>
      <c r="BJ747" s="343"/>
      <c r="BK747" s="343"/>
      <c r="BL747" s="343"/>
      <c r="BM747" s="343"/>
      <c r="BN747" s="343"/>
      <c r="BO747" s="343"/>
      <c r="BP747" s="343"/>
      <c r="BQ747" s="343"/>
      <c r="BR747" s="343"/>
    </row>
    <row r="748" spans="2:70">
      <c r="B748" s="340">
        <v>54</v>
      </c>
      <c r="C748" s="340">
        <f t="shared" si="1834"/>
        <v>1.6875000000000008E-2</v>
      </c>
      <c r="D748" s="341">
        <f t="shared" si="1769"/>
        <v>23.993893724820065</v>
      </c>
      <c r="E748" s="342" t="str">
        <f>BH694</f>
        <v>-0.00610627517993336</v>
      </c>
      <c r="F748" s="291">
        <v>54</v>
      </c>
      <c r="G748" s="343"/>
      <c r="H748" s="343"/>
      <c r="I748" s="343"/>
      <c r="J748" s="343"/>
      <c r="K748" s="343"/>
      <c r="L748" s="343"/>
      <c r="M748" s="343"/>
      <c r="N748" s="343"/>
      <c r="O748" s="343"/>
      <c r="P748" s="343"/>
      <c r="Q748" s="343"/>
      <c r="R748" s="343"/>
      <c r="S748" s="343"/>
      <c r="T748" s="343"/>
      <c r="U748" s="343"/>
      <c r="V748" s="343"/>
      <c r="W748" s="343"/>
      <c r="X748" s="343"/>
      <c r="Y748" s="343"/>
      <c r="Z748" s="343"/>
      <c r="AA748" s="343"/>
      <c r="AB748" s="343"/>
      <c r="AC748" s="343"/>
      <c r="AD748" s="343"/>
      <c r="AE748" s="343"/>
      <c r="AF748" s="343"/>
      <c r="AG748" s="343"/>
      <c r="AH748" s="343"/>
      <c r="AI748" s="343"/>
      <c r="AJ748" s="343"/>
      <c r="AK748" s="343"/>
      <c r="AL748" s="343"/>
      <c r="AM748" s="343"/>
      <c r="AN748" s="343"/>
      <c r="AO748" s="343"/>
      <c r="AP748" s="343"/>
      <c r="AQ748" s="343"/>
      <c r="AR748" s="343"/>
      <c r="AS748" s="343"/>
      <c r="AT748" s="343"/>
      <c r="AU748" s="343"/>
      <c r="AV748" s="343"/>
      <c r="AW748" s="343"/>
      <c r="AX748" s="343"/>
      <c r="AY748" s="343"/>
      <c r="AZ748" s="343"/>
      <c r="BA748" s="343"/>
      <c r="BB748" s="343"/>
      <c r="BC748" s="343"/>
      <c r="BD748" s="343"/>
      <c r="BE748" s="343"/>
      <c r="BF748" s="343"/>
      <c r="BG748" s="343"/>
      <c r="BH748" s="343"/>
      <c r="BI748" s="343"/>
      <c r="BJ748" s="343"/>
      <c r="BK748" s="343"/>
      <c r="BL748" s="343"/>
      <c r="BM748" s="343"/>
      <c r="BN748" s="343"/>
      <c r="BO748" s="343"/>
      <c r="BP748" s="343"/>
      <c r="BQ748" s="343"/>
      <c r="BR748" s="343"/>
    </row>
    <row r="749" spans="2:70">
      <c r="B749" s="340">
        <v>55</v>
      </c>
      <c r="C749" s="340">
        <f t="shared" si="1834"/>
        <v>1.7187500000000008E-2</v>
      </c>
      <c r="D749" s="341">
        <f t="shared" si="1769"/>
        <v>23.999503182505872</v>
      </c>
      <c r="E749" s="342" t="str">
        <f>BI694</f>
        <v>-0.000496817494129278</v>
      </c>
      <c r="F749" s="291">
        <v>55</v>
      </c>
      <c r="G749" s="343"/>
      <c r="H749" s="343"/>
      <c r="I749" s="343"/>
      <c r="J749" s="343"/>
      <c r="K749" s="343"/>
      <c r="L749" s="343"/>
      <c r="M749" s="343"/>
      <c r="N749" s="343"/>
      <c r="O749" s="343"/>
      <c r="P749" s="343"/>
      <c r="Q749" s="343"/>
      <c r="R749" s="343"/>
      <c r="S749" s="343"/>
      <c r="T749" s="343"/>
      <c r="U749" s="343"/>
      <c r="V749" s="343"/>
      <c r="W749" s="343"/>
      <c r="X749" s="343"/>
      <c r="Y749" s="343"/>
      <c r="Z749" s="343"/>
      <c r="AA749" s="343"/>
      <c r="AB749" s="343"/>
      <c r="AC749" s="343"/>
      <c r="AD749" s="343"/>
      <c r="AE749" s="343"/>
      <c r="AF749" s="343"/>
      <c r="AG749" s="343"/>
      <c r="AH749" s="343"/>
      <c r="AI749" s="343"/>
      <c r="AJ749" s="343"/>
      <c r="AK749" s="343"/>
      <c r="AL749" s="343"/>
      <c r="AM749" s="343"/>
      <c r="AN749" s="343"/>
      <c r="AO749" s="343"/>
      <c r="AP749" s="343"/>
      <c r="AQ749" s="343"/>
      <c r="AR749" s="343"/>
      <c r="AS749" s="343"/>
      <c r="AT749" s="343"/>
      <c r="AU749" s="343"/>
      <c r="AV749" s="343"/>
      <c r="AW749" s="343"/>
      <c r="AX749" s="343"/>
      <c r="AY749" s="343"/>
      <c r="AZ749" s="343"/>
      <c r="BA749" s="343"/>
      <c r="BB749" s="343"/>
      <c r="BC749" s="343"/>
      <c r="BD749" s="343"/>
      <c r="BE749" s="343"/>
      <c r="BF749" s="343"/>
      <c r="BG749" s="343"/>
      <c r="BH749" s="343"/>
      <c r="BI749" s="343"/>
      <c r="BJ749" s="343"/>
      <c r="BK749" s="343"/>
      <c r="BL749" s="343"/>
      <c r="BM749" s="343"/>
      <c r="BN749" s="343"/>
      <c r="BO749" s="343"/>
      <c r="BP749" s="343"/>
      <c r="BQ749" s="343"/>
      <c r="BR749" s="343"/>
    </row>
    <row r="750" spans="2:70">
      <c r="B750" s="340">
        <v>56</v>
      </c>
      <c r="C750" s="340">
        <f t="shared" si="1834"/>
        <v>1.7500000000000009E-2</v>
      </c>
      <c r="D750" s="341">
        <f t="shared" si="1769"/>
        <v>24.005117424815715</v>
      </c>
      <c r="E750" s="342" t="str">
        <f>BJ694</f>
        <v>0.00511742481571357</v>
      </c>
      <c r="F750" s="291">
        <v>56</v>
      </c>
      <c r="G750" s="343"/>
      <c r="H750" s="343"/>
      <c r="I750" s="343"/>
      <c r="J750" s="343"/>
      <c r="K750" s="343"/>
      <c r="L750" s="343"/>
      <c r="M750" s="343"/>
      <c r="N750" s="343"/>
      <c r="O750" s="343"/>
      <c r="P750" s="343"/>
      <c r="Q750" s="343"/>
      <c r="R750" s="343"/>
      <c r="S750" s="343"/>
      <c r="T750" s="343"/>
      <c r="U750" s="343"/>
      <c r="V750" s="343"/>
      <c r="W750" s="343"/>
      <c r="X750" s="343"/>
      <c r="Y750" s="343"/>
      <c r="Z750" s="343"/>
      <c r="AA750" s="343"/>
      <c r="AB750" s="343"/>
      <c r="AC750" s="343"/>
      <c r="AD750" s="343"/>
      <c r="AE750" s="343"/>
      <c r="AF750" s="343"/>
      <c r="AG750" s="343"/>
      <c r="AH750" s="343"/>
      <c r="AI750" s="343"/>
      <c r="AJ750" s="343"/>
      <c r="AK750" s="343"/>
      <c r="AL750" s="343"/>
      <c r="AM750" s="343"/>
      <c r="AN750" s="343"/>
      <c r="AO750" s="343"/>
      <c r="AP750" s="343"/>
      <c r="AQ750" s="343"/>
      <c r="AR750" s="343"/>
      <c r="AS750" s="343"/>
      <c r="AT750" s="343"/>
      <c r="AU750" s="343"/>
      <c r="AV750" s="343"/>
      <c r="AW750" s="343"/>
      <c r="AX750" s="343"/>
      <c r="AY750" s="343"/>
      <c r="AZ750" s="343"/>
      <c r="BA750" s="343"/>
      <c r="BB750" s="343"/>
      <c r="BC750" s="343"/>
      <c r="BD750" s="343"/>
      <c r="BE750" s="343"/>
      <c r="BF750" s="343"/>
      <c r="BG750" s="343"/>
      <c r="BH750" s="343"/>
      <c r="BI750" s="343"/>
      <c r="BJ750" s="343"/>
      <c r="BK750" s="343"/>
      <c r="BL750" s="343"/>
      <c r="BM750" s="343"/>
      <c r="BN750" s="343"/>
      <c r="BO750" s="343"/>
      <c r="BP750" s="343"/>
      <c r="BQ750" s="343"/>
      <c r="BR750" s="343"/>
    </row>
    <row r="751" spans="2:70">
      <c r="B751" s="340">
        <v>57</v>
      </c>
      <c r="C751" s="340">
        <f t="shared" si="1834"/>
        <v>1.7812500000000009E-2</v>
      </c>
      <c r="D751" s="341">
        <f t="shared" si="1769"/>
        <v>24.010682383527104</v>
      </c>
      <c r="E751" s="342" t="str">
        <f>BK694</f>
        <v>0.0106823835271046</v>
      </c>
      <c r="F751" s="291">
        <v>57</v>
      </c>
      <c r="G751" s="343"/>
      <c r="H751" s="343"/>
      <c r="I751" s="343"/>
      <c r="J751" s="343"/>
      <c r="K751" s="343"/>
      <c r="L751" s="343"/>
      <c r="M751" s="343"/>
      <c r="N751" s="343"/>
      <c r="O751" s="343"/>
      <c r="P751" s="343"/>
      <c r="Q751" s="343"/>
      <c r="R751" s="343"/>
      <c r="S751" s="343"/>
      <c r="T751" s="343"/>
      <c r="U751" s="343"/>
      <c r="V751" s="343"/>
      <c r="W751" s="343"/>
      <c r="X751" s="343"/>
      <c r="Y751" s="343"/>
      <c r="Z751" s="343"/>
      <c r="AA751" s="343"/>
      <c r="AB751" s="343"/>
      <c r="AC751" s="343"/>
      <c r="AD751" s="343"/>
      <c r="AE751" s="343"/>
      <c r="AF751" s="343"/>
      <c r="AG751" s="343"/>
      <c r="AH751" s="343"/>
      <c r="AI751" s="343"/>
      <c r="AJ751" s="343"/>
      <c r="AK751" s="343"/>
      <c r="AL751" s="343"/>
      <c r="AM751" s="343"/>
      <c r="AN751" s="343"/>
      <c r="AO751" s="343"/>
      <c r="AP751" s="343"/>
      <c r="AQ751" s="343"/>
      <c r="AR751" s="343"/>
      <c r="AS751" s="343"/>
      <c r="AT751" s="343"/>
      <c r="AU751" s="343"/>
      <c r="AV751" s="343"/>
      <c r="AW751" s="343"/>
      <c r="AX751" s="343"/>
      <c r="AY751" s="343"/>
      <c r="AZ751" s="343"/>
      <c r="BA751" s="343"/>
      <c r="BB751" s="343"/>
      <c r="BC751" s="343"/>
      <c r="BD751" s="343"/>
      <c r="BE751" s="343"/>
      <c r="BF751" s="343"/>
      <c r="BG751" s="343"/>
      <c r="BH751" s="343"/>
      <c r="BI751" s="343"/>
      <c r="BJ751" s="343"/>
      <c r="BK751" s="343"/>
      <c r="BL751" s="343"/>
      <c r="BM751" s="343"/>
      <c r="BN751" s="343"/>
      <c r="BO751" s="343"/>
      <c r="BP751" s="343"/>
      <c r="BQ751" s="343"/>
      <c r="BR751" s="343"/>
    </row>
    <row r="752" spans="2:70">
      <c r="B752" s="340">
        <v>58</v>
      </c>
      <c r="C752" s="340">
        <f t="shared" si="1834"/>
        <v>1.8125000000000009E-2</v>
      </c>
      <c r="D752" s="341">
        <f t="shared" si="1769"/>
        <v>24.016144465045556</v>
      </c>
      <c r="E752" s="342" t="str">
        <f>BL694</f>
        <v>0.0161444650455577</v>
      </c>
      <c r="F752" s="291">
        <v>58</v>
      </c>
      <c r="G752" s="343"/>
      <c r="H752" s="343"/>
      <c r="I752" s="343"/>
      <c r="J752" s="343"/>
      <c r="K752" s="343"/>
      <c r="L752" s="343"/>
      <c r="M752" s="343"/>
      <c r="N752" s="343"/>
      <c r="O752" s="343"/>
      <c r="P752" s="343"/>
      <c r="Q752" s="343"/>
      <c r="R752" s="343"/>
      <c r="S752" s="343"/>
      <c r="T752" s="343"/>
      <c r="U752" s="343"/>
      <c r="V752" s="343"/>
      <c r="W752" s="343"/>
      <c r="X752" s="343"/>
      <c r="Y752" s="343"/>
      <c r="Z752" s="343"/>
      <c r="AA752" s="343"/>
      <c r="AB752" s="343"/>
      <c r="AC752" s="343"/>
      <c r="AD752" s="343"/>
      <c r="AE752" s="343"/>
      <c r="AF752" s="343"/>
      <c r="AG752" s="343"/>
      <c r="AH752" s="343"/>
      <c r="AI752" s="343"/>
      <c r="AJ752" s="343"/>
      <c r="AK752" s="343"/>
      <c r="AL752" s="343"/>
      <c r="AM752" s="343"/>
      <c r="AN752" s="343"/>
      <c r="AO752" s="343"/>
      <c r="AP752" s="343"/>
      <c r="AQ752" s="343"/>
      <c r="AR752" s="343"/>
      <c r="AS752" s="343"/>
      <c r="AT752" s="343"/>
      <c r="AU752" s="343"/>
      <c r="AV752" s="343"/>
      <c r="AW752" s="343"/>
      <c r="AX752" s="343"/>
      <c r="AY752" s="343"/>
      <c r="AZ752" s="343"/>
      <c r="BA752" s="343"/>
      <c r="BB752" s="343"/>
      <c r="BC752" s="343"/>
      <c r="BD752" s="343"/>
      <c r="BE752" s="343"/>
      <c r="BF752" s="343"/>
      <c r="BG752" s="343"/>
      <c r="BH752" s="343"/>
      <c r="BI752" s="343"/>
      <c r="BJ752" s="343"/>
      <c r="BK752" s="343"/>
      <c r="BL752" s="343"/>
      <c r="BM752" s="343"/>
      <c r="BN752" s="343"/>
      <c r="BO752" s="343"/>
      <c r="BP752" s="343"/>
      <c r="BQ752" s="343"/>
      <c r="BR752" s="343"/>
    </row>
    <row r="753" spans="2:70">
      <c r="B753" s="340">
        <v>59</v>
      </c>
      <c r="C753" s="340">
        <f t="shared" si="1834"/>
        <v>1.8437500000000009E-2</v>
      </c>
      <c r="D753" s="341">
        <f t="shared" si="1769"/>
        <v>24.021451066540166</v>
      </c>
      <c r="E753" s="342" t="str">
        <f>BM694</f>
        <v>0.0214510665401678</v>
      </c>
      <c r="F753" s="291">
        <v>59</v>
      </c>
      <c r="G753" s="343"/>
      <c r="H753" s="343"/>
      <c r="I753" s="343"/>
      <c r="J753" s="343"/>
      <c r="K753" s="343"/>
      <c r="L753" s="343"/>
      <c r="M753" s="343"/>
      <c r="N753" s="343"/>
      <c r="O753" s="343"/>
      <c r="P753" s="343"/>
      <c r="Q753" s="343"/>
      <c r="R753" s="343"/>
      <c r="S753" s="343"/>
      <c r="T753" s="343"/>
      <c r="U753" s="343"/>
      <c r="V753" s="343"/>
      <c r="W753" s="343"/>
      <c r="X753" s="343"/>
      <c r="Y753" s="343"/>
      <c r="Z753" s="343"/>
      <c r="AA753" s="343"/>
      <c r="AB753" s="343"/>
      <c r="AC753" s="343"/>
      <c r="AD753" s="343"/>
      <c r="AE753" s="343"/>
      <c r="AF753" s="343"/>
      <c r="AG753" s="343"/>
      <c r="AH753" s="343"/>
      <c r="AI753" s="343"/>
      <c r="AJ753" s="343"/>
      <c r="AK753" s="343"/>
      <c r="AL753" s="343"/>
      <c r="AM753" s="343"/>
      <c r="AN753" s="343"/>
      <c r="AO753" s="343"/>
      <c r="AP753" s="343"/>
      <c r="AQ753" s="343"/>
      <c r="AR753" s="343"/>
      <c r="AS753" s="343"/>
      <c r="AT753" s="343"/>
      <c r="AU753" s="343"/>
      <c r="AV753" s="343"/>
      <c r="AW753" s="343"/>
      <c r="AX753" s="343"/>
      <c r="AY753" s="343"/>
      <c r="AZ753" s="343"/>
      <c r="BA753" s="343"/>
      <c r="BB753" s="343"/>
      <c r="BC753" s="343"/>
      <c r="BD753" s="343"/>
      <c r="BE753" s="343"/>
      <c r="BF753" s="343"/>
      <c r="BG753" s="343"/>
      <c r="BH753" s="343"/>
      <c r="BI753" s="343"/>
      <c r="BJ753" s="343"/>
      <c r="BK753" s="343"/>
      <c r="BL753" s="343"/>
      <c r="BM753" s="343"/>
      <c r="BN753" s="343"/>
      <c r="BO753" s="343"/>
      <c r="BP753" s="343"/>
      <c r="BQ753" s="343"/>
      <c r="BR753" s="343"/>
    </row>
    <row r="754" spans="2:70">
      <c r="B754" s="340">
        <v>60</v>
      </c>
      <c r="C754" s="340">
        <f t="shared" si="1834"/>
        <v>1.875000000000001E-2</v>
      </c>
      <c r="D754" s="341">
        <f t="shared" si="1769"/>
        <v>24.026551082537626</v>
      </c>
      <c r="E754" s="342" t="str">
        <f>BN694</f>
        <v>0.0265510825376268</v>
      </c>
      <c r="F754" s="291">
        <v>60</v>
      </c>
      <c r="G754" s="343"/>
      <c r="H754" s="343"/>
      <c r="I754" s="343"/>
      <c r="J754" s="343"/>
      <c r="K754" s="343"/>
      <c r="L754" s="343"/>
      <c r="M754" s="343"/>
      <c r="N754" s="343"/>
      <c r="O754" s="343"/>
      <c r="P754" s="343"/>
      <c r="Q754" s="343"/>
      <c r="R754" s="343"/>
      <c r="S754" s="343"/>
      <c r="T754" s="343"/>
      <c r="U754" s="343"/>
      <c r="V754" s="343"/>
      <c r="W754" s="343"/>
      <c r="X754" s="343"/>
      <c r="Y754" s="343"/>
      <c r="Z754" s="343"/>
      <c r="AA754" s="343"/>
      <c r="AB754" s="343"/>
      <c r="AC754" s="343"/>
      <c r="AD754" s="343"/>
      <c r="AE754" s="343"/>
      <c r="AF754" s="343"/>
      <c r="AG754" s="343"/>
      <c r="AH754" s="343"/>
      <c r="AI754" s="343"/>
      <c r="AJ754" s="343"/>
      <c r="AK754" s="343"/>
      <c r="AL754" s="343"/>
      <c r="AM754" s="343"/>
      <c r="AN754" s="343"/>
      <c r="AO754" s="343"/>
      <c r="AP754" s="343"/>
      <c r="AQ754" s="343"/>
      <c r="AR754" s="343"/>
      <c r="AS754" s="343"/>
      <c r="AT754" s="343"/>
      <c r="AU754" s="343"/>
      <c r="AV754" s="343"/>
      <c r="AW754" s="343"/>
      <c r="AX754" s="343"/>
      <c r="AY754" s="343"/>
      <c r="AZ754" s="343"/>
      <c r="BA754" s="343"/>
      <c r="BB754" s="343"/>
      <c r="BC754" s="343"/>
      <c r="BD754" s="343"/>
      <c r="BE754" s="343"/>
      <c r="BF754" s="343"/>
      <c r="BG754" s="343"/>
      <c r="BH754" s="343"/>
      <c r="BI754" s="343"/>
      <c r="BJ754" s="343"/>
      <c r="BK754" s="343"/>
      <c r="BL754" s="343"/>
      <c r="BM754" s="343"/>
      <c r="BN754" s="343"/>
      <c r="BO754" s="343"/>
      <c r="BP754" s="343"/>
      <c r="BQ754" s="343"/>
      <c r="BR754" s="343"/>
    </row>
    <row r="755" spans="2:70">
      <c r="B755" s="340">
        <v>61</v>
      </c>
      <c r="C755" s="340">
        <f t="shared" si="1834"/>
        <v>1.906250000000001E-2</v>
      </c>
      <c r="D755" s="341">
        <f t="shared" si="1769"/>
        <v>24.03139539709597</v>
      </c>
      <c r="E755" s="342" t="str">
        <f>BO694</f>
        <v>0.0313953970959704</v>
      </c>
      <c r="F755" s="291">
        <v>61</v>
      </c>
      <c r="G755" s="343"/>
      <c r="H755" s="343"/>
      <c r="I755" s="343"/>
      <c r="J755" s="343"/>
      <c r="K755" s="343"/>
      <c r="L755" s="343"/>
      <c r="M755" s="343"/>
      <c r="N755" s="343"/>
      <c r="O755" s="343"/>
      <c r="P755" s="343"/>
      <c r="Q755" s="343"/>
      <c r="R755" s="343"/>
      <c r="S755" s="343"/>
      <c r="T755" s="343"/>
      <c r="U755" s="343"/>
      <c r="V755" s="343"/>
      <c r="W755" s="343"/>
      <c r="X755" s="343"/>
      <c r="Y755" s="343"/>
      <c r="Z755" s="343"/>
      <c r="AA755" s="343"/>
      <c r="AB755" s="343"/>
      <c r="AC755" s="343"/>
      <c r="AD755" s="343"/>
      <c r="AE755" s="343"/>
      <c r="AF755" s="343"/>
      <c r="AG755" s="343"/>
      <c r="AH755" s="343"/>
      <c r="AI755" s="343"/>
      <c r="AJ755" s="343"/>
      <c r="AK755" s="343"/>
      <c r="AL755" s="343"/>
      <c r="AM755" s="343"/>
      <c r="AN755" s="343"/>
      <c r="AO755" s="343"/>
      <c r="AP755" s="343"/>
      <c r="AQ755" s="343"/>
      <c r="AR755" s="343"/>
      <c r="AS755" s="343"/>
      <c r="AT755" s="343"/>
      <c r="AU755" s="343"/>
      <c r="AV755" s="343"/>
      <c r="AW755" s="343"/>
      <c r="AX755" s="343"/>
      <c r="AY755" s="343"/>
      <c r="AZ755" s="343"/>
      <c r="BA755" s="343"/>
      <c r="BB755" s="343"/>
      <c r="BC755" s="343"/>
      <c r="BD755" s="343"/>
      <c r="BE755" s="343"/>
      <c r="BF755" s="343"/>
      <c r="BG755" s="343"/>
      <c r="BH755" s="343"/>
      <c r="BI755" s="343"/>
      <c r="BJ755" s="343"/>
      <c r="BK755" s="343"/>
      <c r="BL755" s="343"/>
      <c r="BM755" s="343"/>
      <c r="BN755" s="343"/>
      <c r="BO755" s="343"/>
      <c r="BP755" s="343"/>
      <c r="BQ755" s="343"/>
      <c r="BR755" s="343"/>
    </row>
    <row r="756" spans="2:70">
      <c r="B756" s="340">
        <v>62</v>
      </c>
      <c r="C756" s="340">
        <f t="shared" si="1834"/>
        <v>1.937500000000001E-2</v>
      </c>
      <c r="D756" s="341">
        <f t="shared" si="1769"/>
        <v>24.035937356817794</v>
      </c>
      <c r="E756" s="342" t="str">
        <f>BP694</f>
        <v>0.0359373568177937</v>
      </c>
      <c r="F756" s="291">
        <v>62</v>
      </c>
      <c r="G756" s="343"/>
      <c r="H756" s="343"/>
      <c r="I756" s="343"/>
      <c r="J756" s="343"/>
      <c r="K756" s="343"/>
      <c r="L756" s="343"/>
      <c r="M756" s="343"/>
      <c r="N756" s="343"/>
      <c r="O756" s="343"/>
      <c r="P756" s="343"/>
      <c r="Q756" s="343"/>
      <c r="R756" s="343"/>
      <c r="S756" s="343"/>
      <c r="T756" s="343"/>
      <c r="U756" s="343"/>
      <c r="V756" s="343"/>
      <c r="W756" s="343"/>
      <c r="X756" s="343"/>
      <c r="Y756" s="343"/>
      <c r="Z756" s="343"/>
      <c r="AA756" s="343"/>
      <c r="AB756" s="343"/>
      <c r="AC756" s="343"/>
      <c r="AD756" s="343"/>
      <c r="AE756" s="343"/>
      <c r="AF756" s="343"/>
      <c r="AG756" s="343"/>
      <c r="AH756" s="343"/>
      <c r="AI756" s="343"/>
      <c r="AJ756" s="343"/>
      <c r="AK756" s="343"/>
      <c r="AL756" s="343"/>
      <c r="AM756" s="343"/>
      <c r="AN756" s="343"/>
      <c r="AO756" s="343"/>
      <c r="AP756" s="343"/>
      <c r="AQ756" s="343"/>
      <c r="AR756" s="343"/>
      <c r="AS756" s="343"/>
      <c r="AT756" s="343"/>
      <c r="AU756" s="343"/>
      <c r="AV756" s="343"/>
      <c r="AW756" s="343"/>
      <c r="AX756" s="343"/>
      <c r="AY756" s="343"/>
      <c r="AZ756" s="343"/>
      <c r="BA756" s="343"/>
      <c r="BB756" s="343"/>
      <c r="BC756" s="343"/>
      <c r="BD756" s="343"/>
      <c r="BE756" s="343"/>
      <c r="BF756" s="343"/>
      <c r="BG756" s="343"/>
      <c r="BH756" s="343"/>
      <c r="BI756" s="343"/>
      <c r="BJ756" s="343"/>
      <c r="BK756" s="343"/>
      <c r="BL756" s="343"/>
      <c r="BM756" s="343"/>
      <c r="BN756" s="343"/>
      <c r="BO756" s="343"/>
      <c r="BP756" s="343"/>
      <c r="BQ756" s="343"/>
      <c r="BR756" s="343"/>
    </row>
    <row r="757" spans="2:70">
      <c r="B757" s="340">
        <v>63</v>
      </c>
      <c r="C757" s="340">
        <f t="shared" si="1834"/>
        <v>1.9687500000000011E-2</v>
      </c>
      <c r="D757" s="341">
        <f t="shared" si="1769"/>
        <v>24.040133220148125</v>
      </c>
      <c r="E757" s="342" t="str">
        <f>BQ694</f>
        <v>0.0401332201481236</v>
      </c>
      <c r="F757" s="291">
        <v>63</v>
      </c>
      <c r="G757" s="343"/>
      <c r="H757" s="343"/>
      <c r="I757" s="343"/>
      <c r="J757" s="343"/>
      <c r="K757" s="343"/>
      <c r="L757" s="343"/>
      <c r="M757" s="343"/>
      <c r="N757" s="343"/>
      <c r="O757" s="343"/>
      <c r="P757" s="343"/>
      <c r="Q757" s="343"/>
      <c r="R757" s="343"/>
      <c r="S757" s="343"/>
      <c r="T757" s="343"/>
      <c r="U757" s="343"/>
      <c r="V757" s="343"/>
      <c r="W757" s="343"/>
      <c r="X757" s="343"/>
      <c r="Y757" s="343"/>
      <c r="Z757" s="343"/>
      <c r="AA757" s="343"/>
      <c r="AB757" s="343"/>
      <c r="AC757" s="343"/>
      <c r="AD757" s="343"/>
      <c r="AE757" s="343"/>
      <c r="AF757" s="343"/>
      <c r="AG757" s="343"/>
      <c r="AH757" s="343"/>
      <c r="AI757" s="343"/>
      <c r="AJ757" s="343"/>
      <c r="AK757" s="343"/>
      <c r="AL757" s="343"/>
      <c r="AM757" s="343"/>
      <c r="AN757" s="343"/>
      <c r="AO757" s="343"/>
      <c r="AP757" s="343"/>
      <c r="AQ757" s="343"/>
      <c r="AR757" s="343"/>
      <c r="AS757" s="343"/>
      <c r="AT757" s="343"/>
      <c r="AU757" s="343"/>
      <c r="AV757" s="343"/>
      <c r="AW757" s="343"/>
      <c r="AX757" s="343"/>
      <c r="AY757" s="343"/>
      <c r="AZ757" s="343"/>
      <c r="BA757" s="343"/>
      <c r="BB757" s="343"/>
      <c r="BC757" s="343"/>
      <c r="BD757" s="343"/>
      <c r="BE757" s="343"/>
      <c r="BF757" s="343"/>
      <c r="BG757" s="343"/>
      <c r="BH757" s="343"/>
      <c r="BI757" s="343"/>
      <c r="BJ757" s="343"/>
      <c r="BK757" s="343"/>
      <c r="BL757" s="343"/>
      <c r="BM757" s="343"/>
      <c r="BN757" s="343"/>
      <c r="BO757" s="343"/>
      <c r="BP757" s="343"/>
      <c r="BQ757" s="343"/>
      <c r="BR757" s="343"/>
    </row>
    <row r="758" spans="2:70">
      <c r="B758" s="340">
        <v>64</v>
      </c>
      <c r="C758" s="340">
        <f t="shared" si="1834"/>
        <v>2.0000000000000011E-2</v>
      </c>
      <c r="D758" s="341">
        <f t="shared" si="1769"/>
        <v>24.043942578629355</v>
      </c>
      <c r="E758" s="342" t="str">
        <f>BR694</f>
        <v>0.0439425786293558</v>
      </c>
      <c r="F758" s="291">
        <v>64</v>
      </c>
      <c r="G758" s="343"/>
      <c r="H758" s="343"/>
      <c r="I758" s="343"/>
      <c r="J758" s="343"/>
      <c r="K758" s="343"/>
      <c r="L758" s="343"/>
      <c r="M758" s="343"/>
      <c r="N758" s="343"/>
      <c r="O758" s="343"/>
      <c r="P758" s="343"/>
      <c r="Q758" s="343"/>
      <c r="R758" s="343"/>
      <c r="S758" s="343"/>
      <c r="T758" s="343"/>
      <c r="U758" s="343"/>
      <c r="V758" s="343"/>
      <c r="W758" s="343"/>
      <c r="X758" s="343"/>
      <c r="Y758" s="343"/>
      <c r="Z758" s="343"/>
      <c r="AA758" s="343"/>
      <c r="AB758" s="343"/>
      <c r="AC758" s="343"/>
      <c r="AD758" s="343"/>
      <c r="AE758" s="343"/>
      <c r="AF758" s="343"/>
      <c r="AG758" s="343"/>
      <c r="AH758" s="343"/>
      <c r="AI758" s="343"/>
      <c r="AJ758" s="343"/>
      <c r="AK758" s="343"/>
      <c r="AL758" s="343"/>
      <c r="AM758" s="343"/>
      <c r="AN758" s="343"/>
      <c r="AO758" s="343"/>
      <c r="AP758" s="343"/>
      <c r="AQ758" s="343"/>
      <c r="AR758" s="343"/>
      <c r="AS758" s="343"/>
      <c r="AT758" s="343"/>
      <c r="AU758" s="343"/>
      <c r="AV758" s="343"/>
      <c r="AW758" s="343"/>
      <c r="AX758" s="343"/>
      <c r="AY758" s="343"/>
      <c r="AZ758" s="343"/>
      <c r="BA758" s="343"/>
      <c r="BB758" s="343"/>
      <c r="BC758" s="343"/>
      <c r="BD758" s="343"/>
      <c r="BE758" s="343"/>
      <c r="BF758" s="343"/>
      <c r="BG758" s="343"/>
      <c r="BH758" s="343"/>
      <c r="BI758" s="343"/>
      <c r="BJ758" s="343"/>
      <c r="BK758" s="343"/>
      <c r="BL758" s="343"/>
      <c r="BM758" s="343"/>
      <c r="BN758" s="343"/>
      <c r="BO758" s="343"/>
      <c r="BP758" s="343"/>
      <c r="BQ758" s="343"/>
      <c r="BR758" s="343"/>
    </row>
    <row r="759" spans="2:70" s="344" customFormat="1">
      <c r="E759" s="243"/>
    </row>
    <row r="762" spans="2:70">
      <c r="G762" s="222">
        <f>B675</f>
        <v>50</v>
      </c>
    </row>
  </sheetData>
  <mergeCells count="20">
    <mergeCell ref="R33:T33"/>
    <mergeCell ref="X33:Z33"/>
    <mergeCell ref="AA33:AC33"/>
    <mergeCell ref="Q32:T32"/>
    <mergeCell ref="U32:W32"/>
    <mergeCell ref="X32:Z32"/>
    <mergeCell ref="AA32:AC32"/>
    <mergeCell ref="U33:W33"/>
    <mergeCell ref="D3:N3"/>
    <mergeCell ref="B5:E5"/>
    <mergeCell ref="G5:J5"/>
    <mergeCell ref="A32:C32"/>
    <mergeCell ref="D32:D33"/>
    <mergeCell ref="E32:H32"/>
    <mergeCell ref="I32:L32"/>
    <mergeCell ref="M32:P32"/>
    <mergeCell ref="A33:A34"/>
    <mergeCell ref="F33:H33"/>
    <mergeCell ref="J33:L33"/>
    <mergeCell ref="N33:P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A21"/>
  <sheetViews>
    <sheetView workbookViewId="0">
      <selection activeCell="A8" sqref="A8"/>
    </sheetView>
  </sheetViews>
  <sheetFormatPr defaultRowHeight="15"/>
  <cols>
    <col min="1" max="1" width="84" customWidth="1"/>
  </cols>
  <sheetData>
    <row r="2" spans="1:1" ht="15.75" thickBot="1">
      <c r="A2" s="305" t="s">
        <v>617</v>
      </c>
    </row>
    <row r="3" spans="1:1" ht="28.5" customHeight="1" thickBot="1">
      <c r="A3" s="304" t="s">
        <v>616</v>
      </c>
    </row>
    <row r="4" spans="1:1" ht="15.75" thickBot="1">
      <c r="A4" s="304" t="s">
        <v>618</v>
      </c>
    </row>
    <row r="5" spans="1:1" ht="15.75" thickBot="1">
      <c r="A5" s="304" t="s">
        <v>619</v>
      </c>
    </row>
    <row r="7" spans="1:1">
      <c r="A7" s="305" t="s">
        <v>620</v>
      </c>
    </row>
    <row r="8" spans="1:1">
      <c r="A8" s="306" t="s">
        <v>621</v>
      </c>
    </row>
    <row r="9" spans="1:1">
      <c r="A9" s="306" t="s">
        <v>622</v>
      </c>
    </row>
    <row r="10" spans="1:1">
      <c r="A10" s="306"/>
    </row>
    <row r="11" spans="1:1">
      <c r="A11" s="309" t="s">
        <v>625</v>
      </c>
    </row>
    <row r="12" spans="1:1">
      <c r="A12" s="308" t="s">
        <v>626</v>
      </c>
    </row>
    <row r="13" spans="1:1">
      <c r="A13" s="308" t="s">
        <v>627</v>
      </c>
    </row>
    <row r="14" spans="1:1">
      <c r="A14" s="308" t="s">
        <v>628</v>
      </c>
    </row>
    <row r="15" spans="1:1">
      <c r="A15" s="308" t="s">
        <v>629</v>
      </c>
    </row>
    <row r="16" spans="1:1">
      <c r="A16" s="308" t="s">
        <v>630</v>
      </c>
    </row>
    <row r="17" spans="1:1">
      <c r="A17" s="308" t="s">
        <v>631</v>
      </c>
    </row>
    <row r="18" spans="1:1">
      <c r="A18" s="308" t="s">
        <v>632</v>
      </c>
    </row>
    <row r="19" spans="1:1">
      <c r="A19" s="308"/>
    </row>
    <row r="20" spans="1:1" ht="15.75">
      <c r="A20" s="307" t="s">
        <v>623</v>
      </c>
    </row>
    <row r="21" spans="1:1">
      <c r="A21" s="308" t="s">
        <v>624</v>
      </c>
    </row>
  </sheetData>
  <hyperlinks>
    <hyperlink ref="A3" r:id="rId1" display="https://e2e.ti.com/blogs_/b/powerhouse/archive/2020/04/22/how-to-reduce-audible-noise-and-power-consumption-at-standby-in-your-ac-dc-design" xr:uid="{00000000-0004-0000-0900-000000000000}"/>
    <hyperlink ref="A4" r:id="rId2" display="https://www.ti.com/lit/pdf/slua966" xr:uid="{00000000-0004-0000-0900-000001000000}"/>
    <hyperlink ref="A5" r:id="rId3" display="https://www.ti.com/lit/pdf/slua834" xr:uid="{00000000-0004-0000-0900-000002000000}"/>
    <hyperlink ref="A8" r:id="rId4" display="https://www.ti.com/tool/PFCLLCSREVM034" xr:uid="{00000000-0004-0000-0900-000003000000}"/>
    <hyperlink ref="A9" r:id="rId5" display="https://www.ti.com/tool/UCC25640EVM-020" xr:uid="{00000000-0004-0000-0900-000004000000}"/>
    <hyperlink ref="A21" r:id="rId6" display="https://www.ti.com/lit/zip/slum684" xr:uid="{00000000-0004-0000-0900-000005000000}"/>
    <hyperlink ref="A12" r:id="rId7" display="https://www.ti.com/tool/PMP40580" xr:uid="{00000000-0004-0000-0900-000006000000}"/>
    <hyperlink ref="A13" r:id="rId8" display="https://www.ti.com/tool/PMP30763" xr:uid="{00000000-0004-0000-0900-000007000000}"/>
    <hyperlink ref="A14" r:id="rId9" display="https://www.ti.com/tool/PMP22087" xr:uid="{00000000-0004-0000-0900-000008000000}"/>
    <hyperlink ref="A15" r:id="rId10" display="https://www.ti.com/tool/PMP22088" xr:uid="{00000000-0004-0000-0900-000009000000}"/>
    <hyperlink ref="A16" r:id="rId11" display="https://www.ti.com/tool/PMP40766" xr:uid="{00000000-0004-0000-0900-00000A000000}"/>
    <hyperlink ref="A17" r:id="rId12" display="https://www.ti.com/tool/PMP22083" xr:uid="{00000000-0004-0000-0900-00000B000000}"/>
    <hyperlink ref="A18" r:id="rId13" display="https://www.ti.com/tool/TIDA-010081" xr:uid="{00000000-0004-0000-0900-00000C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04719-5B9A-4E84-9085-36BB1F97DDF3}">
  <dimension ref="B2:B19"/>
  <sheetViews>
    <sheetView workbookViewId="0">
      <selection activeCell="O9" sqref="O9"/>
    </sheetView>
  </sheetViews>
  <sheetFormatPr defaultRowHeight="15"/>
  <sheetData>
    <row r="2" spans="2:2">
      <c r="B2" t="s">
        <v>634</v>
      </c>
    </row>
    <row r="19" spans="2:2">
      <c r="B19" t="s">
        <v>635</v>
      </c>
    </row>
  </sheetData>
  <sheetProtection algorithmName="SHA-512" hashValue="qsoEAGZlccLz44pzWJexX7w3Crt7jeija+8aGDCT3/mY+lwXN3RSTtzEUdHfS5e+4Zu+LbvvkiyRp9YeCWxkfg==" saltValue="mE7XfdLVMFuVMS1WeaVnDg=="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234"/>
  <sheetViews>
    <sheetView tabSelected="1" topLeftCell="A206" zoomScale="85" zoomScaleNormal="85" workbookViewId="0">
      <selection activeCell="C229" sqref="C229"/>
    </sheetView>
  </sheetViews>
  <sheetFormatPr defaultColWidth="9.140625" defaultRowHeight="15"/>
  <cols>
    <col min="1" max="1" width="84.5703125" style="11" customWidth="1"/>
    <col min="2" max="2" width="18.42578125" style="11" customWidth="1"/>
    <col min="3" max="3" width="17.85546875" style="11" bestFit="1" customWidth="1"/>
    <col min="4" max="4" width="7.5703125" style="11" customWidth="1"/>
    <col min="5" max="5" width="117.85546875" style="11" customWidth="1"/>
    <col min="6" max="6" width="12" style="11" bestFit="1" customWidth="1"/>
    <col min="7" max="16384" width="9.140625" style="11"/>
  </cols>
  <sheetData>
    <row r="1" spans="1:4" ht="28.5" thickBot="1">
      <c r="A1" s="365" t="s">
        <v>324</v>
      </c>
      <c r="B1" s="366"/>
      <c r="C1" s="366"/>
      <c r="D1" s="367"/>
    </row>
    <row r="2" spans="1:4" ht="15.75" thickBot="1">
      <c r="A2" s="90" t="s">
        <v>326</v>
      </c>
      <c r="B2" s="368" t="s">
        <v>325</v>
      </c>
      <c r="C2" s="368"/>
      <c r="D2" s="369"/>
    </row>
    <row r="3" spans="1:4" ht="16.5" thickBot="1">
      <c r="A3" s="370" t="s">
        <v>405</v>
      </c>
      <c r="B3" s="371"/>
      <c r="C3" s="371"/>
      <c r="D3" s="372"/>
    </row>
    <row r="4" spans="1:4" ht="15.75">
      <c r="A4" s="1" t="s">
        <v>0</v>
      </c>
      <c r="B4" s="2" t="s">
        <v>1</v>
      </c>
      <c r="C4" s="373" t="s">
        <v>2</v>
      </c>
      <c r="D4" s="374"/>
    </row>
    <row r="5" spans="1:4" ht="15.75">
      <c r="A5" s="375" t="s">
        <v>124</v>
      </c>
      <c r="B5" s="376"/>
      <c r="C5" s="376"/>
      <c r="D5" s="377"/>
    </row>
    <row r="6" spans="1:4" ht="18.75">
      <c r="A6" s="378" t="s">
        <v>3</v>
      </c>
      <c r="B6" s="379"/>
      <c r="C6" s="379"/>
      <c r="D6" s="380"/>
    </row>
    <row r="7" spans="1:4">
      <c r="A7" s="385" t="s">
        <v>377</v>
      </c>
      <c r="B7" s="386"/>
      <c r="C7" s="386"/>
      <c r="D7" s="387"/>
    </row>
    <row r="8" spans="1:4">
      <c r="A8" s="385"/>
      <c r="B8" s="386"/>
      <c r="C8" s="386"/>
      <c r="D8" s="387"/>
    </row>
    <row r="9" spans="1:4">
      <c r="A9" s="385"/>
      <c r="B9" s="386"/>
      <c r="C9" s="386"/>
      <c r="D9" s="387"/>
    </row>
    <row r="10" spans="1:4">
      <c r="A10" s="385"/>
      <c r="B10" s="386"/>
      <c r="C10" s="386"/>
      <c r="D10" s="387"/>
    </row>
    <row r="11" spans="1:4" ht="15.75" thickBot="1">
      <c r="A11" s="385"/>
      <c r="B11" s="386"/>
      <c r="C11" s="386"/>
      <c r="D11" s="387"/>
    </row>
    <row r="12" spans="1:4">
      <c r="A12" s="388" t="s">
        <v>4</v>
      </c>
      <c r="B12" s="389"/>
      <c r="C12" s="389"/>
      <c r="D12" s="390"/>
    </row>
    <row r="13" spans="1:4">
      <c r="A13" s="391"/>
      <c r="B13" s="392"/>
      <c r="C13" s="392"/>
      <c r="D13" s="393"/>
    </row>
    <row r="14" spans="1:4">
      <c r="A14" s="391"/>
      <c r="B14" s="392"/>
      <c r="C14" s="392"/>
      <c r="D14" s="393"/>
    </row>
    <row r="15" spans="1:4">
      <c r="A15" s="391"/>
      <c r="B15" s="392"/>
      <c r="C15" s="392"/>
      <c r="D15" s="393"/>
    </row>
    <row r="16" spans="1:4" ht="15.75" thickBot="1">
      <c r="A16" s="394"/>
      <c r="B16" s="395"/>
      <c r="C16" s="395"/>
      <c r="D16" s="396"/>
    </row>
    <row r="17" spans="1:5">
      <c r="A17" s="403" t="s">
        <v>6</v>
      </c>
      <c r="B17" s="404"/>
      <c r="C17" s="404"/>
      <c r="D17" s="405"/>
    </row>
    <row r="18" spans="1:5">
      <c r="A18" s="397" t="s">
        <v>5</v>
      </c>
      <c r="B18" s="398"/>
      <c r="C18" s="398"/>
      <c r="D18" s="399"/>
    </row>
    <row r="19" spans="1:5">
      <c r="A19" s="397"/>
      <c r="B19" s="398"/>
      <c r="C19" s="398"/>
      <c r="D19" s="399"/>
    </row>
    <row r="20" spans="1:5" ht="15.75" thickBot="1">
      <c r="A20" s="400"/>
      <c r="B20" s="401"/>
      <c r="C20" s="401"/>
      <c r="D20" s="402"/>
    </row>
    <row r="21" spans="1:5">
      <c r="A21" s="3"/>
      <c r="B21" s="3"/>
      <c r="C21" s="3"/>
      <c r="D21" s="3"/>
    </row>
    <row r="22" spans="1:5" ht="15.75">
      <c r="A22" s="107" t="s">
        <v>317</v>
      </c>
      <c r="B22" s="108"/>
      <c r="C22" s="114" t="s">
        <v>327</v>
      </c>
      <c r="D22" s="108"/>
      <c r="E22" s="108" t="s">
        <v>331</v>
      </c>
    </row>
    <row r="23" spans="1:5" ht="15.75" thickBot="1">
      <c r="A23" s="381"/>
      <c r="B23" s="381"/>
      <c r="C23" s="381"/>
      <c r="D23" s="381"/>
    </row>
    <row r="24" spans="1:5" ht="15.75">
      <c r="A24" s="382" t="s">
        <v>211</v>
      </c>
      <c r="B24" s="383"/>
      <c r="C24" s="383"/>
      <c r="D24" s="384"/>
      <c r="E24" s="141"/>
    </row>
    <row r="25" spans="1:5" ht="18">
      <c r="A25" s="22" t="s">
        <v>207</v>
      </c>
      <c r="B25" s="28" t="s">
        <v>14</v>
      </c>
      <c r="C25" s="31">
        <v>24</v>
      </c>
      <c r="D25" s="27" t="s">
        <v>7</v>
      </c>
      <c r="E25" s="27" t="s">
        <v>111</v>
      </c>
    </row>
    <row r="26" spans="1:5" ht="18">
      <c r="A26" s="22" t="s">
        <v>208</v>
      </c>
      <c r="B26" s="28" t="s">
        <v>18</v>
      </c>
      <c r="C26" s="31">
        <v>100</v>
      </c>
      <c r="D26" s="27" t="s">
        <v>8</v>
      </c>
      <c r="E26" s="27" t="s">
        <v>112</v>
      </c>
    </row>
    <row r="27" spans="1:5" ht="18">
      <c r="A27" s="22" t="s">
        <v>209</v>
      </c>
      <c r="B27" s="28" t="s">
        <v>15</v>
      </c>
      <c r="C27" s="28">
        <f>Pout/Vout</f>
        <v>4.166666666666667</v>
      </c>
      <c r="D27" s="27" t="s">
        <v>10</v>
      </c>
      <c r="E27" s="27"/>
    </row>
    <row r="28" spans="1:5" ht="18">
      <c r="A28" s="22" t="s">
        <v>210</v>
      </c>
      <c r="B28" s="28" t="s">
        <v>16</v>
      </c>
      <c r="C28" s="31">
        <v>1000</v>
      </c>
      <c r="D28" s="27" t="s">
        <v>17</v>
      </c>
      <c r="E28" s="27" t="s">
        <v>113</v>
      </c>
    </row>
    <row r="29" spans="1:5" ht="15.75" thickBot="1">
      <c r="A29" s="29" t="s">
        <v>318</v>
      </c>
      <c r="B29" s="32" t="s">
        <v>9</v>
      </c>
      <c r="C29" s="100">
        <v>0.92</v>
      </c>
      <c r="D29" s="30"/>
      <c r="E29" s="145" t="s">
        <v>127</v>
      </c>
    </row>
    <row r="30" spans="1:5" ht="15.75" thickBot="1">
      <c r="A30" s="363"/>
      <c r="B30" s="364"/>
      <c r="C30" s="364"/>
      <c r="D30" s="364"/>
      <c r="E30" s="12"/>
    </row>
    <row r="31" spans="1:5" ht="15.75" customHeight="1">
      <c r="A31" s="418" t="s">
        <v>212</v>
      </c>
      <c r="B31" s="419"/>
      <c r="C31" s="419"/>
      <c r="D31" s="420"/>
      <c r="E31" s="141"/>
    </row>
    <row r="32" spans="1:5" ht="18">
      <c r="A32" s="33" t="s">
        <v>213</v>
      </c>
      <c r="B32" s="5" t="s">
        <v>128</v>
      </c>
      <c r="C32" s="92">
        <v>450</v>
      </c>
      <c r="D32" s="35" t="s">
        <v>7</v>
      </c>
      <c r="E32" s="27" t="s">
        <v>177</v>
      </c>
    </row>
    <row r="33" spans="1:5" ht="18">
      <c r="A33" s="22" t="s">
        <v>214</v>
      </c>
      <c r="B33" s="28" t="s">
        <v>12</v>
      </c>
      <c r="C33" s="91">
        <v>475</v>
      </c>
      <c r="D33" s="27" t="s">
        <v>7</v>
      </c>
      <c r="E33" s="27" t="s">
        <v>199</v>
      </c>
    </row>
    <row r="34" spans="1:5" ht="18.75" thickBot="1">
      <c r="A34" s="22" t="s">
        <v>215</v>
      </c>
      <c r="B34" s="28" t="s">
        <v>13</v>
      </c>
      <c r="C34" s="91">
        <v>355</v>
      </c>
      <c r="D34" s="27" t="s">
        <v>7</v>
      </c>
      <c r="E34" s="145" t="s">
        <v>200</v>
      </c>
    </row>
    <row r="35" spans="1:5" ht="15.75" thickBot="1">
      <c r="E35" s="12"/>
    </row>
    <row r="36" spans="1:5" ht="16.5" thickBot="1">
      <c r="A36" s="430" t="s">
        <v>216</v>
      </c>
      <c r="B36" s="431"/>
      <c r="C36" s="431"/>
      <c r="D36" s="432"/>
      <c r="E36" s="147"/>
    </row>
    <row r="37" spans="1:5" ht="18" customHeight="1" thickBot="1">
      <c r="A37" s="36" t="s">
        <v>217</v>
      </c>
      <c r="B37" s="37" t="s">
        <v>19</v>
      </c>
      <c r="C37" s="38">
        <v>100</v>
      </c>
      <c r="D37" s="39" t="s">
        <v>11</v>
      </c>
      <c r="E37" s="146" t="s">
        <v>178</v>
      </c>
    </row>
    <row r="38" spans="1:5">
      <c r="A38" s="360" t="s">
        <v>93</v>
      </c>
      <c r="B38" s="361"/>
      <c r="C38" s="361"/>
      <c r="D38" s="362"/>
      <c r="E38" s="142"/>
    </row>
    <row r="39" spans="1:5" ht="18">
      <c r="A39" s="104" t="s">
        <v>307</v>
      </c>
      <c r="B39" s="28" t="s">
        <v>308</v>
      </c>
      <c r="C39" s="106">
        <f>Vblk/2/Vout</f>
        <v>9.375</v>
      </c>
      <c r="D39" s="105"/>
      <c r="E39" s="27"/>
    </row>
    <row r="40" spans="1:5" ht="18" customHeight="1">
      <c r="A40" s="22" t="s">
        <v>309</v>
      </c>
      <c r="B40" s="28" t="s">
        <v>20</v>
      </c>
      <c r="C40" s="115">
        <v>9.7349999999999994</v>
      </c>
      <c r="D40" s="41"/>
      <c r="E40" s="27" t="s">
        <v>310</v>
      </c>
    </row>
    <row r="41" spans="1:5" ht="18" customHeight="1">
      <c r="A41" s="104" t="s">
        <v>311</v>
      </c>
      <c r="B41" s="28" t="s">
        <v>315</v>
      </c>
      <c r="C41" s="93">
        <f>Vblk/2/15</f>
        <v>15</v>
      </c>
      <c r="D41" s="41"/>
      <c r="E41" s="27"/>
    </row>
    <row r="42" spans="1:5" ht="18" customHeight="1">
      <c r="A42" s="22" t="s">
        <v>312</v>
      </c>
      <c r="B42" s="28" t="s">
        <v>314</v>
      </c>
      <c r="C42" s="115">
        <v>15</v>
      </c>
      <c r="D42" s="41"/>
      <c r="E42" s="27" t="s">
        <v>313</v>
      </c>
    </row>
    <row r="43" spans="1:5" ht="18" customHeight="1">
      <c r="A43" s="22" t="s">
        <v>218</v>
      </c>
      <c r="B43" s="28" t="s">
        <v>21</v>
      </c>
      <c r="C43" s="86">
        <f>(8*Nps^2*Vout)/(PI()^2*Iout*1.1)</f>
        <v>402.24620143455888</v>
      </c>
      <c r="D43" s="13" t="s">
        <v>22</v>
      </c>
      <c r="E43" s="27"/>
    </row>
    <row r="44" spans="1:5" ht="18.75" thickBot="1">
      <c r="A44" s="29" t="s">
        <v>219</v>
      </c>
      <c r="B44" s="43" t="s">
        <v>81</v>
      </c>
      <c r="C44" s="103">
        <f>(8*Nps^2*Vout)/(PI()^2*Iout)</f>
        <v>442.47082157801481</v>
      </c>
      <c r="D44" s="14" t="s">
        <v>22</v>
      </c>
      <c r="E44" s="145"/>
    </row>
    <row r="45" spans="1:5" ht="15.75" thickBot="1">
      <c r="A45" s="421" t="s">
        <v>220</v>
      </c>
      <c r="B45" s="422"/>
      <c r="C45" s="422"/>
      <c r="D45" s="423"/>
      <c r="E45" s="142"/>
    </row>
    <row r="46" spans="1:5" ht="18">
      <c r="A46" s="33" t="s">
        <v>221</v>
      </c>
      <c r="B46" s="34" t="s">
        <v>23</v>
      </c>
      <c r="C46" s="132">
        <f>Nps*(Vout+0.5)/(Vblk_max/2)</f>
        <v>1.0042421052631578</v>
      </c>
      <c r="D46" s="35"/>
      <c r="E46" s="104"/>
    </row>
    <row r="47" spans="1:5" ht="18" customHeight="1">
      <c r="A47" s="22" t="s">
        <v>222</v>
      </c>
      <c r="B47" s="28" t="s">
        <v>129</v>
      </c>
      <c r="C47" s="40">
        <f>1*Nps*(Vout+0.5+Vloss)/(Vblk_hu/2)</f>
        <v>1.3985492957746477</v>
      </c>
      <c r="D47" s="27"/>
      <c r="E47" s="104"/>
    </row>
    <row r="48" spans="1:5" ht="18.75" thickBot="1">
      <c r="A48" s="45" t="s">
        <v>223</v>
      </c>
      <c r="B48" s="46" t="s">
        <v>24</v>
      </c>
      <c r="C48" s="94">
        <v>1</v>
      </c>
      <c r="D48" s="47" t="s">
        <v>7</v>
      </c>
      <c r="E48" s="104" t="s">
        <v>201</v>
      </c>
    </row>
    <row r="49" spans="1:5" ht="18.75" thickBot="1">
      <c r="A49" s="424" t="s">
        <v>33</v>
      </c>
      <c r="B49" s="425"/>
      <c r="C49" s="425"/>
      <c r="D49" s="426"/>
      <c r="E49" s="142"/>
    </row>
    <row r="50" spans="1:5" ht="49.5" customHeight="1" thickBot="1">
      <c r="A50" s="409" t="s">
        <v>130</v>
      </c>
      <c r="B50" s="410"/>
      <c r="C50" s="410"/>
      <c r="D50" s="411"/>
      <c r="E50" s="27"/>
    </row>
    <row r="51" spans="1:5" ht="15.75" customHeight="1">
      <c r="A51" s="412" t="s">
        <v>131</v>
      </c>
      <c r="B51" s="413"/>
      <c r="C51" s="413"/>
      <c r="D51" s="414"/>
      <c r="E51" s="27"/>
    </row>
    <row r="52" spans="1:5" ht="15" customHeight="1">
      <c r="A52" s="427"/>
      <c r="B52" s="428"/>
      <c r="C52" s="428"/>
      <c r="D52" s="429"/>
      <c r="E52" s="27"/>
    </row>
    <row r="53" spans="1:5" ht="15" customHeight="1">
      <c r="A53" s="427"/>
      <c r="B53" s="428"/>
      <c r="C53" s="428"/>
      <c r="D53" s="429"/>
      <c r="E53" s="27"/>
    </row>
    <row r="54" spans="1:5" ht="15" customHeight="1">
      <c r="A54" s="427"/>
      <c r="B54" s="428"/>
      <c r="C54" s="428"/>
      <c r="D54" s="429"/>
      <c r="E54" s="27"/>
    </row>
    <row r="55" spans="1:5" ht="15" customHeight="1" thickBot="1">
      <c r="A55" s="22" t="s">
        <v>224</v>
      </c>
      <c r="B55" s="28" t="s">
        <v>79</v>
      </c>
      <c r="C55" s="154">
        <v>4.8899999999999997</v>
      </c>
      <c r="D55" s="27"/>
      <c r="E55" s="145"/>
    </row>
    <row r="56" spans="1:5" ht="18">
      <c r="A56" s="22" t="s">
        <v>225</v>
      </c>
      <c r="B56" s="28" t="s">
        <v>80</v>
      </c>
      <c r="C56" s="154">
        <v>0.32</v>
      </c>
      <c r="D56" s="27"/>
      <c r="E56" s="150"/>
    </row>
    <row r="57" spans="1:5" ht="18">
      <c r="A57" s="22" t="s">
        <v>226</v>
      </c>
      <c r="B57" s="28" t="s">
        <v>35</v>
      </c>
      <c r="C57" s="48">
        <f>Ln_selected/(Ln_selected+1)</f>
        <v>0.83022071307300505</v>
      </c>
      <c r="D57" s="27"/>
      <c r="E57" s="151"/>
    </row>
    <row r="58" spans="1:5" ht="18.75" thickBot="1">
      <c r="A58" s="45" t="s">
        <v>227</v>
      </c>
      <c r="B58" s="46" t="s">
        <v>46</v>
      </c>
      <c r="C58" s="49">
        <f>350/fllc</f>
        <v>3.5</v>
      </c>
      <c r="D58" s="47"/>
      <c r="E58" s="151"/>
    </row>
    <row r="59" spans="1:5" ht="16.5" customHeight="1">
      <c r="A59" s="412" t="s">
        <v>132</v>
      </c>
      <c r="B59" s="413"/>
      <c r="C59" s="413"/>
      <c r="D59" s="414"/>
      <c r="E59" s="151"/>
    </row>
    <row r="60" spans="1:5" ht="37.5" customHeight="1" thickBot="1">
      <c r="A60" s="415"/>
      <c r="B60" s="416"/>
      <c r="C60" s="416"/>
      <c r="D60" s="417"/>
      <c r="E60" s="151"/>
    </row>
    <row r="61" spans="1:5">
      <c r="A61" s="24"/>
      <c r="B61" s="23"/>
      <c r="C61" s="25"/>
      <c r="D61" s="26"/>
      <c r="E61" s="151"/>
    </row>
    <row r="62" spans="1:5">
      <c r="A62" s="24"/>
      <c r="B62" s="23"/>
      <c r="C62" s="25"/>
      <c r="D62" s="26"/>
      <c r="E62" s="151"/>
    </row>
    <row r="63" spans="1:5">
      <c r="A63" s="24"/>
      <c r="B63" s="23"/>
      <c r="C63" s="25"/>
      <c r="D63" s="26"/>
      <c r="E63" s="151"/>
    </row>
    <row r="64" spans="1:5">
      <c r="A64" s="24"/>
      <c r="B64" s="23"/>
      <c r="C64" s="25"/>
      <c r="D64" s="26"/>
      <c r="E64" s="151"/>
    </row>
    <row r="65" spans="1:5">
      <c r="A65" s="24"/>
      <c r="B65" s="23"/>
      <c r="C65" s="25"/>
      <c r="D65" s="26"/>
      <c r="E65" s="151"/>
    </row>
    <row r="66" spans="1:5">
      <c r="A66" s="24"/>
      <c r="B66" s="23"/>
      <c r="C66" s="25"/>
      <c r="D66" s="26"/>
      <c r="E66" s="151"/>
    </row>
    <row r="67" spans="1:5">
      <c r="A67" s="24"/>
      <c r="B67" s="23"/>
      <c r="C67" s="25"/>
      <c r="D67" s="26"/>
      <c r="E67" s="151"/>
    </row>
    <row r="68" spans="1:5">
      <c r="A68" s="24"/>
      <c r="B68" s="23"/>
      <c r="C68" s="25"/>
      <c r="D68" s="26"/>
      <c r="E68" s="151"/>
    </row>
    <row r="69" spans="1:5">
      <c r="A69" s="24"/>
      <c r="B69" s="23"/>
      <c r="C69" s="25"/>
      <c r="D69" s="26"/>
      <c r="E69" s="151"/>
    </row>
    <row r="70" spans="1:5">
      <c r="A70" s="24"/>
      <c r="B70" s="23"/>
      <c r="C70" s="23"/>
      <c r="D70" s="26"/>
      <c r="E70" s="151"/>
    </row>
    <row r="71" spans="1:5">
      <c r="A71" s="24"/>
      <c r="B71" s="23"/>
      <c r="C71" s="23"/>
      <c r="D71" s="26"/>
      <c r="E71" s="151"/>
    </row>
    <row r="72" spans="1:5">
      <c r="A72" s="24"/>
      <c r="B72" s="23"/>
      <c r="C72" s="23"/>
      <c r="D72" s="26"/>
      <c r="E72" s="151"/>
    </row>
    <row r="73" spans="1:5">
      <c r="A73" s="24"/>
      <c r="B73" s="23"/>
      <c r="C73" s="23"/>
      <c r="D73" s="26"/>
      <c r="E73" s="151"/>
    </row>
    <row r="74" spans="1:5">
      <c r="A74" s="24"/>
      <c r="B74" s="23"/>
      <c r="C74" s="23"/>
      <c r="D74" s="26"/>
      <c r="E74" s="151"/>
    </row>
    <row r="75" spans="1:5">
      <c r="A75" s="24"/>
      <c r="B75" s="23"/>
      <c r="C75" s="23"/>
      <c r="D75" s="26"/>
      <c r="E75" s="151"/>
    </row>
    <row r="76" spans="1:5">
      <c r="A76" s="24"/>
      <c r="B76" s="23"/>
      <c r="C76" s="23"/>
      <c r="D76" s="26"/>
      <c r="E76" s="151"/>
    </row>
    <row r="77" spans="1:5">
      <c r="A77" s="24"/>
      <c r="B77" s="23"/>
      <c r="C77" s="23"/>
      <c r="D77" s="26"/>
      <c r="E77" s="151"/>
    </row>
    <row r="78" spans="1:5">
      <c r="A78" s="24"/>
      <c r="B78" s="23"/>
      <c r="C78" s="23"/>
      <c r="D78" s="26"/>
      <c r="E78" s="151"/>
    </row>
    <row r="79" spans="1:5">
      <c r="A79" s="24"/>
      <c r="B79" s="23"/>
      <c r="C79" s="23"/>
      <c r="D79" s="26"/>
      <c r="E79" s="151"/>
    </row>
    <row r="80" spans="1:5">
      <c r="A80" s="24"/>
      <c r="B80" s="23"/>
      <c r="C80" s="23"/>
      <c r="D80" s="26"/>
      <c r="E80" s="151"/>
    </row>
    <row r="81" spans="1:5">
      <c r="A81" s="24"/>
      <c r="B81" s="23"/>
      <c r="C81" s="23"/>
      <c r="D81" s="26"/>
      <c r="E81" s="151"/>
    </row>
    <row r="82" spans="1:5">
      <c r="A82" s="24"/>
      <c r="B82" s="23"/>
      <c r="C82" s="23"/>
      <c r="D82" s="26"/>
      <c r="E82" s="151"/>
    </row>
    <row r="83" spans="1:5">
      <c r="A83" s="24"/>
      <c r="B83" s="23"/>
      <c r="C83" s="23"/>
      <c r="D83" s="26"/>
      <c r="E83" s="151"/>
    </row>
    <row r="84" spans="1:5">
      <c r="A84" s="24"/>
      <c r="B84" s="23"/>
      <c r="C84" s="23"/>
      <c r="D84" s="26"/>
      <c r="E84" s="151"/>
    </row>
    <row r="85" spans="1:5">
      <c r="A85" s="24"/>
      <c r="B85" s="23"/>
      <c r="C85" s="23"/>
      <c r="D85" s="26"/>
      <c r="E85" s="151"/>
    </row>
    <row r="86" spans="1:5">
      <c r="A86" s="24"/>
      <c r="B86" s="23"/>
      <c r="C86" s="23"/>
      <c r="D86" s="26"/>
      <c r="E86" s="151"/>
    </row>
    <row r="87" spans="1:5">
      <c r="A87" s="24"/>
      <c r="B87" s="23"/>
      <c r="C87" s="23"/>
      <c r="D87" s="26"/>
      <c r="E87" s="151"/>
    </row>
    <row r="88" spans="1:5" ht="15.75" thickBot="1">
      <c r="A88" s="24"/>
      <c r="B88" s="23"/>
      <c r="C88" s="23"/>
      <c r="D88" s="26"/>
      <c r="E88" s="146"/>
    </row>
    <row r="89" spans="1:5">
      <c r="A89" s="360" t="s">
        <v>47</v>
      </c>
      <c r="B89" s="361"/>
      <c r="C89" s="361"/>
      <c r="D89" s="362"/>
      <c r="E89" s="142"/>
    </row>
    <row r="90" spans="1:5" ht="18">
      <c r="A90" s="302" t="s">
        <v>591</v>
      </c>
      <c r="B90" s="303"/>
      <c r="C90" s="314" t="s">
        <v>592</v>
      </c>
      <c r="D90" s="27"/>
      <c r="E90" s="27"/>
    </row>
    <row r="91" spans="1:5" ht="30">
      <c r="A91" s="302" t="str">
        <f>IF(C90="Integrated leakage","Transformer Coupling Coefficient","")</f>
        <v>Transformer Coupling Coefficient</v>
      </c>
      <c r="B91" s="303" t="str">
        <f>IF(C90="Integrated leakage","k","")</f>
        <v>k</v>
      </c>
      <c r="C91" s="315">
        <v>0.9</v>
      </c>
      <c r="D91" s="27"/>
      <c r="E91" s="148" t="str">
        <f>IF(C90="Integrated Leakage","Enter the coupling coefficient between primary and secondary. Note most common transformer packages have coefficients between 0.85 to 0.9. It is advised to discuss the details of the transformer design with your magnetics vendor", "Ignore this row")</f>
        <v>Enter the coupling coefficient between primary and secondary. Note most common transformer packages have coefficients between 0.85 to 0.9. It is advised to discuss the details of the transformer design with your magnetics vendor</v>
      </c>
    </row>
    <row r="92" spans="1:5">
      <c r="A92" s="22" t="s">
        <v>228</v>
      </c>
      <c r="B92" s="28" t="s">
        <v>610</v>
      </c>
      <c r="C92" s="52">
        <f>(1/(2*PI()*fllc*1000*Re_fl*Qe_selected))/10^-6</f>
        <v>1.124049706573658E-2</v>
      </c>
      <c r="D92" s="27" t="s">
        <v>198</v>
      </c>
      <c r="E92" s="27"/>
    </row>
    <row r="93" spans="1:5">
      <c r="A93" s="22" t="s">
        <v>229</v>
      </c>
      <c r="B93" s="28" t="s">
        <v>611</v>
      </c>
      <c r="C93" s="31">
        <v>1.12E-2</v>
      </c>
      <c r="D93" s="27" t="s">
        <v>198</v>
      </c>
      <c r="E93" s="27" t="s">
        <v>319</v>
      </c>
    </row>
    <row r="94" spans="1:5">
      <c r="A94" s="22" t="str">
        <f>IF(C90="Integrated Leakage","Recommended Leakage Inductance Value","Recommended Resonant Inductor Value")</f>
        <v>Recommended Leakage Inductance Value</v>
      </c>
      <c r="B94" s="28" t="str">
        <f>IF(C90="Integrated Leakage",'tables and calculations'!P75,'tables and calculations'!P73)</f>
        <v>LLK(recommended)</v>
      </c>
      <c r="C94" s="52">
        <f>IF($D93="uF",1/((2*PI()*fllc*kHz)^2*Cr*uF),1/((2*PI()*fllc*kHz)^2*Cr*picoF))*10^6</f>
        <v>226.16335634450394</v>
      </c>
      <c r="D94" s="27" t="s">
        <v>73</v>
      </c>
      <c r="E94" s="27"/>
    </row>
    <row r="95" spans="1:5">
      <c r="A95" s="22" t="str">
        <f>IF(C90="Integrated leakage","Actual Leakage Inductance Value Used","Actual Resonant Inductor Value Used")</f>
        <v>Actual Leakage Inductance Value Used</v>
      </c>
      <c r="B95" s="28" t="str">
        <f>IF(C90="Integrated Leakage",'tables and calculations'!P76,'tables and calculations'!P74)</f>
        <v>LLK</v>
      </c>
      <c r="C95" s="31">
        <v>225</v>
      </c>
      <c r="D95" s="27" t="s">
        <v>73</v>
      </c>
      <c r="E95" s="27" t="str">
        <f>IF(C90="Integrated Leakage","Enter the actual value of the leakage inductance value used","Enter the actual value of the Resonant Inductor Value used")</f>
        <v>Enter the actual value of the leakage inductance value used</v>
      </c>
    </row>
    <row r="96" spans="1:5">
      <c r="A96" s="22" t="str">
        <f>IF(C90="Integrated Leakage","Primary Inductance based on Coupling Coefficient","Recommended Transformer Magnetizing Inductance")</f>
        <v>Primary Inductance based on Coupling Coefficient</v>
      </c>
      <c r="B96" s="28" t="str">
        <f>IF(C90="Integrated Leakage",'tables and calculations'!P79,'tables and calculations'!P77)</f>
        <v>LP</v>
      </c>
      <c r="C96" s="316">
        <f>IF(C90="Integrated Leakage",'Integrated Leakage'!G16,Ln_selected*Lr)</f>
        <v>1184.2105263157898</v>
      </c>
      <c r="D96" s="27" t="s">
        <v>73</v>
      </c>
      <c r="E96" s="27"/>
    </row>
    <row r="97" spans="1:8">
      <c r="A97" s="22" t="s">
        <v>230</v>
      </c>
      <c r="B97" s="28" t="str">
        <f>IF(C90="Integrated Leakage","",'tables and calculations'!P78)</f>
        <v/>
      </c>
      <c r="C97" s="31">
        <v>1100</v>
      </c>
      <c r="D97" s="27" t="s">
        <v>73</v>
      </c>
      <c r="E97" s="27" t="str">
        <f>IF(C90="Integrated leakage","Copy the number in cell C96 to C97 for compensation calculator and magnetizing current calculation","Enter the actual value of the magnetizing inductance value used")</f>
        <v>Copy the number in cell C96 to C97 for compensation calculator and magnetizing current calculation</v>
      </c>
    </row>
    <row r="98" spans="1:8" ht="18">
      <c r="A98" s="22" t="s">
        <v>231</v>
      </c>
      <c r="B98" s="28" t="s">
        <v>25</v>
      </c>
      <c r="C98" s="87">
        <f>IF($D92="uF",1/(2*PI()*SQRT(Lr*uH*Cr*uF)),1/(2*PI()*SQRT(Lr*uH*Cr*picoF)))/kHz</f>
        <v>100.25819032090295</v>
      </c>
      <c r="D98" s="27" t="s">
        <v>11</v>
      </c>
      <c r="E98" s="27"/>
    </row>
    <row r="99" spans="1:8" ht="18">
      <c r="A99" s="22" t="s">
        <v>232</v>
      </c>
      <c r="B99" s="28" t="s">
        <v>26</v>
      </c>
      <c r="C99" s="87">
        <f>IF(C90="Integrated Leakage",(1/(2*PI()*SQRT(((Lr*uH)+(Lm_rec*uH))*(Cr*uF))))/kHz,(1/(2*PI()*SQRT(((Lr*uH)+(Lm*uH))*(Cr*uF))))/kHz)</f>
        <v>40.061128690412538</v>
      </c>
      <c r="D99" s="27" t="s">
        <v>11</v>
      </c>
      <c r="E99" s="27"/>
    </row>
    <row r="100" spans="1:8" ht="18" customHeight="1">
      <c r="A100" s="22" t="s">
        <v>233</v>
      </c>
      <c r="B100" s="28" t="s">
        <v>32</v>
      </c>
      <c r="C100" s="101">
        <f>Lm/Lr</f>
        <v>4.8888888888888893</v>
      </c>
      <c r="D100" s="27"/>
      <c r="E100" s="27" t="str">
        <f>IF(C90="Integrated leakage","Ignore this row","Re-enter this value in the LN(selected) cell above to see the actual normalized frequency at MG(max) and MG(min)")</f>
        <v>Ignore this row</v>
      </c>
      <c r="F100" s="15"/>
      <c r="G100" s="15"/>
      <c r="H100" s="15"/>
    </row>
    <row r="101" spans="1:8" ht="18">
      <c r="A101" s="22" t="s">
        <v>234</v>
      </c>
      <c r="B101" s="28" t="s">
        <v>34</v>
      </c>
      <c r="C101" s="102">
        <f>IF(C90="Integrated Leakage",'Integrated Leakage'!G20,IF(D$92="uF",SQRT((Lr*uH)/(Cr*uF))/(Re_fl),SQRT((Lr*uH)/(Cr*picoF))/Re_fl))</f>
        <v>0.32032999797133449</v>
      </c>
      <c r="D101" s="41"/>
      <c r="E101" s="27" t="s">
        <v>399</v>
      </c>
      <c r="F101" s="15"/>
      <c r="G101" s="15"/>
      <c r="H101" s="15"/>
    </row>
    <row r="102" spans="1:8" ht="64.5" customHeight="1">
      <c r="A102" s="22" t="s">
        <v>404</v>
      </c>
      <c r="B102" s="28"/>
      <c r="C102" s="155" t="str">
        <f>IF(AND(ROUND(C100,2)=C55,ROUND(C101,2)=C56),"Yes",IF(AND(ROUND(C100,2)&lt;&gt;C55,ROUND(C101,2)=C56),"CAUTION. Update Cell C56 with new Ln",IF(AND(ROUND(C100,2)=C55,ROUND(C101,2)&lt;&gt;C56),"CAUTION. Update Cell C57 with new Qe","CAUTION. Update Cells C56 and C57 with new Ln and Qe")))</f>
        <v>Yes</v>
      </c>
      <c r="D102" s="41"/>
      <c r="E102" s="27"/>
      <c r="F102" s="15"/>
      <c r="G102" s="15"/>
      <c r="H102" s="15"/>
    </row>
    <row r="103" spans="1:8" ht="18">
      <c r="A103" s="22" t="s">
        <v>235</v>
      </c>
      <c r="B103" s="28" t="s">
        <v>84</v>
      </c>
      <c r="C103" s="31">
        <v>0.68</v>
      </c>
      <c r="D103" s="27"/>
      <c r="E103" s="27" t="s">
        <v>400</v>
      </c>
    </row>
    <row r="104" spans="1:8" ht="18">
      <c r="A104" s="22" t="s">
        <v>236</v>
      </c>
      <c r="B104" s="28" t="s">
        <v>85</v>
      </c>
      <c r="C104" s="31">
        <v>1.28</v>
      </c>
      <c r="D104" s="27"/>
      <c r="E104" s="27" t="s">
        <v>401</v>
      </c>
    </row>
    <row r="105" spans="1:8" ht="18">
      <c r="A105" s="22" t="s">
        <v>237</v>
      </c>
      <c r="B105" s="28" t="s">
        <v>86</v>
      </c>
      <c r="C105" s="86">
        <f>fn_Mgmin*f0</f>
        <v>128.33048361075578</v>
      </c>
      <c r="D105" s="27" t="s">
        <v>11</v>
      </c>
      <c r="E105" s="27"/>
    </row>
    <row r="106" spans="1:8" ht="18.75" thickBot="1">
      <c r="A106" s="22" t="s">
        <v>238</v>
      </c>
      <c r="B106" s="28" t="s">
        <v>87</v>
      </c>
      <c r="C106" s="86">
        <f>fn_Mgmax*f0</f>
        <v>68.17556941821401</v>
      </c>
      <c r="D106" s="27" t="s">
        <v>11</v>
      </c>
      <c r="E106" s="27"/>
    </row>
    <row r="107" spans="1:8">
      <c r="A107" s="433" t="s">
        <v>83</v>
      </c>
      <c r="B107" s="434"/>
      <c r="C107" s="434"/>
      <c r="D107" s="435"/>
      <c r="E107" s="142"/>
    </row>
    <row r="108" spans="1:8" ht="18">
      <c r="A108" s="22" t="s">
        <v>239</v>
      </c>
      <c r="B108" s="28" t="s">
        <v>82</v>
      </c>
      <c r="C108" s="42">
        <f>PI()*Iout*1.1/(2*SQRT(2)*Nps)</f>
        <v>0.52293819893577764</v>
      </c>
      <c r="D108" s="27" t="s">
        <v>10</v>
      </c>
      <c r="E108" s="27"/>
    </row>
    <row r="109" spans="1:8" ht="18">
      <c r="A109" s="22" t="s">
        <v>240</v>
      </c>
      <c r="B109" s="28" t="s">
        <v>88</v>
      </c>
      <c r="C109" s="42">
        <f>(2*SQRT(2)*Nps*Vout)/(PI()*2*PI()*fsw_min*kHz*Lm*uH)</f>
        <v>0.44641727372186962</v>
      </c>
      <c r="D109" s="27" t="s">
        <v>10</v>
      </c>
      <c r="E109" s="27"/>
    </row>
    <row r="110" spans="1:8" ht="18.75" thickBot="1">
      <c r="A110" s="22" t="s">
        <v>241</v>
      </c>
      <c r="B110" s="28" t="s">
        <v>89</v>
      </c>
      <c r="C110" s="42">
        <f>SQRT(Im^2 +Ioe^2)</f>
        <v>0.68757017255219965</v>
      </c>
      <c r="D110" s="27" t="s">
        <v>10</v>
      </c>
      <c r="E110" s="145"/>
    </row>
    <row r="111" spans="1:8">
      <c r="A111" s="433" t="s">
        <v>90</v>
      </c>
      <c r="B111" s="434"/>
      <c r="C111" s="434"/>
      <c r="D111" s="435"/>
      <c r="E111" s="142"/>
    </row>
    <row r="112" spans="1:8" ht="18">
      <c r="A112" s="22" t="s">
        <v>242</v>
      </c>
      <c r="B112" s="28" t="s">
        <v>91</v>
      </c>
      <c r="C112" s="42">
        <f>Nps*Ioe</f>
        <v>5.0908033666397952</v>
      </c>
      <c r="D112" s="27" t="s">
        <v>10</v>
      </c>
      <c r="E112" s="27"/>
    </row>
    <row r="113" spans="1:5" ht="18.75" thickBot="1">
      <c r="A113" s="29" t="s">
        <v>243</v>
      </c>
      <c r="B113" s="43" t="s">
        <v>92</v>
      </c>
      <c r="C113" s="44">
        <f>SQRT(2)*$C112/2</f>
        <v>3.5997415822383054</v>
      </c>
      <c r="D113" s="30" t="s">
        <v>10</v>
      </c>
      <c r="E113" s="145"/>
    </row>
    <row r="114" spans="1:5" ht="15.75" thickBot="1">
      <c r="A114" s="363"/>
      <c r="B114" s="364"/>
      <c r="C114" s="364"/>
      <c r="D114" s="364"/>
      <c r="E114" s="143"/>
    </row>
    <row r="115" spans="1:5">
      <c r="A115" s="360" t="s">
        <v>94</v>
      </c>
      <c r="B115" s="361"/>
      <c r="C115" s="361"/>
      <c r="D115" s="362"/>
      <c r="E115" s="142"/>
    </row>
    <row r="116" spans="1:5" ht="18">
      <c r="A116" s="22" t="s">
        <v>244</v>
      </c>
      <c r="B116" s="28" t="s">
        <v>133</v>
      </c>
      <c r="C116" s="81">
        <f>2*PI()*fsw_min*kHz*Lr*uH*Ir</f>
        <v>66.268659971016675</v>
      </c>
      <c r="D116" s="27" t="s">
        <v>7</v>
      </c>
      <c r="E116" s="27"/>
    </row>
    <row r="117" spans="1:5" ht="18">
      <c r="A117" s="22" t="s">
        <v>245</v>
      </c>
      <c r="B117" s="28" t="s">
        <v>74</v>
      </c>
      <c r="C117" s="81">
        <f>Lr</f>
        <v>225</v>
      </c>
      <c r="D117" s="27" t="str">
        <f>D95</f>
        <v>uH</v>
      </c>
      <c r="E117" s="27"/>
    </row>
    <row r="118" spans="1:5" ht="18.75" thickBot="1">
      <c r="A118" s="29" t="s">
        <v>246</v>
      </c>
      <c r="B118" s="43" t="s">
        <v>89</v>
      </c>
      <c r="C118" s="82">
        <f>Ir</f>
        <v>0.68757017255219965</v>
      </c>
      <c r="D118" s="30" t="str">
        <f>D113</f>
        <v>A</v>
      </c>
      <c r="E118" s="145"/>
    </row>
    <row r="119" spans="1:5" ht="15.75" thickBot="1">
      <c r="A119" s="50"/>
    </row>
    <row r="120" spans="1:5" s="51" customFormat="1">
      <c r="A120" s="360" t="s">
        <v>95</v>
      </c>
      <c r="B120" s="361"/>
      <c r="C120" s="361"/>
      <c r="D120" s="362"/>
      <c r="E120" s="142"/>
    </row>
    <row r="121" spans="1:5" ht="18">
      <c r="A121" s="22" t="s">
        <v>247</v>
      </c>
      <c r="B121" s="28" t="s">
        <v>134</v>
      </c>
      <c r="C121" s="85">
        <f>IF($D92="uF",Ir/(2*PI()*fsw_min*kHz*Cr*uF),Ir/(2*PI()*fsw_min*kHz*Cr*picoF))</f>
        <v>143.31457606188727</v>
      </c>
      <c r="D121" s="27" t="s">
        <v>7</v>
      </c>
      <c r="E121" s="27"/>
    </row>
    <row r="122" spans="1:5" ht="18">
      <c r="A122" s="22" t="s">
        <v>248</v>
      </c>
      <c r="B122" s="28" t="s">
        <v>135</v>
      </c>
      <c r="C122" s="85">
        <f>SQRT((Vblk_max/2)^2+Vcr^2)</f>
        <v>277.39019036692423</v>
      </c>
      <c r="D122" s="27" t="s">
        <v>7</v>
      </c>
      <c r="E122" s="27"/>
    </row>
    <row r="123" spans="1:5" ht="18">
      <c r="A123" s="22" t="s">
        <v>249</v>
      </c>
      <c r="B123" s="28" t="s">
        <v>136</v>
      </c>
      <c r="C123" s="85">
        <f>(Vblk_max/2)+(SQRT(2)*Vcr)</f>
        <v>440.17741715247149</v>
      </c>
      <c r="D123" s="27" t="s">
        <v>7</v>
      </c>
      <c r="E123" s="27"/>
    </row>
    <row r="124" spans="1:5" ht="18">
      <c r="A124" s="58" t="s">
        <v>250</v>
      </c>
      <c r="B124" s="58" t="s">
        <v>165</v>
      </c>
      <c r="C124" s="83">
        <f>Vblk_max/2-(Vcr*SQRT(2))</f>
        <v>34.822582847528508</v>
      </c>
      <c r="D124" s="27" t="s">
        <v>7</v>
      </c>
      <c r="E124" s="27"/>
    </row>
    <row r="125" spans="1:5" ht="18.75" thickBot="1">
      <c r="A125" s="22" t="s">
        <v>251</v>
      </c>
      <c r="B125" s="28" t="s">
        <v>89</v>
      </c>
      <c r="C125" s="81">
        <f>Ir</f>
        <v>0.68757017255219965</v>
      </c>
      <c r="D125" s="27" t="s">
        <v>10</v>
      </c>
      <c r="E125" s="145"/>
    </row>
    <row r="126" spans="1:5">
      <c r="A126" s="406" t="s">
        <v>96</v>
      </c>
      <c r="B126" s="407"/>
      <c r="C126" s="407"/>
      <c r="D126" s="408"/>
      <c r="E126" s="142"/>
    </row>
    <row r="127" spans="1:5" ht="18.75" thickBot="1">
      <c r="A127" s="29" t="s">
        <v>320</v>
      </c>
      <c r="B127" s="43" t="s">
        <v>137</v>
      </c>
      <c r="C127" s="82">
        <f>Cr/2</f>
        <v>5.5999999999999999E-3</v>
      </c>
      <c r="D127" s="30" t="str">
        <f>IF(D93="uF", "uF","pF")</f>
        <v>uF</v>
      </c>
      <c r="E127" s="29"/>
    </row>
    <row r="128" spans="1:5" ht="15.75" thickBot="1">
      <c r="A128" s="50"/>
      <c r="D128" s="144"/>
    </row>
    <row r="129" spans="1:5">
      <c r="A129" s="360" t="s">
        <v>97</v>
      </c>
      <c r="B129" s="361"/>
      <c r="C129" s="361"/>
      <c r="D129" s="362"/>
      <c r="E129" s="142"/>
    </row>
    <row r="130" spans="1:5" ht="18">
      <c r="A130" s="22" t="s">
        <v>252</v>
      </c>
      <c r="B130" s="28" t="s">
        <v>98</v>
      </c>
      <c r="C130" s="85">
        <f>Vblk_max*1.5</f>
        <v>712.5</v>
      </c>
      <c r="D130" s="27" t="s">
        <v>7</v>
      </c>
      <c r="E130" s="27"/>
    </row>
    <row r="131" spans="1:5" ht="18.75" thickBot="1">
      <c r="A131" s="29" t="s">
        <v>253</v>
      </c>
      <c r="B131" s="43" t="s">
        <v>99</v>
      </c>
      <c r="C131" s="82">
        <f>1.1*Ir</f>
        <v>0.75632718980741964</v>
      </c>
      <c r="D131" s="30" t="s">
        <v>10</v>
      </c>
      <c r="E131" s="145"/>
    </row>
    <row r="132" spans="1:5" ht="15.75" thickBot="1">
      <c r="A132" s="24"/>
      <c r="B132" s="23"/>
      <c r="C132" s="23"/>
      <c r="D132" s="23"/>
    </row>
    <row r="133" spans="1:5">
      <c r="A133" s="360" t="s">
        <v>321</v>
      </c>
      <c r="B133" s="361"/>
      <c r="C133" s="361"/>
      <c r="D133" s="362"/>
      <c r="E133" s="142"/>
    </row>
    <row r="134" spans="1:5" ht="18">
      <c r="A134" s="22" t="s">
        <v>254</v>
      </c>
      <c r="B134" s="28" t="s">
        <v>100</v>
      </c>
      <c r="C134" s="81">
        <f>(Vblk_max/Nps)*1.2</f>
        <v>58.551617873651772</v>
      </c>
      <c r="D134" s="27" t="s">
        <v>7</v>
      </c>
      <c r="E134" s="27"/>
    </row>
    <row r="135" spans="1:5" ht="18.75" thickBot="1">
      <c r="A135" s="29" t="s">
        <v>255</v>
      </c>
      <c r="B135" s="43" t="s">
        <v>101</v>
      </c>
      <c r="C135" s="82">
        <f>SQRT(2)*C112/PI()</f>
        <v>2.2916666666666674</v>
      </c>
      <c r="D135" s="30" t="s">
        <v>10</v>
      </c>
      <c r="E135" s="145"/>
    </row>
    <row r="136" spans="1:5" ht="15.75" thickBot="1">
      <c r="A136" s="50"/>
      <c r="D136" s="144"/>
    </row>
    <row r="137" spans="1:5" ht="18">
      <c r="A137" s="360" t="s">
        <v>107</v>
      </c>
      <c r="B137" s="361"/>
      <c r="C137" s="361"/>
      <c r="D137" s="362"/>
      <c r="E137" s="142"/>
    </row>
    <row r="138" spans="1:5" ht="18">
      <c r="A138" s="22" t="s">
        <v>323</v>
      </c>
      <c r="B138" s="28" t="s">
        <v>104</v>
      </c>
      <c r="C138" s="81">
        <f>PI()*Iout/(2*SQRT(2))</f>
        <v>4.6280030605816318</v>
      </c>
      <c r="D138" s="27" t="s">
        <v>10</v>
      </c>
      <c r="E138" s="27"/>
    </row>
    <row r="139" spans="1:5" ht="18">
      <c r="A139" s="22" t="s">
        <v>256</v>
      </c>
      <c r="B139" s="28" t="s">
        <v>102</v>
      </c>
      <c r="C139" s="80">
        <f>MROUND(Vout*1.25,10)</f>
        <v>30</v>
      </c>
      <c r="D139" s="27" t="s">
        <v>7</v>
      </c>
      <c r="E139" s="27"/>
    </row>
    <row r="140" spans="1:5" ht="18">
      <c r="A140" s="22" t="s">
        <v>322</v>
      </c>
      <c r="B140" s="28" t="s">
        <v>103</v>
      </c>
      <c r="C140" s="81">
        <f>SQRT((PI()*Iout/(2*SQRT(2)))^2-Iout^2)</f>
        <v>2.0142743650361625</v>
      </c>
      <c r="D140" s="27" t="s">
        <v>10</v>
      </c>
      <c r="E140" s="27" t="s">
        <v>123</v>
      </c>
    </row>
    <row r="141" spans="1:5" ht="18.75" thickBot="1">
      <c r="A141" s="29" t="s">
        <v>257</v>
      </c>
      <c r="B141" s="43" t="s">
        <v>105</v>
      </c>
      <c r="C141" s="82">
        <f>Vout_pp*mV/((2*PI()*Iout)/4)/mOhm</f>
        <v>152.78874536821951</v>
      </c>
      <c r="D141" s="30" t="s">
        <v>106</v>
      </c>
      <c r="E141" s="145"/>
    </row>
    <row r="142" spans="1:5" ht="15.75" thickBot="1">
      <c r="A142" s="50"/>
      <c r="C142" s="53"/>
    </row>
    <row r="143" spans="1:5">
      <c r="A143" s="360" t="s">
        <v>138</v>
      </c>
      <c r="B143" s="361"/>
      <c r="C143" s="361"/>
      <c r="D143" s="362"/>
      <c r="E143" s="142"/>
    </row>
    <row r="144" spans="1:5" ht="18">
      <c r="A144" s="62" t="s">
        <v>258</v>
      </c>
      <c r="B144" s="54" t="s">
        <v>139</v>
      </c>
      <c r="C144" s="116">
        <f>IF($C$22="UCC256404",1,IF($C$22="UCC256404A",1,IF($C$22="UCC256404B",1,3)))</f>
        <v>1</v>
      </c>
      <c r="D144" s="63" t="s">
        <v>7</v>
      </c>
      <c r="E144" s="27"/>
    </row>
    <row r="145" spans="1:5" ht="18">
      <c r="A145" s="62" t="s">
        <v>259</v>
      </c>
      <c r="B145" s="54" t="s">
        <v>140</v>
      </c>
      <c r="C145" s="116">
        <f>IF($C$22="UCC256404", 0.9, IF($C$22="UCC256404A",0.9,IF($C$22="UCC256404B",0.9,2.2)))</f>
        <v>0.9</v>
      </c>
      <c r="D145" s="63" t="s">
        <v>7</v>
      </c>
      <c r="E145" s="27"/>
    </row>
    <row r="146" spans="1:5" ht="18">
      <c r="A146" s="62" t="s">
        <v>260</v>
      </c>
      <c r="B146" s="55" t="s">
        <v>141</v>
      </c>
      <c r="C146" s="54">
        <f>Vblk_hu</f>
        <v>355</v>
      </c>
      <c r="D146" s="63" t="s">
        <v>7</v>
      </c>
      <c r="E146" s="27"/>
    </row>
    <row r="147" spans="1:5" ht="18">
      <c r="A147" s="62" t="s">
        <v>262</v>
      </c>
      <c r="B147" s="54" t="s">
        <v>142</v>
      </c>
      <c r="C147" s="54">
        <f>Vblk</f>
        <v>450</v>
      </c>
      <c r="D147" s="63" t="s">
        <v>7</v>
      </c>
      <c r="E147" s="27"/>
    </row>
    <row r="148" spans="1:5" ht="18">
      <c r="A148" s="62" t="s">
        <v>263</v>
      </c>
      <c r="B148" s="54" t="s">
        <v>144</v>
      </c>
      <c r="C148" s="61">
        <f>C146/C144</f>
        <v>355</v>
      </c>
      <c r="D148" s="63"/>
      <c r="E148" s="27"/>
    </row>
    <row r="149" spans="1:5" ht="18">
      <c r="A149" s="62" t="s">
        <v>264</v>
      </c>
      <c r="B149" s="54" t="s">
        <v>145</v>
      </c>
      <c r="C149" s="99">
        <v>15</v>
      </c>
      <c r="D149" s="63" t="s">
        <v>330</v>
      </c>
      <c r="E149" s="27" t="s">
        <v>180</v>
      </c>
    </row>
    <row r="150" spans="1:5" ht="18">
      <c r="A150" s="62" t="s">
        <v>265</v>
      </c>
      <c r="B150" s="54" t="s">
        <v>146</v>
      </c>
      <c r="C150" s="54">
        <f>C147^2/C149/10^3</f>
        <v>13.5</v>
      </c>
      <c r="D150" s="64" t="s">
        <v>147</v>
      </c>
      <c r="E150" s="27"/>
    </row>
    <row r="151" spans="1:5" ht="18">
      <c r="A151" s="62" t="s">
        <v>403</v>
      </c>
      <c r="B151" s="54" t="s">
        <v>191</v>
      </c>
      <c r="C151" s="84">
        <f>C150/C148*1000</f>
        <v>38.028169014084504</v>
      </c>
      <c r="D151" s="64" t="s">
        <v>148</v>
      </c>
      <c r="E151" s="27"/>
    </row>
    <row r="152" spans="1:5" ht="18">
      <c r="A152" s="62" t="s">
        <v>268</v>
      </c>
      <c r="B152" s="54" t="s">
        <v>191</v>
      </c>
      <c r="C152" s="99">
        <v>38.299999999999997</v>
      </c>
      <c r="D152" s="64" t="s">
        <v>148</v>
      </c>
      <c r="E152" s="27" t="s">
        <v>181</v>
      </c>
    </row>
    <row r="153" spans="1:5" ht="18">
      <c r="A153" s="62" t="s">
        <v>266</v>
      </c>
      <c r="B153" s="54" t="s">
        <v>190</v>
      </c>
      <c r="C153" s="84">
        <f>C150-C151/1000</f>
        <v>13.461971830985915</v>
      </c>
      <c r="D153" s="64" t="s">
        <v>147</v>
      </c>
      <c r="E153" s="27"/>
    </row>
    <row r="154" spans="1:5" ht="18">
      <c r="A154" s="62" t="s">
        <v>267</v>
      </c>
      <c r="B154" s="54" t="s">
        <v>190</v>
      </c>
      <c r="C154" s="99">
        <v>14.1</v>
      </c>
      <c r="D154" s="64" t="s">
        <v>147</v>
      </c>
      <c r="E154" s="27" t="s">
        <v>202</v>
      </c>
    </row>
    <row r="155" spans="1:5" ht="18">
      <c r="A155" s="62" t="s">
        <v>261</v>
      </c>
      <c r="B155" s="55" t="s">
        <v>141</v>
      </c>
      <c r="C155" s="61">
        <f>$C144*($C154*1000+$C152)/$C152</f>
        <v>369.14621409921671</v>
      </c>
      <c r="D155" s="63" t="s">
        <v>7</v>
      </c>
      <c r="E155" s="27"/>
    </row>
    <row r="156" spans="1:5" ht="18">
      <c r="A156" s="62" t="s">
        <v>328</v>
      </c>
      <c r="B156" s="54" t="s">
        <v>143</v>
      </c>
      <c r="C156" s="61">
        <f>$C145*($C154*1000+$C152)/$C152</f>
        <v>332.23159268929504</v>
      </c>
      <c r="D156" s="63" t="s">
        <v>7</v>
      </c>
      <c r="E156" s="27"/>
    </row>
    <row r="157" spans="1:5" ht="18">
      <c r="A157" s="171" t="s">
        <v>522</v>
      </c>
      <c r="B157" s="54" t="s">
        <v>524</v>
      </c>
      <c r="C157" s="172" t="str">
        <f>IF($C$22="UCC256402A",'tables and calculations'!B340,"Not Applicable")</f>
        <v>Not Applicable</v>
      </c>
      <c r="D157" s="173" t="s">
        <v>7</v>
      </c>
      <c r="E157" s="174" t="s">
        <v>533</v>
      </c>
    </row>
    <row r="158" spans="1:5" ht="18">
      <c r="A158" s="171" t="s">
        <v>523</v>
      </c>
      <c r="B158" s="54" t="s">
        <v>525</v>
      </c>
      <c r="C158" s="172" t="str">
        <f>IF($C$22="UCC256402A",'tables and calculations'!B341,"Not Applicable")</f>
        <v>Not Applicable</v>
      </c>
      <c r="D158" s="173" t="s">
        <v>7</v>
      </c>
      <c r="E158" s="174" t="s">
        <v>533</v>
      </c>
    </row>
    <row r="159" spans="1:5" ht="18.75" thickBot="1">
      <c r="A159" s="29" t="s">
        <v>329</v>
      </c>
      <c r="B159" s="129" t="s">
        <v>145</v>
      </c>
      <c r="C159" s="82">
        <f>1000*(C147^2)/(C152*1000+C154*1000000)</f>
        <v>14.322796941640791</v>
      </c>
      <c r="D159" s="30" t="s">
        <v>330</v>
      </c>
      <c r="E159" s="145"/>
    </row>
    <row r="160" spans="1:5" ht="15.75" thickBot="1"/>
    <row r="161" spans="1:5">
      <c r="A161" s="357" t="s">
        <v>149</v>
      </c>
      <c r="B161" s="358"/>
      <c r="C161" s="358"/>
      <c r="D161" s="359"/>
      <c r="E161" s="142"/>
    </row>
    <row r="162" spans="1:5" ht="18">
      <c r="A162" s="67" t="s">
        <v>269</v>
      </c>
      <c r="B162" s="58" t="s">
        <v>158</v>
      </c>
      <c r="C162" s="77">
        <f>Ir/0.707</f>
        <v>0.97251792440197982</v>
      </c>
      <c r="D162" s="68" t="s">
        <v>10</v>
      </c>
      <c r="E162" s="27"/>
    </row>
    <row r="163" spans="1:5" ht="18">
      <c r="A163" s="67" t="s">
        <v>270</v>
      </c>
      <c r="B163" s="58" t="s">
        <v>505</v>
      </c>
      <c r="C163" s="65">
        <f>C123-C124</f>
        <v>405.35483430494298</v>
      </c>
      <c r="D163" s="68" t="s">
        <v>7</v>
      </c>
      <c r="E163" s="27"/>
    </row>
    <row r="164" spans="1:5" ht="18">
      <c r="A164" s="67" t="s">
        <v>271</v>
      </c>
      <c r="B164" s="58" t="s">
        <v>160</v>
      </c>
      <c r="C164" s="110">
        <v>3.02</v>
      </c>
      <c r="D164" s="68" t="s">
        <v>7</v>
      </c>
      <c r="E164" s="27"/>
    </row>
    <row r="165" spans="1:5" ht="18">
      <c r="A165" s="67" t="s">
        <v>366</v>
      </c>
      <c r="B165" s="58" t="s">
        <v>159</v>
      </c>
      <c r="C165" s="95">
        <v>5.25</v>
      </c>
      <c r="D165" s="68" t="s">
        <v>7</v>
      </c>
      <c r="E165" s="27" t="s">
        <v>387</v>
      </c>
    </row>
    <row r="166" spans="1:5" ht="18">
      <c r="A166" s="67" t="s">
        <v>369</v>
      </c>
      <c r="B166" s="58" t="s">
        <v>367</v>
      </c>
      <c r="C166" s="95">
        <v>1.8</v>
      </c>
      <c r="D166" s="68" t="s">
        <v>7</v>
      </c>
      <c r="E166" s="27" t="s">
        <v>378</v>
      </c>
    </row>
    <row r="167" spans="1:5" ht="18">
      <c r="A167" s="67" t="s">
        <v>274</v>
      </c>
      <c r="B167" s="58" t="s">
        <v>163</v>
      </c>
      <c r="C167" s="111">
        <v>2</v>
      </c>
      <c r="D167" s="68" t="s">
        <v>153</v>
      </c>
      <c r="E167" s="27"/>
    </row>
    <row r="168" spans="1:5" ht="18">
      <c r="A168" s="67" t="s">
        <v>368</v>
      </c>
      <c r="B168" s="58" t="s">
        <v>164</v>
      </c>
      <c r="C168" s="110">
        <f>C163/(C165-C166)</f>
        <v>117.49415487099796</v>
      </c>
      <c r="D168" s="68"/>
      <c r="E168" s="27"/>
    </row>
    <row r="169" spans="1:5" ht="18">
      <c r="A169" s="67" t="s">
        <v>277</v>
      </c>
      <c r="B169" s="58" t="s">
        <v>189</v>
      </c>
      <c r="C169" s="127">
        <f>(1/C166)*(C167/1000)/(2*fsw_min*kHz)*1000000000000</f>
        <v>8148.8949824177253</v>
      </c>
      <c r="D169" s="68" t="s">
        <v>70</v>
      </c>
      <c r="E169" s="27"/>
    </row>
    <row r="170" spans="1:5" ht="18">
      <c r="A170" s="67" t="s">
        <v>278</v>
      </c>
      <c r="B170" s="58" t="s">
        <v>189</v>
      </c>
      <c r="C170" s="98">
        <v>8200</v>
      </c>
      <c r="D170" s="68" t="s">
        <v>70</v>
      </c>
      <c r="E170" s="27" t="s">
        <v>373</v>
      </c>
    </row>
    <row r="171" spans="1:5" ht="18">
      <c r="A171" s="67" t="s">
        <v>275</v>
      </c>
      <c r="B171" s="58" t="s">
        <v>188</v>
      </c>
      <c r="C171" s="127">
        <f>C170/(C168-1)</f>
        <v>70.389797746336953</v>
      </c>
      <c r="D171" s="68" t="s">
        <v>70</v>
      </c>
      <c r="E171" s="27"/>
    </row>
    <row r="172" spans="1:5" ht="18">
      <c r="A172" s="67" t="s">
        <v>276</v>
      </c>
      <c r="B172" s="58" t="s">
        <v>188</v>
      </c>
      <c r="C172" s="98">
        <v>68</v>
      </c>
      <c r="D172" s="68" t="s">
        <v>70</v>
      </c>
      <c r="E172" s="27" t="s">
        <v>374</v>
      </c>
    </row>
    <row r="173" spans="1:5" ht="18">
      <c r="A173" s="67" t="s">
        <v>371</v>
      </c>
      <c r="B173" s="58" t="s">
        <v>164</v>
      </c>
      <c r="C173" s="112">
        <f>C170/C172+1</f>
        <v>121.58823529411765</v>
      </c>
      <c r="D173" s="68"/>
      <c r="E173" s="27"/>
    </row>
    <row r="174" spans="1:5" ht="18">
      <c r="A174" s="67" t="s">
        <v>370</v>
      </c>
      <c r="B174" s="58" t="s">
        <v>159</v>
      </c>
      <c r="C174" s="110">
        <f>(1/C170)*(C167/1000)/(2*fsw_min*kHz)*1000000000000+C163/C173</f>
        <v>5.1226145216758381</v>
      </c>
      <c r="D174" s="68" t="s">
        <v>7</v>
      </c>
      <c r="E174" s="27"/>
    </row>
    <row r="175" spans="1:5" ht="18">
      <c r="A175" s="67" t="s">
        <v>272</v>
      </c>
      <c r="B175" s="58" t="s">
        <v>161</v>
      </c>
      <c r="C175" s="77">
        <f>C164+C174/2</f>
        <v>5.5813072608379191</v>
      </c>
      <c r="D175" s="68" t="s">
        <v>7</v>
      </c>
      <c r="E175" s="27"/>
    </row>
    <row r="176" spans="1:5" ht="18.75" thickBot="1">
      <c r="A176" s="69" t="s">
        <v>273</v>
      </c>
      <c r="B176" s="70" t="s">
        <v>162</v>
      </c>
      <c r="C176" s="78">
        <f>C164-C174/2</f>
        <v>0.45869273916208098</v>
      </c>
      <c r="D176" s="71" t="s">
        <v>7</v>
      </c>
      <c r="E176" s="145"/>
    </row>
    <row r="177" spans="1:5" ht="15.75" thickBot="1">
      <c r="A177" s="137"/>
      <c r="B177" s="56"/>
      <c r="C177" s="138"/>
      <c r="D177" s="56"/>
    </row>
    <row r="178" spans="1:5">
      <c r="A178" s="357" t="s">
        <v>151</v>
      </c>
      <c r="B178" s="358"/>
      <c r="C178" s="358"/>
      <c r="D178" s="359"/>
      <c r="E178" s="142"/>
    </row>
    <row r="179" spans="1:5" ht="18">
      <c r="A179" s="67" t="s">
        <v>284</v>
      </c>
      <c r="B179" s="58" t="s">
        <v>169</v>
      </c>
      <c r="C179" s="95">
        <v>140</v>
      </c>
      <c r="D179" s="68" t="s">
        <v>157</v>
      </c>
      <c r="E179" s="27" t="s">
        <v>203</v>
      </c>
    </row>
    <row r="180" spans="1:5" ht="31.5">
      <c r="A180" s="136" t="s">
        <v>389</v>
      </c>
      <c r="B180" s="58" t="s">
        <v>388</v>
      </c>
      <c r="C180" s="95">
        <v>0</v>
      </c>
      <c r="D180" s="68" t="s">
        <v>7</v>
      </c>
      <c r="E180" s="27" t="s">
        <v>390</v>
      </c>
    </row>
    <row r="181" spans="1:5" ht="18">
      <c r="A181" s="67" t="s">
        <v>285</v>
      </c>
      <c r="B181" s="58" t="s">
        <v>170</v>
      </c>
      <c r="C181" s="113">
        <v>-4</v>
      </c>
      <c r="D181" s="68" t="s">
        <v>7</v>
      </c>
      <c r="E181" s="27"/>
    </row>
    <row r="182" spans="1:5" ht="18">
      <c r="A182" s="67" t="s">
        <v>286</v>
      </c>
      <c r="B182" s="58" t="s">
        <v>171</v>
      </c>
      <c r="C182" s="77">
        <f>C181/C179*100</f>
        <v>-2.8571428571428572</v>
      </c>
      <c r="D182" s="68" t="s">
        <v>7</v>
      </c>
      <c r="E182" s="27"/>
    </row>
    <row r="183" spans="1:5" ht="18">
      <c r="A183" s="67" t="s">
        <v>287</v>
      </c>
      <c r="B183" s="58" t="s">
        <v>172</v>
      </c>
      <c r="C183" s="66">
        <f>(Vout+C180)*Nps/C42</f>
        <v>15.575999999999999</v>
      </c>
      <c r="D183" s="68" t="s">
        <v>7</v>
      </c>
      <c r="E183" s="27"/>
    </row>
    <row r="184" spans="1:5" ht="18">
      <c r="A184" s="67" t="s">
        <v>288</v>
      </c>
      <c r="B184" s="58" t="s">
        <v>204</v>
      </c>
      <c r="C184" s="65">
        <f>-C183*C179/(100*C181)</f>
        <v>5.4516</v>
      </c>
      <c r="D184" s="68"/>
      <c r="E184" s="27"/>
    </row>
    <row r="185" spans="1:5" ht="33">
      <c r="A185" s="117" t="s">
        <v>383</v>
      </c>
      <c r="B185" s="118" t="s">
        <v>334</v>
      </c>
      <c r="C185" s="131" t="s">
        <v>340</v>
      </c>
      <c r="D185" s="68"/>
      <c r="E185" s="148" t="s">
        <v>410</v>
      </c>
    </row>
    <row r="186" spans="1:5" ht="18">
      <c r="A186" s="117" t="s">
        <v>381</v>
      </c>
      <c r="B186" s="118" t="s">
        <v>334</v>
      </c>
      <c r="C186" s="158">
        <f>IF(C185="Option 1",0.95,IF(C185="Option 2",1,IF(C185="Option 3",0.9,IF(C185="Option 4",0.8,IF(C185="Option 5",0.6,IF(C185="Option 6",0.6,IF(C185="Option 7","Burst Disabled","")))))))</f>
        <v>0.6</v>
      </c>
      <c r="D186" s="68"/>
      <c r="E186" s="27"/>
    </row>
    <row r="187" spans="1:5" ht="18">
      <c r="A187" s="67" t="s">
        <v>346</v>
      </c>
      <c r="B187" s="58" t="s">
        <v>343</v>
      </c>
      <c r="C187" s="65">
        <f>IF(C185="Option 1",'tables and calculations'!D226,IF(C185="Option 2",'tables and calculations'!D227,IF(C185="Option 3",'tables and calculations'!D228,IF(C185="Option 4",'tables and calculations'!D229,IF(C185="Option 5",'tables and calculations'!D230,IF(C185="Option 6",'tables and calculations'!D231,IF(C185="Option 7",'tables and calculations'!D232,"")))))))</f>
        <v>4.5910000000000002</v>
      </c>
      <c r="D187" s="68" t="s">
        <v>179</v>
      </c>
      <c r="E187" s="27"/>
    </row>
    <row r="188" spans="1:5" ht="18">
      <c r="A188" s="67" t="s">
        <v>344</v>
      </c>
      <c r="B188" s="58" t="s">
        <v>173</v>
      </c>
      <c r="C188" s="120">
        <f>C187*(1+(1/(C184-1)))</f>
        <v>5.6223145835205326</v>
      </c>
      <c r="D188" s="68" t="s">
        <v>179</v>
      </c>
      <c r="E188" s="27"/>
    </row>
    <row r="189" spans="1:5" ht="18">
      <c r="A189" s="67" t="s">
        <v>289</v>
      </c>
      <c r="B189" s="58" t="s">
        <v>173</v>
      </c>
      <c r="C189" s="135">
        <v>5.76</v>
      </c>
      <c r="D189" s="68" t="s">
        <v>179</v>
      </c>
      <c r="E189" s="27" t="s">
        <v>183</v>
      </c>
    </row>
    <row r="190" spans="1:5" ht="18">
      <c r="A190" s="67" t="s">
        <v>290</v>
      </c>
      <c r="B190" s="58" t="s">
        <v>174</v>
      </c>
      <c r="C190" s="122">
        <f>C189*(C184-1)</f>
        <v>25.641216</v>
      </c>
      <c r="D190" s="68" t="s">
        <v>179</v>
      </c>
      <c r="E190" s="27"/>
    </row>
    <row r="191" spans="1:5" ht="18">
      <c r="A191" s="11" t="s">
        <v>291</v>
      </c>
      <c r="B191" s="58" t="s">
        <v>174</v>
      </c>
      <c r="C191" s="133">
        <v>24.3</v>
      </c>
      <c r="D191" s="68" t="s">
        <v>179</v>
      </c>
      <c r="E191" s="27" t="s">
        <v>372</v>
      </c>
    </row>
    <row r="192" spans="1:5" ht="18">
      <c r="A192" s="121" t="s">
        <v>345</v>
      </c>
      <c r="B192" s="58" t="s">
        <v>343</v>
      </c>
      <c r="C192" s="134">
        <f>1/((1/C189)+(1/C191))</f>
        <v>4.6562874251497002</v>
      </c>
      <c r="D192" s="68" t="s">
        <v>179</v>
      </c>
      <c r="E192" s="27"/>
    </row>
    <row r="193" spans="1:6" ht="115.5" customHeight="1">
      <c r="A193" s="117" t="s">
        <v>384</v>
      </c>
      <c r="B193" s="118" t="s">
        <v>334</v>
      </c>
      <c r="C193" s="153" t="str">
        <f>IF(AND(C192&gt;='tables and calculations'!B226/1000,C192&lt;='tables and calculations'!C226/1000),"Option 1",IF(AND(C192&gt;='tables and calculations'!B227/1000,C192&lt;='tables and calculations'!C227/1000),"Option 2",IF(AND(C192&gt;='tables and calculations'!B228/1000,C192&lt;='tables and calculations'!C228/1000),"Option 3",IF(AND(C192&gt;='tables and calculations'!B229/1000,C192&lt;='tables and calculations'!C229/1000),"Option 4",IF(AND(C192&gt;='tables and calculations'!B230/1000,C192&lt;='tables and calculations'!C230/1000),"Option 5",IF(AND(C192&gt;='tables and calculations'!B231/1000,C192&lt;='tables and calculations'!C231/1000),"Option 6",IF(AND(C192&gt;='tables and calculations'!B232/1000,C192&lt;='tables and calculations'!C232/1000),"Option 7","Error, BW resistance does not fall within predefined BW programming ranges")))))))</f>
        <v>Option 6</v>
      </c>
      <c r="D193" s="68"/>
      <c r="E193" s="27"/>
    </row>
    <row r="194" spans="1:6" ht="18">
      <c r="A194" s="117" t="s">
        <v>382</v>
      </c>
      <c r="B194" s="118" t="s">
        <v>334</v>
      </c>
      <c r="C194" s="124">
        <f>IF(C193="Option 1",0.95,IF(C193="Option 2",1,IF(C193="Option 3",0.9,IF(C193="Option 4",0.8,IF(C193="Option 5",0.6,IF(C193="Option 6",0.6,IF(C193="Option 7","Burst Disabled",IF(C193="Option 8",0.4,"Error"))))))))</f>
        <v>0.6</v>
      </c>
      <c r="D194" s="68"/>
      <c r="E194" s="27"/>
    </row>
    <row r="195" spans="1:6" ht="18">
      <c r="A195" s="67" t="s">
        <v>347</v>
      </c>
      <c r="B195" s="58" t="s">
        <v>169</v>
      </c>
      <c r="C195" s="66">
        <f>-C181*(C191+C189)/C189/(Vout+C180)*C42/Nps*100</f>
        <v>134.02028762198259</v>
      </c>
      <c r="D195" s="68" t="s">
        <v>157</v>
      </c>
      <c r="E195" s="27"/>
    </row>
    <row r="196" spans="1:6">
      <c r="A196" s="67" t="s">
        <v>292</v>
      </c>
      <c r="B196" s="58"/>
      <c r="C196" s="79">
        <f>1/(50*f0*10^3)/2/3.14/(C189*C191/(C189+C191))*10^9</f>
        <v>6.8219842106286643</v>
      </c>
      <c r="D196" s="68" t="s">
        <v>70</v>
      </c>
      <c r="E196" s="27"/>
    </row>
    <row r="197" spans="1:6" ht="15.75" thickBot="1">
      <c r="A197" s="74" t="s">
        <v>293</v>
      </c>
      <c r="B197" s="75"/>
      <c r="C197" s="96">
        <v>10</v>
      </c>
      <c r="D197" s="76" t="s">
        <v>70</v>
      </c>
      <c r="E197" s="145" t="s">
        <v>185</v>
      </c>
    </row>
    <row r="198" spans="1:6" ht="15.75" thickBot="1">
      <c r="A198" s="50"/>
      <c r="C198" s="53"/>
    </row>
    <row r="199" spans="1:6">
      <c r="A199" s="357" t="s">
        <v>332</v>
      </c>
      <c r="B199" s="358"/>
      <c r="C199" s="358"/>
      <c r="D199" s="359"/>
      <c r="E199" s="142"/>
    </row>
    <row r="200" spans="1:6" ht="18">
      <c r="A200" s="67" t="s">
        <v>279</v>
      </c>
      <c r="B200" s="58" t="s">
        <v>166</v>
      </c>
      <c r="C200" s="112">
        <v>37.5</v>
      </c>
      <c r="D200" s="68" t="s">
        <v>152</v>
      </c>
      <c r="E200" s="27"/>
    </row>
    <row r="201" spans="1:6" ht="18">
      <c r="A201" s="72" t="s">
        <v>280</v>
      </c>
      <c r="B201" s="59" t="s">
        <v>167</v>
      </c>
      <c r="C201" s="97">
        <v>50</v>
      </c>
      <c r="D201" s="73" t="s">
        <v>154</v>
      </c>
      <c r="E201" s="27" t="s">
        <v>182</v>
      </c>
    </row>
    <row r="202" spans="1:6" ht="18">
      <c r="A202" s="72" t="s">
        <v>282</v>
      </c>
      <c r="B202" s="59" t="s">
        <v>168</v>
      </c>
      <c r="C202" s="160">
        <f>1000000000*(C200/1000000)*((C201/1000)-(0.00078)-(0.000265))/(C174-C206)</f>
        <v>380.66747647955549</v>
      </c>
      <c r="D202" s="73" t="s">
        <v>156</v>
      </c>
      <c r="E202" s="27"/>
    </row>
    <row r="203" spans="1:6" ht="16.5" customHeight="1">
      <c r="A203" s="72" t="s">
        <v>283</v>
      </c>
      <c r="B203" s="59" t="s">
        <v>168</v>
      </c>
      <c r="C203" s="157">
        <v>330</v>
      </c>
      <c r="D203" s="73" t="s">
        <v>156</v>
      </c>
      <c r="E203" s="27" t="s">
        <v>509</v>
      </c>
      <c r="F203"/>
    </row>
    <row r="204" spans="1:6" ht="18">
      <c r="A204" s="72" t="s">
        <v>391</v>
      </c>
      <c r="B204" s="59" t="s">
        <v>380</v>
      </c>
      <c r="C204" s="161">
        <v>0.6</v>
      </c>
      <c r="D204" s="73" t="s">
        <v>7</v>
      </c>
      <c r="E204" s="27" t="s">
        <v>508</v>
      </c>
    </row>
    <row r="205" spans="1:6" ht="34.5" customHeight="1">
      <c r="A205" s="72" t="s">
        <v>507</v>
      </c>
      <c r="B205" s="59" t="s">
        <v>510</v>
      </c>
      <c r="C205" s="170">
        <f>'tables and calculations'!B259</f>
        <v>2.9754906747387944E-2</v>
      </c>
      <c r="D205" s="73" t="s">
        <v>7</v>
      </c>
      <c r="E205" s="27"/>
    </row>
    <row r="206" spans="1:6" ht="33">
      <c r="A206" s="72" t="s">
        <v>348</v>
      </c>
      <c r="B206" s="59" t="s">
        <v>349</v>
      </c>
      <c r="C206" s="156">
        <v>0.3</v>
      </c>
      <c r="D206" s="73" t="s">
        <v>7</v>
      </c>
      <c r="E206" s="148" t="s">
        <v>511</v>
      </c>
    </row>
    <row r="207" spans="1:6" ht="18">
      <c r="A207" s="72" t="s">
        <v>350</v>
      </c>
      <c r="B207" s="59" t="s">
        <v>351</v>
      </c>
      <c r="C207" s="125">
        <f>'tables and calculations'!B263/1000</f>
        <v>153.89898989898992</v>
      </c>
      <c r="D207" s="64" t="s">
        <v>148</v>
      </c>
      <c r="E207" s="355"/>
      <c r="F207"/>
    </row>
    <row r="208" spans="1:6" ht="18">
      <c r="A208" s="72" t="s">
        <v>353</v>
      </c>
      <c r="B208" s="59" t="s">
        <v>352</v>
      </c>
      <c r="C208" s="125">
        <f>'tables and calculations'!B264/1000</f>
        <v>62.942450323628108</v>
      </c>
      <c r="D208" s="64" t="s">
        <v>148</v>
      </c>
      <c r="E208" s="356"/>
    </row>
    <row r="209" spans="1:7" ht="18">
      <c r="A209" s="72" t="s">
        <v>354</v>
      </c>
      <c r="B209" s="59" t="s">
        <v>351</v>
      </c>
      <c r="C209" s="130">
        <v>150</v>
      </c>
      <c r="D209" s="64" t="s">
        <v>148</v>
      </c>
      <c r="E209" s="27" t="s">
        <v>375</v>
      </c>
    </row>
    <row r="210" spans="1:7" ht="18">
      <c r="A210" s="72" t="s">
        <v>355</v>
      </c>
      <c r="B210" s="59" t="s">
        <v>352</v>
      </c>
      <c r="C210" s="130">
        <v>63.4</v>
      </c>
      <c r="D210" s="64" t="s">
        <v>148</v>
      </c>
      <c r="E210" s="27" t="s">
        <v>376</v>
      </c>
    </row>
    <row r="211" spans="1:7" ht="18">
      <c r="A211" s="72" t="s">
        <v>364</v>
      </c>
      <c r="B211" s="59" t="s">
        <v>349</v>
      </c>
      <c r="C211" s="126">
        <f>IF(C193="Option 5",0,IF(AND('tables and calculations'!B271&lt;0,'tables and calculations'!B274=0),0,'tables and calculations'!B271))</f>
        <v>0.30251442426818925</v>
      </c>
      <c r="D211" s="73" t="s">
        <v>7</v>
      </c>
      <c r="E211" s="27"/>
    </row>
    <row r="212" spans="1:7" ht="18">
      <c r="A212" s="72" t="s">
        <v>512</v>
      </c>
      <c r="B212" s="59" t="s">
        <v>513</v>
      </c>
      <c r="C212" s="126">
        <f>'tables and calculations'!$B$273</f>
        <v>5.5333880037488283</v>
      </c>
      <c r="D212" s="73" t="s">
        <v>7</v>
      </c>
      <c r="E212" s="27" t="s">
        <v>514</v>
      </c>
    </row>
    <row r="213" spans="1:7" ht="18">
      <c r="A213" s="72" t="str">
        <f>IF($C$194="Burst Disabled","ZCS Disabled Threshold","Actual Burst Mode Exit Threshold")</f>
        <v>Actual Burst Mode Exit Threshold</v>
      </c>
      <c r="B213" s="59" t="s">
        <v>380</v>
      </c>
      <c r="C213" s="126">
        <f>IF('tables and calculations'!B272&lt;0.2,0.2,'tables and calculations'!B272)</f>
        <v>0.81282860147213476</v>
      </c>
      <c r="D213" s="73" t="s">
        <v>7</v>
      </c>
      <c r="E213" s="27"/>
      <c r="G213"/>
    </row>
    <row r="214" spans="1:7" ht="18">
      <c r="A214" s="72" t="str">
        <f>IF($C$194="Burst Disabled","Max Switching Frequency Clamp Threshold","Actual Burst Mode Entry Threshold")</f>
        <v>Actual Burst Mode Entry Threshold</v>
      </c>
      <c r="B214" s="59" t="s">
        <v>386</v>
      </c>
      <c r="C214" s="152">
        <f>IF($C$194="burst disabled",IF(C213*0.4&lt;0.2,0.2,C213*0.4),IF($C$194="Error","Error",IF($C$194*$C$213&lt;0.2,0.2,$C$213*$C$194)))</f>
        <v>0.48769716088328086</v>
      </c>
      <c r="D214" s="68" t="s">
        <v>7</v>
      </c>
      <c r="E214" s="27"/>
    </row>
    <row r="215" spans="1:7" ht="18">
      <c r="A215" s="72" t="s">
        <v>534</v>
      </c>
      <c r="B215" s="59" t="s">
        <v>535</v>
      </c>
      <c r="C215" s="175">
        <f>IF($C$22="UCC256403",40,IF($C$22="UCC256404",40,IF($C$22="UCC256404B",40,16)))</f>
        <v>40</v>
      </c>
      <c r="D215" s="73"/>
      <c r="E215" s="174" t="s">
        <v>536</v>
      </c>
    </row>
    <row r="216" spans="1:7" ht="18.75" thickBot="1">
      <c r="A216" s="69" t="s">
        <v>281</v>
      </c>
      <c r="B216" s="70" t="s">
        <v>167</v>
      </c>
      <c r="C216" s="128">
        <f>C203*0.000001*(C174-C211)/(C200*0.000001)</f>
        <v>42.416880857187316</v>
      </c>
      <c r="D216" s="71" t="s">
        <v>154</v>
      </c>
      <c r="E216" s="145"/>
    </row>
    <row r="217" spans="1:7" ht="15.75" thickBot="1">
      <c r="A217" s="57"/>
      <c r="B217" s="56"/>
      <c r="C217" s="56"/>
      <c r="D217" s="56"/>
    </row>
    <row r="218" spans="1:7">
      <c r="A218" s="360" t="s">
        <v>150</v>
      </c>
      <c r="B218" s="361"/>
      <c r="C218" s="361"/>
      <c r="D218" s="362"/>
      <c r="E218" s="142"/>
    </row>
    <row r="219" spans="1:7">
      <c r="A219" s="67" t="s">
        <v>294</v>
      </c>
      <c r="B219" s="58"/>
      <c r="C219" s="113">
        <v>0.43</v>
      </c>
      <c r="D219" s="68" t="s">
        <v>7</v>
      </c>
      <c r="E219" s="27"/>
    </row>
    <row r="220" spans="1:7">
      <c r="A220" s="67" t="s">
        <v>295</v>
      </c>
      <c r="B220" s="58"/>
      <c r="C220" s="113">
        <v>0.6</v>
      </c>
      <c r="D220" s="68" t="s">
        <v>7</v>
      </c>
      <c r="E220" s="27"/>
    </row>
    <row r="221" spans="1:7">
      <c r="A221" s="67" t="s">
        <v>296</v>
      </c>
      <c r="B221" s="58"/>
      <c r="C221" s="113">
        <v>4</v>
      </c>
      <c r="D221" s="68" t="s">
        <v>7</v>
      </c>
      <c r="E221" s="27"/>
    </row>
    <row r="222" spans="1:7">
      <c r="A222" s="67" t="s">
        <v>297</v>
      </c>
      <c r="B222" s="58"/>
      <c r="C222" s="95">
        <v>130</v>
      </c>
      <c r="D222" s="68" t="s">
        <v>157</v>
      </c>
      <c r="E222" s="27" t="s">
        <v>206</v>
      </c>
    </row>
    <row r="223" spans="1:7">
      <c r="A223" s="67" t="s">
        <v>298</v>
      </c>
      <c r="B223" s="58"/>
      <c r="C223" s="66">
        <f>C222/C219*C220</f>
        <v>181.3953488372093</v>
      </c>
      <c r="D223" s="68" t="s">
        <v>157</v>
      </c>
      <c r="E223" s="27"/>
    </row>
    <row r="224" spans="1:7">
      <c r="A224" s="67" t="s">
        <v>299</v>
      </c>
      <c r="B224" s="58"/>
      <c r="C224" s="77">
        <f>C219/C222*100</f>
        <v>0.33076923076923076</v>
      </c>
      <c r="D224" s="68" t="s">
        <v>7</v>
      </c>
      <c r="E224" s="27"/>
    </row>
    <row r="225" spans="1:5" ht="18">
      <c r="A225" s="67" t="s">
        <v>300</v>
      </c>
      <c r="B225" s="58" t="s">
        <v>205</v>
      </c>
      <c r="C225" s="77">
        <f>C224/(Pout/eff/Vblk)</f>
        <v>1.3693846153846156</v>
      </c>
      <c r="D225" s="68"/>
      <c r="E225" s="27"/>
    </row>
    <row r="226" spans="1:5" ht="18">
      <c r="A226" s="67" t="s">
        <v>301</v>
      </c>
      <c r="B226" s="58" t="s">
        <v>175</v>
      </c>
      <c r="C226" s="95">
        <v>150</v>
      </c>
      <c r="D226" s="68" t="s">
        <v>70</v>
      </c>
      <c r="E226" s="149" t="s">
        <v>402</v>
      </c>
    </row>
    <row r="227" spans="1:5" ht="18">
      <c r="A227" s="67" t="s">
        <v>302</v>
      </c>
      <c r="B227" s="58" t="s">
        <v>176</v>
      </c>
      <c r="C227" s="109">
        <f>Cr*10^-6/(C226*10^-12)*C225</f>
        <v>102.24738461538462</v>
      </c>
      <c r="D227" s="68" t="s">
        <v>155</v>
      </c>
      <c r="E227" s="27"/>
    </row>
    <row r="228" spans="1:5" ht="18">
      <c r="A228" s="67" t="s">
        <v>303</v>
      </c>
      <c r="B228" s="58" t="s">
        <v>176</v>
      </c>
      <c r="C228" s="95">
        <v>100</v>
      </c>
      <c r="D228" s="68" t="s">
        <v>155</v>
      </c>
      <c r="E228" s="27" t="s">
        <v>184</v>
      </c>
    </row>
    <row r="229" spans="1:5" ht="18">
      <c r="A229" s="67" t="s">
        <v>304</v>
      </c>
      <c r="B229" s="58"/>
      <c r="C229" s="77">
        <f>C162*C228*C226*10^-12/(Cr*10^-6)</f>
        <v>1.3024793630383662</v>
      </c>
      <c r="D229" s="68" t="s">
        <v>7</v>
      </c>
      <c r="E229" s="27"/>
    </row>
    <row r="230" spans="1:5">
      <c r="A230" s="67" t="s">
        <v>305</v>
      </c>
      <c r="B230" s="58"/>
      <c r="C230" s="77">
        <f>C221*Cr*10^-6/(C228*C226*10^-12)</f>
        <v>2.9866666666666668</v>
      </c>
      <c r="D230" s="68" t="s">
        <v>10</v>
      </c>
      <c r="E230" s="27"/>
    </row>
    <row r="231" spans="1:5" ht="15.75" thickBot="1">
      <c r="A231" s="69" t="s">
        <v>306</v>
      </c>
      <c r="B231" s="70"/>
      <c r="C231" s="78">
        <f>C230*Nps</f>
        <v>29.075199999999999</v>
      </c>
      <c r="D231" s="71" t="s">
        <v>10</v>
      </c>
      <c r="E231" s="145"/>
    </row>
    <row r="232" spans="1:5">
      <c r="A232" s="56"/>
      <c r="B232" s="56"/>
      <c r="C232" s="56"/>
      <c r="D232" s="56"/>
    </row>
    <row r="233" spans="1:5">
      <c r="A233" s="56"/>
      <c r="B233" s="56"/>
      <c r="C233" s="56"/>
      <c r="D233" s="56"/>
    </row>
    <row r="234" spans="1:5">
      <c r="D234"/>
    </row>
  </sheetData>
  <sheetProtection algorithmName="SHA-512" hashValue="TnUlhMZ4WGPvUwfBokVpVLa+63xSpZwAAehQrYjop3Wtc3secy8jQF4q1AV4o3ZOplKYs/YYYzv1DW1mHNxfjA==" saltValue="Qvc/tlylv896XeozW+nJRw==" spinCount="100000" sheet="1" objects="1" scenarios="1"/>
  <dataConsolidate/>
  <mergeCells count="37">
    <mergeCell ref="A30:D30"/>
    <mergeCell ref="A126:D126"/>
    <mergeCell ref="A38:D38"/>
    <mergeCell ref="A50:D50"/>
    <mergeCell ref="A59:D60"/>
    <mergeCell ref="A31:D31"/>
    <mergeCell ref="A45:D45"/>
    <mergeCell ref="A49:D49"/>
    <mergeCell ref="A51:D54"/>
    <mergeCell ref="A36:D36"/>
    <mergeCell ref="A89:D89"/>
    <mergeCell ref="A107:D107"/>
    <mergeCell ref="A111:D111"/>
    <mergeCell ref="A6:D6"/>
    <mergeCell ref="A23:D23"/>
    <mergeCell ref="A24:D24"/>
    <mergeCell ref="A7:D11"/>
    <mergeCell ref="A12:D16"/>
    <mergeCell ref="A18:D20"/>
    <mergeCell ref="A17:D17"/>
    <mergeCell ref="A1:D1"/>
    <mergeCell ref="B2:D2"/>
    <mergeCell ref="A3:D3"/>
    <mergeCell ref="C4:D4"/>
    <mergeCell ref="A5:D5"/>
    <mergeCell ref="A133:D133"/>
    <mergeCell ref="A137:D137"/>
    <mergeCell ref="A129:D129"/>
    <mergeCell ref="A115:D115"/>
    <mergeCell ref="A114:D114"/>
    <mergeCell ref="A120:D120"/>
    <mergeCell ref="E207:E208"/>
    <mergeCell ref="A178:D178"/>
    <mergeCell ref="A218:D218"/>
    <mergeCell ref="A143:D143"/>
    <mergeCell ref="A161:D161"/>
    <mergeCell ref="A199:D199"/>
  </mergeCells>
  <conditionalFormatting sqref="C102">
    <cfRule type="containsText" dxfId="2" priority="1" operator="containsText" text="Yes">
      <formula>NOT(ISERROR(SEARCH("Yes",C102)))</formula>
    </cfRule>
    <cfRule type="containsText" dxfId="1" priority="2" operator="containsText" text="CAUTION">
      <formula>NOT(ISERROR(SEARCH("CAUTION",C102)))</formula>
    </cfRule>
  </conditionalFormatting>
  <dataValidations xWindow="707" yWindow="904" count="24">
    <dataValidation type="decimal" operator="greaterThan" allowBlank="1" showInputMessage="1" showErrorMessage="1" errorTitle="Nominal PFC Stage Output Voltage" error="Must be &gt; VIN_PEAK(max)" promptTitle="Nominal PFC Stage Output Voltage" prompt="Bulk output voltage of the PFC stage." sqref="C32" xr:uid="{00000000-0002-0000-0100-000000000000}">
      <formula1>Vin_peak_max</formula1>
    </dataValidation>
    <dataValidation type="decimal" errorStyle="warning" showErrorMessage="1" errorTitle="LLC Switching Frequency" error="Ideally, for size, EMI, and switching loss considertions, select a switching frequency between 100 kHz and 150 kHz " promptTitle="LLC Switching Frequency" prompt="Enter desired nominal LLC switching frequency, usually between 100 kHz and 110 kHz" sqref="C37" xr:uid="{00000000-0002-0000-0100-000001000000}">
      <formula1>100</formula1>
      <formula2>150</formula2>
    </dataValidation>
    <dataValidation type="decimal" errorStyle="warning" allowBlank="1" showErrorMessage="1" errorTitle="Actual LLC Turns Ratio" error="Actual LLC turns ratio should be within 10% of recommended value" promptTitle="LLC Transformer Turns Ratio" prompt="Enter the actual turns ratio of the LLC transformer used" sqref="C40:C42" xr:uid="{00000000-0002-0000-0100-000002000000}">
      <formula1>0.9*Nps_rec</formula1>
      <formula2>1.1*Nps_rec</formula2>
    </dataValidation>
    <dataValidation type="decimal" operator="lessThan" allowBlank="1" showErrorMessage="1" errorTitle="Minimum PFC Voltage" error="Must be less than nominal PFC output voltage" promptTitle="Minimum PFC Voltage" prompt="Enter the allowable minimum voltage of PFC at end of hold-up time" sqref="C34" xr:uid="{00000000-0002-0000-0100-000003000000}">
      <formula1>Vblk</formula1>
    </dataValidation>
    <dataValidation allowBlank="1" showErrorMessage="1" promptTitle="LLC Output Voltage" prompt="Enter required nominal output voltage of converter" sqref="C25" xr:uid="{00000000-0002-0000-0100-000004000000}"/>
    <dataValidation allowBlank="1" showErrorMessage="1" sqref="C27" xr:uid="{00000000-0002-0000-0100-000005000000}"/>
    <dataValidation allowBlank="1" showErrorMessage="1" promptTitle="Maximum Output Voltage Ripple" prompt="Enter the maximum output voltage ripple" sqref="C28" xr:uid="{00000000-0002-0000-0100-000006000000}"/>
    <dataValidation allowBlank="1" showErrorMessage="1" promptTitle="Maximum Output Power" prompt="Enter required maximum converter output power in Watts." sqref="C26" xr:uid="{00000000-0002-0000-0100-000007000000}"/>
    <dataValidation errorStyle="warning" allowBlank="1" showInputMessage="1" showErrorMessage="1" promptTitle="Ln Selected from Curves Shown" prompt="Enter Ln value to satisfy Attainable MG(PEAK) &gt; MG(max)" sqref="C55" xr:uid="{00000000-0002-0000-0100-000008000000}"/>
    <dataValidation errorStyle="warning" allowBlank="1" showInputMessage="1" showErrorMessage="1" promptTitle="Quality Factor Qe" prompt="Enter Qe value on selected Ln curve that would result in an Attainable MG(PEAK) &gt; MG(max)" sqref="C56" xr:uid="{00000000-0002-0000-0100-000009000000}"/>
    <dataValidation type="decimal" errorStyle="warning" showErrorMessage="1" errorTitle="Cr value" error="Use a capacitor that is within 10% of the recommended value" promptTitle="Resonant Capacitor Value" prompt="Enter actual value of Resonant Capacitor used" sqref="C93" xr:uid="{00000000-0002-0000-0100-00000A000000}">
      <formula1>C92*0.9</formula1>
      <formula2>C92*1.1</formula2>
    </dataValidation>
    <dataValidation type="decimal" errorStyle="warning" allowBlank="1" showErrorMessage="1" errorTitle="Resonant Inductor Value" error="Use a Resonant Inductor value within 10% of the recommended value" promptTitle="Resonant Inductor Value" prompt="Enter the actual value of the Resonant Inductor Value used" sqref="C95" xr:uid="{00000000-0002-0000-0100-00000B000000}">
      <formula1>C94*0.9</formula1>
      <formula2>C94*1.1</formula2>
    </dataValidation>
    <dataValidation type="decimal" errorStyle="warning" allowBlank="1" showErrorMessage="1" errorTitle="Magnetizing Inductance" error="Use a magnetizing inductance that is within 10% of the recommended value" promptTitle="Magnetizing Inductance" prompt="Enter the actual Transformer Magnetizing Inductance that is used." sqref="C97" xr:uid="{00000000-0002-0000-0100-00000C000000}">
      <formula1>C96*0.9</formula1>
      <formula2>C96*1.1</formula2>
    </dataValidation>
    <dataValidation errorStyle="warning" allowBlank="1" showInputMessage="1" showErrorMessage="1" promptTitle="Normalized freq at Mg(max)" prompt="Enter the corresponding normalized frequency at Mg(max) shown on the Ln_Qe Gain curve above " sqref="C103" xr:uid="{00000000-0002-0000-0100-00000D000000}"/>
    <dataValidation errorStyle="warning" allowBlank="1" showInputMessage="1" showErrorMessage="1" promptTitle="Normalized freq at Mg(min)" prompt="Enter the corresponding normalized frequency at Mg(min) shown on the Ln_Qe Gain curve above " sqref="C104" xr:uid="{00000000-0002-0000-0100-00000E000000}"/>
    <dataValidation type="decimal" operator="lessThan" allowBlank="1" showInputMessage="1" showErrorMessage="1" error="Enter efficiency less than 1" sqref="C29" xr:uid="{00000000-0002-0000-0100-00000F000000}">
      <formula1>1</formula1>
    </dataValidation>
    <dataValidation type="decimal" errorStyle="warning" operator="greaterThan" allowBlank="1" showInputMessage="1" showErrorMessage="1" error="Lower BW Resistance must be at least &gt; RBMTProgram_x000a_" sqref="C189" xr:uid="{00000000-0002-0000-0100-000010000000}">
      <formula1>C187</formula1>
    </dataValidation>
    <dataValidation allowBlank="1" showInputMessage="1" showErrorMessage="1" error="Initial Precharge Voltage must be within 0V to 1V" sqref="C209" xr:uid="{00000000-0002-0000-0100-000011000000}"/>
    <dataValidation allowBlank="1" showInputMessage="1" showErrorMessage="1" error="Burst Mode Threshold Voltage must be between 0.2V and 4V" sqref="C210 C202:C203" xr:uid="{00000000-0002-0000-0100-000012000000}"/>
    <dataValidation errorStyle="warning" allowBlank="1" showInputMessage="1" showErrorMessage="1" errorTitle="Max Working Voltage Range of VCR" error="To properly tune this parameter, please enter a number between 0 and 5.4_x000a_" sqref="C169 C171" xr:uid="{00000000-0002-0000-0100-000013000000}"/>
    <dataValidation type="decimal" allowBlank="1" showInputMessage="1" showErrorMessage="1" errorTitle="Max Working Voltage Range of VCR" error="To properly tune this parameter, please enter a number between 3 and 5.5_x000a_" sqref="C165" xr:uid="{00000000-0002-0000-0100-000014000000}">
      <formula1>3</formula1>
      <formula2>5.5</formula2>
    </dataValidation>
    <dataValidation type="decimal" allowBlank="1" showInputMessage="1" showErrorMessage="1" errorTitle="Iramp Contribution" error="To properly tune this parameter, please enter a number between 1V and 2V_x000a_" sqref="C166" xr:uid="{00000000-0002-0000-0100-000015000000}">
      <formula1>1</formula1>
      <formula2>2.5</formula2>
    </dataValidation>
    <dataValidation type="decimal" allowBlank="1" showInputMessage="1" showErrorMessage="1" error="Initial Precharge Voltage must be greater than Vssinit_min and less than 1 V" sqref="C206" xr:uid="{00000000-0002-0000-0100-000016000000}">
      <formula1>C205</formula1>
      <formula2>1</formula2>
    </dataValidation>
    <dataValidation type="decimal" allowBlank="1" showInputMessage="1" showErrorMessage="1" error="Coupling Coefficient must be between 0 and 1" sqref="C91" xr:uid="{00000000-0002-0000-0100-000017000000}">
      <formula1>0</formula1>
      <formula2>1</formula2>
    </dataValidation>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2051" r:id="rId4">
          <objectPr defaultSize="0" r:id="rId5">
            <anchor moveWithCells="1">
              <from>
                <xdr:col>4</xdr:col>
                <xdr:colOff>9525</xdr:colOff>
                <xdr:row>204</xdr:row>
                <xdr:rowOff>9525</xdr:rowOff>
              </from>
              <to>
                <xdr:col>4</xdr:col>
                <xdr:colOff>2324100</xdr:colOff>
                <xdr:row>204</xdr:row>
                <xdr:rowOff>428625</xdr:rowOff>
              </to>
            </anchor>
          </objectPr>
        </oleObject>
      </mc:Choice>
      <mc:Fallback>
        <oleObject progId="Equation.DSMT4" shapeId="2051" r:id="rId4"/>
      </mc:Fallback>
    </mc:AlternateContent>
  </oleObjects>
  <extLst>
    <ext xmlns:x14="http://schemas.microsoft.com/office/spreadsheetml/2009/9/main" uri="{CCE6A557-97BC-4b89-ADB6-D9C93CAAB3DF}">
      <x14:dataValidations xmlns:xm="http://schemas.microsoft.com/office/excel/2006/main" xWindow="707" yWindow="904" count="3">
        <x14:dataValidation type="list" allowBlank="1" showInputMessage="1" showErrorMessage="1" xr:uid="{00000000-0002-0000-0100-000018000000}">
          <x14:formula1>
            <xm:f>'tables and calculations'!$A$226:$A$232</xm:f>
          </x14:formula1>
          <xm:sqref>C185</xm:sqref>
        </x14:dataValidation>
        <x14:dataValidation type="list" allowBlank="1" showInputMessage="1" showErrorMessage="1" xr:uid="{00000000-0002-0000-0100-000019000000}">
          <x14:formula1>
            <xm:f>'tables and calculations'!$A$210:$A$216</xm:f>
          </x14:formula1>
          <xm:sqref>C22</xm:sqref>
        </x14:dataValidation>
        <x14:dataValidation type="list" allowBlank="1" showInputMessage="1" showErrorMessage="1" xr:uid="{00000000-0002-0000-0100-00001A000000}">
          <x14:formula1>
            <xm:f>'tables and calculations'!$A$219:$A$220</xm:f>
          </x14:formula1>
          <xm:sqref>C90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7:DG1406"/>
  <sheetViews>
    <sheetView topLeftCell="N1" zoomScale="115" zoomScaleNormal="115" workbookViewId="0">
      <pane ySplit="7" topLeftCell="A64" activePane="bottomLeft" state="frozen"/>
      <selection activeCell="W1" sqref="W1"/>
      <selection pane="bottomLeft" activeCell="Q80" sqref="Q80"/>
    </sheetView>
  </sheetViews>
  <sheetFormatPr defaultRowHeight="15"/>
  <cols>
    <col min="1" max="1" width="37.85546875" bestFit="1" customWidth="1"/>
    <col min="2" max="2" width="38.85546875" bestFit="1" customWidth="1"/>
    <col min="3" max="3" width="10.140625" bestFit="1" customWidth="1"/>
    <col min="4" max="4" width="8.7109375" bestFit="1" customWidth="1"/>
    <col min="5" max="5" width="12.7109375" customWidth="1"/>
    <col min="6" max="6" width="17.42578125" bestFit="1" customWidth="1"/>
    <col min="7" max="7" width="10.140625" bestFit="1" customWidth="1"/>
    <col min="8" max="8" width="10.5703125" bestFit="1" customWidth="1"/>
    <col min="9" max="10" width="12.7109375" customWidth="1"/>
    <col min="11" max="11" width="51.28515625" customWidth="1"/>
    <col min="12" max="12" width="53" customWidth="1"/>
    <col min="13" max="13" width="52.42578125" customWidth="1"/>
    <col min="14" max="14" width="53" bestFit="1" customWidth="1"/>
    <col min="15" max="15" width="46.5703125" bestFit="1" customWidth="1"/>
    <col min="16" max="16" width="39" bestFit="1" customWidth="1"/>
    <col min="17" max="17" width="43.28515625" bestFit="1" customWidth="1"/>
    <col min="18" max="65" width="12.7109375" customWidth="1"/>
  </cols>
  <sheetData>
    <row r="7" spans="2:65">
      <c r="B7" s="6" t="s">
        <v>30</v>
      </c>
      <c r="C7" s="6" t="s">
        <v>126</v>
      </c>
      <c r="D7" s="6" t="s">
        <v>27</v>
      </c>
      <c r="F7" s="6" t="s">
        <v>30</v>
      </c>
      <c r="G7" s="6" t="s">
        <v>126</v>
      </c>
      <c r="H7" s="6" t="s">
        <v>27</v>
      </c>
      <c r="J7" s="6" t="s">
        <v>30</v>
      </c>
      <c r="K7" s="6" t="s">
        <v>126</v>
      </c>
      <c r="L7" s="6"/>
      <c r="M7" s="6" t="s">
        <v>27</v>
      </c>
      <c r="O7" s="6" t="s">
        <v>30</v>
      </c>
      <c r="P7" s="6" t="s">
        <v>126</v>
      </c>
      <c r="Q7" s="6" t="s">
        <v>27</v>
      </c>
      <c r="S7" s="6" t="s">
        <v>30</v>
      </c>
      <c r="T7" s="6" t="s">
        <v>126</v>
      </c>
      <c r="U7" s="6" t="s">
        <v>27</v>
      </c>
      <c r="W7" s="6" t="s">
        <v>30</v>
      </c>
      <c r="X7" s="6" t="s">
        <v>126</v>
      </c>
      <c r="Y7" s="6" t="s">
        <v>27</v>
      </c>
      <c r="AA7" s="6" t="s">
        <v>30</v>
      </c>
      <c r="AB7" s="6" t="s">
        <v>126</v>
      </c>
      <c r="AC7" s="6" t="s">
        <v>27</v>
      </c>
      <c r="AE7" s="6" t="s">
        <v>30</v>
      </c>
      <c r="AF7" s="6" t="s">
        <v>126</v>
      </c>
      <c r="AG7" s="6" t="s">
        <v>27</v>
      </c>
      <c r="AI7" s="6" t="s">
        <v>30</v>
      </c>
      <c r="AJ7" s="6" t="s">
        <v>126</v>
      </c>
      <c r="AK7" s="6" t="s">
        <v>27</v>
      </c>
      <c r="AM7" s="6" t="s">
        <v>30</v>
      </c>
      <c r="AN7" s="6" t="s">
        <v>126</v>
      </c>
      <c r="AO7" s="6" t="s">
        <v>27</v>
      </c>
      <c r="AQ7" s="6"/>
      <c r="AR7" s="6"/>
      <c r="AS7" s="6"/>
      <c r="AU7" s="6" t="s">
        <v>30</v>
      </c>
      <c r="AV7" s="6" t="s">
        <v>126</v>
      </c>
      <c r="AW7" s="6" t="s">
        <v>27</v>
      </c>
      <c r="AY7" s="6" t="s">
        <v>30</v>
      </c>
      <c r="AZ7" s="6" t="s">
        <v>126</v>
      </c>
      <c r="BA7" s="6" t="s">
        <v>27</v>
      </c>
      <c r="BC7" s="6" t="s">
        <v>30</v>
      </c>
      <c r="BD7" s="6" t="s">
        <v>126</v>
      </c>
      <c r="BE7" s="6" t="s">
        <v>27</v>
      </c>
      <c r="BG7" s="6" t="s">
        <v>30</v>
      </c>
      <c r="BH7" s="6" t="s">
        <v>126</v>
      </c>
      <c r="BI7" s="6" t="s">
        <v>27</v>
      </c>
      <c r="BK7" s="6" t="s">
        <v>30</v>
      </c>
      <c r="BL7" s="6" t="s">
        <v>126</v>
      </c>
      <c r="BM7" s="6" t="s">
        <v>27</v>
      </c>
    </row>
    <row r="8" spans="2:65">
      <c r="B8" s="19">
        <v>6.95</v>
      </c>
      <c r="C8" s="19">
        <v>0.15</v>
      </c>
      <c r="D8" s="19">
        <v>1.5</v>
      </c>
      <c r="E8" s="16"/>
      <c r="F8" s="19">
        <v>5.81</v>
      </c>
      <c r="G8" s="19">
        <v>0.15</v>
      </c>
      <c r="H8" s="19">
        <v>2</v>
      </c>
      <c r="I8" s="16"/>
      <c r="J8" s="19">
        <v>5.03</v>
      </c>
      <c r="K8" s="19">
        <v>0.15</v>
      </c>
      <c r="L8" s="19"/>
      <c r="M8" s="19">
        <v>2.5</v>
      </c>
      <c r="N8" s="16"/>
      <c r="O8" s="19">
        <v>4.47</v>
      </c>
      <c r="P8" s="19">
        <v>0.15</v>
      </c>
      <c r="Q8" s="19">
        <v>3</v>
      </c>
      <c r="R8" s="16"/>
      <c r="S8" s="19">
        <v>4.09</v>
      </c>
      <c r="T8" s="19">
        <v>0.15</v>
      </c>
      <c r="U8" s="19">
        <v>3.5</v>
      </c>
      <c r="V8" s="16"/>
      <c r="W8" s="19">
        <v>3.76</v>
      </c>
      <c r="X8" s="19">
        <v>0.15</v>
      </c>
      <c r="Y8" s="19">
        <v>4</v>
      </c>
      <c r="Z8" s="16"/>
      <c r="AA8" s="19">
        <v>3.51</v>
      </c>
      <c r="AB8" s="19">
        <v>0.15</v>
      </c>
      <c r="AC8" s="19">
        <v>4.5</v>
      </c>
      <c r="AD8" s="16"/>
      <c r="AE8" s="19">
        <v>3.32</v>
      </c>
      <c r="AF8" s="19">
        <v>0.15</v>
      </c>
      <c r="AG8" s="19">
        <v>5</v>
      </c>
      <c r="AH8" s="16"/>
      <c r="AI8" s="19">
        <v>3.14</v>
      </c>
      <c r="AJ8" s="19">
        <v>0.15</v>
      </c>
      <c r="AK8" s="19">
        <v>5.5</v>
      </c>
      <c r="AL8" s="16"/>
      <c r="AM8" s="19">
        <v>3</v>
      </c>
      <c r="AN8" s="19">
        <v>0.15</v>
      </c>
      <c r="AO8" s="19">
        <v>6</v>
      </c>
      <c r="AP8" s="16"/>
      <c r="AQ8" s="19">
        <v>2.86</v>
      </c>
      <c r="AR8" s="19">
        <v>0.15</v>
      </c>
      <c r="AS8" s="19">
        <v>6.5</v>
      </c>
      <c r="AT8" s="16"/>
      <c r="AU8" s="19">
        <v>2.75</v>
      </c>
      <c r="AV8" s="19">
        <v>0.15</v>
      </c>
      <c r="AW8" s="19">
        <v>7</v>
      </c>
      <c r="AX8" s="16"/>
      <c r="AY8" s="19">
        <v>2.65</v>
      </c>
      <c r="AZ8" s="19">
        <v>0.15</v>
      </c>
      <c r="BA8" s="19">
        <v>7.5</v>
      </c>
      <c r="BB8" s="16"/>
      <c r="BC8" s="19">
        <v>2.56</v>
      </c>
      <c r="BD8" s="19">
        <v>0.15</v>
      </c>
      <c r="BE8" s="19">
        <v>8</v>
      </c>
      <c r="BF8" s="16"/>
      <c r="BG8" s="19">
        <v>2.48</v>
      </c>
      <c r="BH8" s="19">
        <v>0.15</v>
      </c>
      <c r="BI8" s="19">
        <v>8.5</v>
      </c>
      <c r="BJ8" s="16"/>
      <c r="BK8" s="19">
        <v>2.41</v>
      </c>
      <c r="BL8" s="19">
        <v>0.15</v>
      </c>
      <c r="BM8" s="19">
        <v>9</v>
      </c>
    </row>
    <row r="9" spans="2:65">
      <c r="B9" s="19">
        <v>4.28</v>
      </c>
      <c r="C9" s="19">
        <v>0.25</v>
      </c>
      <c r="D9" s="19">
        <v>1.5</v>
      </c>
      <c r="E9" s="16"/>
      <c r="F9" s="19">
        <v>3.53</v>
      </c>
      <c r="G9" s="19">
        <v>0.25</v>
      </c>
      <c r="H9" s="19">
        <v>2</v>
      </c>
      <c r="I9" s="16"/>
      <c r="J9" s="19">
        <v>3.06</v>
      </c>
      <c r="K9" s="19">
        <v>0.25</v>
      </c>
      <c r="L9" s="19"/>
      <c r="M9" s="19">
        <v>2.5</v>
      </c>
      <c r="N9" s="16"/>
      <c r="O9" s="19">
        <v>2.74</v>
      </c>
      <c r="P9" s="19">
        <v>0.25</v>
      </c>
      <c r="Q9" s="19">
        <v>3</v>
      </c>
      <c r="R9" s="16"/>
      <c r="S9" s="19">
        <v>2.5</v>
      </c>
      <c r="T9" s="19">
        <v>0.25</v>
      </c>
      <c r="U9" s="19">
        <v>3.5</v>
      </c>
      <c r="V9" s="16"/>
      <c r="W9" s="19">
        <v>2.3199999999999998</v>
      </c>
      <c r="X9" s="19">
        <v>0.25</v>
      </c>
      <c r="Y9" s="19">
        <v>4</v>
      </c>
      <c r="Z9" s="16"/>
      <c r="AA9" s="19">
        <v>2.17</v>
      </c>
      <c r="AB9" s="19">
        <v>0.25</v>
      </c>
      <c r="AC9" s="19">
        <v>4.5</v>
      </c>
      <c r="AD9" s="16"/>
      <c r="AE9" s="19">
        <v>2.0499999999999998</v>
      </c>
      <c r="AF9" s="19">
        <v>0.25</v>
      </c>
      <c r="AG9" s="19">
        <v>5</v>
      </c>
      <c r="AH9" s="16"/>
      <c r="AI9" s="19">
        <v>1.95</v>
      </c>
      <c r="AJ9" s="19">
        <v>0.25</v>
      </c>
      <c r="AK9" s="19">
        <v>5.5</v>
      </c>
      <c r="AL9" s="16"/>
      <c r="AM9" s="19">
        <v>1.86</v>
      </c>
      <c r="AN9" s="19">
        <v>0.25</v>
      </c>
      <c r="AO9" s="19">
        <v>6</v>
      </c>
      <c r="AP9" s="16"/>
      <c r="AQ9" s="19">
        <v>1.79</v>
      </c>
      <c r="AR9" s="19">
        <v>0.25</v>
      </c>
      <c r="AS9" s="19">
        <v>6.5</v>
      </c>
      <c r="AT9" s="16"/>
      <c r="AU9" s="19">
        <v>1.72</v>
      </c>
      <c r="AV9" s="19">
        <v>0.25</v>
      </c>
      <c r="AW9" s="19">
        <v>7</v>
      </c>
      <c r="AX9" s="16"/>
      <c r="AY9" s="19">
        <v>1.66</v>
      </c>
      <c r="AZ9" s="19">
        <v>0.25</v>
      </c>
      <c r="BA9" s="19">
        <v>7.5</v>
      </c>
      <c r="BB9" s="16"/>
      <c r="BC9" s="19">
        <v>1.61</v>
      </c>
      <c r="BD9" s="19">
        <v>0.25</v>
      </c>
      <c r="BE9" s="19">
        <v>8</v>
      </c>
      <c r="BF9" s="16"/>
      <c r="BG9" s="19">
        <v>1.57</v>
      </c>
      <c r="BH9" s="19">
        <v>0.25</v>
      </c>
      <c r="BI9" s="19">
        <v>8.5</v>
      </c>
      <c r="BJ9" s="16"/>
      <c r="BK9" s="19">
        <v>1.53</v>
      </c>
      <c r="BL9" s="19">
        <v>0.25</v>
      </c>
      <c r="BM9" s="19">
        <v>9</v>
      </c>
    </row>
    <row r="10" spans="2:65">
      <c r="B10" s="19">
        <v>3.09</v>
      </c>
      <c r="C10" s="19">
        <v>0.35</v>
      </c>
      <c r="D10" s="19">
        <v>1.5</v>
      </c>
      <c r="E10" s="16"/>
      <c r="F10" s="19">
        <v>2.57</v>
      </c>
      <c r="G10" s="19">
        <v>0.35</v>
      </c>
      <c r="H10" s="19">
        <v>2</v>
      </c>
      <c r="I10" s="16"/>
      <c r="J10" s="19">
        <v>2.2400000000000002</v>
      </c>
      <c r="K10" s="19">
        <v>0.35</v>
      </c>
      <c r="L10" s="19"/>
      <c r="M10" s="19">
        <v>2.5</v>
      </c>
      <c r="N10" s="16"/>
      <c r="O10" s="19">
        <v>2.0099999999999998</v>
      </c>
      <c r="P10" s="19">
        <v>0.35</v>
      </c>
      <c r="Q10" s="19">
        <v>3</v>
      </c>
      <c r="R10" s="16"/>
      <c r="S10" s="19">
        <v>1.85</v>
      </c>
      <c r="T10" s="19">
        <v>0.35</v>
      </c>
      <c r="U10" s="19">
        <v>3.5</v>
      </c>
      <c r="V10" s="16"/>
      <c r="W10" s="19">
        <v>1.72</v>
      </c>
      <c r="X10" s="19">
        <v>0.35</v>
      </c>
      <c r="Y10" s="19">
        <v>4</v>
      </c>
      <c r="Z10" s="16"/>
      <c r="AA10" s="19">
        <v>1.62</v>
      </c>
      <c r="AB10" s="19">
        <v>0.35</v>
      </c>
      <c r="AC10" s="19">
        <v>4.5</v>
      </c>
      <c r="AD10" s="16"/>
      <c r="AE10" s="19">
        <v>1.54</v>
      </c>
      <c r="AF10" s="19">
        <v>0.35</v>
      </c>
      <c r="AG10" s="19">
        <v>5</v>
      </c>
      <c r="AH10" s="16"/>
      <c r="AI10" s="19">
        <v>1.47</v>
      </c>
      <c r="AJ10" s="19">
        <v>0.35</v>
      </c>
      <c r="AK10" s="19">
        <v>5.5</v>
      </c>
      <c r="AL10" s="16"/>
      <c r="AM10" s="19">
        <v>1.41</v>
      </c>
      <c r="AN10" s="19">
        <v>0.35</v>
      </c>
      <c r="AO10" s="19">
        <v>6</v>
      </c>
      <c r="AP10" s="16"/>
      <c r="AQ10" s="19">
        <v>1.36</v>
      </c>
      <c r="AR10" s="19">
        <v>0.35</v>
      </c>
      <c r="AS10" s="19">
        <v>6.5</v>
      </c>
      <c r="AT10" s="16"/>
      <c r="AU10" s="19">
        <v>1.32</v>
      </c>
      <c r="AV10" s="19">
        <v>0.35</v>
      </c>
      <c r="AW10" s="19">
        <v>7</v>
      </c>
      <c r="AX10" s="16"/>
      <c r="AY10" s="19">
        <v>1.28</v>
      </c>
      <c r="AZ10" s="19">
        <v>0.35</v>
      </c>
      <c r="BA10" s="19">
        <v>7.5</v>
      </c>
      <c r="BB10" s="16"/>
      <c r="BC10" s="19">
        <v>1.25</v>
      </c>
      <c r="BD10" s="19">
        <v>0.35</v>
      </c>
      <c r="BE10" s="19">
        <v>8</v>
      </c>
      <c r="BF10" s="16"/>
      <c r="BG10" s="19">
        <v>1.22</v>
      </c>
      <c r="BH10" s="19">
        <v>0.35</v>
      </c>
      <c r="BI10" s="19">
        <v>8.5</v>
      </c>
      <c r="BJ10" s="16"/>
      <c r="BK10" s="19">
        <v>1.2</v>
      </c>
      <c r="BL10" s="19">
        <v>0.35</v>
      </c>
      <c r="BM10" s="19">
        <v>9</v>
      </c>
    </row>
    <row r="11" spans="2:65">
      <c r="B11" s="19">
        <v>2.4500000000000002</v>
      </c>
      <c r="C11" s="19">
        <v>0.45</v>
      </c>
      <c r="D11" s="19">
        <v>1.5</v>
      </c>
      <c r="E11" s="16"/>
      <c r="F11" s="19">
        <v>2.0499999999999998</v>
      </c>
      <c r="G11" s="19">
        <v>0.45</v>
      </c>
      <c r="H11" s="19">
        <v>2</v>
      </c>
      <c r="I11" s="16"/>
      <c r="J11" s="19">
        <v>1.8</v>
      </c>
      <c r="K11" s="19">
        <v>0.45</v>
      </c>
      <c r="L11" s="19"/>
      <c r="M11" s="19">
        <v>2.5</v>
      </c>
      <c r="N11" s="16"/>
      <c r="O11" s="19">
        <v>1.63</v>
      </c>
      <c r="P11" s="19">
        <v>0.45</v>
      </c>
      <c r="Q11" s="19">
        <v>3</v>
      </c>
      <c r="R11" s="16"/>
      <c r="S11" s="19">
        <v>1.5</v>
      </c>
      <c r="T11" s="19">
        <v>0.45</v>
      </c>
      <c r="U11" s="19">
        <v>3.5</v>
      </c>
      <c r="V11" s="16"/>
      <c r="W11" s="19">
        <v>1.41</v>
      </c>
      <c r="X11" s="19">
        <v>0.45</v>
      </c>
      <c r="Y11" s="19">
        <v>4</v>
      </c>
      <c r="Z11" s="16"/>
      <c r="AA11" s="19">
        <v>1.34</v>
      </c>
      <c r="AB11" s="19">
        <v>0.45</v>
      </c>
      <c r="AC11" s="19">
        <v>4.5</v>
      </c>
      <c r="AD11" s="16"/>
      <c r="AE11" s="19">
        <v>1.28</v>
      </c>
      <c r="AF11" s="19">
        <v>0.45</v>
      </c>
      <c r="AG11" s="19">
        <v>5</v>
      </c>
      <c r="AH11" s="16"/>
      <c r="AI11" s="19">
        <v>1.23</v>
      </c>
      <c r="AJ11" s="19">
        <v>0.45</v>
      </c>
      <c r="AK11" s="19">
        <v>5.5</v>
      </c>
      <c r="AL11" s="16"/>
      <c r="AM11" s="19">
        <v>1.19</v>
      </c>
      <c r="AN11" s="19">
        <v>0.45</v>
      </c>
      <c r="AO11" s="19">
        <v>6</v>
      </c>
      <c r="AP11" s="16"/>
      <c r="AQ11" s="19">
        <v>1.1599999999999999</v>
      </c>
      <c r="AR11" s="19">
        <v>0.45</v>
      </c>
      <c r="AS11" s="19">
        <v>6.5</v>
      </c>
      <c r="AT11" s="16"/>
      <c r="AU11" s="19">
        <v>1.1399999999999999</v>
      </c>
      <c r="AV11" s="19">
        <v>0.45</v>
      </c>
      <c r="AW11" s="19">
        <v>7</v>
      </c>
      <c r="AX11" s="16"/>
      <c r="AY11" s="19">
        <v>1.1100000000000001</v>
      </c>
      <c r="AZ11" s="19">
        <v>0.45</v>
      </c>
      <c r="BA11" s="19">
        <v>7.5</v>
      </c>
      <c r="BB11" s="16"/>
      <c r="BC11" s="19">
        <v>1.1000000000000001</v>
      </c>
      <c r="BD11" s="19">
        <v>0.45</v>
      </c>
      <c r="BE11" s="19">
        <v>8</v>
      </c>
      <c r="BF11" s="16"/>
      <c r="BG11" s="19">
        <v>1.08</v>
      </c>
      <c r="BH11" s="19">
        <v>0.45</v>
      </c>
      <c r="BI11" s="19">
        <v>8.5</v>
      </c>
      <c r="BJ11" s="16"/>
      <c r="BK11" s="19">
        <v>1.07</v>
      </c>
      <c r="BL11" s="19">
        <v>0.45</v>
      </c>
      <c r="BM11" s="19">
        <v>9</v>
      </c>
    </row>
    <row r="12" spans="2:65">
      <c r="B12" s="19">
        <v>2.0499999999999998</v>
      </c>
      <c r="C12" s="19">
        <v>0.55000000000000004</v>
      </c>
      <c r="D12" s="19">
        <v>1.5</v>
      </c>
      <c r="E12" s="16"/>
      <c r="F12" s="19">
        <v>1.73</v>
      </c>
      <c r="G12" s="19">
        <v>0.55000000000000004</v>
      </c>
      <c r="H12" s="19">
        <v>2</v>
      </c>
      <c r="I12" s="16"/>
      <c r="J12" s="19">
        <v>1.53</v>
      </c>
      <c r="K12" s="19">
        <v>0.55000000000000004</v>
      </c>
      <c r="L12" s="19"/>
      <c r="M12" s="19">
        <v>2.5</v>
      </c>
      <c r="N12" s="16"/>
      <c r="O12" s="19">
        <v>1.4</v>
      </c>
      <c r="P12" s="19">
        <v>0.55000000000000004</v>
      </c>
      <c r="Q12" s="19">
        <v>3</v>
      </c>
      <c r="R12" s="16"/>
      <c r="S12" s="19">
        <v>1.31</v>
      </c>
      <c r="T12" s="19">
        <v>0.55000000000000004</v>
      </c>
      <c r="U12" s="19">
        <v>3.5</v>
      </c>
      <c r="V12" s="16"/>
      <c r="W12" s="19">
        <v>1.24</v>
      </c>
      <c r="X12" s="19">
        <v>0.55000000000000004</v>
      </c>
      <c r="Y12" s="19">
        <v>4</v>
      </c>
      <c r="Z12" s="16"/>
      <c r="AA12" s="19">
        <v>1.19</v>
      </c>
      <c r="AB12" s="19">
        <v>0.55000000000000004</v>
      </c>
      <c r="AC12" s="19">
        <v>4.5</v>
      </c>
      <c r="AD12" s="16"/>
      <c r="AE12" s="19">
        <v>1.1499999999999999</v>
      </c>
      <c r="AF12" s="19">
        <v>0.55000000000000004</v>
      </c>
      <c r="AG12" s="19">
        <v>5</v>
      </c>
      <c r="AH12" s="16"/>
      <c r="AI12" s="19">
        <v>1.1200000000000001</v>
      </c>
      <c r="AJ12" s="19">
        <v>0.55000000000000004</v>
      </c>
      <c r="AK12" s="19">
        <v>5.5</v>
      </c>
      <c r="AL12" s="16"/>
      <c r="AM12" s="19">
        <v>1.0900000000000001</v>
      </c>
      <c r="AN12" s="19">
        <v>0.55000000000000004</v>
      </c>
      <c r="AO12" s="19">
        <v>6</v>
      </c>
      <c r="AP12" s="16"/>
      <c r="AQ12" s="19">
        <v>1.08</v>
      </c>
      <c r="AR12" s="19">
        <v>0.55000000000000004</v>
      </c>
      <c r="AS12" s="19">
        <v>6.5</v>
      </c>
      <c r="AT12" s="16"/>
      <c r="AU12" s="19">
        <v>1.06</v>
      </c>
      <c r="AV12" s="19">
        <v>0.55000000000000004</v>
      </c>
      <c r="AW12" s="19">
        <v>7</v>
      </c>
      <c r="AX12" s="16"/>
      <c r="AY12" s="19">
        <v>1.05</v>
      </c>
      <c r="AZ12" s="19">
        <v>0.55000000000000004</v>
      </c>
      <c r="BA12" s="19">
        <v>7.5</v>
      </c>
      <c r="BB12" s="16"/>
      <c r="BC12" s="19">
        <v>1.04</v>
      </c>
      <c r="BD12" s="19">
        <v>0.55000000000000004</v>
      </c>
      <c r="BE12" s="19">
        <v>8</v>
      </c>
      <c r="BF12" s="16"/>
      <c r="BG12" s="19">
        <v>1.04</v>
      </c>
      <c r="BH12" s="19">
        <v>0.55000000000000004</v>
      </c>
      <c r="BI12" s="19">
        <v>8.5</v>
      </c>
      <c r="BJ12" s="16"/>
      <c r="BK12" s="19">
        <v>1.03</v>
      </c>
      <c r="BL12" s="19">
        <v>0.55000000000000004</v>
      </c>
      <c r="BM12" s="19">
        <v>9</v>
      </c>
    </row>
    <row r="13" spans="2:65">
      <c r="B13" s="19">
        <v>1.78</v>
      </c>
      <c r="C13" s="19">
        <v>0.65</v>
      </c>
      <c r="D13" s="19">
        <v>1.5</v>
      </c>
      <c r="E13" s="16"/>
      <c r="F13" s="19">
        <v>1.52</v>
      </c>
      <c r="G13" s="19">
        <v>0.65</v>
      </c>
      <c r="H13" s="19">
        <v>2</v>
      </c>
      <c r="I13" s="16"/>
      <c r="J13" s="19">
        <v>1.36</v>
      </c>
      <c r="K13" s="19">
        <v>0.65</v>
      </c>
      <c r="L13" s="19"/>
      <c r="M13" s="19">
        <v>2.5</v>
      </c>
      <c r="N13" s="16"/>
      <c r="O13" s="19">
        <v>1.26</v>
      </c>
      <c r="P13" s="19">
        <v>0.65</v>
      </c>
      <c r="Q13" s="19">
        <v>3</v>
      </c>
      <c r="R13" s="16"/>
      <c r="S13" s="19">
        <v>1.19</v>
      </c>
      <c r="T13" s="19">
        <v>0.65</v>
      </c>
      <c r="U13" s="19">
        <v>3.5</v>
      </c>
      <c r="V13" s="16"/>
      <c r="W13" s="19">
        <v>1.1399999999999999</v>
      </c>
      <c r="X13" s="19">
        <v>0.65</v>
      </c>
      <c r="Y13" s="19">
        <v>4</v>
      </c>
      <c r="Z13" s="16"/>
      <c r="AA13" s="19">
        <v>1.1100000000000001</v>
      </c>
      <c r="AB13" s="19">
        <v>0.65</v>
      </c>
      <c r="AC13" s="19">
        <v>4.5</v>
      </c>
      <c r="AD13" s="16"/>
      <c r="AE13" s="19">
        <v>1.08</v>
      </c>
      <c r="AF13" s="19">
        <v>0.65</v>
      </c>
      <c r="AG13" s="19">
        <v>5</v>
      </c>
      <c r="AH13" s="16"/>
      <c r="AI13" s="19">
        <v>1.07</v>
      </c>
      <c r="AJ13" s="19">
        <v>0.65</v>
      </c>
      <c r="AK13" s="19">
        <v>5.5</v>
      </c>
      <c r="AL13" s="16"/>
      <c r="AM13" s="19">
        <v>1.05</v>
      </c>
      <c r="AN13" s="19">
        <v>0.65</v>
      </c>
      <c r="AO13" s="19">
        <v>6</v>
      </c>
      <c r="AP13" s="16"/>
      <c r="AQ13" s="19">
        <v>1.04</v>
      </c>
      <c r="AR13" s="19">
        <v>0.65</v>
      </c>
      <c r="AS13" s="19">
        <v>6.5</v>
      </c>
      <c r="AT13" s="16"/>
      <c r="AU13" s="19">
        <v>1.04</v>
      </c>
      <c r="AV13" s="19">
        <v>0.65</v>
      </c>
      <c r="AW13" s="19">
        <v>7</v>
      </c>
      <c r="AX13" s="16"/>
      <c r="AY13" s="19">
        <v>1.03</v>
      </c>
      <c r="AZ13" s="19">
        <v>0.65</v>
      </c>
      <c r="BA13" s="19">
        <v>7.5</v>
      </c>
      <c r="BB13" s="16"/>
      <c r="BC13" s="19">
        <v>1.03</v>
      </c>
      <c r="BD13" s="19">
        <v>0.65</v>
      </c>
      <c r="BE13" s="19">
        <v>8</v>
      </c>
      <c r="BF13" s="16"/>
      <c r="BG13" s="19">
        <v>1.02</v>
      </c>
      <c r="BH13" s="19">
        <v>0.65</v>
      </c>
      <c r="BI13" s="19">
        <v>8.5</v>
      </c>
      <c r="BJ13" s="16"/>
      <c r="BK13" s="19">
        <v>1.02</v>
      </c>
      <c r="BL13" s="19">
        <v>0.65</v>
      </c>
      <c r="BM13" s="19">
        <v>9</v>
      </c>
    </row>
    <row r="14" spans="2:65">
      <c r="B14" s="19">
        <v>1.6</v>
      </c>
      <c r="C14" s="19">
        <v>0.75</v>
      </c>
      <c r="D14" s="19">
        <v>1.5</v>
      </c>
      <c r="E14" s="16"/>
      <c r="F14" s="19">
        <v>1.38</v>
      </c>
      <c r="G14" s="19">
        <v>0.75</v>
      </c>
      <c r="H14" s="19">
        <v>2</v>
      </c>
      <c r="I14" s="16"/>
      <c r="J14" s="19">
        <v>1.25</v>
      </c>
      <c r="K14" s="19">
        <v>0.75</v>
      </c>
      <c r="L14" s="19"/>
      <c r="M14" s="19">
        <v>2.5</v>
      </c>
      <c r="N14" s="16"/>
      <c r="O14" s="19">
        <v>1.17</v>
      </c>
      <c r="P14" s="19">
        <v>0.75</v>
      </c>
      <c r="Q14" s="19">
        <v>3</v>
      </c>
      <c r="R14" s="16"/>
      <c r="S14" s="19">
        <v>1.1200000000000001</v>
      </c>
      <c r="T14" s="19">
        <v>0.75</v>
      </c>
      <c r="U14" s="19">
        <v>3.5</v>
      </c>
      <c r="V14" s="16"/>
      <c r="W14" s="19">
        <v>1.0900000000000001</v>
      </c>
      <c r="X14" s="19">
        <v>0.75</v>
      </c>
      <c r="Y14" s="19">
        <v>4</v>
      </c>
      <c r="Z14" s="16"/>
      <c r="AA14" s="19">
        <v>1.07</v>
      </c>
      <c r="AB14" s="19">
        <v>0.75</v>
      </c>
      <c r="AC14" s="19">
        <v>4.5</v>
      </c>
      <c r="AD14" s="16"/>
      <c r="AE14" s="19">
        <v>1.05</v>
      </c>
      <c r="AF14" s="19">
        <v>0.75</v>
      </c>
      <c r="AG14" s="19">
        <v>5</v>
      </c>
      <c r="AH14" s="16"/>
      <c r="AI14" s="19">
        <v>1.04</v>
      </c>
      <c r="AJ14" s="19">
        <v>0.75</v>
      </c>
      <c r="AK14" s="19">
        <v>5.5</v>
      </c>
      <c r="AL14" s="16"/>
      <c r="AM14" s="19">
        <v>1.03</v>
      </c>
      <c r="AN14" s="19">
        <v>0.75</v>
      </c>
      <c r="AO14" s="19">
        <v>6</v>
      </c>
      <c r="AP14" s="16"/>
      <c r="AQ14" s="19">
        <v>1.03</v>
      </c>
      <c r="AR14" s="19">
        <v>0.75</v>
      </c>
      <c r="AS14" s="19">
        <v>6.5</v>
      </c>
      <c r="AT14" s="16"/>
      <c r="AU14" s="19">
        <v>1.02</v>
      </c>
      <c r="AV14" s="19">
        <v>0.75</v>
      </c>
      <c r="AW14" s="19">
        <v>7</v>
      </c>
      <c r="AX14" s="16"/>
      <c r="AY14" s="19">
        <v>1.02</v>
      </c>
      <c r="AZ14" s="19">
        <v>0.75</v>
      </c>
      <c r="BA14" s="19">
        <v>7.5</v>
      </c>
      <c r="BB14" s="16"/>
      <c r="BC14" s="19">
        <v>1.02</v>
      </c>
      <c r="BD14" s="19">
        <v>0.75</v>
      </c>
      <c r="BE14" s="19">
        <v>8</v>
      </c>
      <c r="BF14" s="16"/>
      <c r="BG14" s="19">
        <v>1.02</v>
      </c>
      <c r="BH14" s="19">
        <v>0.75</v>
      </c>
      <c r="BI14" s="19">
        <v>8.5</v>
      </c>
      <c r="BJ14" s="16"/>
      <c r="BK14" s="19">
        <v>1.01</v>
      </c>
      <c r="BL14" s="19">
        <v>0.75</v>
      </c>
      <c r="BM14" s="19">
        <v>9</v>
      </c>
    </row>
    <row r="15" spans="2:65">
      <c r="B15" s="19">
        <v>1.46</v>
      </c>
      <c r="C15" s="19">
        <v>0.85</v>
      </c>
      <c r="D15" s="19">
        <v>1.5</v>
      </c>
      <c r="E15" s="16"/>
      <c r="F15" s="19">
        <v>1.28</v>
      </c>
      <c r="G15" s="19">
        <v>0.85</v>
      </c>
      <c r="H15" s="19">
        <v>2</v>
      </c>
      <c r="I15" s="16"/>
      <c r="J15" s="19">
        <v>1.18</v>
      </c>
      <c r="K15" s="19">
        <v>0.85</v>
      </c>
      <c r="L15" s="19"/>
      <c r="M15" s="19">
        <v>2.5</v>
      </c>
      <c r="N15" s="16"/>
      <c r="O15" s="19">
        <v>1.1200000000000001</v>
      </c>
      <c r="P15" s="19">
        <v>0.85</v>
      </c>
      <c r="Q15" s="19">
        <v>3</v>
      </c>
      <c r="R15" s="16"/>
      <c r="S15" s="19">
        <v>1.0900000000000001</v>
      </c>
      <c r="T15" s="19">
        <v>0.85</v>
      </c>
      <c r="U15" s="19">
        <v>3.5</v>
      </c>
      <c r="V15" s="16"/>
      <c r="W15" s="19">
        <v>1.06</v>
      </c>
      <c r="X15" s="19">
        <v>0.85</v>
      </c>
      <c r="Y15" s="19">
        <v>4</v>
      </c>
      <c r="Z15" s="16"/>
      <c r="AA15" s="19">
        <v>1.05</v>
      </c>
      <c r="AB15" s="19">
        <v>0.85</v>
      </c>
      <c r="AC15" s="19">
        <v>4.5</v>
      </c>
      <c r="AD15" s="16"/>
      <c r="AE15" s="19">
        <v>1.04</v>
      </c>
      <c r="AF15" s="19">
        <v>0.85</v>
      </c>
      <c r="AG15" s="19">
        <v>5</v>
      </c>
      <c r="AH15" s="16"/>
      <c r="AI15" s="19">
        <v>1.03</v>
      </c>
      <c r="AJ15" s="19">
        <v>0.85</v>
      </c>
      <c r="AK15" s="19">
        <v>5.5</v>
      </c>
      <c r="AL15" s="16"/>
      <c r="AM15" s="19">
        <v>1.02</v>
      </c>
      <c r="AN15" s="19">
        <v>0.85</v>
      </c>
      <c r="AO15" s="19">
        <v>6</v>
      </c>
      <c r="AP15" s="16"/>
      <c r="AQ15" s="19">
        <v>1.02</v>
      </c>
      <c r="AR15" s="19">
        <v>0.85</v>
      </c>
      <c r="AS15" s="19">
        <v>6.5</v>
      </c>
      <c r="AT15" s="16"/>
      <c r="AU15" s="19">
        <v>1.02</v>
      </c>
      <c r="AV15" s="19">
        <v>0.85</v>
      </c>
      <c r="AW15" s="19">
        <v>7</v>
      </c>
      <c r="AX15" s="16"/>
      <c r="AY15" s="19">
        <v>1.02</v>
      </c>
      <c r="AZ15" s="19">
        <v>0.85</v>
      </c>
      <c r="BA15" s="19">
        <v>7.5</v>
      </c>
      <c r="BB15" s="16"/>
      <c r="BC15" s="19">
        <v>1.01</v>
      </c>
      <c r="BD15" s="19">
        <v>0.85</v>
      </c>
      <c r="BE15" s="19">
        <v>8</v>
      </c>
      <c r="BF15" s="16"/>
      <c r="BG15" s="19">
        <v>1.01</v>
      </c>
      <c r="BH15" s="19">
        <v>0.85</v>
      </c>
      <c r="BI15" s="19">
        <v>8.5</v>
      </c>
      <c r="BJ15" s="16"/>
      <c r="BK15" s="19">
        <v>1.01</v>
      </c>
      <c r="BL15" s="19">
        <v>0.85</v>
      </c>
      <c r="BM15" s="19">
        <v>9</v>
      </c>
    </row>
    <row r="16" spans="2:65">
      <c r="B16" s="19">
        <v>1.36</v>
      </c>
      <c r="C16" s="19">
        <v>0.95</v>
      </c>
      <c r="D16" s="19">
        <v>1.5</v>
      </c>
      <c r="E16" s="16"/>
      <c r="F16" s="19">
        <v>1.21</v>
      </c>
      <c r="G16" s="19">
        <v>0.95</v>
      </c>
      <c r="H16" s="19">
        <v>2</v>
      </c>
      <c r="I16" s="16"/>
      <c r="J16" s="19">
        <v>1.1299999999999999</v>
      </c>
      <c r="K16" s="19">
        <v>0.95</v>
      </c>
      <c r="L16" s="19"/>
      <c r="M16" s="19">
        <v>2.5</v>
      </c>
      <c r="N16" s="16"/>
      <c r="O16" s="19">
        <v>1.0900000000000001</v>
      </c>
      <c r="P16" s="19">
        <v>0.95</v>
      </c>
      <c r="Q16" s="19">
        <v>3</v>
      </c>
      <c r="R16" s="16"/>
      <c r="S16" s="19">
        <v>1.06</v>
      </c>
      <c r="T16" s="19">
        <v>0.95</v>
      </c>
      <c r="U16" s="19">
        <v>3.5</v>
      </c>
      <c r="V16" s="16"/>
      <c r="W16" s="19">
        <v>1.05</v>
      </c>
      <c r="X16" s="19">
        <v>0.95</v>
      </c>
      <c r="Y16" s="19">
        <v>4</v>
      </c>
      <c r="Z16" s="16"/>
      <c r="AA16" s="19">
        <v>1.04</v>
      </c>
      <c r="AB16" s="19">
        <v>0.95</v>
      </c>
      <c r="AC16" s="19">
        <v>4.5</v>
      </c>
      <c r="AD16" s="16"/>
      <c r="AE16" s="19">
        <v>1.03</v>
      </c>
      <c r="AF16" s="19">
        <v>0.95</v>
      </c>
      <c r="AG16" s="19">
        <v>5</v>
      </c>
      <c r="AH16" s="16"/>
      <c r="AI16" s="19">
        <v>1.02</v>
      </c>
      <c r="AJ16" s="19">
        <v>0.95</v>
      </c>
      <c r="AK16" s="19">
        <v>5.5</v>
      </c>
      <c r="AL16" s="16"/>
      <c r="AM16" s="19">
        <v>1.02</v>
      </c>
      <c r="AN16" s="19">
        <v>0.95</v>
      </c>
      <c r="AO16" s="19">
        <v>6</v>
      </c>
      <c r="AP16" s="16"/>
      <c r="AQ16" s="19">
        <v>1.02</v>
      </c>
      <c r="AR16" s="19">
        <v>0.95</v>
      </c>
      <c r="AS16" s="19">
        <v>6.5</v>
      </c>
      <c r="AT16" s="16"/>
      <c r="AU16" s="19">
        <v>1.01</v>
      </c>
      <c r="AV16" s="19">
        <v>0.95</v>
      </c>
      <c r="AW16" s="19">
        <v>7</v>
      </c>
      <c r="AX16" s="16"/>
      <c r="AY16" s="19">
        <v>1.01</v>
      </c>
      <c r="AZ16" s="19">
        <v>0.95</v>
      </c>
      <c r="BA16" s="19">
        <v>7.5</v>
      </c>
      <c r="BB16" s="16"/>
      <c r="BC16" s="19">
        <v>1.01</v>
      </c>
      <c r="BD16" s="19">
        <v>0.95</v>
      </c>
      <c r="BE16" s="19">
        <v>8</v>
      </c>
      <c r="BF16" s="16"/>
      <c r="BG16" s="19">
        <v>1.01</v>
      </c>
      <c r="BH16" s="19">
        <v>0.95</v>
      </c>
      <c r="BI16" s="19">
        <v>8.5</v>
      </c>
      <c r="BJ16" s="16"/>
      <c r="BK16" s="19">
        <v>1.01</v>
      </c>
      <c r="BL16" s="19">
        <v>0.95</v>
      </c>
      <c r="BM16" s="19">
        <v>9</v>
      </c>
    </row>
    <row r="17" spans="2:81">
      <c r="B17" s="19">
        <v>1.29</v>
      </c>
      <c r="C17" s="19">
        <v>1.05</v>
      </c>
      <c r="D17" s="19">
        <v>1.5</v>
      </c>
      <c r="E17" s="16"/>
      <c r="F17" s="19">
        <v>1.1599999999999999</v>
      </c>
      <c r="G17" s="19">
        <v>1.05</v>
      </c>
      <c r="H17" s="19">
        <v>2</v>
      </c>
      <c r="I17" s="16"/>
      <c r="J17" s="19">
        <v>1.1000000000000001</v>
      </c>
      <c r="K17" s="19">
        <v>1.05</v>
      </c>
      <c r="L17" s="19"/>
      <c r="M17" s="19">
        <v>2.5</v>
      </c>
      <c r="N17" s="16"/>
      <c r="O17" s="19">
        <v>1.07</v>
      </c>
      <c r="P17" s="19">
        <v>1.05</v>
      </c>
      <c r="Q17" s="19">
        <v>3</v>
      </c>
      <c r="R17" s="16"/>
      <c r="S17" s="19">
        <v>1.05</v>
      </c>
      <c r="T17" s="19">
        <v>1.05</v>
      </c>
      <c r="U17" s="19">
        <v>3.5</v>
      </c>
      <c r="V17" s="16"/>
      <c r="W17" s="19">
        <v>1.04</v>
      </c>
      <c r="X17" s="19">
        <v>1.05</v>
      </c>
      <c r="Y17" s="19">
        <v>4</v>
      </c>
      <c r="Z17" s="16"/>
      <c r="AA17" s="19">
        <v>1.03</v>
      </c>
      <c r="AB17" s="19">
        <v>1.05</v>
      </c>
      <c r="AC17" s="19">
        <v>4.5</v>
      </c>
      <c r="AD17" s="16"/>
      <c r="AE17" s="19">
        <v>1.02</v>
      </c>
      <c r="AF17" s="19">
        <v>1.05</v>
      </c>
      <c r="AG17" s="19">
        <v>5</v>
      </c>
      <c r="AH17" s="16"/>
      <c r="AI17" s="19">
        <v>1.02</v>
      </c>
      <c r="AJ17" s="19">
        <v>1.05</v>
      </c>
      <c r="AK17" s="19">
        <v>5.5</v>
      </c>
      <c r="AL17" s="16"/>
      <c r="AM17" s="19">
        <v>1.01</v>
      </c>
      <c r="AN17" s="19">
        <v>1.05</v>
      </c>
      <c r="AO17" s="19">
        <v>6</v>
      </c>
      <c r="AP17" s="16"/>
      <c r="AQ17" s="19">
        <v>1.01</v>
      </c>
      <c r="AR17" s="19">
        <v>1.05</v>
      </c>
      <c r="AS17" s="19">
        <v>6.5</v>
      </c>
      <c r="AT17" s="16"/>
      <c r="AU17" s="19">
        <v>1.01</v>
      </c>
      <c r="AV17" s="19">
        <v>1.05</v>
      </c>
      <c r="AW17" s="19">
        <v>7</v>
      </c>
      <c r="AX17" s="16"/>
      <c r="AY17" s="19">
        <v>1.01</v>
      </c>
      <c r="AZ17" s="19">
        <v>1.05</v>
      </c>
      <c r="BA17" s="19">
        <v>7.5</v>
      </c>
      <c r="BB17" s="16"/>
      <c r="BC17" s="19">
        <v>1.01</v>
      </c>
      <c r="BD17" s="19">
        <v>1.05</v>
      </c>
      <c r="BE17" s="19">
        <v>8</v>
      </c>
      <c r="BF17" s="16"/>
      <c r="BG17" s="19">
        <v>1.01</v>
      </c>
      <c r="BH17" s="19">
        <v>1.05</v>
      </c>
      <c r="BI17" s="19">
        <v>8.5</v>
      </c>
      <c r="BJ17" s="16"/>
      <c r="BK17" s="19">
        <v>1.01</v>
      </c>
      <c r="BL17" s="19">
        <v>1.05</v>
      </c>
      <c r="BM17" s="19">
        <v>9</v>
      </c>
    </row>
    <row r="18" spans="2:81">
      <c r="B18" s="19">
        <v>1.23</v>
      </c>
      <c r="C18" s="19">
        <v>1.1499999999999999</v>
      </c>
      <c r="D18" s="19">
        <v>1.5</v>
      </c>
      <c r="E18" s="16"/>
      <c r="F18" s="19">
        <v>1.1299999999999999</v>
      </c>
      <c r="G18" s="19">
        <v>1.1499999999999999</v>
      </c>
      <c r="H18" s="19">
        <v>2</v>
      </c>
      <c r="I18" s="16"/>
      <c r="J18" s="19">
        <v>1.08</v>
      </c>
      <c r="K18" s="19">
        <v>1.1499999999999999</v>
      </c>
      <c r="L18" s="19"/>
      <c r="M18" s="19">
        <v>2.5</v>
      </c>
      <c r="N18" s="16"/>
      <c r="O18" s="19">
        <v>1.05</v>
      </c>
      <c r="P18" s="19">
        <v>1.1499999999999999</v>
      </c>
      <c r="Q18" s="19">
        <v>3</v>
      </c>
      <c r="R18" s="16"/>
      <c r="S18" s="19">
        <v>1.04</v>
      </c>
      <c r="T18" s="19">
        <v>1.1499999999999999</v>
      </c>
      <c r="U18" s="19">
        <v>3.5</v>
      </c>
      <c r="V18" s="16"/>
      <c r="W18" s="19">
        <v>1.03</v>
      </c>
      <c r="X18" s="19">
        <v>1.1499999999999999</v>
      </c>
      <c r="Y18" s="19">
        <v>4</v>
      </c>
      <c r="Z18" s="16"/>
      <c r="AA18" s="19">
        <v>1.02</v>
      </c>
      <c r="AB18" s="19">
        <v>1.1499999999999999</v>
      </c>
      <c r="AC18" s="19">
        <v>4.5</v>
      </c>
      <c r="AD18" s="16"/>
      <c r="AE18" s="19">
        <v>1.02</v>
      </c>
      <c r="AF18" s="19">
        <v>1.1499999999999999</v>
      </c>
      <c r="AG18" s="19">
        <v>5</v>
      </c>
      <c r="AH18" s="16"/>
      <c r="AI18" s="19">
        <v>1.01</v>
      </c>
      <c r="AJ18" s="19">
        <v>1.1499999999999999</v>
      </c>
      <c r="AK18" s="19">
        <v>5.5</v>
      </c>
      <c r="AL18" s="16"/>
      <c r="AM18" s="19">
        <v>1.01</v>
      </c>
      <c r="AN18" s="19">
        <v>1.1499999999999999</v>
      </c>
      <c r="AO18" s="19">
        <v>6</v>
      </c>
      <c r="AP18" s="16"/>
      <c r="AQ18" s="19">
        <v>1.01</v>
      </c>
      <c r="AR18" s="19">
        <v>1.1499999999999999</v>
      </c>
      <c r="AS18" s="19">
        <v>6.5</v>
      </c>
      <c r="AT18" s="16"/>
      <c r="AU18" s="19">
        <v>1.01</v>
      </c>
      <c r="AV18" s="19">
        <v>1.1499999999999999</v>
      </c>
      <c r="AW18" s="19">
        <v>7</v>
      </c>
      <c r="AX18" s="16"/>
      <c r="AY18" s="19">
        <v>1.01</v>
      </c>
      <c r="AZ18" s="19">
        <v>1.1499999999999999</v>
      </c>
      <c r="BA18" s="19">
        <v>7.5</v>
      </c>
      <c r="BB18" s="16"/>
      <c r="BC18" s="19">
        <v>1.01</v>
      </c>
      <c r="BD18" s="19">
        <v>1.1499999999999999</v>
      </c>
      <c r="BE18" s="19">
        <v>8</v>
      </c>
      <c r="BF18" s="16"/>
      <c r="BG18" s="19">
        <v>1.01</v>
      </c>
      <c r="BH18" s="19">
        <v>1.1499999999999999</v>
      </c>
      <c r="BI18" s="19">
        <v>8.5</v>
      </c>
      <c r="BJ18" s="16"/>
      <c r="BK18" s="19">
        <v>1.01</v>
      </c>
      <c r="BL18" s="19">
        <v>1.1499999999999999</v>
      </c>
      <c r="BM18" s="19">
        <v>9</v>
      </c>
    </row>
    <row r="19" spans="2:81">
      <c r="B19" s="19">
        <v>1.19</v>
      </c>
      <c r="C19" s="19">
        <v>1.25</v>
      </c>
      <c r="D19" s="19">
        <v>1.5</v>
      </c>
      <c r="E19" s="16"/>
      <c r="F19" s="19">
        <v>1.1100000000000001</v>
      </c>
      <c r="G19" s="19">
        <v>1.25</v>
      </c>
      <c r="H19" s="19">
        <v>2</v>
      </c>
      <c r="I19" s="16"/>
      <c r="J19" s="19">
        <v>1.07</v>
      </c>
      <c r="K19" s="19">
        <v>1.25</v>
      </c>
      <c r="L19" s="19"/>
      <c r="M19" s="19">
        <v>2.5</v>
      </c>
      <c r="N19" s="16"/>
      <c r="O19" s="19">
        <v>1.04</v>
      </c>
      <c r="P19" s="19">
        <v>1.25</v>
      </c>
      <c r="Q19" s="19">
        <v>3</v>
      </c>
      <c r="R19" s="16"/>
      <c r="S19" s="19">
        <v>1.03</v>
      </c>
      <c r="T19" s="19">
        <v>1.25</v>
      </c>
      <c r="U19" s="19">
        <v>3.5</v>
      </c>
      <c r="V19" s="16"/>
      <c r="W19" s="19">
        <v>1.02</v>
      </c>
      <c r="X19" s="19">
        <v>1.25</v>
      </c>
      <c r="Y19" s="19">
        <v>4</v>
      </c>
      <c r="Z19" s="16"/>
      <c r="AA19" s="19">
        <v>1.02</v>
      </c>
      <c r="AB19" s="19">
        <v>1.25</v>
      </c>
      <c r="AC19" s="19">
        <v>4.5</v>
      </c>
      <c r="AD19" s="16"/>
      <c r="AE19" s="19">
        <v>1.01</v>
      </c>
      <c r="AF19" s="19">
        <v>1.25</v>
      </c>
      <c r="AG19" s="19">
        <v>5</v>
      </c>
      <c r="AH19" s="16"/>
      <c r="AI19" s="19">
        <v>1.01</v>
      </c>
      <c r="AJ19" s="19">
        <v>1.25</v>
      </c>
      <c r="AK19" s="19">
        <v>5.5</v>
      </c>
      <c r="AL19" s="16"/>
      <c r="AM19" s="19">
        <v>1.01</v>
      </c>
      <c r="AN19" s="19">
        <v>1.25</v>
      </c>
      <c r="AO19" s="19">
        <v>6</v>
      </c>
      <c r="AP19" s="16"/>
      <c r="AQ19" s="19">
        <v>1.01</v>
      </c>
      <c r="AR19" s="19">
        <v>1.25</v>
      </c>
      <c r="AS19" s="19">
        <v>6.5</v>
      </c>
      <c r="AT19" s="16"/>
      <c r="AU19" s="19">
        <v>1.01</v>
      </c>
      <c r="AV19" s="19">
        <v>1.25</v>
      </c>
      <c r="AW19" s="19">
        <v>7</v>
      </c>
      <c r="AX19" s="16"/>
      <c r="AY19" s="19">
        <v>1.01</v>
      </c>
      <c r="AZ19" s="19">
        <v>1.25</v>
      </c>
      <c r="BA19" s="19">
        <v>7.5</v>
      </c>
      <c r="BB19" s="16"/>
      <c r="BC19" s="19">
        <v>1.01</v>
      </c>
      <c r="BD19" s="19">
        <v>1.25</v>
      </c>
      <c r="BE19" s="19">
        <v>8</v>
      </c>
      <c r="BF19" s="16"/>
      <c r="BG19" s="19">
        <v>1</v>
      </c>
      <c r="BH19" s="19">
        <v>1.25</v>
      </c>
      <c r="BI19" s="19">
        <v>8.5</v>
      </c>
      <c r="BJ19" s="16"/>
      <c r="BK19" s="19">
        <v>1</v>
      </c>
      <c r="BL19" s="19">
        <v>1.25</v>
      </c>
      <c r="BM19" s="19">
        <v>9</v>
      </c>
    </row>
    <row r="20" spans="2:81">
      <c r="B20" s="19">
        <v>1.1599999999999999</v>
      </c>
      <c r="C20" s="19">
        <v>1.35</v>
      </c>
      <c r="D20" s="19">
        <v>1.5</v>
      </c>
      <c r="E20" s="16"/>
      <c r="F20" s="19">
        <v>1.0900000000000001</v>
      </c>
      <c r="G20" s="19">
        <v>1.35</v>
      </c>
      <c r="H20" s="19">
        <v>2</v>
      </c>
      <c r="I20" s="16"/>
      <c r="J20" s="19">
        <v>1.05</v>
      </c>
      <c r="K20" s="19">
        <v>1.35</v>
      </c>
      <c r="L20" s="19"/>
      <c r="M20" s="19">
        <v>2.5</v>
      </c>
      <c r="N20" s="16"/>
      <c r="O20" s="19">
        <v>1.04</v>
      </c>
      <c r="P20" s="19">
        <v>1.35</v>
      </c>
      <c r="Q20" s="19">
        <v>3</v>
      </c>
      <c r="R20" s="16"/>
      <c r="S20" s="19">
        <v>1.03</v>
      </c>
      <c r="T20" s="19">
        <v>1.35</v>
      </c>
      <c r="U20" s="19">
        <v>3.5</v>
      </c>
      <c r="V20" s="16"/>
      <c r="W20" s="19">
        <v>1.02</v>
      </c>
      <c r="X20" s="19">
        <v>1.35</v>
      </c>
      <c r="Y20" s="19">
        <v>4</v>
      </c>
      <c r="Z20" s="16"/>
      <c r="AA20" s="19">
        <v>1.02</v>
      </c>
      <c r="AB20" s="19">
        <v>1.35</v>
      </c>
      <c r="AC20" s="19">
        <v>4.5</v>
      </c>
      <c r="AD20" s="16"/>
      <c r="AE20" s="19">
        <v>1.01</v>
      </c>
      <c r="AF20" s="19">
        <v>1.35</v>
      </c>
      <c r="AG20" s="19">
        <v>5</v>
      </c>
      <c r="AH20" s="16"/>
      <c r="AI20" s="19">
        <v>1.01</v>
      </c>
      <c r="AJ20" s="19">
        <v>1.35</v>
      </c>
      <c r="AK20" s="19">
        <v>5.5</v>
      </c>
      <c r="AL20" s="16"/>
      <c r="AM20" s="19">
        <v>1.01</v>
      </c>
      <c r="AN20" s="19">
        <v>1.35</v>
      </c>
      <c r="AO20" s="19">
        <v>6</v>
      </c>
      <c r="AP20" s="16"/>
      <c r="AQ20" s="19">
        <v>1.01</v>
      </c>
      <c r="AR20" s="19">
        <v>1.35</v>
      </c>
      <c r="AS20" s="19">
        <v>6.5</v>
      </c>
      <c r="AT20" s="16"/>
      <c r="AU20" s="19">
        <v>1.01</v>
      </c>
      <c r="AV20" s="19">
        <v>1.35</v>
      </c>
      <c r="AW20" s="19">
        <v>7</v>
      </c>
      <c r="AX20" s="16"/>
      <c r="AY20" s="19">
        <v>1.01</v>
      </c>
      <c r="AZ20" s="19">
        <v>1.35</v>
      </c>
      <c r="BA20" s="19">
        <v>7.5</v>
      </c>
      <c r="BB20" s="16"/>
      <c r="BC20" s="19">
        <v>1</v>
      </c>
      <c r="BD20" s="19">
        <v>1.35</v>
      </c>
      <c r="BE20" s="19">
        <v>8</v>
      </c>
      <c r="BF20" s="16"/>
      <c r="BG20" s="19">
        <v>1</v>
      </c>
      <c r="BH20" s="19">
        <v>1.35</v>
      </c>
      <c r="BI20" s="19">
        <v>8.5</v>
      </c>
      <c r="BJ20" s="16"/>
      <c r="BK20" s="19">
        <v>1</v>
      </c>
      <c r="BL20" s="19">
        <v>1.35</v>
      </c>
      <c r="BM20" s="19">
        <v>9</v>
      </c>
    </row>
    <row r="21" spans="2:81">
      <c r="B21" s="19">
        <v>1.1299999999999999</v>
      </c>
      <c r="C21" s="19">
        <v>1.45</v>
      </c>
      <c r="D21" s="19">
        <v>1.5</v>
      </c>
      <c r="E21" s="16"/>
      <c r="F21" s="19">
        <v>1.07</v>
      </c>
      <c r="G21" s="19">
        <v>1.45</v>
      </c>
      <c r="H21" s="19">
        <v>2</v>
      </c>
      <c r="I21" s="16"/>
      <c r="J21" s="19">
        <v>1.05</v>
      </c>
      <c r="K21" s="19">
        <v>1.45</v>
      </c>
      <c r="L21" s="19"/>
      <c r="M21" s="19">
        <v>2.5</v>
      </c>
      <c r="N21" s="16"/>
      <c r="O21" s="19">
        <v>1.03</v>
      </c>
      <c r="P21" s="19">
        <v>1.45</v>
      </c>
      <c r="Q21" s="19">
        <v>3</v>
      </c>
      <c r="R21" s="16"/>
      <c r="S21" s="19">
        <v>1.02</v>
      </c>
      <c r="T21" s="19">
        <v>1.45</v>
      </c>
      <c r="U21" s="19">
        <v>3.5</v>
      </c>
      <c r="V21" s="16"/>
      <c r="W21" s="19">
        <v>1.02</v>
      </c>
      <c r="X21" s="19">
        <v>1.45</v>
      </c>
      <c r="Y21" s="19">
        <v>4</v>
      </c>
      <c r="Z21" s="16"/>
      <c r="AA21" s="19">
        <v>1.01</v>
      </c>
      <c r="AB21" s="19">
        <v>1.45</v>
      </c>
      <c r="AC21" s="19">
        <v>4.5</v>
      </c>
      <c r="AD21" s="16"/>
      <c r="AE21" s="19">
        <v>1.01</v>
      </c>
      <c r="AF21" s="19">
        <v>1.45</v>
      </c>
      <c r="AG21" s="19">
        <v>5</v>
      </c>
      <c r="AH21" s="16"/>
      <c r="AI21" s="19">
        <v>1.01</v>
      </c>
      <c r="AJ21" s="19">
        <v>1.45</v>
      </c>
      <c r="AK21" s="19">
        <v>5.5</v>
      </c>
      <c r="AL21" s="16"/>
      <c r="AM21" s="19">
        <v>1.01</v>
      </c>
      <c r="AN21" s="19">
        <v>1.45</v>
      </c>
      <c r="AO21" s="19">
        <v>6</v>
      </c>
      <c r="AP21" s="16"/>
      <c r="AQ21" s="19">
        <v>1.01</v>
      </c>
      <c r="AR21" s="19">
        <v>1.45</v>
      </c>
      <c r="AS21" s="19">
        <v>6.5</v>
      </c>
      <c r="AT21" s="16"/>
      <c r="AU21" s="19">
        <v>1.01</v>
      </c>
      <c r="AV21" s="19">
        <v>1.45</v>
      </c>
      <c r="AW21" s="19">
        <v>7</v>
      </c>
      <c r="AX21" s="16"/>
      <c r="AY21" s="19">
        <v>1</v>
      </c>
      <c r="AZ21" s="19">
        <v>1.45</v>
      </c>
      <c r="BA21" s="19">
        <v>7.5</v>
      </c>
      <c r="BB21" s="16"/>
      <c r="BC21" s="19">
        <v>1</v>
      </c>
      <c r="BD21" s="19">
        <v>1.45</v>
      </c>
      <c r="BE21" s="19">
        <v>8</v>
      </c>
      <c r="BF21" s="16"/>
      <c r="BG21" s="19">
        <v>1</v>
      </c>
      <c r="BH21" s="19">
        <v>1.45</v>
      </c>
      <c r="BI21" s="19">
        <v>8.5</v>
      </c>
      <c r="BJ21" s="16"/>
      <c r="BK21" s="19">
        <v>1</v>
      </c>
      <c r="BL21" s="19">
        <v>1.45</v>
      </c>
      <c r="BM21" s="19">
        <v>9</v>
      </c>
    </row>
    <row r="22" spans="2:81">
      <c r="B22" s="19">
        <v>1.1100000000000001</v>
      </c>
      <c r="C22" s="19">
        <v>1.55</v>
      </c>
      <c r="D22" s="19">
        <v>1.5</v>
      </c>
      <c r="E22" s="16"/>
      <c r="F22" s="19">
        <v>1.06</v>
      </c>
      <c r="G22" s="19">
        <v>1.55</v>
      </c>
      <c r="H22" s="19">
        <v>2</v>
      </c>
      <c r="I22" s="16"/>
      <c r="J22" s="19">
        <v>1.04</v>
      </c>
      <c r="K22" s="19">
        <v>1.55</v>
      </c>
      <c r="L22" s="19"/>
      <c r="M22" s="19">
        <v>2.5</v>
      </c>
      <c r="N22" s="16"/>
      <c r="O22" s="19">
        <v>1.03</v>
      </c>
      <c r="P22" s="19">
        <v>1.55</v>
      </c>
      <c r="Q22" s="19">
        <v>3</v>
      </c>
      <c r="R22" s="16"/>
      <c r="S22" s="19">
        <v>1.02</v>
      </c>
      <c r="T22" s="19">
        <v>1.55</v>
      </c>
      <c r="U22" s="19">
        <v>3.5</v>
      </c>
      <c r="V22" s="16"/>
      <c r="W22" s="19">
        <v>1.01</v>
      </c>
      <c r="X22" s="19">
        <v>1.55</v>
      </c>
      <c r="Y22" s="19">
        <v>4</v>
      </c>
      <c r="Z22" s="16"/>
      <c r="AA22" s="19">
        <v>1.01</v>
      </c>
      <c r="AB22" s="19">
        <v>1.55</v>
      </c>
      <c r="AC22" s="19">
        <v>4.5</v>
      </c>
      <c r="AD22" s="16"/>
      <c r="AE22" s="19">
        <v>1.01</v>
      </c>
      <c r="AF22" s="19">
        <v>1.55</v>
      </c>
      <c r="AG22" s="19">
        <v>5</v>
      </c>
      <c r="AH22" s="16"/>
      <c r="AI22" s="19">
        <v>1.01</v>
      </c>
      <c r="AJ22" s="19">
        <v>1.55</v>
      </c>
      <c r="AK22" s="19">
        <v>5.5</v>
      </c>
      <c r="AL22" s="16"/>
      <c r="AM22" s="19">
        <v>1.01</v>
      </c>
      <c r="AN22" s="19">
        <v>1.55</v>
      </c>
      <c r="AO22" s="19">
        <v>6</v>
      </c>
      <c r="AP22" s="16"/>
      <c r="AQ22" s="19">
        <v>1.01</v>
      </c>
      <c r="AR22" s="19">
        <v>1.55</v>
      </c>
      <c r="AS22" s="19">
        <v>6.5</v>
      </c>
      <c r="AT22" s="16"/>
      <c r="AU22" s="19">
        <v>1</v>
      </c>
      <c r="AV22" s="19">
        <v>1.55</v>
      </c>
      <c r="AW22" s="19">
        <v>7</v>
      </c>
      <c r="AX22" s="16"/>
      <c r="AY22" s="19">
        <v>1</v>
      </c>
      <c r="AZ22" s="19">
        <v>1.55</v>
      </c>
      <c r="BA22" s="19">
        <v>7.5</v>
      </c>
      <c r="BB22" s="16"/>
      <c r="BC22" s="19">
        <v>1</v>
      </c>
      <c r="BD22" s="19">
        <v>1.55</v>
      </c>
      <c r="BE22" s="19">
        <v>8</v>
      </c>
      <c r="BF22" s="16"/>
      <c r="BG22" s="19">
        <v>1</v>
      </c>
      <c r="BH22" s="19">
        <v>1.55</v>
      </c>
      <c r="BI22" s="19">
        <v>8.5</v>
      </c>
      <c r="BJ22" s="16"/>
      <c r="BK22" s="19">
        <v>1</v>
      </c>
      <c r="BL22" s="19">
        <v>1.55</v>
      </c>
      <c r="BM22" s="19">
        <v>9</v>
      </c>
    </row>
    <row r="23" spans="2:81">
      <c r="S23" s="18"/>
      <c r="T23" s="18"/>
      <c r="U23" s="18"/>
      <c r="W23" s="18"/>
      <c r="X23" s="18"/>
      <c r="Y23" s="18"/>
      <c r="AA23" s="18"/>
      <c r="AB23" s="18"/>
      <c r="AC23" s="18"/>
      <c r="AE23" s="18"/>
      <c r="AF23" s="18"/>
      <c r="AG23" s="18"/>
      <c r="AI23" s="18"/>
      <c r="AJ23" s="18"/>
      <c r="AK23" s="18"/>
      <c r="AM23" s="18"/>
      <c r="AN23" s="18"/>
      <c r="AO23" s="18"/>
      <c r="AQ23" s="18"/>
      <c r="AR23" s="18"/>
      <c r="AS23" s="18"/>
      <c r="AU23" s="18"/>
      <c r="AV23" s="18"/>
      <c r="AW23" s="18"/>
      <c r="AY23" s="18"/>
      <c r="AZ23" s="18"/>
      <c r="BA23" s="18"/>
      <c r="BC23" s="18"/>
      <c r="BD23" s="18"/>
      <c r="BE23" s="18"/>
      <c r="BG23" s="18"/>
      <c r="BH23" s="18"/>
      <c r="BI23" s="18"/>
      <c r="BK23" s="18"/>
      <c r="BL23" s="18"/>
      <c r="BM23" s="18"/>
      <c r="BO23" s="18"/>
      <c r="BP23" s="18"/>
      <c r="BQ23" s="18"/>
      <c r="BS23" s="18"/>
      <c r="BT23" s="18"/>
      <c r="BU23" s="18"/>
      <c r="BW23" s="18"/>
      <c r="BX23" s="18"/>
      <c r="BY23" s="18"/>
      <c r="CA23" s="18"/>
      <c r="CB23" s="18"/>
      <c r="CC23" s="18"/>
    </row>
    <row r="24" spans="2:81">
      <c r="S24" s="18"/>
      <c r="T24" s="18"/>
      <c r="U24" s="18"/>
      <c r="W24" s="18"/>
      <c r="X24" s="18"/>
      <c r="Y24" s="18"/>
      <c r="AA24" s="18"/>
      <c r="AB24" s="18"/>
      <c r="AC24" s="18"/>
      <c r="AE24" s="18"/>
      <c r="AF24" s="18"/>
      <c r="AG24" s="18"/>
      <c r="AI24" s="18"/>
      <c r="AJ24" s="18"/>
      <c r="AK24" s="18"/>
      <c r="AM24" s="18"/>
      <c r="AN24" s="18"/>
      <c r="AO24" s="18"/>
      <c r="AQ24" s="18"/>
      <c r="AR24" s="18"/>
      <c r="AS24" s="18"/>
      <c r="AU24" s="18"/>
      <c r="AV24" s="18"/>
      <c r="AW24" s="18"/>
      <c r="AY24" s="18"/>
      <c r="AZ24" s="18"/>
      <c r="BA24" s="18"/>
      <c r="BC24" s="18"/>
      <c r="BD24" s="18"/>
      <c r="BE24" s="18"/>
      <c r="BG24" s="18"/>
      <c r="BH24" s="18"/>
      <c r="BI24" s="18"/>
      <c r="BK24" s="18"/>
      <c r="BL24" s="18"/>
      <c r="BM24" s="18"/>
      <c r="BO24" s="18"/>
      <c r="BP24" s="18"/>
      <c r="BQ24" s="18"/>
      <c r="BS24" s="18"/>
      <c r="BT24" s="18"/>
      <c r="BU24" s="18"/>
      <c r="BW24" s="18"/>
      <c r="BX24" s="18"/>
      <c r="BY24" s="18"/>
      <c r="CA24" s="18"/>
      <c r="CB24" s="18"/>
      <c r="CC24" s="18"/>
    </row>
    <row r="25" spans="2:81">
      <c r="S25" s="18"/>
      <c r="T25" s="18"/>
      <c r="U25" s="18"/>
      <c r="W25" s="18"/>
      <c r="X25" s="18"/>
      <c r="Y25" s="18"/>
      <c r="AA25" s="18"/>
      <c r="AB25" s="18"/>
      <c r="AC25" s="18"/>
      <c r="AE25" s="18"/>
      <c r="AF25" s="18"/>
      <c r="AG25" s="18"/>
      <c r="AI25" s="18"/>
      <c r="AJ25" s="18"/>
      <c r="AK25" s="18"/>
      <c r="AM25" s="18"/>
      <c r="AN25" s="18"/>
      <c r="AO25" s="18"/>
      <c r="AQ25" s="18"/>
      <c r="AR25" s="18"/>
      <c r="AS25" s="18"/>
      <c r="AU25" s="18"/>
      <c r="AV25" s="18"/>
      <c r="AW25" s="18"/>
      <c r="AY25" s="18"/>
      <c r="AZ25" s="18"/>
      <c r="BA25" s="18"/>
      <c r="BC25" s="18"/>
      <c r="BD25" s="18"/>
      <c r="BE25" s="18"/>
      <c r="BG25" s="18"/>
      <c r="BH25" s="18"/>
      <c r="BI25" s="18"/>
      <c r="BK25" s="18"/>
      <c r="BL25" s="18"/>
      <c r="BM25" s="18"/>
      <c r="BO25" s="18"/>
      <c r="BP25" s="18"/>
      <c r="BQ25" s="18"/>
      <c r="BS25" s="18"/>
      <c r="BT25" s="18"/>
      <c r="BU25" s="18"/>
      <c r="BW25" s="18"/>
      <c r="BX25" s="18"/>
      <c r="BY25" s="18"/>
      <c r="CA25" s="18"/>
      <c r="CB25" s="18"/>
      <c r="CC25" s="18"/>
    </row>
    <row r="26" spans="2:81">
      <c r="S26" s="18"/>
      <c r="T26" s="18"/>
      <c r="U26" s="18"/>
      <c r="W26" s="18"/>
      <c r="X26" s="18"/>
      <c r="Y26" s="18"/>
      <c r="AA26" s="18"/>
      <c r="AB26" s="18"/>
      <c r="AC26" s="18"/>
      <c r="AE26" s="18"/>
      <c r="AF26" s="18"/>
      <c r="AG26" s="18"/>
      <c r="AI26" s="18"/>
      <c r="AJ26" s="18"/>
      <c r="AK26" s="18"/>
      <c r="AM26" s="18"/>
      <c r="AN26" s="18"/>
      <c r="AO26" s="18"/>
      <c r="AQ26" s="18"/>
      <c r="AR26" s="18"/>
      <c r="AS26" s="18"/>
      <c r="AU26" s="18"/>
      <c r="AV26" s="18"/>
      <c r="AW26" s="18"/>
      <c r="AY26" s="18"/>
      <c r="AZ26" s="18"/>
      <c r="BA26" s="18"/>
      <c r="BC26" s="18"/>
      <c r="BD26" s="18"/>
      <c r="BE26" s="18"/>
      <c r="BG26" s="18"/>
      <c r="BH26" s="18"/>
      <c r="BI26" s="18"/>
      <c r="BK26" s="18"/>
      <c r="BL26" s="18"/>
      <c r="BM26" s="18"/>
      <c r="BO26" s="18"/>
      <c r="BP26" s="18"/>
      <c r="BQ26" s="18"/>
      <c r="BS26" s="18"/>
      <c r="BT26" s="18"/>
      <c r="BU26" s="18"/>
      <c r="BW26" s="18"/>
      <c r="BX26" s="18"/>
      <c r="BY26" s="18"/>
      <c r="CA26" s="18"/>
      <c r="CB26" s="18"/>
      <c r="CC26" s="18"/>
    </row>
    <row r="27" spans="2:81">
      <c r="S27" s="18"/>
      <c r="T27" s="18"/>
      <c r="U27" s="18"/>
      <c r="W27" s="18"/>
      <c r="X27" s="18"/>
      <c r="Y27" s="18"/>
      <c r="AA27" s="18"/>
      <c r="AB27" s="18"/>
      <c r="AC27" s="18"/>
      <c r="AE27" s="18"/>
      <c r="AF27" s="18"/>
      <c r="AG27" s="18"/>
      <c r="AI27" s="18"/>
      <c r="AJ27" s="18"/>
      <c r="AK27" s="18"/>
      <c r="AM27" s="18"/>
      <c r="AN27" s="18"/>
      <c r="AO27" s="18"/>
      <c r="AQ27" s="18"/>
      <c r="AR27" s="18"/>
      <c r="AS27" s="18"/>
      <c r="AU27" s="18"/>
      <c r="AV27" s="18"/>
      <c r="AW27" s="18"/>
      <c r="AY27" s="18"/>
      <c r="AZ27" s="18"/>
      <c r="BA27" s="18"/>
      <c r="BC27" s="18"/>
      <c r="BD27" s="18"/>
      <c r="BE27" s="18"/>
      <c r="BG27" s="18"/>
      <c r="BH27" s="18"/>
      <c r="BI27" s="18"/>
      <c r="BK27" s="18"/>
      <c r="BL27" s="18"/>
      <c r="BM27" s="18"/>
      <c r="BO27" s="18"/>
      <c r="BP27" s="18"/>
      <c r="BQ27" s="18"/>
      <c r="BS27" s="18"/>
      <c r="BT27" s="18"/>
      <c r="BU27" s="18"/>
      <c r="BW27" s="18"/>
      <c r="BX27" s="18"/>
      <c r="BY27" s="18"/>
      <c r="CA27" s="18"/>
      <c r="CB27" s="18"/>
      <c r="CC27" s="18"/>
    </row>
    <row r="28" spans="2:81">
      <c r="S28" s="18"/>
      <c r="T28" s="18"/>
      <c r="U28" s="18"/>
      <c r="W28" s="18"/>
      <c r="X28" s="18"/>
      <c r="Y28" s="18"/>
      <c r="AA28" s="18"/>
      <c r="AB28" s="18"/>
      <c r="AC28" s="18"/>
      <c r="AE28" s="18"/>
      <c r="AF28" s="18"/>
      <c r="AG28" s="18"/>
      <c r="AI28" s="18"/>
      <c r="AJ28" s="18"/>
      <c r="AK28" s="18"/>
      <c r="AM28" s="18"/>
      <c r="AN28" s="18"/>
      <c r="AO28" s="18"/>
      <c r="AQ28" s="18"/>
      <c r="AR28" s="18"/>
      <c r="AS28" s="18"/>
      <c r="AU28" s="18"/>
      <c r="AV28" s="18"/>
      <c r="AW28" s="18"/>
      <c r="AY28" s="18"/>
      <c r="AZ28" s="18"/>
      <c r="BA28" s="18"/>
      <c r="BC28" s="18"/>
      <c r="BD28" s="18"/>
      <c r="BE28" s="18"/>
      <c r="BG28" s="18"/>
      <c r="BH28" s="18"/>
      <c r="BI28" s="18"/>
      <c r="BK28" s="18"/>
      <c r="BL28" s="18"/>
      <c r="BM28" s="18"/>
      <c r="BO28" s="18"/>
      <c r="BP28" s="18"/>
      <c r="BQ28" s="18"/>
      <c r="BS28" s="18"/>
      <c r="BT28" s="18"/>
      <c r="BU28" s="18"/>
      <c r="BW28" s="18"/>
      <c r="BX28" s="18"/>
      <c r="BY28" s="18"/>
      <c r="CA28" s="18"/>
      <c r="CB28" s="18"/>
      <c r="CC28" s="18"/>
    </row>
    <row r="29" spans="2:81">
      <c r="S29" s="18"/>
      <c r="T29" s="18"/>
      <c r="U29" s="18"/>
      <c r="W29" s="18"/>
      <c r="X29" s="18"/>
      <c r="Y29" s="18"/>
      <c r="AA29" s="18"/>
      <c r="AB29" s="18"/>
      <c r="AC29" s="18"/>
      <c r="AE29" s="18"/>
      <c r="AF29" s="18"/>
      <c r="AG29" s="18"/>
      <c r="AI29" s="18"/>
      <c r="AJ29" s="18"/>
      <c r="AK29" s="18"/>
      <c r="AM29" s="18"/>
      <c r="AN29" s="18"/>
      <c r="AO29" s="18"/>
      <c r="AQ29" s="18"/>
      <c r="AR29" s="18"/>
      <c r="AS29" s="18"/>
      <c r="AU29" s="18"/>
      <c r="AV29" s="18"/>
      <c r="AW29" s="18"/>
      <c r="AY29" s="18"/>
      <c r="AZ29" s="18"/>
      <c r="BA29" s="18"/>
      <c r="BC29" s="18"/>
      <c r="BD29" s="18"/>
      <c r="BE29" s="18"/>
      <c r="BG29" s="18"/>
      <c r="BH29" s="18"/>
      <c r="BI29" s="18"/>
      <c r="BK29" s="18"/>
      <c r="BL29" s="18"/>
      <c r="BM29" s="18"/>
      <c r="BO29" s="18"/>
      <c r="BP29" s="18"/>
      <c r="BQ29" s="18"/>
      <c r="BS29" s="18"/>
      <c r="BT29" s="18"/>
      <c r="BU29" s="18"/>
      <c r="BW29" s="18"/>
      <c r="BX29" s="18"/>
      <c r="BY29" s="18"/>
      <c r="CA29" s="18"/>
      <c r="CB29" s="18"/>
      <c r="CC29" s="18"/>
    </row>
    <row r="30" spans="2:81">
      <c r="S30" s="18"/>
      <c r="T30" s="18"/>
      <c r="U30" s="18"/>
      <c r="W30" s="18"/>
      <c r="X30" s="18"/>
      <c r="Y30" s="18"/>
      <c r="AA30" s="18"/>
      <c r="AB30" s="18"/>
      <c r="AC30" s="18"/>
      <c r="AE30" s="18"/>
      <c r="AF30" s="18"/>
      <c r="AG30" s="18"/>
      <c r="AI30" s="18"/>
      <c r="AJ30" s="18"/>
      <c r="AK30" s="18"/>
      <c r="AM30" s="18"/>
      <c r="AN30" s="18"/>
      <c r="AO30" s="18"/>
      <c r="AQ30" s="18"/>
      <c r="AR30" s="18"/>
      <c r="AS30" s="18"/>
      <c r="AU30" s="18"/>
      <c r="AV30" s="18"/>
      <c r="AW30" s="18"/>
      <c r="AY30" s="18"/>
      <c r="AZ30" s="18"/>
      <c r="BA30" s="18"/>
      <c r="BC30" s="18"/>
      <c r="BD30" s="18"/>
      <c r="BE30" s="18"/>
      <c r="BG30" s="18"/>
      <c r="BH30" s="18"/>
      <c r="BI30" s="18"/>
      <c r="BK30" s="18"/>
      <c r="BL30" s="18"/>
      <c r="BM30" s="18"/>
      <c r="BO30" s="18"/>
      <c r="BP30" s="18"/>
      <c r="BQ30" s="18"/>
      <c r="BS30" s="18"/>
      <c r="BT30" s="18"/>
      <c r="BU30" s="18"/>
      <c r="BW30" s="18"/>
      <c r="BX30" s="18"/>
      <c r="BY30" s="18"/>
      <c r="CA30" s="18"/>
      <c r="CB30" s="18"/>
      <c r="CC30" s="18"/>
    </row>
    <row r="31" spans="2:81">
      <c r="S31" s="18"/>
      <c r="T31" s="18"/>
      <c r="U31" s="18"/>
      <c r="W31" s="18"/>
      <c r="X31" s="18"/>
      <c r="Y31" s="18"/>
      <c r="AA31" s="18"/>
      <c r="AB31" s="18"/>
      <c r="AC31" s="18"/>
      <c r="AE31" s="18"/>
      <c r="AF31" s="18"/>
      <c r="AG31" s="18"/>
      <c r="AI31" s="18"/>
      <c r="AJ31" s="18"/>
      <c r="AK31" s="18"/>
      <c r="AM31" s="18"/>
      <c r="AN31" s="18"/>
      <c r="AO31" s="18"/>
      <c r="AQ31" s="18"/>
      <c r="AR31" s="18"/>
      <c r="AS31" s="18"/>
      <c r="AU31" s="18"/>
      <c r="AV31" s="18"/>
      <c r="AW31" s="18"/>
      <c r="AY31" s="18"/>
      <c r="AZ31" s="18"/>
      <c r="BA31" s="18"/>
      <c r="BC31" s="18"/>
      <c r="BD31" s="18"/>
      <c r="BE31" s="18"/>
      <c r="BG31" s="18"/>
      <c r="BH31" s="18"/>
      <c r="BI31" s="18"/>
      <c r="BK31" s="18"/>
      <c r="BL31" s="18"/>
      <c r="BM31" s="18"/>
      <c r="BO31" s="18"/>
      <c r="BP31" s="18"/>
      <c r="BQ31" s="18"/>
      <c r="BS31" s="18"/>
      <c r="BT31" s="18"/>
      <c r="BU31" s="18"/>
      <c r="BW31" s="18"/>
      <c r="BX31" s="18"/>
      <c r="BY31" s="18"/>
      <c r="CA31" s="18"/>
      <c r="CB31" s="18"/>
      <c r="CC31" s="18"/>
    </row>
    <row r="32" spans="2:81">
      <c r="S32" s="18"/>
      <c r="T32" s="18"/>
      <c r="U32" s="18"/>
      <c r="W32" s="18"/>
      <c r="X32" s="18"/>
      <c r="Y32" s="18"/>
      <c r="AA32" s="18"/>
      <c r="AB32" s="18"/>
      <c r="AC32" s="18"/>
      <c r="AE32" s="18"/>
      <c r="AF32" s="18"/>
      <c r="AG32" s="18"/>
      <c r="AI32" s="18"/>
      <c r="AJ32" s="18"/>
      <c r="AK32" s="18"/>
      <c r="AM32" s="18"/>
      <c r="AN32" s="18"/>
      <c r="AO32" s="18"/>
      <c r="AQ32" s="18"/>
      <c r="AR32" s="18"/>
      <c r="AS32" s="18"/>
      <c r="AU32" s="18"/>
      <c r="AV32" s="18"/>
      <c r="AW32" s="18"/>
      <c r="AY32" s="18"/>
      <c r="AZ32" s="18"/>
      <c r="BA32" s="18"/>
      <c r="BC32" s="18"/>
      <c r="BD32" s="18"/>
      <c r="BE32" s="18"/>
      <c r="BG32" s="18"/>
      <c r="BH32" s="18"/>
      <c r="BI32" s="18"/>
      <c r="BK32" s="18"/>
      <c r="BL32" s="18"/>
      <c r="BM32" s="18"/>
      <c r="BO32" s="18"/>
      <c r="BP32" s="18"/>
      <c r="BQ32" s="18"/>
      <c r="BS32" s="18"/>
      <c r="BT32" s="18"/>
      <c r="BU32" s="18"/>
      <c r="BW32" s="18"/>
      <c r="BX32" s="18"/>
      <c r="BY32" s="18"/>
      <c r="CA32" s="18"/>
      <c r="CB32" s="18"/>
      <c r="CC32" s="18"/>
    </row>
    <row r="33" spans="2:111">
      <c r="S33" s="18"/>
      <c r="T33" s="18"/>
      <c r="U33" s="18"/>
      <c r="W33" s="18"/>
      <c r="X33" s="18"/>
      <c r="Y33" s="18"/>
      <c r="AA33" s="18"/>
      <c r="AB33" s="18"/>
      <c r="AC33" s="18"/>
      <c r="AE33" s="18"/>
      <c r="AF33" s="18"/>
      <c r="AG33" s="18"/>
      <c r="AI33" s="18"/>
      <c r="AJ33" s="18"/>
      <c r="AK33" s="18"/>
      <c r="AM33" s="18"/>
      <c r="AN33" s="18"/>
      <c r="AO33" s="18"/>
      <c r="AQ33" s="18"/>
      <c r="AR33" s="18"/>
      <c r="AS33" s="18"/>
      <c r="AU33" s="18"/>
      <c r="AV33" s="18"/>
      <c r="AW33" s="18"/>
      <c r="AY33" s="18"/>
      <c r="AZ33" s="18"/>
      <c r="BA33" s="18"/>
      <c r="BC33" s="18"/>
      <c r="BD33" s="18"/>
      <c r="BE33" s="18"/>
      <c r="BG33" s="18"/>
      <c r="BH33" s="18"/>
      <c r="BI33" s="18"/>
      <c r="BK33" s="18"/>
      <c r="BL33" s="18"/>
      <c r="BM33" s="18"/>
      <c r="BO33" s="18"/>
      <c r="BP33" s="18"/>
      <c r="BQ33" s="18"/>
      <c r="BS33" s="18"/>
      <c r="BT33" s="18"/>
      <c r="BU33" s="18"/>
      <c r="BW33" s="18"/>
      <c r="BX33" s="18"/>
      <c r="BY33" s="18"/>
      <c r="CA33" s="18"/>
      <c r="CB33" s="18"/>
      <c r="CC33" s="18"/>
    </row>
    <row r="34" spans="2:111">
      <c r="S34" s="18"/>
      <c r="T34" s="18"/>
      <c r="U34" s="18"/>
      <c r="W34" s="18"/>
      <c r="X34" s="18"/>
      <c r="Y34" s="18"/>
      <c r="AA34" s="18"/>
      <c r="AB34" s="18"/>
      <c r="AC34" s="18"/>
      <c r="AE34" s="18"/>
      <c r="AF34" s="18"/>
      <c r="AG34" s="18"/>
      <c r="AI34" s="18"/>
      <c r="AJ34" s="18"/>
      <c r="AK34" s="18"/>
      <c r="AM34" s="18"/>
      <c r="AN34" s="18"/>
      <c r="AO34" s="18"/>
      <c r="AQ34" s="18"/>
      <c r="AR34" s="18"/>
      <c r="AS34" s="18"/>
      <c r="AU34" s="18"/>
      <c r="AV34" s="18"/>
      <c r="AW34" s="18"/>
      <c r="AY34" s="18"/>
      <c r="AZ34" s="18"/>
      <c r="BA34" s="18"/>
      <c r="BC34" s="18"/>
      <c r="BD34" s="18"/>
      <c r="BE34" s="18"/>
      <c r="BG34" s="18"/>
      <c r="BH34" s="18"/>
      <c r="BI34" s="18"/>
      <c r="BK34" s="18"/>
      <c r="BL34" s="18"/>
      <c r="BM34" s="18"/>
      <c r="BO34" s="18"/>
      <c r="BP34" s="18"/>
      <c r="BQ34" s="18"/>
      <c r="BS34" s="18"/>
      <c r="BT34" s="18"/>
      <c r="BU34" s="18"/>
      <c r="BW34" s="18"/>
      <c r="BX34" s="18"/>
      <c r="BY34" s="18"/>
      <c r="CA34" s="18"/>
      <c r="CB34" s="18"/>
      <c r="CC34" s="18"/>
    </row>
    <row r="35" spans="2:111">
      <c r="S35" s="18"/>
      <c r="T35" s="18"/>
      <c r="U35" s="18"/>
      <c r="W35" s="18"/>
      <c r="X35" s="18"/>
      <c r="Y35" s="18"/>
      <c r="AA35" s="18"/>
      <c r="AB35" s="18"/>
      <c r="AC35" s="18"/>
      <c r="AE35" s="18"/>
      <c r="AF35" s="18"/>
      <c r="AG35" s="18"/>
      <c r="AI35" s="18"/>
      <c r="AJ35" s="18"/>
      <c r="AK35" s="18"/>
      <c r="AM35" s="18"/>
      <c r="AN35" s="18"/>
      <c r="AO35" s="18"/>
      <c r="AQ35" s="18"/>
      <c r="AR35" s="18"/>
      <c r="AS35" s="18"/>
      <c r="AU35" s="18"/>
      <c r="AV35" s="18"/>
      <c r="AW35" s="18"/>
      <c r="AY35" s="18"/>
      <c r="AZ35" s="18"/>
      <c r="BA35" s="18"/>
      <c r="BC35" s="18"/>
      <c r="BD35" s="18"/>
      <c r="BE35" s="18"/>
      <c r="BG35" s="18"/>
      <c r="BH35" s="18"/>
      <c r="BI35" s="18"/>
      <c r="BK35" s="18"/>
      <c r="BL35" s="18"/>
      <c r="BM35" s="18"/>
      <c r="BO35" s="18"/>
      <c r="BP35" s="18"/>
      <c r="BQ35" s="18"/>
      <c r="BS35" s="18"/>
      <c r="BT35" s="18"/>
      <c r="BU35" s="18"/>
      <c r="BW35" s="18"/>
      <c r="BX35" s="18"/>
      <c r="BY35" s="18"/>
      <c r="CA35" s="18"/>
      <c r="CB35" s="18"/>
      <c r="CC35" s="18"/>
    </row>
    <row r="36" spans="2:111">
      <c r="S36" s="18"/>
      <c r="T36" s="18"/>
      <c r="U36" s="18"/>
      <c r="W36" s="18"/>
      <c r="X36" s="18"/>
      <c r="Y36" s="18"/>
      <c r="AA36" s="18"/>
      <c r="AB36" s="18"/>
      <c r="AC36" s="18"/>
      <c r="AE36" s="18"/>
      <c r="AF36" s="18"/>
      <c r="AG36" s="18"/>
      <c r="AI36" s="18"/>
      <c r="AJ36" s="18"/>
      <c r="AK36" s="18"/>
      <c r="AM36" s="18"/>
      <c r="AN36" s="18"/>
      <c r="AO36" s="18"/>
      <c r="AQ36" s="18"/>
      <c r="AR36" s="18"/>
      <c r="AS36" s="18"/>
      <c r="AU36" s="18"/>
      <c r="AV36" s="18"/>
      <c r="AW36" s="18"/>
      <c r="AY36" s="18"/>
      <c r="AZ36" s="18"/>
      <c r="BA36" s="18"/>
      <c r="BC36" s="18"/>
      <c r="BD36" s="18"/>
      <c r="BE36" s="18"/>
      <c r="BG36" s="18"/>
      <c r="BH36" s="18"/>
      <c r="BI36" s="18"/>
      <c r="BK36" s="18"/>
      <c r="BL36" s="18"/>
      <c r="BM36" s="18"/>
      <c r="BO36" s="18"/>
      <c r="BP36" s="18"/>
      <c r="BQ36" s="18"/>
      <c r="BS36" s="18"/>
      <c r="BT36" s="18"/>
      <c r="BU36" s="18"/>
      <c r="BW36" s="18"/>
      <c r="BX36" s="18"/>
      <c r="BY36" s="18"/>
      <c r="CA36" s="18"/>
      <c r="CB36" s="18"/>
      <c r="CC36" s="18"/>
    </row>
    <row r="37" spans="2:111">
      <c r="S37" s="18"/>
      <c r="T37" s="18"/>
      <c r="U37" s="18"/>
      <c r="W37" s="18"/>
      <c r="X37" s="18"/>
      <c r="Y37" s="18"/>
      <c r="AA37" s="18"/>
      <c r="AB37" s="18"/>
      <c r="AC37" s="18"/>
      <c r="AE37" s="18"/>
      <c r="AF37" s="18"/>
      <c r="AG37" s="18"/>
      <c r="AI37" s="18"/>
      <c r="AJ37" s="18"/>
      <c r="AK37" s="18"/>
      <c r="AM37" s="18"/>
      <c r="AN37" s="18"/>
      <c r="AO37" s="18"/>
      <c r="AQ37" s="18"/>
      <c r="AR37" s="18"/>
      <c r="AS37" s="18"/>
      <c r="AU37" s="18"/>
      <c r="AV37" s="18"/>
      <c r="AW37" s="18"/>
      <c r="AY37" s="18"/>
      <c r="AZ37" s="18"/>
      <c r="BA37" s="18"/>
      <c r="BC37" s="18"/>
      <c r="BD37" s="18"/>
      <c r="BE37" s="18"/>
      <c r="BG37" s="18"/>
      <c r="BH37" s="18"/>
      <c r="BI37" s="18"/>
      <c r="BK37" s="18"/>
      <c r="BL37" s="18"/>
      <c r="BM37" s="18"/>
      <c r="BO37" s="18"/>
      <c r="BP37" s="18"/>
      <c r="BQ37" s="18"/>
      <c r="BS37" s="18"/>
      <c r="BT37" s="18"/>
      <c r="BU37" s="18"/>
      <c r="BW37" s="18"/>
      <c r="BX37" s="18"/>
      <c r="BY37" s="18"/>
      <c r="CA37" s="18"/>
      <c r="CB37" s="18"/>
      <c r="CC37" s="18"/>
    </row>
    <row r="38" spans="2:111">
      <c r="AW38" s="18"/>
      <c r="AX38" s="18"/>
      <c r="AY38" s="18"/>
      <c r="BA38" s="18"/>
      <c r="BB38" s="18"/>
      <c r="BC38" s="18"/>
      <c r="BE38" s="18"/>
      <c r="BF38" s="18"/>
      <c r="BG38" s="18"/>
      <c r="BI38" s="18"/>
      <c r="BJ38" s="18"/>
      <c r="BK38" s="18"/>
      <c r="BM38" s="18"/>
      <c r="BN38" s="18"/>
      <c r="BO38" s="18"/>
      <c r="BQ38" s="18"/>
      <c r="BR38" s="18"/>
      <c r="BS38" s="18"/>
      <c r="BU38" s="18"/>
      <c r="BV38" s="18"/>
      <c r="BW38" s="18"/>
      <c r="BY38" s="18"/>
      <c r="BZ38" s="18"/>
      <c r="CA38" s="18"/>
      <c r="CC38" s="18"/>
      <c r="CD38" s="18"/>
      <c r="CE38" s="18"/>
      <c r="CG38" s="18"/>
      <c r="CH38" s="18"/>
      <c r="CI38" s="18"/>
      <c r="CK38" s="18"/>
      <c r="CL38" s="18"/>
      <c r="CM38" s="18"/>
      <c r="CO38" s="18"/>
      <c r="CP38" s="18"/>
      <c r="CQ38" s="18"/>
      <c r="CS38" s="18"/>
      <c r="CT38" s="18"/>
      <c r="CU38" s="18"/>
      <c r="CW38" s="18"/>
      <c r="CX38" s="18"/>
      <c r="CY38" s="18"/>
      <c r="DA38" s="18"/>
      <c r="DB38" s="18"/>
      <c r="DC38" s="18"/>
      <c r="DE38" s="18"/>
      <c r="DF38" s="18"/>
      <c r="DG38" s="18"/>
    </row>
    <row r="39" spans="2:111">
      <c r="AW39" s="18"/>
      <c r="AX39" s="18"/>
      <c r="AY39" s="18"/>
      <c r="BA39" s="18"/>
      <c r="BB39" s="18"/>
      <c r="BC39" s="18"/>
      <c r="BE39" s="18"/>
      <c r="BF39" s="18"/>
      <c r="BG39" s="18"/>
      <c r="BI39" s="18"/>
      <c r="BJ39" s="18"/>
      <c r="BK39" s="18"/>
      <c r="BM39" s="18"/>
      <c r="BN39" s="18"/>
      <c r="BO39" s="18"/>
      <c r="BQ39" s="18"/>
      <c r="BR39" s="18"/>
      <c r="BS39" s="18"/>
      <c r="BU39" s="18"/>
      <c r="BV39" s="18"/>
      <c r="BW39" s="18"/>
      <c r="BY39" s="18"/>
      <c r="BZ39" s="18"/>
      <c r="CA39" s="18"/>
      <c r="CC39" s="18"/>
      <c r="CD39" s="18"/>
      <c r="CE39" s="18"/>
      <c r="CG39" s="18"/>
      <c r="CH39" s="18"/>
      <c r="CI39" s="18"/>
      <c r="CK39" s="18"/>
      <c r="CL39" s="18"/>
      <c r="CM39" s="18"/>
      <c r="CO39" s="18"/>
      <c r="CP39" s="18"/>
      <c r="CQ39" s="18"/>
      <c r="CS39" s="18"/>
      <c r="CT39" s="18"/>
      <c r="CU39" s="18"/>
      <c r="CW39" s="18"/>
      <c r="CX39" s="18"/>
      <c r="CY39" s="18"/>
      <c r="DA39" s="18"/>
      <c r="DB39" s="18"/>
      <c r="DC39" s="18"/>
      <c r="DE39" s="18"/>
      <c r="DF39" s="18"/>
      <c r="DG39" s="18"/>
    </row>
    <row r="40" spans="2:111">
      <c r="AW40" s="18"/>
      <c r="AX40" s="18"/>
      <c r="AY40" s="18"/>
      <c r="BA40" s="18"/>
      <c r="BB40" s="18"/>
      <c r="BC40" s="18"/>
      <c r="BE40" s="18"/>
      <c r="BF40" s="18"/>
      <c r="BG40" s="18"/>
      <c r="BI40" s="18"/>
      <c r="BJ40" s="18"/>
      <c r="BK40" s="18"/>
      <c r="BM40" s="18"/>
      <c r="BN40" s="18"/>
      <c r="BO40" s="18"/>
      <c r="BQ40" s="18"/>
      <c r="BR40" s="18"/>
      <c r="BS40" s="18"/>
      <c r="BU40" s="18"/>
      <c r="BV40" s="18"/>
      <c r="BW40" s="18"/>
      <c r="BY40" s="18"/>
      <c r="BZ40" s="18"/>
      <c r="CA40" s="18"/>
      <c r="CC40" s="18"/>
      <c r="CD40" s="18"/>
      <c r="CE40" s="18"/>
      <c r="CG40" s="18"/>
      <c r="CH40" s="18"/>
      <c r="CI40" s="18"/>
      <c r="CK40" s="18"/>
      <c r="CL40" s="18"/>
      <c r="CM40" s="18"/>
      <c r="CO40" s="18"/>
      <c r="CP40" s="18"/>
      <c r="CQ40" s="18"/>
      <c r="CS40" s="18"/>
      <c r="CT40" s="18"/>
      <c r="CU40" s="18"/>
      <c r="CW40" s="18"/>
      <c r="CX40" s="18"/>
      <c r="CY40" s="18"/>
      <c r="DA40" s="18"/>
      <c r="DB40" s="18"/>
      <c r="DC40" s="18"/>
      <c r="DE40" s="18"/>
      <c r="DF40" s="18"/>
      <c r="DG40" s="18"/>
    </row>
    <row r="41" spans="2:111">
      <c r="AW41" s="18"/>
      <c r="AX41" s="18"/>
      <c r="AY41" s="18"/>
      <c r="BA41" s="18"/>
      <c r="BB41" s="18"/>
      <c r="BC41" s="18"/>
      <c r="BE41" s="18"/>
      <c r="BF41" s="18"/>
      <c r="BG41" s="18"/>
      <c r="BI41" s="18"/>
      <c r="BJ41" s="18"/>
      <c r="BK41" s="18"/>
      <c r="BM41" s="18"/>
      <c r="BN41" s="18"/>
      <c r="BO41" s="18"/>
      <c r="BQ41" s="18"/>
      <c r="BR41" s="18"/>
      <c r="BS41" s="18"/>
      <c r="BU41" s="18"/>
      <c r="BV41" s="18"/>
      <c r="BW41" s="18"/>
      <c r="BY41" s="18"/>
      <c r="BZ41" s="18"/>
      <c r="CA41" s="18"/>
      <c r="CC41" s="18"/>
      <c r="CD41" s="18"/>
      <c r="CE41" s="18"/>
      <c r="CG41" s="18"/>
      <c r="CH41" s="18"/>
      <c r="CI41" s="18"/>
      <c r="CK41" s="18"/>
      <c r="CL41" s="18"/>
      <c r="CM41" s="18"/>
      <c r="CO41" s="18"/>
      <c r="CP41" s="18"/>
      <c r="CQ41" s="18"/>
      <c r="CS41" s="18"/>
      <c r="CT41" s="18"/>
      <c r="CU41" s="18"/>
      <c r="CW41" s="18"/>
      <c r="CX41" s="18"/>
      <c r="CY41" s="18"/>
      <c r="DA41" s="18"/>
      <c r="DB41" s="18"/>
      <c r="DC41" s="18"/>
      <c r="DE41" s="18"/>
      <c r="DF41" s="18"/>
      <c r="DG41" s="18"/>
    </row>
    <row r="42" spans="2:111">
      <c r="AW42" s="18"/>
      <c r="AX42" s="18"/>
      <c r="AY42" s="18"/>
      <c r="BA42" s="18"/>
      <c r="BB42" s="18"/>
      <c r="BC42" s="18"/>
      <c r="BE42" s="18"/>
      <c r="BF42" s="18"/>
      <c r="BG42" s="18"/>
      <c r="BI42" s="18"/>
      <c r="BJ42" s="18"/>
      <c r="BK42" s="18"/>
      <c r="BM42" s="18"/>
      <c r="BN42" s="18"/>
      <c r="BO42" s="18"/>
      <c r="BQ42" s="18"/>
      <c r="BR42" s="18"/>
      <c r="BS42" s="18"/>
      <c r="BU42" s="18"/>
      <c r="BV42" s="18"/>
      <c r="BW42" s="18"/>
      <c r="BY42" s="18"/>
      <c r="BZ42" s="18"/>
      <c r="CA42" s="18"/>
      <c r="CC42" s="18"/>
      <c r="CD42" s="18"/>
      <c r="CE42" s="18"/>
      <c r="CG42" s="18"/>
      <c r="CH42" s="18"/>
      <c r="CI42" s="18"/>
      <c r="CK42" s="18"/>
      <c r="CL42" s="18"/>
      <c r="CM42" s="18"/>
      <c r="CO42" s="18"/>
      <c r="CP42" s="18"/>
      <c r="CQ42" s="18"/>
      <c r="CS42" s="18"/>
      <c r="CT42" s="18"/>
      <c r="CU42" s="18"/>
      <c r="CW42" s="18"/>
      <c r="CX42" s="18"/>
      <c r="CY42" s="18"/>
      <c r="DA42" s="18"/>
      <c r="DB42" s="18"/>
      <c r="DC42" s="18"/>
      <c r="DE42" s="18"/>
      <c r="DF42" s="18"/>
      <c r="DG42" s="18"/>
    </row>
    <row r="43" spans="2:111">
      <c r="B43" s="4"/>
      <c r="C43" s="4"/>
      <c r="D43" s="4"/>
      <c r="E43" s="4"/>
      <c r="H43" s="4"/>
      <c r="I43" s="4"/>
      <c r="J43" s="4"/>
      <c r="AW43" s="18"/>
      <c r="AX43" s="18"/>
      <c r="AY43" s="18"/>
      <c r="BA43" s="18"/>
      <c r="BB43" s="18"/>
      <c r="BC43" s="18"/>
      <c r="BE43" s="18"/>
      <c r="BF43" s="18"/>
      <c r="BG43" s="18"/>
      <c r="BI43" s="18"/>
      <c r="BJ43" s="18"/>
      <c r="BK43" s="18"/>
      <c r="BM43" s="18"/>
      <c r="BN43" s="18"/>
      <c r="BO43" s="18"/>
      <c r="BQ43" s="18"/>
      <c r="BR43" s="18"/>
      <c r="BS43" s="18"/>
      <c r="BU43" s="18"/>
      <c r="BV43" s="18"/>
      <c r="BW43" s="18"/>
      <c r="BY43" s="18"/>
      <c r="BZ43" s="18"/>
      <c r="CA43" s="18"/>
      <c r="CC43" s="18"/>
      <c r="CD43" s="18"/>
      <c r="CE43" s="18"/>
      <c r="CG43" s="18"/>
      <c r="CH43" s="18"/>
      <c r="CI43" s="18"/>
      <c r="CK43" s="18"/>
      <c r="CL43" s="18"/>
      <c r="CM43" s="18"/>
      <c r="CO43" s="18"/>
      <c r="CP43" s="18"/>
      <c r="CQ43" s="18"/>
      <c r="CS43" s="18"/>
      <c r="CT43" s="18"/>
      <c r="CU43" s="18"/>
      <c r="CW43" s="18"/>
      <c r="CX43" s="18"/>
      <c r="CY43" s="18"/>
      <c r="DA43" s="18"/>
      <c r="DB43" s="18"/>
      <c r="DC43" s="18"/>
      <c r="DE43" s="18"/>
      <c r="DF43" s="18"/>
      <c r="DG43" s="18"/>
    </row>
    <row r="44" spans="2:111">
      <c r="AW44" s="18"/>
      <c r="AX44" s="18"/>
      <c r="AY44" s="18"/>
      <c r="BA44" s="18"/>
      <c r="BB44" s="18"/>
      <c r="BC44" s="18"/>
      <c r="BE44" s="18"/>
      <c r="BF44" s="18"/>
      <c r="BG44" s="18"/>
      <c r="BI44" s="18"/>
      <c r="BJ44" s="18"/>
      <c r="BK44" s="18"/>
      <c r="BM44" s="18"/>
      <c r="BN44" s="18"/>
      <c r="BO44" s="18"/>
      <c r="BQ44" s="18"/>
      <c r="BR44" s="18"/>
      <c r="BS44" s="18"/>
      <c r="BU44" s="18"/>
      <c r="BV44" s="18"/>
      <c r="BW44" s="18"/>
      <c r="BY44" s="18"/>
      <c r="BZ44" s="18"/>
      <c r="CA44" s="18"/>
      <c r="CC44" s="18"/>
      <c r="CD44" s="18"/>
      <c r="CE44" s="18"/>
      <c r="CG44" s="18"/>
      <c r="CH44" s="18"/>
      <c r="CI44" s="18"/>
      <c r="CK44" s="18"/>
      <c r="CL44" s="18"/>
      <c r="CM44" s="18"/>
      <c r="CO44" s="18"/>
      <c r="CP44" s="18"/>
      <c r="CQ44" s="18"/>
      <c r="CS44" s="18"/>
      <c r="CT44" s="18"/>
      <c r="CU44" s="18"/>
      <c r="CW44" s="18"/>
      <c r="CX44" s="18"/>
      <c r="CY44" s="18"/>
      <c r="DA44" s="18"/>
      <c r="DB44" s="18"/>
      <c r="DC44" s="18"/>
      <c r="DE44" s="18"/>
      <c r="DF44" s="18"/>
      <c r="DG44" s="18"/>
    </row>
    <row r="45" spans="2:111">
      <c r="AW45" s="18"/>
      <c r="AX45" s="18"/>
      <c r="AY45" s="18"/>
      <c r="BA45" s="18"/>
      <c r="BB45" s="18"/>
      <c r="BC45" s="18"/>
      <c r="BE45" s="18"/>
      <c r="BF45" s="18"/>
      <c r="BG45" s="18"/>
      <c r="BI45" s="18"/>
      <c r="BJ45" s="18"/>
      <c r="BK45" s="18"/>
      <c r="BM45" s="18"/>
      <c r="BN45" s="18"/>
      <c r="BO45" s="18"/>
      <c r="BQ45" s="18"/>
      <c r="BR45" s="18"/>
      <c r="BS45" s="18"/>
      <c r="BU45" s="18"/>
      <c r="BV45" s="18"/>
      <c r="BW45" s="18"/>
      <c r="BY45" s="18"/>
      <c r="BZ45" s="18"/>
      <c r="CA45" s="18"/>
      <c r="CC45" s="18"/>
      <c r="CD45" s="18"/>
      <c r="CE45" s="18"/>
      <c r="CG45" s="18"/>
      <c r="CH45" s="18"/>
      <c r="CI45" s="18"/>
      <c r="CK45" s="18"/>
      <c r="CL45" s="18"/>
      <c r="CM45" s="18"/>
      <c r="CO45" s="18"/>
      <c r="CP45" s="18"/>
      <c r="CQ45" s="18"/>
      <c r="CS45" s="18"/>
      <c r="CT45" s="18"/>
      <c r="CU45" s="18"/>
      <c r="CW45" s="18"/>
      <c r="CX45" s="18"/>
      <c r="CY45" s="18"/>
      <c r="DA45" s="18"/>
      <c r="DB45" s="18"/>
      <c r="DC45" s="18"/>
      <c r="DE45" s="18"/>
      <c r="DF45" s="18"/>
      <c r="DG45" s="18"/>
    </row>
    <row r="46" spans="2:111">
      <c r="AW46" s="18"/>
      <c r="AX46" s="18"/>
      <c r="AY46" s="18"/>
      <c r="BA46" s="18"/>
      <c r="BB46" s="18"/>
      <c r="BC46" s="18"/>
      <c r="BE46" s="18"/>
      <c r="BF46" s="18"/>
      <c r="BG46" s="18"/>
      <c r="BI46" s="18"/>
      <c r="BJ46" s="18"/>
      <c r="BK46" s="18"/>
      <c r="BM46" s="18"/>
      <c r="BN46" s="18"/>
      <c r="BO46" s="18"/>
      <c r="BQ46" s="18"/>
      <c r="BR46" s="18"/>
      <c r="BS46" s="18"/>
      <c r="BU46" s="18"/>
      <c r="BV46" s="18"/>
      <c r="BW46" s="18"/>
      <c r="BY46" s="18"/>
      <c r="BZ46" s="18"/>
      <c r="CA46" s="18"/>
      <c r="CC46" s="18"/>
      <c r="CD46" s="18"/>
      <c r="CE46" s="18"/>
      <c r="CG46" s="18"/>
      <c r="CH46" s="18"/>
      <c r="CI46" s="18"/>
      <c r="CK46" s="18"/>
      <c r="CL46" s="18"/>
      <c r="CM46" s="18"/>
      <c r="CO46" s="18"/>
      <c r="CP46" s="18"/>
      <c r="CQ46" s="18"/>
      <c r="CS46" s="18"/>
      <c r="CT46" s="18"/>
      <c r="CU46" s="18"/>
      <c r="CW46" s="18"/>
      <c r="CX46" s="18"/>
      <c r="CY46" s="18"/>
      <c r="DA46" s="18"/>
      <c r="DB46" s="18"/>
      <c r="DC46" s="18"/>
      <c r="DE46" s="18"/>
      <c r="DF46" s="18"/>
      <c r="DG46" s="18"/>
    </row>
    <row r="47" spans="2:111">
      <c r="AW47" s="18"/>
      <c r="AX47" s="18"/>
      <c r="AY47" s="18"/>
      <c r="BA47" s="18"/>
      <c r="BB47" s="18"/>
      <c r="BC47" s="18"/>
      <c r="BE47" s="18"/>
      <c r="BF47" s="18"/>
      <c r="BG47" s="18"/>
      <c r="BI47" s="18"/>
      <c r="BJ47" s="18"/>
      <c r="BK47" s="18"/>
      <c r="BM47" s="18"/>
      <c r="BN47" s="18"/>
      <c r="BO47" s="18"/>
      <c r="BQ47" s="18"/>
      <c r="BR47" s="18"/>
      <c r="BS47" s="18"/>
      <c r="BU47" s="18"/>
      <c r="BV47" s="18"/>
      <c r="BW47" s="18"/>
      <c r="BY47" s="18"/>
      <c r="BZ47" s="18"/>
      <c r="CA47" s="18"/>
      <c r="CC47" s="18"/>
      <c r="CD47" s="18"/>
      <c r="CE47" s="18"/>
      <c r="CG47" s="18"/>
      <c r="CH47" s="18"/>
      <c r="CI47" s="18"/>
      <c r="CK47" s="18"/>
      <c r="CL47" s="18"/>
      <c r="CM47" s="18"/>
      <c r="CO47" s="18"/>
      <c r="CP47" s="18"/>
      <c r="CQ47" s="18"/>
      <c r="CS47" s="18"/>
      <c r="CT47" s="18"/>
      <c r="CU47" s="18"/>
      <c r="CW47" s="18"/>
      <c r="CX47" s="18"/>
      <c r="CY47" s="18"/>
      <c r="DA47" s="18"/>
      <c r="DB47" s="18"/>
      <c r="DC47" s="18"/>
      <c r="DE47" s="18"/>
      <c r="DF47" s="18"/>
      <c r="DG47" s="18"/>
    </row>
    <row r="48" spans="2:111">
      <c r="AW48" s="18"/>
      <c r="AX48" s="18"/>
      <c r="AY48" s="18"/>
      <c r="BA48" s="18"/>
      <c r="BB48" s="18"/>
      <c r="BC48" s="18"/>
      <c r="BE48" s="18"/>
      <c r="BF48" s="18"/>
      <c r="BG48" s="18"/>
      <c r="BI48" s="18"/>
      <c r="BJ48" s="18"/>
      <c r="BK48" s="18"/>
      <c r="BM48" s="18"/>
      <c r="BN48" s="18"/>
      <c r="BO48" s="18"/>
      <c r="BQ48" s="18"/>
      <c r="BR48" s="18"/>
      <c r="BS48" s="18"/>
      <c r="BU48" s="18"/>
      <c r="BV48" s="18"/>
      <c r="BW48" s="18"/>
      <c r="BY48" s="18"/>
      <c r="BZ48" s="18"/>
      <c r="CA48" s="18"/>
      <c r="CC48" s="18"/>
      <c r="CD48" s="18"/>
      <c r="CE48" s="18"/>
      <c r="CG48" s="18"/>
      <c r="CH48" s="18"/>
      <c r="CI48" s="18"/>
      <c r="CK48" s="18"/>
      <c r="CL48" s="18"/>
      <c r="CM48" s="18"/>
      <c r="CO48" s="18"/>
      <c r="CP48" s="18"/>
      <c r="CQ48" s="18"/>
      <c r="CS48" s="18"/>
      <c r="CT48" s="18"/>
      <c r="CU48" s="18"/>
      <c r="CW48" s="18"/>
      <c r="CX48" s="18"/>
      <c r="CY48" s="18"/>
      <c r="DA48" s="18"/>
      <c r="DB48" s="18"/>
      <c r="DC48" s="18"/>
      <c r="DE48" s="18"/>
      <c r="DF48" s="18"/>
      <c r="DG48" s="18"/>
    </row>
    <row r="49" spans="1:111">
      <c r="AW49" s="18"/>
      <c r="AX49" s="18"/>
      <c r="AY49" s="18"/>
      <c r="BA49" s="18"/>
      <c r="BB49" s="18"/>
      <c r="BC49" s="18"/>
      <c r="BE49" s="18"/>
      <c r="BF49" s="18"/>
      <c r="BG49" s="18"/>
      <c r="BI49" s="18"/>
      <c r="BJ49" s="18"/>
      <c r="BK49" s="18"/>
      <c r="BM49" s="18"/>
      <c r="BN49" s="18"/>
      <c r="BO49" s="18"/>
      <c r="BQ49" s="18"/>
      <c r="BR49" s="18"/>
      <c r="BS49" s="18"/>
      <c r="BU49" s="18"/>
      <c r="BV49" s="18"/>
      <c r="BW49" s="18"/>
      <c r="BY49" s="18"/>
      <c r="BZ49" s="18"/>
      <c r="CA49" s="18"/>
      <c r="CC49" s="18"/>
      <c r="CD49" s="18"/>
      <c r="CE49" s="18"/>
      <c r="CG49" s="18"/>
      <c r="CH49" s="18"/>
      <c r="CI49" s="18"/>
      <c r="CK49" s="18"/>
      <c r="CL49" s="18"/>
      <c r="CM49" s="18"/>
      <c r="CO49" s="18"/>
      <c r="CP49" s="18"/>
      <c r="CQ49" s="18"/>
      <c r="CS49" s="18"/>
      <c r="CT49" s="18"/>
      <c r="CU49" s="18"/>
      <c r="CW49" s="18"/>
      <c r="CX49" s="18"/>
      <c r="CY49" s="18"/>
      <c r="DA49" s="18"/>
      <c r="DB49" s="18"/>
      <c r="DC49" s="18"/>
      <c r="DE49" s="18"/>
      <c r="DF49" s="18"/>
      <c r="DG49" s="18"/>
    </row>
    <row r="50" spans="1:111">
      <c r="AW50" s="18"/>
      <c r="AX50" s="18"/>
      <c r="AY50" s="18"/>
      <c r="BA50" s="18"/>
      <c r="BB50" s="18"/>
      <c r="BC50" s="18"/>
      <c r="BE50" s="18"/>
      <c r="BF50" s="18"/>
      <c r="BG50" s="18"/>
      <c r="BI50" s="18"/>
      <c r="BJ50" s="18"/>
      <c r="BK50" s="18"/>
      <c r="BM50" s="18"/>
      <c r="BN50" s="18"/>
      <c r="BO50" s="18"/>
      <c r="BQ50" s="18"/>
      <c r="BR50" s="18"/>
      <c r="BS50" s="18"/>
      <c r="BU50" s="18"/>
      <c r="BV50" s="18"/>
      <c r="BW50" s="18"/>
      <c r="BY50" s="18"/>
      <c r="BZ50" s="18"/>
      <c r="CA50" s="18"/>
      <c r="CC50" s="18"/>
      <c r="CD50" s="18"/>
      <c r="CE50" s="18"/>
      <c r="CG50" s="18"/>
      <c r="CH50" s="18"/>
      <c r="CI50" s="18"/>
      <c r="CK50" s="18"/>
      <c r="CL50" s="18"/>
      <c r="CM50" s="18"/>
      <c r="CO50" s="18"/>
      <c r="CP50" s="18"/>
      <c r="CQ50" s="18"/>
      <c r="CS50" s="18"/>
      <c r="CT50" s="18"/>
      <c r="CU50" s="18"/>
      <c r="CW50" s="18"/>
      <c r="CX50" s="18"/>
      <c r="CY50" s="18"/>
      <c r="DA50" s="18"/>
      <c r="DB50" s="18"/>
      <c r="DC50" s="18"/>
      <c r="DE50" s="18"/>
      <c r="DF50" s="18"/>
      <c r="DG50" s="18"/>
    </row>
    <row r="51" spans="1:111">
      <c r="AW51" s="18"/>
      <c r="AX51" s="18"/>
      <c r="AY51" s="18"/>
      <c r="BA51" s="18"/>
      <c r="BB51" s="18"/>
      <c r="BC51" s="18"/>
      <c r="BE51" s="18"/>
      <c r="BF51" s="18"/>
      <c r="BG51" s="18"/>
      <c r="BI51" s="18"/>
      <c r="BJ51" s="18"/>
      <c r="BK51" s="18"/>
      <c r="BM51" s="18"/>
      <c r="BN51" s="18"/>
      <c r="BO51" s="18"/>
      <c r="BQ51" s="18"/>
      <c r="BR51" s="18"/>
      <c r="BS51" s="18"/>
      <c r="BU51" s="18"/>
      <c r="BV51" s="18"/>
      <c r="BW51" s="18"/>
      <c r="BY51" s="18"/>
      <c r="BZ51" s="18"/>
      <c r="CA51" s="18"/>
      <c r="CC51" s="18"/>
      <c r="CD51" s="18"/>
      <c r="CE51" s="18"/>
      <c r="CG51" s="18"/>
      <c r="CH51" s="18"/>
      <c r="CI51" s="18"/>
      <c r="CK51" s="18"/>
      <c r="CL51" s="18"/>
      <c r="CM51" s="18"/>
      <c r="CO51" s="18"/>
      <c r="CP51" s="18"/>
      <c r="CQ51" s="18"/>
      <c r="CS51" s="18"/>
      <c r="CT51" s="18"/>
      <c r="CU51" s="18"/>
      <c r="CW51" s="18"/>
      <c r="CX51" s="18"/>
      <c r="CY51" s="18"/>
      <c r="DA51" s="18"/>
      <c r="DB51" s="18"/>
      <c r="DC51" s="18"/>
      <c r="DE51" s="18"/>
      <c r="DF51" s="18"/>
      <c r="DG51" s="18"/>
    </row>
    <row r="52" spans="1:111">
      <c r="AW52" s="18"/>
      <c r="AX52" s="18"/>
      <c r="AY52" s="18"/>
      <c r="BA52" s="18"/>
      <c r="BB52" s="18"/>
      <c r="BC52" s="18"/>
      <c r="BE52" s="18"/>
      <c r="BF52" s="18"/>
      <c r="BG52" s="18"/>
      <c r="BI52" s="18"/>
      <c r="BJ52" s="18"/>
      <c r="BK52" s="18"/>
      <c r="BM52" s="18"/>
      <c r="BN52" s="18"/>
      <c r="BO52" s="18"/>
      <c r="BQ52" s="18"/>
      <c r="BR52" s="18"/>
      <c r="BS52" s="18"/>
      <c r="BU52" s="18"/>
      <c r="BV52" s="18"/>
      <c r="BW52" s="18"/>
      <c r="BY52" s="18"/>
      <c r="BZ52" s="18"/>
      <c r="CA52" s="18"/>
      <c r="CC52" s="18"/>
      <c r="CD52" s="18"/>
      <c r="CE52" s="18"/>
      <c r="CG52" s="18"/>
      <c r="CH52" s="18"/>
      <c r="CI52" s="18"/>
      <c r="CK52" s="18"/>
      <c r="CL52" s="18"/>
      <c r="CM52" s="18"/>
      <c r="CO52" s="18"/>
      <c r="CP52" s="18"/>
      <c r="CQ52" s="18"/>
      <c r="CS52" s="18"/>
      <c r="CT52" s="18"/>
      <c r="CU52" s="18"/>
      <c r="CW52" s="18"/>
      <c r="CX52" s="18"/>
      <c r="CY52" s="18"/>
      <c r="DA52" s="18"/>
      <c r="DB52" s="18"/>
      <c r="DC52" s="18"/>
      <c r="DE52" s="18"/>
      <c r="DF52" s="18"/>
      <c r="DG52" s="18"/>
    </row>
    <row r="53" spans="1:111">
      <c r="AW53" s="18"/>
      <c r="AX53" s="18"/>
      <c r="AY53" s="18"/>
      <c r="BA53" s="18"/>
      <c r="BB53" s="18"/>
      <c r="BC53" s="18"/>
      <c r="BE53" s="18"/>
      <c r="BF53" s="18"/>
      <c r="BG53" s="18"/>
      <c r="BI53" s="18"/>
      <c r="BJ53" s="18"/>
      <c r="BK53" s="18"/>
      <c r="BM53" s="18"/>
      <c r="BN53" s="18"/>
      <c r="BO53" s="18"/>
      <c r="BQ53" s="18"/>
      <c r="BR53" s="18"/>
      <c r="BS53" s="18"/>
      <c r="BU53" s="18"/>
      <c r="BV53" s="18"/>
      <c r="BW53" s="18"/>
      <c r="BY53" s="18"/>
      <c r="BZ53" s="18"/>
      <c r="CA53" s="18"/>
      <c r="CC53" s="18"/>
      <c r="CD53" s="18"/>
      <c r="CE53" s="18"/>
      <c r="CG53" s="18"/>
      <c r="CH53" s="18"/>
      <c r="CI53" s="18"/>
      <c r="CK53" s="18"/>
      <c r="CL53" s="18"/>
      <c r="CM53" s="18"/>
      <c r="CO53" s="18"/>
      <c r="CP53" s="18"/>
      <c r="CQ53" s="18"/>
      <c r="CS53" s="18"/>
      <c r="CT53" s="18"/>
      <c r="CU53" s="18"/>
      <c r="CW53" s="18"/>
      <c r="CX53" s="18"/>
      <c r="CY53" s="18"/>
      <c r="DA53" s="18"/>
      <c r="DB53" s="18"/>
      <c r="DC53" s="18"/>
      <c r="DE53" s="18"/>
      <c r="DF53" s="18"/>
      <c r="DG53" s="18"/>
    </row>
    <row r="54" spans="1:111">
      <c r="AW54" s="18"/>
      <c r="AX54" s="18"/>
      <c r="AY54" s="18"/>
      <c r="BA54" s="18"/>
      <c r="BB54" s="18"/>
      <c r="BC54" s="18"/>
      <c r="BE54" s="18"/>
      <c r="BF54" s="18"/>
      <c r="BG54" s="18"/>
      <c r="BI54" s="18"/>
      <c r="BJ54" s="18"/>
      <c r="BK54" s="18"/>
      <c r="BM54" s="18"/>
      <c r="BN54" s="18"/>
      <c r="BO54" s="18"/>
      <c r="BQ54" s="18"/>
      <c r="BR54" s="18"/>
      <c r="BS54" s="18"/>
      <c r="BU54" s="18"/>
      <c r="BV54" s="18"/>
      <c r="BW54" s="18"/>
      <c r="BY54" s="18"/>
      <c r="BZ54" s="18"/>
      <c r="CA54" s="18"/>
      <c r="CC54" s="18"/>
      <c r="CD54" s="18"/>
      <c r="CE54" s="18"/>
      <c r="CG54" s="18"/>
      <c r="CH54" s="18"/>
      <c r="CI54" s="18"/>
      <c r="CK54" s="18"/>
      <c r="CL54" s="18"/>
      <c r="CM54" s="18"/>
      <c r="CO54" s="18"/>
      <c r="CP54" s="18"/>
      <c r="CQ54" s="18"/>
      <c r="CS54" s="18"/>
      <c r="CT54" s="18"/>
      <c r="CU54" s="18"/>
      <c r="CW54" s="18"/>
      <c r="CX54" s="18"/>
      <c r="CY54" s="18"/>
      <c r="DA54" s="18"/>
      <c r="DB54" s="18"/>
      <c r="DC54" s="18"/>
      <c r="DE54" s="18"/>
      <c r="DF54" s="18"/>
      <c r="DG54" s="18"/>
    </row>
    <row r="55" spans="1:111">
      <c r="AW55" s="18"/>
      <c r="AX55" s="18"/>
      <c r="AY55" s="18"/>
      <c r="BA55" s="18"/>
      <c r="BB55" s="18"/>
      <c r="BC55" s="18"/>
      <c r="BE55" s="18"/>
      <c r="BF55" s="18"/>
      <c r="BG55" s="18"/>
      <c r="BI55" s="18"/>
      <c r="BJ55" s="18"/>
      <c r="BK55" s="18"/>
      <c r="BM55" s="18"/>
      <c r="BN55" s="18"/>
      <c r="BO55" s="18"/>
      <c r="BQ55" s="18"/>
      <c r="BR55" s="18"/>
      <c r="BS55" s="18"/>
      <c r="BU55" s="18"/>
      <c r="BV55" s="18"/>
      <c r="BW55" s="18"/>
      <c r="BY55" s="18"/>
      <c r="BZ55" s="18"/>
      <c r="CA55" s="18"/>
      <c r="CC55" s="18"/>
      <c r="CD55" s="18"/>
      <c r="CE55" s="18"/>
      <c r="CG55" s="18"/>
      <c r="CH55" s="18"/>
      <c r="CI55" s="18"/>
      <c r="CK55" s="18"/>
      <c r="CL55" s="18"/>
      <c r="CM55" s="18"/>
      <c r="CO55" s="18"/>
      <c r="CP55" s="18"/>
      <c r="CQ55" s="18"/>
      <c r="CS55" s="18"/>
      <c r="CT55" s="18"/>
      <c r="CU55" s="18"/>
      <c r="CW55" s="18"/>
      <c r="CX55" s="18"/>
      <c r="CY55" s="18"/>
      <c r="DA55" s="18"/>
      <c r="DB55" s="18"/>
      <c r="DC55" s="18"/>
      <c r="DE55" s="18"/>
      <c r="DF55" s="18"/>
      <c r="DG55" s="18"/>
    </row>
    <row r="56" spans="1:111">
      <c r="AW56" s="18"/>
      <c r="AX56" s="18"/>
      <c r="AY56" s="18"/>
      <c r="BA56" s="18"/>
      <c r="BB56" s="18"/>
      <c r="BC56" s="18"/>
      <c r="BE56" s="18"/>
      <c r="BF56" s="18"/>
      <c r="BG56" s="18"/>
      <c r="BI56" s="18"/>
      <c r="BJ56" s="18"/>
      <c r="BK56" s="18"/>
      <c r="BM56" s="18"/>
      <c r="BN56" s="18"/>
      <c r="BO56" s="18"/>
      <c r="BQ56" s="18"/>
      <c r="BR56" s="18"/>
      <c r="BS56" s="18"/>
      <c r="BU56" s="18"/>
      <c r="BV56" s="18"/>
      <c r="BW56" s="18"/>
      <c r="BY56" s="18"/>
      <c r="BZ56" s="18"/>
      <c r="CA56" s="18"/>
      <c r="CC56" s="18"/>
      <c r="CD56" s="18"/>
      <c r="CE56" s="18"/>
      <c r="CG56" s="18"/>
      <c r="CH56" s="18"/>
      <c r="CI56" s="18"/>
      <c r="CK56" s="18"/>
      <c r="CL56" s="18"/>
      <c r="CM56" s="18"/>
      <c r="CO56" s="18"/>
      <c r="CP56" s="18"/>
      <c r="CQ56" s="18"/>
      <c r="CS56" s="18"/>
      <c r="CT56" s="18"/>
      <c r="CU56" s="18"/>
      <c r="CW56" s="18"/>
      <c r="CX56" s="18"/>
      <c r="CY56" s="18"/>
      <c r="DA56" s="18"/>
      <c r="DB56" s="18"/>
      <c r="DC56" s="18"/>
      <c r="DE56" s="18"/>
      <c r="DF56" s="18"/>
      <c r="DG56" s="18"/>
    </row>
    <row r="57" spans="1:111">
      <c r="AW57" s="18"/>
      <c r="AX57" s="18"/>
      <c r="AY57" s="18"/>
      <c r="BA57" s="18"/>
      <c r="BB57" s="18"/>
      <c r="BC57" s="18"/>
      <c r="BE57" s="18"/>
      <c r="BF57" s="18"/>
      <c r="BG57" s="18"/>
      <c r="BI57" s="18"/>
      <c r="BJ57" s="18"/>
      <c r="BK57" s="18"/>
      <c r="BM57" s="18"/>
      <c r="BN57" s="18"/>
      <c r="BO57" s="18"/>
      <c r="BQ57" s="18"/>
      <c r="BR57" s="18"/>
      <c r="BS57" s="18"/>
      <c r="BU57" s="18"/>
      <c r="BV57" s="18"/>
      <c r="BW57" s="18"/>
      <c r="BY57" s="18"/>
      <c r="BZ57" s="18"/>
      <c r="CA57" s="18"/>
      <c r="CC57" s="18"/>
      <c r="CD57" s="18"/>
      <c r="CE57" s="18"/>
      <c r="CG57" s="18"/>
      <c r="CH57" s="18"/>
      <c r="CI57" s="18"/>
      <c r="CK57" s="18"/>
      <c r="CL57" s="18"/>
      <c r="CM57" s="18"/>
      <c r="CO57" s="18"/>
      <c r="CP57" s="18"/>
      <c r="CQ57" s="18"/>
      <c r="CS57" s="18"/>
      <c r="CT57" s="18"/>
      <c r="CU57" s="18"/>
      <c r="CW57" s="18"/>
      <c r="CX57" s="18"/>
      <c r="CY57" s="18"/>
      <c r="DA57" s="18"/>
      <c r="DB57" s="18"/>
      <c r="DC57" s="18"/>
      <c r="DE57" s="18"/>
      <c r="DF57" s="18"/>
      <c r="DG57" s="18"/>
    </row>
    <row r="58" spans="1:111">
      <c r="AW58" s="18"/>
      <c r="AX58" s="18"/>
      <c r="AY58" s="18"/>
      <c r="BA58" s="18"/>
      <c r="BB58" s="18"/>
      <c r="BC58" s="18"/>
      <c r="BE58" s="18"/>
      <c r="BF58" s="18"/>
      <c r="BG58" s="18"/>
      <c r="BI58" s="18"/>
      <c r="BJ58" s="18"/>
      <c r="BK58" s="18"/>
      <c r="BM58" s="18"/>
      <c r="BN58" s="18"/>
      <c r="BO58" s="18"/>
      <c r="BQ58" s="18"/>
      <c r="BR58" s="18"/>
      <c r="BS58" s="18"/>
      <c r="BU58" s="18"/>
      <c r="BV58" s="18"/>
      <c r="BW58" s="18"/>
      <c r="BY58" s="18"/>
      <c r="BZ58" s="18"/>
      <c r="CA58" s="18"/>
      <c r="CC58" s="18"/>
      <c r="CD58" s="18"/>
      <c r="CE58" s="18"/>
      <c r="CG58" s="18"/>
      <c r="CH58" s="18"/>
      <c r="CI58" s="18"/>
      <c r="CK58" s="18"/>
      <c r="CL58" s="18"/>
      <c r="CM58" s="18"/>
      <c r="CO58" s="18"/>
      <c r="CP58" s="18"/>
      <c r="CQ58" s="18"/>
      <c r="CS58" s="18"/>
      <c r="CT58" s="18"/>
      <c r="CU58" s="18"/>
      <c r="CW58" s="18"/>
      <c r="CX58" s="18"/>
      <c r="CY58" s="18"/>
      <c r="DA58" s="18"/>
      <c r="DB58" s="18"/>
      <c r="DC58" s="18"/>
      <c r="DE58" s="18"/>
      <c r="DF58" s="18"/>
      <c r="DG58" s="18"/>
    </row>
    <row r="59" spans="1:111">
      <c r="AW59" s="18"/>
      <c r="AX59" s="18"/>
      <c r="AY59" s="18"/>
      <c r="BA59" s="18"/>
      <c r="BB59" s="18"/>
      <c r="BC59" s="18"/>
      <c r="BE59" s="18"/>
      <c r="BF59" s="18"/>
      <c r="BG59" s="18"/>
      <c r="BI59" s="18"/>
      <c r="BJ59" s="18"/>
      <c r="BK59" s="18"/>
      <c r="BM59" s="18"/>
      <c r="BN59" s="18"/>
      <c r="BO59" s="18"/>
      <c r="BQ59" s="18"/>
      <c r="BR59" s="18"/>
      <c r="BS59" s="18"/>
      <c r="BU59" s="18"/>
      <c r="BV59" s="18"/>
      <c r="BW59" s="18"/>
      <c r="BY59" s="18"/>
      <c r="BZ59" s="18"/>
      <c r="CA59" s="18"/>
      <c r="CC59" s="18"/>
      <c r="CD59" s="18"/>
      <c r="CE59" s="18"/>
      <c r="CG59" s="18"/>
      <c r="CH59" s="18"/>
      <c r="CI59" s="18"/>
      <c r="CK59" s="18"/>
      <c r="CL59" s="18"/>
      <c r="CM59" s="18"/>
      <c r="CO59" s="18"/>
      <c r="CP59" s="18"/>
      <c r="CQ59" s="18"/>
      <c r="CS59" s="18"/>
      <c r="CT59" s="18"/>
      <c r="CU59" s="18"/>
      <c r="CW59" s="18"/>
      <c r="CX59" s="18"/>
      <c r="CY59" s="18"/>
      <c r="DA59" s="18"/>
      <c r="DB59" s="18"/>
      <c r="DC59" s="18"/>
      <c r="DE59" s="18"/>
      <c r="DF59" s="18"/>
      <c r="DG59" s="18"/>
    </row>
    <row r="60" spans="1:111">
      <c r="R60" t="s">
        <v>439</v>
      </c>
      <c r="S60" s="119">
        <f>Compensation!C16</f>
        <v>1.0600333333333334</v>
      </c>
      <c r="T60" t="e">
        <f>MIN(ABS(S66:S141-S60))</f>
        <v>#VALUE!</v>
      </c>
      <c r="AW60" s="18"/>
      <c r="AX60" s="18"/>
      <c r="AY60" s="18"/>
      <c r="BA60" s="18"/>
      <c r="BB60" s="18"/>
      <c r="BC60" s="18"/>
      <c r="BE60" s="18"/>
      <c r="BF60" s="18"/>
      <c r="BG60" s="18"/>
      <c r="BI60" s="18"/>
      <c r="BJ60" s="18"/>
      <c r="BK60" s="18"/>
      <c r="BM60" s="18"/>
      <c r="BN60" s="18"/>
      <c r="BO60" s="18"/>
      <c r="BQ60" s="18"/>
      <c r="BR60" s="18"/>
      <c r="BS60" s="18"/>
      <c r="BU60" s="18"/>
      <c r="BV60" s="18"/>
      <c r="BW60" s="18"/>
      <c r="BY60" s="18"/>
      <c r="BZ60" s="18"/>
      <c r="CA60" s="18"/>
      <c r="CC60" s="18"/>
      <c r="CD60" s="18"/>
      <c r="CE60" s="18"/>
      <c r="CG60" s="18"/>
      <c r="CH60" s="18"/>
      <c r="CI60" s="18"/>
      <c r="CK60" s="18"/>
      <c r="CL60" s="18"/>
      <c r="CM60" s="18"/>
      <c r="CO60" s="18"/>
      <c r="CP60" s="18"/>
      <c r="CQ60" s="18"/>
      <c r="CS60" s="18"/>
      <c r="CT60" s="18"/>
      <c r="CU60" s="18"/>
      <c r="CW60" s="18"/>
      <c r="CX60" s="18"/>
      <c r="CY60" s="18"/>
      <c r="DA60" s="18"/>
      <c r="DB60" s="18"/>
      <c r="DC60" s="18"/>
      <c r="DE60" s="18"/>
      <c r="DF60" s="18"/>
      <c r="DG60" s="18"/>
    </row>
    <row r="61" spans="1:111">
      <c r="R61" t="s">
        <v>440</v>
      </c>
      <c r="S61" t="e">
        <f>INDEX(S66:S141,MATCH(MIN(ABS(S66:S141-S60)),ABS(S66:S141-S60),0))</f>
        <v>#VALUE!</v>
      </c>
      <c r="AW61" s="18"/>
      <c r="AX61" s="18"/>
      <c r="AY61" s="18"/>
      <c r="BA61" s="18"/>
      <c r="BB61" s="18"/>
      <c r="BC61" s="18"/>
      <c r="BE61" s="18"/>
      <c r="BF61" s="18"/>
      <c r="BG61" s="18"/>
      <c r="BI61" s="18"/>
      <c r="BJ61" s="18"/>
      <c r="BK61" s="18"/>
      <c r="BM61" s="18"/>
      <c r="BN61" s="18"/>
      <c r="BO61" s="18"/>
      <c r="BQ61" s="18"/>
      <c r="BR61" s="18"/>
      <c r="BS61" s="18"/>
      <c r="BU61" s="18"/>
      <c r="BV61" s="18"/>
      <c r="BW61" s="18"/>
      <c r="BY61" s="18"/>
      <c r="BZ61" s="18"/>
      <c r="CA61" s="18"/>
      <c r="CC61" s="18"/>
      <c r="CD61" s="18"/>
      <c r="CE61" s="18"/>
      <c r="CG61" s="18"/>
      <c r="CH61" s="18"/>
      <c r="CI61" s="18"/>
      <c r="CK61" s="18"/>
      <c r="CL61" s="18"/>
      <c r="CM61" s="18"/>
      <c r="CO61" s="18"/>
      <c r="CP61" s="18"/>
      <c r="CQ61" s="18"/>
      <c r="CS61" s="18"/>
      <c r="CT61" s="18"/>
      <c r="CU61" s="18"/>
      <c r="CW61" s="18"/>
      <c r="CX61" s="18"/>
      <c r="CY61" s="18"/>
      <c r="DA61" s="18"/>
      <c r="DB61" s="18"/>
      <c r="DC61" s="18"/>
      <c r="DE61" s="18"/>
      <c r="DF61" s="18"/>
      <c r="DG61" s="18"/>
    </row>
    <row r="62" spans="1:111">
      <c r="AW62" s="18"/>
      <c r="AX62" s="18"/>
      <c r="AY62" s="18"/>
      <c r="BA62" s="18"/>
      <c r="BB62" s="18"/>
      <c r="BC62" s="18"/>
      <c r="BE62" s="18"/>
      <c r="BF62" s="18"/>
      <c r="BG62" s="18"/>
      <c r="BI62" s="18"/>
      <c r="BJ62" s="18"/>
      <c r="BK62" s="18"/>
      <c r="BM62" s="18"/>
      <c r="BN62" s="18"/>
      <c r="BO62" s="18"/>
      <c r="BQ62" s="18"/>
      <c r="BR62" s="18"/>
      <c r="BS62" s="18"/>
      <c r="BU62" s="18"/>
      <c r="BV62" s="18"/>
      <c r="BW62" s="18"/>
      <c r="BY62" s="18"/>
      <c r="BZ62" s="18"/>
      <c r="CA62" s="18"/>
      <c r="CC62" s="18"/>
      <c r="CD62" s="18"/>
      <c r="CE62" s="18"/>
      <c r="CG62" s="18"/>
      <c r="CH62" s="18"/>
      <c r="CI62" s="18"/>
      <c r="CK62" s="18"/>
      <c r="CL62" s="18"/>
      <c r="CM62" s="18"/>
      <c r="CO62" s="18"/>
      <c r="CP62" s="18"/>
      <c r="CQ62" s="18"/>
      <c r="CS62" s="18"/>
      <c r="CT62" s="18"/>
      <c r="CU62" s="18"/>
      <c r="CW62" s="18"/>
      <c r="CX62" s="18"/>
      <c r="CY62" s="18"/>
      <c r="DA62" s="18"/>
      <c r="DB62" s="18"/>
      <c r="DC62" s="18"/>
      <c r="DE62" s="18"/>
      <c r="DF62" s="18"/>
      <c r="DG62" s="18"/>
    </row>
    <row r="63" spans="1:111">
      <c r="A63" t="s">
        <v>114</v>
      </c>
      <c r="AW63" s="18"/>
      <c r="AX63" s="18"/>
      <c r="AY63" s="18"/>
      <c r="BA63" s="18"/>
      <c r="BB63" s="18"/>
      <c r="BC63" s="18"/>
      <c r="BE63" s="18"/>
      <c r="BF63" s="18"/>
      <c r="BG63" s="18"/>
      <c r="BI63" s="18"/>
      <c r="BJ63" s="18"/>
      <c r="BK63" s="18"/>
      <c r="BM63" s="18"/>
      <c r="BN63" s="18"/>
      <c r="BO63" s="18"/>
      <c r="BQ63" s="18"/>
      <c r="BR63" s="18"/>
      <c r="BS63" s="18"/>
      <c r="BU63" s="18"/>
      <c r="BV63" s="18"/>
      <c r="BW63" s="18"/>
      <c r="BY63" s="18"/>
      <c r="BZ63" s="18"/>
      <c r="CA63" s="18"/>
      <c r="CC63" s="18"/>
      <c r="CD63" s="18"/>
      <c r="CE63" s="18"/>
      <c r="CG63" s="18"/>
      <c r="CH63" s="18"/>
      <c r="CI63" s="18"/>
      <c r="CK63" s="18"/>
      <c r="CL63" s="18"/>
      <c r="CM63" s="18"/>
      <c r="CO63" s="18"/>
      <c r="CP63" s="18"/>
      <c r="CQ63" s="18"/>
      <c r="CS63" s="18"/>
      <c r="CT63" s="18"/>
      <c r="CU63" s="18"/>
      <c r="CW63" s="18"/>
      <c r="CX63" s="18"/>
      <c r="CY63" s="18"/>
      <c r="DA63" s="18"/>
      <c r="DB63" s="18"/>
      <c r="DC63" s="18"/>
      <c r="DE63" s="18"/>
      <c r="DF63" s="18"/>
      <c r="DG63" s="18"/>
    </row>
    <row r="64" spans="1:111">
      <c r="X64" t="s">
        <v>45</v>
      </c>
      <c r="AW64" s="18"/>
      <c r="AX64" s="18"/>
      <c r="AY64" s="18"/>
      <c r="BA64" s="18"/>
      <c r="BB64" s="18"/>
      <c r="BC64" s="18"/>
      <c r="BE64" s="18"/>
      <c r="BF64" s="18"/>
      <c r="BG64" s="18"/>
      <c r="BI64" s="18"/>
      <c r="BJ64" s="18"/>
      <c r="BK64" s="18"/>
      <c r="BM64" s="18"/>
      <c r="BN64" s="18"/>
      <c r="BO64" s="18"/>
      <c r="BQ64" s="18"/>
      <c r="BR64" s="18"/>
      <c r="BS64" s="18"/>
      <c r="BU64" s="18"/>
      <c r="BV64" s="18"/>
      <c r="BW64" s="18"/>
      <c r="BY64" s="18"/>
      <c r="BZ64" s="18"/>
      <c r="CA64" s="18"/>
      <c r="CC64" s="18"/>
      <c r="CD64" s="18"/>
      <c r="CE64" s="18"/>
      <c r="CG64" s="18"/>
      <c r="CH64" s="18"/>
      <c r="CI64" s="18"/>
      <c r="CK64" s="18"/>
      <c r="CL64" s="18"/>
      <c r="CM64" s="18"/>
      <c r="CO64" s="18"/>
      <c r="CP64" s="18"/>
      <c r="CQ64" s="18"/>
      <c r="CS64" s="18"/>
      <c r="CT64" s="18"/>
      <c r="CU64" s="18"/>
      <c r="CW64" s="18"/>
      <c r="CX64" s="18"/>
      <c r="CY64" s="18"/>
      <c r="DA64" s="18"/>
      <c r="DB64" s="18"/>
      <c r="DC64" s="18"/>
      <c r="DE64" s="18"/>
      <c r="DF64" s="18"/>
      <c r="DG64" s="18"/>
    </row>
    <row r="65" spans="1:44" s="20" customFormat="1">
      <c r="A65" s="20" t="s">
        <v>29</v>
      </c>
      <c r="B65" s="20" t="s">
        <v>27</v>
      </c>
      <c r="C65" s="20" t="s">
        <v>28</v>
      </c>
      <c r="D65" s="20" t="s">
        <v>36</v>
      </c>
      <c r="E65" s="20" t="s">
        <v>37</v>
      </c>
      <c r="F65" s="20" t="s">
        <v>125</v>
      </c>
      <c r="G65" s="20" t="s">
        <v>38</v>
      </c>
      <c r="H65" s="20" t="s">
        <v>39</v>
      </c>
      <c r="I65" s="20" t="s">
        <v>40</v>
      </c>
      <c r="K65" s="20" t="s">
        <v>41</v>
      </c>
      <c r="M65" s="20" t="s">
        <v>42</v>
      </c>
      <c r="O65" s="20" t="s">
        <v>43</v>
      </c>
      <c r="S65" s="20" t="s">
        <v>44</v>
      </c>
      <c r="U65" s="21" t="s">
        <v>30</v>
      </c>
      <c r="V65" s="21" t="s">
        <v>31</v>
      </c>
      <c r="X65" s="20" t="s">
        <v>29</v>
      </c>
      <c r="Y65" s="20" t="s">
        <v>27</v>
      </c>
      <c r="Z65" s="20" t="s">
        <v>28</v>
      </c>
      <c r="AA65" s="20" t="s">
        <v>36</v>
      </c>
      <c r="AB65" s="20" t="s">
        <v>37</v>
      </c>
      <c r="AC65" s="20" t="s">
        <v>125</v>
      </c>
      <c r="AD65" s="20" t="s">
        <v>38</v>
      </c>
      <c r="AE65" s="20" t="s">
        <v>39</v>
      </c>
      <c r="AF65" s="20" t="s">
        <v>40</v>
      </c>
      <c r="AH65" s="20" t="s">
        <v>41</v>
      </c>
      <c r="AI65" s="20" t="s">
        <v>42</v>
      </c>
      <c r="AK65" s="20" t="s">
        <v>43</v>
      </c>
      <c r="AO65" s="20" t="s">
        <v>44</v>
      </c>
      <c r="AP65" s="20" t="s">
        <v>28</v>
      </c>
    </row>
    <row r="66" spans="1:44" s="20" customFormat="1">
      <c r="A66" s="20">
        <f t="shared" ref="A66:A141" si="0">Qe_selected</f>
        <v>0.32</v>
      </c>
      <c r="B66" s="20">
        <f t="shared" ref="B66:B141" si="1">Ln_selected</f>
        <v>4.8899999999999997</v>
      </c>
      <c r="C66" s="20">
        <v>0</v>
      </c>
      <c r="D66" s="20">
        <f>C66^2</f>
        <v>0</v>
      </c>
      <c r="E66" s="20">
        <f>B66*D66</f>
        <v>0</v>
      </c>
      <c r="F66" s="20">
        <f>C66^2-1</f>
        <v>-1</v>
      </c>
      <c r="G66" s="20">
        <f>1</f>
        <v>1</v>
      </c>
      <c r="H66" s="20">
        <f>C66*B66*A66</f>
        <v>0</v>
      </c>
      <c r="I66" s="20" t="str">
        <f>COMPLEX(G66,H66,"j")</f>
        <v>1</v>
      </c>
      <c r="K66" s="20" t="str">
        <f>IMPRODUCT(I66,F66)</f>
        <v>-1</v>
      </c>
      <c r="M66" s="20" t="str">
        <f t="shared" ref="M66:M101" si="2">IMSUM(K66,E66)</f>
        <v>-1</v>
      </c>
      <c r="O66" s="20" t="str">
        <f t="shared" ref="O66:O101" si="3">IMDIV(E66,M66)</f>
        <v>0</v>
      </c>
      <c r="S66" s="20">
        <f>IMABS(O66)</f>
        <v>0</v>
      </c>
      <c r="U66" s="20">
        <f t="shared" ref="U66:U141" si="4">Mg_max</f>
        <v>1.3985492957746477</v>
      </c>
      <c r="V66" s="20">
        <f t="shared" ref="V66:V141" si="5">Mg_min</f>
        <v>1.0042421052631578</v>
      </c>
      <c r="X66" s="20">
        <v>1E-3</v>
      </c>
      <c r="Y66" s="20">
        <f t="shared" ref="Y66:Y141" si="6">Ln_selected</f>
        <v>4.8899999999999997</v>
      </c>
      <c r="Z66" s="20">
        <v>0</v>
      </c>
      <c r="AA66" s="20">
        <f>Z66^2</f>
        <v>0</v>
      </c>
      <c r="AB66" s="20">
        <f>Y66*AA66</f>
        <v>0</v>
      </c>
      <c r="AC66" s="20">
        <f>Z66^2-1</f>
        <v>-1</v>
      </c>
      <c r="AD66" s="20">
        <v>1</v>
      </c>
      <c r="AE66" s="20">
        <f>Z66*Y66*X66</f>
        <v>0</v>
      </c>
      <c r="AF66" s="20" t="str">
        <f>COMPLEX(AD66,AE66,"j")</f>
        <v>1</v>
      </c>
      <c r="AH66" s="20" t="str">
        <f>IMPRODUCT(AF66,AC66)</f>
        <v>-1</v>
      </c>
      <c r="AI66" s="20" t="str">
        <f>IMSUM(AH66,AB66)</f>
        <v>-1</v>
      </c>
      <c r="AK66" s="20" t="str">
        <f>IMDIV(AB66,AI66)</f>
        <v>0</v>
      </c>
      <c r="AO66" s="20">
        <f>IMABS(AK66)</f>
        <v>0</v>
      </c>
      <c r="AP66" s="20">
        <v>0</v>
      </c>
      <c r="AR66" s="20">
        <f>Compensation!$C$16</f>
        <v>1.0600333333333334</v>
      </c>
    </row>
    <row r="67" spans="1:44" s="20" customFormat="1">
      <c r="A67" s="20">
        <f t="shared" si="0"/>
        <v>0.32</v>
      </c>
      <c r="B67" s="20">
        <f t="shared" si="1"/>
        <v>4.8899999999999997</v>
      </c>
      <c r="C67" s="20">
        <f>C66+0.05</f>
        <v>0.05</v>
      </c>
      <c r="D67" s="20">
        <f t="shared" ref="D67:D134" si="7">C67^2</f>
        <v>2.5000000000000005E-3</v>
      </c>
      <c r="E67" s="20">
        <f t="shared" ref="E67:E134" si="8">B67*D67</f>
        <v>1.2225000000000001E-2</v>
      </c>
      <c r="F67" s="20">
        <f t="shared" ref="F67:F134" si="9">C67^2-1</f>
        <v>-0.99750000000000005</v>
      </c>
      <c r="G67" s="20">
        <f>1</f>
        <v>1</v>
      </c>
      <c r="H67" s="20">
        <f t="shared" ref="H67:H134" si="10">C67*B67*A67</f>
        <v>7.8240000000000004E-2</v>
      </c>
      <c r="I67" s="20" t="str">
        <f t="shared" ref="I67:I134" si="11">COMPLEX(G67,H67,"j")</f>
        <v>1+0.07824j</v>
      </c>
      <c r="K67" s="20" t="str">
        <f t="shared" ref="K67:K134" si="12">IMPRODUCT(I67,F67)</f>
        <v>-0.9975-0.0780444j</v>
      </c>
      <c r="M67" s="20" t="str">
        <f t="shared" si="2"/>
        <v>-0.985275-0.0780444j</v>
      </c>
      <c r="O67" s="20" t="str">
        <f t="shared" si="3"/>
        <v>-0.0123303386042886+0.000976695722685081j</v>
      </c>
      <c r="S67" s="20">
        <f t="shared" ref="S67:S134" si="13">IMABS(O67)</f>
        <v>1.2368960531553209E-2</v>
      </c>
      <c r="U67" s="20">
        <f t="shared" si="4"/>
        <v>1.3985492957746477</v>
      </c>
      <c r="V67" s="20">
        <f t="shared" si="5"/>
        <v>1.0042421052631578</v>
      </c>
      <c r="X67" s="20">
        <f>X66</f>
        <v>1E-3</v>
      </c>
      <c r="Y67" s="20">
        <f t="shared" si="6"/>
        <v>4.8899999999999997</v>
      </c>
      <c r="Z67" s="20">
        <f>Z66+0.05</f>
        <v>0.05</v>
      </c>
      <c r="AA67" s="20">
        <f t="shared" ref="AA67:AA134" si="14">Z67^2</f>
        <v>2.5000000000000005E-3</v>
      </c>
      <c r="AB67" s="20">
        <f t="shared" ref="AB67:AB134" si="15">Y67*AA67</f>
        <v>1.2225000000000001E-2</v>
      </c>
      <c r="AC67" s="20">
        <f t="shared" ref="AC67:AC134" si="16">Z67^2-1</f>
        <v>-0.99750000000000005</v>
      </c>
      <c r="AD67" s="20">
        <v>1</v>
      </c>
      <c r="AE67" s="20">
        <f t="shared" ref="AE67:AE134" si="17">Z67*Y67*X67</f>
        <v>2.4449999999999998E-4</v>
      </c>
      <c r="AF67" s="20" t="str">
        <f t="shared" ref="AF67:AF134" si="18">COMPLEX(AD67,AE67,"j")</f>
        <v>1+0.0002445j</v>
      </c>
      <c r="AH67" s="20" t="str">
        <f t="shared" ref="AH67:AH134" si="19">IMPRODUCT(AF67,AC67)</f>
        <v>-0.9975-0.00024388875j</v>
      </c>
      <c r="AI67" s="20" t="str">
        <f t="shared" ref="AI67:AI134" si="20">IMSUM(AH67,AB67)</f>
        <v>-0.985275-0.00024388875j</v>
      </c>
      <c r="AK67" s="20" t="str">
        <f t="shared" ref="AK67:AK134" si="21">IMDIV(AB67,AI67)</f>
        <v>-0.0124077026727955+0.0000030713243462381j</v>
      </c>
      <c r="AO67" s="20">
        <f t="shared" ref="AO67:AO134" si="22">IMABS(AK67)</f>
        <v>1.2407703052923609E-2</v>
      </c>
      <c r="AP67" s="20">
        <v>1</v>
      </c>
      <c r="AR67" s="20">
        <f>Compensation!$C$16</f>
        <v>1.0600333333333334</v>
      </c>
    </row>
    <row r="68" spans="1:44" s="20" customFormat="1">
      <c r="A68" s="20">
        <f t="shared" si="0"/>
        <v>0.32</v>
      </c>
      <c r="B68" s="20">
        <f t="shared" si="1"/>
        <v>4.8899999999999997</v>
      </c>
      <c r="C68" s="20">
        <f t="shared" ref="C68:C135" si="23">C67+0.05</f>
        <v>0.1</v>
      </c>
      <c r="D68" s="20">
        <f t="shared" si="7"/>
        <v>1.0000000000000002E-2</v>
      </c>
      <c r="E68" s="20">
        <f t="shared" si="8"/>
        <v>4.8900000000000006E-2</v>
      </c>
      <c r="F68" s="20">
        <f t="shared" si="9"/>
        <v>-0.99</v>
      </c>
      <c r="G68" s="20">
        <f>1</f>
        <v>1</v>
      </c>
      <c r="H68" s="20">
        <f t="shared" si="10"/>
        <v>0.15648000000000001</v>
      </c>
      <c r="I68" s="20" t="str">
        <f t="shared" si="11"/>
        <v>1+0.15648j</v>
      </c>
      <c r="K68" s="20" t="str">
        <f t="shared" si="12"/>
        <v>-0.99-0.1549152j</v>
      </c>
      <c r="M68" s="20" t="str">
        <f t="shared" si="2"/>
        <v>-0.9411-0.1549152j</v>
      </c>
      <c r="O68" s="20" t="str">
        <f t="shared" si="3"/>
        <v>-0.050589658625126+0.00832760289431848j</v>
      </c>
      <c r="S68" s="20">
        <f t="shared" si="13"/>
        <v>5.1270484001735804E-2</v>
      </c>
      <c r="U68" s="20">
        <f t="shared" si="4"/>
        <v>1.3985492957746477</v>
      </c>
      <c r="V68" s="20">
        <f t="shared" si="5"/>
        <v>1.0042421052631578</v>
      </c>
      <c r="X68" s="20">
        <f t="shared" ref="X68:X135" si="24">X67</f>
        <v>1E-3</v>
      </c>
      <c r="Y68" s="20">
        <f t="shared" si="6"/>
        <v>4.8899999999999997</v>
      </c>
      <c r="Z68" s="20">
        <f t="shared" ref="Z68:Z135" si="25">Z67+0.05</f>
        <v>0.1</v>
      </c>
      <c r="AA68" s="20">
        <f t="shared" si="14"/>
        <v>1.0000000000000002E-2</v>
      </c>
      <c r="AB68" s="20">
        <f t="shared" si="15"/>
        <v>4.8900000000000006E-2</v>
      </c>
      <c r="AC68" s="20">
        <f t="shared" si="16"/>
        <v>-0.99</v>
      </c>
      <c r="AD68" s="20">
        <v>1</v>
      </c>
      <c r="AE68" s="20">
        <f t="shared" si="17"/>
        <v>4.8899999999999996E-4</v>
      </c>
      <c r="AF68" s="20" t="str">
        <f t="shared" si="18"/>
        <v>1+0.000489j</v>
      </c>
      <c r="AH68" s="20" t="str">
        <f t="shared" si="19"/>
        <v>-0.99-0.00048411j</v>
      </c>
      <c r="AI68" s="20" t="str">
        <f t="shared" si="20"/>
        <v>-0.9411-0.00048411j</v>
      </c>
      <c r="AK68" s="20" t="str">
        <f t="shared" si="21"/>
        <v>-0.0519604580387497+0.0000267289101489099j</v>
      </c>
      <c r="AO68" s="20">
        <f t="shared" si="22"/>
        <v>5.1960464913540817E-2</v>
      </c>
      <c r="AP68" s="20">
        <v>2</v>
      </c>
      <c r="AR68" s="20">
        <f>Compensation!$C$16</f>
        <v>1.0600333333333334</v>
      </c>
    </row>
    <row r="69" spans="1:44" s="20" customFormat="1">
      <c r="A69" s="20">
        <f t="shared" si="0"/>
        <v>0.32</v>
      </c>
      <c r="B69" s="20">
        <f t="shared" si="1"/>
        <v>4.8899999999999997</v>
      </c>
      <c r="C69" s="20">
        <f t="shared" si="23"/>
        <v>0.15000000000000002</v>
      </c>
      <c r="D69" s="20">
        <f t="shared" si="7"/>
        <v>2.2500000000000006E-2</v>
      </c>
      <c r="E69" s="20">
        <f t="shared" si="8"/>
        <v>0.11002500000000003</v>
      </c>
      <c r="F69" s="20">
        <f t="shared" si="9"/>
        <v>-0.97750000000000004</v>
      </c>
      <c r="G69" s="20">
        <f>1</f>
        <v>1</v>
      </c>
      <c r="H69" s="20">
        <f t="shared" si="10"/>
        <v>0.23472000000000001</v>
      </c>
      <c r="I69" s="20" t="str">
        <f t="shared" si="11"/>
        <v>1+0.23472j</v>
      </c>
      <c r="K69" s="20" t="str">
        <f t="shared" si="12"/>
        <v>-0.9775-0.2294388j</v>
      </c>
      <c r="M69" s="20" t="str">
        <f t="shared" si="2"/>
        <v>-0.867475-0.2294388j</v>
      </c>
      <c r="O69" s="20" t="str">
        <f t="shared" si="3"/>
        <v>-0.118541066382025+0.0313529727328304j</v>
      </c>
      <c r="S69" s="20">
        <f t="shared" si="13"/>
        <v>0.12261726354055234</v>
      </c>
      <c r="U69" s="20">
        <f t="shared" si="4"/>
        <v>1.3985492957746477</v>
      </c>
      <c r="V69" s="20">
        <f t="shared" si="5"/>
        <v>1.0042421052631578</v>
      </c>
      <c r="X69" s="20">
        <f t="shared" si="24"/>
        <v>1E-3</v>
      </c>
      <c r="Y69" s="20">
        <f t="shared" si="6"/>
        <v>4.8899999999999997</v>
      </c>
      <c r="Z69" s="20">
        <f t="shared" si="25"/>
        <v>0.15000000000000002</v>
      </c>
      <c r="AA69" s="20">
        <f t="shared" si="14"/>
        <v>2.2500000000000006E-2</v>
      </c>
      <c r="AB69" s="20">
        <f t="shared" si="15"/>
        <v>0.11002500000000003</v>
      </c>
      <c r="AC69" s="20">
        <f t="shared" si="16"/>
        <v>-0.97750000000000004</v>
      </c>
      <c r="AD69" s="20">
        <v>1</v>
      </c>
      <c r="AE69" s="20">
        <f t="shared" si="17"/>
        <v>7.335000000000001E-4</v>
      </c>
      <c r="AF69" s="20" t="str">
        <f t="shared" si="18"/>
        <v>1+0.0007335j</v>
      </c>
      <c r="AH69" s="20" t="str">
        <f t="shared" si="19"/>
        <v>-0.9775-0.00071699625j</v>
      </c>
      <c r="AI69" s="20" t="str">
        <f t="shared" si="20"/>
        <v>-0.867475-0.00071699625j</v>
      </c>
      <c r="AK69" s="20" t="str">
        <f t="shared" si="21"/>
        <v>-0.126833539682206+0.000104832038187115j</v>
      </c>
      <c r="AO69" s="20">
        <f t="shared" si="22"/>
        <v>0.12683358300574007</v>
      </c>
      <c r="AP69" s="20">
        <v>3</v>
      </c>
      <c r="AR69" s="20">
        <f>Compensation!$C$16</f>
        <v>1.0600333333333334</v>
      </c>
    </row>
    <row r="70" spans="1:44" s="20" customFormat="1">
      <c r="A70" s="20">
        <f t="shared" si="0"/>
        <v>0.32</v>
      </c>
      <c r="B70" s="20">
        <f t="shared" si="1"/>
        <v>4.8899999999999997</v>
      </c>
      <c r="C70" s="20">
        <f t="shared" si="23"/>
        <v>0.2</v>
      </c>
      <c r="D70" s="20">
        <f t="shared" si="7"/>
        <v>4.0000000000000008E-2</v>
      </c>
      <c r="E70" s="20">
        <f t="shared" si="8"/>
        <v>0.19560000000000002</v>
      </c>
      <c r="F70" s="20">
        <f t="shared" si="9"/>
        <v>-0.96</v>
      </c>
      <c r="G70" s="20">
        <f>1</f>
        <v>1</v>
      </c>
      <c r="H70" s="20">
        <f t="shared" si="10"/>
        <v>0.31296000000000002</v>
      </c>
      <c r="I70" s="20" t="str">
        <f t="shared" si="11"/>
        <v>1+0.31296j</v>
      </c>
      <c r="K70" s="20" t="str">
        <f t="shared" si="12"/>
        <v>-0.96-0.3004416j</v>
      </c>
      <c r="M70" s="20" t="str">
        <f t="shared" si="2"/>
        <v>-0.7644-0.3004416j</v>
      </c>
      <c r="O70" s="20" t="str">
        <f t="shared" si="3"/>
        <v>-0.22164650452392+0.0871164710276997j</v>
      </c>
      <c r="P70" s="303" t="s">
        <v>595</v>
      </c>
      <c r="S70" s="20">
        <f t="shared" si="13"/>
        <v>0.2381521624759938</v>
      </c>
      <c r="U70" s="20">
        <f t="shared" si="4"/>
        <v>1.3985492957746477</v>
      </c>
      <c r="V70" s="20">
        <f t="shared" si="5"/>
        <v>1.0042421052631578</v>
      </c>
      <c r="X70" s="20">
        <f t="shared" si="24"/>
        <v>1E-3</v>
      </c>
      <c r="Y70" s="20">
        <f t="shared" si="6"/>
        <v>4.8899999999999997</v>
      </c>
      <c r="Z70" s="20">
        <f t="shared" si="25"/>
        <v>0.2</v>
      </c>
      <c r="AA70" s="20">
        <f t="shared" si="14"/>
        <v>4.0000000000000008E-2</v>
      </c>
      <c r="AB70" s="20">
        <f t="shared" si="15"/>
        <v>0.19560000000000002</v>
      </c>
      <c r="AC70" s="20">
        <f t="shared" si="16"/>
        <v>-0.96</v>
      </c>
      <c r="AD70" s="20">
        <v>1</v>
      </c>
      <c r="AE70" s="20">
        <f t="shared" si="17"/>
        <v>9.7799999999999992E-4</v>
      </c>
      <c r="AF70" s="20" t="str">
        <f t="shared" si="18"/>
        <v>1+0.000978j</v>
      </c>
      <c r="AH70" s="20" t="str">
        <f t="shared" si="19"/>
        <v>-0.96-0.00093888j</v>
      </c>
      <c r="AI70" s="20" t="str">
        <f t="shared" si="20"/>
        <v>-0.7644-0.00093888j</v>
      </c>
      <c r="AK70" s="20" t="str">
        <f t="shared" si="21"/>
        <v>-0.255886584137992+0.000314294605069961j</v>
      </c>
      <c r="AO70" s="20">
        <f t="shared" si="22"/>
        <v>0.25588677715526537</v>
      </c>
      <c r="AP70" s="20">
        <v>4</v>
      </c>
      <c r="AR70" s="20">
        <f>Compensation!$C$16</f>
        <v>1.0600333333333334</v>
      </c>
    </row>
    <row r="71" spans="1:44" s="20" customFormat="1" ht="18">
      <c r="A71" s="20">
        <f t="shared" si="0"/>
        <v>0.32</v>
      </c>
      <c r="B71" s="20">
        <f t="shared" si="1"/>
        <v>4.8899999999999997</v>
      </c>
      <c r="C71" s="20">
        <f t="shared" si="23"/>
        <v>0.25</v>
      </c>
      <c r="D71" s="20">
        <f t="shared" si="7"/>
        <v>6.25E-2</v>
      </c>
      <c r="E71" s="20">
        <f t="shared" si="8"/>
        <v>0.30562499999999998</v>
      </c>
      <c r="F71" s="20">
        <f t="shared" si="9"/>
        <v>-0.9375</v>
      </c>
      <c r="G71" s="20">
        <f>1</f>
        <v>1</v>
      </c>
      <c r="H71" s="20">
        <f t="shared" si="10"/>
        <v>0.39119999999999999</v>
      </c>
      <c r="I71" s="20" t="str">
        <f t="shared" si="11"/>
        <v>1+0.3912j</v>
      </c>
      <c r="K71" s="20" t="str">
        <f t="shared" si="12"/>
        <v>-0.9375-0.36675j</v>
      </c>
      <c r="M71" s="20" t="str">
        <f t="shared" si="2"/>
        <v>-0.631875-0.36675j</v>
      </c>
      <c r="O71" s="20" t="str">
        <f t="shared" si="3"/>
        <v>-0.361796702539631+0.209992388773744j</v>
      </c>
      <c r="P71" s="28" t="s">
        <v>75</v>
      </c>
      <c r="S71" s="20">
        <f t="shared" si="13"/>
        <v>0.41832243223553461</v>
      </c>
      <c r="U71" s="20">
        <f t="shared" si="4"/>
        <v>1.3985492957746477</v>
      </c>
      <c r="V71" s="20">
        <f t="shared" si="5"/>
        <v>1.0042421052631578</v>
      </c>
      <c r="X71" s="20">
        <f t="shared" si="24"/>
        <v>1E-3</v>
      </c>
      <c r="Y71" s="20">
        <f t="shared" si="6"/>
        <v>4.8899999999999997</v>
      </c>
      <c r="Z71" s="20">
        <f t="shared" si="25"/>
        <v>0.25</v>
      </c>
      <c r="AA71" s="20">
        <f t="shared" si="14"/>
        <v>6.25E-2</v>
      </c>
      <c r="AB71" s="20">
        <f t="shared" si="15"/>
        <v>0.30562499999999998</v>
      </c>
      <c r="AC71" s="20">
        <f t="shared" si="16"/>
        <v>-0.9375</v>
      </c>
      <c r="AD71" s="20">
        <v>1</v>
      </c>
      <c r="AE71" s="20">
        <f t="shared" si="17"/>
        <v>1.2224999999999998E-3</v>
      </c>
      <c r="AF71" s="20" t="str">
        <f t="shared" si="18"/>
        <v>1+0.0012225j</v>
      </c>
      <c r="AH71" s="20" t="str">
        <f t="shared" si="19"/>
        <v>-0.9375-0.00114609375j</v>
      </c>
      <c r="AI71" s="20" t="str">
        <f t="shared" si="20"/>
        <v>-0.631875-0.00114609375j</v>
      </c>
      <c r="AK71" s="20" t="str">
        <f t="shared" si="21"/>
        <v>-0.483677933987938+0.000877294175519666j</v>
      </c>
      <c r="AO71" s="20">
        <f t="shared" si="22"/>
        <v>0.48367872960459052</v>
      </c>
      <c r="AP71" s="20">
        <v>5</v>
      </c>
      <c r="AR71" s="20">
        <f>Compensation!$C$16</f>
        <v>1.0600333333333334</v>
      </c>
    </row>
    <row r="72" spans="1:44" s="20" customFormat="1" ht="18">
      <c r="A72" s="20">
        <f t="shared" si="0"/>
        <v>0.32</v>
      </c>
      <c r="B72" s="20">
        <f t="shared" si="1"/>
        <v>4.8899999999999997</v>
      </c>
      <c r="C72" s="20">
        <f t="shared" si="23"/>
        <v>0.3</v>
      </c>
      <c r="D72" s="20">
        <f t="shared" si="7"/>
        <v>0.09</v>
      </c>
      <c r="E72" s="20">
        <f t="shared" si="8"/>
        <v>0.44009999999999994</v>
      </c>
      <c r="F72" s="20">
        <f t="shared" si="9"/>
        <v>-0.91</v>
      </c>
      <c r="G72" s="20">
        <f>1</f>
        <v>1</v>
      </c>
      <c r="H72" s="20">
        <f t="shared" si="10"/>
        <v>0.46943999999999997</v>
      </c>
      <c r="I72" s="20" t="str">
        <f t="shared" si="11"/>
        <v>1+0.46944j</v>
      </c>
      <c r="K72" s="20" t="str">
        <f t="shared" si="12"/>
        <v>-0.91-0.4271904j</v>
      </c>
      <c r="M72" s="20" t="str">
        <f t="shared" si="2"/>
        <v>-0.4699-0.4271904j</v>
      </c>
      <c r="O72" s="20" t="str">
        <f t="shared" si="3"/>
        <v>-0.512780054883458+0.466173051197459j</v>
      </c>
      <c r="P72" s="28" t="s">
        <v>72</v>
      </c>
      <c r="S72" s="20">
        <f t="shared" si="13"/>
        <v>0.69300844031586728</v>
      </c>
      <c r="U72" s="20">
        <f t="shared" si="4"/>
        <v>1.3985492957746477</v>
      </c>
      <c r="V72" s="20">
        <f t="shared" si="5"/>
        <v>1.0042421052631578</v>
      </c>
      <c r="X72" s="20">
        <f t="shared" si="24"/>
        <v>1E-3</v>
      </c>
      <c r="Y72" s="20">
        <f t="shared" si="6"/>
        <v>4.8899999999999997</v>
      </c>
      <c r="Z72" s="20">
        <f t="shared" si="25"/>
        <v>0.3</v>
      </c>
      <c r="AA72" s="20">
        <f t="shared" si="14"/>
        <v>0.09</v>
      </c>
      <c r="AB72" s="20">
        <f t="shared" si="15"/>
        <v>0.44009999999999994</v>
      </c>
      <c r="AC72" s="20">
        <f t="shared" si="16"/>
        <v>-0.91</v>
      </c>
      <c r="AD72" s="20">
        <v>1</v>
      </c>
      <c r="AE72" s="20">
        <f t="shared" si="17"/>
        <v>1.467E-3</v>
      </c>
      <c r="AF72" s="20" t="str">
        <f t="shared" si="18"/>
        <v>1+0.001467j</v>
      </c>
      <c r="AH72" s="20" t="str">
        <f t="shared" si="19"/>
        <v>-0.91-0.00133497j</v>
      </c>
      <c r="AI72" s="20" t="str">
        <f t="shared" si="20"/>
        <v>-0.4699-0.00133497j</v>
      </c>
      <c r="AK72" s="20" t="str">
        <f t="shared" si="21"/>
        <v>-0.936574692365428+0.00266077701014487j</v>
      </c>
      <c r="AO72" s="20">
        <f t="shared" si="22"/>
        <v>0.93657847194652832</v>
      </c>
      <c r="AP72" s="20">
        <v>6</v>
      </c>
      <c r="AR72" s="20">
        <f>Compensation!$C$16</f>
        <v>1.0600333333333334</v>
      </c>
    </row>
    <row r="73" spans="1:44" s="20" customFormat="1" ht="18">
      <c r="A73" s="20">
        <f t="shared" si="0"/>
        <v>0.32</v>
      </c>
      <c r="B73" s="20">
        <f t="shared" si="1"/>
        <v>4.8899999999999997</v>
      </c>
      <c r="C73" s="20">
        <f t="shared" si="23"/>
        <v>0.35</v>
      </c>
      <c r="D73" s="20">
        <f t="shared" si="7"/>
        <v>0.12249999999999998</v>
      </c>
      <c r="E73" s="20">
        <f t="shared" si="8"/>
        <v>0.59902499999999992</v>
      </c>
      <c r="F73" s="20">
        <f t="shared" si="9"/>
        <v>-0.87750000000000006</v>
      </c>
      <c r="G73" s="20">
        <f>1</f>
        <v>1</v>
      </c>
      <c r="H73" s="20">
        <f t="shared" si="10"/>
        <v>0.54767999999999994</v>
      </c>
      <c r="I73" s="20" t="str">
        <f t="shared" si="11"/>
        <v>1+0.54768j</v>
      </c>
      <c r="K73" s="20" t="str">
        <f t="shared" si="12"/>
        <v>-0.8775-0.4805892j</v>
      </c>
      <c r="M73" s="20" t="str">
        <f t="shared" si="2"/>
        <v>-0.278475-0.4805892j</v>
      </c>
      <c r="O73" s="20" t="str">
        <f t="shared" si="3"/>
        <v>-0.540699359120697+0.933133216411988j</v>
      </c>
      <c r="P73" s="28" t="s">
        <v>76</v>
      </c>
      <c r="S73" s="20">
        <f t="shared" si="13"/>
        <v>1.0784680785841156</v>
      </c>
      <c r="U73" s="20">
        <f t="shared" si="4"/>
        <v>1.3985492957746477</v>
      </c>
      <c r="V73" s="20">
        <f t="shared" si="5"/>
        <v>1.0042421052631578</v>
      </c>
      <c r="X73" s="20">
        <f t="shared" si="24"/>
        <v>1E-3</v>
      </c>
      <c r="Y73" s="20">
        <f t="shared" si="6"/>
        <v>4.8899999999999997</v>
      </c>
      <c r="Z73" s="20">
        <f t="shared" si="25"/>
        <v>0.35</v>
      </c>
      <c r="AA73" s="20">
        <f t="shared" si="14"/>
        <v>0.12249999999999998</v>
      </c>
      <c r="AB73" s="20">
        <f t="shared" si="15"/>
        <v>0.59902499999999992</v>
      </c>
      <c r="AC73" s="20">
        <f t="shared" si="16"/>
        <v>-0.87750000000000006</v>
      </c>
      <c r="AD73" s="20">
        <v>1</v>
      </c>
      <c r="AE73" s="20">
        <f t="shared" si="17"/>
        <v>1.7114999999999999E-3</v>
      </c>
      <c r="AF73" s="20" t="str">
        <f t="shared" si="18"/>
        <v>1+0.0017115j</v>
      </c>
      <c r="AH73" s="20" t="str">
        <f t="shared" si="19"/>
        <v>-0.8775-0.00150184125j</v>
      </c>
      <c r="AI73" s="20" t="str">
        <f t="shared" si="20"/>
        <v>-0.278475-0.00150184125j</v>
      </c>
      <c r="AK73" s="20" t="str">
        <f t="shared" si="21"/>
        <v>-2.15102819858619+0.0116006926242928j</v>
      </c>
      <c r="AO73" s="20">
        <f t="shared" si="22"/>
        <v>2.1510594801590943</v>
      </c>
      <c r="AP73" s="20">
        <v>7</v>
      </c>
      <c r="AR73" s="20">
        <f>Compensation!$C$16</f>
        <v>1.0600333333333334</v>
      </c>
    </row>
    <row r="74" spans="1:44" s="20" customFormat="1" ht="18">
      <c r="A74" s="20">
        <f t="shared" si="0"/>
        <v>0.32</v>
      </c>
      <c r="B74" s="20">
        <f t="shared" si="1"/>
        <v>4.8899999999999997</v>
      </c>
      <c r="C74" s="20">
        <f t="shared" si="23"/>
        <v>0.39999999999999997</v>
      </c>
      <c r="D74" s="20">
        <f t="shared" si="7"/>
        <v>0.15999999999999998</v>
      </c>
      <c r="E74" s="20">
        <f t="shared" si="8"/>
        <v>0.78239999999999987</v>
      </c>
      <c r="F74" s="20">
        <f t="shared" si="9"/>
        <v>-0.84000000000000008</v>
      </c>
      <c r="G74" s="20">
        <f>1</f>
        <v>1</v>
      </c>
      <c r="H74" s="20">
        <f t="shared" si="10"/>
        <v>0.62591999999999992</v>
      </c>
      <c r="I74" s="20" t="str">
        <f t="shared" si="11"/>
        <v>1+0.62592j</v>
      </c>
      <c r="K74" s="20" t="str">
        <f t="shared" si="12"/>
        <v>-0.84-0.5257728j</v>
      </c>
      <c r="M74" s="20" t="str">
        <f t="shared" si="2"/>
        <v>-0.0576000000000001-0.5257728j</v>
      </c>
      <c r="O74" s="20" t="str">
        <f t="shared" si="3"/>
        <v>-0.161091929246116+1.47044713015855j</v>
      </c>
      <c r="P74" s="28" t="s">
        <v>74</v>
      </c>
      <c r="S74" s="20">
        <f t="shared" si="13"/>
        <v>1.4792448655512553</v>
      </c>
      <c r="U74" s="20">
        <f t="shared" si="4"/>
        <v>1.3985492957746477</v>
      </c>
      <c r="V74" s="20">
        <f t="shared" si="5"/>
        <v>1.0042421052631578</v>
      </c>
      <c r="X74" s="20">
        <f t="shared" si="24"/>
        <v>1E-3</v>
      </c>
      <c r="Y74" s="20">
        <f t="shared" si="6"/>
        <v>4.8899999999999997</v>
      </c>
      <c r="Z74" s="20">
        <f t="shared" si="25"/>
        <v>0.39999999999999997</v>
      </c>
      <c r="AA74" s="20">
        <f t="shared" si="14"/>
        <v>0.15999999999999998</v>
      </c>
      <c r="AB74" s="20">
        <f t="shared" si="15"/>
        <v>0.78239999999999987</v>
      </c>
      <c r="AC74" s="20">
        <f t="shared" si="16"/>
        <v>-0.84000000000000008</v>
      </c>
      <c r="AD74" s="20">
        <v>1</v>
      </c>
      <c r="AE74" s="20">
        <f t="shared" si="17"/>
        <v>1.9559999999999998E-3</v>
      </c>
      <c r="AF74" s="20" t="str">
        <f t="shared" si="18"/>
        <v>1+0.001956j</v>
      </c>
      <c r="AH74" s="20" t="str">
        <f t="shared" si="19"/>
        <v>-0.84-0.00164304j</v>
      </c>
      <c r="AI74" s="20" t="str">
        <f t="shared" si="20"/>
        <v>-0.0576000000000001-0.00164304j</v>
      </c>
      <c r="AK74" s="20" t="str">
        <f t="shared" si="21"/>
        <v>-13.5722898918729+0.387149569165672j</v>
      </c>
      <c r="AO74" s="20">
        <f t="shared" si="22"/>
        <v>13.57781048983747</v>
      </c>
      <c r="AP74" s="20">
        <v>8</v>
      </c>
      <c r="AR74" s="20">
        <f>Compensation!$C$16</f>
        <v>1.0600333333333334</v>
      </c>
    </row>
    <row r="75" spans="1:44" s="20" customFormat="1" ht="18">
      <c r="P75" s="28" t="s">
        <v>608</v>
      </c>
    </row>
    <row r="76" spans="1:44" s="20" customFormat="1" ht="18">
      <c r="P76" s="28" t="s">
        <v>609</v>
      </c>
    </row>
    <row r="77" spans="1:44" s="20" customFormat="1" ht="18">
      <c r="A77" s="20">
        <f t="shared" si="0"/>
        <v>0.32</v>
      </c>
      <c r="B77" s="20">
        <f t="shared" si="1"/>
        <v>4.8899999999999997</v>
      </c>
      <c r="C77" s="20">
        <f>C74+0.05</f>
        <v>0.44999999999999996</v>
      </c>
      <c r="D77" s="20">
        <f t="shared" si="7"/>
        <v>0.20249999999999996</v>
      </c>
      <c r="E77" s="20">
        <f t="shared" si="8"/>
        <v>0.99022499999999969</v>
      </c>
      <c r="F77" s="20">
        <f t="shared" si="9"/>
        <v>-0.7975000000000001</v>
      </c>
      <c r="G77" s="20">
        <f>1</f>
        <v>1</v>
      </c>
      <c r="H77" s="20">
        <f t="shared" si="10"/>
        <v>0.70415999999999979</v>
      </c>
      <c r="I77" s="20" t="str">
        <f t="shared" si="11"/>
        <v>1+0.70416j</v>
      </c>
      <c r="K77" s="20" t="str">
        <f t="shared" si="12"/>
        <v>-0.7975-0.5615676j</v>
      </c>
      <c r="M77" s="20" t="str">
        <f t="shared" si="2"/>
        <v>0.192725-0.5615676j</v>
      </c>
      <c r="O77" s="20" t="str">
        <f t="shared" si="3"/>
        <v>0.541391546961966+1.57752212576323j</v>
      </c>
      <c r="P77" s="28" t="s">
        <v>77</v>
      </c>
      <c r="S77" s="20">
        <f t="shared" si="13"/>
        <v>1.6678371816200794</v>
      </c>
      <c r="U77" s="20">
        <f t="shared" si="4"/>
        <v>1.3985492957746477</v>
      </c>
      <c r="V77" s="20">
        <f t="shared" si="5"/>
        <v>1.0042421052631578</v>
      </c>
      <c r="X77" s="20">
        <f>X74</f>
        <v>1E-3</v>
      </c>
      <c r="Y77" s="20">
        <f t="shared" si="6"/>
        <v>4.8899999999999997</v>
      </c>
      <c r="Z77" s="20">
        <f>Z74+0.05</f>
        <v>0.44999999999999996</v>
      </c>
      <c r="AA77" s="20">
        <f t="shared" si="14"/>
        <v>0.20249999999999996</v>
      </c>
      <c r="AB77" s="20">
        <f t="shared" si="15"/>
        <v>0.99022499999999969</v>
      </c>
      <c r="AC77" s="20">
        <f t="shared" si="16"/>
        <v>-0.7975000000000001</v>
      </c>
      <c r="AD77" s="20">
        <v>1</v>
      </c>
      <c r="AE77" s="20">
        <f t="shared" si="17"/>
        <v>2.2004999999999993E-3</v>
      </c>
      <c r="AF77" s="20" t="str">
        <f t="shared" si="18"/>
        <v>1+0.0022005j</v>
      </c>
      <c r="AH77" s="20" t="str">
        <f t="shared" si="19"/>
        <v>-0.7975-0.00175489875j</v>
      </c>
      <c r="AI77" s="20" t="str">
        <f t="shared" si="20"/>
        <v>0.192725-0.00175489875j</v>
      </c>
      <c r="AK77" s="20" t="str">
        <f t="shared" si="21"/>
        <v>5.13759451686252+0.0467814668343437j</v>
      </c>
      <c r="AO77" s="20">
        <f t="shared" si="22"/>
        <v>5.1378075017788465</v>
      </c>
      <c r="AP77" s="20">
        <v>9</v>
      </c>
      <c r="AR77" s="20">
        <f>Compensation!$C$16</f>
        <v>1.0600333333333334</v>
      </c>
    </row>
    <row r="78" spans="1:44" s="20" customFormat="1" ht="18">
      <c r="A78" s="20">
        <f t="shared" si="0"/>
        <v>0.32</v>
      </c>
      <c r="B78" s="20">
        <f t="shared" si="1"/>
        <v>4.8899999999999997</v>
      </c>
      <c r="C78" s="20">
        <f t="shared" si="23"/>
        <v>0.49999999999999994</v>
      </c>
      <c r="D78" s="20">
        <f t="shared" si="7"/>
        <v>0.24999999999999994</v>
      </c>
      <c r="E78" s="20">
        <f t="shared" si="8"/>
        <v>1.2224999999999997</v>
      </c>
      <c r="F78" s="20">
        <f t="shared" si="9"/>
        <v>-0.75</v>
      </c>
      <c r="G78" s="20">
        <f>1</f>
        <v>1</v>
      </c>
      <c r="H78" s="20">
        <f t="shared" si="10"/>
        <v>0.78239999999999987</v>
      </c>
      <c r="I78" s="20" t="str">
        <f t="shared" si="11"/>
        <v>1+0.7824j</v>
      </c>
      <c r="K78" s="20" t="str">
        <f t="shared" si="12"/>
        <v>-0.75-0.5868j</v>
      </c>
      <c r="M78" s="20" t="str">
        <f t="shared" si="2"/>
        <v>0.4725-0.5868j</v>
      </c>
      <c r="O78" s="20" t="str">
        <f t="shared" si="3"/>
        <v>1.01769014840259+1.26387424144474j</v>
      </c>
      <c r="P78" s="28" t="s">
        <v>78</v>
      </c>
      <c r="S78" s="20">
        <f t="shared" si="13"/>
        <v>1.6226741312855153</v>
      </c>
      <c r="U78" s="20">
        <f t="shared" si="4"/>
        <v>1.3985492957746477</v>
      </c>
      <c r="V78" s="20">
        <f t="shared" si="5"/>
        <v>1.0042421052631578</v>
      </c>
      <c r="X78" s="20">
        <f t="shared" si="24"/>
        <v>1E-3</v>
      </c>
      <c r="Y78" s="20">
        <f t="shared" si="6"/>
        <v>4.8899999999999997</v>
      </c>
      <c r="Z78" s="20">
        <f t="shared" si="25"/>
        <v>0.49999999999999994</v>
      </c>
      <c r="AA78" s="20">
        <f t="shared" si="14"/>
        <v>0.24999999999999994</v>
      </c>
      <c r="AB78" s="20">
        <f t="shared" si="15"/>
        <v>1.2224999999999997</v>
      </c>
      <c r="AC78" s="20">
        <f t="shared" si="16"/>
        <v>-0.75</v>
      </c>
      <c r="AD78" s="20">
        <v>1</v>
      </c>
      <c r="AE78" s="20">
        <f t="shared" si="17"/>
        <v>2.4449999999999993E-3</v>
      </c>
      <c r="AF78" s="20" t="str">
        <f t="shared" si="18"/>
        <v>1+0.002445j</v>
      </c>
      <c r="AH78" s="20" t="str">
        <f t="shared" si="19"/>
        <v>-0.75-0.00183375j</v>
      </c>
      <c r="AI78" s="20" t="str">
        <f t="shared" si="20"/>
        <v>0.4725-0.00183375j</v>
      </c>
      <c r="AK78" s="20" t="str">
        <f t="shared" si="21"/>
        <v>2.58726261849177+0.0100410430193847j</v>
      </c>
      <c r="AO78" s="20">
        <f t="shared" si="22"/>
        <v>2.5872821028233099</v>
      </c>
      <c r="AP78" s="20">
        <v>10</v>
      </c>
      <c r="AR78" s="20">
        <f>Compensation!$C$16</f>
        <v>1.0600333333333334</v>
      </c>
    </row>
    <row r="79" spans="1:44" s="20" customFormat="1" ht="18">
      <c r="P79" s="28" t="s">
        <v>596</v>
      </c>
    </row>
    <row r="80" spans="1:44" s="20" customFormat="1">
      <c r="P80" s="28"/>
    </row>
    <row r="81" spans="1:44" s="20" customFormat="1" ht="18">
      <c r="A81" s="20">
        <f t="shared" si="0"/>
        <v>0.32</v>
      </c>
      <c r="B81" s="20">
        <f t="shared" si="1"/>
        <v>4.8899999999999997</v>
      </c>
      <c r="C81" s="20">
        <f>C78+0.05</f>
        <v>0.54999999999999993</v>
      </c>
      <c r="D81" s="20">
        <f t="shared" si="7"/>
        <v>0.30249999999999994</v>
      </c>
      <c r="E81" s="20">
        <f t="shared" si="8"/>
        <v>1.4792249999999996</v>
      </c>
      <c r="F81" s="20">
        <f t="shared" si="9"/>
        <v>-0.69750000000000001</v>
      </c>
      <c r="G81" s="20">
        <f>1</f>
        <v>1</v>
      </c>
      <c r="H81" s="20">
        <f t="shared" si="10"/>
        <v>0.86063999999999985</v>
      </c>
      <c r="I81" s="20" t="str">
        <f t="shared" si="11"/>
        <v>1+0.86064j</v>
      </c>
      <c r="K81" s="20" t="str">
        <f t="shared" si="12"/>
        <v>-0.6975-0.6002964j</v>
      </c>
      <c r="M81" s="20" t="str">
        <f t="shared" si="2"/>
        <v>0.781725-0.6002964j</v>
      </c>
      <c r="O81" s="20" t="str">
        <f t="shared" si="3"/>
        <v>1.19033143082119+0.914070386298008j</v>
      </c>
      <c r="P81" s="28" t="s">
        <v>25</v>
      </c>
      <c r="S81" s="20">
        <f t="shared" si="13"/>
        <v>1.5008043131294002</v>
      </c>
      <c r="U81" s="20">
        <f t="shared" si="4"/>
        <v>1.3985492957746477</v>
      </c>
      <c r="V81" s="20">
        <f t="shared" si="5"/>
        <v>1.0042421052631578</v>
      </c>
      <c r="X81" s="20">
        <f>X78</f>
        <v>1E-3</v>
      </c>
      <c r="Y81" s="20">
        <f t="shared" si="6"/>
        <v>4.8899999999999997</v>
      </c>
      <c r="Z81" s="20">
        <f>Z78+0.05</f>
        <v>0.54999999999999993</v>
      </c>
      <c r="AA81" s="20">
        <f t="shared" si="14"/>
        <v>0.30249999999999994</v>
      </c>
      <c r="AB81" s="20">
        <f t="shared" si="15"/>
        <v>1.4792249999999996</v>
      </c>
      <c r="AC81" s="20">
        <f t="shared" si="16"/>
        <v>-0.69750000000000001</v>
      </c>
      <c r="AD81" s="20">
        <v>1</v>
      </c>
      <c r="AE81" s="20">
        <f t="shared" si="17"/>
        <v>2.6894999999999992E-3</v>
      </c>
      <c r="AF81" s="20" t="str">
        <f t="shared" si="18"/>
        <v>1+0.0026895j</v>
      </c>
      <c r="AH81" s="20" t="str">
        <f t="shared" si="19"/>
        <v>-0.6975-0.00187592625j</v>
      </c>
      <c r="AI81" s="20" t="str">
        <f t="shared" si="20"/>
        <v>0.781725-0.00187592625j</v>
      </c>
      <c r="AK81" s="20" t="str">
        <f t="shared" si="21"/>
        <v>1.8922466105784+0.00454087446129719j</v>
      </c>
      <c r="AO81" s="20">
        <f t="shared" si="22"/>
        <v>1.8922520589990954</v>
      </c>
      <c r="AP81" s="20">
        <v>11</v>
      </c>
      <c r="AR81" s="20">
        <f>Compensation!$C$16</f>
        <v>1.0600333333333334</v>
      </c>
    </row>
    <row r="82" spans="1:44" s="20" customFormat="1" ht="18">
      <c r="A82" s="20">
        <f t="shared" si="0"/>
        <v>0.32</v>
      </c>
      <c r="B82" s="20">
        <f t="shared" si="1"/>
        <v>4.8899999999999997</v>
      </c>
      <c r="C82" s="20">
        <f t="shared" si="23"/>
        <v>0.6</v>
      </c>
      <c r="D82" s="20">
        <f t="shared" si="7"/>
        <v>0.36</v>
      </c>
      <c r="E82" s="20">
        <f t="shared" si="8"/>
        <v>1.7603999999999997</v>
      </c>
      <c r="F82" s="20">
        <f t="shared" si="9"/>
        <v>-0.64</v>
      </c>
      <c r="G82" s="20">
        <f>1</f>
        <v>1</v>
      </c>
      <c r="H82" s="20">
        <f t="shared" si="10"/>
        <v>0.93887999999999994</v>
      </c>
      <c r="I82" s="20" t="str">
        <f t="shared" si="11"/>
        <v>1+0.93888j</v>
      </c>
      <c r="K82" s="20" t="str">
        <f t="shared" si="12"/>
        <v>-0.64-0.6008832j</v>
      </c>
      <c r="M82" s="20" t="str">
        <f t="shared" si="2"/>
        <v>1.1204-0.6008832j</v>
      </c>
      <c r="O82" s="20" t="str">
        <f t="shared" si="3"/>
        <v>1.22024554501417+0.65443149578174j</v>
      </c>
      <c r="P82" s="28" t="s">
        <v>26</v>
      </c>
      <c r="S82" s="20">
        <f t="shared" si="13"/>
        <v>1.3846587206954839</v>
      </c>
      <c r="U82" s="20">
        <f t="shared" si="4"/>
        <v>1.3985492957746477</v>
      </c>
      <c r="V82" s="20">
        <f t="shared" si="5"/>
        <v>1.0042421052631578</v>
      </c>
      <c r="X82" s="20">
        <f t="shared" si="24"/>
        <v>1E-3</v>
      </c>
      <c r="Y82" s="20">
        <f t="shared" si="6"/>
        <v>4.8899999999999997</v>
      </c>
      <c r="Z82" s="20">
        <f t="shared" si="25"/>
        <v>0.6</v>
      </c>
      <c r="AA82" s="20">
        <f t="shared" si="14"/>
        <v>0.36</v>
      </c>
      <c r="AB82" s="20">
        <f t="shared" si="15"/>
        <v>1.7603999999999997</v>
      </c>
      <c r="AC82" s="20">
        <f t="shared" si="16"/>
        <v>-0.64</v>
      </c>
      <c r="AD82" s="20">
        <v>1</v>
      </c>
      <c r="AE82" s="20">
        <f t="shared" si="17"/>
        <v>2.934E-3</v>
      </c>
      <c r="AF82" s="20" t="str">
        <f t="shared" si="18"/>
        <v>1+0.002934j</v>
      </c>
      <c r="AH82" s="20" t="str">
        <f t="shared" si="19"/>
        <v>-0.64-0.00187776j</v>
      </c>
      <c r="AI82" s="20" t="str">
        <f t="shared" si="20"/>
        <v>1.1204-0.00187776j</v>
      </c>
      <c r="AK82" s="20" t="str">
        <f t="shared" si="21"/>
        <v>1.57122014927941+0.00263332233801401j</v>
      </c>
      <c r="AO82" s="20">
        <f t="shared" si="22"/>
        <v>1.5712223559662544</v>
      </c>
      <c r="AP82" s="20">
        <v>12</v>
      </c>
      <c r="AR82" s="20">
        <f>Compensation!$C$16</f>
        <v>1.0600333333333334</v>
      </c>
    </row>
    <row r="83" spans="1:44" s="20" customFormat="1" ht="18">
      <c r="A83" s="20">
        <f t="shared" si="0"/>
        <v>0.32</v>
      </c>
      <c r="B83" s="20">
        <f t="shared" si="1"/>
        <v>4.8899999999999997</v>
      </c>
      <c r="C83" s="20">
        <f t="shared" si="23"/>
        <v>0.65</v>
      </c>
      <c r="D83" s="20">
        <f t="shared" si="7"/>
        <v>0.42250000000000004</v>
      </c>
      <c r="E83" s="20">
        <f t="shared" si="8"/>
        <v>2.0660250000000002</v>
      </c>
      <c r="F83" s="20">
        <f t="shared" si="9"/>
        <v>-0.5774999999999999</v>
      </c>
      <c r="G83" s="20">
        <f>1</f>
        <v>1</v>
      </c>
      <c r="H83" s="20">
        <f t="shared" si="10"/>
        <v>1.01712</v>
      </c>
      <c r="I83" s="20" t="str">
        <f t="shared" si="11"/>
        <v>1+1.01712j</v>
      </c>
      <c r="K83" s="20" t="str">
        <f t="shared" si="12"/>
        <v>-0.5775-0.5873868j</v>
      </c>
      <c r="M83" s="20" t="str">
        <f t="shared" si="2"/>
        <v>1.488525-0.5873868j</v>
      </c>
      <c r="O83" s="20" t="str">
        <f t="shared" si="3"/>
        <v>1.2009583005887+0.473910114453054j</v>
      </c>
      <c r="P83" s="28" t="s">
        <v>32</v>
      </c>
      <c r="S83" s="20">
        <f t="shared" si="13"/>
        <v>1.2910815761731731</v>
      </c>
      <c r="U83" s="20">
        <f t="shared" si="4"/>
        <v>1.3985492957746477</v>
      </c>
      <c r="V83" s="20">
        <f t="shared" si="5"/>
        <v>1.0042421052631578</v>
      </c>
      <c r="X83" s="20">
        <f t="shared" si="24"/>
        <v>1E-3</v>
      </c>
      <c r="Y83" s="20">
        <f t="shared" si="6"/>
        <v>4.8899999999999997</v>
      </c>
      <c r="Z83" s="20">
        <f t="shared" si="25"/>
        <v>0.65</v>
      </c>
      <c r="AA83" s="20">
        <f t="shared" si="14"/>
        <v>0.42250000000000004</v>
      </c>
      <c r="AB83" s="20">
        <f t="shared" si="15"/>
        <v>2.0660250000000002</v>
      </c>
      <c r="AC83" s="20">
        <f t="shared" si="16"/>
        <v>-0.5774999999999999</v>
      </c>
      <c r="AD83" s="20">
        <v>1</v>
      </c>
      <c r="AE83" s="20">
        <f t="shared" si="17"/>
        <v>3.1785000000000003E-3</v>
      </c>
      <c r="AF83" s="20" t="str">
        <f t="shared" si="18"/>
        <v>1+0.0031785j</v>
      </c>
      <c r="AH83" s="20" t="str">
        <f t="shared" si="19"/>
        <v>-0.5775-0.00183558375j</v>
      </c>
      <c r="AI83" s="20" t="str">
        <f t="shared" si="20"/>
        <v>1.488525-0.00183558375j</v>
      </c>
      <c r="AK83" s="20" t="str">
        <f t="shared" si="21"/>
        <v>1.38796584421096+0.00171157860915246j</v>
      </c>
      <c r="AO83" s="20">
        <f t="shared" si="22"/>
        <v>1.3879668995323982</v>
      </c>
      <c r="AP83" s="20">
        <v>13</v>
      </c>
      <c r="AR83" s="20">
        <f>Compensation!$C$16</f>
        <v>1.0600333333333334</v>
      </c>
    </row>
    <row r="84" spans="1:44" s="20" customFormat="1" ht="18">
      <c r="A84" s="20">
        <f t="shared" si="0"/>
        <v>0.32</v>
      </c>
      <c r="B84" s="20">
        <f t="shared" si="1"/>
        <v>4.8899999999999997</v>
      </c>
      <c r="C84" s="20">
        <f t="shared" si="23"/>
        <v>0.70000000000000007</v>
      </c>
      <c r="D84" s="20">
        <f t="shared" si="7"/>
        <v>0.4900000000000001</v>
      </c>
      <c r="E84" s="20">
        <f t="shared" si="8"/>
        <v>2.3961000000000006</v>
      </c>
      <c r="F84" s="20">
        <f t="shared" si="9"/>
        <v>-0.5099999999999999</v>
      </c>
      <c r="G84" s="20">
        <f>1</f>
        <v>1</v>
      </c>
      <c r="H84" s="20">
        <f t="shared" si="10"/>
        <v>1.0953600000000001</v>
      </c>
      <c r="I84" s="20" t="str">
        <f t="shared" si="11"/>
        <v>1+1.09536j</v>
      </c>
      <c r="K84" s="20" t="str">
        <f t="shared" si="12"/>
        <v>-0.51-0.5586336j</v>
      </c>
      <c r="M84" s="20" t="str">
        <f t="shared" si="2"/>
        <v>1.8861-0.5586336j</v>
      </c>
      <c r="O84" s="20" t="str">
        <f t="shared" si="3"/>
        <v>1.1679412809366+0.345926113333453j</v>
      </c>
      <c r="P84" s="28" t="s">
        <v>34</v>
      </c>
      <c r="S84" s="20">
        <f t="shared" si="13"/>
        <v>1.2180934740822706</v>
      </c>
      <c r="U84" s="20">
        <f t="shared" si="4"/>
        <v>1.3985492957746477</v>
      </c>
      <c r="V84" s="20">
        <f t="shared" si="5"/>
        <v>1.0042421052631578</v>
      </c>
      <c r="X84" s="20">
        <f t="shared" si="24"/>
        <v>1E-3</v>
      </c>
      <c r="Y84" s="20">
        <f t="shared" si="6"/>
        <v>4.8899999999999997</v>
      </c>
      <c r="Z84" s="20">
        <f t="shared" si="25"/>
        <v>0.70000000000000007</v>
      </c>
      <c r="AA84" s="20">
        <f t="shared" si="14"/>
        <v>0.4900000000000001</v>
      </c>
      <c r="AB84" s="20">
        <f t="shared" si="15"/>
        <v>2.3961000000000006</v>
      </c>
      <c r="AC84" s="20">
        <f t="shared" si="16"/>
        <v>-0.5099999999999999</v>
      </c>
      <c r="AD84" s="20">
        <v>1</v>
      </c>
      <c r="AE84" s="20">
        <f t="shared" si="17"/>
        <v>3.4230000000000003E-3</v>
      </c>
      <c r="AF84" s="20" t="str">
        <f t="shared" si="18"/>
        <v>1+0.003423j</v>
      </c>
      <c r="AH84" s="20" t="str">
        <f t="shared" si="19"/>
        <v>-0.51-0.00174573j</v>
      </c>
      <c r="AI84" s="20" t="str">
        <f t="shared" si="20"/>
        <v>1.8861-0.00174573j</v>
      </c>
      <c r="AK84" s="20" t="str">
        <f t="shared" si="21"/>
        <v>1.27039814817985+0.00117585078162452j</v>
      </c>
      <c r="AO84" s="20">
        <f t="shared" si="22"/>
        <v>1.2703986923497101</v>
      </c>
      <c r="AP84" s="20">
        <v>14</v>
      </c>
      <c r="AR84" s="20">
        <f>Compensation!$C$16</f>
        <v>1.0600333333333334</v>
      </c>
    </row>
    <row r="85" spans="1:44" s="20" customFormat="1">
      <c r="A85" s="20">
        <f t="shared" si="0"/>
        <v>0.32</v>
      </c>
      <c r="B85" s="20">
        <f t="shared" si="1"/>
        <v>4.8899999999999997</v>
      </c>
      <c r="C85" s="20">
        <f t="shared" si="23"/>
        <v>0.75000000000000011</v>
      </c>
      <c r="D85" s="20">
        <f t="shared" si="7"/>
        <v>0.56250000000000022</v>
      </c>
      <c r="E85" s="20">
        <f t="shared" si="8"/>
        <v>2.7506250000000008</v>
      </c>
      <c r="F85" s="20">
        <f t="shared" si="9"/>
        <v>-0.43749999999999978</v>
      </c>
      <c r="G85" s="20">
        <f>1</f>
        <v>1</v>
      </c>
      <c r="H85" s="20">
        <f t="shared" si="10"/>
        <v>1.1736000000000002</v>
      </c>
      <c r="I85" s="20" t="str">
        <f t="shared" si="11"/>
        <v>1+1.1736j</v>
      </c>
      <c r="K85" s="20" t="str">
        <f t="shared" si="12"/>
        <v>-0.4375-0.51345j</v>
      </c>
      <c r="M85" s="20" t="str">
        <f t="shared" si="2"/>
        <v>2.313125-0.51345j</v>
      </c>
      <c r="O85" s="20" t="str">
        <f t="shared" si="3"/>
        <v>1.13329845661986+0.251561023529411j</v>
      </c>
      <c r="S85" s="20">
        <f t="shared" si="13"/>
        <v>1.160882569572014</v>
      </c>
      <c r="U85" s="20">
        <f t="shared" si="4"/>
        <v>1.3985492957746477</v>
      </c>
      <c r="V85" s="20">
        <f t="shared" si="5"/>
        <v>1.0042421052631578</v>
      </c>
      <c r="X85" s="20">
        <f t="shared" si="24"/>
        <v>1E-3</v>
      </c>
      <c r="Y85" s="20">
        <f t="shared" si="6"/>
        <v>4.8899999999999997</v>
      </c>
      <c r="Z85" s="20">
        <f t="shared" si="25"/>
        <v>0.75000000000000011</v>
      </c>
      <c r="AA85" s="20">
        <f t="shared" si="14"/>
        <v>0.56250000000000022</v>
      </c>
      <c r="AB85" s="20">
        <f t="shared" si="15"/>
        <v>2.7506250000000008</v>
      </c>
      <c r="AC85" s="20">
        <f t="shared" si="16"/>
        <v>-0.43749999999999978</v>
      </c>
      <c r="AD85" s="20">
        <v>1</v>
      </c>
      <c r="AE85" s="20">
        <f t="shared" si="17"/>
        <v>3.6675000000000006E-3</v>
      </c>
      <c r="AF85" s="20" t="str">
        <f t="shared" si="18"/>
        <v>1+0.0036675j</v>
      </c>
      <c r="AH85" s="20" t="str">
        <f t="shared" si="19"/>
        <v>-0.4375-0.00160453125j</v>
      </c>
      <c r="AI85" s="20" t="str">
        <f t="shared" si="20"/>
        <v>2.313125-0.00160453125j</v>
      </c>
      <c r="AK85" s="20" t="str">
        <f t="shared" si="21"/>
        <v>1.1891374986149+0.000824861724755228j</v>
      </c>
      <c r="AO85" s="20">
        <f t="shared" si="22"/>
        <v>1.1891377847032556</v>
      </c>
      <c r="AP85" s="20">
        <v>15</v>
      </c>
      <c r="AR85" s="20">
        <f>Compensation!$C$16</f>
        <v>1.0600333333333334</v>
      </c>
    </row>
    <row r="86" spans="1:44" s="20" customFormat="1">
      <c r="A86" s="20">
        <f t="shared" si="0"/>
        <v>0.32</v>
      </c>
      <c r="B86" s="20">
        <f t="shared" si="1"/>
        <v>4.8899999999999997</v>
      </c>
      <c r="C86" s="20">
        <f t="shared" si="23"/>
        <v>0.80000000000000016</v>
      </c>
      <c r="D86" s="20">
        <f t="shared" si="7"/>
        <v>0.64000000000000024</v>
      </c>
      <c r="E86" s="20">
        <f t="shared" si="8"/>
        <v>3.1296000000000008</v>
      </c>
      <c r="F86" s="20">
        <f t="shared" si="9"/>
        <v>-0.35999999999999976</v>
      </c>
      <c r="G86" s="20">
        <f>1</f>
        <v>1</v>
      </c>
      <c r="H86" s="20">
        <f t="shared" si="10"/>
        <v>1.2518400000000001</v>
      </c>
      <c r="I86" s="20" t="str">
        <f t="shared" si="11"/>
        <v>1+1.25184j</v>
      </c>
      <c r="K86" s="20" t="str">
        <f t="shared" si="12"/>
        <v>-0.36-0.4506624j</v>
      </c>
      <c r="M86" s="20" t="str">
        <f t="shared" si="2"/>
        <v>2.7696-0.4506624j</v>
      </c>
      <c r="O86" s="20" t="str">
        <f t="shared" si="3"/>
        <v>1.10083585326421+0.179125262723171j</v>
      </c>
      <c r="S86" s="20">
        <f t="shared" si="13"/>
        <v>1.1153140524433405</v>
      </c>
      <c r="U86" s="20">
        <f t="shared" si="4"/>
        <v>1.3985492957746477</v>
      </c>
      <c r="V86" s="20">
        <f t="shared" si="5"/>
        <v>1.0042421052631578</v>
      </c>
      <c r="X86" s="20">
        <f t="shared" si="24"/>
        <v>1E-3</v>
      </c>
      <c r="Y86" s="20">
        <f t="shared" si="6"/>
        <v>4.8899999999999997</v>
      </c>
      <c r="Z86" s="20">
        <f t="shared" si="25"/>
        <v>0.80000000000000016</v>
      </c>
      <c r="AA86" s="20">
        <f t="shared" si="14"/>
        <v>0.64000000000000024</v>
      </c>
      <c r="AB86" s="20">
        <f t="shared" si="15"/>
        <v>3.1296000000000008</v>
      </c>
      <c r="AC86" s="20">
        <f t="shared" si="16"/>
        <v>-0.35999999999999976</v>
      </c>
      <c r="AD86" s="20">
        <v>1</v>
      </c>
      <c r="AE86" s="20">
        <f t="shared" si="17"/>
        <v>3.9120000000000005E-3</v>
      </c>
      <c r="AF86" s="20" t="str">
        <f t="shared" si="18"/>
        <v>1+0.003912j</v>
      </c>
      <c r="AH86" s="20" t="str">
        <f t="shared" si="19"/>
        <v>-0.36-0.00140832j</v>
      </c>
      <c r="AI86" s="20" t="str">
        <f t="shared" si="20"/>
        <v>2.7696-0.00140832j</v>
      </c>
      <c r="AK86" s="20" t="str">
        <f t="shared" si="21"/>
        <v>1.12998237680435+0.000574587225917496j</v>
      </c>
      <c r="AO86" s="20">
        <f t="shared" si="22"/>
        <v>1.1299825228909022</v>
      </c>
      <c r="AP86" s="20">
        <v>16</v>
      </c>
      <c r="AR86" s="20">
        <f>Compensation!$C$16</f>
        <v>1.0600333333333334</v>
      </c>
    </row>
    <row r="87" spans="1:44" s="20" customFormat="1">
      <c r="A87" s="20">
        <f t="shared" si="0"/>
        <v>0.32</v>
      </c>
      <c r="B87" s="20">
        <f t="shared" si="1"/>
        <v>4.8899999999999997</v>
      </c>
      <c r="C87" s="20">
        <f t="shared" si="23"/>
        <v>0.8500000000000002</v>
      </c>
      <c r="D87" s="20">
        <f t="shared" si="7"/>
        <v>0.72250000000000036</v>
      </c>
      <c r="E87" s="20">
        <f t="shared" si="8"/>
        <v>3.5330250000000016</v>
      </c>
      <c r="F87" s="20">
        <f t="shared" si="9"/>
        <v>-0.27749999999999964</v>
      </c>
      <c r="G87" s="20">
        <f>1</f>
        <v>1</v>
      </c>
      <c r="H87" s="20">
        <f t="shared" si="10"/>
        <v>1.3300800000000002</v>
      </c>
      <c r="I87" s="20" t="str">
        <f t="shared" si="11"/>
        <v>1+1.33008j</v>
      </c>
      <c r="K87" s="20" t="str">
        <f t="shared" si="12"/>
        <v>-0.2775-0.3690972j</v>
      </c>
      <c r="M87" s="20" t="str">
        <f t="shared" si="2"/>
        <v>3.255525-0.3690972j</v>
      </c>
      <c r="O87" s="20" t="str">
        <f t="shared" si="3"/>
        <v>1.07146703458814+0.121478250776383j</v>
      </c>
      <c r="S87" s="20">
        <f t="shared" si="13"/>
        <v>1.0783313830269396</v>
      </c>
      <c r="U87" s="20">
        <f t="shared" si="4"/>
        <v>1.3985492957746477</v>
      </c>
      <c r="V87" s="20">
        <f t="shared" si="5"/>
        <v>1.0042421052631578</v>
      </c>
      <c r="X87" s="20">
        <f t="shared" si="24"/>
        <v>1E-3</v>
      </c>
      <c r="Y87" s="20">
        <f t="shared" si="6"/>
        <v>4.8899999999999997</v>
      </c>
      <c r="Z87" s="20">
        <f t="shared" si="25"/>
        <v>0.8500000000000002</v>
      </c>
      <c r="AA87" s="20">
        <f t="shared" si="14"/>
        <v>0.72250000000000036</v>
      </c>
      <c r="AB87" s="20">
        <f t="shared" si="15"/>
        <v>3.5330250000000016</v>
      </c>
      <c r="AC87" s="20">
        <f t="shared" si="16"/>
        <v>-0.27749999999999964</v>
      </c>
      <c r="AD87" s="20">
        <v>1</v>
      </c>
      <c r="AE87" s="20">
        <f t="shared" si="17"/>
        <v>4.1565000000000005E-3</v>
      </c>
      <c r="AF87" s="20" t="str">
        <f t="shared" si="18"/>
        <v>1+0.0041565j</v>
      </c>
      <c r="AH87" s="20" t="str">
        <f t="shared" si="19"/>
        <v>-0.2775-0.00115342875j</v>
      </c>
      <c r="AI87" s="20" t="str">
        <f t="shared" si="20"/>
        <v>3.255525-0.00115342875j</v>
      </c>
      <c r="AK87" s="20" t="str">
        <f t="shared" si="21"/>
        <v>1.08523957165362+0.00038449912766235j</v>
      </c>
      <c r="AO87" s="20">
        <f t="shared" si="22"/>
        <v>1.0852396397674164</v>
      </c>
      <c r="AP87" s="20">
        <v>17</v>
      </c>
      <c r="AR87" s="20">
        <f>Compensation!$C$16</f>
        <v>1.0600333333333334</v>
      </c>
    </row>
    <row r="88" spans="1:44" s="20" customFormat="1">
      <c r="A88" s="20">
        <f t="shared" si="0"/>
        <v>0.32</v>
      </c>
      <c r="B88" s="20">
        <f t="shared" si="1"/>
        <v>4.8899999999999997</v>
      </c>
      <c r="C88" s="20">
        <f t="shared" si="23"/>
        <v>0.90000000000000024</v>
      </c>
      <c r="D88" s="20">
        <f t="shared" si="7"/>
        <v>0.81000000000000039</v>
      </c>
      <c r="E88" s="20">
        <f t="shared" si="8"/>
        <v>3.9609000000000014</v>
      </c>
      <c r="F88" s="20">
        <f t="shared" si="9"/>
        <v>-0.18999999999999961</v>
      </c>
      <c r="G88" s="20">
        <f>1</f>
        <v>1</v>
      </c>
      <c r="H88" s="20">
        <f t="shared" si="10"/>
        <v>1.4083200000000002</v>
      </c>
      <c r="I88" s="20" t="str">
        <f t="shared" si="11"/>
        <v>1+1.40832j</v>
      </c>
      <c r="K88" s="20" t="str">
        <f t="shared" si="12"/>
        <v>-0.19-0.267580799999999j</v>
      </c>
      <c r="M88" s="20" t="str">
        <f t="shared" si="2"/>
        <v>3.7709-0.267580799999999j</v>
      </c>
      <c r="O88" s="20" t="str">
        <f t="shared" si="3"/>
        <v>1.04512340612183+0.074161329419715j</v>
      </c>
      <c r="S88" s="20">
        <f t="shared" si="13"/>
        <v>1.0477513239337828</v>
      </c>
      <c r="U88" s="20">
        <f t="shared" si="4"/>
        <v>1.3985492957746477</v>
      </c>
      <c r="V88" s="20">
        <f t="shared" si="5"/>
        <v>1.0042421052631578</v>
      </c>
      <c r="X88" s="20">
        <f t="shared" si="24"/>
        <v>1E-3</v>
      </c>
      <c r="Y88" s="20">
        <f t="shared" si="6"/>
        <v>4.8899999999999997</v>
      </c>
      <c r="Z88" s="20">
        <f t="shared" si="25"/>
        <v>0.90000000000000024</v>
      </c>
      <c r="AA88" s="20">
        <f t="shared" si="14"/>
        <v>0.81000000000000039</v>
      </c>
      <c r="AB88" s="20">
        <f t="shared" si="15"/>
        <v>3.9609000000000014</v>
      </c>
      <c r="AC88" s="20">
        <f t="shared" si="16"/>
        <v>-0.18999999999999961</v>
      </c>
      <c r="AD88" s="20">
        <v>1</v>
      </c>
      <c r="AE88" s="20">
        <f t="shared" si="17"/>
        <v>4.4010000000000004E-3</v>
      </c>
      <c r="AF88" s="20" t="str">
        <f t="shared" si="18"/>
        <v>1+0.004401j</v>
      </c>
      <c r="AH88" s="20" t="str">
        <f t="shared" si="19"/>
        <v>-0.19-0.000836189999999998j</v>
      </c>
      <c r="AI88" s="20" t="str">
        <f t="shared" si="20"/>
        <v>3.7709-0.000836189999999998j</v>
      </c>
      <c r="AK88" s="20" t="str">
        <f t="shared" si="21"/>
        <v>1.05038579788213+0.000232921079936104j</v>
      </c>
      <c r="AO88" s="20">
        <f t="shared" si="22"/>
        <v>1.050385823707036</v>
      </c>
      <c r="AP88" s="20">
        <v>18</v>
      </c>
      <c r="AR88" s="20">
        <f>Compensation!$C$16</f>
        <v>1.0600333333333334</v>
      </c>
    </row>
    <row r="89" spans="1:44" s="20" customFormat="1">
      <c r="A89" s="20">
        <f t="shared" si="0"/>
        <v>0.32</v>
      </c>
      <c r="B89" s="20">
        <f t="shared" si="1"/>
        <v>4.8899999999999997</v>
      </c>
      <c r="C89" s="20">
        <f t="shared" si="23"/>
        <v>0.95000000000000029</v>
      </c>
      <c r="D89" s="20">
        <f t="shared" si="7"/>
        <v>0.90250000000000052</v>
      </c>
      <c r="E89" s="20">
        <f t="shared" si="8"/>
        <v>4.4132250000000024</v>
      </c>
      <c r="F89" s="20">
        <f t="shared" si="9"/>
        <v>-9.7499999999999476E-2</v>
      </c>
      <c r="G89" s="20">
        <f>1</f>
        <v>1</v>
      </c>
      <c r="H89" s="20">
        <f t="shared" si="10"/>
        <v>1.4865600000000003</v>
      </c>
      <c r="I89" s="20" t="str">
        <f t="shared" si="11"/>
        <v>1+1.48656j</v>
      </c>
      <c r="K89" s="20" t="str">
        <f t="shared" si="12"/>
        <v>-0.0974999999999995-0.144939599999999j</v>
      </c>
      <c r="M89" s="20" t="str">
        <f t="shared" si="2"/>
        <v>4.315725-0.144939599999999j</v>
      </c>
      <c r="O89" s="20" t="str">
        <f t="shared" si="3"/>
        <v>1.02143972967176+0.0343041008967745j</v>
      </c>
      <c r="S89" s="20">
        <f t="shared" si="13"/>
        <v>1.0220156029583183</v>
      </c>
      <c r="U89" s="20">
        <f t="shared" si="4"/>
        <v>1.3985492957746477</v>
      </c>
      <c r="V89" s="20">
        <f t="shared" si="5"/>
        <v>1.0042421052631578</v>
      </c>
      <c r="X89" s="20">
        <f t="shared" si="24"/>
        <v>1E-3</v>
      </c>
      <c r="Y89" s="20">
        <f t="shared" si="6"/>
        <v>4.8899999999999997</v>
      </c>
      <c r="Z89" s="20">
        <f t="shared" si="25"/>
        <v>0.95000000000000029</v>
      </c>
      <c r="AA89" s="20">
        <f t="shared" si="14"/>
        <v>0.90250000000000052</v>
      </c>
      <c r="AB89" s="20">
        <f t="shared" si="15"/>
        <v>4.4132250000000024</v>
      </c>
      <c r="AC89" s="20">
        <f t="shared" si="16"/>
        <v>-9.7499999999999476E-2</v>
      </c>
      <c r="AD89" s="20">
        <v>1</v>
      </c>
      <c r="AE89" s="20">
        <f t="shared" si="17"/>
        <v>4.6455000000000012E-3</v>
      </c>
      <c r="AF89" s="20" t="str">
        <f t="shared" si="18"/>
        <v>1+0.0046455j</v>
      </c>
      <c r="AH89" s="20" t="str">
        <f t="shared" si="19"/>
        <v>-0.0974999999999995-0.000452936249999998j</v>
      </c>
      <c r="AI89" s="20" t="str">
        <f t="shared" si="20"/>
        <v>4.315725-0.000452936249999998j</v>
      </c>
      <c r="AK89" s="20" t="str">
        <f t="shared" si="21"/>
        <v>1.02259178965071+0.000107321224240465j</v>
      </c>
      <c r="AO89" s="20">
        <f t="shared" si="22"/>
        <v>1.0225917952824024</v>
      </c>
      <c r="AP89" s="20">
        <v>19</v>
      </c>
      <c r="AR89" s="20">
        <f>Compensation!$C$16</f>
        <v>1.0600333333333334</v>
      </c>
    </row>
    <row r="90" spans="1:44" s="20" customFormat="1">
      <c r="A90" s="20">
        <f t="shared" si="0"/>
        <v>0.32</v>
      </c>
      <c r="B90" s="20">
        <f t="shared" si="1"/>
        <v>4.8899999999999997</v>
      </c>
      <c r="C90" s="20">
        <f t="shared" si="23"/>
        <v>1.0000000000000002</v>
      </c>
      <c r="D90" s="20">
        <f t="shared" si="7"/>
        <v>1.0000000000000004</v>
      </c>
      <c r="E90" s="20">
        <f t="shared" si="8"/>
        <v>4.8900000000000015</v>
      </c>
      <c r="F90" s="20">
        <f t="shared" si="9"/>
        <v>0</v>
      </c>
      <c r="G90" s="20">
        <f>1</f>
        <v>1</v>
      </c>
      <c r="H90" s="20">
        <f t="shared" si="10"/>
        <v>1.5648000000000002</v>
      </c>
      <c r="I90" s="20" t="str">
        <f t="shared" si="11"/>
        <v>1+1.5648j</v>
      </c>
      <c r="K90" s="20" t="str">
        <f t="shared" si="12"/>
        <v>0</v>
      </c>
      <c r="M90" s="20" t="str">
        <f t="shared" si="2"/>
        <v>4.89</v>
      </c>
      <c r="O90" s="20" t="str">
        <f t="shared" si="3"/>
        <v>1</v>
      </c>
      <c r="S90" s="20">
        <f t="shared" si="13"/>
        <v>1</v>
      </c>
      <c r="U90" s="20">
        <f t="shared" si="4"/>
        <v>1.3985492957746477</v>
      </c>
      <c r="V90" s="20">
        <f t="shared" si="5"/>
        <v>1.0042421052631578</v>
      </c>
      <c r="X90" s="20">
        <f t="shared" si="24"/>
        <v>1E-3</v>
      </c>
      <c r="Y90" s="20">
        <f t="shared" si="6"/>
        <v>4.8899999999999997</v>
      </c>
      <c r="Z90" s="20">
        <f t="shared" si="25"/>
        <v>1.0000000000000002</v>
      </c>
      <c r="AA90" s="20">
        <f t="shared" si="14"/>
        <v>1.0000000000000004</v>
      </c>
      <c r="AB90" s="20">
        <f t="shared" si="15"/>
        <v>4.8900000000000015</v>
      </c>
      <c r="AC90" s="20">
        <f t="shared" si="16"/>
        <v>0</v>
      </c>
      <c r="AD90" s="20">
        <v>1</v>
      </c>
      <c r="AE90" s="20">
        <f t="shared" si="17"/>
        <v>4.8900000000000002E-3</v>
      </c>
      <c r="AF90" s="20" t="str">
        <f t="shared" si="18"/>
        <v>1+0.00489j</v>
      </c>
      <c r="AH90" s="20" t="str">
        <f t="shared" si="19"/>
        <v>0</v>
      </c>
      <c r="AI90" s="20" t="str">
        <f t="shared" si="20"/>
        <v>4.89</v>
      </c>
      <c r="AK90" s="20" t="str">
        <f t="shared" si="21"/>
        <v>1</v>
      </c>
      <c r="AO90" s="20">
        <f t="shared" si="22"/>
        <v>1</v>
      </c>
      <c r="AP90" s="20">
        <v>20</v>
      </c>
      <c r="AR90" s="20">
        <f>Compensation!$C$16</f>
        <v>1.0600333333333334</v>
      </c>
    </row>
    <row r="91" spans="1:44" s="20" customFormat="1">
      <c r="A91" s="20">
        <f t="shared" si="0"/>
        <v>0.32</v>
      </c>
      <c r="B91" s="20">
        <f t="shared" si="1"/>
        <v>4.8899999999999997</v>
      </c>
      <c r="C91" s="20">
        <f t="shared" si="23"/>
        <v>1.0500000000000003</v>
      </c>
      <c r="D91" s="20">
        <f t="shared" si="7"/>
        <v>1.1025000000000005</v>
      </c>
      <c r="E91" s="20">
        <f t="shared" si="8"/>
        <v>5.3912250000000022</v>
      </c>
      <c r="F91" s="20">
        <f t="shared" si="9"/>
        <v>0.10250000000000048</v>
      </c>
      <c r="G91" s="20">
        <f>1</f>
        <v>1</v>
      </c>
      <c r="H91" s="20">
        <f t="shared" si="10"/>
        <v>1.6430400000000003</v>
      </c>
      <c r="I91" s="20" t="str">
        <f t="shared" si="11"/>
        <v>1+1.64304j</v>
      </c>
      <c r="K91" s="20" t="str">
        <f t="shared" si="12"/>
        <v>0.1025+0.168411600000001j</v>
      </c>
      <c r="M91" s="20" t="str">
        <f t="shared" si="2"/>
        <v>5.493725+0.168411600000001j</v>
      </c>
      <c r="O91" s="20" t="str">
        <f t="shared" si="3"/>
        <v>0.980421003630909-0.0300550664430943j</v>
      </c>
      <c r="S91" s="20">
        <f t="shared" si="13"/>
        <v>0.98088156847783514</v>
      </c>
      <c r="U91" s="20">
        <f t="shared" si="4"/>
        <v>1.3985492957746477</v>
      </c>
      <c r="V91" s="20">
        <f t="shared" si="5"/>
        <v>1.0042421052631578</v>
      </c>
      <c r="X91" s="20">
        <f t="shared" si="24"/>
        <v>1E-3</v>
      </c>
      <c r="Y91" s="20">
        <f t="shared" si="6"/>
        <v>4.8899999999999997</v>
      </c>
      <c r="Z91" s="20">
        <f t="shared" si="25"/>
        <v>1.0500000000000003</v>
      </c>
      <c r="AA91" s="20">
        <f t="shared" si="14"/>
        <v>1.1025000000000005</v>
      </c>
      <c r="AB91" s="20">
        <f t="shared" si="15"/>
        <v>5.3912250000000022</v>
      </c>
      <c r="AC91" s="20">
        <f t="shared" si="16"/>
        <v>0.10250000000000048</v>
      </c>
      <c r="AD91" s="20">
        <v>1</v>
      </c>
      <c r="AE91" s="20">
        <f t="shared" si="17"/>
        <v>5.134500000000001E-3</v>
      </c>
      <c r="AF91" s="20" t="str">
        <f t="shared" si="18"/>
        <v>1+0.0051345j</v>
      </c>
      <c r="AH91" s="20" t="str">
        <f t="shared" si="19"/>
        <v>0.1025+0.000526286250000003j</v>
      </c>
      <c r="AI91" s="20" t="str">
        <f t="shared" si="20"/>
        <v>5.493725+0.000526286250000003j</v>
      </c>
      <c r="AK91" s="20" t="str">
        <f t="shared" si="21"/>
        <v>0.981342340674797-0.0000940103446095253j</v>
      </c>
      <c r="AO91" s="20">
        <f t="shared" si="22"/>
        <v>0.98134234517778463</v>
      </c>
      <c r="AP91" s="20">
        <v>21</v>
      </c>
      <c r="AR91" s="20">
        <f>Compensation!$C$16</f>
        <v>1.0600333333333334</v>
      </c>
    </row>
    <row r="92" spans="1:44" s="20" customFormat="1">
      <c r="A92" s="20">
        <f t="shared" si="0"/>
        <v>0.32</v>
      </c>
      <c r="B92" s="20">
        <f t="shared" si="1"/>
        <v>4.8899999999999997</v>
      </c>
      <c r="C92" s="20">
        <f t="shared" si="23"/>
        <v>1.1000000000000003</v>
      </c>
      <c r="D92" s="20">
        <f t="shared" si="7"/>
        <v>1.2100000000000006</v>
      </c>
      <c r="E92" s="20">
        <f t="shared" si="8"/>
        <v>5.9169000000000027</v>
      </c>
      <c r="F92" s="20">
        <f t="shared" si="9"/>
        <v>0.21000000000000063</v>
      </c>
      <c r="G92" s="20">
        <f>1</f>
        <v>1</v>
      </c>
      <c r="H92" s="20">
        <f t="shared" si="10"/>
        <v>1.7212800000000004</v>
      </c>
      <c r="I92" s="20" t="str">
        <f t="shared" si="11"/>
        <v>1+1.72128j</v>
      </c>
      <c r="K92" s="20" t="str">
        <f t="shared" si="12"/>
        <v>0.210000000000001+0.361468800000001j</v>
      </c>
      <c r="M92" s="20" t="str">
        <f t="shared" si="2"/>
        <v>6.1269+0.361468800000001j</v>
      </c>
      <c r="O92" s="20" t="str">
        <f t="shared" si="3"/>
        <v>0.96237522898901-0.0567772640605173j</v>
      </c>
      <c r="S92" s="20">
        <f t="shared" si="13"/>
        <v>0.96404861863178193</v>
      </c>
      <c r="U92" s="20">
        <f t="shared" si="4"/>
        <v>1.3985492957746477</v>
      </c>
      <c r="V92" s="20">
        <f t="shared" si="5"/>
        <v>1.0042421052631578</v>
      </c>
      <c r="X92" s="20">
        <f t="shared" si="24"/>
        <v>1E-3</v>
      </c>
      <c r="Y92" s="20">
        <f t="shared" si="6"/>
        <v>4.8899999999999997</v>
      </c>
      <c r="Z92" s="20">
        <f t="shared" si="25"/>
        <v>1.1000000000000003</v>
      </c>
      <c r="AA92" s="20">
        <f t="shared" si="14"/>
        <v>1.2100000000000006</v>
      </c>
      <c r="AB92" s="20">
        <f t="shared" si="15"/>
        <v>5.9169000000000027</v>
      </c>
      <c r="AC92" s="20">
        <f t="shared" si="16"/>
        <v>0.21000000000000063</v>
      </c>
      <c r="AD92" s="20">
        <v>1</v>
      </c>
      <c r="AE92" s="20">
        <f t="shared" si="17"/>
        <v>5.3790000000000018E-3</v>
      </c>
      <c r="AF92" s="20" t="str">
        <f t="shared" si="18"/>
        <v>1+0.005379j</v>
      </c>
      <c r="AH92" s="20" t="str">
        <f t="shared" si="19"/>
        <v>0.210000000000001+0.00112959j</v>
      </c>
      <c r="AI92" s="20" t="str">
        <f t="shared" si="20"/>
        <v>6.1269+0.00112959j</v>
      </c>
      <c r="AK92" s="20" t="str">
        <f t="shared" si="21"/>
        <v>0.965724885158962-0.000178046511780299j</v>
      </c>
      <c r="AO92" s="20">
        <f t="shared" si="22"/>
        <v>0.9657249015717938</v>
      </c>
      <c r="AP92" s="20">
        <v>22</v>
      </c>
      <c r="AR92" s="20">
        <f>Compensation!$C$16</f>
        <v>1.0600333333333334</v>
      </c>
    </row>
    <row r="93" spans="1:44" s="20" customFormat="1">
      <c r="A93" s="20">
        <f t="shared" si="0"/>
        <v>0.32</v>
      </c>
      <c r="B93" s="20">
        <f t="shared" si="1"/>
        <v>4.8899999999999997</v>
      </c>
      <c r="C93" s="20">
        <f t="shared" si="23"/>
        <v>1.1500000000000004</v>
      </c>
      <c r="D93" s="20">
        <f t="shared" si="7"/>
        <v>1.3225000000000009</v>
      </c>
      <c r="E93" s="20">
        <f t="shared" si="8"/>
        <v>6.467025000000004</v>
      </c>
      <c r="F93" s="20">
        <f t="shared" si="9"/>
        <v>0.3225000000000009</v>
      </c>
      <c r="G93" s="20">
        <f>1</f>
        <v>1</v>
      </c>
      <c r="H93" s="20">
        <f t="shared" si="10"/>
        <v>1.7995200000000007</v>
      </c>
      <c r="I93" s="20" t="str">
        <f t="shared" si="11"/>
        <v>1+1.79952j</v>
      </c>
      <c r="K93" s="20" t="str">
        <f t="shared" si="12"/>
        <v>0.322500000000001+0.580345200000002j</v>
      </c>
      <c r="M93" s="20" t="str">
        <f t="shared" si="2"/>
        <v>6.789525+0.580345200000002j</v>
      </c>
      <c r="O93" s="20" t="str">
        <f t="shared" si="3"/>
        <v>0.945591638350332-0.0808259146960579j</v>
      </c>
      <c r="S93" s="20">
        <f t="shared" si="13"/>
        <v>0.94903971202712034</v>
      </c>
      <c r="U93" s="20">
        <f t="shared" si="4"/>
        <v>1.3985492957746477</v>
      </c>
      <c r="V93" s="20">
        <f t="shared" si="5"/>
        <v>1.0042421052631578</v>
      </c>
      <c r="X93" s="20">
        <f t="shared" si="24"/>
        <v>1E-3</v>
      </c>
      <c r="Y93" s="20">
        <f t="shared" si="6"/>
        <v>4.8899999999999997</v>
      </c>
      <c r="Z93" s="20">
        <f t="shared" si="25"/>
        <v>1.1500000000000004</v>
      </c>
      <c r="AA93" s="20">
        <f t="shared" si="14"/>
        <v>1.3225000000000009</v>
      </c>
      <c r="AB93" s="20">
        <f t="shared" si="15"/>
        <v>6.467025000000004</v>
      </c>
      <c r="AC93" s="20">
        <f t="shared" si="16"/>
        <v>0.3225000000000009</v>
      </c>
      <c r="AD93" s="20">
        <v>1</v>
      </c>
      <c r="AE93" s="20">
        <f t="shared" si="17"/>
        <v>5.6235000000000018E-3</v>
      </c>
      <c r="AF93" s="20" t="str">
        <f t="shared" si="18"/>
        <v>1+0.0056235j</v>
      </c>
      <c r="AH93" s="20" t="str">
        <f t="shared" si="19"/>
        <v>0.322500000000001+0.00181357875j</v>
      </c>
      <c r="AI93" s="20" t="str">
        <f t="shared" si="20"/>
        <v>6.789525+0.00181357875j</v>
      </c>
      <c r="AK93" s="20" t="str">
        <f t="shared" si="21"/>
        <v>0.952500291048007-0.000254426382878549j</v>
      </c>
      <c r="AO93" s="20">
        <f t="shared" si="22"/>
        <v>0.95250032502846027</v>
      </c>
      <c r="AP93" s="20">
        <v>23</v>
      </c>
      <c r="AR93" s="20">
        <f>Compensation!$C$16</f>
        <v>1.0600333333333334</v>
      </c>
    </row>
    <row r="94" spans="1:44" s="20" customFormat="1">
      <c r="A94" s="20">
        <f t="shared" si="0"/>
        <v>0.32</v>
      </c>
      <c r="B94" s="20">
        <f t="shared" si="1"/>
        <v>4.8899999999999997</v>
      </c>
      <c r="C94" s="20">
        <f t="shared" si="23"/>
        <v>1.2000000000000004</v>
      </c>
      <c r="D94" s="20">
        <f t="shared" si="7"/>
        <v>1.4400000000000011</v>
      </c>
      <c r="E94" s="20">
        <f t="shared" si="8"/>
        <v>7.0416000000000043</v>
      </c>
      <c r="F94" s="20">
        <f t="shared" si="9"/>
        <v>0.44000000000000106</v>
      </c>
      <c r="G94" s="20">
        <f>1</f>
        <v>1</v>
      </c>
      <c r="H94" s="20">
        <f t="shared" si="10"/>
        <v>1.8777600000000003</v>
      </c>
      <c r="I94" s="20" t="str">
        <f t="shared" si="11"/>
        <v>1+1.87776j</v>
      </c>
      <c r="K94" s="20" t="str">
        <f t="shared" si="12"/>
        <v>0.440000000000001+0.826214400000002j</v>
      </c>
      <c r="M94" s="20" t="str">
        <f t="shared" si="2"/>
        <v>7.48160000000001+0.826214400000002j</v>
      </c>
      <c r="O94" s="20" t="str">
        <f t="shared" si="3"/>
        <v>0.929849155023372-0.102685890946875j</v>
      </c>
      <c r="S94" s="20">
        <f t="shared" si="13"/>
        <v>0.93550192052033354</v>
      </c>
      <c r="U94" s="20">
        <f t="shared" si="4"/>
        <v>1.3985492957746477</v>
      </c>
      <c r="V94" s="20">
        <f t="shared" si="5"/>
        <v>1.0042421052631578</v>
      </c>
      <c r="X94" s="20">
        <f t="shared" si="24"/>
        <v>1E-3</v>
      </c>
      <c r="Y94" s="20">
        <f t="shared" si="6"/>
        <v>4.8899999999999997</v>
      </c>
      <c r="Z94" s="20">
        <f t="shared" si="25"/>
        <v>1.2000000000000004</v>
      </c>
      <c r="AA94" s="20">
        <f t="shared" si="14"/>
        <v>1.4400000000000011</v>
      </c>
      <c r="AB94" s="20">
        <f t="shared" si="15"/>
        <v>7.0416000000000043</v>
      </c>
      <c r="AC94" s="20">
        <f t="shared" si="16"/>
        <v>0.44000000000000106</v>
      </c>
      <c r="AD94" s="20">
        <v>1</v>
      </c>
      <c r="AE94" s="20">
        <f t="shared" si="17"/>
        <v>5.8680000000000017E-3</v>
      </c>
      <c r="AF94" s="20" t="str">
        <f t="shared" si="18"/>
        <v>1+0.005868j</v>
      </c>
      <c r="AH94" s="20" t="str">
        <f t="shared" si="19"/>
        <v>0.440000000000001+0.00258192000000001j</v>
      </c>
      <c r="AI94" s="20" t="str">
        <f t="shared" si="20"/>
        <v>7.48160000000001+0.00258192000000001j</v>
      </c>
      <c r="AK94" s="20" t="str">
        <f t="shared" si="21"/>
        <v>0.941188938378799-0.000324806798516226j</v>
      </c>
      <c r="AO94" s="20">
        <f t="shared" si="22"/>
        <v>0.9411889944246411</v>
      </c>
      <c r="AP94" s="20">
        <v>24</v>
      </c>
      <c r="AR94" s="20">
        <f>Compensation!$C$16</f>
        <v>1.0600333333333334</v>
      </c>
    </row>
    <row r="95" spans="1:44" s="20" customFormat="1">
      <c r="A95" s="20">
        <f t="shared" si="0"/>
        <v>0.32</v>
      </c>
      <c r="B95" s="20">
        <f t="shared" si="1"/>
        <v>4.8899999999999997</v>
      </c>
      <c r="C95" s="20">
        <f t="shared" si="23"/>
        <v>1.2500000000000004</v>
      </c>
      <c r="D95" s="20">
        <f t="shared" si="7"/>
        <v>1.5625000000000011</v>
      </c>
      <c r="E95" s="20">
        <f t="shared" si="8"/>
        <v>7.6406250000000053</v>
      </c>
      <c r="F95" s="20">
        <f t="shared" si="9"/>
        <v>0.56250000000000111</v>
      </c>
      <c r="G95" s="20">
        <f>1</f>
        <v>1</v>
      </c>
      <c r="H95" s="20">
        <f t="shared" si="10"/>
        <v>1.9560000000000006</v>
      </c>
      <c r="I95" s="20" t="str">
        <f t="shared" si="11"/>
        <v>1+1.956j</v>
      </c>
      <c r="K95" s="20" t="str">
        <f t="shared" si="12"/>
        <v>0.562500000000001+1.10025j</v>
      </c>
      <c r="M95" s="20" t="str">
        <f t="shared" si="2"/>
        <v>8.20312500000001+1.10025j</v>
      </c>
      <c r="O95" s="20" t="str">
        <f t="shared" si="3"/>
        <v>0.91496855499709-0.122720810987952j</v>
      </c>
      <c r="S95" s="20">
        <f t="shared" si="13"/>
        <v>0.92316187859064203</v>
      </c>
      <c r="U95" s="20">
        <f t="shared" si="4"/>
        <v>1.3985492957746477</v>
      </c>
      <c r="V95" s="20">
        <f t="shared" si="5"/>
        <v>1.0042421052631578</v>
      </c>
      <c r="X95" s="20">
        <f t="shared" si="24"/>
        <v>1E-3</v>
      </c>
      <c r="Y95" s="20">
        <f t="shared" si="6"/>
        <v>4.8899999999999997</v>
      </c>
      <c r="Z95" s="20">
        <f t="shared" si="25"/>
        <v>1.2500000000000004</v>
      </c>
      <c r="AA95" s="20">
        <f t="shared" si="14"/>
        <v>1.5625000000000011</v>
      </c>
      <c r="AB95" s="20">
        <f t="shared" si="15"/>
        <v>7.6406250000000053</v>
      </c>
      <c r="AC95" s="20">
        <f t="shared" si="16"/>
        <v>0.56250000000000111</v>
      </c>
      <c r="AD95" s="20">
        <v>1</v>
      </c>
      <c r="AE95" s="20">
        <f t="shared" si="17"/>
        <v>6.1125000000000016E-3</v>
      </c>
      <c r="AF95" s="20" t="str">
        <f t="shared" si="18"/>
        <v>1+0.0061125j</v>
      </c>
      <c r="AH95" s="20" t="str">
        <f t="shared" si="19"/>
        <v>0.562500000000001+0.00343828125000001j</v>
      </c>
      <c r="AI95" s="20" t="str">
        <f t="shared" si="20"/>
        <v>8.20312500000001+0.00343828125000001j</v>
      </c>
      <c r="AK95" s="20" t="str">
        <f t="shared" si="21"/>
        <v>0.931428407794544-0.000390401564067028j</v>
      </c>
      <c r="AO95" s="20">
        <f t="shared" si="22"/>
        <v>0.93142848961155389</v>
      </c>
      <c r="AP95" s="20">
        <v>25</v>
      </c>
      <c r="AR95" s="20">
        <f>Compensation!$C$16</f>
        <v>1.0600333333333334</v>
      </c>
    </row>
    <row r="96" spans="1:44" s="20" customFormat="1">
      <c r="A96" s="20">
        <f t="shared" si="0"/>
        <v>0.32</v>
      </c>
      <c r="B96" s="20">
        <f t="shared" si="1"/>
        <v>4.8899999999999997</v>
      </c>
      <c r="C96" s="20">
        <f t="shared" si="23"/>
        <v>1.3000000000000005</v>
      </c>
      <c r="D96" s="20">
        <f t="shared" si="7"/>
        <v>1.6900000000000013</v>
      </c>
      <c r="E96" s="20">
        <f t="shared" si="8"/>
        <v>8.2641000000000062</v>
      </c>
      <c r="F96" s="20">
        <f t="shared" si="9"/>
        <v>0.69000000000000128</v>
      </c>
      <c r="G96" s="20">
        <f>1</f>
        <v>1</v>
      </c>
      <c r="H96" s="20">
        <f t="shared" si="10"/>
        <v>2.0342400000000005</v>
      </c>
      <c r="I96" s="20" t="str">
        <f t="shared" si="11"/>
        <v>1+2.03424j</v>
      </c>
      <c r="K96" s="20" t="str">
        <f t="shared" si="12"/>
        <v>0.690000000000001+1.4036256j</v>
      </c>
      <c r="M96" s="20" t="str">
        <f t="shared" si="2"/>
        <v>8.95410000000001+1.4036256j</v>
      </c>
      <c r="O96" s="20" t="str">
        <f t="shared" si="3"/>
        <v>0.900804826538948-0.141208241490895j</v>
      </c>
      <c r="S96" s="20">
        <f t="shared" si="13"/>
        <v>0.91180540850601188</v>
      </c>
      <c r="U96" s="20">
        <f t="shared" si="4"/>
        <v>1.3985492957746477</v>
      </c>
      <c r="V96" s="20">
        <f t="shared" si="5"/>
        <v>1.0042421052631578</v>
      </c>
      <c r="X96" s="20">
        <f t="shared" si="24"/>
        <v>1E-3</v>
      </c>
      <c r="Y96" s="20">
        <f t="shared" si="6"/>
        <v>4.8899999999999997</v>
      </c>
      <c r="Z96" s="20">
        <f t="shared" si="25"/>
        <v>1.3000000000000005</v>
      </c>
      <c r="AA96" s="20">
        <f t="shared" si="14"/>
        <v>1.6900000000000013</v>
      </c>
      <c r="AB96" s="20">
        <f t="shared" si="15"/>
        <v>8.2641000000000062</v>
      </c>
      <c r="AC96" s="20">
        <f t="shared" si="16"/>
        <v>0.69000000000000128</v>
      </c>
      <c r="AD96" s="20">
        <v>1</v>
      </c>
      <c r="AE96" s="20">
        <f t="shared" si="17"/>
        <v>6.3570000000000024E-3</v>
      </c>
      <c r="AF96" s="20" t="str">
        <f t="shared" si="18"/>
        <v>1+0.006357j</v>
      </c>
      <c r="AH96" s="20" t="str">
        <f t="shared" si="19"/>
        <v>0.690000000000001+0.00438633000000001j</v>
      </c>
      <c r="AI96" s="20" t="str">
        <f t="shared" si="20"/>
        <v>8.95410000000001+0.00438633000000001j</v>
      </c>
      <c r="AK96" s="20" t="str">
        <f t="shared" si="21"/>
        <v>0.922940107532449-0.000452119127759665j</v>
      </c>
      <c r="AO96" s="20">
        <f t="shared" si="22"/>
        <v>0.92294021827186312</v>
      </c>
      <c r="AP96" s="20">
        <v>26</v>
      </c>
      <c r="AR96" s="20">
        <f>Compensation!$C$16</f>
        <v>1.0600333333333334</v>
      </c>
    </row>
    <row r="97" spans="1:44" s="20" customFormat="1">
      <c r="A97" s="20">
        <f t="shared" si="0"/>
        <v>0.32</v>
      </c>
      <c r="B97" s="20">
        <f t="shared" si="1"/>
        <v>4.8899999999999997</v>
      </c>
      <c r="C97" s="20">
        <f t="shared" si="23"/>
        <v>1.3500000000000005</v>
      </c>
      <c r="D97" s="20">
        <f t="shared" si="7"/>
        <v>1.8225000000000013</v>
      </c>
      <c r="E97" s="20">
        <f t="shared" si="8"/>
        <v>8.9120250000000052</v>
      </c>
      <c r="F97" s="20">
        <f t="shared" si="9"/>
        <v>0.82250000000000134</v>
      </c>
      <c r="G97" s="20">
        <f>1</f>
        <v>1</v>
      </c>
      <c r="H97" s="20">
        <f t="shared" si="10"/>
        <v>2.1124800000000006</v>
      </c>
      <c r="I97" s="20" t="str">
        <f t="shared" si="11"/>
        <v>1+2.11248j</v>
      </c>
      <c r="K97" s="20" t="str">
        <f t="shared" si="12"/>
        <v>0.822500000000001+1.7375148j</v>
      </c>
      <c r="M97" s="20" t="str">
        <f t="shared" si="2"/>
        <v>9.73452500000001+1.7375148j</v>
      </c>
      <c r="O97" s="20" t="str">
        <f t="shared" si="3"/>
        <v>0.887240623226781-0.158363527138484j</v>
      </c>
      <c r="S97" s="20">
        <f t="shared" si="13"/>
        <v>0.90126296397421546</v>
      </c>
      <c r="U97" s="20">
        <f t="shared" si="4"/>
        <v>1.3985492957746477</v>
      </c>
      <c r="V97" s="20">
        <f t="shared" si="5"/>
        <v>1.0042421052631578</v>
      </c>
      <c r="X97" s="20">
        <f t="shared" si="24"/>
        <v>1E-3</v>
      </c>
      <c r="Y97" s="20">
        <f t="shared" si="6"/>
        <v>4.8899999999999997</v>
      </c>
      <c r="Z97" s="20">
        <f t="shared" si="25"/>
        <v>1.3500000000000005</v>
      </c>
      <c r="AA97" s="20">
        <f t="shared" si="14"/>
        <v>1.8225000000000013</v>
      </c>
      <c r="AB97" s="20">
        <f t="shared" si="15"/>
        <v>8.9120250000000052</v>
      </c>
      <c r="AC97" s="20">
        <f t="shared" si="16"/>
        <v>0.82250000000000134</v>
      </c>
      <c r="AD97" s="20">
        <v>1</v>
      </c>
      <c r="AE97" s="20">
        <f t="shared" si="17"/>
        <v>6.6015000000000023E-3</v>
      </c>
      <c r="AF97" s="20" t="str">
        <f t="shared" si="18"/>
        <v>1+0.0066015j</v>
      </c>
      <c r="AH97" s="20" t="str">
        <f t="shared" si="19"/>
        <v>0.822500000000001+0.00542973375000001j</v>
      </c>
      <c r="AI97" s="20" t="str">
        <f t="shared" si="20"/>
        <v>9.73452500000001+0.00542973375000001j</v>
      </c>
      <c r="AK97" s="20" t="str">
        <f t="shared" si="21"/>
        <v>0.915506635125406-0.000510652268609855j</v>
      </c>
      <c r="AO97" s="20">
        <f t="shared" si="22"/>
        <v>0.91550677754147891</v>
      </c>
      <c r="AP97" s="20">
        <v>27</v>
      </c>
      <c r="AR97" s="20">
        <f>Compensation!$C$16</f>
        <v>1.0600333333333334</v>
      </c>
    </row>
    <row r="98" spans="1:44" s="20" customFormat="1">
      <c r="A98" s="20">
        <f t="shared" si="0"/>
        <v>0.32</v>
      </c>
      <c r="B98" s="20">
        <f t="shared" si="1"/>
        <v>4.8899999999999997</v>
      </c>
      <c r="C98" s="20">
        <f t="shared" si="23"/>
        <v>1.4000000000000006</v>
      </c>
      <c r="D98" s="20">
        <f t="shared" si="7"/>
        <v>1.9600000000000015</v>
      </c>
      <c r="E98" s="20">
        <f t="shared" si="8"/>
        <v>9.5844000000000076</v>
      </c>
      <c r="F98" s="20">
        <f t="shared" si="9"/>
        <v>0.96000000000000152</v>
      </c>
      <c r="G98" s="20">
        <f>1</f>
        <v>1</v>
      </c>
      <c r="H98" s="20">
        <f t="shared" si="10"/>
        <v>2.1907200000000011</v>
      </c>
      <c r="I98" s="20" t="str">
        <f t="shared" si="11"/>
        <v>1+2.19072j</v>
      </c>
      <c r="K98" s="20" t="str">
        <f t="shared" si="12"/>
        <v>0.960000000000002+2.1030912j</v>
      </c>
      <c r="M98" s="20" t="str">
        <f t="shared" si="2"/>
        <v>10.5444+2.1030912j</v>
      </c>
      <c r="O98" s="20" t="str">
        <f t="shared" si="3"/>
        <v>0.874180881754954-0.174356257314507j</v>
      </c>
      <c r="S98" s="20">
        <f t="shared" si="13"/>
        <v>0.89139907925159489</v>
      </c>
      <c r="U98" s="20">
        <f t="shared" si="4"/>
        <v>1.3985492957746477</v>
      </c>
      <c r="V98" s="20">
        <f t="shared" si="5"/>
        <v>1.0042421052631578</v>
      </c>
      <c r="X98" s="20">
        <f t="shared" si="24"/>
        <v>1E-3</v>
      </c>
      <c r="Y98" s="20">
        <f t="shared" si="6"/>
        <v>4.8899999999999997</v>
      </c>
      <c r="Z98" s="20">
        <f t="shared" si="25"/>
        <v>1.4000000000000006</v>
      </c>
      <c r="AA98" s="20">
        <f t="shared" si="14"/>
        <v>1.9600000000000015</v>
      </c>
      <c r="AB98" s="20">
        <f t="shared" si="15"/>
        <v>9.5844000000000076</v>
      </c>
      <c r="AC98" s="20">
        <f t="shared" si="16"/>
        <v>0.96000000000000152</v>
      </c>
      <c r="AD98" s="20">
        <v>1</v>
      </c>
      <c r="AE98" s="20">
        <f t="shared" si="17"/>
        <v>6.8460000000000031E-3</v>
      </c>
      <c r="AF98" s="20" t="str">
        <f t="shared" si="18"/>
        <v>1+0.006846j</v>
      </c>
      <c r="AH98" s="20" t="str">
        <f t="shared" si="19"/>
        <v>0.960000000000002+0.00657216000000001j</v>
      </c>
      <c r="AI98" s="20" t="str">
        <f t="shared" si="20"/>
        <v>10.5444+0.00657216000000001j</v>
      </c>
      <c r="AK98" s="20" t="str">
        <f t="shared" si="21"/>
        <v>0.908956059768291-0.000566538129980538j</v>
      </c>
      <c r="AO98" s="20">
        <f t="shared" si="22"/>
        <v>0.9089562363254623</v>
      </c>
      <c r="AP98" s="20">
        <v>28</v>
      </c>
      <c r="AR98" s="20">
        <f>Compensation!$C$16</f>
        <v>1.0600333333333334</v>
      </c>
    </row>
    <row r="99" spans="1:44" s="20" customFormat="1">
      <c r="A99" s="20">
        <f t="shared" si="0"/>
        <v>0.32</v>
      </c>
      <c r="B99" s="20">
        <f t="shared" si="1"/>
        <v>4.8899999999999997</v>
      </c>
      <c r="C99" s="20">
        <f t="shared" si="23"/>
        <v>1.4500000000000006</v>
      </c>
      <c r="D99" s="20">
        <f t="shared" si="7"/>
        <v>2.1025000000000018</v>
      </c>
      <c r="E99" s="20">
        <f t="shared" si="8"/>
        <v>10.281225000000008</v>
      </c>
      <c r="F99" s="20">
        <f t="shared" si="9"/>
        <v>1.1025000000000018</v>
      </c>
      <c r="G99" s="20">
        <f>1</f>
        <v>1</v>
      </c>
      <c r="H99" s="20">
        <f t="shared" si="10"/>
        <v>2.2689600000000008</v>
      </c>
      <c r="I99" s="20" t="str">
        <f t="shared" si="11"/>
        <v>1+2.26896j</v>
      </c>
      <c r="K99" s="20" t="str">
        <f t="shared" si="12"/>
        <v>1.1025+2.5015284j</v>
      </c>
      <c r="M99" s="20" t="str">
        <f t="shared" si="2"/>
        <v>11.383725+2.5015284j</v>
      </c>
      <c r="O99" s="20" t="str">
        <f t="shared" si="3"/>
        <v>0.861548481674971-0.189321860365286j</v>
      </c>
      <c r="S99" s="20">
        <f t="shared" si="13"/>
        <v>0.88210461572798771</v>
      </c>
      <c r="U99" s="20">
        <f t="shared" si="4"/>
        <v>1.3985492957746477</v>
      </c>
      <c r="V99" s="20">
        <f t="shared" si="5"/>
        <v>1.0042421052631578</v>
      </c>
      <c r="X99" s="20">
        <f t="shared" si="24"/>
        <v>1E-3</v>
      </c>
      <c r="Y99" s="20">
        <f t="shared" si="6"/>
        <v>4.8899999999999997</v>
      </c>
      <c r="Z99" s="20">
        <f t="shared" si="25"/>
        <v>1.4500000000000006</v>
      </c>
      <c r="AA99" s="20">
        <f t="shared" si="14"/>
        <v>2.1025000000000018</v>
      </c>
      <c r="AB99" s="20">
        <f t="shared" si="15"/>
        <v>10.281225000000008</v>
      </c>
      <c r="AC99" s="20">
        <f t="shared" si="16"/>
        <v>1.1025000000000018</v>
      </c>
      <c r="AD99" s="20">
        <v>1</v>
      </c>
      <c r="AE99" s="20">
        <f t="shared" si="17"/>
        <v>7.0905000000000022E-3</v>
      </c>
      <c r="AF99" s="20" t="str">
        <f t="shared" si="18"/>
        <v>1+0.0070905j</v>
      </c>
      <c r="AH99" s="20" t="str">
        <f t="shared" si="19"/>
        <v>1.1025+0.00781727625000001j</v>
      </c>
      <c r="AI99" s="20" t="str">
        <f t="shared" si="20"/>
        <v>11.383725+0.00781727625000001j</v>
      </c>
      <c r="AK99" s="20" t="str">
        <f t="shared" si="21"/>
        <v>0.903150783397362-0.000620199378430268j</v>
      </c>
      <c r="AO99" s="20">
        <f t="shared" si="22"/>
        <v>0.90315099634476281</v>
      </c>
      <c r="AP99" s="20">
        <v>29</v>
      </c>
      <c r="AR99" s="20">
        <f>Compensation!$C$16</f>
        <v>1.0600333333333334</v>
      </c>
    </row>
    <row r="100" spans="1:44" s="20" customFormat="1">
      <c r="A100" s="20">
        <f t="shared" si="0"/>
        <v>0.32</v>
      </c>
      <c r="B100" s="20">
        <f t="shared" si="1"/>
        <v>4.8899999999999997</v>
      </c>
      <c r="C100" s="20">
        <f t="shared" si="23"/>
        <v>1.5000000000000007</v>
      </c>
      <c r="D100" s="20">
        <f t="shared" si="7"/>
        <v>2.2500000000000018</v>
      </c>
      <c r="E100" s="20">
        <f t="shared" si="8"/>
        <v>11.002500000000008</v>
      </c>
      <c r="F100" s="20">
        <f t="shared" si="9"/>
        <v>1.2500000000000018</v>
      </c>
      <c r="G100" s="20">
        <f>1</f>
        <v>1</v>
      </c>
      <c r="H100" s="20">
        <f t="shared" si="10"/>
        <v>2.3472000000000008</v>
      </c>
      <c r="I100" s="20" t="str">
        <f t="shared" si="11"/>
        <v>1+2.3472j</v>
      </c>
      <c r="K100" s="20" t="str">
        <f t="shared" si="12"/>
        <v>1.25+2.934j</v>
      </c>
      <c r="M100" s="20" t="str">
        <f t="shared" si="2"/>
        <v>12.2525+2.934j</v>
      </c>
      <c r="O100" s="20" t="str">
        <f t="shared" si="3"/>
        <v>0.849280774627883-0.203369907590958j</v>
      </c>
      <c r="S100" s="20">
        <f t="shared" si="13"/>
        <v>0.87329099014365874</v>
      </c>
      <c r="U100" s="20">
        <f t="shared" si="4"/>
        <v>1.3985492957746477</v>
      </c>
      <c r="V100" s="20">
        <f t="shared" si="5"/>
        <v>1.0042421052631578</v>
      </c>
      <c r="X100" s="20">
        <f t="shared" si="24"/>
        <v>1E-3</v>
      </c>
      <c r="Y100" s="20">
        <f t="shared" si="6"/>
        <v>4.8899999999999997</v>
      </c>
      <c r="Z100" s="20">
        <f t="shared" si="25"/>
        <v>1.5000000000000007</v>
      </c>
      <c r="AA100" s="20">
        <f t="shared" si="14"/>
        <v>2.2500000000000018</v>
      </c>
      <c r="AB100" s="20">
        <f t="shared" si="15"/>
        <v>11.002500000000008</v>
      </c>
      <c r="AC100" s="20">
        <f t="shared" si="16"/>
        <v>1.2500000000000018</v>
      </c>
      <c r="AD100" s="20">
        <v>1</v>
      </c>
      <c r="AE100" s="20">
        <f t="shared" si="17"/>
        <v>7.335000000000003E-3</v>
      </c>
      <c r="AF100" s="20" t="str">
        <f t="shared" si="18"/>
        <v>1+0.007335j</v>
      </c>
      <c r="AH100" s="20" t="str">
        <f t="shared" si="19"/>
        <v>1.25+0.00916875000000001j</v>
      </c>
      <c r="AI100" s="20" t="str">
        <f t="shared" si="20"/>
        <v>12.2525+0.00916875000000001j</v>
      </c>
      <c r="AK100" s="20" t="str">
        <f t="shared" si="21"/>
        <v>0.89797950123218-0.000671973030150791j</v>
      </c>
      <c r="AO100" s="20">
        <f t="shared" si="22"/>
        <v>0.8979797526564548</v>
      </c>
      <c r="AP100" s="20">
        <v>30</v>
      </c>
      <c r="AR100" s="20">
        <f>Compensation!$C$16</f>
        <v>1.0600333333333334</v>
      </c>
    </row>
    <row r="101" spans="1:44" s="20" customFormat="1">
      <c r="A101" s="20">
        <f t="shared" si="0"/>
        <v>0.32</v>
      </c>
      <c r="B101" s="20">
        <f t="shared" si="1"/>
        <v>4.8899999999999997</v>
      </c>
      <c r="C101" s="20">
        <f t="shared" si="23"/>
        <v>1.5500000000000007</v>
      </c>
      <c r="D101" s="20">
        <f t="shared" si="7"/>
        <v>2.4025000000000021</v>
      </c>
      <c r="E101" s="20">
        <f t="shared" si="8"/>
        <v>11.748225000000009</v>
      </c>
      <c r="F101" s="20">
        <f t="shared" si="9"/>
        <v>1.4025000000000021</v>
      </c>
      <c r="G101" s="20">
        <f>1</f>
        <v>1</v>
      </c>
      <c r="H101" s="20">
        <f t="shared" si="10"/>
        <v>2.4254400000000009</v>
      </c>
      <c r="I101" s="20" t="str">
        <f t="shared" si="11"/>
        <v>1+2.42544j</v>
      </c>
      <c r="K101" s="20" t="str">
        <f t="shared" si="12"/>
        <v>1.4025+3.4016796j</v>
      </c>
      <c r="M101" s="20" t="str">
        <f t="shared" si="2"/>
        <v>13.150725+3.4016796j</v>
      </c>
      <c r="O101" s="20" t="str">
        <f t="shared" si="3"/>
        <v>0.837326816027413-0.216590153669353j</v>
      </c>
      <c r="S101" s="20">
        <f t="shared" si="13"/>
        <v>0.86488582570482631</v>
      </c>
      <c r="U101" s="20">
        <f t="shared" si="4"/>
        <v>1.3985492957746477</v>
      </c>
      <c r="V101" s="20">
        <f t="shared" si="5"/>
        <v>1.0042421052631578</v>
      </c>
      <c r="X101" s="20">
        <f t="shared" si="24"/>
        <v>1E-3</v>
      </c>
      <c r="Y101" s="20">
        <f t="shared" si="6"/>
        <v>4.8899999999999997</v>
      </c>
      <c r="Z101" s="20">
        <f t="shared" si="25"/>
        <v>1.5500000000000007</v>
      </c>
      <c r="AA101" s="20">
        <f t="shared" si="14"/>
        <v>2.4025000000000021</v>
      </c>
      <c r="AB101" s="20">
        <f t="shared" si="15"/>
        <v>11.748225000000009</v>
      </c>
      <c r="AC101" s="20">
        <f t="shared" si="16"/>
        <v>1.4025000000000021</v>
      </c>
      <c r="AD101" s="20">
        <v>1</v>
      </c>
      <c r="AE101" s="20">
        <f t="shared" si="17"/>
        <v>7.5795000000000029E-3</v>
      </c>
      <c r="AF101" s="20" t="str">
        <f t="shared" si="18"/>
        <v>1+0.0075795j</v>
      </c>
      <c r="AH101" s="20" t="str">
        <f t="shared" si="19"/>
        <v>1.4025+0.01063024875j</v>
      </c>
      <c r="AI101" s="20" t="str">
        <f t="shared" si="20"/>
        <v>13.150725+0.01063024875j</v>
      </c>
      <c r="AK101" s="20" t="str">
        <f t="shared" si="21"/>
        <v>0.893351303716528-0.000722131029250744j</v>
      </c>
      <c r="AO101" s="20">
        <f t="shared" si="22"/>
        <v>0.8933515955799507</v>
      </c>
      <c r="AP101" s="20">
        <v>31</v>
      </c>
      <c r="AR101" s="20">
        <f>Compensation!$C$16</f>
        <v>1.0600333333333334</v>
      </c>
    </row>
    <row r="102" spans="1:44" s="20" customFormat="1">
      <c r="A102" s="20">
        <f t="shared" si="0"/>
        <v>0.32</v>
      </c>
      <c r="B102" s="20">
        <f t="shared" si="1"/>
        <v>4.8899999999999997</v>
      </c>
      <c r="C102" s="20">
        <f t="shared" si="23"/>
        <v>1.6000000000000008</v>
      </c>
      <c r="D102" s="20">
        <f t="shared" si="7"/>
        <v>2.5600000000000023</v>
      </c>
      <c r="E102" s="20">
        <f t="shared" si="8"/>
        <v>12.51840000000001</v>
      </c>
      <c r="F102" s="20">
        <f t="shared" si="9"/>
        <v>1.5600000000000023</v>
      </c>
      <c r="G102" s="20">
        <f>1</f>
        <v>1</v>
      </c>
      <c r="H102" s="20">
        <f t="shared" si="10"/>
        <v>2.503680000000001</v>
      </c>
      <c r="I102" s="20" t="str">
        <f t="shared" si="11"/>
        <v>1+2.50368j</v>
      </c>
      <c r="K102" s="20" t="str">
        <f t="shared" si="12"/>
        <v>1.56+3.90574080000001j</v>
      </c>
      <c r="M102" s="20" t="str">
        <f t="shared" ref="M102:M133" si="26">IMSUM(K102,E102)</f>
        <v>14.0784+3.90574080000001j</v>
      </c>
      <c r="O102" s="20" t="str">
        <f t="shared" ref="O102:O133" si="27">IMDIV(E102,M102)</f>
        <v>0.825645155483449-0.229056992988838j</v>
      </c>
      <c r="S102" s="20">
        <f t="shared" si="13"/>
        <v>0.85682963814890134</v>
      </c>
      <c r="U102" s="20">
        <f t="shared" si="4"/>
        <v>1.3985492957746477</v>
      </c>
      <c r="V102" s="20">
        <f t="shared" si="5"/>
        <v>1.0042421052631578</v>
      </c>
      <c r="X102" s="20">
        <f t="shared" si="24"/>
        <v>1E-3</v>
      </c>
      <c r="Y102" s="20">
        <f t="shared" si="6"/>
        <v>4.8899999999999997</v>
      </c>
      <c r="Z102" s="20">
        <f t="shared" si="25"/>
        <v>1.6000000000000008</v>
      </c>
      <c r="AA102" s="20">
        <f t="shared" si="14"/>
        <v>2.5600000000000023</v>
      </c>
      <c r="AB102" s="20">
        <f t="shared" si="15"/>
        <v>12.51840000000001</v>
      </c>
      <c r="AC102" s="20">
        <f t="shared" si="16"/>
        <v>1.5600000000000023</v>
      </c>
      <c r="AD102" s="20">
        <v>1</v>
      </c>
      <c r="AE102" s="20">
        <f t="shared" si="17"/>
        <v>7.8240000000000028E-3</v>
      </c>
      <c r="AF102" s="20" t="str">
        <f t="shared" si="18"/>
        <v>1+0.007824j</v>
      </c>
      <c r="AH102" s="20" t="str">
        <f t="shared" si="19"/>
        <v>1.56+0.01220544j</v>
      </c>
      <c r="AI102" s="20" t="str">
        <f t="shared" si="20"/>
        <v>14.0784+0.01220544j</v>
      </c>
      <c r="AK102" s="20" t="str">
        <f t="shared" si="21"/>
        <v>0.889191285294138-0.000770895192719377j</v>
      </c>
      <c r="AO102" s="20">
        <f t="shared" si="22"/>
        <v>0.88919161946255387</v>
      </c>
      <c r="AP102" s="20">
        <v>32</v>
      </c>
      <c r="AR102" s="20">
        <f>Compensation!$C$16</f>
        <v>1.0600333333333334</v>
      </c>
    </row>
    <row r="103" spans="1:44" s="20" customFormat="1">
      <c r="A103" s="20">
        <f t="shared" si="0"/>
        <v>0.32</v>
      </c>
      <c r="B103" s="20">
        <f t="shared" si="1"/>
        <v>4.8899999999999997</v>
      </c>
      <c r="C103" s="20">
        <f t="shared" si="23"/>
        <v>1.6500000000000008</v>
      </c>
      <c r="D103" s="20">
        <f t="shared" si="7"/>
        <v>2.7225000000000028</v>
      </c>
      <c r="E103" s="20">
        <f t="shared" si="8"/>
        <v>13.313025000000012</v>
      </c>
      <c r="F103" s="20">
        <f t="shared" si="9"/>
        <v>1.7225000000000028</v>
      </c>
      <c r="G103" s="20">
        <f>1</f>
        <v>1</v>
      </c>
      <c r="H103" s="20">
        <f t="shared" si="10"/>
        <v>2.5819200000000011</v>
      </c>
      <c r="I103" s="20" t="str">
        <f t="shared" si="11"/>
        <v>1+2.58192j</v>
      </c>
      <c r="K103" s="20" t="str">
        <f t="shared" si="12"/>
        <v>1.7225+4.44735720000001j</v>
      </c>
      <c r="M103" s="20" t="str">
        <f t="shared" si="26"/>
        <v>15.035525+4.44735720000001j</v>
      </c>
      <c r="O103" s="20" t="str">
        <f t="shared" si="27"/>
        <v>0.814202068645564-0.240832789825813j</v>
      </c>
      <c r="S103" s="20">
        <f t="shared" si="13"/>
        <v>0.84907328378768332</v>
      </c>
      <c r="U103" s="20">
        <f t="shared" si="4"/>
        <v>1.3985492957746477</v>
      </c>
      <c r="V103" s="20">
        <f t="shared" si="5"/>
        <v>1.0042421052631578</v>
      </c>
      <c r="X103" s="20">
        <f t="shared" si="24"/>
        <v>1E-3</v>
      </c>
      <c r="Y103" s="20">
        <f t="shared" si="6"/>
        <v>4.8899999999999997</v>
      </c>
      <c r="Z103" s="20">
        <f t="shared" si="25"/>
        <v>1.6500000000000008</v>
      </c>
      <c r="AA103" s="20">
        <f t="shared" si="14"/>
        <v>2.7225000000000028</v>
      </c>
      <c r="AB103" s="20">
        <f t="shared" si="15"/>
        <v>13.313025000000012</v>
      </c>
      <c r="AC103" s="20">
        <f t="shared" si="16"/>
        <v>1.7225000000000028</v>
      </c>
      <c r="AD103" s="20">
        <v>1</v>
      </c>
      <c r="AE103" s="20">
        <f t="shared" si="17"/>
        <v>8.0685000000000045E-3</v>
      </c>
      <c r="AF103" s="20" t="str">
        <f t="shared" si="18"/>
        <v>1+0.0080685j</v>
      </c>
      <c r="AH103" s="20" t="str">
        <f t="shared" si="19"/>
        <v>1.7225+0.01389799125j</v>
      </c>
      <c r="AI103" s="20" t="str">
        <f t="shared" si="20"/>
        <v>15.035525+0.01389799125j</v>
      </c>
      <c r="AK103" s="20" t="str">
        <f t="shared" si="21"/>
        <v>0.885437231171749-0.000818448234514538j</v>
      </c>
      <c r="AO103" s="20">
        <f t="shared" si="22"/>
        <v>0.88543760943536054</v>
      </c>
      <c r="AP103" s="20">
        <v>33</v>
      </c>
      <c r="AR103" s="20">
        <f>Compensation!$C$16</f>
        <v>1.0600333333333334</v>
      </c>
    </row>
    <row r="104" spans="1:44" s="20" customFormat="1">
      <c r="A104" s="20">
        <f t="shared" si="0"/>
        <v>0.32</v>
      </c>
      <c r="B104" s="20">
        <f t="shared" si="1"/>
        <v>4.8899999999999997</v>
      </c>
      <c r="C104" s="20">
        <f t="shared" si="23"/>
        <v>1.7000000000000008</v>
      </c>
      <c r="D104" s="20">
        <f t="shared" si="7"/>
        <v>2.8900000000000028</v>
      </c>
      <c r="E104" s="20">
        <f t="shared" si="8"/>
        <v>14.132100000000012</v>
      </c>
      <c r="F104" s="20">
        <f t="shared" si="9"/>
        <v>1.8900000000000028</v>
      </c>
      <c r="G104" s="20">
        <f>1</f>
        <v>1</v>
      </c>
      <c r="H104" s="20">
        <f t="shared" si="10"/>
        <v>2.6601600000000012</v>
      </c>
      <c r="I104" s="20" t="str">
        <f t="shared" si="11"/>
        <v>1+2.66016j</v>
      </c>
      <c r="K104" s="20" t="str">
        <f t="shared" si="12"/>
        <v>1.89+5.02770240000001j</v>
      </c>
      <c r="M104" s="20" t="str">
        <f t="shared" si="26"/>
        <v>16.0221+5.02770240000001j</v>
      </c>
      <c r="O104" s="20" t="str">
        <f t="shared" si="27"/>
        <v>0.802970137129485-0.251970396238586j</v>
      </c>
      <c r="S104" s="20">
        <f t="shared" si="13"/>
        <v>0.84157597500307357</v>
      </c>
      <c r="U104" s="20">
        <f t="shared" si="4"/>
        <v>1.3985492957746477</v>
      </c>
      <c r="V104" s="20">
        <f t="shared" si="5"/>
        <v>1.0042421052631578</v>
      </c>
      <c r="X104" s="20">
        <f t="shared" si="24"/>
        <v>1E-3</v>
      </c>
      <c r="Y104" s="20">
        <f t="shared" si="6"/>
        <v>4.8899999999999997</v>
      </c>
      <c r="Z104" s="20">
        <f t="shared" si="25"/>
        <v>1.7000000000000008</v>
      </c>
      <c r="AA104" s="20">
        <f t="shared" si="14"/>
        <v>2.8900000000000028</v>
      </c>
      <c r="AB104" s="20">
        <f t="shared" si="15"/>
        <v>14.132100000000012</v>
      </c>
      <c r="AC104" s="20">
        <f t="shared" si="16"/>
        <v>1.8900000000000028</v>
      </c>
      <c r="AD104" s="20">
        <v>1</v>
      </c>
      <c r="AE104" s="20">
        <f t="shared" si="17"/>
        <v>8.3130000000000044E-3</v>
      </c>
      <c r="AF104" s="20" t="str">
        <f t="shared" si="18"/>
        <v>1+0.008313j</v>
      </c>
      <c r="AH104" s="20" t="str">
        <f t="shared" si="19"/>
        <v>1.89+0.01571157j</v>
      </c>
      <c r="AI104" s="20" t="str">
        <f t="shared" si="20"/>
        <v>16.0221+0.01571157j</v>
      </c>
      <c r="AK104" s="20" t="str">
        <f t="shared" si="21"/>
        <v>0.882037086923875-0.000864942013456448j</v>
      </c>
      <c r="AO104" s="20">
        <f t="shared" si="22"/>
        <v>0.88203751101290573</v>
      </c>
      <c r="AP104" s="20">
        <v>34</v>
      </c>
      <c r="AR104" s="20">
        <f>Compensation!$C$16</f>
        <v>1.0600333333333334</v>
      </c>
    </row>
    <row r="105" spans="1:44" s="20" customFormat="1">
      <c r="A105" s="20">
        <f t="shared" si="0"/>
        <v>0.32</v>
      </c>
      <c r="B105" s="20">
        <f t="shared" si="1"/>
        <v>4.8899999999999997</v>
      </c>
      <c r="C105" s="20">
        <f t="shared" si="23"/>
        <v>1.7500000000000009</v>
      </c>
      <c r="D105" s="20">
        <f t="shared" si="7"/>
        <v>3.0625000000000031</v>
      </c>
      <c r="E105" s="20">
        <f t="shared" si="8"/>
        <v>14.975625000000015</v>
      </c>
      <c r="F105" s="20">
        <f t="shared" si="9"/>
        <v>2.0625000000000031</v>
      </c>
      <c r="G105" s="20">
        <f>1</f>
        <v>1</v>
      </c>
      <c r="H105" s="20">
        <f t="shared" si="10"/>
        <v>2.7384000000000017</v>
      </c>
      <c r="I105" s="20" t="str">
        <f t="shared" si="11"/>
        <v>1+2.7384j</v>
      </c>
      <c r="K105" s="20" t="str">
        <f t="shared" si="12"/>
        <v>2.0625+5.64795000000001j</v>
      </c>
      <c r="M105" s="20" t="str">
        <f t="shared" si="26"/>
        <v>17.038125+5.64795000000001j</v>
      </c>
      <c r="O105" s="20" t="str">
        <f t="shared" si="27"/>
        <v>0.79192710321165-0.262515076194373j</v>
      </c>
      <c r="S105" s="20">
        <f t="shared" si="13"/>
        <v>0.83430372289144961</v>
      </c>
      <c r="U105" s="20">
        <f t="shared" si="4"/>
        <v>1.3985492957746477</v>
      </c>
      <c r="V105" s="20">
        <f t="shared" si="5"/>
        <v>1.0042421052631578</v>
      </c>
      <c r="X105" s="20">
        <f t="shared" si="24"/>
        <v>1E-3</v>
      </c>
      <c r="Y105" s="20">
        <f t="shared" si="6"/>
        <v>4.8899999999999997</v>
      </c>
      <c r="Z105" s="20">
        <f t="shared" si="25"/>
        <v>1.7500000000000009</v>
      </c>
      <c r="AA105" s="20">
        <f t="shared" si="14"/>
        <v>3.0625000000000031</v>
      </c>
      <c r="AB105" s="20">
        <f t="shared" si="15"/>
        <v>14.975625000000015</v>
      </c>
      <c r="AC105" s="20">
        <f t="shared" si="16"/>
        <v>2.0625000000000031</v>
      </c>
      <c r="AD105" s="20">
        <v>1</v>
      </c>
      <c r="AE105" s="20">
        <f t="shared" si="17"/>
        <v>8.5575000000000043E-3</v>
      </c>
      <c r="AF105" s="20" t="str">
        <f t="shared" si="18"/>
        <v>1+0.0085575j</v>
      </c>
      <c r="AH105" s="20" t="str">
        <f t="shared" si="19"/>
        <v>2.0625+0.01764984375j</v>
      </c>
      <c r="AI105" s="20" t="str">
        <f t="shared" si="20"/>
        <v>17.038125+0.01764984375j</v>
      </c>
      <c r="AK105" s="20" t="str">
        <f t="shared" si="21"/>
        <v>0.878947004423931-0.00091050378446061j</v>
      </c>
      <c r="AO105" s="20">
        <f t="shared" si="22"/>
        <v>0.87894747602057732</v>
      </c>
      <c r="AP105" s="20">
        <v>35</v>
      </c>
      <c r="AR105" s="20">
        <f>Compensation!$C$16</f>
        <v>1.0600333333333334</v>
      </c>
    </row>
    <row r="106" spans="1:44" s="20" customFormat="1">
      <c r="A106" s="20">
        <f t="shared" si="0"/>
        <v>0.32</v>
      </c>
      <c r="B106" s="20">
        <f t="shared" si="1"/>
        <v>4.8899999999999997</v>
      </c>
      <c r="C106" s="20">
        <f t="shared" si="23"/>
        <v>1.8000000000000009</v>
      </c>
      <c r="D106" s="20">
        <f t="shared" si="7"/>
        <v>3.2400000000000033</v>
      </c>
      <c r="E106" s="20">
        <f t="shared" si="8"/>
        <v>15.843600000000015</v>
      </c>
      <c r="F106" s="20">
        <f t="shared" si="9"/>
        <v>2.2400000000000033</v>
      </c>
      <c r="G106" s="20">
        <f>1</f>
        <v>1</v>
      </c>
      <c r="H106" s="20">
        <f t="shared" si="10"/>
        <v>2.8166400000000009</v>
      </c>
      <c r="I106" s="20" t="str">
        <f t="shared" si="11"/>
        <v>1+2.81664j</v>
      </c>
      <c r="K106" s="20" t="str">
        <f t="shared" si="12"/>
        <v>2.24+6.30927360000001j</v>
      </c>
      <c r="M106" s="20" t="str">
        <f t="shared" si="26"/>
        <v>18.0836+6.30927360000001j</v>
      </c>
      <c r="O106" s="20" t="str">
        <f t="shared" si="27"/>
        <v>0.78105494202831-0.272505990283392j</v>
      </c>
      <c r="S106" s="20">
        <f t="shared" si="13"/>
        <v>0.82722810470098196</v>
      </c>
      <c r="U106" s="20">
        <f t="shared" si="4"/>
        <v>1.3985492957746477</v>
      </c>
      <c r="V106" s="20">
        <f t="shared" si="5"/>
        <v>1.0042421052631578</v>
      </c>
      <c r="X106" s="20">
        <f t="shared" si="24"/>
        <v>1E-3</v>
      </c>
      <c r="Y106" s="20">
        <f t="shared" si="6"/>
        <v>4.8899999999999997</v>
      </c>
      <c r="Z106" s="20">
        <f t="shared" si="25"/>
        <v>1.8000000000000009</v>
      </c>
      <c r="AA106" s="20">
        <f t="shared" si="14"/>
        <v>3.2400000000000033</v>
      </c>
      <c r="AB106" s="20">
        <f t="shared" si="15"/>
        <v>15.843600000000015</v>
      </c>
      <c r="AC106" s="20">
        <f t="shared" si="16"/>
        <v>2.2400000000000033</v>
      </c>
      <c r="AD106" s="20">
        <v>1</v>
      </c>
      <c r="AE106" s="20">
        <f t="shared" si="17"/>
        <v>8.8020000000000025E-3</v>
      </c>
      <c r="AF106" s="20" t="str">
        <f t="shared" si="18"/>
        <v>1+0.008802j</v>
      </c>
      <c r="AH106" s="20" t="str">
        <f t="shared" si="19"/>
        <v>2.24+0.01971648j</v>
      </c>
      <c r="AI106" s="20" t="str">
        <f t="shared" si="20"/>
        <v>18.0836+0.01971648j</v>
      </c>
      <c r="AK106" s="20" t="str">
        <f t="shared" si="21"/>
        <v>0.876129817404172-0.000955240993068471j</v>
      </c>
      <c r="AO106" s="20">
        <f t="shared" si="22"/>
        <v>0.87613033815181995</v>
      </c>
      <c r="AP106" s="20">
        <v>36</v>
      </c>
      <c r="AR106" s="20">
        <f>Compensation!$C$16</f>
        <v>1.0600333333333334</v>
      </c>
    </row>
    <row r="107" spans="1:44" s="20" customFormat="1">
      <c r="A107" s="20">
        <f t="shared" si="0"/>
        <v>0.32</v>
      </c>
      <c r="B107" s="20">
        <f t="shared" si="1"/>
        <v>4.8899999999999997</v>
      </c>
      <c r="C107" s="20">
        <f t="shared" si="23"/>
        <v>1.850000000000001</v>
      </c>
      <c r="D107" s="20">
        <f t="shared" si="7"/>
        <v>3.4225000000000034</v>
      </c>
      <c r="E107" s="20">
        <f t="shared" si="8"/>
        <v>16.736025000000016</v>
      </c>
      <c r="F107" s="20">
        <f t="shared" si="9"/>
        <v>2.4225000000000034</v>
      </c>
      <c r="G107" s="20">
        <f>1</f>
        <v>1</v>
      </c>
      <c r="H107" s="20">
        <f t="shared" si="10"/>
        <v>2.894880000000001</v>
      </c>
      <c r="I107" s="20" t="str">
        <f t="shared" si="11"/>
        <v>1+2.89488j</v>
      </c>
      <c r="K107" s="20" t="str">
        <f t="shared" si="12"/>
        <v>2.4225+7.01284680000001j</v>
      </c>
      <c r="M107" s="20" t="str">
        <f t="shared" si="26"/>
        <v>19.158525+7.01284680000001j</v>
      </c>
      <c r="O107" s="20" t="str">
        <f t="shared" si="27"/>
        <v>0.770339106618794-0.281977351532358j</v>
      </c>
      <c r="S107" s="20">
        <f t="shared" si="13"/>
        <v>0.82032528058291898</v>
      </c>
      <c r="U107" s="20">
        <f t="shared" si="4"/>
        <v>1.3985492957746477</v>
      </c>
      <c r="V107" s="20">
        <f t="shared" si="5"/>
        <v>1.0042421052631578</v>
      </c>
      <c r="X107" s="20">
        <f t="shared" si="24"/>
        <v>1E-3</v>
      </c>
      <c r="Y107" s="20">
        <f t="shared" si="6"/>
        <v>4.8899999999999997</v>
      </c>
      <c r="Z107" s="20">
        <f t="shared" si="25"/>
        <v>1.850000000000001</v>
      </c>
      <c r="AA107" s="20">
        <f t="shared" si="14"/>
        <v>3.4225000000000034</v>
      </c>
      <c r="AB107" s="20">
        <f t="shared" si="15"/>
        <v>16.736025000000016</v>
      </c>
      <c r="AC107" s="20">
        <f t="shared" si="16"/>
        <v>2.4225000000000034</v>
      </c>
      <c r="AD107" s="20">
        <v>1</v>
      </c>
      <c r="AE107" s="20">
        <f t="shared" si="17"/>
        <v>9.0465000000000042E-3</v>
      </c>
      <c r="AF107" s="20" t="str">
        <f t="shared" si="18"/>
        <v>1+0.0090465j</v>
      </c>
      <c r="AH107" s="20" t="str">
        <f t="shared" si="19"/>
        <v>2.4225+0.02191514625j</v>
      </c>
      <c r="AI107" s="20" t="str">
        <f t="shared" si="20"/>
        <v>19.158525+0.02191514625j</v>
      </c>
      <c r="AK107" s="20" t="str">
        <f t="shared" si="21"/>
        <v>0.873553840987229-0.000999244993154972j</v>
      </c>
      <c r="AO107" s="20">
        <f t="shared" si="22"/>
        <v>0.87355441249764032</v>
      </c>
      <c r="AP107" s="20">
        <v>37</v>
      </c>
      <c r="AR107" s="20">
        <f>Compensation!$C$16</f>
        <v>1.0600333333333334</v>
      </c>
    </row>
    <row r="108" spans="1:44" s="20" customFormat="1">
      <c r="A108" s="20">
        <f t="shared" si="0"/>
        <v>0.32</v>
      </c>
      <c r="B108" s="20">
        <f t="shared" si="1"/>
        <v>4.8899999999999997</v>
      </c>
      <c r="C108" s="20">
        <f t="shared" si="23"/>
        <v>1.900000000000001</v>
      </c>
      <c r="D108" s="20">
        <f t="shared" si="7"/>
        <v>3.6100000000000039</v>
      </c>
      <c r="E108" s="20">
        <f t="shared" si="8"/>
        <v>17.652900000000017</v>
      </c>
      <c r="F108" s="20">
        <f t="shared" si="9"/>
        <v>2.6100000000000039</v>
      </c>
      <c r="G108" s="20">
        <f>1</f>
        <v>1</v>
      </c>
      <c r="H108" s="20">
        <f t="shared" si="10"/>
        <v>2.9731200000000011</v>
      </c>
      <c r="I108" s="20" t="str">
        <f t="shared" si="11"/>
        <v>1+2.97312j</v>
      </c>
      <c r="K108" s="20" t="str">
        <f t="shared" si="12"/>
        <v>2.61+7.75984320000001j</v>
      </c>
      <c r="M108" s="20" t="str">
        <f t="shared" si="26"/>
        <v>20.2629+7.75984320000001j</v>
      </c>
      <c r="O108" s="20" t="str">
        <f t="shared" si="27"/>
        <v>0.759767910944631-0.290959332441157j</v>
      </c>
      <c r="S108" s="20">
        <f t="shared" si="13"/>
        <v>0.81357520342975831</v>
      </c>
      <c r="U108" s="20">
        <f t="shared" si="4"/>
        <v>1.3985492957746477</v>
      </c>
      <c r="V108" s="20">
        <f t="shared" si="5"/>
        <v>1.0042421052631578</v>
      </c>
      <c r="X108" s="20">
        <f t="shared" si="24"/>
        <v>1E-3</v>
      </c>
      <c r="Y108" s="20">
        <f t="shared" si="6"/>
        <v>4.8899999999999997</v>
      </c>
      <c r="Z108" s="20">
        <f t="shared" si="25"/>
        <v>1.900000000000001</v>
      </c>
      <c r="AA108" s="20">
        <f t="shared" si="14"/>
        <v>3.6100000000000039</v>
      </c>
      <c r="AB108" s="20">
        <f t="shared" si="15"/>
        <v>17.652900000000017</v>
      </c>
      <c r="AC108" s="20">
        <f t="shared" si="16"/>
        <v>2.6100000000000039</v>
      </c>
      <c r="AD108" s="20">
        <v>1</v>
      </c>
      <c r="AE108" s="20">
        <f t="shared" si="17"/>
        <v>9.2910000000000041E-3</v>
      </c>
      <c r="AF108" s="20" t="str">
        <f t="shared" si="18"/>
        <v>1+0.009291j</v>
      </c>
      <c r="AH108" s="20" t="str">
        <f t="shared" si="19"/>
        <v>2.61+0.02424951j</v>
      </c>
      <c r="AI108" s="20" t="str">
        <f t="shared" si="20"/>
        <v>20.2629+0.02424951j</v>
      </c>
      <c r="AK108" s="20" t="str">
        <f t="shared" si="21"/>
        <v>0.871191918116725-0.00104259395892447j</v>
      </c>
      <c r="AO108" s="20">
        <f t="shared" si="22"/>
        <v>0.87119254197568852</v>
      </c>
      <c r="AP108" s="20">
        <v>38</v>
      </c>
      <c r="AR108" s="20">
        <f>Compensation!$C$16</f>
        <v>1.0600333333333334</v>
      </c>
    </row>
    <row r="109" spans="1:44" s="20" customFormat="1">
      <c r="A109" s="20">
        <f t="shared" si="0"/>
        <v>0.32</v>
      </c>
      <c r="B109" s="20">
        <f t="shared" si="1"/>
        <v>4.8899999999999997</v>
      </c>
      <c r="C109" s="20">
        <f t="shared" si="23"/>
        <v>1.9500000000000011</v>
      </c>
      <c r="D109" s="20">
        <f t="shared" si="7"/>
        <v>3.8025000000000042</v>
      </c>
      <c r="E109" s="20">
        <f t="shared" si="8"/>
        <v>18.594225000000019</v>
      </c>
      <c r="F109" s="20">
        <f t="shared" si="9"/>
        <v>2.8025000000000042</v>
      </c>
      <c r="G109" s="20">
        <f>1</f>
        <v>1</v>
      </c>
      <c r="H109" s="20">
        <f t="shared" si="10"/>
        <v>3.0513600000000016</v>
      </c>
      <c r="I109" s="20" t="str">
        <f t="shared" si="11"/>
        <v>1+3.05136j</v>
      </c>
      <c r="K109" s="20" t="str">
        <f t="shared" si="12"/>
        <v>2.8025+8.55143640000001j</v>
      </c>
      <c r="M109" s="20" t="str">
        <f t="shared" si="26"/>
        <v>21.396725+8.55143640000001j</v>
      </c>
      <c r="O109" s="20" t="str">
        <f t="shared" si="27"/>
        <v>0.749332023588358-0.299478782019171j</v>
      </c>
      <c r="S109" s="20">
        <f t="shared" si="13"/>
        <v>0.80696097951184087</v>
      </c>
      <c r="U109" s="20">
        <f t="shared" si="4"/>
        <v>1.3985492957746477</v>
      </c>
      <c r="V109" s="20">
        <f t="shared" si="5"/>
        <v>1.0042421052631578</v>
      </c>
      <c r="X109" s="20">
        <f t="shared" si="24"/>
        <v>1E-3</v>
      </c>
      <c r="Y109" s="20">
        <f t="shared" si="6"/>
        <v>4.8899999999999997</v>
      </c>
      <c r="Z109" s="20">
        <f t="shared" si="25"/>
        <v>1.9500000000000011</v>
      </c>
      <c r="AA109" s="20">
        <f t="shared" si="14"/>
        <v>3.8025000000000042</v>
      </c>
      <c r="AB109" s="20">
        <f t="shared" si="15"/>
        <v>18.594225000000019</v>
      </c>
      <c r="AC109" s="20">
        <f t="shared" si="16"/>
        <v>2.8025000000000042</v>
      </c>
      <c r="AD109" s="20">
        <v>1</v>
      </c>
      <c r="AE109" s="20">
        <f t="shared" si="17"/>
        <v>9.535500000000004E-3</v>
      </c>
      <c r="AF109" s="20" t="str">
        <f t="shared" si="18"/>
        <v>1+0.0095355j</v>
      </c>
      <c r="AH109" s="20" t="str">
        <f t="shared" si="19"/>
        <v>2.8025+0.02672323875j</v>
      </c>
      <c r="AI109" s="20" t="str">
        <f t="shared" si="20"/>
        <v>21.396725+0.02672323875j</v>
      </c>
      <c r="AK109" s="20" t="str">
        <f t="shared" si="21"/>
        <v>0.869020656001992-0.00108535518725519j</v>
      </c>
      <c r="AO109" s="20">
        <f t="shared" si="22"/>
        <v>0.86902133377381197</v>
      </c>
      <c r="AP109" s="20">
        <v>39</v>
      </c>
      <c r="AR109" s="20">
        <f>Compensation!$C$16</f>
        <v>1.0600333333333334</v>
      </c>
    </row>
    <row r="110" spans="1:44" s="20" customFormat="1">
      <c r="A110" s="20">
        <f t="shared" si="0"/>
        <v>0.32</v>
      </c>
      <c r="B110" s="20">
        <f t="shared" si="1"/>
        <v>4.8899999999999997</v>
      </c>
      <c r="C110" s="20">
        <f t="shared" si="23"/>
        <v>2.0000000000000009</v>
      </c>
      <c r="D110" s="20">
        <f t="shared" si="7"/>
        <v>4.0000000000000036</v>
      </c>
      <c r="E110" s="20">
        <f t="shared" si="8"/>
        <v>19.560000000000016</v>
      </c>
      <c r="F110" s="20">
        <f t="shared" si="9"/>
        <v>3.0000000000000036</v>
      </c>
      <c r="G110" s="20">
        <f>1</f>
        <v>1</v>
      </c>
      <c r="H110" s="20">
        <f t="shared" si="10"/>
        <v>3.1296000000000008</v>
      </c>
      <c r="I110" s="20" t="str">
        <f t="shared" si="11"/>
        <v>1+3.1296j</v>
      </c>
      <c r="K110" s="20" t="str">
        <f t="shared" si="12"/>
        <v>3+9.38880000000001j</v>
      </c>
      <c r="M110" s="20" t="str">
        <f t="shared" si="26"/>
        <v>22.56+9.38880000000001j</v>
      </c>
      <c r="O110" s="20" t="str">
        <f t="shared" si="27"/>
        <v>0.73902405068449-0.307559796412525j</v>
      </c>
      <c r="S110" s="20">
        <f t="shared" si="13"/>
        <v>0.80046834781859133</v>
      </c>
      <c r="U110" s="20">
        <f t="shared" si="4"/>
        <v>1.3985492957746477</v>
      </c>
      <c r="V110" s="20">
        <f t="shared" si="5"/>
        <v>1.0042421052631578</v>
      </c>
      <c r="X110" s="20">
        <f t="shared" si="24"/>
        <v>1E-3</v>
      </c>
      <c r="Y110" s="20">
        <f t="shared" si="6"/>
        <v>4.8899999999999997</v>
      </c>
      <c r="Z110" s="20">
        <f t="shared" si="25"/>
        <v>2.0000000000000009</v>
      </c>
      <c r="AA110" s="20">
        <f t="shared" si="14"/>
        <v>4.0000000000000036</v>
      </c>
      <c r="AB110" s="20">
        <f t="shared" si="15"/>
        <v>19.560000000000016</v>
      </c>
      <c r="AC110" s="20">
        <f t="shared" si="16"/>
        <v>3.0000000000000036</v>
      </c>
      <c r="AD110" s="20">
        <v>1</v>
      </c>
      <c r="AE110" s="20">
        <f t="shared" si="17"/>
        <v>9.780000000000004E-3</v>
      </c>
      <c r="AF110" s="20" t="str">
        <f t="shared" si="18"/>
        <v>1+0.00978j</v>
      </c>
      <c r="AH110" s="20" t="str">
        <f t="shared" si="19"/>
        <v>3+0.02934j</v>
      </c>
      <c r="AI110" s="20" t="str">
        <f t="shared" si="20"/>
        <v>22.56+0.02934j</v>
      </c>
      <c r="AK110" s="20" t="str">
        <f t="shared" si="21"/>
        <v>0.867019810132951-0.00112758693392291j</v>
      </c>
      <c r="AO110" s="20">
        <f t="shared" si="22"/>
        <v>0.86702054336403822</v>
      </c>
      <c r="AP110" s="20">
        <v>40</v>
      </c>
      <c r="AR110" s="20">
        <f>Compensation!$C$16</f>
        <v>1.0600333333333334</v>
      </c>
    </row>
    <row r="111" spans="1:44" s="20" customFormat="1">
      <c r="A111" s="20">
        <f t="shared" si="0"/>
        <v>0.32</v>
      </c>
      <c r="B111" s="20">
        <f t="shared" si="1"/>
        <v>4.8899999999999997</v>
      </c>
      <c r="C111" s="20">
        <f t="shared" si="23"/>
        <v>2.0500000000000007</v>
      </c>
      <c r="D111" s="20">
        <f t="shared" si="7"/>
        <v>4.2025000000000032</v>
      </c>
      <c r="E111" s="20">
        <f t="shared" si="8"/>
        <v>20.550225000000015</v>
      </c>
      <c r="F111" s="20">
        <f t="shared" si="9"/>
        <v>3.2025000000000032</v>
      </c>
      <c r="G111" s="20">
        <f>1</f>
        <v>1</v>
      </c>
      <c r="H111" s="20">
        <f t="shared" si="10"/>
        <v>3.2078400000000009</v>
      </c>
      <c r="I111" s="20" t="str">
        <f t="shared" si="11"/>
        <v>1+3.20784j</v>
      </c>
      <c r="K111" s="20" t="str">
        <f t="shared" si="12"/>
        <v>3.2025+10.2731076j</v>
      </c>
      <c r="M111" s="20" t="str">
        <f t="shared" si="26"/>
        <v>23.752725+10.2731076j</v>
      </c>
      <c r="O111" s="20" t="str">
        <f t="shared" si="27"/>
        <v>0.728838191157059-0.315224175783866j</v>
      </c>
      <c r="S111" s="20">
        <f t="shared" si="13"/>
        <v>0.79408525353875647</v>
      </c>
      <c r="U111" s="20">
        <f t="shared" si="4"/>
        <v>1.3985492957746477</v>
      </c>
      <c r="V111" s="20">
        <f t="shared" si="5"/>
        <v>1.0042421052631578</v>
      </c>
      <c r="X111" s="20">
        <f t="shared" si="24"/>
        <v>1E-3</v>
      </c>
      <c r="Y111" s="20">
        <f t="shared" si="6"/>
        <v>4.8899999999999997</v>
      </c>
      <c r="Z111" s="20">
        <f t="shared" si="25"/>
        <v>2.0500000000000007</v>
      </c>
      <c r="AA111" s="20">
        <f t="shared" si="14"/>
        <v>4.2025000000000032</v>
      </c>
      <c r="AB111" s="20">
        <f t="shared" si="15"/>
        <v>20.550225000000015</v>
      </c>
      <c r="AC111" s="20">
        <f t="shared" si="16"/>
        <v>3.2025000000000032</v>
      </c>
      <c r="AD111" s="20">
        <v>1</v>
      </c>
      <c r="AE111" s="20">
        <f t="shared" si="17"/>
        <v>1.0024500000000004E-2</v>
      </c>
      <c r="AF111" s="20" t="str">
        <f t="shared" si="18"/>
        <v>1+0.0100245j</v>
      </c>
      <c r="AH111" s="20" t="str">
        <f t="shared" si="19"/>
        <v>3.2025+0.03210346125j</v>
      </c>
      <c r="AI111" s="20" t="str">
        <f t="shared" si="20"/>
        <v>23.752725+0.03210346125j</v>
      </c>
      <c r="AK111" s="20" t="str">
        <f t="shared" si="21"/>
        <v>0.865171783874994-0.00116933988997996j</v>
      </c>
      <c r="AO111" s="20">
        <f t="shared" si="22"/>
        <v>0.86517257409676229</v>
      </c>
      <c r="AP111" s="20">
        <v>41</v>
      </c>
      <c r="AR111" s="20">
        <f>Compensation!$C$16</f>
        <v>1.0600333333333334</v>
      </c>
    </row>
    <row r="112" spans="1:44" s="20" customFormat="1">
      <c r="A112" s="20">
        <f t="shared" si="0"/>
        <v>0.32</v>
      </c>
      <c r="B112" s="20">
        <f t="shared" si="1"/>
        <v>4.8899999999999997</v>
      </c>
      <c r="C112" s="20">
        <f t="shared" si="23"/>
        <v>2.1000000000000005</v>
      </c>
      <c r="D112" s="20">
        <f t="shared" si="7"/>
        <v>4.4100000000000019</v>
      </c>
      <c r="E112" s="20">
        <f t="shared" si="8"/>
        <v>21.564900000000009</v>
      </c>
      <c r="F112" s="20">
        <f t="shared" si="9"/>
        <v>3.4100000000000019</v>
      </c>
      <c r="G112" s="20">
        <f>1</f>
        <v>1</v>
      </c>
      <c r="H112" s="20">
        <f t="shared" si="10"/>
        <v>3.2860800000000006</v>
      </c>
      <c r="I112" s="20" t="str">
        <f t="shared" si="11"/>
        <v>1+3.28608j</v>
      </c>
      <c r="K112" s="20" t="str">
        <f t="shared" si="12"/>
        <v>3.41+11.2055328j</v>
      </c>
      <c r="M112" s="20" t="str">
        <f t="shared" si="26"/>
        <v>24.9749+11.2055328j</v>
      </c>
      <c r="O112" s="20" t="str">
        <f t="shared" si="27"/>
        <v>0.718769950842909-0.322491792152305j</v>
      </c>
      <c r="S112" s="20">
        <f t="shared" si="13"/>
        <v>0.78780149672384048</v>
      </c>
      <c r="U112" s="20">
        <f t="shared" si="4"/>
        <v>1.3985492957746477</v>
      </c>
      <c r="V112" s="20">
        <f t="shared" si="5"/>
        <v>1.0042421052631578</v>
      </c>
      <c r="X112" s="20">
        <f t="shared" si="24"/>
        <v>1E-3</v>
      </c>
      <c r="Y112" s="20">
        <f t="shared" si="6"/>
        <v>4.8899999999999997</v>
      </c>
      <c r="Z112" s="20">
        <f t="shared" si="25"/>
        <v>2.1000000000000005</v>
      </c>
      <c r="AA112" s="20">
        <f t="shared" si="14"/>
        <v>4.4100000000000019</v>
      </c>
      <c r="AB112" s="20">
        <f t="shared" si="15"/>
        <v>21.564900000000009</v>
      </c>
      <c r="AC112" s="20">
        <f t="shared" si="16"/>
        <v>3.4100000000000019</v>
      </c>
      <c r="AD112" s="20">
        <v>1</v>
      </c>
      <c r="AE112" s="20">
        <f t="shared" si="17"/>
        <v>1.0269000000000002E-2</v>
      </c>
      <c r="AF112" s="20" t="str">
        <f t="shared" si="18"/>
        <v>1+0.010269j</v>
      </c>
      <c r="AH112" s="20" t="str">
        <f t="shared" si="19"/>
        <v>3.41+0.03501729j</v>
      </c>
      <c r="AI112" s="20" t="str">
        <f t="shared" si="20"/>
        <v>24.9749+0.03501729j</v>
      </c>
      <c r="AK112" s="20" t="str">
        <f t="shared" si="21"/>
        <v>0.863461219305162-0.00121065837781783j</v>
      </c>
      <c r="AO112" s="20">
        <f t="shared" si="22"/>
        <v>0.86346206803638148</v>
      </c>
      <c r="AP112" s="20">
        <v>42</v>
      </c>
      <c r="AR112" s="20">
        <f>Compensation!$C$16</f>
        <v>1.0600333333333334</v>
      </c>
    </row>
    <row r="113" spans="1:44" s="20" customFormat="1">
      <c r="A113" s="20">
        <f t="shared" si="0"/>
        <v>0.32</v>
      </c>
      <c r="B113" s="20">
        <f t="shared" si="1"/>
        <v>4.8899999999999997</v>
      </c>
      <c r="C113" s="20">
        <f t="shared" si="23"/>
        <v>2.1500000000000004</v>
      </c>
      <c r="D113" s="20">
        <f t="shared" si="7"/>
        <v>4.6225000000000014</v>
      </c>
      <c r="E113" s="20">
        <f t="shared" si="8"/>
        <v>22.604025000000004</v>
      </c>
      <c r="F113" s="20">
        <f t="shared" si="9"/>
        <v>3.6225000000000014</v>
      </c>
      <c r="G113" s="20">
        <f>1</f>
        <v>1</v>
      </c>
      <c r="H113" s="20">
        <f t="shared" si="10"/>
        <v>3.3643200000000002</v>
      </c>
      <c r="I113" s="20" t="str">
        <f t="shared" si="11"/>
        <v>1+3.36432j</v>
      </c>
      <c r="K113" s="20" t="str">
        <f t="shared" si="12"/>
        <v>3.6225+12.1872492j</v>
      </c>
      <c r="M113" s="20" t="str">
        <f t="shared" si="26"/>
        <v>26.226525+12.1872492j</v>
      </c>
      <c r="O113" s="20" t="str">
        <f t="shared" si="27"/>
        <v>0.708815904805585-0.329380887051912j</v>
      </c>
      <c r="S113" s="20">
        <f t="shared" si="13"/>
        <v>0.78160844139534769</v>
      </c>
      <c r="U113" s="20">
        <f t="shared" si="4"/>
        <v>1.3985492957746477</v>
      </c>
      <c r="V113" s="20">
        <f t="shared" si="5"/>
        <v>1.0042421052631578</v>
      </c>
      <c r="X113" s="20">
        <f t="shared" si="24"/>
        <v>1E-3</v>
      </c>
      <c r="Y113" s="20">
        <f t="shared" si="6"/>
        <v>4.8899999999999997</v>
      </c>
      <c r="Z113" s="20">
        <f t="shared" si="25"/>
        <v>2.1500000000000004</v>
      </c>
      <c r="AA113" s="20">
        <f t="shared" si="14"/>
        <v>4.6225000000000014</v>
      </c>
      <c r="AB113" s="20">
        <f t="shared" si="15"/>
        <v>22.604025000000004</v>
      </c>
      <c r="AC113" s="20">
        <f t="shared" si="16"/>
        <v>3.6225000000000014</v>
      </c>
      <c r="AD113" s="20">
        <v>1</v>
      </c>
      <c r="AE113" s="20">
        <f t="shared" si="17"/>
        <v>1.05135E-2</v>
      </c>
      <c r="AF113" s="20" t="str">
        <f t="shared" si="18"/>
        <v>1+0.0105135j</v>
      </c>
      <c r="AH113" s="20" t="str">
        <f t="shared" si="19"/>
        <v>3.6225+0.03808515375j</v>
      </c>
      <c r="AI113" s="20" t="str">
        <f t="shared" si="20"/>
        <v>26.226525+0.03808515375j</v>
      </c>
      <c r="AK113" s="20" t="str">
        <f t="shared" si="21"/>
        <v>0.861874660609163-0.00125158132701641j</v>
      </c>
      <c r="AO113" s="20">
        <f t="shared" si="22"/>
        <v>0.86187556935788479</v>
      </c>
      <c r="AP113" s="20">
        <v>43</v>
      </c>
      <c r="AR113" s="20">
        <f>Compensation!$C$16</f>
        <v>1.0600333333333334</v>
      </c>
    </row>
    <row r="114" spans="1:44" s="20" customFormat="1">
      <c r="A114" s="20">
        <f t="shared" si="0"/>
        <v>0.32</v>
      </c>
      <c r="B114" s="20">
        <f t="shared" si="1"/>
        <v>4.8899999999999997</v>
      </c>
      <c r="C114" s="20">
        <f t="shared" si="23"/>
        <v>2.2000000000000002</v>
      </c>
      <c r="D114" s="20">
        <f t="shared" si="7"/>
        <v>4.8400000000000007</v>
      </c>
      <c r="E114" s="20">
        <f t="shared" si="8"/>
        <v>23.667600000000004</v>
      </c>
      <c r="F114" s="20">
        <f t="shared" si="9"/>
        <v>3.8400000000000007</v>
      </c>
      <c r="G114" s="20">
        <f>1</f>
        <v>1</v>
      </c>
      <c r="H114" s="20">
        <f t="shared" si="10"/>
        <v>3.4425600000000003</v>
      </c>
      <c r="I114" s="20" t="str">
        <f t="shared" si="11"/>
        <v>1+3.44256j</v>
      </c>
      <c r="K114" s="20" t="str">
        <f t="shared" si="12"/>
        <v>3.84+13.2194304j</v>
      </c>
      <c r="M114" s="20" t="str">
        <f t="shared" si="26"/>
        <v>27.5076+13.2194304j</v>
      </c>
      <c r="O114" s="20" t="str">
        <f t="shared" si="27"/>
        <v>0.698973499272717-0.33590831352354j</v>
      </c>
      <c r="S114" s="20">
        <f t="shared" si="13"/>
        <v>0.77549877355143237</v>
      </c>
      <c r="U114" s="20">
        <f t="shared" si="4"/>
        <v>1.3985492957746477</v>
      </c>
      <c r="V114" s="20">
        <f t="shared" si="5"/>
        <v>1.0042421052631578</v>
      </c>
      <c r="X114" s="20">
        <f t="shared" si="24"/>
        <v>1E-3</v>
      </c>
      <c r="Y114" s="20">
        <f t="shared" si="6"/>
        <v>4.8899999999999997</v>
      </c>
      <c r="Z114" s="20">
        <f t="shared" si="25"/>
        <v>2.2000000000000002</v>
      </c>
      <c r="AA114" s="20">
        <f t="shared" si="14"/>
        <v>4.8400000000000007</v>
      </c>
      <c r="AB114" s="20">
        <f t="shared" si="15"/>
        <v>23.667600000000004</v>
      </c>
      <c r="AC114" s="20">
        <f t="shared" si="16"/>
        <v>3.8400000000000007</v>
      </c>
      <c r="AD114" s="20">
        <v>1</v>
      </c>
      <c r="AE114" s="20">
        <f t="shared" si="17"/>
        <v>1.0758000000000002E-2</v>
      </c>
      <c r="AF114" s="20" t="str">
        <f t="shared" si="18"/>
        <v>1+0.010758j</v>
      </c>
      <c r="AH114" s="20" t="str">
        <f t="shared" si="19"/>
        <v>3.84+0.04131072j</v>
      </c>
      <c r="AI114" s="20" t="str">
        <f t="shared" si="20"/>
        <v>27.5076+0.04131072j</v>
      </c>
      <c r="AK114" s="20" t="str">
        <f t="shared" si="21"/>
        <v>0.860400275583446-0.00129214307582452j</v>
      </c>
      <c r="AO114" s="20">
        <f t="shared" si="22"/>
        <v>0.86040124584858546</v>
      </c>
      <c r="AP114" s="20">
        <v>44</v>
      </c>
      <c r="AR114" s="20">
        <f>Compensation!$C$16</f>
        <v>1.0600333333333334</v>
      </c>
    </row>
    <row r="115" spans="1:44" s="20" customFormat="1">
      <c r="A115" s="20">
        <f t="shared" si="0"/>
        <v>0.32</v>
      </c>
      <c r="B115" s="20">
        <f t="shared" si="1"/>
        <v>4.8899999999999997</v>
      </c>
      <c r="C115" s="20">
        <f t="shared" si="23"/>
        <v>2.25</v>
      </c>
      <c r="D115" s="20">
        <f t="shared" si="7"/>
        <v>5.0625</v>
      </c>
      <c r="E115" s="20">
        <f t="shared" si="8"/>
        <v>24.755624999999998</v>
      </c>
      <c r="F115" s="20">
        <f t="shared" si="9"/>
        <v>4.0625</v>
      </c>
      <c r="G115" s="20">
        <f>1</f>
        <v>1</v>
      </c>
      <c r="H115" s="20">
        <f t="shared" si="10"/>
        <v>3.5207999999999999</v>
      </c>
      <c r="I115" s="20" t="str">
        <f t="shared" si="11"/>
        <v>1+3.5208j</v>
      </c>
      <c r="K115" s="20" t="str">
        <f t="shared" si="12"/>
        <v>4.0625+14.30325j</v>
      </c>
      <c r="M115" s="20" t="str">
        <f t="shared" si="26"/>
        <v>28.818125+14.30325j</v>
      </c>
      <c r="O115" s="20" t="str">
        <f t="shared" si="27"/>
        <v>0.689240886298821-0.34208973369897j</v>
      </c>
      <c r="S115" s="20">
        <f t="shared" si="13"/>
        <v>0.76946629896845808</v>
      </c>
      <c r="U115" s="20">
        <f t="shared" si="4"/>
        <v>1.3985492957746477</v>
      </c>
      <c r="V115" s="20">
        <f t="shared" si="5"/>
        <v>1.0042421052631578</v>
      </c>
      <c r="X115" s="20">
        <f t="shared" si="24"/>
        <v>1E-3</v>
      </c>
      <c r="Y115" s="20">
        <f t="shared" si="6"/>
        <v>4.8899999999999997</v>
      </c>
      <c r="Z115" s="20">
        <f t="shared" si="25"/>
        <v>2.25</v>
      </c>
      <c r="AA115" s="20">
        <f t="shared" si="14"/>
        <v>5.0625</v>
      </c>
      <c r="AB115" s="20">
        <f t="shared" si="15"/>
        <v>24.755624999999998</v>
      </c>
      <c r="AC115" s="20">
        <f t="shared" si="16"/>
        <v>4.0625</v>
      </c>
      <c r="AD115" s="20">
        <v>1</v>
      </c>
      <c r="AE115" s="20">
        <f t="shared" si="17"/>
        <v>1.10025E-2</v>
      </c>
      <c r="AF115" s="20" t="str">
        <f t="shared" si="18"/>
        <v>1+0.0110025j</v>
      </c>
      <c r="AH115" s="20" t="str">
        <f t="shared" si="19"/>
        <v>4.0625+0.04469765625j</v>
      </c>
      <c r="AI115" s="20" t="str">
        <f t="shared" si="20"/>
        <v>28.818125+0.04469765625j</v>
      </c>
      <c r="AK115" s="20" t="str">
        <f t="shared" si="21"/>
        <v>0.85902762396941-0.00133237403354448j</v>
      </c>
      <c r="AO115" s="20">
        <f t="shared" si="22"/>
        <v>0.85902865724205935</v>
      </c>
      <c r="AP115" s="20">
        <v>45</v>
      </c>
      <c r="AR115" s="20">
        <f>Compensation!$C$16</f>
        <v>1.0600333333333334</v>
      </c>
    </row>
    <row r="116" spans="1:44" s="20" customFormat="1">
      <c r="A116" s="20">
        <f t="shared" si="0"/>
        <v>0.32</v>
      </c>
      <c r="B116" s="20">
        <f t="shared" si="1"/>
        <v>4.8899999999999997</v>
      </c>
      <c r="C116" s="20">
        <f t="shared" si="23"/>
        <v>2.2999999999999998</v>
      </c>
      <c r="D116" s="20">
        <f t="shared" si="7"/>
        <v>5.2899999999999991</v>
      </c>
      <c r="E116" s="20">
        <f t="shared" si="8"/>
        <v>25.868099999999995</v>
      </c>
      <c r="F116" s="20">
        <f t="shared" si="9"/>
        <v>4.2899999999999991</v>
      </c>
      <c r="G116" s="20">
        <f>1</f>
        <v>1</v>
      </c>
      <c r="H116" s="20">
        <f t="shared" si="10"/>
        <v>3.5990399999999996</v>
      </c>
      <c r="I116" s="20" t="str">
        <f t="shared" si="11"/>
        <v>1+3.59904j</v>
      </c>
      <c r="K116" s="20" t="str">
        <f t="shared" si="12"/>
        <v>4.29+15.4398816j</v>
      </c>
      <c r="M116" s="20" t="str">
        <f t="shared" si="26"/>
        <v>30.1581+15.4398816j</v>
      </c>
      <c r="O116" s="20" t="str">
        <f t="shared" si="27"/>
        <v>0.679616785570373-0.347939780774623j</v>
      </c>
      <c r="S116" s="20">
        <f t="shared" si="13"/>
        <v>0.76350577356985261</v>
      </c>
      <c r="U116" s="20">
        <f t="shared" si="4"/>
        <v>1.3985492957746477</v>
      </c>
      <c r="V116" s="20">
        <f t="shared" si="5"/>
        <v>1.0042421052631578</v>
      </c>
      <c r="X116" s="20">
        <f t="shared" si="24"/>
        <v>1E-3</v>
      </c>
      <c r="Y116" s="20">
        <f t="shared" si="6"/>
        <v>4.8899999999999997</v>
      </c>
      <c r="Z116" s="20">
        <f t="shared" si="25"/>
        <v>2.2999999999999998</v>
      </c>
      <c r="AA116" s="20">
        <f t="shared" si="14"/>
        <v>5.2899999999999991</v>
      </c>
      <c r="AB116" s="20">
        <f t="shared" si="15"/>
        <v>25.868099999999995</v>
      </c>
      <c r="AC116" s="20">
        <f t="shared" si="16"/>
        <v>4.2899999999999991</v>
      </c>
      <c r="AD116" s="20">
        <v>1</v>
      </c>
      <c r="AE116" s="20">
        <f t="shared" si="17"/>
        <v>1.1246999999999998E-2</v>
      </c>
      <c r="AF116" s="20" t="str">
        <f t="shared" si="18"/>
        <v>1+0.011247j</v>
      </c>
      <c r="AH116" s="20" t="str">
        <f t="shared" si="19"/>
        <v>4.29+0.04824963j</v>
      </c>
      <c r="AI116" s="20" t="str">
        <f t="shared" si="20"/>
        <v>30.1581+0.04824963j</v>
      </c>
      <c r="AK116" s="20" t="str">
        <f t="shared" si="21"/>
        <v>0.857747463765069-0.00137230123118177j</v>
      </c>
      <c r="AO116" s="20">
        <f t="shared" si="22"/>
        <v>0.85774856152958812</v>
      </c>
      <c r="AP116" s="20">
        <v>46</v>
      </c>
      <c r="AR116" s="20">
        <f>Compensation!$C$16</f>
        <v>1.0600333333333334</v>
      </c>
    </row>
    <row r="117" spans="1:44" s="20" customFormat="1">
      <c r="A117" s="20">
        <f t="shared" si="0"/>
        <v>0.32</v>
      </c>
      <c r="B117" s="20">
        <f t="shared" si="1"/>
        <v>4.8899999999999997</v>
      </c>
      <c r="C117" s="20">
        <f t="shared" si="23"/>
        <v>2.3499999999999996</v>
      </c>
      <c r="D117" s="20">
        <f t="shared" si="7"/>
        <v>5.5224999999999982</v>
      </c>
      <c r="E117" s="20">
        <f t="shared" si="8"/>
        <v>27.005024999999989</v>
      </c>
      <c r="F117" s="20">
        <f t="shared" si="9"/>
        <v>4.5224999999999982</v>
      </c>
      <c r="G117" s="20">
        <f>1</f>
        <v>1</v>
      </c>
      <c r="H117" s="20">
        <f t="shared" si="10"/>
        <v>3.6772799999999992</v>
      </c>
      <c r="I117" s="20" t="str">
        <f t="shared" si="11"/>
        <v>1+3.67728j</v>
      </c>
      <c r="K117" s="20" t="str">
        <f t="shared" si="12"/>
        <v>4.5225+16.6304988j</v>
      </c>
      <c r="M117" s="20" t="str">
        <f t="shared" si="26"/>
        <v>31.527525+16.6304988j</v>
      </c>
      <c r="O117" s="20" t="str">
        <f t="shared" si="27"/>
        <v>0.670100368811092-0.353472192295222j</v>
      </c>
      <c r="S117" s="20">
        <f t="shared" si="13"/>
        <v>0.7576127605886479</v>
      </c>
      <c r="U117" s="20">
        <f t="shared" si="4"/>
        <v>1.3985492957746477</v>
      </c>
      <c r="V117" s="20">
        <f t="shared" si="5"/>
        <v>1.0042421052631578</v>
      </c>
      <c r="X117" s="20">
        <f t="shared" si="24"/>
        <v>1E-3</v>
      </c>
      <c r="Y117" s="20">
        <f t="shared" si="6"/>
        <v>4.8899999999999997</v>
      </c>
      <c r="Z117" s="20">
        <f t="shared" si="25"/>
        <v>2.3499999999999996</v>
      </c>
      <c r="AA117" s="20">
        <f t="shared" si="14"/>
        <v>5.5224999999999982</v>
      </c>
      <c r="AB117" s="20">
        <f t="shared" si="15"/>
        <v>27.005024999999989</v>
      </c>
      <c r="AC117" s="20">
        <f t="shared" si="16"/>
        <v>4.5224999999999982</v>
      </c>
      <c r="AD117" s="20">
        <v>1</v>
      </c>
      <c r="AE117" s="20">
        <f t="shared" si="17"/>
        <v>1.1491499999999997E-2</v>
      </c>
      <c r="AF117" s="20" t="str">
        <f t="shared" si="18"/>
        <v>1+0.0114915j</v>
      </c>
      <c r="AH117" s="20" t="str">
        <f t="shared" si="19"/>
        <v>4.5225+0.05197030875j</v>
      </c>
      <c r="AI117" s="20" t="str">
        <f t="shared" si="20"/>
        <v>31.527525+0.05197030875j</v>
      </c>
      <c r="AK117" s="20" t="str">
        <f t="shared" si="21"/>
        <v>0.856551588511495-0.00141194878174691j</v>
      </c>
      <c r="AO117" s="20">
        <f t="shared" si="22"/>
        <v>0.85655275224642624</v>
      </c>
      <c r="AP117" s="20">
        <v>47</v>
      </c>
      <c r="AR117" s="20">
        <f>Compensation!$C$16</f>
        <v>1.0600333333333334</v>
      </c>
    </row>
    <row r="118" spans="1:44" s="20" customFormat="1">
      <c r="A118" s="20">
        <f t="shared" si="0"/>
        <v>0.32</v>
      </c>
      <c r="B118" s="20">
        <f t="shared" si="1"/>
        <v>4.8899999999999997</v>
      </c>
      <c r="C118" s="20">
        <f t="shared" si="23"/>
        <v>2.3999999999999995</v>
      </c>
      <c r="D118" s="20">
        <f t="shared" si="7"/>
        <v>5.7599999999999971</v>
      </c>
      <c r="E118" s="20">
        <f t="shared" si="8"/>
        <v>28.166399999999985</v>
      </c>
      <c r="F118" s="20">
        <f t="shared" si="9"/>
        <v>4.7599999999999971</v>
      </c>
      <c r="G118" s="20">
        <f>1</f>
        <v>1</v>
      </c>
      <c r="H118" s="20">
        <f t="shared" si="10"/>
        <v>3.7555199999999993</v>
      </c>
      <c r="I118" s="20" t="str">
        <f t="shared" si="11"/>
        <v>1+3.75552j</v>
      </c>
      <c r="K118" s="20" t="str">
        <f t="shared" si="12"/>
        <v>4.76+17.8762752j</v>
      </c>
      <c r="M118" s="20" t="str">
        <f t="shared" si="26"/>
        <v>32.9264+17.8762752j</v>
      </c>
      <c r="O118" s="20" t="str">
        <f t="shared" si="27"/>
        <v>0.660691163073716-0.358699920225528j</v>
      </c>
      <c r="S118" s="20">
        <f t="shared" si="13"/>
        <v>0.75178350988399567</v>
      </c>
      <c r="U118" s="20">
        <f t="shared" si="4"/>
        <v>1.3985492957746477</v>
      </c>
      <c r="V118" s="20">
        <f t="shared" si="5"/>
        <v>1.0042421052631578</v>
      </c>
      <c r="X118" s="20">
        <f t="shared" si="24"/>
        <v>1E-3</v>
      </c>
      <c r="Y118" s="20">
        <f t="shared" si="6"/>
        <v>4.8899999999999997</v>
      </c>
      <c r="Z118" s="20">
        <f t="shared" si="25"/>
        <v>2.3999999999999995</v>
      </c>
      <c r="AA118" s="20">
        <f t="shared" si="14"/>
        <v>5.7599999999999971</v>
      </c>
      <c r="AB118" s="20">
        <f t="shared" si="15"/>
        <v>28.166399999999985</v>
      </c>
      <c r="AC118" s="20">
        <f t="shared" si="16"/>
        <v>4.7599999999999971</v>
      </c>
      <c r="AD118" s="20">
        <v>1</v>
      </c>
      <c r="AE118" s="20">
        <f t="shared" si="17"/>
        <v>1.1735999999999998E-2</v>
      </c>
      <c r="AF118" s="20" t="str">
        <f t="shared" si="18"/>
        <v>1+0.011736j</v>
      </c>
      <c r="AH118" s="20" t="str">
        <f t="shared" si="19"/>
        <v>4.76+0.05586336j</v>
      </c>
      <c r="AI118" s="20" t="str">
        <f t="shared" si="20"/>
        <v>32.9264+0.05586336j</v>
      </c>
      <c r="AK118" s="20" t="str">
        <f t="shared" si="21"/>
        <v>0.855432689980316-0.00145133826704829j</v>
      </c>
      <c r="AO118" s="20">
        <f t="shared" si="22"/>
        <v>0.85543392115915362</v>
      </c>
      <c r="AP118" s="20">
        <v>48</v>
      </c>
      <c r="AR118" s="20">
        <f>Compensation!$C$16</f>
        <v>1.0600333333333334</v>
      </c>
    </row>
    <row r="119" spans="1:44" s="20" customFormat="1">
      <c r="A119" s="20">
        <f t="shared" si="0"/>
        <v>0.32</v>
      </c>
      <c r="B119" s="20">
        <f t="shared" si="1"/>
        <v>4.8899999999999997</v>
      </c>
      <c r="C119" s="20">
        <f t="shared" si="23"/>
        <v>2.4499999999999993</v>
      </c>
      <c r="D119" s="20">
        <f t="shared" si="7"/>
        <v>6.0024999999999968</v>
      </c>
      <c r="E119" s="20">
        <f t="shared" si="8"/>
        <v>29.352224999999983</v>
      </c>
      <c r="F119" s="20">
        <f t="shared" si="9"/>
        <v>5.0024999999999968</v>
      </c>
      <c r="G119" s="20">
        <f>1</f>
        <v>1</v>
      </c>
      <c r="H119" s="20">
        <f t="shared" si="10"/>
        <v>3.8337599999999985</v>
      </c>
      <c r="I119" s="20" t="str">
        <f t="shared" si="11"/>
        <v>1+3.83376j</v>
      </c>
      <c r="K119" s="20" t="str">
        <f t="shared" si="12"/>
        <v>5.0025+19.1783844j</v>
      </c>
      <c r="M119" s="20" t="str">
        <f t="shared" si="26"/>
        <v>34.354725+19.1783844j</v>
      </c>
      <c r="O119" s="20" t="str">
        <f t="shared" si="27"/>
        <v>0.651388969866865-0.363635222171819j</v>
      </c>
      <c r="S119" s="20">
        <f t="shared" si="13"/>
        <v>0.74601485566184511</v>
      </c>
      <c r="U119" s="20">
        <f t="shared" si="4"/>
        <v>1.3985492957746477</v>
      </c>
      <c r="V119" s="20">
        <f t="shared" si="5"/>
        <v>1.0042421052631578</v>
      </c>
      <c r="X119" s="20">
        <f t="shared" si="24"/>
        <v>1E-3</v>
      </c>
      <c r="Y119" s="20">
        <f t="shared" si="6"/>
        <v>4.8899999999999997</v>
      </c>
      <c r="Z119" s="20">
        <f t="shared" si="25"/>
        <v>2.4499999999999993</v>
      </c>
      <c r="AA119" s="20">
        <f t="shared" si="14"/>
        <v>6.0024999999999968</v>
      </c>
      <c r="AB119" s="20">
        <f t="shared" si="15"/>
        <v>29.352224999999983</v>
      </c>
      <c r="AC119" s="20">
        <f t="shared" si="16"/>
        <v>5.0024999999999968</v>
      </c>
      <c r="AD119" s="20">
        <v>1</v>
      </c>
      <c r="AE119" s="20">
        <f t="shared" si="17"/>
        <v>1.1980499999999996E-2</v>
      </c>
      <c r="AF119" s="20" t="str">
        <f t="shared" si="18"/>
        <v>1+0.0119805j</v>
      </c>
      <c r="AH119" s="20" t="str">
        <f t="shared" si="19"/>
        <v>5.0025+0.05993245125j</v>
      </c>
      <c r="AI119" s="20" t="str">
        <f t="shared" si="20"/>
        <v>34.354725+0.05993245125j</v>
      </c>
      <c r="AK119" s="20" t="str">
        <f t="shared" si="21"/>
        <v>0.85438424179896-0.00149048906432476j</v>
      </c>
      <c r="AO119" s="20">
        <f t="shared" si="22"/>
        <v>0.85438554189079918</v>
      </c>
      <c r="AP119" s="20">
        <v>49</v>
      </c>
      <c r="AR119" s="20">
        <f>Compensation!$C$16</f>
        <v>1.0600333333333334</v>
      </c>
    </row>
    <row r="120" spans="1:44" s="20" customFormat="1">
      <c r="A120" s="20">
        <f t="shared" si="0"/>
        <v>0.32</v>
      </c>
      <c r="B120" s="20">
        <f t="shared" si="1"/>
        <v>4.8899999999999997</v>
      </c>
      <c r="C120" s="20">
        <f t="shared" si="23"/>
        <v>2.4999999999999991</v>
      </c>
      <c r="D120" s="20">
        <f t="shared" si="7"/>
        <v>6.2499999999999956</v>
      </c>
      <c r="E120" s="20">
        <f t="shared" si="8"/>
        <v>30.562499999999975</v>
      </c>
      <c r="F120" s="20">
        <f t="shared" si="9"/>
        <v>5.2499999999999956</v>
      </c>
      <c r="G120" s="20">
        <f>1</f>
        <v>1</v>
      </c>
      <c r="H120" s="20">
        <f t="shared" si="10"/>
        <v>3.9119999999999981</v>
      </c>
      <c r="I120" s="20" t="str">
        <f t="shared" si="11"/>
        <v>1+3.912j</v>
      </c>
      <c r="K120" s="20" t="str">
        <f t="shared" si="12"/>
        <v>5.25+20.538j</v>
      </c>
      <c r="M120" s="20" t="str">
        <f t="shared" si="26"/>
        <v>35.8125+20.538j</v>
      </c>
      <c r="O120" s="20" t="str">
        <f t="shared" si="27"/>
        <v>0.642193797597886-0.368289737244409j</v>
      </c>
      <c r="S120" s="20">
        <f t="shared" si="13"/>
        <v>0.74030412955267944</v>
      </c>
      <c r="U120" s="20">
        <f t="shared" si="4"/>
        <v>1.3985492957746477</v>
      </c>
      <c r="V120" s="20">
        <f t="shared" si="5"/>
        <v>1.0042421052631578</v>
      </c>
      <c r="X120" s="20">
        <f t="shared" si="24"/>
        <v>1E-3</v>
      </c>
      <c r="Y120" s="20">
        <f t="shared" si="6"/>
        <v>4.8899999999999997</v>
      </c>
      <c r="Z120" s="20">
        <f t="shared" si="25"/>
        <v>2.4999999999999991</v>
      </c>
      <c r="AA120" s="20">
        <f t="shared" si="14"/>
        <v>6.2499999999999956</v>
      </c>
      <c r="AB120" s="20">
        <f t="shared" si="15"/>
        <v>30.562499999999975</v>
      </c>
      <c r="AC120" s="20">
        <f t="shared" si="16"/>
        <v>5.2499999999999956</v>
      </c>
      <c r="AD120" s="20">
        <v>1</v>
      </c>
      <c r="AE120" s="20">
        <f t="shared" si="17"/>
        <v>1.2224999999999995E-2</v>
      </c>
      <c r="AF120" s="20" t="str">
        <f t="shared" si="18"/>
        <v>1+0.012225j</v>
      </c>
      <c r="AH120" s="20" t="str">
        <f t="shared" si="19"/>
        <v>5.25+0.0641812499999999j</v>
      </c>
      <c r="AI120" s="20" t="str">
        <f t="shared" si="20"/>
        <v>35.8125+0.0641812499999999j</v>
      </c>
      <c r="AK120" s="20" t="str">
        <f t="shared" si="21"/>
        <v>0.853400400418875-0.00152941862336848j</v>
      </c>
      <c r="AO120" s="20">
        <f t="shared" si="22"/>
        <v>0.85340177088896518</v>
      </c>
      <c r="AP120" s="20">
        <v>50</v>
      </c>
      <c r="AR120" s="20">
        <f>Compensation!$C$16</f>
        <v>1.0600333333333334</v>
      </c>
    </row>
    <row r="121" spans="1:44" s="20" customFormat="1">
      <c r="A121" s="20">
        <f t="shared" si="0"/>
        <v>0.32</v>
      </c>
      <c r="B121" s="20">
        <f t="shared" si="1"/>
        <v>4.8899999999999997</v>
      </c>
      <c r="C121" s="20">
        <f t="shared" si="23"/>
        <v>2.5499999999999989</v>
      </c>
      <c r="D121" s="20">
        <f t="shared" si="7"/>
        <v>6.5024999999999942</v>
      </c>
      <c r="E121" s="20">
        <f t="shared" si="8"/>
        <v>31.797224999999969</v>
      </c>
      <c r="F121" s="20">
        <f t="shared" si="9"/>
        <v>5.5024999999999942</v>
      </c>
      <c r="G121" s="20">
        <f>1</f>
        <v>1</v>
      </c>
      <c r="H121" s="20">
        <f t="shared" si="10"/>
        <v>3.9902399999999982</v>
      </c>
      <c r="I121" s="20" t="str">
        <f t="shared" si="11"/>
        <v>1+3.99024j</v>
      </c>
      <c r="K121" s="20" t="str">
        <f t="shared" si="12"/>
        <v>5.50249999999999+21.9562956j</v>
      </c>
      <c r="M121" s="20" t="str">
        <f t="shared" si="26"/>
        <v>37.299725+21.9562956j</v>
      </c>
      <c r="O121" s="20" t="str">
        <f t="shared" si="27"/>
        <v>0.633105805242463-0.372674549369454j</v>
      </c>
      <c r="S121" s="20">
        <f t="shared" si="13"/>
        <v>0.73464908655727124</v>
      </c>
      <c r="U121" s="20">
        <f t="shared" si="4"/>
        <v>1.3985492957746477</v>
      </c>
      <c r="V121" s="20">
        <f t="shared" si="5"/>
        <v>1.0042421052631578</v>
      </c>
      <c r="X121" s="20">
        <f t="shared" si="24"/>
        <v>1E-3</v>
      </c>
      <c r="Y121" s="20">
        <f t="shared" si="6"/>
        <v>4.8899999999999997</v>
      </c>
      <c r="Z121" s="20">
        <f t="shared" si="25"/>
        <v>2.5499999999999989</v>
      </c>
      <c r="AA121" s="20">
        <f t="shared" si="14"/>
        <v>6.5024999999999942</v>
      </c>
      <c r="AB121" s="20">
        <f t="shared" si="15"/>
        <v>31.797224999999969</v>
      </c>
      <c r="AC121" s="20">
        <f t="shared" si="16"/>
        <v>5.5024999999999942</v>
      </c>
      <c r="AD121" s="20">
        <v>1</v>
      </c>
      <c r="AE121" s="20">
        <f t="shared" si="17"/>
        <v>1.2469499999999994E-2</v>
      </c>
      <c r="AF121" s="20" t="str">
        <f t="shared" si="18"/>
        <v>1+0.0124695j</v>
      </c>
      <c r="AH121" s="20" t="str">
        <f t="shared" si="19"/>
        <v>5.50249999999999+0.0686134237499999j</v>
      </c>
      <c r="AI121" s="20" t="str">
        <f t="shared" si="20"/>
        <v>37.299725+0.0686134237499999j</v>
      </c>
      <c r="AK121" s="20" t="str">
        <f t="shared" si="21"/>
        <v>0.852475920515773-0.00156814270268802j</v>
      </c>
      <c r="AO121" s="20">
        <f t="shared" si="22"/>
        <v>0.85247736282598774</v>
      </c>
      <c r="AP121" s="20">
        <v>51</v>
      </c>
      <c r="AR121" s="20">
        <f>Compensation!$C$16</f>
        <v>1.0600333333333334</v>
      </c>
    </row>
    <row r="122" spans="1:44" s="20" customFormat="1">
      <c r="A122" s="20">
        <f t="shared" si="0"/>
        <v>0.32</v>
      </c>
      <c r="B122" s="20">
        <f t="shared" si="1"/>
        <v>4.8899999999999997</v>
      </c>
      <c r="C122" s="20">
        <f t="shared" si="23"/>
        <v>2.5999999999999988</v>
      </c>
      <c r="D122" s="20">
        <f t="shared" si="7"/>
        <v>6.7599999999999936</v>
      </c>
      <c r="E122" s="20">
        <f t="shared" si="8"/>
        <v>33.056399999999968</v>
      </c>
      <c r="F122" s="20">
        <f t="shared" si="9"/>
        <v>5.7599999999999936</v>
      </c>
      <c r="G122" s="20">
        <f>1</f>
        <v>1</v>
      </c>
      <c r="H122" s="20">
        <f t="shared" si="10"/>
        <v>4.0684799999999983</v>
      </c>
      <c r="I122" s="20" t="str">
        <f t="shared" si="11"/>
        <v>1+4.06848j</v>
      </c>
      <c r="K122" s="20" t="str">
        <f t="shared" si="12"/>
        <v>5.75999999999999+23.4344448j</v>
      </c>
      <c r="M122" s="20" t="str">
        <f t="shared" si="26"/>
        <v>38.8164+23.4344448j</v>
      </c>
      <c r="O122" s="20" t="str">
        <f t="shared" si="27"/>
        <v>0.624125255500721-0.376800240318977j</v>
      </c>
      <c r="S122" s="20">
        <f t="shared" si="13"/>
        <v>0.72904784181717397</v>
      </c>
      <c r="U122" s="20">
        <f t="shared" si="4"/>
        <v>1.3985492957746477</v>
      </c>
      <c r="V122" s="20">
        <f t="shared" si="5"/>
        <v>1.0042421052631578</v>
      </c>
      <c r="X122" s="20">
        <f t="shared" si="24"/>
        <v>1E-3</v>
      </c>
      <c r="Y122" s="20">
        <f t="shared" si="6"/>
        <v>4.8899999999999997</v>
      </c>
      <c r="Z122" s="20">
        <f t="shared" si="25"/>
        <v>2.5999999999999988</v>
      </c>
      <c r="AA122" s="20">
        <f t="shared" si="14"/>
        <v>6.7599999999999936</v>
      </c>
      <c r="AB122" s="20">
        <f t="shared" si="15"/>
        <v>33.056399999999968</v>
      </c>
      <c r="AC122" s="20">
        <f t="shared" si="16"/>
        <v>5.7599999999999936</v>
      </c>
      <c r="AD122" s="20">
        <v>1</v>
      </c>
      <c r="AE122" s="20">
        <f t="shared" si="17"/>
        <v>1.2713999999999994E-2</v>
      </c>
      <c r="AF122" s="20" t="str">
        <f t="shared" si="18"/>
        <v>1+0.012714j</v>
      </c>
      <c r="AH122" s="20" t="str">
        <f t="shared" si="19"/>
        <v>5.75999999999999+0.0732326399999999j</v>
      </c>
      <c r="AI122" s="20" t="str">
        <f t="shared" si="20"/>
        <v>38.8164+0.0732326399999999j</v>
      </c>
      <c r="AK122" s="20" t="str">
        <f t="shared" si="21"/>
        <v>0.851606082452423-0.00160667557161531j</v>
      </c>
      <c r="AO122" s="20">
        <f t="shared" si="22"/>
        <v>0.85160759806166331</v>
      </c>
      <c r="AP122" s="20">
        <v>52</v>
      </c>
      <c r="AR122" s="20">
        <f>Compensation!$C$16</f>
        <v>1.0600333333333334</v>
      </c>
    </row>
    <row r="123" spans="1:44" s="20" customFormat="1">
      <c r="A123" s="20">
        <f t="shared" si="0"/>
        <v>0.32</v>
      </c>
      <c r="B123" s="20">
        <f t="shared" si="1"/>
        <v>4.8899999999999997</v>
      </c>
      <c r="C123" s="20">
        <f t="shared" si="23"/>
        <v>2.6499999999999986</v>
      </c>
      <c r="D123" s="20">
        <f t="shared" si="7"/>
        <v>7.0224999999999929</v>
      </c>
      <c r="E123" s="20">
        <f t="shared" si="8"/>
        <v>34.340024999999962</v>
      </c>
      <c r="F123" s="20">
        <f t="shared" si="9"/>
        <v>6.0224999999999929</v>
      </c>
      <c r="G123" s="20">
        <f>1</f>
        <v>1</v>
      </c>
      <c r="H123" s="20">
        <f t="shared" si="10"/>
        <v>4.1467199999999975</v>
      </c>
      <c r="I123" s="20" t="str">
        <f t="shared" si="11"/>
        <v>1+4.14672j</v>
      </c>
      <c r="K123" s="20" t="str">
        <f t="shared" si="12"/>
        <v>6.02249999999999+24.9736212j</v>
      </c>
      <c r="M123" s="20" t="str">
        <f t="shared" si="26"/>
        <v>40.3625249999999+24.9736212j</v>
      </c>
      <c r="O123" s="20" t="str">
        <f t="shared" si="27"/>
        <v>0.6152524759842-0.380676934299614j</v>
      </c>
      <c r="S123" s="20">
        <f t="shared" si="13"/>
        <v>0.72349881652456161</v>
      </c>
      <c r="U123" s="20">
        <f t="shared" si="4"/>
        <v>1.3985492957746477</v>
      </c>
      <c r="V123" s="20">
        <f t="shared" si="5"/>
        <v>1.0042421052631578</v>
      </c>
      <c r="X123" s="20">
        <f t="shared" si="24"/>
        <v>1E-3</v>
      </c>
      <c r="Y123" s="20">
        <f t="shared" si="6"/>
        <v>4.8899999999999997</v>
      </c>
      <c r="Z123" s="20">
        <f t="shared" si="25"/>
        <v>2.6499999999999986</v>
      </c>
      <c r="AA123" s="20">
        <f t="shared" si="14"/>
        <v>7.0224999999999929</v>
      </c>
      <c r="AB123" s="20">
        <f t="shared" si="15"/>
        <v>34.340024999999962</v>
      </c>
      <c r="AC123" s="20">
        <f t="shared" si="16"/>
        <v>6.0224999999999929</v>
      </c>
      <c r="AD123" s="20">
        <v>1</v>
      </c>
      <c r="AE123" s="20">
        <f t="shared" si="17"/>
        <v>1.2958499999999993E-2</v>
      </c>
      <c r="AF123" s="20" t="str">
        <f t="shared" si="18"/>
        <v>1+0.0129585j</v>
      </c>
      <c r="AH123" s="20" t="str">
        <f t="shared" si="19"/>
        <v>6.02249999999999+0.0780425662499999j</v>
      </c>
      <c r="AI123" s="20" t="str">
        <f t="shared" si="20"/>
        <v>40.3625249999999+0.0780425662499999j</v>
      </c>
      <c r="AK123" s="20" t="str">
        <f t="shared" si="21"/>
        <v>0.850786629865771-0.00164503018396182j</v>
      </c>
      <c r="AO123" s="20">
        <f t="shared" si="22"/>
        <v>0.85078822023031242</v>
      </c>
      <c r="AP123" s="20">
        <v>53</v>
      </c>
      <c r="AR123" s="20">
        <f>Compensation!$C$16</f>
        <v>1.0600333333333334</v>
      </c>
    </row>
    <row r="124" spans="1:44" s="20" customFormat="1">
      <c r="A124" s="20">
        <f t="shared" si="0"/>
        <v>0.32</v>
      </c>
      <c r="B124" s="20">
        <f t="shared" si="1"/>
        <v>4.8899999999999997</v>
      </c>
      <c r="C124" s="20">
        <f t="shared" si="23"/>
        <v>2.6999999999999984</v>
      </c>
      <c r="D124" s="20">
        <f t="shared" si="7"/>
        <v>7.2899999999999912</v>
      </c>
      <c r="E124" s="20">
        <f t="shared" si="8"/>
        <v>35.648099999999957</v>
      </c>
      <c r="F124" s="20">
        <f t="shared" si="9"/>
        <v>6.2899999999999912</v>
      </c>
      <c r="G124" s="20">
        <f>1</f>
        <v>1</v>
      </c>
      <c r="H124" s="20">
        <f t="shared" si="10"/>
        <v>4.2249599999999967</v>
      </c>
      <c r="I124" s="20" t="str">
        <f t="shared" si="11"/>
        <v>1+4.22496j</v>
      </c>
      <c r="K124" s="20" t="str">
        <f t="shared" si="12"/>
        <v>6.28999999999999+26.5749984j</v>
      </c>
      <c r="M124" s="20" t="str">
        <f t="shared" si="26"/>
        <v>41.9380999999999+26.5749984j</v>
      </c>
      <c r="O124" s="20" t="str">
        <f t="shared" si="27"/>
        <v>0.606487827211384-0.384314335598466j</v>
      </c>
      <c r="S124" s="20">
        <f t="shared" si="13"/>
        <v>0.71800069157492874</v>
      </c>
      <c r="U124" s="20">
        <f t="shared" si="4"/>
        <v>1.3985492957746477</v>
      </c>
      <c r="V124" s="20">
        <f t="shared" si="5"/>
        <v>1.0042421052631578</v>
      </c>
      <c r="X124" s="20">
        <f t="shared" si="24"/>
        <v>1E-3</v>
      </c>
      <c r="Y124" s="20">
        <f t="shared" si="6"/>
        <v>4.8899999999999997</v>
      </c>
      <c r="Z124" s="20">
        <f t="shared" si="25"/>
        <v>2.6999999999999984</v>
      </c>
      <c r="AA124" s="20">
        <f t="shared" si="14"/>
        <v>7.2899999999999912</v>
      </c>
      <c r="AB124" s="20">
        <f t="shared" si="15"/>
        <v>35.648099999999957</v>
      </c>
      <c r="AC124" s="20">
        <f t="shared" si="16"/>
        <v>6.2899999999999912</v>
      </c>
      <c r="AD124" s="20">
        <v>1</v>
      </c>
      <c r="AE124" s="20">
        <f t="shared" si="17"/>
        <v>1.3202999999999991E-2</v>
      </c>
      <c r="AF124" s="20" t="str">
        <f t="shared" si="18"/>
        <v>1+0.013203j</v>
      </c>
      <c r="AH124" s="20" t="str">
        <f t="shared" si="19"/>
        <v>6.28999999999999+0.0830468699999999j</v>
      </c>
      <c r="AI124" s="20" t="str">
        <f t="shared" si="20"/>
        <v>41.9380999999999+0.0830468699999999j</v>
      </c>
      <c r="AK124" s="20" t="str">
        <f t="shared" si="21"/>
        <v>0.85001371578556-0.00168321832779884j</v>
      </c>
      <c r="AO124" s="20">
        <f t="shared" si="22"/>
        <v>0.85001538235935103</v>
      </c>
      <c r="AP124" s="20">
        <v>54</v>
      </c>
      <c r="AR124" s="20">
        <f>Compensation!$C$16</f>
        <v>1.0600333333333334</v>
      </c>
    </row>
    <row r="125" spans="1:44" s="20" customFormat="1">
      <c r="A125" s="20">
        <f t="shared" si="0"/>
        <v>0.32</v>
      </c>
      <c r="B125" s="20">
        <f t="shared" si="1"/>
        <v>4.8899999999999997</v>
      </c>
      <c r="C125" s="20">
        <f t="shared" si="23"/>
        <v>2.7499999999999982</v>
      </c>
      <c r="D125" s="20">
        <f t="shared" si="7"/>
        <v>7.5624999999999902</v>
      </c>
      <c r="E125" s="20">
        <f t="shared" si="8"/>
        <v>36.980624999999947</v>
      </c>
      <c r="F125" s="20">
        <f t="shared" si="9"/>
        <v>6.5624999999999902</v>
      </c>
      <c r="G125" s="20">
        <f>1</f>
        <v>1</v>
      </c>
      <c r="H125" s="20">
        <f t="shared" si="10"/>
        <v>4.3031999999999968</v>
      </c>
      <c r="I125" s="20" t="str">
        <f t="shared" si="11"/>
        <v>1+4.3032j</v>
      </c>
      <c r="K125" s="20" t="str">
        <f t="shared" si="12"/>
        <v>6.56249999999999+28.23975j</v>
      </c>
      <c r="M125" s="20" t="str">
        <f t="shared" si="26"/>
        <v>43.5431249999999+28.23975j</v>
      </c>
      <c r="O125" s="20" t="str">
        <f t="shared" si="27"/>
        <v>0.597831676381607-0.387721760509783j</v>
      </c>
      <c r="S125" s="20">
        <f t="shared" si="13"/>
        <v>0.71255236780046416</v>
      </c>
      <c r="U125" s="20">
        <f t="shared" si="4"/>
        <v>1.3985492957746477</v>
      </c>
      <c r="V125" s="20">
        <f t="shared" si="5"/>
        <v>1.0042421052631578</v>
      </c>
      <c r="X125" s="20">
        <f t="shared" si="24"/>
        <v>1E-3</v>
      </c>
      <c r="Y125" s="20">
        <f t="shared" si="6"/>
        <v>4.8899999999999997</v>
      </c>
      <c r="Z125" s="20">
        <f t="shared" si="25"/>
        <v>2.7499999999999982</v>
      </c>
      <c r="AA125" s="20">
        <f t="shared" si="14"/>
        <v>7.5624999999999902</v>
      </c>
      <c r="AB125" s="20">
        <f t="shared" si="15"/>
        <v>36.980624999999947</v>
      </c>
      <c r="AC125" s="20">
        <f t="shared" si="16"/>
        <v>6.5624999999999902</v>
      </c>
      <c r="AD125" s="20">
        <v>1</v>
      </c>
      <c r="AE125" s="20">
        <f t="shared" si="17"/>
        <v>1.3447499999999991E-2</v>
      </c>
      <c r="AF125" s="20" t="str">
        <f t="shared" si="18"/>
        <v>1+0.0134475j</v>
      </c>
      <c r="AH125" s="20" t="str">
        <f t="shared" si="19"/>
        <v>6.56249999999999+0.0882492187499999j</v>
      </c>
      <c r="AI125" s="20" t="str">
        <f t="shared" si="20"/>
        <v>43.5431249999999+0.0882492187499999j</v>
      </c>
      <c r="AK125" s="20" t="str">
        <f t="shared" si="21"/>
        <v>0.849283855969585-0.00172125075511469j</v>
      </c>
      <c r="AO125" s="20">
        <f t="shared" si="22"/>
        <v>0.8492856002045065</v>
      </c>
      <c r="AP125" s="20">
        <v>55</v>
      </c>
      <c r="AR125" s="20">
        <f>Compensation!$C$16</f>
        <v>1.0600333333333334</v>
      </c>
    </row>
    <row r="126" spans="1:44" s="20" customFormat="1">
      <c r="A126" s="20">
        <f t="shared" si="0"/>
        <v>0.32</v>
      </c>
      <c r="B126" s="20">
        <f t="shared" si="1"/>
        <v>4.8899999999999997</v>
      </c>
      <c r="C126" s="20">
        <f t="shared" si="23"/>
        <v>2.799999999999998</v>
      </c>
      <c r="D126" s="20">
        <f t="shared" si="7"/>
        <v>7.8399999999999892</v>
      </c>
      <c r="E126" s="20">
        <f t="shared" si="8"/>
        <v>38.337599999999945</v>
      </c>
      <c r="F126" s="20">
        <f t="shared" si="9"/>
        <v>6.8399999999999892</v>
      </c>
      <c r="G126" s="20">
        <f>1</f>
        <v>1</v>
      </c>
      <c r="H126" s="20">
        <f t="shared" si="10"/>
        <v>4.3814399999999969</v>
      </c>
      <c r="I126" s="20" t="str">
        <f t="shared" si="11"/>
        <v>1+4.38144j</v>
      </c>
      <c r="K126" s="20" t="str">
        <f t="shared" si="12"/>
        <v>6.83999999999999+29.9690495999999j</v>
      </c>
      <c r="M126" s="20" t="str">
        <f t="shared" si="26"/>
        <v>45.1775999999999+29.9690495999999j</v>
      </c>
      <c r="O126" s="20" t="str">
        <f t="shared" si="27"/>
        <v>0.589284376056189-0.390908164544663j</v>
      </c>
      <c r="S126" s="20">
        <f t="shared" si="13"/>
        <v>0.70715293181292072</v>
      </c>
      <c r="U126" s="20">
        <f t="shared" si="4"/>
        <v>1.3985492957746477</v>
      </c>
      <c r="V126" s="20">
        <f t="shared" si="5"/>
        <v>1.0042421052631578</v>
      </c>
      <c r="X126" s="20">
        <f t="shared" si="24"/>
        <v>1E-3</v>
      </c>
      <c r="Y126" s="20">
        <f t="shared" si="6"/>
        <v>4.8899999999999997</v>
      </c>
      <c r="Z126" s="20">
        <f t="shared" si="25"/>
        <v>2.799999999999998</v>
      </c>
      <c r="AA126" s="20">
        <f t="shared" si="14"/>
        <v>7.8399999999999892</v>
      </c>
      <c r="AB126" s="20">
        <f t="shared" si="15"/>
        <v>38.337599999999945</v>
      </c>
      <c r="AC126" s="20">
        <f t="shared" si="16"/>
        <v>6.8399999999999892</v>
      </c>
      <c r="AD126" s="20">
        <v>1</v>
      </c>
      <c r="AE126" s="20">
        <f t="shared" si="17"/>
        <v>1.3691999999999991E-2</v>
      </c>
      <c r="AF126" s="20" t="str">
        <f t="shared" si="18"/>
        <v>1+0.013692j</v>
      </c>
      <c r="AH126" s="20" t="str">
        <f t="shared" si="19"/>
        <v>6.83999999999999+0.0936532799999999j</v>
      </c>
      <c r="AI126" s="20" t="str">
        <f t="shared" si="20"/>
        <v>45.1775999999999+0.0936532799999999j</v>
      </c>
      <c r="AK126" s="20" t="str">
        <f t="shared" si="21"/>
        <v>0.848593888365527-0.00175913729444206j</v>
      </c>
      <c r="AO126" s="20">
        <f t="shared" si="22"/>
        <v>0.84859571171161652</v>
      </c>
      <c r="AP126" s="20">
        <v>56</v>
      </c>
      <c r="AR126" s="20">
        <f>Compensation!$C$16</f>
        <v>1.0600333333333334</v>
      </c>
    </row>
    <row r="127" spans="1:44" s="20" customFormat="1">
      <c r="A127" s="20">
        <f t="shared" si="0"/>
        <v>0.32</v>
      </c>
      <c r="B127" s="20">
        <f t="shared" si="1"/>
        <v>4.8899999999999997</v>
      </c>
      <c r="C127" s="20">
        <f t="shared" si="23"/>
        <v>2.8499999999999979</v>
      </c>
      <c r="D127" s="20">
        <f t="shared" si="7"/>
        <v>8.1224999999999881</v>
      </c>
      <c r="E127" s="20">
        <f t="shared" si="8"/>
        <v>39.719024999999938</v>
      </c>
      <c r="F127" s="20">
        <f t="shared" si="9"/>
        <v>7.1224999999999881</v>
      </c>
      <c r="G127" s="20">
        <f>1</f>
        <v>1</v>
      </c>
      <c r="H127" s="20">
        <f t="shared" si="10"/>
        <v>4.4596799999999961</v>
      </c>
      <c r="I127" s="20" t="str">
        <f t="shared" si="11"/>
        <v>1+4.45968j</v>
      </c>
      <c r="K127" s="20" t="str">
        <f t="shared" si="12"/>
        <v>7.12249999999999+31.7640707999999j</v>
      </c>
      <c r="M127" s="20" t="str">
        <f t="shared" si="26"/>
        <v>46.8415249999999+31.7640707999999j</v>
      </c>
      <c r="O127" s="20" t="str">
        <f t="shared" si="27"/>
        <v>0.580846247007771-0.393882165746506j</v>
      </c>
      <c r="S127" s="20">
        <f t="shared" si="13"/>
        <v>0.70180162664115453</v>
      </c>
      <c r="U127" s="20">
        <f t="shared" si="4"/>
        <v>1.3985492957746477</v>
      </c>
      <c r="V127" s="20">
        <f t="shared" si="5"/>
        <v>1.0042421052631578</v>
      </c>
      <c r="X127" s="20">
        <f t="shared" si="24"/>
        <v>1E-3</v>
      </c>
      <c r="Y127" s="20">
        <f t="shared" si="6"/>
        <v>4.8899999999999997</v>
      </c>
      <c r="Z127" s="20">
        <f t="shared" si="25"/>
        <v>2.8499999999999979</v>
      </c>
      <c r="AA127" s="20">
        <f t="shared" si="14"/>
        <v>8.1224999999999881</v>
      </c>
      <c r="AB127" s="20">
        <f t="shared" si="15"/>
        <v>39.719024999999938</v>
      </c>
      <c r="AC127" s="20">
        <f t="shared" si="16"/>
        <v>7.1224999999999881</v>
      </c>
      <c r="AD127" s="20">
        <v>1</v>
      </c>
      <c r="AE127" s="20">
        <f t="shared" si="17"/>
        <v>1.3936499999999989E-2</v>
      </c>
      <c r="AF127" s="20" t="str">
        <f t="shared" si="18"/>
        <v>1+0.0139365j</v>
      </c>
      <c r="AH127" s="20" t="str">
        <f t="shared" si="19"/>
        <v>7.12249999999999+0.0992627212499998j</v>
      </c>
      <c r="AI127" s="20" t="str">
        <f t="shared" si="20"/>
        <v>46.8415249999999+0.0992627212499998j</v>
      </c>
      <c r="AK127" s="20" t="str">
        <f t="shared" si="21"/>
        <v>0.847940937792091-0.00179688694901628j</v>
      </c>
      <c r="AO127" s="20">
        <f t="shared" si="22"/>
        <v>0.84794284169773992</v>
      </c>
      <c r="AP127" s="20">
        <v>57</v>
      </c>
      <c r="AR127" s="20">
        <f>Compensation!$C$16</f>
        <v>1.0600333333333334</v>
      </c>
    </row>
    <row r="128" spans="1:44" s="20" customFormat="1">
      <c r="A128" s="20">
        <f t="shared" si="0"/>
        <v>0.32</v>
      </c>
      <c r="B128" s="20">
        <f t="shared" si="1"/>
        <v>4.8899999999999997</v>
      </c>
      <c r="C128" s="20">
        <f t="shared" si="23"/>
        <v>2.8999999999999977</v>
      </c>
      <c r="D128" s="20">
        <f t="shared" si="7"/>
        <v>8.4099999999999859</v>
      </c>
      <c r="E128" s="20">
        <f t="shared" si="8"/>
        <v>41.124899999999926</v>
      </c>
      <c r="F128" s="20">
        <f t="shared" si="9"/>
        <v>7.4099999999999859</v>
      </c>
      <c r="G128" s="20">
        <f>1</f>
        <v>1</v>
      </c>
      <c r="H128" s="20">
        <f t="shared" si="10"/>
        <v>4.5379199999999962</v>
      </c>
      <c r="I128" s="20" t="str">
        <f t="shared" si="11"/>
        <v>1+4.53792j</v>
      </c>
      <c r="K128" s="20" t="str">
        <f t="shared" si="12"/>
        <v>7.40999999999999+33.6259871999999j</v>
      </c>
      <c r="M128" s="20" t="str">
        <f t="shared" si="26"/>
        <v>48.5348999999999+33.6259871999999j</v>
      </c>
      <c r="O128" s="20" t="str">
        <f t="shared" si="27"/>
        <v>0.572517564609241-0.396652064788956j</v>
      </c>
      <c r="S128" s="20">
        <f t="shared" si="13"/>
        <v>0.69649782647718184</v>
      </c>
      <c r="U128" s="20">
        <f t="shared" si="4"/>
        <v>1.3985492957746477</v>
      </c>
      <c r="V128" s="20">
        <f t="shared" si="5"/>
        <v>1.0042421052631578</v>
      </c>
      <c r="X128" s="20">
        <f t="shared" si="24"/>
        <v>1E-3</v>
      </c>
      <c r="Y128" s="20">
        <f t="shared" si="6"/>
        <v>4.8899999999999997</v>
      </c>
      <c r="Z128" s="20">
        <f t="shared" si="25"/>
        <v>2.8999999999999977</v>
      </c>
      <c r="AA128" s="20">
        <f t="shared" si="14"/>
        <v>8.4099999999999859</v>
      </c>
      <c r="AB128" s="20">
        <f t="shared" si="15"/>
        <v>41.124899999999926</v>
      </c>
      <c r="AC128" s="20">
        <f t="shared" si="16"/>
        <v>7.4099999999999859</v>
      </c>
      <c r="AD128" s="20">
        <v>1</v>
      </c>
      <c r="AE128" s="20">
        <f t="shared" si="17"/>
        <v>1.4180999999999989E-2</v>
      </c>
      <c r="AF128" s="20" t="str">
        <f t="shared" si="18"/>
        <v>1+0.014181j</v>
      </c>
      <c r="AH128" s="20" t="str">
        <f t="shared" si="19"/>
        <v>7.40999999999999+0.10508121j</v>
      </c>
      <c r="AI128" s="20" t="str">
        <f t="shared" si="20"/>
        <v>48.5348999999999+0.10508121j</v>
      </c>
      <c r="AK128" s="20" t="str">
        <f t="shared" si="21"/>
        <v>0.847322385081281-0.00183450798259453j</v>
      </c>
      <c r="AO128" s="20">
        <f t="shared" si="22"/>
        <v>0.84732437099340463</v>
      </c>
      <c r="AP128" s="20">
        <v>58</v>
      </c>
      <c r="AR128" s="20">
        <f>Compensation!$C$16</f>
        <v>1.0600333333333334</v>
      </c>
    </row>
    <row r="129" spans="1:83" s="20" customFormat="1">
      <c r="A129" s="20">
        <f t="shared" si="0"/>
        <v>0.32</v>
      </c>
      <c r="B129" s="20">
        <f t="shared" si="1"/>
        <v>4.8899999999999997</v>
      </c>
      <c r="C129" s="20">
        <f t="shared" si="23"/>
        <v>2.9499999999999975</v>
      </c>
      <c r="D129" s="20">
        <f t="shared" si="7"/>
        <v>8.7024999999999846</v>
      </c>
      <c r="E129" s="20">
        <f t="shared" si="8"/>
        <v>42.555224999999922</v>
      </c>
      <c r="F129" s="20">
        <f t="shared" si="9"/>
        <v>7.7024999999999846</v>
      </c>
      <c r="G129" s="20">
        <f>1</f>
        <v>1</v>
      </c>
      <c r="H129" s="20">
        <f t="shared" si="10"/>
        <v>4.6161599999999963</v>
      </c>
      <c r="I129" s="20" t="str">
        <f t="shared" si="11"/>
        <v>1+4.61616j</v>
      </c>
      <c r="K129" s="20" t="str">
        <f t="shared" si="12"/>
        <v>7.70249999999998+35.5559723999999j</v>
      </c>
      <c r="M129" s="20" t="str">
        <f t="shared" si="26"/>
        <v>50.2577249999999+35.5559723999999j</v>
      </c>
      <c r="O129" s="20" t="str">
        <f t="shared" si="27"/>
        <v>0.564298548226066-0.399225862413909j</v>
      </c>
      <c r="S129" s="20">
        <f t="shared" si="13"/>
        <v>0.69124101495077317</v>
      </c>
      <c r="U129" s="20">
        <f t="shared" si="4"/>
        <v>1.3985492957746477</v>
      </c>
      <c r="V129" s="20">
        <f t="shared" si="5"/>
        <v>1.0042421052631578</v>
      </c>
      <c r="X129" s="20">
        <f t="shared" si="24"/>
        <v>1E-3</v>
      </c>
      <c r="Y129" s="20">
        <f t="shared" si="6"/>
        <v>4.8899999999999997</v>
      </c>
      <c r="Z129" s="20">
        <f t="shared" si="25"/>
        <v>2.9499999999999975</v>
      </c>
      <c r="AA129" s="20">
        <f t="shared" si="14"/>
        <v>8.7024999999999846</v>
      </c>
      <c r="AB129" s="20">
        <f t="shared" si="15"/>
        <v>42.555224999999922</v>
      </c>
      <c r="AC129" s="20">
        <f t="shared" si="16"/>
        <v>7.7024999999999846</v>
      </c>
      <c r="AD129" s="20">
        <v>1</v>
      </c>
      <c r="AE129" s="20">
        <f t="shared" si="17"/>
        <v>1.4425499999999987E-2</v>
      </c>
      <c r="AF129" s="20" t="str">
        <f t="shared" si="18"/>
        <v>1+0.0144255j</v>
      </c>
      <c r="AH129" s="20" t="str">
        <f t="shared" si="19"/>
        <v>7.70249999999998+0.11111241375j</v>
      </c>
      <c r="AI129" s="20" t="str">
        <f t="shared" si="20"/>
        <v>50.2577249999999+0.11111241375j</v>
      </c>
      <c r="AK129" s="20" t="str">
        <f t="shared" si="21"/>
        <v>0.846735840045946-0.00187200799471403j</v>
      </c>
      <c r="AO129" s="20">
        <f t="shared" si="22"/>
        <v>0.84673790941013505</v>
      </c>
      <c r="AP129" s="20">
        <v>59</v>
      </c>
      <c r="AR129" s="20">
        <f>Compensation!$C$16</f>
        <v>1.0600333333333334</v>
      </c>
    </row>
    <row r="130" spans="1:83" s="20" customFormat="1">
      <c r="A130" s="20">
        <f t="shared" si="0"/>
        <v>0.32</v>
      </c>
      <c r="B130" s="20">
        <f t="shared" si="1"/>
        <v>4.8899999999999997</v>
      </c>
      <c r="C130" s="20">
        <f t="shared" si="23"/>
        <v>2.9999999999999973</v>
      </c>
      <c r="D130" s="20">
        <f t="shared" si="7"/>
        <v>8.999999999999984</v>
      </c>
      <c r="E130" s="20">
        <f t="shared" si="8"/>
        <v>44.00999999999992</v>
      </c>
      <c r="F130" s="20">
        <f t="shared" si="9"/>
        <v>7.999999999999984</v>
      </c>
      <c r="G130" s="20">
        <f>1</f>
        <v>1</v>
      </c>
      <c r="H130" s="20">
        <f t="shared" si="10"/>
        <v>4.6943999999999955</v>
      </c>
      <c r="I130" s="20" t="str">
        <f t="shared" si="11"/>
        <v>1+4.6944j</v>
      </c>
      <c r="K130" s="20" t="str">
        <f t="shared" si="12"/>
        <v>7.99999999999998+37.5551999999999j</v>
      </c>
      <c r="M130" s="20" t="str">
        <f t="shared" si="26"/>
        <v>52.0099999999999+37.5551999999999j</v>
      </c>
      <c r="O130" s="20" t="str">
        <f t="shared" si="27"/>
        <v>0.556189353153828-0.401611274669537j</v>
      </c>
      <c r="S130" s="20">
        <f t="shared" si="13"/>
        <v>0.68603076644080907</v>
      </c>
      <c r="U130" s="20">
        <f t="shared" si="4"/>
        <v>1.3985492957746477</v>
      </c>
      <c r="V130" s="20">
        <f t="shared" si="5"/>
        <v>1.0042421052631578</v>
      </c>
      <c r="X130" s="20">
        <f t="shared" si="24"/>
        <v>1E-3</v>
      </c>
      <c r="Y130" s="20">
        <f t="shared" si="6"/>
        <v>4.8899999999999997</v>
      </c>
      <c r="Z130" s="20">
        <f t="shared" si="25"/>
        <v>2.9999999999999973</v>
      </c>
      <c r="AA130" s="20">
        <f t="shared" si="14"/>
        <v>8.999999999999984</v>
      </c>
      <c r="AB130" s="20">
        <f t="shared" si="15"/>
        <v>44.00999999999992</v>
      </c>
      <c r="AC130" s="20">
        <f t="shared" si="16"/>
        <v>7.999999999999984</v>
      </c>
      <c r="AD130" s="20">
        <v>1</v>
      </c>
      <c r="AE130" s="20">
        <f t="shared" si="17"/>
        <v>1.4669999999999987E-2</v>
      </c>
      <c r="AF130" s="20" t="str">
        <f t="shared" si="18"/>
        <v>1+0.01467j</v>
      </c>
      <c r="AH130" s="20" t="str">
        <f t="shared" si="19"/>
        <v>7.99999999999998+0.11736j</v>
      </c>
      <c r="AI130" s="20" t="str">
        <f t="shared" si="20"/>
        <v>52.0099999999999+0.11736j</v>
      </c>
      <c r="AK130" s="20" t="str">
        <f t="shared" si="21"/>
        <v>0.846179117737391-0.00190939398688061j</v>
      </c>
      <c r="AO130" s="20">
        <f t="shared" si="22"/>
        <v>0.84618127199804338</v>
      </c>
      <c r="AP130" s="20">
        <v>60</v>
      </c>
      <c r="AR130" s="20">
        <f>Compensation!$C$16</f>
        <v>1.0600333333333334</v>
      </c>
    </row>
    <row r="131" spans="1:83" s="20" customFormat="1">
      <c r="A131" s="20">
        <f t="shared" si="0"/>
        <v>0.32</v>
      </c>
      <c r="B131" s="20">
        <f t="shared" si="1"/>
        <v>4.8899999999999997</v>
      </c>
      <c r="C131" s="20">
        <f t="shared" si="23"/>
        <v>3.0499999999999972</v>
      </c>
      <c r="D131" s="20">
        <f t="shared" si="7"/>
        <v>9.3024999999999824</v>
      </c>
      <c r="E131" s="20">
        <f t="shared" si="8"/>
        <v>45.489224999999912</v>
      </c>
      <c r="F131" s="20">
        <f t="shared" si="9"/>
        <v>8.3024999999999824</v>
      </c>
      <c r="G131" s="20">
        <f>1</f>
        <v>1</v>
      </c>
      <c r="H131" s="20">
        <f t="shared" si="10"/>
        <v>4.7726399999999947</v>
      </c>
      <c r="I131" s="20" t="str">
        <f t="shared" si="11"/>
        <v>1+4.77263999999999j</v>
      </c>
      <c r="K131" s="20" t="str">
        <f t="shared" si="12"/>
        <v>8.30249999999998+39.6248435999998j</v>
      </c>
      <c r="M131" s="20" t="str">
        <f t="shared" si="26"/>
        <v>53.7917249999999+39.6248435999998j</v>
      </c>
      <c r="O131" s="20" t="str">
        <f t="shared" si="27"/>
        <v>0.548190064708524-0.403815746328066j</v>
      </c>
      <c r="S131" s="20">
        <f t="shared" si="13"/>
        <v>0.68086673000494646</v>
      </c>
      <c r="U131" s="20">
        <f t="shared" si="4"/>
        <v>1.3985492957746477</v>
      </c>
      <c r="V131" s="20">
        <f t="shared" si="5"/>
        <v>1.0042421052631578</v>
      </c>
      <c r="X131" s="20">
        <f t="shared" si="24"/>
        <v>1E-3</v>
      </c>
      <c r="Y131" s="20">
        <f t="shared" si="6"/>
        <v>4.8899999999999997</v>
      </c>
      <c r="Z131" s="20">
        <f t="shared" si="25"/>
        <v>3.0499999999999972</v>
      </c>
      <c r="AA131" s="20">
        <f t="shared" si="14"/>
        <v>9.3024999999999824</v>
      </c>
      <c r="AB131" s="20">
        <f t="shared" si="15"/>
        <v>45.489224999999912</v>
      </c>
      <c r="AC131" s="20">
        <f t="shared" si="16"/>
        <v>8.3024999999999824</v>
      </c>
      <c r="AD131" s="20">
        <v>1</v>
      </c>
      <c r="AE131" s="20">
        <f t="shared" si="17"/>
        <v>1.4914499999999985E-2</v>
      </c>
      <c r="AF131" s="20" t="str">
        <f t="shared" si="18"/>
        <v>1+0.0149145j</v>
      </c>
      <c r="AH131" s="20" t="str">
        <f t="shared" si="19"/>
        <v>8.30249999999998+0.12382763625j</v>
      </c>
      <c r="AI131" s="20" t="str">
        <f t="shared" si="20"/>
        <v>53.7917249999999+0.12382763625j</v>
      </c>
      <c r="AK131" s="20" t="str">
        <f t="shared" si="21"/>
        <v>0.845650217540998-0.00194667242094207j</v>
      </c>
      <c r="AO131" s="20">
        <f t="shared" si="22"/>
        <v>0.84565245814143508</v>
      </c>
      <c r="AP131" s="20">
        <v>61</v>
      </c>
      <c r="AR131" s="20">
        <f>Compensation!$C$16</f>
        <v>1.0600333333333334</v>
      </c>
    </row>
    <row r="132" spans="1:83" s="20" customFormat="1">
      <c r="A132" s="20">
        <f t="shared" si="0"/>
        <v>0.32</v>
      </c>
      <c r="B132" s="20">
        <f t="shared" si="1"/>
        <v>4.8899999999999997</v>
      </c>
      <c r="C132" s="20">
        <f t="shared" si="23"/>
        <v>3.099999999999997</v>
      </c>
      <c r="D132" s="20">
        <f t="shared" si="7"/>
        <v>9.6099999999999817</v>
      </c>
      <c r="E132" s="20">
        <f t="shared" si="8"/>
        <v>46.992899999999906</v>
      </c>
      <c r="F132" s="20">
        <f t="shared" si="9"/>
        <v>8.6099999999999817</v>
      </c>
      <c r="G132" s="20">
        <f>1</f>
        <v>1</v>
      </c>
      <c r="H132" s="20">
        <f t="shared" si="10"/>
        <v>4.8508799999999956</v>
      </c>
      <c r="I132" s="20" t="str">
        <f t="shared" si="11"/>
        <v>1+4.85088j</v>
      </c>
      <c r="K132" s="20" t="str">
        <f t="shared" si="12"/>
        <v>8.60999999999998+41.7660767999999j</v>
      </c>
      <c r="M132" s="20" t="str">
        <f t="shared" si="26"/>
        <v>55.6028999999999+41.7660767999999j</v>
      </c>
      <c r="O132" s="20" t="str">
        <f t="shared" si="27"/>
        <v>0.540300694133077-0.405846462797002j</v>
      </c>
      <c r="S132" s="20">
        <f t="shared" si="13"/>
        <v>0.6757486155705561</v>
      </c>
      <c r="U132" s="20">
        <f t="shared" si="4"/>
        <v>1.3985492957746477</v>
      </c>
      <c r="V132" s="20">
        <f t="shared" si="5"/>
        <v>1.0042421052631578</v>
      </c>
      <c r="X132" s="20">
        <f t="shared" si="24"/>
        <v>1E-3</v>
      </c>
      <c r="Y132" s="20">
        <f t="shared" si="6"/>
        <v>4.8899999999999997</v>
      </c>
      <c r="Z132" s="20">
        <f t="shared" si="25"/>
        <v>3.099999999999997</v>
      </c>
      <c r="AA132" s="20">
        <f t="shared" si="14"/>
        <v>9.6099999999999817</v>
      </c>
      <c r="AB132" s="20">
        <f t="shared" si="15"/>
        <v>46.992899999999906</v>
      </c>
      <c r="AC132" s="20">
        <f t="shared" si="16"/>
        <v>8.6099999999999817</v>
      </c>
      <c r="AD132" s="20">
        <v>1</v>
      </c>
      <c r="AE132" s="20">
        <f t="shared" si="17"/>
        <v>1.5158999999999985E-2</v>
      </c>
      <c r="AF132" s="20" t="str">
        <f t="shared" si="18"/>
        <v>1+0.015159j</v>
      </c>
      <c r="AH132" s="20" t="str">
        <f t="shared" si="19"/>
        <v>8.60999999999998+0.13051899j</v>
      </c>
      <c r="AI132" s="20" t="str">
        <f t="shared" si="20"/>
        <v>55.6028999999999+0.13051899j</v>
      </c>
      <c r="AK132" s="20" t="str">
        <f t="shared" si="21"/>
        <v>0.845147304726855-0.00198384927070659j</v>
      </c>
      <c r="AO132" s="20">
        <f t="shared" si="22"/>
        <v>0.84514963310942537</v>
      </c>
      <c r="AP132" s="20">
        <v>62</v>
      </c>
      <c r="AR132" s="20">
        <f>Compensation!$C$16</f>
        <v>1.0600333333333334</v>
      </c>
    </row>
    <row r="133" spans="1:83" s="20" customFormat="1">
      <c r="A133" s="20">
        <f t="shared" si="0"/>
        <v>0.32</v>
      </c>
      <c r="B133" s="20">
        <f t="shared" si="1"/>
        <v>4.8899999999999997</v>
      </c>
      <c r="C133" s="20">
        <f t="shared" si="23"/>
        <v>3.1499999999999968</v>
      </c>
      <c r="D133" s="20">
        <f t="shared" si="7"/>
        <v>9.9224999999999799</v>
      </c>
      <c r="E133" s="20">
        <f t="shared" si="8"/>
        <v>48.521024999999895</v>
      </c>
      <c r="F133" s="20">
        <f t="shared" si="9"/>
        <v>8.9224999999999799</v>
      </c>
      <c r="G133" s="20">
        <f>1</f>
        <v>1</v>
      </c>
      <c r="H133" s="20">
        <f t="shared" si="10"/>
        <v>4.9291199999999948</v>
      </c>
      <c r="I133" s="20" t="str">
        <f t="shared" si="11"/>
        <v>1+4.92911999999999j</v>
      </c>
      <c r="K133" s="20" t="str">
        <f t="shared" si="12"/>
        <v>8.92249999999998+43.9800731999998j</v>
      </c>
      <c r="M133" s="20" t="str">
        <f t="shared" si="26"/>
        <v>57.4435249999999+43.9800731999998j</v>
      </c>
      <c r="O133" s="20" t="str">
        <f t="shared" si="27"/>
        <v>0.532521176031023-0.40771036078295j</v>
      </c>
      <c r="S133" s="20">
        <f t="shared" si="13"/>
        <v>0.67067618208135815</v>
      </c>
      <c r="U133" s="20">
        <f t="shared" si="4"/>
        <v>1.3985492957746477</v>
      </c>
      <c r="V133" s="20">
        <f t="shared" si="5"/>
        <v>1.0042421052631578</v>
      </c>
      <c r="X133" s="20">
        <f t="shared" si="24"/>
        <v>1E-3</v>
      </c>
      <c r="Y133" s="20">
        <f t="shared" si="6"/>
        <v>4.8899999999999997</v>
      </c>
      <c r="Z133" s="20">
        <f t="shared" si="25"/>
        <v>3.1499999999999968</v>
      </c>
      <c r="AA133" s="20">
        <f t="shared" si="14"/>
        <v>9.9224999999999799</v>
      </c>
      <c r="AB133" s="20">
        <f t="shared" si="15"/>
        <v>48.521024999999895</v>
      </c>
      <c r="AC133" s="20">
        <f t="shared" si="16"/>
        <v>8.9224999999999799</v>
      </c>
      <c r="AD133" s="20">
        <v>1</v>
      </c>
      <c r="AE133" s="20">
        <f t="shared" si="17"/>
        <v>1.5403499999999983E-2</v>
      </c>
      <c r="AF133" s="20" t="str">
        <f t="shared" si="18"/>
        <v>1+0.0154035j</v>
      </c>
      <c r="AH133" s="20" t="str">
        <f t="shared" si="19"/>
        <v>8.92249999999998+0.13743772875j</v>
      </c>
      <c r="AI133" s="20" t="str">
        <f t="shared" si="20"/>
        <v>57.4435249999999+0.13743772875j</v>
      </c>
      <c r="AK133" s="20" t="str">
        <f t="shared" si="21"/>
        <v>0.844668694129782-0.00202093006770434j</v>
      </c>
      <c r="AO133" s="20">
        <f t="shared" si="22"/>
        <v>0.84467111173595244</v>
      </c>
      <c r="AP133" s="20">
        <v>63</v>
      </c>
      <c r="AR133" s="20">
        <f>Compensation!$C$16</f>
        <v>1.0600333333333334</v>
      </c>
    </row>
    <row r="134" spans="1:83" s="20" customFormat="1">
      <c r="A134" s="20">
        <f t="shared" si="0"/>
        <v>0.32</v>
      </c>
      <c r="B134" s="20">
        <f t="shared" si="1"/>
        <v>4.8899999999999997</v>
      </c>
      <c r="C134" s="20">
        <f t="shared" si="23"/>
        <v>3.1999999999999966</v>
      </c>
      <c r="D134" s="20">
        <f t="shared" si="7"/>
        <v>10.239999999999979</v>
      </c>
      <c r="E134" s="20">
        <f t="shared" si="8"/>
        <v>50.073599999999892</v>
      </c>
      <c r="F134" s="20">
        <f t="shared" si="9"/>
        <v>9.2399999999999789</v>
      </c>
      <c r="G134" s="20">
        <f>1</f>
        <v>1</v>
      </c>
      <c r="H134" s="20">
        <f t="shared" si="10"/>
        <v>5.007359999999994</v>
      </c>
      <c r="I134" s="20" t="str">
        <f t="shared" si="11"/>
        <v>1+5.00735999999999j</v>
      </c>
      <c r="K134" s="20" t="str">
        <f t="shared" si="12"/>
        <v>9.23999999999998+46.2680063999998j</v>
      </c>
      <c r="M134" s="20" t="str">
        <f t="shared" ref="M134:M141" si="28">IMSUM(K134,E134)</f>
        <v>59.3135999999999+46.2680063999998j</v>
      </c>
      <c r="O134" s="20" t="str">
        <f t="shared" ref="O134:O141" si="29">IMDIV(E134,M134)</f>
        <v>0.524851367078896-0.409414137922079j</v>
      </c>
      <c r="S134" s="20">
        <f t="shared" si="13"/>
        <v>0.66564922733754084</v>
      </c>
      <c r="U134" s="20">
        <f t="shared" si="4"/>
        <v>1.3985492957746477</v>
      </c>
      <c r="V134" s="20">
        <f t="shared" si="5"/>
        <v>1.0042421052631578</v>
      </c>
      <c r="X134" s="20">
        <f t="shared" si="24"/>
        <v>1E-3</v>
      </c>
      <c r="Y134" s="20">
        <f t="shared" si="6"/>
        <v>4.8899999999999997</v>
      </c>
      <c r="Z134" s="20">
        <f t="shared" si="25"/>
        <v>3.1999999999999966</v>
      </c>
      <c r="AA134" s="20">
        <f t="shared" si="14"/>
        <v>10.239999999999979</v>
      </c>
      <c r="AB134" s="20">
        <f t="shared" si="15"/>
        <v>50.073599999999892</v>
      </c>
      <c r="AC134" s="20">
        <f t="shared" si="16"/>
        <v>9.2399999999999789</v>
      </c>
      <c r="AD134" s="20">
        <v>1</v>
      </c>
      <c r="AE134" s="20">
        <f t="shared" si="17"/>
        <v>1.5647999999999981E-2</v>
      </c>
      <c r="AF134" s="20" t="str">
        <f t="shared" si="18"/>
        <v>1+0.015648j</v>
      </c>
      <c r="AH134" s="20" t="str">
        <f t="shared" si="19"/>
        <v>9.23999999999998+0.14458752j</v>
      </c>
      <c r="AI134" s="20" t="str">
        <f t="shared" si="20"/>
        <v>59.3135999999999+0.14458752j</v>
      </c>
      <c r="AK134" s="20" t="str">
        <f t="shared" si="21"/>
        <v>0.84421283568118-0.00205791994185667j</v>
      </c>
      <c r="AO134" s="20">
        <f t="shared" si="22"/>
        <v>0.84421534395161646</v>
      </c>
      <c r="AP134" s="20">
        <v>64</v>
      </c>
      <c r="AR134" s="20">
        <f>Compensation!$C$16</f>
        <v>1.0600333333333334</v>
      </c>
    </row>
    <row r="135" spans="1:83" s="20" customFormat="1">
      <c r="A135" s="20">
        <f t="shared" si="0"/>
        <v>0.32</v>
      </c>
      <c r="B135" s="20">
        <f t="shared" si="1"/>
        <v>4.8899999999999997</v>
      </c>
      <c r="C135" s="20">
        <f t="shared" si="23"/>
        <v>3.2499999999999964</v>
      </c>
      <c r="D135" s="20">
        <f t="shared" ref="D135:D141" si="30">C135^2</f>
        <v>10.562499999999977</v>
      </c>
      <c r="E135" s="20">
        <f t="shared" ref="E135:E141" si="31">B135*D135</f>
        <v>51.650624999999884</v>
      </c>
      <c r="F135" s="20">
        <f t="shared" ref="F135:F141" si="32">C135^2-1</f>
        <v>9.5624999999999769</v>
      </c>
      <c r="G135" s="20">
        <f>1</f>
        <v>1</v>
      </c>
      <c r="H135" s="20">
        <f t="shared" ref="H135:H141" si="33">C135*B135*A135</f>
        <v>5.0855999999999941</v>
      </c>
      <c r="I135" s="20" t="str">
        <f t="shared" ref="I135:I141" si="34">COMPLEX(G135,H135,"j")</f>
        <v>1+5.08559999999999j</v>
      </c>
      <c r="K135" s="20" t="str">
        <f t="shared" ref="K135:K141" si="35">IMPRODUCT(I135,F135)</f>
        <v>9.56249999999998+48.6310499999998j</v>
      </c>
      <c r="M135" s="20" t="str">
        <f t="shared" si="28"/>
        <v>61.2131249999999+48.6310499999998j</v>
      </c>
      <c r="O135" s="20" t="str">
        <f t="shared" si="29"/>
        <v>0.517291045803663-0.410964261553877j</v>
      </c>
      <c r="S135" s="20">
        <f t="shared" ref="S135:S141" si="36">IMABS(O135)</f>
        <v>0.66066757930382114</v>
      </c>
      <c r="U135" s="20">
        <f t="shared" si="4"/>
        <v>1.3985492957746477</v>
      </c>
      <c r="V135" s="20">
        <f t="shared" si="5"/>
        <v>1.0042421052631578</v>
      </c>
      <c r="X135" s="20">
        <f t="shared" si="24"/>
        <v>1E-3</v>
      </c>
      <c r="Y135" s="20">
        <f t="shared" si="6"/>
        <v>4.8899999999999997</v>
      </c>
      <c r="Z135" s="20">
        <f t="shared" si="25"/>
        <v>3.2499999999999964</v>
      </c>
      <c r="AA135" s="20">
        <f t="shared" ref="AA135:AA141" si="37">Z135^2</f>
        <v>10.562499999999977</v>
      </c>
      <c r="AB135" s="20">
        <f t="shared" ref="AB135:AB141" si="38">Y135*AA135</f>
        <v>51.650624999999884</v>
      </c>
      <c r="AC135" s="20">
        <f t="shared" ref="AC135:AC141" si="39">Z135^2-1</f>
        <v>9.5624999999999769</v>
      </c>
      <c r="AD135" s="20">
        <v>1</v>
      </c>
      <c r="AE135" s="20">
        <f t="shared" ref="AE135:AE141" si="40">Z135*Y135*X135</f>
        <v>1.5892499999999983E-2</v>
      </c>
      <c r="AF135" s="20" t="str">
        <f t="shared" ref="AF135:AF141" si="41">COMPLEX(AD135,AE135,"j")</f>
        <v>1+0.0158925j</v>
      </c>
      <c r="AH135" s="20" t="str">
        <f t="shared" ref="AH135:AH141" si="42">IMPRODUCT(AF135,AC135)</f>
        <v>9.56249999999998+0.15197203125j</v>
      </c>
      <c r="AI135" s="20" t="str">
        <f t="shared" ref="AI135:AI141" si="43">IMSUM(AH135,AB135)</f>
        <v>61.2131249999999+0.15197203125j</v>
      </c>
      <c r="AK135" s="20" t="str">
        <f t="shared" ref="AK135:AK141" si="44">IMDIV(AB135,AI135)</f>
        <v>0.843778301555322-0.00209482365770474j</v>
      </c>
      <c r="AO135" s="20">
        <f t="shared" ref="AO135:AO141" si="45">IMABS(AK135)</f>
        <v>0.84378090192996236</v>
      </c>
      <c r="AP135" s="20">
        <v>65</v>
      </c>
      <c r="AR135" s="20">
        <f>Compensation!$C$16</f>
        <v>1.0600333333333334</v>
      </c>
    </row>
    <row r="136" spans="1:83" s="20" customFormat="1">
      <c r="A136" s="20">
        <f t="shared" si="0"/>
        <v>0.32</v>
      </c>
      <c r="B136" s="20">
        <f t="shared" si="1"/>
        <v>4.8899999999999997</v>
      </c>
      <c r="C136" s="20">
        <f t="shared" ref="C136:C141" si="46">C135+0.05</f>
        <v>3.2999999999999963</v>
      </c>
      <c r="D136" s="20">
        <f t="shared" si="30"/>
        <v>10.889999999999976</v>
      </c>
      <c r="E136" s="20">
        <f t="shared" si="31"/>
        <v>53.252099999999878</v>
      </c>
      <c r="F136" s="20">
        <f t="shared" si="32"/>
        <v>9.8899999999999757</v>
      </c>
      <c r="G136" s="20">
        <f>1</f>
        <v>1</v>
      </c>
      <c r="H136" s="20">
        <f t="shared" si="33"/>
        <v>5.1638399999999933</v>
      </c>
      <c r="I136" s="20" t="str">
        <f t="shared" si="34"/>
        <v>1+5.16383999999999j</v>
      </c>
      <c r="K136" s="20" t="str">
        <f t="shared" si="35"/>
        <v>9.88999999999998+51.0703775999998j</v>
      </c>
      <c r="M136" s="20" t="str">
        <f t="shared" si="28"/>
        <v>63.1420999999999+51.0703775999998j</v>
      </c>
      <c r="O136" s="20" t="str">
        <f t="shared" si="29"/>
        <v>0.50983991324134-0.412366976783896j</v>
      </c>
      <c r="S136" s="20">
        <f t="shared" si="36"/>
        <v>0.65573108869095675</v>
      </c>
      <c r="U136" s="20">
        <f t="shared" si="4"/>
        <v>1.3985492957746477</v>
      </c>
      <c r="V136" s="20">
        <f t="shared" si="5"/>
        <v>1.0042421052631578</v>
      </c>
      <c r="X136" s="20">
        <f t="shared" ref="X136:X141" si="47">X135</f>
        <v>1E-3</v>
      </c>
      <c r="Y136" s="20">
        <f t="shared" si="6"/>
        <v>4.8899999999999997</v>
      </c>
      <c r="Z136" s="20">
        <f t="shared" ref="Z136:Z141" si="48">Z135+0.05</f>
        <v>3.2999999999999963</v>
      </c>
      <c r="AA136" s="20">
        <f t="shared" si="37"/>
        <v>10.889999999999976</v>
      </c>
      <c r="AB136" s="20">
        <f t="shared" si="38"/>
        <v>53.252099999999878</v>
      </c>
      <c r="AC136" s="20">
        <f t="shared" si="39"/>
        <v>9.8899999999999757</v>
      </c>
      <c r="AD136" s="20">
        <v>1</v>
      </c>
      <c r="AE136" s="20">
        <f t="shared" si="40"/>
        <v>1.6136999999999978E-2</v>
      </c>
      <c r="AF136" s="20" t="str">
        <f t="shared" si="41"/>
        <v>1+0.016137j</v>
      </c>
      <c r="AH136" s="20" t="str">
        <f t="shared" si="42"/>
        <v>9.88999999999998+0.15959493j</v>
      </c>
      <c r="AI136" s="20" t="str">
        <f t="shared" si="43"/>
        <v>63.1420999999999+0.15959493j</v>
      </c>
      <c r="AK136" s="20" t="str">
        <f t="shared" si="44"/>
        <v>0.843363774726564-0.00213164564675584j</v>
      </c>
      <c r="AO136" s="20">
        <f t="shared" si="45"/>
        <v>0.84336646864468234</v>
      </c>
      <c r="AP136" s="20">
        <v>66</v>
      </c>
      <c r="AR136" s="20">
        <f>Compensation!$C$16</f>
        <v>1.0600333333333334</v>
      </c>
    </row>
    <row r="137" spans="1:83" s="20" customFormat="1">
      <c r="A137" s="20">
        <f t="shared" si="0"/>
        <v>0.32</v>
      </c>
      <c r="B137" s="20">
        <f t="shared" si="1"/>
        <v>4.8899999999999997</v>
      </c>
      <c r="C137" s="20">
        <f t="shared" si="46"/>
        <v>3.3499999999999961</v>
      </c>
      <c r="D137" s="20">
        <f t="shared" si="30"/>
        <v>11.222499999999973</v>
      </c>
      <c r="E137" s="20">
        <f t="shared" si="31"/>
        <v>54.878024999999866</v>
      </c>
      <c r="F137" s="20">
        <f t="shared" si="32"/>
        <v>10.222499999999973</v>
      </c>
      <c r="G137" s="20">
        <f>1</f>
        <v>1</v>
      </c>
      <c r="H137" s="20">
        <f t="shared" si="33"/>
        <v>5.2420799999999943</v>
      </c>
      <c r="I137" s="20" t="str">
        <f t="shared" si="34"/>
        <v>1+5.24207999999999j</v>
      </c>
      <c r="K137" s="20" t="str">
        <f t="shared" si="35"/>
        <v>10.2225+53.5871627999998j</v>
      </c>
      <c r="M137" s="20" t="str">
        <f t="shared" si="28"/>
        <v>65.1005249999999+53.5871627999998j</v>
      </c>
      <c r="O137" s="20" t="str">
        <f t="shared" si="29"/>
        <v>0.502497594318659-0.413628313955414j</v>
      </c>
      <c r="S137" s="20">
        <f t="shared" si="36"/>
        <v>0.65083962264265849</v>
      </c>
      <c r="U137" s="20">
        <f t="shared" si="4"/>
        <v>1.3985492957746477</v>
      </c>
      <c r="V137" s="20">
        <f t="shared" si="5"/>
        <v>1.0042421052631578</v>
      </c>
      <c r="X137" s="20">
        <f t="shared" si="47"/>
        <v>1E-3</v>
      </c>
      <c r="Y137" s="20">
        <f t="shared" si="6"/>
        <v>4.8899999999999997</v>
      </c>
      <c r="Z137" s="20">
        <f t="shared" si="48"/>
        <v>3.3499999999999961</v>
      </c>
      <c r="AA137" s="20">
        <f t="shared" si="37"/>
        <v>11.222499999999973</v>
      </c>
      <c r="AB137" s="20">
        <f t="shared" si="38"/>
        <v>54.878024999999866</v>
      </c>
      <c r="AC137" s="20">
        <f t="shared" si="39"/>
        <v>10.222499999999973</v>
      </c>
      <c r="AD137" s="20">
        <v>1</v>
      </c>
      <c r="AE137" s="20">
        <f t="shared" si="40"/>
        <v>1.6381499999999983E-2</v>
      </c>
      <c r="AF137" s="20" t="str">
        <f t="shared" si="41"/>
        <v>1+0.0163815j</v>
      </c>
      <c r="AH137" s="20" t="str">
        <f t="shared" si="42"/>
        <v>10.2225+0.16745988375j</v>
      </c>
      <c r="AI137" s="20" t="str">
        <f t="shared" si="43"/>
        <v>65.1005249999999+0.16745988375j</v>
      </c>
      <c r="AK137" s="20" t="str">
        <f t="shared" si="44"/>
        <v>0.84296803876246-0.00216839003642639j</v>
      </c>
      <c r="AO137" s="20">
        <f t="shared" si="45"/>
        <v>0.84297082766272413</v>
      </c>
      <c r="AP137" s="20">
        <v>67</v>
      </c>
      <c r="AR137" s="20">
        <f>Compensation!$C$16</f>
        <v>1.0600333333333334</v>
      </c>
    </row>
    <row r="138" spans="1:83" s="20" customFormat="1">
      <c r="A138" s="20">
        <f t="shared" si="0"/>
        <v>0.32</v>
      </c>
      <c r="B138" s="20">
        <f t="shared" si="1"/>
        <v>4.8899999999999997</v>
      </c>
      <c r="C138" s="20">
        <f t="shared" si="46"/>
        <v>3.3999999999999959</v>
      </c>
      <c r="D138" s="20">
        <f t="shared" si="30"/>
        <v>11.559999999999972</v>
      </c>
      <c r="E138" s="20">
        <f t="shared" si="31"/>
        <v>56.528399999999863</v>
      </c>
      <c r="F138" s="20">
        <f t="shared" si="32"/>
        <v>10.559999999999972</v>
      </c>
      <c r="G138" s="20">
        <f>1</f>
        <v>1</v>
      </c>
      <c r="H138" s="20">
        <f t="shared" si="33"/>
        <v>5.3203199999999935</v>
      </c>
      <c r="I138" s="20" t="str">
        <f t="shared" si="34"/>
        <v>1+5.32031999999999j</v>
      </c>
      <c r="K138" s="20" t="str">
        <f t="shared" si="35"/>
        <v>10.56+56.1825791999997j</v>
      </c>
      <c r="M138" s="20" t="str">
        <f t="shared" si="28"/>
        <v>67.0883999999999+56.1825791999997j</v>
      </c>
      <c r="O138" s="20" t="str">
        <f t="shared" si="29"/>
        <v>0.495263639821818-0.414754095628596j</v>
      </c>
      <c r="S138" s="20">
        <f t="shared" si="36"/>
        <v>0.64599305938241325</v>
      </c>
      <c r="U138" s="20">
        <f t="shared" si="4"/>
        <v>1.3985492957746477</v>
      </c>
      <c r="V138" s="20">
        <f t="shared" si="5"/>
        <v>1.0042421052631578</v>
      </c>
      <c r="X138" s="20">
        <f t="shared" si="47"/>
        <v>1E-3</v>
      </c>
      <c r="Y138" s="20">
        <f t="shared" si="6"/>
        <v>4.8899999999999997</v>
      </c>
      <c r="Z138" s="20">
        <f t="shared" si="48"/>
        <v>3.3999999999999959</v>
      </c>
      <c r="AA138" s="20">
        <f t="shared" si="37"/>
        <v>11.559999999999972</v>
      </c>
      <c r="AB138" s="20">
        <f t="shared" si="38"/>
        <v>56.528399999999863</v>
      </c>
      <c r="AC138" s="20">
        <f t="shared" si="39"/>
        <v>10.559999999999972</v>
      </c>
      <c r="AD138" s="20">
        <v>1</v>
      </c>
      <c r="AE138" s="20">
        <f t="shared" si="40"/>
        <v>1.6625999999999981E-2</v>
      </c>
      <c r="AF138" s="20" t="str">
        <f t="shared" si="41"/>
        <v>1+0.016626j</v>
      </c>
      <c r="AH138" s="20" t="str">
        <f t="shared" si="42"/>
        <v>10.56+0.17557056j</v>
      </c>
      <c r="AI138" s="20" t="str">
        <f t="shared" si="43"/>
        <v>67.0883999999999+0.17557056j</v>
      </c>
      <c r="AK138" s="20" t="str">
        <f t="shared" si="44"/>
        <v>0.842589968701925-0.00220506067599436j</v>
      </c>
      <c r="AO138" s="20">
        <f t="shared" si="45"/>
        <v>0.84259285402244899</v>
      </c>
      <c r="AP138" s="20">
        <v>68</v>
      </c>
      <c r="AR138" s="20">
        <f>Compensation!$C$16</f>
        <v>1.0600333333333334</v>
      </c>
    </row>
    <row r="139" spans="1:83" s="20" customFormat="1">
      <c r="A139" s="20">
        <f t="shared" si="0"/>
        <v>0.32</v>
      </c>
      <c r="B139" s="20">
        <f t="shared" si="1"/>
        <v>4.8899999999999997</v>
      </c>
      <c r="C139" s="20">
        <f t="shared" si="46"/>
        <v>3.4499999999999957</v>
      </c>
      <c r="D139" s="20">
        <f t="shared" si="30"/>
        <v>11.902499999999971</v>
      </c>
      <c r="E139" s="20">
        <f t="shared" si="31"/>
        <v>58.203224999999854</v>
      </c>
      <c r="F139" s="20">
        <f t="shared" si="32"/>
        <v>10.902499999999971</v>
      </c>
      <c r="G139" s="20">
        <f>1</f>
        <v>1</v>
      </c>
      <c r="H139" s="20">
        <f t="shared" si="33"/>
        <v>5.3985599999999936</v>
      </c>
      <c r="I139" s="20" t="str">
        <f t="shared" si="34"/>
        <v>1+5.39855999999999j</v>
      </c>
      <c r="K139" s="20" t="str">
        <f t="shared" si="35"/>
        <v>10.9025+58.8578003999997j</v>
      </c>
      <c r="M139" s="20" t="str">
        <f t="shared" si="28"/>
        <v>69.1057249999999+58.8578003999997j</v>
      </c>
      <c r="O139" s="20" t="str">
        <f t="shared" si="29"/>
        <v>0.4881375288355-0.415749943147967j</v>
      </c>
      <c r="S139" s="20">
        <f t="shared" si="36"/>
        <v>0.64119128369400524</v>
      </c>
      <c r="U139" s="20">
        <f t="shared" si="4"/>
        <v>1.3985492957746477</v>
      </c>
      <c r="V139" s="20">
        <f t="shared" si="5"/>
        <v>1.0042421052631578</v>
      </c>
      <c r="X139" s="20">
        <f t="shared" si="47"/>
        <v>1E-3</v>
      </c>
      <c r="Y139" s="20">
        <f t="shared" si="6"/>
        <v>4.8899999999999997</v>
      </c>
      <c r="Z139" s="20">
        <f t="shared" si="48"/>
        <v>3.4499999999999957</v>
      </c>
      <c r="AA139" s="20">
        <f t="shared" si="37"/>
        <v>11.902499999999971</v>
      </c>
      <c r="AB139" s="20">
        <f t="shared" si="38"/>
        <v>58.203224999999854</v>
      </c>
      <c r="AC139" s="20">
        <f t="shared" si="39"/>
        <v>10.902499999999971</v>
      </c>
      <c r="AD139" s="20">
        <v>1</v>
      </c>
      <c r="AE139" s="20">
        <f t="shared" si="40"/>
        <v>1.6870499999999979E-2</v>
      </c>
      <c r="AF139" s="20" t="str">
        <f t="shared" si="41"/>
        <v>1+0.0168705j</v>
      </c>
      <c r="AH139" s="20" t="str">
        <f t="shared" si="42"/>
        <v>10.9025+0.18393062625j</v>
      </c>
      <c r="AI139" s="20" t="str">
        <f t="shared" si="43"/>
        <v>69.1057249999999+0.18393062625j</v>
      </c>
      <c r="AK139" s="20" t="str">
        <f t="shared" si="44"/>
        <v>0.842228522888067-0.00224166115991714j</v>
      </c>
      <c r="AO139" s="20">
        <f t="shared" si="45"/>
        <v>0.84223150606645636</v>
      </c>
      <c r="AP139" s="20">
        <v>69</v>
      </c>
      <c r="AR139" s="20">
        <f>Compensation!$C$16</f>
        <v>1.0600333333333334</v>
      </c>
    </row>
    <row r="140" spans="1:83" s="20" customFormat="1">
      <c r="A140" s="20">
        <f t="shared" si="0"/>
        <v>0.32</v>
      </c>
      <c r="B140" s="20">
        <f t="shared" si="1"/>
        <v>4.8899999999999997</v>
      </c>
      <c r="C140" s="20">
        <f t="shared" si="46"/>
        <v>3.4999999999999956</v>
      </c>
      <c r="D140" s="20">
        <f t="shared" si="30"/>
        <v>12.249999999999968</v>
      </c>
      <c r="E140" s="20">
        <f t="shared" si="31"/>
        <v>59.90249999999984</v>
      </c>
      <c r="F140" s="20">
        <f t="shared" si="32"/>
        <v>11.249999999999968</v>
      </c>
      <c r="G140" s="20">
        <f>1</f>
        <v>1</v>
      </c>
      <c r="H140" s="20">
        <f t="shared" si="33"/>
        <v>5.4767999999999928</v>
      </c>
      <c r="I140" s="20" t="str">
        <f t="shared" si="34"/>
        <v>1+5.47679999999999j</v>
      </c>
      <c r="K140" s="20" t="str">
        <f t="shared" si="35"/>
        <v>11.25+61.6139999999997j</v>
      </c>
      <c r="M140" s="20" t="str">
        <f t="shared" si="28"/>
        <v>71.1524999999998+61.6139999999997j</v>
      </c>
      <c r="O140" s="20" t="str">
        <f t="shared" si="29"/>
        <v>0.481118671551944-0.41662128286429j</v>
      </c>
      <c r="S140" s="20">
        <f t="shared" si="36"/>
        <v>0.63643418312610622</v>
      </c>
      <c r="U140" s="20">
        <f t="shared" si="4"/>
        <v>1.3985492957746477</v>
      </c>
      <c r="V140" s="20">
        <f t="shared" si="5"/>
        <v>1.0042421052631578</v>
      </c>
      <c r="X140" s="20">
        <f t="shared" si="47"/>
        <v>1E-3</v>
      </c>
      <c r="Y140" s="20">
        <f t="shared" si="6"/>
        <v>4.8899999999999997</v>
      </c>
      <c r="Z140" s="20">
        <f t="shared" si="48"/>
        <v>3.4999999999999956</v>
      </c>
      <c r="AA140" s="20">
        <f t="shared" si="37"/>
        <v>12.249999999999968</v>
      </c>
      <c r="AB140" s="20">
        <f t="shared" si="38"/>
        <v>59.90249999999984</v>
      </c>
      <c r="AC140" s="20">
        <f t="shared" si="39"/>
        <v>11.249999999999968</v>
      </c>
      <c r="AD140" s="20">
        <v>1</v>
      </c>
      <c r="AE140" s="20">
        <f t="shared" si="40"/>
        <v>1.7114999999999977E-2</v>
      </c>
      <c r="AF140" s="20" t="str">
        <f t="shared" si="41"/>
        <v>1+0.017115j</v>
      </c>
      <c r="AH140" s="20" t="str">
        <f t="shared" si="42"/>
        <v>11.25+0.192543749999999j</v>
      </c>
      <c r="AI140" s="20" t="str">
        <f t="shared" si="43"/>
        <v>71.1524999999998+0.192543749999999j</v>
      </c>
      <c r="AK140" s="20" t="str">
        <f t="shared" si="44"/>
        <v>0.841882735642747-0.00227819484882348j</v>
      </c>
      <c r="AO140" s="20">
        <f t="shared" si="45"/>
        <v>0.84188581811614138</v>
      </c>
      <c r="AP140" s="20">
        <v>70</v>
      </c>
      <c r="AR140" s="20">
        <f>Compensation!$C$16</f>
        <v>1.0600333333333334</v>
      </c>
    </row>
    <row r="141" spans="1:83" s="20" customFormat="1">
      <c r="A141" s="20">
        <f t="shared" si="0"/>
        <v>0.32</v>
      </c>
      <c r="B141" s="20">
        <f t="shared" si="1"/>
        <v>4.8899999999999997</v>
      </c>
      <c r="C141" s="20">
        <f t="shared" si="46"/>
        <v>3.5499999999999954</v>
      </c>
      <c r="D141" s="20">
        <f t="shared" si="30"/>
        <v>12.602499999999967</v>
      </c>
      <c r="E141" s="20">
        <f t="shared" si="31"/>
        <v>61.626224999999835</v>
      </c>
      <c r="F141" s="20">
        <f t="shared" si="32"/>
        <v>11.602499999999967</v>
      </c>
      <c r="G141" s="20">
        <f>1</f>
        <v>1</v>
      </c>
      <c r="H141" s="20">
        <f t="shared" si="33"/>
        <v>5.555039999999992</v>
      </c>
      <c r="I141" s="20" t="str">
        <f t="shared" si="34"/>
        <v>1+5.55503999999999j</v>
      </c>
      <c r="K141" s="20" t="str">
        <f t="shared" si="35"/>
        <v>11.6025+64.4523515999997j</v>
      </c>
      <c r="M141" s="20" t="str">
        <f t="shared" si="28"/>
        <v>73.2287249999998+64.4523515999997j</v>
      </c>
      <c r="O141" s="20" t="str">
        <f t="shared" si="29"/>
        <v>0.474206412364221-0.417373352064689j</v>
      </c>
      <c r="S141" s="20">
        <f t="shared" si="36"/>
        <v>0.63172164482551996</v>
      </c>
      <c r="U141" s="20">
        <f t="shared" si="4"/>
        <v>1.3985492957746477</v>
      </c>
      <c r="V141" s="20">
        <f t="shared" si="5"/>
        <v>1.0042421052631578</v>
      </c>
      <c r="X141" s="20">
        <f t="shared" si="47"/>
        <v>1E-3</v>
      </c>
      <c r="Y141" s="20">
        <f t="shared" si="6"/>
        <v>4.8899999999999997</v>
      </c>
      <c r="Z141" s="20">
        <f t="shared" si="48"/>
        <v>3.5499999999999954</v>
      </c>
      <c r="AA141" s="20">
        <f t="shared" si="37"/>
        <v>12.602499999999967</v>
      </c>
      <c r="AB141" s="20">
        <f t="shared" si="38"/>
        <v>61.626224999999835</v>
      </c>
      <c r="AC141" s="20">
        <f t="shared" si="39"/>
        <v>11.602499999999967</v>
      </c>
      <c r="AD141" s="20">
        <v>1</v>
      </c>
      <c r="AE141" s="20">
        <f t="shared" si="40"/>
        <v>1.7359499999999976E-2</v>
      </c>
      <c r="AF141" s="20" t="str">
        <f t="shared" si="41"/>
        <v>1+0.0173595j</v>
      </c>
      <c r="AH141" s="20" t="str">
        <f t="shared" si="42"/>
        <v>11.6025+0.201413598749999j</v>
      </c>
      <c r="AI141" s="20" t="str">
        <f t="shared" si="43"/>
        <v>73.2287249999998+0.201413598749999j</v>
      </c>
      <c r="AK141" s="20" t="str">
        <f t="shared" si="44"/>
        <v>0.841551710684775-0.00231466488844697j</v>
      </c>
      <c r="AO141" s="20">
        <f t="shared" si="45"/>
        <v>0.84155489388988591</v>
      </c>
      <c r="AP141" s="20">
        <v>71</v>
      </c>
      <c r="AR141" s="20">
        <f>Compensation!$C$16</f>
        <v>1.0600333333333334</v>
      </c>
    </row>
    <row r="142" spans="1:83">
      <c r="CC142" s="18"/>
      <c r="CD142" s="18"/>
      <c r="CE142" s="18"/>
    </row>
    <row r="143" spans="1:83">
      <c r="CC143" s="18"/>
      <c r="CD143" s="18"/>
      <c r="CE143" s="18"/>
    </row>
    <row r="144" spans="1:83">
      <c r="A144" s="16"/>
      <c r="B144" s="16"/>
      <c r="C144" s="17"/>
      <c r="D144" s="16"/>
      <c r="E144" s="16"/>
      <c r="F144" s="16"/>
      <c r="G144" s="16"/>
      <c r="H144" s="16"/>
      <c r="I144" s="16"/>
      <c r="J144" s="16"/>
      <c r="K144" s="16"/>
      <c r="L144" s="16"/>
      <c r="M144" s="16"/>
      <c r="N144" s="16"/>
      <c r="O144" s="16"/>
      <c r="P144" s="16"/>
      <c r="Q144" s="16"/>
      <c r="R144" s="16"/>
      <c r="S144" s="17"/>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CC144" s="18"/>
      <c r="CD144" s="18"/>
      <c r="CE144" s="18"/>
    </row>
    <row r="145" spans="81:83">
      <c r="CC145" s="18"/>
      <c r="CD145" s="18"/>
      <c r="CE145" s="18"/>
    </row>
    <row r="146" spans="81:83">
      <c r="CC146" s="18"/>
      <c r="CD146" s="18"/>
      <c r="CE146" s="18"/>
    </row>
    <row r="147" spans="81:83">
      <c r="CC147" s="18"/>
      <c r="CD147" s="18"/>
      <c r="CE147" s="18"/>
    </row>
    <row r="148" spans="81:83">
      <c r="CC148" s="18"/>
      <c r="CD148" s="18"/>
      <c r="CE148" s="18"/>
    </row>
    <row r="149" spans="81:83">
      <c r="CC149" s="18"/>
      <c r="CD149" s="18"/>
      <c r="CE149" s="18"/>
    </row>
    <row r="150" spans="81:83">
      <c r="CC150" s="18"/>
      <c r="CD150" s="18"/>
      <c r="CE150" s="18"/>
    </row>
    <row r="151" spans="81:83">
      <c r="CC151" s="18"/>
      <c r="CD151" s="18"/>
      <c r="CE151" s="18"/>
    </row>
    <row r="152" spans="81:83">
      <c r="CC152" s="18"/>
      <c r="CD152" s="18"/>
      <c r="CE152" s="18"/>
    </row>
    <row r="153" spans="81:83">
      <c r="CC153" s="18"/>
      <c r="CD153" s="18"/>
      <c r="CE153" s="18"/>
    </row>
    <row r="154" spans="81:83">
      <c r="CC154" s="18"/>
      <c r="CD154" s="18"/>
      <c r="CE154" s="18"/>
    </row>
    <row r="155" spans="81:83">
      <c r="CC155" s="18"/>
      <c r="CD155" s="18"/>
      <c r="CE155" s="18"/>
    </row>
    <row r="156" spans="81:83">
      <c r="CC156" s="18"/>
      <c r="CD156" s="18"/>
      <c r="CE156" s="18"/>
    </row>
    <row r="157" spans="81:83">
      <c r="CC157" s="18"/>
      <c r="CD157" s="18"/>
      <c r="CE157" s="18"/>
    </row>
    <row r="158" spans="81:83">
      <c r="CC158" s="18"/>
      <c r="CD158" s="18"/>
      <c r="CE158" s="18"/>
    </row>
    <row r="159" spans="81:83">
      <c r="CC159" s="18"/>
      <c r="CD159" s="18"/>
      <c r="CE159" s="18"/>
    </row>
    <row r="160" spans="81:83">
      <c r="CC160" s="18"/>
      <c r="CD160" s="18"/>
      <c r="CE160" s="18"/>
    </row>
    <row r="161" spans="81:83">
      <c r="CC161" s="18"/>
      <c r="CD161" s="18"/>
      <c r="CE161" s="18"/>
    </row>
    <row r="162" spans="81:83">
      <c r="CC162" s="18"/>
      <c r="CD162" s="18"/>
      <c r="CE162" s="18"/>
    </row>
    <row r="163" spans="81:83">
      <c r="CC163" s="18"/>
      <c r="CD163" s="18"/>
      <c r="CE163" s="18"/>
    </row>
    <row r="164" spans="81:83">
      <c r="CC164" s="18"/>
      <c r="CD164" s="18"/>
      <c r="CE164" s="18"/>
    </row>
    <row r="165" spans="81:83">
      <c r="CC165" s="18"/>
      <c r="CD165" s="18"/>
      <c r="CE165" s="18"/>
    </row>
    <row r="166" spans="81:83">
      <c r="CC166" s="18"/>
      <c r="CD166" s="18"/>
      <c r="CE166" s="18"/>
    </row>
    <row r="167" spans="81:83">
      <c r="CC167" s="18"/>
      <c r="CD167" s="18"/>
      <c r="CE167" s="18"/>
    </row>
    <row r="168" spans="81:83">
      <c r="CC168" s="18"/>
      <c r="CD168" s="18"/>
      <c r="CE168" s="18"/>
    </row>
    <row r="169" spans="81:83">
      <c r="CC169" s="18"/>
      <c r="CD169" s="18"/>
      <c r="CE169" s="18"/>
    </row>
    <row r="170" spans="81:83">
      <c r="CC170" s="18"/>
      <c r="CD170" s="18"/>
      <c r="CE170" s="18"/>
    </row>
    <row r="171" spans="81:83">
      <c r="CC171" s="18"/>
      <c r="CD171" s="18"/>
      <c r="CE171" s="18"/>
    </row>
    <row r="172" spans="81:83">
      <c r="CC172" s="18"/>
      <c r="CD172" s="18"/>
      <c r="CE172" s="18"/>
    </row>
    <row r="173" spans="81:83">
      <c r="CC173" s="18"/>
      <c r="CD173" s="18"/>
      <c r="CE173" s="18"/>
    </row>
    <row r="174" spans="81:83">
      <c r="CC174" s="18"/>
      <c r="CD174" s="18"/>
      <c r="CE174" s="18"/>
    </row>
    <row r="175" spans="81:83">
      <c r="CC175" s="18"/>
      <c r="CD175" s="18"/>
      <c r="CE175" s="18"/>
    </row>
    <row r="176" spans="81:83">
      <c r="CC176" s="18"/>
      <c r="CD176" s="18"/>
      <c r="CE176" s="18"/>
    </row>
    <row r="177" spans="1:83">
      <c r="CC177" s="18"/>
      <c r="CD177" s="18"/>
      <c r="CE177" s="18"/>
    </row>
    <row r="178" spans="1:83">
      <c r="CC178" s="18"/>
      <c r="CD178" s="18"/>
      <c r="CE178" s="18"/>
    </row>
    <row r="179" spans="1:83">
      <c r="E179" t="s">
        <v>115</v>
      </c>
      <c r="CC179" s="18"/>
      <c r="CD179" s="18"/>
      <c r="CE179" s="18"/>
    </row>
    <row r="180" spans="1:83">
      <c r="CC180" s="18"/>
      <c r="CD180" s="18"/>
      <c r="CE180" s="18"/>
    </row>
    <row r="181" spans="1:83">
      <c r="A181" t="s">
        <v>48</v>
      </c>
      <c r="J181" t="s">
        <v>69</v>
      </c>
      <c r="CC181" s="18"/>
      <c r="CD181" s="18"/>
      <c r="CE181" s="18"/>
    </row>
    <row r="182" spans="1:83" ht="18.75">
      <c r="A182" s="8" t="s">
        <v>49</v>
      </c>
      <c r="B182" s="9">
        <f>10^-3</f>
        <v>1E-3</v>
      </c>
      <c r="E182" s="437" t="s">
        <v>66</v>
      </c>
      <c r="F182" s="437"/>
      <c r="G182" s="437"/>
      <c r="J182" s="10" t="s">
        <v>71</v>
      </c>
      <c r="K182" s="7">
        <f>(1/(2*PI()*fllc*kHz*Re_fl*Qe_selected))/picoF</f>
        <v>11240.497065736579</v>
      </c>
      <c r="L182" s="7"/>
      <c r="M182" s="10" t="s">
        <v>70</v>
      </c>
      <c r="CC182" s="18"/>
      <c r="CD182" s="18"/>
      <c r="CE182" s="18"/>
    </row>
    <row r="183" spans="1:83" ht="18.75">
      <c r="A183" s="8" t="s">
        <v>50</v>
      </c>
      <c r="B183" s="9">
        <f>(10^-6)</f>
        <v>9.9999999999999995E-7</v>
      </c>
      <c r="E183" s="437" t="s">
        <v>67</v>
      </c>
      <c r="F183" s="437"/>
      <c r="G183" s="437"/>
      <c r="J183" s="10" t="s">
        <v>119</v>
      </c>
      <c r="K183" s="10">
        <f>(IF(Cr_initial&lt;10000,K184*10^INT(LOG(Cr_initial)),K185*10^INT(LOG(Cr_initial))))*10^-6</f>
        <v>0.01</v>
      </c>
      <c r="L183" s="10"/>
      <c r="M183" s="10" t="str">
        <f>IF(Cr_initial&lt;10000,"pF","uF")</f>
        <v>uF</v>
      </c>
      <c r="CC183" s="18"/>
      <c r="CD183" s="18"/>
      <c r="CE183" s="18"/>
    </row>
    <row r="184" spans="1:83">
      <c r="A184" s="8" t="s">
        <v>51</v>
      </c>
      <c r="B184" s="9">
        <f>10^3</f>
        <v>1000</v>
      </c>
      <c r="E184" s="10">
        <v>1</v>
      </c>
      <c r="F184" s="10">
        <v>1.2</v>
      </c>
      <c r="G184" s="10"/>
      <c r="J184" s="10"/>
      <c r="K184" s="10">
        <f>IF((10^(LOG(Cr_initial)-INT(LOG(Cr_initial))))-VLOOKUP((10^(LOG(Cr_initial)-INT(LOG(Cr_initial)))),C_s1:C_f1,1)&lt;VLOOKUP((10^(LOG(Cr_initial)-INT(LOG(Cr_initial)))),C_s1:C_f1,2)-(10^(LOG(Cr_initial)-INT(LOG(Cr_initial)))),VLOOKUP((10^(LOG(Cr_initial)-INT(LOG(Cr_initial)))),C_s1:C_f1,1),VLOOKUP((10^(LOG(Cr_initial)-INT(LOG(Cr_initial)))),C_s1:C_f1,2))</f>
        <v>1.2</v>
      </c>
      <c r="L184" s="10"/>
      <c r="M184" s="10"/>
      <c r="CC184" s="18"/>
      <c r="CD184" s="18"/>
      <c r="CE184" s="18"/>
    </row>
    <row r="185" spans="1:83">
      <c r="A185" s="8" t="s">
        <v>52</v>
      </c>
      <c r="B185" s="9">
        <f>10^-3</f>
        <v>1E-3</v>
      </c>
      <c r="E185" s="10">
        <v>1.2</v>
      </c>
      <c r="F185" s="10">
        <v>1.5</v>
      </c>
      <c r="G185" s="10"/>
      <c r="J185" s="10"/>
      <c r="K185" s="10">
        <f>IF((10^(LOG(Cr_initial)-INT(LOG(Cr_initial))))-VLOOKUP((10^(LOG(Cr_initial)-INT(LOG(Cr_initial)))),C_s2:C_f2,1)&lt;VLOOKUP((10^(LOG(Cr_initial)-INT(LOG(Cr_initial)))),C_s2:C_f2,2)-(10^(LOG(Cr_initial)-INT(LOG(Cr_initial)))),VLOOKUP((10^(LOG(Cr_initial)-INT(LOG(Cr_initial)))),C_s2:C_f2,1),VLOOKUP((10^(LOG(Cr_initial)-INT(LOG(Cr_initial)))),C_s2:C_f2,2))</f>
        <v>1</v>
      </c>
      <c r="L185" s="10"/>
      <c r="M185" s="10"/>
      <c r="CC185" s="18"/>
      <c r="CD185" s="18"/>
      <c r="CE185" s="18"/>
    </row>
    <row r="186" spans="1:83">
      <c r="A186" s="8" t="s">
        <v>53</v>
      </c>
      <c r="B186" s="9">
        <f>10^-3</f>
        <v>1E-3</v>
      </c>
      <c r="E186" s="10">
        <v>1.5</v>
      </c>
      <c r="F186" s="10">
        <v>1.8</v>
      </c>
      <c r="G186" s="10"/>
      <c r="CC186" s="18"/>
      <c r="CD186" s="18"/>
      <c r="CE186" s="18"/>
    </row>
    <row r="187" spans="1:83">
      <c r="A187" s="8" t="s">
        <v>54</v>
      </c>
      <c r="B187" s="9">
        <f>10^-3</f>
        <v>1E-3</v>
      </c>
      <c r="E187" s="10">
        <v>1.8</v>
      </c>
      <c r="F187" s="10">
        <v>2.2000000000000002</v>
      </c>
      <c r="G187" s="10"/>
      <c r="CC187" s="18"/>
      <c r="CD187" s="18"/>
      <c r="CE187" s="18"/>
    </row>
    <row r="188" spans="1:83">
      <c r="A188" s="8" t="s">
        <v>55</v>
      </c>
      <c r="B188" s="9">
        <f>10^-6</f>
        <v>9.9999999999999995E-7</v>
      </c>
      <c r="E188" s="10">
        <v>2.2000000000000002</v>
      </c>
      <c r="F188" s="10">
        <v>2.7</v>
      </c>
      <c r="G188" s="10"/>
      <c r="J188" t="s">
        <v>108</v>
      </c>
      <c r="CC188" s="18"/>
      <c r="CD188" s="18"/>
      <c r="CE188" s="18"/>
    </row>
    <row r="189" spans="1:83">
      <c r="A189" s="8" t="s">
        <v>56</v>
      </c>
      <c r="B189" s="9">
        <f>10^-6</f>
        <v>9.9999999999999995E-7</v>
      </c>
      <c r="E189" s="10">
        <v>2.7</v>
      </c>
      <c r="F189" s="10">
        <v>3.3</v>
      </c>
      <c r="G189" s="10"/>
      <c r="J189" t="s">
        <v>109</v>
      </c>
      <c r="K189" t="e">
        <f>1/(2*PI()*10*kHz*Rcs_LLC*mOhm)/picoF</f>
        <v>#REF!</v>
      </c>
      <c r="M189" s="10" t="s">
        <v>70</v>
      </c>
      <c r="CC189" s="18"/>
      <c r="CD189" s="18"/>
      <c r="CE189" s="18"/>
    </row>
    <row r="190" spans="1:83">
      <c r="A190" s="8" t="s">
        <v>57</v>
      </c>
      <c r="B190" s="9">
        <f>10^-9</f>
        <v>1.0000000000000001E-9</v>
      </c>
      <c r="E190" s="10">
        <v>3.3</v>
      </c>
      <c r="F190" s="10">
        <v>3.9</v>
      </c>
      <c r="G190" s="10"/>
      <c r="J190" t="s">
        <v>110</v>
      </c>
      <c r="K190" t="e">
        <f>(IF(C_1initial&lt;10000,K191*10^INT(LOG(C_1initial)),K192*10^INT(LOG(C_1initial))))*10^-6</f>
        <v>#REF!</v>
      </c>
      <c r="M190" s="10" t="e">
        <f>IF(C_1initial&lt;10000,"pF","uF")</f>
        <v>#REF!</v>
      </c>
      <c r="CC190" s="18"/>
      <c r="CD190" s="18"/>
      <c r="CE190" s="18"/>
    </row>
    <row r="191" spans="1:83">
      <c r="A191" s="8" t="s">
        <v>58</v>
      </c>
      <c r="B191" s="9">
        <f>10^-3</f>
        <v>1E-3</v>
      </c>
      <c r="E191" s="10">
        <v>3.9</v>
      </c>
      <c r="F191" s="10">
        <v>4.7</v>
      </c>
      <c r="G191" s="10"/>
      <c r="K191" t="e">
        <f>IF((10^(LOG(C_1initial)-INT(LOG(C_1initial))))-VLOOKUP((10^(LOG(C_1initial)-INT(LOG(C_1initial)))),C_s1:C_f1,1)&lt;VLOOKUP((10^(LOG(C_1initial)-INT(LOG(C_1initial)))),C_s1:C_f1,2)-(10^(LOG(C_1initial)-INT(LOG(C_1initial)))),VLOOKUP((10^(LOG(C_1initial)-INT(LOG(C_1initial)))),C_s1:C_f1,1),VLOOKUP((10^(LOG(C_1initial)-INT(LOG(C_1initial)))),C_s1:C_f1,2))</f>
        <v>#REF!</v>
      </c>
      <c r="CC191" s="18"/>
      <c r="CD191" s="18"/>
      <c r="CE191" s="18"/>
    </row>
    <row r="192" spans="1:83">
      <c r="A192" s="8" t="s">
        <v>59</v>
      </c>
      <c r="B192" s="9">
        <f>10^-12</f>
        <v>9.9999999999999998E-13</v>
      </c>
      <c r="E192" s="10">
        <v>4.7</v>
      </c>
      <c r="F192" s="10">
        <v>5.6</v>
      </c>
      <c r="G192" s="10"/>
      <c r="K192" t="e">
        <f>IF((10^(LOG(C_1initial)-INT(LOG(C_1initial))))-VLOOKUP((10^(LOG(C_1initial)-INT(LOG(C_1initial)))),C_s2:C_f2,1)&lt;VLOOKUP((10^(LOG(C_1initial)-INT(LOG(C_1initial)))),C_s2:C_f2,2)-(10^(LOG(C_1initial)-INT(LOG(C_1initial)))),VLOOKUP((10^(LOG(C_1initial)-INT(LOG(C_1initial)))),C_s2:C_f2,1),VLOOKUP((10^(LOG(C_1initial)-INT(LOG(C_1initial)))),C_s2:C_f2,2))</f>
        <v>#REF!</v>
      </c>
      <c r="CC192" s="18"/>
      <c r="CD192" s="18"/>
      <c r="CE192" s="18"/>
    </row>
    <row r="193" spans="1:83">
      <c r="A193" s="8" t="s">
        <v>60</v>
      </c>
      <c r="B193" s="9">
        <f>10^6</f>
        <v>1000000</v>
      </c>
      <c r="E193" s="10">
        <v>5.6</v>
      </c>
      <c r="F193" s="10">
        <v>6.8</v>
      </c>
      <c r="G193" s="10"/>
      <c r="CC193" s="18"/>
      <c r="CD193" s="18"/>
      <c r="CE193" s="18"/>
    </row>
    <row r="194" spans="1:83">
      <c r="A194" s="8" t="s">
        <v>61</v>
      </c>
      <c r="B194" s="9">
        <f>10^-6</f>
        <v>9.9999999999999995E-7</v>
      </c>
      <c r="E194" s="10">
        <v>6.8</v>
      </c>
      <c r="F194" s="10">
        <v>8.1999999999999993</v>
      </c>
      <c r="G194" s="10"/>
      <c r="CC194" s="18"/>
      <c r="CD194" s="18"/>
      <c r="CE194" s="18"/>
    </row>
    <row r="195" spans="1:83">
      <c r="A195" s="8" t="s">
        <v>62</v>
      </c>
      <c r="B195" s="9">
        <f>10^3</f>
        <v>1000</v>
      </c>
      <c r="E195" s="10">
        <v>8.1999999999999993</v>
      </c>
      <c r="F195" s="10">
        <v>10</v>
      </c>
      <c r="G195" s="10"/>
      <c r="J195" t="s">
        <v>116</v>
      </c>
      <c r="CC195" s="18"/>
      <c r="CD195" s="18"/>
      <c r="CE195" s="18"/>
    </row>
    <row r="196" spans="1:83">
      <c r="A196" s="8" t="s">
        <v>63</v>
      </c>
      <c r="B196" s="9">
        <f>10^-9</f>
        <v>1.0000000000000001E-9</v>
      </c>
      <c r="E196" s="437" t="s">
        <v>68</v>
      </c>
      <c r="F196" s="437"/>
      <c r="G196" s="437"/>
      <c r="J196" t="s">
        <v>117</v>
      </c>
      <c r="K196" t="e">
        <f>Ihfr_pfc/(8*f_pfc*kHz*deltaVin)/picoF</f>
        <v>#REF!</v>
      </c>
      <c r="M196" t="s">
        <v>70</v>
      </c>
      <c r="CC196" s="18"/>
      <c r="CD196" s="18"/>
      <c r="CE196" s="18"/>
    </row>
    <row r="197" spans="1:83">
      <c r="A197" s="8" t="s">
        <v>64</v>
      </c>
      <c r="B197" s="9">
        <f>10^-9</f>
        <v>1.0000000000000001E-9</v>
      </c>
      <c r="E197" s="10">
        <v>1</v>
      </c>
      <c r="F197" s="10">
        <v>1.5</v>
      </c>
      <c r="G197" s="10"/>
      <c r="J197" t="s">
        <v>118</v>
      </c>
      <c r="K197" t="e">
        <f>(IF(Cin_initial&lt;10000,K198*10^INT(LOG(Cin_initial)),K199*10^INT(LOG(Cin_initial))))*10^-6</f>
        <v>#REF!</v>
      </c>
      <c r="M197" t="e">
        <f>IF(Cin_initial&lt;10000,"pF","uF")</f>
        <v>#REF!</v>
      </c>
      <c r="CC197" s="18"/>
      <c r="CD197" s="18"/>
      <c r="CE197" s="18"/>
    </row>
    <row r="198" spans="1:83">
      <c r="A198" s="8" t="s">
        <v>65</v>
      </c>
      <c r="B198" s="9">
        <f>10^-6</f>
        <v>9.9999999999999995E-7</v>
      </c>
      <c r="E198" s="10">
        <v>1.5</v>
      </c>
      <c r="F198" s="10">
        <v>2.2000000000000002</v>
      </c>
      <c r="G198" s="10"/>
      <c r="K198" t="e">
        <f>IF((10^(LOG(Cin_initial)-INT(LOG(Cin_initial))))-VLOOKUP((10^(LOG(Cin_initial)-INT(LOG(Cin_initial)))),C_s1:C_f1,1)&lt;VLOOKUP((10^(LOG(Cin_initial)-INT(LOG(Cin_initial)))),C_s1:C_f1,2)-(10^(LOG(Cin_initial)-INT(LOG(Cin_initial)))),VLOOKUP((10^(LOG(Cin_initial)-INT(LOG(Cin_initial)))),C_s1:C_f1,1),VLOOKUP((10^(LOG(Cin_initial)-INT(LOG(Cin_initial)))),C_s1:C_f1,2))</f>
        <v>#REF!</v>
      </c>
      <c r="CC198" s="18"/>
      <c r="CD198" s="18"/>
      <c r="CE198" s="18"/>
    </row>
    <row r="199" spans="1:83">
      <c r="E199" s="10">
        <v>2.2000000000000002</v>
      </c>
      <c r="F199" s="10">
        <v>2.7</v>
      </c>
      <c r="G199" s="10"/>
      <c r="K199" t="e">
        <f>IF((10^(LOG(Cin_initial)-INT(LOG(Cin_initial))))-VLOOKUP((10^(LOG(Cin_initial)-INT(LOG(Cin_initial)))),C_s2:C_f2,1)&gt;VLOOKUP((10^(LOG(Cin_initial)-INT(LOG(Cin_initial)))),C_s2:C_f2,2)-(10^(LOG(Cin_initial)-INT(LOG(Cin_initial)))),VLOOKUP((10^(LOG(Cin_initial)-INT(LOG(Cin_initial)))),C_s2:C_f2,1),VLOOKUP((10^(LOG(Cin_initial)-INT(LOG(Cin_initial)))),C_s2:C_f2,2))</f>
        <v>#REF!</v>
      </c>
      <c r="CC199" s="18"/>
      <c r="CD199" s="18"/>
      <c r="CE199" s="18"/>
    </row>
    <row r="200" spans="1:83">
      <c r="E200" s="10">
        <v>2.7</v>
      </c>
      <c r="F200" s="10">
        <v>3.3</v>
      </c>
      <c r="G200" s="10"/>
      <c r="CC200" s="18"/>
      <c r="CD200" s="18"/>
      <c r="CE200" s="18"/>
    </row>
    <row r="201" spans="1:83">
      <c r="E201" s="10">
        <v>3.3</v>
      </c>
      <c r="F201" s="10">
        <v>4.7</v>
      </c>
      <c r="G201" s="10"/>
      <c r="CC201" s="18"/>
      <c r="CD201" s="18"/>
      <c r="CE201" s="18"/>
    </row>
    <row r="202" spans="1:83">
      <c r="E202" s="10">
        <v>4.7</v>
      </c>
      <c r="F202" s="10">
        <v>6.8</v>
      </c>
      <c r="G202" s="10"/>
      <c r="J202" t="s">
        <v>120</v>
      </c>
      <c r="CC202" s="18"/>
      <c r="CD202" s="18"/>
      <c r="CE202" s="18"/>
    </row>
    <row r="203" spans="1:83">
      <c r="E203" s="10">
        <v>6.8</v>
      </c>
      <c r="F203" s="10">
        <v>10</v>
      </c>
      <c r="J203" t="s">
        <v>121</v>
      </c>
      <c r="K203" t="e">
        <f>((2*Pout*tH*ms)/(Vblk_min^2-Vblk_hu^2))/picoF</f>
        <v>#REF!</v>
      </c>
      <c r="M203" t="s">
        <v>70</v>
      </c>
      <c r="CC203" s="18"/>
      <c r="CD203" s="18"/>
      <c r="CE203" s="18"/>
    </row>
    <row r="204" spans="1:83">
      <c r="J204" t="s">
        <v>122</v>
      </c>
      <c r="K204" t="e">
        <f>(IF(Cblk_initial&lt;10000,K205*10^INT(LOG(Cblk_initial)),K206*10^INT(LOG(Cblk_initial))))*10^-6</f>
        <v>#REF!</v>
      </c>
      <c r="M204" t="e">
        <f>IF(Cblk_initial&lt;10000,"pF","uF")</f>
        <v>#REF!</v>
      </c>
      <c r="CC204" s="18"/>
      <c r="CD204" s="18"/>
      <c r="CE204" s="18"/>
    </row>
    <row r="205" spans="1:83">
      <c r="K205" t="e">
        <f>IF((10^(LOG(Cblk_initial)-INT(LOG(Cblk_initial))))-VLOOKUP((10^(LOG(Cblk_initial)-INT(LOG(Cblk_initial)))),C_s1:C_f1,1)&lt;VLOOKUP((10^(LOG(Cblk_initial)-INT(LOG(Cblk_initial)))),C_s1:C_f1,2)-(10^(LOG(Cblk_initial)-INT(LOG(Cblk_initial)))),VLOOKUP((10^(LOG(Cblk_initial)-INT(LOG(Cblk_initial)))),C_s1:C_f1,1),VLOOKUP((10^(LOG(Cblk_initial)-INT(LOG(Cblk_initial)))),C_s1:C_f1,2))</f>
        <v>#REF!</v>
      </c>
      <c r="CC205" s="18"/>
      <c r="CD205" s="18"/>
      <c r="CE205" s="18"/>
    </row>
    <row r="206" spans="1:83">
      <c r="K206" t="e">
        <f>IF((10^(LOG(Cblk_initial)-INT(LOG(Cblk_initial))))-VLOOKUP((10^(LOG(Cblk_initial)-INT(LOG(Cblk_initial)))),C_s2:C_f2,1)&lt;VLOOKUP((10^(LOG(Cblk_initial)-INT(LOG(Cblk_initial)))),C_s2:C_f2,2)-(10^(LOG(Cblk_initial)-INT(LOG(Cblk_initial)))),VLOOKUP((10^(LOG(Cblk_initial)-INT(LOG(Cblk_initial)))),C_s2:C_f2,1),VLOOKUP((10^(LOG(Cblk_initial)-INT(LOG(Cblk_initial)))),C_s2:C_f2,2))</f>
        <v>#REF!</v>
      </c>
      <c r="CC206" s="18"/>
      <c r="CD206" s="18"/>
      <c r="CE206" s="18"/>
    </row>
    <row r="207" spans="1:83">
      <c r="CC207" s="18"/>
      <c r="CD207" s="18"/>
      <c r="CE207" s="18"/>
    </row>
    <row r="208" spans="1:83">
      <c r="CC208" s="18"/>
      <c r="CD208" s="18"/>
      <c r="CE208" s="18"/>
    </row>
    <row r="209" spans="1:83">
      <c r="A209" t="s">
        <v>316</v>
      </c>
      <c r="CC209" s="18"/>
      <c r="CD209" s="18"/>
      <c r="CE209" s="18"/>
    </row>
    <row r="210" spans="1:83">
      <c r="A210" t="s">
        <v>419</v>
      </c>
      <c r="CC210" s="18"/>
      <c r="CD210" s="18"/>
      <c r="CE210" s="18"/>
    </row>
    <row r="211" spans="1:83">
      <c r="A211" t="s">
        <v>520</v>
      </c>
      <c r="CC211" s="18"/>
      <c r="CD211" s="18"/>
      <c r="CE211" s="18"/>
    </row>
    <row r="212" spans="1:83">
      <c r="A212" t="s">
        <v>385</v>
      </c>
      <c r="CC212" s="18"/>
      <c r="CD212" s="18"/>
      <c r="CE212" s="18"/>
    </row>
    <row r="213" spans="1:83">
      <c r="A213" t="s">
        <v>551</v>
      </c>
      <c r="CC213" s="18"/>
      <c r="CD213" s="18"/>
      <c r="CE213" s="18"/>
    </row>
    <row r="214" spans="1:83">
      <c r="A214" t="s">
        <v>327</v>
      </c>
      <c r="CC214" s="18"/>
      <c r="CD214" s="18"/>
      <c r="CE214" s="18"/>
    </row>
    <row r="215" spans="1:83">
      <c r="A215" t="s">
        <v>521</v>
      </c>
      <c r="CC215" s="18"/>
      <c r="CD215" s="18"/>
      <c r="CE215" s="18"/>
    </row>
    <row r="216" spans="1:83">
      <c r="A216" t="s">
        <v>550</v>
      </c>
      <c r="CC216" s="18"/>
      <c r="CD216" s="18"/>
      <c r="CE216" s="18"/>
    </row>
    <row r="217" spans="1:83">
      <c r="CC217" s="18"/>
      <c r="CD217" s="18"/>
      <c r="CE217" s="18"/>
    </row>
    <row r="218" spans="1:83">
      <c r="CC218" s="18"/>
      <c r="CD218" s="18"/>
      <c r="CE218" s="18"/>
    </row>
    <row r="219" spans="1:83">
      <c r="A219" t="s">
        <v>593</v>
      </c>
      <c r="CC219" s="18"/>
      <c r="CD219" s="18"/>
      <c r="CE219" s="18"/>
    </row>
    <row r="220" spans="1:83">
      <c r="A220" t="s">
        <v>592</v>
      </c>
      <c r="CC220" s="18"/>
      <c r="CD220" s="18"/>
      <c r="CE220" s="18"/>
    </row>
    <row r="221" spans="1:83">
      <c r="CC221" s="18"/>
      <c r="CD221" s="18"/>
      <c r="CE221" s="18"/>
    </row>
    <row r="222" spans="1:83">
      <c r="CC222" s="18"/>
      <c r="CD222" s="18"/>
      <c r="CE222" s="18"/>
    </row>
    <row r="223" spans="1:83">
      <c r="CC223" s="18"/>
      <c r="CD223" s="18"/>
      <c r="CE223" s="18"/>
    </row>
    <row r="224" spans="1:83">
      <c r="CC224" s="18"/>
      <c r="CD224" s="18"/>
      <c r="CE224" s="18"/>
    </row>
    <row r="225" spans="1:83">
      <c r="A225" t="s">
        <v>333</v>
      </c>
      <c r="B225" s="438" t="s">
        <v>151</v>
      </c>
      <c r="C225" s="438"/>
      <c r="D225" s="438"/>
      <c r="CC225" s="18"/>
      <c r="CD225" s="18"/>
      <c r="CE225" s="18"/>
    </row>
    <row r="226" spans="1:83">
      <c r="A226" t="s">
        <v>335</v>
      </c>
      <c r="B226" s="54">
        <v>24730</v>
      </c>
      <c r="C226" s="167">
        <v>28000</v>
      </c>
      <c r="D226" s="88">
        <f>(B226+C226)/2000</f>
        <v>26.364999999999998</v>
      </c>
      <c r="CC226" s="18"/>
      <c r="CD226" s="18"/>
      <c r="CE226" s="18"/>
    </row>
    <row r="227" spans="1:83">
      <c r="A227" t="s">
        <v>336</v>
      </c>
      <c r="B227" s="54">
        <v>17125</v>
      </c>
      <c r="C227" s="54">
        <v>19976</v>
      </c>
      <c r="D227" s="88">
        <f t="shared" ref="D227:D233" si="49">(B227+C227)/2000</f>
        <v>18.5505</v>
      </c>
      <c r="CC227" s="18"/>
      <c r="CD227" s="18"/>
      <c r="CE227" s="18"/>
    </row>
    <row r="228" spans="1:83">
      <c r="A228" t="s">
        <v>337</v>
      </c>
      <c r="B228" s="54">
        <v>12562</v>
      </c>
      <c r="C228" s="54">
        <v>13624</v>
      </c>
      <c r="D228" s="88">
        <f t="shared" si="49"/>
        <v>13.093</v>
      </c>
      <c r="CC228" s="18"/>
      <c r="CD228" s="18"/>
      <c r="CE228" s="18"/>
    </row>
    <row r="229" spans="1:83">
      <c r="A229" t="s">
        <v>338</v>
      </c>
      <c r="B229" s="54">
        <v>9018</v>
      </c>
      <c r="C229" s="54">
        <v>9813</v>
      </c>
      <c r="D229" s="88">
        <f t="shared" si="49"/>
        <v>9.4154999999999998</v>
      </c>
      <c r="CC229" s="18"/>
      <c r="CD229" s="18"/>
      <c r="CE229" s="18"/>
    </row>
    <row r="230" spans="1:83">
      <c r="A230" t="s">
        <v>339</v>
      </c>
      <c r="B230" s="54">
        <v>6478</v>
      </c>
      <c r="C230" s="54">
        <v>6849</v>
      </c>
      <c r="D230" s="88">
        <f t="shared" si="49"/>
        <v>6.6635</v>
      </c>
      <c r="CC230" s="18"/>
      <c r="CD230" s="18"/>
      <c r="CE230" s="18"/>
    </row>
    <row r="231" spans="1:83">
      <c r="A231" t="s">
        <v>340</v>
      </c>
      <c r="B231" s="54">
        <v>4450</v>
      </c>
      <c r="C231" s="54">
        <v>4732</v>
      </c>
      <c r="D231" s="88">
        <f t="shared" si="49"/>
        <v>4.5910000000000002</v>
      </c>
      <c r="CC231" s="18"/>
      <c r="CD231" s="18"/>
      <c r="CE231" s="18"/>
    </row>
    <row r="232" spans="1:83">
      <c r="A232" t="s">
        <v>341</v>
      </c>
      <c r="B232" s="54">
        <v>2422</v>
      </c>
      <c r="C232" s="54">
        <v>3038</v>
      </c>
      <c r="D232" s="88">
        <f t="shared" si="49"/>
        <v>2.73</v>
      </c>
      <c r="CC232" s="18"/>
      <c r="CD232" s="18"/>
      <c r="CE232" s="18"/>
    </row>
    <row r="233" spans="1:83">
      <c r="A233" t="s">
        <v>342</v>
      </c>
      <c r="B233" s="54">
        <v>0</v>
      </c>
      <c r="C233" s="54">
        <v>1344</v>
      </c>
      <c r="D233" s="88">
        <f t="shared" si="49"/>
        <v>0.67200000000000004</v>
      </c>
      <c r="CC233" s="18"/>
      <c r="CD233" s="18"/>
      <c r="CE233" s="18"/>
    </row>
    <row r="234" spans="1:83">
      <c r="CC234" s="18"/>
      <c r="CD234" s="18"/>
      <c r="CE234" s="18"/>
    </row>
    <row r="235" spans="1:83">
      <c r="CC235" s="18"/>
      <c r="CD235" s="18"/>
      <c r="CE235" s="18"/>
    </row>
    <row r="236" spans="1:83">
      <c r="CC236" s="18"/>
      <c r="CD236" s="18"/>
      <c r="CE236" s="18"/>
    </row>
    <row r="237" spans="1:83">
      <c r="CC237" s="18"/>
      <c r="CD237" s="18"/>
      <c r="CE237" s="18"/>
    </row>
    <row r="238" spans="1:83">
      <c r="CC238" s="18"/>
      <c r="CD238" s="18"/>
      <c r="CE238" s="18"/>
    </row>
    <row r="239" spans="1:83">
      <c r="CC239" s="18"/>
      <c r="CD239" s="18"/>
      <c r="CE239" s="18"/>
    </row>
    <row r="240" spans="1:83">
      <c r="CC240" s="18"/>
      <c r="CD240" s="18"/>
      <c r="CE240" s="18"/>
    </row>
    <row r="241" spans="1:83">
      <c r="CC241" s="18"/>
      <c r="CD241" s="18"/>
      <c r="CE241" s="18"/>
    </row>
    <row r="242" spans="1:83">
      <c r="CC242" s="18"/>
      <c r="CD242" s="18"/>
      <c r="CE242" s="18"/>
    </row>
    <row r="243" spans="1:83">
      <c r="CC243" s="18"/>
      <c r="CD243" s="18"/>
      <c r="CE243" s="18"/>
    </row>
    <row r="244" spans="1:83">
      <c r="CC244" s="18"/>
      <c r="CD244" s="18"/>
      <c r="CE244" s="18"/>
    </row>
    <row r="245" spans="1:83">
      <c r="CC245" s="18"/>
      <c r="CD245" s="18"/>
      <c r="CE245" s="18"/>
    </row>
    <row r="246" spans="1:83">
      <c r="CC246" s="18"/>
      <c r="CD246" s="18"/>
      <c r="CE246" s="18"/>
    </row>
    <row r="247" spans="1:83">
      <c r="A247" s="123" t="s">
        <v>412</v>
      </c>
      <c r="B247" t="s">
        <v>506</v>
      </c>
      <c r="CC247" s="18"/>
      <c r="CD247" s="18"/>
      <c r="CE247" s="18"/>
    </row>
    <row r="248" spans="1:83">
      <c r="CC248" s="18"/>
      <c r="CD248" s="18"/>
      <c r="CE248" s="18"/>
    </row>
    <row r="249" spans="1:83">
      <c r="A249" s="139" t="s">
        <v>392</v>
      </c>
      <c r="B249" s="119" t="e">
        <f>('DESIGN INPUTS AND CALCULATIONS'!#REF!*PI()/('DESIGN INPUTS AND CALCULATIONS'!C29))*'DESIGN INPUTS AND CALCULATIONS'!C27/(2*SQRT(2)*'DESIGN INPUTS AND CALCULATIONS'!C40)</f>
        <v>#REF!</v>
      </c>
      <c r="CC249" s="18"/>
      <c r="CD249" s="18"/>
      <c r="CE249" s="18"/>
    </row>
    <row r="250" spans="1:83">
      <c r="A250" s="139" t="s">
        <v>393</v>
      </c>
      <c r="B250" t="e">
        <f>(2*SQRT(2)/PI())*'DESIGN INPUTS AND CALCULATIONS'!C25*'DESIGN INPUTS AND CALCULATIONS'!C40/(2*PI()*'DESIGN INPUTS AND CALCULATIONS'!C97*0.000001*'DESIGN INPUTS AND CALCULATIONS'!#REF!*1000)</f>
        <v>#REF!</v>
      </c>
      <c r="CC250" s="18"/>
      <c r="CD250" s="18"/>
      <c r="CE250" s="18"/>
    </row>
    <row r="251" spans="1:83">
      <c r="A251" s="139" t="s">
        <v>394</v>
      </c>
      <c r="B251" t="e">
        <f>SQRT(B249*B249+B250*B250)</f>
        <v>#REF!</v>
      </c>
      <c r="CC251" s="18"/>
      <c r="CD251" s="18"/>
      <c r="CE251" s="18"/>
    </row>
    <row r="252" spans="1:83">
      <c r="A252" s="139" t="s">
        <v>395</v>
      </c>
      <c r="B252" t="e">
        <f>B251/(2*PI()*'DESIGN INPUTS AND CALCULATIONS'!C92*0.000001*'DESIGN INPUTS AND CALCULATIONS'!#REF!*1000)</f>
        <v>#REF!</v>
      </c>
      <c r="CC252" s="18"/>
      <c r="CD252" s="18"/>
      <c r="CE252" s="18"/>
    </row>
    <row r="253" spans="1:83">
      <c r="A253" s="139" t="s">
        <v>396</v>
      </c>
      <c r="B253" t="e">
        <f>'DESIGN INPUTS AND CALCULATIONS'!C32/2+SQRT(2)*B252</f>
        <v>#REF!</v>
      </c>
      <c r="CC253" s="18"/>
      <c r="CD253" s="18"/>
      <c r="CE253" s="18"/>
    </row>
    <row r="254" spans="1:83">
      <c r="A254" s="139" t="s">
        <v>397</v>
      </c>
      <c r="B254" t="e">
        <f>'DESIGN INPUTS AND CALCULATIONS'!C32/2-SQRT(2)*B252</f>
        <v>#REF!</v>
      </c>
      <c r="CC254" s="18"/>
      <c r="CD254" s="18"/>
      <c r="CE254" s="18"/>
    </row>
    <row r="255" spans="1:83">
      <c r="A255" s="139" t="s">
        <v>398</v>
      </c>
      <c r="B255" t="e">
        <f>B253-B254</f>
        <v>#REF!</v>
      </c>
      <c r="CC255" s="18"/>
      <c r="CD255" s="18"/>
      <c r="CE255" s="18"/>
    </row>
    <row r="256" spans="1:83">
      <c r="A256" s="140" t="s">
        <v>411</v>
      </c>
      <c r="B256" t="e">
        <f>B255/'DESIGN INPUTS AND CALCULATIONS'!C173+(1/('DESIGN INPUTS AND CALCULATIONS'!C170*0.000000000001))*'DESIGN INPUTS AND CALCULATIONS'!C167*0.001/(2*'DESIGN INPUTS AND CALCULATIONS'!#REF!*1000)</f>
        <v>#REF!</v>
      </c>
      <c r="CC256" s="18"/>
      <c r="CD256" s="18"/>
      <c r="CE256" s="18"/>
    </row>
    <row r="257" spans="1:83">
      <c r="CC257" s="18"/>
      <c r="CD257" s="18"/>
      <c r="CE257" s="18"/>
    </row>
    <row r="258" spans="1:83">
      <c r="A258" s="123" t="s">
        <v>356</v>
      </c>
      <c r="B258" s="54" t="s">
        <v>332</v>
      </c>
      <c r="CC258" s="18"/>
      <c r="CD258" s="18"/>
      <c r="CE258" s="18"/>
    </row>
    <row r="259" spans="1:83">
      <c r="A259" s="123" t="s">
        <v>409</v>
      </c>
      <c r="B259" s="54">
        <f>(26*B260/(19))*(1200+0.000776/('DESIGN INPUTS AND CALCULATIONS'!C203/1000000000))</f>
        <v>2.9754906747387944E-2</v>
      </c>
      <c r="CC259" s="18"/>
      <c r="CD259" s="18"/>
      <c r="CE259" s="18"/>
    </row>
    <row r="260" spans="1:83">
      <c r="A260" s="123" t="s">
        <v>361</v>
      </c>
      <c r="B260" s="168">
        <f>'DESIGN INPUTS AND CALCULATIONS'!C204/(98000)</f>
        <v>6.1224489795918363E-6</v>
      </c>
      <c r="CC260" s="18"/>
      <c r="CD260" s="18"/>
      <c r="CE260" s="18"/>
    </row>
    <row r="261" spans="1:83" ht="14.45" customHeight="1">
      <c r="A261" s="123" t="s">
        <v>360</v>
      </c>
      <c r="B261" s="54">
        <f>3.5/(1-((B260/'DESIGN INPUTS AND CALCULATIONS'!C206)*(1200+(0.000776)/('DESIGN INPUTS AND CALCULATIONS'!C203/1000000000))))</f>
        <v>3.7735031337511669</v>
      </c>
      <c r="CC261" s="18"/>
      <c r="CD261" s="18"/>
      <c r="CE261" s="18"/>
    </row>
    <row r="262" spans="1:83">
      <c r="A262" s="123" t="s">
        <v>357</v>
      </c>
      <c r="B262" s="169">
        <f>(B261-3.5)/B260</f>
        <v>44672.178512690589</v>
      </c>
      <c r="CC262" s="18"/>
      <c r="CD262" s="18"/>
      <c r="CE262" s="18"/>
    </row>
    <row r="263" spans="1:83">
      <c r="A263" s="123" t="s">
        <v>407</v>
      </c>
      <c r="B263" s="54">
        <f>B262*13/B261</f>
        <v>153898.98989898994</v>
      </c>
      <c r="CC263" s="18"/>
      <c r="CD263" s="18"/>
      <c r="CE263" s="18"/>
    </row>
    <row r="264" spans="1:83">
      <c r="A264" s="123" t="s">
        <v>408</v>
      </c>
      <c r="B264" s="54">
        <f>B262*B263/(B263-B262)</f>
        <v>62942.450323628109</v>
      </c>
      <c r="CC264" s="18"/>
      <c r="CD264" s="18"/>
      <c r="CE264" s="18"/>
    </row>
    <row r="265" spans="1:83">
      <c r="A265" s="123" t="s">
        <v>358</v>
      </c>
      <c r="B265" s="54">
        <f>'DESIGN INPUTS AND CALCULATIONS'!C209*1000</f>
        <v>150000</v>
      </c>
      <c r="CC265" s="18"/>
      <c r="CD265" s="18"/>
      <c r="CE265" s="18"/>
    </row>
    <row r="266" spans="1:83">
      <c r="A266" s="123" t="s">
        <v>359</v>
      </c>
      <c r="B266" s="54">
        <f>'DESIGN INPUTS AND CALCULATIONS'!C210*1000</f>
        <v>63400</v>
      </c>
      <c r="CC266" s="18"/>
      <c r="CD266" s="18"/>
      <c r="CE266" s="18"/>
    </row>
    <row r="267" spans="1:83">
      <c r="A267" t="s">
        <v>357</v>
      </c>
      <c r="B267" s="54">
        <f>B265*B266/(B265+B266)</f>
        <v>44564.19868791003</v>
      </c>
      <c r="CC267" s="18"/>
      <c r="CD267" s="18"/>
      <c r="CE267" s="18"/>
    </row>
    <row r="268" spans="1:83">
      <c r="A268" s="123" t="s">
        <v>360</v>
      </c>
      <c r="B268" s="54">
        <f>13*B266/(B265+B266)</f>
        <v>3.8622305529522025</v>
      </c>
      <c r="CC268" s="18"/>
      <c r="CD268" s="18"/>
      <c r="CE268" s="18"/>
    </row>
    <row r="269" spans="1:83">
      <c r="A269" s="123" t="s">
        <v>361</v>
      </c>
      <c r="B269" s="54">
        <f>(B268-3.5)/B267</f>
        <v>8.1282860147213477E-6</v>
      </c>
      <c r="CC269" s="18"/>
      <c r="CD269" s="18"/>
      <c r="CE269" s="18"/>
    </row>
    <row r="270" spans="1:83">
      <c r="A270" s="123" t="s">
        <v>406</v>
      </c>
      <c r="B270" s="54">
        <f>(-0.000776)/(B267*'DESIGN INPUTS AND CALCULATIONS'!C203/1000000000)</f>
        <v>-5.276691202243252E-2</v>
      </c>
      <c r="CC270" s="18"/>
      <c r="CD270" s="18"/>
      <c r="CE270" s="18"/>
    </row>
    <row r="271" spans="1:83">
      <c r="A271" s="123" t="s">
        <v>362</v>
      </c>
      <c r="B271" s="54">
        <f>(1200*13/B265)+B268*(1-EXP(B270))</f>
        <v>0.30251442426818925</v>
      </c>
      <c r="CC271" s="18"/>
      <c r="CD271" s="18"/>
      <c r="CE271" s="18"/>
    </row>
    <row r="272" spans="1:83">
      <c r="A272" s="123" t="s">
        <v>363</v>
      </c>
      <c r="B272" s="54">
        <f>B269*100000</f>
        <v>0.81282860147213476</v>
      </c>
      <c r="CC272" s="18"/>
      <c r="CD272" s="18"/>
      <c r="CE272" s="18"/>
    </row>
    <row r="273" spans="1:83">
      <c r="A273" s="123" t="s">
        <v>365</v>
      </c>
      <c r="B273" s="54">
        <f>B268+'DESIGN INPUTS AND CALCULATIONS'!C200*0.000001*'tables and calculations'!B267</f>
        <v>5.5333880037488283</v>
      </c>
      <c r="CC273" s="18"/>
      <c r="CD273" s="18"/>
      <c r="CE273" s="18"/>
    </row>
    <row r="274" spans="1:83">
      <c r="A274" s="123" t="s">
        <v>379</v>
      </c>
      <c r="B274" s="54">
        <v>0</v>
      </c>
      <c r="CC274" s="18"/>
      <c r="CD274" s="18"/>
      <c r="CE274" s="18"/>
    </row>
    <row r="275" spans="1:83">
      <c r="CC275" s="18"/>
      <c r="CD275" s="18"/>
      <c r="CE275" s="18"/>
    </row>
    <row r="276" spans="1:83">
      <c r="A276" s="123" t="s">
        <v>413</v>
      </c>
      <c r="CC276" s="18"/>
      <c r="CD276" s="18"/>
      <c r="CE276" s="18"/>
    </row>
    <row r="277" spans="1:83">
      <c r="A277" s="123" t="s">
        <v>414</v>
      </c>
      <c r="B277" s="119" t="e">
        <f>'DESIGN INPUTS AND CALCULATIONS'!#REF!*1000</f>
        <v>#REF!</v>
      </c>
      <c r="CC277" s="18"/>
      <c r="CD277" s="18"/>
      <c r="CE277" s="18"/>
    </row>
    <row r="278" spans="1:83">
      <c r="A278" s="123" t="s">
        <v>415</v>
      </c>
      <c r="B278" s="159">
        <f>'DESIGN INPUTS AND CALCULATIONS'!C167/1000</f>
        <v>2E-3</v>
      </c>
      <c r="CC278" s="18"/>
      <c r="CD278" s="18"/>
      <c r="CE278" s="18"/>
    </row>
    <row r="279" spans="1:83">
      <c r="A279" s="123" t="s">
        <v>417</v>
      </c>
      <c r="B279" s="159">
        <f>'DESIGN INPUTS AND CALCULATIONS'!C170</f>
        <v>8200</v>
      </c>
      <c r="CC279" s="18"/>
      <c r="CD279" s="18"/>
      <c r="CE279" s="18"/>
    </row>
    <row r="280" spans="1:83">
      <c r="A280" s="123" t="s">
        <v>416</v>
      </c>
      <c r="B280" t="e">
        <f>B278/(2*B277*B279/(1000000000000))</f>
        <v>#REF!</v>
      </c>
      <c r="CC280" s="18"/>
      <c r="CD280" s="18"/>
      <c r="CE280" s="18"/>
    </row>
    <row r="281" spans="1:83">
      <c r="A281" s="123" t="s">
        <v>418</v>
      </c>
      <c r="B281" t="e">
        <f>B280/0.4</f>
        <v>#REF!</v>
      </c>
      <c r="CC281" s="18"/>
      <c r="CD281" s="18"/>
      <c r="CE281" s="18"/>
    </row>
    <row r="282" spans="1:83">
      <c r="CC282" s="18"/>
      <c r="CD282" s="18"/>
      <c r="CE282" s="18"/>
    </row>
    <row r="283" spans="1:83">
      <c r="K283" s="436" t="s">
        <v>542</v>
      </c>
      <c r="L283" s="436"/>
      <c r="CC283" s="18"/>
      <c r="CD283" s="18"/>
      <c r="CE283" s="18"/>
    </row>
    <row r="284" spans="1:83">
      <c r="A284" s="123" t="s">
        <v>448</v>
      </c>
      <c r="D284" t="s">
        <v>454</v>
      </c>
      <c r="E284" s="163" t="s">
        <v>455</v>
      </c>
      <c r="F284" t="s">
        <v>456</v>
      </c>
      <c r="G284" t="s">
        <v>457</v>
      </c>
      <c r="H284" t="s">
        <v>458</v>
      </c>
      <c r="I284" t="s">
        <v>459</v>
      </c>
      <c r="K284" t="s">
        <v>515</v>
      </c>
      <c r="L284" t="s">
        <v>502</v>
      </c>
      <c r="M284" t="s">
        <v>458</v>
      </c>
      <c r="N284" t="s">
        <v>459</v>
      </c>
      <c r="P284" t="s">
        <v>504</v>
      </c>
      <c r="Q284" t="s">
        <v>458</v>
      </c>
      <c r="R284" t="s">
        <v>459</v>
      </c>
      <c r="CC284" s="18"/>
      <c r="CD284" s="18"/>
      <c r="CE284" s="18"/>
    </row>
    <row r="285" spans="1:83">
      <c r="A285" s="123" t="s">
        <v>28</v>
      </c>
      <c r="B285">
        <f>Compensation!C21</f>
        <v>0.8</v>
      </c>
      <c r="D285" s="18">
        <v>10</v>
      </c>
      <c r="E285" s="18">
        <f>2*PI()*D285</f>
        <v>62.831853071795862</v>
      </c>
      <c r="F285" t="str">
        <f>COMPLEX(0,E285)</f>
        <v>62.8318530717959i</v>
      </c>
      <c r="G285" t="str">
        <f>IMPRODUCT($B$293,IMDIV(IMSUM(1,IMPRODUCT($B$294,F285)),IMSUM(1,IMPRODUCT($B$295,F285))))</f>
        <v>2.9091881960165-0.577317624441044i</v>
      </c>
      <c r="H285">
        <f>20*LOG10(IMABS(G285))</f>
        <v>9.4431837902771516</v>
      </c>
      <c r="I285">
        <f>IMARGUMENT(G285)*180/PI()</f>
        <v>-11.22431019405958</v>
      </c>
      <c r="K285" t="str">
        <f>IMDIV(IMSUM(IMPRODUCT(F285,$A$328),1),IMSUM(IMPRODUCT(IMPOWER(F285,2),$A$330),IMPRODUCT(F285,$A$331)))</f>
        <v>0.219224265254903-10.6669315003433i</v>
      </c>
      <c r="L285" t="str">
        <f>IMPRODUCT(IMPRODUCT(IMSUM(K285,1),M324),$B$315)</f>
        <v>2.84939248459156-25.8277454245403i</v>
      </c>
      <c r="M285">
        <f>20*LOG10(IMABS(L285))</f>
        <v>28.294269478146575</v>
      </c>
      <c r="N285">
        <f>IMARGUMENT(L285)*180/PI()+180</f>
        <v>96.295579024933602</v>
      </c>
      <c r="P285" t="str">
        <f>IMPRODUCT(L285,G285)</f>
        <v>-6.62139365117175-76.7827766190964i</v>
      </c>
      <c r="Q285">
        <f>20*LOG10(IMABS(P285))</f>
        <v>37.737453268423728</v>
      </c>
      <c r="R285">
        <f>IMARGUMENT(P285)*180/PI()+180</f>
        <v>85.071268830874018</v>
      </c>
      <c r="CC285" s="18"/>
      <c r="CD285" s="18"/>
      <c r="CE285" s="18"/>
    </row>
    <row r="286" spans="1:83">
      <c r="A286" s="123" t="s">
        <v>27</v>
      </c>
      <c r="B286" s="119">
        <f>Compensation!C13</f>
        <v>4.8888888888888893</v>
      </c>
      <c r="D286" s="18">
        <f>D285+10</f>
        <v>20</v>
      </c>
      <c r="E286" s="18">
        <f t="shared" ref="E286:E321" si="50">2*PI()*D286</f>
        <v>125.66370614359172</v>
      </c>
      <c r="F286" t="str">
        <f t="shared" ref="F286:F321" si="51">COMPLEX(0,E286)</f>
        <v>125.663706143592i</v>
      </c>
      <c r="G286" t="str">
        <f t="shared" ref="G286:G321" si="52">IMPRODUCT($B$293,IMDIV(IMSUM(1,IMPRODUCT($B$294,F286)),IMSUM(1,IMPRODUCT($B$295,F286))))</f>
        <v>2.61226155435143-1.03678726391222i</v>
      </c>
      <c r="H286">
        <f t="shared" ref="H286:H321" si="53">20*LOG10(IMABS(G286))</f>
        <v>8.9756322105913782</v>
      </c>
      <c r="I286">
        <f t="shared" ref="I286:I321" si="54">IMARGUMENT(G286)*180/PI()</f>
        <v>-21.647761370600801</v>
      </c>
      <c r="K286" t="str">
        <f t="shared" ref="K286:K321" si="55">IMDIV(IMSUM(IMPRODUCT(F286,$A$328),1),IMSUM(IMPRODUCT(IMPOWER(F286,2),$A$330),IMPRODUCT(F286,$A$331)))</f>
        <v>0.219224202752596-5.33356712330867i</v>
      </c>
      <c r="L286" t="str">
        <f t="shared" ref="L286:L321" si="56">IMPRODUCT(IMPRODUCT(IMSUM(K286,1),M325),$B$315)</f>
        <v>2.84925859098481-12.9309013153801i</v>
      </c>
      <c r="M286">
        <f t="shared" ref="M286:M321" si="57">20*LOG10(IMABS(L286))</f>
        <v>22.438475219266216</v>
      </c>
      <c r="N286">
        <f t="shared" ref="N286:N321" si="58">IMARGUMENT(L286)*180/PI()+180</f>
        <v>102.42626801719116</v>
      </c>
      <c r="P286" t="str">
        <f t="shared" ref="P286:P321" si="59">IMPRODUCT(L286,G286)</f>
        <v>-5.96358511905672-36.7329713880053i</v>
      </c>
      <c r="Q286">
        <f t="shared" ref="Q286:Q321" si="60">20*LOG10(IMABS(P286))</f>
        <v>31.414107429857602</v>
      </c>
      <c r="R286">
        <f t="shared" ref="R286:R321" si="61">IMARGUMENT(P286)*180/PI()+180</f>
        <v>80.778506646590358</v>
      </c>
      <c r="CC286" s="18"/>
      <c r="CD286" s="18"/>
      <c r="CE286" s="18"/>
    </row>
    <row r="287" spans="1:83">
      <c r="A287" s="123" t="s">
        <v>29</v>
      </c>
      <c r="B287" s="119">
        <f>Compensation!C14</f>
        <v>0.32032999797133449</v>
      </c>
      <c r="D287" s="18">
        <f t="shared" ref="D287:D294" si="62">D286+10</f>
        <v>30</v>
      </c>
      <c r="E287" s="18">
        <f t="shared" si="50"/>
        <v>188.49555921538757</v>
      </c>
      <c r="F287" t="str">
        <f t="shared" si="51"/>
        <v>188.495559215388i</v>
      </c>
      <c r="G287" t="str">
        <f t="shared" si="52"/>
        <v>2.23249508980074-1.32909115015475i</v>
      </c>
      <c r="H287">
        <f t="shared" si="53"/>
        <v>8.2933707463220721</v>
      </c>
      <c r="I287">
        <f t="shared" si="54"/>
        <v>-30.76698362665832</v>
      </c>
      <c r="K287" t="str">
        <f t="shared" si="55"/>
        <v>0.219224098582163-3.55582405227236i</v>
      </c>
      <c r="L287" t="str">
        <f t="shared" si="56"/>
        <v>2.84903546250306-8.63951921027488i</v>
      </c>
      <c r="M287">
        <f t="shared" si="57"/>
        <v>19.178115359983487</v>
      </c>
      <c r="N287">
        <f t="shared" si="58"/>
        <v>108.25089287889847</v>
      </c>
      <c r="P287" t="str">
        <f t="shared" si="59"/>
        <v>-5.12225084326204-23.0743120348677i</v>
      </c>
      <c r="Q287">
        <f t="shared" si="60"/>
        <v>27.471486106305562</v>
      </c>
      <c r="R287">
        <f t="shared" si="61"/>
        <v>77.483909252240139</v>
      </c>
      <c r="CC287" s="18"/>
      <c r="CD287" s="18"/>
      <c r="CE287" s="18"/>
    </row>
    <row r="288" spans="1:83">
      <c r="A288" s="123" t="s">
        <v>10</v>
      </c>
      <c r="B288">
        <f>B286*B285*B285</f>
        <v>3.1288888888888895</v>
      </c>
      <c r="D288" s="18">
        <f t="shared" si="62"/>
        <v>40</v>
      </c>
      <c r="E288" s="18">
        <f t="shared" si="50"/>
        <v>251.32741228718345</v>
      </c>
      <c r="F288" t="str">
        <f t="shared" si="51"/>
        <v>251.327412287183i</v>
      </c>
      <c r="G288" t="str">
        <f t="shared" si="52"/>
        <v>1.85495623369678-1.47243678184353i</v>
      </c>
      <c r="H288">
        <f t="shared" si="53"/>
        <v>7.4888022948637136</v>
      </c>
      <c r="I288">
        <f t="shared" si="54"/>
        <v>-38.442025575825483</v>
      </c>
      <c r="K288" t="str">
        <f t="shared" si="55"/>
        <v>0.219223952743723-2.66698630763934i</v>
      </c>
      <c r="L288" t="str">
        <f t="shared" si="56"/>
        <v>2.84872314042739-6.49949997817158i</v>
      </c>
      <c r="M288">
        <f t="shared" si="57"/>
        <v>17.020747129924246</v>
      </c>
      <c r="N288">
        <f t="shared" si="58"/>
        <v>113.66778219292165</v>
      </c>
      <c r="P288" t="str">
        <f t="shared" si="59"/>
        <v>-4.285846084039-16.2508527336756i</v>
      </c>
      <c r="Q288">
        <f t="shared" si="60"/>
        <v>24.509549424787977</v>
      </c>
      <c r="R288">
        <f t="shared" si="61"/>
        <v>75.225756617096209</v>
      </c>
      <c r="CC288" s="18"/>
      <c r="CD288" s="18"/>
      <c r="CE288" s="18"/>
    </row>
    <row r="289" spans="1:83">
      <c r="A289" s="123" t="s">
        <v>449</v>
      </c>
      <c r="B289">
        <f>((B286+1)*B285^2-1)^2+((B285^2-1)*B285*B287*B286)^2</f>
        <v>7.8701689023229031</v>
      </c>
      <c r="D289" s="18">
        <f t="shared" si="62"/>
        <v>50</v>
      </c>
      <c r="E289" s="18">
        <f t="shared" si="50"/>
        <v>314.15926535897933</v>
      </c>
      <c r="F289" t="str">
        <f t="shared" si="51"/>
        <v>314.159265358979i</v>
      </c>
      <c r="G289" t="str">
        <f t="shared" si="52"/>
        <v>1.52366803264271-1.51183139380003i</v>
      </c>
      <c r="H289">
        <f t="shared" si="53"/>
        <v>6.6343691818452299</v>
      </c>
      <c r="I289">
        <f t="shared" si="54"/>
        <v>-44.776581736086015</v>
      </c>
      <c r="K289" t="str">
        <f t="shared" si="55"/>
        <v>0.219223765237442-2.13371069345968i</v>
      </c>
      <c r="L289" t="str">
        <f t="shared" si="56"/>
        <v>2.84832168252446-5.22002295325671i</v>
      </c>
      <c r="M289">
        <f t="shared" si="57"/>
        <v>15.485316129608563</v>
      </c>
      <c r="N289">
        <f t="shared" si="58"/>
        <v>118.61922648173332</v>
      </c>
      <c r="P289" t="str">
        <f t="shared" si="59"/>
        <v>-3.55189788274462-12.2597642428202i</v>
      </c>
      <c r="Q289">
        <f t="shared" si="60"/>
        <v>22.119685311453765</v>
      </c>
      <c r="R289">
        <f t="shared" si="61"/>
        <v>73.842644745647263</v>
      </c>
      <c r="CC289" s="18"/>
      <c r="CD289" s="18"/>
      <c r="CE289" s="18"/>
    </row>
    <row r="290" spans="1:83">
      <c r="A290" s="123" t="s">
        <v>450</v>
      </c>
      <c r="B290" s="18">
        <f>2*((B286+1)*B285^2-1)*(B286+1)+((B285^2-1)*B287*B286)^2+2*(B285*B287*B286)^2*(B285^2-1)</f>
        <v>31.799077792722162</v>
      </c>
      <c r="D290" s="18">
        <f t="shared" si="62"/>
        <v>60</v>
      </c>
      <c r="E290" s="18">
        <f t="shared" si="50"/>
        <v>376.99111843077515</v>
      </c>
      <c r="F290" t="str">
        <f t="shared" si="51"/>
        <v>376.991118430775i</v>
      </c>
      <c r="G290" t="str">
        <f t="shared" si="52"/>
        <v>1.25066706292078-1.48914148363605i</v>
      </c>
      <c r="H290">
        <f t="shared" si="53"/>
        <v>5.7768827485423486</v>
      </c>
      <c r="I290">
        <f t="shared" si="54"/>
        <v>-49.974518568986731</v>
      </c>
      <c r="K290" t="str">
        <f t="shared" si="55"/>
        <v>0.219223536063534-1.77821614439113i</v>
      </c>
      <c r="L290" t="str">
        <f t="shared" si="56"/>
        <v>2.84783116301989-4.37081388172365i</v>
      </c>
      <c r="M290">
        <f t="shared" si="57"/>
        <v>14.347948751037887</v>
      </c>
      <c r="N290">
        <f t="shared" si="58"/>
        <v>123.08650653961962</v>
      </c>
      <c r="P290" t="str">
        <f t="shared" si="59"/>
        <v>-2.94707163217864-9.70725648327311i</v>
      </c>
      <c r="Q290">
        <f t="shared" si="60"/>
        <v>20.124831499580239</v>
      </c>
      <c r="R290">
        <f t="shared" si="61"/>
        <v>73.111987970632924</v>
      </c>
      <c r="CC290" s="18"/>
      <c r="CD290" s="18"/>
      <c r="CE290" s="18"/>
    </row>
    <row r="291" spans="1:83">
      <c r="A291" s="123" t="s">
        <v>452</v>
      </c>
      <c r="B291" s="18">
        <f>0.001*Compensation!C3/Compensation!C6*B285/Compensation!C15*(B286/SQRT(B289)-0.5*B288/(B289*SQRT(B289))*B290)</f>
        <v>-1.8830102223282275E-4</v>
      </c>
      <c r="D291" s="18">
        <f t="shared" si="62"/>
        <v>70</v>
      </c>
      <c r="E291" s="18">
        <f t="shared" si="50"/>
        <v>439.82297150257102</v>
      </c>
      <c r="F291" t="str">
        <f t="shared" si="51"/>
        <v>439.822971502571i</v>
      </c>
      <c r="G291" t="str">
        <f t="shared" si="52"/>
        <v>1.03211596324579-1.43373713603419i</v>
      </c>
      <c r="H291">
        <f t="shared" si="53"/>
        <v>4.9427505739631155</v>
      </c>
      <c r="I291">
        <f t="shared" si="54"/>
        <v>-54.25071288047814</v>
      </c>
      <c r="K291" t="str">
        <f t="shared" si="55"/>
        <v>0.219223265222262-1.52431077526494i</v>
      </c>
      <c r="L291" t="str">
        <f t="shared" si="56"/>
        <v>2.84725167256408-3.76746891444346i</v>
      </c>
      <c r="M291">
        <f t="shared" si="57"/>
        <v>13.483177964221227</v>
      </c>
      <c r="N291">
        <f t="shared" si="58"/>
        <v>127.0800393884755</v>
      </c>
      <c r="P291" t="str">
        <f t="shared" si="59"/>
        <v>-2.46286618886034-7.97067526621996i</v>
      </c>
      <c r="Q291">
        <f t="shared" si="60"/>
        <v>18.425928538184341</v>
      </c>
      <c r="R291">
        <f t="shared" si="61"/>
        <v>72.829326507997379</v>
      </c>
      <c r="CC291" s="18"/>
      <c r="CD291" s="18"/>
      <c r="CE291" s="18"/>
    </row>
    <row r="292" spans="1:83">
      <c r="A292" s="123" t="s">
        <v>453</v>
      </c>
      <c r="B292">
        <f>(1-Compensation!C4/(2*1000*Compensation!C22*B291))</f>
        <v>1.7945454044970672</v>
      </c>
      <c r="D292" s="18">
        <f t="shared" si="62"/>
        <v>80</v>
      </c>
      <c r="E292" s="18">
        <f t="shared" si="50"/>
        <v>502.6548245743669</v>
      </c>
      <c r="F292" t="str">
        <f t="shared" si="51"/>
        <v>502.654824574367i</v>
      </c>
      <c r="G292" t="str">
        <f t="shared" si="52"/>
        <v>0.858928582133761-1.36360957130506i</v>
      </c>
      <c r="H292">
        <f t="shared" si="53"/>
        <v>4.1450361704792291</v>
      </c>
      <c r="I292">
        <f t="shared" si="54"/>
        <v>-57.793447449904875</v>
      </c>
      <c r="K292" t="str">
        <f t="shared" si="55"/>
        <v>0.219222952713933-1.3338986434775i</v>
      </c>
      <c r="L292" t="str">
        <f t="shared" si="56"/>
        <v>2.84658331819015-3.31778560537341i</v>
      </c>
      <c r="M292">
        <f t="shared" si="57"/>
        <v>12.812774565120455</v>
      </c>
      <c r="N292">
        <f t="shared" si="58"/>
        <v>130.6288302739153</v>
      </c>
      <c r="P292" t="str">
        <f t="shared" si="59"/>
        <v>-2.07915243360665-6.73136914404859i</v>
      </c>
      <c r="Q292">
        <f t="shared" si="60"/>
        <v>16.957810735599683</v>
      </c>
      <c r="R292">
        <f t="shared" si="61"/>
        <v>72.835382824010438</v>
      </c>
      <c r="CC292" s="18"/>
      <c r="CD292" s="18"/>
      <c r="CE292" s="18"/>
    </row>
    <row r="293" spans="1:83">
      <c r="A293" t="s">
        <v>460</v>
      </c>
      <c r="B293">
        <f>Compensation!C12*0.000001*(Compensation!C17*0.000000000001+Compensation!C18*0.000000000001)*Compensation!C22*1000*Compensation!C9*Compensation!C3*Compensation!C7/(2*Compensation!C18*0.000000000001*Compensation!C4*B292)</f>
        <v>3.0237547407132719</v>
      </c>
      <c r="D293" s="18">
        <f t="shared" si="62"/>
        <v>90</v>
      </c>
      <c r="E293" s="18">
        <f t="shared" si="50"/>
        <v>565.48667764616278</v>
      </c>
      <c r="F293" t="str">
        <f t="shared" si="51"/>
        <v>565.486677646163i</v>
      </c>
      <c r="G293" t="str">
        <f t="shared" si="52"/>
        <v>0.72168472225308-1.28894094584647i</v>
      </c>
      <c r="H293">
        <f t="shared" si="53"/>
        <v>3.3889407384016006</v>
      </c>
      <c r="I293">
        <f t="shared" si="54"/>
        <v>-60.755309292765517</v>
      </c>
      <c r="K293" t="str">
        <f t="shared" si="55"/>
        <v>0.219222598538902-1.18581533645409i</v>
      </c>
      <c r="L293" t="str">
        <f t="shared" si="56"/>
        <v>2.84582622326473-2.97053991123944i</v>
      </c>
      <c r="M293">
        <f t="shared" si="57"/>
        <v>12.284731009735738</v>
      </c>
      <c r="N293">
        <f t="shared" si="58"/>
        <v>133.77166033924178</v>
      </c>
      <c r="P293" t="str">
        <f t="shared" si="59"/>
        <v>-1.77506121535031-5.81189521471405i</v>
      </c>
      <c r="Q293">
        <f t="shared" si="60"/>
        <v>15.673671748137332</v>
      </c>
      <c r="R293">
        <f t="shared" si="61"/>
        <v>73.016351046476302</v>
      </c>
      <c r="CC293" s="18"/>
      <c r="CD293" s="18"/>
      <c r="CE293" s="18"/>
    </row>
    <row r="294" spans="1:83">
      <c r="A294" s="163" t="s">
        <v>462</v>
      </c>
      <c r="B294" s="164">
        <f>Compensation!C19*0.001*Compensation!C20*0.001</f>
        <v>0</v>
      </c>
      <c r="D294" s="18">
        <f t="shared" si="62"/>
        <v>100</v>
      </c>
      <c r="E294" s="18">
        <f t="shared" si="50"/>
        <v>628.31853071795865</v>
      </c>
      <c r="F294" t="str">
        <f t="shared" si="51"/>
        <v>628.318530717959i</v>
      </c>
      <c r="G294" t="str">
        <f t="shared" si="52"/>
        <v>0.612332447461555-1.21515106661278i</v>
      </c>
      <c r="H294">
        <f t="shared" si="53"/>
        <v>2.6753383555287504</v>
      </c>
      <c r="I294">
        <f t="shared" si="54"/>
        <v>-63.255794731874019</v>
      </c>
      <c r="K294" t="str">
        <f t="shared" si="55"/>
        <v>0.219222202697576-1.0673622066345i</v>
      </c>
      <c r="L294" t="str">
        <f t="shared" si="56"/>
        <v>2.84498052743112-2.69499699159954i</v>
      </c>
      <c r="M294">
        <f t="shared" si="57"/>
        <v>11.863042063213925</v>
      </c>
      <c r="N294">
        <f t="shared" si="58"/>
        <v>136.55078698273596</v>
      </c>
      <c r="P294" t="str">
        <f t="shared" si="59"/>
        <v>-1.53275457951805-5.10731522616819i</v>
      </c>
      <c r="Q294">
        <f t="shared" si="60"/>
        <v>14.538380418742673</v>
      </c>
      <c r="R294">
        <f t="shared" si="61"/>
        <v>73.294992250861952</v>
      </c>
      <c r="CC294" s="18"/>
      <c r="CD294" s="18"/>
      <c r="CE294" s="18"/>
    </row>
    <row r="295" spans="1:83">
      <c r="A295" s="163" t="s">
        <v>461</v>
      </c>
      <c r="B295">
        <f>Compensation!C19*0.001*(Compensation!C7/(2*B292)+Compensation!C20*0.001)</f>
        <v>3.1583709087530431E-3</v>
      </c>
      <c r="D295" s="18">
        <f>D294+100</f>
        <v>200</v>
      </c>
      <c r="E295" s="18">
        <f t="shared" si="50"/>
        <v>1256.6370614359173</v>
      </c>
      <c r="F295" t="str">
        <f t="shared" si="51"/>
        <v>1256.63706143592i</v>
      </c>
      <c r="G295" t="str">
        <f t="shared" si="52"/>
        <v>0.180497098700781-0.71637961671315i</v>
      </c>
      <c r="H295">
        <f t="shared" si="53"/>
        <v>-2.6298321225740606</v>
      </c>
      <c r="I295">
        <f t="shared" si="54"/>
        <v>-75.858255117957611</v>
      </c>
      <c r="K295" t="str">
        <f t="shared" si="55"/>
        <v>0.219215952760852-0.534694787000647i</v>
      </c>
      <c r="L295" t="str">
        <f t="shared" si="56"/>
        <v>2.83169272781126-1.51649142039382i</v>
      </c>
      <c r="M295">
        <f t="shared" si="57"/>
        <v>10.136052015236057</v>
      </c>
      <c r="N295">
        <f t="shared" si="58"/>
        <v>151.82906421372809</v>
      </c>
      <c r="P295" t="str">
        <f t="shared" si="59"/>
        <v>-0.575271220708472-2.30228925258456i</v>
      </c>
      <c r="Q295">
        <f t="shared" si="60"/>
        <v>7.5062198926620134</v>
      </c>
      <c r="R295">
        <f t="shared" si="61"/>
        <v>75.970809095770534</v>
      </c>
      <c r="CC295" s="18"/>
      <c r="CD295" s="18"/>
      <c r="CE295" s="18"/>
    </row>
    <row r="296" spans="1:83">
      <c r="D296" s="18">
        <f t="shared" ref="D296:D303" si="63">D295+100</f>
        <v>300</v>
      </c>
      <c r="E296" s="18">
        <f t="shared" si="50"/>
        <v>1884.9555921538758</v>
      </c>
      <c r="F296" t="str">
        <f t="shared" si="51"/>
        <v>1884.95559215388i</v>
      </c>
      <c r="G296" t="str">
        <f t="shared" si="52"/>
        <v>0.0829725340964125-0.493967764037938i</v>
      </c>
      <c r="H296">
        <f t="shared" si="53"/>
        <v>-6.0051908348204641</v>
      </c>
      <c r="I296">
        <f t="shared" si="54"/>
        <v>-80.464949217675681</v>
      </c>
      <c r="K296" t="str">
        <f t="shared" si="55"/>
        <v>0.219205536991531-0.357589420912823i</v>
      </c>
      <c r="L296" t="str">
        <f t="shared" si="56"/>
        <v>2.8098159003716-1.19647658104894i</v>
      </c>
      <c r="M296">
        <f t="shared" si="57"/>
        <v>9.6972435704895243</v>
      </c>
      <c r="N296">
        <f t="shared" si="58"/>
        <v>156.93471174114572</v>
      </c>
      <c r="P296" t="str">
        <f t="shared" si="59"/>
        <v>-0.357883315866277-1.48723317158145i</v>
      </c>
      <c r="Q296">
        <f t="shared" si="60"/>
        <v>3.6920527356690744</v>
      </c>
      <c r="R296">
        <f t="shared" si="61"/>
        <v>76.469762523470081</v>
      </c>
      <c r="CC296" s="18"/>
      <c r="CD296" s="18"/>
      <c r="CE296" s="18"/>
    </row>
    <row r="297" spans="1:83">
      <c r="A297" t="s">
        <v>547</v>
      </c>
      <c r="D297" s="18">
        <f t="shared" si="63"/>
        <v>400</v>
      </c>
      <c r="E297" s="18">
        <f t="shared" si="50"/>
        <v>2513.2741228718346</v>
      </c>
      <c r="F297" t="str">
        <f t="shared" si="51"/>
        <v>2513.27412287183i</v>
      </c>
      <c r="G297" t="str">
        <f t="shared" si="52"/>
        <v>0.047239161373383-0.374977465700043i</v>
      </c>
      <c r="H297">
        <f t="shared" si="53"/>
        <v>-8.4515125865861265</v>
      </c>
      <c r="I297">
        <f t="shared" si="54"/>
        <v>-82.819779484548604</v>
      </c>
      <c r="K297" t="str">
        <f t="shared" si="55"/>
        <v>0.219190956577209-0.269374471902931i</v>
      </c>
      <c r="L297" t="str">
        <f t="shared" si="56"/>
        <v>2.77974152649593-1.08859219507271i</v>
      </c>
      <c r="M297">
        <f t="shared" si="57"/>
        <v>9.4997497906869324</v>
      </c>
      <c r="N297">
        <f t="shared" si="58"/>
        <v>158.61387735098006</v>
      </c>
      <c r="P297" t="str">
        <f t="shared" si="59"/>
        <v>-0.276884883942776-1.09376461527946i</v>
      </c>
      <c r="Q297">
        <f t="shared" si="60"/>
        <v>1.0482372041008219</v>
      </c>
      <c r="R297">
        <f t="shared" si="61"/>
        <v>75.794097866431514</v>
      </c>
      <c r="CC297" s="18"/>
      <c r="CD297" s="18"/>
      <c r="CE297" s="18"/>
    </row>
    <row r="298" spans="1:83">
      <c r="A298" t="s">
        <v>465</v>
      </c>
      <c r="D298" s="18">
        <f t="shared" si="63"/>
        <v>500</v>
      </c>
      <c r="E298" s="18">
        <f t="shared" si="50"/>
        <v>3141.5926535897929</v>
      </c>
      <c r="F298" t="str">
        <f t="shared" si="51"/>
        <v>3141.59265358979i</v>
      </c>
      <c r="G298" t="str">
        <f t="shared" si="52"/>
        <v>0.0304040607586111-0.301678663390653i</v>
      </c>
      <c r="H298">
        <f t="shared" si="53"/>
        <v>-10.365218459894994</v>
      </c>
      <c r="I298">
        <f t="shared" si="54"/>
        <v>-84.244995658771145</v>
      </c>
      <c r="K298" t="str">
        <f t="shared" si="55"/>
        <v>0.219172213180043-0.216715581889345i</v>
      </c>
      <c r="L298" t="str">
        <f t="shared" si="56"/>
        <v>2.74199321987132-1.06289326832187i</v>
      </c>
      <c r="M298">
        <f t="shared" si="57"/>
        <v>9.3692918552918805</v>
      </c>
      <c r="N298">
        <f t="shared" si="58"/>
        <v>158.81191249478729</v>
      </c>
      <c r="P298" t="str">
        <f t="shared" si="59"/>
        <v>-0.237284492057597-0.85951712110699i</v>
      </c>
      <c r="Q298">
        <f t="shared" si="60"/>
        <v>-0.99592660460311133</v>
      </c>
      <c r="R298">
        <f t="shared" si="61"/>
        <v>74.566916836016176</v>
      </c>
      <c r="CC298" s="18"/>
      <c r="CD298" s="18"/>
      <c r="CE298" s="18"/>
    </row>
    <row r="299" spans="1:83">
      <c r="A299" t="s">
        <v>466</v>
      </c>
      <c r="D299" s="18">
        <f t="shared" si="63"/>
        <v>600</v>
      </c>
      <c r="E299" s="18">
        <f t="shared" si="50"/>
        <v>3769.9111843077517</v>
      </c>
      <c r="F299" t="str">
        <f t="shared" si="51"/>
        <v>3769.91118430775i</v>
      </c>
      <c r="G299" t="str">
        <f t="shared" si="52"/>
        <v>0.0211790010642861-0.25217365997587i</v>
      </c>
      <c r="H299">
        <f t="shared" si="53"/>
        <v>-11.935479655540144</v>
      </c>
      <c r="I299">
        <f t="shared" si="54"/>
        <v>-85.19923579324302</v>
      </c>
      <c r="K299" t="str">
        <f t="shared" si="55"/>
        <v>0.219149308936283-0.181834605880466i</v>
      </c>
      <c r="L299" t="str">
        <f t="shared" si="56"/>
        <v>2.69720466966642-1.0755976327651i</v>
      </c>
      <c r="M299">
        <f t="shared" si="57"/>
        <v>9.2592149662955716</v>
      </c>
      <c r="N299">
        <f t="shared" si="58"/>
        <v>158.25875873976256</v>
      </c>
      <c r="P299" t="str">
        <f t="shared" si="59"/>
        <v>-0.214113291146294-0.702944056662864i</v>
      </c>
      <c r="Q299">
        <f t="shared" si="60"/>
        <v>-2.6762646892445763</v>
      </c>
      <c r="R299">
        <f t="shared" si="61"/>
        <v>73.059522946519579</v>
      </c>
      <c r="CC299" s="18"/>
      <c r="CD299" s="18"/>
      <c r="CE299" s="18"/>
    </row>
    <row r="300" spans="1:83">
      <c r="D300" s="18">
        <f t="shared" si="63"/>
        <v>700</v>
      </c>
      <c r="E300" s="18">
        <f t="shared" si="50"/>
        <v>4398.22971502571</v>
      </c>
      <c r="F300" t="str">
        <f t="shared" si="51"/>
        <v>4398.22971502571i</v>
      </c>
      <c r="G300" t="str">
        <f t="shared" si="52"/>
        <v>0.0155890509045411-0.216551259677062i</v>
      </c>
      <c r="H300">
        <f t="shared" si="53"/>
        <v>-13.266337625351788</v>
      </c>
      <c r="I300">
        <f t="shared" si="54"/>
        <v>-85.882505138668733</v>
      </c>
      <c r="K300" t="str">
        <f t="shared" si="55"/>
        <v>0.21912224645566-0.157112316938613i</v>
      </c>
      <c r="L300" t="str">
        <f t="shared" si="56"/>
        <v>2.64609436696012-1.10763301157003i</v>
      </c>
      <c r="M300">
        <f t="shared" si="57"/>
        <v>9.1532944990761642</v>
      </c>
      <c r="N300">
        <f t="shared" si="58"/>
        <v>157.28622141126607</v>
      </c>
      <c r="P300" t="str">
        <f t="shared" si="59"/>
        <v>-0.198609224130627-0.590282015790507i</v>
      </c>
      <c r="Q300">
        <f t="shared" si="60"/>
        <v>-4.1130431262756257</v>
      </c>
      <c r="R300">
        <f t="shared" si="61"/>
        <v>71.40371627259735</v>
      </c>
      <c r="CC300" s="18"/>
      <c r="CD300" s="18"/>
      <c r="CE300" s="18"/>
    </row>
    <row r="301" spans="1:83">
      <c r="A301" t="s">
        <v>500</v>
      </c>
      <c r="B301">
        <f>Compensation!C27*1000</f>
        <v>16900</v>
      </c>
      <c r="D301" s="18">
        <f t="shared" si="63"/>
        <v>800</v>
      </c>
      <c r="E301" s="18">
        <f t="shared" si="50"/>
        <v>5026.5482457436692</v>
      </c>
      <c r="F301" t="str">
        <f t="shared" si="51"/>
        <v>5026.54824574367i</v>
      </c>
      <c r="G301" t="str">
        <f t="shared" si="52"/>
        <v>0.0119498063697484-0.189711585805554i</v>
      </c>
      <c r="H301">
        <f t="shared" si="53"/>
        <v>-14.420925695388124</v>
      </c>
      <c r="I301">
        <f t="shared" si="54"/>
        <v>-86.395738819244713</v>
      </c>
      <c r="K301" t="str">
        <f t="shared" si="55"/>
        <v>0.219091028820639-0.138739082426451i</v>
      </c>
      <c r="L301" t="str">
        <f t="shared" si="56"/>
        <v>2.58943888877042-1.14927837667587i</v>
      </c>
      <c r="M301">
        <f t="shared" si="57"/>
        <v>9.0450102469828906</v>
      </c>
      <c r="N301">
        <f t="shared" si="58"/>
        <v>156.06677317087733</v>
      </c>
      <c r="P301" t="str">
        <f t="shared" si="59"/>
        <v>-0.187088130044109-0.504980212001423i</v>
      </c>
      <c r="Q301">
        <f t="shared" si="60"/>
        <v>-5.3759154484052418</v>
      </c>
      <c r="R301">
        <f t="shared" si="61"/>
        <v>69.671034351632613</v>
      </c>
      <c r="CC301" s="18"/>
      <c r="CD301" s="18"/>
      <c r="CE301" s="18"/>
    </row>
    <row r="302" spans="1:83">
      <c r="A302" t="s">
        <v>486</v>
      </c>
      <c r="B302">
        <f>Compensation!C26*1000</f>
        <v>147000</v>
      </c>
      <c r="D302" s="18">
        <f t="shared" si="63"/>
        <v>900</v>
      </c>
      <c r="E302" s="18">
        <f t="shared" si="50"/>
        <v>5654.8667764616275</v>
      </c>
      <c r="F302" t="str">
        <f t="shared" si="51"/>
        <v>5654.86677646163i</v>
      </c>
      <c r="G302" t="str">
        <f t="shared" si="52"/>
        <v>0.00944966012080073-0.168772505201534i</v>
      </c>
      <c r="H302">
        <f t="shared" si="53"/>
        <v>-15.440372493624183</v>
      </c>
      <c r="I302">
        <f t="shared" si="54"/>
        <v>-86.795325605325417</v>
      </c>
      <c r="K302" t="str">
        <f t="shared" si="55"/>
        <v>0.219055659585553-0.124598422760642i</v>
      </c>
      <c r="L302" t="str">
        <f t="shared" si="56"/>
        <v>2.52804643017069-1.19504369937244i</v>
      </c>
      <c r="M302">
        <f t="shared" si="57"/>
        <v>8.9315944440189199</v>
      </c>
      <c r="N302">
        <f t="shared" si="58"/>
        <v>154.69922888290938</v>
      </c>
      <c r="P302" t="str">
        <f t="shared" si="59"/>
        <v>-0.177801339433679-0.437957486074276i</v>
      </c>
      <c r="Q302">
        <f t="shared" si="60"/>
        <v>-6.5087780496052634</v>
      </c>
      <c r="R302">
        <f t="shared" si="61"/>
        <v>67.903903277583964</v>
      </c>
      <c r="CC302" s="18"/>
      <c r="CD302" s="18"/>
      <c r="CE302" s="18"/>
    </row>
    <row r="303" spans="1:83">
      <c r="A303" t="s">
        <v>487</v>
      </c>
      <c r="B303">
        <f>Compensation!C28*1000</f>
        <v>33200</v>
      </c>
      <c r="D303" s="18">
        <f t="shared" si="63"/>
        <v>1000</v>
      </c>
      <c r="E303" s="18">
        <f t="shared" si="50"/>
        <v>6283.1853071795858</v>
      </c>
      <c r="F303" t="str">
        <f t="shared" si="51"/>
        <v>6283.18530717959i</v>
      </c>
      <c r="G303" t="str">
        <f t="shared" si="52"/>
        <v>0.00765877229917916-0.151985500145757i</v>
      </c>
      <c r="H303">
        <f t="shared" si="53"/>
        <v>-16.35294279904635</v>
      </c>
      <c r="I303">
        <f t="shared" si="54"/>
        <v>-87.115221744589718</v>
      </c>
      <c r="K303" t="str">
        <f t="shared" si="55"/>
        <v>0.219016142775582-0.113420434917639i</v>
      </c>
      <c r="L303" t="str">
        <f t="shared" si="56"/>
        <v>2.46273203959018-1.24161751340808i</v>
      </c>
      <c r="M303">
        <f t="shared" si="57"/>
        <v>8.8119418449228757</v>
      </c>
      <c r="N303">
        <f t="shared" si="58"/>
        <v>153.24446483308176</v>
      </c>
      <c r="P303" t="str">
        <f t="shared" si="59"/>
        <v>-0.169846354839944-0.383808826579959i</v>
      </c>
      <c r="Q303">
        <f t="shared" si="60"/>
        <v>-7.5410009541234801</v>
      </c>
      <c r="R303">
        <f t="shared" si="61"/>
        <v>66.129243088492046</v>
      </c>
      <c r="CC303" s="18"/>
      <c r="CD303" s="18"/>
      <c r="CE303" s="18"/>
    </row>
    <row r="304" spans="1:83">
      <c r="A304" t="s">
        <v>488</v>
      </c>
      <c r="B304">
        <f>Compensation!C29*0.000000001</f>
        <v>1E-8</v>
      </c>
      <c r="D304" s="18">
        <f>D303+1000</f>
        <v>2000</v>
      </c>
      <c r="E304" s="18">
        <f t="shared" si="50"/>
        <v>12566.370614359172</v>
      </c>
      <c r="F304" t="str">
        <f t="shared" si="51"/>
        <v>12566.3706143592i</v>
      </c>
      <c r="G304" t="str">
        <f t="shared" si="52"/>
        <v>0.00191833724638515-0.0761373845443425i</v>
      </c>
      <c r="H304">
        <f t="shared" si="53"/>
        <v>-22.365284786053401</v>
      </c>
      <c r="I304">
        <f t="shared" si="54"/>
        <v>-88.556696175133183</v>
      </c>
      <c r="K304" t="str">
        <f t="shared" si="55"/>
        <v>0.218394077568986-0.0667995572021568i</v>
      </c>
      <c r="L304" t="str">
        <f t="shared" si="56"/>
        <v>1.74526510622165-1.53239910460691i</v>
      </c>
      <c r="M304">
        <f t="shared" si="57"/>
        <v>7.3192682785752972</v>
      </c>
      <c r="N304">
        <f t="shared" si="58"/>
        <v>138.71582286872169</v>
      </c>
      <c r="P304" t="str">
        <f t="shared" si="59"/>
        <v>-0.113324852844781-0.135819578802915i</v>
      </c>
      <c r="Q304">
        <f t="shared" si="60"/>
        <v>-15.046016507478114</v>
      </c>
      <c r="R304">
        <f t="shared" si="61"/>
        <v>50.15912669358849</v>
      </c>
      <c r="CC304" s="18"/>
      <c r="CD304" s="18"/>
      <c r="CE304" s="18"/>
    </row>
    <row r="305" spans="1:83">
      <c r="A305" t="s">
        <v>489</v>
      </c>
      <c r="B305">
        <f>Compensation!C30*0.000000000001</f>
        <v>1.5E-10</v>
      </c>
      <c r="D305" s="18">
        <f t="shared" ref="D305:D312" si="64">D304+1000</f>
        <v>3000</v>
      </c>
      <c r="E305" s="18">
        <f t="shared" si="50"/>
        <v>18849.555921538758</v>
      </c>
      <c r="F305" t="str">
        <f t="shared" si="51"/>
        <v>18849.5559215388i</v>
      </c>
      <c r="G305" t="str">
        <f t="shared" si="52"/>
        <v>0.000852894940346664-0.0507761527631262i</v>
      </c>
      <c r="H305">
        <f t="shared" si="53"/>
        <v>-25.885578996924778</v>
      </c>
      <c r="I305">
        <f t="shared" si="54"/>
        <v>-89.037684371665136</v>
      </c>
      <c r="K305" t="str">
        <f t="shared" si="55"/>
        <v>0.217365117821916-0.0556589076420397i</v>
      </c>
      <c r="L305" t="str">
        <f t="shared" si="56"/>
        <v>1.16738713776188-1.51000359825444i</v>
      </c>
      <c r="M305">
        <f t="shared" si="57"/>
        <v>5.6144767845776471</v>
      </c>
      <c r="N305">
        <f t="shared" si="58"/>
        <v>127.70768924341787</v>
      </c>
      <c r="P305" t="str">
        <f t="shared" si="59"/>
        <v>-0.0756765147946148-0.0605633020695623i</v>
      </c>
      <c r="Q305">
        <f t="shared" si="60"/>
        <v>-20.271102212347131</v>
      </c>
      <c r="R305">
        <f t="shared" si="61"/>
        <v>38.670004871752724</v>
      </c>
      <c r="CC305" s="18"/>
      <c r="CD305" s="18"/>
      <c r="CE305" s="18"/>
    </row>
    <row r="306" spans="1:83">
      <c r="A306" t="s">
        <v>490</v>
      </c>
      <c r="B306">
        <f>Compensation!C31*1000</f>
        <v>1210</v>
      </c>
      <c r="D306" s="18">
        <f t="shared" si="64"/>
        <v>4000</v>
      </c>
      <c r="E306" s="18">
        <f t="shared" si="50"/>
        <v>25132.741228718343</v>
      </c>
      <c r="F306" t="str">
        <f t="shared" si="51"/>
        <v>25132.7412287183i</v>
      </c>
      <c r="G306" t="str">
        <f t="shared" si="52"/>
        <v>0.000479812614440394-0.0380868146137637i</v>
      </c>
      <c r="H306">
        <f t="shared" si="53"/>
        <v>-28.383817761977276</v>
      </c>
      <c r="I306">
        <f t="shared" si="54"/>
        <v>-89.278233587184886</v>
      </c>
      <c r="K306" t="str">
        <f t="shared" si="55"/>
        <v>0.21594075646524-0.0532951126052341i</v>
      </c>
      <c r="L306" t="str">
        <f t="shared" si="56"/>
        <v>0.790291754783991-1.37037445672277i</v>
      </c>
      <c r="M306">
        <f t="shared" si="57"/>
        <v>3.9837186639635074</v>
      </c>
      <c r="N306">
        <f t="shared" si="58"/>
        <v>119.97194864589653</v>
      </c>
      <c r="P306" t="str">
        <f t="shared" si="59"/>
        <v>-0.0518140059316037-0.0307572185060864i</v>
      </c>
      <c r="Q306">
        <f t="shared" si="60"/>
        <v>-24.400099098013762</v>
      </c>
      <c r="R306">
        <f t="shared" si="61"/>
        <v>30.693715058711689</v>
      </c>
      <c r="CC306" s="18"/>
      <c r="CD306" s="18"/>
      <c r="CE306" s="18"/>
    </row>
    <row r="307" spans="1:83">
      <c r="A307" t="s">
        <v>491</v>
      </c>
      <c r="B307">
        <f>Compensation!C32*0.000000001</f>
        <v>4.7000000000000007E-9</v>
      </c>
      <c r="D307" s="18">
        <f t="shared" si="64"/>
        <v>5000</v>
      </c>
      <c r="E307" s="18">
        <f t="shared" si="50"/>
        <v>31415.926535897932</v>
      </c>
      <c r="F307" t="str">
        <f t="shared" si="51"/>
        <v>31415.9265358979i</v>
      </c>
      <c r="G307" t="str">
        <f t="shared" si="52"/>
        <v>0.000307097616249206-0.0304711923634335i</v>
      </c>
      <c r="H307">
        <f t="shared" si="53"/>
        <v>-30.321769923536969</v>
      </c>
      <c r="I307">
        <f t="shared" si="54"/>
        <v>-89.422575874194933</v>
      </c>
      <c r="K307" t="str">
        <f t="shared" si="55"/>
        <v>0.21413663499512-0.0543405829619523i</v>
      </c>
      <c r="L307" t="str">
        <f t="shared" si="56"/>
        <v>0.552028282564975-1.21542236067912i</v>
      </c>
      <c r="M307">
        <f t="shared" si="57"/>
        <v>2.5090446797014527</v>
      </c>
      <c r="N307">
        <f t="shared" si="58"/>
        <v>114.42690188579456</v>
      </c>
      <c r="P307" t="str">
        <f t="shared" si="59"/>
        <v>-0.0368658419853941-0.0171942132977937i</v>
      </c>
      <c r="Q307">
        <f t="shared" si="60"/>
        <v>-27.812725243835509</v>
      </c>
      <c r="R307">
        <f t="shared" si="61"/>
        <v>25.004326011599602</v>
      </c>
      <c r="CC307" s="18"/>
      <c r="CD307" s="18"/>
      <c r="CE307" s="18"/>
    </row>
    <row r="308" spans="1:83">
      <c r="A308" t="s">
        <v>492</v>
      </c>
      <c r="B308" s="119">
        <f>Compensation!C33</f>
        <v>0</v>
      </c>
      <c r="D308" s="18">
        <f t="shared" si="64"/>
        <v>6000</v>
      </c>
      <c r="E308" s="18">
        <f t="shared" si="50"/>
        <v>37699.111843077517</v>
      </c>
      <c r="F308" t="str">
        <f t="shared" si="51"/>
        <v>37699.1118430775i</v>
      </c>
      <c r="G308" t="str">
        <f t="shared" si="52"/>
        <v>0.000213268851822379-0.0253934483310408i</v>
      </c>
      <c r="H308">
        <f t="shared" si="53"/>
        <v>-31.905260068937935</v>
      </c>
      <c r="I308">
        <f t="shared" si="54"/>
        <v>-89.518808250821664</v>
      </c>
      <c r="K308" t="str">
        <f t="shared" si="55"/>
        <v>0.211972122581602-0.0569859691598898i</v>
      </c>
      <c r="L308" t="str">
        <f t="shared" si="56"/>
        <v>0.398113287004894-1.07595217066396i</v>
      </c>
      <c r="M308">
        <f t="shared" si="57"/>
        <v>1.1931108435030997</v>
      </c>
      <c r="N308">
        <f t="shared" si="58"/>
        <v>110.30498818097944</v>
      </c>
      <c r="P308" t="str">
        <f t="shared" si="59"/>
        <v>-0.0272372306888117-0.0103389362675129i</v>
      </c>
      <c r="Q308">
        <f t="shared" si="60"/>
        <v>-30.712149225434832</v>
      </c>
      <c r="R308">
        <f t="shared" si="61"/>
        <v>20.7861799301578</v>
      </c>
      <c r="CC308" s="18"/>
      <c r="CD308" s="18"/>
      <c r="CE308" s="18"/>
    </row>
    <row r="309" spans="1:83">
      <c r="A309" t="s">
        <v>493</v>
      </c>
      <c r="B309">
        <f>Compensation!C34*1000</f>
        <v>9090</v>
      </c>
      <c r="D309" s="18">
        <f t="shared" si="64"/>
        <v>7000</v>
      </c>
      <c r="E309" s="18">
        <f t="shared" si="50"/>
        <v>43982.297150257102</v>
      </c>
      <c r="F309" t="str">
        <f t="shared" si="51"/>
        <v>43982.2971502571i</v>
      </c>
      <c r="G309" t="str">
        <f t="shared" si="52"/>
        <v>0.000156690251747778-0.0217662201521281i</v>
      </c>
      <c r="H309">
        <f t="shared" si="53"/>
        <v>-33.244114594122173</v>
      </c>
      <c r="I309">
        <f t="shared" si="54"/>
        <v>-89.587547356587081</v>
      </c>
      <c r="K309" t="str">
        <f t="shared" si="55"/>
        <v>0.20946981197312-0.060440897519404i</v>
      </c>
      <c r="L309" t="str">
        <f t="shared" si="56"/>
        <v>0.295111546010777-0.957511831976837i</v>
      </c>
      <c r="M309">
        <f t="shared" si="57"/>
        <v>1.6989907730162512E-2</v>
      </c>
      <c r="N309">
        <f t="shared" si="58"/>
        <v>107.12964773869331</v>
      </c>
      <c r="P309" t="str">
        <f t="shared" si="59"/>
        <v>-0.0207951722306372-0.00657349564990938i</v>
      </c>
      <c r="Q309">
        <f t="shared" si="60"/>
        <v>-33.227124686392024</v>
      </c>
      <c r="R309">
        <f t="shared" si="61"/>
        <v>17.542100382106298</v>
      </c>
      <c r="CC309" s="18"/>
      <c r="CD309" s="18"/>
      <c r="CE309" s="18"/>
    </row>
    <row r="310" spans="1:83">
      <c r="A310" t="s">
        <v>476</v>
      </c>
      <c r="B310" s="119">
        <f>Compensation!C35</f>
        <v>0.22</v>
      </c>
      <c r="D310" s="18">
        <f t="shared" si="64"/>
        <v>8000</v>
      </c>
      <c r="E310" s="18">
        <f t="shared" si="50"/>
        <v>50265.482457436687</v>
      </c>
      <c r="F310" t="str">
        <f t="shared" si="51"/>
        <v>50265.4824574367i</v>
      </c>
      <c r="G310" t="str">
        <f t="shared" si="52"/>
        <v>0.000119967431029648-0.0190456739477127i</v>
      </c>
      <c r="H310">
        <f t="shared" si="53"/>
        <v>-34.403900787175587</v>
      </c>
      <c r="I310">
        <f t="shared" si="54"/>
        <v>-89.639102475934493</v>
      </c>
      <c r="K310" t="str">
        <f t="shared" si="55"/>
        <v>0.206654955860219-0.0642993957317733i</v>
      </c>
      <c r="L310" t="str">
        <f t="shared" si="56"/>
        <v>0.223697384123109-0.858386158269275i</v>
      </c>
      <c r="M310">
        <f t="shared" si="57"/>
        <v>-1.0409849334058674</v>
      </c>
      <c r="N310">
        <f t="shared" si="58"/>
        <v>104.60653415210405</v>
      </c>
      <c r="P310" t="str">
        <f t="shared" si="59"/>
        <v>-0.016321706491125-0.00436344582320395i</v>
      </c>
      <c r="Q310">
        <f t="shared" si="60"/>
        <v>-35.444885720581468</v>
      </c>
      <c r="R310">
        <f t="shared" si="61"/>
        <v>14.967431676169554</v>
      </c>
      <c r="CC310" s="18"/>
      <c r="CD310" s="18"/>
      <c r="CE310" s="18"/>
    </row>
    <row r="311" spans="1:83">
      <c r="A311" t="s">
        <v>497</v>
      </c>
      <c r="B311" s="119">
        <f>Compensation!C36*1000</f>
        <v>16000</v>
      </c>
      <c r="D311" s="18">
        <f t="shared" si="64"/>
        <v>9000</v>
      </c>
      <c r="E311" s="18">
        <f t="shared" si="50"/>
        <v>56548.667764616279</v>
      </c>
      <c r="F311" t="str">
        <f t="shared" si="51"/>
        <v>56548.6677646163i</v>
      </c>
      <c r="G311" t="str">
        <f t="shared" si="52"/>
        <v>0.0000947898706083333-0.0169296289239893i</v>
      </c>
      <c r="H311">
        <f t="shared" si="53"/>
        <v>-35.426915072926107</v>
      </c>
      <c r="I311">
        <f t="shared" si="54"/>
        <v>-89.679201310409866</v>
      </c>
      <c r="K311" t="str">
        <f t="shared" si="55"/>
        <v>0.203554868633623-0.0683284927526649i</v>
      </c>
      <c r="L311" t="str">
        <f t="shared" si="56"/>
        <v>0.172588047307123-0.775347998817558i</v>
      </c>
      <c r="M311">
        <f t="shared" si="57"/>
        <v>-2.0000426144435997</v>
      </c>
      <c r="N311">
        <f t="shared" si="58"/>
        <v>102.54912152985401</v>
      </c>
      <c r="P311" t="str">
        <f t="shared" si="59"/>
        <v>-0.0131099943082662-0.00299534673410985i</v>
      </c>
      <c r="Q311">
        <f t="shared" si="60"/>
        <v>-37.426957687369693</v>
      </c>
      <c r="R311">
        <f t="shared" si="61"/>
        <v>12.869920219444083</v>
      </c>
      <c r="CC311" s="18"/>
      <c r="CD311" s="18"/>
      <c r="CE311" s="18"/>
    </row>
    <row r="312" spans="1:83">
      <c r="A312" t="s">
        <v>503</v>
      </c>
      <c r="B312" s="18">
        <v>100000</v>
      </c>
      <c r="D312" s="18">
        <f t="shared" si="64"/>
        <v>10000</v>
      </c>
      <c r="E312" s="18">
        <f t="shared" si="50"/>
        <v>62831.853071795864</v>
      </c>
      <c r="F312" t="str">
        <f t="shared" si="51"/>
        <v>62831.8530717959i</v>
      </c>
      <c r="G312" t="str">
        <f t="shared" si="52"/>
        <v>0.0000767802525109705-0.0152367567846977i</v>
      </c>
      <c r="H312">
        <f t="shared" si="53"/>
        <v>-36.342039016632754</v>
      </c>
      <c r="I312">
        <f t="shared" si="54"/>
        <v>-89.711280606142481</v>
      </c>
      <c r="K312" t="str">
        <f t="shared" si="55"/>
        <v>0.200198318076047-0.0723836914125539i</v>
      </c>
      <c r="L312" t="str">
        <f t="shared" si="56"/>
        <v>0.134996754916761-0.705317068704762i</v>
      </c>
      <c r="M312">
        <f t="shared" si="57"/>
        <v>-2.8760599191675285</v>
      </c>
      <c r="N312">
        <f t="shared" si="58"/>
        <v>100.83529338934207</v>
      </c>
      <c r="P312" t="str">
        <f t="shared" si="59"/>
        <v>-0.0107363795470197-0.00211106714402558i</v>
      </c>
      <c r="Q312">
        <f t="shared" si="60"/>
        <v>-39.218098935800285</v>
      </c>
      <c r="R312">
        <f t="shared" si="61"/>
        <v>11.124012783199589</v>
      </c>
      <c r="CC312" s="18"/>
      <c r="CD312" s="18"/>
      <c r="CE312" s="18"/>
    </row>
    <row r="313" spans="1:83">
      <c r="D313" s="18">
        <f>D312+10000</f>
        <v>20000</v>
      </c>
      <c r="E313" s="18">
        <f t="shared" si="50"/>
        <v>125663.70614359173</v>
      </c>
      <c r="F313" t="str">
        <f t="shared" si="51"/>
        <v>125663.706143592i</v>
      </c>
      <c r="G313" t="str">
        <f t="shared" si="52"/>
        <v>0.0000191954286905912-0.00761852348153604i</v>
      </c>
      <c r="H313">
        <f t="shared" si="53"/>
        <v>-42.362556220928731</v>
      </c>
      <c r="I313">
        <f t="shared" si="54"/>
        <v>-89.855639386649514</v>
      </c>
      <c r="K313" t="str">
        <f t="shared" si="55"/>
        <v>0.158841786002943-0.103268431611915i</v>
      </c>
      <c r="L313" t="str">
        <f t="shared" si="56"/>
        <v>0.0134273826029202-0.355393014316317i</v>
      </c>
      <c r="M313">
        <f t="shared" si="57"/>
        <v>-8.9796272868207527</v>
      </c>
      <c r="N313">
        <f t="shared" si="58"/>
        <v>92.163707700254577</v>
      </c>
      <c r="P313" t="str">
        <f t="shared" si="59"/>
        <v>-0.00270731228037748-0.000109118750919359i</v>
      </c>
      <c r="Q313">
        <f t="shared" si="60"/>
        <v>-51.342183507749482</v>
      </c>
      <c r="R313">
        <f t="shared" si="61"/>
        <v>2.3080683136050766</v>
      </c>
      <c r="CC313" s="18"/>
      <c r="CD313" s="18"/>
      <c r="CE313" s="18"/>
    </row>
    <row r="314" spans="1:83">
      <c r="D314" s="18">
        <f t="shared" ref="D314:D321" si="65">D313+10000</f>
        <v>30000</v>
      </c>
      <c r="E314" s="18">
        <f t="shared" si="50"/>
        <v>188495.55921538759</v>
      </c>
      <c r="F314" t="str">
        <f t="shared" si="51"/>
        <v>188495.559215388i</v>
      </c>
      <c r="G314" t="str">
        <f t="shared" si="52"/>
        <v>8.53133172841911E-06-0.00507903356700699i</v>
      </c>
      <c r="H314">
        <f t="shared" si="53"/>
        <v>-45.884366085391058</v>
      </c>
      <c r="I314">
        <f t="shared" si="54"/>
        <v>-89.903759477959653</v>
      </c>
      <c r="K314" t="str">
        <f t="shared" si="55"/>
        <v>0.118159797187301-0.112833979234188i</v>
      </c>
      <c r="L314" t="str">
        <f t="shared" si="56"/>
        <v>-0.00365541939365712-0.230021143127179i</v>
      </c>
      <c r="M314">
        <f t="shared" si="57"/>
        <v>-12.763548200830597</v>
      </c>
      <c r="N314">
        <f t="shared" si="58"/>
        <v>89.089551193388758</v>
      </c>
      <c r="P314" t="str">
        <f t="shared" si="59"/>
        <v>-0.00116831629265972+0.0000166036111253047i</v>
      </c>
      <c r="Q314">
        <f t="shared" si="60"/>
        <v>-58.647914286221621</v>
      </c>
      <c r="R314">
        <f t="shared" si="61"/>
        <v>359.1857917154291</v>
      </c>
      <c r="CC314" s="18"/>
      <c r="CD314" s="18"/>
      <c r="CE314" s="18"/>
    </row>
    <row r="315" spans="1:83">
      <c r="A315" s="54" t="s">
        <v>494</v>
      </c>
      <c r="B315" s="18">
        <f>B310*B312/B309</f>
        <v>2.4202420242024201</v>
      </c>
      <c r="D315" s="18">
        <f t="shared" si="65"/>
        <v>40000</v>
      </c>
      <c r="E315" s="18">
        <f t="shared" si="50"/>
        <v>251327.41228718346</v>
      </c>
      <c r="F315" t="str">
        <f t="shared" si="51"/>
        <v>251327.412287183i</v>
      </c>
      <c r="G315" t="str">
        <f t="shared" si="52"/>
        <v>4.79888002086979E-06-0.00380927987734818i</v>
      </c>
      <c r="H315">
        <f t="shared" si="53"/>
        <v>-48.383135456716289</v>
      </c>
      <c r="I315">
        <f t="shared" si="54"/>
        <v>-89.927819578770411</v>
      </c>
      <c r="K315" t="str">
        <f t="shared" si="55"/>
        <v>0.0869741033834978-0.109915683634803i</v>
      </c>
      <c r="L315" t="str">
        <f t="shared" si="56"/>
        <v>-0.00624820964168893-0.167875909109795i</v>
      </c>
      <c r="M315">
        <f t="shared" si="57"/>
        <v>-15.494220461016281</v>
      </c>
      <c r="N315">
        <f t="shared" si="58"/>
        <v>87.868479914236275</v>
      </c>
      <c r="P315" t="str">
        <f t="shared" si="59"/>
        <v>-0.00063951630687189+0.0000229955629113262i</v>
      </c>
      <c r="Q315">
        <f t="shared" si="60"/>
        <v>-63.877355917732572</v>
      </c>
      <c r="R315">
        <f t="shared" si="61"/>
        <v>357.94066033546585</v>
      </c>
      <c r="CC315" s="18"/>
      <c r="CD315" s="18"/>
      <c r="CE315" s="18"/>
    </row>
    <row r="316" spans="1:83">
      <c r="A316" s="54">
        <f>B303*B304*B302*B305</f>
        <v>7.3206000000000005E-9</v>
      </c>
      <c r="D316" s="18">
        <f t="shared" si="65"/>
        <v>50000</v>
      </c>
      <c r="E316" s="18">
        <f t="shared" si="50"/>
        <v>314159.26535897929</v>
      </c>
      <c r="F316" t="str">
        <f t="shared" si="51"/>
        <v>314159.265358979i</v>
      </c>
      <c r="G316" t="str">
        <f t="shared" si="52"/>
        <v>3.07128496810946E-06-0.00304742564299953i</v>
      </c>
      <c r="H316">
        <f t="shared" si="53"/>
        <v>-50.321333235571743</v>
      </c>
      <c r="I316">
        <f t="shared" si="54"/>
        <v>-89.942255652019085</v>
      </c>
      <c r="K316" t="str">
        <f t="shared" si="55"/>
        <v>0.0649382178103279-0.102228638940344i</v>
      </c>
      <c r="L316" t="str">
        <f t="shared" si="56"/>
        <v>-0.00590025456098929-0.131566820645976i</v>
      </c>
      <c r="M316">
        <f t="shared" si="57"/>
        <v>-17.608346772905609</v>
      </c>
      <c r="N316">
        <f t="shared" si="58"/>
        <v>87.432230071271448</v>
      </c>
      <c r="P316" t="str">
        <f t="shared" si="59"/>
        <v>-0.000400958224367608+0.0000175765078508318i</v>
      </c>
      <c r="Q316">
        <f t="shared" si="60"/>
        <v>-67.929680008477362</v>
      </c>
      <c r="R316">
        <f t="shared" si="61"/>
        <v>357.48997441925235</v>
      </c>
      <c r="CC316" s="18"/>
      <c r="CD316" s="18"/>
      <c r="CE316" s="18"/>
    </row>
    <row r="317" spans="1:83">
      <c r="A317" s="54">
        <f>B303*B304+B302*B304+B302*B305</f>
        <v>1.82405E-3</v>
      </c>
      <c r="D317" s="18">
        <f t="shared" si="65"/>
        <v>60000</v>
      </c>
      <c r="E317" s="18">
        <f t="shared" si="50"/>
        <v>376991.11843077518</v>
      </c>
      <c r="F317" t="str">
        <f t="shared" si="51"/>
        <v>376991.118430775i</v>
      </c>
      <c r="G317" t="str">
        <f t="shared" si="52"/>
        <v>2.13283744535372E-06-0.00253952215732872i</v>
      </c>
      <c r="H317">
        <f t="shared" si="53"/>
        <v>-51.904956808653935</v>
      </c>
      <c r="I317">
        <f t="shared" si="54"/>
        <v>-89.951879705037726</v>
      </c>
      <c r="K317" t="str">
        <f t="shared" si="55"/>
        <v>0.0495838762068556-0.0934916541188807i</v>
      </c>
      <c r="L317" t="str">
        <f t="shared" si="56"/>
        <v>-0.00501860110923326-0.108024427390227i</v>
      </c>
      <c r="M317">
        <f t="shared" si="57"/>
        <v>-19.320197058079362</v>
      </c>
      <c r="N317">
        <f t="shared" si="58"/>
        <v>87.340064064548869</v>
      </c>
      <c r="P317" t="str">
        <f t="shared" si="59"/>
        <v>-0.000274341130750598+0.0000125144501719416i</v>
      </c>
      <c r="Q317">
        <f t="shared" si="60"/>
        <v>-71.225153866733294</v>
      </c>
      <c r="R317">
        <f t="shared" si="61"/>
        <v>357.38818435951111</v>
      </c>
      <c r="CC317" s="18"/>
      <c r="CD317" s="18"/>
      <c r="CE317" s="18"/>
    </row>
    <row r="318" spans="1:83">
      <c r="A318" s="54">
        <v>1</v>
      </c>
      <c r="D318" s="18">
        <f t="shared" si="65"/>
        <v>70000</v>
      </c>
      <c r="E318" s="18">
        <f t="shared" si="50"/>
        <v>439822.97150257102</v>
      </c>
      <c r="F318" t="str">
        <f t="shared" si="51"/>
        <v>439822.971502571i</v>
      </c>
      <c r="G318" t="str">
        <f t="shared" si="52"/>
        <v>0.0000015669829061526-0.00217673368505662i</v>
      </c>
      <c r="H318">
        <f t="shared" si="53"/>
        <v>-53.243891788542697</v>
      </c>
      <c r="I318">
        <f t="shared" si="54"/>
        <v>-89.958754030316584</v>
      </c>
      <c r="K318" t="str">
        <f t="shared" si="55"/>
        <v>0.0387544961570726-0.0851540701570526i</v>
      </c>
      <c r="L318" t="str">
        <f t="shared" si="56"/>
        <v>-0.00416478900960367-0.0916078417581582i</v>
      </c>
      <c r="M318">
        <f t="shared" si="57"/>
        <v>-20.752379776315138</v>
      </c>
      <c r="N318">
        <f t="shared" si="58"/>
        <v>87.396940842662019</v>
      </c>
      <c r="P318" t="str">
        <f t="shared" si="59"/>
        <v>-0.000199412401123505+8.92208860625334E-06i</v>
      </c>
      <c r="Q318">
        <f t="shared" si="60"/>
        <v>-73.99627156485785</v>
      </c>
      <c r="R318">
        <f t="shared" si="61"/>
        <v>357.43818681234541</v>
      </c>
      <c r="CC318" s="18"/>
      <c r="CD318" s="18"/>
      <c r="CE318" s="18"/>
    </row>
    <row r="319" spans="1:83">
      <c r="A319" s="54"/>
      <c r="D319" s="18">
        <f t="shared" si="65"/>
        <v>80000</v>
      </c>
      <c r="E319" s="18">
        <f t="shared" si="50"/>
        <v>502654.82457436691</v>
      </c>
      <c r="F319" t="str">
        <f t="shared" si="51"/>
        <v>502654.824574367i</v>
      </c>
      <c r="G319" t="str">
        <f t="shared" si="52"/>
        <v>0.0000011997214332398-0.00190464220576009i</v>
      </c>
      <c r="H319">
        <f t="shared" si="53"/>
        <v>-54.403730200607576</v>
      </c>
      <c r="I319">
        <f t="shared" si="54"/>
        <v>-89.963909775065858</v>
      </c>
      <c r="K319" t="str">
        <f t="shared" si="55"/>
        <v>0.0309539199715364-0.0776727701293295i</v>
      </c>
      <c r="L319" t="str">
        <f t="shared" si="56"/>
        <v>-0.00345218753202618-0.0795332325089407i</v>
      </c>
      <c r="M319">
        <f t="shared" si="57"/>
        <v>-21.980852709457604</v>
      </c>
      <c r="N319">
        <f t="shared" si="58"/>
        <v>87.514602501472609</v>
      </c>
      <c r="P319" t="str">
        <f t="shared" si="59"/>
        <v>-0.000151486493060433+0.000006479764352i</v>
      </c>
      <c r="Q319">
        <f t="shared" si="60"/>
        <v>-76.384582910065163</v>
      </c>
      <c r="R319">
        <f t="shared" si="61"/>
        <v>357.55069272640674</v>
      </c>
      <c r="CC319" s="18"/>
      <c r="CD319" s="18"/>
      <c r="CE319" s="18"/>
    </row>
    <row r="320" spans="1:83">
      <c r="A320" s="54">
        <f>B302*B303*B304*B305</f>
        <v>7.3206000000000005E-9</v>
      </c>
      <c r="D320" s="18">
        <f t="shared" si="65"/>
        <v>90000</v>
      </c>
      <c r="E320" s="18">
        <f t="shared" si="50"/>
        <v>565486.6776461628</v>
      </c>
      <c r="F320" t="str">
        <f t="shared" si="51"/>
        <v>565486.677646163i</v>
      </c>
      <c r="G320" t="str">
        <f t="shared" si="52"/>
        <v>9.47928124952289E-07-0.00169301543498935i</v>
      </c>
      <c r="H320">
        <f t="shared" si="53"/>
        <v>-55.42678028791051</v>
      </c>
      <c r="I320">
        <f t="shared" si="54"/>
        <v>-89.967919799168072</v>
      </c>
      <c r="K320" t="str">
        <f t="shared" si="55"/>
        <v>0.0252043242550911-0.0711147575797923i</v>
      </c>
      <c r="L320" t="str">
        <f t="shared" si="56"/>
        <v>-0.00288116002336776-0.0702863242492569i</v>
      </c>
      <c r="M320">
        <f t="shared" si="57"/>
        <v>-23.055291934875282</v>
      </c>
      <c r="N320">
        <f t="shared" si="58"/>
        <v>87.652659423938488</v>
      </c>
      <c r="P320" t="str">
        <f t="shared" si="59"/>
        <v>-0.000118998562955277+4.81122200668051E-06i</v>
      </c>
      <c r="Q320">
        <f t="shared" si="60"/>
        <v>-78.482072222785774</v>
      </c>
      <c r="R320">
        <f t="shared" si="61"/>
        <v>357.68473962477043</v>
      </c>
      <c r="CC320" s="18"/>
      <c r="CD320" s="18"/>
      <c r="CE320" s="18"/>
    </row>
    <row r="321" spans="1:83">
      <c r="A321" s="54">
        <f>B302*(B304+B305)</f>
        <v>1.49205E-3</v>
      </c>
      <c r="D321" s="18">
        <f t="shared" si="65"/>
        <v>100000</v>
      </c>
      <c r="E321" s="18">
        <f t="shared" si="50"/>
        <v>628318.53071795858</v>
      </c>
      <c r="F321" t="str">
        <f t="shared" si="51"/>
        <v>628318.530717959i</v>
      </c>
      <c r="G321" t="str">
        <f t="shared" si="52"/>
        <v>7.67821826945741E-07-0.00152371398224862i</v>
      </c>
      <c r="H321">
        <f t="shared" si="53"/>
        <v>-56.341929840441679</v>
      </c>
      <c r="I321">
        <f t="shared" si="54"/>
        <v>-89.971127818678042</v>
      </c>
      <c r="K321" t="str">
        <f t="shared" si="55"/>
        <v>0.0208714262992654-0.0654087961983113i</v>
      </c>
      <c r="L321" t="str">
        <f t="shared" si="56"/>
        <v>-0.00242745715552676-0.0629790977278091i</v>
      </c>
      <c r="M321">
        <f t="shared" si="57"/>
        <v>-24.00962409626683</v>
      </c>
      <c r="N321">
        <f t="shared" si="58"/>
        <v>87.792692479755402</v>
      </c>
      <c r="P321" t="str">
        <f t="shared" si="59"/>
        <v>-0.000095963995651853+3.65039368330883E-06i</v>
      </c>
      <c r="Q321">
        <f t="shared" si="60"/>
        <v>-80.351553936708498</v>
      </c>
      <c r="R321">
        <f t="shared" si="61"/>
        <v>357.82156466107733</v>
      </c>
      <c r="CC321" s="18"/>
      <c r="CD321" s="18"/>
      <c r="CE321" s="18"/>
    </row>
    <row r="322" spans="1:83">
      <c r="A322" s="54">
        <v>0</v>
      </c>
      <c r="D322" s="18"/>
      <c r="E322" s="18"/>
      <c r="K322" s="436" t="s">
        <v>543</v>
      </c>
      <c r="L322" s="436"/>
      <c r="M322" s="436"/>
      <c r="N322" s="436"/>
      <c r="CC322" s="18"/>
      <c r="CD322" s="18"/>
      <c r="CE322" s="18"/>
    </row>
    <row r="323" spans="1:83">
      <c r="D323" s="18"/>
      <c r="E323" s="18"/>
      <c r="K323" t="s">
        <v>515</v>
      </c>
      <c r="L323" t="s">
        <v>517</v>
      </c>
      <c r="M323" t="s">
        <v>497</v>
      </c>
      <c r="N323" t="s">
        <v>519</v>
      </c>
      <c r="O323" t="s">
        <v>458</v>
      </c>
      <c r="P323" t="s">
        <v>459</v>
      </c>
      <c r="Q323" t="s">
        <v>518</v>
      </c>
      <c r="R323" t="s">
        <v>458</v>
      </c>
      <c r="S323" t="s">
        <v>459</v>
      </c>
      <c r="CC323" s="18"/>
      <c r="CD323" s="18"/>
      <c r="CE323" s="18"/>
    </row>
    <row r="324" spans="1:83">
      <c r="D324" s="18"/>
      <c r="E324" s="18"/>
      <c r="K324" t="str">
        <f>IMDIV(IMSUM(IMPRODUCT(F285,$A$328),1),IMSUM(IMPRODUCT(IMPOWER(F285,2),$A$330),IMPRODUCT(F285,$A$331)))</f>
        <v>0.219224265254903-10.6669315003433i</v>
      </c>
      <c r="L324" t="str">
        <f>IMDIV(IMSUM(IMPRODUCT(F285,$A$332),$B$309),IMSUM(IMPRODUCT($A$333,F285),1))</f>
        <v>9089.92578077319-24.4006544504873i</v>
      </c>
      <c r="M324" t="str">
        <f>IMDIV(1,IMSUM(IMPRODUCT(1/$B$311,F285),1))</f>
        <v>0.999984578980935-0.00392693025878698i</v>
      </c>
      <c r="N324" t="str">
        <f>IMPRODUCT(IMDIV(IMPRODUCT(IMSUM(K324,1),$B$312,$B$310),L324),M324)</f>
        <v>2.91872631137855-25.8201213890384i</v>
      </c>
      <c r="O324">
        <f>20*LOG10(IMABS(N324))</f>
        <v>28.294309103845428</v>
      </c>
      <c r="P324">
        <f>IMARGUMENT(N324)*180/PI()+180</f>
        <v>96.449381288347794</v>
      </c>
      <c r="Q324" t="str">
        <f>IMPRODUCT(G285,N324)</f>
        <v>-6.41528701063378-76.8006245051823i</v>
      </c>
      <c r="R324">
        <f>20*LOG10(IMABS(Q324))</f>
        <v>37.737492894122575</v>
      </c>
      <c r="S324">
        <f>IMARGUMENT(Q324)*180/PI()+180</f>
        <v>85.225071094288211</v>
      </c>
      <c r="CC324" s="18"/>
      <c r="CD324" s="18"/>
      <c r="CE324" s="18"/>
    </row>
    <row r="325" spans="1:83">
      <c r="A325" t="s">
        <v>501</v>
      </c>
      <c r="B325">
        <f>B301/(B301+B302)</f>
        <v>0.10311165344722392</v>
      </c>
      <c r="D325" s="18"/>
      <c r="E325" s="18"/>
      <c r="K325" t="str">
        <f t="shared" ref="K325:K360" si="66">IMDIV(IMSUM(IMPRODUCT(F286,$A$328),1),IMSUM(IMPRODUCT(IMPOWER(F286,2),$A$330),IMPRODUCT(F286,$A$331)))</f>
        <v>0.219224202752596-5.33356712330867i</v>
      </c>
      <c r="L325" t="str">
        <f t="shared" ref="L325:L360" si="67">IMDIV(IMSUM(IMPRODUCT(F286,$A$332),$B$309),IMSUM(IMPRODUCT($A$333,F286),1))</f>
        <v>9089.70313133246-48.7999544398167i</v>
      </c>
      <c r="M325" t="str">
        <f t="shared" ref="M325:M360" si="68">IMDIV(1,IMSUM(IMPRODUCT(1/$B$311,F286),1))</f>
        <v>0.999938318777301-0.00785349719078426i</v>
      </c>
      <c r="N325" t="str">
        <f t="shared" ref="N325:N360" si="69">IMPRODUCT(IMDIV(IMPRODUCT(IMSUM(K325,1),$B$312,$B$310),L325),M325)</f>
        <v>2.91869201195809-12.9156540343896i</v>
      </c>
      <c r="O325">
        <f t="shared" ref="O325:O360" si="70">20*LOG10(IMABS(N325))</f>
        <v>22.438633719831422</v>
      </c>
      <c r="P325">
        <f t="shared" ref="P325:P360" si="71">IMARGUMENT(N325)*180/PI()+180</f>
        <v>102.73386932457653</v>
      </c>
      <c r="Q325" t="str">
        <f t="shared" ref="Q325:Q360" si="72">IMPRODUCT(G286,N325)</f>
        <v>-5.76639867612088-36.7651291886204i</v>
      </c>
      <c r="R325">
        <f t="shared" ref="R325:R360" si="73">20*LOG10(IMABS(Q325))</f>
        <v>31.414265930422811</v>
      </c>
      <c r="S325">
        <f t="shared" ref="S325:S360" si="74">IMARGUMENT(Q325)*180/PI()+180</f>
        <v>81.086107953975727</v>
      </c>
      <c r="CC325" s="18"/>
      <c r="CD325" s="18"/>
      <c r="CE325" s="18"/>
    </row>
    <row r="326" spans="1:83">
      <c r="D326" s="18"/>
      <c r="E326" s="18"/>
      <c r="K326" t="str">
        <f t="shared" si="66"/>
        <v>0.219224098582163-3.55582405227236i</v>
      </c>
      <c r="L326" t="str">
        <f t="shared" si="67"/>
        <v>9089.33207639462-73.1965457574353i</v>
      </c>
      <c r="M326" t="str">
        <f t="shared" si="68"/>
        <v>0.999861227948465-0.0117793375812456i</v>
      </c>
      <c r="N326" t="str">
        <f t="shared" si="69"/>
        <v>2.91863485308696-8.61665026357929i</v>
      </c>
      <c r="O326">
        <f t="shared" si="70"/>
        <v>19.178471977893203</v>
      </c>
      <c r="P326">
        <f t="shared" si="71"/>
        <v>108.71228679172691</v>
      </c>
      <c r="Q326" t="str">
        <f t="shared" si="72"/>
        <v>-4.93647563086389-23.1157611577421i</v>
      </c>
      <c r="R326">
        <f t="shared" si="73"/>
        <v>27.471842724215271</v>
      </c>
      <c r="S326">
        <f t="shared" si="74"/>
        <v>77.94530316506858</v>
      </c>
      <c r="CC326" s="18"/>
      <c r="CD326" s="18"/>
      <c r="CE326" s="18"/>
    </row>
    <row r="327" spans="1:83">
      <c r="A327" t="s">
        <v>516</v>
      </c>
      <c r="D327" s="18"/>
      <c r="E327" s="18"/>
      <c r="K327" t="str">
        <f t="shared" si="66"/>
        <v>0.219223952743723-2.66698630763934i</v>
      </c>
      <c r="L327" t="str">
        <f t="shared" si="67"/>
        <v>9088.81265714676-97.5890746939035i</v>
      </c>
      <c r="M327" t="str">
        <f t="shared" si="68"/>
        <v>0.999753320755637-0.0157040884394395i</v>
      </c>
      <c r="N327" t="str">
        <f t="shared" si="69"/>
        <v>2.91855484500644-6.4690117348364i</v>
      </c>
      <c r="O327">
        <f t="shared" si="70"/>
        <v>17.021381096508787</v>
      </c>
      <c r="P327">
        <f t="shared" si="71"/>
        <v>114.28295905429587</v>
      </c>
      <c r="Q327" t="str">
        <f t="shared" si="72"/>
        <v>-4.1114193174199-16.2971211470075i</v>
      </c>
      <c r="R327">
        <f t="shared" si="73"/>
        <v>24.510183391372486</v>
      </c>
      <c r="S327">
        <f t="shared" si="74"/>
        <v>75.840933478470404</v>
      </c>
      <c r="CC327" s="18"/>
      <c r="CD327" s="18"/>
      <c r="CE327" s="18"/>
    </row>
    <row r="328" spans="1:83">
      <c r="A328" s="54">
        <f>B303*B304</f>
        <v>3.3199999999999999E-4</v>
      </c>
      <c r="D328" s="18"/>
      <c r="E328" s="18"/>
      <c r="K328" t="str">
        <f t="shared" si="66"/>
        <v>0.219223765237442-2.13371069345968i</v>
      </c>
      <c r="L328" t="str">
        <f t="shared" si="67"/>
        <v>9088.14493123479-121.97618829121i</v>
      </c>
      <c r="M328" t="str">
        <f t="shared" si="68"/>
        <v>0.999614617155278-0.019627387110475i</v>
      </c>
      <c r="N328" t="str">
        <f t="shared" si="69"/>
        <v>2.9184520020476-5.18191857089852i</v>
      </c>
      <c r="O328">
        <f t="shared" si="70"/>
        <v>15.486306660594241</v>
      </c>
      <c r="P328">
        <f t="shared" si="71"/>
        <v>119.38817341746045</v>
      </c>
      <c r="Q328" t="str">
        <f t="shared" si="72"/>
        <v>-3.38743515527772-12.3077310322298i</v>
      </c>
      <c r="R328">
        <f t="shared" si="73"/>
        <v>22.120675842439486</v>
      </c>
      <c r="S328">
        <f t="shared" si="74"/>
        <v>74.611591681374478</v>
      </c>
      <c r="CC328" s="18"/>
      <c r="CD328" s="18"/>
      <c r="CE328" s="18"/>
    </row>
    <row r="329" spans="1:83">
      <c r="A329" s="54"/>
      <c r="D329" s="18"/>
      <c r="E329" s="18"/>
      <c r="K329" t="str">
        <f t="shared" si="66"/>
        <v>0.219223536063534-1.77821614439113i</v>
      </c>
      <c r="L329" t="str">
        <f t="shared" si="67"/>
        <v>9087.32897274744-146.356534592788i</v>
      </c>
      <c r="M329" t="str">
        <f t="shared" si="68"/>
        <v>0.999445142789879-0.0235488713869101i</v>
      </c>
      <c r="N329" t="str">
        <f t="shared" si="69"/>
        <v>2.91832634262473-4.32509730553617i</v>
      </c>
      <c r="O329">
        <f t="shared" si="70"/>
        <v>14.349375042093683</v>
      </c>
      <c r="P329">
        <f t="shared" si="71"/>
        <v>124.00920745964194</v>
      </c>
      <c r="Q329" t="str">
        <f t="shared" si="72"/>
        <v>-2.7908271828616-9.75505756355186i</v>
      </c>
      <c r="R329">
        <f t="shared" si="73"/>
        <v>20.126257790636032</v>
      </c>
      <c r="S329">
        <f t="shared" si="74"/>
        <v>74.034688890655232</v>
      </c>
      <c r="CC329" s="18"/>
      <c r="CD329" s="18"/>
      <c r="CE329" s="18"/>
    </row>
    <row r="330" spans="1:83">
      <c r="A330" s="54">
        <f>B303*B304*B305*B302</f>
        <v>7.3205999999999997E-9</v>
      </c>
      <c r="D330" s="18"/>
      <c r="E330" s="18"/>
      <c r="K330" t="str">
        <f t="shared" si="66"/>
        <v>0.219223265222262-1.52431077526494i</v>
      </c>
      <c r="L330" t="str">
        <f t="shared" si="67"/>
        <v>9086.36487219576-170.728762893155i</v>
      </c>
      <c r="M330" t="str">
        <f t="shared" si="68"/>
        <v>0.999244928976108-0.0274681796200717i</v>
      </c>
      <c r="N330" t="str">
        <f t="shared" si="69"/>
        <v>2.9181778892269-3.71414487598116i</v>
      </c>
      <c r="O330">
        <f t="shared" si="70"/>
        <v>13.485119186508982</v>
      </c>
      <c r="P330">
        <f t="shared" si="71"/>
        <v>128.15647498865854</v>
      </c>
      <c r="Q330" t="str">
        <f t="shared" si="72"/>
        <v>-2.3132094542433-8.01732822564618i</v>
      </c>
      <c r="R330">
        <f t="shared" si="73"/>
        <v>18.427869760472092</v>
      </c>
      <c r="S330">
        <f t="shared" si="74"/>
        <v>73.905762108180411</v>
      </c>
      <c r="CC330" s="18"/>
      <c r="CD330" s="18"/>
      <c r="CE330" s="18"/>
    </row>
    <row r="331" spans="1:83">
      <c r="A331" s="54">
        <f>B302*(B304+B305)</f>
        <v>1.49205E-3</v>
      </c>
      <c r="D331" s="18"/>
      <c r="E331" s="18"/>
      <c r="K331" t="str">
        <f t="shared" si="66"/>
        <v>0.219222952713933-1.3338986434775i</v>
      </c>
      <c r="L331" t="str">
        <f t="shared" si="67"/>
        <v>9085.25273648798-195.091523987054i</v>
      </c>
      <c r="M331" t="str">
        <f t="shared" si="68"/>
        <v>0.99901401269036-0.0313849508310129i</v>
      </c>
      <c r="N331" t="str">
        <f t="shared" si="69"/>
        <v>2.91800666840751-3.25685962109388i</v>
      </c>
      <c r="O331">
        <f t="shared" si="70"/>
        <v>12.815309860850078</v>
      </c>
      <c r="P331">
        <f t="shared" si="71"/>
        <v>131.85897803819191</v>
      </c>
      <c r="Q331" t="str">
        <f t="shared" si="72"/>
        <v>-1.93472562136846-6.77643163872733i</v>
      </c>
      <c r="R331">
        <f t="shared" si="73"/>
        <v>16.960346031329305</v>
      </c>
      <c r="S331">
        <f t="shared" si="74"/>
        <v>74.065530588287061</v>
      </c>
      <c r="CC331" s="18"/>
      <c r="CD331" s="18"/>
      <c r="CE331" s="18"/>
    </row>
    <row r="332" spans="1:83">
      <c r="A332" s="54">
        <f>B307*B306*B309</f>
        <v>5.1694830000000004E-2</v>
      </c>
      <c r="D332" s="18"/>
      <c r="E332" s="18"/>
      <c r="K332" t="str">
        <f t="shared" si="66"/>
        <v>0.219222598538902-1.18581533645409i</v>
      </c>
      <c r="L332" t="str">
        <f t="shared" si="67"/>
        <v>9083.99268889995-219.443470418022i</v>
      </c>
      <c r="M332" t="str">
        <f t="shared" si="68"/>
        <v>0.998752436551696-0.0352988248210393i</v>
      </c>
      <c r="N332" t="str">
        <f t="shared" si="69"/>
        <v>2.91781271077207-2.90201828080481i</v>
      </c>
      <c r="O332">
        <f t="shared" si="70"/>
        <v>12.287939487725197</v>
      </c>
      <c r="P332">
        <f t="shared" si="71"/>
        <v>135.15549454211339</v>
      </c>
      <c r="Q332" t="str">
        <f t="shared" si="72"/>
        <v>-1.63478933196425-5.85523053218138i</v>
      </c>
      <c r="R332">
        <f t="shared" si="73"/>
        <v>15.676880226126785</v>
      </c>
      <c r="S332">
        <f t="shared" si="74"/>
        <v>74.400185249347871</v>
      </c>
      <c r="CC332" s="18"/>
      <c r="CD332" s="18"/>
      <c r="CE332" s="18"/>
    </row>
    <row r="333" spans="1:83">
      <c r="A333" s="54">
        <f>B307*(B309+B306)</f>
        <v>4.8410000000000006E-5</v>
      </c>
      <c r="D333" s="18"/>
      <c r="E333" s="18"/>
      <c r="K333" t="str">
        <f t="shared" si="66"/>
        <v>0.219222202697576-1.0673622066345i</v>
      </c>
      <c r="L333" t="str">
        <f t="shared" si="67"/>
        <v>9082.58486904092-243.783256726274i</v>
      </c>
      <c r="M333" t="str">
        <f t="shared" si="68"/>
        <v>0.998460248802205-0.0392094422817305i</v>
      </c>
      <c r="N333" t="str">
        <f t="shared" si="69"/>
        <v>2.91759605096414-2.61888679593872i</v>
      </c>
      <c r="O333">
        <f t="shared" si="70"/>
        <v>11.867002794455765</v>
      </c>
      <c r="P333">
        <f t="shared" si="71"/>
        <v>138.08827869212683</v>
      </c>
      <c r="Q333" t="str">
        <f t="shared" si="72"/>
        <v>-1.39580435283202-5.14894931465622i</v>
      </c>
      <c r="R333">
        <f t="shared" si="73"/>
        <v>14.542341149984519</v>
      </c>
      <c r="S333">
        <f t="shared" si="74"/>
        <v>74.83248396025283</v>
      </c>
      <c r="CC333" s="18"/>
      <c r="CD333" s="18"/>
      <c r="CE333" s="18"/>
    </row>
    <row r="334" spans="1:83">
      <c r="D334" s="18"/>
      <c r="E334" s="18"/>
      <c r="K334" t="str">
        <f t="shared" si="66"/>
        <v>0.219215952760852-0.534694787000647i</v>
      </c>
      <c r="L334" t="str">
        <f t="shared" si="67"/>
        <v>9060.42149728916-486.218231324883i</v>
      </c>
      <c r="M334" t="str">
        <f t="shared" si="68"/>
        <v>0.993869314400304-0.0780583134187082i</v>
      </c>
      <c r="N334" t="str">
        <f t="shared" si="69"/>
        <v>2.91419130479327-1.36505504441722i</v>
      </c>
      <c r="O334">
        <f t="shared" si="70"/>
        <v>10.151872708390341</v>
      </c>
      <c r="P334">
        <f t="shared" si="71"/>
        <v>154.90083702552732</v>
      </c>
      <c r="Q334" t="str">
        <f t="shared" si="72"/>
        <v>-0.451894533937731-2.33405572504077i</v>
      </c>
      <c r="R334">
        <f t="shared" si="73"/>
        <v>7.5220405858162778</v>
      </c>
      <c r="S334">
        <f t="shared" si="74"/>
        <v>79.042581907569712</v>
      </c>
      <c r="CC334" s="18"/>
      <c r="CD334" s="18"/>
      <c r="CE334" s="18"/>
    </row>
    <row r="335" spans="1:83">
      <c r="A335" t="s">
        <v>526</v>
      </c>
      <c r="D335" s="18"/>
      <c r="E335" s="18"/>
      <c r="K335" t="str">
        <f t="shared" si="66"/>
        <v>0.219205536991531-0.357589420912823i</v>
      </c>
      <c r="L335" t="str">
        <f t="shared" si="67"/>
        <v>9023.75369037241-725.98138393078i</v>
      </c>
      <c r="M335" t="str">
        <f t="shared" si="68"/>
        <v>0.986310862151039-0.116197010950857i</v>
      </c>
      <c r="N335" t="str">
        <f t="shared" si="69"/>
        <v>2.90858358864393-0.971258179633568i</v>
      </c>
      <c r="O335">
        <f t="shared" si="70"/>
        <v>9.7327571695282558</v>
      </c>
      <c r="P335">
        <f t="shared" si="71"/>
        <v>161.53437991394568</v>
      </c>
      <c r="Q335" t="str">
        <f t="shared" si="72"/>
        <v>-0.238437680316127-1.51733428422595i</v>
      </c>
      <c r="R335">
        <f t="shared" si="73"/>
        <v>3.7275663347077947</v>
      </c>
      <c r="S335">
        <f t="shared" si="74"/>
        <v>81.069430696270004</v>
      </c>
      <c r="CC335" s="18"/>
      <c r="CD335" s="18"/>
      <c r="CE335" s="18"/>
    </row>
    <row r="336" spans="1:83">
      <c r="A336" t="s">
        <v>531</v>
      </c>
      <c r="B336">
        <v>4</v>
      </c>
      <c r="D336" s="18"/>
      <c r="E336" s="18"/>
      <c r="K336" t="str">
        <f t="shared" si="66"/>
        <v>0.219190956577209-0.269374471902931i</v>
      </c>
      <c r="L336" t="str">
        <f t="shared" si="67"/>
        <v>8972.980380443-961.797711796567i</v>
      </c>
      <c r="M336" t="str">
        <f t="shared" si="68"/>
        <v>0.975920135830733-0.153297176460809i</v>
      </c>
      <c r="N336" t="str">
        <f t="shared" si="69"/>
        <v>2.90087002505139-0.791849820198368i</v>
      </c>
      <c r="O336">
        <f t="shared" si="70"/>
        <v>9.5626801085315591</v>
      </c>
      <c r="P336">
        <f t="shared" si="71"/>
        <v>164.73194998147133</v>
      </c>
      <c r="Q336" t="str">
        <f t="shared" si="72"/>
        <v>-0.159891171556407-1.12516721175883i</v>
      </c>
      <c r="R336">
        <f t="shared" si="73"/>
        <v>1.111167521945466</v>
      </c>
      <c r="S336">
        <f t="shared" si="74"/>
        <v>81.912170496922769</v>
      </c>
      <c r="CC336" s="18"/>
      <c r="CD336" s="18"/>
      <c r="CE336" s="18"/>
    </row>
    <row r="337" spans="1:83">
      <c r="A337" t="s">
        <v>532</v>
      </c>
      <c r="B337">
        <v>3.8</v>
      </c>
      <c r="D337" s="18"/>
      <c r="E337" s="18"/>
      <c r="K337" t="str">
        <f t="shared" si="66"/>
        <v>0.219172213180043-0.216715581889345i</v>
      </c>
      <c r="L337" t="str">
        <f t="shared" si="67"/>
        <v>8908.6449043969-1192.4627110158i</v>
      </c>
      <c r="M337" t="str">
        <f t="shared" si="68"/>
        <v>0.962878026529877-0.189060658403081i</v>
      </c>
      <c r="N337" t="str">
        <f t="shared" si="69"/>
        <v>2.89118051924181-0.697533117070105i</v>
      </c>
      <c r="O337">
        <f t="shared" si="70"/>
        <v>9.4672126957520746</v>
      </c>
      <c r="P337">
        <f t="shared" si="71"/>
        <v>166.43589609446082</v>
      </c>
      <c r="Q337" t="str">
        <f t="shared" si="72"/>
        <v>-0.122527230257284-0.893415313938506i</v>
      </c>
      <c r="R337">
        <f t="shared" si="73"/>
        <v>-0.89800576414292343</v>
      </c>
      <c r="S337">
        <f t="shared" si="74"/>
        <v>82.190900435689713</v>
      </c>
      <c r="CC337" s="18"/>
      <c r="CD337" s="18"/>
      <c r="CE337" s="18"/>
    </row>
    <row r="338" spans="1:83">
      <c r="A338" t="s">
        <v>527</v>
      </c>
      <c r="B338" s="119">
        <f>'DESIGN INPUTS AND CALCULATIONS'!C152*1000</f>
        <v>38300</v>
      </c>
      <c r="D338" s="18"/>
      <c r="E338" s="18"/>
      <c r="K338" t="str">
        <f t="shared" si="66"/>
        <v>0.219149308936283-0.181834605880466i</v>
      </c>
      <c r="L338" t="str">
        <f t="shared" si="67"/>
        <v>8831.42074883654-1416.86173668199i</v>
      </c>
      <c r="M338" t="str">
        <f t="shared" si="68"/>
        <v>0.947403452760766-0.223226679538412i</v>
      </c>
      <c r="N338" t="str">
        <f t="shared" si="69"/>
        <v>2.87967228887516-0.645092693867474i</v>
      </c>
      <c r="O338">
        <f t="shared" si="70"/>
        <v>9.3995118946408667</v>
      </c>
      <c r="P338">
        <f t="shared" si="71"/>
        <v>167.37328969162269</v>
      </c>
      <c r="Q338" t="str">
        <f t="shared" si="72"/>
        <v>-0.101686803165372-0.739839919466722i</v>
      </c>
      <c r="R338">
        <f t="shared" si="73"/>
        <v>-2.5359677608992821</v>
      </c>
      <c r="S338">
        <f t="shared" si="74"/>
        <v>82.174053898379682</v>
      </c>
      <c r="CC338" s="18"/>
      <c r="CD338" s="18"/>
      <c r="CE338" s="18"/>
    </row>
    <row r="339" spans="1:83">
      <c r="A339" t="s">
        <v>528</v>
      </c>
      <c r="B339" s="119">
        <f>'DESIGN INPUTS AND CALCULATIONS'!C154*1000000</f>
        <v>14100000</v>
      </c>
      <c r="D339" s="18"/>
      <c r="E339" s="18"/>
      <c r="K339" t="str">
        <f t="shared" si="66"/>
        <v>0.21912224645566-0.157112316938613i</v>
      </c>
      <c r="L339" t="str">
        <f t="shared" si="67"/>
        <v>8742.09444490651-1633.9861546392i</v>
      </c>
      <c r="M339" t="str">
        <f t="shared" si="68"/>
        <v>0.929744629286025-0.25557690349446i</v>
      </c>
      <c r="N339" t="str">
        <f t="shared" si="69"/>
        <v>2.86652359600747-0.615930683577322i</v>
      </c>
      <c r="O339">
        <f t="shared" si="70"/>
        <v>9.3431298474196129</v>
      </c>
      <c r="P339">
        <f t="shared" si="71"/>
        <v>167.8732248866886</v>
      </c>
      <c r="Q339" t="str">
        <f t="shared" si="72"/>
        <v>-0.0886941831451943-0.630351070389395i</v>
      </c>
      <c r="R339">
        <f t="shared" si="73"/>
        <v>-3.9232077779321735</v>
      </c>
      <c r="S339">
        <f t="shared" si="74"/>
        <v>81.990719748019885</v>
      </c>
      <c r="CC339" s="18"/>
      <c r="CD339" s="18"/>
      <c r="CE339" s="18"/>
    </row>
    <row r="340" spans="1:83">
      <c r="A340" t="s">
        <v>529</v>
      </c>
      <c r="B340">
        <f>B336*(B338+B339)/B338</f>
        <v>1476.5848563968668</v>
      </c>
      <c r="D340" s="18"/>
      <c r="E340" s="18"/>
      <c r="K340" t="str">
        <f t="shared" si="66"/>
        <v>0.219091028820639-0.138739082426451i</v>
      </c>
      <c r="L340" t="str">
        <f t="shared" si="67"/>
        <v>8641.54639735419-1842.94586884037i</v>
      </c>
      <c r="M340" t="str">
        <f t="shared" si="68"/>
        <v>0.910169837646276-0.285938287546855i</v>
      </c>
      <c r="N340" t="str">
        <f t="shared" si="69"/>
        <v>2.8519271213229-0.600701876587406i</v>
      </c>
      <c r="O340">
        <f t="shared" si="70"/>
        <v>9.2912918275912233</v>
      </c>
      <c r="P340">
        <f t="shared" si="71"/>
        <v>168.10564455143901</v>
      </c>
      <c r="Q340" t="str">
        <f t="shared" si="72"/>
        <v>-0.0798801287233264-0.5482218878992i</v>
      </c>
      <c r="R340">
        <f t="shared" si="73"/>
        <v>-5.1296338677969029</v>
      </c>
      <c r="S340">
        <f t="shared" si="74"/>
        <v>81.709905732194315</v>
      </c>
      <c r="CC340" s="18"/>
      <c r="CD340" s="18"/>
      <c r="CE340" s="18"/>
    </row>
    <row r="341" spans="1:83">
      <c r="A341" t="s">
        <v>530</v>
      </c>
      <c r="B341">
        <f>B337*(B338+B339)/B338</f>
        <v>1402.7556135770235</v>
      </c>
      <c r="D341" s="18"/>
      <c r="E341" s="18"/>
      <c r="K341" t="str">
        <f t="shared" si="66"/>
        <v>0.219055659585553-0.124598422760642i</v>
      </c>
      <c r="L341" t="str">
        <f t="shared" si="67"/>
        <v>8530.73047772864-2042.97801166263i</v>
      </c>
      <c r="M341" t="str">
        <f t="shared" si="68"/>
        <v>0.888958282393729-0.314183791048043i</v>
      </c>
      <c r="N341" t="str">
        <f t="shared" si="69"/>
        <v>2.8360833998877-0.594191929438741i</v>
      </c>
      <c r="O341">
        <f t="shared" si="70"/>
        <v>9.2409483202385427</v>
      </c>
      <c r="P341">
        <f t="shared" si="71"/>
        <v>168.16703337306731</v>
      </c>
      <c r="Q341" t="str">
        <f t="shared" si="72"/>
        <v>-0.0734832362987257-0.48426781213925i</v>
      </c>
      <c r="R341">
        <f t="shared" si="73"/>
        <v>-6.1994241733856406</v>
      </c>
      <c r="S341">
        <f t="shared" si="74"/>
        <v>81.37170776774191</v>
      </c>
      <c r="CC341" s="18"/>
      <c r="CD341" s="18"/>
      <c r="CE341" s="18"/>
    </row>
    <row r="342" spans="1:83">
      <c r="D342" s="18"/>
      <c r="E342" s="18"/>
      <c r="K342" t="str">
        <f t="shared" si="66"/>
        <v>0.219016142775582-0.113420434917639i</v>
      </c>
      <c r="L342" t="str">
        <f t="shared" si="67"/>
        <v>8410.6532027699-2233.45178378058i</v>
      </c>
      <c r="M342" t="str">
        <f t="shared" si="68"/>
        <v>0.8663915357188-0.34023116046832i</v>
      </c>
      <c r="N342" t="str">
        <f t="shared" si="69"/>
        <v>2.81919467929978-0.593267572835999i</v>
      </c>
      <c r="O342">
        <f t="shared" si="70"/>
        <v>9.1906893822945115</v>
      </c>
      <c r="P342">
        <f t="shared" si="71"/>
        <v>168.11615077090738</v>
      </c>
      <c r="Q342" t="str">
        <f t="shared" si="72"/>
        <v>-0.0685764986619242-0.433020414594472i</v>
      </c>
      <c r="R342">
        <f t="shared" si="73"/>
        <v>-7.1622534167518337</v>
      </c>
      <c r="S342">
        <f t="shared" si="74"/>
        <v>81.000929026317678</v>
      </c>
      <c r="CC342" s="18"/>
      <c r="CD342" s="18"/>
      <c r="CE342" s="18"/>
    </row>
    <row r="343" spans="1:83">
      <c r="D343" s="18"/>
      <c r="E343" s="18"/>
      <c r="K343" t="str">
        <f t="shared" si="66"/>
        <v>0.218394077568986-0.0667995572021568i</v>
      </c>
      <c r="L343" t="str">
        <f t="shared" si="67"/>
        <v>6923.11404816935-3561.97697118605i</v>
      </c>
      <c r="M343" t="str">
        <f t="shared" si="68"/>
        <v>0.618486458158835-0.485758128324143i</v>
      </c>
      <c r="N343" t="str">
        <f t="shared" si="69"/>
        <v>2.6304098873618-0.658670128151338i</v>
      </c>
      <c r="O343">
        <f t="shared" si="70"/>
        <v>8.6645880801737967</v>
      </c>
      <c r="P343">
        <f t="shared" si="71"/>
        <v>165.9418708421872</v>
      </c>
      <c r="Q343" t="str">
        <f t="shared" si="72"/>
        <v>-0.0451034075747439-0.20153608054322i</v>
      </c>
      <c r="R343">
        <f t="shared" si="73"/>
        <v>-13.700696705879601</v>
      </c>
      <c r="S343">
        <f t="shared" si="74"/>
        <v>77.385174667054017</v>
      </c>
      <c r="CC343" s="18"/>
      <c r="CD343" s="18"/>
      <c r="CE343" s="18"/>
    </row>
    <row r="344" spans="1:83">
      <c r="D344" s="18"/>
      <c r="E344" s="18"/>
      <c r="K344" t="str">
        <f t="shared" si="66"/>
        <v>0.217365117821916-0.0556589076420397i</v>
      </c>
      <c r="L344" t="str">
        <f t="shared" si="67"/>
        <v>5445.15627350507-3994.3186384986i</v>
      </c>
      <c r="M344" t="str">
        <f t="shared" si="68"/>
        <v>0.418775705063893-0.493358504448978i</v>
      </c>
      <c r="N344" t="str">
        <f t="shared" si="69"/>
        <v>2.46922486662643-0.70944920709062i</v>
      </c>
      <c r="O344">
        <f t="shared" si="70"/>
        <v>8.1956957259710492</v>
      </c>
      <c r="P344">
        <f t="shared" si="71"/>
        <v>163.96976481560102</v>
      </c>
      <c r="Q344" t="str">
        <f t="shared" si="72"/>
        <v>-0.0339171119215882-0.125982824673494i</v>
      </c>
      <c r="R344">
        <f t="shared" si="73"/>
        <v>-17.689883270953729</v>
      </c>
      <c r="S344">
        <f t="shared" si="74"/>
        <v>74.932080443935888</v>
      </c>
      <c r="CC344" s="18"/>
      <c r="CD344" s="18"/>
      <c r="CE344" s="18"/>
    </row>
    <row r="345" spans="1:83">
      <c r="D345" s="18"/>
      <c r="E345" s="18"/>
      <c r="K345" t="str">
        <f t="shared" si="66"/>
        <v>0.21594075646524-0.0532951126052341i</v>
      </c>
      <c r="L345" t="str">
        <f t="shared" si="67"/>
        <v>4302.19861231674-3935.14902598652i</v>
      </c>
      <c r="M345" t="str">
        <f t="shared" si="68"/>
        <v>0.288400439142003-0.453018350450291i</v>
      </c>
      <c r="N345" t="str">
        <f t="shared" si="69"/>
        <v>2.35112617957281-0.744891671648535i</v>
      </c>
      <c r="O345">
        <f t="shared" si="70"/>
        <v>7.8409339267402132</v>
      </c>
      <c r="P345">
        <f t="shared" si="71"/>
        <v>162.42058249244423</v>
      </c>
      <c r="Q345" t="str">
        <f t="shared" si="72"/>
        <v>-0.0272424510063142-0.0899043153554047i</v>
      </c>
      <c r="R345">
        <f t="shared" si="73"/>
        <v>-20.542883835237056</v>
      </c>
      <c r="S345">
        <f t="shared" si="74"/>
        <v>73.142348905259354</v>
      </c>
      <c r="CC345" s="18"/>
      <c r="CD345" s="18"/>
      <c r="CE345" s="18"/>
    </row>
    <row r="346" spans="1:83">
      <c r="D346" s="18"/>
      <c r="E346" s="18"/>
      <c r="K346" t="str">
        <f t="shared" si="66"/>
        <v>0.21413663499512-0.0543405829619523i</v>
      </c>
      <c r="L346" t="str">
        <f t="shared" si="67"/>
        <v>3489.29095945049-3682.62974023103i</v>
      </c>
      <c r="M346" t="str">
        <f t="shared" si="68"/>
        <v>0.205959893604952-0.404401305427157i</v>
      </c>
      <c r="N346" t="str">
        <f t="shared" si="69"/>
        <v>2.26116599133676-0.779858189787079i</v>
      </c>
      <c r="O346">
        <f t="shared" si="70"/>
        <v>7.574757765056388</v>
      </c>
      <c r="P346">
        <f t="shared" si="71"/>
        <v>160.97109267877644</v>
      </c>
      <c r="Q346" t="str">
        <f t="shared" si="72"/>
        <v>-0.0230688102313178-0.0691399164787722i</v>
      </c>
      <c r="R346">
        <f t="shared" si="73"/>
        <v>-22.747012158480583</v>
      </c>
      <c r="S346">
        <f t="shared" si="74"/>
        <v>71.548516804581539</v>
      </c>
      <c r="CC346" s="18"/>
      <c r="CD346" s="18"/>
      <c r="CE346" s="18"/>
    </row>
    <row r="347" spans="1:83">
      <c r="D347" s="18"/>
      <c r="E347" s="18"/>
      <c r="K347" t="str">
        <f t="shared" si="66"/>
        <v>0.211972122581602-0.0569859691598898i</v>
      </c>
      <c r="L347" t="str">
        <f t="shared" si="67"/>
        <v>2920.25464460104-3380.65644470842i</v>
      </c>
      <c r="M347" t="str">
        <f t="shared" si="68"/>
        <v>0.152633248439582-0.359633618993501i</v>
      </c>
      <c r="N347" t="str">
        <f t="shared" si="69"/>
        <v>2.1863383117408-0.818129518894174i</v>
      </c>
      <c r="O347">
        <f t="shared" si="70"/>
        <v>7.363495738696165</v>
      </c>
      <c r="P347">
        <f t="shared" si="71"/>
        <v>159.484111279882</v>
      </c>
      <c r="Q347" t="str">
        <f t="shared" si="72"/>
        <v>-0.0203088518046982-0.0556931504965015i</v>
      </c>
      <c r="R347">
        <f t="shared" si="73"/>
        <v>-24.541764330241772</v>
      </c>
      <c r="S347">
        <f t="shared" si="74"/>
        <v>69.965303029060365</v>
      </c>
      <c r="CC347" s="18"/>
      <c r="CD347" s="18"/>
      <c r="CE347" s="18"/>
    </row>
    <row r="348" spans="1:83">
      <c r="D348" s="18"/>
      <c r="E348" s="18"/>
      <c r="K348" t="str">
        <f t="shared" si="66"/>
        <v>0.20946981197312-0.060440897519404i</v>
      </c>
      <c r="L348" t="str">
        <f t="shared" si="67"/>
        <v>2517.61694634858-3086.80984118401i</v>
      </c>
      <c r="M348" t="str">
        <f t="shared" si="68"/>
        <v>0.116871364744525-0.321266943284362i</v>
      </c>
      <c r="N348" t="str">
        <f t="shared" si="69"/>
        <v>2.11892827276891-0.859167202008437i</v>
      </c>
      <c r="O348">
        <f t="shared" si="70"/>
        <v>7.1833768110689213</v>
      </c>
      <c r="P348">
        <f t="shared" si="71"/>
        <v>157.92879756311697</v>
      </c>
      <c r="Q348" t="str">
        <f t="shared" si="72"/>
        <v>-0.0183688070619079-0.0462556823968328i</v>
      </c>
      <c r="R348">
        <f t="shared" si="73"/>
        <v>-26.060737783053249</v>
      </c>
      <c r="S348">
        <f t="shared" si="74"/>
        <v>68.341250206529963</v>
      </c>
      <c r="CC348" s="18"/>
      <c r="CD348" s="18"/>
      <c r="CE348" s="18"/>
    </row>
    <row r="349" spans="1:83">
      <c r="D349" s="18"/>
      <c r="E349" s="18"/>
      <c r="K349" t="str">
        <f t="shared" si="66"/>
        <v>0.206654955860219-0.0642993957317733i</v>
      </c>
      <c r="L349" t="str">
        <f t="shared" si="67"/>
        <v>2226.92264199524-2820.42110707634i</v>
      </c>
      <c r="M349" t="str">
        <f t="shared" si="68"/>
        <v>0.0919996683503754-0.289025482222237i</v>
      </c>
      <c r="N349" t="str">
        <f t="shared" si="69"/>
        <v>2.05477100698839-0.901428106434158i</v>
      </c>
      <c r="O349">
        <f t="shared" si="70"/>
        <v>7.0196984716597219</v>
      </c>
      <c r="P349">
        <f t="shared" si="71"/>
        <v>156.3129371113348</v>
      </c>
      <c r="Q349" t="str">
        <f t="shared" si="72"/>
        <v>-0.0169218002033864-0.039242640650501i</v>
      </c>
      <c r="R349">
        <f t="shared" si="73"/>
        <v>-27.384202315515868</v>
      </c>
      <c r="S349">
        <f t="shared" si="74"/>
        <v>66.673834635400382</v>
      </c>
      <c r="CC349" s="18"/>
      <c r="CD349" s="18"/>
      <c r="CE349" s="18"/>
    </row>
    <row r="350" spans="1:83">
      <c r="D350" s="18"/>
      <c r="E350" s="18"/>
      <c r="K350" t="str">
        <f t="shared" si="66"/>
        <v>0.203554868633623-0.0683284927526649i</v>
      </c>
      <c r="L350" t="str">
        <f t="shared" si="67"/>
        <v>2012.3005134162-2585.44116001923i</v>
      </c>
      <c r="M350" t="str">
        <f t="shared" si="68"/>
        <v>0.0741222916123583-0.261969802646204i</v>
      </c>
      <c r="N350" t="str">
        <f t="shared" si="69"/>
        <v>1.99172660324149-0.943408480527041i</v>
      </c>
      <c r="O350">
        <f t="shared" si="70"/>
        <v>6.8636760481561341</v>
      </c>
      <c r="P350">
        <f t="shared" si="71"/>
        <v>154.6547864993662</v>
      </c>
      <c r="Q350" t="str">
        <f t="shared" si="72"/>
        <v>-0.015782759992059-0.0338086178787161i</v>
      </c>
      <c r="R350">
        <f t="shared" si="73"/>
        <v>-28.563239024769963</v>
      </c>
      <c r="S350">
        <f t="shared" si="74"/>
        <v>64.975585188956288</v>
      </c>
      <c r="CC350" s="18"/>
      <c r="CD350" s="18"/>
      <c r="CE350" s="18"/>
    </row>
    <row r="351" spans="1:83">
      <c r="D351" s="18"/>
      <c r="E351" s="18"/>
      <c r="K351" t="str">
        <f t="shared" si="66"/>
        <v>0.200198318076047-0.0723836914125539i</v>
      </c>
      <c r="L351" t="str">
        <f t="shared" si="67"/>
        <v>1850.35934537329-2380.13756743004i</v>
      </c>
      <c r="M351" t="str">
        <f t="shared" si="68"/>
        <v>0.0608966784642876-0.239140697114282i</v>
      </c>
      <c r="N351" t="str">
        <f t="shared" si="69"/>
        <v>1.92878084400006-0.983899918107554i</v>
      </c>
      <c r="O351">
        <f t="shared" si="70"/>
        <v>6.7101118776844038</v>
      </c>
      <c r="P351">
        <f t="shared" si="71"/>
        <v>152.97319256932133</v>
      </c>
      <c r="Q351" t="str">
        <f t="shared" si="72"/>
        <v>-0.0148433514724481-0.0294639086951707i</v>
      </c>
      <c r="R351">
        <f t="shared" si="73"/>
        <v>-29.631927138948349</v>
      </c>
      <c r="S351">
        <f t="shared" si="74"/>
        <v>63.261911963178918</v>
      </c>
      <c r="CC351" s="18"/>
      <c r="CD351" s="18"/>
      <c r="CE351" s="18"/>
    </row>
    <row r="352" spans="1:83">
      <c r="D352" s="18"/>
      <c r="E352" s="18"/>
      <c r="K352" t="str">
        <f t="shared" si="66"/>
        <v>0.158841786002943-0.103268431611915i</v>
      </c>
      <c r="L352" t="str">
        <f t="shared" si="67"/>
        <v>1278.92173758001-1284.00301212744i</v>
      </c>
      <c r="M352" t="str">
        <f t="shared" si="68"/>
        <v>0.015952772771638-0.125292784359414i</v>
      </c>
      <c r="N352" t="str">
        <f t="shared" si="69"/>
        <v>1.31050553792073-1.21026126662312i</v>
      </c>
      <c r="O352">
        <f t="shared" si="70"/>
        <v>5.0272161631874255</v>
      </c>
      <c r="P352">
        <f t="shared" si="71"/>
        <v>137.2773026096215</v>
      </c>
      <c r="Q352" t="str">
        <f t="shared" si="72"/>
        <v>-0.00919524816296001-0.0100073486971725i</v>
      </c>
      <c r="R352">
        <f t="shared" si="73"/>
        <v>-37.335340057741327</v>
      </c>
      <c r="S352">
        <f t="shared" si="74"/>
        <v>47.42166322297183</v>
      </c>
      <c r="CC352" s="18"/>
      <c r="CD352" s="18"/>
      <c r="CE352" s="18"/>
    </row>
    <row r="353" spans="4:83">
      <c r="D353" s="18"/>
      <c r="E353" s="18"/>
      <c r="K353" t="str">
        <f t="shared" si="66"/>
        <v>0.118159797187301-0.112833979234188i</v>
      </c>
      <c r="L353" t="str">
        <f t="shared" si="67"/>
        <v>1163.05361507787-868.699787085853i</v>
      </c>
      <c r="M353" t="str">
        <f t="shared" si="68"/>
        <v>0.00715352039034163-0.0842754266460075i</v>
      </c>
      <c r="N353" t="str">
        <f t="shared" si="69"/>
        <v>0.843583764612397-1.16767717043488i</v>
      </c>
      <c r="O353">
        <f t="shared" si="70"/>
        <v>3.1703977175445037</v>
      </c>
      <c r="P353">
        <f t="shared" si="71"/>
        <v>125.84608042270699</v>
      </c>
      <c r="Q353" t="str">
        <f t="shared" si="72"/>
        <v>-0.00592347465112988-0.00429455209834117i</v>
      </c>
      <c r="R353">
        <f t="shared" si="73"/>
        <v>-42.713968367846547</v>
      </c>
      <c r="S353">
        <f t="shared" si="74"/>
        <v>35.942320944747365</v>
      </c>
      <c r="CC353" s="18"/>
      <c r="CD353" s="18"/>
      <c r="CE353" s="18"/>
    </row>
    <row r="354" spans="4:83">
      <c r="D354" s="18"/>
      <c r="E354" s="18"/>
      <c r="K354" t="str">
        <f t="shared" si="66"/>
        <v>0.0869741033834978-0.109915683634803i</v>
      </c>
      <c r="L354" t="str">
        <f t="shared" si="67"/>
        <v>1121.68341651443-654.925104515006i</v>
      </c>
      <c r="M354" t="str">
        <f t="shared" si="68"/>
        <v>0.00403648807570998-0.0634050064247661i</v>
      </c>
      <c r="N354" t="str">
        <f t="shared" si="69"/>
        <v>0.554621998314176-1.03661704049169i</v>
      </c>
      <c r="O354">
        <f t="shared" si="70"/>
        <v>1.4056474576765732</v>
      </c>
      <c r="P354">
        <f t="shared" si="71"/>
        <v>118.14815122050729</v>
      </c>
      <c r="Q354" t="str">
        <f t="shared" si="72"/>
        <v>-0.00394610286843437-0.00211768501851774i</v>
      </c>
      <c r="R354">
        <f t="shared" si="73"/>
        <v>-46.977487999039724</v>
      </c>
      <c r="S354">
        <f t="shared" si="74"/>
        <v>28.220331641736948</v>
      </c>
      <c r="CC354" s="18"/>
      <c r="CD354" s="18"/>
      <c r="CE354" s="18"/>
    </row>
    <row r="355" spans="4:83">
      <c r="D355" s="18"/>
      <c r="E355" s="18"/>
      <c r="K355" t="str">
        <f t="shared" si="66"/>
        <v>0.0649382178103279-0.102228638940344i</v>
      </c>
      <c r="L355" t="str">
        <f t="shared" si="67"/>
        <v>1102.38838044097-525.208788577186i</v>
      </c>
      <c r="M355" t="str">
        <f t="shared" si="68"/>
        <v>0.00258711179297941-0.0507978212677476i</v>
      </c>
      <c r="N355" t="str">
        <f t="shared" si="69"/>
        <v>0.381592805904416-0.903063314178689i</v>
      </c>
      <c r="O355">
        <f t="shared" si="70"/>
        <v>-0.17214966353031935</v>
      </c>
      <c r="P355">
        <f t="shared" si="71"/>
        <v>112.90667179451354</v>
      </c>
      <c r="Q355" t="str">
        <f t="shared" si="72"/>
        <v>-0.00275084632063157-0.00116564926667935i</v>
      </c>
      <c r="R355">
        <f t="shared" si="73"/>
        <v>-50.493482899102048</v>
      </c>
      <c r="S355">
        <f t="shared" si="74"/>
        <v>22.964416142494485</v>
      </c>
      <c r="CC355" s="18"/>
      <c r="CD355" s="18"/>
      <c r="CE355" s="18"/>
    </row>
    <row r="356" spans="4:83">
      <c r="D356" s="18"/>
      <c r="E356" s="18"/>
      <c r="K356" t="str">
        <f t="shared" si="66"/>
        <v>0.0495838762068556-0.0934916541188807i</v>
      </c>
      <c r="L356" t="str">
        <f t="shared" si="67"/>
        <v>1091.86790796596-438.250450302672i</v>
      </c>
      <c r="M356" t="str">
        <f t="shared" si="68"/>
        <v>0.00179802676342129-0.0423650075319162i</v>
      </c>
      <c r="N356" t="str">
        <f t="shared" si="69"/>
        <v>0.274899445420874-0.788984851508583i</v>
      </c>
      <c r="O356">
        <f t="shared" si="70"/>
        <v>-1.5610301588870612</v>
      </c>
      <c r="P356">
        <f t="shared" si="71"/>
        <v>109.20944556468658</v>
      </c>
      <c r="Q356" t="str">
        <f t="shared" si="72"/>
        <v>-0.00200305819637186-0.000699796009118801i</v>
      </c>
      <c r="R356">
        <f t="shared" si="73"/>
        <v>-53.465986967540985</v>
      </c>
      <c r="S356">
        <f t="shared" si="74"/>
        <v>19.257565859648821</v>
      </c>
      <c r="CC356" s="18"/>
      <c r="CD356" s="18"/>
      <c r="CE356" s="18"/>
    </row>
    <row r="357" spans="4:83">
      <c r="D357" s="18"/>
      <c r="E357" s="18"/>
      <c r="K357" t="str">
        <f t="shared" si="66"/>
        <v>0.0387544961570726-0.0851540701570526i</v>
      </c>
      <c r="L357" t="str">
        <f t="shared" si="67"/>
        <v>1085.5109913798-375.941804422536i</v>
      </c>
      <c r="M357" t="str">
        <f t="shared" si="68"/>
        <v>0.00132162970848571-0.0363301941007663i</v>
      </c>
      <c r="N357" t="str">
        <f t="shared" si="69"/>
        <v>0.206080335052268-0.6957470486836i</v>
      </c>
      <c r="O357">
        <f t="shared" si="70"/>
        <v>-2.785743549017381</v>
      </c>
      <c r="P357">
        <f t="shared" si="71"/>
        <v>106.49929364774538</v>
      </c>
      <c r="Q357" t="str">
        <f t="shared" si="72"/>
        <v>-0.001514133112786-0.00044967223086832i</v>
      </c>
      <c r="R357">
        <f t="shared" si="73"/>
        <v>-56.02963533756008</v>
      </c>
      <c r="S357">
        <f t="shared" si="74"/>
        <v>16.540539617428777</v>
      </c>
      <c r="CC357" s="18"/>
      <c r="CD357" s="18"/>
      <c r="CE357" s="18"/>
    </row>
    <row r="358" spans="4:83">
      <c r="D358" s="18"/>
      <c r="E358" s="18"/>
      <c r="K358" t="str">
        <f t="shared" si="66"/>
        <v>0.0309539199715364-0.0776727701293295i</v>
      </c>
      <c r="L358" t="str">
        <f t="shared" si="67"/>
        <v>1081.37969761375-329.118856762776i</v>
      </c>
      <c r="M358" t="str">
        <f t="shared" si="68"/>
        <v>0.00101218627730655-0.0317987697285065i</v>
      </c>
      <c r="N358" t="str">
        <f t="shared" si="69"/>
        <v>0.159665410339276-0.619956327708225i</v>
      </c>
      <c r="O358">
        <f t="shared" si="70"/>
        <v>-3.8738683174995825</v>
      </c>
      <c r="P358">
        <f t="shared" si="71"/>
        <v>104.44227542594906</v>
      </c>
      <c r="Q358" t="str">
        <f t="shared" si="72"/>
        <v>-0.00118060343346619-0.000304849254226213i</v>
      </c>
      <c r="R358">
        <f t="shared" si="73"/>
        <v>-58.277598518107141</v>
      </c>
      <c r="S358">
        <f t="shared" si="74"/>
        <v>14.478365650883205</v>
      </c>
      <c r="CC358" s="18"/>
      <c r="CD358" s="18"/>
      <c r="CE358" s="18"/>
    </row>
    <row r="359" spans="4:83">
      <c r="D359" s="18"/>
      <c r="E359" s="18"/>
      <c r="K359" t="str">
        <f t="shared" si="66"/>
        <v>0.0252043242550911-0.0711147575797923i</v>
      </c>
      <c r="L359" t="str">
        <f t="shared" si="67"/>
        <v>1078.54483122166-292.653650868779i</v>
      </c>
      <c r="M359" t="str">
        <f t="shared" si="68"/>
        <v>0.000799922051107538-0.0282715789410441i</v>
      </c>
      <c r="N359" t="str">
        <f t="shared" si="69"/>
        <v>0.12709563663103-0.557888432578767i</v>
      </c>
      <c r="O359">
        <f t="shared" si="70"/>
        <v>-4.8493087041334189</v>
      </c>
      <c r="P359">
        <f t="shared" si="71"/>
        <v>102.8338341768673</v>
      </c>
      <c r="Q359" t="str">
        <f t="shared" si="72"/>
        <v>-0.000944393249829347-0.000215703712671959i</v>
      </c>
      <c r="R359">
        <f t="shared" si="73"/>
        <v>-60.276088992043917</v>
      </c>
      <c r="S359">
        <f t="shared" si="74"/>
        <v>12.865914377699227</v>
      </c>
      <c r="CC359" s="18"/>
      <c r="CD359" s="18"/>
      <c r="CE359" s="18"/>
    </row>
    <row r="360" spans="4:83">
      <c r="D360" s="18"/>
      <c r="E360" s="18"/>
      <c r="K360" t="str">
        <f t="shared" si="66"/>
        <v>0.0208714262992654-0.0654087961983113i</v>
      </c>
      <c r="L360" t="str">
        <f t="shared" si="67"/>
        <v>1076.51583644922-263.454991947475i</v>
      </c>
      <c r="M360" t="str">
        <f t="shared" si="68"/>
        <v>0.000648035353173199-0.0254482888099423i</v>
      </c>
      <c r="N360" t="str">
        <f t="shared" si="69"/>
        <v>0.103451348090686-0.506472088758088i</v>
      </c>
      <c r="O360">
        <f t="shared" si="70"/>
        <v>-5.7313728434379296</v>
      </c>
      <c r="P360">
        <f t="shared" si="71"/>
        <v>101.54436179837921</v>
      </c>
      <c r="Q360" t="str">
        <f t="shared" si="72"/>
        <v>-0.000771639171056272-0.000158019145892735i</v>
      </c>
      <c r="R360">
        <f t="shared" si="73"/>
        <v>-62.073302683879604</v>
      </c>
      <c r="S360">
        <f t="shared" si="74"/>
        <v>11.573233979701229</v>
      </c>
      <c r="CC360" s="18"/>
      <c r="CD360" s="18"/>
      <c r="CE360" s="18"/>
    </row>
    <row r="361" spans="4:83">
      <c r="D361" s="18"/>
      <c r="E361" s="18"/>
      <c r="CC361" s="18"/>
      <c r="CD361" s="18"/>
      <c r="CE361" s="18"/>
    </row>
    <row r="362" spans="4:83">
      <c r="D362" s="18"/>
      <c r="E362" s="18"/>
      <c r="K362" t="s">
        <v>544</v>
      </c>
      <c r="L362" t="s">
        <v>545</v>
      </c>
      <c r="M362" t="s">
        <v>458</v>
      </c>
      <c r="N362" t="s">
        <v>459</v>
      </c>
      <c r="O362" t="s">
        <v>546</v>
      </c>
      <c r="P362" t="s">
        <v>458</v>
      </c>
      <c r="Q362" t="s">
        <v>459</v>
      </c>
      <c r="CC362" s="18"/>
      <c r="CD362" s="18"/>
      <c r="CE362" s="18"/>
    </row>
    <row r="363" spans="4:83">
      <c r="D363" s="18"/>
      <c r="E363" s="18"/>
      <c r="K363" t="str">
        <f>IMDIV(IMSUM(IMPRODUCT(F285,$A$328),1),IMSUM(IMPRODUCT(IMPOWER(F285,2),$A$330),IMPRODUCT(F285,$A$331)))</f>
        <v>0.219224265254903-10.6669315003433i</v>
      </c>
      <c r="L363" t="str">
        <f>IMPRODUCT(K363,M324,$B$315)</f>
        <v>0.429187782987558-25.818241302902i</v>
      </c>
      <c r="M363">
        <f>20*LOG10(IMABS(L363))</f>
        <v>28.239733066972661</v>
      </c>
      <c r="N363">
        <f>IMARGUMENT(L363)*180/PI()+180</f>
        <v>90.952364785675712</v>
      </c>
      <c r="O363" t="str">
        <f>IMPRODUCT(L363,G285)</f>
        <v>-13.6567377040951-75.3579005116217i</v>
      </c>
      <c r="P363">
        <f>20*LOG10(IMABS(O363))</f>
        <v>37.682916857249822</v>
      </c>
      <c r="Q363">
        <f>IMARGUMENT(O363)*180/PI()+180</f>
        <v>79.728054591616171</v>
      </c>
      <c r="CC363" s="18"/>
      <c r="CD363" s="18"/>
      <c r="CE363" s="18"/>
    </row>
    <row r="364" spans="4:83">
      <c r="D364" s="18"/>
      <c r="E364" s="18"/>
      <c r="K364" t="str">
        <f t="shared" ref="K364:K399" si="75">IMDIV(IMSUM(IMPRODUCT(F286,$A$328),1),IMSUM(IMPRODUCT(IMPOWER(F286,2),$A$330),IMPRODUCT(F286,$A$331)))</f>
        <v>0.219224202752596-5.33356712330867i</v>
      </c>
      <c r="L364" t="str">
        <f t="shared" ref="L364:L399" si="76">IMPRODUCT(K364,M325,$B$315)</f>
        <v>0.429165850269653-12.911893951442i</v>
      </c>
      <c r="M364">
        <f t="shared" ref="M364:M399" si="77">20*LOG10(IMABS(L364))</f>
        <v>22.224594299178555</v>
      </c>
      <c r="N364">
        <f t="shared" ref="N364:N399" si="78">IMARGUMENT(L364)*180/PI()+180</f>
        <v>91.903697694895911</v>
      </c>
      <c r="O364" t="str">
        <f t="shared" ref="O364:O399" si="79">IMPRODUCT(L364,G286)</f>
        <v>-12.2657937507403-34.1741978508803i</v>
      </c>
      <c r="P364">
        <f t="shared" ref="P364:P399" si="80">20*LOG10(IMABS(O364))</f>
        <v>31.200226509769923</v>
      </c>
      <c r="Q364">
        <f t="shared" ref="Q364:Q399" si="81">IMARGUMENT(O364)*180/PI()+180</f>
        <v>70.255936324295149</v>
      </c>
      <c r="CC364" s="18"/>
      <c r="CD364" s="18"/>
      <c r="CE364" s="18"/>
    </row>
    <row r="365" spans="4:83">
      <c r="D365" s="18"/>
      <c r="E365" s="18"/>
      <c r="K365" t="str">
        <f t="shared" si="75"/>
        <v>0.219224098582163-3.55582405227236i</v>
      </c>
      <c r="L365" t="str">
        <f t="shared" si="76"/>
        <v>0.429129300251553-8.61101036244347i</v>
      </c>
      <c r="M365">
        <f t="shared" si="77"/>
        <v>18.71185466745257</v>
      </c>
      <c r="N365">
        <f t="shared" si="78"/>
        <v>92.852972257917713</v>
      </c>
      <c r="O365" t="str">
        <f t="shared" si="79"/>
        <v>-10.4867886109132-19.7943903076148i</v>
      </c>
      <c r="P365">
        <f t="shared" si="80"/>
        <v>27.005225413774646</v>
      </c>
      <c r="Q365">
        <f t="shared" si="81"/>
        <v>62.085988631259511</v>
      </c>
      <c r="CC365" s="18"/>
      <c r="CD365" s="18"/>
      <c r="CE365" s="18"/>
    </row>
    <row r="366" spans="4:83">
      <c r="D366" s="18"/>
      <c r="E366" s="18"/>
      <c r="K366" t="str">
        <f t="shared" si="75"/>
        <v>0.219223952743723-2.66698630763934i</v>
      </c>
      <c r="L366" t="str">
        <f t="shared" si="76"/>
        <v>0.429078139698677-6.46149228337864i</v>
      </c>
      <c r="M366">
        <f t="shared" si="77"/>
        <v>16.22576549777061</v>
      </c>
      <c r="N366">
        <f t="shared" si="78"/>
        <v>93.799172748233019</v>
      </c>
      <c r="O366" t="str">
        <f t="shared" si="79"/>
        <v>-8.71821773366777-12.6175758252142i</v>
      </c>
      <c r="P366">
        <f t="shared" si="80"/>
        <v>23.71456779263433</v>
      </c>
      <c r="Q366">
        <f t="shared" si="81"/>
        <v>55.357147172407608</v>
      </c>
      <c r="CC366" s="18"/>
      <c r="CD366" s="18"/>
      <c r="CE366" s="18"/>
    </row>
    <row r="367" spans="4:83">
      <c r="D367" s="18"/>
      <c r="E367" s="18"/>
      <c r="K367" t="str">
        <f t="shared" si="75"/>
        <v>0.219223765237442-2.13371069345968i</v>
      </c>
      <c r="L367" t="str">
        <f t="shared" si="76"/>
        <v>0.429012378078235-5.17251992614664i</v>
      </c>
      <c r="M367">
        <f t="shared" si="77"/>
        <v>14.303816960942211</v>
      </c>
      <c r="N367">
        <f t="shared" si="78"/>
        <v>94.741299380404513</v>
      </c>
      <c r="O367" t="str">
        <f t="shared" si="79"/>
        <v>-7.16630556331887-8.52979764118455i</v>
      </c>
      <c r="P367">
        <f t="shared" si="80"/>
        <v>20.938186142787441</v>
      </c>
      <c r="Q367">
        <f t="shared" si="81"/>
        <v>49.964717644318512</v>
      </c>
      <c r="CC367" s="18"/>
      <c r="CD367" s="18"/>
      <c r="CE367" s="18"/>
    </row>
    <row r="368" spans="4:83">
      <c r="D368" s="18"/>
      <c r="E368" s="18"/>
      <c r="K368" t="str">
        <f t="shared" si="75"/>
        <v>0.219223536063534-1.77821614439113i</v>
      </c>
      <c r="L368" t="str">
        <f t="shared" si="76"/>
        <v>0.428932027554851-4.31381991357053i</v>
      </c>
      <c r="M368">
        <f t="shared" si="77"/>
        <v>12.739966898982594</v>
      </c>
      <c r="N368">
        <f t="shared" si="78"/>
        <v>95.67837330404231</v>
      </c>
      <c r="O368" t="str">
        <f t="shared" si="79"/>
        <v>-5.88743702713847-6.03389295716648i</v>
      </c>
      <c r="P368">
        <f t="shared" si="80"/>
        <v>18.516849647524943</v>
      </c>
      <c r="Q368">
        <f t="shared" si="81"/>
        <v>45.703854735055614</v>
      </c>
      <c r="CC368" s="18"/>
      <c r="CD368" s="18"/>
      <c r="CE368" s="18"/>
    </row>
    <row r="369" spans="4:83">
      <c r="D369" s="18"/>
      <c r="E369" s="18"/>
      <c r="K369" t="str">
        <f t="shared" si="75"/>
        <v>0.219223265222262-1.52431077526494i</v>
      </c>
      <c r="L369" t="str">
        <f t="shared" si="76"/>
        <v>0.428837102984941-3.70098927179861i</v>
      </c>
      <c r="M369">
        <f t="shared" si="77"/>
        <v>11.424277264927412</v>
      </c>
      <c r="N369">
        <f t="shared" si="78"/>
        <v>96.609441333574892</v>
      </c>
      <c r="O369" t="str">
        <f t="shared" si="79"/>
        <v>-4.86363613941896-4.43468978708359i</v>
      </c>
      <c r="P369">
        <f t="shared" si="80"/>
        <v>16.367027838890529</v>
      </c>
      <c r="Q369">
        <f t="shared" si="81"/>
        <v>42.35872845309683</v>
      </c>
      <c r="CC369" s="18"/>
      <c r="CD369" s="18"/>
      <c r="CE369" s="18"/>
    </row>
    <row r="370" spans="4:83">
      <c r="D370" s="18"/>
      <c r="E370" s="18"/>
      <c r="K370" t="str">
        <f t="shared" si="75"/>
        <v>0.219222952713933-1.3338986434775i</v>
      </c>
      <c r="L370" t="str">
        <f t="shared" si="76"/>
        <v>0.42872762190985-3.24182642844468i</v>
      </c>
      <c r="M370">
        <f t="shared" si="77"/>
        <v>10.291095565763372</v>
      </c>
      <c r="N370">
        <f t="shared" si="78"/>
        <v>97.533580359611278</v>
      </c>
      <c r="O370" t="str">
        <f t="shared" si="79"/>
        <v>-4.05233913792826-3.36911446642687i</v>
      </c>
      <c r="P370">
        <f t="shared" si="80"/>
        <v>14.436131736242606</v>
      </c>
      <c r="Q370">
        <f t="shared" si="81"/>
        <v>39.740132909706375</v>
      </c>
      <c r="CC370" s="18"/>
      <c r="CD370" s="18"/>
      <c r="CE370" s="18"/>
    </row>
    <row r="371" spans="4:83">
      <c r="D371" s="18"/>
      <c r="E371" s="18"/>
      <c r="K371" t="str">
        <f t="shared" si="75"/>
        <v>0.219222598538902-1.18581533645409i</v>
      </c>
      <c r="L371" t="str">
        <f t="shared" si="76"/>
        <v>0.428603604547768-2.8851082120026i</v>
      </c>
      <c r="M371">
        <f t="shared" si="77"/>
        <v>9.2980453288764373</v>
      </c>
      <c r="N371">
        <f t="shared" si="78"/>
        <v>98.44990139493224</v>
      </c>
      <c r="O371" t="str">
        <f t="shared" si="79"/>
        <v>-3.40941743434332-2.63458325408818i</v>
      </c>
      <c r="P371">
        <f t="shared" si="80"/>
        <v>12.686986067278026</v>
      </c>
      <c r="Q371">
        <f t="shared" si="81"/>
        <v>37.694592102166752</v>
      </c>
      <c r="CC371" s="18"/>
      <c r="CD371" s="18"/>
      <c r="CE371" s="18"/>
    </row>
    <row r="372" spans="4:83">
      <c r="D372" s="18"/>
      <c r="E372" s="18"/>
      <c r="K372" t="str">
        <f t="shared" si="75"/>
        <v>0.219222202697576-1.0673622066345i</v>
      </c>
      <c r="L372" t="str">
        <f t="shared" si="76"/>
        <v>0.428465073784419-2.60010065164376i</v>
      </c>
      <c r="M372">
        <f t="shared" si="77"/>
        <v>8.4161632398462345</v>
      </c>
      <c r="N372">
        <f t="shared" si="78"/>
        <v>99.357553216217966</v>
      </c>
      <c r="O372" t="str">
        <f t="shared" si="79"/>
        <v>-2.89715201286329-2.11277578708287i</v>
      </c>
      <c r="P372">
        <f t="shared" si="80"/>
        <v>11.091501595374986</v>
      </c>
      <c r="Q372">
        <f t="shared" si="81"/>
        <v>36.101758484344003</v>
      </c>
      <c r="CC372" s="18"/>
      <c r="CD372" s="18"/>
      <c r="CE372" s="18"/>
    </row>
    <row r="373" spans="4:83">
      <c r="D373" s="18"/>
      <c r="E373" s="18"/>
      <c r="K373" t="str">
        <f t="shared" si="75"/>
        <v>0.219215952760852-0.534694787000647i</v>
      </c>
      <c r="L373" t="str">
        <f t="shared" si="76"/>
        <v>0.426288446534413-1.3275714099195i</v>
      </c>
      <c r="M373">
        <f t="shared" si="77"/>
        <v>2.8873372091378653</v>
      </c>
      <c r="N373">
        <f t="shared" si="78"/>
        <v>107.80203046028483</v>
      </c>
      <c r="O373" t="str">
        <f t="shared" si="79"/>
        <v>-0.874101269988343-0.545007141746142i</v>
      </c>
      <c r="P373">
        <f t="shared" si="80"/>
        <v>0.25750508656380794</v>
      </c>
      <c r="Q373">
        <f t="shared" si="81"/>
        <v>31.9437753423272</v>
      </c>
      <c r="CC373" s="18"/>
      <c r="CD373" s="18"/>
      <c r="CE373" s="18"/>
    </row>
    <row r="374" spans="4:83">
      <c r="D374" s="18"/>
      <c r="E374" s="18"/>
      <c r="K374" t="str">
        <f t="shared" si="75"/>
        <v>0.219205536991531-0.357589420912823i</v>
      </c>
      <c r="L374" t="str">
        <f t="shared" si="76"/>
        <v>0.422704902866333-0.91525169205897i</v>
      </c>
      <c r="M374">
        <f t="shared" si="77"/>
        <v>7.0497415524346227E-2</v>
      </c>
      <c r="N374">
        <f t="shared" si="78"/>
        <v>114.78964297420612</v>
      </c>
      <c r="O374" t="str">
        <f t="shared" si="79"/>
        <v>-0.417031934892511-0.284743347942918i</v>
      </c>
      <c r="P374">
        <f t="shared" si="80"/>
        <v>-5.9346934192961243</v>
      </c>
      <c r="Q374">
        <f t="shared" si="81"/>
        <v>34.324693756530422</v>
      </c>
      <c r="CC374" s="18"/>
      <c r="CD374" s="18"/>
      <c r="CE374" s="18"/>
    </row>
    <row r="375" spans="4:83">
      <c r="D375" s="18"/>
      <c r="E375" s="18"/>
      <c r="K375" t="str">
        <f t="shared" si="75"/>
        <v>0.219190956577209-0.269374471902931i</v>
      </c>
      <c r="L375" t="str">
        <f t="shared" si="76"/>
        <v>0.417778601493054-0.717575926410687i</v>
      </c>
      <c r="M375">
        <f t="shared" si="77"/>
        <v>-1.6149459731226912</v>
      </c>
      <c r="N375">
        <f t="shared" si="78"/>
        <v>120.208315855386</v>
      </c>
      <c r="O375" t="str">
        <f t="shared" si="79"/>
        <v>-0.249339291558563-0.190555246196943i</v>
      </c>
      <c r="P375">
        <f t="shared" si="80"/>
        <v>-10.066458559708821</v>
      </c>
      <c r="Q375">
        <f t="shared" si="81"/>
        <v>37.388536370837471</v>
      </c>
      <c r="CC375" s="18"/>
      <c r="CD375" s="18"/>
      <c r="CE375" s="18"/>
    </row>
    <row r="376" spans="4:83">
      <c r="D376" s="18"/>
      <c r="E376" s="18"/>
      <c r="K376" t="str">
        <f t="shared" si="75"/>
        <v>0.219172213180043-0.216715581889345i</v>
      </c>
      <c r="L376" t="str">
        <f t="shared" si="76"/>
        <v>0.411595355882633-0.605320717731358i</v>
      </c>
      <c r="M376">
        <f t="shared" si="77"/>
        <v>-2.7097791220847993</v>
      </c>
      <c r="N376">
        <f t="shared" si="78"/>
        <v>124.21423077061152</v>
      </c>
      <c r="O376" t="str">
        <f t="shared" si="79"/>
        <v>-0.170098174839649-0.142573744700823i</v>
      </c>
      <c r="P376">
        <f t="shared" si="80"/>
        <v>-13.074997581979801</v>
      </c>
      <c r="Q376">
        <f t="shared" si="81"/>
        <v>39.969235111840419</v>
      </c>
      <c r="CC376" s="18"/>
      <c r="CD376" s="18"/>
      <c r="CE376" s="18"/>
    </row>
    <row r="377" spans="4:83">
      <c r="D377" s="18"/>
      <c r="E377" s="18"/>
      <c r="K377" t="str">
        <f t="shared" si="75"/>
        <v>0.219149308936283-0.181834605880466i</v>
      </c>
      <c r="L377" t="str">
        <f t="shared" si="76"/>
        <v>0.404259019420347-0.535335042023066i</v>
      </c>
      <c r="M377">
        <f t="shared" si="77"/>
        <v>-3.4677883709438078</v>
      </c>
      <c r="N377">
        <f t="shared" si="78"/>
        <v>127.05833014538752</v>
      </c>
      <c r="O377" t="str">
        <f t="shared" si="79"/>
        <v>-0.126435594657742-0.113281337930241i</v>
      </c>
      <c r="P377">
        <f t="shared" si="80"/>
        <v>-15.403268026483962</v>
      </c>
      <c r="Q377">
        <f t="shared" si="81"/>
        <v>41.85909435214441</v>
      </c>
      <c r="CC377" s="18"/>
      <c r="CD377" s="18"/>
      <c r="CE377" s="18"/>
    </row>
    <row r="378" spans="4:83">
      <c r="D378" s="18"/>
      <c r="E378" s="18"/>
      <c r="K378" t="str">
        <f t="shared" si="75"/>
        <v>0.21912224645566-0.157112316938613i</v>
      </c>
      <c r="L378" t="str">
        <f t="shared" si="76"/>
        <v>0.39588734338559-0.489075049317209i</v>
      </c>
      <c r="M378">
        <f t="shared" si="77"/>
        <v>-4.0239125109677101</v>
      </c>
      <c r="N378">
        <f t="shared" si="78"/>
        <v>128.98883162445065</v>
      </c>
      <c r="O378" t="str">
        <f t="shared" si="79"/>
        <v>-0.0997383100577613-0.093354118740302i</v>
      </c>
      <c r="P378">
        <f t="shared" si="80"/>
        <v>-17.2902501363195</v>
      </c>
      <c r="Q378">
        <f t="shared" si="81"/>
        <v>43.106326485781921</v>
      </c>
      <c r="CC378" s="18"/>
      <c r="CD378" s="18"/>
      <c r="CE378" s="18"/>
    </row>
    <row r="379" spans="4:83">
      <c r="D379" s="18"/>
      <c r="E379" s="18"/>
      <c r="K379" t="str">
        <f t="shared" si="75"/>
        <v>0.219091028820639-0.138739082426451i</v>
      </c>
      <c r="L379" t="str">
        <f t="shared" si="76"/>
        <v>0.386607598537414-0.457238516826493i</v>
      </c>
      <c r="M379">
        <f t="shared" si="77"/>
        <v>-4.4547147481287306</v>
      </c>
      <c r="N379">
        <f t="shared" si="78"/>
        <v>130.21542805631546</v>
      </c>
      <c r="O379" t="str">
        <f t="shared" si="79"/>
        <v>-0.082123558174938-0.0788078523438773i</v>
      </c>
      <c r="P379">
        <f t="shared" si="80"/>
        <v>-18.875640443516854</v>
      </c>
      <c r="Q379">
        <f t="shared" si="81"/>
        <v>43.819689237070747</v>
      </c>
      <c r="CC379" s="18"/>
      <c r="CD379" s="18"/>
      <c r="CE379" s="18"/>
    </row>
    <row r="380" spans="4:83">
      <c r="D380" s="18"/>
      <c r="E380" s="18"/>
      <c r="K380" t="str">
        <f t="shared" si="75"/>
        <v>0.219055659585553-0.124598422760642i</v>
      </c>
      <c r="L380" t="str">
        <f t="shared" si="76"/>
        <v>0.376552237358589-0.434642884954731i</v>
      </c>
      <c r="M380">
        <f t="shared" si="77"/>
        <v>-4.8055789290712028</v>
      </c>
      <c r="N380">
        <f t="shared" si="78"/>
        <v>130.90397322546164</v>
      </c>
      <c r="O380" t="str">
        <f t="shared" si="79"/>
        <v>-0.0697974779010663-0.0676588919749982i</v>
      </c>
      <c r="P380">
        <f t="shared" si="80"/>
        <v>-20.245951422695391</v>
      </c>
      <c r="Q380">
        <f t="shared" si="81"/>
        <v>44.108647620136225</v>
      </c>
      <c r="CC380" s="18"/>
      <c r="CD380" s="18"/>
      <c r="CE380" s="18"/>
    </row>
    <row r="381" spans="4:83">
      <c r="D381" s="18"/>
      <c r="E381" s="18"/>
      <c r="K381" t="str">
        <f t="shared" si="75"/>
        <v>0.219016142775582-0.113420434917639i</v>
      </c>
      <c r="L381" t="str">
        <f t="shared" si="76"/>
        <v>0.365854835430284-0.418175760899496i</v>
      </c>
      <c r="M381">
        <f t="shared" si="77"/>
        <v>-5.1043421086407861</v>
      </c>
      <c r="N381">
        <f t="shared" si="78"/>
        <v>131.18212597824737</v>
      </c>
      <c r="O381" t="str">
        <f t="shared" si="79"/>
        <v>-0.0607546532900282-0.0588073430773806i</v>
      </c>
      <c r="P381">
        <f t="shared" si="80"/>
        <v>-21.457284907687132</v>
      </c>
      <c r="Q381">
        <f t="shared" si="81"/>
        <v>44.066904233657681</v>
      </c>
      <c r="CC381" s="18"/>
      <c r="CD381" s="18"/>
      <c r="CE381" s="18"/>
    </row>
    <row r="382" spans="4:83">
      <c r="D382" s="18"/>
      <c r="E382" s="18"/>
      <c r="K382" t="str">
        <f t="shared" si="75"/>
        <v>0.218394077568986-0.0667995572021568i</v>
      </c>
      <c r="L382" t="str">
        <f t="shared" si="76"/>
        <v>0.248378188785517-0.356746868838904i</v>
      </c>
      <c r="M382">
        <f t="shared" si="77"/>
        <v>-7.2362999770997147</v>
      </c>
      <c r="N382">
        <f t="shared" si="78"/>
        <v>124.84682764770383</v>
      </c>
      <c r="O382" t="str">
        <f t="shared" si="79"/>
        <v>-0.0266853004070408-0.0195952264780152i</v>
      </c>
      <c r="P382">
        <f t="shared" si="80"/>
        <v>-29.601584763153109</v>
      </c>
      <c r="Q382">
        <f t="shared" si="81"/>
        <v>36.290131472570721</v>
      </c>
      <c r="CC382" s="18"/>
      <c r="CD382" s="18"/>
      <c r="CE382" s="18"/>
    </row>
    <row r="383" spans="4:83">
      <c r="D383" s="18"/>
      <c r="E383" s="18"/>
      <c r="K383" t="str">
        <f t="shared" si="75"/>
        <v>0.217365117821916-0.0556589076420397i</v>
      </c>
      <c r="L383" t="str">
        <f t="shared" si="76"/>
        <v>0.153848577651246-0.315956612789363i</v>
      </c>
      <c r="M383">
        <f t="shared" si="77"/>
        <v>-9.083401950976759</v>
      </c>
      <c r="N383">
        <f t="shared" si="78"/>
        <v>115.96281443661864</v>
      </c>
      <c r="O383" t="str">
        <f t="shared" si="79"/>
        <v>-0.0159118445640543-0.00808131667762647i</v>
      </c>
      <c r="P383">
        <f t="shared" si="80"/>
        <v>-34.968980947901549</v>
      </c>
      <c r="Q383">
        <f t="shared" si="81"/>
        <v>26.925130064953549</v>
      </c>
      <c r="CC383" s="18"/>
      <c r="CD383" s="18"/>
      <c r="CE383" s="18"/>
    </row>
    <row r="384" spans="4:83">
      <c r="D384" s="18"/>
      <c r="E384" s="18"/>
      <c r="K384" t="str">
        <f t="shared" si="75"/>
        <v>0.21594075646524-0.0532951126052341i</v>
      </c>
      <c r="L384" t="str">
        <f t="shared" si="76"/>
        <v>0.0922928921740824-0.273960407228113i</v>
      </c>
      <c r="M384">
        <f t="shared" si="77"/>
        <v>-10.779377354494489</v>
      </c>
      <c r="N384">
        <f t="shared" si="78"/>
        <v>108.6178504644614</v>
      </c>
      <c r="O384" t="str">
        <f t="shared" si="79"/>
        <v>-0.01038999594772-0.00364659193364764i</v>
      </c>
      <c r="P384">
        <f t="shared" si="80"/>
        <v>-39.16319511647179</v>
      </c>
      <c r="Q384">
        <f t="shared" si="81"/>
        <v>19.339616877276598</v>
      </c>
      <c r="CC384" s="18"/>
      <c r="CD384" s="18"/>
      <c r="CE384" s="18"/>
    </row>
    <row r="385" spans="4:83">
      <c r="D385" s="18"/>
      <c r="E385" s="18"/>
      <c r="K385" t="str">
        <f t="shared" si="75"/>
        <v>0.21413663499512-0.0543405829619523i</v>
      </c>
      <c r="L385" t="str">
        <f t="shared" si="76"/>
        <v>0.0535554927620115-0.236673326641998i</v>
      </c>
      <c r="M385">
        <f t="shared" si="77"/>
        <v>-12.300140959546404</v>
      </c>
      <c r="N385">
        <f t="shared" si="78"/>
        <v>102.75041142638921</v>
      </c>
      <c r="O385" t="str">
        <f t="shared" si="79"/>
        <v>-0.00719527169923779-0.00170458153651125i</v>
      </c>
      <c r="P385">
        <f t="shared" si="80"/>
        <v>-42.621910883083359</v>
      </c>
      <c r="Q385">
        <f t="shared" si="81"/>
        <v>13.327835552194301</v>
      </c>
      <c r="CC385" s="18"/>
      <c r="CD385" s="18"/>
      <c r="CE385" s="18"/>
    </row>
    <row r="386" spans="4:83">
      <c r="D386" s="18"/>
      <c r="E386" s="18"/>
      <c r="K386" t="str">
        <f t="shared" si="75"/>
        <v>0.211972122581602-0.0569859691598898i</v>
      </c>
      <c r="L386" t="str">
        <f t="shared" si="76"/>
        <v>0.0287038848408888-0.205551772659886i</v>
      </c>
      <c r="M386">
        <f t="shared" si="77"/>
        <v>-13.657702348616588</v>
      </c>
      <c r="N386">
        <f t="shared" si="78"/>
        <v>97.949553121118541</v>
      </c>
      <c r="O386" t="str">
        <f t="shared" si="79"/>
        <v>-0.0052135466738298-0.000772728407152484i</v>
      </c>
      <c r="P386">
        <f t="shared" si="80"/>
        <v>-45.56296241755453</v>
      </c>
      <c r="Q386">
        <f t="shared" si="81"/>
        <v>8.4307448702969339</v>
      </c>
      <c r="CC386" s="18"/>
      <c r="CD386" s="18"/>
      <c r="CE386" s="18"/>
    </row>
    <row r="387" spans="4:83">
      <c r="D387" s="18"/>
      <c r="E387" s="18"/>
      <c r="K387" t="str">
        <f t="shared" si="75"/>
        <v>0.20946981197312-0.060440897519404i</v>
      </c>
      <c r="L387" t="str">
        <f t="shared" si="76"/>
        <v>0.0122545576301888-0.179968074852968i</v>
      </c>
      <c r="M387">
        <f t="shared" si="77"/>
        <v>-14.876000404283342</v>
      </c>
      <c r="N387">
        <f t="shared" si="78"/>
        <v>93.895425661840363</v>
      </c>
      <c r="O387" t="str">
        <f t="shared" si="79"/>
        <v>-0.00391530456788424-0.000294934642200905i</v>
      </c>
      <c r="P387">
        <f t="shared" si="80"/>
        <v>-48.120114998405512</v>
      </c>
      <c r="Q387">
        <f t="shared" si="81"/>
        <v>4.307878305253297</v>
      </c>
      <c r="CC387" s="18"/>
      <c r="CD387" s="18"/>
      <c r="CE387" s="18"/>
    </row>
    <row r="388" spans="4:83">
      <c r="D388" s="18"/>
      <c r="E388" s="18"/>
      <c r="K388" t="str">
        <f t="shared" si="75"/>
        <v>0.206654955860219-0.0642993957317733i</v>
      </c>
      <c r="L388" t="str">
        <f t="shared" si="76"/>
        <v>0.00103592056884516-0.158874540129647i</v>
      </c>
      <c r="M388">
        <f t="shared" si="77"/>
        <v>-15.978729233193247</v>
      </c>
      <c r="N388">
        <f t="shared" si="78"/>
        <v>90.373584309551347</v>
      </c>
      <c r="O388" t="str">
        <f t="shared" si="79"/>
        <v>-0.00302574841317266-0.0000387895758253245i</v>
      </c>
      <c r="P388">
        <f t="shared" si="80"/>
        <v>-50.382630020368836</v>
      </c>
      <c r="Q388">
        <f t="shared" si="81"/>
        <v>0.7344818336168828</v>
      </c>
      <c r="CC388" s="18"/>
      <c r="CD388" s="18"/>
      <c r="CE388" s="18"/>
    </row>
    <row r="389" spans="4:83">
      <c r="D389" s="18"/>
      <c r="E389" s="18"/>
      <c r="K389" t="str">
        <f t="shared" si="75"/>
        <v>0.203554868633623-0.0683284927526649i</v>
      </c>
      <c r="L389" t="str">
        <f t="shared" si="76"/>
        <v>-0.006805837783293-0.141317673381204i</v>
      </c>
      <c r="M389">
        <f t="shared" si="77"/>
        <v>-16.98600918881742</v>
      </c>
      <c r="N389">
        <f t="shared" si="78"/>
        <v>87.24277428122565</v>
      </c>
      <c r="O389" t="str">
        <f t="shared" si="79"/>
        <v>-0.00239310089522816+0.000101824824213541i</v>
      </c>
      <c r="P389">
        <f t="shared" si="80"/>
        <v>-52.412924261743541</v>
      </c>
      <c r="Q389">
        <f t="shared" si="81"/>
        <v>357.56357297081581</v>
      </c>
      <c r="CC389" s="18"/>
      <c r="CD389" s="18"/>
      <c r="CE389" s="18"/>
    </row>
    <row r="390" spans="4:83">
      <c r="D390" s="18"/>
      <c r="E390" s="18"/>
      <c r="K390" t="str">
        <f t="shared" si="75"/>
        <v>0.200198318076047-0.0723836914125539i</v>
      </c>
      <c r="L390" t="str">
        <f t="shared" si="76"/>
        <v>-0.0123879454368504-0.126538703851712i</v>
      </c>
      <c r="M390">
        <f t="shared" si="77"/>
        <v>-17.914107300833205</v>
      </c>
      <c r="N390">
        <f t="shared" si="78"/>
        <v>84.408648163982122</v>
      </c>
      <c r="O390" t="str">
        <f t="shared" si="79"/>
        <v>-0.00192899060401816+0.00017903643804925i</v>
      </c>
      <c r="P390">
        <f t="shared" si="80"/>
        <v>-54.256146317465962</v>
      </c>
      <c r="Q390">
        <f t="shared" si="81"/>
        <v>354.69736755783958</v>
      </c>
      <c r="CC390" s="18"/>
      <c r="CD390" s="18"/>
      <c r="CE390" s="18"/>
    </row>
    <row r="391" spans="4:83">
      <c r="D391" s="18"/>
      <c r="E391" s="18"/>
      <c r="K391" t="str">
        <f t="shared" si="75"/>
        <v>0.158841786002943-0.103268431611915i</v>
      </c>
      <c r="L391" t="str">
        <f t="shared" si="76"/>
        <v>-0.0251821884615501-0.0521541522803326i</v>
      </c>
      <c r="M391">
        <f t="shared" si="77"/>
        <v>-24.744112764104401</v>
      </c>
      <c r="N391">
        <f t="shared" si="78"/>
        <v>64.226821975003219</v>
      </c>
      <c r="O391" t="str">
        <f t="shared" si="79"/>
        <v>-0.000397821016710207+0.00019084997279977i</v>
      </c>
      <c r="P391">
        <f t="shared" si="80"/>
        <v>-67.106668985033139</v>
      </c>
      <c r="Q391">
        <f t="shared" si="81"/>
        <v>334.37118258835369</v>
      </c>
      <c r="CC391" s="18"/>
      <c r="CD391" s="18"/>
      <c r="CE391" s="18"/>
    </row>
    <row r="392" spans="4:83">
      <c r="D392" s="18"/>
      <c r="E392" s="18"/>
      <c r="K392" t="str">
        <f t="shared" si="75"/>
        <v>0.118159797187301-0.112833979234188i</v>
      </c>
      <c r="L392" t="str">
        <f t="shared" si="76"/>
        <v>-0.0209686700633508-0.0260542139509235i</v>
      </c>
      <c r="M392">
        <f t="shared" si="77"/>
        <v>-29.513612202776777</v>
      </c>
      <c r="N392">
        <f t="shared" si="78"/>
        <v>51.172570445568738</v>
      </c>
      <c r="O392" t="str">
        <f t="shared" si="79"/>
        <v>-0.000132509117898936+0.000106278301965115i</v>
      </c>
      <c r="P392">
        <f t="shared" si="80"/>
        <v>-75.397978288167849</v>
      </c>
      <c r="Q392">
        <f t="shared" si="81"/>
        <v>321.26881096760894</v>
      </c>
      <c r="CC392" s="18"/>
      <c r="CD392" s="18"/>
      <c r="CE392" s="18"/>
    </row>
    <row r="393" spans="4:83">
      <c r="D393" s="18"/>
      <c r="E393" s="18"/>
      <c r="K393" t="str">
        <f t="shared" si="75"/>
        <v>0.0869741033834978-0.109915683634803i</v>
      </c>
      <c r="L393" t="str">
        <f t="shared" si="76"/>
        <v>-0.0160174877127142-0.0144204480157509i</v>
      </c>
      <c r="M393">
        <f t="shared" si="77"/>
        <v>-33.330056485971284</v>
      </c>
      <c r="N393">
        <f t="shared" si="78"/>
        <v>41.996517610171537</v>
      </c>
      <c r="O393" t="str">
        <f t="shared" si="79"/>
        <v>-0.0000550083884505145+0.0000609458916298391i</v>
      </c>
      <c r="P393">
        <f t="shared" si="80"/>
        <v>-81.713191942687558</v>
      </c>
      <c r="Q393">
        <f t="shared" si="81"/>
        <v>312.0686980314012</v>
      </c>
      <c r="CC393" s="18"/>
      <c r="CD393" s="18"/>
      <c r="CE393" s="18"/>
    </row>
    <row r="394" spans="4:83">
      <c r="D394" s="18"/>
      <c r="E394" s="18"/>
      <c r="K394" t="str">
        <f t="shared" si="75"/>
        <v>0.0649382178103279-0.102228638940344i</v>
      </c>
      <c r="L394" t="str">
        <f t="shared" si="76"/>
        <v>-0.0121616912436677-0.0086237988758497i</v>
      </c>
      <c r="M394">
        <f t="shared" si="77"/>
        <v>-36.531061748913551</v>
      </c>
      <c r="N394">
        <f t="shared" si="78"/>
        <v>35.340276757256305</v>
      </c>
      <c r="O394" t="str">
        <f t="shared" si="79"/>
        <v>-0.0000263177378538384+0.0000370353636143404i</v>
      </c>
      <c r="P394">
        <f t="shared" si="80"/>
        <v>-86.852394984485272</v>
      </c>
      <c r="Q394">
        <f t="shared" si="81"/>
        <v>305.39802110523726</v>
      </c>
      <c r="CC394" s="18"/>
      <c r="CD394" s="18"/>
      <c r="CE394" s="18"/>
    </row>
    <row r="395" spans="4:83">
      <c r="D395" s="18"/>
      <c r="E395" s="18"/>
      <c r="K395" t="str">
        <f t="shared" si="75"/>
        <v>0.0495838762068556-0.0934916541188807i</v>
      </c>
      <c r="L395" t="str">
        <f t="shared" si="76"/>
        <v>-0.00937026104270616-0.00549085580583068i</v>
      </c>
      <c r="M395">
        <f t="shared" si="77"/>
        <v>-39.282973068780514</v>
      </c>
      <c r="N395">
        <f t="shared" si="78"/>
        <v>30.369769383582565</v>
      </c>
      <c r="O395" t="str">
        <f t="shared" si="79"/>
        <v>-0.0000139641352252287+0.0000237842744350367i</v>
      </c>
      <c r="P395">
        <f t="shared" si="80"/>
        <v>-91.187929877434456</v>
      </c>
      <c r="Q395">
        <f t="shared" si="81"/>
        <v>300.41788967854484</v>
      </c>
      <c r="CC395" s="18"/>
      <c r="CD395" s="18"/>
      <c r="CE395" s="18"/>
    </row>
    <row r="396" spans="4:83">
      <c r="D396" s="18"/>
      <c r="E396" s="18"/>
      <c r="K396" t="str">
        <f t="shared" si="75"/>
        <v>0.0387544961570726-0.0851540701570526i</v>
      </c>
      <c r="L396" t="str">
        <f t="shared" si="76"/>
        <v>-0.00736345277051518-0.00367997924805297i</v>
      </c>
      <c r="M396">
        <f t="shared" si="77"/>
        <v>-41.690094006385493</v>
      </c>
      <c r="N396">
        <f t="shared" si="78"/>
        <v>26.55417442221156</v>
      </c>
      <c r="O396" t="str">
        <f t="shared" si="79"/>
        <v>-8.02187319416789E-06+0.0000160225092193272i</v>
      </c>
      <c r="P396">
        <f t="shared" si="80"/>
        <v>-94.933985794928191</v>
      </c>
      <c r="Q396">
        <f t="shared" si="81"/>
        <v>296.595420391895</v>
      </c>
      <c r="CC396" s="18"/>
      <c r="CD396" s="18"/>
      <c r="CE396" s="18"/>
    </row>
    <row r="397" spans="4:83">
      <c r="D397" s="18"/>
      <c r="E397" s="18"/>
      <c r="K397" t="str">
        <f t="shared" si="75"/>
        <v>0.0309539199715364-0.0776727701293295i</v>
      </c>
      <c r="L397" t="str">
        <f t="shared" si="76"/>
        <v>-0.0059019232966845-0.00257251369407322i</v>
      </c>
      <c r="M397">
        <f t="shared" si="77"/>
        <v>-43.82469961226785</v>
      </c>
      <c r="N397">
        <f t="shared" si="78"/>
        <v>23.551288485126037</v>
      </c>
      <c r="O397" t="str">
        <f t="shared" si="79"/>
        <v>-4.90679882050402E-06+0.0000112379659062079i</v>
      </c>
      <c r="P397">
        <f t="shared" si="80"/>
        <v>-98.228429812875447</v>
      </c>
      <c r="Q397">
        <f t="shared" si="81"/>
        <v>293.58737871006019</v>
      </c>
      <c r="CC397" s="18"/>
      <c r="CD397" s="18"/>
      <c r="CE397" s="18"/>
    </row>
    <row r="398" spans="4:83">
      <c r="D398" s="18"/>
      <c r="E398" s="18"/>
      <c r="K398" t="str">
        <f t="shared" si="75"/>
        <v>0.0252043242550911-0.0711147575797923i</v>
      </c>
      <c r="L398" t="str">
        <f t="shared" si="76"/>
        <v>-0.00481716498754442-0.00186226080558591i</v>
      </c>
      <c r="M398">
        <f t="shared" si="77"/>
        <v>-45.739266073583138</v>
      </c>
      <c r="N398">
        <f t="shared" si="78"/>
        <v>21.135930861689303</v>
      </c>
      <c r="O398" t="str">
        <f t="shared" si="79"/>
        <v>-3.15740261400688E-06+8.15376938740937E-06i</v>
      </c>
      <c r="P398">
        <f t="shared" si="80"/>
        <v>-101.16604636149364</v>
      </c>
      <c r="Q398">
        <f t="shared" si="81"/>
        <v>291.16801106252126</v>
      </c>
      <c r="CC398" s="18"/>
      <c r="CD398" s="18"/>
      <c r="CE398" s="18"/>
    </row>
    <row r="399" spans="4:83">
      <c r="D399" s="18"/>
      <c r="E399" s="18"/>
      <c r="K399" t="str">
        <f t="shared" si="75"/>
        <v>0.0208714262992654-0.0654087961983113i</v>
      </c>
      <c r="L399" t="str">
        <f t="shared" si="76"/>
        <v>-0.00399585955044539-0.00138807970594621i</v>
      </c>
      <c r="M399">
        <f t="shared" si="77"/>
        <v>-47.4730084771981</v>
      </c>
      <c r="N399">
        <f t="shared" si="78"/>
        <v>19.156179041812806</v>
      </c>
      <c r="O399" t="str">
        <f t="shared" si="79"/>
        <v>-2.11810456460603E-06+6.08748127021956E-06i</v>
      </c>
      <c r="P399">
        <f t="shared" si="80"/>
        <v>-103.81493831763977</v>
      </c>
      <c r="Q399">
        <f t="shared" si="81"/>
        <v>289.18505122313474</v>
      </c>
      <c r="CC399" s="18"/>
      <c r="CD399" s="18"/>
      <c r="CE399" s="18"/>
    </row>
    <row r="400" spans="4:83">
      <c r="D400" s="18"/>
      <c r="E400" s="18"/>
      <c r="CC400" s="18"/>
      <c r="CD400" s="18"/>
      <c r="CE400" s="18"/>
    </row>
    <row r="401" spans="4:83" ht="320.10000000000002" customHeight="1">
      <c r="D401" s="18"/>
      <c r="E401" s="18"/>
      <c r="CC401" s="18"/>
      <c r="CD401" s="18"/>
      <c r="CE401" s="18"/>
    </row>
    <row r="402" spans="4:83">
      <c r="D402" s="18"/>
      <c r="E402" s="18"/>
      <c r="K402" t="s">
        <v>544</v>
      </c>
      <c r="L402" t="s">
        <v>542</v>
      </c>
      <c r="M402" t="s">
        <v>543</v>
      </c>
      <c r="CC402" s="18"/>
      <c r="CD402" s="18"/>
      <c r="CE402" s="18"/>
    </row>
    <row r="403" spans="4:83">
      <c r="D403" s="18"/>
      <c r="E403" s="18"/>
      <c r="CC403" s="18"/>
      <c r="CD403" s="18"/>
      <c r="CE403" s="18"/>
    </row>
    <row r="404" spans="4:83">
      <c r="D404" s="18"/>
      <c r="E404" s="18"/>
      <c r="CC404" s="18"/>
      <c r="CD404" s="18"/>
      <c r="CE404" s="18"/>
    </row>
    <row r="405" spans="4:83">
      <c r="D405" s="18"/>
      <c r="E405" s="18"/>
      <c r="CC405" s="18"/>
      <c r="CD405" s="18"/>
      <c r="CE405" s="18"/>
    </row>
    <row r="406" spans="4:83">
      <c r="D406" s="18"/>
      <c r="E406" s="18"/>
      <c r="CC406" s="18"/>
      <c r="CD406" s="18"/>
      <c r="CE406" s="18"/>
    </row>
    <row r="407" spans="4:83">
      <c r="D407" s="18"/>
      <c r="E407" s="18"/>
      <c r="CC407" s="18"/>
      <c r="CD407" s="18"/>
      <c r="CE407" s="18"/>
    </row>
    <row r="408" spans="4:83">
      <c r="D408" s="18"/>
      <c r="E408" s="18"/>
      <c r="CC408" s="18"/>
      <c r="CD408" s="18"/>
      <c r="CE408" s="18"/>
    </row>
    <row r="409" spans="4:83">
      <c r="D409" s="18"/>
      <c r="E409" s="18"/>
      <c r="CC409" s="18"/>
      <c r="CD409" s="18"/>
      <c r="CE409" s="18"/>
    </row>
    <row r="410" spans="4:83">
      <c r="D410" s="18"/>
      <c r="E410" s="18"/>
      <c r="CC410" s="18"/>
      <c r="CD410" s="18"/>
      <c r="CE410" s="18"/>
    </row>
    <row r="411" spans="4:83">
      <c r="D411" s="18"/>
      <c r="E411" s="18"/>
      <c r="CC411" s="18"/>
      <c r="CD411" s="18"/>
      <c r="CE411" s="18"/>
    </row>
    <row r="412" spans="4:83">
      <c r="D412" s="18"/>
      <c r="E412" s="18"/>
      <c r="CC412" s="18"/>
      <c r="CD412" s="18"/>
      <c r="CE412" s="18"/>
    </row>
    <row r="413" spans="4:83">
      <c r="D413" s="18"/>
      <c r="E413" s="18"/>
      <c r="CC413" s="18"/>
      <c r="CD413" s="18"/>
      <c r="CE413" s="18"/>
    </row>
    <row r="414" spans="4:83">
      <c r="D414" s="18"/>
      <c r="E414" s="18"/>
      <c r="CC414" s="18"/>
      <c r="CD414" s="18"/>
      <c r="CE414" s="18"/>
    </row>
    <row r="415" spans="4:83">
      <c r="D415" s="18"/>
      <c r="E415" s="18"/>
      <c r="CC415" s="18"/>
      <c r="CD415" s="18"/>
      <c r="CE415" s="18"/>
    </row>
    <row r="416" spans="4:83">
      <c r="D416" s="18"/>
      <c r="E416" s="18"/>
      <c r="CC416" s="18"/>
      <c r="CD416" s="18"/>
      <c r="CE416" s="18"/>
    </row>
    <row r="417" spans="4:83">
      <c r="D417" s="18"/>
      <c r="E417" s="18"/>
      <c r="CC417" s="18"/>
      <c r="CD417" s="18"/>
      <c r="CE417" s="18"/>
    </row>
    <row r="418" spans="4:83">
      <c r="D418" s="18"/>
      <c r="E418" s="18"/>
      <c r="CC418" s="18"/>
      <c r="CD418" s="18"/>
      <c r="CE418" s="18"/>
    </row>
    <row r="419" spans="4:83">
      <c r="D419" s="18"/>
      <c r="E419" s="18"/>
      <c r="CC419" s="18"/>
      <c r="CD419" s="18"/>
      <c r="CE419" s="18"/>
    </row>
    <row r="420" spans="4:83">
      <c r="D420" s="18"/>
      <c r="E420" s="18"/>
      <c r="CC420" s="18"/>
      <c r="CD420" s="18"/>
      <c r="CE420" s="18"/>
    </row>
    <row r="421" spans="4:83">
      <c r="D421" s="18"/>
      <c r="E421" s="18"/>
      <c r="CC421" s="18"/>
      <c r="CD421" s="18"/>
      <c r="CE421" s="18"/>
    </row>
    <row r="422" spans="4:83">
      <c r="D422" s="18"/>
      <c r="E422" s="18"/>
      <c r="CC422" s="18"/>
      <c r="CD422" s="18"/>
      <c r="CE422" s="18"/>
    </row>
    <row r="423" spans="4:83">
      <c r="D423" s="18"/>
      <c r="E423" s="18"/>
      <c r="CC423" s="18"/>
      <c r="CD423" s="18"/>
      <c r="CE423" s="18"/>
    </row>
    <row r="424" spans="4:83">
      <c r="D424" s="18"/>
      <c r="E424" s="18"/>
      <c r="CC424" s="18"/>
      <c r="CD424" s="18"/>
      <c r="CE424" s="18"/>
    </row>
    <row r="425" spans="4:83">
      <c r="D425" s="18"/>
      <c r="E425" s="18"/>
      <c r="CC425" s="18"/>
      <c r="CD425" s="18"/>
      <c r="CE425" s="18"/>
    </row>
    <row r="426" spans="4:83">
      <c r="D426" s="18"/>
      <c r="E426" s="18"/>
      <c r="CC426" s="18"/>
      <c r="CD426" s="18"/>
      <c r="CE426" s="18"/>
    </row>
    <row r="427" spans="4:83">
      <c r="D427" s="18"/>
      <c r="E427" s="18"/>
      <c r="CC427" s="18"/>
      <c r="CD427" s="18"/>
      <c r="CE427" s="18"/>
    </row>
    <row r="428" spans="4:83">
      <c r="D428" s="18"/>
      <c r="E428" s="18"/>
      <c r="CC428" s="18"/>
      <c r="CD428" s="18"/>
      <c r="CE428" s="18"/>
    </row>
    <row r="429" spans="4:83">
      <c r="D429" s="18"/>
      <c r="E429" s="18"/>
      <c r="CC429" s="18"/>
      <c r="CD429" s="18"/>
      <c r="CE429" s="18"/>
    </row>
    <row r="430" spans="4:83">
      <c r="D430" s="18"/>
      <c r="E430" s="18"/>
      <c r="CC430" s="18"/>
      <c r="CD430" s="18"/>
      <c r="CE430" s="18"/>
    </row>
    <row r="431" spans="4:83">
      <c r="D431" s="18"/>
      <c r="E431" s="18"/>
      <c r="CC431" s="18"/>
      <c r="CD431" s="18"/>
      <c r="CE431" s="18"/>
    </row>
    <row r="432" spans="4:83">
      <c r="D432" s="18"/>
      <c r="E432" s="18"/>
      <c r="CC432" s="18"/>
      <c r="CD432" s="18"/>
      <c r="CE432" s="18"/>
    </row>
    <row r="433" spans="4:83">
      <c r="D433" s="18"/>
      <c r="E433" s="18"/>
      <c r="CC433" s="18"/>
      <c r="CD433" s="18"/>
      <c r="CE433" s="18"/>
    </row>
    <row r="434" spans="4:83">
      <c r="D434" s="18"/>
      <c r="E434" s="18"/>
      <c r="CC434" s="18"/>
      <c r="CD434" s="18"/>
      <c r="CE434" s="18"/>
    </row>
    <row r="435" spans="4:83">
      <c r="D435" s="18"/>
      <c r="E435" s="18"/>
      <c r="CC435" s="18"/>
      <c r="CD435" s="18"/>
      <c r="CE435" s="18"/>
    </row>
    <row r="436" spans="4:83">
      <c r="D436" s="18"/>
      <c r="E436" s="18"/>
      <c r="CC436" s="18"/>
      <c r="CD436" s="18"/>
      <c r="CE436" s="18"/>
    </row>
    <row r="437" spans="4:83">
      <c r="D437" s="18"/>
      <c r="E437" s="18"/>
      <c r="CC437" s="18"/>
      <c r="CD437" s="18"/>
      <c r="CE437" s="18"/>
    </row>
    <row r="438" spans="4:83">
      <c r="D438" s="18"/>
      <c r="E438" s="18"/>
      <c r="CC438" s="18"/>
      <c r="CD438" s="18"/>
      <c r="CE438" s="18"/>
    </row>
    <row r="439" spans="4:83">
      <c r="D439" s="18"/>
      <c r="E439" s="18"/>
      <c r="CC439" s="18"/>
      <c r="CD439" s="18"/>
      <c r="CE439" s="18"/>
    </row>
    <row r="440" spans="4:83">
      <c r="D440" s="18"/>
      <c r="E440" s="18"/>
      <c r="CC440" s="18"/>
      <c r="CD440" s="18"/>
      <c r="CE440" s="18"/>
    </row>
    <row r="441" spans="4:83">
      <c r="D441" s="18"/>
      <c r="E441" s="18"/>
      <c r="CC441" s="18"/>
      <c r="CD441" s="18"/>
      <c r="CE441" s="18"/>
    </row>
    <row r="442" spans="4:83">
      <c r="D442" s="18"/>
      <c r="E442" s="18"/>
      <c r="CC442" s="18"/>
      <c r="CD442" s="18"/>
      <c r="CE442" s="18"/>
    </row>
    <row r="443" spans="4:83">
      <c r="D443" s="18"/>
      <c r="E443" s="18"/>
      <c r="CC443" s="18"/>
      <c r="CD443" s="18"/>
      <c r="CE443" s="18"/>
    </row>
    <row r="444" spans="4:83">
      <c r="D444" s="18"/>
      <c r="E444" s="18"/>
      <c r="CC444" s="18"/>
      <c r="CD444" s="18"/>
      <c r="CE444" s="18"/>
    </row>
    <row r="445" spans="4:83">
      <c r="D445" s="18"/>
      <c r="E445" s="18"/>
      <c r="CC445" s="18"/>
      <c r="CD445" s="18"/>
      <c r="CE445" s="18"/>
    </row>
    <row r="446" spans="4:83">
      <c r="D446" s="18"/>
      <c r="E446" s="18"/>
      <c r="CC446" s="18"/>
      <c r="CD446" s="18"/>
      <c r="CE446" s="18"/>
    </row>
    <row r="447" spans="4:83">
      <c r="D447" s="18"/>
      <c r="E447" s="18"/>
      <c r="CC447" s="18"/>
      <c r="CD447" s="18"/>
      <c r="CE447" s="18"/>
    </row>
    <row r="448" spans="4:83">
      <c r="D448" s="18"/>
      <c r="E448" s="18"/>
      <c r="CC448" s="18"/>
      <c r="CD448" s="18"/>
      <c r="CE448" s="18"/>
    </row>
    <row r="449" spans="4:83">
      <c r="D449" s="18"/>
      <c r="E449" s="18"/>
      <c r="CC449" s="18"/>
      <c r="CD449" s="18"/>
      <c r="CE449" s="18"/>
    </row>
    <row r="450" spans="4:83">
      <c r="D450" s="18"/>
      <c r="E450" s="18"/>
      <c r="CC450" s="18"/>
      <c r="CD450" s="18"/>
      <c r="CE450" s="18"/>
    </row>
    <row r="451" spans="4:83">
      <c r="D451" s="18"/>
      <c r="E451" s="18"/>
      <c r="CC451" s="18"/>
      <c r="CD451" s="18"/>
      <c r="CE451" s="18"/>
    </row>
    <row r="452" spans="4:83">
      <c r="D452" s="18"/>
      <c r="E452" s="18"/>
      <c r="CC452" s="18"/>
      <c r="CD452" s="18"/>
      <c r="CE452" s="18"/>
    </row>
    <row r="453" spans="4:83">
      <c r="D453" s="18"/>
      <c r="E453" s="18"/>
      <c r="CC453" s="18"/>
      <c r="CD453" s="18"/>
      <c r="CE453" s="18"/>
    </row>
    <row r="454" spans="4:83">
      <c r="D454" s="18"/>
      <c r="E454" s="18"/>
      <c r="CC454" s="18"/>
      <c r="CD454" s="18"/>
      <c r="CE454" s="18"/>
    </row>
    <row r="455" spans="4:83">
      <c r="D455" s="18"/>
      <c r="E455" s="18"/>
      <c r="CC455" s="18"/>
      <c r="CD455" s="18"/>
      <c r="CE455" s="18"/>
    </row>
    <row r="456" spans="4:83">
      <c r="D456" s="18"/>
      <c r="E456" s="18"/>
      <c r="CC456" s="18"/>
      <c r="CD456" s="18"/>
      <c r="CE456" s="18"/>
    </row>
    <row r="457" spans="4:83">
      <c r="D457" s="18"/>
      <c r="E457" s="18"/>
      <c r="CC457" s="18"/>
      <c r="CD457" s="18"/>
      <c r="CE457" s="18"/>
    </row>
    <row r="458" spans="4:83">
      <c r="D458" s="18"/>
      <c r="E458" s="18"/>
      <c r="CC458" s="18"/>
      <c r="CD458" s="18"/>
      <c r="CE458" s="18"/>
    </row>
    <row r="459" spans="4:83">
      <c r="D459" s="18"/>
      <c r="E459" s="18"/>
      <c r="CC459" s="18"/>
      <c r="CD459" s="18"/>
      <c r="CE459" s="18"/>
    </row>
    <row r="460" spans="4:83">
      <c r="D460" s="18"/>
      <c r="E460" s="18"/>
      <c r="CC460" s="18"/>
      <c r="CD460" s="18"/>
      <c r="CE460" s="18"/>
    </row>
    <row r="461" spans="4:83">
      <c r="D461" s="18"/>
      <c r="E461" s="18"/>
      <c r="CC461" s="18"/>
      <c r="CD461" s="18"/>
      <c r="CE461" s="18"/>
    </row>
    <row r="462" spans="4:83">
      <c r="D462" s="18"/>
      <c r="E462" s="18"/>
      <c r="CC462" s="18"/>
      <c r="CD462" s="18"/>
      <c r="CE462" s="18"/>
    </row>
    <row r="463" spans="4:83">
      <c r="D463" s="18"/>
      <c r="E463" s="18"/>
      <c r="CC463" s="18"/>
      <c r="CD463" s="18"/>
      <c r="CE463" s="18"/>
    </row>
    <row r="464" spans="4:83">
      <c r="D464" s="18"/>
      <c r="E464" s="18"/>
      <c r="CC464" s="18"/>
      <c r="CD464" s="18"/>
      <c r="CE464" s="18"/>
    </row>
    <row r="465" spans="4:83">
      <c r="D465" s="18"/>
      <c r="E465" s="18"/>
      <c r="CC465" s="18"/>
      <c r="CD465" s="18"/>
      <c r="CE465" s="18"/>
    </row>
    <row r="466" spans="4:83">
      <c r="D466" s="18"/>
      <c r="E466" s="18"/>
      <c r="CC466" s="18"/>
      <c r="CD466" s="18"/>
      <c r="CE466" s="18"/>
    </row>
    <row r="467" spans="4:83">
      <c r="D467" s="18"/>
      <c r="E467" s="18"/>
      <c r="CC467" s="18"/>
      <c r="CD467" s="18"/>
      <c r="CE467" s="18"/>
    </row>
    <row r="468" spans="4:83">
      <c r="D468" s="18"/>
      <c r="E468" s="18"/>
      <c r="CC468" s="18"/>
      <c r="CD468" s="18"/>
      <c r="CE468" s="18"/>
    </row>
    <row r="469" spans="4:83">
      <c r="D469" s="18"/>
      <c r="E469" s="18"/>
      <c r="CC469" s="18"/>
      <c r="CD469" s="18"/>
      <c r="CE469" s="18"/>
    </row>
    <row r="470" spans="4:83">
      <c r="D470" s="18"/>
      <c r="E470" s="18"/>
      <c r="CC470" s="18"/>
      <c r="CD470" s="18"/>
      <c r="CE470" s="18"/>
    </row>
    <row r="471" spans="4:83">
      <c r="D471" s="18"/>
      <c r="E471" s="18"/>
      <c r="CC471" s="18"/>
      <c r="CD471" s="18"/>
      <c r="CE471" s="18"/>
    </row>
    <row r="472" spans="4:83">
      <c r="D472" s="18"/>
      <c r="E472" s="18"/>
      <c r="CC472" s="18"/>
      <c r="CD472" s="18"/>
      <c r="CE472" s="18"/>
    </row>
    <row r="473" spans="4:83">
      <c r="D473" s="18"/>
      <c r="E473" s="18"/>
      <c r="CC473" s="18"/>
      <c r="CD473" s="18"/>
      <c r="CE473" s="18"/>
    </row>
    <row r="474" spans="4:83">
      <c r="D474" s="18"/>
      <c r="E474" s="18"/>
      <c r="CC474" s="18"/>
      <c r="CD474" s="18"/>
      <c r="CE474" s="18"/>
    </row>
    <row r="475" spans="4:83">
      <c r="D475" s="18"/>
      <c r="E475" s="18"/>
      <c r="CC475" s="18"/>
      <c r="CD475" s="18"/>
      <c r="CE475" s="18"/>
    </row>
    <row r="476" spans="4:83">
      <c r="D476" s="18"/>
      <c r="E476" s="18"/>
      <c r="CC476" s="18"/>
      <c r="CD476" s="18"/>
      <c r="CE476" s="18"/>
    </row>
    <row r="477" spans="4:83">
      <c r="D477" s="18"/>
      <c r="E477" s="18"/>
      <c r="CC477" s="18"/>
      <c r="CD477" s="18"/>
      <c r="CE477" s="18"/>
    </row>
    <row r="478" spans="4:83">
      <c r="D478" s="18"/>
      <c r="E478" s="18"/>
      <c r="CC478" s="18"/>
      <c r="CD478" s="18"/>
      <c r="CE478" s="18"/>
    </row>
    <row r="479" spans="4:83">
      <c r="D479" s="18"/>
      <c r="E479" s="18"/>
      <c r="CC479" s="18"/>
      <c r="CD479" s="18"/>
      <c r="CE479" s="18"/>
    </row>
    <row r="480" spans="4:83">
      <c r="D480" s="18"/>
      <c r="E480" s="18"/>
      <c r="CC480" s="18"/>
      <c r="CD480" s="18"/>
      <c r="CE480" s="18"/>
    </row>
    <row r="481" spans="4:83">
      <c r="D481" s="18"/>
      <c r="E481" s="18"/>
      <c r="CC481" s="18"/>
      <c r="CD481" s="18"/>
      <c r="CE481" s="18"/>
    </row>
    <row r="482" spans="4:83">
      <c r="D482" s="18"/>
      <c r="E482" s="18"/>
      <c r="CC482" s="18"/>
      <c r="CD482" s="18"/>
      <c r="CE482" s="18"/>
    </row>
    <row r="483" spans="4:83">
      <c r="D483" s="18"/>
      <c r="E483" s="18"/>
      <c r="CC483" s="18"/>
      <c r="CD483" s="18"/>
      <c r="CE483" s="18"/>
    </row>
    <row r="484" spans="4:83">
      <c r="D484" s="18"/>
      <c r="E484" s="18"/>
      <c r="CC484" s="18"/>
      <c r="CD484" s="18"/>
      <c r="CE484" s="18"/>
    </row>
    <row r="485" spans="4:83">
      <c r="D485" s="18"/>
      <c r="E485" s="18"/>
      <c r="CC485" s="18"/>
      <c r="CD485" s="18"/>
      <c r="CE485" s="18"/>
    </row>
    <row r="486" spans="4:83">
      <c r="D486" s="18"/>
      <c r="E486" s="18"/>
      <c r="CC486" s="18"/>
      <c r="CD486" s="18"/>
      <c r="CE486" s="18"/>
    </row>
    <row r="487" spans="4:83">
      <c r="D487" s="18"/>
      <c r="E487" s="18"/>
      <c r="CC487" s="18"/>
      <c r="CD487" s="18"/>
      <c r="CE487" s="18"/>
    </row>
    <row r="488" spans="4:83">
      <c r="D488" s="18"/>
      <c r="E488" s="18"/>
      <c r="CC488" s="18"/>
      <c r="CD488" s="18"/>
      <c r="CE488" s="18"/>
    </row>
    <row r="489" spans="4:83">
      <c r="D489" s="18"/>
      <c r="E489" s="18"/>
      <c r="CC489" s="18"/>
      <c r="CD489" s="18"/>
      <c r="CE489" s="18"/>
    </row>
    <row r="490" spans="4:83">
      <c r="D490" s="18"/>
      <c r="E490" s="18"/>
      <c r="CC490" s="18"/>
      <c r="CD490" s="18"/>
      <c r="CE490" s="18"/>
    </row>
    <row r="491" spans="4:83">
      <c r="D491" s="18"/>
      <c r="E491" s="18"/>
      <c r="CC491" s="18"/>
      <c r="CD491" s="18"/>
      <c r="CE491" s="18"/>
    </row>
    <row r="492" spans="4:83">
      <c r="D492" s="18"/>
      <c r="E492" s="18"/>
      <c r="CC492" s="18"/>
      <c r="CD492" s="18"/>
      <c r="CE492" s="18"/>
    </row>
    <row r="493" spans="4:83">
      <c r="D493" s="18"/>
      <c r="E493" s="18"/>
      <c r="CC493" s="18"/>
      <c r="CD493" s="18"/>
      <c r="CE493" s="18"/>
    </row>
    <row r="494" spans="4:83">
      <c r="D494" s="18"/>
      <c r="E494" s="18"/>
      <c r="CC494" s="18"/>
      <c r="CD494" s="18"/>
      <c r="CE494" s="18"/>
    </row>
    <row r="495" spans="4:83">
      <c r="D495" s="18"/>
      <c r="E495" s="18"/>
      <c r="CC495" s="18"/>
      <c r="CD495" s="18"/>
      <c r="CE495" s="18"/>
    </row>
    <row r="496" spans="4:83">
      <c r="D496" s="18"/>
      <c r="E496" s="18"/>
      <c r="CC496" s="18"/>
      <c r="CD496" s="18"/>
      <c r="CE496" s="18"/>
    </row>
    <row r="497" spans="4:83">
      <c r="D497" s="18"/>
      <c r="E497" s="18"/>
      <c r="CC497" s="18"/>
      <c r="CD497" s="18"/>
      <c r="CE497" s="18"/>
    </row>
    <row r="498" spans="4:83">
      <c r="D498" s="18"/>
      <c r="E498" s="18"/>
      <c r="CC498" s="18"/>
      <c r="CD498" s="18"/>
      <c r="CE498" s="18"/>
    </row>
    <row r="499" spans="4:83">
      <c r="D499" s="18"/>
      <c r="E499" s="18"/>
      <c r="CC499" s="18"/>
      <c r="CD499" s="18"/>
      <c r="CE499" s="18"/>
    </row>
    <row r="500" spans="4:83">
      <c r="D500" s="18"/>
      <c r="E500" s="18"/>
      <c r="CC500" s="18"/>
      <c r="CD500" s="18"/>
      <c r="CE500" s="18"/>
    </row>
    <row r="501" spans="4:83">
      <c r="D501" s="18"/>
      <c r="E501" s="18"/>
      <c r="CC501" s="18"/>
      <c r="CD501" s="18"/>
      <c r="CE501" s="18"/>
    </row>
    <row r="502" spans="4:83">
      <c r="D502" s="18"/>
      <c r="E502" s="18"/>
      <c r="CC502" s="18"/>
      <c r="CD502" s="18"/>
      <c r="CE502" s="18"/>
    </row>
    <row r="503" spans="4:83">
      <c r="D503" s="18"/>
      <c r="E503" s="18"/>
      <c r="CC503" s="18"/>
      <c r="CD503" s="18"/>
      <c r="CE503" s="18"/>
    </row>
    <row r="504" spans="4:83">
      <c r="D504" s="18"/>
      <c r="E504" s="18"/>
      <c r="CC504" s="18"/>
      <c r="CD504" s="18"/>
      <c r="CE504" s="18"/>
    </row>
    <row r="505" spans="4:83">
      <c r="D505" s="18"/>
      <c r="E505" s="18"/>
      <c r="CC505" s="18"/>
      <c r="CD505" s="18"/>
      <c r="CE505" s="18"/>
    </row>
    <row r="506" spans="4:83">
      <c r="D506" s="18"/>
      <c r="E506" s="18"/>
      <c r="CC506" s="18"/>
      <c r="CD506" s="18"/>
      <c r="CE506" s="18"/>
    </row>
    <row r="507" spans="4:83">
      <c r="D507" s="18"/>
      <c r="E507" s="18"/>
      <c r="CC507" s="18"/>
      <c r="CD507" s="18"/>
      <c r="CE507" s="18"/>
    </row>
    <row r="508" spans="4:83">
      <c r="D508" s="18"/>
      <c r="E508" s="18"/>
      <c r="CC508" s="18"/>
      <c r="CD508" s="18"/>
      <c r="CE508" s="18"/>
    </row>
    <row r="509" spans="4:83">
      <c r="D509" s="18"/>
      <c r="E509" s="18"/>
      <c r="CC509" s="18"/>
      <c r="CD509" s="18"/>
      <c r="CE509" s="18"/>
    </row>
    <row r="510" spans="4:83">
      <c r="D510" s="18"/>
      <c r="E510" s="18"/>
      <c r="CC510" s="18"/>
      <c r="CD510" s="18"/>
      <c r="CE510" s="18"/>
    </row>
    <row r="511" spans="4:83">
      <c r="D511" s="18"/>
      <c r="E511" s="18"/>
      <c r="CC511" s="18"/>
      <c r="CD511" s="18"/>
      <c r="CE511" s="18"/>
    </row>
    <row r="512" spans="4:83">
      <c r="D512" s="18"/>
      <c r="E512" s="18"/>
      <c r="CC512" s="18"/>
      <c r="CD512" s="18"/>
      <c r="CE512" s="18"/>
    </row>
    <row r="513" spans="4:83">
      <c r="D513" s="18"/>
      <c r="E513" s="18"/>
      <c r="CC513" s="18"/>
      <c r="CD513" s="18"/>
      <c r="CE513" s="18"/>
    </row>
    <row r="514" spans="4:83">
      <c r="D514" s="18"/>
      <c r="E514" s="18"/>
      <c r="CC514" s="18"/>
      <c r="CD514" s="18"/>
      <c r="CE514" s="18"/>
    </row>
    <row r="515" spans="4:83">
      <c r="D515" s="18"/>
      <c r="E515" s="18"/>
      <c r="CC515" s="18"/>
      <c r="CD515" s="18"/>
      <c r="CE515" s="18"/>
    </row>
    <row r="516" spans="4:83">
      <c r="D516" s="18"/>
      <c r="E516" s="18"/>
      <c r="CC516" s="18"/>
      <c r="CD516" s="18"/>
      <c r="CE516" s="18"/>
    </row>
    <row r="517" spans="4:83">
      <c r="D517" s="18"/>
      <c r="E517" s="18"/>
      <c r="CC517" s="18"/>
      <c r="CD517" s="18"/>
      <c r="CE517" s="18"/>
    </row>
    <row r="518" spans="4:83">
      <c r="D518" s="18"/>
      <c r="E518" s="18"/>
      <c r="CC518" s="18"/>
      <c r="CD518" s="18"/>
      <c r="CE518" s="18"/>
    </row>
    <row r="519" spans="4:83">
      <c r="D519" s="18"/>
      <c r="E519" s="18"/>
      <c r="CC519" s="18"/>
      <c r="CD519" s="18"/>
      <c r="CE519" s="18"/>
    </row>
    <row r="520" spans="4:83">
      <c r="D520" s="18"/>
      <c r="E520" s="18"/>
      <c r="CC520" s="18"/>
      <c r="CD520" s="18"/>
      <c r="CE520" s="18"/>
    </row>
    <row r="521" spans="4:83">
      <c r="D521" s="18"/>
      <c r="E521" s="18"/>
      <c r="CC521" s="18"/>
      <c r="CD521" s="18"/>
      <c r="CE521" s="18"/>
    </row>
    <row r="522" spans="4:83">
      <c r="D522" s="18"/>
      <c r="E522" s="18"/>
      <c r="CC522" s="18"/>
      <c r="CD522" s="18"/>
      <c r="CE522" s="18"/>
    </row>
    <row r="523" spans="4:83">
      <c r="D523" s="18"/>
      <c r="E523" s="18"/>
      <c r="CC523" s="18"/>
      <c r="CD523" s="18"/>
      <c r="CE523" s="18"/>
    </row>
    <row r="524" spans="4:83">
      <c r="D524" s="18"/>
      <c r="E524" s="18"/>
      <c r="CC524" s="18"/>
      <c r="CD524" s="18"/>
      <c r="CE524" s="18"/>
    </row>
    <row r="525" spans="4:83">
      <c r="D525" s="18"/>
      <c r="E525" s="18"/>
      <c r="CC525" s="18"/>
      <c r="CD525" s="18"/>
      <c r="CE525" s="18"/>
    </row>
    <row r="526" spans="4:83">
      <c r="D526" s="18"/>
      <c r="E526" s="18"/>
      <c r="CC526" s="18"/>
      <c r="CD526" s="18"/>
      <c r="CE526" s="18"/>
    </row>
    <row r="527" spans="4:83">
      <c r="D527" s="18"/>
      <c r="E527" s="18"/>
      <c r="CC527" s="18"/>
      <c r="CD527" s="18"/>
      <c r="CE527" s="18"/>
    </row>
    <row r="528" spans="4:83">
      <c r="D528" s="18"/>
      <c r="E528" s="18"/>
      <c r="CC528" s="18"/>
      <c r="CD528" s="18"/>
      <c r="CE528" s="18"/>
    </row>
    <row r="529" spans="4:83">
      <c r="D529" s="18"/>
      <c r="E529" s="18"/>
      <c r="CC529" s="18"/>
      <c r="CD529" s="18"/>
      <c r="CE529" s="18"/>
    </row>
    <row r="530" spans="4:83">
      <c r="D530" s="18"/>
      <c r="E530" s="18"/>
      <c r="CC530" s="18"/>
      <c r="CD530" s="18"/>
      <c r="CE530" s="18"/>
    </row>
    <row r="531" spans="4:83">
      <c r="D531" s="18"/>
      <c r="E531" s="18"/>
      <c r="CC531" s="18"/>
      <c r="CD531" s="18"/>
      <c r="CE531" s="18"/>
    </row>
    <row r="532" spans="4:83">
      <c r="D532" s="18"/>
      <c r="E532" s="18"/>
      <c r="CC532" s="18"/>
      <c r="CD532" s="18"/>
      <c r="CE532" s="18"/>
    </row>
    <row r="533" spans="4:83">
      <c r="D533" s="18"/>
      <c r="E533" s="18"/>
      <c r="CC533" s="18"/>
      <c r="CD533" s="18"/>
      <c r="CE533" s="18"/>
    </row>
    <row r="534" spans="4:83">
      <c r="D534" s="18"/>
      <c r="E534" s="18"/>
      <c r="CC534" s="18"/>
      <c r="CD534" s="18"/>
      <c r="CE534" s="18"/>
    </row>
    <row r="535" spans="4:83">
      <c r="D535" s="18"/>
      <c r="E535" s="18"/>
      <c r="CC535" s="18"/>
      <c r="CD535" s="18"/>
      <c r="CE535" s="18"/>
    </row>
    <row r="536" spans="4:83">
      <c r="D536" s="18"/>
      <c r="E536" s="18"/>
      <c r="CC536" s="18"/>
      <c r="CD536" s="18"/>
      <c r="CE536" s="18"/>
    </row>
    <row r="537" spans="4:83">
      <c r="D537" s="18"/>
      <c r="E537" s="18"/>
      <c r="CC537" s="18"/>
      <c r="CD537" s="18"/>
      <c r="CE537" s="18"/>
    </row>
    <row r="538" spans="4:83">
      <c r="D538" s="18"/>
      <c r="E538" s="18"/>
      <c r="CC538" s="18"/>
      <c r="CD538" s="18"/>
      <c r="CE538" s="18"/>
    </row>
    <row r="539" spans="4:83">
      <c r="D539" s="18"/>
      <c r="E539" s="18"/>
      <c r="CC539" s="18"/>
      <c r="CD539" s="18"/>
      <c r="CE539" s="18"/>
    </row>
    <row r="540" spans="4:83">
      <c r="D540" s="18"/>
      <c r="E540" s="18"/>
      <c r="CC540" s="18"/>
      <c r="CD540" s="18"/>
      <c r="CE540" s="18"/>
    </row>
    <row r="541" spans="4:83">
      <c r="D541" s="18"/>
      <c r="E541" s="18"/>
      <c r="CC541" s="18"/>
      <c r="CD541" s="18"/>
      <c r="CE541" s="18"/>
    </row>
    <row r="542" spans="4:83">
      <c r="D542" s="18"/>
      <c r="E542" s="18"/>
      <c r="CC542" s="18"/>
      <c r="CD542" s="18"/>
      <c r="CE542" s="18"/>
    </row>
    <row r="543" spans="4:83">
      <c r="D543" s="18"/>
      <c r="E543" s="18"/>
      <c r="CC543" s="18"/>
      <c r="CD543" s="18"/>
      <c r="CE543" s="18"/>
    </row>
    <row r="544" spans="4:83">
      <c r="D544" s="18"/>
      <c r="E544" s="18"/>
      <c r="CC544" s="18"/>
      <c r="CD544" s="18"/>
      <c r="CE544" s="18"/>
    </row>
    <row r="545" spans="4:83">
      <c r="D545" s="18"/>
      <c r="E545" s="18"/>
      <c r="CC545" s="18"/>
      <c r="CD545" s="18"/>
      <c r="CE545" s="18"/>
    </row>
    <row r="546" spans="4:83">
      <c r="D546" s="18"/>
      <c r="E546" s="18"/>
      <c r="CC546" s="18"/>
      <c r="CD546" s="18"/>
      <c r="CE546" s="18"/>
    </row>
    <row r="547" spans="4:83">
      <c r="D547" s="18"/>
      <c r="E547" s="18"/>
      <c r="CC547" s="18"/>
      <c r="CD547" s="18"/>
      <c r="CE547" s="18"/>
    </row>
    <row r="548" spans="4:83">
      <c r="D548" s="18"/>
      <c r="E548" s="18"/>
      <c r="CC548" s="18"/>
      <c r="CD548" s="18"/>
      <c r="CE548" s="18"/>
    </row>
    <row r="549" spans="4:83">
      <c r="D549" s="18"/>
      <c r="E549" s="18"/>
      <c r="CC549" s="18"/>
      <c r="CD549" s="18"/>
      <c r="CE549" s="18"/>
    </row>
    <row r="550" spans="4:83">
      <c r="D550" s="18"/>
      <c r="E550" s="18"/>
      <c r="CC550" s="18"/>
      <c r="CD550" s="18"/>
      <c r="CE550" s="18"/>
    </row>
    <row r="551" spans="4:83">
      <c r="D551" s="18"/>
      <c r="E551" s="18"/>
      <c r="CC551" s="18"/>
      <c r="CD551" s="18"/>
      <c r="CE551" s="18"/>
    </row>
    <row r="552" spans="4:83">
      <c r="D552" s="18"/>
      <c r="E552" s="18"/>
      <c r="CC552" s="18"/>
      <c r="CD552" s="18"/>
      <c r="CE552" s="18"/>
    </row>
    <row r="553" spans="4:83">
      <c r="D553" s="18"/>
      <c r="E553" s="18"/>
      <c r="CC553" s="18"/>
      <c r="CD553" s="18"/>
      <c r="CE553" s="18"/>
    </row>
    <row r="554" spans="4:83">
      <c r="D554" s="18"/>
      <c r="E554" s="18"/>
      <c r="CC554" s="18"/>
      <c r="CD554" s="18"/>
      <c r="CE554" s="18"/>
    </row>
    <row r="555" spans="4:83">
      <c r="D555" s="18"/>
      <c r="E555" s="18"/>
      <c r="CC555" s="18"/>
      <c r="CD555" s="18"/>
      <c r="CE555" s="18"/>
    </row>
    <row r="556" spans="4:83">
      <c r="D556" s="18"/>
      <c r="E556" s="18"/>
      <c r="CC556" s="18"/>
      <c r="CD556" s="18"/>
      <c r="CE556" s="18"/>
    </row>
    <row r="557" spans="4:83">
      <c r="D557" s="18"/>
      <c r="E557" s="18"/>
      <c r="CC557" s="18"/>
      <c r="CD557" s="18"/>
      <c r="CE557" s="18"/>
    </row>
    <row r="558" spans="4:83">
      <c r="D558" s="18"/>
      <c r="E558" s="18"/>
      <c r="CC558" s="18"/>
      <c r="CD558" s="18"/>
      <c r="CE558" s="18"/>
    </row>
    <row r="559" spans="4:83">
      <c r="D559" s="18"/>
      <c r="E559" s="18"/>
      <c r="CC559" s="18"/>
      <c r="CD559" s="18"/>
      <c r="CE559" s="18"/>
    </row>
    <row r="560" spans="4:83">
      <c r="D560" s="18"/>
      <c r="E560" s="18"/>
      <c r="CC560" s="18"/>
      <c r="CD560" s="18"/>
      <c r="CE560" s="18"/>
    </row>
    <row r="561" spans="4:83">
      <c r="D561" s="18"/>
      <c r="E561" s="18"/>
      <c r="CC561" s="18"/>
      <c r="CD561" s="18"/>
      <c r="CE561" s="18"/>
    </row>
    <row r="562" spans="4:83">
      <c r="D562" s="18"/>
      <c r="E562" s="18"/>
      <c r="CC562" s="18"/>
      <c r="CD562" s="18"/>
      <c r="CE562" s="18"/>
    </row>
    <row r="563" spans="4:83">
      <c r="D563" s="18"/>
      <c r="E563" s="18"/>
      <c r="CC563" s="18"/>
      <c r="CD563" s="18"/>
      <c r="CE563" s="18"/>
    </row>
    <row r="564" spans="4:83">
      <c r="D564" s="18"/>
      <c r="E564" s="18"/>
      <c r="CC564" s="18"/>
      <c r="CD564" s="18"/>
      <c r="CE564" s="18"/>
    </row>
    <row r="565" spans="4:83">
      <c r="D565" s="18"/>
      <c r="E565" s="18"/>
      <c r="CC565" s="18"/>
      <c r="CD565" s="18"/>
      <c r="CE565" s="18"/>
    </row>
    <row r="566" spans="4:83">
      <c r="D566" s="18"/>
      <c r="E566" s="18"/>
      <c r="CC566" s="18"/>
      <c r="CD566" s="18"/>
      <c r="CE566" s="18"/>
    </row>
    <row r="567" spans="4:83">
      <c r="D567" s="18"/>
      <c r="E567" s="18"/>
      <c r="CC567" s="18"/>
      <c r="CD567" s="18"/>
      <c r="CE567" s="18"/>
    </row>
    <row r="568" spans="4:83">
      <c r="D568" s="18"/>
      <c r="E568" s="18"/>
      <c r="CC568" s="18"/>
      <c r="CD568" s="18"/>
      <c r="CE568" s="18"/>
    </row>
    <row r="569" spans="4:83">
      <c r="D569" s="18"/>
      <c r="E569" s="18"/>
      <c r="CC569" s="18"/>
      <c r="CD569" s="18"/>
      <c r="CE569" s="18"/>
    </row>
    <row r="570" spans="4:83">
      <c r="D570" s="18"/>
      <c r="E570" s="18"/>
      <c r="CC570" s="18"/>
      <c r="CD570" s="18"/>
      <c r="CE570" s="18"/>
    </row>
    <row r="571" spans="4:83">
      <c r="D571" s="18"/>
      <c r="E571" s="18"/>
      <c r="CC571" s="18"/>
      <c r="CD571" s="18"/>
      <c r="CE571" s="18"/>
    </row>
    <row r="572" spans="4:83">
      <c r="D572" s="18"/>
      <c r="E572" s="18"/>
      <c r="CC572" s="18"/>
      <c r="CD572" s="18"/>
      <c r="CE572" s="18"/>
    </row>
    <row r="573" spans="4:83">
      <c r="D573" s="18"/>
      <c r="E573" s="18"/>
      <c r="CC573" s="18"/>
      <c r="CD573" s="18"/>
      <c r="CE573" s="18"/>
    </row>
    <row r="574" spans="4:83">
      <c r="D574" s="18"/>
      <c r="E574" s="18"/>
      <c r="CC574" s="18"/>
      <c r="CD574" s="18"/>
      <c r="CE574" s="18"/>
    </row>
    <row r="575" spans="4:83">
      <c r="D575" s="18"/>
      <c r="E575" s="18"/>
      <c r="CC575" s="18"/>
      <c r="CD575" s="18"/>
      <c r="CE575" s="18"/>
    </row>
    <row r="576" spans="4:83">
      <c r="D576" s="18"/>
      <c r="E576" s="18"/>
      <c r="CC576" s="18"/>
      <c r="CD576" s="18"/>
      <c r="CE576" s="18"/>
    </row>
    <row r="577" spans="4:83">
      <c r="D577" s="18"/>
      <c r="E577" s="18"/>
      <c r="CC577" s="18"/>
      <c r="CD577" s="18"/>
      <c r="CE577" s="18"/>
    </row>
    <row r="578" spans="4:83">
      <c r="D578" s="18"/>
      <c r="E578" s="18"/>
      <c r="CC578" s="18"/>
      <c r="CD578" s="18"/>
      <c r="CE578" s="18"/>
    </row>
    <row r="579" spans="4:83">
      <c r="D579" s="18"/>
      <c r="E579" s="18"/>
      <c r="CC579" s="18"/>
      <c r="CD579" s="18"/>
      <c r="CE579" s="18"/>
    </row>
    <row r="580" spans="4:83">
      <c r="D580" s="18"/>
      <c r="E580" s="18"/>
      <c r="CC580" s="18"/>
      <c r="CD580" s="18"/>
      <c r="CE580" s="18"/>
    </row>
    <row r="581" spans="4:83">
      <c r="D581" s="18"/>
      <c r="E581" s="18"/>
      <c r="CC581" s="18"/>
      <c r="CD581" s="18"/>
      <c r="CE581" s="18"/>
    </row>
    <row r="582" spans="4:83">
      <c r="D582" s="18"/>
      <c r="E582" s="18"/>
      <c r="CC582" s="18"/>
      <c r="CD582" s="18"/>
      <c r="CE582" s="18"/>
    </row>
    <row r="583" spans="4:83">
      <c r="D583" s="18"/>
      <c r="E583" s="18"/>
      <c r="CC583" s="18"/>
      <c r="CD583" s="18"/>
      <c r="CE583" s="18"/>
    </row>
    <row r="584" spans="4:83">
      <c r="D584" s="18"/>
      <c r="E584" s="18"/>
      <c r="CC584" s="18"/>
      <c r="CD584" s="18"/>
      <c r="CE584" s="18"/>
    </row>
    <row r="585" spans="4:83">
      <c r="D585" s="18"/>
      <c r="E585" s="18"/>
      <c r="CC585" s="18"/>
      <c r="CD585" s="18"/>
      <c r="CE585" s="18"/>
    </row>
    <row r="586" spans="4:83">
      <c r="D586" s="18"/>
      <c r="E586" s="18"/>
      <c r="CC586" s="18"/>
      <c r="CD586" s="18"/>
      <c r="CE586" s="18"/>
    </row>
    <row r="587" spans="4:83">
      <c r="D587" s="18"/>
      <c r="E587" s="18"/>
      <c r="CC587" s="18"/>
      <c r="CD587" s="18"/>
      <c r="CE587" s="18"/>
    </row>
    <row r="588" spans="4:83">
      <c r="D588" s="18"/>
      <c r="E588" s="18"/>
      <c r="CC588" s="18"/>
      <c r="CD588" s="18"/>
      <c r="CE588" s="18"/>
    </row>
    <row r="589" spans="4:83">
      <c r="D589" s="18"/>
      <c r="E589" s="18"/>
      <c r="CC589" s="18"/>
      <c r="CD589" s="18"/>
      <c r="CE589" s="18"/>
    </row>
    <row r="590" spans="4:83">
      <c r="D590" s="18"/>
      <c r="E590" s="18"/>
      <c r="CC590" s="18"/>
      <c r="CD590" s="18"/>
      <c r="CE590" s="18"/>
    </row>
    <row r="591" spans="4:83">
      <c r="D591" s="18"/>
      <c r="E591" s="18"/>
      <c r="CC591" s="18"/>
      <c r="CD591" s="18"/>
      <c r="CE591" s="18"/>
    </row>
    <row r="592" spans="4:83">
      <c r="D592" s="18"/>
      <c r="E592" s="18"/>
      <c r="CC592" s="18"/>
      <c r="CD592" s="18"/>
      <c r="CE592" s="18"/>
    </row>
    <row r="593" spans="4:83">
      <c r="D593" s="18"/>
      <c r="E593" s="18"/>
      <c r="CC593" s="18"/>
      <c r="CD593" s="18"/>
      <c r="CE593" s="18"/>
    </row>
    <row r="594" spans="4:83">
      <c r="D594" s="18"/>
      <c r="E594" s="18"/>
      <c r="CC594" s="18"/>
      <c r="CD594" s="18"/>
      <c r="CE594" s="18"/>
    </row>
    <row r="595" spans="4:83">
      <c r="D595" s="18"/>
      <c r="E595" s="18"/>
      <c r="CC595" s="18"/>
      <c r="CD595" s="18"/>
      <c r="CE595" s="18"/>
    </row>
    <row r="596" spans="4:83">
      <c r="D596" s="18"/>
      <c r="E596" s="18"/>
      <c r="CC596" s="18"/>
      <c r="CD596" s="18"/>
      <c r="CE596" s="18"/>
    </row>
    <row r="597" spans="4:83">
      <c r="D597" s="18"/>
      <c r="E597" s="18"/>
      <c r="CC597" s="18"/>
      <c r="CD597" s="18"/>
      <c r="CE597" s="18"/>
    </row>
    <row r="598" spans="4:83">
      <c r="D598" s="18"/>
      <c r="E598" s="18"/>
      <c r="CC598" s="18"/>
      <c r="CD598" s="18"/>
      <c r="CE598" s="18"/>
    </row>
    <row r="599" spans="4:83">
      <c r="D599" s="18"/>
      <c r="E599" s="18"/>
      <c r="CC599" s="18"/>
      <c r="CD599" s="18"/>
      <c r="CE599" s="18"/>
    </row>
    <row r="600" spans="4:83">
      <c r="D600" s="18"/>
      <c r="E600" s="18"/>
      <c r="CC600" s="18"/>
      <c r="CD600" s="18"/>
      <c r="CE600" s="18"/>
    </row>
    <row r="601" spans="4:83">
      <c r="D601" s="18"/>
      <c r="E601" s="18"/>
      <c r="CC601" s="18"/>
      <c r="CD601" s="18"/>
      <c r="CE601" s="18"/>
    </row>
    <row r="602" spans="4:83">
      <c r="D602" s="18"/>
      <c r="E602" s="18"/>
      <c r="CC602" s="18"/>
      <c r="CD602" s="18"/>
      <c r="CE602" s="18"/>
    </row>
    <row r="603" spans="4:83">
      <c r="D603" s="18"/>
      <c r="E603" s="18"/>
      <c r="CC603" s="18"/>
      <c r="CD603" s="18"/>
      <c r="CE603" s="18"/>
    </row>
    <row r="604" spans="4:83">
      <c r="D604" s="18"/>
      <c r="E604" s="18"/>
      <c r="CC604" s="18"/>
      <c r="CD604" s="18"/>
      <c r="CE604" s="18"/>
    </row>
    <row r="605" spans="4:83">
      <c r="D605" s="18"/>
      <c r="E605" s="18"/>
      <c r="CC605" s="18"/>
      <c r="CD605" s="18"/>
      <c r="CE605" s="18"/>
    </row>
    <row r="606" spans="4:83">
      <c r="D606" s="18"/>
      <c r="E606" s="18"/>
      <c r="CC606" s="18"/>
      <c r="CD606" s="18"/>
      <c r="CE606" s="18"/>
    </row>
    <row r="607" spans="4:83">
      <c r="D607" s="18"/>
      <c r="E607" s="18"/>
      <c r="CC607" s="18"/>
      <c r="CD607" s="18"/>
      <c r="CE607" s="18"/>
    </row>
    <row r="608" spans="4:83">
      <c r="D608" s="18"/>
      <c r="E608" s="18"/>
      <c r="CC608" s="18"/>
      <c r="CD608" s="18"/>
      <c r="CE608" s="18"/>
    </row>
    <row r="609" spans="4:83">
      <c r="D609" s="18"/>
      <c r="E609" s="18"/>
      <c r="CC609" s="18"/>
      <c r="CD609" s="18"/>
      <c r="CE609" s="18"/>
    </row>
    <row r="610" spans="4:83">
      <c r="D610" s="18"/>
      <c r="E610" s="18"/>
      <c r="CC610" s="18"/>
      <c r="CD610" s="18"/>
      <c r="CE610" s="18"/>
    </row>
    <row r="611" spans="4:83">
      <c r="D611" s="18"/>
      <c r="E611" s="18"/>
      <c r="CC611" s="18"/>
      <c r="CD611" s="18"/>
      <c r="CE611" s="18"/>
    </row>
    <row r="612" spans="4:83">
      <c r="D612" s="18"/>
      <c r="E612" s="18"/>
      <c r="CC612" s="18"/>
      <c r="CD612" s="18"/>
      <c r="CE612" s="18"/>
    </row>
    <row r="613" spans="4:83">
      <c r="D613" s="18"/>
      <c r="E613" s="18"/>
      <c r="CC613" s="18"/>
      <c r="CD613" s="18"/>
      <c r="CE613" s="18"/>
    </row>
    <row r="614" spans="4:83">
      <c r="D614" s="18"/>
      <c r="E614" s="18"/>
      <c r="CC614" s="18"/>
      <c r="CD614" s="18"/>
      <c r="CE614" s="18"/>
    </row>
    <row r="615" spans="4:83">
      <c r="D615" s="18"/>
      <c r="E615" s="18"/>
      <c r="CC615" s="18"/>
      <c r="CD615" s="18"/>
      <c r="CE615" s="18"/>
    </row>
    <row r="616" spans="4:83">
      <c r="D616" s="18"/>
      <c r="E616" s="18"/>
      <c r="CC616" s="18"/>
      <c r="CD616" s="18"/>
      <c r="CE616" s="18"/>
    </row>
    <row r="617" spans="4:83">
      <c r="D617" s="18"/>
      <c r="E617" s="18"/>
      <c r="CC617" s="18"/>
      <c r="CD617" s="18"/>
      <c r="CE617" s="18"/>
    </row>
    <row r="618" spans="4:83">
      <c r="D618" s="18"/>
      <c r="E618" s="18"/>
      <c r="CC618" s="18"/>
      <c r="CD618" s="18"/>
      <c r="CE618" s="18"/>
    </row>
    <row r="619" spans="4:83">
      <c r="D619" s="18"/>
      <c r="E619" s="18"/>
      <c r="CC619" s="18"/>
      <c r="CD619" s="18"/>
      <c r="CE619" s="18"/>
    </row>
    <row r="620" spans="4:83">
      <c r="D620" s="18"/>
      <c r="E620" s="18"/>
      <c r="CC620" s="18"/>
      <c r="CD620" s="18"/>
      <c r="CE620" s="18"/>
    </row>
    <row r="621" spans="4:83">
      <c r="D621" s="18"/>
      <c r="E621" s="18"/>
      <c r="CC621" s="18"/>
      <c r="CD621" s="18"/>
      <c r="CE621" s="18"/>
    </row>
    <row r="622" spans="4:83">
      <c r="D622" s="18"/>
      <c r="E622" s="18"/>
      <c r="CC622" s="18"/>
      <c r="CD622" s="18"/>
      <c r="CE622" s="18"/>
    </row>
    <row r="623" spans="4:83">
      <c r="D623" s="18"/>
      <c r="E623" s="18"/>
      <c r="CC623" s="18"/>
      <c r="CD623" s="18"/>
      <c r="CE623" s="18"/>
    </row>
    <row r="624" spans="4:83">
      <c r="D624" s="18"/>
      <c r="E624" s="18"/>
      <c r="CC624" s="18"/>
      <c r="CD624" s="18"/>
      <c r="CE624" s="18"/>
    </row>
    <row r="625" spans="4:83">
      <c r="D625" s="18"/>
      <c r="E625" s="18"/>
      <c r="CC625" s="18"/>
      <c r="CD625" s="18"/>
      <c r="CE625" s="18"/>
    </row>
    <row r="626" spans="4:83">
      <c r="D626" s="18"/>
      <c r="E626" s="18"/>
      <c r="CC626" s="18"/>
      <c r="CD626" s="18"/>
      <c r="CE626" s="18"/>
    </row>
    <row r="627" spans="4:83">
      <c r="D627" s="18"/>
      <c r="E627" s="18"/>
      <c r="CC627" s="18"/>
      <c r="CD627" s="18"/>
      <c r="CE627" s="18"/>
    </row>
    <row r="628" spans="4:83">
      <c r="D628" s="18"/>
      <c r="E628" s="18"/>
      <c r="CC628" s="18"/>
      <c r="CD628" s="18"/>
      <c r="CE628" s="18"/>
    </row>
    <row r="629" spans="4:83">
      <c r="D629" s="18"/>
      <c r="E629" s="18"/>
      <c r="CC629" s="18"/>
      <c r="CD629" s="18"/>
      <c r="CE629" s="18"/>
    </row>
    <row r="630" spans="4:83">
      <c r="D630" s="18"/>
      <c r="E630" s="18"/>
      <c r="CC630" s="18"/>
      <c r="CD630" s="18"/>
      <c r="CE630" s="18"/>
    </row>
    <row r="631" spans="4:83">
      <c r="D631" s="18"/>
      <c r="E631" s="18"/>
      <c r="CC631" s="18"/>
      <c r="CD631" s="18"/>
      <c r="CE631" s="18"/>
    </row>
    <row r="632" spans="4:83">
      <c r="D632" s="18"/>
      <c r="E632" s="18"/>
      <c r="CC632" s="18"/>
      <c r="CD632" s="18"/>
      <c r="CE632" s="18"/>
    </row>
    <row r="633" spans="4:83">
      <c r="D633" s="18"/>
      <c r="E633" s="18"/>
      <c r="CC633" s="18"/>
      <c r="CD633" s="18"/>
      <c r="CE633" s="18"/>
    </row>
    <row r="634" spans="4:83">
      <c r="D634" s="18"/>
      <c r="E634" s="18"/>
      <c r="CC634" s="18"/>
      <c r="CD634" s="18"/>
      <c r="CE634" s="18"/>
    </row>
    <row r="635" spans="4:83">
      <c r="D635" s="18"/>
      <c r="E635" s="18"/>
      <c r="CC635" s="18"/>
      <c r="CD635" s="18"/>
      <c r="CE635" s="18"/>
    </row>
    <row r="636" spans="4:83">
      <c r="D636" s="18"/>
      <c r="E636" s="18"/>
      <c r="CC636" s="18"/>
      <c r="CD636" s="18"/>
      <c r="CE636" s="18"/>
    </row>
    <row r="637" spans="4:83">
      <c r="D637" s="18"/>
      <c r="E637" s="18"/>
      <c r="CC637" s="18"/>
      <c r="CD637" s="18"/>
      <c r="CE637" s="18"/>
    </row>
    <row r="638" spans="4:83">
      <c r="D638" s="18"/>
      <c r="E638" s="18"/>
      <c r="CC638" s="18"/>
      <c r="CD638" s="18"/>
      <c r="CE638" s="18"/>
    </row>
    <row r="639" spans="4:83">
      <c r="D639" s="18"/>
      <c r="E639" s="18"/>
      <c r="CC639" s="18"/>
      <c r="CD639" s="18"/>
      <c r="CE639" s="18"/>
    </row>
    <row r="640" spans="4:83">
      <c r="D640" s="18"/>
      <c r="E640" s="18"/>
      <c r="CC640" s="18"/>
      <c r="CD640" s="18"/>
      <c r="CE640" s="18"/>
    </row>
    <row r="641" spans="4:83">
      <c r="D641" s="18"/>
      <c r="E641" s="18"/>
      <c r="CC641" s="18"/>
      <c r="CD641" s="18"/>
      <c r="CE641" s="18"/>
    </row>
    <row r="642" spans="4:83">
      <c r="D642" s="18"/>
      <c r="E642" s="18"/>
      <c r="CC642" s="18"/>
      <c r="CD642" s="18"/>
      <c r="CE642" s="18"/>
    </row>
    <row r="643" spans="4:83">
      <c r="D643" s="18"/>
      <c r="E643" s="18"/>
      <c r="CC643" s="18"/>
      <c r="CD643" s="18"/>
      <c r="CE643" s="18"/>
    </row>
    <row r="644" spans="4:83">
      <c r="D644" s="18"/>
      <c r="E644" s="18"/>
      <c r="CC644" s="18"/>
      <c r="CD644" s="18"/>
      <c r="CE644" s="18"/>
    </row>
    <row r="645" spans="4:83">
      <c r="D645" s="18"/>
      <c r="E645" s="18"/>
      <c r="CC645" s="18"/>
      <c r="CD645" s="18"/>
      <c r="CE645" s="18"/>
    </row>
    <row r="646" spans="4:83">
      <c r="D646" s="18"/>
      <c r="E646" s="18"/>
      <c r="CC646" s="18"/>
      <c r="CD646" s="18"/>
      <c r="CE646" s="18"/>
    </row>
    <row r="647" spans="4:83">
      <c r="D647" s="18"/>
      <c r="E647" s="18"/>
      <c r="CC647" s="18"/>
      <c r="CD647" s="18"/>
      <c r="CE647" s="18"/>
    </row>
    <row r="648" spans="4:83">
      <c r="D648" s="18"/>
      <c r="E648" s="18"/>
      <c r="CC648" s="18"/>
      <c r="CD648" s="18"/>
      <c r="CE648" s="18"/>
    </row>
    <row r="649" spans="4:83">
      <c r="D649" s="18"/>
      <c r="E649" s="18"/>
      <c r="CC649" s="18"/>
      <c r="CD649" s="18"/>
      <c r="CE649" s="18"/>
    </row>
    <row r="650" spans="4:83">
      <c r="D650" s="18"/>
      <c r="E650" s="18"/>
      <c r="CC650" s="18"/>
      <c r="CD650" s="18"/>
      <c r="CE650" s="18"/>
    </row>
    <row r="651" spans="4:83">
      <c r="D651" s="18"/>
      <c r="E651" s="18"/>
      <c r="CC651" s="18"/>
      <c r="CD651" s="18"/>
      <c r="CE651" s="18"/>
    </row>
    <row r="652" spans="4:83">
      <c r="D652" s="18"/>
      <c r="E652" s="18"/>
      <c r="CC652" s="18"/>
      <c r="CD652" s="18"/>
      <c r="CE652" s="18"/>
    </row>
    <row r="653" spans="4:83">
      <c r="D653" s="18"/>
      <c r="E653" s="18"/>
      <c r="CC653" s="18"/>
      <c r="CD653" s="18"/>
      <c r="CE653" s="18"/>
    </row>
    <row r="654" spans="4:83">
      <c r="D654" s="18"/>
      <c r="E654" s="18"/>
      <c r="CC654" s="18"/>
      <c r="CD654" s="18"/>
      <c r="CE654" s="18"/>
    </row>
    <row r="655" spans="4:83">
      <c r="D655" s="18"/>
      <c r="E655" s="18"/>
      <c r="CC655" s="18"/>
      <c r="CD655" s="18"/>
      <c r="CE655" s="18"/>
    </row>
    <row r="656" spans="4:83">
      <c r="D656" s="18"/>
      <c r="E656" s="18"/>
      <c r="CC656" s="18"/>
      <c r="CD656" s="18"/>
      <c r="CE656" s="18"/>
    </row>
    <row r="657" spans="4:83">
      <c r="D657" s="18"/>
      <c r="E657" s="18"/>
      <c r="CC657" s="18"/>
      <c r="CD657" s="18"/>
      <c r="CE657" s="18"/>
    </row>
    <row r="658" spans="4:83">
      <c r="D658" s="18"/>
      <c r="E658" s="18"/>
      <c r="CC658" s="18"/>
      <c r="CD658" s="18"/>
      <c r="CE658" s="18"/>
    </row>
    <row r="659" spans="4:83">
      <c r="D659" s="18"/>
      <c r="E659" s="18"/>
      <c r="CC659" s="18"/>
      <c r="CD659" s="18"/>
      <c r="CE659" s="18"/>
    </row>
    <row r="660" spans="4:83">
      <c r="D660" s="18"/>
      <c r="E660" s="18"/>
      <c r="CC660" s="18"/>
      <c r="CD660" s="18"/>
      <c r="CE660" s="18"/>
    </row>
    <row r="661" spans="4:83">
      <c r="D661" s="18"/>
      <c r="E661" s="18"/>
      <c r="CC661" s="18"/>
      <c r="CD661" s="18"/>
      <c r="CE661" s="18"/>
    </row>
    <row r="662" spans="4:83">
      <c r="D662" s="18"/>
      <c r="E662" s="18"/>
      <c r="CC662" s="18"/>
      <c r="CD662" s="18"/>
      <c r="CE662" s="18"/>
    </row>
    <row r="663" spans="4:83">
      <c r="D663" s="18"/>
      <c r="E663" s="18"/>
      <c r="CC663" s="18"/>
      <c r="CD663" s="18"/>
      <c r="CE663" s="18"/>
    </row>
    <row r="664" spans="4:83">
      <c r="D664" s="18"/>
      <c r="E664" s="18"/>
      <c r="CC664" s="18"/>
      <c r="CD664" s="18"/>
      <c r="CE664" s="18"/>
    </row>
    <row r="665" spans="4:83">
      <c r="D665" s="18"/>
      <c r="E665" s="18"/>
      <c r="CC665" s="18"/>
      <c r="CD665" s="18"/>
      <c r="CE665" s="18"/>
    </row>
    <row r="666" spans="4:83">
      <c r="D666" s="18"/>
      <c r="E666" s="18"/>
      <c r="CC666" s="18"/>
      <c r="CD666" s="18"/>
      <c r="CE666" s="18"/>
    </row>
    <row r="667" spans="4:83">
      <c r="D667" s="18"/>
      <c r="E667" s="18"/>
      <c r="CC667" s="18"/>
      <c r="CD667" s="18"/>
      <c r="CE667" s="18"/>
    </row>
    <row r="668" spans="4:83">
      <c r="D668" s="18"/>
      <c r="E668" s="18"/>
      <c r="CC668" s="18"/>
      <c r="CD668" s="18"/>
      <c r="CE668" s="18"/>
    </row>
    <row r="669" spans="4:83">
      <c r="D669" s="18"/>
      <c r="E669" s="18"/>
      <c r="CC669" s="18"/>
      <c r="CD669" s="18"/>
      <c r="CE669" s="18"/>
    </row>
    <row r="670" spans="4:83">
      <c r="D670" s="18"/>
      <c r="E670" s="18"/>
      <c r="CC670" s="18"/>
      <c r="CD670" s="18"/>
      <c r="CE670" s="18"/>
    </row>
    <row r="671" spans="4:83">
      <c r="D671" s="18"/>
      <c r="E671" s="18"/>
      <c r="CC671" s="18"/>
      <c r="CD671" s="18"/>
      <c r="CE671" s="18"/>
    </row>
    <row r="672" spans="4:83">
      <c r="D672" s="18"/>
      <c r="E672" s="18"/>
      <c r="CC672" s="18"/>
      <c r="CD672" s="18"/>
      <c r="CE672" s="18"/>
    </row>
    <row r="673" spans="4:83">
      <c r="D673" s="18"/>
      <c r="E673" s="18"/>
      <c r="CC673" s="18"/>
      <c r="CD673" s="18"/>
      <c r="CE673" s="18"/>
    </row>
    <row r="674" spans="4:83">
      <c r="D674" s="18"/>
      <c r="E674" s="18"/>
      <c r="CC674" s="18"/>
      <c r="CD674" s="18"/>
      <c r="CE674" s="18"/>
    </row>
    <row r="675" spans="4:83">
      <c r="D675" s="18"/>
      <c r="E675" s="18"/>
      <c r="CC675" s="18"/>
      <c r="CD675" s="18"/>
      <c r="CE675" s="18"/>
    </row>
    <row r="676" spans="4:83">
      <c r="D676" s="18"/>
      <c r="E676" s="18"/>
      <c r="CC676" s="18"/>
      <c r="CD676" s="18"/>
      <c r="CE676" s="18"/>
    </row>
    <row r="677" spans="4:83">
      <c r="D677" s="18"/>
      <c r="E677" s="18"/>
      <c r="CC677" s="18"/>
      <c r="CD677" s="18"/>
      <c r="CE677" s="18"/>
    </row>
    <row r="678" spans="4:83">
      <c r="D678" s="18"/>
      <c r="E678" s="18"/>
      <c r="CC678" s="18"/>
      <c r="CD678" s="18"/>
      <c r="CE678" s="18"/>
    </row>
    <row r="679" spans="4:83">
      <c r="D679" s="18"/>
      <c r="E679" s="18"/>
      <c r="CC679" s="18"/>
      <c r="CD679" s="18"/>
      <c r="CE679" s="18"/>
    </row>
    <row r="680" spans="4:83">
      <c r="D680" s="18"/>
      <c r="E680" s="18"/>
      <c r="CC680" s="18"/>
      <c r="CD680" s="18"/>
      <c r="CE680" s="18"/>
    </row>
    <row r="681" spans="4:83">
      <c r="D681" s="18"/>
      <c r="E681" s="18"/>
      <c r="CC681" s="18"/>
      <c r="CD681" s="18"/>
      <c r="CE681" s="18"/>
    </row>
    <row r="682" spans="4:83">
      <c r="D682" s="18"/>
      <c r="E682" s="18"/>
      <c r="CC682" s="18"/>
      <c r="CD682" s="18"/>
      <c r="CE682" s="18"/>
    </row>
    <row r="683" spans="4:83">
      <c r="D683" s="18"/>
      <c r="E683" s="18"/>
      <c r="CC683" s="18"/>
      <c r="CD683" s="18"/>
      <c r="CE683" s="18"/>
    </row>
    <row r="684" spans="4:83">
      <c r="D684" s="18"/>
      <c r="E684" s="18"/>
      <c r="CC684" s="18"/>
      <c r="CD684" s="18"/>
      <c r="CE684" s="18"/>
    </row>
    <row r="685" spans="4:83">
      <c r="D685" s="18"/>
      <c r="E685" s="18"/>
      <c r="CC685" s="18"/>
      <c r="CD685" s="18"/>
      <c r="CE685" s="18"/>
    </row>
    <row r="686" spans="4:83">
      <c r="D686" s="18"/>
      <c r="E686" s="18"/>
      <c r="CC686" s="18"/>
      <c r="CD686" s="18"/>
      <c r="CE686" s="18"/>
    </row>
    <row r="687" spans="4:83">
      <c r="D687" s="18"/>
      <c r="E687" s="18"/>
      <c r="CC687" s="18"/>
      <c r="CD687" s="18"/>
      <c r="CE687" s="18"/>
    </row>
    <row r="688" spans="4:83">
      <c r="D688" s="18"/>
      <c r="E688" s="18"/>
      <c r="CC688" s="18"/>
      <c r="CD688" s="18"/>
      <c r="CE688" s="18"/>
    </row>
    <row r="689" spans="4:83">
      <c r="D689" s="18"/>
      <c r="E689" s="18"/>
      <c r="CC689" s="18"/>
      <c r="CD689" s="18"/>
      <c r="CE689" s="18"/>
    </row>
    <row r="690" spans="4:83">
      <c r="D690" s="18"/>
      <c r="E690" s="18"/>
      <c r="CC690" s="18"/>
      <c r="CD690" s="18"/>
      <c r="CE690" s="18"/>
    </row>
    <row r="691" spans="4:83">
      <c r="D691" s="18"/>
      <c r="E691" s="18"/>
      <c r="CC691" s="18"/>
      <c r="CD691" s="18"/>
      <c r="CE691" s="18"/>
    </row>
    <row r="692" spans="4:83">
      <c r="D692" s="18"/>
      <c r="E692" s="18"/>
      <c r="CC692" s="18"/>
      <c r="CD692" s="18"/>
      <c r="CE692" s="18"/>
    </row>
    <row r="693" spans="4:83">
      <c r="D693" s="18"/>
      <c r="E693" s="18"/>
      <c r="CC693" s="18"/>
      <c r="CD693" s="18"/>
      <c r="CE693" s="18"/>
    </row>
    <row r="694" spans="4:83">
      <c r="D694" s="18"/>
      <c r="E694" s="18"/>
      <c r="CC694" s="18"/>
      <c r="CD694" s="18"/>
      <c r="CE694" s="18"/>
    </row>
    <row r="695" spans="4:83">
      <c r="D695" s="18"/>
      <c r="E695" s="18"/>
      <c r="CC695" s="18"/>
      <c r="CD695" s="18"/>
      <c r="CE695" s="18"/>
    </row>
    <row r="696" spans="4:83">
      <c r="D696" s="18"/>
      <c r="E696" s="18"/>
      <c r="CC696" s="18"/>
      <c r="CD696" s="18"/>
      <c r="CE696" s="18"/>
    </row>
    <row r="697" spans="4:83">
      <c r="D697" s="18"/>
      <c r="E697" s="18"/>
      <c r="CC697" s="18"/>
      <c r="CD697" s="18"/>
      <c r="CE697" s="18"/>
    </row>
    <row r="698" spans="4:83">
      <c r="D698" s="18"/>
      <c r="E698" s="18"/>
      <c r="CC698" s="18"/>
      <c r="CD698" s="18"/>
      <c r="CE698" s="18"/>
    </row>
    <row r="699" spans="4:83">
      <c r="D699" s="18"/>
      <c r="E699" s="18"/>
      <c r="CC699" s="18"/>
      <c r="CD699" s="18"/>
      <c r="CE699" s="18"/>
    </row>
    <row r="700" spans="4:83">
      <c r="D700" s="18"/>
      <c r="E700" s="18"/>
      <c r="CC700" s="18"/>
      <c r="CD700" s="18"/>
      <c r="CE700" s="18"/>
    </row>
    <row r="701" spans="4:83">
      <c r="D701" s="18"/>
      <c r="E701" s="18"/>
      <c r="CC701" s="18"/>
      <c r="CD701" s="18"/>
      <c r="CE701" s="18"/>
    </row>
    <row r="702" spans="4:83">
      <c r="D702" s="18"/>
      <c r="E702" s="18"/>
      <c r="CC702" s="18"/>
      <c r="CD702" s="18"/>
      <c r="CE702" s="18"/>
    </row>
    <row r="703" spans="4:83">
      <c r="D703" s="18"/>
      <c r="E703" s="18"/>
      <c r="CC703" s="18"/>
      <c r="CD703" s="18"/>
      <c r="CE703" s="18"/>
    </row>
    <row r="704" spans="4:83">
      <c r="D704" s="18"/>
      <c r="E704" s="18"/>
      <c r="CC704" s="18"/>
      <c r="CD704" s="18"/>
      <c r="CE704" s="18"/>
    </row>
    <row r="705" spans="4:83">
      <c r="D705" s="18"/>
      <c r="E705" s="18"/>
      <c r="CC705" s="18"/>
      <c r="CD705" s="18"/>
      <c r="CE705" s="18"/>
    </row>
    <row r="706" spans="4:83">
      <c r="D706" s="18"/>
      <c r="E706" s="18"/>
      <c r="CC706" s="18"/>
      <c r="CD706" s="18"/>
      <c r="CE706" s="18"/>
    </row>
    <row r="707" spans="4:83">
      <c r="D707" s="18"/>
      <c r="E707" s="18"/>
      <c r="CC707" s="18"/>
      <c r="CD707" s="18"/>
      <c r="CE707" s="18"/>
    </row>
    <row r="708" spans="4:83">
      <c r="D708" s="18"/>
      <c r="E708" s="18"/>
      <c r="CC708" s="18"/>
      <c r="CD708" s="18"/>
      <c r="CE708" s="18"/>
    </row>
    <row r="709" spans="4:83">
      <c r="D709" s="18"/>
      <c r="E709" s="18"/>
      <c r="CC709" s="18"/>
      <c r="CD709" s="18"/>
      <c r="CE709" s="18"/>
    </row>
    <row r="710" spans="4:83">
      <c r="D710" s="18"/>
      <c r="E710" s="18"/>
      <c r="CC710" s="18"/>
      <c r="CD710" s="18"/>
      <c r="CE710" s="18"/>
    </row>
    <row r="711" spans="4:83">
      <c r="D711" s="18"/>
      <c r="E711" s="18"/>
      <c r="CC711" s="18"/>
      <c r="CD711" s="18"/>
      <c r="CE711" s="18"/>
    </row>
    <row r="712" spans="4:83">
      <c r="D712" s="18"/>
      <c r="E712" s="18"/>
      <c r="CC712" s="18"/>
      <c r="CD712" s="18"/>
      <c r="CE712" s="18"/>
    </row>
    <row r="713" spans="4:83">
      <c r="D713" s="18"/>
      <c r="E713" s="18"/>
      <c r="CC713" s="18"/>
      <c r="CD713" s="18"/>
      <c r="CE713" s="18"/>
    </row>
    <row r="714" spans="4:83">
      <c r="D714" s="18"/>
      <c r="E714" s="18"/>
      <c r="CC714" s="18"/>
      <c r="CD714" s="18"/>
      <c r="CE714" s="18"/>
    </row>
    <row r="715" spans="4:83">
      <c r="D715" s="18"/>
      <c r="E715" s="18"/>
      <c r="CC715" s="18"/>
      <c r="CD715" s="18"/>
      <c r="CE715" s="18"/>
    </row>
    <row r="716" spans="4:83">
      <c r="D716" s="18"/>
      <c r="E716" s="18"/>
      <c r="CC716" s="18"/>
      <c r="CD716" s="18"/>
      <c r="CE716" s="18"/>
    </row>
    <row r="717" spans="4:83">
      <c r="D717" s="18"/>
      <c r="E717" s="18"/>
      <c r="CC717" s="18"/>
      <c r="CD717" s="18"/>
      <c r="CE717" s="18"/>
    </row>
    <row r="718" spans="4:83">
      <c r="D718" s="18"/>
      <c r="E718" s="18"/>
      <c r="CC718" s="18"/>
      <c r="CD718" s="18"/>
      <c r="CE718" s="18"/>
    </row>
    <row r="719" spans="4:83">
      <c r="D719" s="18"/>
      <c r="E719" s="18"/>
      <c r="CC719" s="18"/>
      <c r="CD719" s="18"/>
      <c r="CE719" s="18"/>
    </row>
    <row r="720" spans="4:83">
      <c r="D720" s="18"/>
      <c r="E720" s="18"/>
      <c r="CC720" s="18"/>
      <c r="CD720" s="18"/>
      <c r="CE720" s="18"/>
    </row>
    <row r="721" spans="4:83">
      <c r="D721" s="18"/>
      <c r="E721" s="18"/>
      <c r="CC721" s="18"/>
      <c r="CD721" s="18"/>
      <c r="CE721" s="18"/>
    </row>
    <row r="722" spans="4:83">
      <c r="D722" s="18"/>
      <c r="E722" s="18"/>
      <c r="CC722" s="18"/>
      <c r="CD722" s="18"/>
      <c r="CE722" s="18"/>
    </row>
    <row r="723" spans="4:83">
      <c r="D723" s="18"/>
      <c r="E723" s="18"/>
      <c r="CC723" s="18"/>
      <c r="CD723" s="18"/>
      <c r="CE723" s="18"/>
    </row>
    <row r="724" spans="4:83">
      <c r="D724" s="18"/>
      <c r="E724" s="18"/>
      <c r="CC724" s="18"/>
      <c r="CD724" s="18"/>
      <c r="CE724" s="18"/>
    </row>
    <row r="725" spans="4:83">
      <c r="D725" s="18"/>
      <c r="E725" s="18"/>
      <c r="CC725" s="18"/>
      <c r="CD725" s="18"/>
      <c r="CE725" s="18"/>
    </row>
    <row r="726" spans="4:83">
      <c r="D726" s="18"/>
      <c r="E726" s="18"/>
      <c r="CC726" s="18"/>
      <c r="CD726" s="18"/>
      <c r="CE726" s="18"/>
    </row>
    <row r="727" spans="4:83">
      <c r="D727" s="18"/>
      <c r="E727" s="18"/>
      <c r="CC727" s="18"/>
      <c r="CD727" s="18"/>
      <c r="CE727" s="18"/>
    </row>
    <row r="728" spans="4:83">
      <c r="D728" s="18"/>
      <c r="E728" s="18"/>
      <c r="CC728" s="18"/>
      <c r="CD728" s="18"/>
      <c r="CE728" s="18"/>
    </row>
    <row r="729" spans="4:83">
      <c r="D729" s="18"/>
      <c r="E729" s="18"/>
      <c r="CC729" s="18"/>
      <c r="CD729" s="18"/>
      <c r="CE729" s="18"/>
    </row>
    <row r="730" spans="4:83">
      <c r="D730" s="18"/>
      <c r="E730" s="18"/>
      <c r="CC730" s="18"/>
      <c r="CD730" s="18"/>
      <c r="CE730" s="18"/>
    </row>
    <row r="731" spans="4:83">
      <c r="D731" s="18"/>
      <c r="E731" s="18"/>
      <c r="CC731" s="18"/>
      <c r="CD731" s="18"/>
      <c r="CE731" s="18"/>
    </row>
    <row r="732" spans="4:83">
      <c r="D732" s="18"/>
      <c r="E732" s="18"/>
      <c r="CC732" s="18"/>
      <c r="CD732" s="18"/>
      <c r="CE732" s="18"/>
    </row>
    <row r="733" spans="4:83">
      <c r="D733" s="18"/>
      <c r="E733" s="18"/>
      <c r="CC733" s="18"/>
      <c r="CD733" s="18"/>
      <c r="CE733" s="18"/>
    </row>
    <row r="734" spans="4:83">
      <c r="D734" s="18"/>
      <c r="E734" s="18"/>
      <c r="CC734" s="18"/>
      <c r="CD734" s="18"/>
      <c r="CE734" s="18"/>
    </row>
    <row r="735" spans="4:83">
      <c r="D735" s="18"/>
      <c r="E735" s="18"/>
      <c r="CC735" s="18"/>
      <c r="CD735" s="18"/>
      <c r="CE735" s="18"/>
    </row>
    <row r="736" spans="4:83">
      <c r="D736" s="18"/>
      <c r="E736" s="18"/>
      <c r="CC736" s="18"/>
      <c r="CD736" s="18"/>
      <c r="CE736" s="18"/>
    </row>
    <row r="737" spans="4:83">
      <c r="D737" s="18"/>
      <c r="E737" s="18"/>
      <c r="CC737" s="18"/>
      <c r="CD737" s="18"/>
      <c r="CE737" s="18"/>
    </row>
    <row r="738" spans="4:83">
      <c r="D738" s="18"/>
      <c r="E738" s="18"/>
      <c r="CC738" s="18"/>
      <c r="CD738" s="18"/>
      <c r="CE738" s="18"/>
    </row>
    <row r="739" spans="4:83">
      <c r="D739" s="18"/>
      <c r="E739" s="18"/>
      <c r="CC739" s="18"/>
      <c r="CD739" s="18"/>
      <c r="CE739" s="18"/>
    </row>
    <row r="740" spans="4:83">
      <c r="D740" s="18"/>
      <c r="E740" s="18"/>
      <c r="CC740" s="18"/>
      <c r="CD740" s="18"/>
      <c r="CE740" s="18"/>
    </row>
    <row r="741" spans="4:83">
      <c r="D741" s="18"/>
      <c r="E741" s="18"/>
      <c r="CC741" s="18"/>
      <c r="CD741" s="18"/>
      <c r="CE741" s="18"/>
    </row>
    <row r="742" spans="4:83">
      <c r="D742" s="18"/>
      <c r="E742" s="18"/>
      <c r="CC742" s="18"/>
      <c r="CD742" s="18"/>
      <c r="CE742" s="18"/>
    </row>
    <row r="743" spans="4:83">
      <c r="D743" s="18"/>
      <c r="E743" s="18"/>
      <c r="CC743" s="18"/>
      <c r="CD743" s="18"/>
      <c r="CE743" s="18"/>
    </row>
    <row r="744" spans="4:83">
      <c r="D744" s="18"/>
      <c r="E744" s="18"/>
      <c r="CC744" s="18"/>
      <c r="CD744" s="18"/>
      <c r="CE744" s="18"/>
    </row>
    <row r="745" spans="4:83">
      <c r="D745" s="18"/>
      <c r="E745" s="18"/>
      <c r="CC745" s="18"/>
      <c r="CD745" s="18"/>
      <c r="CE745" s="18"/>
    </row>
    <row r="746" spans="4:83">
      <c r="D746" s="18"/>
      <c r="E746" s="18"/>
      <c r="CC746" s="18"/>
      <c r="CD746" s="18"/>
      <c r="CE746" s="18"/>
    </row>
    <row r="747" spans="4:83">
      <c r="D747" s="18"/>
      <c r="E747" s="18"/>
      <c r="CC747" s="18"/>
      <c r="CD747" s="18"/>
      <c r="CE747" s="18"/>
    </row>
    <row r="748" spans="4:83">
      <c r="D748" s="18"/>
      <c r="E748" s="18"/>
      <c r="CC748" s="18"/>
      <c r="CD748" s="18"/>
      <c r="CE748" s="18"/>
    </row>
    <row r="749" spans="4:83">
      <c r="D749" s="18"/>
      <c r="E749" s="18"/>
      <c r="CC749" s="18"/>
      <c r="CD749" s="18"/>
      <c r="CE749" s="18"/>
    </row>
    <row r="750" spans="4:83">
      <c r="D750" s="18"/>
      <c r="E750" s="18"/>
      <c r="CC750" s="18"/>
      <c r="CD750" s="18"/>
      <c r="CE750" s="18"/>
    </row>
    <row r="751" spans="4:83">
      <c r="D751" s="18"/>
      <c r="E751" s="18"/>
      <c r="CC751" s="18"/>
      <c r="CD751" s="18"/>
      <c r="CE751" s="18"/>
    </row>
    <row r="752" spans="4:83">
      <c r="D752" s="18"/>
      <c r="E752" s="18"/>
      <c r="CC752" s="18"/>
      <c r="CD752" s="18"/>
      <c r="CE752" s="18"/>
    </row>
    <row r="753" spans="4:83">
      <c r="D753" s="18"/>
      <c r="E753" s="18"/>
      <c r="CC753" s="18"/>
      <c r="CD753" s="18"/>
      <c r="CE753" s="18"/>
    </row>
    <row r="754" spans="4:83">
      <c r="D754" s="18"/>
      <c r="E754" s="18"/>
      <c r="CC754" s="18"/>
      <c r="CD754" s="18"/>
      <c r="CE754" s="18"/>
    </row>
    <row r="755" spans="4:83">
      <c r="D755" s="18"/>
      <c r="E755" s="18"/>
      <c r="CC755" s="18"/>
      <c r="CD755" s="18"/>
      <c r="CE755" s="18"/>
    </row>
    <row r="756" spans="4:83">
      <c r="D756" s="18"/>
      <c r="E756" s="18"/>
      <c r="CC756" s="18"/>
      <c r="CD756" s="18"/>
      <c r="CE756" s="18"/>
    </row>
    <row r="757" spans="4:83">
      <c r="D757" s="18"/>
      <c r="E757" s="18"/>
      <c r="CC757" s="18"/>
      <c r="CD757" s="18"/>
      <c r="CE757" s="18"/>
    </row>
    <row r="758" spans="4:83">
      <c r="D758" s="18"/>
      <c r="E758" s="18"/>
      <c r="CC758" s="18"/>
      <c r="CD758" s="18"/>
      <c r="CE758" s="18"/>
    </row>
    <row r="759" spans="4:83">
      <c r="D759" s="18"/>
      <c r="E759" s="18"/>
      <c r="CC759" s="18"/>
      <c r="CD759" s="18"/>
      <c r="CE759" s="18"/>
    </row>
    <row r="760" spans="4:83">
      <c r="D760" s="18"/>
      <c r="E760" s="18"/>
      <c r="CC760" s="18"/>
      <c r="CD760" s="18"/>
      <c r="CE760" s="18"/>
    </row>
    <row r="761" spans="4:83">
      <c r="D761" s="18"/>
      <c r="E761" s="18"/>
      <c r="CC761" s="18"/>
      <c r="CD761" s="18"/>
      <c r="CE761" s="18"/>
    </row>
    <row r="762" spans="4:83">
      <c r="D762" s="18"/>
      <c r="E762" s="18"/>
      <c r="CC762" s="18"/>
      <c r="CD762" s="18"/>
      <c r="CE762" s="18"/>
    </row>
    <row r="763" spans="4:83">
      <c r="D763" s="18"/>
      <c r="E763" s="18"/>
      <c r="CC763" s="18"/>
      <c r="CD763" s="18"/>
      <c r="CE763" s="18"/>
    </row>
    <row r="764" spans="4:83">
      <c r="D764" s="18"/>
      <c r="E764" s="18"/>
      <c r="CC764" s="18"/>
      <c r="CD764" s="18"/>
      <c r="CE764" s="18"/>
    </row>
    <row r="765" spans="4:83">
      <c r="D765" s="18"/>
      <c r="E765" s="18"/>
      <c r="CC765" s="18"/>
      <c r="CD765" s="18"/>
      <c r="CE765" s="18"/>
    </row>
    <row r="766" spans="4:83">
      <c r="D766" s="18"/>
      <c r="E766" s="18"/>
      <c r="CC766" s="18"/>
      <c r="CD766" s="18"/>
      <c r="CE766" s="18"/>
    </row>
    <row r="767" spans="4:83">
      <c r="D767" s="18"/>
      <c r="E767" s="18"/>
      <c r="CC767" s="18"/>
      <c r="CD767" s="18"/>
      <c r="CE767" s="18"/>
    </row>
    <row r="768" spans="4:83">
      <c r="D768" s="18"/>
      <c r="E768" s="18"/>
      <c r="CC768" s="18"/>
      <c r="CD768" s="18"/>
      <c r="CE768" s="18"/>
    </row>
    <row r="769" spans="4:83">
      <c r="D769" s="18"/>
      <c r="E769" s="18"/>
      <c r="CC769" s="18"/>
      <c r="CD769" s="18"/>
      <c r="CE769" s="18"/>
    </row>
    <row r="770" spans="4:83">
      <c r="D770" s="18"/>
      <c r="E770" s="18"/>
      <c r="CC770" s="18"/>
      <c r="CD770" s="18"/>
      <c r="CE770" s="18"/>
    </row>
    <row r="771" spans="4:83">
      <c r="D771" s="18"/>
      <c r="E771" s="18"/>
      <c r="CC771" s="18"/>
      <c r="CD771" s="18"/>
      <c r="CE771" s="18"/>
    </row>
    <row r="772" spans="4:83">
      <c r="D772" s="18"/>
      <c r="E772" s="18"/>
      <c r="CC772" s="18"/>
      <c r="CD772" s="18"/>
      <c r="CE772" s="18"/>
    </row>
    <row r="773" spans="4:83">
      <c r="D773" s="18"/>
      <c r="E773" s="18"/>
      <c r="CC773" s="18"/>
      <c r="CD773" s="18"/>
      <c r="CE773" s="18"/>
    </row>
    <row r="774" spans="4:83">
      <c r="D774" s="18"/>
      <c r="E774" s="18"/>
      <c r="CC774" s="18"/>
      <c r="CD774" s="18"/>
      <c r="CE774" s="18"/>
    </row>
    <row r="775" spans="4:83">
      <c r="D775" s="18"/>
      <c r="E775" s="18"/>
      <c r="CC775" s="18"/>
      <c r="CD775" s="18"/>
      <c r="CE775" s="18"/>
    </row>
    <row r="776" spans="4:83">
      <c r="D776" s="18"/>
      <c r="E776" s="18"/>
      <c r="CC776" s="18"/>
      <c r="CD776" s="18"/>
      <c r="CE776" s="18"/>
    </row>
    <row r="777" spans="4:83">
      <c r="D777" s="18"/>
      <c r="E777" s="18"/>
      <c r="CC777" s="18"/>
      <c r="CD777" s="18"/>
      <c r="CE777" s="18"/>
    </row>
    <row r="778" spans="4:83">
      <c r="D778" s="18"/>
      <c r="E778" s="18"/>
      <c r="CC778" s="18"/>
      <c r="CD778" s="18"/>
      <c r="CE778" s="18"/>
    </row>
    <row r="779" spans="4:83">
      <c r="D779" s="18"/>
      <c r="E779" s="18"/>
      <c r="CC779" s="18"/>
      <c r="CD779" s="18"/>
      <c r="CE779" s="18"/>
    </row>
    <row r="780" spans="4:83">
      <c r="D780" s="18"/>
      <c r="E780" s="18"/>
      <c r="CC780" s="18"/>
      <c r="CD780" s="18"/>
      <c r="CE780" s="18"/>
    </row>
    <row r="781" spans="4:83">
      <c r="D781" s="18"/>
      <c r="E781" s="18"/>
      <c r="CC781" s="18"/>
      <c r="CD781" s="18"/>
      <c r="CE781" s="18"/>
    </row>
    <row r="782" spans="4:83">
      <c r="D782" s="18"/>
      <c r="E782" s="18"/>
      <c r="CC782" s="18"/>
      <c r="CD782" s="18"/>
      <c r="CE782" s="18"/>
    </row>
    <row r="783" spans="4:83">
      <c r="D783" s="18"/>
      <c r="E783" s="18"/>
      <c r="CC783" s="18"/>
      <c r="CD783" s="18"/>
      <c r="CE783" s="18"/>
    </row>
    <row r="784" spans="4:83">
      <c r="D784" s="18"/>
      <c r="E784" s="18"/>
      <c r="CC784" s="18"/>
      <c r="CD784" s="18"/>
      <c r="CE784" s="18"/>
    </row>
    <row r="785" spans="4:83">
      <c r="D785" s="18"/>
      <c r="E785" s="18"/>
      <c r="CC785" s="18"/>
      <c r="CD785" s="18"/>
      <c r="CE785" s="18"/>
    </row>
    <row r="786" spans="4:83">
      <c r="D786" s="18"/>
      <c r="E786" s="18"/>
      <c r="CC786" s="18"/>
      <c r="CD786" s="18"/>
      <c r="CE786" s="18"/>
    </row>
    <row r="787" spans="4:83">
      <c r="D787" s="18"/>
      <c r="E787" s="18"/>
      <c r="CC787" s="18"/>
      <c r="CD787" s="18"/>
      <c r="CE787" s="18"/>
    </row>
    <row r="788" spans="4:83">
      <c r="D788" s="18"/>
      <c r="E788" s="18"/>
      <c r="CC788" s="18"/>
      <c r="CD788" s="18"/>
      <c r="CE788" s="18"/>
    </row>
    <row r="789" spans="4:83">
      <c r="D789" s="18"/>
      <c r="E789" s="18"/>
      <c r="CC789" s="18"/>
      <c r="CD789" s="18"/>
      <c r="CE789" s="18"/>
    </row>
    <row r="790" spans="4:83">
      <c r="D790" s="18"/>
      <c r="E790" s="18"/>
      <c r="CC790" s="18"/>
      <c r="CD790" s="18"/>
      <c r="CE790" s="18"/>
    </row>
    <row r="791" spans="4:83">
      <c r="D791" s="18"/>
      <c r="E791" s="18"/>
      <c r="CC791" s="18"/>
      <c r="CD791" s="18"/>
      <c r="CE791" s="18"/>
    </row>
    <row r="792" spans="4:83">
      <c r="D792" s="18"/>
      <c r="E792" s="18"/>
      <c r="CC792" s="18"/>
      <c r="CD792" s="18"/>
      <c r="CE792" s="18"/>
    </row>
    <row r="793" spans="4:83">
      <c r="D793" s="18"/>
      <c r="E793" s="18"/>
      <c r="CC793" s="18"/>
      <c r="CD793" s="18"/>
      <c r="CE793" s="18"/>
    </row>
    <row r="794" spans="4:83">
      <c r="D794" s="18"/>
      <c r="E794" s="18"/>
      <c r="CC794" s="18"/>
      <c r="CD794" s="18"/>
      <c r="CE794" s="18"/>
    </row>
    <row r="795" spans="4:83">
      <c r="D795" s="18"/>
      <c r="E795" s="18"/>
      <c r="CC795" s="18"/>
      <c r="CD795" s="18"/>
      <c r="CE795" s="18"/>
    </row>
    <row r="796" spans="4:83">
      <c r="D796" s="18"/>
      <c r="E796" s="18"/>
      <c r="CC796" s="18"/>
      <c r="CD796" s="18"/>
      <c r="CE796" s="18"/>
    </row>
    <row r="797" spans="4:83">
      <c r="D797" s="18"/>
      <c r="E797" s="18"/>
    </row>
    <row r="798" spans="4:83">
      <c r="D798" s="18"/>
      <c r="E798" s="18"/>
    </row>
    <row r="799" spans="4:83">
      <c r="D799" s="18"/>
      <c r="E799" s="18"/>
    </row>
    <row r="800" spans="4:83">
      <c r="D800" s="18"/>
      <c r="E800" s="18"/>
    </row>
    <row r="801" spans="4:5">
      <c r="D801" s="18"/>
      <c r="E801" s="18"/>
    </row>
    <row r="802" spans="4:5">
      <c r="D802" s="18"/>
      <c r="E802" s="18"/>
    </row>
    <row r="803" spans="4:5">
      <c r="D803" s="18"/>
      <c r="E803" s="18"/>
    </row>
    <row r="804" spans="4:5">
      <c r="D804" s="18"/>
      <c r="E804" s="18"/>
    </row>
    <row r="805" spans="4:5">
      <c r="D805" s="18"/>
      <c r="E805" s="18"/>
    </row>
    <row r="806" spans="4:5">
      <c r="D806" s="18"/>
      <c r="E806" s="18"/>
    </row>
    <row r="807" spans="4:5">
      <c r="D807" s="18"/>
      <c r="E807" s="18"/>
    </row>
    <row r="808" spans="4:5">
      <c r="D808" s="18"/>
      <c r="E808" s="18"/>
    </row>
    <row r="809" spans="4:5">
      <c r="D809" s="18"/>
      <c r="E809" s="18"/>
    </row>
    <row r="810" spans="4:5">
      <c r="D810" s="18"/>
      <c r="E810" s="18"/>
    </row>
    <row r="811" spans="4:5">
      <c r="D811" s="18"/>
      <c r="E811" s="18"/>
    </row>
    <row r="812" spans="4:5">
      <c r="D812" s="18"/>
      <c r="E812" s="18"/>
    </row>
    <row r="813" spans="4:5">
      <c r="D813" s="18"/>
      <c r="E813" s="18"/>
    </row>
    <row r="814" spans="4:5">
      <c r="D814" s="18"/>
      <c r="E814" s="18"/>
    </row>
    <row r="815" spans="4:5">
      <c r="D815" s="18"/>
      <c r="E815" s="18"/>
    </row>
    <row r="816" spans="4:5">
      <c r="D816" s="18"/>
      <c r="E816" s="18"/>
    </row>
    <row r="817" spans="4:5">
      <c r="D817" s="18"/>
      <c r="E817" s="18"/>
    </row>
    <row r="818" spans="4:5">
      <c r="D818" s="18"/>
      <c r="E818" s="18"/>
    </row>
    <row r="819" spans="4:5">
      <c r="D819" s="18"/>
      <c r="E819" s="18"/>
    </row>
    <row r="820" spans="4:5">
      <c r="D820" s="18"/>
      <c r="E820" s="18"/>
    </row>
    <row r="821" spans="4:5">
      <c r="D821" s="18"/>
      <c r="E821" s="18"/>
    </row>
    <row r="822" spans="4:5">
      <c r="D822" s="18"/>
      <c r="E822" s="18"/>
    </row>
    <row r="823" spans="4:5">
      <c r="D823" s="18"/>
      <c r="E823" s="18"/>
    </row>
    <row r="824" spans="4:5">
      <c r="D824" s="18"/>
      <c r="E824" s="18"/>
    </row>
    <row r="825" spans="4:5">
      <c r="D825" s="18"/>
      <c r="E825" s="18"/>
    </row>
    <row r="826" spans="4:5">
      <c r="D826" s="18"/>
      <c r="E826" s="18"/>
    </row>
    <row r="827" spans="4:5">
      <c r="D827" s="18"/>
      <c r="E827" s="18"/>
    </row>
    <row r="828" spans="4:5">
      <c r="D828" s="18"/>
      <c r="E828" s="18"/>
    </row>
    <row r="829" spans="4:5">
      <c r="D829" s="18"/>
      <c r="E829" s="18"/>
    </row>
    <row r="830" spans="4:5">
      <c r="D830" s="18"/>
      <c r="E830" s="18"/>
    </row>
    <row r="831" spans="4:5">
      <c r="D831" s="18"/>
      <c r="E831" s="18"/>
    </row>
    <row r="832" spans="4:5">
      <c r="D832" s="18"/>
      <c r="E832" s="18"/>
    </row>
    <row r="833" spans="4:5">
      <c r="D833" s="18"/>
      <c r="E833" s="18"/>
    </row>
    <row r="834" spans="4:5">
      <c r="D834" s="18"/>
      <c r="E834" s="18"/>
    </row>
    <row r="835" spans="4:5">
      <c r="D835" s="18"/>
      <c r="E835" s="18"/>
    </row>
    <row r="836" spans="4:5">
      <c r="D836" s="18"/>
      <c r="E836" s="18"/>
    </row>
    <row r="837" spans="4:5">
      <c r="D837" s="18"/>
      <c r="E837" s="18"/>
    </row>
    <row r="838" spans="4:5">
      <c r="D838" s="18"/>
      <c r="E838" s="18"/>
    </row>
    <row r="839" spans="4:5">
      <c r="D839" s="18"/>
      <c r="E839" s="18"/>
    </row>
    <row r="840" spans="4:5">
      <c r="D840" s="18"/>
      <c r="E840" s="18"/>
    </row>
    <row r="841" spans="4:5">
      <c r="D841" s="18"/>
      <c r="E841" s="18"/>
    </row>
    <row r="842" spans="4:5">
      <c r="D842" s="18"/>
      <c r="E842" s="18"/>
    </row>
    <row r="843" spans="4:5">
      <c r="D843" s="18"/>
      <c r="E843" s="18"/>
    </row>
    <row r="844" spans="4:5">
      <c r="D844" s="18"/>
      <c r="E844" s="18"/>
    </row>
    <row r="845" spans="4:5">
      <c r="D845" s="18"/>
      <c r="E845" s="18"/>
    </row>
    <row r="846" spans="4:5">
      <c r="D846" s="18"/>
      <c r="E846" s="18"/>
    </row>
    <row r="847" spans="4:5">
      <c r="D847" s="18"/>
      <c r="E847" s="18"/>
    </row>
    <row r="848" spans="4:5">
      <c r="D848" s="18"/>
      <c r="E848" s="18"/>
    </row>
    <row r="849" spans="4:5">
      <c r="D849" s="18"/>
      <c r="E849" s="18"/>
    </row>
    <row r="850" spans="4:5">
      <c r="D850" s="18"/>
      <c r="E850" s="18"/>
    </row>
    <row r="851" spans="4:5">
      <c r="D851" s="18"/>
      <c r="E851" s="18"/>
    </row>
    <row r="852" spans="4:5">
      <c r="D852" s="18"/>
      <c r="E852" s="18"/>
    </row>
    <row r="853" spans="4:5">
      <c r="D853" s="18"/>
      <c r="E853" s="18"/>
    </row>
    <row r="854" spans="4:5">
      <c r="D854" s="18"/>
      <c r="E854" s="18"/>
    </row>
    <row r="855" spans="4:5">
      <c r="D855" s="18"/>
      <c r="E855" s="18"/>
    </row>
    <row r="856" spans="4:5">
      <c r="D856" s="18"/>
      <c r="E856" s="18"/>
    </row>
    <row r="857" spans="4:5">
      <c r="D857" s="18"/>
      <c r="E857" s="18"/>
    </row>
    <row r="858" spans="4:5">
      <c r="D858" s="18"/>
      <c r="E858" s="18"/>
    </row>
    <row r="859" spans="4:5">
      <c r="D859" s="18"/>
      <c r="E859" s="18"/>
    </row>
    <row r="860" spans="4:5">
      <c r="D860" s="18"/>
      <c r="E860" s="18"/>
    </row>
    <row r="861" spans="4:5">
      <c r="D861" s="18"/>
      <c r="E861" s="18"/>
    </row>
    <row r="862" spans="4:5">
      <c r="D862" s="18"/>
      <c r="E862" s="18"/>
    </row>
    <row r="863" spans="4:5">
      <c r="D863" s="18"/>
      <c r="E863" s="18"/>
    </row>
    <row r="864" spans="4:5">
      <c r="D864" s="18"/>
      <c r="E864" s="18"/>
    </row>
    <row r="865" spans="4:5">
      <c r="D865" s="18"/>
      <c r="E865" s="18"/>
    </row>
    <row r="866" spans="4:5">
      <c r="D866" s="18"/>
      <c r="E866" s="18"/>
    </row>
    <row r="867" spans="4:5">
      <c r="D867" s="18"/>
      <c r="E867" s="18"/>
    </row>
    <row r="868" spans="4:5">
      <c r="D868" s="18"/>
      <c r="E868" s="18"/>
    </row>
    <row r="869" spans="4:5">
      <c r="D869" s="18"/>
      <c r="E869" s="18"/>
    </row>
    <row r="870" spans="4:5">
      <c r="D870" s="18"/>
      <c r="E870" s="18"/>
    </row>
    <row r="871" spans="4:5">
      <c r="D871" s="18"/>
      <c r="E871" s="18"/>
    </row>
    <row r="872" spans="4:5">
      <c r="D872" s="18"/>
      <c r="E872" s="18"/>
    </row>
    <row r="873" spans="4:5">
      <c r="D873" s="18"/>
      <c r="E873" s="18"/>
    </row>
    <row r="874" spans="4:5">
      <c r="D874" s="18"/>
      <c r="E874" s="18"/>
    </row>
    <row r="875" spans="4:5">
      <c r="D875" s="18"/>
      <c r="E875" s="18"/>
    </row>
    <row r="876" spans="4:5">
      <c r="D876" s="18"/>
      <c r="E876" s="18"/>
    </row>
    <row r="877" spans="4:5">
      <c r="D877" s="18"/>
      <c r="E877" s="18"/>
    </row>
    <row r="878" spans="4:5">
      <c r="D878" s="18"/>
      <c r="E878" s="18"/>
    </row>
    <row r="879" spans="4:5">
      <c r="D879" s="18"/>
      <c r="E879" s="18"/>
    </row>
    <row r="880" spans="4:5">
      <c r="D880" s="18"/>
      <c r="E880" s="18"/>
    </row>
    <row r="881" spans="4:5">
      <c r="D881" s="18"/>
      <c r="E881" s="18"/>
    </row>
    <row r="882" spans="4:5">
      <c r="D882" s="18"/>
      <c r="E882" s="18"/>
    </row>
    <row r="883" spans="4:5">
      <c r="D883" s="18"/>
      <c r="E883" s="18"/>
    </row>
    <row r="884" spans="4:5">
      <c r="D884" s="18"/>
      <c r="E884" s="18"/>
    </row>
    <row r="885" spans="4:5">
      <c r="D885" s="18"/>
      <c r="E885" s="18"/>
    </row>
    <row r="886" spans="4:5">
      <c r="D886" s="18"/>
      <c r="E886" s="18"/>
    </row>
    <row r="887" spans="4:5">
      <c r="D887" s="18"/>
      <c r="E887" s="18"/>
    </row>
    <row r="888" spans="4:5">
      <c r="D888" s="18"/>
      <c r="E888" s="18"/>
    </row>
    <row r="889" spans="4:5">
      <c r="D889" s="18"/>
      <c r="E889" s="18"/>
    </row>
    <row r="890" spans="4:5">
      <c r="D890" s="18"/>
      <c r="E890" s="18"/>
    </row>
    <row r="891" spans="4:5">
      <c r="D891" s="18"/>
      <c r="E891" s="18"/>
    </row>
    <row r="892" spans="4:5">
      <c r="D892" s="18"/>
      <c r="E892" s="18"/>
    </row>
    <row r="893" spans="4:5">
      <c r="D893" s="18"/>
      <c r="E893" s="18"/>
    </row>
    <row r="894" spans="4:5">
      <c r="D894" s="18"/>
      <c r="E894" s="18"/>
    </row>
    <row r="895" spans="4:5">
      <c r="D895" s="18"/>
      <c r="E895" s="18"/>
    </row>
    <row r="896" spans="4:5">
      <c r="D896" s="18"/>
      <c r="E896" s="18"/>
    </row>
    <row r="897" spans="4:5">
      <c r="D897" s="18"/>
      <c r="E897" s="18"/>
    </row>
    <row r="898" spans="4:5">
      <c r="D898" s="18"/>
      <c r="E898" s="18"/>
    </row>
    <row r="899" spans="4:5">
      <c r="D899" s="18"/>
      <c r="E899" s="18"/>
    </row>
    <row r="900" spans="4:5">
      <c r="D900" s="18"/>
      <c r="E900" s="18"/>
    </row>
    <row r="901" spans="4:5">
      <c r="D901" s="18"/>
      <c r="E901" s="18"/>
    </row>
    <row r="902" spans="4:5">
      <c r="D902" s="18"/>
      <c r="E902" s="18"/>
    </row>
    <row r="903" spans="4:5">
      <c r="D903" s="18"/>
      <c r="E903" s="18"/>
    </row>
    <row r="904" spans="4:5">
      <c r="D904" s="18"/>
      <c r="E904" s="18"/>
    </row>
    <row r="905" spans="4:5">
      <c r="D905" s="18"/>
      <c r="E905" s="18"/>
    </row>
    <row r="906" spans="4:5">
      <c r="D906" s="18"/>
      <c r="E906" s="18"/>
    </row>
    <row r="907" spans="4:5">
      <c r="D907" s="18"/>
      <c r="E907" s="18"/>
    </row>
    <row r="908" spans="4:5">
      <c r="D908" s="18"/>
      <c r="E908" s="18"/>
    </row>
    <row r="909" spans="4:5">
      <c r="D909" s="18"/>
      <c r="E909" s="18"/>
    </row>
    <row r="910" spans="4:5">
      <c r="D910" s="18"/>
      <c r="E910" s="18"/>
    </row>
    <row r="911" spans="4:5">
      <c r="D911" s="18"/>
      <c r="E911" s="18"/>
    </row>
    <row r="912" spans="4:5">
      <c r="D912" s="18"/>
      <c r="E912" s="18"/>
    </row>
    <row r="913" spans="4:5">
      <c r="D913" s="18"/>
      <c r="E913" s="18"/>
    </row>
    <row r="914" spans="4:5">
      <c r="D914" s="18"/>
      <c r="E914" s="18"/>
    </row>
    <row r="915" spans="4:5">
      <c r="D915" s="18"/>
      <c r="E915" s="18"/>
    </row>
    <row r="916" spans="4:5">
      <c r="D916" s="18"/>
      <c r="E916" s="18"/>
    </row>
    <row r="917" spans="4:5">
      <c r="D917" s="18"/>
      <c r="E917" s="18"/>
    </row>
    <row r="918" spans="4:5">
      <c r="D918" s="18"/>
      <c r="E918" s="18"/>
    </row>
    <row r="919" spans="4:5">
      <c r="D919" s="18"/>
      <c r="E919" s="18"/>
    </row>
    <row r="920" spans="4:5">
      <c r="D920" s="18"/>
      <c r="E920" s="18"/>
    </row>
    <row r="921" spans="4:5">
      <c r="D921" s="18"/>
      <c r="E921" s="18"/>
    </row>
    <row r="922" spans="4:5">
      <c r="D922" s="18"/>
      <c r="E922" s="18"/>
    </row>
    <row r="923" spans="4:5">
      <c r="D923" s="18"/>
      <c r="E923" s="18"/>
    </row>
    <row r="924" spans="4:5">
      <c r="D924" s="18"/>
      <c r="E924" s="18"/>
    </row>
    <row r="925" spans="4:5">
      <c r="D925" s="18"/>
      <c r="E925" s="18"/>
    </row>
    <row r="926" spans="4:5">
      <c r="D926" s="18"/>
      <c r="E926" s="18"/>
    </row>
    <row r="927" spans="4:5">
      <c r="D927" s="18"/>
      <c r="E927" s="18"/>
    </row>
    <row r="928" spans="4:5">
      <c r="D928" s="18"/>
      <c r="E928" s="18"/>
    </row>
    <row r="929" spans="4:5">
      <c r="D929" s="18"/>
      <c r="E929" s="18"/>
    </row>
    <row r="930" spans="4:5">
      <c r="D930" s="18"/>
      <c r="E930" s="18"/>
    </row>
    <row r="931" spans="4:5">
      <c r="D931" s="18"/>
      <c r="E931" s="18"/>
    </row>
    <row r="932" spans="4:5">
      <c r="D932" s="18"/>
      <c r="E932" s="18"/>
    </row>
    <row r="933" spans="4:5">
      <c r="D933" s="18"/>
      <c r="E933" s="18"/>
    </row>
    <row r="934" spans="4:5">
      <c r="D934" s="18"/>
      <c r="E934" s="18"/>
    </row>
    <row r="935" spans="4:5">
      <c r="D935" s="18"/>
      <c r="E935" s="18"/>
    </row>
    <row r="936" spans="4:5">
      <c r="D936" s="18"/>
      <c r="E936" s="18"/>
    </row>
    <row r="937" spans="4:5">
      <c r="D937" s="18"/>
      <c r="E937" s="18"/>
    </row>
    <row r="938" spans="4:5">
      <c r="D938" s="18"/>
      <c r="E938" s="18"/>
    </row>
    <row r="939" spans="4:5">
      <c r="D939" s="18"/>
      <c r="E939" s="18"/>
    </row>
    <row r="940" spans="4:5">
      <c r="D940" s="18"/>
      <c r="E940" s="18"/>
    </row>
    <row r="941" spans="4:5">
      <c r="D941" s="18"/>
      <c r="E941" s="18"/>
    </row>
    <row r="942" spans="4:5">
      <c r="D942" s="18"/>
      <c r="E942" s="18"/>
    </row>
    <row r="943" spans="4:5">
      <c r="D943" s="18"/>
      <c r="E943" s="18"/>
    </row>
    <row r="944" spans="4:5">
      <c r="D944" s="18"/>
      <c r="E944" s="18"/>
    </row>
    <row r="945" spans="4:5">
      <c r="D945" s="18"/>
      <c r="E945" s="18"/>
    </row>
    <row r="946" spans="4:5">
      <c r="D946" s="18"/>
      <c r="E946" s="18"/>
    </row>
    <row r="947" spans="4:5">
      <c r="D947" s="18"/>
      <c r="E947" s="18"/>
    </row>
    <row r="948" spans="4:5">
      <c r="D948" s="18"/>
      <c r="E948" s="18"/>
    </row>
    <row r="949" spans="4:5">
      <c r="D949" s="18"/>
      <c r="E949" s="18"/>
    </row>
    <row r="950" spans="4:5">
      <c r="D950" s="18"/>
      <c r="E950" s="18"/>
    </row>
    <row r="951" spans="4:5">
      <c r="D951" s="18"/>
      <c r="E951" s="18"/>
    </row>
    <row r="952" spans="4:5">
      <c r="D952" s="18"/>
      <c r="E952" s="18"/>
    </row>
    <row r="953" spans="4:5">
      <c r="D953" s="18"/>
      <c r="E953" s="18"/>
    </row>
    <row r="954" spans="4:5">
      <c r="D954" s="18"/>
      <c r="E954" s="18"/>
    </row>
    <row r="955" spans="4:5">
      <c r="D955" s="18"/>
      <c r="E955" s="18"/>
    </row>
    <row r="956" spans="4:5">
      <c r="D956" s="18"/>
      <c r="E956" s="18"/>
    </row>
    <row r="957" spans="4:5">
      <c r="D957" s="18"/>
      <c r="E957" s="18"/>
    </row>
    <row r="958" spans="4:5">
      <c r="D958" s="18"/>
      <c r="E958" s="18"/>
    </row>
    <row r="959" spans="4:5">
      <c r="D959" s="18"/>
      <c r="E959" s="18"/>
    </row>
    <row r="960" spans="4:5">
      <c r="D960" s="18"/>
      <c r="E960" s="18"/>
    </row>
    <row r="961" spans="4:5">
      <c r="D961" s="18"/>
      <c r="E961" s="18"/>
    </row>
    <row r="962" spans="4:5">
      <c r="D962" s="18"/>
      <c r="E962" s="18"/>
    </row>
    <row r="963" spans="4:5">
      <c r="D963" s="18"/>
      <c r="E963" s="18"/>
    </row>
    <row r="964" spans="4:5">
      <c r="D964" s="18"/>
      <c r="E964" s="18"/>
    </row>
    <row r="965" spans="4:5">
      <c r="D965" s="18"/>
      <c r="E965" s="18"/>
    </row>
    <row r="966" spans="4:5">
      <c r="D966" s="18"/>
      <c r="E966" s="18"/>
    </row>
    <row r="967" spans="4:5">
      <c r="D967" s="18"/>
      <c r="E967" s="18"/>
    </row>
    <row r="968" spans="4:5">
      <c r="D968" s="18"/>
      <c r="E968" s="18"/>
    </row>
    <row r="969" spans="4:5">
      <c r="D969" s="18"/>
      <c r="E969" s="18"/>
    </row>
    <row r="970" spans="4:5">
      <c r="D970" s="18"/>
      <c r="E970" s="18"/>
    </row>
    <row r="971" spans="4:5">
      <c r="D971" s="18"/>
      <c r="E971" s="18"/>
    </row>
    <row r="972" spans="4:5">
      <c r="D972" s="18"/>
      <c r="E972" s="18"/>
    </row>
    <row r="973" spans="4:5">
      <c r="D973" s="18"/>
      <c r="E973" s="18"/>
    </row>
    <row r="974" spans="4:5">
      <c r="D974" s="18"/>
      <c r="E974" s="18"/>
    </row>
    <row r="975" spans="4:5">
      <c r="D975" s="18"/>
      <c r="E975" s="18"/>
    </row>
    <row r="976" spans="4:5">
      <c r="D976" s="18"/>
      <c r="E976" s="18"/>
    </row>
    <row r="977" spans="4:5">
      <c r="D977" s="18"/>
      <c r="E977" s="18"/>
    </row>
    <row r="978" spans="4:5">
      <c r="D978" s="18"/>
      <c r="E978" s="18"/>
    </row>
    <row r="979" spans="4:5">
      <c r="D979" s="18"/>
      <c r="E979" s="18"/>
    </row>
    <row r="980" spans="4:5">
      <c r="D980" s="18"/>
      <c r="E980" s="18"/>
    </row>
    <row r="981" spans="4:5">
      <c r="D981" s="18"/>
      <c r="E981" s="18"/>
    </row>
    <row r="982" spans="4:5">
      <c r="D982" s="18"/>
      <c r="E982" s="18"/>
    </row>
    <row r="983" spans="4:5">
      <c r="D983" s="18"/>
      <c r="E983" s="18"/>
    </row>
    <row r="984" spans="4:5">
      <c r="D984" s="18"/>
      <c r="E984" s="18"/>
    </row>
    <row r="985" spans="4:5">
      <c r="D985" s="18"/>
      <c r="E985" s="18"/>
    </row>
    <row r="986" spans="4:5">
      <c r="D986" s="18"/>
      <c r="E986" s="18"/>
    </row>
    <row r="987" spans="4:5">
      <c r="D987" s="18"/>
      <c r="E987" s="18"/>
    </row>
    <row r="988" spans="4:5">
      <c r="D988" s="18"/>
      <c r="E988" s="18"/>
    </row>
    <row r="989" spans="4:5">
      <c r="D989" s="18"/>
      <c r="E989" s="18"/>
    </row>
    <row r="990" spans="4:5">
      <c r="D990" s="18"/>
      <c r="E990" s="18"/>
    </row>
    <row r="991" spans="4:5">
      <c r="D991" s="18"/>
      <c r="E991" s="18"/>
    </row>
    <row r="992" spans="4:5">
      <c r="D992" s="18"/>
      <c r="E992" s="18"/>
    </row>
    <row r="993" spans="4:5">
      <c r="D993" s="18"/>
      <c r="E993" s="18"/>
    </row>
    <row r="994" spans="4:5">
      <c r="D994" s="18"/>
      <c r="E994" s="18"/>
    </row>
    <row r="995" spans="4:5">
      <c r="D995" s="18"/>
      <c r="E995" s="18"/>
    </row>
    <row r="996" spans="4:5">
      <c r="D996" s="18"/>
      <c r="E996" s="18"/>
    </row>
    <row r="997" spans="4:5">
      <c r="D997" s="18"/>
      <c r="E997" s="18"/>
    </row>
    <row r="998" spans="4:5">
      <c r="D998" s="18"/>
      <c r="E998" s="18"/>
    </row>
    <row r="999" spans="4:5">
      <c r="D999" s="18"/>
      <c r="E999" s="18"/>
    </row>
    <row r="1000" spans="4:5">
      <c r="D1000" s="18"/>
      <c r="E1000" s="18"/>
    </row>
    <row r="1001" spans="4:5">
      <c r="D1001" s="18"/>
      <c r="E1001" s="18"/>
    </row>
    <row r="1002" spans="4:5">
      <c r="D1002" s="18"/>
      <c r="E1002" s="18"/>
    </row>
    <row r="1003" spans="4:5">
      <c r="D1003" s="18"/>
      <c r="E1003" s="18"/>
    </row>
    <row r="1004" spans="4:5">
      <c r="D1004" s="18"/>
      <c r="E1004" s="18"/>
    </row>
    <row r="1005" spans="4:5">
      <c r="D1005" s="18"/>
      <c r="E1005" s="18"/>
    </row>
    <row r="1006" spans="4:5">
      <c r="D1006" s="18"/>
      <c r="E1006" s="18"/>
    </row>
    <row r="1007" spans="4:5">
      <c r="D1007" s="18"/>
      <c r="E1007" s="18"/>
    </row>
    <row r="1008" spans="4:5">
      <c r="D1008" s="18"/>
      <c r="E1008" s="18"/>
    </row>
    <row r="1009" spans="4:5">
      <c r="D1009" s="18"/>
      <c r="E1009" s="18"/>
    </row>
    <row r="1010" spans="4:5">
      <c r="D1010" s="18"/>
      <c r="E1010" s="18"/>
    </row>
    <row r="1011" spans="4:5">
      <c r="D1011" s="18"/>
      <c r="E1011" s="18"/>
    </row>
    <row r="1012" spans="4:5">
      <c r="D1012" s="18"/>
      <c r="E1012" s="18"/>
    </row>
    <row r="1013" spans="4:5">
      <c r="D1013" s="18"/>
      <c r="E1013" s="18"/>
    </row>
    <row r="1014" spans="4:5">
      <c r="D1014" s="18"/>
      <c r="E1014" s="18"/>
    </row>
    <row r="1015" spans="4:5">
      <c r="D1015" s="18"/>
      <c r="E1015" s="18"/>
    </row>
    <row r="1016" spans="4:5">
      <c r="D1016" s="18"/>
      <c r="E1016" s="18"/>
    </row>
    <row r="1017" spans="4:5">
      <c r="D1017" s="18"/>
      <c r="E1017" s="18"/>
    </row>
    <row r="1018" spans="4:5">
      <c r="D1018" s="18"/>
      <c r="E1018" s="18"/>
    </row>
    <row r="1019" spans="4:5">
      <c r="D1019" s="18"/>
      <c r="E1019" s="18"/>
    </row>
    <row r="1020" spans="4:5">
      <c r="D1020" s="18"/>
      <c r="E1020" s="18"/>
    </row>
    <row r="1021" spans="4:5">
      <c r="D1021" s="18"/>
      <c r="E1021" s="18"/>
    </row>
    <row r="1022" spans="4:5">
      <c r="D1022" s="18"/>
      <c r="E1022" s="18"/>
    </row>
    <row r="1023" spans="4:5">
      <c r="D1023" s="18"/>
      <c r="E1023" s="18"/>
    </row>
    <row r="1024" spans="4:5">
      <c r="D1024" s="18"/>
      <c r="E1024" s="18"/>
    </row>
    <row r="1025" spans="4:5">
      <c r="D1025" s="18"/>
      <c r="E1025" s="18"/>
    </row>
    <row r="1026" spans="4:5">
      <c r="D1026" s="18"/>
      <c r="E1026" s="18"/>
    </row>
    <row r="1027" spans="4:5">
      <c r="D1027" s="18"/>
      <c r="E1027" s="18"/>
    </row>
    <row r="1028" spans="4:5">
      <c r="D1028" s="18"/>
      <c r="E1028" s="18"/>
    </row>
    <row r="1029" spans="4:5">
      <c r="D1029" s="18"/>
      <c r="E1029" s="18"/>
    </row>
    <row r="1030" spans="4:5">
      <c r="D1030" s="18"/>
      <c r="E1030" s="18"/>
    </row>
    <row r="1031" spans="4:5">
      <c r="D1031" s="18"/>
      <c r="E1031" s="18"/>
    </row>
    <row r="1032" spans="4:5">
      <c r="D1032" s="18"/>
      <c r="E1032" s="18"/>
    </row>
    <row r="1033" spans="4:5">
      <c r="D1033" s="18"/>
      <c r="E1033" s="18"/>
    </row>
    <row r="1034" spans="4:5">
      <c r="D1034" s="18"/>
      <c r="E1034" s="18"/>
    </row>
    <row r="1035" spans="4:5">
      <c r="D1035" s="18"/>
      <c r="E1035" s="18"/>
    </row>
    <row r="1036" spans="4:5">
      <c r="D1036" s="18"/>
      <c r="E1036" s="18"/>
    </row>
    <row r="1037" spans="4:5">
      <c r="D1037" s="18"/>
      <c r="E1037" s="18"/>
    </row>
    <row r="1038" spans="4:5">
      <c r="D1038" s="18"/>
      <c r="E1038" s="18"/>
    </row>
    <row r="1039" spans="4:5">
      <c r="D1039" s="18"/>
      <c r="E1039" s="18"/>
    </row>
    <row r="1040" spans="4:5">
      <c r="D1040" s="18"/>
      <c r="E1040" s="18"/>
    </row>
    <row r="1041" spans="4:5">
      <c r="D1041" s="18"/>
      <c r="E1041" s="18"/>
    </row>
    <row r="1042" spans="4:5">
      <c r="D1042" s="18"/>
      <c r="E1042" s="18"/>
    </row>
    <row r="1043" spans="4:5">
      <c r="D1043" s="18"/>
      <c r="E1043" s="18"/>
    </row>
    <row r="1044" spans="4:5">
      <c r="D1044" s="18"/>
      <c r="E1044" s="18"/>
    </row>
    <row r="1045" spans="4:5">
      <c r="D1045" s="18"/>
      <c r="E1045" s="18"/>
    </row>
    <row r="1046" spans="4:5">
      <c r="D1046" s="18"/>
      <c r="E1046" s="18"/>
    </row>
    <row r="1047" spans="4:5">
      <c r="D1047" s="18"/>
      <c r="E1047" s="18"/>
    </row>
    <row r="1048" spans="4:5">
      <c r="D1048" s="18"/>
      <c r="E1048" s="18"/>
    </row>
    <row r="1049" spans="4:5">
      <c r="D1049" s="18"/>
      <c r="E1049" s="18"/>
    </row>
    <row r="1050" spans="4:5">
      <c r="D1050" s="18"/>
      <c r="E1050" s="18"/>
    </row>
    <row r="1051" spans="4:5">
      <c r="D1051" s="18"/>
      <c r="E1051" s="18"/>
    </row>
    <row r="1052" spans="4:5">
      <c r="D1052" s="18"/>
      <c r="E1052" s="18"/>
    </row>
    <row r="1053" spans="4:5">
      <c r="D1053" s="18"/>
      <c r="E1053" s="18"/>
    </row>
    <row r="1054" spans="4:5">
      <c r="D1054" s="18"/>
      <c r="E1054" s="18"/>
    </row>
    <row r="1055" spans="4:5">
      <c r="D1055" s="18"/>
      <c r="E1055" s="18"/>
    </row>
    <row r="1056" spans="4:5">
      <c r="D1056" s="18"/>
      <c r="E1056" s="18"/>
    </row>
    <row r="1057" spans="4:5">
      <c r="D1057" s="18"/>
      <c r="E1057" s="18"/>
    </row>
    <row r="1058" spans="4:5">
      <c r="D1058" s="18"/>
      <c r="E1058" s="18"/>
    </row>
    <row r="1059" spans="4:5">
      <c r="D1059" s="18"/>
      <c r="E1059" s="18"/>
    </row>
    <row r="1060" spans="4:5">
      <c r="D1060" s="18"/>
      <c r="E1060" s="18"/>
    </row>
    <row r="1061" spans="4:5">
      <c r="D1061" s="18"/>
      <c r="E1061" s="18"/>
    </row>
    <row r="1062" spans="4:5">
      <c r="D1062" s="18"/>
      <c r="E1062" s="18"/>
    </row>
    <row r="1063" spans="4:5">
      <c r="D1063" s="18"/>
      <c r="E1063" s="18"/>
    </row>
    <row r="1064" spans="4:5">
      <c r="D1064" s="18"/>
      <c r="E1064" s="18"/>
    </row>
    <row r="1065" spans="4:5">
      <c r="D1065" s="18"/>
      <c r="E1065" s="18"/>
    </row>
    <row r="1066" spans="4:5">
      <c r="D1066" s="18"/>
      <c r="E1066" s="18"/>
    </row>
    <row r="1067" spans="4:5">
      <c r="D1067" s="18"/>
      <c r="E1067" s="18"/>
    </row>
    <row r="1068" spans="4:5">
      <c r="D1068" s="18"/>
      <c r="E1068" s="18"/>
    </row>
    <row r="1069" spans="4:5">
      <c r="D1069" s="18"/>
      <c r="E1069" s="18"/>
    </row>
    <row r="1070" spans="4:5">
      <c r="D1070" s="18"/>
      <c r="E1070" s="18"/>
    </row>
    <row r="1071" spans="4:5">
      <c r="D1071" s="18"/>
      <c r="E1071" s="18"/>
    </row>
    <row r="1072" spans="4:5">
      <c r="D1072" s="18"/>
      <c r="E1072" s="18"/>
    </row>
    <row r="1073" spans="4:5">
      <c r="D1073" s="18"/>
      <c r="E1073" s="18"/>
    </row>
    <row r="1074" spans="4:5">
      <c r="D1074" s="18"/>
      <c r="E1074" s="18"/>
    </row>
    <row r="1075" spans="4:5">
      <c r="D1075" s="18"/>
      <c r="E1075" s="18"/>
    </row>
    <row r="1076" spans="4:5">
      <c r="D1076" s="18"/>
      <c r="E1076" s="18"/>
    </row>
    <row r="1077" spans="4:5">
      <c r="D1077" s="18"/>
      <c r="E1077" s="18"/>
    </row>
    <row r="1078" spans="4:5">
      <c r="D1078" s="18"/>
      <c r="E1078" s="18"/>
    </row>
    <row r="1079" spans="4:5">
      <c r="D1079" s="18"/>
      <c r="E1079" s="18"/>
    </row>
    <row r="1080" spans="4:5">
      <c r="D1080" s="18"/>
      <c r="E1080" s="18"/>
    </row>
    <row r="1081" spans="4:5">
      <c r="D1081" s="18"/>
      <c r="E1081" s="18"/>
    </row>
    <row r="1082" spans="4:5">
      <c r="D1082" s="18"/>
      <c r="E1082" s="18"/>
    </row>
    <row r="1083" spans="4:5">
      <c r="D1083" s="18"/>
      <c r="E1083" s="18"/>
    </row>
    <row r="1084" spans="4:5">
      <c r="D1084" s="18"/>
      <c r="E1084" s="18"/>
    </row>
    <row r="1085" spans="4:5">
      <c r="D1085" s="18"/>
      <c r="E1085" s="18"/>
    </row>
    <row r="1086" spans="4:5">
      <c r="D1086" s="18"/>
      <c r="E1086" s="18"/>
    </row>
    <row r="1087" spans="4:5">
      <c r="D1087" s="18"/>
      <c r="E1087" s="18"/>
    </row>
    <row r="1088" spans="4:5">
      <c r="D1088" s="18"/>
      <c r="E1088" s="18"/>
    </row>
    <row r="1089" spans="4:5">
      <c r="D1089" s="18"/>
      <c r="E1089" s="18"/>
    </row>
    <row r="1090" spans="4:5">
      <c r="D1090" s="18"/>
      <c r="E1090" s="18"/>
    </row>
    <row r="1091" spans="4:5">
      <c r="D1091" s="18"/>
      <c r="E1091" s="18"/>
    </row>
    <row r="1092" spans="4:5">
      <c r="D1092" s="18"/>
      <c r="E1092" s="18"/>
    </row>
    <row r="1093" spans="4:5">
      <c r="D1093" s="18"/>
      <c r="E1093" s="18"/>
    </row>
    <row r="1094" spans="4:5">
      <c r="D1094" s="18"/>
      <c r="E1094" s="18"/>
    </row>
    <row r="1095" spans="4:5">
      <c r="D1095" s="18"/>
      <c r="E1095" s="18"/>
    </row>
    <row r="1096" spans="4:5">
      <c r="D1096" s="18"/>
      <c r="E1096" s="18"/>
    </row>
    <row r="1097" spans="4:5">
      <c r="D1097" s="18"/>
      <c r="E1097" s="18"/>
    </row>
    <row r="1098" spans="4:5">
      <c r="D1098" s="18"/>
      <c r="E1098" s="18"/>
    </row>
    <row r="1099" spans="4:5">
      <c r="D1099" s="18"/>
      <c r="E1099" s="18"/>
    </row>
    <row r="1100" spans="4:5">
      <c r="D1100" s="18"/>
      <c r="E1100" s="18"/>
    </row>
    <row r="1101" spans="4:5">
      <c r="D1101" s="18"/>
      <c r="E1101" s="18"/>
    </row>
    <row r="1102" spans="4:5">
      <c r="D1102" s="18"/>
      <c r="E1102" s="18"/>
    </row>
    <row r="1103" spans="4:5">
      <c r="D1103" s="18"/>
      <c r="E1103" s="18"/>
    </row>
    <row r="1104" spans="4:5">
      <c r="D1104" s="18"/>
      <c r="E1104" s="18"/>
    </row>
    <row r="1105" spans="4:5">
      <c r="D1105" s="18"/>
      <c r="E1105" s="18"/>
    </row>
    <row r="1106" spans="4:5">
      <c r="D1106" s="18"/>
      <c r="E1106" s="18"/>
    </row>
    <row r="1107" spans="4:5">
      <c r="D1107" s="18"/>
      <c r="E1107" s="18"/>
    </row>
    <row r="1108" spans="4:5">
      <c r="D1108" s="18"/>
      <c r="E1108" s="18"/>
    </row>
    <row r="1109" spans="4:5">
      <c r="D1109" s="18"/>
      <c r="E1109" s="18"/>
    </row>
    <row r="1110" spans="4:5">
      <c r="D1110" s="18"/>
      <c r="E1110" s="18"/>
    </row>
    <row r="1111" spans="4:5">
      <c r="D1111" s="18"/>
      <c r="E1111" s="18"/>
    </row>
    <row r="1112" spans="4:5">
      <c r="D1112" s="18"/>
      <c r="E1112" s="18"/>
    </row>
    <row r="1113" spans="4:5">
      <c r="D1113" s="18"/>
      <c r="E1113" s="18"/>
    </row>
    <row r="1114" spans="4:5">
      <c r="D1114" s="18"/>
      <c r="E1114" s="18"/>
    </row>
    <row r="1115" spans="4:5">
      <c r="D1115" s="18"/>
      <c r="E1115" s="18"/>
    </row>
    <row r="1116" spans="4:5">
      <c r="D1116" s="18"/>
      <c r="E1116" s="18"/>
    </row>
    <row r="1117" spans="4:5">
      <c r="D1117" s="18"/>
      <c r="E1117" s="18"/>
    </row>
    <row r="1118" spans="4:5">
      <c r="D1118" s="18"/>
      <c r="E1118" s="18"/>
    </row>
    <row r="1119" spans="4:5">
      <c r="D1119" s="18"/>
      <c r="E1119" s="18"/>
    </row>
    <row r="1120" spans="4:5">
      <c r="D1120" s="18"/>
      <c r="E1120" s="18"/>
    </row>
    <row r="1121" spans="4:5">
      <c r="D1121" s="18"/>
      <c r="E1121" s="18"/>
    </row>
    <row r="1122" spans="4:5">
      <c r="D1122" s="18"/>
      <c r="E1122" s="18"/>
    </row>
    <row r="1123" spans="4:5">
      <c r="D1123" s="18"/>
      <c r="E1123" s="18"/>
    </row>
    <row r="1124" spans="4:5">
      <c r="D1124" s="18"/>
      <c r="E1124" s="18"/>
    </row>
    <row r="1125" spans="4:5">
      <c r="D1125" s="18"/>
      <c r="E1125" s="18"/>
    </row>
    <row r="1126" spans="4:5">
      <c r="D1126" s="18"/>
      <c r="E1126" s="18"/>
    </row>
    <row r="1127" spans="4:5">
      <c r="D1127" s="18"/>
      <c r="E1127" s="18"/>
    </row>
    <row r="1128" spans="4:5">
      <c r="D1128" s="18"/>
      <c r="E1128" s="18"/>
    </row>
    <row r="1129" spans="4:5">
      <c r="D1129" s="18"/>
      <c r="E1129" s="18"/>
    </row>
    <row r="1130" spans="4:5">
      <c r="D1130" s="18"/>
      <c r="E1130" s="18"/>
    </row>
    <row r="1131" spans="4:5">
      <c r="D1131" s="18"/>
      <c r="E1131" s="18"/>
    </row>
    <row r="1132" spans="4:5">
      <c r="D1132" s="18"/>
      <c r="E1132" s="18"/>
    </row>
    <row r="1133" spans="4:5">
      <c r="D1133" s="18"/>
      <c r="E1133" s="18"/>
    </row>
    <row r="1134" spans="4:5">
      <c r="D1134" s="18"/>
      <c r="E1134" s="18"/>
    </row>
    <row r="1135" spans="4:5">
      <c r="D1135" s="18"/>
      <c r="E1135" s="18"/>
    </row>
    <row r="1136" spans="4:5">
      <c r="D1136" s="18"/>
      <c r="E1136" s="18"/>
    </row>
    <row r="1137" spans="4:5">
      <c r="D1137" s="18"/>
      <c r="E1137" s="18"/>
    </row>
    <row r="1138" spans="4:5">
      <c r="D1138" s="18"/>
      <c r="E1138" s="18"/>
    </row>
    <row r="1139" spans="4:5">
      <c r="D1139" s="18"/>
      <c r="E1139" s="18"/>
    </row>
    <row r="1140" spans="4:5">
      <c r="D1140" s="18"/>
      <c r="E1140" s="18"/>
    </row>
    <row r="1141" spans="4:5">
      <c r="D1141" s="18"/>
      <c r="E1141" s="18"/>
    </row>
    <row r="1142" spans="4:5">
      <c r="D1142" s="18"/>
      <c r="E1142" s="18"/>
    </row>
    <row r="1143" spans="4:5">
      <c r="D1143" s="18"/>
      <c r="E1143" s="18"/>
    </row>
    <row r="1144" spans="4:5">
      <c r="D1144" s="18"/>
      <c r="E1144" s="18"/>
    </row>
    <row r="1145" spans="4:5">
      <c r="D1145" s="18"/>
      <c r="E1145" s="18"/>
    </row>
    <row r="1146" spans="4:5">
      <c r="D1146" s="18"/>
      <c r="E1146" s="18"/>
    </row>
    <row r="1147" spans="4:5">
      <c r="D1147" s="18"/>
      <c r="E1147" s="18"/>
    </row>
    <row r="1148" spans="4:5">
      <c r="D1148" s="18"/>
      <c r="E1148" s="18"/>
    </row>
    <row r="1149" spans="4:5">
      <c r="D1149" s="18"/>
      <c r="E1149" s="18"/>
    </row>
    <row r="1150" spans="4:5">
      <c r="D1150" s="18"/>
      <c r="E1150" s="18"/>
    </row>
    <row r="1151" spans="4:5">
      <c r="D1151" s="18"/>
      <c r="E1151" s="18"/>
    </row>
    <row r="1152" spans="4:5">
      <c r="D1152" s="18"/>
      <c r="E1152" s="18"/>
    </row>
    <row r="1153" spans="4:5">
      <c r="D1153" s="18"/>
      <c r="E1153" s="18"/>
    </row>
    <row r="1154" spans="4:5">
      <c r="D1154" s="18"/>
      <c r="E1154" s="18"/>
    </row>
    <row r="1155" spans="4:5">
      <c r="D1155" s="18"/>
      <c r="E1155" s="18"/>
    </row>
    <row r="1156" spans="4:5">
      <c r="D1156" s="18"/>
      <c r="E1156" s="18"/>
    </row>
    <row r="1157" spans="4:5">
      <c r="D1157" s="18"/>
      <c r="E1157" s="18"/>
    </row>
    <row r="1158" spans="4:5">
      <c r="D1158" s="18"/>
      <c r="E1158" s="18"/>
    </row>
    <row r="1159" spans="4:5">
      <c r="D1159" s="18"/>
      <c r="E1159" s="18"/>
    </row>
    <row r="1160" spans="4:5">
      <c r="D1160" s="18"/>
      <c r="E1160" s="18"/>
    </row>
    <row r="1161" spans="4:5">
      <c r="D1161" s="18"/>
      <c r="E1161" s="18"/>
    </row>
    <row r="1162" spans="4:5">
      <c r="D1162" s="18"/>
      <c r="E1162" s="18"/>
    </row>
    <row r="1163" spans="4:5">
      <c r="D1163" s="18"/>
      <c r="E1163" s="18"/>
    </row>
    <row r="1164" spans="4:5">
      <c r="D1164" s="18"/>
      <c r="E1164" s="18"/>
    </row>
    <row r="1165" spans="4:5">
      <c r="D1165" s="18"/>
      <c r="E1165" s="18"/>
    </row>
    <row r="1166" spans="4:5">
      <c r="D1166" s="18"/>
      <c r="E1166" s="18"/>
    </row>
    <row r="1167" spans="4:5">
      <c r="D1167" s="18"/>
      <c r="E1167" s="18"/>
    </row>
    <row r="1168" spans="4:5">
      <c r="D1168" s="18"/>
      <c r="E1168" s="18"/>
    </row>
    <row r="1169" spans="4:5">
      <c r="D1169" s="18"/>
      <c r="E1169" s="18"/>
    </row>
    <row r="1170" spans="4:5">
      <c r="D1170" s="18"/>
      <c r="E1170" s="18"/>
    </row>
    <row r="1171" spans="4:5">
      <c r="D1171" s="18"/>
      <c r="E1171" s="18"/>
    </row>
    <row r="1172" spans="4:5">
      <c r="D1172" s="18"/>
      <c r="E1172" s="18"/>
    </row>
    <row r="1173" spans="4:5">
      <c r="D1173" s="18"/>
      <c r="E1173" s="18"/>
    </row>
    <row r="1174" spans="4:5">
      <c r="D1174" s="18"/>
      <c r="E1174" s="18"/>
    </row>
    <row r="1175" spans="4:5">
      <c r="D1175" s="18"/>
      <c r="E1175" s="18"/>
    </row>
    <row r="1176" spans="4:5">
      <c r="D1176" s="18"/>
      <c r="E1176" s="18"/>
    </row>
    <row r="1177" spans="4:5">
      <c r="D1177" s="18"/>
      <c r="E1177" s="18"/>
    </row>
    <row r="1178" spans="4:5">
      <c r="D1178" s="18"/>
      <c r="E1178" s="18"/>
    </row>
    <row r="1179" spans="4:5">
      <c r="D1179" s="18"/>
      <c r="E1179" s="18"/>
    </row>
    <row r="1180" spans="4:5">
      <c r="D1180" s="18"/>
      <c r="E1180" s="18"/>
    </row>
    <row r="1181" spans="4:5">
      <c r="D1181" s="18"/>
      <c r="E1181" s="18"/>
    </row>
    <row r="1182" spans="4:5">
      <c r="D1182" s="18"/>
      <c r="E1182" s="18"/>
    </row>
    <row r="1183" spans="4:5">
      <c r="D1183" s="18"/>
      <c r="E1183" s="18"/>
    </row>
    <row r="1184" spans="4:5">
      <c r="D1184" s="18"/>
      <c r="E1184" s="18"/>
    </row>
    <row r="1185" spans="4:5">
      <c r="D1185" s="18"/>
      <c r="E1185" s="18"/>
    </row>
    <row r="1186" spans="4:5">
      <c r="D1186" s="18"/>
      <c r="E1186" s="18"/>
    </row>
    <row r="1187" spans="4:5">
      <c r="D1187" s="18"/>
      <c r="E1187" s="18"/>
    </row>
    <row r="1188" spans="4:5">
      <c r="D1188" s="18"/>
      <c r="E1188" s="18"/>
    </row>
    <row r="1189" spans="4:5">
      <c r="D1189" s="18"/>
      <c r="E1189" s="18"/>
    </row>
    <row r="1190" spans="4:5">
      <c r="D1190" s="18"/>
      <c r="E1190" s="18"/>
    </row>
    <row r="1191" spans="4:5">
      <c r="D1191" s="18"/>
      <c r="E1191" s="18"/>
    </row>
    <row r="1192" spans="4:5">
      <c r="D1192" s="18"/>
      <c r="E1192" s="18"/>
    </row>
    <row r="1193" spans="4:5">
      <c r="D1193" s="18"/>
      <c r="E1193" s="18"/>
    </row>
    <row r="1194" spans="4:5">
      <c r="D1194" s="18"/>
      <c r="E1194" s="18"/>
    </row>
    <row r="1195" spans="4:5">
      <c r="D1195" s="18"/>
      <c r="E1195" s="18"/>
    </row>
    <row r="1196" spans="4:5">
      <c r="D1196" s="18"/>
      <c r="E1196" s="18"/>
    </row>
    <row r="1197" spans="4:5">
      <c r="D1197" s="18"/>
      <c r="E1197" s="18"/>
    </row>
    <row r="1198" spans="4:5">
      <c r="D1198" s="18"/>
      <c r="E1198" s="18"/>
    </row>
    <row r="1199" spans="4:5">
      <c r="D1199" s="18"/>
      <c r="E1199" s="18"/>
    </row>
    <row r="1200" spans="4:5">
      <c r="D1200" s="18"/>
      <c r="E1200" s="18"/>
    </row>
    <row r="1201" spans="4:5">
      <c r="D1201" s="18"/>
      <c r="E1201" s="18"/>
    </row>
    <row r="1202" spans="4:5">
      <c r="D1202" s="18"/>
      <c r="E1202" s="18"/>
    </row>
    <row r="1203" spans="4:5">
      <c r="D1203" s="18"/>
      <c r="E1203" s="18"/>
    </row>
    <row r="1204" spans="4:5">
      <c r="D1204" s="18"/>
      <c r="E1204" s="18"/>
    </row>
    <row r="1205" spans="4:5">
      <c r="D1205" s="18"/>
      <c r="E1205" s="18"/>
    </row>
    <row r="1206" spans="4:5">
      <c r="D1206" s="18"/>
      <c r="E1206" s="18"/>
    </row>
    <row r="1207" spans="4:5">
      <c r="D1207" s="18"/>
      <c r="E1207" s="18"/>
    </row>
    <row r="1208" spans="4:5">
      <c r="D1208" s="18"/>
      <c r="E1208" s="18"/>
    </row>
    <row r="1209" spans="4:5">
      <c r="D1209" s="18"/>
      <c r="E1209" s="18"/>
    </row>
    <row r="1210" spans="4:5">
      <c r="D1210" s="18"/>
      <c r="E1210" s="18"/>
    </row>
    <row r="1211" spans="4:5">
      <c r="D1211" s="18"/>
      <c r="E1211" s="18"/>
    </row>
    <row r="1212" spans="4:5">
      <c r="D1212" s="18"/>
      <c r="E1212" s="18"/>
    </row>
    <row r="1213" spans="4:5">
      <c r="D1213" s="18"/>
      <c r="E1213" s="18"/>
    </row>
    <row r="1214" spans="4:5">
      <c r="D1214" s="18"/>
      <c r="E1214" s="18"/>
    </row>
    <row r="1215" spans="4:5">
      <c r="D1215" s="18"/>
      <c r="E1215" s="18"/>
    </row>
    <row r="1216" spans="4:5">
      <c r="D1216" s="18"/>
      <c r="E1216" s="18"/>
    </row>
    <row r="1217" spans="4:5">
      <c r="D1217" s="18"/>
      <c r="E1217" s="18"/>
    </row>
    <row r="1218" spans="4:5">
      <c r="D1218" s="18"/>
      <c r="E1218" s="18"/>
    </row>
    <row r="1219" spans="4:5">
      <c r="D1219" s="18"/>
      <c r="E1219" s="18"/>
    </row>
    <row r="1220" spans="4:5">
      <c r="D1220" s="18"/>
      <c r="E1220" s="18"/>
    </row>
    <row r="1221" spans="4:5">
      <c r="D1221" s="18"/>
      <c r="E1221" s="18"/>
    </row>
    <row r="1222" spans="4:5">
      <c r="D1222" s="18"/>
      <c r="E1222" s="18"/>
    </row>
    <row r="1223" spans="4:5">
      <c r="D1223" s="18"/>
      <c r="E1223" s="18"/>
    </row>
    <row r="1224" spans="4:5">
      <c r="D1224" s="18"/>
      <c r="E1224" s="18"/>
    </row>
    <row r="1225" spans="4:5">
      <c r="D1225" s="18"/>
      <c r="E1225" s="18"/>
    </row>
    <row r="1226" spans="4:5">
      <c r="D1226" s="18"/>
      <c r="E1226" s="18"/>
    </row>
    <row r="1227" spans="4:5">
      <c r="D1227" s="18"/>
      <c r="E1227" s="18"/>
    </row>
    <row r="1228" spans="4:5">
      <c r="D1228" s="18"/>
      <c r="E1228" s="18"/>
    </row>
    <row r="1229" spans="4:5">
      <c r="D1229" s="18"/>
      <c r="E1229" s="18"/>
    </row>
    <row r="1230" spans="4:5">
      <c r="D1230" s="18"/>
      <c r="E1230" s="18"/>
    </row>
    <row r="1231" spans="4:5">
      <c r="D1231" s="18"/>
      <c r="E1231" s="18"/>
    </row>
    <row r="1232" spans="4:5">
      <c r="D1232" s="18"/>
      <c r="E1232" s="18"/>
    </row>
    <row r="1233" spans="4:5">
      <c r="D1233" s="18"/>
      <c r="E1233" s="18"/>
    </row>
    <row r="1234" spans="4:5">
      <c r="D1234" s="18"/>
      <c r="E1234" s="18"/>
    </row>
    <row r="1235" spans="4:5">
      <c r="D1235" s="18"/>
      <c r="E1235" s="18"/>
    </row>
    <row r="1236" spans="4:5">
      <c r="D1236" s="18"/>
      <c r="E1236" s="18"/>
    </row>
    <row r="1237" spans="4:5">
      <c r="D1237" s="18"/>
      <c r="E1237" s="18"/>
    </row>
    <row r="1238" spans="4:5">
      <c r="D1238" s="18"/>
      <c r="E1238" s="18"/>
    </row>
    <row r="1239" spans="4:5">
      <c r="D1239" s="18"/>
      <c r="E1239" s="18"/>
    </row>
    <row r="1240" spans="4:5">
      <c r="D1240" s="18"/>
      <c r="E1240" s="18"/>
    </row>
    <row r="1241" spans="4:5">
      <c r="D1241" s="18"/>
      <c r="E1241" s="18"/>
    </row>
    <row r="1242" spans="4:5">
      <c r="D1242" s="18"/>
      <c r="E1242" s="18"/>
    </row>
    <row r="1243" spans="4:5">
      <c r="D1243" s="18"/>
      <c r="E1243" s="18"/>
    </row>
    <row r="1244" spans="4:5">
      <c r="D1244" s="18"/>
      <c r="E1244" s="18"/>
    </row>
    <row r="1245" spans="4:5">
      <c r="D1245" s="18"/>
      <c r="E1245" s="18"/>
    </row>
    <row r="1246" spans="4:5">
      <c r="D1246" s="18"/>
      <c r="E1246" s="18"/>
    </row>
    <row r="1247" spans="4:5">
      <c r="D1247" s="18"/>
      <c r="E1247" s="18"/>
    </row>
    <row r="1248" spans="4:5">
      <c r="D1248" s="18"/>
      <c r="E1248" s="18"/>
    </row>
    <row r="1249" spans="4:5">
      <c r="D1249" s="18"/>
      <c r="E1249" s="18"/>
    </row>
    <row r="1250" spans="4:5">
      <c r="D1250" s="18"/>
      <c r="E1250" s="18"/>
    </row>
    <row r="1251" spans="4:5">
      <c r="D1251" s="18"/>
      <c r="E1251" s="18"/>
    </row>
    <row r="1252" spans="4:5">
      <c r="D1252" s="18"/>
      <c r="E1252" s="18"/>
    </row>
    <row r="1253" spans="4:5">
      <c r="D1253" s="18"/>
      <c r="E1253" s="18"/>
    </row>
    <row r="1254" spans="4:5">
      <c r="D1254" s="18"/>
      <c r="E1254" s="18"/>
    </row>
    <row r="1255" spans="4:5">
      <c r="D1255" s="18"/>
      <c r="E1255" s="18"/>
    </row>
    <row r="1256" spans="4:5">
      <c r="D1256" s="18"/>
      <c r="E1256" s="18"/>
    </row>
    <row r="1257" spans="4:5">
      <c r="D1257" s="18"/>
      <c r="E1257" s="18"/>
    </row>
    <row r="1258" spans="4:5">
      <c r="D1258" s="18"/>
      <c r="E1258" s="18"/>
    </row>
    <row r="1259" spans="4:5">
      <c r="D1259" s="18"/>
      <c r="E1259" s="18"/>
    </row>
    <row r="1260" spans="4:5">
      <c r="D1260" s="18"/>
      <c r="E1260" s="18"/>
    </row>
    <row r="1261" spans="4:5">
      <c r="D1261" s="18"/>
      <c r="E1261" s="18"/>
    </row>
    <row r="1262" spans="4:5">
      <c r="D1262" s="18"/>
      <c r="E1262" s="18"/>
    </row>
    <row r="1263" spans="4:5">
      <c r="D1263" s="18"/>
      <c r="E1263" s="18"/>
    </row>
    <row r="1264" spans="4:5">
      <c r="D1264" s="18"/>
      <c r="E1264" s="18"/>
    </row>
    <row r="1265" spans="4:5">
      <c r="D1265" s="18"/>
      <c r="E1265" s="18"/>
    </row>
    <row r="1266" spans="4:5">
      <c r="D1266" s="18"/>
      <c r="E1266" s="18"/>
    </row>
    <row r="1267" spans="4:5">
      <c r="D1267" s="18"/>
      <c r="E1267" s="18"/>
    </row>
    <row r="1268" spans="4:5">
      <c r="D1268" s="18"/>
      <c r="E1268" s="18"/>
    </row>
    <row r="1269" spans="4:5">
      <c r="D1269" s="18"/>
      <c r="E1269" s="18"/>
    </row>
    <row r="1270" spans="4:5">
      <c r="D1270" s="18"/>
      <c r="E1270" s="18"/>
    </row>
    <row r="1271" spans="4:5">
      <c r="D1271" s="18"/>
      <c r="E1271" s="18"/>
    </row>
    <row r="1272" spans="4:5">
      <c r="D1272" s="18"/>
      <c r="E1272" s="18"/>
    </row>
    <row r="1273" spans="4:5">
      <c r="D1273" s="18"/>
      <c r="E1273" s="18"/>
    </row>
    <row r="1274" spans="4:5">
      <c r="D1274" s="18"/>
      <c r="E1274" s="18"/>
    </row>
    <row r="1275" spans="4:5">
      <c r="D1275" s="18"/>
      <c r="E1275" s="18"/>
    </row>
    <row r="1276" spans="4:5">
      <c r="D1276" s="18"/>
      <c r="E1276" s="18"/>
    </row>
    <row r="1277" spans="4:5">
      <c r="D1277" s="18"/>
      <c r="E1277" s="18"/>
    </row>
    <row r="1278" spans="4:5">
      <c r="D1278" s="18"/>
      <c r="E1278" s="18"/>
    </row>
    <row r="1279" spans="4:5">
      <c r="D1279" s="18"/>
      <c r="E1279" s="18"/>
    </row>
    <row r="1280" spans="4:5">
      <c r="D1280" s="18"/>
      <c r="E1280" s="18"/>
    </row>
    <row r="1281" spans="4:5">
      <c r="D1281" s="18"/>
      <c r="E1281" s="18"/>
    </row>
    <row r="1282" spans="4:5">
      <c r="D1282" s="18"/>
      <c r="E1282" s="18"/>
    </row>
    <row r="1283" spans="4:5">
      <c r="D1283" s="18"/>
      <c r="E1283" s="18"/>
    </row>
    <row r="1284" spans="4:5">
      <c r="D1284" s="18"/>
      <c r="E1284" s="18"/>
    </row>
    <row r="1285" spans="4:5">
      <c r="D1285" s="18"/>
      <c r="E1285" s="18"/>
    </row>
    <row r="1286" spans="4:5">
      <c r="D1286" s="18"/>
      <c r="E1286" s="18"/>
    </row>
    <row r="1287" spans="4:5">
      <c r="D1287" s="18"/>
      <c r="E1287" s="18"/>
    </row>
    <row r="1288" spans="4:5">
      <c r="D1288" s="18"/>
      <c r="E1288" s="18"/>
    </row>
    <row r="1289" spans="4:5">
      <c r="D1289" s="18"/>
      <c r="E1289" s="18"/>
    </row>
    <row r="1290" spans="4:5">
      <c r="D1290" s="18"/>
      <c r="E1290" s="18"/>
    </row>
    <row r="1291" spans="4:5">
      <c r="D1291" s="18"/>
      <c r="E1291" s="18"/>
    </row>
    <row r="1292" spans="4:5">
      <c r="D1292" s="18"/>
      <c r="E1292" s="18"/>
    </row>
    <row r="1293" spans="4:5">
      <c r="D1293" s="18"/>
      <c r="E1293" s="18"/>
    </row>
    <row r="1294" spans="4:5">
      <c r="D1294" s="18"/>
      <c r="E1294" s="18"/>
    </row>
    <row r="1295" spans="4:5">
      <c r="D1295" s="18"/>
      <c r="E1295" s="18"/>
    </row>
    <row r="1296" spans="4:5">
      <c r="D1296" s="18"/>
      <c r="E1296" s="18"/>
    </row>
    <row r="1297" spans="4:5">
      <c r="D1297" s="18"/>
      <c r="E1297" s="18"/>
    </row>
    <row r="1298" spans="4:5">
      <c r="D1298" s="18"/>
      <c r="E1298" s="18"/>
    </row>
    <row r="1299" spans="4:5">
      <c r="D1299" s="18"/>
      <c r="E1299" s="18"/>
    </row>
    <row r="1300" spans="4:5">
      <c r="D1300" s="18"/>
      <c r="E1300" s="18"/>
    </row>
    <row r="1301" spans="4:5">
      <c r="D1301" s="18"/>
      <c r="E1301" s="18"/>
    </row>
    <row r="1302" spans="4:5">
      <c r="D1302" s="18"/>
      <c r="E1302" s="18"/>
    </row>
    <row r="1303" spans="4:5">
      <c r="D1303" s="18"/>
      <c r="E1303" s="18"/>
    </row>
    <row r="1304" spans="4:5">
      <c r="D1304" s="18"/>
      <c r="E1304" s="18"/>
    </row>
    <row r="1305" spans="4:5">
      <c r="D1305" s="18"/>
      <c r="E1305" s="18"/>
    </row>
    <row r="1306" spans="4:5">
      <c r="D1306" s="18"/>
      <c r="E1306" s="18"/>
    </row>
    <row r="1307" spans="4:5">
      <c r="D1307" s="18"/>
      <c r="E1307" s="18"/>
    </row>
    <row r="1308" spans="4:5">
      <c r="D1308" s="18"/>
      <c r="E1308" s="18"/>
    </row>
    <row r="1309" spans="4:5">
      <c r="D1309" s="18"/>
      <c r="E1309" s="18"/>
    </row>
    <row r="1310" spans="4:5">
      <c r="D1310" s="18"/>
      <c r="E1310" s="18"/>
    </row>
    <row r="1311" spans="4:5">
      <c r="D1311" s="18"/>
      <c r="E1311" s="18"/>
    </row>
    <row r="1312" spans="4:5">
      <c r="D1312" s="18"/>
      <c r="E1312" s="18"/>
    </row>
    <row r="1313" spans="4:5">
      <c r="D1313" s="18"/>
      <c r="E1313" s="18"/>
    </row>
    <row r="1314" spans="4:5">
      <c r="D1314" s="18"/>
      <c r="E1314" s="18"/>
    </row>
    <row r="1315" spans="4:5">
      <c r="D1315" s="18"/>
      <c r="E1315" s="18"/>
    </row>
    <row r="1316" spans="4:5">
      <c r="D1316" s="18"/>
      <c r="E1316" s="18"/>
    </row>
    <row r="1317" spans="4:5">
      <c r="D1317" s="18"/>
      <c r="E1317" s="18"/>
    </row>
    <row r="1318" spans="4:5">
      <c r="D1318" s="18"/>
      <c r="E1318" s="18"/>
    </row>
    <row r="1319" spans="4:5">
      <c r="D1319" s="18"/>
      <c r="E1319" s="18"/>
    </row>
    <row r="1320" spans="4:5">
      <c r="D1320" s="18"/>
      <c r="E1320" s="18"/>
    </row>
    <row r="1321" spans="4:5">
      <c r="D1321" s="18"/>
      <c r="E1321" s="18"/>
    </row>
    <row r="1322" spans="4:5">
      <c r="D1322" s="18"/>
      <c r="E1322" s="18"/>
    </row>
    <row r="1323" spans="4:5">
      <c r="D1323" s="18"/>
      <c r="E1323" s="18"/>
    </row>
    <row r="1324" spans="4:5">
      <c r="D1324" s="18"/>
      <c r="E1324" s="18"/>
    </row>
    <row r="1325" spans="4:5">
      <c r="D1325" s="18"/>
      <c r="E1325" s="18"/>
    </row>
    <row r="1326" spans="4:5">
      <c r="D1326" s="18"/>
      <c r="E1326" s="18"/>
    </row>
    <row r="1327" spans="4:5">
      <c r="D1327" s="18"/>
      <c r="E1327" s="18"/>
    </row>
    <row r="1328" spans="4:5">
      <c r="D1328" s="18"/>
      <c r="E1328" s="18"/>
    </row>
    <row r="1329" spans="4:5">
      <c r="D1329" s="18"/>
      <c r="E1329" s="18"/>
    </row>
    <row r="1330" spans="4:5">
      <c r="D1330" s="18"/>
      <c r="E1330" s="18"/>
    </row>
    <row r="1331" spans="4:5">
      <c r="D1331" s="18"/>
      <c r="E1331" s="18"/>
    </row>
    <row r="1332" spans="4:5">
      <c r="D1332" s="18"/>
      <c r="E1332" s="18"/>
    </row>
    <row r="1333" spans="4:5">
      <c r="D1333" s="18"/>
      <c r="E1333" s="18"/>
    </row>
    <row r="1334" spans="4:5">
      <c r="D1334" s="18"/>
      <c r="E1334" s="18"/>
    </row>
    <row r="1335" spans="4:5">
      <c r="D1335" s="18"/>
      <c r="E1335" s="18"/>
    </row>
    <row r="1336" spans="4:5">
      <c r="D1336" s="18"/>
      <c r="E1336" s="18"/>
    </row>
    <row r="1337" spans="4:5">
      <c r="D1337" s="18"/>
      <c r="E1337" s="18"/>
    </row>
    <row r="1338" spans="4:5">
      <c r="D1338" s="18"/>
      <c r="E1338" s="18"/>
    </row>
    <row r="1339" spans="4:5">
      <c r="D1339" s="18"/>
      <c r="E1339" s="18"/>
    </row>
    <row r="1340" spans="4:5">
      <c r="D1340" s="18"/>
      <c r="E1340" s="18"/>
    </row>
    <row r="1341" spans="4:5">
      <c r="D1341" s="18"/>
      <c r="E1341" s="18"/>
    </row>
    <row r="1342" spans="4:5">
      <c r="D1342" s="18"/>
      <c r="E1342" s="18"/>
    </row>
    <row r="1343" spans="4:5">
      <c r="D1343" s="18"/>
      <c r="E1343" s="18"/>
    </row>
    <row r="1344" spans="4:5">
      <c r="D1344" s="18"/>
      <c r="E1344" s="18"/>
    </row>
    <row r="1345" spans="4:5">
      <c r="D1345" s="18"/>
      <c r="E1345" s="18"/>
    </row>
    <row r="1346" spans="4:5">
      <c r="D1346" s="18"/>
      <c r="E1346" s="18"/>
    </row>
    <row r="1347" spans="4:5">
      <c r="D1347" s="18"/>
      <c r="E1347" s="18"/>
    </row>
    <row r="1348" spans="4:5">
      <c r="D1348" s="18"/>
      <c r="E1348" s="18"/>
    </row>
    <row r="1349" spans="4:5">
      <c r="D1349" s="18"/>
      <c r="E1349" s="18"/>
    </row>
    <row r="1350" spans="4:5">
      <c r="D1350" s="18"/>
      <c r="E1350" s="18"/>
    </row>
    <row r="1351" spans="4:5">
      <c r="D1351" s="18"/>
      <c r="E1351" s="18"/>
    </row>
    <row r="1352" spans="4:5">
      <c r="D1352" s="18"/>
      <c r="E1352" s="18"/>
    </row>
    <row r="1353" spans="4:5">
      <c r="D1353" s="18"/>
      <c r="E1353" s="18"/>
    </row>
    <row r="1354" spans="4:5">
      <c r="D1354" s="18"/>
      <c r="E1354" s="18"/>
    </row>
    <row r="1355" spans="4:5">
      <c r="D1355" s="18"/>
      <c r="E1355" s="18"/>
    </row>
    <row r="1356" spans="4:5">
      <c r="D1356" s="18"/>
      <c r="E1356" s="18"/>
    </row>
    <row r="1357" spans="4:5">
      <c r="D1357" s="18"/>
      <c r="E1357" s="18"/>
    </row>
    <row r="1358" spans="4:5">
      <c r="D1358" s="18"/>
      <c r="E1358" s="18"/>
    </row>
    <row r="1359" spans="4:5">
      <c r="D1359" s="18"/>
      <c r="E1359" s="18"/>
    </row>
    <row r="1360" spans="4:5">
      <c r="D1360" s="18"/>
      <c r="E1360" s="18"/>
    </row>
    <row r="1361" spans="4:5">
      <c r="D1361" s="18"/>
      <c r="E1361" s="18"/>
    </row>
    <row r="1362" spans="4:5">
      <c r="D1362" s="18"/>
      <c r="E1362" s="18"/>
    </row>
    <row r="1363" spans="4:5">
      <c r="D1363" s="18"/>
      <c r="E1363" s="18"/>
    </row>
    <row r="1364" spans="4:5">
      <c r="D1364" s="18"/>
      <c r="E1364" s="18"/>
    </row>
    <row r="1365" spans="4:5">
      <c r="D1365" s="18"/>
      <c r="E1365" s="18"/>
    </row>
    <row r="1366" spans="4:5">
      <c r="D1366" s="18"/>
      <c r="E1366" s="18"/>
    </row>
    <row r="1367" spans="4:5">
      <c r="D1367" s="18"/>
      <c r="E1367" s="18"/>
    </row>
    <row r="1368" spans="4:5">
      <c r="D1368" s="18"/>
      <c r="E1368" s="18"/>
    </row>
    <row r="1369" spans="4:5">
      <c r="D1369" s="18"/>
      <c r="E1369" s="18"/>
    </row>
    <row r="1370" spans="4:5">
      <c r="D1370" s="18"/>
      <c r="E1370" s="18"/>
    </row>
    <row r="1371" spans="4:5">
      <c r="D1371" s="18"/>
      <c r="E1371" s="18"/>
    </row>
    <row r="1372" spans="4:5">
      <c r="D1372" s="18"/>
      <c r="E1372" s="18"/>
    </row>
    <row r="1373" spans="4:5">
      <c r="D1373" s="18"/>
      <c r="E1373" s="18"/>
    </row>
    <row r="1374" spans="4:5">
      <c r="D1374" s="18"/>
      <c r="E1374" s="18"/>
    </row>
    <row r="1375" spans="4:5">
      <c r="D1375" s="18"/>
      <c r="E1375" s="18"/>
    </row>
    <row r="1376" spans="4:5">
      <c r="D1376" s="18"/>
    </row>
    <row r="1377" spans="4:4">
      <c r="D1377" s="18"/>
    </row>
    <row r="1378" spans="4:4">
      <c r="D1378" s="18"/>
    </row>
    <row r="1379" spans="4:4">
      <c r="D1379" s="18"/>
    </row>
    <row r="1380" spans="4:4">
      <c r="D1380" s="18"/>
    </row>
    <row r="1381" spans="4:4">
      <c r="D1381" s="18"/>
    </row>
    <row r="1382" spans="4:4">
      <c r="D1382" s="18"/>
    </row>
    <row r="1383" spans="4:4">
      <c r="D1383" s="18"/>
    </row>
    <row r="1384" spans="4:4">
      <c r="D1384" s="18"/>
    </row>
    <row r="1385" spans="4:4">
      <c r="D1385" s="18"/>
    </row>
    <row r="1386" spans="4:4">
      <c r="D1386" s="18"/>
    </row>
    <row r="1387" spans="4:4">
      <c r="D1387" s="18"/>
    </row>
    <row r="1388" spans="4:4">
      <c r="D1388" s="18"/>
    </row>
    <row r="1389" spans="4:4">
      <c r="D1389" s="18"/>
    </row>
    <row r="1390" spans="4:4">
      <c r="D1390" s="18"/>
    </row>
    <row r="1391" spans="4:4">
      <c r="D1391" s="18"/>
    </row>
    <row r="1392" spans="4:4">
      <c r="D1392" s="18"/>
    </row>
    <row r="1393" spans="4:4">
      <c r="D1393" s="18"/>
    </row>
    <row r="1394" spans="4:4">
      <c r="D1394" s="18"/>
    </row>
    <row r="1395" spans="4:4">
      <c r="D1395" s="18"/>
    </row>
    <row r="1396" spans="4:4">
      <c r="D1396" s="18"/>
    </row>
    <row r="1397" spans="4:4">
      <c r="D1397" s="18"/>
    </row>
    <row r="1398" spans="4:4">
      <c r="D1398" s="18"/>
    </row>
    <row r="1399" spans="4:4">
      <c r="D1399" s="18"/>
    </row>
    <row r="1400" spans="4:4">
      <c r="D1400" s="18"/>
    </row>
    <row r="1401" spans="4:4">
      <c r="D1401" s="18"/>
    </row>
    <row r="1402" spans="4:4">
      <c r="D1402" s="18"/>
    </row>
    <row r="1403" spans="4:4">
      <c r="D1403" s="18"/>
    </row>
    <row r="1404" spans="4:4">
      <c r="D1404" s="18"/>
    </row>
    <row r="1405" spans="4:4">
      <c r="D1405" s="18"/>
    </row>
    <row r="1406" spans="4:4">
      <c r="D1406" s="18"/>
    </row>
  </sheetData>
  <sheetProtection selectLockedCells="1" selectUnlockedCells="1"/>
  <mergeCells count="6">
    <mergeCell ref="K322:N322"/>
    <mergeCell ref="E182:G182"/>
    <mergeCell ref="E183:G183"/>
    <mergeCell ref="E196:G196"/>
    <mergeCell ref="B225:D225"/>
    <mergeCell ref="K283:L28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4"/>
  <sheetViews>
    <sheetView zoomScaleNormal="100" workbookViewId="0">
      <selection activeCell="C36" sqref="C36"/>
    </sheetView>
  </sheetViews>
  <sheetFormatPr defaultRowHeight="15"/>
  <cols>
    <col min="1" max="1" width="40.5703125" customWidth="1"/>
    <col min="2" max="2" width="16.85546875" customWidth="1"/>
    <col min="3" max="3" width="25" customWidth="1"/>
    <col min="4" max="4" width="5.5703125" customWidth="1"/>
    <col min="5" max="5" width="34.85546875" customWidth="1"/>
  </cols>
  <sheetData>
    <row r="1" spans="1:22" ht="15.75" thickBot="1"/>
    <row r="2" spans="1:22" ht="15.75">
      <c r="A2" s="382" t="s">
        <v>420</v>
      </c>
      <c r="B2" s="383"/>
      <c r="C2" s="383"/>
      <c r="D2" s="384"/>
      <c r="E2" s="141"/>
      <c r="F2" s="16"/>
      <c r="G2" s="16"/>
      <c r="H2" s="16"/>
      <c r="I2" s="16"/>
      <c r="J2" s="16"/>
      <c r="K2" s="16"/>
      <c r="L2" s="16"/>
      <c r="M2" s="16"/>
      <c r="N2" s="16"/>
      <c r="O2" s="16"/>
      <c r="P2" s="16"/>
      <c r="Q2" s="16"/>
      <c r="R2" s="16"/>
      <c r="S2" s="16"/>
      <c r="T2" s="16"/>
      <c r="U2" s="16"/>
      <c r="V2" s="16"/>
    </row>
    <row r="3" spans="1:22" ht="18">
      <c r="A3" s="22" t="s">
        <v>213</v>
      </c>
      <c r="B3" s="5" t="s">
        <v>128</v>
      </c>
      <c r="C3" s="28">
        <f>'DESIGN INPUTS AND CALCULATIONS'!C32</f>
        <v>450</v>
      </c>
      <c r="D3" s="27" t="s">
        <v>7</v>
      </c>
      <c r="E3" s="27"/>
      <c r="F3" s="16"/>
      <c r="G3" s="16"/>
      <c r="H3" s="16"/>
      <c r="I3" s="16"/>
      <c r="J3" s="16"/>
      <c r="K3" s="16"/>
      <c r="L3" s="16"/>
      <c r="M3" s="16"/>
      <c r="N3" s="16"/>
      <c r="O3" s="16"/>
      <c r="P3" s="16"/>
      <c r="Q3" s="16"/>
      <c r="R3" s="16"/>
      <c r="S3" s="16"/>
      <c r="T3" s="16"/>
      <c r="U3" s="16"/>
      <c r="V3" s="16"/>
    </row>
    <row r="4" spans="1:22" ht="18">
      <c r="A4" s="22" t="s">
        <v>207</v>
      </c>
      <c r="B4" s="28" t="s">
        <v>14</v>
      </c>
      <c r="C4" s="28">
        <f>'DESIGN INPUTS AND CALCULATIONS'!C25</f>
        <v>24</v>
      </c>
      <c r="D4" s="27" t="s">
        <v>7</v>
      </c>
      <c r="E4" s="27"/>
      <c r="F4" s="16"/>
      <c r="G4" s="16"/>
      <c r="H4" s="16"/>
      <c r="I4" s="16"/>
      <c r="J4" s="16"/>
      <c r="K4" s="16"/>
      <c r="L4" s="16"/>
      <c r="M4" s="16"/>
      <c r="N4" s="16"/>
      <c r="O4" s="16"/>
      <c r="P4" s="16"/>
      <c r="Q4" s="16"/>
      <c r="R4" s="16"/>
      <c r="S4" s="16"/>
      <c r="T4" s="16"/>
      <c r="U4" s="16"/>
      <c r="V4" s="16"/>
    </row>
    <row r="5" spans="1:22" ht="18">
      <c r="A5" s="22" t="s">
        <v>425</v>
      </c>
      <c r="B5" s="28" t="s">
        <v>18</v>
      </c>
      <c r="C5" s="28">
        <f>'DESIGN INPUTS AND CALCULATIONS'!C26</f>
        <v>100</v>
      </c>
      <c r="D5" s="27" t="s">
        <v>8</v>
      </c>
      <c r="E5" s="27"/>
      <c r="F5" s="16"/>
      <c r="G5" s="16"/>
      <c r="H5" s="16"/>
      <c r="I5" s="16"/>
      <c r="J5" s="16"/>
      <c r="K5" s="16"/>
      <c r="L5" s="16"/>
      <c r="M5" s="16"/>
      <c r="N5" s="16"/>
      <c r="O5" s="16"/>
      <c r="P5" s="16"/>
      <c r="Q5" s="16"/>
      <c r="R5" s="16"/>
      <c r="S5" s="16"/>
      <c r="T5" s="16"/>
      <c r="U5" s="16"/>
      <c r="V5" s="16"/>
    </row>
    <row r="6" spans="1:22" ht="18">
      <c r="A6" s="22" t="s">
        <v>424</v>
      </c>
      <c r="B6" s="28" t="s">
        <v>20</v>
      </c>
      <c r="C6" s="162">
        <f>'DESIGN INPUTS AND CALCULATIONS'!C40</f>
        <v>9.7349999999999994</v>
      </c>
      <c r="D6" s="27"/>
      <c r="E6" s="27"/>
      <c r="F6" s="16"/>
      <c r="G6" s="16"/>
      <c r="H6" s="16"/>
      <c r="I6" s="16"/>
      <c r="J6" s="16"/>
      <c r="K6" s="16"/>
      <c r="L6" s="16"/>
      <c r="M6" s="16"/>
      <c r="N6" s="16"/>
      <c r="O6" s="16"/>
      <c r="P6" s="16"/>
      <c r="Q6" s="16"/>
      <c r="R6" s="16"/>
      <c r="S6" s="16"/>
      <c r="T6" s="16"/>
      <c r="U6" s="16"/>
      <c r="V6" s="16"/>
    </row>
    <row r="7" spans="1:22" ht="18">
      <c r="A7" s="22" t="s">
        <v>429</v>
      </c>
      <c r="B7" s="28" t="s">
        <v>431</v>
      </c>
      <c r="C7" s="162">
        <f>C4*C4/C5</f>
        <v>5.76</v>
      </c>
      <c r="D7" s="13" t="s">
        <v>155</v>
      </c>
      <c r="E7" s="27"/>
      <c r="F7" s="16"/>
      <c r="G7" s="16"/>
      <c r="H7" s="16"/>
      <c r="I7" s="16"/>
      <c r="J7" s="16"/>
      <c r="K7" s="16"/>
      <c r="L7" s="16"/>
      <c r="M7" s="16"/>
      <c r="N7" s="16"/>
      <c r="O7" s="16"/>
      <c r="P7" s="16"/>
      <c r="Q7" s="16"/>
      <c r="R7" s="16"/>
      <c r="S7" s="16"/>
      <c r="T7" s="16"/>
      <c r="U7" s="16"/>
      <c r="V7" s="16"/>
    </row>
    <row r="8" spans="1:22">
      <c r="A8" s="22" t="s">
        <v>430</v>
      </c>
      <c r="B8" s="28" t="s">
        <v>432</v>
      </c>
      <c r="C8" s="162">
        <f>'DESIGN INPUTS AND CALCULATIONS'!C44</f>
        <v>442.47082157801481</v>
      </c>
      <c r="D8" s="13" t="s">
        <v>155</v>
      </c>
      <c r="E8" s="27"/>
      <c r="F8" s="16"/>
      <c r="G8" s="16"/>
      <c r="H8" s="16"/>
      <c r="I8" s="16"/>
      <c r="J8" s="16"/>
      <c r="K8" s="16"/>
      <c r="L8" s="16"/>
      <c r="M8" s="16"/>
      <c r="N8" s="16"/>
      <c r="O8" s="16"/>
      <c r="P8" s="16"/>
      <c r="Q8" s="16"/>
      <c r="R8" s="16"/>
      <c r="S8" s="16"/>
      <c r="T8" s="16"/>
      <c r="U8" s="16"/>
      <c r="V8" s="16"/>
    </row>
    <row r="9" spans="1:22">
      <c r="A9" s="22" t="s">
        <v>428</v>
      </c>
      <c r="B9" s="28" t="s">
        <v>436</v>
      </c>
      <c r="C9" s="162">
        <f>'DESIGN INPUTS AND CALCULATIONS'!C29</f>
        <v>0.92</v>
      </c>
      <c r="D9" s="13"/>
      <c r="E9" s="27"/>
      <c r="F9" s="16"/>
      <c r="G9" s="16"/>
      <c r="H9" s="16"/>
      <c r="I9" s="16"/>
      <c r="J9" s="16"/>
      <c r="K9" s="16"/>
      <c r="L9" s="16"/>
      <c r="M9" s="16"/>
      <c r="N9" s="16"/>
      <c r="O9" s="16"/>
      <c r="P9" s="16"/>
      <c r="Q9" s="16"/>
      <c r="R9" s="16"/>
      <c r="S9" s="16"/>
      <c r="T9" s="16"/>
      <c r="U9" s="16"/>
      <c r="V9" s="16"/>
    </row>
    <row r="10" spans="1:22" ht="18">
      <c r="A10" s="22" t="s">
        <v>421</v>
      </c>
      <c r="B10" s="28" t="s">
        <v>78</v>
      </c>
      <c r="C10" s="162">
        <f>'DESIGN INPUTS AND CALCULATIONS'!C97</f>
        <v>1100</v>
      </c>
      <c r="D10" s="27" t="s">
        <v>73</v>
      </c>
      <c r="E10" s="27"/>
      <c r="F10" s="16"/>
      <c r="G10" s="16"/>
      <c r="H10" s="16"/>
      <c r="I10" s="16"/>
      <c r="J10" s="16"/>
      <c r="K10" s="16"/>
      <c r="L10" s="16"/>
      <c r="M10" s="16"/>
      <c r="N10" s="16"/>
      <c r="O10" s="16"/>
      <c r="P10" s="16"/>
      <c r="Q10" s="16"/>
      <c r="R10" s="16"/>
      <c r="S10" s="16"/>
      <c r="T10" s="16"/>
      <c r="U10" s="16"/>
      <c r="V10" s="16"/>
    </row>
    <row r="11" spans="1:22" ht="18">
      <c r="A11" s="22" t="s">
        <v>422</v>
      </c>
      <c r="B11" s="28" t="s">
        <v>74</v>
      </c>
      <c r="C11" s="162">
        <f>'DESIGN INPUTS AND CALCULATIONS'!C95</f>
        <v>225</v>
      </c>
      <c r="D11" s="27" t="s">
        <v>73</v>
      </c>
      <c r="E11" s="27"/>
      <c r="F11" s="16"/>
      <c r="G11" s="16"/>
      <c r="H11" s="16"/>
      <c r="I11" s="16"/>
      <c r="J11" s="16"/>
      <c r="K11" s="16"/>
      <c r="L11" s="16"/>
      <c r="M11" s="16"/>
      <c r="N11" s="16"/>
      <c r="O11" s="16"/>
      <c r="P11" s="16"/>
      <c r="Q11" s="16"/>
      <c r="R11" s="16"/>
      <c r="S11" s="16"/>
      <c r="T11" s="16"/>
      <c r="U11" s="16"/>
      <c r="V11" s="16"/>
    </row>
    <row r="12" spans="1:22" ht="18">
      <c r="A12" s="22" t="s">
        <v>423</v>
      </c>
      <c r="B12" s="28" t="s">
        <v>72</v>
      </c>
      <c r="C12" s="162">
        <f>'DESIGN INPUTS AND CALCULATIONS'!C93</f>
        <v>1.12E-2</v>
      </c>
      <c r="D12" s="27" t="s">
        <v>198</v>
      </c>
      <c r="E12" s="27"/>
      <c r="F12" s="16"/>
      <c r="G12" s="16"/>
      <c r="H12" s="16"/>
      <c r="I12" s="16"/>
      <c r="J12" s="16"/>
      <c r="K12" s="16"/>
      <c r="L12" s="16"/>
      <c r="M12" s="16"/>
      <c r="N12" s="16"/>
      <c r="O12" s="16"/>
      <c r="P12" s="16"/>
      <c r="Q12" s="16"/>
      <c r="R12" s="16"/>
      <c r="S12" s="16"/>
      <c r="T12" s="16"/>
      <c r="U12" s="16"/>
      <c r="V12" s="16"/>
    </row>
    <row r="13" spans="1:22" ht="18">
      <c r="A13" s="22" t="s">
        <v>233</v>
      </c>
      <c r="B13" s="28" t="s">
        <v>32</v>
      </c>
      <c r="C13" s="162">
        <f>'DESIGN INPUTS AND CALCULATIONS'!C100</f>
        <v>4.8888888888888893</v>
      </c>
      <c r="D13" s="27"/>
      <c r="E13" s="27"/>
      <c r="F13" s="16"/>
      <c r="G13" s="16"/>
      <c r="H13" s="16"/>
      <c r="I13" s="16"/>
      <c r="J13" s="16"/>
      <c r="K13" s="16"/>
      <c r="L13" s="16"/>
      <c r="M13" s="16"/>
      <c r="N13" s="16"/>
      <c r="O13" s="16"/>
      <c r="P13" s="16"/>
      <c r="Q13" s="16"/>
      <c r="R13" s="16"/>
      <c r="S13" s="16"/>
      <c r="T13" s="16"/>
      <c r="U13" s="16"/>
      <c r="V13" s="16"/>
    </row>
    <row r="14" spans="1:22" ht="18">
      <c r="A14" s="22" t="s">
        <v>234</v>
      </c>
      <c r="B14" s="28" t="s">
        <v>34</v>
      </c>
      <c r="C14" s="162">
        <f>'DESIGN INPUTS AND CALCULATIONS'!C101</f>
        <v>0.32032999797133449</v>
      </c>
      <c r="D14" s="27"/>
      <c r="E14" s="27"/>
      <c r="F14" s="16"/>
      <c r="G14" s="16"/>
      <c r="H14" s="16"/>
      <c r="I14" s="16"/>
      <c r="J14" s="16"/>
      <c r="K14" s="16"/>
      <c r="L14" s="16"/>
      <c r="M14" s="16"/>
      <c r="N14" s="16"/>
      <c r="O14" s="16"/>
      <c r="P14" s="16"/>
      <c r="Q14" s="16"/>
      <c r="R14" s="16"/>
      <c r="S14" s="16"/>
      <c r="T14" s="16"/>
      <c r="U14" s="16"/>
      <c r="V14" s="16"/>
    </row>
    <row r="15" spans="1:22" ht="18">
      <c r="A15" s="22" t="s">
        <v>231</v>
      </c>
      <c r="B15" s="28" t="s">
        <v>25</v>
      </c>
      <c r="C15" s="162">
        <f>'DESIGN INPUTS AND CALCULATIONS'!C98</f>
        <v>100.25819032090295</v>
      </c>
      <c r="D15" s="27" t="s">
        <v>11</v>
      </c>
      <c r="E15" s="27"/>
      <c r="F15" s="16"/>
      <c r="G15" s="16"/>
      <c r="H15" s="16"/>
      <c r="I15" s="16"/>
      <c r="J15" s="16"/>
      <c r="K15" s="16"/>
      <c r="L15" s="16"/>
      <c r="M15" s="16"/>
      <c r="N15" s="16"/>
      <c r="O15" s="16"/>
      <c r="P15" s="16"/>
      <c r="Q15" s="16"/>
      <c r="R15" s="16"/>
      <c r="S15" s="16"/>
      <c r="T15" s="16"/>
      <c r="U15" s="16"/>
      <c r="V15" s="16"/>
    </row>
    <row r="16" spans="1:22" ht="18">
      <c r="A16" s="22" t="s">
        <v>437</v>
      </c>
      <c r="B16" s="34" t="s">
        <v>438</v>
      </c>
      <c r="C16" s="162">
        <f>C6*(C4+0.5)/(C3/2)</f>
        <v>1.0600333333333334</v>
      </c>
      <c r="D16" s="27"/>
      <c r="E16" s="27"/>
      <c r="F16" s="16"/>
      <c r="G16" s="16"/>
      <c r="H16" s="16"/>
      <c r="I16" s="16"/>
      <c r="J16" s="16"/>
      <c r="K16" s="16"/>
      <c r="L16" s="16"/>
      <c r="M16" s="16"/>
      <c r="N16" s="16"/>
      <c r="O16" s="16"/>
      <c r="P16" s="16"/>
      <c r="Q16" s="16"/>
      <c r="R16" s="16"/>
      <c r="S16" s="16"/>
      <c r="T16" s="16"/>
      <c r="U16" s="16"/>
      <c r="V16" s="16"/>
    </row>
    <row r="17" spans="1:22" ht="18">
      <c r="A17" s="67" t="s">
        <v>278</v>
      </c>
      <c r="B17" s="58" t="s">
        <v>189</v>
      </c>
      <c r="C17" s="162">
        <f>'DESIGN INPUTS AND CALCULATIONS'!C170</f>
        <v>8200</v>
      </c>
      <c r="D17" s="68" t="s">
        <v>70</v>
      </c>
      <c r="E17" s="27"/>
      <c r="F17" s="16"/>
      <c r="G17" s="16"/>
      <c r="H17" s="16"/>
      <c r="I17" s="16"/>
      <c r="J17" s="16"/>
      <c r="K17" s="16"/>
      <c r="L17" s="16"/>
      <c r="M17" s="16"/>
      <c r="N17" s="16"/>
      <c r="O17" s="16"/>
      <c r="P17" s="16"/>
      <c r="Q17" s="16"/>
      <c r="R17" s="16"/>
      <c r="S17" s="16"/>
      <c r="T17" s="16"/>
      <c r="U17" s="16"/>
      <c r="V17" s="16"/>
    </row>
    <row r="18" spans="1:22" ht="18">
      <c r="A18" s="67" t="s">
        <v>276</v>
      </c>
      <c r="B18" s="58" t="s">
        <v>188</v>
      </c>
      <c r="C18" s="162">
        <f>'DESIGN INPUTS AND CALCULATIONS'!C172</f>
        <v>68</v>
      </c>
      <c r="D18" s="68" t="s">
        <v>70</v>
      </c>
      <c r="E18" s="27"/>
      <c r="F18" s="16"/>
      <c r="G18" s="16"/>
      <c r="H18" s="16"/>
      <c r="I18" s="16"/>
      <c r="J18" s="16"/>
      <c r="K18" s="16"/>
      <c r="L18" s="16"/>
      <c r="M18" s="16"/>
      <c r="N18" s="16"/>
      <c r="O18" s="16"/>
      <c r="P18" s="16"/>
      <c r="Q18" s="16"/>
      <c r="R18" s="16"/>
      <c r="S18" s="16"/>
      <c r="T18" s="16"/>
      <c r="U18" s="16"/>
      <c r="V18" s="16"/>
    </row>
    <row r="19" spans="1:22" ht="18">
      <c r="A19" s="22" t="s">
        <v>426</v>
      </c>
      <c r="B19" s="28" t="s">
        <v>433</v>
      </c>
      <c r="C19" s="31">
        <v>1.968</v>
      </c>
      <c r="D19" s="27" t="s">
        <v>446</v>
      </c>
      <c r="E19" s="148" t="s">
        <v>445</v>
      </c>
      <c r="F19" s="16"/>
      <c r="G19" s="16"/>
      <c r="H19" s="16"/>
      <c r="I19" s="16"/>
      <c r="J19" s="16"/>
      <c r="K19" s="16"/>
      <c r="L19" s="16"/>
      <c r="M19" s="16"/>
      <c r="N19" s="16"/>
      <c r="O19" s="16"/>
      <c r="P19" s="16"/>
      <c r="Q19" s="16"/>
      <c r="R19" s="16"/>
      <c r="S19" s="16"/>
      <c r="T19" s="16"/>
      <c r="U19" s="16"/>
      <c r="V19" s="16"/>
    </row>
    <row r="20" spans="1:22" ht="30">
      <c r="A20" s="22" t="s">
        <v>427</v>
      </c>
      <c r="B20" s="28" t="s">
        <v>434</v>
      </c>
      <c r="C20" s="31">
        <v>0</v>
      </c>
      <c r="D20" s="27" t="s">
        <v>435</v>
      </c>
      <c r="E20" s="148" t="s">
        <v>447</v>
      </c>
      <c r="F20" s="16"/>
      <c r="G20" s="16"/>
      <c r="H20" s="16"/>
      <c r="I20" s="16"/>
      <c r="J20" s="16"/>
      <c r="K20" s="16"/>
      <c r="L20" s="16"/>
      <c r="M20" s="16"/>
      <c r="N20" s="16"/>
      <c r="O20" s="16"/>
      <c r="P20" s="16"/>
      <c r="Q20" s="16"/>
      <c r="R20" s="16"/>
      <c r="S20" s="16"/>
      <c r="T20" s="16"/>
      <c r="U20" s="16"/>
      <c r="V20" s="16"/>
    </row>
    <row r="21" spans="1:22" ht="66">
      <c r="A21" s="22" t="s">
        <v>441</v>
      </c>
      <c r="B21" s="28" t="s">
        <v>442</v>
      </c>
      <c r="C21" s="31">
        <v>0.8</v>
      </c>
      <c r="D21" s="27"/>
      <c r="E21" s="148" t="s">
        <v>451</v>
      </c>
    </row>
    <row r="22" spans="1:22" ht="18">
      <c r="A22" s="22" t="s">
        <v>443</v>
      </c>
      <c r="B22" s="28" t="s">
        <v>444</v>
      </c>
      <c r="C22" s="86">
        <f>$C$21*$C$15</f>
        <v>80.206552256722375</v>
      </c>
      <c r="D22" s="27" t="s">
        <v>11</v>
      </c>
      <c r="E22" s="27"/>
    </row>
    <row r="23" spans="1:22" ht="15.75" thickBot="1">
      <c r="A23" s="16"/>
      <c r="B23" s="16"/>
      <c r="C23" s="16"/>
      <c r="D23" s="16"/>
      <c r="E23" s="16"/>
      <c r="F23" s="16"/>
      <c r="G23" s="16"/>
      <c r="H23" s="16"/>
      <c r="I23" s="16"/>
      <c r="J23" s="16"/>
      <c r="K23" s="16"/>
      <c r="L23" s="16"/>
      <c r="M23" s="16"/>
      <c r="N23" s="16"/>
      <c r="O23" s="16"/>
      <c r="P23" s="16"/>
      <c r="Q23" s="16"/>
      <c r="R23" s="16"/>
      <c r="S23" s="16"/>
      <c r="T23" s="16"/>
      <c r="U23" s="16"/>
      <c r="V23" s="16"/>
    </row>
    <row r="24" spans="1:22" ht="15.75">
      <c r="A24" s="382" t="s">
        <v>463</v>
      </c>
      <c r="B24" s="383"/>
      <c r="C24" s="383"/>
      <c r="D24" s="384"/>
      <c r="E24" s="141"/>
      <c r="F24" s="16"/>
      <c r="G24" s="16"/>
      <c r="H24" s="16"/>
      <c r="I24" s="16"/>
      <c r="J24" s="16"/>
      <c r="K24" s="16"/>
      <c r="L24" s="16"/>
      <c r="M24" s="16"/>
      <c r="N24" s="16"/>
      <c r="O24" s="16"/>
      <c r="P24" s="16"/>
      <c r="Q24" s="16"/>
      <c r="R24" s="16"/>
      <c r="S24" s="16"/>
      <c r="T24" s="16"/>
      <c r="U24" s="16"/>
      <c r="V24" s="16"/>
    </row>
    <row r="25" spans="1:22" ht="18.600000000000001" customHeight="1">
      <c r="A25" s="22" t="s">
        <v>464</v>
      </c>
      <c r="B25" s="5"/>
      <c r="C25" s="165" t="s">
        <v>465</v>
      </c>
      <c r="D25" s="27"/>
      <c r="E25" s="27"/>
      <c r="F25" s="16"/>
      <c r="G25" s="16"/>
      <c r="H25" s="16"/>
      <c r="I25" s="16"/>
      <c r="J25" s="16"/>
      <c r="K25" s="16"/>
      <c r="L25" s="16"/>
      <c r="M25" s="16"/>
      <c r="N25" s="16"/>
      <c r="O25" s="16"/>
      <c r="P25" s="16"/>
      <c r="Q25" s="16"/>
      <c r="R25" s="16"/>
      <c r="S25" s="16"/>
      <c r="T25" s="16"/>
      <c r="U25" s="16"/>
      <c r="V25" s="16"/>
    </row>
    <row r="26" spans="1:22" ht="18">
      <c r="A26" s="22" t="s">
        <v>467</v>
      </c>
      <c r="B26" s="28" t="s">
        <v>475</v>
      </c>
      <c r="C26" s="165">
        <v>147</v>
      </c>
      <c r="D26" s="27" t="s">
        <v>483</v>
      </c>
      <c r="E26" s="27"/>
      <c r="F26" s="16"/>
      <c r="G26" s="16"/>
      <c r="H26" s="16"/>
      <c r="I26" s="16"/>
      <c r="J26" s="16"/>
      <c r="K26" s="16"/>
      <c r="L26" s="16"/>
      <c r="M26" s="16"/>
      <c r="N26" s="16"/>
      <c r="O26" s="16"/>
      <c r="P26" s="16"/>
      <c r="Q26" s="16"/>
      <c r="R26" s="16"/>
      <c r="S26" s="16"/>
      <c r="T26" s="16"/>
      <c r="U26" s="16"/>
      <c r="V26" s="16"/>
    </row>
    <row r="27" spans="1:22" ht="18" hidden="1">
      <c r="A27" s="22" t="s">
        <v>498</v>
      </c>
      <c r="B27" s="28" t="s">
        <v>499</v>
      </c>
      <c r="C27" s="165">
        <v>16.899999999999999</v>
      </c>
      <c r="D27" s="27" t="s">
        <v>483</v>
      </c>
      <c r="E27" s="27"/>
      <c r="F27" s="16"/>
      <c r="G27" s="16"/>
      <c r="H27" s="16"/>
      <c r="I27" s="16"/>
      <c r="J27" s="16"/>
      <c r="K27" s="16"/>
      <c r="L27" s="16"/>
      <c r="M27" s="16"/>
      <c r="N27" s="16"/>
      <c r="O27" s="16"/>
      <c r="P27" s="16"/>
      <c r="Q27" s="16"/>
      <c r="R27" s="16"/>
      <c r="S27" s="16"/>
      <c r="T27" s="16"/>
      <c r="U27" s="16"/>
      <c r="V27" s="16"/>
    </row>
    <row r="28" spans="1:22" ht="18">
      <c r="A28" s="22" t="s">
        <v>468</v>
      </c>
      <c r="B28" s="28" t="s">
        <v>477</v>
      </c>
      <c r="C28" s="165">
        <v>33.200000000000003</v>
      </c>
      <c r="D28" s="27" t="s">
        <v>483</v>
      </c>
      <c r="E28" s="27"/>
      <c r="F28" s="16"/>
      <c r="G28" s="16"/>
      <c r="H28" s="16"/>
      <c r="I28" s="16"/>
      <c r="J28" s="16"/>
      <c r="K28" s="16"/>
      <c r="L28" s="16"/>
      <c r="M28" s="16"/>
      <c r="N28" s="16"/>
      <c r="O28" s="16"/>
      <c r="P28" s="16"/>
      <c r="Q28" s="16"/>
      <c r="R28" s="16"/>
      <c r="S28" s="16"/>
      <c r="T28" s="16"/>
      <c r="U28" s="16"/>
      <c r="V28" s="16"/>
    </row>
    <row r="29" spans="1:22" ht="18">
      <c r="A29" s="22" t="s">
        <v>469</v>
      </c>
      <c r="B29" s="28" t="s">
        <v>478</v>
      </c>
      <c r="C29" s="166">
        <v>10</v>
      </c>
      <c r="D29" s="27" t="s">
        <v>156</v>
      </c>
      <c r="E29" s="27"/>
      <c r="F29" s="16"/>
      <c r="G29" s="16"/>
      <c r="H29" s="16"/>
      <c r="I29" s="16"/>
      <c r="J29" s="16"/>
      <c r="K29" s="16"/>
      <c r="L29" s="16"/>
      <c r="M29" s="16"/>
      <c r="N29" s="16"/>
      <c r="O29" s="16"/>
      <c r="P29" s="16"/>
      <c r="Q29" s="16"/>
      <c r="R29" s="16"/>
      <c r="S29" s="16"/>
      <c r="T29" s="16"/>
      <c r="U29" s="16"/>
      <c r="V29" s="16"/>
    </row>
    <row r="30" spans="1:22" ht="18">
      <c r="A30" s="22" t="s">
        <v>470</v>
      </c>
      <c r="B30" s="28" t="s">
        <v>479</v>
      </c>
      <c r="C30" s="166">
        <v>150</v>
      </c>
      <c r="D30" s="13" t="s">
        <v>70</v>
      </c>
      <c r="E30" s="27"/>
      <c r="F30" s="16"/>
      <c r="G30" s="16"/>
      <c r="H30" s="16"/>
      <c r="I30" s="16"/>
      <c r="J30" s="16"/>
      <c r="K30" s="16"/>
      <c r="L30" s="16"/>
      <c r="M30" s="16"/>
      <c r="N30" s="16"/>
      <c r="O30" s="16"/>
      <c r="P30" s="16"/>
      <c r="Q30" s="16"/>
      <c r="R30" s="16"/>
      <c r="S30" s="16"/>
      <c r="T30" s="16"/>
      <c r="U30" s="16"/>
      <c r="V30" s="16"/>
    </row>
    <row r="31" spans="1:22" ht="18">
      <c r="A31" s="22" t="s">
        <v>471</v>
      </c>
      <c r="B31" s="28" t="s">
        <v>480</v>
      </c>
      <c r="C31" s="166">
        <v>1.21</v>
      </c>
      <c r="D31" s="27" t="s">
        <v>483</v>
      </c>
      <c r="E31" s="27"/>
      <c r="F31" s="16"/>
      <c r="G31" s="16"/>
      <c r="H31" s="16"/>
      <c r="I31" s="16"/>
      <c r="J31" s="16"/>
      <c r="K31" s="16"/>
      <c r="L31" s="16"/>
      <c r="M31" s="16"/>
      <c r="N31" s="16"/>
      <c r="O31" s="16"/>
      <c r="P31" s="16"/>
      <c r="Q31" s="16"/>
      <c r="R31" s="16"/>
      <c r="S31" s="16"/>
      <c r="T31" s="16"/>
      <c r="U31" s="16"/>
      <c r="V31" s="16"/>
    </row>
    <row r="32" spans="1:22" ht="18">
      <c r="A32" s="22" t="s">
        <v>472</v>
      </c>
      <c r="B32" s="28" t="s">
        <v>481</v>
      </c>
      <c r="C32" s="166">
        <v>4.7</v>
      </c>
      <c r="D32" s="13" t="s">
        <v>156</v>
      </c>
      <c r="E32" s="27"/>
      <c r="F32" s="16"/>
      <c r="G32" s="16"/>
      <c r="H32" s="16"/>
      <c r="I32" s="16"/>
      <c r="J32" s="16"/>
      <c r="K32" s="16"/>
      <c r="L32" s="16"/>
      <c r="M32" s="16"/>
      <c r="N32" s="16"/>
      <c r="O32" s="16"/>
      <c r="P32" s="16"/>
      <c r="Q32" s="16"/>
      <c r="R32" s="16"/>
      <c r="S32" s="16"/>
      <c r="T32" s="16"/>
      <c r="U32" s="16"/>
      <c r="V32" s="16"/>
    </row>
    <row r="33" spans="1:22" ht="18" hidden="1">
      <c r="A33" s="22" t="s">
        <v>484</v>
      </c>
      <c r="B33" s="28" t="s">
        <v>485</v>
      </c>
      <c r="C33" s="166"/>
      <c r="D33" s="13" t="s">
        <v>7</v>
      </c>
      <c r="E33" s="27"/>
      <c r="F33" s="16"/>
      <c r="G33" s="16"/>
      <c r="H33" s="16"/>
      <c r="I33" s="16"/>
      <c r="J33" s="16"/>
      <c r="K33" s="16"/>
      <c r="L33" s="16"/>
      <c r="M33" s="16"/>
      <c r="N33" s="16"/>
      <c r="O33" s="16"/>
      <c r="P33" s="16"/>
      <c r="Q33" s="16"/>
      <c r="R33" s="16"/>
      <c r="S33" s="16"/>
      <c r="T33" s="16"/>
      <c r="U33" s="16"/>
      <c r="V33" s="16"/>
    </row>
    <row r="34" spans="1:22" ht="18">
      <c r="A34" s="22" t="s">
        <v>473</v>
      </c>
      <c r="B34" s="28" t="s">
        <v>482</v>
      </c>
      <c r="C34" s="166">
        <v>9.09</v>
      </c>
      <c r="D34" s="27" t="s">
        <v>483</v>
      </c>
      <c r="E34" s="27"/>
      <c r="F34" s="16"/>
      <c r="G34" s="16"/>
      <c r="H34" s="16"/>
      <c r="I34" s="16"/>
      <c r="J34" s="16"/>
      <c r="K34" s="16"/>
      <c r="L34" s="16"/>
      <c r="M34" s="16"/>
      <c r="N34" s="16"/>
      <c r="O34" s="16"/>
      <c r="P34" s="16"/>
      <c r="Q34" s="16"/>
      <c r="R34" s="16"/>
      <c r="S34" s="16"/>
      <c r="T34" s="16"/>
      <c r="U34" s="16"/>
      <c r="V34" s="16"/>
    </row>
    <row r="35" spans="1:22">
      <c r="A35" s="22" t="s">
        <v>474</v>
      </c>
      <c r="B35" s="28" t="s">
        <v>476</v>
      </c>
      <c r="C35" s="166">
        <v>0.22</v>
      </c>
      <c r="D35" s="13"/>
      <c r="E35" s="27"/>
      <c r="F35" s="16"/>
      <c r="G35" s="16"/>
      <c r="H35" s="16"/>
      <c r="I35" s="16"/>
      <c r="J35" s="16"/>
      <c r="K35" s="16"/>
      <c r="L35" s="16"/>
      <c r="M35" s="16"/>
      <c r="N35" s="16"/>
      <c r="O35" s="16"/>
      <c r="P35" s="16"/>
      <c r="Q35" s="16"/>
      <c r="R35" s="16"/>
      <c r="S35" s="16"/>
      <c r="T35" s="16"/>
      <c r="U35" s="16"/>
      <c r="V35" s="16"/>
    </row>
    <row r="36" spans="1:22" ht="18">
      <c r="A36" s="22" t="s">
        <v>495</v>
      </c>
      <c r="B36" s="28" t="s">
        <v>496</v>
      </c>
      <c r="C36" s="166">
        <v>16</v>
      </c>
      <c r="D36" s="13" t="s">
        <v>11</v>
      </c>
      <c r="E36" s="27"/>
      <c r="F36" s="16"/>
      <c r="G36" s="16"/>
      <c r="H36" s="16"/>
      <c r="I36" s="16"/>
      <c r="J36" s="16"/>
      <c r="K36" s="16"/>
      <c r="L36" s="16"/>
      <c r="M36" s="16"/>
      <c r="N36" s="16"/>
      <c r="O36" s="16"/>
      <c r="P36" s="16"/>
      <c r="Q36" s="16"/>
      <c r="R36" s="16"/>
      <c r="S36" s="16"/>
      <c r="T36" s="16"/>
      <c r="U36" s="16"/>
      <c r="V36" s="16"/>
    </row>
    <row r="37" spans="1:22">
      <c r="A37" s="16"/>
      <c r="B37" s="16"/>
      <c r="C37" s="16"/>
      <c r="D37" s="16"/>
      <c r="E37" s="16"/>
      <c r="F37" s="16"/>
      <c r="G37" s="16"/>
      <c r="H37" s="16"/>
      <c r="I37" s="16"/>
      <c r="J37" s="16"/>
      <c r="K37" s="16"/>
      <c r="L37" s="16"/>
      <c r="M37" s="16"/>
      <c r="N37" s="16"/>
      <c r="O37" s="16"/>
      <c r="P37" s="16"/>
      <c r="Q37" s="16"/>
      <c r="R37" s="16"/>
      <c r="S37" s="16"/>
      <c r="T37" s="16"/>
      <c r="U37" s="16"/>
      <c r="V37" s="16"/>
    </row>
    <row r="38" spans="1:22">
      <c r="A38" s="16"/>
      <c r="B38" s="16"/>
      <c r="C38" s="16"/>
      <c r="D38" s="16"/>
      <c r="E38" s="16"/>
      <c r="F38" s="16"/>
      <c r="G38" s="16"/>
      <c r="H38" s="16"/>
      <c r="I38" s="16"/>
      <c r="J38" s="16"/>
      <c r="K38" s="16"/>
      <c r="L38" s="16"/>
      <c r="M38" s="16"/>
      <c r="N38" s="16"/>
      <c r="O38" s="16"/>
      <c r="P38" s="16"/>
      <c r="Q38" s="16"/>
      <c r="R38" s="16"/>
      <c r="S38" s="16"/>
      <c r="T38" s="16"/>
      <c r="U38" s="16"/>
      <c r="V38" s="16"/>
    </row>
    <row r="39" spans="1:22">
      <c r="A39" s="16"/>
      <c r="B39" s="16"/>
      <c r="C39" s="16"/>
      <c r="D39" s="16"/>
      <c r="E39" s="16"/>
      <c r="F39" s="16"/>
      <c r="G39" s="16"/>
      <c r="H39" s="16"/>
      <c r="I39" s="16"/>
      <c r="J39" s="16"/>
      <c r="K39" s="16"/>
      <c r="L39" s="16"/>
      <c r="M39" s="16"/>
      <c r="N39" s="16"/>
      <c r="O39" s="16"/>
      <c r="P39" s="16"/>
      <c r="Q39" s="16"/>
      <c r="R39" s="16"/>
      <c r="S39" s="16"/>
      <c r="T39" s="16"/>
      <c r="U39" s="16"/>
      <c r="V39" s="16"/>
    </row>
    <row r="40" spans="1:22">
      <c r="A40" s="16"/>
      <c r="B40" s="16"/>
      <c r="C40" s="16"/>
      <c r="D40" s="16"/>
      <c r="E40" s="16"/>
      <c r="F40" s="16"/>
      <c r="G40" s="16"/>
      <c r="H40" s="16"/>
      <c r="I40" s="16"/>
      <c r="J40" s="16"/>
      <c r="K40" s="16"/>
      <c r="L40" s="16"/>
      <c r="M40" s="16"/>
      <c r="N40" s="16"/>
      <c r="O40" s="16"/>
      <c r="P40" s="16"/>
      <c r="Q40" s="16"/>
      <c r="R40" s="16"/>
      <c r="S40" s="16"/>
      <c r="T40" s="16"/>
      <c r="U40" s="16"/>
      <c r="V40" s="16"/>
    </row>
    <row r="41" spans="1:22">
      <c r="F41" s="16"/>
      <c r="G41" s="16"/>
      <c r="H41" s="16"/>
      <c r="I41" s="16"/>
      <c r="J41" s="16"/>
      <c r="K41" s="16"/>
      <c r="L41" s="16"/>
      <c r="M41" s="16"/>
      <c r="N41" s="16"/>
      <c r="O41" s="16"/>
      <c r="P41" s="16"/>
    </row>
    <row r="42" spans="1:22">
      <c r="F42" s="16"/>
      <c r="G42" s="16"/>
      <c r="H42" s="16"/>
      <c r="I42" s="16"/>
      <c r="J42" s="16"/>
      <c r="K42" s="16"/>
      <c r="L42" s="16"/>
      <c r="M42" s="16"/>
      <c r="N42" s="16"/>
      <c r="O42" s="16"/>
      <c r="P42" s="16"/>
    </row>
    <row r="43" spans="1:22">
      <c r="F43" s="16"/>
      <c r="G43" s="16"/>
      <c r="H43" s="16"/>
      <c r="I43" s="16"/>
      <c r="J43" s="16"/>
      <c r="K43" s="16"/>
      <c r="L43" s="16"/>
      <c r="M43" s="16"/>
      <c r="N43" s="16"/>
      <c r="O43" s="16"/>
      <c r="P43" s="16"/>
    </row>
    <row r="44" spans="1:22">
      <c r="F44" s="16"/>
      <c r="G44" s="16"/>
      <c r="H44" s="16"/>
      <c r="I44" s="16"/>
      <c r="J44" s="16"/>
      <c r="K44" s="16"/>
      <c r="L44" s="16"/>
      <c r="M44" s="16"/>
      <c r="N44" s="16"/>
      <c r="O44" s="16"/>
      <c r="P44" s="16"/>
    </row>
  </sheetData>
  <mergeCells count="2">
    <mergeCell ref="A2:D2"/>
    <mergeCell ref="A24:D24"/>
  </mergeCells>
  <conditionalFormatting sqref="C33">
    <cfRule type="containsText" dxfId="0" priority="1" operator="containsText" text="Inner Loop">
      <formula>NOT(ISERROR(SEARCH("Inner Loop",C33)))</formula>
    </cfRule>
  </conditionalFormatting>
  <dataValidations count="1">
    <dataValidation errorStyle="warning" showErrorMessage="1" errorTitle="Cr value" error="Use a capacitor that is within 10% of the recommended value" promptTitle="Resonant Capacitor Value" prompt="Enter actual value of Resonant Capacitor used" sqref="C19:C21" xr:uid="{00000000-0002-0000-0300-000000000000}"/>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'tables and calculations'!$A$297:$A$299</xm:f>
          </x14:formula1>
          <xm:sqref>C25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B11"/>
  <sheetViews>
    <sheetView workbookViewId="0">
      <selection activeCell="G27" sqref="G27"/>
    </sheetView>
  </sheetViews>
  <sheetFormatPr defaultRowHeight="15"/>
  <sheetData>
    <row r="2" spans="1:2">
      <c r="A2" t="s">
        <v>537</v>
      </c>
      <c r="B2" t="s">
        <v>538</v>
      </c>
    </row>
    <row r="3" spans="1:2">
      <c r="B3" t="s">
        <v>541</v>
      </c>
    </row>
    <row r="4" spans="1:2">
      <c r="B4" t="s">
        <v>540</v>
      </c>
    </row>
    <row r="5" spans="1:2">
      <c r="B5" t="s">
        <v>539</v>
      </c>
    </row>
    <row r="7" spans="1:2">
      <c r="A7" t="s">
        <v>549</v>
      </c>
      <c r="B7" t="s">
        <v>552</v>
      </c>
    </row>
    <row r="8" spans="1:2">
      <c r="B8" t="s">
        <v>587</v>
      </c>
    </row>
    <row r="9" spans="1:2">
      <c r="B9" t="s">
        <v>614</v>
      </c>
    </row>
    <row r="10" spans="1:2">
      <c r="B10" t="s">
        <v>615</v>
      </c>
    </row>
    <row r="11" spans="1:2">
      <c r="B11" t="s">
        <v>633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5"/>
  <sheetViews>
    <sheetView workbookViewId="0">
      <selection activeCell="C15" sqref="C14:C15"/>
    </sheetView>
  </sheetViews>
  <sheetFormatPr defaultRowHeight="15"/>
  <sheetData>
    <row r="5" spans="2:2">
      <c r="B5" t="s">
        <v>548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15:AZ95"/>
  <sheetViews>
    <sheetView topLeftCell="A72" zoomScale="70" zoomScaleNormal="70" workbookViewId="0">
      <selection activeCell="H131" sqref="H131"/>
    </sheetView>
  </sheetViews>
  <sheetFormatPr defaultRowHeight="15"/>
  <cols>
    <col min="2" max="2" width="10.140625" bestFit="1" customWidth="1"/>
    <col min="3" max="3" width="12" bestFit="1" customWidth="1"/>
    <col min="6" max="6" width="16.85546875" bestFit="1" customWidth="1"/>
    <col min="7" max="7" width="12" bestFit="1" customWidth="1"/>
    <col min="8" max="8" width="26.5703125" bestFit="1" customWidth="1"/>
    <col min="9" max="9" width="17.42578125" customWidth="1"/>
    <col min="10" max="10" width="25.85546875" bestFit="1" customWidth="1"/>
    <col min="11" max="12" width="17.42578125" customWidth="1"/>
  </cols>
  <sheetData>
    <row r="15" spans="6:8">
      <c r="F15" t="s">
        <v>601</v>
      </c>
      <c r="G15">
        <f>C19/(2*PI()*fllc*1000)*1000000</f>
        <v>225.34853896983398</v>
      </c>
      <c r="H15" t="s">
        <v>73</v>
      </c>
    </row>
    <row r="16" spans="6:8" ht="45">
      <c r="F16" s="123" t="s">
        <v>602</v>
      </c>
      <c r="G16">
        <f>Lr/(1-(C17^2))</f>
        <v>1184.2105263157898</v>
      </c>
      <c r="H16" t="s">
        <v>73</v>
      </c>
    </row>
    <row r="17" spans="2:52">
      <c r="B17" t="s">
        <v>595</v>
      </c>
      <c r="C17">
        <f>'DESIGN INPUTS AND CALCULATIONS'!C91</f>
        <v>0.9</v>
      </c>
      <c r="F17" t="s">
        <v>604</v>
      </c>
      <c r="G17">
        <f>G15*(1-C17)/(1-C17^2)</f>
        <v>118.60449419464946</v>
      </c>
      <c r="H17" t="s">
        <v>73</v>
      </c>
    </row>
    <row r="18" spans="2:52">
      <c r="B18" t="s">
        <v>600</v>
      </c>
      <c r="C18">
        <f>1/C17</f>
        <v>1.1111111111111112</v>
      </c>
    </row>
    <row r="19" spans="2:52">
      <c r="B19" t="s">
        <v>594</v>
      </c>
      <c r="C19">
        <f>Qe_selected*Re_fl</f>
        <v>141.59066290496474</v>
      </c>
      <c r="F19" t="s">
        <v>612</v>
      </c>
      <c r="G19">
        <f>SQRT(Lr/Cr)</f>
        <v>141.7366773784602</v>
      </c>
      <c r="L19" t="str">
        <f>'DESIGN INPUTS AND CALCULATIONS'!C90</f>
        <v>Integrated Leakage</v>
      </c>
    </row>
    <row r="20" spans="2:52">
      <c r="F20" t="s">
        <v>613</v>
      </c>
      <c r="G20">
        <f>G19/Re_fl</f>
        <v>0.32032999797133449</v>
      </c>
    </row>
    <row r="21" spans="2:52">
      <c r="B21" t="s">
        <v>114</v>
      </c>
    </row>
    <row r="22" spans="2:52">
      <c r="B22" t="s">
        <v>597</v>
      </c>
    </row>
    <row r="23" spans="2:52">
      <c r="B23" s="20" t="s">
        <v>29</v>
      </c>
      <c r="C23" s="20" t="s">
        <v>27</v>
      </c>
      <c r="D23" s="20" t="s">
        <v>598</v>
      </c>
      <c r="E23" s="20" t="s">
        <v>599</v>
      </c>
      <c r="F23" s="20"/>
      <c r="G23" s="20"/>
      <c r="H23" s="20" t="s">
        <v>606</v>
      </c>
      <c r="I23" s="20" t="s">
        <v>603</v>
      </c>
      <c r="J23" s="20" t="s">
        <v>607</v>
      </c>
      <c r="K23" s="20" t="s">
        <v>605</v>
      </c>
      <c r="L23" s="20"/>
      <c r="M23" s="20"/>
      <c r="N23" s="20"/>
      <c r="O23" s="20"/>
      <c r="P23" s="20"/>
      <c r="Q23" s="20"/>
      <c r="R23" s="20"/>
      <c r="S23" s="20"/>
      <c r="T23" s="20"/>
      <c r="U23" s="20"/>
      <c r="V23" s="20"/>
      <c r="W23" s="20"/>
      <c r="X23" s="20"/>
      <c r="Y23" s="20"/>
      <c r="Z23" s="20"/>
      <c r="AA23" s="20"/>
      <c r="AB23" s="20"/>
      <c r="AC23" s="21"/>
      <c r="AD23" s="21"/>
      <c r="AE23" s="20"/>
      <c r="AF23" s="20"/>
      <c r="AG23" s="20"/>
      <c r="AH23" s="20"/>
      <c r="AI23" s="20"/>
      <c r="AJ23" s="20"/>
      <c r="AK23" s="20"/>
      <c r="AL23" s="20"/>
      <c r="AM23" s="20"/>
      <c r="AN23" s="20"/>
      <c r="AO23" s="20"/>
      <c r="AP23" s="20"/>
      <c r="AQ23" s="20"/>
      <c r="AR23" s="20"/>
      <c r="AS23" s="20"/>
      <c r="AT23" s="20"/>
      <c r="AU23" s="20"/>
      <c r="AV23" s="20"/>
      <c r="AW23" s="20"/>
      <c r="AX23" s="20"/>
      <c r="AY23" s="20"/>
      <c r="AZ23" s="20"/>
    </row>
    <row r="24" spans="2:52">
      <c r="B24" s="20">
        <f t="shared" ref="B24:B95" si="0">Qe_selected</f>
        <v>0.32</v>
      </c>
      <c r="C24" s="20">
        <f t="shared" ref="C24:C95" si="1">Ln_selected</f>
        <v>4.8899999999999997</v>
      </c>
      <c r="D24" s="20">
        <v>0</v>
      </c>
      <c r="E24" s="20">
        <f>D24^2</f>
        <v>0</v>
      </c>
      <c r="F24" s="20" t="e">
        <f>($C$18*(1-(1-($C$17^2))/(E24)))^2</f>
        <v>#DIV/0!</v>
      </c>
      <c r="G24" s="20" t="e">
        <f>((B24/$C$17)*(D24-(1/D24)))^2</f>
        <v>#DIV/0!</v>
      </c>
      <c r="H24" s="20" t="e">
        <f>SQRT(F24+G24)</f>
        <v>#DIV/0!</v>
      </c>
      <c r="I24" s="20" t="e">
        <f>1/(H24)</f>
        <v>#DIV/0!</v>
      </c>
      <c r="J24" s="20" t="e">
        <f>SQRT(F24)</f>
        <v>#DIV/0!</v>
      </c>
      <c r="K24" s="20" t="e">
        <f>1/J24</f>
        <v>#DIV/0!</v>
      </c>
      <c r="L24" s="20" t="e">
        <f>IF('DESIGN INPUTS AND CALCULATIONS'!$C$90="Integrated Leakage",'Integrated Leakage'!I24,'tables and calculations'!$S66)</f>
        <v>#DIV/0!</v>
      </c>
      <c r="M24" s="20" t="e">
        <f>IF('DESIGN INPUTS AND CALCULATIONS'!$C$90="Integrated Leakage",'Integrated Leakage'!K24,'tables and calculations'!$AO66)</f>
        <v>#DIV/0!</v>
      </c>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row>
    <row r="25" spans="2:52">
      <c r="B25" s="20">
        <f t="shared" si="0"/>
        <v>0.32</v>
      </c>
      <c r="C25" s="20">
        <f t="shared" si="1"/>
        <v>4.8899999999999997</v>
      </c>
      <c r="D25" s="20">
        <f>D24+0.05</f>
        <v>0.05</v>
      </c>
      <c r="E25" s="20">
        <f t="shared" ref="E25:E88" si="2">D25^2</f>
        <v>2.5000000000000005E-3</v>
      </c>
      <c r="F25" s="20">
        <f t="shared" ref="F25:F88" si="3">($C$18*(1-(1-($C$17^2))/(E25)))^2</f>
        <v>6944.4444444444362</v>
      </c>
      <c r="G25" s="20">
        <f t="shared" ref="G25:G88" si="4">((B25/$C$17)*(D25-(1/D25)))^2</f>
        <v>50.315377777777783</v>
      </c>
      <c r="H25" s="20">
        <f t="shared" ref="H25:H88" si="5">SQRT(F25+G25)</f>
        <v>83.634680738448537</v>
      </c>
      <c r="I25" s="20">
        <f t="shared" ref="I25:I88" si="6">1/(H25)</f>
        <v>1.1956762328385143E-2</v>
      </c>
      <c r="J25" s="20">
        <f t="shared" ref="J25:J88" si="7">SQRT(F25)</f>
        <v>83.333333333333286</v>
      </c>
      <c r="K25" s="20">
        <f t="shared" ref="K25:K88" si="8">1/J25</f>
        <v>1.2000000000000007E-2</v>
      </c>
      <c r="L25" s="20">
        <f>IF('DESIGN INPUTS AND CALCULATIONS'!$C$90="Integrated Leakage",'Integrated Leakage'!I25,'tables and calculations'!$S67)</f>
        <v>1.1956762328385143E-2</v>
      </c>
      <c r="M25" s="20">
        <f>IF('DESIGN INPUTS AND CALCULATIONS'!$C$90="Integrated Leakage",'Integrated Leakage'!K25,'tables and calculations'!$AO67)</f>
        <v>1.2000000000000007E-2</v>
      </c>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row>
    <row r="26" spans="2:52">
      <c r="B26" s="20">
        <f t="shared" si="0"/>
        <v>0.32</v>
      </c>
      <c r="C26" s="20">
        <f t="shared" si="1"/>
        <v>4.8899999999999997</v>
      </c>
      <c r="D26" s="20">
        <f t="shared" ref="D26:D89" si="9">D25+0.05</f>
        <v>0.1</v>
      </c>
      <c r="E26" s="20">
        <f t="shared" si="2"/>
        <v>1.0000000000000002E-2</v>
      </c>
      <c r="F26" s="20">
        <f t="shared" si="3"/>
        <v>399.99999999999955</v>
      </c>
      <c r="G26" s="20">
        <f t="shared" si="4"/>
        <v>12.390400000000003</v>
      </c>
      <c r="H26" s="20">
        <f t="shared" si="5"/>
        <v>20.307397666860211</v>
      </c>
      <c r="I26" s="20">
        <f t="shared" si="6"/>
        <v>4.9243138702695873E-2</v>
      </c>
      <c r="J26" s="20">
        <f t="shared" si="7"/>
        <v>19.999999999999989</v>
      </c>
      <c r="K26" s="20">
        <f t="shared" si="8"/>
        <v>5.0000000000000024E-2</v>
      </c>
      <c r="L26" s="20">
        <f>IF('DESIGN INPUTS AND CALCULATIONS'!$C$90="Integrated Leakage",'Integrated Leakage'!I26,'tables and calculations'!$S68)</f>
        <v>4.9243138702695873E-2</v>
      </c>
      <c r="M26" s="20">
        <f>IF('DESIGN INPUTS AND CALCULATIONS'!$C$90="Integrated Leakage",'Integrated Leakage'!K26,'tables and calculations'!$AO68)</f>
        <v>5.0000000000000024E-2</v>
      </c>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row>
    <row r="27" spans="2:52">
      <c r="B27" s="20">
        <f t="shared" si="0"/>
        <v>0.32</v>
      </c>
      <c r="C27" s="20">
        <f t="shared" si="1"/>
        <v>4.8899999999999997</v>
      </c>
      <c r="D27" s="20">
        <f t="shared" si="9"/>
        <v>0.15000000000000002</v>
      </c>
      <c r="E27" s="20">
        <f t="shared" si="2"/>
        <v>2.2500000000000006E-2</v>
      </c>
      <c r="F27" s="20">
        <f t="shared" si="3"/>
        <v>68.419448254839111</v>
      </c>
      <c r="G27" s="20">
        <f t="shared" si="4"/>
        <v>5.3686606310013714</v>
      </c>
      <c r="H27" s="20">
        <f t="shared" si="5"/>
        <v>8.5900005172200355</v>
      </c>
      <c r="I27" s="20">
        <f t="shared" si="6"/>
        <v>0.11641442838045696</v>
      </c>
      <c r="J27" s="20">
        <f t="shared" si="7"/>
        <v>8.271604938271599</v>
      </c>
      <c r="K27" s="20">
        <f t="shared" si="8"/>
        <v>0.12089552238805978</v>
      </c>
      <c r="L27" s="20">
        <f>IF('DESIGN INPUTS AND CALCULATIONS'!$C$90="Integrated Leakage",'Integrated Leakage'!I27,'tables and calculations'!$S69)</f>
        <v>0.11641442838045696</v>
      </c>
      <c r="M27" s="20">
        <f>IF('DESIGN INPUTS AND CALCULATIONS'!$C$90="Integrated Leakage",'Integrated Leakage'!K27,'tables and calculations'!$AO69)</f>
        <v>0.12089552238805978</v>
      </c>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row>
    <row r="28" spans="2:52">
      <c r="B28" s="20">
        <f t="shared" si="0"/>
        <v>0.32</v>
      </c>
      <c r="C28" s="20">
        <f t="shared" si="1"/>
        <v>4.8899999999999997</v>
      </c>
      <c r="D28" s="20">
        <f t="shared" si="9"/>
        <v>0.2</v>
      </c>
      <c r="E28" s="20">
        <f t="shared" si="2"/>
        <v>4.0000000000000008E-2</v>
      </c>
      <c r="F28" s="20">
        <f t="shared" si="3"/>
        <v>17.361111111111093</v>
      </c>
      <c r="G28" s="20">
        <f t="shared" si="4"/>
        <v>2.9127111111111117</v>
      </c>
      <c r="H28" s="20">
        <f t="shared" si="5"/>
        <v>4.5026461355765237</v>
      </c>
      <c r="I28" s="20">
        <f t="shared" si="6"/>
        <v>0.22209162565513466</v>
      </c>
      <c r="J28" s="20">
        <f t="shared" si="7"/>
        <v>4.1666666666666643</v>
      </c>
      <c r="K28" s="20">
        <f t="shared" si="8"/>
        <v>0.24000000000000013</v>
      </c>
      <c r="L28" s="20">
        <f>IF('DESIGN INPUTS AND CALCULATIONS'!$C$90="Integrated Leakage",'Integrated Leakage'!I28,'tables and calculations'!$S70)</f>
        <v>0.22209162565513466</v>
      </c>
      <c r="M28" s="20">
        <f>IF('DESIGN INPUTS AND CALCULATIONS'!$C$90="Integrated Leakage",'Integrated Leakage'!K28,'tables and calculations'!$AO70)</f>
        <v>0.24000000000000013</v>
      </c>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row>
    <row r="29" spans="2:52">
      <c r="B29" s="20">
        <f t="shared" si="0"/>
        <v>0.32</v>
      </c>
      <c r="C29" s="20">
        <f t="shared" si="1"/>
        <v>4.8899999999999997</v>
      </c>
      <c r="D29" s="20">
        <f t="shared" si="9"/>
        <v>0.25</v>
      </c>
      <c r="E29" s="20">
        <f t="shared" si="2"/>
        <v>6.25E-2</v>
      </c>
      <c r="F29" s="20">
        <f t="shared" si="3"/>
        <v>5.1377777777777736</v>
      </c>
      <c r="G29" s="20">
        <f t="shared" si="4"/>
        <v>1.7777777777777781</v>
      </c>
      <c r="H29" s="20">
        <f t="shared" si="5"/>
        <v>2.6297443897754684</v>
      </c>
      <c r="I29" s="20">
        <f t="shared" si="6"/>
        <v>0.38026509492254551</v>
      </c>
      <c r="J29" s="20">
        <f t="shared" si="7"/>
        <v>2.2666666666666657</v>
      </c>
      <c r="K29" s="20">
        <f t="shared" si="8"/>
        <v>0.4411764705882355</v>
      </c>
      <c r="L29" s="20">
        <f>IF('DESIGN INPUTS AND CALCULATIONS'!$C$90="Integrated Leakage",'Integrated Leakage'!I29,'tables and calculations'!$S71)</f>
        <v>0.38026509492254551</v>
      </c>
      <c r="M29" s="20">
        <f>IF('DESIGN INPUTS AND CALCULATIONS'!$C$90="Integrated Leakage",'Integrated Leakage'!K29,'tables and calculations'!$AO71)</f>
        <v>0.4411764705882355</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row>
    <row r="30" spans="2:52">
      <c r="B30" s="20">
        <f t="shared" si="0"/>
        <v>0.32</v>
      </c>
      <c r="C30" s="20">
        <f t="shared" si="1"/>
        <v>4.8899999999999997</v>
      </c>
      <c r="D30" s="20">
        <f t="shared" si="9"/>
        <v>0.3</v>
      </c>
      <c r="E30" s="20">
        <f t="shared" si="2"/>
        <v>0.09</v>
      </c>
      <c r="F30" s="20">
        <f t="shared" si="3"/>
        <v>1.5241579027587251</v>
      </c>
      <c r="G30" s="20">
        <f t="shared" si="4"/>
        <v>1.1632021947873803</v>
      </c>
      <c r="H30" s="20">
        <f t="shared" si="5"/>
        <v>1.6393169606717626</v>
      </c>
      <c r="I30" s="20">
        <f t="shared" si="6"/>
        <v>0.61001015910322676</v>
      </c>
      <c r="J30" s="20">
        <f t="shared" si="7"/>
        <v>1.2345679012345676</v>
      </c>
      <c r="K30" s="20">
        <f t="shared" si="8"/>
        <v>0.81000000000000016</v>
      </c>
      <c r="L30" s="20">
        <f>IF('DESIGN INPUTS AND CALCULATIONS'!$C$90="Integrated Leakage",'Integrated Leakage'!I30,'tables and calculations'!$S72)</f>
        <v>0.61001015910322676</v>
      </c>
      <c r="M30" s="20">
        <f>IF('DESIGN INPUTS AND CALCULATIONS'!$C$90="Integrated Leakage",'Integrated Leakage'!K30,'tables and calculations'!$AO72)</f>
        <v>0.81000000000000016</v>
      </c>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row>
    <row r="31" spans="2:52">
      <c r="B31" s="20">
        <f t="shared" si="0"/>
        <v>0.32</v>
      </c>
      <c r="C31" s="20">
        <f t="shared" si="1"/>
        <v>4.8899999999999997</v>
      </c>
      <c r="D31" s="20">
        <f t="shared" si="9"/>
        <v>0.35</v>
      </c>
      <c r="E31" s="20">
        <f t="shared" si="2"/>
        <v>0.12249999999999998</v>
      </c>
      <c r="F31" s="20">
        <f t="shared" si="3"/>
        <v>0.37484381507705083</v>
      </c>
      <c r="G31" s="20">
        <f t="shared" si="4"/>
        <v>0.79464489795918369</v>
      </c>
      <c r="H31" s="20">
        <f t="shared" si="5"/>
        <v>1.0814290143306839</v>
      </c>
      <c r="I31" s="20">
        <f t="shared" si="6"/>
        <v>0.9247023953938559</v>
      </c>
      <c r="J31" s="20">
        <f t="shared" si="7"/>
        <v>0.61224489795918335</v>
      </c>
      <c r="K31" s="20">
        <f t="shared" si="8"/>
        <v>1.6333333333333342</v>
      </c>
      <c r="L31" s="20">
        <f>IF('DESIGN INPUTS AND CALCULATIONS'!$C$90="Integrated Leakage",'Integrated Leakage'!I31,'tables and calculations'!$S73)</f>
        <v>0.9247023953938559</v>
      </c>
      <c r="M31" s="20">
        <f>IF('DESIGN INPUTS AND CALCULATIONS'!$C$90="Integrated Leakage",'Integrated Leakage'!K31,'tables and calculations'!$AO73)</f>
        <v>1.6333333333333342</v>
      </c>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row>
    <row r="32" spans="2:52">
      <c r="B32" s="20">
        <f t="shared" si="0"/>
        <v>0.32</v>
      </c>
      <c r="C32" s="20">
        <f t="shared" si="1"/>
        <v>4.8899999999999997</v>
      </c>
      <c r="D32" s="20">
        <f t="shared" si="9"/>
        <v>0.39999999999999997</v>
      </c>
      <c r="E32" s="20">
        <f t="shared" si="2"/>
        <v>0.15999999999999998</v>
      </c>
      <c r="F32" s="20">
        <f t="shared" si="3"/>
        <v>4.3402777777777679E-2</v>
      </c>
      <c r="G32" s="20">
        <f t="shared" si="4"/>
        <v>0.55751111111111118</v>
      </c>
      <c r="H32" s="20">
        <f t="shared" si="5"/>
        <v>0.77518635752242759</v>
      </c>
      <c r="I32" s="20">
        <f t="shared" si="6"/>
        <v>1.2900123825657859</v>
      </c>
      <c r="J32" s="20">
        <f t="shared" si="7"/>
        <v>0.20833333333333309</v>
      </c>
      <c r="K32" s="20">
        <f t="shared" si="8"/>
        <v>4.8000000000000052</v>
      </c>
      <c r="L32" s="20">
        <f>IF('DESIGN INPUTS AND CALCULATIONS'!$C$90="Integrated Leakage",'Integrated Leakage'!I32,'tables and calculations'!$S74)</f>
        <v>1.2900123825657859</v>
      </c>
      <c r="M32" s="20">
        <f>IF('DESIGN INPUTS AND CALCULATIONS'!$C$90="Integrated Leakage",'Integrated Leakage'!K32,'tables and calculations'!$AO74)</f>
        <v>4.8000000000000052</v>
      </c>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2:52">
      <c r="B33" s="20">
        <f t="shared" si="0"/>
        <v>0.32</v>
      </c>
      <c r="C33" s="20">
        <f t="shared" si="1"/>
        <v>4.8899999999999997</v>
      </c>
      <c r="D33" s="20">
        <f t="shared" si="9"/>
        <v>0.44999999999999996</v>
      </c>
      <c r="E33" s="20">
        <f t="shared" si="2"/>
        <v>0.20249999999999996</v>
      </c>
      <c r="F33" s="20">
        <f t="shared" si="3"/>
        <v>4.7041910578973101E-3</v>
      </c>
      <c r="G33" s="20">
        <f t="shared" si="4"/>
        <v>0.3970555707971346</v>
      </c>
      <c r="H33" s="20">
        <f t="shared" si="5"/>
        <v>0.63384521916240077</v>
      </c>
      <c r="I33" s="20">
        <f t="shared" si="6"/>
        <v>1.5776722293834717</v>
      </c>
      <c r="J33" s="20">
        <f t="shared" si="7"/>
        <v>6.8587105624142719E-2</v>
      </c>
      <c r="K33" s="20">
        <f t="shared" si="8"/>
        <v>14.579999999999988</v>
      </c>
      <c r="L33" s="20">
        <f>IF('DESIGN INPUTS AND CALCULATIONS'!$C$90="Integrated Leakage",'Integrated Leakage'!I33,'tables and calculations'!$S77)</f>
        <v>1.5776722293834717</v>
      </c>
      <c r="M33" s="20">
        <f>IF('DESIGN INPUTS AND CALCULATIONS'!$C$90="Integrated Leakage",'Integrated Leakage'!K33,'tables and calculations'!$AO77)</f>
        <v>14.579999999999988</v>
      </c>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row>
    <row r="34" spans="2:52">
      <c r="B34" s="20">
        <f t="shared" si="0"/>
        <v>0.32</v>
      </c>
      <c r="C34" s="20">
        <f t="shared" si="1"/>
        <v>4.8899999999999997</v>
      </c>
      <c r="D34" s="20">
        <f t="shared" si="9"/>
        <v>0.49999999999999994</v>
      </c>
      <c r="E34" s="20">
        <f t="shared" si="2"/>
        <v>0.24999999999999994</v>
      </c>
      <c r="F34" s="20">
        <f t="shared" si="3"/>
        <v>7.1111111111111111E-2</v>
      </c>
      <c r="G34" s="20">
        <f t="shared" si="4"/>
        <v>0.28444444444444467</v>
      </c>
      <c r="H34" s="20">
        <f t="shared" si="5"/>
        <v>0.59628479399994416</v>
      </c>
      <c r="I34" s="20">
        <f t="shared" si="6"/>
        <v>1.6770509831248417</v>
      </c>
      <c r="J34" s="20">
        <f t="shared" si="7"/>
        <v>0.26666666666666666</v>
      </c>
      <c r="K34" s="20">
        <f t="shared" si="8"/>
        <v>3.75</v>
      </c>
      <c r="L34" s="20">
        <f>IF('DESIGN INPUTS AND CALCULATIONS'!$C$90="Integrated Leakage",'Integrated Leakage'!I34,'tables and calculations'!$S78)</f>
        <v>1.6770509831248417</v>
      </c>
      <c r="M34" s="20">
        <f>IF('DESIGN INPUTS AND CALCULATIONS'!$C$90="Integrated Leakage",'Integrated Leakage'!K34,'tables and calculations'!$AO78)</f>
        <v>3.75</v>
      </c>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row>
    <row r="35" spans="2:52">
      <c r="B35" s="20">
        <f t="shared" si="0"/>
        <v>0.32</v>
      </c>
      <c r="C35" s="20">
        <f t="shared" si="1"/>
        <v>4.8899999999999997</v>
      </c>
      <c r="D35" s="20">
        <f t="shared" si="9"/>
        <v>0.54999999999999993</v>
      </c>
      <c r="E35" s="20">
        <f t="shared" si="2"/>
        <v>0.30249999999999994</v>
      </c>
      <c r="F35" s="20">
        <f t="shared" si="3"/>
        <v>0.17075336384126777</v>
      </c>
      <c r="G35" s="20">
        <f t="shared" si="4"/>
        <v>0.20331900826446292</v>
      </c>
      <c r="H35" s="20">
        <f t="shared" si="5"/>
        <v>0.61161456171818762</v>
      </c>
      <c r="I35" s="20">
        <f t="shared" si="6"/>
        <v>1.6350166634207246</v>
      </c>
      <c r="J35" s="20">
        <f t="shared" si="7"/>
        <v>0.41322314049586789</v>
      </c>
      <c r="K35" s="20">
        <f t="shared" si="8"/>
        <v>2.4199999999999995</v>
      </c>
      <c r="L35" s="20">
        <f>IF('DESIGN INPUTS AND CALCULATIONS'!$C$90="Integrated Leakage",'Integrated Leakage'!I35,'tables and calculations'!$S81)</f>
        <v>1.6350166634207246</v>
      </c>
      <c r="M35" s="20">
        <f>IF('DESIGN INPUTS AND CALCULATIONS'!$C$90="Integrated Leakage",'Integrated Leakage'!K35,'tables and calculations'!$AO81)</f>
        <v>2.4199999999999995</v>
      </c>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row>
    <row r="36" spans="2:52">
      <c r="B36" s="20">
        <f t="shared" si="0"/>
        <v>0.32</v>
      </c>
      <c r="C36" s="20">
        <f t="shared" si="1"/>
        <v>4.8899999999999997</v>
      </c>
      <c r="D36" s="20">
        <f t="shared" si="9"/>
        <v>0.6</v>
      </c>
      <c r="E36" s="20">
        <f t="shared" si="2"/>
        <v>0.36</v>
      </c>
      <c r="F36" s="20">
        <f t="shared" si="3"/>
        <v>0.27530102118579497</v>
      </c>
      <c r="G36" s="20">
        <f t="shared" si="4"/>
        <v>0.14383758573388211</v>
      </c>
      <c r="H36" s="20">
        <f t="shared" si="5"/>
        <v>0.64740914954893636</v>
      </c>
      <c r="I36" s="20">
        <f t="shared" si="6"/>
        <v>1.5446182691374089</v>
      </c>
      <c r="J36" s="20">
        <f t="shared" si="7"/>
        <v>0.52469135802469147</v>
      </c>
      <c r="K36" s="20">
        <f t="shared" si="8"/>
        <v>1.9058823529411761</v>
      </c>
      <c r="L36" s="20">
        <f>IF('DESIGN INPUTS AND CALCULATIONS'!$C$90="Integrated Leakage",'Integrated Leakage'!I36,'tables and calculations'!$S82)</f>
        <v>1.5446182691374089</v>
      </c>
      <c r="M36" s="20">
        <f>IF('DESIGN INPUTS AND CALCULATIONS'!$C$90="Integrated Leakage",'Integrated Leakage'!K36,'tables and calculations'!$AO82)</f>
        <v>1.9058823529411761</v>
      </c>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row>
    <row r="37" spans="2:52">
      <c r="B37" s="20">
        <f t="shared" si="0"/>
        <v>0.32</v>
      </c>
      <c r="C37" s="20">
        <f t="shared" si="1"/>
        <v>4.8899999999999997</v>
      </c>
      <c r="D37" s="20">
        <f t="shared" si="9"/>
        <v>0.65</v>
      </c>
      <c r="E37" s="20">
        <f t="shared" si="2"/>
        <v>0.42250000000000004</v>
      </c>
      <c r="F37" s="20">
        <f t="shared" si="3"/>
        <v>0.37385868064065636</v>
      </c>
      <c r="G37" s="20">
        <f t="shared" si="4"/>
        <v>9.979119000657459E-2</v>
      </c>
      <c r="H37" s="20">
        <f t="shared" si="5"/>
        <v>0.68822225381575031</v>
      </c>
      <c r="I37" s="20">
        <f t="shared" si="6"/>
        <v>1.4530189839919334</v>
      </c>
      <c r="J37" s="20">
        <f t="shared" si="7"/>
        <v>0.61143984220907321</v>
      </c>
      <c r="K37" s="20">
        <f t="shared" si="8"/>
        <v>1.6354838709677413</v>
      </c>
      <c r="L37" s="20">
        <f>IF('DESIGN INPUTS AND CALCULATIONS'!$C$90="Integrated Leakage",'Integrated Leakage'!I37,'tables and calculations'!$S83)</f>
        <v>1.4530189839919334</v>
      </c>
      <c r="M37" s="20">
        <f>IF('DESIGN INPUTS AND CALCULATIONS'!$C$90="Integrated Leakage",'Integrated Leakage'!K37,'tables and calculations'!$AO83)</f>
        <v>1.6354838709677413</v>
      </c>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row>
    <row r="38" spans="2:52">
      <c r="B38" s="20">
        <f t="shared" si="0"/>
        <v>0.32</v>
      </c>
      <c r="C38" s="20">
        <f t="shared" si="1"/>
        <v>4.8899999999999997</v>
      </c>
      <c r="D38" s="20">
        <f t="shared" si="9"/>
        <v>0.70000000000000007</v>
      </c>
      <c r="E38" s="20">
        <f t="shared" si="2"/>
        <v>0.4900000000000001</v>
      </c>
      <c r="F38" s="20">
        <f t="shared" si="3"/>
        <v>0.46277014207043404</v>
      </c>
      <c r="G38" s="20">
        <f t="shared" si="4"/>
        <v>6.7105668934240317E-2</v>
      </c>
      <c r="H38" s="20">
        <f t="shared" si="5"/>
        <v>0.72792569057883538</v>
      </c>
      <c r="I38" s="20">
        <f t="shared" si="6"/>
        <v>1.3737665986274166</v>
      </c>
      <c r="J38" s="20">
        <f t="shared" si="7"/>
        <v>0.68027210884353773</v>
      </c>
      <c r="K38" s="20">
        <f t="shared" si="8"/>
        <v>1.4699999999999993</v>
      </c>
      <c r="L38" s="20">
        <f>IF('DESIGN INPUTS AND CALCULATIONS'!$C$90="Integrated Leakage",'Integrated Leakage'!I38,'tables and calculations'!$S84)</f>
        <v>1.3737665986274166</v>
      </c>
      <c r="M38" s="20">
        <f>IF('DESIGN INPUTS AND CALCULATIONS'!$C$90="Integrated Leakage",'Integrated Leakage'!K38,'tables and calculations'!$AO84)</f>
        <v>1.4699999999999993</v>
      </c>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row>
    <row r="39" spans="2:52">
      <c r="B39" s="20">
        <f t="shared" si="0"/>
        <v>0.32</v>
      </c>
      <c r="C39" s="20">
        <f t="shared" si="1"/>
        <v>4.8899999999999997</v>
      </c>
      <c r="D39" s="20">
        <f t="shared" si="9"/>
        <v>0.75000000000000011</v>
      </c>
      <c r="E39" s="20">
        <f t="shared" si="2"/>
        <v>0.56250000000000022</v>
      </c>
      <c r="F39" s="20">
        <f t="shared" si="3"/>
        <v>0.54140527358634405</v>
      </c>
      <c r="G39" s="20">
        <f t="shared" si="4"/>
        <v>4.3017832647462215E-2</v>
      </c>
      <c r="H39" s="20">
        <f t="shared" si="5"/>
        <v>0.76447570676497378</v>
      </c>
      <c r="I39" s="20">
        <f t="shared" si="6"/>
        <v>1.3080860400805836</v>
      </c>
      <c r="J39" s="20">
        <f t="shared" si="7"/>
        <v>0.73580246913580283</v>
      </c>
      <c r="K39" s="20">
        <f t="shared" si="8"/>
        <v>1.3590604026845632</v>
      </c>
      <c r="L39" s="20">
        <f>IF('DESIGN INPUTS AND CALCULATIONS'!$C$90="Integrated Leakage",'Integrated Leakage'!I39,'tables and calculations'!$S85)</f>
        <v>1.3080860400805836</v>
      </c>
      <c r="M39" s="20">
        <f>IF('DESIGN INPUTS AND CALCULATIONS'!$C$90="Integrated Leakage",'Integrated Leakage'!K39,'tables and calculations'!$AO85)</f>
        <v>1.3590604026845632</v>
      </c>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row>
    <row r="40" spans="2:52">
      <c r="B40" s="20">
        <f t="shared" si="0"/>
        <v>0.32</v>
      </c>
      <c r="C40" s="20">
        <f t="shared" si="1"/>
        <v>4.8899999999999997</v>
      </c>
      <c r="D40" s="20">
        <f t="shared" si="9"/>
        <v>0.80000000000000016</v>
      </c>
      <c r="E40" s="20">
        <f t="shared" si="2"/>
        <v>0.64000000000000024</v>
      </c>
      <c r="F40" s="20">
        <f t="shared" si="3"/>
        <v>0.61035156250000056</v>
      </c>
      <c r="G40" s="20">
        <f t="shared" si="4"/>
        <v>2.5599999999999956E-2</v>
      </c>
      <c r="H40" s="20">
        <f t="shared" si="5"/>
        <v>0.79746571242906772</v>
      </c>
      <c r="I40" s="20">
        <f t="shared" si="6"/>
        <v>1.2539724083610015</v>
      </c>
      <c r="J40" s="20">
        <f t="shared" si="7"/>
        <v>0.78125000000000033</v>
      </c>
      <c r="K40" s="20">
        <f t="shared" si="8"/>
        <v>1.2799999999999994</v>
      </c>
      <c r="L40" s="20">
        <f>IF('DESIGN INPUTS AND CALCULATIONS'!$C$90="Integrated Leakage",'Integrated Leakage'!I40,'tables and calculations'!$S86)</f>
        <v>1.2539724083610015</v>
      </c>
      <c r="M40" s="20">
        <f>IF('DESIGN INPUTS AND CALCULATIONS'!$C$90="Integrated Leakage",'Integrated Leakage'!K40,'tables and calculations'!$AO86)</f>
        <v>1.2799999999999994</v>
      </c>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row>
    <row r="41" spans="2:52">
      <c r="B41" s="20">
        <f t="shared" si="0"/>
        <v>0.32</v>
      </c>
      <c r="C41" s="20">
        <f t="shared" si="1"/>
        <v>4.8899999999999997</v>
      </c>
      <c r="D41" s="20">
        <f t="shared" si="9"/>
        <v>0.8500000000000002</v>
      </c>
      <c r="E41" s="20">
        <f t="shared" si="2"/>
        <v>0.72250000000000036</v>
      </c>
      <c r="F41" s="20">
        <f t="shared" si="3"/>
        <v>0.67062309013435129</v>
      </c>
      <c r="G41" s="20">
        <f t="shared" si="4"/>
        <v>1.3474202229911542E-2</v>
      </c>
      <c r="H41" s="20">
        <f t="shared" si="5"/>
        <v>0.82710174245026402</v>
      </c>
      <c r="I41" s="20">
        <f t="shared" si="6"/>
        <v>1.2090410993906628</v>
      </c>
      <c r="J41" s="20">
        <f t="shared" si="7"/>
        <v>0.81891580161476385</v>
      </c>
      <c r="K41" s="20">
        <f t="shared" si="8"/>
        <v>1.2211267605633798</v>
      </c>
      <c r="L41" s="20">
        <f>IF('DESIGN INPUTS AND CALCULATIONS'!$C$90="Integrated Leakage",'Integrated Leakage'!I41,'tables and calculations'!$S87)</f>
        <v>1.2090410993906628</v>
      </c>
      <c r="M41" s="20">
        <f>IF('DESIGN INPUTS AND CALCULATIONS'!$C$90="Integrated Leakage",'Integrated Leakage'!K41,'tables and calculations'!$AO87)</f>
        <v>1.2211267605633798</v>
      </c>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row>
    <row r="42" spans="2:52">
      <c r="B42" s="20">
        <f t="shared" si="0"/>
        <v>0.32</v>
      </c>
      <c r="C42" s="20">
        <f t="shared" si="1"/>
        <v>4.8899999999999997</v>
      </c>
      <c r="D42" s="20">
        <f t="shared" si="9"/>
        <v>0.90000000000000024</v>
      </c>
      <c r="E42" s="20">
        <f t="shared" si="2"/>
        <v>0.81000000000000039</v>
      </c>
      <c r="F42" s="20">
        <f t="shared" si="3"/>
        <v>0.72331641706228955</v>
      </c>
      <c r="G42" s="20">
        <f t="shared" si="4"/>
        <v>5.6342630696539827E-3</v>
      </c>
      <c r="H42" s="20">
        <f t="shared" si="5"/>
        <v>0.85378608569825232</v>
      </c>
      <c r="I42" s="20">
        <f t="shared" si="6"/>
        <v>1.1712535689571111</v>
      </c>
      <c r="J42" s="20">
        <f t="shared" si="7"/>
        <v>0.85048010973936927</v>
      </c>
      <c r="K42" s="20">
        <f t="shared" si="8"/>
        <v>1.1758064516129028</v>
      </c>
      <c r="L42" s="20">
        <f>IF('DESIGN INPUTS AND CALCULATIONS'!$C$90="Integrated Leakage",'Integrated Leakage'!I42,'tables and calculations'!$S88)</f>
        <v>1.1712535689571111</v>
      </c>
      <c r="M42" s="20">
        <f>IF('DESIGN INPUTS AND CALCULATIONS'!$C$90="Integrated Leakage",'Integrated Leakage'!K42,'tables and calculations'!$AO88)</f>
        <v>1.1758064516129028</v>
      </c>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row>
    <row r="43" spans="2:52">
      <c r="B43" s="20">
        <f t="shared" si="0"/>
        <v>0.32</v>
      </c>
      <c r="C43" s="20">
        <f t="shared" si="1"/>
        <v>4.8899999999999997</v>
      </c>
      <c r="D43" s="20">
        <f t="shared" si="9"/>
        <v>0.95000000000000029</v>
      </c>
      <c r="E43" s="20">
        <f t="shared" si="2"/>
        <v>0.90250000000000052</v>
      </c>
      <c r="F43" s="20">
        <f t="shared" si="3"/>
        <v>0.76946752847029909</v>
      </c>
      <c r="G43" s="20">
        <f t="shared" si="4"/>
        <v>1.3316097260695449E-3</v>
      </c>
      <c r="H43" s="20">
        <f t="shared" si="5"/>
        <v>0.87795167190248491</v>
      </c>
      <c r="I43" s="20">
        <f t="shared" si="6"/>
        <v>1.1390148592496456</v>
      </c>
      <c r="J43" s="20">
        <f t="shared" si="7"/>
        <v>0.87719298245614064</v>
      </c>
      <c r="K43" s="20">
        <f t="shared" si="8"/>
        <v>1.1399999999999997</v>
      </c>
      <c r="L43" s="20">
        <f>IF('DESIGN INPUTS AND CALCULATIONS'!$C$90="Integrated Leakage",'Integrated Leakage'!I43,'tables and calculations'!$S89)</f>
        <v>1.1390148592496456</v>
      </c>
      <c r="M43" s="20">
        <f>IF('DESIGN INPUTS AND CALCULATIONS'!$C$90="Integrated Leakage",'Integrated Leakage'!K43,'tables and calculations'!$AO89)</f>
        <v>1.1399999999999997</v>
      </c>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row>
    <row r="44" spans="2:52">
      <c r="B44" s="20">
        <f t="shared" si="0"/>
        <v>0.32</v>
      </c>
      <c r="C44" s="20">
        <f t="shared" si="1"/>
        <v>4.8899999999999997</v>
      </c>
      <c r="D44" s="20">
        <f t="shared" si="9"/>
        <v>1.0000000000000002</v>
      </c>
      <c r="E44" s="20">
        <f t="shared" si="2"/>
        <v>1.0000000000000004</v>
      </c>
      <c r="F44" s="20">
        <f t="shared" si="3"/>
        <v>0.81000000000000039</v>
      </c>
      <c r="G44" s="20">
        <f t="shared" si="4"/>
        <v>2.4931900214392472E-32</v>
      </c>
      <c r="H44" s="20">
        <f t="shared" si="5"/>
        <v>0.90000000000000024</v>
      </c>
      <c r="I44" s="20">
        <f t="shared" si="6"/>
        <v>1.1111111111111107</v>
      </c>
      <c r="J44" s="20">
        <f t="shared" si="7"/>
        <v>0.90000000000000024</v>
      </c>
      <c r="K44" s="20">
        <f t="shared" si="8"/>
        <v>1.1111111111111107</v>
      </c>
      <c r="L44" s="20">
        <f>IF('DESIGN INPUTS AND CALCULATIONS'!$C$90="Integrated Leakage",'Integrated Leakage'!I44,'tables and calculations'!$S90)</f>
        <v>1.1111111111111107</v>
      </c>
      <c r="M44" s="20">
        <f>IF('DESIGN INPUTS AND CALCULATIONS'!$C$90="Integrated Leakage",'Integrated Leakage'!K44,'tables and calculations'!$AO90)</f>
        <v>1.1111111111111107</v>
      </c>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row>
    <row r="45" spans="2:52">
      <c r="B45" s="20">
        <f t="shared" si="0"/>
        <v>0.32</v>
      </c>
      <c r="C45" s="20">
        <f t="shared" si="1"/>
        <v>4.8899999999999997</v>
      </c>
      <c r="D45" s="20">
        <f t="shared" si="9"/>
        <v>1.0500000000000003</v>
      </c>
      <c r="E45" s="20">
        <f t="shared" si="2"/>
        <v>1.1025000000000005</v>
      </c>
      <c r="F45" s="20">
        <f t="shared" si="3"/>
        <v>0.84571402163694853</v>
      </c>
      <c r="G45" s="20">
        <f t="shared" si="4"/>
        <v>1.2047143137090364E-3</v>
      </c>
      <c r="H45" s="20">
        <f t="shared" si="5"/>
        <v>0.9202818785299739</v>
      </c>
      <c r="I45" s="20">
        <f t="shared" si="6"/>
        <v>1.0866235914558755</v>
      </c>
      <c r="J45" s="20">
        <f t="shared" si="7"/>
        <v>0.91962711010330078</v>
      </c>
      <c r="K45" s="20">
        <f t="shared" si="8"/>
        <v>1.0873972602739723</v>
      </c>
      <c r="L45" s="20">
        <f>IF('DESIGN INPUTS AND CALCULATIONS'!$C$90="Integrated Leakage",'Integrated Leakage'!I45,'tables and calculations'!$S91)</f>
        <v>1.0866235914558755</v>
      </c>
      <c r="M45" s="20">
        <f>IF('DESIGN INPUTS AND CALCULATIONS'!$C$90="Integrated Leakage",'Integrated Leakage'!K45,'tables and calculations'!$AO91)</f>
        <v>1.0873972602739723</v>
      </c>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row>
    <row r="46" spans="2:52">
      <c r="B46" s="20">
        <f t="shared" si="0"/>
        <v>0.32</v>
      </c>
      <c r="C46" s="20">
        <f t="shared" si="1"/>
        <v>4.8899999999999997</v>
      </c>
      <c r="D46" s="20">
        <f t="shared" si="9"/>
        <v>1.1000000000000003</v>
      </c>
      <c r="E46" s="20">
        <f t="shared" si="2"/>
        <v>1.2100000000000006</v>
      </c>
      <c r="F46" s="20">
        <f t="shared" si="3"/>
        <v>0.8772928382244688</v>
      </c>
      <c r="G46" s="20">
        <f t="shared" si="4"/>
        <v>4.607529843893508E-3</v>
      </c>
      <c r="H46" s="20">
        <f t="shared" si="5"/>
        <v>0.93909550529664565</v>
      </c>
      <c r="I46" s="20">
        <f t="shared" si="6"/>
        <v>1.0648544204075554</v>
      </c>
      <c r="J46" s="20">
        <f t="shared" si="7"/>
        <v>0.93663911845730041</v>
      </c>
      <c r="K46" s="20">
        <f t="shared" si="8"/>
        <v>1.0676470588235292</v>
      </c>
      <c r="L46" s="20">
        <f>IF('DESIGN INPUTS AND CALCULATIONS'!$C$90="Integrated Leakage",'Integrated Leakage'!I46,'tables and calculations'!$S92)</f>
        <v>1.0648544204075554</v>
      </c>
      <c r="M46" s="20">
        <f>IF('DESIGN INPUTS AND CALCULATIONS'!$C$90="Integrated Leakage",'Integrated Leakage'!K46,'tables and calculations'!$AO92)</f>
        <v>1.0676470588235292</v>
      </c>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row>
    <row r="47" spans="2:52">
      <c r="B47" s="20">
        <f t="shared" si="0"/>
        <v>0.32</v>
      </c>
      <c r="C47" s="20">
        <f t="shared" si="1"/>
        <v>4.8899999999999997</v>
      </c>
      <c r="D47" s="20">
        <f t="shared" si="9"/>
        <v>1.1500000000000004</v>
      </c>
      <c r="E47" s="20">
        <f t="shared" si="2"/>
        <v>1.3225000000000009</v>
      </c>
      <c r="F47" s="20">
        <f t="shared" si="3"/>
        <v>0.90531567727546924</v>
      </c>
      <c r="G47" s="20">
        <f t="shared" si="4"/>
        <v>9.9421130014703228E-3</v>
      </c>
      <c r="H47" s="20">
        <f t="shared" si="5"/>
        <v>0.95669106313215846</v>
      </c>
      <c r="I47" s="20">
        <f t="shared" si="6"/>
        <v>1.0452695112736292</v>
      </c>
      <c r="J47" s="20">
        <f t="shared" si="7"/>
        <v>0.95148078134845648</v>
      </c>
      <c r="K47" s="20">
        <f t="shared" si="8"/>
        <v>1.0509933774834435</v>
      </c>
      <c r="L47" s="20">
        <f>IF('DESIGN INPUTS AND CALCULATIONS'!$C$90="Integrated Leakage",'Integrated Leakage'!I47,'tables and calculations'!$S93)</f>
        <v>1.0452695112736292</v>
      </c>
      <c r="M47" s="20">
        <f>IF('DESIGN INPUTS AND CALCULATIONS'!$C$90="Integrated Leakage",'Integrated Leakage'!K47,'tables and calculations'!$AO93)</f>
        <v>1.0509933774834435</v>
      </c>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row>
    <row r="48" spans="2:52">
      <c r="B48" s="20">
        <f t="shared" si="0"/>
        <v>0.32</v>
      </c>
      <c r="C48" s="20">
        <f t="shared" si="1"/>
        <v>4.8899999999999997</v>
      </c>
      <c r="D48" s="20">
        <f t="shared" si="9"/>
        <v>1.2000000000000004</v>
      </c>
      <c r="E48" s="20">
        <f t="shared" si="2"/>
        <v>1.4400000000000011</v>
      </c>
      <c r="F48" s="20">
        <f t="shared" si="3"/>
        <v>0.93027215744551173</v>
      </c>
      <c r="G48" s="20">
        <f t="shared" si="4"/>
        <v>1.6996433470507614E-2</v>
      </c>
      <c r="H48" s="20">
        <f t="shared" si="5"/>
        <v>0.97327724257583426</v>
      </c>
      <c r="I48" s="20">
        <f t="shared" si="6"/>
        <v>1.0274564700120208</v>
      </c>
      <c r="J48" s="20">
        <f t="shared" si="7"/>
        <v>0.96450617283950635</v>
      </c>
      <c r="K48" s="20">
        <f t="shared" si="8"/>
        <v>1.0367999999999997</v>
      </c>
      <c r="L48" s="20">
        <f>IF('DESIGN INPUTS AND CALCULATIONS'!$C$90="Integrated Leakage",'Integrated Leakage'!I48,'tables and calculations'!$S94)</f>
        <v>1.0274564700120208</v>
      </c>
      <c r="M48" s="20">
        <f>IF('DESIGN INPUTS AND CALCULATIONS'!$C$90="Integrated Leakage",'Integrated Leakage'!K48,'tables and calculations'!$AO94)</f>
        <v>1.0367999999999997</v>
      </c>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row>
    <row r="49" spans="2:52">
      <c r="B49" s="20">
        <f t="shared" si="0"/>
        <v>0.32</v>
      </c>
      <c r="C49" s="20">
        <f t="shared" si="1"/>
        <v>4.8899999999999997</v>
      </c>
      <c r="D49" s="20">
        <f t="shared" si="9"/>
        <v>1.2500000000000004</v>
      </c>
      <c r="E49" s="20">
        <f t="shared" si="2"/>
        <v>1.5625000000000011</v>
      </c>
      <c r="F49" s="20">
        <f t="shared" si="3"/>
        <v>0.9525760000000002</v>
      </c>
      <c r="G49" s="20">
        <f t="shared" si="4"/>
        <v>2.5600000000000081E-2</v>
      </c>
      <c r="H49" s="20">
        <f t="shared" si="5"/>
        <v>0.989027805473638</v>
      </c>
      <c r="I49" s="20">
        <f t="shared" si="6"/>
        <v>1.0110939191655057</v>
      </c>
      <c r="J49" s="20">
        <f t="shared" si="7"/>
        <v>0.97600000000000009</v>
      </c>
      <c r="K49" s="20">
        <f t="shared" si="8"/>
        <v>1.0245901639344261</v>
      </c>
      <c r="L49" s="20">
        <f>IF('DESIGN INPUTS AND CALCULATIONS'!$C$90="Integrated Leakage",'Integrated Leakage'!I49,'tables and calculations'!$S95)</f>
        <v>1.0110939191655057</v>
      </c>
      <c r="M49" s="20">
        <f>IF('DESIGN INPUTS AND CALCULATIONS'!$C$90="Integrated Leakage",'Integrated Leakage'!K49,'tables and calculations'!$AO95)</f>
        <v>1.0245901639344261</v>
      </c>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row>
    <row r="50" spans="2:52">
      <c r="B50" s="20">
        <f t="shared" si="0"/>
        <v>0.32</v>
      </c>
      <c r="C50" s="20">
        <f t="shared" si="1"/>
        <v>4.8899999999999997</v>
      </c>
      <c r="D50" s="20">
        <f t="shared" si="9"/>
        <v>1.3000000000000005</v>
      </c>
      <c r="E50" s="20">
        <f t="shared" si="2"/>
        <v>1.6900000000000013</v>
      </c>
      <c r="F50" s="20">
        <f t="shared" si="3"/>
        <v>0.97257721290493282</v>
      </c>
      <c r="G50" s="20">
        <f t="shared" si="4"/>
        <v>3.5614464168310427E-2</v>
      </c>
      <c r="H50" s="20">
        <f t="shared" si="5"/>
        <v>1.0040874847707462</v>
      </c>
      <c r="I50" s="20">
        <f t="shared" si="6"/>
        <v>0.99592915474722865</v>
      </c>
      <c r="J50" s="20">
        <f t="shared" si="7"/>
        <v>0.98619329388560173</v>
      </c>
      <c r="K50" s="20">
        <f t="shared" si="8"/>
        <v>1.0139999999999998</v>
      </c>
      <c r="L50" s="20">
        <f>IF('DESIGN INPUTS AND CALCULATIONS'!$C$90="Integrated Leakage",'Integrated Leakage'!I50,'tables and calculations'!$S96)</f>
        <v>0.99592915474722865</v>
      </c>
      <c r="M50" s="20">
        <f>IF('DESIGN INPUTS AND CALCULATIONS'!$C$90="Integrated Leakage",'Integrated Leakage'!K50,'tables and calculations'!$AO96)</f>
        <v>1.0139999999999998</v>
      </c>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row>
    <row r="51" spans="2:52">
      <c r="B51" s="20">
        <f t="shared" si="0"/>
        <v>0.32</v>
      </c>
      <c r="C51" s="20">
        <f t="shared" si="1"/>
        <v>4.8899999999999997</v>
      </c>
      <c r="D51" s="20">
        <f t="shared" si="9"/>
        <v>1.3500000000000005</v>
      </c>
      <c r="E51" s="20">
        <f t="shared" si="2"/>
        <v>1.8225000000000013</v>
      </c>
      <c r="F51" s="20">
        <f t="shared" si="3"/>
        <v>0.99057254558366981</v>
      </c>
      <c r="G51" s="20">
        <f t="shared" si="4"/>
        <v>4.6926613490491077E-2</v>
      </c>
      <c r="H51" s="20">
        <f t="shared" si="5"/>
        <v>1.0185770265788252</v>
      </c>
      <c r="I51" s="20">
        <f t="shared" si="6"/>
        <v>0.98176178522185864</v>
      </c>
      <c r="J51" s="20">
        <f t="shared" si="7"/>
        <v>0.99527511050144812</v>
      </c>
      <c r="K51" s="20">
        <f t="shared" si="8"/>
        <v>1.0047473200612556</v>
      </c>
      <c r="L51" s="20">
        <f>IF('DESIGN INPUTS AND CALCULATIONS'!$C$90="Integrated Leakage",'Integrated Leakage'!I51,'tables and calculations'!$S97)</f>
        <v>0.98176178522185864</v>
      </c>
      <c r="M51" s="20">
        <f>IF('DESIGN INPUTS AND CALCULATIONS'!$C$90="Integrated Leakage",'Integrated Leakage'!K51,'tables and calculations'!$AO97)</f>
        <v>1.0047473200612556</v>
      </c>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row>
    <row r="52" spans="2:52">
      <c r="B52" s="20">
        <f t="shared" si="0"/>
        <v>0.32</v>
      </c>
      <c r="C52" s="20">
        <f t="shared" si="1"/>
        <v>4.8899999999999997</v>
      </c>
      <c r="D52" s="20">
        <f t="shared" si="9"/>
        <v>1.4000000000000006</v>
      </c>
      <c r="E52" s="20">
        <f t="shared" si="2"/>
        <v>1.9600000000000015</v>
      </c>
      <c r="F52" s="20">
        <f t="shared" si="3"/>
        <v>1.0068142903419874</v>
      </c>
      <c r="G52" s="20">
        <f t="shared" si="4"/>
        <v>5.9443083900226922E-2</v>
      </c>
      <c r="H52" s="20">
        <f t="shared" si="5"/>
        <v>1.0325973921341338</v>
      </c>
      <c r="I52" s="20">
        <f t="shared" si="6"/>
        <v>0.96843165363146744</v>
      </c>
      <c r="J52" s="20">
        <f t="shared" si="7"/>
        <v>1.0034013605442178</v>
      </c>
      <c r="K52" s="20">
        <f t="shared" si="8"/>
        <v>0.99661016949152526</v>
      </c>
      <c r="L52" s="20">
        <f>IF('DESIGN INPUTS AND CALCULATIONS'!$C$90="Integrated Leakage",'Integrated Leakage'!I52,'tables and calculations'!$S98)</f>
        <v>0.96843165363146744</v>
      </c>
      <c r="M52" s="20">
        <f>IF('DESIGN INPUTS AND CALCULATIONS'!$C$90="Integrated Leakage",'Integrated Leakage'!K52,'tables and calculations'!$AO98)</f>
        <v>0.99661016949152526</v>
      </c>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row>
    <row r="53" spans="2:52">
      <c r="B53" s="20">
        <f t="shared" si="0"/>
        <v>0.32</v>
      </c>
      <c r="C53" s="20">
        <f t="shared" si="1"/>
        <v>4.8899999999999997</v>
      </c>
      <c r="D53" s="20">
        <f t="shared" si="9"/>
        <v>1.4500000000000006</v>
      </c>
      <c r="E53" s="20">
        <f t="shared" si="2"/>
        <v>2.1025000000000018</v>
      </c>
      <c r="F53" s="20">
        <f t="shared" si="3"/>
        <v>1.0215176146397262</v>
      </c>
      <c r="G53" s="20">
        <f t="shared" si="4"/>
        <v>7.3086325802616106E-2</v>
      </c>
      <c r="H53" s="20">
        <f t="shared" si="5"/>
        <v>1.0462332151305187</v>
      </c>
      <c r="I53" s="20">
        <f t="shared" si="6"/>
        <v>0.95580983812987519</v>
      </c>
      <c r="J53" s="20">
        <f t="shared" si="7"/>
        <v>1.0107015457788349</v>
      </c>
      <c r="K53" s="20">
        <f t="shared" si="8"/>
        <v>0.98941176470588221</v>
      </c>
      <c r="L53" s="20">
        <f>IF('DESIGN INPUTS AND CALCULATIONS'!$C$90="Integrated Leakage",'Integrated Leakage'!I53,'tables and calculations'!$S99)</f>
        <v>0.95580983812987519</v>
      </c>
      <c r="M53" s="20">
        <f>IF('DESIGN INPUTS AND CALCULATIONS'!$C$90="Integrated Leakage",'Integrated Leakage'!K53,'tables and calculations'!$AO99)</f>
        <v>0.98941176470588221</v>
      </c>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2:52">
      <c r="B54" s="20">
        <f t="shared" si="0"/>
        <v>0.32</v>
      </c>
      <c r="C54" s="20">
        <f t="shared" si="1"/>
        <v>4.8899999999999997</v>
      </c>
      <c r="D54" s="20">
        <f t="shared" si="9"/>
        <v>1.5000000000000007</v>
      </c>
      <c r="E54" s="20">
        <f t="shared" si="2"/>
        <v>2.2500000000000018</v>
      </c>
      <c r="F54" s="20">
        <f t="shared" si="3"/>
        <v>1.034866636183509</v>
      </c>
      <c r="G54" s="20">
        <f t="shared" si="4"/>
        <v>8.7791495198902794E-2</v>
      </c>
      <c r="H54" s="20">
        <f t="shared" si="5"/>
        <v>1.0595556292061366</v>
      </c>
      <c r="I54" s="20">
        <f t="shared" si="6"/>
        <v>0.94379188070497244</v>
      </c>
      <c r="J54" s="20">
        <f t="shared" si="7"/>
        <v>1.0172839506172842</v>
      </c>
      <c r="K54" s="20">
        <f t="shared" si="8"/>
        <v>0.98300970873786386</v>
      </c>
      <c r="L54" s="20">
        <f>IF('DESIGN INPUTS AND CALCULATIONS'!$C$90="Integrated Leakage",'Integrated Leakage'!I54,'tables and calculations'!$S100)</f>
        <v>0.94379188070497244</v>
      </c>
      <c r="M54" s="20">
        <f>IF('DESIGN INPUTS AND CALCULATIONS'!$C$90="Integrated Leakage",'Integrated Leakage'!K54,'tables and calculations'!$AO100)</f>
        <v>0.98300970873786386</v>
      </c>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row>
    <row r="55" spans="2:52">
      <c r="B55" s="20">
        <f t="shared" si="0"/>
        <v>0.32</v>
      </c>
      <c r="C55" s="20">
        <f t="shared" si="1"/>
        <v>4.8899999999999997</v>
      </c>
      <c r="D55" s="20">
        <f t="shared" si="9"/>
        <v>1.5500000000000007</v>
      </c>
      <c r="E55" s="20">
        <f t="shared" si="2"/>
        <v>2.4025000000000021</v>
      </c>
      <c r="F55" s="20">
        <f t="shared" si="3"/>
        <v>1.0470194445437024</v>
      </c>
      <c r="G55" s="20">
        <f t="shared" si="4"/>
        <v>0.10350403514857234</v>
      </c>
      <c r="H55" s="20">
        <f t="shared" si="5"/>
        <v>1.0726245753721453</v>
      </c>
      <c r="I55" s="20">
        <f t="shared" si="6"/>
        <v>0.93229264270124679</v>
      </c>
      <c r="J55" s="20">
        <f t="shared" si="7"/>
        <v>1.023239680887964</v>
      </c>
      <c r="K55" s="20">
        <f t="shared" si="8"/>
        <v>0.97728813559322025</v>
      </c>
      <c r="L55" s="20">
        <f>IF('DESIGN INPUTS AND CALCULATIONS'!$C$90="Integrated Leakage",'Integrated Leakage'!I55,'tables and calculations'!$S101)</f>
        <v>0.93229264270124679</v>
      </c>
      <c r="M55" s="20">
        <f>IF('DESIGN INPUTS AND CALCULATIONS'!$C$90="Integrated Leakage",'Integrated Leakage'!K55,'tables and calculations'!$AO101)</f>
        <v>0.97728813559322025</v>
      </c>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row>
    <row r="56" spans="2:52">
      <c r="B56" s="20">
        <f t="shared" si="0"/>
        <v>0.32</v>
      </c>
      <c r="C56" s="20">
        <f t="shared" si="1"/>
        <v>4.8899999999999997</v>
      </c>
      <c r="D56" s="20">
        <f t="shared" si="9"/>
        <v>1.6000000000000008</v>
      </c>
      <c r="E56" s="20">
        <f t="shared" si="2"/>
        <v>2.5600000000000023</v>
      </c>
      <c r="F56" s="20">
        <f t="shared" si="3"/>
        <v>1.0581122504340281</v>
      </c>
      <c r="G56" s="20">
        <f t="shared" si="4"/>
        <v>0.12017777777777805</v>
      </c>
      <c r="H56" s="20">
        <f t="shared" si="5"/>
        <v>1.085490685456032</v>
      </c>
      <c r="I56" s="20">
        <f t="shared" si="6"/>
        <v>0.92124235923764197</v>
      </c>
      <c r="J56" s="20">
        <f t="shared" si="7"/>
        <v>1.0286458333333335</v>
      </c>
      <c r="K56" s="20">
        <f t="shared" si="8"/>
        <v>0.97215189873417707</v>
      </c>
      <c r="L56" s="20">
        <f>IF('DESIGN INPUTS AND CALCULATIONS'!$C$90="Integrated Leakage",'Integrated Leakage'!I56,'tables and calculations'!$S102)</f>
        <v>0.92124235923764197</v>
      </c>
      <c r="M56" s="20">
        <f>IF('DESIGN INPUTS AND CALCULATIONS'!$C$90="Integrated Leakage",'Integrated Leakage'!K56,'tables and calculations'!$AO102)</f>
        <v>0.97215189873417707</v>
      </c>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row>
    <row r="57" spans="2:52">
      <c r="B57" s="20">
        <f t="shared" si="0"/>
        <v>0.32</v>
      </c>
      <c r="C57" s="20">
        <f t="shared" si="1"/>
        <v>4.8899999999999997</v>
      </c>
      <c r="D57" s="20">
        <f t="shared" si="9"/>
        <v>1.6500000000000008</v>
      </c>
      <c r="E57" s="20">
        <f t="shared" si="2"/>
        <v>2.7225000000000028</v>
      </c>
      <c r="F57" s="20">
        <f t="shared" si="3"/>
        <v>1.0682628173731432</v>
      </c>
      <c r="G57" s="20">
        <f t="shared" si="4"/>
        <v>0.13777344261923419</v>
      </c>
      <c r="H57" s="20">
        <f t="shared" si="5"/>
        <v>1.0981968220644136</v>
      </c>
      <c r="I57" s="20">
        <f t="shared" si="6"/>
        <v>0.91058358566379649</v>
      </c>
      <c r="J57" s="20">
        <f t="shared" si="7"/>
        <v>1.033568003264973</v>
      </c>
      <c r="K57" s="20">
        <f t="shared" si="8"/>
        <v>0.96752221125370186</v>
      </c>
      <c r="L57" s="20">
        <f>IF('DESIGN INPUTS AND CALCULATIONS'!$C$90="Integrated Leakage",'Integrated Leakage'!I57,'tables and calculations'!$S103)</f>
        <v>0.91058358566379649</v>
      </c>
      <c r="M57" s="20">
        <f>IF('DESIGN INPUTS AND CALCULATIONS'!$C$90="Integrated Leakage",'Integrated Leakage'!K57,'tables and calculations'!$AO103)</f>
        <v>0.96752221125370186</v>
      </c>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row>
    <row r="58" spans="2:52">
      <c r="B58" s="20">
        <f t="shared" si="0"/>
        <v>0.32</v>
      </c>
      <c r="C58" s="20">
        <f t="shared" si="1"/>
        <v>4.8899999999999997</v>
      </c>
      <c r="D58" s="20">
        <f t="shared" si="9"/>
        <v>1.7000000000000008</v>
      </c>
      <c r="E58" s="20">
        <f t="shared" si="2"/>
        <v>2.8900000000000028</v>
      </c>
      <c r="F58" s="20">
        <f t="shared" si="3"/>
        <v>1.0775733049173264</v>
      </c>
      <c r="G58" s="20">
        <f t="shared" si="4"/>
        <v>0.15625743944636711</v>
      </c>
      <c r="H58" s="20">
        <f t="shared" si="5"/>
        <v>1.1107793409870808</v>
      </c>
      <c r="I58" s="20">
        <f t="shared" si="6"/>
        <v>0.90026881406649317</v>
      </c>
      <c r="J58" s="20">
        <f t="shared" si="7"/>
        <v>1.0380622837370244</v>
      </c>
      <c r="K58" s="20">
        <f t="shared" si="8"/>
        <v>0.96333333333333315</v>
      </c>
      <c r="L58" s="20">
        <f>IF('DESIGN INPUTS AND CALCULATIONS'!$C$90="Integrated Leakage",'Integrated Leakage'!I58,'tables and calculations'!$S104)</f>
        <v>0.90026881406649317</v>
      </c>
      <c r="M58" s="20">
        <f>IF('DESIGN INPUTS AND CALCULATIONS'!$C$90="Integrated Leakage",'Integrated Leakage'!K58,'tables and calculations'!$AO104)</f>
        <v>0.96333333333333315</v>
      </c>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row>
    <row r="59" spans="2:52">
      <c r="B59" s="20">
        <f t="shared" si="0"/>
        <v>0.32</v>
      </c>
      <c r="C59" s="20">
        <f t="shared" si="1"/>
        <v>4.8899999999999997</v>
      </c>
      <c r="D59" s="20">
        <f t="shared" si="9"/>
        <v>1.7500000000000009</v>
      </c>
      <c r="E59" s="20">
        <f t="shared" si="2"/>
        <v>3.0625000000000031</v>
      </c>
      <c r="F59" s="20">
        <f t="shared" si="3"/>
        <v>1.0861326299227176</v>
      </c>
      <c r="G59" s="20">
        <f t="shared" si="4"/>
        <v>0.17560090702947878</v>
      </c>
      <c r="H59" s="20">
        <f t="shared" si="5"/>
        <v>1.1232691293506629</v>
      </c>
      <c r="I59" s="20">
        <f t="shared" si="6"/>
        <v>0.89025859775749194</v>
      </c>
      <c r="J59" s="20">
        <f t="shared" si="7"/>
        <v>1.0421768707482995</v>
      </c>
      <c r="K59" s="20">
        <f t="shared" si="8"/>
        <v>0.95953002610966043</v>
      </c>
      <c r="L59" s="20">
        <f>IF('DESIGN INPUTS AND CALCULATIONS'!$C$90="Integrated Leakage",'Integrated Leakage'!I59,'tables and calculations'!$S105)</f>
        <v>0.89025859775749194</v>
      </c>
      <c r="M59" s="20">
        <f>IF('DESIGN INPUTS AND CALCULATIONS'!$C$90="Integrated Leakage",'Integrated Leakage'!K59,'tables and calculations'!$AO105)</f>
        <v>0.95953002610966043</v>
      </c>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2:52">
      <c r="B60" s="20">
        <f t="shared" si="0"/>
        <v>0.32</v>
      </c>
      <c r="C60" s="20">
        <f t="shared" si="1"/>
        <v>4.8899999999999997</v>
      </c>
      <c r="D60" s="20">
        <f t="shared" si="9"/>
        <v>1.8000000000000009</v>
      </c>
      <c r="E60" s="20">
        <f t="shared" si="2"/>
        <v>3.2400000000000033</v>
      </c>
      <c r="F60" s="20">
        <f t="shared" si="3"/>
        <v>1.0940184329022415</v>
      </c>
      <c r="G60" s="20">
        <f t="shared" si="4"/>
        <v>0.19577893613778433</v>
      </c>
      <c r="H60" s="20">
        <f t="shared" si="5"/>
        <v>1.135692462350625</v>
      </c>
      <c r="I60" s="20">
        <f t="shared" si="6"/>
        <v>0.88052006432289553</v>
      </c>
      <c r="J60" s="20">
        <f t="shared" si="7"/>
        <v>1.0459533607681757</v>
      </c>
      <c r="K60" s="20">
        <f t="shared" si="8"/>
        <v>0.95606557377049173</v>
      </c>
      <c r="L60" s="20">
        <f>IF('DESIGN INPUTS AND CALCULATIONS'!$C$90="Integrated Leakage",'Integrated Leakage'!I60,'tables and calculations'!$S106)</f>
        <v>0.88052006432289553</v>
      </c>
      <c r="M60" s="20">
        <f>IF('DESIGN INPUTS AND CALCULATIONS'!$C$90="Integrated Leakage",'Integrated Leakage'!K60,'tables and calculations'!$AO106)</f>
        <v>0.95606557377049173</v>
      </c>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row>
    <row r="61" spans="2:52">
      <c r="B61" s="20">
        <f t="shared" si="0"/>
        <v>0.32</v>
      </c>
      <c r="C61" s="20">
        <f t="shared" si="1"/>
        <v>4.8899999999999997</v>
      </c>
      <c r="D61" s="20">
        <f t="shared" si="9"/>
        <v>1.850000000000001</v>
      </c>
      <c r="E61" s="20">
        <f t="shared" si="2"/>
        <v>3.4225000000000034</v>
      </c>
      <c r="F61" s="20">
        <f t="shared" si="3"/>
        <v>1.1012987203933446</v>
      </c>
      <c r="G61" s="20">
        <f t="shared" si="4"/>
        <v>0.21676993750507301</v>
      </c>
      <c r="H61" s="20">
        <f t="shared" si="5"/>
        <v>1.1480717128726836</v>
      </c>
      <c r="I61" s="20">
        <f t="shared" si="6"/>
        <v>0.87102572843452319</v>
      </c>
      <c r="J61" s="20">
        <f t="shared" si="7"/>
        <v>1.049427806184563</v>
      </c>
      <c r="K61" s="20">
        <f t="shared" si="8"/>
        <v>0.95290023201856144</v>
      </c>
      <c r="L61" s="20">
        <f>IF('DESIGN INPUTS AND CALCULATIONS'!$C$90="Integrated Leakage",'Integrated Leakage'!I61,'tables and calculations'!$S107)</f>
        <v>0.87102572843452319</v>
      </c>
      <c r="M61" s="20">
        <f>IF('DESIGN INPUTS AND CALCULATIONS'!$C$90="Integrated Leakage",'Integrated Leakage'!K61,'tables and calculations'!$AO107)</f>
        <v>0.95290023201856144</v>
      </c>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row>
    <row r="62" spans="2:52">
      <c r="B62" s="20">
        <f t="shared" si="0"/>
        <v>0.32</v>
      </c>
      <c r="C62" s="20">
        <f t="shared" si="1"/>
        <v>4.8899999999999997</v>
      </c>
      <c r="D62" s="20">
        <f t="shared" si="9"/>
        <v>1.900000000000001</v>
      </c>
      <c r="E62" s="20">
        <f t="shared" si="2"/>
        <v>3.6100000000000039</v>
      </c>
      <c r="F62" s="20">
        <f t="shared" si="3"/>
        <v>1.1080332409972302</v>
      </c>
      <c r="G62" s="20">
        <f t="shared" si="4"/>
        <v>0.23855512465374012</v>
      </c>
      <c r="H62" s="20">
        <f t="shared" si="5"/>
        <v>1.1604259414762195</v>
      </c>
      <c r="I62" s="20">
        <f t="shared" si="6"/>
        <v>0.86175253780337258</v>
      </c>
      <c r="J62" s="20">
        <f t="shared" si="7"/>
        <v>1.0526315789473686</v>
      </c>
      <c r="K62" s="20">
        <f t="shared" si="8"/>
        <v>0.94999999999999984</v>
      </c>
      <c r="L62" s="20">
        <f>IF('DESIGN INPUTS AND CALCULATIONS'!$C$90="Integrated Leakage",'Integrated Leakage'!I62,'tables and calculations'!$S108)</f>
        <v>0.86175253780337258</v>
      </c>
      <c r="M62" s="20">
        <f>IF('DESIGN INPUTS AND CALCULATIONS'!$C$90="Integrated Leakage",'Integrated Leakage'!K62,'tables and calculations'!$AO108)</f>
        <v>0.94999999999999984</v>
      </c>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2:52">
      <c r="B63" s="20">
        <f t="shared" si="0"/>
        <v>0.32</v>
      </c>
      <c r="C63" s="20">
        <f t="shared" si="1"/>
        <v>4.8899999999999997</v>
      </c>
      <c r="D63" s="20">
        <f t="shared" si="9"/>
        <v>1.9500000000000011</v>
      </c>
      <c r="E63" s="20">
        <f t="shared" si="2"/>
        <v>3.8025000000000042</v>
      </c>
      <c r="F63" s="20">
        <f t="shared" si="3"/>
        <v>1.1142746419620424</v>
      </c>
      <c r="G63" s="20">
        <f t="shared" si="4"/>
        <v>0.26111808832720562</v>
      </c>
      <c r="H63" s="20">
        <f t="shared" si="5"/>
        <v>1.1727713887579487</v>
      </c>
      <c r="I63" s="20">
        <f t="shared" si="6"/>
        <v>0.85268110186340207</v>
      </c>
      <c r="J63" s="20">
        <f t="shared" si="7"/>
        <v>1.055592081233107</v>
      </c>
      <c r="K63" s="20">
        <f t="shared" si="8"/>
        <v>0.94733564013840821</v>
      </c>
      <c r="L63" s="20">
        <f>IF('DESIGN INPUTS AND CALCULATIONS'!$C$90="Integrated Leakage",'Integrated Leakage'!I63,'tables and calculations'!$S109)</f>
        <v>0.85268110186340207</v>
      </c>
      <c r="M63" s="20">
        <f>IF('DESIGN INPUTS AND CALCULATIONS'!$C$90="Integrated Leakage",'Integrated Leakage'!K63,'tables and calculations'!$AO109)</f>
        <v>0.94733564013840821</v>
      </c>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2:52">
      <c r="B64" s="20">
        <f t="shared" si="0"/>
        <v>0.32</v>
      </c>
      <c r="C64" s="20">
        <f t="shared" si="1"/>
        <v>4.8899999999999997</v>
      </c>
      <c r="D64" s="20">
        <f t="shared" si="9"/>
        <v>2.0000000000000009</v>
      </c>
      <c r="E64" s="20">
        <f t="shared" si="2"/>
        <v>4.0000000000000036</v>
      </c>
      <c r="F64" s="20">
        <f t="shared" si="3"/>
        <v>1.1200694444444446</v>
      </c>
      <c r="G64" s="20">
        <f t="shared" si="4"/>
        <v>0.28444444444444489</v>
      </c>
      <c r="H64" s="20">
        <f t="shared" si="5"/>
        <v>1.1851218877773246</v>
      </c>
      <c r="I64" s="20">
        <f t="shared" si="6"/>
        <v>0.84379506472155574</v>
      </c>
      <c r="J64" s="20">
        <f t="shared" si="7"/>
        <v>1.0583333333333333</v>
      </c>
      <c r="K64" s="20">
        <f t="shared" si="8"/>
        <v>0.94488188976377951</v>
      </c>
      <c r="L64" s="20">
        <f>IF('DESIGN INPUTS AND CALCULATIONS'!$C$90="Integrated Leakage",'Integrated Leakage'!I64,'tables and calculations'!$S110)</f>
        <v>0.84379506472155574</v>
      </c>
      <c r="M64" s="20">
        <f>IF('DESIGN INPUTS AND CALCULATIONS'!$C$90="Integrated Leakage",'Integrated Leakage'!K64,'tables and calculations'!$AO110)</f>
        <v>0.94488188976377951</v>
      </c>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2:52">
      <c r="B65" s="20">
        <f t="shared" si="0"/>
        <v>0.32</v>
      </c>
      <c r="C65" s="20">
        <f t="shared" si="1"/>
        <v>4.8899999999999997</v>
      </c>
      <c r="D65" s="20">
        <f t="shared" si="9"/>
        <v>2.0500000000000007</v>
      </c>
      <c r="E65" s="20">
        <f t="shared" si="2"/>
        <v>4.2025000000000032</v>
      </c>
      <c r="F65" s="20">
        <f t="shared" si="3"/>
        <v>1.1254588685234801</v>
      </c>
      <c r="G65" s="20">
        <f t="shared" si="4"/>
        <v>0.30852154141053639</v>
      </c>
      <c r="H65" s="20">
        <f t="shared" si="5"/>
        <v>1.1974892107797952</v>
      </c>
      <c r="I65" s="20">
        <f t="shared" si="6"/>
        <v>0.83508059279198699</v>
      </c>
      <c r="J65" s="20">
        <f t="shared" si="7"/>
        <v>1.0608764624231608</v>
      </c>
      <c r="K65" s="20">
        <f t="shared" si="8"/>
        <v>0.94261682242990652</v>
      </c>
      <c r="L65" s="20">
        <f>IF('DESIGN INPUTS AND CALCULATIONS'!$C$90="Integrated Leakage",'Integrated Leakage'!I65,'tables and calculations'!$S111)</f>
        <v>0.83508059279198699</v>
      </c>
      <c r="M65" s="20">
        <f>IF('DESIGN INPUTS AND CALCULATIONS'!$C$90="Integrated Leakage",'Integrated Leakage'!K65,'tables and calculations'!$AO111)</f>
        <v>0.94261682242990652</v>
      </c>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row>
    <row r="66" spans="2:52">
      <c r="B66" s="20">
        <f t="shared" si="0"/>
        <v>0.32</v>
      </c>
      <c r="C66" s="20">
        <f t="shared" si="1"/>
        <v>4.8899999999999997</v>
      </c>
      <c r="D66" s="20">
        <f t="shared" si="9"/>
        <v>2.1000000000000005</v>
      </c>
      <c r="E66" s="20">
        <f t="shared" si="2"/>
        <v>4.4100000000000019</v>
      </c>
      <c r="F66" s="20">
        <f t="shared" si="3"/>
        <v>1.1304795333397957</v>
      </c>
      <c r="G66" s="20">
        <f t="shared" si="4"/>
        <v>0.33333821561546462</v>
      </c>
      <c r="H66" s="20">
        <f t="shared" si="5"/>
        <v>1.2098833617151945</v>
      </c>
      <c r="I66" s="20">
        <f t="shared" si="6"/>
        <v>0.82652595418978836</v>
      </c>
      <c r="J66" s="20">
        <f t="shared" si="7"/>
        <v>1.0632401108591585</v>
      </c>
      <c r="K66" s="20">
        <f t="shared" si="8"/>
        <v>0.94052132701421798</v>
      </c>
      <c r="L66" s="20">
        <f>IF('DESIGN INPUTS AND CALCULATIONS'!$C$90="Integrated Leakage",'Integrated Leakage'!I66,'tables and calculations'!$S112)</f>
        <v>0.82652595418978836</v>
      </c>
      <c r="M66" s="20">
        <f>IF('DESIGN INPUTS AND CALCULATIONS'!$C$90="Integrated Leakage",'Integrated Leakage'!K66,'tables and calculations'!$AO112)</f>
        <v>0.94052132701421798</v>
      </c>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row>
    <row r="67" spans="2:52">
      <c r="B67" s="20">
        <f t="shared" si="0"/>
        <v>0.32</v>
      </c>
      <c r="C67" s="20">
        <f t="shared" si="1"/>
        <v>4.8899999999999997</v>
      </c>
      <c r="D67" s="20">
        <f t="shared" si="9"/>
        <v>2.1500000000000004</v>
      </c>
      <c r="E67" s="20">
        <f t="shared" si="2"/>
        <v>4.6225000000000014</v>
      </c>
      <c r="F67" s="20">
        <f t="shared" si="3"/>
        <v>1.1351640531285681</v>
      </c>
      <c r="G67" s="20">
        <f t="shared" si="4"/>
        <v>0.35888458626284503</v>
      </c>
      <c r="H67" s="20">
        <f t="shared" si="5"/>
        <v>1.2223128238676926</v>
      </c>
      <c r="I67" s="20">
        <f t="shared" si="6"/>
        <v>0.81812117198914658</v>
      </c>
      <c r="J67" s="20">
        <f t="shared" si="7"/>
        <v>1.0654407787993512</v>
      </c>
      <c r="K67" s="20">
        <f t="shared" si="8"/>
        <v>0.93857868020304558</v>
      </c>
      <c r="L67" s="20">
        <f>IF('DESIGN INPUTS AND CALCULATIONS'!$C$90="Integrated Leakage",'Integrated Leakage'!I67,'tables and calculations'!$S113)</f>
        <v>0.81812117198914658</v>
      </c>
      <c r="M67" s="20">
        <f>IF('DESIGN INPUTS AND CALCULATIONS'!$C$90="Integrated Leakage",'Integrated Leakage'!K67,'tables and calculations'!$AO113)</f>
        <v>0.93857868020304558</v>
      </c>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row>
    <row r="68" spans="2:52">
      <c r="B68" s="20">
        <f t="shared" si="0"/>
        <v>0.32</v>
      </c>
      <c r="C68" s="20">
        <f t="shared" si="1"/>
        <v>4.8899999999999997</v>
      </c>
      <c r="D68" s="20">
        <f t="shared" si="9"/>
        <v>2.2000000000000002</v>
      </c>
      <c r="E68" s="20">
        <f t="shared" si="2"/>
        <v>4.8400000000000007</v>
      </c>
      <c r="F68" s="20">
        <f t="shared" si="3"/>
        <v>1.1395415461906826</v>
      </c>
      <c r="G68" s="20">
        <f t="shared" si="4"/>
        <v>0.38515188246097348</v>
      </c>
      <c r="H68" s="20">
        <f t="shared" si="5"/>
        <v>1.2347847701731893</v>
      </c>
      <c r="I68" s="20">
        <f t="shared" si="6"/>
        <v>0.80985773727978627</v>
      </c>
      <c r="J68" s="20">
        <f t="shared" si="7"/>
        <v>1.0674931129476586</v>
      </c>
      <c r="K68" s="20">
        <f t="shared" si="8"/>
        <v>0.93677419354838698</v>
      </c>
      <c r="L68" s="20">
        <f>IF('DESIGN INPUTS AND CALCULATIONS'!$C$90="Integrated Leakage",'Integrated Leakage'!I68,'tables and calculations'!$S114)</f>
        <v>0.80985773727978627</v>
      </c>
      <c r="M68" s="20">
        <f>IF('DESIGN INPUTS AND CALCULATIONS'!$C$90="Integrated Leakage",'Integrated Leakage'!K68,'tables and calculations'!$AO114)</f>
        <v>0.93677419354838698</v>
      </c>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row>
    <row r="69" spans="2:52">
      <c r="B69" s="20">
        <f t="shared" si="0"/>
        <v>0.32</v>
      </c>
      <c r="C69" s="20">
        <f t="shared" si="1"/>
        <v>4.8899999999999997</v>
      </c>
      <c r="D69" s="20">
        <f t="shared" si="9"/>
        <v>2.25</v>
      </c>
      <c r="E69" s="20">
        <f t="shared" si="2"/>
        <v>5.0625</v>
      </c>
      <c r="F69" s="20">
        <f t="shared" si="3"/>
        <v>1.1436380708300642</v>
      </c>
      <c r="G69" s="20">
        <f t="shared" si="4"/>
        <v>0.41213229690595954</v>
      </c>
      <c r="H69" s="20">
        <f t="shared" si="5"/>
        <v>1.2473052424070155</v>
      </c>
      <c r="I69" s="20">
        <f t="shared" si="6"/>
        <v>0.80172837089197779</v>
      </c>
      <c r="J69" s="20">
        <f t="shared" si="7"/>
        <v>1.0694101508916325</v>
      </c>
      <c r="K69" s="20">
        <f t="shared" si="8"/>
        <v>0.93509492047203679</v>
      </c>
      <c r="L69" s="20">
        <f>IF('DESIGN INPUTS AND CALCULATIONS'!$C$90="Integrated Leakage",'Integrated Leakage'!I69,'tables and calculations'!$S115)</f>
        <v>0.80172837089197779</v>
      </c>
      <c r="M69" s="20">
        <f>IF('DESIGN INPUTS AND CALCULATIONS'!$C$90="Integrated Leakage",'Integrated Leakage'!K69,'tables and calculations'!$AO115)</f>
        <v>0.93509492047203679</v>
      </c>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row>
    <row r="70" spans="2:52">
      <c r="B70" s="20">
        <f t="shared" si="0"/>
        <v>0.32</v>
      </c>
      <c r="C70" s="20">
        <f t="shared" si="1"/>
        <v>4.8899999999999997</v>
      </c>
      <c r="D70" s="20">
        <f t="shared" si="9"/>
        <v>2.2999999999999998</v>
      </c>
      <c r="E70" s="20">
        <f t="shared" si="2"/>
        <v>5.2899999999999991</v>
      </c>
      <c r="F70" s="20">
        <f t="shared" si="3"/>
        <v>1.1474769998360179</v>
      </c>
      <c r="G70" s="20">
        <f t="shared" si="4"/>
        <v>0.43981886158370082</v>
      </c>
      <c r="H70" s="20">
        <f t="shared" si="5"/>
        <v>1.2598793043064558</v>
      </c>
      <c r="I70" s="20">
        <f t="shared" si="6"/>
        <v>0.79372682492826929</v>
      </c>
      <c r="J70" s="20">
        <f t="shared" si="7"/>
        <v>1.0712035286704473</v>
      </c>
      <c r="K70" s="20">
        <f t="shared" si="8"/>
        <v>0.93352941176470594</v>
      </c>
      <c r="L70" s="20">
        <f>IF('DESIGN INPUTS AND CALCULATIONS'!$C$90="Integrated Leakage",'Integrated Leakage'!I70,'tables and calculations'!$S116)</f>
        <v>0.79372682492826929</v>
      </c>
      <c r="M70" s="20">
        <f>IF('DESIGN INPUTS AND CALCULATIONS'!$C$90="Integrated Leakage",'Integrated Leakage'!K70,'tables and calculations'!$AO116)</f>
        <v>0.93352941176470594</v>
      </c>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row>
    <row r="71" spans="2:52">
      <c r="B71" s="20">
        <f t="shared" si="0"/>
        <v>0.32</v>
      </c>
      <c r="C71" s="20">
        <f t="shared" si="1"/>
        <v>4.8899999999999997</v>
      </c>
      <c r="D71" s="20">
        <f t="shared" si="9"/>
        <v>2.3499999999999996</v>
      </c>
      <c r="E71" s="20">
        <f t="shared" si="2"/>
        <v>5.5224999999999982</v>
      </c>
      <c r="F71" s="20">
        <f t="shared" si="3"/>
        <v>1.1510793430964033</v>
      </c>
      <c r="G71" s="20">
        <f t="shared" si="4"/>
        <v>0.46820534178361228</v>
      </c>
      <c r="H71" s="20">
        <f t="shared" si="5"/>
        <v>1.272511172791821</v>
      </c>
      <c r="I71" s="20">
        <f t="shared" si="6"/>
        <v>0.78584771700357947</v>
      </c>
      <c r="J71" s="20">
        <f t="shared" si="7"/>
        <v>1.072883657763694</v>
      </c>
      <c r="K71" s="20">
        <f t="shared" si="8"/>
        <v>0.93206751054852321</v>
      </c>
      <c r="L71" s="20">
        <f>IF('DESIGN INPUTS AND CALCULATIONS'!$C$90="Integrated Leakage",'Integrated Leakage'!I71,'tables and calculations'!$S117)</f>
        <v>0.78584771700357947</v>
      </c>
      <c r="M71" s="20">
        <f>IF('DESIGN INPUTS AND CALCULATIONS'!$C$90="Integrated Leakage",'Integrated Leakage'!K71,'tables and calculations'!$AO117)</f>
        <v>0.93206751054852321</v>
      </c>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2:52">
      <c r="B72" s="20">
        <f t="shared" si="0"/>
        <v>0.32</v>
      </c>
      <c r="C72" s="20">
        <f t="shared" si="1"/>
        <v>4.8899999999999997</v>
      </c>
      <c r="D72" s="20">
        <f t="shared" si="9"/>
        <v>2.3999999999999995</v>
      </c>
      <c r="E72" s="20">
        <f t="shared" si="2"/>
        <v>5.7599999999999971</v>
      </c>
      <c r="F72" s="20">
        <f t="shared" si="3"/>
        <v>1.1544640263012498</v>
      </c>
      <c r="G72" s="20">
        <f t="shared" si="4"/>
        <v>0.4972861454046637</v>
      </c>
      <c r="H72" s="20">
        <f t="shared" si="5"/>
        <v>1.2852043307217391</v>
      </c>
      <c r="I72" s="20">
        <f t="shared" si="6"/>
        <v>0.77808639147552872</v>
      </c>
      <c r="J72" s="20">
        <f t="shared" si="7"/>
        <v>1.0744598765432098</v>
      </c>
      <c r="K72" s="20">
        <f t="shared" si="8"/>
        <v>0.93070017953321371</v>
      </c>
      <c r="L72" s="20">
        <f>IF('DESIGN INPUTS AND CALCULATIONS'!$C$90="Integrated Leakage",'Integrated Leakage'!I72,'tables and calculations'!$S118)</f>
        <v>0.77808639147552872</v>
      </c>
      <c r="M72" s="20">
        <f>IF('DESIGN INPUTS AND CALCULATIONS'!$C$90="Integrated Leakage",'Integrated Leakage'!K72,'tables and calculations'!$AO118)</f>
        <v>0.93070017953321371</v>
      </c>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row>
    <row r="73" spans="2:52">
      <c r="B73" s="20">
        <f t="shared" si="0"/>
        <v>0.32</v>
      </c>
      <c r="C73" s="20">
        <f t="shared" si="1"/>
        <v>4.8899999999999997</v>
      </c>
      <c r="D73" s="20">
        <f t="shared" si="9"/>
        <v>2.4499999999999993</v>
      </c>
      <c r="E73" s="20">
        <f t="shared" si="2"/>
        <v>6.0024999999999968</v>
      </c>
      <c r="F73" s="20">
        <f t="shared" si="3"/>
        <v>1.1576481323659069</v>
      </c>
      <c r="G73" s="20">
        <f t="shared" si="4"/>
        <v>0.52705624508306692</v>
      </c>
      <c r="H73" s="20">
        <f t="shared" si="5"/>
        <v>1.2979616240278347</v>
      </c>
      <c r="I73" s="20">
        <f t="shared" si="6"/>
        <v>0.77043880303394474</v>
      </c>
      <c r="J73" s="20">
        <f t="shared" si="7"/>
        <v>1.0759405803137583</v>
      </c>
      <c r="K73" s="20">
        <f t="shared" si="8"/>
        <v>0.92941935483870952</v>
      </c>
      <c r="L73" s="20">
        <f>IF('DESIGN INPUTS AND CALCULATIONS'!$C$90="Integrated Leakage",'Integrated Leakage'!I73,'tables and calculations'!$S119)</f>
        <v>0.77043880303394474</v>
      </c>
      <c r="M73" s="20">
        <f>IF('DESIGN INPUTS AND CALCULATIONS'!$C$90="Integrated Leakage",'Integrated Leakage'!K73,'tables and calculations'!$AO119)</f>
        <v>0.92941935483870952</v>
      </c>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row>
    <row r="74" spans="2:52">
      <c r="B74" s="20">
        <f t="shared" si="0"/>
        <v>0.32</v>
      </c>
      <c r="C74" s="20">
        <f t="shared" si="1"/>
        <v>4.8899999999999997</v>
      </c>
      <c r="D74" s="20">
        <f t="shared" si="9"/>
        <v>2.4999999999999991</v>
      </c>
      <c r="E74" s="20">
        <f t="shared" si="2"/>
        <v>6.2499999999999956</v>
      </c>
      <c r="F74" s="20">
        <f t="shared" si="3"/>
        <v>1.1606471111111114</v>
      </c>
      <c r="G74" s="20">
        <f t="shared" si="4"/>
        <v>0.55751111111111051</v>
      </c>
      <c r="H74" s="20">
        <f t="shared" si="5"/>
        <v>1.3107853455933285</v>
      </c>
      <c r="I74" s="20">
        <f t="shared" si="6"/>
        <v>0.76290141887980056</v>
      </c>
      <c r="J74" s="20">
        <f t="shared" si="7"/>
        <v>1.0773333333333335</v>
      </c>
      <c r="K74" s="20">
        <f t="shared" si="8"/>
        <v>0.92821782178217804</v>
      </c>
      <c r="L74" s="20">
        <f>IF('DESIGN INPUTS AND CALCULATIONS'!$C$90="Integrated Leakage",'Integrated Leakage'!I74,'tables and calculations'!$S120)</f>
        <v>0.76290141887980056</v>
      </c>
      <c r="M74" s="20">
        <f>IF('DESIGN INPUTS AND CALCULATIONS'!$C$90="Integrated Leakage",'Integrated Leakage'!K74,'tables and calculations'!$AO120)</f>
        <v>0.92821782178217804</v>
      </c>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2:52">
      <c r="B75" s="20">
        <f t="shared" si="0"/>
        <v>0.32</v>
      </c>
      <c r="C75" s="20">
        <f t="shared" si="1"/>
        <v>4.8899999999999997</v>
      </c>
      <c r="D75" s="20">
        <f t="shared" si="9"/>
        <v>2.5499999999999989</v>
      </c>
      <c r="E75" s="20">
        <f t="shared" si="2"/>
        <v>6.5024999999999942</v>
      </c>
      <c r="F75" s="20">
        <f t="shared" si="3"/>
        <v>1.1634749618390705</v>
      </c>
      <c r="G75" s="20">
        <f t="shared" si="4"/>
        <v>0.58864665347136114</v>
      </c>
      <c r="H75" s="20">
        <f t="shared" si="5"/>
        <v>1.3236773078475099</v>
      </c>
      <c r="I75" s="20">
        <f t="shared" si="6"/>
        <v>0.75547113641023589</v>
      </c>
      <c r="J75" s="20">
        <f t="shared" si="7"/>
        <v>1.0786449656115169</v>
      </c>
      <c r="K75" s="20">
        <f t="shared" si="8"/>
        <v>0.92708910891089114</v>
      </c>
      <c r="L75" s="20">
        <f>IF('DESIGN INPUTS AND CALCULATIONS'!$C$90="Integrated Leakage",'Integrated Leakage'!I75,'tables and calculations'!$S121)</f>
        <v>0.75547113641023589</v>
      </c>
      <c r="M75" s="20">
        <f>IF('DESIGN INPUTS AND CALCULATIONS'!$C$90="Integrated Leakage",'Integrated Leakage'!K75,'tables and calculations'!$AO121)</f>
        <v>0.92708910891089114</v>
      </c>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row>
    <row r="76" spans="2:52">
      <c r="B76" s="20">
        <f t="shared" si="0"/>
        <v>0.32</v>
      </c>
      <c r="C76" s="20">
        <f t="shared" si="1"/>
        <v>4.8899999999999997</v>
      </c>
      <c r="D76" s="20">
        <f t="shared" si="9"/>
        <v>2.5999999999999988</v>
      </c>
      <c r="E76" s="20">
        <f t="shared" si="2"/>
        <v>6.7599999999999936</v>
      </c>
      <c r="F76" s="20">
        <f t="shared" si="3"/>
        <v>1.1661443927033368</v>
      </c>
      <c r="G76" s="20">
        <f t="shared" si="4"/>
        <v>0.62045917159763231</v>
      </c>
      <c r="H76" s="20">
        <f t="shared" si="5"/>
        <v>1.3366389057262134</v>
      </c>
      <c r="I76" s="20">
        <f t="shared" si="6"/>
        <v>0.74814521387635879</v>
      </c>
      <c r="J76" s="20">
        <f t="shared" si="7"/>
        <v>1.0798816568047338</v>
      </c>
      <c r="K76" s="20">
        <f t="shared" si="8"/>
        <v>0.92602739726027394</v>
      </c>
      <c r="L76" s="20">
        <f>IF('DESIGN INPUTS AND CALCULATIONS'!$C$90="Integrated Leakage",'Integrated Leakage'!I76,'tables and calculations'!$S122)</f>
        <v>0.74814521387635879</v>
      </c>
      <c r="M76" s="20">
        <f>IF('DESIGN INPUTS AND CALCULATIONS'!$C$90="Integrated Leakage",'Integrated Leakage'!K76,'tables and calculations'!$AO122)</f>
        <v>0.92602739726027394</v>
      </c>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row>
    <row r="77" spans="2:52">
      <c r="B77" s="20">
        <f t="shared" si="0"/>
        <v>0.32</v>
      </c>
      <c r="C77" s="20">
        <f t="shared" si="1"/>
        <v>4.8899999999999997</v>
      </c>
      <c r="D77" s="20">
        <f t="shared" si="9"/>
        <v>2.6499999999999986</v>
      </c>
      <c r="E77" s="20">
        <f t="shared" si="2"/>
        <v>7.0224999999999929</v>
      </c>
      <c r="F77" s="20">
        <f t="shared" si="3"/>
        <v>1.1686669601567312</v>
      </c>
      <c r="G77" s="20">
        <f t="shared" si="4"/>
        <v>0.65294531070764505</v>
      </c>
      <c r="H77" s="20">
        <f t="shared" si="5"/>
        <v>1.3496711713837473</v>
      </c>
      <c r="I77" s="20">
        <f t="shared" si="6"/>
        <v>0.74092121192360683</v>
      </c>
      <c r="J77" s="20">
        <f t="shared" si="7"/>
        <v>1.0810490091372968</v>
      </c>
      <c r="K77" s="20">
        <f t="shared" si="8"/>
        <v>0.92502744237102086</v>
      </c>
      <c r="L77" s="20">
        <f>IF('DESIGN INPUTS AND CALCULATIONS'!$C$90="Integrated Leakage",'Integrated Leakage'!I77,'tables and calculations'!$S123)</f>
        <v>0.74092121192360683</v>
      </c>
      <c r="M77" s="20">
        <f>IF('DESIGN INPUTS AND CALCULATIONS'!$C$90="Integrated Leakage",'Integrated Leakage'!K77,'tables and calculations'!$AO123)</f>
        <v>0.92502744237102086</v>
      </c>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row>
    <row r="78" spans="2:52">
      <c r="B78" s="20">
        <f t="shared" si="0"/>
        <v>0.32</v>
      </c>
      <c r="C78" s="20">
        <f t="shared" si="1"/>
        <v>4.8899999999999997</v>
      </c>
      <c r="D78" s="20">
        <f t="shared" si="9"/>
        <v>2.6999999999999984</v>
      </c>
      <c r="E78" s="20">
        <f t="shared" si="2"/>
        <v>7.2899999999999912</v>
      </c>
      <c r="F78" s="20">
        <f t="shared" si="3"/>
        <v>1.1710531912523605</v>
      </c>
      <c r="G78" s="20">
        <f t="shared" si="4"/>
        <v>0.68610202374299201</v>
      </c>
      <c r="H78" s="20">
        <f t="shared" si="5"/>
        <v>1.3627748218232361</v>
      </c>
      <c r="I78" s="20">
        <f t="shared" si="6"/>
        <v>0.73379694428321984</v>
      </c>
      <c r="J78" s="20">
        <f t="shared" si="7"/>
        <v>1.0821521109586953</v>
      </c>
      <c r="K78" s="20">
        <f t="shared" si="8"/>
        <v>0.92408450704225353</v>
      </c>
      <c r="L78" s="20">
        <f>IF('DESIGN INPUTS AND CALCULATIONS'!$C$90="Integrated Leakage",'Integrated Leakage'!I78,'tables and calculations'!$S124)</f>
        <v>0.73379694428321984</v>
      </c>
      <c r="M78" s="20">
        <f>IF('DESIGN INPUTS AND CALCULATIONS'!$C$90="Integrated Leakage",'Integrated Leakage'!K78,'tables and calculations'!$AO124)</f>
        <v>0.92408450704225353</v>
      </c>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row>
    <row r="79" spans="2:52">
      <c r="B79" s="20">
        <f t="shared" si="0"/>
        <v>0.32</v>
      </c>
      <c r="C79" s="20">
        <f t="shared" si="1"/>
        <v>4.8899999999999997</v>
      </c>
      <c r="D79" s="20">
        <f t="shared" si="9"/>
        <v>2.7499999999999982</v>
      </c>
      <c r="E79" s="20">
        <f t="shared" si="2"/>
        <v>7.5624999999999902</v>
      </c>
      <c r="F79" s="20">
        <f t="shared" si="3"/>
        <v>1.1733126911489045</v>
      </c>
      <c r="G79" s="20">
        <f t="shared" si="4"/>
        <v>0.71992653810835516</v>
      </c>
      <c r="H79" s="20">
        <f t="shared" si="5"/>
        <v>1.3759503004314</v>
      </c>
      <c r="I79" s="20">
        <f t="shared" si="6"/>
        <v>0.72677043617525372</v>
      </c>
      <c r="J79" s="20">
        <f t="shared" si="7"/>
        <v>1.0831955922865013</v>
      </c>
      <c r="K79" s="20">
        <f t="shared" si="8"/>
        <v>0.92319430315361151</v>
      </c>
      <c r="L79" s="20">
        <f>IF('DESIGN INPUTS AND CALCULATIONS'!$C$90="Integrated Leakage",'Integrated Leakage'!I79,'tables and calculations'!$S125)</f>
        <v>0.72677043617525372</v>
      </c>
      <c r="M79" s="20">
        <f>IF('DESIGN INPUTS AND CALCULATIONS'!$C$90="Integrated Leakage",'Integrated Leakage'!K79,'tables and calculations'!$AO125)</f>
        <v>0.92319430315361151</v>
      </c>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row>
    <row r="80" spans="2:52">
      <c r="B80" s="20">
        <f t="shared" si="0"/>
        <v>0.32</v>
      </c>
      <c r="C80" s="20">
        <f t="shared" si="1"/>
        <v>4.8899999999999997</v>
      </c>
      <c r="D80" s="20">
        <f t="shared" si="9"/>
        <v>2.799999999999998</v>
      </c>
      <c r="E80" s="20">
        <f t="shared" si="2"/>
        <v>7.8399999999999892</v>
      </c>
      <c r="F80" s="20">
        <f t="shared" si="3"/>
        <v>1.1754542378175759</v>
      </c>
      <c r="G80" s="20">
        <f t="shared" si="4"/>
        <v>0.75441632653061108</v>
      </c>
      <c r="H80" s="20">
        <f t="shared" si="5"/>
        <v>1.389197813253457</v>
      </c>
      <c r="I80" s="20">
        <f t="shared" si="6"/>
        <v>0.71983988922213449</v>
      </c>
      <c r="J80" s="20">
        <f t="shared" si="7"/>
        <v>1.0841836734693877</v>
      </c>
      <c r="K80" s="20">
        <f t="shared" si="8"/>
        <v>0.9223529411764706</v>
      </c>
      <c r="L80" s="20">
        <f>IF('DESIGN INPUTS AND CALCULATIONS'!$C$90="Integrated Leakage",'Integrated Leakage'!I80,'tables and calculations'!$S126)</f>
        <v>0.71983988922213449</v>
      </c>
      <c r="M80" s="20">
        <f>IF('DESIGN INPUTS AND CALCULATIONS'!$C$90="Integrated Leakage",'Integrated Leakage'!K80,'tables and calculations'!$AO126)</f>
        <v>0.9223529411764706</v>
      </c>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row>
    <row r="81" spans="2:52">
      <c r="B81" s="20">
        <f t="shared" si="0"/>
        <v>0.32</v>
      </c>
      <c r="C81" s="20">
        <f t="shared" si="1"/>
        <v>4.8899999999999997</v>
      </c>
      <c r="D81" s="20">
        <f t="shared" si="9"/>
        <v>2.8499999999999979</v>
      </c>
      <c r="E81" s="20">
        <f t="shared" si="2"/>
        <v>8.1224999999999881</v>
      </c>
      <c r="F81" s="20">
        <f t="shared" si="3"/>
        <v>1.1774858656520251</v>
      </c>
      <c r="G81" s="20">
        <f t="shared" si="4"/>
        <v>0.78956908146476079</v>
      </c>
      <c r="H81" s="20">
        <f t="shared" si="5"/>
        <v>1.4025173607184995</v>
      </c>
      <c r="I81" s="20">
        <f t="shared" si="6"/>
        <v>0.71300365186760128</v>
      </c>
      <c r="J81" s="20">
        <f t="shared" si="7"/>
        <v>1.0851202079272255</v>
      </c>
      <c r="K81" s="20">
        <f t="shared" si="8"/>
        <v>0.92155688622754484</v>
      </c>
      <c r="L81" s="20">
        <f>IF('DESIGN INPUTS AND CALCULATIONS'!$C$90="Integrated Leakage",'Integrated Leakage'!I81,'tables and calculations'!$S127)</f>
        <v>0.71300365186760128</v>
      </c>
      <c r="M81" s="20">
        <f>IF('DESIGN INPUTS AND CALCULATIONS'!$C$90="Integrated Leakage",'Integrated Leakage'!K81,'tables and calculations'!$AO127)</f>
        <v>0.92155688622754484</v>
      </c>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row>
    <row r="82" spans="2:52">
      <c r="B82" s="20">
        <f t="shared" si="0"/>
        <v>0.32</v>
      </c>
      <c r="C82" s="20">
        <f t="shared" si="1"/>
        <v>4.8899999999999997</v>
      </c>
      <c r="D82" s="20">
        <f t="shared" si="9"/>
        <v>2.8999999999999977</v>
      </c>
      <c r="E82" s="20">
        <f t="shared" si="2"/>
        <v>8.4099999999999859</v>
      </c>
      <c r="F82" s="20">
        <f t="shared" si="3"/>
        <v>1.1794149394339422</v>
      </c>
      <c r="G82" s="20">
        <f t="shared" si="4"/>
        <v>0.82538269256176355</v>
      </c>
      <c r="H82" s="20">
        <f t="shared" si="5"/>
        <v>1.4159087654208888</v>
      </c>
      <c r="I82" s="20">
        <f t="shared" si="6"/>
        <v>0.70626019445733357</v>
      </c>
      <c r="J82" s="20">
        <f t="shared" si="7"/>
        <v>1.0860087197780421</v>
      </c>
      <c r="K82" s="20">
        <f t="shared" si="8"/>
        <v>0.92080291970802908</v>
      </c>
      <c r="L82" s="20">
        <f>IF('DESIGN INPUTS AND CALCULATIONS'!$C$90="Integrated Leakage",'Integrated Leakage'!I82,'tables and calculations'!$S128)</f>
        <v>0.70626019445733357</v>
      </c>
      <c r="M82" s="20">
        <f>IF('DESIGN INPUTS AND CALCULATIONS'!$C$90="Integrated Leakage",'Integrated Leakage'!K82,'tables and calculations'!$AO128)</f>
        <v>0.92080291970802908</v>
      </c>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2:52">
      <c r="B83" s="20">
        <f t="shared" si="0"/>
        <v>0.32</v>
      </c>
      <c r="C83" s="20">
        <f t="shared" si="1"/>
        <v>4.8899999999999997</v>
      </c>
      <c r="D83" s="20">
        <f t="shared" si="9"/>
        <v>2.9499999999999975</v>
      </c>
      <c r="E83" s="20">
        <f t="shared" si="2"/>
        <v>8.7024999999999846</v>
      </c>
      <c r="F83" s="20">
        <f t="shared" si="3"/>
        <v>1.1812482198979721</v>
      </c>
      <c r="G83" s="20">
        <f t="shared" si="4"/>
        <v>0.86185522678668136</v>
      </c>
      <c r="H83" s="20">
        <f t="shared" si="5"/>
        <v>1.4293716964752918</v>
      </c>
      <c r="I83" s="20">
        <f t="shared" si="6"/>
        <v>0.69960808827117138</v>
      </c>
      <c r="J83" s="20">
        <f t="shared" si="7"/>
        <v>1.086852437039165</v>
      </c>
      <c r="K83" s="20">
        <f t="shared" si="8"/>
        <v>0.92008810572687227</v>
      </c>
      <c r="L83" s="20">
        <f>IF('DESIGN INPUTS AND CALCULATIONS'!$C$90="Integrated Leakage",'Integrated Leakage'!I83,'tables and calculations'!$S129)</f>
        <v>0.69960808827117138</v>
      </c>
      <c r="M83" s="20">
        <f>IF('DESIGN INPUTS AND CALCULATIONS'!$C$90="Integrated Leakage",'Integrated Leakage'!K83,'tables and calculations'!$AO129)</f>
        <v>0.92008810572687227</v>
      </c>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row>
    <row r="84" spans="2:52">
      <c r="B84" s="20">
        <f t="shared" si="0"/>
        <v>0.32</v>
      </c>
      <c r="C84" s="20">
        <f t="shared" si="1"/>
        <v>4.8899999999999997</v>
      </c>
      <c r="D84" s="20">
        <f t="shared" si="9"/>
        <v>2.9999999999999973</v>
      </c>
      <c r="E84" s="20">
        <f t="shared" si="2"/>
        <v>8.999999999999984</v>
      </c>
      <c r="F84" s="20">
        <f t="shared" si="3"/>
        <v>1.1829919219631155</v>
      </c>
      <c r="G84" s="20">
        <f t="shared" si="4"/>
        <v>0.89898491083676091</v>
      </c>
      <c r="H84" s="20">
        <f t="shared" si="5"/>
        <v>1.4429056908890048</v>
      </c>
      <c r="I84" s="20">
        <f t="shared" si="6"/>
        <v>0.69304598790782979</v>
      </c>
      <c r="J84" s="20">
        <f t="shared" si="7"/>
        <v>1.0876543209876544</v>
      </c>
      <c r="K84" s="20">
        <f t="shared" si="8"/>
        <v>0.91940976163450616</v>
      </c>
      <c r="L84" s="20">
        <f>IF('DESIGN INPUTS AND CALCULATIONS'!$C$90="Integrated Leakage",'Integrated Leakage'!I84,'tables and calculations'!$S130)</f>
        <v>0.69304598790782979</v>
      </c>
      <c r="M84" s="20">
        <f>IF('DESIGN INPUTS AND CALCULATIONS'!$C$90="Integrated Leakage",'Integrated Leakage'!K84,'tables and calculations'!$AO130)</f>
        <v>0.91940976163450616</v>
      </c>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row>
    <row r="85" spans="2:52">
      <c r="B85" s="20">
        <f t="shared" si="0"/>
        <v>0.32</v>
      </c>
      <c r="C85" s="20">
        <f t="shared" si="1"/>
        <v>4.8899999999999997</v>
      </c>
      <c r="D85" s="20">
        <f t="shared" si="9"/>
        <v>3.0499999999999972</v>
      </c>
      <c r="E85" s="20">
        <f t="shared" si="2"/>
        <v>9.3024999999999824</v>
      </c>
      <c r="F85" s="20">
        <f t="shared" si="3"/>
        <v>1.184651766548525</v>
      </c>
      <c r="G85" s="20">
        <f t="shared" si="4"/>
        <v>0.93677011556033118</v>
      </c>
      <c r="H85" s="20">
        <f t="shared" si="5"/>
        <v>1.4565101723327771</v>
      </c>
      <c r="I85" s="20">
        <f t="shared" si="6"/>
        <v>0.68657261651552981</v>
      </c>
      <c r="J85" s="20">
        <f t="shared" si="7"/>
        <v>1.0884170921795215</v>
      </c>
      <c r="K85" s="20">
        <f t="shared" si="8"/>
        <v>0.91876543209876549</v>
      </c>
      <c r="L85" s="20">
        <f>IF('DESIGN INPUTS AND CALCULATIONS'!$C$90="Integrated Leakage",'Integrated Leakage'!I85,'tables and calculations'!$S131)</f>
        <v>0.68657261651552981</v>
      </c>
      <c r="M85" s="20">
        <f>IF('DESIGN INPUTS AND CALCULATIONS'!$C$90="Integrated Leakage",'Integrated Leakage'!K85,'tables and calculations'!$AO131)</f>
        <v>0.91876543209876549</v>
      </c>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2:52">
      <c r="B86" s="20">
        <f t="shared" si="0"/>
        <v>0.32</v>
      </c>
      <c r="C86" s="20">
        <f t="shared" si="1"/>
        <v>4.8899999999999997</v>
      </c>
      <c r="D86" s="20">
        <f t="shared" si="9"/>
        <v>3.099999999999997</v>
      </c>
      <c r="E86" s="20">
        <f t="shared" si="2"/>
        <v>9.6099999999999817</v>
      </c>
      <c r="F86" s="20">
        <f t="shared" si="3"/>
        <v>1.1862330267650778</v>
      </c>
      <c r="G86" s="20">
        <f t="shared" si="4"/>
        <v>0.97520934212047417</v>
      </c>
      <c r="H86" s="20">
        <f t="shared" si="5"/>
        <v>1.4701844676385178</v>
      </c>
      <c r="I86" s="20">
        <f t="shared" si="6"/>
        <v>0.6801867534393482</v>
      </c>
      <c r="J86" s="20">
        <f t="shared" si="7"/>
        <v>1.0891432535553245</v>
      </c>
      <c r="K86" s="20">
        <f t="shared" si="8"/>
        <v>0.91815286624203807</v>
      </c>
      <c r="L86" s="20">
        <f>IF('DESIGN INPUTS AND CALCULATIONS'!$C$90="Integrated Leakage",'Integrated Leakage'!I86,'tables and calculations'!$S132)</f>
        <v>0.6801867534393482</v>
      </c>
      <c r="M86" s="20">
        <f>IF('DESIGN INPUTS AND CALCULATIONS'!$C$90="Integrated Leakage",'Integrated Leakage'!K86,'tables and calculations'!$AO132)</f>
        <v>0.91815286624203807</v>
      </c>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row>
    <row r="87" spans="2:52">
      <c r="B87" s="20">
        <f t="shared" si="0"/>
        <v>0.32</v>
      </c>
      <c r="C87" s="20">
        <f t="shared" si="1"/>
        <v>4.8899999999999997</v>
      </c>
      <c r="D87" s="20">
        <f t="shared" si="9"/>
        <v>3.1499999999999968</v>
      </c>
      <c r="E87" s="20">
        <f t="shared" si="2"/>
        <v>9.9224999999999799</v>
      </c>
      <c r="F87" s="20">
        <f t="shared" si="3"/>
        <v>1.1877405691664908</v>
      </c>
      <c r="G87" s="20">
        <f t="shared" si="4"/>
        <v>1.0143012096836881</v>
      </c>
      <c r="H87" s="20">
        <f t="shared" si="5"/>
        <v>1.4839278213074176</v>
      </c>
      <c r="I87" s="20">
        <f t="shared" si="6"/>
        <v>0.67388722392100442</v>
      </c>
      <c r="J87" s="20">
        <f t="shared" si="7"/>
        <v>1.0898351109991322</v>
      </c>
      <c r="K87" s="20">
        <f t="shared" si="8"/>
        <v>0.91756999743128687</v>
      </c>
      <c r="L87" s="20">
        <f>IF('DESIGN INPUTS AND CALCULATIONS'!$C$90="Integrated Leakage",'Integrated Leakage'!I87,'tables and calculations'!$S133)</f>
        <v>0.67388722392100442</v>
      </c>
      <c r="M87" s="20">
        <f>IF('DESIGN INPUTS AND CALCULATIONS'!$C$90="Integrated Leakage",'Integrated Leakage'!K87,'tables and calculations'!$AO133)</f>
        <v>0.91756999743128687</v>
      </c>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row>
    <row r="88" spans="2:52">
      <c r="B88" s="20">
        <f t="shared" si="0"/>
        <v>0.32</v>
      </c>
      <c r="C88" s="20">
        <f t="shared" si="1"/>
        <v>4.8899999999999997</v>
      </c>
      <c r="D88" s="20">
        <f t="shared" si="9"/>
        <v>3.1999999999999966</v>
      </c>
      <c r="E88" s="20">
        <f t="shared" si="2"/>
        <v>10.239999999999979</v>
      </c>
      <c r="F88" s="20">
        <f t="shared" si="3"/>
        <v>1.189178890652127</v>
      </c>
      <c r="G88" s="20">
        <f t="shared" si="4"/>
        <v>1.0540444444444417</v>
      </c>
      <c r="H88" s="20">
        <f t="shared" si="5"/>
        <v>1.4977394082738722</v>
      </c>
      <c r="I88" s="20">
        <f t="shared" si="6"/>
        <v>0.66767289054141188</v>
      </c>
      <c r="J88" s="20">
        <f t="shared" si="7"/>
        <v>1.0904947916666667</v>
      </c>
      <c r="K88" s="20">
        <f t="shared" si="8"/>
        <v>0.91701492537313423</v>
      </c>
      <c r="L88" s="20">
        <f>IF('DESIGN INPUTS AND CALCULATIONS'!$C$90="Integrated Leakage",'Integrated Leakage'!I88,'tables and calculations'!$S134)</f>
        <v>0.66767289054141188</v>
      </c>
      <c r="M88" s="20">
        <f>IF('DESIGN INPUTS AND CALCULATIONS'!$C$90="Integrated Leakage",'Integrated Leakage'!K88,'tables and calculations'!$AO134)</f>
        <v>0.91701492537313423</v>
      </c>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2:52">
      <c r="B89" s="20">
        <f t="shared" si="0"/>
        <v>0.32</v>
      </c>
      <c r="C89" s="20">
        <f t="shared" si="1"/>
        <v>4.8899999999999997</v>
      </c>
      <c r="D89" s="20">
        <f t="shared" si="9"/>
        <v>3.2499999999999964</v>
      </c>
      <c r="E89" s="20">
        <f t="shared" ref="E89:E95" si="10">D89^2</f>
        <v>10.562499999999977</v>
      </c>
      <c r="F89" s="20">
        <f t="shared" ref="F89:F95" si="11">($C$18*(1-(1-($C$17^2))/(E89)))^2</f>
        <v>1.1905521515353101</v>
      </c>
      <c r="G89" s="20">
        <f t="shared" ref="G89:G95" si="12">((B89/$C$17)*(D89-(1/D89)))^2</f>
        <v>1.0944378698224826</v>
      </c>
      <c r="H89" s="20">
        <f t="shared" ref="H89:H95" si="13">SQRT(F89+G89)</f>
        <v>1.5116183451380154</v>
      </c>
      <c r="I89" s="20">
        <f t="shared" ref="I89:I95" si="14">1/(H89)</f>
        <v>0.6615426461424011</v>
      </c>
      <c r="J89" s="20">
        <f t="shared" ref="J89:J95" si="15">SQRT(F89)</f>
        <v>1.0911242603550295</v>
      </c>
      <c r="K89" s="20">
        <f t="shared" ref="K89:K95" si="16">1/J89</f>
        <v>0.91648590021691978</v>
      </c>
      <c r="L89" s="20">
        <f>IF('DESIGN INPUTS AND CALCULATIONS'!$C$90="Integrated Leakage",'Integrated Leakage'!I89,'tables and calculations'!$S135)</f>
        <v>0.6615426461424011</v>
      </c>
      <c r="M89" s="20">
        <f>IF('DESIGN INPUTS AND CALCULATIONS'!$C$90="Integrated Leakage",'Integrated Leakage'!K89,'tables and calculations'!$AO135)</f>
        <v>0.91648590021691978</v>
      </c>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row>
    <row r="90" spans="2:52">
      <c r="B90" s="20">
        <f t="shared" si="0"/>
        <v>0.32</v>
      </c>
      <c r="C90" s="20">
        <f t="shared" si="1"/>
        <v>4.8899999999999997</v>
      </c>
      <c r="D90" s="20">
        <f t="shared" ref="D90:D95" si="17">D89+0.05</f>
        <v>3.2999999999999963</v>
      </c>
      <c r="E90" s="20">
        <f t="shared" si="10"/>
        <v>10.889999999999976</v>
      </c>
      <c r="F90" s="20">
        <f t="shared" si="11"/>
        <v>1.1918642052240049</v>
      </c>
      <c r="G90" s="20">
        <f t="shared" si="12"/>
        <v>1.1354803976918428</v>
      </c>
      <c r="H90" s="20">
        <f t="shared" si="13"/>
        <v>1.5255637000518358</v>
      </c>
      <c r="I90" s="20">
        <f t="shared" si="14"/>
        <v>0.6554954080029709</v>
      </c>
      <c r="J90" s="20">
        <f t="shared" si="15"/>
        <v>1.0917253341495767</v>
      </c>
      <c r="K90" s="20">
        <f t="shared" si="16"/>
        <v>0.91598130841121483</v>
      </c>
      <c r="L90" s="20">
        <f>IF('DESIGN INPUTS AND CALCULATIONS'!$C$90="Integrated Leakage",'Integrated Leakage'!I90,'tables and calculations'!$S136)</f>
        <v>0.6554954080029709</v>
      </c>
      <c r="M90" s="20">
        <f>IF('DESIGN INPUTS AND CALCULATIONS'!$C$90="Integrated Leakage",'Integrated Leakage'!K90,'tables and calculations'!$AO136)</f>
        <v>0.91598130841121483</v>
      </c>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row>
    <row r="91" spans="2:52">
      <c r="B91" s="20">
        <f t="shared" si="0"/>
        <v>0.32</v>
      </c>
      <c r="C91" s="20">
        <f t="shared" si="1"/>
        <v>4.8899999999999997</v>
      </c>
      <c r="D91" s="20">
        <f t="shared" si="17"/>
        <v>3.3499999999999961</v>
      </c>
      <c r="E91" s="20">
        <f t="shared" si="10"/>
        <v>11.222499999999973</v>
      </c>
      <c r="F91" s="20">
        <f t="shared" si="11"/>
        <v>1.1931186249031891</v>
      </c>
      <c r="G91" s="20">
        <f t="shared" si="12"/>
        <v>1.1771710205192911</v>
      </c>
      <c r="H91" s="20">
        <f t="shared" si="13"/>
        <v>1.5395745014199476</v>
      </c>
      <c r="I91" s="20">
        <f t="shared" si="14"/>
        <v>0.6495301130784521</v>
      </c>
      <c r="J91" s="20">
        <f t="shared" si="15"/>
        <v>1.0922996955520903</v>
      </c>
      <c r="K91" s="20">
        <f t="shared" si="16"/>
        <v>0.91549966009517336</v>
      </c>
      <c r="L91" s="20">
        <f>IF('DESIGN INPUTS AND CALCULATIONS'!$C$90="Integrated Leakage",'Integrated Leakage'!I91,'tables and calculations'!$S137)</f>
        <v>0.6495301130784521</v>
      </c>
      <c r="M91" s="20">
        <f>IF('DESIGN INPUTS AND CALCULATIONS'!$C$90="Integrated Leakage",'Integrated Leakage'!K91,'tables and calculations'!$AO137)</f>
        <v>0.91549966009517336</v>
      </c>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row>
    <row r="92" spans="2:52">
      <c r="B92" s="20">
        <f t="shared" si="0"/>
        <v>0.32</v>
      </c>
      <c r="C92" s="20">
        <f t="shared" si="1"/>
        <v>4.8899999999999997</v>
      </c>
      <c r="D92" s="20">
        <f t="shared" si="17"/>
        <v>3.3999999999999959</v>
      </c>
      <c r="E92" s="20">
        <f t="shared" si="10"/>
        <v>11.559999999999972</v>
      </c>
      <c r="F92" s="20">
        <f t="shared" si="11"/>
        <v>1.1943187275588705</v>
      </c>
      <c r="G92" s="20">
        <f t="shared" si="12"/>
        <v>1.2195088043060325</v>
      </c>
      <c r="H92" s="20">
        <f t="shared" si="13"/>
        <v>1.5536497455555749</v>
      </c>
      <c r="I92" s="20">
        <f t="shared" si="14"/>
        <v>0.64364571413900407</v>
      </c>
      <c r="J92" s="20">
        <f t="shared" si="15"/>
        <v>1.0928489042675893</v>
      </c>
      <c r="K92" s="20">
        <f t="shared" si="16"/>
        <v>0.91503957783641166</v>
      </c>
      <c r="L92" s="20">
        <f>IF('DESIGN INPUTS AND CALCULATIONS'!$C$90="Integrated Leakage",'Integrated Leakage'!I92,'tables and calculations'!$S138)</f>
        <v>0.64364571413900407</v>
      </c>
      <c r="M92" s="20">
        <f>IF('DESIGN INPUTS AND CALCULATIONS'!$C$90="Integrated Leakage",'Integrated Leakage'!K92,'tables and calculations'!$AO138)</f>
        <v>0.91503957783641166</v>
      </c>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row>
    <row r="93" spans="2:52">
      <c r="B93" s="20">
        <f t="shared" si="0"/>
        <v>0.32</v>
      </c>
      <c r="C93" s="20">
        <f t="shared" si="1"/>
        <v>4.8899999999999997</v>
      </c>
      <c r="D93" s="20">
        <f t="shared" si="17"/>
        <v>3.4499999999999957</v>
      </c>
      <c r="E93" s="20">
        <f t="shared" si="10"/>
        <v>11.902499999999971</v>
      </c>
      <c r="F93" s="20">
        <f t="shared" si="11"/>
        <v>1.1954675956410745</v>
      </c>
      <c r="G93" s="20">
        <f t="shared" si="12"/>
        <v>1.2624928822402144</v>
      </c>
      <c r="H93" s="20">
        <f t="shared" si="13"/>
        <v>1.5677884034145964</v>
      </c>
      <c r="I93" s="20">
        <f t="shared" si="14"/>
        <v>0.63784117666773776</v>
      </c>
      <c r="J93" s="20">
        <f t="shared" si="15"/>
        <v>1.0933744078041494</v>
      </c>
      <c r="K93" s="20">
        <f t="shared" si="16"/>
        <v>0.91459978655282825</v>
      </c>
      <c r="L93" s="20">
        <f>IF('DESIGN INPUTS AND CALCULATIONS'!$C$90="Integrated Leakage",'Integrated Leakage'!I93,'tables and calculations'!$S139)</f>
        <v>0.63784117666773776</v>
      </c>
      <c r="M93" s="20">
        <f>IF('DESIGN INPUTS AND CALCULATIONS'!$C$90="Integrated Leakage",'Integrated Leakage'!K93,'tables and calculations'!$AO139)</f>
        <v>0.91459978655282825</v>
      </c>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row>
    <row r="94" spans="2:52">
      <c r="B94" s="20">
        <f t="shared" si="0"/>
        <v>0.32</v>
      </c>
      <c r="C94" s="20">
        <f t="shared" si="1"/>
        <v>4.8899999999999997</v>
      </c>
      <c r="D94" s="20">
        <f t="shared" si="17"/>
        <v>3.4999999999999956</v>
      </c>
      <c r="E94" s="20">
        <f t="shared" si="10"/>
        <v>12.249999999999968</v>
      </c>
      <c r="F94" s="20">
        <f t="shared" si="11"/>
        <v>1.1965680966264056</v>
      </c>
      <c r="G94" s="20">
        <f t="shared" si="12"/>
        <v>1.3061224489795882</v>
      </c>
      <c r="H94" s="20">
        <f t="shared" si="13"/>
        <v>1.5819894265152323</v>
      </c>
      <c r="I94" s="20">
        <f t="shared" si="14"/>
        <v>0.63211547639909049</v>
      </c>
      <c r="J94" s="20">
        <f t="shared" si="15"/>
        <v>1.0938775510204082</v>
      </c>
      <c r="K94" s="20">
        <f t="shared" si="16"/>
        <v>0.91417910447761197</v>
      </c>
      <c r="L94" s="20">
        <f>IF('DESIGN INPUTS AND CALCULATIONS'!$C$90="Integrated Leakage",'Integrated Leakage'!I94,'tables and calculations'!$S140)</f>
        <v>0.63211547639909049</v>
      </c>
      <c r="M94" s="20">
        <f>IF('DESIGN INPUTS AND CALCULATIONS'!$C$90="Integrated Leakage",'Integrated Leakage'!K94,'tables and calculations'!$AO140)</f>
        <v>0.91417910447761197</v>
      </c>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row>
    <row r="95" spans="2:52">
      <c r="B95" s="20">
        <f t="shared" si="0"/>
        <v>0.32</v>
      </c>
      <c r="C95" s="20">
        <f t="shared" si="1"/>
        <v>4.8899999999999997</v>
      </c>
      <c r="D95" s="20">
        <f t="shared" si="17"/>
        <v>3.5499999999999954</v>
      </c>
      <c r="E95" s="20">
        <f t="shared" si="10"/>
        <v>12.602499999999967</v>
      </c>
      <c r="F95" s="20">
        <f t="shared" si="11"/>
        <v>1.1976229007089738</v>
      </c>
      <c r="G95" s="20">
        <f t="shared" si="12"/>
        <v>1.3503967554938354</v>
      </c>
      <c r="H95" s="20">
        <f t="shared" si="13"/>
        <v>1.5962517521377415</v>
      </c>
      <c r="I95" s="20">
        <f t="shared" si="14"/>
        <v>0.62646759739544478</v>
      </c>
      <c r="J95" s="20">
        <f t="shared" si="15"/>
        <v>1.0943595847384779</v>
      </c>
      <c r="K95" s="20">
        <f t="shared" si="16"/>
        <v>0.91377643504531714</v>
      </c>
      <c r="L95" s="20">
        <f>IF('DESIGN INPUTS AND CALCULATIONS'!$C$90="Integrated Leakage",'Integrated Leakage'!I95,'tables and calculations'!$S141)</f>
        <v>0.62646759739544478</v>
      </c>
      <c r="M95" s="20">
        <f>IF('DESIGN INPUTS AND CALCULATIONS'!$C$90="Integrated Leakage",'Integrated Leakage'!K95,'tables and calculations'!$AO141)</f>
        <v>0.91377643504531714</v>
      </c>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U79"/>
  <sheetViews>
    <sheetView zoomScale="85" zoomScaleNormal="85" workbookViewId="0">
      <selection activeCell="O10" sqref="O10"/>
    </sheetView>
  </sheetViews>
  <sheetFormatPr defaultColWidth="9" defaultRowHeight="15"/>
  <cols>
    <col min="1" max="1" width="2.42578125" style="176" customWidth="1"/>
    <col min="2" max="2" width="35.28515625" style="176" customWidth="1"/>
    <col min="3" max="5" width="9" style="176"/>
    <col min="6" max="6" width="1" style="176" customWidth="1"/>
    <col min="7" max="7" width="29.7109375" style="176" customWidth="1"/>
    <col min="8" max="8" width="12.42578125" style="176" customWidth="1"/>
    <col min="9" max="9" width="10.140625" style="176" customWidth="1"/>
    <col min="10" max="10" width="6.85546875" style="176" customWidth="1"/>
    <col min="11" max="11" width="1" style="176" customWidth="1"/>
    <col min="12" max="13" width="9" style="176"/>
    <col min="14" max="14" width="16.140625" style="176" customWidth="1"/>
    <col min="15" max="15" width="9" style="176"/>
    <col min="16" max="16" width="8.140625" style="176" customWidth="1"/>
    <col min="17" max="17" width="5.7109375" style="176" customWidth="1"/>
    <col min="18" max="18" width="10.5703125" style="176" customWidth="1"/>
    <col min="19" max="16384" width="9" style="176"/>
  </cols>
  <sheetData>
    <row r="2" spans="2:21" ht="12" customHeight="1"/>
    <row r="3" spans="2:21" ht="22.5" customHeight="1">
      <c r="C3" s="448" t="s">
        <v>636</v>
      </c>
      <c r="D3" s="448"/>
      <c r="E3" s="448"/>
      <c r="F3" s="448"/>
      <c r="G3" s="448"/>
      <c r="H3" s="448"/>
      <c r="I3" s="448"/>
      <c r="J3" s="448"/>
      <c r="K3" s="448"/>
      <c r="L3" s="448"/>
      <c r="M3" s="448"/>
      <c r="N3" s="448"/>
      <c r="O3" s="448"/>
      <c r="P3" s="448"/>
      <c r="Q3" s="448"/>
      <c r="R3" s="448"/>
      <c r="S3" s="448"/>
    </row>
    <row r="4" spans="2:21" ht="15.75" thickBot="1"/>
    <row r="5" spans="2:21">
      <c r="B5" s="452" t="s">
        <v>637</v>
      </c>
      <c r="C5" s="453"/>
      <c r="D5" s="453"/>
      <c r="E5" s="453"/>
      <c r="F5" s="191"/>
      <c r="G5" s="454" t="s">
        <v>638</v>
      </c>
      <c r="H5" s="455"/>
      <c r="I5" s="455"/>
      <c r="J5" s="456"/>
      <c r="K5" s="221"/>
      <c r="L5" s="452" t="s">
        <v>639</v>
      </c>
      <c r="M5" s="453"/>
      <c r="N5" s="453"/>
      <c r="O5" s="453"/>
      <c r="P5" s="453"/>
      <c r="Q5" s="453"/>
      <c r="R5" s="191"/>
      <c r="S5" s="191"/>
      <c r="T5" s="191"/>
      <c r="U5" s="190"/>
    </row>
    <row r="6" spans="2:21">
      <c r="B6" s="212" t="s">
        <v>640</v>
      </c>
      <c r="C6" s="210" t="s">
        <v>641</v>
      </c>
      <c r="D6" s="310">
        <v>450</v>
      </c>
      <c r="E6" s="210" t="s">
        <v>642</v>
      </c>
      <c r="G6" s="212" t="s">
        <v>643</v>
      </c>
      <c r="H6" s="210" t="s">
        <v>644</v>
      </c>
      <c r="I6" s="204">
        <f>'DESIGN INPUTS AND CALCULATIONS'!C172</f>
        <v>68</v>
      </c>
      <c r="J6" s="220" t="s">
        <v>645</v>
      </c>
      <c r="K6" s="457"/>
      <c r="L6" s="439" t="s">
        <v>899</v>
      </c>
      <c r="M6" s="440"/>
      <c r="N6" s="440"/>
      <c r="O6" s="210" t="s">
        <v>646</v>
      </c>
      <c r="P6" s="318">
        <v>50</v>
      </c>
      <c r="Q6" s="210" t="s">
        <v>557</v>
      </c>
      <c r="U6" s="180"/>
    </row>
    <row r="7" spans="2:21">
      <c r="B7" s="212" t="s">
        <v>647</v>
      </c>
      <c r="C7" s="210" t="s">
        <v>648</v>
      </c>
      <c r="D7" s="301">
        <f>Vloss</f>
        <v>1</v>
      </c>
      <c r="E7" s="210" t="s">
        <v>642</v>
      </c>
      <c r="G7" s="212" t="s">
        <v>649</v>
      </c>
      <c r="H7" s="210" t="s">
        <v>650</v>
      </c>
      <c r="I7" s="204">
        <f>'DESIGN INPUTS AND CALCULATIONS'!C170/1000</f>
        <v>8.1999999999999993</v>
      </c>
      <c r="J7" s="220" t="s">
        <v>651</v>
      </c>
      <c r="K7" s="457"/>
      <c r="L7" s="439" t="s">
        <v>652</v>
      </c>
      <c r="M7" s="440"/>
      <c r="N7" s="440"/>
      <c r="O7" s="210" t="s">
        <v>653</v>
      </c>
      <c r="P7" s="312">
        <v>15</v>
      </c>
      <c r="Q7" s="210" t="s">
        <v>557</v>
      </c>
      <c r="U7" s="180"/>
    </row>
    <row r="8" spans="2:21">
      <c r="B8" s="212" t="s">
        <v>654</v>
      </c>
      <c r="C8" s="210" t="s">
        <v>655</v>
      </c>
      <c r="D8" s="301">
        <f>Vout</f>
        <v>24</v>
      </c>
      <c r="E8" s="210" t="s">
        <v>642</v>
      </c>
      <c r="G8" s="212" t="s">
        <v>656</v>
      </c>
      <c r="H8" s="210" t="s">
        <v>657</v>
      </c>
      <c r="I8" s="219">
        <f>CdivH2*picoF2*CdivL2*nanoF2*1000000000000/(CdivH2*picoF2+CdivL2*nanoF2)</f>
        <v>67.440735365263677</v>
      </c>
      <c r="J8" s="220" t="s">
        <v>645</v>
      </c>
      <c r="K8" s="457"/>
      <c r="L8" s="439" t="s">
        <v>658</v>
      </c>
      <c r="M8" s="440"/>
      <c r="N8" s="440"/>
      <c r="O8" s="210" t="s">
        <v>659</v>
      </c>
      <c r="P8" s="312">
        <v>1.5</v>
      </c>
      <c r="Q8" s="210"/>
      <c r="U8" s="180"/>
    </row>
    <row r="9" spans="2:21">
      <c r="B9" s="212" t="s">
        <v>660</v>
      </c>
      <c r="C9" s="210" t="s">
        <v>661</v>
      </c>
      <c r="D9" s="310">
        <v>2.6669999999999998</v>
      </c>
      <c r="E9" s="210" t="s">
        <v>662</v>
      </c>
      <c r="G9" s="212" t="s">
        <v>663</v>
      </c>
      <c r="H9" s="210" t="s">
        <v>664</v>
      </c>
      <c r="I9" s="219">
        <f>(CdivH2*picoF2+CdivL2*nanoF2)*1000000000</f>
        <v>8.2679999999999989</v>
      </c>
      <c r="J9" s="220" t="s">
        <v>651</v>
      </c>
      <c r="K9" s="457"/>
      <c r="L9" s="439" t="s">
        <v>665</v>
      </c>
      <c r="M9" s="440"/>
      <c r="N9" s="440"/>
      <c r="O9" s="210" t="s">
        <v>666</v>
      </c>
      <c r="P9" s="312">
        <v>80</v>
      </c>
      <c r="Q9" s="210" t="s">
        <v>667</v>
      </c>
      <c r="U9" s="180"/>
    </row>
    <row r="10" spans="2:21">
      <c r="B10" s="212" t="s">
        <v>668</v>
      </c>
      <c r="C10" s="210" t="s">
        <v>669</v>
      </c>
      <c r="D10" s="310">
        <v>450</v>
      </c>
      <c r="E10" s="210" t="s">
        <v>670</v>
      </c>
      <c r="G10" s="212" t="s">
        <v>671</v>
      </c>
      <c r="H10" s="210" t="s">
        <v>672</v>
      </c>
      <c r="I10" s="219">
        <f>CdivH2*picoF2/(CdivH2*picoF2+CdivL2*nanoF2)</f>
        <v>8.2244799225931319E-3</v>
      </c>
      <c r="J10" s="220"/>
      <c r="K10" s="457"/>
      <c r="L10" s="439" t="s">
        <v>673</v>
      </c>
      <c r="M10" s="440"/>
      <c r="N10" s="440"/>
      <c r="O10" s="210" t="s">
        <v>674</v>
      </c>
      <c r="P10" s="312">
        <v>1210</v>
      </c>
      <c r="Q10" s="216" t="s">
        <v>675</v>
      </c>
      <c r="U10" s="180"/>
    </row>
    <row r="11" spans="2:21" ht="15.75" thickBot="1">
      <c r="B11" s="212" t="s">
        <v>676</v>
      </c>
      <c r="C11" s="210" t="s">
        <v>677</v>
      </c>
      <c r="D11" s="310">
        <v>1000</v>
      </c>
      <c r="E11" s="210" t="s">
        <v>564</v>
      </c>
      <c r="G11" s="212" t="s">
        <v>678</v>
      </c>
      <c r="H11" s="210" t="s">
        <v>679</v>
      </c>
      <c r="I11" s="311">
        <v>0.188</v>
      </c>
      <c r="J11" s="220" t="s">
        <v>651</v>
      </c>
      <c r="K11" s="457"/>
      <c r="L11" s="439" t="s">
        <v>680</v>
      </c>
      <c r="M11" s="440"/>
      <c r="N11" s="440"/>
      <c r="O11" s="210" t="s">
        <v>681</v>
      </c>
      <c r="P11" s="219">
        <f>0.9*1000000000/((Rzero2+Rfeedforward2*kiliOhm2)*2*PI()*F_roll2*kilihertz2)</f>
        <v>0.11045608326858869</v>
      </c>
      <c r="Q11" s="216" t="s">
        <v>682</v>
      </c>
      <c r="U11" s="180"/>
    </row>
    <row r="12" spans="2:21">
      <c r="B12" s="212" t="s">
        <v>683</v>
      </c>
      <c r="C12" s="210" t="s">
        <v>684</v>
      </c>
      <c r="D12" s="301">
        <f>Lm</f>
        <v>1100</v>
      </c>
      <c r="E12" s="210" t="s">
        <v>685</v>
      </c>
      <c r="G12" s="449" t="s">
        <v>686</v>
      </c>
      <c r="H12" s="450"/>
      <c r="I12" s="450"/>
      <c r="J12" s="451"/>
      <c r="K12" s="457"/>
      <c r="L12" s="439" t="s">
        <v>687</v>
      </c>
      <c r="M12" s="440"/>
      <c r="N12" s="440"/>
      <c r="O12" s="210" t="s">
        <v>688</v>
      </c>
      <c r="P12" s="313">
        <v>4.7</v>
      </c>
      <c r="Q12" s="210" t="s">
        <v>689</v>
      </c>
      <c r="U12" s="180"/>
    </row>
    <row r="13" spans="2:21">
      <c r="B13" s="212" t="s">
        <v>690</v>
      </c>
      <c r="C13" s="210" t="s">
        <v>691</v>
      </c>
      <c r="D13" s="301">
        <f>Lr</f>
        <v>225</v>
      </c>
      <c r="E13" s="210" t="s">
        <v>685</v>
      </c>
      <c r="G13" s="209" t="s">
        <v>563</v>
      </c>
      <c r="H13" s="208" t="s">
        <v>692</v>
      </c>
      <c r="I13" s="217">
        <v>2.6669999999999998</v>
      </c>
      <c r="J13" s="206" t="s">
        <v>10</v>
      </c>
      <c r="K13" s="457"/>
      <c r="L13" s="439" t="s">
        <v>693</v>
      </c>
      <c r="M13" s="440"/>
      <c r="N13" s="440"/>
      <c r="O13" s="210" t="s">
        <v>694</v>
      </c>
      <c r="P13" s="313">
        <v>15</v>
      </c>
      <c r="Q13" s="210" t="s">
        <v>557</v>
      </c>
      <c r="U13" s="180"/>
    </row>
    <row r="14" spans="2:21">
      <c r="B14" s="212" t="s">
        <v>695</v>
      </c>
      <c r="C14" s="210" t="s">
        <v>696</v>
      </c>
      <c r="D14" s="301">
        <f>Cr*1000</f>
        <v>11.2</v>
      </c>
      <c r="E14" s="210" t="s">
        <v>697</v>
      </c>
      <c r="G14" s="209" t="s">
        <v>562</v>
      </c>
      <c r="H14" s="208" t="s">
        <v>698</v>
      </c>
      <c r="I14" s="217">
        <v>0.5</v>
      </c>
      <c r="J14" s="215"/>
      <c r="K14" s="457"/>
      <c r="L14" s="439" t="s">
        <v>699</v>
      </c>
      <c r="M14" s="440"/>
      <c r="N14" s="440"/>
      <c r="O14" s="210" t="s">
        <v>700</v>
      </c>
      <c r="P14" s="313">
        <v>100</v>
      </c>
      <c r="Q14" s="210" t="s">
        <v>701</v>
      </c>
      <c r="U14" s="180"/>
    </row>
    <row r="15" spans="2:21">
      <c r="B15" s="212" t="s">
        <v>702</v>
      </c>
      <c r="C15" s="210" t="s">
        <v>703</v>
      </c>
      <c r="D15" s="210">
        <f>Nps</f>
        <v>9.7349999999999994</v>
      </c>
      <c r="E15" s="210"/>
      <c r="G15" s="209" t="s">
        <v>561</v>
      </c>
      <c r="H15" s="218" t="s">
        <v>704</v>
      </c>
      <c r="I15" s="217">
        <v>0.2</v>
      </c>
      <c r="J15" s="206" t="s">
        <v>560</v>
      </c>
      <c r="K15" s="457"/>
      <c r="L15" s="439" t="s">
        <v>705</v>
      </c>
      <c r="M15" s="440"/>
      <c r="N15" s="440"/>
      <c r="O15" s="210" t="s">
        <v>706</v>
      </c>
      <c r="P15" s="313">
        <v>150</v>
      </c>
      <c r="Q15" s="210" t="s">
        <v>707</v>
      </c>
      <c r="U15" s="180"/>
    </row>
    <row r="16" spans="2:21">
      <c r="B16" s="212" t="s">
        <v>708</v>
      </c>
      <c r="C16" s="210" t="s">
        <v>709</v>
      </c>
      <c r="D16" s="217">
        <v>100</v>
      </c>
      <c r="E16" s="210" t="s">
        <v>710</v>
      </c>
      <c r="G16" s="209" t="s">
        <v>559</v>
      </c>
      <c r="H16" s="208" t="s">
        <v>711</v>
      </c>
      <c r="I16" s="217">
        <v>20</v>
      </c>
      <c r="J16" s="206" t="s">
        <v>558</v>
      </c>
      <c r="K16" s="457"/>
      <c r="L16" s="439" t="s">
        <v>712</v>
      </c>
      <c r="M16" s="440"/>
      <c r="N16" s="440"/>
      <c r="O16" s="210" t="s">
        <v>713</v>
      </c>
      <c r="P16" s="313">
        <v>300</v>
      </c>
      <c r="Q16" s="210" t="s">
        <v>557</v>
      </c>
      <c r="U16" s="180"/>
    </row>
    <row r="17" spans="2:21">
      <c r="B17" s="212" t="s">
        <v>714</v>
      </c>
      <c r="C17" s="210" t="s">
        <v>715</v>
      </c>
      <c r="D17" s="211">
        <f>(Vo_set2+Vfeed2)/Ioutput2</f>
        <v>9.373828271466067</v>
      </c>
      <c r="E17" s="216" t="s">
        <v>716</v>
      </c>
      <c r="G17" s="209" t="s">
        <v>556</v>
      </c>
      <c r="H17" s="208" t="s">
        <v>717</v>
      </c>
      <c r="I17" s="214">
        <f>I_step2/(kslewrate2*1/microsecond2)</f>
        <v>1.3334999999999999E-7</v>
      </c>
      <c r="J17" s="215" t="s">
        <v>553</v>
      </c>
      <c r="K17" s="457"/>
      <c r="L17" s="345" t="s">
        <v>718</v>
      </c>
      <c r="M17" s="346"/>
      <c r="N17" s="346"/>
      <c r="O17" s="346"/>
      <c r="P17" s="346"/>
      <c r="Q17" s="347"/>
      <c r="U17" s="180"/>
    </row>
    <row r="18" spans="2:21">
      <c r="B18" s="212" t="s">
        <v>719</v>
      </c>
      <c r="C18" s="210" t="s">
        <v>720</v>
      </c>
      <c r="D18" s="211">
        <f>Vo_set2+Vfeed2</f>
        <v>25</v>
      </c>
      <c r="E18" s="210" t="s">
        <v>642</v>
      </c>
      <c r="G18" s="209" t="s">
        <v>555</v>
      </c>
      <c r="H18" s="210" t="s">
        <v>721</v>
      </c>
      <c r="I18" s="214">
        <f>2*transient2+duty_step2/(freq_load2*kilihertz2)</f>
        <v>2.5002666999999999E-3</v>
      </c>
      <c r="J18" s="213" t="s">
        <v>553</v>
      </c>
      <c r="K18" s="457"/>
      <c r="L18" s="441" t="s">
        <v>722</v>
      </c>
      <c r="M18" s="442"/>
      <c r="N18" s="442"/>
      <c r="O18" s="442"/>
      <c r="P18" s="205" t="s">
        <v>723</v>
      </c>
      <c r="Q18" s="313">
        <v>0</v>
      </c>
      <c r="U18" s="180"/>
    </row>
    <row r="19" spans="2:21">
      <c r="B19" s="319" t="s">
        <v>724</v>
      </c>
      <c r="C19" s="320" t="s">
        <v>725</v>
      </c>
      <c r="D19" s="321">
        <f>1*0.001/(2*PI()*(Lseries2*res_cap2*microhenry2*nanoF2)^0.5)</f>
        <v>100.25819032090295</v>
      </c>
      <c r="E19" s="320" t="s">
        <v>726</v>
      </c>
      <c r="G19" s="209" t="s">
        <v>554</v>
      </c>
      <c r="H19" s="208" t="s">
        <v>727</v>
      </c>
      <c r="I19" s="207">
        <f>1/(freq_load2*kilihertz2)</f>
        <v>5.0000000000000001E-3</v>
      </c>
      <c r="J19" s="206" t="s">
        <v>553</v>
      </c>
      <c r="K19" s="457"/>
      <c r="L19" s="439" t="s">
        <v>728</v>
      </c>
      <c r="M19" s="440"/>
      <c r="N19" s="440"/>
      <c r="O19" s="440"/>
      <c r="P19" s="205" t="s">
        <v>729</v>
      </c>
      <c r="Q19" s="313">
        <v>0</v>
      </c>
      <c r="U19" s="180"/>
    </row>
    <row r="20" spans="2:21" ht="15.75" thickBot="1">
      <c r="B20" s="319" t="s">
        <v>730</v>
      </c>
      <c r="C20" s="320" t="s">
        <v>731</v>
      </c>
      <c r="D20" s="201">
        <v>10</v>
      </c>
      <c r="E20" s="320" t="s">
        <v>732</v>
      </c>
      <c r="G20" s="203" t="s">
        <v>733</v>
      </c>
      <c r="H20" s="202" t="s">
        <v>734</v>
      </c>
      <c r="I20" s="201">
        <v>2.6669999999999998</v>
      </c>
      <c r="J20" s="200" t="s">
        <v>735</v>
      </c>
      <c r="K20" s="457"/>
      <c r="L20" s="443" t="s">
        <v>736</v>
      </c>
      <c r="M20" s="444"/>
      <c r="N20" s="444"/>
      <c r="O20" s="444"/>
      <c r="P20" s="199" t="s">
        <v>737</v>
      </c>
      <c r="Q20" s="350">
        <v>0</v>
      </c>
      <c r="R20" s="198"/>
      <c r="U20" s="180"/>
    </row>
    <row r="21" spans="2:21" ht="15.75" thickBot="1">
      <c r="B21" s="322" t="s">
        <v>738</v>
      </c>
      <c r="C21" s="323" t="s">
        <v>739</v>
      </c>
      <c r="D21" s="349">
        <v>50</v>
      </c>
      <c r="E21" s="323" t="s">
        <v>740</v>
      </c>
      <c r="G21" s="197"/>
      <c r="H21" s="196"/>
      <c r="I21" s="195"/>
      <c r="J21" s="194"/>
      <c r="K21" s="193"/>
      <c r="P21" s="184"/>
      <c r="Q21" s="192"/>
      <c r="R21" s="191"/>
      <c r="S21" s="191"/>
      <c r="T21" s="191"/>
      <c r="U21" s="190"/>
    </row>
    <row r="22" spans="2:21" ht="15.75" thickBot="1">
      <c r="B22" s="185"/>
      <c r="C22" s="317"/>
      <c r="D22" s="317"/>
      <c r="E22" s="317"/>
      <c r="G22" s="188"/>
      <c r="H22" s="187"/>
      <c r="I22" s="348"/>
      <c r="J22" s="193"/>
      <c r="K22" s="193"/>
      <c r="P22" s="184"/>
      <c r="Q22" s="192"/>
      <c r="U22" s="180"/>
    </row>
    <row r="23" spans="2:21">
      <c r="B23" s="351" t="s">
        <v>588</v>
      </c>
      <c r="C23" s="352"/>
      <c r="D23" s="352">
        <f>Data!X20/1000</f>
        <v>0.25118864315095779</v>
      </c>
      <c r="E23" s="353" t="s">
        <v>11</v>
      </c>
      <c r="G23" s="188"/>
      <c r="H23" s="187"/>
      <c r="I23" s="348"/>
      <c r="J23" s="193"/>
      <c r="K23" s="193"/>
      <c r="P23" s="184"/>
      <c r="Q23" s="192"/>
      <c r="U23" s="180"/>
    </row>
    <row r="24" spans="2:21" ht="15.75" thickBot="1">
      <c r="B24" s="322" t="s">
        <v>589</v>
      </c>
      <c r="C24" s="323"/>
      <c r="D24" s="323">
        <f>Data!X21</f>
        <v>136.07139867569225</v>
      </c>
      <c r="E24" s="354" t="s">
        <v>590</v>
      </c>
      <c r="G24" s="188"/>
      <c r="H24" s="187"/>
      <c r="I24" s="348"/>
      <c r="J24" s="193"/>
      <c r="K24" s="193"/>
      <c r="P24" s="184"/>
      <c r="Q24" s="192"/>
      <c r="U24" s="180"/>
    </row>
    <row r="25" spans="2:21" ht="15.75" customHeight="1">
      <c r="B25" s="185"/>
      <c r="C25" s="184"/>
      <c r="D25" s="184"/>
      <c r="E25" s="184"/>
      <c r="G25" s="188"/>
      <c r="H25" s="187"/>
      <c r="I25" s="186"/>
      <c r="J25" s="189"/>
      <c r="K25" s="189"/>
      <c r="U25" s="180"/>
    </row>
    <row r="26" spans="2:21" ht="21.75" customHeight="1">
      <c r="B26" s="445" t="s">
        <v>741</v>
      </c>
      <c r="C26" s="446"/>
      <c r="D26" s="446"/>
      <c r="E26" s="446"/>
      <c r="F26" s="446"/>
      <c r="G26" s="446"/>
      <c r="H26" s="446"/>
      <c r="I26" s="446"/>
      <c r="J26" s="446"/>
      <c r="K26" s="446"/>
      <c r="L26" s="446"/>
      <c r="M26" s="446"/>
      <c r="N26" s="446"/>
      <c r="O26" s="446"/>
      <c r="P26" s="446"/>
      <c r="Q26" s="446"/>
      <c r="R26" s="446"/>
      <c r="S26" s="446"/>
      <c r="T26" s="446"/>
      <c r="U26" s="447"/>
    </row>
    <row r="27" spans="2:21">
      <c r="B27" s="185"/>
      <c r="C27" s="184"/>
      <c r="D27" s="184"/>
      <c r="E27" s="184"/>
      <c r="U27" s="180"/>
    </row>
    <row r="28" spans="2:21">
      <c r="B28" s="183"/>
      <c r="C28" s="182"/>
      <c r="D28" s="182"/>
      <c r="E28" s="182"/>
      <c r="U28" s="180"/>
    </row>
    <row r="29" spans="2:21">
      <c r="B29" s="183"/>
      <c r="C29" s="182"/>
      <c r="D29" s="182"/>
      <c r="E29" s="182"/>
      <c r="U29" s="180"/>
    </row>
    <row r="30" spans="2:21">
      <c r="B30" s="183"/>
      <c r="C30" s="182"/>
      <c r="D30" s="182"/>
      <c r="E30" s="182"/>
      <c r="U30" s="180"/>
    </row>
    <row r="31" spans="2:21">
      <c r="B31" s="183"/>
      <c r="C31" s="182"/>
      <c r="D31" s="182"/>
      <c r="E31" s="182"/>
      <c r="U31" s="180"/>
    </row>
    <row r="32" spans="2:21">
      <c r="B32" s="181"/>
      <c r="U32" s="180"/>
    </row>
    <row r="33" spans="2:21">
      <c r="B33" s="181"/>
      <c r="U33" s="180"/>
    </row>
    <row r="34" spans="2:21">
      <c r="B34" s="181"/>
      <c r="U34" s="180"/>
    </row>
    <row r="35" spans="2:21">
      <c r="B35" s="181"/>
      <c r="U35" s="180"/>
    </row>
    <row r="36" spans="2:21">
      <c r="B36" s="181"/>
      <c r="U36" s="180"/>
    </row>
    <row r="37" spans="2:21">
      <c r="B37" s="181"/>
      <c r="U37" s="180"/>
    </row>
    <row r="38" spans="2:21">
      <c r="B38" s="181"/>
      <c r="U38" s="180"/>
    </row>
    <row r="39" spans="2:21">
      <c r="B39" s="181"/>
      <c r="U39" s="180"/>
    </row>
    <row r="40" spans="2:21">
      <c r="B40" s="181"/>
      <c r="U40" s="180"/>
    </row>
    <row r="41" spans="2:21">
      <c r="B41" s="181"/>
      <c r="U41" s="180"/>
    </row>
    <row r="42" spans="2:21">
      <c r="B42" s="181"/>
      <c r="U42" s="180"/>
    </row>
    <row r="43" spans="2:21">
      <c r="B43" s="181"/>
      <c r="U43" s="180"/>
    </row>
    <row r="44" spans="2:21">
      <c r="B44" s="181"/>
      <c r="U44" s="180"/>
    </row>
    <row r="45" spans="2:21">
      <c r="B45" s="181"/>
      <c r="U45" s="180"/>
    </row>
    <row r="46" spans="2:21">
      <c r="B46" s="181"/>
      <c r="U46" s="180"/>
    </row>
    <row r="47" spans="2:21">
      <c r="B47" s="181"/>
      <c r="U47" s="180"/>
    </row>
    <row r="48" spans="2:21">
      <c r="B48" s="181"/>
      <c r="U48" s="180"/>
    </row>
    <row r="49" spans="2:21">
      <c r="B49" s="181"/>
      <c r="U49" s="180"/>
    </row>
    <row r="50" spans="2:21">
      <c r="B50" s="181"/>
      <c r="U50" s="180"/>
    </row>
    <row r="51" spans="2:21">
      <c r="B51" s="181"/>
      <c r="U51" s="180"/>
    </row>
    <row r="52" spans="2:21">
      <c r="B52" s="181"/>
      <c r="U52" s="180"/>
    </row>
    <row r="53" spans="2:21">
      <c r="B53" s="181"/>
      <c r="U53" s="180"/>
    </row>
    <row r="54" spans="2:21">
      <c r="B54" s="181"/>
      <c r="U54" s="180"/>
    </row>
    <row r="55" spans="2:21">
      <c r="B55" s="181"/>
      <c r="U55" s="180"/>
    </row>
    <row r="56" spans="2:21">
      <c r="B56" s="181"/>
      <c r="U56" s="180"/>
    </row>
    <row r="57" spans="2:21">
      <c r="B57" s="181"/>
      <c r="U57" s="180"/>
    </row>
    <row r="58" spans="2:21">
      <c r="B58" s="181"/>
      <c r="U58" s="180"/>
    </row>
    <row r="59" spans="2:21">
      <c r="B59" s="181"/>
      <c r="U59" s="180"/>
    </row>
    <row r="60" spans="2:21">
      <c r="B60" s="181"/>
      <c r="U60" s="180"/>
    </row>
    <row r="61" spans="2:21">
      <c r="B61" s="181"/>
      <c r="U61" s="180"/>
    </row>
    <row r="62" spans="2:21">
      <c r="B62" s="181"/>
      <c r="U62" s="180"/>
    </row>
    <row r="63" spans="2:21">
      <c r="B63" s="181"/>
      <c r="U63" s="180"/>
    </row>
    <row r="64" spans="2:21">
      <c r="B64" s="181"/>
      <c r="U64" s="180"/>
    </row>
    <row r="65" spans="2:21">
      <c r="B65" s="181"/>
      <c r="U65" s="180"/>
    </row>
    <row r="66" spans="2:21">
      <c r="B66" s="181"/>
      <c r="U66" s="180"/>
    </row>
    <row r="67" spans="2:21">
      <c r="B67" s="181"/>
      <c r="U67" s="180"/>
    </row>
    <row r="68" spans="2:21">
      <c r="B68" s="181"/>
      <c r="U68" s="180"/>
    </row>
    <row r="69" spans="2:21">
      <c r="B69" s="181"/>
      <c r="U69" s="180"/>
    </row>
    <row r="70" spans="2:21">
      <c r="B70" s="181"/>
      <c r="U70" s="180"/>
    </row>
    <row r="71" spans="2:21">
      <c r="B71" s="181"/>
      <c r="U71" s="180"/>
    </row>
    <row r="72" spans="2:21">
      <c r="B72" s="181"/>
      <c r="U72" s="180"/>
    </row>
    <row r="73" spans="2:21">
      <c r="B73" s="181"/>
      <c r="U73" s="180"/>
    </row>
    <row r="74" spans="2:21">
      <c r="B74" s="181"/>
      <c r="U74" s="180"/>
    </row>
    <row r="75" spans="2:21">
      <c r="B75" s="181"/>
      <c r="U75" s="180"/>
    </row>
    <row r="76" spans="2:21">
      <c r="B76" s="181"/>
      <c r="U76" s="180"/>
    </row>
    <row r="77" spans="2:21">
      <c r="B77" s="181"/>
      <c r="U77" s="180"/>
    </row>
    <row r="78" spans="2:21">
      <c r="B78" s="181"/>
      <c r="U78" s="180"/>
    </row>
    <row r="79" spans="2:21" ht="15.75" thickBot="1">
      <c r="B79" s="179"/>
      <c r="C79" s="178"/>
      <c r="D79" s="178"/>
      <c r="E79" s="178"/>
      <c r="F79" s="178"/>
      <c r="G79" s="178"/>
      <c r="H79" s="178"/>
      <c r="I79" s="178"/>
      <c r="J79" s="178"/>
      <c r="K79" s="178"/>
      <c r="L79" s="178"/>
      <c r="M79" s="178"/>
      <c r="N79" s="178"/>
      <c r="O79" s="178"/>
      <c r="P79" s="178"/>
      <c r="Q79" s="178"/>
      <c r="R79" s="178"/>
      <c r="S79" s="178"/>
      <c r="T79" s="178"/>
      <c r="U79" s="177"/>
    </row>
  </sheetData>
  <sheetProtection algorithmName="SHA-512" hashValue="9weSxUOmPHHeFw42z00dY6Z1Fl8GiXrGaRWgIttwJOKaqprYFRS47u5rDyG7OAKrjNrqh7lCyNhq9IM6LciZ+Q==" saltValue="4yqz3StFSoBOSXwlvdUiBw==" spinCount="100000" sheet="1" objects="1" scenarios="1"/>
  <mergeCells count="21">
    <mergeCell ref="B26:U26"/>
    <mergeCell ref="C3:S3"/>
    <mergeCell ref="L11:N11"/>
    <mergeCell ref="G12:J12"/>
    <mergeCell ref="L12:N12"/>
    <mergeCell ref="L13:N13"/>
    <mergeCell ref="L14:N14"/>
    <mergeCell ref="L15:N15"/>
    <mergeCell ref="B5:E5"/>
    <mergeCell ref="G5:J5"/>
    <mergeCell ref="L5:Q5"/>
    <mergeCell ref="K6:K20"/>
    <mergeCell ref="L6:N6"/>
    <mergeCell ref="L7:N7"/>
    <mergeCell ref="L8:N8"/>
    <mergeCell ref="L9:N9"/>
    <mergeCell ref="L10:N10"/>
    <mergeCell ref="L16:N16"/>
    <mergeCell ref="L18:O18"/>
    <mergeCell ref="L19:O19"/>
    <mergeCell ref="L20:O2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180</vt:i4>
      </vt:variant>
    </vt:vector>
  </HeadingPairs>
  <TitlesOfParts>
    <vt:vector size="191" baseType="lpstr">
      <vt:lpstr>SCHEMATIC</vt:lpstr>
      <vt:lpstr>Transformer Models</vt:lpstr>
      <vt:lpstr>DESIGN INPUTS AND CALCULATIONS</vt:lpstr>
      <vt:lpstr>tables and calculations</vt:lpstr>
      <vt:lpstr>Compensation</vt:lpstr>
      <vt:lpstr>Change Log</vt:lpstr>
      <vt:lpstr>ToDo</vt:lpstr>
      <vt:lpstr>Integrated Leakage</vt:lpstr>
      <vt:lpstr>Comepsation and Transient</vt:lpstr>
      <vt:lpstr>Data</vt:lpstr>
      <vt:lpstr>App Notes and Reference Designs</vt:lpstr>
      <vt:lpstr>alpha_Cf2</vt:lpstr>
      <vt:lpstr>C_1initial</vt:lpstr>
      <vt:lpstr>C_1rec</vt:lpstr>
      <vt:lpstr>C_f1</vt:lpstr>
      <vt:lpstr>C_f2</vt:lpstr>
      <vt:lpstr>C_s1</vt:lpstr>
      <vt:lpstr>C_s2</vt:lpstr>
      <vt:lpstr>Cblk_initial</vt:lpstr>
      <vt:lpstr>Cblk_rec</vt:lpstr>
      <vt:lpstr>CdivH2</vt:lpstr>
      <vt:lpstr>CdivL2</vt:lpstr>
      <vt:lpstr>Cdivp2</vt:lpstr>
      <vt:lpstr>Cdivs2</vt:lpstr>
      <vt:lpstr>Cforward2</vt:lpstr>
      <vt:lpstr>Cin_initial</vt:lpstr>
      <vt:lpstr>Cin_rec</vt:lpstr>
      <vt:lpstr>Coutput2</vt:lpstr>
      <vt:lpstr>Cr</vt:lpstr>
      <vt:lpstr>Cr_initial</vt:lpstr>
      <vt:lpstr>Cr_rec</vt:lpstr>
      <vt:lpstr>Cs_1</vt:lpstr>
      <vt:lpstr>currentransferratio2</vt:lpstr>
      <vt:lpstr>Cvolt2</vt:lpstr>
      <vt:lpstr>Czero2</vt:lpstr>
      <vt:lpstr>D_Step2</vt:lpstr>
      <vt:lpstr>Div_Nt_input</vt:lpstr>
      <vt:lpstr>Div_Nt_load2</vt:lpstr>
      <vt:lpstr>duty_step2</vt:lpstr>
      <vt:lpstr>eff</vt:lpstr>
      <vt:lpstr>effectiveL2</vt:lpstr>
      <vt:lpstr>ESR</vt:lpstr>
      <vt:lpstr>f_load_2</vt:lpstr>
      <vt:lpstr>F_roll2</vt:lpstr>
      <vt:lpstr>f0</vt:lpstr>
      <vt:lpstr>feedtype2</vt:lpstr>
      <vt:lpstr>Fline</vt:lpstr>
      <vt:lpstr>fllc</vt:lpstr>
      <vt:lpstr>fn_Mgmax</vt:lpstr>
      <vt:lpstr>fn_Mgmin</vt:lpstr>
      <vt:lpstr>fNmax</vt:lpstr>
      <vt:lpstr>foutput2</vt:lpstr>
      <vt:lpstr>freq_load2</vt:lpstr>
      <vt:lpstr>freq_ratio2</vt:lpstr>
      <vt:lpstr>fsw_max</vt:lpstr>
      <vt:lpstr>fsw_min</vt:lpstr>
      <vt:lpstr>GainDC2</vt:lpstr>
      <vt:lpstr>Gdc_ccm2</vt:lpstr>
      <vt:lpstr>Gdc_dcm2</vt:lpstr>
      <vt:lpstr>I_step2</vt:lpstr>
      <vt:lpstr>Ic_out</vt:lpstr>
      <vt:lpstr>Im</vt:lpstr>
      <vt:lpstr>ImageLookup</vt:lpstr>
      <vt:lpstr>Ioe</vt:lpstr>
      <vt:lpstr>Iout</vt:lpstr>
      <vt:lpstr>Ioutput2</vt:lpstr>
      <vt:lpstr>Iq_LLC</vt:lpstr>
      <vt:lpstr>Ir</vt:lpstr>
      <vt:lpstr>Iramp2</vt:lpstr>
      <vt:lpstr>Irect</vt:lpstr>
      <vt:lpstr>Isav</vt:lpstr>
      <vt:lpstr>Istep_avg2</vt:lpstr>
      <vt:lpstr>Istep2</vt:lpstr>
      <vt:lpstr>junctioncap2</vt:lpstr>
      <vt:lpstr>k_slew2</vt:lpstr>
      <vt:lpstr>Kfeed2</vt:lpstr>
      <vt:lpstr>kHz</vt:lpstr>
      <vt:lpstr>kilihertz2</vt:lpstr>
      <vt:lpstr>kiliOhm2</vt:lpstr>
      <vt:lpstr>Kinput2</vt:lpstr>
      <vt:lpstr>kOhm</vt:lpstr>
      <vt:lpstr>kslewrate2</vt:lpstr>
      <vt:lpstr>Kth_2</vt:lpstr>
      <vt:lpstr>Kv_2</vt:lpstr>
      <vt:lpstr>Lm</vt:lpstr>
      <vt:lpstr>Lm_rec</vt:lpstr>
      <vt:lpstr>lmabda2</vt:lpstr>
      <vt:lpstr>Ln</vt:lpstr>
      <vt:lpstr>Ln_selected</vt:lpstr>
      <vt:lpstr>Lnratio2</vt:lpstr>
      <vt:lpstr>Lr</vt:lpstr>
      <vt:lpstr>Lr_rec</vt:lpstr>
      <vt:lpstr>Lseries2</vt:lpstr>
      <vt:lpstr>mA</vt:lpstr>
      <vt:lpstr>magL2</vt:lpstr>
      <vt:lpstr>megahertz2</vt:lpstr>
      <vt:lpstr>megaohm2</vt:lpstr>
      <vt:lpstr>Metccm2</vt:lpstr>
      <vt:lpstr>Mg_max</vt:lpstr>
      <vt:lpstr>Mg_min</vt:lpstr>
      <vt:lpstr>Mg_noload</vt:lpstr>
      <vt:lpstr>MHz</vt:lpstr>
      <vt:lpstr>microampere2</vt:lpstr>
      <vt:lpstr>microC2</vt:lpstr>
      <vt:lpstr>microF2</vt:lpstr>
      <vt:lpstr>microhenry2</vt:lpstr>
      <vt:lpstr>microsecond2</vt:lpstr>
      <vt:lpstr>miliampere2</vt:lpstr>
      <vt:lpstr>milihenry2</vt:lpstr>
      <vt:lpstr>miliOhm2</vt:lpstr>
      <vt:lpstr>milisecond2</vt:lpstr>
      <vt:lpstr>milivolt2</vt:lpstr>
      <vt:lpstr>miliwatt2</vt:lpstr>
      <vt:lpstr>mocroS2</vt:lpstr>
      <vt:lpstr>mOhm</vt:lpstr>
      <vt:lpstr>ms</vt:lpstr>
      <vt:lpstr>Mstdcm2</vt:lpstr>
      <vt:lpstr>mV</vt:lpstr>
      <vt:lpstr>mW</vt:lpstr>
      <vt:lpstr>N_FFT2</vt:lpstr>
      <vt:lpstr>N_t_load2</vt:lpstr>
      <vt:lpstr>nanoC2</vt:lpstr>
      <vt:lpstr>nanoF2</vt:lpstr>
      <vt:lpstr>nanoH2</vt:lpstr>
      <vt:lpstr>nanos2</vt:lpstr>
      <vt:lpstr>nC</vt:lpstr>
      <vt:lpstr>nF</vt:lpstr>
      <vt:lpstr>Nps</vt:lpstr>
      <vt:lpstr>ns</vt:lpstr>
      <vt:lpstr>Nt_input</vt:lpstr>
      <vt:lpstr>Nt_load2</vt:lpstr>
      <vt:lpstr>ohm_second</vt:lpstr>
      <vt:lpstr>ohm_second0</vt:lpstr>
      <vt:lpstr>omega1_2</vt:lpstr>
      <vt:lpstr>omega2_2</vt:lpstr>
      <vt:lpstr>omega3_2</vt:lpstr>
      <vt:lpstr>omega4_2</vt:lpstr>
      <vt:lpstr>omega5_2</vt:lpstr>
      <vt:lpstr>omegap2</vt:lpstr>
      <vt:lpstr>omegapole0</vt:lpstr>
      <vt:lpstr>omegat2</vt:lpstr>
      <vt:lpstr>picoF</vt:lpstr>
      <vt:lpstr>picoF2</vt:lpstr>
      <vt:lpstr>Pout</vt:lpstr>
      <vt:lpstr>q_Rz_Cz_2</vt:lpstr>
      <vt:lpstr>Qe</vt:lpstr>
      <vt:lpstr>Qe_selected</vt:lpstr>
      <vt:lpstr>Qfactor2</vt:lpstr>
      <vt:lpstr>Qp_2</vt:lpstr>
      <vt:lpstr>QpoleL2</vt:lpstr>
      <vt:lpstr>ratio2</vt:lpstr>
      <vt:lpstr>Rc_2</vt:lpstr>
      <vt:lpstr>Re</vt:lpstr>
      <vt:lpstr>Re_fl</vt:lpstr>
      <vt:lpstr>Requiv2</vt:lpstr>
      <vt:lpstr>res_cap2</vt:lpstr>
      <vt:lpstr>RFB_2</vt:lpstr>
      <vt:lpstr>Rfeedforward2</vt:lpstr>
      <vt:lpstr>Rload_2</vt:lpstr>
      <vt:lpstr>rload2</vt:lpstr>
      <vt:lpstr>Rupper2</vt:lpstr>
      <vt:lpstr>Rvolt2</vt:lpstr>
      <vt:lpstr>Rzero2</vt:lpstr>
      <vt:lpstr>switchingf2</vt:lpstr>
      <vt:lpstr>t_load_2</vt:lpstr>
      <vt:lpstr>t_r_2</vt:lpstr>
      <vt:lpstr>th_2</vt:lpstr>
      <vt:lpstr>time_load2</vt:lpstr>
      <vt:lpstr>transient2</vt:lpstr>
      <vt:lpstr>TypeLookup</vt:lpstr>
      <vt:lpstr>uA</vt:lpstr>
      <vt:lpstr>uC</vt:lpstr>
      <vt:lpstr>uF</vt:lpstr>
      <vt:lpstr>uH</vt:lpstr>
      <vt:lpstr>us</vt:lpstr>
      <vt:lpstr>Vblk</vt:lpstr>
      <vt:lpstr>Vblk_hu</vt:lpstr>
      <vt:lpstr>Vblk_max</vt:lpstr>
      <vt:lpstr>Vcr</vt:lpstr>
      <vt:lpstr>Vdb</vt:lpstr>
      <vt:lpstr>Vfeed2</vt:lpstr>
      <vt:lpstr>Vinac</vt:lpstr>
      <vt:lpstr>Vinput2</vt:lpstr>
      <vt:lpstr>Vllc_cap</vt:lpstr>
      <vt:lpstr>Vloss</vt:lpstr>
      <vt:lpstr>Vo_set2</vt:lpstr>
      <vt:lpstr>Vout</vt:lpstr>
      <vt:lpstr>Vout_pp</vt:lpstr>
      <vt:lpstr>Voutput2</vt:lpstr>
      <vt:lpstr>Vq_LLC</vt:lpstr>
      <vt:lpstr>Xequiv2</vt:lpstr>
    </vt:vector>
  </TitlesOfParts>
  <Company>Texas Instruments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Dinwoodie, Lisa</dc:creator>
  <cp:lastModifiedBy>Fledderman, Joe</cp:lastModifiedBy>
  <dcterms:created xsi:type="dcterms:W3CDTF">2014-10-10T14:52:07Z</dcterms:created>
  <dcterms:modified xsi:type="dcterms:W3CDTF">2026-05-11T19:45:42Z</dcterms:modified>
</cp:coreProperties>
</file>